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theme/themeOverride4.xml" ContentType="application/vnd.openxmlformats-officedocument.themeOverrid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1320" windowWidth="15150" windowHeight="6225" tabRatio="880" firstSheet="45" activeTab="51"/>
  </bookViews>
  <sheets>
    <sheet name="Proposed Schedule &gt;&gt;" sheetId="42" r:id="rId1"/>
    <sheet name="Proposed Schedule" sheetId="7" r:id="rId2"/>
    <sheet name="NEW QSI Weightings" sheetId="86" r:id="rId3"/>
    <sheet name="Demand settings" sheetId="80" r:id="rId4"/>
    <sheet name="Conneting Info" sheetId="85" r:id="rId5"/>
    <sheet name="Inputs &gt;&gt;" sheetId="63" r:id="rId6"/>
    <sheet name="Inputs" sheetId="34" r:id="rId7"/>
    <sheet name="Connecting Demand Analysis" sheetId="54" r:id="rId8"/>
    <sheet name="Scheduled Output for QSI Model" sheetId="53" r:id="rId9"/>
    <sheet name="Forecast" sheetId="1" r:id="rId10"/>
    <sheet name="Forecast Finalised" sheetId="81" r:id="rId11"/>
    <sheet name="Demand &gt;&gt;" sheetId="48" r:id="rId12"/>
    <sheet name="UK CAA Survey" sheetId="87" r:id="rId13"/>
    <sheet name="P2P Demand" sheetId="6" r:id="rId14"/>
    <sheet name="Home Airport Cnx Demand" sheetId="3" r:id="rId15"/>
    <sheet name="Destination Airport Cnx Demand" sheetId="50" r:id="rId16"/>
    <sheet name="Text Strings for Sabre &amp; OAG &gt;&gt;" sheetId="56" r:id="rId17"/>
    <sheet name="Text Strings" sheetId="75" r:id="rId18"/>
    <sheet name="Text Strings Generator" sheetId="76" r:id="rId19"/>
    <sheet name="QSI Scores &gt;&gt;" sheetId="51" r:id="rId20"/>
    <sheet name="QSI for Home Airport" sheetId="43" r:id="rId21"/>
    <sheet name="QSI for Destination Airport" sheetId="44" r:id="rId22"/>
    <sheet name="Connecting Forecast &gt;&gt;" sheetId="52" r:id="rId23"/>
    <sheet name="Forecast Cnx @ Dest. Airport" sheetId="8" r:id="rId24"/>
    <sheet name="Forecast Cnx @ Home Airport" sheetId="45" r:id="rId25"/>
    <sheet name="Connecting @ LHR" sheetId="82" r:id="rId26"/>
    <sheet name="Connecting @ SJC" sheetId="83" r:id="rId27"/>
    <sheet name="Point to Point" sheetId="84" r:id="rId28"/>
    <sheet name="Output Tables &gt;&gt;" sheetId="35" r:id="rId29"/>
    <sheet name="Forecast TABLE" sheetId="10" r:id="rId30"/>
    <sheet name="Cnx at Dest Apt TABLE" sheetId="37" r:id="rId31"/>
    <sheet name="Cnx at Home Hub TABLE" sheetId="40" r:id="rId32"/>
    <sheet name="Scheduled TABLE" sheetId="41" r:id="rId33"/>
    <sheet name="Revenue Forecast TABLE" sheetId="38" r:id="rId34"/>
    <sheet name="Key Market Metrics TABLE" sheetId="39" r:id="rId35"/>
    <sheet name="Other Analysis &gt;&gt;" sheetId="49" r:id="rId36"/>
    <sheet name="Other Analysis" sheetId="64" r:id="rId37"/>
    <sheet name="Revenue Forecast &gt;&gt;" sheetId="59" r:id="rId38"/>
    <sheet name="Revenue Data" sheetId="60" r:id="rId39"/>
    <sheet name="Revenue Forecast" sheetId="61" r:id="rId40"/>
    <sheet name="Summary Table" sheetId="62" r:id="rId41"/>
    <sheet name="Lookups &gt;&gt;" sheetId="65" r:id="rId42"/>
    <sheet name="City Lookup" sheetId="55" r:id="rId43"/>
    <sheet name="Background analysis" sheetId="67" r:id="rId44"/>
    <sheet name="P2P Pie Chart" sheetId="68" r:id="rId45"/>
    <sheet name=" PIE Chart Home" sheetId="70" r:id="rId46"/>
    <sheet name=" PIE Chart Destination" sheetId="69" r:id="rId47"/>
    <sheet name="Top 15 cities Beyond Dest" sheetId="71" r:id="rId48"/>
    <sheet name="Top 15 cities Behind ORD" sheetId="72" r:id="rId49"/>
    <sheet name="US cities Served" sheetId="77" r:id="rId50"/>
    <sheet name="AP US to Oslo" sheetId="78" r:id="rId51"/>
    <sheet name="Chart1" sheetId="89" r:id="rId52"/>
    <sheet name="Sheet1" sheetId="88" r:id="rId53"/>
  </sheets>
  <functionGroups builtInGroupCount="17"/>
  <externalReferences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</externalReferences>
  <definedNames>
    <definedName name="_xlnm._FilterDatabase" localSheetId="43" hidden="1">'Background analysis'!$A$49:$F$64</definedName>
    <definedName name="_xlnm._FilterDatabase" localSheetId="42" hidden="1">'City Lookup'!$B$4:$G$3573</definedName>
    <definedName name="_xlnm._FilterDatabase" localSheetId="30" hidden="1">'Cnx at Dest Apt TABLE'!$B$6:$H$6</definedName>
    <definedName name="_xlnm._FilterDatabase" localSheetId="31" hidden="1">'Cnx at Home Hub TABLE'!#REF!</definedName>
    <definedName name="_xlnm._FilterDatabase" localSheetId="7" hidden="1">'Connecting Demand Analysis'!$C$10:$I$183</definedName>
    <definedName name="_xlnm._FilterDatabase" localSheetId="23" hidden="1">'Forecast Cnx @ Dest. Airport'!$A$5:$R$5</definedName>
    <definedName name="_xlnm._FilterDatabase" localSheetId="24" hidden="1">'Forecast Cnx @ Home Airport'!$A$5:$R$175</definedName>
    <definedName name="_xlnm._FilterDatabase" localSheetId="29" hidden="1">'Forecast TABLE'!#REF!</definedName>
    <definedName name="_xlnm._FilterDatabase" localSheetId="14" hidden="1">'Home Airport Cnx Demand'!$A$6:$O$499</definedName>
    <definedName name="_xlnm._FilterDatabase" localSheetId="34" hidden="1">'Key Market Metrics TABLE'!#REF!</definedName>
    <definedName name="_xlnm._FilterDatabase" localSheetId="20" hidden="1">'QSI for Home Airport'!$A$6:$Q$406</definedName>
    <definedName name="_xlnm._FilterDatabase" localSheetId="38" hidden="1">'Revenue Data'!$B$8:$L$1285</definedName>
    <definedName name="_xlnm._FilterDatabase" localSheetId="39" hidden="1">'Revenue Forecast'!$B$1670:$S$1670</definedName>
    <definedName name="_xlnm._FilterDatabase" localSheetId="33" hidden="1">'Revenue Forecast TABLE'!#REF!</definedName>
    <definedName name="_xlnm._FilterDatabase" localSheetId="32" hidden="1">'Scheduled TABLE'!#REF!</definedName>
    <definedName name="Additionaldemand">'[1]Tertiary Demand'!$B$6:$K$1048576</definedName>
    <definedName name="AdditionalQSI">'[1]QSI for Tertiary'!$B$6:$Q$1048576</definedName>
    <definedName name="AirlineCode" localSheetId="43">[2]Inputs!$D$7</definedName>
    <definedName name="AirlineCode" localSheetId="2">[3]Inputs!$D$7</definedName>
    <definedName name="AirlineCode">Inputs!$D$7</definedName>
    <definedName name="AirlineHomeAirport" localSheetId="43">[2]Inputs!$D$10</definedName>
    <definedName name="AirlineHomeAirport" localSheetId="2">[3]Inputs!$D$11</definedName>
    <definedName name="AirlineHomeAirport">Inputs!$D$11</definedName>
    <definedName name="AirlineHomeAirportCode" localSheetId="43">[2]Inputs!$D$11</definedName>
    <definedName name="AirlineHomeAirportCode" localSheetId="2">[3]Inputs!$D$12</definedName>
    <definedName name="AirlineHomeAirportCode">Inputs!$D$12</definedName>
    <definedName name="AirlineHomeAirportQSI" localSheetId="43">'[2]QSI for Home Airport'!$B$6:$Q$1048576</definedName>
    <definedName name="AirlineHomeAirportQSI" localSheetId="2">'[3]QSI for Home Airport'!$B$6:$Q$1048576</definedName>
    <definedName name="AirlineHomeAirportQSI">'QSI for Home Airport'!$B$6:$Q$1048576</definedName>
    <definedName name="AirlineHomeArrivalTerminal" localSheetId="43">[2]Inputs!$D$12</definedName>
    <definedName name="AirlineHomeArrivalTerminal" localSheetId="2">[3]Inputs!$D$13</definedName>
    <definedName name="AirlineHomeArrivalTerminal">Inputs!$D$13</definedName>
    <definedName name="AirlineHomeCity" localSheetId="2">[3]Inputs!$D$9</definedName>
    <definedName name="AirlineHomeCity">Inputs!$D$9</definedName>
    <definedName name="AirlineHomeCityCode" localSheetId="43">[4]Inputs!$D$10</definedName>
    <definedName name="AirlineHomeCityCode" localSheetId="2">[3]Inputs!$D$10</definedName>
    <definedName name="AirlineHomeCityCode">Inputs!$D$10</definedName>
    <definedName name="AirlineHomeDepartureTerminal" localSheetId="43">[2]Inputs!$D$13</definedName>
    <definedName name="AirlineHomeDepartureTerminal" localSheetId="2">[3]Inputs!$D$14</definedName>
    <definedName name="AirlineHomeDepartureTerminal">Inputs!$D$14</definedName>
    <definedName name="AirlineName" localSheetId="43">[2]Inputs!$D$6</definedName>
    <definedName name="AirlineName" localSheetId="2">[3]Inputs!$D$6</definedName>
    <definedName name="AirlineName">Inputs!$D$6</definedName>
    <definedName name="ArrTimeAtDestinationAirport1" localSheetId="43">[2]Inputs!$D$35</definedName>
    <definedName name="ArrTimeAtDestinationAirport1" localSheetId="2">[3]Inputs!$D$37</definedName>
    <definedName name="ArrTimeAtDestinationAirport1">Inputs!$D$37</definedName>
    <definedName name="ArrTimeAtDestinationAirport2">Inputs!$E$37</definedName>
    <definedName name="ArrTimeAtHomeAirport1" localSheetId="43">[2]Inputs!$D$38</definedName>
    <definedName name="ArrTimeAtHomeAirport1" localSheetId="2">[3]Inputs!$D$40</definedName>
    <definedName name="ArrTimeAtHomeAirport1">Inputs!$D$40</definedName>
    <definedName name="ArrTimeAtHomeAirport2">Inputs!$E$40</definedName>
    <definedName name="BaseMarkets">'[5]Cnx @ LIM Forecast'!$B$4:$M$42</definedName>
    <definedName name="DaysArrivalAtDestinationAirport1" localSheetId="43">[2]Inputs!$D$41</definedName>
    <definedName name="DaysArrivalAtDestinationAirport1" localSheetId="2">[3]Inputs!$D$43</definedName>
    <definedName name="DaysArrivalAtDestinationAirport1">Inputs!$D$43</definedName>
    <definedName name="DaysArrivalAtDestinationAirport2">Inputs!$E$43</definedName>
    <definedName name="DaysArrivalAtHomeAirport1" localSheetId="43">[2]Inputs!$D$44</definedName>
    <definedName name="DaysArrivalAtHomeAirport1" localSheetId="2">[3]Inputs!$D$46</definedName>
    <definedName name="DaysArrivalAtHomeAirport1">Inputs!$D$46</definedName>
    <definedName name="DaysArrivalAtHomeAirport2">Inputs!$E$46</definedName>
    <definedName name="DaysDepartureFromDestinationAirport1" localSheetId="43">[2]Inputs!$D$43</definedName>
    <definedName name="DaysDepartureFromDestinationAirport1" localSheetId="2">[3]Inputs!$D$45</definedName>
    <definedName name="DaysDepartureFromDestinationAirport1">Inputs!$D$45</definedName>
    <definedName name="DaysDepartureFromDestinationAirport2">Inputs!$E$45</definedName>
    <definedName name="DaysDepartureFromHomeAirport1" localSheetId="43">[2]Inputs!$D$40</definedName>
    <definedName name="DaysDepartureFromHomeAirport1" localSheetId="2">[3]Inputs!$D$42</definedName>
    <definedName name="DaysDepartureFromHomeAirport1">Inputs!$D$42</definedName>
    <definedName name="DaysDepartureFromHomeAirport2">Inputs!$E$42</definedName>
    <definedName name="DepTimeFromDestinationAirport1" localSheetId="43">[2]Inputs!$D$37</definedName>
    <definedName name="DepTimeFromDestinationAirport1" localSheetId="2">[3]Inputs!$D$39</definedName>
    <definedName name="DepTimeFromDestinationAirport1">Inputs!$D$39</definedName>
    <definedName name="DepTimeFromDestinationAirport2">Inputs!$E$39</definedName>
    <definedName name="DepTimeFromHomeAirport1" localSheetId="43">[2]Inputs!$D$34</definedName>
    <definedName name="DepTimeFromHomeAirport1" localSheetId="2">[3]Inputs!$D$36</definedName>
    <definedName name="DepTimeFromHomeAirport1">Inputs!$D$36</definedName>
    <definedName name="DepTimeFromHomeAirport2">Inputs!$E$36</definedName>
    <definedName name="DestinationAirport" localSheetId="43">[2]Inputs!$D$18</definedName>
    <definedName name="DestinationAirport" localSheetId="2">[3]Inputs!$D$20</definedName>
    <definedName name="DestinationAirport">Inputs!$D$20</definedName>
    <definedName name="DestinationAirportCnxDemand" localSheetId="43">'[2]Destination Airport Cnx Demand'!$B$6:$K$1048576</definedName>
    <definedName name="DestinationAirportCnxDemand" localSheetId="2">'[3]Destination Airport Cnx Demand'!$B$6:$K$1048576</definedName>
    <definedName name="DestinationAirportCnxDemand">'Destination Airport Cnx Demand'!$B$6:$K$1048576</definedName>
    <definedName name="DestinationAirportCode" localSheetId="43">[2]Inputs!$D$19</definedName>
    <definedName name="DestinationAirportCode" localSheetId="2">[3]Inputs!$D$21</definedName>
    <definedName name="DestinationAirportCode">Inputs!$D$21</definedName>
    <definedName name="DestinationAirportQSI" localSheetId="43">'[2]QSI for Destination Airport'!$B$6:$Q$1048576</definedName>
    <definedName name="DestinationAirportQSI" localSheetId="2">'[3]QSI for Destination Airport'!$B$6:$Q$1048576</definedName>
    <definedName name="DestinationAirportQSI">'QSI for Destination Airport'!$B$6:$Q$1048576</definedName>
    <definedName name="DestinationArrivalTerminal" localSheetId="43">[2]Inputs!$D$20</definedName>
    <definedName name="DestinationArrivalTerminal" localSheetId="2">[3]Inputs!$D$22</definedName>
    <definedName name="DestinationArrivalTerminal">Inputs!$D$22</definedName>
    <definedName name="DestinationCity" localSheetId="2">[3]Inputs!$D$18</definedName>
    <definedName name="DestinationCity">Inputs!$D$18</definedName>
    <definedName name="DestinationCityCode">Inputs!$D$19</definedName>
    <definedName name="DestinationDepartureTerminal" localSheetId="43">[2]Inputs!$D$21</definedName>
    <definedName name="DestinationDepartureTerminal" localSheetId="2">[3]Inputs!$D$23</definedName>
    <definedName name="DestinationDepartureTerminal">Inputs!$D$23</definedName>
    <definedName name="DestinationLookup">'[6]Dest Lookup'!$B$5:$B$474</definedName>
    <definedName name="DestList">'[7]Cnx @ DXB Forecast'!$B$5:$O$86</definedName>
    <definedName name="ElapsedTimeDestinationToHome1" localSheetId="43">[2]Inputs!$D$48</definedName>
    <definedName name="ElapsedTimeDestinationToHome1" localSheetId="2">[3]Inputs!$D$50</definedName>
    <definedName name="ElapsedTimeDestinationToHome1">Inputs!$D$50</definedName>
    <definedName name="ElapsedTimeDestinationToHome2">Inputs!$E$50</definedName>
    <definedName name="ElapsedTimeHomeToDestination1" localSheetId="43">[2]Inputs!$D$47</definedName>
    <definedName name="ElapsedTimeHomeToDestination1" localSheetId="2">[3]Inputs!$D$49</definedName>
    <definedName name="ElapsedTimeHomeToDestination1">Inputs!$D$49</definedName>
    <definedName name="ElapsedTimeHomeToDestination2">Inputs!$E$49</definedName>
    <definedName name="FactorUp_List">'[6]Factor Ups'!$B$31:$G$243</definedName>
    <definedName name="FactorUpPremium" localSheetId="43">[2]Forecast!$D$8</definedName>
    <definedName name="FactorUpPremium" localSheetId="10">'Forecast Finalised'!$D$8</definedName>
    <definedName name="FactorUpPremium" localSheetId="2">[3]Forecast!$D$8</definedName>
    <definedName name="FactorUpPremium">Forecast!$D$8</definedName>
    <definedName name="ForecastYear" localSheetId="43">[2]Inputs!$D$25</definedName>
    <definedName name="ForecastYear" localSheetId="2">[3]Inputs!$D$27</definedName>
    <definedName name="ForecastYear">Inputs!$D$27</definedName>
    <definedName name="FromChicagoFareList" localSheetId="43">'[8]Revenue Data'!$B$8:$L$1653</definedName>
    <definedName name="FromChicagoFareList" localSheetId="2">'[3]Revenue Data'!$B$8:$L$1653</definedName>
    <definedName name="FromChicagoFareList">'Revenue Data'!$B$8:$L$1653</definedName>
    <definedName name="FromCHIFareData">'[9]Revenue Data'!$B$9:$L$1286</definedName>
    <definedName name="FromCHIFareList">'[10]Revenue Data'!$B$9:$L$1286</definedName>
    <definedName name="FromCHIRevList">'[5]Revenue Data'!$B$1392:$L$1428</definedName>
    <definedName name="FromDSTFareData">'[9]Revenue Data'!$B$1295:$L$1401</definedName>
    <definedName name="HomeAirportCnxDemand" localSheetId="43">'[2]Home Airport Cnx Demand'!$B$6:$K$1048576</definedName>
    <definedName name="HomeAirportCnxDemand" localSheetId="2">'[3]Home Airport Cnx Demand'!$B$6:$K$1048576</definedName>
    <definedName name="HomeAirportCnxDemand">'Home Airport Cnx Demand'!$B$6:$K$1048576</definedName>
    <definedName name="ORDList">'[7]Cnx @ ORD Forecast'!$B$5:$O$112</definedName>
    <definedName name="OutstationMarkets">'[5]Cnx @ ORD Forecast'!$B$4:$M$60</definedName>
    <definedName name="QSIAdjustmentFactor" localSheetId="43">[2]Forecast!$D$10</definedName>
    <definedName name="QSIAdjustmentFactor" localSheetId="10">'Forecast Finalised'!$D$10</definedName>
    <definedName name="QSIAdjustmentFactor" localSheetId="2">[3]Forecast!$D$10</definedName>
    <definedName name="QSIAdjustmentFactor">Forecast!$D$11</definedName>
    <definedName name="SeasonalityFactorDestinationAirport" localSheetId="43">[2]Forecast!$F$24</definedName>
    <definedName name="SeasonalityFactorDestinationAirport" localSheetId="10">'Forecast Finalised'!$F$42</definedName>
    <definedName name="SeasonalityFactorDestinationAirport" localSheetId="2">[3]Forecast!$F$39</definedName>
    <definedName name="SeasonalityFactorDestinationAirport">Forecast!$F$40</definedName>
    <definedName name="SeasonalityFactorHomeAirport" localSheetId="43">[2]Forecast!$F$19</definedName>
    <definedName name="SeasonalityFactorHomeAirport" localSheetId="10">'Forecast Finalised'!$F$37</definedName>
    <definedName name="SeasonalityFactorHomeAirport" localSheetId="2">[3]Forecast!$F$34</definedName>
    <definedName name="SeasonalityFactorHomeAirport">Forecast!$F$35</definedName>
    <definedName name="ServiceEndDate" localSheetId="43">[2]Inputs!$D$28</definedName>
    <definedName name="ServiceEndDate" localSheetId="2">[3]Inputs!$D$30</definedName>
    <definedName name="ServiceEndDate">Inputs!$D$30</definedName>
    <definedName name="ServiceStartDate" localSheetId="43">[2]Inputs!$D$27</definedName>
    <definedName name="ServiceStartDate" localSheetId="2">[3]Inputs!$D$29</definedName>
    <definedName name="ServiceStartDate">Inputs!$D$29</definedName>
    <definedName name="ToChicagoFareList" localSheetId="43">'[8]Revenue Data'!$B$8:$L$1893</definedName>
    <definedName name="ToChicagoFareList" localSheetId="2">'[3]Revenue Data'!$B$8:$L$1893</definedName>
    <definedName name="ToChicagoFareList">'Revenue Data'!$B$8:$L$1893</definedName>
    <definedName name="ToCHIFareList">'[10]Revenue Data'!$B$1294:$L$1401</definedName>
    <definedName name="ToCHIRevList">'[5]Revenue Data'!$B$9:$L$1384</definedName>
    <definedName name="WeeklyFrequency1" localSheetId="43">[2]Inputs!$D$32</definedName>
    <definedName name="WeeklyFrequency1" localSheetId="2">[3]Inputs!$D$34</definedName>
    <definedName name="WeeklyFrequency1">Inputs!$D$34</definedName>
    <definedName name="WeeklyFrequency2">Inputs!$E$34</definedName>
  </definedNames>
  <calcPr calcId="145621" calcMode="manual" calcCompleted="0" calcOnSave="0"/>
  <pivotCaches>
    <pivotCache cacheId="0" r:id="rId67"/>
    <pivotCache cacheId="1" r:id="rId68"/>
  </pivotCaches>
</workbook>
</file>

<file path=xl/calcChain.xml><?xml version="1.0" encoding="utf-8"?>
<calcChain xmlns="http://schemas.openxmlformats.org/spreadsheetml/2006/main">
  <c r="L51" i="1" l="1"/>
  <c r="K51" i="1"/>
  <c r="X8" i="40" l="1"/>
  <c r="X9" i="40"/>
  <c r="X10" i="40"/>
  <c r="X11" i="40"/>
  <c r="X12" i="40"/>
  <c r="X13" i="40"/>
  <c r="X14" i="40"/>
  <c r="X15" i="40"/>
  <c r="X16" i="40"/>
  <c r="X17" i="40"/>
  <c r="X18" i="40"/>
  <c r="X19" i="40"/>
  <c r="X20" i="40"/>
  <c r="X21" i="40"/>
  <c r="X22" i="40"/>
  <c r="X23" i="40"/>
  <c r="X24" i="40"/>
  <c r="X25" i="40"/>
  <c r="X26" i="40"/>
  <c r="X27" i="40"/>
  <c r="X28" i="40"/>
  <c r="X29" i="40"/>
  <c r="X30" i="40"/>
  <c r="X31" i="40"/>
  <c r="X32" i="40"/>
  <c r="X33" i="40"/>
  <c r="X34" i="40"/>
  <c r="X35" i="40"/>
  <c r="X36" i="40"/>
  <c r="X37" i="40"/>
  <c r="X38" i="40"/>
  <c r="X39" i="40"/>
  <c r="X40" i="40"/>
  <c r="X41" i="40"/>
  <c r="X42" i="40"/>
  <c r="X43" i="40"/>
  <c r="X44" i="40"/>
  <c r="X45" i="40"/>
  <c r="X46" i="40"/>
  <c r="X47" i="40"/>
  <c r="X48" i="40"/>
  <c r="X49" i="40"/>
  <c r="X50" i="40"/>
  <c r="X51" i="40"/>
  <c r="X52" i="40"/>
  <c r="X53" i="40"/>
  <c r="X54" i="40"/>
  <c r="X55" i="40"/>
  <c r="X56" i="40"/>
  <c r="X57" i="40"/>
  <c r="X58" i="40"/>
  <c r="X59" i="40"/>
  <c r="X60" i="40"/>
  <c r="X61" i="40"/>
  <c r="X62" i="40"/>
  <c r="X63" i="40"/>
  <c r="X64" i="40"/>
  <c r="X65" i="40"/>
  <c r="X66" i="40"/>
  <c r="X67" i="40"/>
  <c r="X68" i="40"/>
  <c r="X69" i="40"/>
  <c r="X70" i="40"/>
  <c r="X71" i="40"/>
  <c r="X72" i="40"/>
  <c r="X73" i="40"/>
  <c r="X74" i="40"/>
  <c r="X75" i="40"/>
  <c r="X76" i="40"/>
  <c r="X77" i="40"/>
  <c r="X78" i="40"/>
  <c r="X79" i="40"/>
  <c r="X80" i="40"/>
  <c r="X7" i="40"/>
  <c r="O41" i="88" l="1"/>
  <c r="O40" i="88"/>
  <c r="G32" i="88"/>
  <c r="F32" i="88"/>
  <c r="G31" i="88"/>
  <c r="F31" i="88"/>
  <c r="H31" i="88" s="1"/>
  <c r="G30" i="88"/>
  <c r="H30" i="88" s="1"/>
  <c r="F30" i="88"/>
  <c r="D32" i="88"/>
  <c r="C32" i="88"/>
  <c r="E32" i="88" s="1"/>
  <c r="D31" i="88"/>
  <c r="C31" i="88"/>
  <c r="E31" i="88" s="1"/>
  <c r="D30" i="88"/>
  <c r="C30" i="88"/>
  <c r="E30" i="88" s="1"/>
  <c r="H32" i="88" l="1"/>
  <c r="B51" i="67" l="1"/>
  <c r="B52" i="67"/>
  <c r="B53" i="67"/>
  <c r="B54" i="67"/>
  <c r="B55" i="67"/>
  <c r="B56" i="67"/>
  <c r="B57" i="67"/>
  <c r="B58" i="67"/>
  <c r="B59" i="67"/>
  <c r="B60" i="67"/>
  <c r="B61" i="67"/>
  <c r="B62" i="67"/>
  <c r="B63" i="67"/>
  <c r="B64" i="67"/>
  <c r="B50" i="67"/>
  <c r="E187" i="45" l="1"/>
  <c r="E188" i="45"/>
  <c r="E189" i="45"/>
  <c r="E190" i="45"/>
  <c r="E191" i="45"/>
  <c r="E192" i="45"/>
  <c r="E193" i="45"/>
  <c r="E194" i="45"/>
  <c r="E195" i="45"/>
  <c r="E196" i="45"/>
  <c r="E197" i="45"/>
  <c r="E198" i="45"/>
  <c r="E199" i="45"/>
  <c r="E200" i="45"/>
  <c r="E201" i="45"/>
  <c r="E202" i="45"/>
  <c r="E203" i="45"/>
  <c r="E204" i="45"/>
  <c r="E205" i="45"/>
  <c r="E206" i="45"/>
  <c r="E207" i="45"/>
  <c r="E208" i="45"/>
  <c r="E209" i="45"/>
  <c r="E210" i="45"/>
  <c r="E211" i="45"/>
  <c r="E212" i="45"/>
  <c r="E213" i="45"/>
  <c r="E214" i="45"/>
  <c r="E215" i="45"/>
  <c r="E216" i="45"/>
  <c r="E217" i="45"/>
  <c r="E218" i="45"/>
  <c r="E219" i="45"/>
  <c r="E220" i="45"/>
  <c r="E221" i="45"/>
  <c r="E222" i="45"/>
  <c r="E223" i="45"/>
  <c r="E224" i="45"/>
  <c r="E225" i="45"/>
  <c r="E226" i="45"/>
  <c r="E227" i="45"/>
  <c r="E228" i="45"/>
  <c r="E229" i="45"/>
  <c r="E230" i="45"/>
  <c r="E231" i="45"/>
  <c r="E232" i="45"/>
  <c r="E233" i="45"/>
  <c r="E234" i="45"/>
  <c r="E235" i="45"/>
  <c r="E236" i="45"/>
  <c r="E237" i="45"/>
  <c r="E238" i="45"/>
  <c r="E239" i="45"/>
  <c r="E240" i="45"/>
  <c r="E241" i="45"/>
  <c r="E242" i="45"/>
  <c r="E243" i="45"/>
  <c r="E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186" i="45"/>
  <c r="A83" i="45" l="1"/>
  <c r="B83" i="45"/>
  <c r="A10" i="45"/>
  <c r="B10" i="45"/>
  <c r="A84" i="45"/>
  <c r="B84" i="45"/>
  <c r="A85" i="45"/>
  <c r="B85" i="45"/>
  <c r="A12" i="45"/>
  <c r="B12" i="45"/>
  <c r="A86" i="45"/>
  <c r="B86" i="45"/>
  <c r="A8" i="45"/>
  <c r="B8" i="45"/>
  <c r="A22" i="45"/>
  <c r="B22" i="45"/>
  <c r="A87" i="45"/>
  <c r="B87" i="45"/>
  <c r="A23" i="45"/>
  <c r="B23" i="45"/>
  <c r="A20" i="45"/>
  <c r="B20" i="45"/>
  <c r="A7" i="45"/>
  <c r="B7" i="45"/>
  <c r="A28" i="45"/>
  <c r="B28" i="45"/>
  <c r="A13" i="45"/>
  <c r="B13" i="45"/>
  <c r="A21" i="45"/>
  <c r="B21" i="45"/>
  <c r="A31" i="45"/>
  <c r="B31" i="45"/>
  <c r="A17" i="45"/>
  <c r="B17" i="45"/>
  <c r="A18" i="45"/>
  <c r="B18" i="45"/>
  <c r="A35" i="45"/>
  <c r="B35" i="45"/>
  <c r="A40" i="45"/>
  <c r="B40" i="45"/>
  <c r="C41" i="40" s="1"/>
  <c r="A29" i="45"/>
  <c r="B29" i="45"/>
  <c r="A33" i="45"/>
  <c r="B33" i="45"/>
  <c r="A34" i="45"/>
  <c r="B34" i="45"/>
  <c r="A11" i="45"/>
  <c r="B11" i="45"/>
  <c r="A39" i="45"/>
  <c r="B39" i="45"/>
  <c r="A14" i="45"/>
  <c r="B14" i="45"/>
  <c r="A52" i="45"/>
  <c r="B52" i="45"/>
  <c r="A44" i="45"/>
  <c r="B44" i="45"/>
  <c r="A32" i="45"/>
  <c r="B32" i="45"/>
  <c r="A36" i="45"/>
  <c r="B36" i="45"/>
  <c r="C37" i="40" s="1"/>
  <c r="A27" i="45"/>
  <c r="B27" i="45"/>
  <c r="C35" i="40" s="1"/>
  <c r="A88" i="45"/>
  <c r="B88" i="45"/>
  <c r="A30" i="45"/>
  <c r="B30" i="45"/>
  <c r="A48" i="45"/>
  <c r="B48" i="45"/>
  <c r="C42" i="40" s="1"/>
  <c r="A41" i="45"/>
  <c r="B41" i="45"/>
  <c r="A42" i="45"/>
  <c r="B42" i="45"/>
  <c r="A38" i="45"/>
  <c r="B38" i="45"/>
  <c r="A62" i="45"/>
  <c r="B62" i="45"/>
  <c r="A15" i="45"/>
  <c r="B15" i="45"/>
  <c r="A37" i="45"/>
  <c r="B37" i="45"/>
  <c r="C36" i="40" s="1"/>
  <c r="A26" i="45"/>
  <c r="B26" i="45"/>
  <c r="A57" i="45"/>
  <c r="B57" i="45"/>
  <c r="A9" i="45"/>
  <c r="B9" i="45"/>
  <c r="A16" i="45"/>
  <c r="B16" i="45"/>
  <c r="A47" i="45"/>
  <c r="B47" i="45"/>
  <c r="A59" i="45"/>
  <c r="B59" i="45"/>
  <c r="A25" i="45"/>
  <c r="B25" i="45"/>
  <c r="A56" i="45"/>
  <c r="B56" i="45"/>
  <c r="A60" i="45"/>
  <c r="B60" i="45"/>
  <c r="A89" i="45"/>
  <c r="B89" i="45"/>
  <c r="A45" i="45"/>
  <c r="B45" i="45"/>
  <c r="M11" i="40" s="1"/>
  <c r="A19" i="45"/>
  <c r="B19" i="45"/>
  <c r="A50" i="45"/>
  <c r="B50" i="45"/>
  <c r="A90" i="45"/>
  <c r="B90" i="45"/>
  <c r="A54" i="45"/>
  <c r="B54" i="45"/>
  <c r="A69" i="45"/>
  <c r="B69" i="45"/>
  <c r="M33" i="40" s="1"/>
  <c r="A24" i="45"/>
  <c r="B24" i="45"/>
  <c r="A91" i="45"/>
  <c r="B91" i="45"/>
  <c r="A92" i="45"/>
  <c r="B92" i="45"/>
  <c r="A53" i="45"/>
  <c r="B53" i="45"/>
  <c r="A71" i="45"/>
  <c r="B71" i="45"/>
  <c r="A93" i="45"/>
  <c r="B93" i="45"/>
  <c r="A63" i="45"/>
  <c r="B63" i="45"/>
  <c r="M27" i="40" s="1"/>
  <c r="A94" i="45"/>
  <c r="B94" i="45"/>
  <c r="A51" i="45"/>
  <c r="B51" i="45"/>
  <c r="M14" i="40" s="1"/>
  <c r="A95" i="45"/>
  <c r="B95" i="45"/>
  <c r="A68" i="45"/>
  <c r="B68" i="45"/>
  <c r="A43" i="45"/>
  <c r="B43" i="45"/>
  <c r="M9" i="40" s="1"/>
  <c r="A67" i="45"/>
  <c r="B67" i="45"/>
  <c r="A96" i="45"/>
  <c r="B96" i="45"/>
  <c r="A66" i="45"/>
  <c r="B66" i="45"/>
  <c r="A97" i="45"/>
  <c r="B97" i="45"/>
  <c r="A65" i="45"/>
  <c r="B65" i="45"/>
  <c r="M31" i="40" s="1"/>
  <c r="A58" i="45"/>
  <c r="B58" i="45"/>
  <c r="C34" i="40" s="1"/>
  <c r="A98" i="45"/>
  <c r="B98" i="45"/>
  <c r="A70" i="45"/>
  <c r="B70" i="45"/>
  <c r="M34" i="40" s="1"/>
  <c r="A72" i="45"/>
  <c r="B72" i="45"/>
  <c r="M58" i="40" s="1"/>
  <c r="A64" i="45"/>
  <c r="B64" i="45"/>
  <c r="A99" i="45"/>
  <c r="B99" i="45"/>
  <c r="A100" i="45"/>
  <c r="B100" i="45"/>
  <c r="M61" i="40" s="1"/>
  <c r="A73" i="45"/>
  <c r="B73" i="45"/>
  <c r="M62" i="40" s="1"/>
  <c r="A101" i="45"/>
  <c r="B101" i="45"/>
  <c r="M63" i="40" s="1"/>
  <c r="A102" i="45"/>
  <c r="B102" i="45"/>
  <c r="A74" i="45"/>
  <c r="B74" i="45"/>
  <c r="M65" i="40" s="1"/>
  <c r="A103" i="45"/>
  <c r="B103" i="45"/>
  <c r="A49" i="45"/>
  <c r="B49" i="45"/>
  <c r="A75" i="45"/>
  <c r="B75" i="45"/>
  <c r="M39" i="40" s="1"/>
  <c r="A76" i="45"/>
  <c r="B76" i="45"/>
  <c r="M69" i="40" s="1"/>
  <c r="A77" i="45"/>
  <c r="B77" i="45"/>
  <c r="A104" i="45"/>
  <c r="B104" i="45"/>
  <c r="M71" i="40" s="1"/>
  <c r="A46" i="45"/>
  <c r="B46" i="45"/>
  <c r="A105" i="45"/>
  <c r="B105" i="45"/>
  <c r="A61" i="45"/>
  <c r="B61" i="45"/>
  <c r="M74" i="40" s="1"/>
  <c r="A78" i="45"/>
  <c r="B78" i="45"/>
  <c r="M75" i="40" s="1"/>
  <c r="A106" i="45"/>
  <c r="B106" i="45"/>
  <c r="A81" i="45"/>
  <c r="B81" i="45"/>
  <c r="A107" i="45"/>
  <c r="B107" i="45"/>
  <c r="M78" i="40" s="1"/>
  <c r="A55" i="45"/>
  <c r="B55" i="45"/>
  <c r="M79" i="40" s="1"/>
  <c r="A108" i="45"/>
  <c r="B108" i="45"/>
  <c r="A109" i="45"/>
  <c r="B109" i="45"/>
  <c r="A79" i="45"/>
  <c r="B79" i="45"/>
  <c r="A110" i="45"/>
  <c r="B110" i="45"/>
  <c r="A111" i="45"/>
  <c r="B111" i="45"/>
  <c r="A112" i="45"/>
  <c r="B112" i="45"/>
  <c r="M85" i="40" s="1"/>
  <c r="A113" i="45"/>
  <c r="B113" i="45"/>
  <c r="M86" i="40" s="1"/>
  <c r="A80" i="45"/>
  <c r="B80" i="45"/>
  <c r="M87" i="40" s="1"/>
  <c r="A114" i="45"/>
  <c r="B114" i="45"/>
  <c r="M88" i="40" s="1"/>
  <c r="A115" i="45"/>
  <c r="B115" i="45"/>
  <c r="A116" i="45"/>
  <c r="B116" i="45"/>
  <c r="A117" i="45"/>
  <c r="B117" i="45"/>
  <c r="A118" i="45"/>
  <c r="B118" i="45"/>
  <c r="A119" i="45"/>
  <c r="B119" i="45"/>
  <c r="A82" i="45"/>
  <c r="B82" i="45"/>
  <c r="A120" i="45"/>
  <c r="B120" i="45"/>
  <c r="M95" i="40" s="1"/>
  <c r="A121" i="45"/>
  <c r="B121" i="45"/>
  <c r="M96" i="40" s="1"/>
  <c r="A122" i="45"/>
  <c r="B122" i="45"/>
  <c r="M97" i="40" s="1"/>
  <c r="A123" i="45"/>
  <c r="B123" i="45"/>
  <c r="M98" i="40" s="1"/>
  <c r="A124" i="45"/>
  <c r="B124" i="45"/>
  <c r="M99" i="40" s="1"/>
  <c r="A125" i="45"/>
  <c r="B125" i="45"/>
  <c r="M100" i="40" s="1"/>
  <c r="A126" i="45"/>
  <c r="B126" i="45"/>
  <c r="M101" i="40" s="1"/>
  <c r="A127" i="45"/>
  <c r="B127" i="45"/>
  <c r="M102" i="40" s="1"/>
  <c r="A128" i="45"/>
  <c r="B128" i="45"/>
  <c r="M103" i="40" s="1"/>
  <c r="A129" i="45"/>
  <c r="B129" i="45"/>
  <c r="M104" i="40" s="1"/>
  <c r="A130" i="45"/>
  <c r="B130" i="45"/>
  <c r="M105" i="40" s="1"/>
  <c r="A131" i="45"/>
  <c r="B131" i="45"/>
  <c r="M106" i="40" s="1"/>
  <c r="A132" i="45"/>
  <c r="B132" i="45"/>
  <c r="M107" i="40" s="1"/>
  <c r="A133" i="45"/>
  <c r="B133" i="45"/>
  <c r="M108" i="40" s="1"/>
  <c r="A134" i="45"/>
  <c r="B134" i="45"/>
  <c r="M109" i="40" s="1"/>
  <c r="A135" i="45"/>
  <c r="B135" i="45"/>
  <c r="M110" i="40" s="1"/>
  <c r="A136" i="45"/>
  <c r="B136" i="45"/>
  <c r="M111" i="40" s="1"/>
  <c r="A137" i="45"/>
  <c r="B137" i="45"/>
  <c r="M112" i="40" s="1"/>
  <c r="A138" i="45"/>
  <c r="B138" i="45"/>
  <c r="M113" i="40" s="1"/>
  <c r="A139" i="45"/>
  <c r="B139" i="45"/>
  <c r="M114" i="40" s="1"/>
  <c r="A140" i="45"/>
  <c r="B140" i="45"/>
  <c r="M115" i="40" s="1"/>
  <c r="A141" i="45"/>
  <c r="B141" i="45"/>
  <c r="M116" i="40" s="1"/>
  <c r="A142" i="45"/>
  <c r="B142" i="45"/>
  <c r="M117" i="40" s="1"/>
  <c r="A143" i="45"/>
  <c r="B143" i="45"/>
  <c r="M118" i="40" s="1"/>
  <c r="A144" i="45"/>
  <c r="B144" i="45"/>
  <c r="M119" i="40" s="1"/>
  <c r="A145" i="45"/>
  <c r="B145" i="45"/>
  <c r="M120" i="40" s="1"/>
  <c r="A146" i="45"/>
  <c r="B146" i="45"/>
  <c r="M121" i="40" s="1"/>
  <c r="A147" i="45"/>
  <c r="B147" i="45"/>
  <c r="M122" i="40" s="1"/>
  <c r="A148" i="45"/>
  <c r="B148" i="45"/>
  <c r="M123" i="40" s="1"/>
  <c r="A149" i="45"/>
  <c r="B149" i="45"/>
  <c r="M124" i="40" s="1"/>
  <c r="A150" i="45"/>
  <c r="B150" i="45"/>
  <c r="M125" i="40" s="1"/>
  <c r="A151" i="45"/>
  <c r="B151" i="45"/>
  <c r="M126" i="40" s="1"/>
  <c r="A152" i="45"/>
  <c r="B152" i="45"/>
  <c r="M127" i="40" s="1"/>
  <c r="A153" i="45"/>
  <c r="B153" i="45"/>
  <c r="M128" i="40" s="1"/>
  <c r="A154" i="45"/>
  <c r="B154" i="45"/>
  <c r="M129" i="40" s="1"/>
  <c r="A155" i="45"/>
  <c r="B155" i="45"/>
  <c r="M130" i="40" s="1"/>
  <c r="A156" i="45"/>
  <c r="B156" i="45"/>
  <c r="M131" i="40" s="1"/>
  <c r="A157" i="45"/>
  <c r="B157" i="45"/>
  <c r="M132" i="40" s="1"/>
  <c r="A158" i="45"/>
  <c r="B158" i="45"/>
  <c r="M133" i="40" s="1"/>
  <c r="A159" i="45"/>
  <c r="B159" i="45"/>
  <c r="M134" i="40" s="1"/>
  <c r="A160" i="45"/>
  <c r="B160" i="45"/>
  <c r="M135" i="40" s="1"/>
  <c r="A161" i="45"/>
  <c r="B161" i="45"/>
  <c r="M136" i="40" s="1"/>
  <c r="A162" i="45"/>
  <c r="B162" i="45"/>
  <c r="M137" i="40" s="1"/>
  <c r="A163" i="45"/>
  <c r="B163" i="45"/>
  <c r="M138" i="40" s="1"/>
  <c r="A164" i="45"/>
  <c r="B164" i="45"/>
  <c r="M139" i="40" s="1"/>
  <c r="A165" i="45"/>
  <c r="B165" i="45"/>
  <c r="M140" i="40" s="1"/>
  <c r="A166" i="45"/>
  <c r="B166" i="45"/>
  <c r="M141" i="40" s="1"/>
  <c r="A167" i="45"/>
  <c r="B167" i="45"/>
  <c r="M142" i="40" s="1"/>
  <c r="A168" i="45"/>
  <c r="B168" i="45"/>
  <c r="M143" i="40" s="1"/>
  <c r="A169" i="45"/>
  <c r="B169" i="45"/>
  <c r="M144" i="40" s="1"/>
  <c r="A170" i="45"/>
  <c r="B170" i="45"/>
  <c r="M145" i="40" s="1"/>
  <c r="A171" i="45"/>
  <c r="B171" i="45"/>
  <c r="M146" i="40" s="1"/>
  <c r="A172" i="45"/>
  <c r="B172" i="45"/>
  <c r="M147" i="40" s="1"/>
  <c r="A173" i="45"/>
  <c r="B173" i="45"/>
  <c r="M148" i="40" s="1"/>
  <c r="A174" i="45"/>
  <c r="B174" i="45"/>
  <c r="M149" i="40" s="1"/>
  <c r="A175" i="45"/>
  <c r="B175" i="45"/>
  <c r="A6" i="45"/>
  <c r="B6" i="45"/>
  <c r="J2" i="37"/>
  <c r="B17" i="10"/>
  <c r="B25" i="10"/>
  <c r="G25" i="10"/>
  <c r="G24" i="10"/>
  <c r="B24" i="10"/>
  <c r="G23" i="10"/>
  <c r="B23" i="10"/>
  <c r="H22" i="10"/>
  <c r="G22" i="10"/>
  <c r="B22" i="10"/>
  <c r="B21" i="10"/>
  <c r="H19" i="10"/>
  <c r="G19" i="10"/>
  <c r="B19" i="10"/>
  <c r="M13" i="40"/>
  <c r="N3" i="40"/>
  <c r="M29" i="40" l="1"/>
  <c r="M36" i="40"/>
  <c r="M22" i="40"/>
  <c r="M19" i="40"/>
  <c r="M7" i="40"/>
  <c r="M38" i="40"/>
  <c r="M8" i="40"/>
  <c r="M43" i="40"/>
  <c r="M28" i="40"/>
  <c r="M20" i="40"/>
  <c r="M32" i="40"/>
  <c r="M17" i="40"/>
  <c r="C39" i="40"/>
  <c r="C32" i="40"/>
  <c r="M10" i="40"/>
  <c r="C38" i="40"/>
  <c r="C33" i="40"/>
  <c r="M55" i="40"/>
  <c r="M15" i="40"/>
  <c r="C40" i="40"/>
  <c r="M42" i="40"/>
  <c r="M18" i="40"/>
  <c r="M30" i="40"/>
  <c r="M25" i="40"/>
  <c r="M16" i="40"/>
  <c r="M23" i="40"/>
  <c r="M21" i="40"/>
  <c r="C43" i="40"/>
  <c r="M82" i="40"/>
  <c r="M35" i="40"/>
  <c r="M26" i="40"/>
  <c r="M93" i="40"/>
  <c r="M89" i="40"/>
  <c r="M81" i="40"/>
  <c r="M77" i="40"/>
  <c r="M73" i="40"/>
  <c r="M59" i="40"/>
  <c r="M91" i="40"/>
  <c r="M83" i="40"/>
  <c r="M67" i="40"/>
  <c r="M57" i="40"/>
  <c r="M37" i="40"/>
  <c r="M40" i="40"/>
  <c r="M12" i="40"/>
  <c r="M94" i="40"/>
  <c r="M92" i="40"/>
  <c r="M90" i="40"/>
  <c r="M84" i="40"/>
  <c r="M80" i="40"/>
  <c r="M76" i="40"/>
  <c r="M72" i="40"/>
  <c r="M70" i="40"/>
  <c r="M68" i="40"/>
  <c r="M66" i="40"/>
  <c r="M64" i="40"/>
  <c r="M60" i="40"/>
  <c r="M56" i="40"/>
  <c r="M41" i="40"/>
  <c r="M24" i="40"/>
  <c r="J30" i="81"/>
  <c r="K24" i="10" s="1"/>
  <c r="J29" i="81"/>
  <c r="K23" i="10" s="1"/>
  <c r="J28" i="81"/>
  <c r="K22" i="10" s="1"/>
  <c r="K19" i="10"/>
  <c r="J21" i="81"/>
  <c r="J20" i="81"/>
  <c r="J19" i="81"/>
  <c r="J16" i="81"/>
  <c r="H21" i="81"/>
  <c r="H20" i="81"/>
  <c r="H19" i="81"/>
  <c r="H30" i="81"/>
  <c r="I24" i="10" s="1"/>
  <c r="H29" i="81"/>
  <c r="I23" i="10" s="1"/>
  <c r="H28" i="81"/>
  <c r="I22" i="10" s="1"/>
  <c r="H25" i="81"/>
  <c r="I19" i="10" s="1"/>
  <c r="H16" i="81"/>
  <c r="D30" i="81"/>
  <c r="D29" i="81"/>
  <c r="D28" i="81"/>
  <c r="D25" i="81"/>
  <c r="D24" i="10" l="1"/>
  <c r="E24" i="10"/>
  <c r="E19" i="10"/>
  <c r="D19" i="10"/>
  <c r="D22" i="10"/>
  <c r="E22" i="10"/>
  <c r="D23" i="10"/>
  <c r="E23" i="10"/>
  <c r="G121" i="1"/>
  <c r="D125" i="1"/>
  <c r="D124" i="1"/>
  <c r="G123" i="1" l="1"/>
  <c r="G125" i="1" s="1"/>
  <c r="P41" i="1"/>
  <c r="P40" i="1"/>
  <c r="P31" i="1"/>
  <c r="P30" i="1"/>
  <c r="P29" i="1"/>
  <c r="P27" i="1"/>
  <c r="P22" i="1"/>
  <c r="P21" i="1"/>
  <c r="P20" i="1"/>
  <c r="P18" i="1"/>
  <c r="D7" i="6" l="1"/>
  <c r="D8" i="6" s="1"/>
  <c r="C27" i="1" s="1"/>
  <c r="C25" i="81" s="1"/>
  <c r="L76" i="87"/>
  <c r="M76" i="87" s="1"/>
  <c r="N75" i="87"/>
  <c r="M75" i="87"/>
  <c r="L75" i="87"/>
  <c r="M53" i="87"/>
  <c r="L53" i="87"/>
  <c r="C19" i="10" l="1"/>
  <c r="E25" i="81"/>
  <c r="C18" i="1"/>
  <c r="C16" i="81" s="1"/>
  <c r="N53" i="87"/>
  <c r="N54" i="87" s="1"/>
  <c r="G25" i="81" l="1"/>
  <c r="F19" i="10"/>
  <c r="M54" i="87"/>
  <c r="L54" i="87"/>
  <c r="I25" i="81" l="1"/>
  <c r="K2" i="85"/>
  <c r="J19" i="10" l="1"/>
  <c r="K25" i="81"/>
  <c r="P30" i="87"/>
  <c r="O30" i="87"/>
  <c r="N12" i="87"/>
  <c r="O12" i="87" s="1"/>
  <c r="N11" i="87"/>
  <c r="P11" i="87" s="1"/>
  <c r="D33" i="87"/>
  <c r="C33" i="87"/>
  <c r="D32" i="87"/>
  <c r="C32" i="87"/>
  <c r="D31" i="87"/>
  <c r="C31" i="87"/>
  <c r="E33" i="87"/>
  <c r="G33" i="87" s="1"/>
  <c r="E26" i="87"/>
  <c r="E25" i="87"/>
  <c r="E24" i="87"/>
  <c r="G26" i="87"/>
  <c r="F26" i="87"/>
  <c r="G25" i="87"/>
  <c r="F25" i="87"/>
  <c r="G24" i="87"/>
  <c r="G10" i="87"/>
  <c r="F10" i="87"/>
  <c r="E12" i="87"/>
  <c r="G12" i="87" s="1"/>
  <c r="E11" i="87"/>
  <c r="F11" i="87" s="1"/>
  <c r="E10" i="87"/>
  <c r="L19" i="10" l="1"/>
  <c r="G11" i="87"/>
  <c r="E31" i="87"/>
  <c r="G31" i="87" s="1"/>
  <c r="F12" i="87"/>
  <c r="E32" i="87"/>
  <c r="F32" i="87" s="1"/>
  <c r="P12" i="87"/>
  <c r="O11" i="87"/>
  <c r="F33" i="87"/>
  <c r="F24" i="87"/>
  <c r="G32" i="87" l="1"/>
  <c r="F31" i="87"/>
  <c r="Z234" i="86"/>
  <c r="Y234" i="86"/>
  <c r="X234" i="86"/>
  <c r="W234" i="86"/>
  <c r="V234" i="86"/>
  <c r="U234" i="86"/>
  <c r="T234" i="86"/>
  <c r="S234" i="86"/>
  <c r="R234" i="86"/>
  <c r="Q234" i="86"/>
  <c r="P234" i="86"/>
  <c r="O234" i="86"/>
  <c r="N234" i="86"/>
  <c r="M234" i="86"/>
  <c r="L234" i="86"/>
  <c r="K234" i="86"/>
  <c r="J234" i="86"/>
  <c r="I234" i="86"/>
  <c r="H234" i="86"/>
  <c r="G234" i="86"/>
  <c r="F234" i="86"/>
  <c r="E234" i="86"/>
  <c r="D234" i="86"/>
  <c r="C234" i="86"/>
  <c r="Z227" i="86"/>
  <c r="Y227" i="86"/>
  <c r="X227" i="86"/>
  <c r="W227" i="86"/>
  <c r="V227" i="86"/>
  <c r="U227" i="86"/>
  <c r="T227" i="86"/>
  <c r="S227" i="86"/>
  <c r="R227" i="86"/>
  <c r="Q227" i="86"/>
  <c r="P227" i="86"/>
  <c r="O227" i="86"/>
  <c r="N227" i="86"/>
  <c r="M227" i="86"/>
  <c r="L227" i="86"/>
  <c r="K227" i="86"/>
  <c r="J227" i="86"/>
  <c r="I227" i="86"/>
  <c r="H227" i="86"/>
  <c r="G227" i="86"/>
  <c r="F227" i="86"/>
  <c r="E227" i="86"/>
  <c r="D227" i="86"/>
  <c r="C227" i="86"/>
  <c r="Z226" i="86"/>
  <c r="Y226" i="86"/>
  <c r="X226" i="86"/>
  <c r="W226" i="86"/>
  <c r="V226" i="86"/>
  <c r="U226" i="86"/>
  <c r="T226" i="86"/>
  <c r="S226" i="86"/>
  <c r="R226" i="86"/>
  <c r="Q226" i="86"/>
  <c r="P226" i="86"/>
  <c r="O226" i="86"/>
  <c r="N226" i="86"/>
  <c r="M226" i="86"/>
  <c r="L226" i="86"/>
  <c r="K226" i="86"/>
  <c r="J226" i="86"/>
  <c r="I226" i="86"/>
  <c r="H226" i="86"/>
  <c r="G226" i="86"/>
  <c r="F226" i="86"/>
  <c r="E226" i="86"/>
  <c r="D226" i="86"/>
  <c r="C226" i="86"/>
  <c r="Z224" i="86"/>
  <c r="Y224" i="86"/>
  <c r="X224" i="86"/>
  <c r="W224" i="86"/>
  <c r="V224" i="86"/>
  <c r="U224" i="86"/>
  <c r="T224" i="86"/>
  <c r="S224" i="86"/>
  <c r="R224" i="86"/>
  <c r="Q224" i="86"/>
  <c r="P224" i="86"/>
  <c r="O224" i="86"/>
  <c r="N224" i="86"/>
  <c r="M224" i="86"/>
  <c r="L224" i="86"/>
  <c r="K224" i="86"/>
  <c r="J224" i="86"/>
  <c r="I224" i="86"/>
  <c r="H224" i="86"/>
  <c r="G224" i="86"/>
  <c r="F224" i="86"/>
  <c r="E224" i="86"/>
  <c r="D224" i="86"/>
  <c r="C224" i="86"/>
  <c r="Z213" i="86"/>
  <c r="Y213" i="86"/>
  <c r="X213" i="86"/>
  <c r="W213" i="86"/>
  <c r="V213" i="86"/>
  <c r="U213" i="86"/>
  <c r="T213" i="86"/>
  <c r="S213" i="86"/>
  <c r="R213" i="86"/>
  <c r="Q213" i="86"/>
  <c r="P213" i="86"/>
  <c r="O213" i="86"/>
  <c r="N213" i="86"/>
  <c r="M213" i="86"/>
  <c r="L213" i="86"/>
  <c r="K213" i="86"/>
  <c r="J213" i="86"/>
  <c r="I213" i="86"/>
  <c r="H213" i="86"/>
  <c r="G213" i="86"/>
  <c r="F213" i="86"/>
  <c r="E213" i="86"/>
  <c r="D213" i="86"/>
  <c r="C213" i="86"/>
  <c r="Z179" i="86"/>
  <c r="Y179" i="86"/>
  <c r="X179" i="86"/>
  <c r="W179" i="86"/>
  <c r="V179" i="86"/>
  <c r="U179" i="86"/>
  <c r="T179" i="86"/>
  <c r="S179" i="86"/>
  <c r="R179" i="86"/>
  <c r="Q179" i="86"/>
  <c r="P179" i="86"/>
  <c r="O179" i="86"/>
  <c r="N179" i="86"/>
  <c r="M179" i="86"/>
  <c r="L179" i="86"/>
  <c r="K179" i="86"/>
  <c r="J179" i="86"/>
  <c r="I179" i="86"/>
  <c r="H179" i="86"/>
  <c r="G179" i="86"/>
  <c r="F179" i="86"/>
  <c r="E179" i="86"/>
  <c r="D179" i="86"/>
  <c r="C179" i="86"/>
  <c r="Z120" i="86"/>
  <c r="Y120" i="86"/>
  <c r="X120" i="86"/>
  <c r="W120" i="86"/>
  <c r="V120" i="86"/>
  <c r="U120" i="86"/>
  <c r="T120" i="86"/>
  <c r="S120" i="86"/>
  <c r="R120" i="86"/>
  <c r="Q120" i="86"/>
  <c r="P120" i="86"/>
  <c r="O120" i="86"/>
  <c r="N120" i="86"/>
  <c r="M120" i="86"/>
  <c r="L120" i="86"/>
  <c r="K120" i="86"/>
  <c r="J120" i="86"/>
  <c r="I120" i="86"/>
  <c r="H120" i="86"/>
  <c r="G120" i="86"/>
  <c r="F120" i="86"/>
  <c r="E120" i="86"/>
  <c r="D120" i="86"/>
  <c r="C120" i="86"/>
  <c r="BA117" i="86"/>
  <c r="J117" i="86"/>
  <c r="R116" i="86"/>
  <c r="Z201" i="86" s="1"/>
  <c r="Y115" i="86"/>
  <c r="Y204" i="86" s="1"/>
  <c r="AU112" i="86"/>
  <c r="V230" i="86" s="1"/>
  <c r="W110" i="86"/>
  <c r="T209" i="86" s="1"/>
  <c r="AS109" i="86"/>
  <c r="S219" i="86" s="1"/>
  <c r="AX108" i="86"/>
  <c r="R216" i="86" s="1"/>
  <c r="AQ108" i="86"/>
  <c r="R223" i="86" s="1"/>
  <c r="V108" i="86"/>
  <c r="R198" i="86" s="1"/>
  <c r="O108" i="86"/>
  <c r="R188" i="86" s="1"/>
  <c r="G108" i="86"/>
  <c r="R184" i="86" s="1"/>
  <c r="AX107" i="86"/>
  <c r="Q216" i="86" s="1"/>
  <c r="AC107" i="86"/>
  <c r="Q212" i="86" s="1"/>
  <c r="V107" i="86"/>
  <c r="Q198" i="86" s="1"/>
  <c r="N107" i="86"/>
  <c r="Q200" i="86" s="1"/>
  <c r="AY106" i="86"/>
  <c r="P232" i="86" s="1"/>
  <c r="AQ106" i="86"/>
  <c r="P223" i="86" s="1"/>
  <c r="AD106" i="86"/>
  <c r="P203" i="86" s="1"/>
  <c r="V106" i="86"/>
  <c r="P198" i="86" s="1"/>
  <c r="O106" i="86"/>
  <c r="P188" i="86" s="1"/>
  <c r="AX105" i="86"/>
  <c r="O216" i="86" s="1"/>
  <c r="AK105" i="86"/>
  <c r="O220" i="86" s="1"/>
  <c r="AC105" i="86"/>
  <c r="O212" i="86" s="1"/>
  <c r="V105" i="86"/>
  <c r="O198" i="86" s="1"/>
  <c r="AY104" i="86"/>
  <c r="N232" i="86" s="1"/>
  <c r="AD104" i="86"/>
  <c r="N203" i="86" s="1"/>
  <c r="W104" i="86"/>
  <c r="N209" i="86" s="1"/>
  <c r="O104" i="86"/>
  <c r="N188" i="86" s="1"/>
  <c r="AK103" i="86"/>
  <c r="M220" i="86" s="1"/>
  <c r="AD103" i="86"/>
  <c r="M203" i="86" s="1"/>
  <c r="V103" i="86"/>
  <c r="M198" i="86" s="1"/>
  <c r="I103" i="86"/>
  <c r="M190" i="86" s="1"/>
  <c r="AY102" i="86"/>
  <c r="L232" i="86" s="1"/>
  <c r="AL102" i="86"/>
  <c r="L217" i="86" s="1"/>
  <c r="AD102" i="86"/>
  <c r="L203" i="86" s="1"/>
  <c r="W102" i="86"/>
  <c r="L209" i="86" s="1"/>
  <c r="AS101" i="86"/>
  <c r="K219" i="86" s="1"/>
  <c r="AK101" i="86"/>
  <c r="K220" i="86" s="1"/>
  <c r="AD101" i="86"/>
  <c r="K203" i="86" s="1"/>
  <c r="I101" i="86"/>
  <c r="K190" i="86" s="1"/>
  <c r="AL100" i="86"/>
  <c r="J217" i="86" s="1"/>
  <c r="AE100" i="86"/>
  <c r="J202" i="86" s="1"/>
  <c r="W100" i="86"/>
  <c r="J209" i="86" s="1"/>
  <c r="J100" i="86"/>
  <c r="J195" i="86" s="1"/>
  <c r="AS99" i="86"/>
  <c r="I219" i="86" s="1"/>
  <c r="AL99" i="86"/>
  <c r="I217" i="86" s="1"/>
  <c r="AD99" i="86"/>
  <c r="I203" i="86" s="1"/>
  <c r="Q99" i="86"/>
  <c r="I199" i="86" s="1"/>
  <c r="I99" i="86"/>
  <c r="I190" i="86" s="1"/>
  <c r="AT98" i="86"/>
  <c r="H231" i="86" s="1"/>
  <c r="AL98" i="86"/>
  <c r="H217" i="86" s="1"/>
  <c r="AE98" i="86"/>
  <c r="H202" i="86" s="1"/>
  <c r="J98" i="86"/>
  <c r="H195" i="86" s="1"/>
  <c r="BA97" i="86"/>
  <c r="G229" i="86" s="1"/>
  <c r="AS97" i="86"/>
  <c r="G219" i="86" s="1"/>
  <c r="AL97" i="86"/>
  <c r="G217" i="86" s="1"/>
  <c r="Q97" i="86"/>
  <c r="G199" i="86" s="1"/>
  <c r="J97" i="86"/>
  <c r="G195" i="86" s="1"/>
  <c r="AT96" i="86"/>
  <c r="F231" i="86" s="1"/>
  <c r="AM96" i="86"/>
  <c r="F207" i="86" s="1"/>
  <c r="AE96" i="86"/>
  <c r="F202" i="86" s="1"/>
  <c r="R96" i="86"/>
  <c r="F201" i="86" s="1"/>
  <c r="G96" i="86"/>
  <c r="F184" i="86" s="1"/>
  <c r="AT95" i="86"/>
  <c r="E231" i="86" s="1"/>
  <c r="AO95" i="86"/>
  <c r="E221" i="86" s="1"/>
  <c r="AD95" i="86"/>
  <c r="E203" i="86" s="1"/>
  <c r="Z95" i="86"/>
  <c r="E208" i="86" s="1"/>
  <c r="V95" i="86"/>
  <c r="E198" i="86" s="1"/>
  <c r="R95" i="86"/>
  <c r="E201" i="86" s="1"/>
  <c r="N95" i="86"/>
  <c r="E200" i="86" s="1"/>
  <c r="J95" i="86"/>
  <c r="E195" i="86" s="1"/>
  <c r="F95" i="86"/>
  <c r="E182" i="86" s="1"/>
  <c r="AY93" i="86"/>
  <c r="C232" i="86" s="1"/>
  <c r="AX93" i="86"/>
  <c r="C216" i="86" s="1"/>
  <c r="AU93" i="86"/>
  <c r="C230" i="86" s="1"/>
  <c r="AT93" i="86"/>
  <c r="C231" i="86" s="1"/>
  <c r="AQ93" i="86"/>
  <c r="C223" i="86" s="1"/>
  <c r="AP93" i="86"/>
  <c r="C228" i="86" s="1"/>
  <c r="AM93" i="86"/>
  <c r="C207" i="86" s="1"/>
  <c r="AL93" i="86"/>
  <c r="C217" i="86" s="1"/>
  <c r="AI93" i="86"/>
  <c r="C215" i="86" s="1"/>
  <c r="AH93" i="86"/>
  <c r="C205" i="86" s="1"/>
  <c r="AE93" i="86"/>
  <c r="C202" i="86" s="1"/>
  <c r="AD93" i="86"/>
  <c r="C203" i="86" s="1"/>
  <c r="AA93" i="86"/>
  <c r="C206" i="86" s="1"/>
  <c r="Z93" i="86"/>
  <c r="C208" i="86" s="1"/>
  <c r="W93" i="86"/>
  <c r="C209" i="86" s="1"/>
  <c r="V93" i="86"/>
  <c r="C198" i="86" s="1"/>
  <c r="S93" i="86"/>
  <c r="C196" i="86" s="1"/>
  <c r="R93" i="86"/>
  <c r="C201" i="86" s="1"/>
  <c r="O93" i="86"/>
  <c r="C188" i="86" s="1"/>
  <c r="N93" i="86"/>
  <c r="C200" i="86" s="1"/>
  <c r="K93" i="86"/>
  <c r="C189" i="86" s="1"/>
  <c r="J93" i="86"/>
  <c r="C195" i="86" s="1"/>
  <c r="G93" i="86"/>
  <c r="C184" i="86" s="1"/>
  <c r="F93" i="86"/>
  <c r="C182" i="86" s="1"/>
  <c r="BA29" i="86"/>
  <c r="AZ29" i="86"/>
  <c r="AZ109" i="86" s="1"/>
  <c r="S235" i="86" s="1"/>
  <c r="AY29" i="86"/>
  <c r="AX29" i="86"/>
  <c r="AX113" i="86" s="1"/>
  <c r="W216" i="86" s="1"/>
  <c r="AW29" i="86"/>
  <c r="AV29" i="86"/>
  <c r="AU29" i="86"/>
  <c r="AU108" i="86" s="1"/>
  <c r="R230" i="86" s="1"/>
  <c r="AT29" i="86"/>
  <c r="AT106" i="86" s="1"/>
  <c r="P231" i="86" s="1"/>
  <c r="AS29" i="86"/>
  <c r="AR29" i="86"/>
  <c r="AR95" i="86" s="1"/>
  <c r="E222" i="86" s="1"/>
  <c r="AQ29" i="86"/>
  <c r="AQ114" i="86" s="1"/>
  <c r="X223" i="86" s="1"/>
  <c r="AP29" i="86"/>
  <c r="AP95" i="86" s="1"/>
  <c r="E228" i="86" s="1"/>
  <c r="AO29" i="86"/>
  <c r="AN29" i="86"/>
  <c r="AN110" i="86" s="1"/>
  <c r="T225" i="86" s="1"/>
  <c r="AM29" i="86"/>
  <c r="AM116" i="86" s="1"/>
  <c r="Z207" i="86" s="1"/>
  <c r="AL29" i="86"/>
  <c r="AL108" i="86" s="1"/>
  <c r="R217" i="86" s="1"/>
  <c r="AK29" i="86"/>
  <c r="AJ29" i="86"/>
  <c r="AI29" i="86"/>
  <c r="AI98" i="86" s="1"/>
  <c r="H215" i="86" s="1"/>
  <c r="AH29" i="86"/>
  <c r="AH96" i="86" s="1"/>
  <c r="F205" i="86" s="1"/>
  <c r="AG29" i="86"/>
  <c r="AF29" i="86"/>
  <c r="AF105" i="86" s="1"/>
  <c r="O197" i="86" s="1"/>
  <c r="AE29" i="86"/>
  <c r="AE108" i="86" s="1"/>
  <c r="R202" i="86" s="1"/>
  <c r="AD29" i="86"/>
  <c r="AD110" i="86" s="1"/>
  <c r="T203" i="86" s="1"/>
  <c r="AC29" i="86"/>
  <c r="AB29" i="86"/>
  <c r="AB99" i="86" s="1"/>
  <c r="I210" i="86" s="1"/>
  <c r="AA29" i="86"/>
  <c r="AA102" i="86" s="1"/>
  <c r="L206" i="86" s="1"/>
  <c r="Z29" i="86"/>
  <c r="Z100" i="86" s="1"/>
  <c r="J208" i="86" s="1"/>
  <c r="Y29" i="86"/>
  <c r="X29" i="86"/>
  <c r="W29" i="86"/>
  <c r="W108" i="86" s="1"/>
  <c r="R209" i="86" s="1"/>
  <c r="V29" i="86"/>
  <c r="V111" i="86" s="1"/>
  <c r="U198" i="86" s="1"/>
  <c r="U29" i="86"/>
  <c r="T29" i="86"/>
  <c r="T103" i="86" s="1"/>
  <c r="M194" i="86" s="1"/>
  <c r="S29" i="86"/>
  <c r="S106" i="86" s="1"/>
  <c r="P196" i="86" s="1"/>
  <c r="R29" i="86"/>
  <c r="R104" i="86" s="1"/>
  <c r="N201" i="86" s="1"/>
  <c r="Q29" i="86"/>
  <c r="P29" i="86"/>
  <c r="P108" i="86" s="1"/>
  <c r="R193" i="86" s="1"/>
  <c r="O29" i="86"/>
  <c r="O96" i="86" s="1"/>
  <c r="F188" i="86" s="1"/>
  <c r="N29" i="86"/>
  <c r="N96" i="86" s="1"/>
  <c r="F200" i="86" s="1"/>
  <c r="M29" i="86"/>
  <c r="L29" i="86"/>
  <c r="L107" i="86" s="1"/>
  <c r="Q186" i="86" s="1"/>
  <c r="K29" i="86"/>
  <c r="K114" i="86" s="1"/>
  <c r="X189" i="86" s="1"/>
  <c r="J29" i="86"/>
  <c r="J108" i="86" s="1"/>
  <c r="R195" i="86" s="1"/>
  <c r="I29" i="86"/>
  <c r="H29" i="86"/>
  <c r="G29" i="86"/>
  <c r="G95" i="86" s="1"/>
  <c r="E184" i="86" s="1"/>
  <c r="F29" i="86"/>
  <c r="E29" i="86"/>
  <c r="D29" i="86"/>
  <c r="D103" i="86" s="1"/>
  <c r="M181" i="86" s="1"/>
  <c r="K106" i="85"/>
  <c r="K102" i="85"/>
  <c r="K98" i="85"/>
  <c r="K96" i="85"/>
  <c r="K94" i="85"/>
  <c r="K92" i="85"/>
  <c r="K90" i="85"/>
  <c r="K88" i="85"/>
  <c r="K86" i="85"/>
  <c r="K84" i="85"/>
  <c r="K82" i="85"/>
  <c r="K80" i="85"/>
  <c r="K78" i="85"/>
  <c r="K76" i="85"/>
  <c r="K74" i="85"/>
  <c r="K72" i="85"/>
  <c r="K70" i="85"/>
  <c r="K68" i="85"/>
  <c r="K66" i="85"/>
  <c r="K64" i="85"/>
  <c r="K62" i="85"/>
  <c r="K60" i="85"/>
  <c r="K58" i="85"/>
  <c r="K56" i="85"/>
  <c r="K54" i="85"/>
  <c r="K52" i="85"/>
  <c r="K50" i="85"/>
  <c r="K48" i="85"/>
  <c r="K46" i="85"/>
  <c r="K44" i="85"/>
  <c r="K42" i="85"/>
  <c r="K40" i="85"/>
  <c r="K38" i="85"/>
  <c r="K36" i="85"/>
  <c r="K34" i="85"/>
  <c r="K32" i="85"/>
  <c r="K30" i="85"/>
  <c r="K28" i="85"/>
  <c r="K26" i="85"/>
  <c r="K24" i="85"/>
  <c r="K22" i="85"/>
  <c r="K20" i="85"/>
  <c r="K18" i="85"/>
  <c r="K16" i="85"/>
  <c r="K14" i="85"/>
  <c r="K12" i="85"/>
  <c r="K10" i="85"/>
  <c r="K8" i="85"/>
  <c r="K6" i="85"/>
  <c r="K4" i="85"/>
  <c r="K108" i="85"/>
  <c r="H117" i="86" l="1"/>
  <c r="H114" i="86"/>
  <c r="X185" i="86" s="1"/>
  <c r="H116" i="86"/>
  <c r="Z185" i="86" s="1"/>
  <c r="H111" i="86"/>
  <c r="U185" i="86" s="1"/>
  <c r="H115" i="86"/>
  <c r="Y185" i="86" s="1"/>
  <c r="H112" i="86"/>
  <c r="V185" i="86" s="1"/>
  <c r="H108" i="86"/>
  <c r="R185" i="86" s="1"/>
  <c r="H103" i="86"/>
  <c r="M185" i="86" s="1"/>
  <c r="H100" i="86"/>
  <c r="J185" i="86" s="1"/>
  <c r="X117" i="86"/>
  <c r="X114" i="86"/>
  <c r="X191" i="86" s="1"/>
  <c r="X116" i="86"/>
  <c r="Z191" i="86" s="1"/>
  <c r="X111" i="86"/>
  <c r="U191" i="86" s="1"/>
  <c r="X113" i="86"/>
  <c r="W191" i="86" s="1"/>
  <c r="X110" i="86"/>
  <c r="T191" i="86" s="1"/>
  <c r="X115" i="86"/>
  <c r="Y191" i="86" s="1"/>
  <c r="X112" i="86"/>
  <c r="V191" i="86" s="1"/>
  <c r="X108" i="86"/>
  <c r="R191" i="86" s="1"/>
  <c r="X103" i="86"/>
  <c r="M191" i="86" s="1"/>
  <c r="X100" i="86"/>
  <c r="J191" i="86" s="1"/>
  <c r="AJ116" i="86"/>
  <c r="Z214" i="86" s="1"/>
  <c r="AJ111" i="86"/>
  <c r="U214" i="86" s="1"/>
  <c r="AJ113" i="86"/>
  <c r="W214" i="86" s="1"/>
  <c r="AJ110" i="86"/>
  <c r="T214" i="86" s="1"/>
  <c r="AJ117" i="86"/>
  <c r="AJ114" i="86"/>
  <c r="X214" i="86" s="1"/>
  <c r="AJ109" i="86"/>
  <c r="S214" i="86" s="1"/>
  <c r="AJ105" i="86"/>
  <c r="O214" i="86" s="1"/>
  <c r="AJ102" i="86"/>
  <c r="L214" i="86" s="1"/>
  <c r="AJ97" i="86"/>
  <c r="G214" i="86" s="1"/>
  <c r="AV113" i="86"/>
  <c r="W233" i="86" s="1"/>
  <c r="AV110" i="86"/>
  <c r="T233" i="86" s="1"/>
  <c r="AV115" i="86"/>
  <c r="Y233" i="86" s="1"/>
  <c r="AV112" i="86"/>
  <c r="V233" i="86" s="1"/>
  <c r="AV117" i="86"/>
  <c r="AV114" i="86"/>
  <c r="X233" i="86" s="1"/>
  <c r="AV109" i="86"/>
  <c r="S233" i="86" s="1"/>
  <c r="AV111" i="86"/>
  <c r="U233" i="86" s="1"/>
  <c r="AV116" i="86"/>
  <c r="Z233" i="86" s="1"/>
  <c r="AV107" i="86"/>
  <c r="Q233" i="86" s="1"/>
  <c r="AV104" i="86"/>
  <c r="N233" i="86" s="1"/>
  <c r="AV99" i="86"/>
  <c r="I233" i="86" s="1"/>
  <c r="AV96" i="86"/>
  <c r="F233" i="86" s="1"/>
  <c r="H94" i="86"/>
  <c r="D185" i="86" s="1"/>
  <c r="AZ99" i="86"/>
  <c r="I235" i="86" s="1"/>
  <c r="AR100" i="86"/>
  <c r="J222" i="86" s="1"/>
  <c r="H102" i="86"/>
  <c r="L185" i="86" s="1"/>
  <c r="AR103" i="86"/>
  <c r="M222" i="86" s="1"/>
  <c r="AZ103" i="86"/>
  <c r="M235" i="86" s="1"/>
  <c r="AR104" i="86"/>
  <c r="N222" i="86" s="1"/>
  <c r="P105" i="86"/>
  <c r="O193" i="86" s="1"/>
  <c r="H106" i="86"/>
  <c r="P185" i="86" s="1"/>
  <c r="H107" i="86"/>
  <c r="Q185" i="86" s="1"/>
  <c r="AJ107" i="86"/>
  <c r="Q214" i="86" s="1"/>
  <c r="AR107" i="86"/>
  <c r="Q222" i="86" s="1"/>
  <c r="AN113" i="86"/>
  <c r="W225" i="86" s="1"/>
  <c r="AF114" i="86"/>
  <c r="X197" i="86" s="1"/>
  <c r="E116" i="86"/>
  <c r="Z183" i="86" s="1"/>
  <c r="E114" i="86"/>
  <c r="X183" i="86" s="1"/>
  <c r="E112" i="86"/>
  <c r="V183" i="86" s="1"/>
  <c r="E110" i="86"/>
  <c r="T183" i="86" s="1"/>
  <c r="E108" i="86"/>
  <c r="R183" i="86" s="1"/>
  <c r="E106" i="86"/>
  <c r="P183" i="86" s="1"/>
  <c r="E104" i="86"/>
  <c r="N183" i="86" s="1"/>
  <c r="E102" i="86"/>
  <c r="L183" i="86" s="1"/>
  <c r="E100" i="86"/>
  <c r="J183" i="86" s="1"/>
  <c r="E98" i="86"/>
  <c r="H183" i="86" s="1"/>
  <c r="E96" i="86"/>
  <c r="F183" i="86" s="1"/>
  <c r="E113" i="86"/>
  <c r="W183" i="86" s="1"/>
  <c r="E115" i="86"/>
  <c r="Y183" i="86" s="1"/>
  <c r="E117" i="86"/>
  <c r="E111" i="86"/>
  <c r="U183" i="86" s="1"/>
  <c r="E107" i="86"/>
  <c r="Q183" i="86" s="1"/>
  <c r="E99" i="86"/>
  <c r="I183" i="86" s="1"/>
  <c r="I116" i="86"/>
  <c r="Z190" i="86" s="1"/>
  <c r="I114" i="86"/>
  <c r="X190" i="86" s="1"/>
  <c r="I112" i="86"/>
  <c r="V190" i="86" s="1"/>
  <c r="I110" i="86"/>
  <c r="T190" i="86" s="1"/>
  <c r="I108" i="86"/>
  <c r="R190" i="86" s="1"/>
  <c r="I106" i="86"/>
  <c r="P190" i="86" s="1"/>
  <c r="I104" i="86"/>
  <c r="N190" i="86" s="1"/>
  <c r="I102" i="86"/>
  <c r="L190" i="86" s="1"/>
  <c r="I100" i="86"/>
  <c r="J190" i="86" s="1"/>
  <c r="I98" i="86"/>
  <c r="H190" i="86" s="1"/>
  <c r="I96" i="86"/>
  <c r="F190" i="86" s="1"/>
  <c r="I111" i="86"/>
  <c r="U190" i="86" s="1"/>
  <c r="I113" i="86"/>
  <c r="W190" i="86" s="1"/>
  <c r="I115" i="86"/>
  <c r="Y190" i="86" s="1"/>
  <c r="I117" i="86"/>
  <c r="I105" i="86"/>
  <c r="O190" i="86" s="1"/>
  <c r="I97" i="86"/>
  <c r="G190" i="86" s="1"/>
  <c r="M116" i="86"/>
  <c r="Z187" i="86" s="1"/>
  <c r="M114" i="86"/>
  <c r="X187" i="86" s="1"/>
  <c r="M112" i="86"/>
  <c r="V187" i="86" s="1"/>
  <c r="M110" i="86"/>
  <c r="T187" i="86" s="1"/>
  <c r="M108" i="86"/>
  <c r="R187" i="86" s="1"/>
  <c r="M106" i="86"/>
  <c r="P187" i="86" s="1"/>
  <c r="M104" i="86"/>
  <c r="N187" i="86" s="1"/>
  <c r="M102" i="86"/>
  <c r="L187" i="86" s="1"/>
  <c r="M100" i="86"/>
  <c r="J187" i="86" s="1"/>
  <c r="M98" i="86"/>
  <c r="H187" i="86" s="1"/>
  <c r="M96" i="86"/>
  <c r="F187" i="86" s="1"/>
  <c r="M117" i="86"/>
  <c r="M111" i="86"/>
  <c r="U187" i="86" s="1"/>
  <c r="M113" i="86"/>
  <c r="W187" i="86" s="1"/>
  <c r="M115" i="86"/>
  <c r="Y187" i="86" s="1"/>
  <c r="M103" i="86"/>
  <c r="M187" i="86" s="1"/>
  <c r="Q116" i="86"/>
  <c r="Z199" i="86" s="1"/>
  <c r="Q114" i="86"/>
  <c r="X199" i="86" s="1"/>
  <c r="Q112" i="86"/>
  <c r="V199" i="86" s="1"/>
  <c r="Q110" i="86"/>
  <c r="T199" i="86" s="1"/>
  <c r="Q108" i="86"/>
  <c r="R199" i="86" s="1"/>
  <c r="Q106" i="86"/>
  <c r="P199" i="86" s="1"/>
  <c r="Q104" i="86"/>
  <c r="N199" i="86" s="1"/>
  <c r="Q102" i="86"/>
  <c r="L199" i="86" s="1"/>
  <c r="Q100" i="86"/>
  <c r="J199" i="86" s="1"/>
  <c r="Q98" i="86"/>
  <c r="H199" i="86" s="1"/>
  <c r="Q96" i="86"/>
  <c r="F199" i="86" s="1"/>
  <c r="Q115" i="86"/>
  <c r="Y199" i="86" s="1"/>
  <c r="Q117" i="86"/>
  <c r="Q111" i="86"/>
  <c r="U199" i="86" s="1"/>
  <c r="Q113" i="86"/>
  <c r="W199" i="86" s="1"/>
  <c r="Q109" i="86"/>
  <c r="S199" i="86" s="1"/>
  <c r="Q101" i="86"/>
  <c r="K199" i="86" s="1"/>
  <c r="U116" i="86"/>
  <c r="Z192" i="86" s="1"/>
  <c r="U114" i="86"/>
  <c r="X192" i="86" s="1"/>
  <c r="U112" i="86"/>
  <c r="V192" i="86" s="1"/>
  <c r="U110" i="86"/>
  <c r="T192" i="86" s="1"/>
  <c r="U108" i="86"/>
  <c r="R192" i="86" s="1"/>
  <c r="U106" i="86"/>
  <c r="P192" i="86" s="1"/>
  <c r="U104" i="86"/>
  <c r="N192" i="86" s="1"/>
  <c r="U102" i="86"/>
  <c r="L192" i="86" s="1"/>
  <c r="U100" i="86"/>
  <c r="J192" i="86" s="1"/>
  <c r="U98" i="86"/>
  <c r="H192" i="86" s="1"/>
  <c r="U96" i="86"/>
  <c r="F192" i="86" s="1"/>
  <c r="U113" i="86"/>
  <c r="W192" i="86" s="1"/>
  <c r="U115" i="86"/>
  <c r="Y192" i="86" s="1"/>
  <c r="U109" i="86"/>
  <c r="S192" i="86" s="1"/>
  <c r="U111" i="86"/>
  <c r="U192" i="86" s="1"/>
  <c r="U107" i="86"/>
  <c r="Q192" i="86" s="1"/>
  <c r="U99" i="86"/>
  <c r="I192" i="86" s="1"/>
  <c r="Y116" i="86"/>
  <c r="Z204" i="86" s="1"/>
  <c r="Y114" i="86"/>
  <c r="X204" i="86" s="1"/>
  <c r="Y112" i="86"/>
  <c r="V204" i="86" s="1"/>
  <c r="Y110" i="86"/>
  <c r="T204" i="86" s="1"/>
  <c r="Y108" i="86"/>
  <c r="R204" i="86" s="1"/>
  <c r="Y106" i="86"/>
  <c r="P204" i="86" s="1"/>
  <c r="Y104" i="86"/>
  <c r="N204" i="86" s="1"/>
  <c r="Y102" i="86"/>
  <c r="L204" i="86" s="1"/>
  <c r="Y100" i="86"/>
  <c r="J204" i="86" s="1"/>
  <c r="Y98" i="86"/>
  <c r="H204" i="86" s="1"/>
  <c r="Y96" i="86"/>
  <c r="F204" i="86" s="1"/>
  <c r="Y111" i="86"/>
  <c r="U204" i="86" s="1"/>
  <c r="Y113" i="86"/>
  <c r="W204" i="86" s="1"/>
  <c r="Y117" i="86"/>
  <c r="Y109" i="86"/>
  <c r="S204" i="86" s="1"/>
  <c r="Y105" i="86"/>
  <c r="O204" i="86" s="1"/>
  <c r="Y97" i="86"/>
  <c r="G204" i="86" s="1"/>
  <c r="AC116" i="86"/>
  <c r="Z212" i="86" s="1"/>
  <c r="AC114" i="86"/>
  <c r="X212" i="86" s="1"/>
  <c r="AC112" i="86"/>
  <c r="V212" i="86" s="1"/>
  <c r="AC110" i="86"/>
  <c r="T212" i="86" s="1"/>
  <c r="AC108" i="86"/>
  <c r="R212" i="86" s="1"/>
  <c r="AC106" i="86"/>
  <c r="P212" i="86" s="1"/>
  <c r="AC104" i="86"/>
  <c r="N212" i="86" s="1"/>
  <c r="AC102" i="86"/>
  <c r="L212" i="86" s="1"/>
  <c r="AC100" i="86"/>
  <c r="J212" i="86" s="1"/>
  <c r="AC98" i="86"/>
  <c r="H212" i="86" s="1"/>
  <c r="AC96" i="86"/>
  <c r="F212" i="86" s="1"/>
  <c r="AC117" i="86"/>
  <c r="AC111" i="86"/>
  <c r="U212" i="86" s="1"/>
  <c r="AC115" i="86"/>
  <c r="Y212" i="86" s="1"/>
  <c r="AC103" i="86"/>
  <c r="M212" i="86" s="1"/>
  <c r="AG116" i="86"/>
  <c r="Z211" i="86" s="1"/>
  <c r="AG114" i="86"/>
  <c r="X211" i="86" s="1"/>
  <c r="AG112" i="86"/>
  <c r="V211" i="86" s="1"/>
  <c r="AG110" i="86"/>
  <c r="T211" i="86" s="1"/>
  <c r="AG108" i="86"/>
  <c r="R211" i="86" s="1"/>
  <c r="AG106" i="86"/>
  <c r="P211" i="86" s="1"/>
  <c r="AG104" i="86"/>
  <c r="N211" i="86" s="1"/>
  <c r="AG102" i="86"/>
  <c r="L211" i="86" s="1"/>
  <c r="AG100" i="86"/>
  <c r="J211" i="86" s="1"/>
  <c r="AG98" i="86"/>
  <c r="H211" i="86" s="1"/>
  <c r="AG96" i="86"/>
  <c r="F211" i="86" s="1"/>
  <c r="AG115" i="86"/>
  <c r="Y211" i="86" s="1"/>
  <c r="AG117" i="86"/>
  <c r="AG113" i="86"/>
  <c r="W211" i="86" s="1"/>
  <c r="AG109" i="86"/>
  <c r="S211" i="86" s="1"/>
  <c r="AG101" i="86"/>
  <c r="K211" i="86" s="1"/>
  <c r="AK116" i="86"/>
  <c r="Z220" i="86" s="1"/>
  <c r="AK114" i="86"/>
  <c r="X220" i="86" s="1"/>
  <c r="AK112" i="86"/>
  <c r="V220" i="86" s="1"/>
  <c r="AK110" i="86"/>
  <c r="T220" i="86" s="1"/>
  <c r="AK108" i="86"/>
  <c r="R220" i="86" s="1"/>
  <c r="AK106" i="86"/>
  <c r="P220" i="86" s="1"/>
  <c r="AK104" i="86"/>
  <c r="N220" i="86" s="1"/>
  <c r="AK102" i="86"/>
  <c r="L220" i="86" s="1"/>
  <c r="AK100" i="86"/>
  <c r="J220" i="86" s="1"/>
  <c r="AK98" i="86"/>
  <c r="H220" i="86" s="1"/>
  <c r="AK96" i="86"/>
  <c r="F220" i="86" s="1"/>
  <c r="AK113" i="86"/>
  <c r="W220" i="86" s="1"/>
  <c r="AK115" i="86"/>
  <c r="Y220" i="86" s="1"/>
  <c r="AK117" i="86"/>
  <c r="AK109" i="86"/>
  <c r="S220" i="86" s="1"/>
  <c r="AK111" i="86"/>
  <c r="U220" i="86" s="1"/>
  <c r="AK107" i="86"/>
  <c r="Q220" i="86" s="1"/>
  <c r="AK99" i="86"/>
  <c r="I220" i="86" s="1"/>
  <c r="AO116" i="86"/>
  <c r="Z221" i="86" s="1"/>
  <c r="AO114" i="86"/>
  <c r="X221" i="86" s="1"/>
  <c r="AO112" i="86"/>
  <c r="V221" i="86" s="1"/>
  <c r="AO110" i="86"/>
  <c r="T221" i="86" s="1"/>
  <c r="AO108" i="86"/>
  <c r="R221" i="86" s="1"/>
  <c r="AO106" i="86"/>
  <c r="P221" i="86" s="1"/>
  <c r="AO104" i="86"/>
  <c r="N221" i="86" s="1"/>
  <c r="AO102" i="86"/>
  <c r="L221" i="86" s="1"/>
  <c r="AO100" i="86"/>
  <c r="J221" i="86" s="1"/>
  <c r="AO98" i="86"/>
  <c r="H221" i="86" s="1"/>
  <c r="AO96" i="86"/>
  <c r="F221" i="86" s="1"/>
  <c r="AO111" i="86"/>
  <c r="U221" i="86" s="1"/>
  <c r="AO113" i="86"/>
  <c r="W221" i="86" s="1"/>
  <c r="AO115" i="86"/>
  <c r="Y221" i="86" s="1"/>
  <c r="AO109" i="86"/>
  <c r="S221" i="86" s="1"/>
  <c r="AO117" i="86"/>
  <c r="AO105" i="86"/>
  <c r="O221" i="86" s="1"/>
  <c r="AO97" i="86"/>
  <c r="G221" i="86" s="1"/>
  <c r="AS116" i="86"/>
  <c r="Z219" i="86" s="1"/>
  <c r="AS114" i="86"/>
  <c r="X219" i="86" s="1"/>
  <c r="AS112" i="86"/>
  <c r="V219" i="86" s="1"/>
  <c r="AS110" i="86"/>
  <c r="T219" i="86" s="1"/>
  <c r="AS108" i="86"/>
  <c r="R219" i="86" s="1"/>
  <c r="AS106" i="86"/>
  <c r="P219" i="86" s="1"/>
  <c r="AS104" i="86"/>
  <c r="N219" i="86" s="1"/>
  <c r="AS102" i="86"/>
  <c r="L219" i="86" s="1"/>
  <c r="AS100" i="86"/>
  <c r="J219" i="86" s="1"/>
  <c r="AS98" i="86"/>
  <c r="H219" i="86" s="1"/>
  <c r="AS96" i="86"/>
  <c r="F219" i="86" s="1"/>
  <c r="AS117" i="86"/>
  <c r="AS111" i="86"/>
  <c r="U219" i="86" s="1"/>
  <c r="AS113" i="86"/>
  <c r="W219" i="86" s="1"/>
  <c r="AS115" i="86"/>
  <c r="Y219" i="86" s="1"/>
  <c r="AS103" i="86"/>
  <c r="M219" i="86" s="1"/>
  <c r="AW116" i="86"/>
  <c r="Z218" i="86" s="1"/>
  <c r="AW114" i="86"/>
  <c r="X218" i="86" s="1"/>
  <c r="AW112" i="86"/>
  <c r="V218" i="86" s="1"/>
  <c r="AW110" i="86"/>
  <c r="T218" i="86" s="1"/>
  <c r="AW108" i="86"/>
  <c r="R218" i="86" s="1"/>
  <c r="AW106" i="86"/>
  <c r="P218" i="86" s="1"/>
  <c r="AW104" i="86"/>
  <c r="N218" i="86" s="1"/>
  <c r="AW102" i="86"/>
  <c r="L218" i="86" s="1"/>
  <c r="AW100" i="86"/>
  <c r="J218" i="86" s="1"/>
  <c r="AW98" i="86"/>
  <c r="H218" i="86" s="1"/>
  <c r="AW96" i="86"/>
  <c r="F218" i="86" s="1"/>
  <c r="AW115" i="86"/>
  <c r="Y218" i="86" s="1"/>
  <c r="AW117" i="86"/>
  <c r="AW111" i="86"/>
  <c r="U218" i="86" s="1"/>
  <c r="AW113" i="86"/>
  <c r="W218" i="86" s="1"/>
  <c r="AW109" i="86"/>
  <c r="S218" i="86" s="1"/>
  <c r="AW101" i="86"/>
  <c r="K218" i="86" s="1"/>
  <c r="BA116" i="86"/>
  <c r="Z229" i="86" s="1"/>
  <c r="BA114" i="86"/>
  <c r="X229" i="86" s="1"/>
  <c r="BA112" i="86"/>
  <c r="V229" i="86" s="1"/>
  <c r="BA110" i="86"/>
  <c r="T229" i="86" s="1"/>
  <c r="BA108" i="86"/>
  <c r="R229" i="86" s="1"/>
  <c r="BA106" i="86"/>
  <c r="P229" i="86" s="1"/>
  <c r="BA104" i="86"/>
  <c r="N229" i="86" s="1"/>
  <c r="BA102" i="86"/>
  <c r="L229" i="86" s="1"/>
  <c r="BA100" i="86"/>
  <c r="J229" i="86" s="1"/>
  <c r="BA98" i="86"/>
  <c r="H229" i="86" s="1"/>
  <c r="BA96" i="86"/>
  <c r="F229" i="86" s="1"/>
  <c r="BA113" i="86"/>
  <c r="W229" i="86" s="1"/>
  <c r="BA115" i="86"/>
  <c r="Y229" i="86" s="1"/>
  <c r="BA109" i="86"/>
  <c r="S229" i="86" s="1"/>
  <c r="BA111" i="86"/>
  <c r="U229" i="86" s="1"/>
  <c r="BA107" i="86"/>
  <c r="Q229" i="86" s="1"/>
  <c r="BA99" i="86"/>
  <c r="I229" i="86" s="1"/>
  <c r="E94" i="86"/>
  <c r="D183" i="86" s="1"/>
  <c r="I94" i="86"/>
  <c r="D190" i="86" s="1"/>
  <c r="M94" i="86"/>
  <c r="D187" i="86" s="1"/>
  <c r="Q94" i="86"/>
  <c r="D199" i="86" s="1"/>
  <c r="U94" i="86"/>
  <c r="D192" i="86" s="1"/>
  <c r="Y94" i="86"/>
  <c r="D204" i="86" s="1"/>
  <c r="AC94" i="86"/>
  <c r="D212" i="86" s="1"/>
  <c r="AG94" i="86"/>
  <c r="D211" i="86" s="1"/>
  <c r="AK94" i="86"/>
  <c r="D220" i="86" s="1"/>
  <c r="AO94" i="86"/>
  <c r="D221" i="86" s="1"/>
  <c r="AS94" i="86"/>
  <c r="D219" i="86" s="1"/>
  <c r="AW94" i="86"/>
  <c r="D218" i="86" s="1"/>
  <c r="BA94" i="86"/>
  <c r="D229" i="86" s="1"/>
  <c r="K95" i="86"/>
  <c r="E189" i="86" s="1"/>
  <c r="O95" i="86"/>
  <c r="E188" i="86" s="1"/>
  <c r="S95" i="86"/>
  <c r="E196" i="86" s="1"/>
  <c r="W95" i="86"/>
  <c r="E209" i="86" s="1"/>
  <c r="AA95" i="86"/>
  <c r="E206" i="86" s="1"/>
  <c r="AF95" i="86"/>
  <c r="E197" i="86" s="1"/>
  <c r="AK95" i="86"/>
  <c r="E220" i="86" s="1"/>
  <c r="AV95" i="86"/>
  <c r="E233" i="86" s="1"/>
  <c r="BA95" i="86"/>
  <c r="E229" i="86" s="1"/>
  <c r="H96" i="86"/>
  <c r="F185" i="86" s="1"/>
  <c r="S96" i="86"/>
  <c r="F196" i="86" s="1"/>
  <c r="Z96" i="86"/>
  <c r="F208" i="86" s="1"/>
  <c r="AN96" i="86"/>
  <c r="F225" i="86" s="1"/>
  <c r="AU96" i="86"/>
  <c r="F230" i="86" s="1"/>
  <c r="E97" i="86"/>
  <c r="G183" i="86" s="1"/>
  <c r="L97" i="86"/>
  <c r="G186" i="86" s="1"/>
  <c r="R97" i="86"/>
  <c r="G201" i="86" s="1"/>
  <c r="Z97" i="86"/>
  <c r="G208" i="86" s="1"/>
  <c r="AG97" i="86"/>
  <c r="G211" i="86" s="1"/>
  <c r="AN97" i="86"/>
  <c r="G225" i="86" s="1"/>
  <c r="AV97" i="86"/>
  <c r="G233" i="86" s="1"/>
  <c r="D98" i="86"/>
  <c r="H181" i="86" s="1"/>
  <c r="K98" i="86"/>
  <c r="H189" i="86" s="1"/>
  <c r="S98" i="86"/>
  <c r="H196" i="86" s="1"/>
  <c r="Z98" i="86"/>
  <c r="H208" i="86" s="1"/>
  <c r="AF98" i="86"/>
  <c r="H197" i="86" s="1"/>
  <c r="AN98" i="86"/>
  <c r="H225" i="86" s="1"/>
  <c r="AU98" i="86"/>
  <c r="H230" i="86" s="1"/>
  <c r="D99" i="86"/>
  <c r="I181" i="86" s="1"/>
  <c r="L99" i="86"/>
  <c r="I186" i="86" s="1"/>
  <c r="R99" i="86"/>
  <c r="I201" i="86" s="1"/>
  <c r="Y99" i="86"/>
  <c r="I204" i="86" s="1"/>
  <c r="AG99" i="86"/>
  <c r="I211" i="86" s="1"/>
  <c r="AN99" i="86"/>
  <c r="I225" i="86" s="1"/>
  <c r="AT99" i="86"/>
  <c r="I231" i="86" s="1"/>
  <c r="D100" i="86"/>
  <c r="J181" i="86" s="1"/>
  <c r="K100" i="86"/>
  <c r="J189" i="86" s="1"/>
  <c r="R100" i="86"/>
  <c r="J201" i="86" s="1"/>
  <c r="AF100" i="86"/>
  <c r="J197" i="86" s="1"/>
  <c r="AM100" i="86"/>
  <c r="J207" i="86" s="1"/>
  <c r="AU100" i="86"/>
  <c r="J230" i="86" s="1"/>
  <c r="D101" i="86"/>
  <c r="K181" i="86" s="1"/>
  <c r="J101" i="86"/>
  <c r="K195" i="86" s="1"/>
  <c r="R101" i="86"/>
  <c r="K201" i="86" s="1"/>
  <c r="Y101" i="86"/>
  <c r="K204" i="86" s="1"/>
  <c r="AF101" i="86"/>
  <c r="K197" i="86" s="1"/>
  <c r="AN101" i="86"/>
  <c r="K225" i="86" s="1"/>
  <c r="AT101" i="86"/>
  <c r="K231" i="86" s="1"/>
  <c r="BA101" i="86"/>
  <c r="K229" i="86" s="1"/>
  <c r="K102" i="86"/>
  <c r="L189" i="86" s="1"/>
  <c r="R102" i="86"/>
  <c r="L201" i="86" s="1"/>
  <c r="X102" i="86"/>
  <c r="L191" i="86" s="1"/>
  <c r="AF102" i="86"/>
  <c r="L197" i="86" s="1"/>
  <c r="AM102" i="86"/>
  <c r="L207" i="86" s="1"/>
  <c r="AT102" i="86"/>
  <c r="L231" i="86" s="1"/>
  <c r="J103" i="86"/>
  <c r="M195" i="86" s="1"/>
  <c r="Q103" i="86"/>
  <c r="M199" i="86" s="1"/>
  <c r="Y103" i="86"/>
  <c r="M204" i="86" s="1"/>
  <c r="AF103" i="86"/>
  <c r="M197" i="86" s="1"/>
  <c r="AL103" i="86"/>
  <c r="M217" i="86" s="1"/>
  <c r="AT103" i="86"/>
  <c r="M231" i="86" s="1"/>
  <c r="BA103" i="86"/>
  <c r="M229" i="86" s="1"/>
  <c r="J104" i="86"/>
  <c r="N195" i="86" s="1"/>
  <c r="X104" i="86"/>
  <c r="N191" i="86" s="1"/>
  <c r="AE104" i="86"/>
  <c r="N202" i="86" s="1"/>
  <c r="AM104" i="86"/>
  <c r="N207" i="86" s="1"/>
  <c r="AT104" i="86"/>
  <c r="N231" i="86" s="1"/>
  <c r="AZ104" i="86"/>
  <c r="N235" i="86" s="1"/>
  <c r="J105" i="86"/>
  <c r="O195" i="86" s="1"/>
  <c r="Q105" i="86"/>
  <c r="O199" i="86" s="1"/>
  <c r="X105" i="86"/>
  <c r="O191" i="86" s="1"/>
  <c r="AL105" i="86"/>
  <c r="O217" i="86" s="1"/>
  <c r="AS105" i="86"/>
  <c r="O219" i="86" s="1"/>
  <c r="BA105" i="86"/>
  <c r="O229" i="86" s="1"/>
  <c r="J106" i="86"/>
  <c r="P195" i="86" s="1"/>
  <c r="P106" i="86"/>
  <c r="P193" i="86" s="1"/>
  <c r="X106" i="86"/>
  <c r="P191" i="86" s="1"/>
  <c r="AE106" i="86"/>
  <c r="P202" i="86" s="1"/>
  <c r="AL106" i="86"/>
  <c r="P217" i="86" s="1"/>
  <c r="AZ106" i="86"/>
  <c r="P235" i="86" s="1"/>
  <c r="I107" i="86"/>
  <c r="Q190" i="86" s="1"/>
  <c r="Q107" i="86"/>
  <c r="Q199" i="86" s="1"/>
  <c r="X107" i="86"/>
  <c r="Q191" i="86" s="1"/>
  <c r="AD107" i="86"/>
  <c r="Q203" i="86" s="1"/>
  <c r="AL107" i="86"/>
  <c r="Q217" i="86" s="1"/>
  <c r="AS107" i="86"/>
  <c r="Q219" i="86" s="1"/>
  <c r="AZ107" i="86"/>
  <c r="Q235" i="86" s="1"/>
  <c r="AR108" i="86"/>
  <c r="R222" i="86" s="1"/>
  <c r="AZ108" i="86"/>
  <c r="R235" i="86" s="1"/>
  <c r="I109" i="86"/>
  <c r="S190" i="86" s="1"/>
  <c r="AC109" i="86"/>
  <c r="S212" i="86" s="1"/>
  <c r="O112" i="86"/>
  <c r="V188" i="86" s="1"/>
  <c r="H113" i="86"/>
  <c r="W185" i="86" s="1"/>
  <c r="AJ115" i="86"/>
  <c r="Y214" i="86" s="1"/>
  <c r="AB116" i="86"/>
  <c r="Z210" i="86" s="1"/>
  <c r="U117" i="86"/>
  <c r="D116" i="86"/>
  <c r="Z181" i="86" s="1"/>
  <c r="D111" i="86"/>
  <c r="U181" i="86" s="1"/>
  <c r="D113" i="86"/>
  <c r="W181" i="86" s="1"/>
  <c r="D110" i="86"/>
  <c r="T181" i="86" s="1"/>
  <c r="D117" i="86"/>
  <c r="D114" i="86"/>
  <c r="X181" i="86" s="1"/>
  <c r="D105" i="86"/>
  <c r="O181" i="86" s="1"/>
  <c r="D102" i="86"/>
  <c r="L181" i="86" s="1"/>
  <c r="D97" i="86"/>
  <c r="G181" i="86" s="1"/>
  <c r="P113" i="86"/>
  <c r="W193" i="86" s="1"/>
  <c r="P110" i="86"/>
  <c r="T193" i="86" s="1"/>
  <c r="P115" i="86"/>
  <c r="Y193" i="86" s="1"/>
  <c r="P112" i="86"/>
  <c r="V193" i="86" s="1"/>
  <c r="P117" i="86"/>
  <c r="P114" i="86"/>
  <c r="X193" i="86" s="1"/>
  <c r="P109" i="86"/>
  <c r="S193" i="86" s="1"/>
  <c r="P111" i="86"/>
  <c r="U193" i="86" s="1"/>
  <c r="P116" i="86"/>
  <c r="Z193" i="86" s="1"/>
  <c r="P107" i="86"/>
  <c r="Q193" i="86" s="1"/>
  <c r="P104" i="86"/>
  <c r="N193" i="86" s="1"/>
  <c r="P99" i="86"/>
  <c r="I193" i="86" s="1"/>
  <c r="AF113" i="86"/>
  <c r="W197" i="86" s="1"/>
  <c r="AF110" i="86"/>
  <c r="T197" i="86" s="1"/>
  <c r="AF115" i="86"/>
  <c r="Y197" i="86" s="1"/>
  <c r="AF112" i="86"/>
  <c r="V197" i="86" s="1"/>
  <c r="AF109" i="86"/>
  <c r="S197" i="86" s="1"/>
  <c r="AF116" i="86"/>
  <c r="Z197" i="86" s="1"/>
  <c r="AF111" i="86"/>
  <c r="U197" i="86" s="1"/>
  <c r="AF107" i="86"/>
  <c r="Q197" i="86" s="1"/>
  <c r="AF104" i="86"/>
  <c r="N197" i="86" s="1"/>
  <c r="AF99" i="86"/>
  <c r="I197" i="86" s="1"/>
  <c r="AF96" i="86"/>
  <c r="F197" i="86" s="1"/>
  <c r="AZ116" i="86"/>
  <c r="Z235" i="86" s="1"/>
  <c r="AZ111" i="86"/>
  <c r="U235" i="86" s="1"/>
  <c r="AZ113" i="86"/>
  <c r="W235" i="86" s="1"/>
  <c r="AZ110" i="86"/>
  <c r="T235" i="86" s="1"/>
  <c r="AZ115" i="86"/>
  <c r="Y235" i="86" s="1"/>
  <c r="AZ112" i="86"/>
  <c r="V235" i="86" s="1"/>
  <c r="AZ117" i="86"/>
  <c r="AZ114" i="86"/>
  <c r="X235" i="86" s="1"/>
  <c r="AZ105" i="86"/>
  <c r="O235" i="86" s="1"/>
  <c r="AZ102" i="86"/>
  <c r="L235" i="86" s="1"/>
  <c r="AZ97" i="86"/>
  <c r="G235" i="86" s="1"/>
  <c r="L94" i="86"/>
  <c r="D186" i="86" s="1"/>
  <c r="X94" i="86"/>
  <c r="D191" i="86" s="1"/>
  <c r="AF94" i="86"/>
  <c r="D197" i="86" s="1"/>
  <c r="AN94" i="86"/>
  <c r="D225" i="86" s="1"/>
  <c r="AV94" i="86"/>
  <c r="D233" i="86" s="1"/>
  <c r="AZ94" i="86"/>
  <c r="D235" i="86" s="1"/>
  <c r="AJ95" i="86"/>
  <c r="E214" i="86" s="1"/>
  <c r="L96" i="86"/>
  <c r="F186" i="86" s="1"/>
  <c r="AZ96" i="86"/>
  <c r="F235" i="86" s="1"/>
  <c r="AZ98" i="86"/>
  <c r="H235" i="86" s="1"/>
  <c r="AZ100" i="86"/>
  <c r="J235" i="86" s="1"/>
  <c r="AZ101" i="86"/>
  <c r="K235" i="86" s="1"/>
  <c r="P102" i="86"/>
  <c r="L193" i="86" s="1"/>
  <c r="AR102" i="86"/>
  <c r="L222" i="86" s="1"/>
  <c r="H104" i="86"/>
  <c r="N185" i="86" s="1"/>
  <c r="AJ104" i="86"/>
  <c r="N214" i="86" s="1"/>
  <c r="L111" i="86"/>
  <c r="U186" i="86" s="1"/>
  <c r="F115" i="86"/>
  <c r="Y182" i="86" s="1"/>
  <c r="F110" i="86"/>
  <c r="T182" i="86" s="1"/>
  <c r="F117" i="86"/>
  <c r="F112" i="86"/>
  <c r="V182" i="86" s="1"/>
  <c r="F114" i="86"/>
  <c r="X182" i="86" s="1"/>
  <c r="F111" i="86"/>
  <c r="U182" i="86" s="1"/>
  <c r="F116" i="86"/>
  <c r="Z182" i="86" s="1"/>
  <c r="F113" i="86"/>
  <c r="W182" i="86" s="1"/>
  <c r="F109" i="86"/>
  <c r="S182" i="86" s="1"/>
  <c r="F104" i="86"/>
  <c r="N182" i="86" s="1"/>
  <c r="F101" i="86"/>
  <c r="K182" i="86" s="1"/>
  <c r="J116" i="86"/>
  <c r="Z195" i="86" s="1"/>
  <c r="J113" i="86"/>
  <c r="W195" i="86" s="1"/>
  <c r="J115" i="86"/>
  <c r="Y195" i="86" s="1"/>
  <c r="J112" i="86"/>
  <c r="V195" i="86" s="1"/>
  <c r="J109" i="86"/>
  <c r="S195" i="86" s="1"/>
  <c r="J110" i="86"/>
  <c r="T195" i="86" s="1"/>
  <c r="J114" i="86"/>
  <c r="X195" i="86" s="1"/>
  <c r="J111" i="86"/>
  <c r="U195" i="86" s="1"/>
  <c r="J107" i="86"/>
  <c r="Q195" i="86" s="1"/>
  <c r="J102" i="86"/>
  <c r="L195" i="86" s="1"/>
  <c r="J99" i="86"/>
  <c r="I195" i="86" s="1"/>
  <c r="N114" i="86"/>
  <c r="X200" i="86" s="1"/>
  <c r="N111" i="86"/>
  <c r="U200" i="86" s="1"/>
  <c r="N116" i="86"/>
  <c r="Z200" i="86" s="1"/>
  <c r="N113" i="86"/>
  <c r="W200" i="86" s="1"/>
  <c r="N117" i="86"/>
  <c r="N109" i="86"/>
  <c r="S200" i="86" s="1"/>
  <c r="N112" i="86"/>
  <c r="V200" i="86" s="1"/>
  <c r="N110" i="86"/>
  <c r="T200" i="86" s="1"/>
  <c r="N108" i="86"/>
  <c r="R200" i="86" s="1"/>
  <c r="N105" i="86"/>
  <c r="O200" i="86" s="1"/>
  <c r="N100" i="86"/>
  <c r="J200" i="86" s="1"/>
  <c r="N97" i="86"/>
  <c r="G200" i="86" s="1"/>
  <c r="R117" i="86"/>
  <c r="R112" i="86"/>
  <c r="V201" i="86" s="1"/>
  <c r="R114" i="86"/>
  <c r="X201" i="86" s="1"/>
  <c r="R111" i="86"/>
  <c r="U201" i="86" s="1"/>
  <c r="R115" i="86"/>
  <c r="Y201" i="86" s="1"/>
  <c r="R110" i="86"/>
  <c r="T201" i="86" s="1"/>
  <c r="R106" i="86"/>
  <c r="P201" i="86" s="1"/>
  <c r="R103" i="86"/>
  <c r="M201" i="86" s="1"/>
  <c r="R98" i="86"/>
  <c r="H201" i="86" s="1"/>
  <c r="V115" i="86"/>
  <c r="Y198" i="86" s="1"/>
  <c r="V110" i="86"/>
  <c r="T198" i="86" s="1"/>
  <c r="V117" i="86"/>
  <c r="V112" i="86"/>
  <c r="V198" i="86" s="1"/>
  <c r="V116" i="86"/>
  <c r="Z198" i="86" s="1"/>
  <c r="V113" i="86"/>
  <c r="W198" i="86" s="1"/>
  <c r="V109" i="86"/>
  <c r="S198" i="86" s="1"/>
  <c r="V104" i="86"/>
  <c r="N198" i="86" s="1"/>
  <c r="V101" i="86"/>
  <c r="K198" i="86" s="1"/>
  <c r="V96" i="86"/>
  <c r="F198" i="86" s="1"/>
  <c r="Z116" i="86"/>
  <c r="Z208" i="86" s="1"/>
  <c r="Z113" i="86"/>
  <c r="W208" i="86" s="1"/>
  <c r="Z115" i="86"/>
  <c r="Y208" i="86" s="1"/>
  <c r="Z117" i="86"/>
  <c r="Z110" i="86"/>
  <c r="T208" i="86" s="1"/>
  <c r="Z109" i="86"/>
  <c r="S208" i="86" s="1"/>
  <c r="Z114" i="86"/>
  <c r="X208" i="86" s="1"/>
  <c r="Z111" i="86"/>
  <c r="U208" i="86" s="1"/>
  <c r="Z107" i="86"/>
  <c r="Q208" i="86" s="1"/>
  <c r="Z102" i="86"/>
  <c r="L208" i="86" s="1"/>
  <c r="Z99" i="86"/>
  <c r="I208" i="86" s="1"/>
  <c r="AD114" i="86"/>
  <c r="X203" i="86" s="1"/>
  <c r="AD111" i="86"/>
  <c r="U203" i="86" s="1"/>
  <c r="AD116" i="86"/>
  <c r="Z203" i="86" s="1"/>
  <c r="AD113" i="86"/>
  <c r="W203" i="86" s="1"/>
  <c r="AD115" i="86"/>
  <c r="Y203" i="86" s="1"/>
  <c r="AD112" i="86"/>
  <c r="V203" i="86" s="1"/>
  <c r="AD109" i="86"/>
  <c r="S203" i="86" s="1"/>
  <c r="AD117" i="86"/>
  <c r="AD108" i="86"/>
  <c r="R203" i="86" s="1"/>
  <c r="AD105" i="86"/>
  <c r="O203" i="86" s="1"/>
  <c r="AD100" i="86"/>
  <c r="J203" i="86" s="1"/>
  <c r="AD97" i="86"/>
  <c r="G203" i="86" s="1"/>
  <c r="AH117" i="86"/>
  <c r="AH112" i="86"/>
  <c r="V205" i="86" s="1"/>
  <c r="AH114" i="86"/>
  <c r="X205" i="86" s="1"/>
  <c r="AH111" i="86"/>
  <c r="U205" i="86" s="1"/>
  <c r="AH116" i="86"/>
  <c r="Z205" i="86" s="1"/>
  <c r="AH113" i="86"/>
  <c r="W205" i="86" s="1"/>
  <c r="AH110" i="86"/>
  <c r="T205" i="86" s="1"/>
  <c r="AH115" i="86"/>
  <c r="Y205" i="86" s="1"/>
  <c r="AH106" i="86"/>
  <c r="P205" i="86" s="1"/>
  <c r="AH103" i="86"/>
  <c r="M205" i="86" s="1"/>
  <c r="AH98" i="86"/>
  <c r="H205" i="86" s="1"/>
  <c r="AL115" i="86"/>
  <c r="Y217" i="86" s="1"/>
  <c r="AL110" i="86"/>
  <c r="T217" i="86" s="1"/>
  <c r="AL117" i="86"/>
  <c r="AL112" i="86"/>
  <c r="V217" i="86" s="1"/>
  <c r="AL114" i="86"/>
  <c r="X217" i="86" s="1"/>
  <c r="AL111" i="86"/>
  <c r="U217" i="86" s="1"/>
  <c r="AL116" i="86"/>
  <c r="Z217" i="86" s="1"/>
  <c r="AL113" i="86"/>
  <c r="W217" i="86" s="1"/>
  <c r="AL109" i="86"/>
  <c r="S217" i="86" s="1"/>
  <c r="AL104" i="86"/>
  <c r="N217" i="86" s="1"/>
  <c r="AL101" i="86"/>
  <c r="K217" i="86" s="1"/>
  <c r="AL96" i="86"/>
  <c r="F217" i="86" s="1"/>
  <c r="AP116" i="86"/>
  <c r="Z228" i="86" s="1"/>
  <c r="AP113" i="86"/>
  <c r="W228" i="86" s="1"/>
  <c r="AP115" i="86"/>
  <c r="Y228" i="86" s="1"/>
  <c r="AP110" i="86"/>
  <c r="T228" i="86" s="1"/>
  <c r="AP112" i="86"/>
  <c r="V228" i="86" s="1"/>
  <c r="AP109" i="86"/>
  <c r="S228" i="86" s="1"/>
  <c r="AP114" i="86"/>
  <c r="X228" i="86" s="1"/>
  <c r="AP111" i="86"/>
  <c r="U228" i="86" s="1"/>
  <c r="AP107" i="86"/>
  <c r="Q228" i="86" s="1"/>
  <c r="AP102" i="86"/>
  <c r="L228" i="86" s="1"/>
  <c r="AP99" i="86"/>
  <c r="I228" i="86" s="1"/>
  <c r="AT114" i="86"/>
  <c r="X231" i="86" s="1"/>
  <c r="AT111" i="86"/>
  <c r="U231" i="86" s="1"/>
  <c r="AT116" i="86"/>
  <c r="Z231" i="86" s="1"/>
  <c r="AT113" i="86"/>
  <c r="W231" i="86" s="1"/>
  <c r="AT110" i="86"/>
  <c r="T231" i="86" s="1"/>
  <c r="AT117" i="86"/>
  <c r="AT109" i="86"/>
  <c r="S231" i="86" s="1"/>
  <c r="AT112" i="86"/>
  <c r="V231" i="86" s="1"/>
  <c r="AT108" i="86"/>
  <c r="R231" i="86" s="1"/>
  <c r="AT105" i="86"/>
  <c r="O231" i="86" s="1"/>
  <c r="AT100" i="86"/>
  <c r="J231" i="86" s="1"/>
  <c r="AT97" i="86"/>
  <c r="G231" i="86" s="1"/>
  <c r="AX117" i="86"/>
  <c r="AX112" i="86"/>
  <c r="V216" i="86" s="1"/>
  <c r="AX109" i="86"/>
  <c r="S216" i="86" s="1"/>
  <c r="AX114" i="86"/>
  <c r="X216" i="86" s="1"/>
  <c r="AX111" i="86"/>
  <c r="U216" i="86" s="1"/>
  <c r="AX115" i="86"/>
  <c r="Y216" i="86" s="1"/>
  <c r="AX110" i="86"/>
  <c r="T216" i="86" s="1"/>
  <c r="AX106" i="86"/>
  <c r="P216" i="86" s="1"/>
  <c r="AX103" i="86"/>
  <c r="M216" i="86" s="1"/>
  <c r="AX98" i="86"/>
  <c r="H216" i="86" s="1"/>
  <c r="D93" i="86"/>
  <c r="C181" i="86" s="1"/>
  <c r="H93" i="86"/>
  <c r="C185" i="86" s="1"/>
  <c r="L93" i="86"/>
  <c r="C186" i="86" s="1"/>
  <c r="P93" i="86"/>
  <c r="C193" i="86" s="1"/>
  <c r="T93" i="86"/>
  <c r="C194" i="86" s="1"/>
  <c r="X93" i="86"/>
  <c r="C191" i="86" s="1"/>
  <c r="AB93" i="86"/>
  <c r="C210" i="86" s="1"/>
  <c r="AF93" i="86"/>
  <c r="C197" i="86" s="1"/>
  <c r="AJ93" i="86"/>
  <c r="C214" i="86" s="1"/>
  <c r="AN93" i="86"/>
  <c r="C225" i="86" s="1"/>
  <c r="AR93" i="86"/>
  <c r="C222" i="86" s="1"/>
  <c r="AV93" i="86"/>
  <c r="C233" i="86" s="1"/>
  <c r="AZ93" i="86"/>
  <c r="C235" i="86" s="1"/>
  <c r="F94" i="86"/>
  <c r="D182" i="86" s="1"/>
  <c r="J94" i="86"/>
  <c r="D195" i="86" s="1"/>
  <c r="N94" i="86"/>
  <c r="D200" i="86" s="1"/>
  <c r="R94" i="86"/>
  <c r="D201" i="86" s="1"/>
  <c r="V94" i="86"/>
  <c r="D198" i="86" s="1"/>
  <c r="Z94" i="86"/>
  <c r="D208" i="86" s="1"/>
  <c r="AD94" i="86"/>
  <c r="D203" i="86" s="1"/>
  <c r="AH94" i="86"/>
  <c r="D205" i="86" s="1"/>
  <c r="AL94" i="86"/>
  <c r="D217" i="86" s="1"/>
  <c r="AP94" i="86"/>
  <c r="D228" i="86" s="1"/>
  <c r="AT94" i="86"/>
  <c r="D231" i="86" s="1"/>
  <c r="AX94" i="86"/>
  <c r="D216" i="86" s="1"/>
  <c r="D95" i="86"/>
  <c r="E181" i="86" s="1"/>
  <c r="H95" i="86"/>
  <c r="E185" i="86" s="1"/>
  <c r="L95" i="86"/>
  <c r="E186" i="86" s="1"/>
  <c r="P95" i="86"/>
  <c r="E193" i="86" s="1"/>
  <c r="T95" i="86"/>
  <c r="E194" i="86" s="1"/>
  <c r="X95" i="86"/>
  <c r="E191" i="86" s="1"/>
  <c r="AB95" i="86"/>
  <c r="E210" i="86" s="1"/>
  <c r="AG95" i="86"/>
  <c r="E211" i="86" s="1"/>
  <c r="AL95" i="86"/>
  <c r="E217" i="86" s="1"/>
  <c r="AW95" i="86"/>
  <c r="E218" i="86" s="1"/>
  <c r="D96" i="86"/>
  <c r="F181" i="86" s="1"/>
  <c r="J96" i="86"/>
  <c r="F195" i="86" s="1"/>
  <c r="T96" i="86"/>
  <c r="F194" i="86" s="1"/>
  <c r="AB96" i="86"/>
  <c r="F210" i="86" s="1"/>
  <c r="AI96" i="86"/>
  <c r="F215" i="86" s="1"/>
  <c r="AP96" i="86"/>
  <c r="F228" i="86" s="1"/>
  <c r="AX96" i="86"/>
  <c r="F216" i="86" s="1"/>
  <c r="F97" i="86"/>
  <c r="G182" i="86" s="1"/>
  <c r="M97" i="86"/>
  <c r="G187" i="86" s="1"/>
  <c r="U97" i="86"/>
  <c r="G192" i="86" s="1"/>
  <c r="AB97" i="86"/>
  <c r="G210" i="86" s="1"/>
  <c r="AH97" i="86"/>
  <c r="G205" i="86" s="1"/>
  <c r="AP97" i="86"/>
  <c r="G228" i="86" s="1"/>
  <c r="AW97" i="86"/>
  <c r="G218" i="86" s="1"/>
  <c r="F98" i="86"/>
  <c r="H182" i="86" s="1"/>
  <c r="N98" i="86"/>
  <c r="H200" i="86" s="1"/>
  <c r="T98" i="86"/>
  <c r="H194" i="86" s="1"/>
  <c r="AA98" i="86"/>
  <c r="H206" i="86" s="1"/>
  <c r="AP98" i="86"/>
  <c r="H228" i="86" s="1"/>
  <c r="AV98" i="86"/>
  <c r="H233" i="86" s="1"/>
  <c r="F99" i="86"/>
  <c r="I182" i="86" s="1"/>
  <c r="M99" i="86"/>
  <c r="I187" i="86" s="1"/>
  <c r="T99" i="86"/>
  <c r="I194" i="86" s="1"/>
  <c r="AH99" i="86"/>
  <c r="I205" i="86" s="1"/>
  <c r="AO99" i="86"/>
  <c r="I221" i="86" s="1"/>
  <c r="AW99" i="86"/>
  <c r="I218" i="86" s="1"/>
  <c r="F100" i="86"/>
  <c r="J182" i="86" s="1"/>
  <c r="L100" i="86"/>
  <c r="J186" i="86" s="1"/>
  <c r="T100" i="86"/>
  <c r="J194" i="86" s="1"/>
  <c r="AA100" i="86"/>
  <c r="J206" i="86" s="1"/>
  <c r="AH100" i="86"/>
  <c r="J205" i="86" s="1"/>
  <c r="AP100" i="86"/>
  <c r="J228" i="86" s="1"/>
  <c r="AV100" i="86"/>
  <c r="J233" i="86" s="1"/>
  <c r="E101" i="86"/>
  <c r="K183" i="86" s="1"/>
  <c r="M101" i="86"/>
  <c r="K187" i="86" s="1"/>
  <c r="T101" i="86"/>
  <c r="K194" i="86" s="1"/>
  <c r="Z101" i="86"/>
  <c r="K208" i="86" s="1"/>
  <c r="AH101" i="86"/>
  <c r="K205" i="86" s="1"/>
  <c r="AO101" i="86"/>
  <c r="K221" i="86" s="1"/>
  <c r="AV101" i="86"/>
  <c r="K233" i="86" s="1"/>
  <c r="F102" i="86"/>
  <c r="L182" i="86" s="1"/>
  <c r="L102" i="86"/>
  <c r="L186" i="86" s="1"/>
  <c r="S102" i="86"/>
  <c r="L196" i="86" s="1"/>
  <c r="AH102" i="86"/>
  <c r="L205" i="86" s="1"/>
  <c r="AN102" i="86"/>
  <c r="L225" i="86" s="1"/>
  <c r="AV102" i="86"/>
  <c r="L233" i="86" s="1"/>
  <c r="E103" i="86"/>
  <c r="M183" i="86" s="1"/>
  <c r="L103" i="86"/>
  <c r="M186" i="86" s="1"/>
  <c r="Z103" i="86"/>
  <c r="M208" i="86" s="1"/>
  <c r="AG103" i="86"/>
  <c r="M211" i="86" s="1"/>
  <c r="AO103" i="86"/>
  <c r="M221" i="86" s="1"/>
  <c r="AV103" i="86"/>
  <c r="M233" i="86" s="1"/>
  <c r="D104" i="86"/>
  <c r="N181" i="86" s="1"/>
  <c r="L104" i="86"/>
  <c r="N186" i="86" s="1"/>
  <c r="S104" i="86"/>
  <c r="N196" i="86" s="1"/>
  <c r="Z104" i="86"/>
  <c r="N208" i="86" s="1"/>
  <c r="AH104" i="86"/>
  <c r="N205" i="86" s="1"/>
  <c r="AN104" i="86"/>
  <c r="N225" i="86" s="1"/>
  <c r="AU104" i="86"/>
  <c r="N230" i="86" s="1"/>
  <c r="E105" i="86"/>
  <c r="O183" i="86" s="1"/>
  <c r="L105" i="86"/>
  <c r="O186" i="86" s="1"/>
  <c r="R105" i="86"/>
  <c r="O201" i="86" s="1"/>
  <c r="Z105" i="86"/>
  <c r="O208" i="86" s="1"/>
  <c r="AG105" i="86"/>
  <c r="O211" i="86" s="1"/>
  <c r="AN105" i="86"/>
  <c r="O225" i="86" s="1"/>
  <c r="AV105" i="86"/>
  <c r="O233" i="86" s="1"/>
  <c r="D106" i="86"/>
  <c r="P181" i="86" s="1"/>
  <c r="K106" i="86"/>
  <c r="P189" i="86" s="1"/>
  <c r="Z106" i="86"/>
  <c r="P208" i="86" s="1"/>
  <c r="AF106" i="86"/>
  <c r="P197" i="86" s="1"/>
  <c r="AN106" i="86"/>
  <c r="P225" i="86" s="1"/>
  <c r="AU106" i="86"/>
  <c r="P230" i="86" s="1"/>
  <c r="D107" i="86"/>
  <c r="Q181" i="86" s="1"/>
  <c r="R107" i="86"/>
  <c r="Q201" i="86" s="1"/>
  <c r="Y107" i="86"/>
  <c r="Q204" i="86" s="1"/>
  <c r="AG107" i="86"/>
  <c r="Q211" i="86" s="1"/>
  <c r="AN107" i="86"/>
  <c r="Q225" i="86" s="1"/>
  <c r="AT107" i="86"/>
  <c r="Q231" i="86" s="1"/>
  <c r="D108" i="86"/>
  <c r="R181" i="86" s="1"/>
  <c r="K108" i="86"/>
  <c r="R189" i="86" s="1"/>
  <c r="R108" i="86"/>
  <c r="R201" i="86" s="1"/>
  <c r="Z108" i="86"/>
  <c r="R208" i="86" s="1"/>
  <c r="AF108" i="86"/>
  <c r="R197" i="86" s="1"/>
  <c r="AM108" i="86"/>
  <c r="R207" i="86" s="1"/>
  <c r="D109" i="86"/>
  <c r="S181" i="86" s="1"/>
  <c r="M109" i="86"/>
  <c r="S187" i="86" s="1"/>
  <c r="AH109" i="86"/>
  <c r="S205" i="86" s="1"/>
  <c r="H110" i="86"/>
  <c r="T185" i="86" s="1"/>
  <c r="AG111" i="86"/>
  <c r="U211" i="86" s="1"/>
  <c r="Z112" i="86"/>
  <c r="V208" i="86" s="1"/>
  <c r="R113" i="86"/>
  <c r="W201" i="86" s="1"/>
  <c r="D115" i="86"/>
  <c r="Y181" i="86" s="1"/>
  <c r="AT115" i="86"/>
  <c r="Y231" i="86" s="1"/>
  <c r="AF117" i="86"/>
  <c r="L115" i="86"/>
  <c r="Y186" i="86" s="1"/>
  <c r="L112" i="86"/>
  <c r="V186" i="86" s="1"/>
  <c r="L117" i="86"/>
  <c r="L114" i="86"/>
  <c r="X186" i="86" s="1"/>
  <c r="L116" i="86"/>
  <c r="Z186" i="86" s="1"/>
  <c r="L110" i="86"/>
  <c r="T186" i="86" s="1"/>
  <c r="L113" i="86"/>
  <c r="W186" i="86" s="1"/>
  <c r="L109" i="86"/>
  <c r="S186" i="86" s="1"/>
  <c r="L106" i="86"/>
  <c r="P186" i="86" s="1"/>
  <c r="L101" i="86"/>
  <c r="K186" i="86" s="1"/>
  <c r="L98" i="86"/>
  <c r="H186" i="86" s="1"/>
  <c r="T116" i="86"/>
  <c r="Z194" i="86" s="1"/>
  <c r="T111" i="86"/>
  <c r="U194" i="86" s="1"/>
  <c r="T113" i="86"/>
  <c r="W194" i="86" s="1"/>
  <c r="T115" i="86"/>
  <c r="Y194" i="86" s="1"/>
  <c r="T112" i="86"/>
  <c r="V194" i="86" s="1"/>
  <c r="T109" i="86"/>
  <c r="S194" i="86" s="1"/>
  <c r="T117" i="86"/>
  <c r="T114" i="86"/>
  <c r="X194" i="86" s="1"/>
  <c r="T110" i="86"/>
  <c r="T194" i="86" s="1"/>
  <c r="T105" i="86"/>
  <c r="O194" i="86" s="1"/>
  <c r="T102" i="86"/>
  <c r="L194" i="86" s="1"/>
  <c r="T97" i="86"/>
  <c r="G194" i="86" s="1"/>
  <c r="AB115" i="86"/>
  <c r="Y210" i="86" s="1"/>
  <c r="AB112" i="86"/>
  <c r="V210" i="86" s="1"/>
  <c r="AB117" i="86"/>
  <c r="AB114" i="86"/>
  <c r="X210" i="86" s="1"/>
  <c r="AB111" i="86"/>
  <c r="U210" i="86" s="1"/>
  <c r="AB113" i="86"/>
  <c r="W210" i="86" s="1"/>
  <c r="AB110" i="86"/>
  <c r="T210" i="86" s="1"/>
  <c r="AB109" i="86"/>
  <c r="S210" i="86" s="1"/>
  <c r="AB106" i="86"/>
  <c r="P210" i="86" s="1"/>
  <c r="AB101" i="86"/>
  <c r="K210" i="86" s="1"/>
  <c r="AB98" i="86"/>
  <c r="H210" i="86" s="1"/>
  <c r="AN117" i="86"/>
  <c r="AN114" i="86"/>
  <c r="X225" i="86" s="1"/>
  <c r="AN116" i="86"/>
  <c r="Z225" i="86" s="1"/>
  <c r="AN111" i="86"/>
  <c r="U225" i="86" s="1"/>
  <c r="AN115" i="86"/>
  <c r="Y225" i="86" s="1"/>
  <c r="AN112" i="86"/>
  <c r="V225" i="86" s="1"/>
  <c r="AN108" i="86"/>
  <c r="R225" i="86" s="1"/>
  <c r="AN103" i="86"/>
  <c r="M225" i="86" s="1"/>
  <c r="AN100" i="86"/>
  <c r="J225" i="86" s="1"/>
  <c r="AR115" i="86"/>
  <c r="Y222" i="86" s="1"/>
  <c r="AR112" i="86"/>
  <c r="V222" i="86" s="1"/>
  <c r="AR117" i="86"/>
  <c r="AR114" i="86"/>
  <c r="X222" i="86" s="1"/>
  <c r="AR116" i="86"/>
  <c r="Z222" i="86" s="1"/>
  <c r="AR113" i="86"/>
  <c r="W222" i="86" s="1"/>
  <c r="AR110" i="86"/>
  <c r="T222" i="86" s="1"/>
  <c r="AR109" i="86"/>
  <c r="S222" i="86" s="1"/>
  <c r="AR106" i="86"/>
  <c r="P222" i="86" s="1"/>
  <c r="AR101" i="86"/>
  <c r="K222" i="86" s="1"/>
  <c r="AR98" i="86"/>
  <c r="H222" i="86" s="1"/>
  <c r="D94" i="86"/>
  <c r="D181" i="86" s="1"/>
  <c r="P94" i="86"/>
  <c r="D193" i="86" s="1"/>
  <c r="T94" i="86"/>
  <c r="D194" i="86" s="1"/>
  <c r="AB94" i="86"/>
  <c r="D210" i="86" s="1"/>
  <c r="AJ94" i="86"/>
  <c r="D214" i="86" s="1"/>
  <c r="AR94" i="86"/>
  <c r="D222" i="86" s="1"/>
  <c r="AZ95" i="86"/>
  <c r="E235" i="86" s="1"/>
  <c r="X96" i="86"/>
  <c r="F191" i="86" s="1"/>
  <c r="X97" i="86"/>
  <c r="G191" i="86" s="1"/>
  <c r="AF97" i="86"/>
  <c r="G197" i="86" s="1"/>
  <c r="P98" i="86"/>
  <c r="H193" i="86" s="1"/>
  <c r="X98" i="86"/>
  <c r="H191" i="86" s="1"/>
  <c r="X99" i="86"/>
  <c r="I191" i="86" s="1"/>
  <c r="P100" i="86"/>
  <c r="J193" i="86" s="1"/>
  <c r="P101" i="86"/>
  <c r="K193" i="86" s="1"/>
  <c r="X101" i="86"/>
  <c r="K191" i="86" s="1"/>
  <c r="P103" i="86"/>
  <c r="M193" i="86" s="1"/>
  <c r="H105" i="86"/>
  <c r="O185" i="86" s="1"/>
  <c r="AR105" i="86"/>
  <c r="O222" i="86" s="1"/>
  <c r="AJ106" i="86"/>
  <c r="P214" i="86" s="1"/>
  <c r="AB108" i="86"/>
  <c r="R210" i="86" s="1"/>
  <c r="AJ108" i="86"/>
  <c r="R214" i="86" s="1"/>
  <c r="H109" i="86"/>
  <c r="S185" i="86" s="1"/>
  <c r="X109" i="86"/>
  <c r="S191" i="86" s="1"/>
  <c r="D112" i="86"/>
  <c r="V181" i="86" s="1"/>
  <c r="G117" i="86"/>
  <c r="G115" i="86"/>
  <c r="Y184" i="86" s="1"/>
  <c r="G113" i="86"/>
  <c r="W184" i="86" s="1"/>
  <c r="G111" i="86"/>
  <c r="U184" i="86" s="1"/>
  <c r="G109" i="86"/>
  <c r="S184" i="86" s="1"/>
  <c r="G107" i="86"/>
  <c r="Q184" i="86" s="1"/>
  <c r="G105" i="86"/>
  <c r="O184" i="86" s="1"/>
  <c r="G103" i="86"/>
  <c r="M184" i="86" s="1"/>
  <c r="G101" i="86"/>
  <c r="K184" i="86" s="1"/>
  <c r="G99" i="86"/>
  <c r="I184" i="86" s="1"/>
  <c r="G97" i="86"/>
  <c r="G184" i="86" s="1"/>
  <c r="G112" i="86"/>
  <c r="V184" i="86" s="1"/>
  <c r="G114" i="86"/>
  <c r="X184" i="86" s="1"/>
  <c r="G110" i="86"/>
  <c r="T184" i="86" s="1"/>
  <c r="G106" i="86"/>
  <c r="P184" i="86" s="1"/>
  <c r="G98" i="86"/>
  <c r="H184" i="86" s="1"/>
  <c r="K117" i="86"/>
  <c r="K115" i="86"/>
  <c r="Y189" i="86" s="1"/>
  <c r="K113" i="86"/>
  <c r="W189" i="86" s="1"/>
  <c r="K111" i="86"/>
  <c r="U189" i="86" s="1"/>
  <c r="K109" i="86"/>
  <c r="S189" i="86" s="1"/>
  <c r="K107" i="86"/>
  <c r="Q189" i="86" s="1"/>
  <c r="K105" i="86"/>
  <c r="O189" i="86" s="1"/>
  <c r="K103" i="86"/>
  <c r="M189" i="86" s="1"/>
  <c r="K101" i="86"/>
  <c r="K189" i="86" s="1"/>
  <c r="K99" i="86"/>
  <c r="I189" i="86" s="1"/>
  <c r="K97" i="86"/>
  <c r="G189" i="86" s="1"/>
  <c r="K110" i="86"/>
  <c r="T189" i="86" s="1"/>
  <c r="K112" i="86"/>
  <c r="V189" i="86" s="1"/>
  <c r="K116" i="86"/>
  <c r="Z189" i="86" s="1"/>
  <c r="K104" i="86"/>
  <c r="N189" i="86" s="1"/>
  <c r="O117" i="86"/>
  <c r="O115" i="86"/>
  <c r="Y188" i="86" s="1"/>
  <c r="O113" i="86"/>
  <c r="W188" i="86" s="1"/>
  <c r="O111" i="86"/>
  <c r="U188" i="86" s="1"/>
  <c r="O109" i="86"/>
  <c r="S188" i="86" s="1"/>
  <c r="O107" i="86"/>
  <c r="Q188" i="86" s="1"/>
  <c r="O105" i="86"/>
  <c r="O188" i="86" s="1"/>
  <c r="O103" i="86"/>
  <c r="M188" i="86" s="1"/>
  <c r="O101" i="86"/>
  <c r="K188" i="86" s="1"/>
  <c r="O99" i="86"/>
  <c r="I188" i="86" s="1"/>
  <c r="O97" i="86"/>
  <c r="G188" i="86" s="1"/>
  <c r="O116" i="86"/>
  <c r="Z188" i="86" s="1"/>
  <c r="O114" i="86"/>
  <c r="X188" i="86" s="1"/>
  <c r="O102" i="86"/>
  <c r="L188" i="86" s="1"/>
  <c r="S117" i="86"/>
  <c r="S115" i="86"/>
  <c r="Y196" i="86" s="1"/>
  <c r="S113" i="86"/>
  <c r="W196" i="86" s="1"/>
  <c r="S111" i="86"/>
  <c r="U196" i="86" s="1"/>
  <c r="S109" i="86"/>
  <c r="S196" i="86" s="1"/>
  <c r="S107" i="86"/>
  <c r="Q196" i="86" s="1"/>
  <c r="S105" i="86"/>
  <c r="O196" i="86" s="1"/>
  <c r="S103" i="86"/>
  <c r="M196" i="86" s="1"/>
  <c r="S101" i="86"/>
  <c r="K196" i="86" s="1"/>
  <c r="S99" i="86"/>
  <c r="I196" i="86" s="1"/>
  <c r="S97" i="86"/>
  <c r="G196" i="86" s="1"/>
  <c r="S114" i="86"/>
  <c r="X196" i="86" s="1"/>
  <c r="S116" i="86"/>
  <c r="Z196" i="86" s="1"/>
  <c r="S110" i="86"/>
  <c r="T196" i="86" s="1"/>
  <c r="S112" i="86"/>
  <c r="V196" i="86" s="1"/>
  <c r="S108" i="86"/>
  <c r="R196" i="86" s="1"/>
  <c r="S100" i="86"/>
  <c r="J196" i="86" s="1"/>
  <c r="W117" i="86"/>
  <c r="W115" i="86"/>
  <c r="Y209" i="86" s="1"/>
  <c r="W113" i="86"/>
  <c r="W209" i="86" s="1"/>
  <c r="W111" i="86"/>
  <c r="U209" i="86" s="1"/>
  <c r="W109" i="86"/>
  <c r="S209" i="86" s="1"/>
  <c r="W107" i="86"/>
  <c r="Q209" i="86" s="1"/>
  <c r="W105" i="86"/>
  <c r="O209" i="86" s="1"/>
  <c r="W103" i="86"/>
  <c r="M209" i="86" s="1"/>
  <c r="W101" i="86"/>
  <c r="K209" i="86" s="1"/>
  <c r="W99" i="86"/>
  <c r="I209" i="86" s="1"/>
  <c r="W97" i="86"/>
  <c r="G209" i="86" s="1"/>
  <c r="W112" i="86"/>
  <c r="V209" i="86" s="1"/>
  <c r="W114" i="86"/>
  <c r="X209" i="86" s="1"/>
  <c r="W116" i="86"/>
  <c r="Z209" i="86" s="1"/>
  <c r="W106" i="86"/>
  <c r="P209" i="86" s="1"/>
  <c r="W98" i="86"/>
  <c r="H209" i="86" s="1"/>
  <c r="AA117" i="86"/>
  <c r="AA115" i="86"/>
  <c r="Y206" i="86" s="1"/>
  <c r="AA113" i="86"/>
  <c r="W206" i="86" s="1"/>
  <c r="AA111" i="86"/>
  <c r="U206" i="86" s="1"/>
  <c r="AA109" i="86"/>
  <c r="S206" i="86" s="1"/>
  <c r="AA107" i="86"/>
  <c r="Q206" i="86" s="1"/>
  <c r="AA105" i="86"/>
  <c r="O206" i="86" s="1"/>
  <c r="AA103" i="86"/>
  <c r="M206" i="86" s="1"/>
  <c r="AA101" i="86"/>
  <c r="K206" i="86" s="1"/>
  <c r="AA99" i="86"/>
  <c r="I206" i="86" s="1"/>
  <c r="AA97" i="86"/>
  <c r="G206" i="86" s="1"/>
  <c r="AA110" i="86"/>
  <c r="T206" i="86" s="1"/>
  <c r="AA112" i="86"/>
  <c r="V206" i="86" s="1"/>
  <c r="AA114" i="86"/>
  <c r="X206" i="86" s="1"/>
  <c r="AA116" i="86"/>
  <c r="Z206" i="86" s="1"/>
  <c r="AA104" i="86"/>
  <c r="N206" i="86" s="1"/>
  <c r="AA96" i="86"/>
  <c r="F206" i="86" s="1"/>
  <c r="AE117" i="86"/>
  <c r="AE115" i="86"/>
  <c r="Y202" i="86" s="1"/>
  <c r="AE113" i="86"/>
  <c r="W202" i="86" s="1"/>
  <c r="AE111" i="86"/>
  <c r="U202" i="86" s="1"/>
  <c r="AE109" i="86"/>
  <c r="S202" i="86" s="1"/>
  <c r="AE107" i="86"/>
  <c r="Q202" i="86" s="1"/>
  <c r="AE105" i="86"/>
  <c r="O202" i="86" s="1"/>
  <c r="AE103" i="86"/>
  <c r="M202" i="86" s="1"/>
  <c r="AE101" i="86"/>
  <c r="K202" i="86" s="1"/>
  <c r="AE99" i="86"/>
  <c r="I202" i="86" s="1"/>
  <c r="AE97" i="86"/>
  <c r="G202" i="86" s="1"/>
  <c r="AE95" i="86"/>
  <c r="E202" i="86" s="1"/>
  <c r="AE116" i="86"/>
  <c r="Z202" i="86" s="1"/>
  <c r="AE110" i="86"/>
  <c r="T202" i="86" s="1"/>
  <c r="AE112" i="86"/>
  <c r="V202" i="86" s="1"/>
  <c r="AE114" i="86"/>
  <c r="X202" i="86" s="1"/>
  <c r="AE102" i="86"/>
  <c r="L202" i="86" s="1"/>
  <c r="AI117" i="86"/>
  <c r="AI115" i="86"/>
  <c r="Y215" i="86" s="1"/>
  <c r="AI113" i="86"/>
  <c r="W215" i="86" s="1"/>
  <c r="AI111" i="86"/>
  <c r="U215" i="86" s="1"/>
  <c r="AI109" i="86"/>
  <c r="S215" i="86" s="1"/>
  <c r="AI107" i="86"/>
  <c r="Q215" i="86" s="1"/>
  <c r="AI105" i="86"/>
  <c r="O215" i="86" s="1"/>
  <c r="AI103" i="86"/>
  <c r="M215" i="86" s="1"/>
  <c r="AI101" i="86"/>
  <c r="K215" i="86" s="1"/>
  <c r="AI99" i="86"/>
  <c r="I215" i="86" s="1"/>
  <c r="AI97" i="86"/>
  <c r="G215" i="86" s="1"/>
  <c r="AI95" i="86"/>
  <c r="E215" i="86" s="1"/>
  <c r="AI114" i="86"/>
  <c r="X215" i="86" s="1"/>
  <c r="AI116" i="86"/>
  <c r="Z215" i="86" s="1"/>
  <c r="AI110" i="86"/>
  <c r="T215" i="86" s="1"/>
  <c r="AI112" i="86"/>
  <c r="V215" i="86" s="1"/>
  <c r="AI108" i="86"/>
  <c r="R215" i="86" s="1"/>
  <c r="AI100" i="86"/>
  <c r="J215" i="86" s="1"/>
  <c r="AM117" i="86"/>
  <c r="AM115" i="86"/>
  <c r="Y207" i="86" s="1"/>
  <c r="AM113" i="86"/>
  <c r="W207" i="86" s="1"/>
  <c r="AM111" i="86"/>
  <c r="U207" i="86" s="1"/>
  <c r="AM109" i="86"/>
  <c r="S207" i="86" s="1"/>
  <c r="AM107" i="86"/>
  <c r="Q207" i="86" s="1"/>
  <c r="AM105" i="86"/>
  <c r="O207" i="86" s="1"/>
  <c r="AM103" i="86"/>
  <c r="M207" i="86" s="1"/>
  <c r="AM101" i="86"/>
  <c r="K207" i="86" s="1"/>
  <c r="AM99" i="86"/>
  <c r="I207" i="86" s="1"/>
  <c r="AM97" i="86"/>
  <c r="G207" i="86" s="1"/>
  <c r="AM95" i="86"/>
  <c r="E207" i="86" s="1"/>
  <c r="AM112" i="86"/>
  <c r="V207" i="86" s="1"/>
  <c r="AM114" i="86"/>
  <c r="X207" i="86" s="1"/>
  <c r="AM110" i="86"/>
  <c r="T207" i="86" s="1"/>
  <c r="AM106" i="86"/>
  <c r="P207" i="86" s="1"/>
  <c r="AM98" i="86"/>
  <c r="H207" i="86" s="1"/>
  <c r="AQ117" i="86"/>
  <c r="AQ115" i="86"/>
  <c r="Y223" i="86" s="1"/>
  <c r="AQ113" i="86"/>
  <c r="W223" i="86" s="1"/>
  <c r="AQ111" i="86"/>
  <c r="U223" i="86" s="1"/>
  <c r="AQ109" i="86"/>
  <c r="S223" i="86" s="1"/>
  <c r="AQ107" i="86"/>
  <c r="Q223" i="86" s="1"/>
  <c r="AQ105" i="86"/>
  <c r="O223" i="86" s="1"/>
  <c r="AQ103" i="86"/>
  <c r="M223" i="86" s="1"/>
  <c r="AQ101" i="86"/>
  <c r="K223" i="86" s="1"/>
  <c r="AQ99" i="86"/>
  <c r="I223" i="86" s="1"/>
  <c r="AQ97" i="86"/>
  <c r="G223" i="86" s="1"/>
  <c r="AQ95" i="86"/>
  <c r="E223" i="86" s="1"/>
  <c r="AQ110" i="86"/>
  <c r="T223" i="86" s="1"/>
  <c r="AQ112" i="86"/>
  <c r="V223" i="86" s="1"/>
  <c r="AQ116" i="86"/>
  <c r="Z223" i="86" s="1"/>
  <c r="AQ104" i="86"/>
  <c r="N223" i="86" s="1"/>
  <c r="AQ96" i="86"/>
  <c r="F223" i="86" s="1"/>
  <c r="AU117" i="86"/>
  <c r="AU115" i="86"/>
  <c r="Y230" i="86" s="1"/>
  <c r="AU113" i="86"/>
  <c r="W230" i="86" s="1"/>
  <c r="AU111" i="86"/>
  <c r="U230" i="86" s="1"/>
  <c r="AU109" i="86"/>
  <c r="S230" i="86" s="1"/>
  <c r="AU107" i="86"/>
  <c r="Q230" i="86" s="1"/>
  <c r="AU105" i="86"/>
  <c r="O230" i="86" s="1"/>
  <c r="AU103" i="86"/>
  <c r="M230" i="86" s="1"/>
  <c r="AU101" i="86"/>
  <c r="K230" i="86" s="1"/>
  <c r="AU99" i="86"/>
  <c r="I230" i="86" s="1"/>
  <c r="AU97" i="86"/>
  <c r="G230" i="86" s="1"/>
  <c r="AU95" i="86"/>
  <c r="E230" i="86" s="1"/>
  <c r="AU116" i="86"/>
  <c r="Z230" i="86" s="1"/>
  <c r="AU110" i="86"/>
  <c r="T230" i="86" s="1"/>
  <c r="AU114" i="86"/>
  <c r="X230" i="86" s="1"/>
  <c r="AU102" i="86"/>
  <c r="L230" i="86" s="1"/>
  <c r="AY117" i="86"/>
  <c r="AY115" i="86"/>
  <c r="Y232" i="86" s="1"/>
  <c r="AY113" i="86"/>
  <c r="W232" i="86" s="1"/>
  <c r="AY111" i="86"/>
  <c r="U232" i="86" s="1"/>
  <c r="AY109" i="86"/>
  <c r="S232" i="86" s="1"/>
  <c r="AY107" i="86"/>
  <c r="Q232" i="86" s="1"/>
  <c r="AY105" i="86"/>
  <c r="O232" i="86" s="1"/>
  <c r="AY103" i="86"/>
  <c r="M232" i="86" s="1"/>
  <c r="AY101" i="86"/>
  <c r="K232" i="86" s="1"/>
  <c r="AY99" i="86"/>
  <c r="I232" i="86" s="1"/>
  <c r="AY97" i="86"/>
  <c r="G232" i="86" s="1"/>
  <c r="AY95" i="86"/>
  <c r="E232" i="86" s="1"/>
  <c r="AY114" i="86"/>
  <c r="X232" i="86" s="1"/>
  <c r="AY116" i="86"/>
  <c r="Z232" i="86" s="1"/>
  <c r="AY112" i="86"/>
  <c r="V232" i="86" s="1"/>
  <c r="AY108" i="86"/>
  <c r="R232" i="86" s="1"/>
  <c r="AY100" i="86"/>
  <c r="J232" i="86" s="1"/>
  <c r="E93" i="86"/>
  <c r="C183" i="86" s="1"/>
  <c r="I93" i="86"/>
  <c r="C190" i="86" s="1"/>
  <c r="M93" i="86"/>
  <c r="C187" i="86" s="1"/>
  <c r="Q93" i="86"/>
  <c r="C199" i="86" s="1"/>
  <c r="U93" i="86"/>
  <c r="C192" i="86" s="1"/>
  <c r="Y93" i="86"/>
  <c r="C204" i="86" s="1"/>
  <c r="AC93" i="86"/>
  <c r="C212" i="86" s="1"/>
  <c r="AG93" i="86"/>
  <c r="C211" i="86" s="1"/>
  <c r="AK93" i="86"/>
  <c r="C220" i="86" s="1"/>
  <c r="AO93" i="86"/>
  <c r="C221" i="86" s="1"/>
  <c r="AS93" i="86"/>
  <c r="C219" i="86" s="1"/>
  <c r="AW93" i="86"/>
  <c r="C218" i="86" s="1"/>
  <c r="BA93" i="86"/>
  <c r="C229" i="86" s="1"/>
  <c r="G94" i="86"/>
  <c r="D184" i="86" s="1"/>
  <c r="K94" i="86"/>
  <c r="D189" i="86" s="1"/>
  <c r="O94" i="86"/>
  <c r="D188" i="86" s="1"/>
  <c r="S94" i="86"/>
  <c r="D196" i="86" s="1"/>
  <c r="W94" i="86"/>
  <c r="D209" i="86" s="1"/>
  <c r="AA94" i="86"/>
  <c r="D206" i="86" s="1"/>
  <c r="AE94" i="86"/>
  <c r="D202" i="86" s="1"/>
  <c r="AI94" i="86"/>
  <c r="D215" i="86" s="1"/>
  <c r="AM94" i="86"/>
  <c r="D207" i="86" s="1"/>
  <c r="AQ94" i="86"/>
  <c r="D223" i="86" s="1"/>
  <c r="AU94" i="86"/>
  <c r="D230" i="86" s="1"/>
  <c r="AY94" i="86"/>
  <c r="D232" i="86" s="1"/>
  <c r="E95" i="86"/>
  <c r="E183" i="86" s="1"/>
  <c r="I95" i="86"/>
  <c r="E190" i="86" s="1"/>
  <c r="M95" i="86"/>
  <c r="E187" i="86" s="1"/>
  <c r="Q95" i="86"/>
  <c r="E199" i="86" s="1"/>
  <c r="U95" i="86"/>
  <c r="E192" i="86" s="1"/>
  <c r="Y95" i="86"/>
  <c r="E204" i="86" s="1"/>
  <c r="AC95" i="86"/>
  <c r="E212" i="86" s="1"/>
  <c r="AH95" i="86"/>
  <c r="E205" i="86" s="1"/>
  <c r="AN95" i="86"/>
  <c r="E225" i="86" s="1"/>
  <c r="AS95" i="86"/>
  <c r="E219" i="86" s="1"/>
  <c r="AX95" i="86"/>
  <c r="E216" i="86" s="1"/>
  <c r="F96" i="86"/>
  <c r="F182" i="86" s="1"/>
  <c r="K96" i="86"/>
  <c r="F189" i="86" s="1"/>
  <c r="P96" i="86"/>
  <c r="F193" i="86" s="1"/>
  <c r="W96" i="86"/>
  <c r="F209" i="86" s="1"/>
  <c r="AD96" i="86"/>
  <c r="F203" i="86" s="1"/>
  <c r="AJ96" i="86"/>
  <c r="F214" i="86" s="1"/>
  <c r="AR96" i="86"/>
  <c r="F222" i="86" s="1"/>
  <c r="AY96" i="86"/>
  <c r="F232" i="86" s="1"/>
  <c r="H97" i="86"/>
  <c r="G185" i="86" s="1"/>
  <c r="P97" i="86"/>
  <c r="G193" i="86" s="1"/>
  <c r="V97" i="86"/>
  <c r="G198" i="86" s="1"/>
  <c r="AC97" i="86"/>
  <c r="G212" i="86" s="1"/>
  <c r="AK97" i="86"/>
  <c r="G220" i="86" s="1"/>
  <c r="AR97" i="86"/>
  <c r="G222" i="86" s="1"/>
  <c r="AX97" i="86"/>
  <c r="G216" i="86" s="1"/>
  <c r="H98" i="86"/>
  <c r="H185" i="86" s="1"/>
  <c r="O98" i="86"/>
  <c r="H188" i="86" s="1"/>
  <c r="V98" i="86"/>
  <c r="H198" i="86" s="1"/>
  <c r="AD98" i="86"/>
  <c r="H203" i="86" s="1"/>
  <c r="AJ98" i="86"/>
  <c r="H214" i="86" s="1"/>
  <c r="AQ98" i="86"/>
  <c r="H223" i="86" s="1"/>
  <c r="AY98" i="86"/>
  <c r="H232" i="86" s="1"/>
  <c r="H99" i="86"/>
  <c r="I185" i="86" s="1"/>
  <c r="N99" i="86"/>
  <c r="I200" i="86" s="1"/>
  <c r="V99" i="86"/>
  <c r="I198" i="86" s="1"/>
  <c r="AC99" i="86"/>
  <c r="I212" i="86" s="1"/>
  <c r="AJ99" i="86"/>
  <c r="I214" i="86" s="1"/>
  <c r="AR99" i="86"/>
  <c r="I222" i="86" s="1"/>
  <c r="AX99" i="86"/>
  <c r="I216" i="86" s="1"/>
  <c r="G100" i="86"/>
  <c r="J184" i="86" s="1"/>
  <c r="O100" i="86"/>
  <c r="J188" i="86" s="1"/>
  <c r="V100" i="86"/>
  <c r="J198" i="86" s="1"/>
  <c r="AB100" i="86"/>
  <c r="J210" i="86" s="1"/>
  <c r="AJ100" i="86"/>
  <c r="J214" i="86" s="1"/>
  <c r="AQ100" i="86"/>
  <c r="J223" i="86" s="1"/>
  <c r="AX100" i="86"/>
  <c r="J216" i="86" s="1"/>
  <c r="H101" i="86"/>
  <c r="K185" i="86" s="1"/>
  <c r="N101" i="86"/>
  <c r="K200" i="86" s="1"/>
  <c r="U101" i="86"/>
  <c r="K192" i="86" s="1"/>
  <c r="AC101" i="86"/>
  <c r="K212" i="86" s="1"/>
  <c r="AJ101" i="86"/>
  <c r="K214" i="86" s="1"/>
  <c r="AP101" i="86"/>
  <c r="K228" i="86" s="1"/>
  <c r="AX101" i="86"/>
  <c r="K216" i="86" s="1"/>
  <c r="G102" i="86"/>
  <c r="L184" i="86" s="1"/>
  <c r="N102" i="86"/>
  <c r="L200" i="86" s="1"/>
  <c r="V102" i="86"/>
  <c r="L198" i="86" s="1"/>
  <c r="AB102" i="86"/>
  <c r="L210" i="86" s="1"/>
  <c r="AI102" i="86"/>
  <c r="L215" i="86" s="1"/>
  <c r="AQ102" i="86"/>
  <c r="L223" i="86" s="1"/>
  <c r="AX102" i="86"/>
  <c r="L216" i="86" s="1"/>
  <c r="F103" i="86"/>
  <c r="M182" i="86" s="1"/>
  <c r="N103" i="86"/>
  <c r="M200" i="86" s="1"/>
  <c r="U103" i="86"/>
  <c r="M192" i="86" s="1"/>
  <c r="AB103" i="86"/>
  <c r="M210" i="86" s="1"/>
  <c r="AJ103" i="86"/>
  <c r="M214" i="86" s="1"/>
  <c r="AP103" i="86"/>
  <c r="M228" i="86" s="1"/>
  <c r="AW103" i="86"/>
  <c r="M218" i="86" s="1"/>
  <c r="G104" i="86"/>
  <c r="N184" i="86" s="1"/>
  <c r="N104" i="86"/>
  <c r="N200" i="86" s="1"/>
  <c r="T104" i="86"/>
  <c r="N194" i="86" s="1"/>
  <c r="AB104" i="86"/>
  <c r="N210" i="86" s="1"/>
  <c r="AI104" i="86"/>
  <c r="N215" i="86" s="1"/>
  <c r="AP104" i="86"/>
  <c r="N228" i="86" s="1"/>
  <c r="AX104" i="86"/>
  <c r="N216" i="86" s="1"/>
  <c r="F105" i="86"/>
  <c r="O182" i="86" s="1"/>
  <c r="M105" i="86"/>
  <c r="O187" i="86" s="1"/>
  <c r="U105" i="86"/>
  <c r="O192" i="86" s="1"/>
  <c r="AB105" i="86"/>
  <c r="O210" i="86" s="1"/>
  <c r="AH105" i="86"/>
  <c r="O205" i="86" s="1"/>
  <c r="AP105" i="86"/>
  <c r="O228" i="86" s="1"/>
  <c r="AW105" i="86"/>
  <c r="O218" i="86" s="1"/>
  <c r="F106" i="86"/>
  <c r="P182" i="86" s="1"/>
  <c r="N106" i="86"/>
  <c r="P200" i="86" s="1"/>
  <c r="T106" i="86"/>
  <c r="P194" i="86" s="1"/>
  <c r="AA106" i="86"/>
  <c r="P206" i="86" s="1"/>
  <c r="AI106" i="86"/>
  <c r="P215" i="86" s="1"/>
  <c r="AP106" i="86"/>
  <c r="P228" i="86" s="1"/>
  <c r="AV106" i="86"/>
  <c r="P233" i="86" s="1"/>
  <c r="F107" i="86"/>
  <c r="Q182" i="86" s="1"/>
  <c r="M107" i="86"/>
  <c r="Q187" i="86" s="1"/>
  <c r="T107" i="86"/>
  <c r="Q194" i="86" s="1"/>
  <c r="AB107" i="86"/>
  <c r="Q210" i="86" s="1"/>
  <c r="AH107" i="86"/>
  <c r="Q205" i="86" s="1"/>
  <c r="AO107" i="86"/>
  <c r="Q221" i="86" s="1"/>
  <c r="AW107" i="86"/>
  <c r="Q218" i="86" s="1"/>
  <c r="F108" i="86"/>
  <c r="R182" i="86" s="1"/>
  <c r="L108" i="86"/>
  <c r="R186" i="86" s="1"/>
  <c r="T108" i="86"/>
  <c r="R194" i="86" s="1"/>
  <c r="AA108" i="86"/>
  <c r="R206" i="86" s="1"/>
  <c r="AH108" i="86"/>
  <c r="R205" i="86" s="1"/>
  <c r="AP108" i="86"/>
  <c r="R228" i="86" s="1"/>
  <c r="AV108" i="86"/>
  <c r="R233" i="86" s="1"/>
  <c r="E109" i="86"/>
  <c r="S183" i="86" s="1"/>
  <c r="R109" i="86"/>
  <c r="S201" i="86" s="1"/>
  <c r="AN109" i="86"/>
  <c r="S225" i="86" s="1"/>
  <c r="O110" i="86"/>
  <c r="T188" i="86" s="1"/>
  <c r="AY110" i="86"/>
  <c r="T232" i="86" s="1"/>
  <c r="AR111" i="86"/>
  <c r="U222" i="86" s="1"/>
  <c r="AJ112" i="86"/>
  <c r="V214" i="86" s="1"/>
  <c r="AC113" i="86"/>
  <c r="W212" i="86" s="1"/>
  <c r="V114" i="86"/>
  <c r="X198" i="86" s="1"/>
  <c r="N115" i="86"/>
  <c r="Y200" i="86" s="1"/>
  <c r="G116" i="86"/>
  <c r="Z184" i="86" s="1"/>
  <c r="AX116" i="86"/>
  <c r="Z216" i="86" s="1"/>
  <c r="AP117" i="86"/>
  <c r="K5" i="85"/>
  <c r="K9" i="85"/>
  <c r="K13" i="85"/>
  <c r="K17" i="85"/>
  <c r="K21" i="85"/>
  <c r="K25" i="85"/>
  <c r="K29" i="85"/>
  <c r="K33" i="85"/>
  <c r="K37" i="85"/>
  <c r="K41" i="85"/>
  <c r="K45" i="85"/>
  <c r="K49" i="85"/>
  <c r="K53" i="85"/>
  <c r="K57" i="85"/>
  <c r="K61" i="85"/>
  <c r="K65" i="85"/>
  <c r="K69" i="85"/>
  <c r="K73" i="85"/>
  <c r="K77" i="85"/>
  <c r="K81" i="85"/>
  <c r="K85" i="85"/>
  <c r="K89" i="85"/>
  <c r="K93" i="85"/>
  <c r="K97" i="85"/>
  <c r="K101" i="85"/>
  <c r="K105" i="85"/>
  <c r="K7" i="85"/>
  <c r="K11" i="85"/>
  <c r="K15" i="85"/>
  <c r="K19" i="85"/>
  <c r="K23" i="85"/>
  <c r="K27" i="85"/>
  <c r="K31" i="85"/>
  <c r="K35" i="85"/>
  <c r="K39" i="85"/>
  <c r="K43" i="85"/>
  <c r="K47" i="85"/>
  <c r="K51" i="85"/>
  <c r="K55" i="85"/>
  <c r="K59" i="85"/>
  <c r="K63" i="85"/>
  <c r="K67" i="85"/>
  <c r="K71" i="85"/>
  <c r="K75" i="85"/>
  <c r="K79" i="85"/>
  <c r="K83" i="85"/>
  <c r="K87" i="85"/>
  <c r="K91" i="85"/>
  <c r="K95" i="85"/>
  <c r="K99" i="85"/>
  <c r="K103" i="85"/>
  <c r="K107" i="85"/>
  <c r="K100" i="85"/>
  <c r="K104" i="85"/>
  <c r="E52" i="1" l="1"/>
  <c r="S3" i="45" l="1"/>
  <c r="S3" i="8"/>
  <c r="M10" i="81"/>
  <c r="A8" i="8"/>
  <c r="B8" i="8"/>
  <c r="A12" i="8"/>
  <c r="B12" i="8"/>
  <c r="A13" i="8"/>
  <c r="B13" i="8"/>
  <c r="A11" i="8"/>
  <c r="B11" i="8"/>
  <c r="A16" i="8"/>
  <c r="B16" i="8"/>
  <c r="A14" i="8"/>
  <c r="B14" i="8"/>
  <c r="A10" i="8"/>
  <c r="B10" i="8"/>
  <c r="A6" i="8"/>
  <c r="B6" i="8"/>
  <c r="A17" i="8"/>
  <c r="B17" i="8"/>
  <c r="A7" i="8"/>
  <c r="B7" i="8"/>
  <c r="A15" i="8"/>
  <c r="B15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A38" i="8"/>
  <c r="B38" i="8"/>
  <c r="A39" i="8"/>
  <c r="B39" i="8"/>
  <c r="A40" i="8"/>
  <c r="B40" i="8"/>
  <c r="A41" i="8"/>
  <c r="B41" i="8"/>
  <c r="A42" i="8"/>
  <c r="B42" i="8"/>
  <c r="A43" i="8"/>
  <c r="B43" i="8"/>
  <c r="A44" i="8"/>
  <c r="B44" i="8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M25" i="81" l="1"/>
  <c r="M19" i="10" s="1"/>
  <c r="D573" i="54"/>
  <c r="D572" i="54"/>
  <c r="D571" i="54"/>
  <c r="D570" i="54"/>
  <c r="D569" i="54"/>
  <c r="D568" i="54"/>
  <c r="D567" i="54"/>
  <c r="D566" i="54"/>
  <c r="D565" i="54"/>
  <c r="D564" i="54"/>
  <c r="D563" i="54"/>
  <c r="D562" i="54"/>
  <c r="D561" i="54"/>
  <c r="D560" i="54"/>
  <c r="D559" i="54"/>
  <c r="D558" i="54"/>
  <c r="D557" i="54"/>
  <c r="D556" i="54"/>
  <c r="D555" i="54"/>
  <c r="D554" i="54"/>
  <c r="D553" i="54"/>
  <c r="D552" i="54"/>
  <c r="D551" i="54"/>
  <c r="I568" i="54"/>
  <c r="I565" i="54"/>
  <c r="I559" i="54"/>
  <c r="I566" i="54"/>
  <c r="I555" i="54"/>
  <c r="I554" i="54"/>
  <c r="I557" i="54"/>
  <c r="I558" i="54"/>
  <c r="I553" i="54"/>
  <c r="I562" i="54"/>
  <c r="I561" i="54"/>
  <c r="I560" i="54"/>
  <c r="I571" i="54"/>
  <c r="I572" i="54"/>
  <c r="I567" i="54"/>
  <c r="I573" i="54"/>
  <c r="I556" i="54"/>
  <c r="I570" i="54"/>
  <c r="I564" i="54"/>
  <c r="I569" i="54"/>
  <c r="I552" i="54"/>
  <c r="I551" i="54"/>
  <c r="I563" i="54"/>
  <c r="K56" i="6" l="1"/>
  <c r="F68" i="6"/>
  <c r="E68" i="6"/>
  <c r="G61" i="6"/>
  <c r="G62" i="6"/>
  <c r="F62" i="6"/>
  <c r="E62" i="6"/>
  <c r="D62" i="6"/>
  <c r="A2" i="7" l="1"/>
  <c r="L131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57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21" i="7"/>
  <c r="K70" i="7"/>
  <c r="K63" i="7"/>
  <c r="K25" i="7"/>
  <c r="K76" i="7"/>
  <c r="K26" i="7"/>
  <c r="K71" i="7"/>
  <c r="K73" i="7"/>
  <c r="K77" i="7"/>
  <c r="K68" i="7"/>
  <c r="K32" i="7"/>
  <c r="K23" i="7"/>
  <c r="K24" i="7"/>
  <c r="K61" i="7"/>
  <c r="K28" i="7"/>
  <c r="K79" i="7"/>
  <c r="K21" i="7"/>
  <c r="K34" i="7"/>
  <c r="K75" i="7"/>
  <c r="K30" i="7"/>
  <c r="K41" i="7"/>
  <c r="K22" i="7"/>
  <c r="K74" i="7"/>
  <c r="K42" i="7"/>
  <c r="K78" i="7"/>
  <c r="K62" i="7"/>
  <c r="K37" i="7"/>
  <c r="K40" i="7"/>
  <c r="K38" i="7"/>
  <c r="K57" i="7"/>
  <c r="K64" i="7"/>
  <c r="K39" i="7"/>
  <c r="K69" i="7"/>
  <c r="K43" i="7"/>
  <c r="K72" i="7"/>
  <c r="K66" i="7"/>
  <c r="K33" i="7"/>
  <c r="K27" i="7"/>
  <c r="K67" i="7"/>
  <c r="K31" i="7"/>
  <c r="K59" i="7"/>
  <c r="K60" i="7"/>
  <c r="K29" i="7"/>
  <c r="K36" i="7"/>
  <c r="K58" i="7"/>
  <c r="K65" i="7"/>
  <c r="K35" i="7"/>
  <c r="L68" i="7" l="1"/>
  <c r="L60" i="7"/>
  <c r="L77" i="7"/>
  <c r="L61" i="7"/>
  <c r="L78" i="7"/>
  <c r="L74" i="7"/>
  <c r="L70" i="7"/>
  <c r="L66" i="7"/>
  <c r="L62" i="7"/>
  <c r="L58" i="7"/>
  <c r="L76" i="7"/>
  <c r="L72" i="7"/>
  <c r="L64" i="7"/>
  <c r="L73" i="7"/>
  <c r="L69" i="7"/>
  <c r="L65" i="7"/>
  <c r="L79" i="7"/>
  <c r="L75" i="7"/>
  <c r="L71" i="7"/>
  <c r="L67" i="7"/>
  <c r="L63" i="7"/>
  <c r="L59" i="7"/>
  <c r="L57" i="7"/>
  <c r="L36" i="7"/>
  <c r="L32" i="7"/>
  <c r="L41" i="7"/>
  <c r="L33" i="7"/>
  <c r="L42" i="7"/>
  <c r="L38" i="7"/>
  <c r="L34" i="7"/>
  <c r="L30" i="7"/>
  <c r="L26" i="7"/>
  <c r="L22" i="7"/>
  <c r="L40" i="7"/>
  <c r="L28" i="7"/>
  <c r="L24" i="7"/>
  <c r="L37" i="7"/>
  <c r="L29" i="7"/>
  <c r="L25" i="7"/>
  <c r="L43" i="7"/>
  <c r="L39" i="7"/>
  <c r="L35" i="7"/>
  <c r="L31" i="7"/>
  <c r="L27" i="7"/>
  <c r="L23" i="7"/>
  <c r="L21" i="7"/>
  <c r="L46" i="7" l="1"/>
  <c r="L81" i="7"/>
  <c r="I47" i="7"/>
  <c r="I82" i="7"/>
  <c r="J20" i="37" l="1"/>
  <c r="L43" i="6" l="1"/>
  <c r="L42" i="6"/>
  <c r="K43" i="6"/>
  <c r="H27" i="10" l="1"/>
  <c r="G27" i="10"/>
  <c r="K16" i="10"/>
  <c r="G16" i="10"/>
  <c r="K15" i="10"/>
  <c r="G15" i="10"/>
  <c r="K14" i="10"/>
  <c r="G14" i="10"/>
  <c r="K11" i="10"/>
  <c r="I11" i="10"/>
  <c r="B16" i="10"/>
  <c r="B15" i="10"/>
  <c r="B14" i="10"/>
  <c r="B13" i="10"/>
  <c r="B11" i="10"/>
  <c r="D43" i="81" l="1"/>
  <c r="D37" i="10" s="1"/>
  <c r="D42" i="81"/>
  <c r="D36" i="10" s="1"/>
  <c r="D16" i="81"/>
  <c r="E11" i="10" l="1"/>
  <c r="D11" i="10"/>
  <c r="N62" i="1"/>
  <c r="N63" i="1"/>
  <c r="I80" i="1" s="1"/>
  <c r="N61" i="1"/>
  <c r="I77" i="1" s="1"/>
  <c r="J77" i="1" s="1"/>
  <c r="N60" i="1"/>
  <c r="I78" i="1" s="1"/>
  <c r="O61" i="1"/>
  <c r="O63" i="1"/>
  <c r="O62" i="1"/>
  <c r="J78" i="1" s="1"/>
  <c r="O60" i="1"/>
  <c r="J80" i="1" l="1"/>
  <c r="F77" i="1"/>
  <c r="D21" i="81"/>
  <c r="D20" i="81"/>
  <c r="D19" i="81"/>
  <c r="E15" i="10" l="1"/>
  <c r="D15" i="10"/>
  <c r="E16" i="10"/>
  <c r="D16" i="10"/>
  <c r="E14" i="10"/>
  <c r="D14" i="10"/>
  <c r="P16" i="81"/>
  <c r="P19" i="81"/>
  <c r="P20" i="81"/>
  <c r="P21" i="81"/>
  <c r="P32" i="81"/>
  <c r="P34" i="81"/>
  <c r="I15" i="10"/>
  <c r="I16" i="10"/>
  <c r="I14" i="10"/>
  <c r="G111" i="81"/>
  <c r="G110" i="81"/>
  <c r="G109" i="81"/>
  <c r="G108" i="81"/>
  <c r="G107" i="81"/>
  <c r="G106" i="81"/>
  <c r="G105" i="81"/>
  <c r="G104" i="81"/>
  <c r="G103" i="81"/>
  <c r="G102" i="81"/>
  <c r="G101" i="81"/>
  <c r="G100" i="81"/>
  <c r="G99" i="81"/>
  <c r="G98" i="81"/>
  <c r="G97" i="81"/>
  <c r="G96" i="81"/>
  <c r="C83" i="81"/>
  <c r="C82" i="81"/>
  <c r="C54" i="81"/>
  <c r="P43" i="81"/>
  <c r="P42" i="81"/>
  <c r="B41" i="81"/>
  <c r="B36" i="81"/>
  <c r="G14" i="81"/>
  <c r="F14" i="81"/>
  <c r="E14" i="81"/>
  <c r="D14" i="81"/>
  <c r="D8" i="81"/>
  <c r="G7" i="81"/>
  <c r="B2" i="81"/>
  <c r="G156" i="6"/>
  <c r="G155" i="6"/>
  <c r="G154" i="6"/>
  <c r="G150" i="6"/>
  <c r="F156" i="6"/>
  <c r="F151" i="6"/>
  <c r="G151" i="6" s="1"/>
  <c r="G149" i="6" l="1"/>
  <c r="M56" i="6" l="1"/>
  <c r="K57" i="6"/>
  <c r="M57" i="6" s="1"/>
  <c r="M58" i="6" s="1"/>
  <c r="M59" i="6" s="1"/>
  <c r="G55" i="6"/>
  <c r="D55" i="6"/>
  <c r="H74" i="6" l="1"/>
  <c r="D78" i="6"/>
  <c r="L135" i="6"/>
  <c r="L133" i="6"/>
  <c r="L131" i="6"/>
  <c r="H129" i="6"/>
  <c r="H127" i="6"/>
  <c r="H125" i="6"/>
  <c r="D123" i="6"/>
  <c r="M119" i="6"/>
  <c r="D137" i="6" s="1"/>
  <c r="M118" i="6"/>
  <c r="M136" i="6" s="1"/>
  <c r="M117" i="6"/>
  <c r="M116" i="6"/>
  <c r="M115" i="6"/>
  <c r="M133" i="6" s="1"/>
  <c r="M114" i="6"/>
  <c r="M132" i="6" s="1"/>
  <c r="M113" i="6"/>
  <c r="M112" i="6"/>
  <c r="M111" i="6"/>
  <c r="M129" i="6" s="1"/>
  <c r="M110" i="6"/>
  <c r="M128" i="6" s="1"/>
  <c r="M109" i="6"/>
  <c r="M108" i="6"/>
  <c r="M107" i="6"/>
  <c r="M125" i="6" s="1"/>
  <c r="M106" i="6"/>
  <c r="M124" i="6" s="1"/>
  <c r="M105" i="6"/>
  <c r="M104" i="6"/>
  <c r="L125" i="6" l="1"/>
  <c r="M123" i="6"/>
  <c r="M127" i="6"/>
  <c r="M131" i="6"/>
  <c r="M135" i="6"/>
  <c r="J122" i="6"/>
  <c r="J124" i="6"/>
  <c r="D127" i="6"/>
  <c r="D129" i="6"/>
  <c r="D131" i="6"/>
  <c r="H133" i="6"/>
  <c r="H135" i="6"/>
  <c r="H137" i="6"/>
  <c r="L123" i="6"/>
  <c r="L127" i="6"/>
  <c r="F130" i="6"/>
  <c r="F132" i="6"/>
  <c r="F134" i="6"/>
  <c r="J136" i="6"/>
  <c r="M122" i="6"/>
  <c r="M126" i="6"/>
  <c r="M130" i="6"/>
  <c r="M134" i="6"/>
  <c r="F122" i="6"/>
  <c r="F124" i="6"/>
  <c r="F126" i="6"/>
  <c r="J128" i="6"/>
  <c r="J130" i="6"/>
  <c r="J132" i="6"/>
  <c r="D135" i="6"/>
  <c r="M137" i="6"/>
  <c r="K137" i="6"/>
  <c r="E136" i="6"/>
  <c r="G135" i="6"/>
  <c r="I134" i="6"/>
  <c r="K133" i="6"/>
  <c r="E132" i="6"/>
  <c r="G131" i="6"/>
  <c r="I130" i="6"/>
  <c r="K129" i="6"/>
  <c r="E128" i="6"/>
  <c r="G127" i="6"/>
  <c r="I126" i="6"/>
  <c r="K125" i="6"/>
  <c r="E124" i="6"/>
  <c r="G123" i="6"/>
  <c r="I122" i="6"/>
  <c r="G137" i="6"/>
  <c r="I136" i="6"/>
  <c r="K135" i="6"/>
  <c r="E134" i="6"/>
  <c r="G133" i="6"/>
  <c r="I132" i="6"/>
  <c r="K131" i="6"/>
  <c r="E130" i="6"/>
  <c r="G129" i="6"/>
  <c r="I128" i="6"/>
  <c r="K127" i="6"/>
  <c r="E126" i="6"/>
  <c r="G125" i="6"/>
  <c r="I124" i="6"/>
  <c r="K123" i="6"/>
  <c r="E122" i="6"/>
  <c r="H123" i="6"/>
  <c r="D125" i="6"/>
  <c r="J126" i="6"/>
  <c r="F128" i="6"/>
  <c r="L129" i="6"/>
  <c r="H131" i="6"/>
  <c r="D133" i="6"/>
  <c r="J134" i="6"/>
  <c r="F136" i="6"/>
  <c r="L137" i="6"/>
  <c r="D122" i="6"/>
  <c r="H122" i="6"/>
  <c r="L122" i="6"/>
  <c r="F123" i="6"/>
  <c r="J123" i="6"/>
  <c r="D124" i="6"/>
  <c r="H124" i="6"/>
  <c r="L124" i="6"/>
  <c r="F125" i="6"/>
  <c r="J125" i="6"/>
  <c r="D126" i="6"/>
  <c r="H126" i="6"/>
  <c r="L126" i="6"/>
  <c r="F127" i="6"/>
  <c r="J127" i="6"/>
  <c r="D128" i="6"/>
  <c r="H128" i="6"/>
  <c r="L128" i="6"/>
  <c r="F129" i="6"/>
  <c r="J129" i="6"/>
  <c r="D130" i="6"/>
  <c r="H130" i="6"/>
  <c r="L130" i="6"/>
  <c r="F131" i="6"/>
  <c r="J131" i="6"/>
  <c r="D132" i="6"/>
  <c r="H132" i="6"/>
  <c r="L132" i="6"/>
  <c r="F133" i="6"/>
  <c r="J133" i="6"/>
  <c r="D134" i="6"/>
  <c r="H134" i="6"/>
  <c r="L134" i="6"/>
  <c r="F135" i="6"/>
  <c r="J135" i="6"/>
  <c r="D136" i="6"/>
  <c r="H136" i="6"/>
  <c r="L136" i="6"/>
  <c r="F137" i="6"/>
  <c r="J137" i="6"/>
  <c r="G122" i="6"/>
  <c r="K122" i="6"/>
  <c r="E123" i="6"/>
  <c r="I123" i="6"/>
  <c r="G124" i="6"/>
  <c r="K124" i="6"/>
  <c r="E125" i="6"/>
  <c r="I125" i="6"/>
  <c r="G126" i="6"/>
  <c r="K126" i="6"/>
  <c r="E127" i="6"/>
  <c r="I127" i="6"/>
  <c r="G128" i="6"/>
  <c r="K128" i="6"/>
  <c r="E129" i="6"/>
  <c r="I129" i="6"/>
  <c r="G130" i="6"/>
  <c r="K130" i="6"/>
  <c r="E131" i="6"/>
  <c r="I131" i="6"/>
  <c r="G132" i="6"/>
  <c r="K132" i="6"/>
  <c r="E133" i="6"/>
  <c r="I133" i="6"/>
  <c r="G134" i="6"/>
  <c r="K134" i="6"/>
  <c r="E135" i="6"/>
  <c r="I135" i="6"/>
  <c r="G136" i="6"/>
  <c r="K136" i="6"/>
  <c r="E137" i="6"/>
  <c r="I137" i="6"/>
  <c r="D68" i="6"/>
  <c r="F67" i="6" s="1"/>
  <c r="E67" i="6"/>
  <c r="G68" i="6" s="1"/>
  <c r="E61" i="6"/>
  <c r="G53" i="6"/>
  <c r="F53" i="6"/>
  <c r="E53" i="6"/>
  <c r="D53" i="6"/>
  <c r="H52" i="6"/>
  <c r="H51" i="6"/>
  <c r="H50" i="6"/>
  <c r="H49" i="6"/>
  <c r="H48" i="6"/>
  <c r="H47" i="6"/>
  <c r="H46" i="6"/>
  <c r="H45" i="6"/>
  <c r="H44" i="6"/>
  <c r="H43" i="6"/>
  <c r="H42" i="6"/>
  <c r="H41" i="6"/>
  <c r="D75" i="6" l="1"/>
  <c r="D76" i="6" s="1"/>
  <c r="D64" i="6"/>
  <c r="F66" i="6"/>
  <c r="G67" i="6"/>
  <c r="I72" i="6" s="1"/>
  <c r="G66" i="6"/>
  <c r="E72" i="6"/>
  <c r="F60" i="6"/>
  <c r="F61" i="6"/>
  <c r="G60" i="6"/>
  <c r="H53" i="6"/>
  <c r="D72" i="6" l="1"/>
  <c r="D56" i="6"/>
  <c r="D57" i="6" s="1"/>
  <c r="C20" i="1" l="1"/>
  <c r="C19" i="81" s="1"/>
  <c r="C23" i="81" s="1"/>
  <c r="C21" i="1"/>
  <c r="C20" i="81" s="1"/>
  <c r="C22" i="1"/>
  <c r="C21" i="81" s="1"/>
  <c r="C31" i="1"/>
  <c r="C30" i="81" s="1"/>
  <c r="C24" i="10" l="1"/>
  <c r="E30" i="81"/>
  <c r="C16" i="10"/>
  <c r="C11" i="10"/>
  <c r="C29" i="1"/>
  <c r="C28" i="81" s="1"/>
  <c r="C30" i="1"/>
  <c r="E22" i="1"/>
  <c r="G22" i="1" s="1"/>
  <c r="E18" i="1"/>
  <c r="G18" i="1" s="1"/>
  <c r="I18" i="1" s="1"/>
  <c r="K18" i="1" s="1"/>
  <c r="E9" i="3"/>
  <c r="F5" i="80"/>
  <c r="E5" i="80"/>
  <c r="C15" i="10" l="1"/>
  <c r="C29" i="81"/>
  <c r="C22" i="10"/>
  <c r="E28" i="81"/>
  <c r="G30" i="81"/>
  <c r="I30" i="81" s="1"/>
  <c r="F24" i="10"/>
  <c r="M18" i="1"/>
  <c r="N18" i="1"/>
  <c r="C14" i="10"/>
  <c r="C17" i="10" s="1"/>
  <c r="I22" i="1"/>
  <c r="K22" i="1" s="1"/>
  <c r="H16" i="10"/>
  <c r="E27" i="1"/>
  <c r="G27" i="1" s="1"/>
  <c r="I27" i="1" s="1"/>
  <c r="K27" i="1" s="1"/>
  <c r="E30" i="1"/>
  <c r="G30" i="1" s="1"/>
  <c r="E21" i="1"/>
  <c r="G21" i="1" s="1"/>
  <c r="C23" i="1"/>
  <c r="E20" i="1"/>
  <c r="E19" i="81"/>
  <c r="E16" i="81"/>
  <c r="D114" i="80"/>
  <c r="D113" i="80"/>
  <c r="D112" i="80"/>
  <c r="D111" i="80"/>
  <c r="D110" i="80"/>
  <c r="D109" i="80"/>
  <c r="D108" i="80"/>
  <c r="D107" i="80"/>
  <c r="D106" i="80"/>
  <c r="D105" i="80"/>
  <c r="D104" i="80"/>
  <c r="D103" i="80"/>
  <c r="D102" i="80"/>
  <c r="D101" i="80"/>
  <c r="D100" i="80"/>
  <c r="D99" i="80"/>
  <c r="D98" i="80"/>
  <c r="D97" i="80"/>
  <c r="D96" i="80"/>
  <c r="D95" i="80"/>
  <c r="D94" i="80"/>
  <c r="D93" i="80"/>
  <c r="D92" i="80"/>
  <c r="D91" i="80"/>
  <c r="D90" i="80"/>
  <c r="D89" i="80"/>
  <c r="D88" i="80"/>
  <c r="D87" i="80"/>
  <c r="D86" i="80"/>
  <c r="D85" i="80"/>
  <c r="D84" i="80"/>
  <c r="D83" i="80"/>
  <c r="D82" i="80"/>
  <c r="D81" i="80"/>
  <c r="D80" i="80"/>
  <c r="D79" i="80"/>
  <c r="D78" i="80"/>
  <c r="D77" i="80"/>
  <c r="D76" i="80"/>
  <c r="D75" i="80"/>
  <c r="D74" i="80"/>
  <c r="D73" i="80"/>
  <c r="D72" i="80"/>
  <c r="D71" i="80"/>
  <c r="D70" i="80"/>
  <c r="D69" i="80"/>
  <c r="D68" i="80"/>
  <c r="D67" i="80"/>
  <c r="D66" i="80"/>
  <c r="D65" i="80"/>
  <c r="D64" i="80"/>
  <c r="D63" i="80"/>
  <c r="D62" i="80"/>
  <c r="D61" i="80"/>
  <c r="D60" i="80"/>
  <c r="D59" i="80"/>
  <c r="D58" i="80"/>
  <c r="D57" i="80"/>
  <c r="D56" i="80"/>
  <c r="D55" i="80"/>
  <c r="D54" i="80"/>
  <c r="D53" i="80"/>
  <c r="D52" i="80"/>
  <c r="D51" i="80"/>
  <c r="D50" i="80"/>
  <c r="D49" i="80"/>
  <c r="D48" i="80"/>
  <c r="D47" i="80"/>
  <c r="D46" i="80"/>
  <c r="D45" i="80"/>
  <c r="D44" i="80"/>
  <c r="D43" i="80"/>
  <c r="D42" i="80"/>
  <c r="D41" i="80"/>
  <c r="D40" i="80"/>
  <c r="D39" i="80"/>
  <c r="D38" i="80"/>
  <c r="D37" i="80"/>
  <c r="D36" i="80"/>
  <c r="D35" i="80"/>
  <c r="D34" i="80"/>
  <c r="D33" i="80"/>
  <c r="D32" i="80"/>
  <c r="D31" i="80"/>
  <c r="D30" i="80"/>
  <c r="D29" i="80"/>
  <c r="D28" i="80"/>
  <c r="D27" i="80"/>
  <c r="D26" i="80"/>
  <c r="D25" i="80"/>
  <c r="D24" i="80"/>
  <c r="F17" i="80"/>
  <c r="F16" i="80"/>
  <c r="F15" i="80"/>
  <c r="F13" i="80"/>
  <c r="F12" i="80"/>
  <c r="F11" i="80"/>
  <c r="F10" i="80"/>
  <c r="F9" i="80"/>
  <c r="F8" i="80"/>
  <c r="F7" i="80"/>
  <c r="F6" i="80"/>
  <c r="E19" i="80"/>
  <c r="E18" i="80"/>
  <c r="E17" i="80"/>
  <c r="E16" i="80"/>
  <c r="E15" i="80"/>
  <c r="E14" i="80"/>
  <c r="E13" i="80"/>
  <c r="E12" i="80"/>
  <c r="E11" i="80"/>
  <c r="E10" i="80"/>
  <c r="E9" i="80"/>
  <c r="E8" i="80"/>
  <c r="E7" i="80"/>
  <c r="E6" i="80"/>
  <c r="K30" i="81" l="1"/>
  <c r="J24" i="10"/>
  <c r="G28" i="81"/>
  <c r="F22" i="10"/>
  <c r="E32" i="81"/>
  <c r="C23" i="10"/>
  <c r="C25" i="10" s="1"/>
  <c r="C27" i="10" s="1"/>
  <c r="E29" i="81"/>
  <c r="M22" i="1"/>
  <c r="N22" i="1"/>
  <c r="O22" i="1" s="1"/>
  <c r="C32" i="81"/>
  <c r="C34" i="81" s="1"/>
  <c r="M27" i="1"/>
  <c r="N27" i="1"/>
  <c r="O18" i="1"/>
  <c r="I30" i="1"/>
  <c r="K30" i="1" s="1"/>
  <c r="H24" i="10"/>
  <c r="F14" i="10"/>
  <c r="G16" i="81"/>
  <c r="F11" i="10"/>
  <c r="I21" i="1"/>
  <c r="K21" i="1" s="1"/>
  <c r="H15" i="10"/>
  <c r="G19" i="81"/>
  <c r="E23" i="1"/>
  <c r="E31" i="1"/>
  <c r="G31" i="1" s="1"/>
  <c r="E21" i="81"/>
  <c r="G20" i="1"/>
  <c r="C32" i="1"/>
  <c r="E29" i="1"/>
  <c r="E20" i="81"/>
  <c r="G6" i="6"/>
  <c r="M21" i="1" l="1"/>
  <c r="N21" i="1"/>
  <c r="O21" i="1" s="1"/>
  <c r="G29" i="81"/>
  <c r="I29" i="81" s="1"/>
  <c r="F23" i="10"/>
  <c r="F25" i="10" s="1"/>
  <c r="I28" i="81"/>
  <c r="M30" i="1"/>
  <c r="N30" i="1"/>
  <c r="O30" i="1" s="1"/>
  <c r="L24" i="10"/>
  <c r="M30" i="81"/>
  <c r="M24" i="10" s="1"/>
  <c r="O27" i="1"/>
  <c r="I31" i="1"/>
  <c r="K31" i="1" s="1"/>
  <c r="H25" i="10"/>
  <c r="I16" i="81"/>
  <c r="K16" i="81" s="1"/>
  <c r="E23" i="81"/>
  <c r="G20" i="81"/>
  <c r="I20" i="81" s="1"/>
  <c r="F15" i="10"/>
  <c r="G21" i="81"/>
  <c r="I21" i="81" s="1"/>
  <c r="F16" i="10"/>
  <c r="G23" i="1"/>
  <c r="H17" i="10" s="1"/>
  <c r="H14" i="10"/>
  <c r="I20" i="1"/>
  <c r="I23" i="1" s="1"/>
  <c r="I19" i="81"/>
  <c r="J14" i="10" s="1"/>
  <c r="G29" i="1"/>
  <c r="H23" i="10" s="1"/>
  <c r="E32" i="1"/>
  <c r="G32" i="81" l="1"/>
  <c r="M31" i="1"/>
  <c r="N31" i="1"/>
  <c r="O31" i="1" s="1"/>
  <c r="J22" i="10"/>
  <c r="J25" i="10" s="1"/>
  <c r="K28" i="81"/>
  <c r="I32" i="81"/>
  <c r="K29" i="81"/>
  <c r="J23" i="10"/>
  <c r="F17" i="10"/>
  <c r="F27" i="10" s="1"/>
  <c r="G23" i="81"/>
  <c r="G34" i="81" s="1"/>
  <c r="M16" i="81"/>
  <c r="M11" i="10" s="1"/>
  <c r="E34" i="81"/>
  <c r="J11" i="10"/>
  <c r="I23" i="81"/>
  <c r="I34" i="81" s="1"/>
  <c r="F23" i="1"/>
  <c r="G17" i="10" s="1"/>
  <c r="L11" i="10"/>
  <c r="K21" i="81"/>
  <c r="J16" i="10"/>
  <c r="F32" i="81"/>
  <c r="K20" i="81"/>
  <c r="J15" i="10"/>
  <c r="K20" i="1"/>
  <c r="N20" i="1" s="1"/>
  <c r="K19" i="81"/>
  <c r="I29" i="1"/>
  <c r="G32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L23" i="10" l="1"/>
  <c r="M29" i="81"/>
  <c r="M23" i="10" s="1"/>
  <c r="O20" i="1"/>
  <c r="O23" i="1" s="1"/>
  <c r="N23" i="1"/>
  <c r="N24" i="1" s="1"/>
  <c r="L22" i="10"/>
  <c r="L25" i="10" s="1"/>
  <c r="K25" i="10" s="1"/>
  <c r="K32" i="81"/>
  <c r="J32" i="81" s="1"/>
  <c r="M28" i="81"/>
  <c r="M22" i="10" s="1"/>
  <c r="K23" i="81"/>
  <c r="J23" i="81" s="1"/>
  <c r="F23" i="81"/>
  <c r="J17" i="10"/>
  <c r="J27" i="10" s="1"/>
  <c r="K23" i="1"/>
  <c r="M20" i="1"/>
  <c r="F34" i="81"/>
  <c r="L15" i="10"/>
  <c r="M20" i="81"/>
  <c r="M15" i="10" s="1"/>
  <c r="M21" i="81"/>
  <c r="M16" i="10" s="1"/>
  <c r="L16" i="10"/>
  <c r="M19" i="81"/>
  <c r="M14" i="10" s="1"/>
  <c r="L14" i="10"/>
  <c r="K29" i="1"/>
  <c r="N29" i="1" s="1"/>
  <c r="I32" i="1"/>
  <c r="G4" i="76"/>
  <c r="C4" i="76"/>
  <c r="O29" i="1" l="1"/>
  <c r="O32" i="1" s="1"/>
  <c r="N32" i="1"/>
  <c r="M23" i="1"/>
  <c r="K34" i="81"/>
  <c r="K46" i="81" s="1"/>
  <c r="M23" i="81"/>
  <c r="M17" i="10" s="1"/>
  <c r="L17" i="10"/>
  <c r="J23" i="1"/>
  <c r="K32" i="1"/>
  <c r="M32" i="1" s="1"/>
  <c r="M29" i="1"/>
  <c r="K52" i="1" s="1"/>
  <c r="L52" i="1" s="1"/>
  <c r="M32" i="81"/>
  <c r="B27" i="75"/>
  <c r="B22" i="75"/>
  <c r="B6" i="75"/>
  <c r="B12" i="75"/>
  <c r="I9" i="76"/>
  <c r="H11" i="76"/>
  <c r="G9" i="76"/>
  <c r="E9" i="76"/>
  <c r="D11" i="76"/>
  <c r="C9" i="76"/>
  <c r="K53" i="1" l="1"/>
  <c r="L53" i="1" s="1"/>
  <c r="M25" i="10"/>
  <c r="K17" i="10"/>
  <c r="L27" i="10"/>
  <c r="K27" i="10" s="1"/>
  <c r="M34" i="81"/>
  <c r="M27" i="10" s="1"/>
  <c r="J34" i="81"/>
  <c r="I48" i="7"/>
  <c r="I49" i="7" s="1"/>
  <c r="E9" i="7" s="1"/>
  <c r="E6" i="7" s="1"/>
  <c r="C6" i="7"/>
  <c r="E7" i="76"/>
  <c r="G7" i="76"/>
  <c r="D7" i="76"/>
  <c r="C7" i="76"/>
  <c r="I7" i="76"/>
  <c r="H7" i="76"/>
  <c r="B8" i="75" l="1"/>
  <c r="B14" i="75"/>
  <c r="B9" i="75"/>
  <c r="B24" i="75"/>
  <c r="B15" i="75"/>
  <c r="B29" i="75"/>
  <c r="C10" i="7"/>
  <c r="C7" i="7" s="1"/>
  <c r="I83" i="7"/>
  <c r="I84" i="7" s="1"/>
  <c r="E10" i="7" l="1"/>
  <c r="E7" i="7" s="1"/>
  <c r="B91" i="67"/>
  <c r="C91" i="67" s="1"/>
  <c r="B92" i="67"/>
  <c r="D92" i="67" s="1"/>
  <c r="B93" i="67"/>
  <c r="D93" i="67" s="1"/>
  <c r="B94" i="67"/>
  <c r="D94" i="67" s="1"/>
  <c r="B95" i="67"/>
  <c r="C95" i="67" s="1"/>
  <c r="B96" i="67"/>
  <c r="C96" i="67" s="1"/>
  <c r="B97" i="67"/>
  <c r="C97" i="67" s="1"/>
  <c r="B98" i="67"/>
  <c r="D98" i="67" s="1"/>
  <c r="B99" i="67"/>
  <c r="C99" i="67" s="1"/>
  <c r="B100" i="67"/>
  <c r="D100" i="67" s="1"/>
  <c r="B101" i="67"/>
  <c r="C101" i="67" s="1"/>
  <c r="B102" i="67"/>
  <c r="D102" i="67" s="1"/>
  <c r="B103" i="67"/>
  <c r="C103" i="67" s="1"/>
  <c r="B104" i="67"/>
  <c r="C104" i="67" s="1"/>
  <c r="B90" i="67"/>
  <c r="D90" i="67" s="1"/>
  <c r="D50" i="67"/>
  <c r="C52" i="67"/>
  <c r="D53" i="67"/>
  <c r="D54" i="67"/>
  <c r="D55" i="67"/>
  <c r="C56" i="67"/>
  <c r="D57" i="67"/>
  <c r="D58" i="67"/>
  <c r="D59" i="67"/>
  <c r="C60" i="67"/>
  <c r="C61" i="67"/>
  <c r="D62" i="67"/>
  <c r="D63" i="67"/>
  <c r="C64" i="67"/>
  <c r="D51" i="67"/>
  <c r="B87" i="67"/>
  <c r="B47" i="67"/>
  <c r="B33" i="67"/>
  <c r="B18" i="67"/>
  <c r="B4" i="67"/>
  <c r="C44" i="67"/>
  <c r="C30" i="67"/>
  <c r="C16" i="67"/>
  <c r="B2" i="67"/>
  <c r="D61" i="67" l="1"/>
  <c r="C51" i="67"/>
  <c r="C102" i="67"/>
  <c r="D101" i="67"/>
  <c r="C63" i="67"/>
  <c r="C59" i="67"/>
  <c r="C58" i="67"/>
  <c r="C62" i="67"/>
  <c r="C57" i="67"/>
  <c r="C50" i="67"/>
  <c r="C90" i="67"/>
  <c r="C100" i="67"/>
  <c r="D104" i="67"/>
  <c r="C98" i="67"/>
  <c r="D96" i="67"/>
  <c r="D97" i="67"/>
  <c r="C94" i="67"/>
  <c r="C93" i="67"/>
  <c r="C92" i="67"/>
  <c r="C54" i="67"/>
  <c r="C53" i="67"/>
  <c r="C55" i="67"/>
  <c r="D56" i="67"/>
  <c r="D99" i="67"/>
  <c r="D95" i="67"/>
  <c r="D91" i="67"/>
  <c r="D64" i="67"/>
  <c r="D60" i="67"/>
  <c r="D52" i="67"/>
  <c r="D103" i="67"/>
  <c r="E53" i="62" l="1"/>
  <c r="E15" i="62"/>
  <c r="E5" i="62"/>
  <c r="O1375" i="61"/>
  <c r="P1375" i="61"/>
  <c r="Q1375" i="61"/>
  <c r="R1375" i="61"/>
  <c r="S1375" i="61"/>
  <c r="O1376" i="61"/>
  <c r="P1376" i="61"/>
  <c r="Q1376" i="61"/>
  <c r="R1376" i="61"/>
  <c r="S1376" i="61"/>
  <c r="O1377" i="61"/>
  <c r="P1377" i="61"/>
  <c r="Q1377" i="61"/>
  <c r="R1377" i="61"/>
  <c r="S1377" i="61"/>
  <c r="O1378" i="61"/>
  <c r="P1378" i="61"/>
  <c r="Q1378" i="61"/>
  <c r="R1378" i="61"/>
  <c r="S1378" i="61"/>
  <c r="O1379" i="61"/>
  <c r="P1379" i="61"/>
  <c r="Q1379" i="61"/>
  <c r="R1379" i="61"/>
  <c r="S1379" i="61"/>
  <c r="O1380" i="61"/>
  <c r="P1380" i="61"/>
  <c r="Q1380" i="61"/>
  <c r="R1380" i="61"/>
  <c r="S1380" i="61"/>
  <c r="O1381" i="61"/>
  <c r="P1381" i="61"/>
  <c r="Q1381" i="61"/>
  <c r="R1381" i="61"/>
  <c r="S1381" i="61"/>
  <c r="O1382" i="61"/>
  <c r="P1382" i="61"/>
  <c r="Q1382" i="61"/>
  <c r="R1382" i="61"/>
  <c r="S1382" i="61"/>
  <c r="O1383" i="61"/>
  <c r="P1383" i="61"/>
  <c r="Q1383" i="61"/>
  <c r="R1383" i="61"/>
  <c r="S1383" i="61"/>
  <c r="O1384" i="61"/>
  <c r="P1384" i="61"/>
  <c r="Q1384" i="61"/>
  <c r="R1384" i="61"/>
  <c r="S1384" i="61"/>
  <c r="O1385" i="61"/>
  <c r="P1385" i="61"/>
  <c r="Q1385" i="61"/>
  <c r="R1385" i="61"/>
  <c r="S1385" i="61"/>
  <c r="O1386" i="61"/>
  <c r="P1386" i="61"/>
  <c r="Q1386" i="61"/>
  <c r="R1386" i="61"/>
  <c r="S1386" i="61"/>
  <c r="O1387" i="61"/>
  <c r="P1387" i="61"/>
  <c r="Q1387" i="61"/>
  <c r="R1387" i="61"/>
  <c r="S1387" i="61"/>
  <c r="O1388" i="61"/>
  <c r="P1388" i="61"/>
  <c r="Q1388" i="61"/>
  <c r="R1388" i="61"/>
  <c r="S1388" i="61"/>
  <c r="O1389" i="61"/>
  <c r="P1389" i="61"/>
  <c r="Q1389" i="61"/>
  <c r="R1389" i="61"/>
  <c r="S1389" i="61"/>
  <c r="O1390" i="61"/>
  <c r="P1390" i="61"/>
  <c r="Q1390" i="61"/>
  <c r="R1390" i="61"/>
  <c r="S1390" i="61"/>
  <c r="O1391" i="61"/>
  <c r="P1391" i="61"/>
  <c r="Q1391" i="61"/>
  <c r="R1391" i="61"/>
  <c r="S1391" i="61"/>
  <c r="O1392" i="61"/>
  <c r="P1392" i="61"/>
  <c r="Q1392" i="61"/>
  <c r="R1392" i="61"/>
  <c r="S1392" i="61"/>
  <c r="O1393" i="61"/>
  <c r="P1393" i="61"/>
  <c r="Q1393" i="61"/>
  <c r="R1393" i="61"/>
  <c r="S1393" i="61"/>
  <c r="O1394" i="61"/>
  <c r="P1394" i="61"/>
  <c r="Q1394" i="61"/>
  <c r="R1394" i="61"/>
  <c r="S1394" i="61"/>
  <c r="O1395" i="61"/>
  <c r="P1395" i="61"/>
  <c r="Q1395" i="61"/>
  <c r="R1395" i="61"/>
  <c r="S1395" i="61"/>
  <c r="O1396" i="61"/>
  <c r="P1396" i="61"/>
  <c r="Q1396" i="61"/>
  <c r="R1396" i="61"/>
  <c r="S1396" i="61"/>
  <c r="O1397" i="61"/>
  <c r="P1397" i="61"/>
  <c r="Q1397" i="61"/>
  <c r="R1397" i="61"/>
  <c r="S1397" i="61"/>
  <c r="O1398" i="61"/>
  <c r="P1398" i="61"/>
  <c r="Q1398" i="61"/>
  <c r="R1398" i="61"/>
  <c r="S1398" i="61"/>
  <c r="O1399" i="61"/>
  <c r="P1399" i="61"/>
  <c r="Q1399" i="61"/>
  <c r="R1399" i="61"/>
  <c r="S1399" i="61"/>
  <c r="O1400" i="61"/>
  <c r="P1400" i="61"/>
  <c r="Q1400" i="61"/>
  <c r="R1400" i="61"/>
  <c r="S1400" i="61"/>
  <c r="O1401" i="61"/>
  <c r="P1401" i="61"/>
  <c r="Q1401" i="61"/>
  <c r="R1401" i="61"/>
  <c r="S1401" i="61"/>
  <c r="O1402" i="61"/>
  <c r="P1402" i="61"/>
  <c r="Q1402" i="61"/>
  <c r="R1402" i="61"/>
  <c r="S1402" i="61"/>
  <c r="O1403" i="61"/>
  <c r="P1403" i="61"/>
  <c r="Q1403" i="61"/>
  <c r="R1403" i="61"/>
  <c r="S1403" i="61"/>
  <c r="O1404" i="61"/>
  <c r="P1404" i="61"/>
  <c r="Q1404" i="61"/>
  <c r="R1404" i="61"/>
  <c r="S1404" i="61"/>
  <c r="O1405" i="61"/>
  <c r="P1405" i="61"/>
  <c r="Q1405" i="61"/>
  <c r="R1405" i="61"/>
  <c r="S1405" i="61"/>
  <c r="O1406" i="61"/>
  <c r="P1406" i="61"/>
  <c r="Q1406" i="61"/>
  <c r="R1406" i="61"/>
  <c r="S1406" i="61"/>
  <c r="O1407" i="61"/>
  <c r="P1407" i="61"/>
  <c r="Q1407" i="61"/>
  <c r="R1407" i="61"/>
  <c r="S1407" i="61"/>
  <c r="O1408" i="61"/>
  <c r="P1408" i="61"/>
  <c r="Q1408" i="61"/>
  <c r="R1408" i="61"/>
  <c r="S1408" i="61"/>
  <c r="O1409" i="61"/>
  <c r="P1409" i="61"/>
  <c r="Q1409" i="61"/>
  <c r="R1409" i="61"/>
  <c r="S1409" i="61"/>
  <c r="O1410" i="61"/>
  <c r="P1410" i="61"/>
  <c r="Q1410" i="61"/>
  <c r="R1410" i="61"/>
  <c r="S1410" i="61"/>
  <c r="O1411" i="61"/>
  <c r="P1411" i="61"/>
  <c r="Q1411" i="61"/>
  <c r="R1411" i="61"/>
  <c r="S1411" i="61"/>
  <c r="O1412" i="61"/>
  <c r="P1412" i="61"/>
  <c r="Q1412" i="61"/>
  <c r="R1412" i="61"/>
  <c r="S1412" i="61"/>
  <c r="O1413" i="61"/>
  <c r="P1413" i="61"/>
  <c r="Q1413" i="61"/>
  <c r="R1413" i="61"/>
  <c r="S1413" i="61"/>
  <c r="O1414" i="61"/>
  <c r="P1414" i="61"/>
  <c r="Q1414" i="61"/>
  <c r="R1414" i="61"/>
  <c r="S1414" i="61"/>
  <c r="O1415" i="61"/>
  <c r="P1415" i="61"/>
  <c r="Q1415" i="61"/>
  <c r="R1415" i="61"/>
  <c r="S1415" i="61"/>
  <c r="O1416" i="61"/>
  <c r="P1416" i="61"/>
  <c r="Q1416" i="61"/>
  <c r="R1416" i="61"/>
  <c r="S1416" i="61"/>
  <c r="O1417" i="61"/>
  <c r="P1417" i="61"/>
  <c r="Q1417" i="61"/>
  <c r="R1417" i="61"/>
  <c r="S1417" i="61"/>
  <c r="O1418" i="61"/>
  <c r="P1418" i="61"/>
  <c r="Q1418" i="61"/>
  <c r="R1418" i="61"/>
  <c r="S1418" i="61"/>
  <c r="O1419" i="61"/>
  <c r="P1419" i="61"/>
  <c r="Q1419" i="61"/>
  <c r="R1419" i="61"/>
  <c r="S1419" i="61"/>
  <c r="O1420" i="61"/>
  <c r="P1420" i="61"/>
  <c r="Q1420" i="61"/>
  <c r="R1420" i="61"/>
  <c r="S1420" i="61"/>
  <c r="O1421" i="61"/>
  <c r="P1421" i="61"/>
  <c r="Q1421" i="61"/>
  <c r="R1421" i="61"/>
  <c r="S1421" i="61"/>
  <c r="O1422" i="61"/>
  <c r="P1422" i="61"/>
  <c r="Q1422" i="61"/>
  <c r="R1422" i="61"/>
  <c r="S1422" i="61"/>
  <c r="O1423" i="61"/>
  <c r="P1423" i="61"/>
  <c r="Q1423" i="61"/>
  <c r="R1423" i="61"/>
  <c r="S1423" i="61"/>
  <c r="O1424" i="61"/>
  <c r="P1424" i="61"/>
  <c r="Q1424" i="61"/>
  <c r="R1424" i="61"/>
  <c r="S1424" i="61"/>
  <c r="O1425" i="61"/>
  <c r="P1425" i="61"/>
  <c r="Q1425" i="61"/>
  <c r="R1425" i="61"/>
  <c r="S1425" i="61"/>
  <c r="O1426" i="61"/>
  <c r="P1426" i="61"/>
  <c r="Q1426" i="61"/>
  <c r="R1426" i="61"/>
  <c r="S1426" i="61"/>
  <c r="O1427" i="61"/>
  <c r="P1427" i="61"/>
  <c r="Q1427" i="61"/>
  <c r="R1427" i="61"/>
  <c r="S1427" i="61"/>
  <c r="O1428" i="61"/>
  <c r="P1428" i="61"/>
  <c r="Q1428" i="61"/>
  <c r="R1428" i="61"/>
  <c r="S1428" i="61"/>
  <c r="O1429" i="61"/>
  <c r="P1429" i="61"/>
  <c r="Q1429" i="61"/>
  <c r="R1429" i="61"/>
  <c r="S1429" i="61"/>
  <c r="O1430" i="61"/>
  <c r="P1430" i="61"/>
  <c r="Q1430" i="61"/>
  <c r="R1430" i="61"/>
  <c r="S1430" i="61"/>
  <c r="O1431" i="61"/>
  <c r="P1431" i="61"/>
  <c r="Q1431" i="61"/>
  <c r="R1431" i="61"/>
  <c r="S1431" i="61"/>
  <c r="O1432" i="61"/>
  <c r="P1432" i="61"/>
  <c r="Q1432" i="61"/>
  <c r="R1432" i="61"/>
  <c r="S1432" i="61"/>
  <c r="O1433" i="61"/>
  <c r="P1433" i="61"/>
  <c r="Q1433" i="61"/>
  <c r="R1433" i="61"/>
  <c r="S1433" i="61"/>
  <c r="O1434" i="61"/>
  <c r="P1434" i="61"/>
  <c r="Q1434" i="61"/>
  <c r="R1434" i="61"/>
  <c r="S1434" i="61"/>
  <c r="O1435" i="61"/>
  <c r="P1435" i="61"/>
  <c r="Q1435" i="61"/>
  <c r="R1435" i="61"/>
  <c r="S1435" i="61"/>
  <c r="O1436" i="61"/>
  <c r="P1436" i="61"/>
  <c r="Q1436" i="61"/>
  <c r="R1436" i="61"/>
  <c r="S1436" i="61"/>
  <c r="O1437" i="61"/>
  <c r="P1437" i="61"/>
  <c r="Q1437" i="61"/>
  <c r="R1437" i="61"/>
  <c r="S1437" i="61"/>
  <c r="O1438" i="61"/>
  <c r="P1438" i="61"/>
  <c r="Q1438" i="61"/>
  <c r="R1438" i="61"/>
  <c r="S1438" i="61"/>
  <c r="O1439" i="61"/>
  <c r="P1439" i="61"/>
  <c r="Q1439" i="61"/>
  <c r="R1439" i="61"/>
  <c r="S1439" i="61"/>
  <c r="O1440" i="61"/>
  <c r="P1440" i="61"/>
  <c r="Q1440" i="61"/>
  <c r="R1440" i="61"/>
  <c r="S1440" i="61"/>
  <c r="O1441" i="61"/>
  <c r="P1441" i="61"/>
  <c r="Q1441" i="61"/>
  <c r="R1441" i="61"/>
  <c r="S1441" i="61"/>
  <c r="O1442" i="61"/>
  <c r="P1442" i="61"/>
  <c r="Q1442" i="61"/>
  <c r="R1442" i="61"/>
  <c r="S1442" i="61"/>
  <c r="O1443" i="61"/>
  <c r="P1443" i="61"/>
  <c r="Q1443" i="61"/>
  <c r="R1443" i="61"/>
  <c r="S1443" i="61"/>
  <c r="O1444" i="61"/>
  <c r="P1444" i="61"/>
  <c r="Q1444" i="61"/>
  <c r="R1444" i="61"/>
  <c r="S1444" i="61"/>
  <c r="O1445" i="61"/>
  <c r="P1445" i="61"/>
  <c r="Q1445" i="61"/>
  <c r="R1445" i="61"/>
  <c r="S1445" i="61"/>
  <c r="O1446" i="61"/>
  <c r="P1446" i="61"/>
  <c r="Q1446" i="61"/>
  <c r="R1446" i="61"/>
  <c r="S1446" i="61"/>
  <c r="O1447" i="61"/>
  <c r="P1447" i="61"/>
  <c r="Q1447" i="61"/>
  <c r="R1447" i="61"/>
  <c r="S1447" i="61"/>
  <c r="O1448" i="61"/>
  <c r="P1448" i="61"/>
  <c r="Q1448" i="61"/>
  <c r="R1448" i="61"/>
  <c r="S1448" i="61"/>
  <c r="O1449" i="61"/>
  <c r="P1449" i="61"/>
  <c r="Q1449" i="61"/>
  <c r="R1449" i="61"/>
  <c r="S1449" i="61"/>
  <c r="O1450" i="61"/>
  <c r="P1450" i="61"/>
  <c r="Q1450" i="61"/>
  <c r="R1450" i="61"/>
  <c r="S1450" i="61"/>
  <c r="O1451" i="61"/>
  <c r="P1451" i="61"/>
  <c r="Q1451" i="61"/>
  <c r="R1451" i="61"/>
  <c r="S1451" i="61"/>
  <c r="O1452" i="61"/>
  <c r="P1452" i="61"/>
  <c r="Q1452" i="61"/>
  <c r="R1452" i="61"/>
  <c r="S1452" i="61"/>
  <c r="O1453" i="61"/>
  <c r="P1453" i="61"/>
  <c r="Q1453" i="61"/>
  <c r="R1453" i="61"/>
  <c r="S1453" i="61"/>
  <c r="O1454" i="61"/>
  <c r="P1454" i="61"/>
  <c r="Q1454" i="61"/>
  <c r="R1454" i="61"/>
  <c r="S1454" i="61"/>
  <c r="O1455" i="61"/>
  <c r="P1455" i="61"/>
  <c r="Q1455" i="61"/>
  <c r="R1455" i="61"/>
  <c r="S1455" i="61"/>
  <c r="O1456" i="61"/>
  <c r="P1456" i="61"/>
  <c r="Q1456" i="61"/>
  <c r="R1456" i="61"/>
  <c r="S1456" i="61"/>
  <c r="O1457" i="61"/>
  <c r="P1457" i="61"/>
  <c r="Q1457" i="61"/>
  <c r="R1457" i="61"/>
  <c r="S1457" i="61"/>
  <c r="O1458" i="61"/>
  <c r="P1458" i="61"/>
  <c r="Q1458" i="61"/>
  <c r="R1458" i="61"/>
  <c r="S1458" i="61"/>
  <c r="O1459" i="61"/>
  <c r="P1459" i="61"/>
  <c r="Q1459" i="61"/>
  <c r="R1459" i="61"/>
  <c r="S1459" i="61"/>
  <c r="O1460" i="61"/>
  <c r="P1460" i="61"/>
  <c r="Q1460" i="61"/>
  <c r="R1460" i="61"/>
  <c r="S1460" i="61"/>
  <c r="O1461" i="61"/>
  <c r="P1461" i="61"/>
  <c r="Q1461" i="61"/>
  <c r="R1461" i="61"/>
  <c r="S1461" i="61"/>
  <c r="O1462" i="61"/>
  <c r="P1462" i="61"/>
  <c r="Q1462" i="61"/>
  <c r="R1462" i="61"/>
  <c r="S1462" i="61"/>
  <c r="O1463" i="61"/>
  <c r="P1463" i="61"/>
  <c r="Q1463" i="61"/>
  <c r="R1463" i="61"/>
  <c r="S1463" i="61"/>
  <c r="O1464" i="61"/>
  <c r="P1464" i="61"/>
  <c r="Q1464" i="61"/>
  <c r="R1464" i="61"/>
  <c r="S1464" i="61"/>
  <c r="O1465" i="61"/>
  <c r="P1465" i="61"/>
  <c r="Q1465" i="61"/>
  <c r="R1465" i="61"/>
  <c r="S1465" i="61"/>
  <c r="O1466" i="61"/>
  <c r="P1466" i="61"/>
  <c r="Q1466" i="61"/>
  <c r="R1466" i="61"/>
  <c r="S1466" i="61"/>
  <c r="O1467" i="61"/>
  <c r="P1467" i="61"/>
  <c r="Q1467" i="61"/>
  <c r="R1467" i="61"/>
  <c r="S1467" i="61"/>
  <c r="O1468" i="61"/>
  <c r="P1468" i="61"/>
  <c r="Q1468" i="61"/>
  <c r="R1468" i="61"/>
  <c r="S1468" i="61"/>
  <c r="O1469" i="61"/>
  <c r="P1469" i="61"/>
  <c r="Q1469" i="61"/>
  <c r="R1469" i="61"/>
  <c r="S1469" i="61"/>
  <c r="O1470" i="61"/>
  <c r="P1470" i="61"/>
  <c r="Q1470" i="61"/>
  <c r="R1470" i="61"/>
  <c r="S1470" i="61"/>
  <c r="O1471" i="61"/>
  <c r="P1471" i="61"/>
  <c r="Q1471" i="61"/>
  <c r="R1471" i="61"/>
  <c r="S1471" i="61"/>
  <c r="O1472" i="61"/>
  <c r="P1472" i="61"/>
  <c r="Q1472" i="61"/>
  <c r="R1472" i="61"/>
  <c r="S1472" i="61"/>
  <c r="O1473" i="61"/>
  <c r="P1473" i="61"/>
  <c r="Q1473" i="61"/>
  <c r="R1473" i="61"/>
  <c r="S1473" i="61"/>
  <c r="O1474" i="61"/>
  <c r="P1474" i="61"/>
  <c r="Q1474" i="61"/>
  <c r="R1474" i="61"/>
  <c r="S1474" i="61"/>
  <c r="O1475" i="61"/>
  <c r="P1475" i="61"/>
  <c r="Q1475" i="61"/>
  <c r="R1475" i="61"/>
  <c r="S1475" i="61"/>
  <c r="O1476" i="61"/>
  <c r="P1476" i="61"/>
  <c r="Q1476" i="61"/>
  <c r="R1476" i="61"/>
  <c r="S1476" i="61"/>
  <c r="O1477" i="61"/>
  <c r="P1477" i="61"/>
  <c r="Q1477" i="61"/>
  <c r="R1477" i="61"/>
  <c r="S1477" i="61"/>
  <c r="O1478" i="61"/>
  <c r="P1478" i="61"/>
  <c r="Q1478" i="61"/>
  <c r="R1478" i="61"/>
  <c r="S1478" i="61"/>
  <c r="O1479" i="61"/>
  <c r="P1479" i="61"/>
  <c r="Q1479" i="61"/>
  <c r="R1479" i="61"/>
  <c r="S1479" i="61"/>
  <c r="O1480" i="61"/>
  <c r="P1480" i="61"/>
  <c r="Q1480" i="61"/>
  <c r="R1480" i="61"/>
  <c r="S1480" i="61"/>
  <c r="O1481" i="61"/>
  <c r="P1481" i="61"/>
  <c r="Q1481" i="61"/>
  <c r="R1481" i="61"/>
  <c r="S1481" i="61"/>
  <c r="O1482" i="61"/>
  <c r="P1482" i="61"/>
  <c r="Q1482" i="61"/>
  <c r="R1482" i="61"/>
  <c r="S1482" i="61"/>
  <c r="O1483" i="61"/>
  <c r="P1483" i="61"/>
  <c r="Q1483" i="61"/>
  <c r="R1483" i="61"/>
  <c r="S1483" i="61"/>
  <c r="O1484" i="61"/>
  <c r="P1484" i="61"/>
  <c r="Q1484" i="61"/>
  <c r="R1484" i="61"/>
  <c r="S1484" i="61"/>
  <c r="O1485" i="61"/>
  <c r="P1485" i="61"/>
  <c r="Q1485" i="61"/>
  <c r="R1485" i="61"/>
  <c r="S1485" i="61"/>
  <c r="O1486" i="61"/>
  <c r="P1486" i="61"/>
  <c r="Q1486" i="61"/>
  <c r="R1486" i="61"/>
  <c r="S1486" i="61"/>
  <c r="O1487" i="61"/>
  <c r="P1487" i="61"/>
  <c r="Q1487" i="61"/>
  <c r="R1487" i="61"/>
  <c r="S1487" i="61"/>
  <c r="O1488" i="61"/>
  <c r="P1488" i="61"/>
  <c r="Q1488" i="61"/>
  <c r="R1488" i="61"/>
  <c r="S1488" i="61"/>
  <c r="O1489" i="61"/>
  <c r="P1489" i="61"/>
  <c r="Q1489" i="61"/>
  <c r="R1489" i="61"/>
  <c r="S1489" i="61"/>
  <c r="O1490" i="61"/>
  <c r="P1490" i="61"/>
  <c r="Q1490" i="61"/>
  <c r="R1490" i="61"/>
  <c r="S1490" i="61"/>
  <c r="O1491" i="61"/>
  <c r="P1491" i="61"/>
  <c r="Q1491" i="61"/>
  <c r="R1491" i="61"/>
  <c r="S1491" i="61"/>
  <c r="O1492" i="61"/>
  <c r="P1492" i="61"/>
  <c r="Q1492" i="61"/>
  <c r="R1492" i="61"/>
  <c r="S1492" i="61"/>
  <c r="O1493" i="61"/>
  <c r="P1493" i="61"/>
  <c r="Q1493" i="61"/>
  <c r="R1493" i="61"/>
  <c r="S1493" i="61"/>
  <c r="O1494" i="61"/>
  <c r="P1494" i="61"/>
  <c r="Q1494" i="61"/>
  <c r="R1494" i="61"/>
  <c r="S1494" i="61"/>
  <c r="O1495" i="61"/>
  <c r="P1495" i="61"/>
  <c r="Q1495" i="61"/>
  <c r="R1495" i="61"/>
  <c r="S1495" i="61"/>
  <c r="O1496" i="61"/>
  <c r="P1496" i="61"/>
  <c r="Q1496" i="61"/>
  <c r="R1496" i="61"/>
  <c r="S1496" i="61"/>
  <c r="O1497" i="61"/>
  <c r="P1497" i="61"/>
  <c r="Q1497" i="61"/>
  <c r="R1497" i="61"/>
  <c r="S1497" i="61"/>
  <c r="O1498" i="61"/>
  <c r="P1498" i="61"/>
  <c r="Q1498" i="61"/>
  <c r="R1498" i="61"/>
  <c r="S1498" i="61"/>
  <c r="O1499" i="61"/>
  <c r="P1499" i="61"/>
  <c r="Q1499" i="61"/>
  <c r="R1499" i="61"/>
  <c r="S1499" i="61"/>
  <c r="O1500" i="61"/>
  <c r="P1500" i="61"/>
  <c r="Q1500" i="61"/>
  <c r="R1500" i="61"/>
  <c r="S1500" i="61"/>
  <c r="O1501" i="61"/>
  <c r="P1501" i="61"/>
  <c r="Q1501" i="61"/>
  <c r="R1501" i="61"/>
  <c r="S1501" i="61"/>
  <c r="O1502" i="61"/>
  <c r="P1502" i="61"/>
  <c r="Q1502" i="61"/>
  <c r="R1502" i="61"/>
  <c r="S1502" i="61"/>
  <c r="O1503" i="61"/>
  <c r="P1503" i="61"/>
  <c r="Q1503" i="61"/>
  <c r="R1503" i="61"/>
  <c r="S1503" i="61"/>
  <c r="O1504" i="61"/>
  <c r="P1504" i="61"/>
  <c r="Q1504" i="61"/>
  <c r="R1504" i="61"/>
  <c r="S1504" i="61"/>
  <c r="O1505" i="61"/>
  <c r="P1505" i="61"/>
  <c r="Q1505" i="61"/>
  <c r="R1505" i="61"/>
  <c r="S1505" i="61"/>
  <c r="O1506" i="61"/>
  <c r="P1506" i="61"/>
  <c r="Q1506" i="61"/>
  <c r="R1506" i="61"/>
  <c r="S1506" i="61"/>
  <c r="O1507" i="61"/>
  <c r="P1507" i="61"/>
  <c r="Q1507" i="61"/>
  <c r="R1507" i="61"/>
  <c r="S1507" i="61"/>
  <c r="O1508" i="61"/>
  <c r="P1508" i="61"/>
  <c r="Q1508" i="61"/>
  <c r="R1508" i="61"/>
  <c r="S1508" i="61"/>
  <c r="O1509" i="61"/>
  <c r="P1509" i="61"/>
  <c r="Q1509" i="61"/>
  <c r="R1509" i="61"/>
  <c r="S1509" i="61"/>
  <c r="O1510" i="61"/>
  <c r="P1510" i="61"/>
  <c r="Q1510" i="61"/>
  <c r="R1510" i="61"/>
  <c r="S1510" i="61"/>
  <c r="O1511" i="61"/>
  <c r="P1511" i="61"/>
  <c r="Q1511" i="61"/>
  <c r="R1511" i="61"/>
  <c r="S1511" i="61"/>
  <c r="O1512" i="61"/>
  <c r="P1512" i="61"/>
  <c r="Q1512" i="61"/>
  <c r="R1512" i="61"/>
  <c r="S1512" i="61"/>
  <c r="O1513" i="61"/>
  <c r="P1513" i="61"/>
  <c r="Q1513" i="61"/>
  <c r="R1513" i="61"/>
  <c r="S1513" i="61"/>
  <c r="O1514" i="61"/>
  <c r="P1514" i="61"/>
  <c r="Q1514" i="61"/>
  <c r="R1514" i="61"/>
  <c r="S1514" i="61"/>
  <c r="O1515" i="61"/>
  <c r="P1515" i="61"/>
  <c r="Q1515" i="61"/>
  <c r="R1515" i="61"/>
  <c r="S1515" i="61"/>
  <c r="O1516" i="61"/>
  <c r="P1516" i="61"/>
  <c r="Q1516" i="61"/>
  <c r="R1516" i="61"/>
  <c r="S1516" i="61"/>
  <c r="O1517" i="61"/>
  <c r="P1517" i="61"/>
  <c r="Q1517" i="61"/>
  <c r="R1517" i="61"/>
  <c r="S1517" i="61"/>
  <c r="O1518" i="61"/>
  <c r="P1518" i="61"/>
  <c r="Q1518" i="61"/>
  <c r="R1518" i="61"/>
  <c r="S1518" i="61"/>
  <c r="O1519" i="61"/>
  <c r="P1519" i="61"/>
  <c r="Q1519" i="61"/>
  <c r="R1519" i="61"/>
  <c r="S1519" i="61"/>
  <c r="O1520" i="61"/>
  <c r="P1520" i="61"/>
  <c r="Q1520" i="61"/>
  <c r="R1520" i="61"/>
  <c r="S1520" i="61"/>
  <c r="O1521" i="61"/>
  <c r="P1521" i="61"/>
  <c r="Q1521" i="61"/>
  <c r="R1521" i="61"/>
  <c r="S1521" i="61"/>
  <c r="O1522" i="61"/>
  <c r="P1522" i="61"/>
  <c r="Q1522" i="61"/>
  <c r="R1522" i="61"/>
  <c r="S1522" i="61"/>
  <c r="O1523" i="61"/>
  <c r="P1523" i="61"/>
  <c r="Q1523" i="61"/>
  <c r="R1523" i="61"/>
  <c r="S1523" i="61"/>
  <c r="O1524" i="61"/>
  <c r="P1524" i="61"/>
  <c r="Q1524" i="61"/>
  <c r="R1524" i="61"/>
  <c r="S1524" i="61"/>
  <c r="O1525" i="61"/>
  <c r="P1525" i="61"/>
  <c r="Q1525" i="61"/>
  <c r="R1525" i="61"/>
  <c r="S1525" i="61"/>
  <c r="O1526" i="61"/>
  <c r="P1526" i="61"/>
  <c r="Q1526" i="61"/>
  <c r="R1526" i="61"/>
  <c r="S1526" i="61"/>
  <c r="O1527" i="61"/>
  <c r="P1527" i="61"/>
  <c r="Q1527" i="61"/>
  <c r="R1527" i="61"/>
  <c r="S1527" i="61"/>
  <c r="O1528" i="61"/>
  <c r="P1528" i="61"/>
  <c r="Q1528" i="61"/>
  <c r="R1528" i="61"/>
  <c r="S1528" i="61"/>
  <c r="O1529" i="61"/>
  <c r="P1529" i="61"/>
  <c r="Q1529" i="61"/>
  <c r="R1529" i="61"/>
  <c r="S1529" i="61"/>
  <c r="O1530" i="61"/>
  <c r="P1530" i="61"/>
  <c r="Q1530" i="61"/>
  <c r="R1530" i="61"/>
  <c r="S1530" i="61"/>
  <c r="O1531" i="61"/>
  <c r="P1531" i="61"/>
  <c r="Q1531" i="61"/>
  <c r="R1531" i="61"/>
  <c r="S1531" i="61"/>
  <c r="O1532" i="61"/>
  <c r="P1532" i="61"/>
  <c r="Q1532" i="61"/>
  <c r="R1532" i="61"/>
  <c r="S1532" i="61"/>
  <c r="O1533" i="61"/>
  <c r="P1533" i="61"/>
  <c r="Q1533" i="61"/>
  <c r="R1533" i="61"/>
  <c r="S1533" i="61"/>
  <c r="O1534" i="61"/>
  <c r="P1534" i="61"/>
  <c r="Q1534" i="61"/>
  <c r="R1534" i="61"/>
  <c r="S1534" i="61"/>
  <c r="O1535" i="61"/>
  <c r="P1535" i="61"/>
  <c r="Q1535" i="61"/>
  <c r="R1535" i="61"/>
  <c r="S1535" i="61"/>
  <c r="O1536" i="61"/>
  <c r="P1536" i="61"/>
  <c r="Q1536" i="61"/>
  <c r="R1536" i="61"/>
  <c r="S1536" i="61"/>
  <c r="O1537" i="61"/>
  <c r="P1537" i="61"/>
  <c r="Q1537" i="61"/>
  <c r="R1537" i="61"/>
  <c r="S1537" i="61"/>
  <c r="O1538" i="61"/>
  <c r="P1538" i="61"/>
  <c r="Q1538" i="61"/>
  <c r="R1538" i="61"/>
  <c r="S1538" i="61"/>
  <c r="O1539" i="61"/>
  <c r="P1539" i="61"/>
  <c r="Q1539" i="61"/>
  <c r="R1539" i="61"/>
  <c r="S1539" i="61"/>
  <c r="O1540" i="61"/>
  <c r="P1540" i="61"/>
  <c r="Q1540" i="61"/>
  <c r="R1540" i="61"/>
  <c r="S1540" i="61"/>
  <c r="O1541" i="61"/>
  <c r="P1541" i="61"/>
  <c r="Q1541" i="61"/>
  <c r="R1541" i="61"/>
  <c r="S1541" i="61"/>
  <c r="O1542" i="61"/>
  <c r="P1542" i="61"/>
  <c r="Q1542" i="61"/>
  <c r="R1542" i="61"/>
  <c r="S1542" i="61"/>
  <c r="O1543" i="61"/>
  <c r="P1543" i="61"/>
  <c r="Q1543" i="61"/>
  <c r="R1543" i="61"/>
  <c r="S1543" i="61"/>
  <c r="O1544" i="61"/>
  <c r="P1544" i="61"/>
  <c r="Q1544" i="61"/>
  <c r="R1544" i="61"/>
  <c r="S1544" i="61"/>
  <c r="O1545" i="61"/>
  <c r="P1545" i="61"/>
  <c r="Q1545" i="61"/>
  <c r="R1545" i="61"/>
  <c r="S1545" i="61"/>
  <c r="O1546" i="61"/>
  <c r="P1546" i="61"/>
  <c r="Q1546" i="61"/>
  <c r="R1546" i="61"/>
  <c r="S1546" i="61"/>
  <c r="O1547" i="61"/>
  <c r="P1547" i="61"/>
  <c r="Q1547" i="61"/>
  <c r="R1547" i="61"/>
  <c r="S1547" i="61"/>
  <c r="O1548" i="61"/>
  <c r="P1548" i="61"/>
  <c r="Q1548" i="61"/>
  <c r="R1548" i="61"/>
  <c r="S1548" i="61"/>
  <c r="O1549" i="61"/>
  <c r="P1549" i="61"/>
  <c r="Q1549" i="61"/>
  <c r="R1549" i="61"/>
  <c r="S1549" i="61"/>
  <c r="O1550" i="61"/>
  <c r="P1550" i="61"/>
  <c r="Q1550" i="61"/>
  <c r="R1550" i="61"/>
  <c r="S1550" i="61"/>
  <c r="O1551" i="61"/>
  <c r="P1551" i="61"/>
  <c r="Q1551" i="61"/>
  <c r="R1551" i="61"/>
  <c r="S1551" i="61"/>
  <c r="O1552" i="61"/>
  <c r="P1552" i="61"/>
  <c r="Q1552" i="61"/>
  <c r="R1552" i="61"/>
  <c r="S1552" i="61"/>
  <c r="O1553" i="61"/>
  <c r="P1553" i="61"/>
  <c r="Q1553" i="61"/>
  <c r="R1553" i="61"/>
  <c r="S1553" i="61"/>
  <c r="O1554" i="61"/>
  <c r="P1554" i="61"/>
  <c r="Q1554" i="61"/>
  <c r="R1554" i="61"/>
  <c r="S1554" i="61"/>
  <c r="O1555" i="61"/>
  <c r="P1555" i="61"/>
  <c r="Q1555" i="61"/>
  <c r="R1555" i="61"/>
  <c r="S1555" i="61"/>
  <c r="O1556" i="61"/>
  <c r="P1556" i="61"/>
  <c r="Q1556" i="61"/>
  <c r="R1556" i="61"/>
  <c r="S1556" i="61"/>
  <c r="O1557" i="61"/>
  <c r="P1557" i="61"/>
  <c r="Q1557" i="61"/>
  <c r="R1557" i="61"/>
  <c r="S1557" i="61"/>
  <c r="O1558" i="61"/>
  <c r="P1558" i="61"/>
  <c r="Q1558" i="61"/>
  <c r="R1558" i="61"/>
  <c r="S1558" i="61"/>
  <c r="O1559" i="61"/>
  <c r="P1559" i="61"/>
  <c r="Q1559" i="61"/>
  <c r="R1559" i="61"/>
  <c r="S1559" i="61"/>
  <c r="O1560" i="61"/>
  <c r="P1560" i="61"/>
  <c r="Q1560" i="61"/>
  <c r="R1560" i="61"/>
  <c r="S1560" i="61"/>
  <c r="O1561" i="61"/>
  <c r="P1561" i="61"/>
  <c r="Q1561" i="61"/>
  <c r="R1561" i="61"/>
  <c r="S1561" i="61"/>
  <c r="O1562" i="61"/>
  <c r="P1562" i="61"/>
  <c r="Q1562" i="61"/>
  <c r="R1562" i="61"/>
  <c r="S1562" i="61"/>
  <c r="O1563" i="61"/>
  <c r="P1563" i="61"/>
  <c r="Q1563" i="61"/>
  <c r="R1563" i="61"/>
  <c r="S1563" i="61"/>
  <c r="O1564" i="61"/>
  <c r="P1564" i="61"/>
  <c r="Q1564" i="61"/>
  <c r="R1564" i="61"/>
  <c r="S1564" i="61"/>
  <c r="O1565" i="61"/>
  <c r="P1565" i="61"/>
  <c r="Q1565" i="61"/>
  <c r="R1565" i="61"/>
  <c r="S1565" i="61"/>
  <c r="O1566" i="61"/>
  <c r="P1566" i="61"/>
  <c r="Q1566" i="61"/>
  <c r="R1566" i="61"/>
  <c r="S1566" i="61"/>
  <c r="O1567" i="61"/>
  <c r="P1567" i="61"/>
  <c r="Q1567" i="61"/>
  <c r="R1567" i="61"/>
  <c r="S1567" i="61"/>
  <c r="O1568" i="61"/>
  <c r="P1568" i="61"/>
  <c r="Q1568" i="61"/>
  <c r="R1568" i="61"/>
  <c r="S1568" i="61"/>
  <c r="O1569" i="61"/>
  <c r="P1569" i="61"/>
  <c r="Q1569" i="61"/>
  <c r="R1569" i="61"/>
  <c r="S1569" i="61"/>
  <c r="O1570" i="61"/>
  <c r="P1570" i="61"/>
  <c r="Q1570" i="61"/>
  <c r="R1570" i="61"/>
  <c r="S1570" i="61"/>
  <c r="O1571" i="61"/>
  <c r="P1571" i="61"/>
  <c r="Q1571" i="61"/>
  <c r="R1571" i="61"/>
  <c r="S1571" i="61"/>
  <c r="O1572" i="61"/>
  <c r="P1572" i="61"/>
  <c r="Q1572" i="61"/>
  <c r="R1572" i="61"/>
  <c r="S1572" i="61"/>
  <c r="O1573" i="61"/>
  <c r="P1573" i="61"/>
  <c r="Q1573" i="61"/>
  <c r="R1573" i="61"/>
  <c r="S1573" i="61"/>
  <c r="O1574" i="61"/>
  <c r="P1574" i="61"/>
  <c r="Q1574" i="61"/>
  <c r="R1574" i="61"/>
  <c r="S1574" i="61"/>
  <c r="O1575" i="61"/>
  <c r="P1575" i="61"/>
  <c r="Q1575" i="61"/>
  <c r="R1575" i="61"/>
  <c r="S1575" i="61"/>
  <c r="O1576" i="61"/>
  <c r="P1576" i="61"/>
  <c r="Q1576" i="61"/>
  <c r="R1576" i="61"/>
  <c r="S1576" i="61"/>
  <c r="O1577" i="61"/>
  <c r="P1577" i="61"/>
  <c r="Q1577" i="61"/>
  <c r="R1577" i="61"/>
  <c r="S1577" i="61"/>
  <c r="O1578" i="61"/>
  <c r="P1578" i="61"/>
  <c r="Q1578" i="61"/>
  <c r="R1578" i="61"/>
  <c r="S1578" i="61"/>
  <c r="O1579" i="61"/>
  <c r="P1579" i="61"/>
  <c r="Q1579" i="61"/>
  <c r="R1579" i="61"/>
  <c r="S1579" i="61"/>
  <c r="O1580" i="61"/>
  <c r="P1580" i="61"/>
  <c r="Q1580" i="61"/>
  <c r="R1580" i="61"/>
  <c r="S1580" i="61"/>
  <c r="O1581" i="61"/>
  <c r="P1581" i="61"/>
  <c r="Q1581" i="61"/>
  <c r="R1581" i="61"/>
  <c r="S1581" i="61"/>
  <c r="O1582" i="61"/>
  <c r="P1582" i="61"/>
  <c r="Q1582" i="61"/>
  <c r="R1582" i="61"/>
  <c r="S1582" i="61"/>
  <c r="O1583" i="61"/>
  <c r="P1583" i="61"/>
  <c r="Q1583" i="61"/>
  <c r="R1583" i="61"/>
  <c r="S1583" i="61"/>
  <c r="O1584" i="61"/>
  <c r="P1584" i="61"/>
  <c r="Q1584" i="61"/>
  <c r="R1584" i="61"/>
  <c r="S1584" i="61"/>
  <c r="O1585" i="61"/>
  <c r="P1585" i="61"/>
  <c r="Q1585" i="61"/>
  <c r="R1585" i="61"/>
  <c r="S1585" i="61"/>
  <c r="O1586" i="61"/>
  <c r="P1586" i="61"/>
  <c r="Q1586" i="61"/>
  <c r="R1586" i="61"/>
  <c r="S1586" i="61"/>
  <c r="O1587" i="61"/>
  <c r="P1587" i="61"/>
  <c r="Q1587" i="61"/>
  <c r="R1587" i="61"/>
  <c r="S1587" i="61"/>
  <c r="O1588" i="61"/>
  <c r="P1588" i="61"/>
  <c r="Q1588" i="61"/>
  <c r="R1588" i="61"/>
  <c r="S1588" i="61"/>
  <c r="O1589" i="61"/>
  <c r="P1589" i="61"/>
  <c r="Q1589" i="61"/>
  <c r="R1589" i="61"/>
  <c r="S1589" i="61"/>
  <c r="O1590" i="61"/>
  <c r="P1590" i="61"/>
  <c r="Q1590" i="61"/>
  <c r="R1590" i="61"/>
  <c r="S1590" i="61"/>
  <c r="O1591" i="61"/>
  <c r="P1591" i="61"/>
  <c r="Q1591" i="61"/>
  <c r="R1591" i="61"/>
  <c r="S1591" i="61"/>
  <c r="O1592" i="61"/>
  <c r="P1592" i="61"/>
  <c r="Q1592" i="61"/>
  <c r="R1592" i="61"/>
  <c r="S1592" i="61"/>
  <c r="O1593" i="61"/>
  <c r="P1593" i="61"/>
  <c r="Q1593" i="61"/>
  <c r="R1593" i="61"/>
  <c r="S1593" i="61"/>
  <c r="O1594" i="61"/>
  <c r="P1594" i="61"/>
  <c r="Q1594" i="61"/>
  <c r="R1594" i="61"/>
  <c r="S1594" i="61"/>
  <c r="O1595" i="61"/>
  <c r="P1595" i="61"/>
  <c r="Q1595" i="61"/>
  <c r="R1595" i="61"/>
  <c r="S1595" i="61"/>
  <c r="O1596" i="61"/>
  <c r="P1596" i="61"/>
  <c r="Q1596" i="61"/>
  <c r="R1596" i="61"/>
  <c r="S1596" i="61"/>
  <c r="O1597" i="61"/>
  <c r="P1597" i="61"/>
  <c r="Q1597" i="61"/>
  <c r="R1597" i="61"/>
  <c r="S1597" i="61"/>
  <c r="O1598" i="61"/>
  <c r="P1598" i="61"/>
  <c r="Q1598" i="61"/>
  <c r="R1598" i="61"/>
  <c r="S1598" i="61"/>
  <c r="O1599" i="61"/>
  <c r="P1599" i="61"/>
  <c r="Q1599" i="61"/>
  <c r="R1599" i="61"/>
  <c r="S1599" i="61"/>
  <c r="O1600" i="61"/>
  <c r="P1600" i="61"/>
  <c r="Q1600" i="61"/>
  <c r="R1600" i="61"/>
  <c r="S1600" i="61"/>
  <c r="O1601" i="61"/>
  <c r="P1601" i="61"/>
  <c r="Q1601" i="61"/>
  <c r="R1601" i="61"/>
  <c r="S1601" i="61"/>
  <c r="O1602" i="61"/>
  <c r="P1602" i="61"/>
  <c r="Q1602" i="61"/>
  <c r="R1602" i="61"/>
  <c r="S1602" i="61"/>
  <c r="O1603" i="61"/>
  <c r="P1603" i="61"/>
  <c r="Q1603" i="61"/>
  <c r="R1603" i="61"/>
  <c r="S1603" i="61"/>
  <c r="O1604" i="61"/>
  <c r="P1604" i="61"/>
  <c r="Q1604" i="61"/>
  <c r="R1604" i="61"/>
  <c r="S1604" i="61"/>
  <c r="O1605" i="61"/>
  <c r="P1605" i="61"/>
  <c r="Q1605" i="61"/>
  <c r="R1605" i="61"/>
  <c r="S1605" i="61"/>
  <c r="O1606" i="61"/>
  <c r="P1606" i="61"/>
  <c r="Q1606" i="61"/>
  <c r="R1606" i="61"/>
  <c r="S1606" i="61"/>
  <c r="O1607" i="61"/>
  <c r="P1607" i="61"/>
  <c r="Q1607" i="61"/>
  <c r="R1607" i="61"/>
  <c r="S1607" i="61"/>
  <c r="O1608" i="61"/>
  <c r="P1608" i="61"/>
  <c r="Q1608" i="61"/>
  <c r="R1608" i="61"/>
  <c r="S1608" i="61"/>
  <c r="O1609" i="61"/>
  <c r="P1609" i="61"/>
  <c r="Q1609" i="61"/>
  <c r="R1609" i="61"/>
  <c r="S1609" i="61"/>
  <c r="O1610" i="61"/>
  <c r="P1610" i="61"/>
  <c r="Q1610" i="61"/>
  <c r="R1610" i="61"/>
  <c r="S1610" i="61"/>
  <c r="O1611" i="61"/>
  <c r="P1611" i="61"/>
  <c r="Q1611" i="61"/>
  <c r="R1611" i="61"/>
  <c r="S1611" i="61"/>
  <c r="O1612" i="61"/>
  <c r="P1612" i="61"/>
  <c r="Q1612" i="61"/>
  <c r="R1612" i="61"/>
  <c r="S1612" i="61"/>
  <c r="O1613" i="61"/>
  <c r="P1613" i="61"/>
  <c r="Q1613" i="61"/>
  <c r="R1613" i="61"/>
  <c r="S1613" i="61"/>
  <c r="O1614" i="61"/>
  <c r="P1614" i="61"/>
  <c r="Q1614" i="61"/>
  <c r="R1614" i="61"/>
  <c r="S1614" i="61"/>
  <c r="O1615" i="61"/>
  <c r="P1615" i="61"/>
  <c r="Q1615" i="61"/>
  <c r="R1615" i="61"/>
  <c r="S1615" i="61"/>
  <c r="O1616" i="61"/>
  <c r="P1616" i="61"/>
  <c r="Q1616" i="61"/>
  <c r="R1616" i="61"/>
  <c r="S1616" i="61"/>
  <c r="O1617" i="61"/>
  <c r="P1617" i="61"/>
  <c r="Q1617" i="61"/>
  <c r="R1617" i="61"/>
  <c r="S1617" i="61"/>
  <c r="O1618" i="61"/>
  <c r="P1618" i="61"/>
  <c r="Q1618" i="61"/>
  <c r="R1618" i="61"/>
  <c r="S1618" i="61"/>
  <c r="O1619" i="61"/>
  <c r="P1619" i="61"/>
  <c r="Q1619" i="61"/>
  <c r="R1619" i="61"/>
  <c r="S1619" i="61"/>
  <c r="O1620" i="61"/>
  <c r="P1620" i="61"/>
  <c r="Q1620" i="61"/>
  <c r="R1620" i="61"/>
  <c r="S1620" i="61"/>
  <c r="O1621" i="61"/>
  <c r="P1621" i="61"/>
  <c r="Q1621" i="61"/>
  <c r="R1621" i="61"/>
  <c r="S1621" i="61"/>
  <c r="O1622" i="61"/>
  <c r="P1622" i="61"/>
  <c r="Q1622" i="61"/>
  <c r="R1622" i="61"/>
  <c r="S1622" i="61"/>
  <c r="O1623" i="61"/>
  <c r="P1623" i="61"/>
  <c r="Q1623" i="61"/>
  <c r="R1623" i="61"/>
  <c r="S1623" i="61"/>
  <c r="O1624" i="61"/>
  <c r="P1624" i="61"/>
  <c r="Q1624" i="61"/>
  <c r="R1624" i="61"/>
  <c r="S1624" i="61"/>
  <c r="O1625" i="61"/>
  <c r="P1625" i="61"/>
  <c r="Q1625" i="61"/>
  <c r="R1625" i="61"/>
  <c r="S1625" i="61"/>
  <c r="O1626" i="61"/>
  <c r="P1626" i="61"/>
  <c r="Q1626" i="61"/>
  <c r="R1626" i="61"/>
  <c r="S1626" i="61"/>
  <c r="O1627" i="61"/>
  <c r="P1627" i="61"/>
  <c r="Q1627" i="61"/>
  <c r="R1627" i="61"/>
  <c r="S1627" i="61"/>
  <c r="O1628" i="61"/>
  <c r="P1628" i="61"/>
  <c r="Q1628" i="61"/>
  <c r="R1628" i="61"/>
  <c r="S1628" i="61"/>
  <c r="O1629" i="61"/>
  <c r="P1629" i="61"/>
  <c r="Q1629" i="61"/>
  <c r="R1629" i="61"/>
  <c r="S1629" i="61"/>
  <c r="O1630" i="61"/>
  <c r="P1630" i="61"/>
  <c r="Q1630" i="61"/>
  <c r="R1630" i="61"/>
  <c r="S1630" i="61"/>
  <c r="O1631" i="61"/>
  <c r="P1631" i="61"/>
  <c r="Q1631" i="61"/>
  <c r="R1631" i="61"/>
  <c r="S1631" i="61"/>
  <c r="O1632" i="61"/>
  <c r="P1632" i="61"/>
  <c r="Q1632" i="61"/>
  <c r="R1632" i="61"/>
  <c r="S1632" i="61"/>
  <c r="O1633" i="61"/>
  <c r="P1633" i="61"/>
  <c r="Q1633" i="61"/>
  <c r="R1633" i="61"/>
  <c r="S1633" i="61"/>
  <c r="O1634" i="61"/>
  <c r="P1634" i="61"/>
  <c r="Q1634" i="61"/>
  <c r="R1634" i="61"/>
  <c r="S1634" i="61"/>
  <c r="O1635" i="61"/>
  <c r="P1635" i="61"/>
  <c r="Q1635" i="61"/>
  <c r="R1635" i="61"/>
  <c r="S1635" i="61"/>
  <c r="O1636" i="61"/>
  <c r="P1636" i="61"/>
  <c r="Q1636" i="61"/>
  <c r="R1636" i="61"/>
  <c r="S1636" i="61"/>
  <c r="O1637" i="61"/>
  <c r="P1637" i="61"/>
  <c r="Q1637" i="61"/>
  <c r="R1637" i="61"/>
  <c r="S1637" i="61"/>
  <c r="O1638" i="61"/>
  <c r="P1638" i="61"/>
  <c r="Q1638" i="61"/>
  <c r="R1638" i="61"/>
  <c r="S1638" i="61"/>
  <c r="O1639" i="61"/>
  <c r="P1639" i="61"/>
  <c r="Q1639" i="61"/>
  <c r="R1639" i="61"/>
  <c r="S1639" i="61"/>
  <c r="O1640" i="61"/>
  <c r="P1640" i="61"/>
  <c r="Q1640" i="61"/>
  <c r="R1640" i="61"/>
  <c r="S1640" i="61"/>
  <c r="O1641" i="61"/>
  <c r="P1641" i="61"/>
  <c r="Q1641" i="61"/>
  <c r="R1641" i="61"/>
  <c r="S1641" i="61"/>
  <c r="O1642" i="61"/>
  <c r="P1642" i="61"/>
  <c r="Q1642" i="61"/>
  <c r="R1642" i="61"/>
  <c r="S1642" i="61"/>
  <c r="O1643" i="61"/>
  <c r="P1643" i="61"/>
  <c r="Q1643" i="61"/>
  <c r="R1643" i="61"/>
  <c r="S1643" i="61"/>
  <c r="O1644" i="61"/>
  <c r="P1644" i="61"/>
  <c r="Q1644" i="61"/>
  <c r="R1644" i="61"/>
  <c r="S1644" i="61"/>
  <c r="O1645" i="61"/>
  <c r="P1645" i="61"/>
  <c r="Q1645" i="61"/>
  <c r="R1645" i="61"/>
  <c r="S1645" i="61"/>
  <c r="O1646" i="61"/>
  <c r="P1646" i="61"/>
  <c r="Q1646" i="61"/>
  <c r="R1646" i="61"/>
  <c r="S1646" i="61"/>
  <c r="O1647" i="61"/>
  <c r="P1647" i="61"/>
  <c r="Q1647" i="61"/>
  <c r="R1647" i="61"/>
  <c r="S1647" i="61"/>
  <c r="O1648" i="61"/>
  <c r="P1648" i="61"/>
  <c r="Q1648" i="61"/>
  <c r="R1648" i="61"/>
  <c r="S1648" i="61"/>
  <c r="O1649" i="61"/>
  <c r="P1649" i="61"/>
  <c r="Q1649" i="61"/>
  <c r="R1649" i="61"/>
  <c r="S1649" i="61"/>
  <c r="O1650" i="61"/>
  <c r="P1650" i="61"/>
  <c r="Q1650" i="61"/>
  <c r="R1650" i="61"/>
  <c r="S1650" i="61"/>
  <c r="O1651" i="61"/>
  <c r="P1651" i="61"/>
  <c r="Q1651" i="61"/>
  <c r="R1651" i="61"/>
  <c r="S1651" i="61"/>
  <c r="O1652" i="61"/>
  <c r="P1652" i="61"/>
  <c r="Q1652" i="61"/>
  <c r="R1652" i="61"/>
  <c r="S1652" i="61"/>
  <c r="O1653" i="61"/>
  <c r="P1653" i="61"/>
  <c r="Q1653" i="61"/>
  <c r="R1653" i="61"/>
  <c r="S1653" i="61"/>
  <c r="O1654" i="61"/>
  <c r="P1654" i="61"/>
  <c r="Q1654" i="61"/>
  <c r="R1654" i="61"/>
  <c r="S1654" i="61"/>
  <c r="O1655" i="61"/>
  <c r="P1655" i="61"/>
  <c r="Q1655" i="61"/>
  <c r="R1655" i="61"/>
  <c r="S1655" i="61"/>
  <c r="O1656" i="61"/>
  <c r="P1656" i="61"/>
  <c r="Q1656" i="61"/>
  <c r="R1656" i="61"/>
  <c r="S1656" i="61"/>
  <c r="O1657" i="61"/>
  <c r="P1657" i="61"/>
  <c r="Q1657" i="61"/>
  <c r="R1657" i="61"/>
  <c r="S1657" i="61"/>
  <c r="O1658" i="61"/>
  <c r="P1658" i="61"/>
  <c r="Q1658" i="61"/>
  <c r="R1658" i="61"/>
  <c r="S1658" i="61"/>
  <c r="O1659" i="61"/>
  <c r="P1659" i="61"/>
  <c r="Q1659" i="61"/>
  <c r="R1659" i="61"/>
  <c r="S1659" i="61"/>
  <c r="O1660" i="61"/>
  <c r="P1660" i="61"/>
  <c r="Q1660" i="61"/>
  <c r="R1660" i="61"/>
  <c r="S1660" i="61"/>
  <c r="O1661" i="61"/>
  <c r="P1661" i="61"/>
  <c r="Q1661" i="61"/>
  <c r="R1661" i="61"/>
  <c r="S1661" i="61"/>
  <c r="O1662" i="61"/>
  <c r="P1662" i="61"/>
  <c r="Q1662" i="61"/>
  <c r="R1662" i="61"/>
  <c r="S1662" i="61"/>
  <c r="C1375" i="61"/>
  <c r="D1375" i="61"/>
  <c r="E1375" i="61"/>
  <c r="F1375" i="61"/>
  <c r="G1375" i="61"/>
  <c r="C1376" i="61"/>
  <c r="D1376" i="61"/>
  <c r="E1376" i="61"/>
  <c r="F1376" i="61"/>
  <c r="G1376" i="61"/>
  <c r="C1377" i="61"/>
  <c r="D1377" i="61"/>
  <c r="E1377" i="61"/>
  <c r="F1377" i="61"/>
  <c r="G1377" i="61"/>
  <c r="C1378" i="61"/>
  <c r="D1378" i="61"/>
  <c r="E1378" i="61"/>
  <c r="F1378" i="61"/>
  <c r="G1378" i="61"/>
  <c r="C1379" i="61"/>
  <c r="D1379" i="61"/>
  <c r="E1379" i="61"/>
  <c r="F1379" i="61"/>
  <c r="G1379" i="61"/>
  <c r="C1380" i="61"/>
  <c r="D1380" i="61"/>
  <c r="E1380" i="61"/>
  <c r="F1380" i="61"/>
  <c r="G1380" i="61"/>
  <c r="C1381" i="61"/>
  <c r="D1381" i="61"/>
  <c r="E1381" i="61"/>
  <c r="F1381" i="61"/>
  <c r="G1381" i="61"/>
  <c r="C1382" i="61"/>
  <c r="D1382" i="61"/>
  <c r="E1382" i="61"/>
  <c r="F1382" i="61"/>
  <c r="G1382" i="61"/>
  <c r="C1383" i="61"/>
  <c r="D1383" i="61"/>
  <c r="E1383" i="61"/>
  <c r="F1383" i="61"/>
  <c r="G1383" i="61"/>
  <c r="C1384" i="61"/>
  <c r="D1384" i="61"/>
  <c r="E1384" i="61"/>
  <c r="F1384" i="61"/>
  <c r="G1384" i="61"/>
  <c r="C1385" i="61"/>
  <c r="D1385" i="61"/>
  <c r="E1385" i="61"/>
  <c r="F1385" i="61"/>
  <c r="G1385" i="61"/>
  <c r="C1386" i="61"/>
  <c r="D1386" i="61"/>
  <c r="E1386" i="61"/>
  <c r="F1386" i="61"/>
  <c r="G1386" i="61"/>
  <c r="C1387" i="61"/>
  <c r="D1387" i="61"/>
  <c r="E1387" i="61"/>
  <c r="F1387" i="61"/>
  <c r="G1387" i="61"/>
  <c r="C1388" i="61"/>
  <c r="D1388" i="61"/>
  <c r="E1388" i="61"/>
  <c r="F1388" i="61"/>
  <c r="G1388" i="61"/>
  <c r="C1389" i="61"/>
  <c r="D1389" i="61"/>
  <c r="E1389" i="61"/>
  <c r="F1389" i="61"/>
  <c r="G1389" i="61"/>
  <c r="C1390" i="61"/>
  <c r="D1390" i="61"/>
  <c r="E1390" i="61"/>
  <c r="F1390" i="61"/>
  <c r="G1390" i="61"/>
  <c r="C1391" i="61"/>
  <c r="D1391" i="61"/>
  <c r="E1391" i="61"/>
  <c r="F1391" i="61"/>
  <c r="G1391" i="61"/>
  <c r="C1392" i="61"/>
  <c r="D1392" i="61"/>
  <c r="E1392" i="61"/>
  <c r="F1392" i="61"/>
  <c r="G1392" i="61"/>
  <c r="C1393" i="61"/>
  <c r="D1393" i="61"/>
  <c r="E1393" i="61"/>
  <c r="F1393" i="61"/>
  <c r="G1393" i="61"/>
  <c r="C1394" i="61"/>
  <c r="D1394" i="61"/>
  <c r="E1394" i="61"/>
  <c r="F1394" i="61"/>
  <c r="G1394" i="61"/>
  <c r="C1395" i="61"/>
  <c r="D1395" i="61"/>
  <c r="E1395" i="61"/>
  <c r="F1395" i="61"/>
  <c r="G1395" i="61"/>
  <c r="C1396" i="61"/>
  <c r="D1396" i="61"/>
  <c r="E1396" i="61"/>
  <c r="F1396" i="61"/>
  <c r="G1396" i="61"/>
  <c r="C1397" i="61"/>
  <c r="D1397" i="61"/>
  <c r="E1397" i="61"/>
  <c r="F1397" i="61"/>
  <c r="G1397" i="61"/>
  <c r="C1398" i="61"/>
  <c r="D1398" i="61"/>
  <c r="E1398" i="61"/>
  <c r="F1398" i="61"/>
  <c r="G1398" i="61"/>
  <c r="C1399" i="61"/>
  <c r="D1399" i="61"/>
  <c r="E1399" i="61"/>
  <c r="F1399" i="61"/>
  <c r="G1399" i="61"/>
  <c r="C1400" i="61"/>
  <c r="D1400" i="61"/>
  <c r="E1400" i="61"/>
  <c r="F1400" i="61"/>
  <c r="G1400" i="61"/>
  <c r="C1401" i="61"/>
  <c r="D1401" i="61"/>
  <c r="E1401" i="61"/>
  <c r="F1401" i="61"/>
  <c r="G1401" i="61"/>
  <c r="C1402" i="61"/>
  <c r="D1402" i="61"/>
  <c r="E1402" i="61"/>
  <c r="F1402" i="61"/>
  <c r="G1402" i="61"/>
  <c r="C1403" i="61"/>
  <c r="D1403" i="61"/>
  <c r="E1403" i="61"/>
  <c r="F1403" i="61"/>
  <c r="G1403" i="61"/>
  <c r="C1404" i="61"/>
  <c r="D1404" i="61"/>
  <c r="E1404" i="61"/>
  <c r="F1404" i="61"/>
  <c r="G1404" i="61"/>
  <c r="C1405" i="61"/>
  <c r="D1405" i="61"/>
  <c r="E1405" i="61"/>
  <c r="F1405" i="61"/>
  <c r="G1405" i="61"/>
  <c r="C1406" i="61"/>
  <c r="D1406" i="61"/>
  <c r="E1406" i="61"/>
  <c r="F1406" i="61"/>
  <c r="G1406" i="61"/>
  <c r="C1407" i="61"/>
  <c r="D1407" i="61"/>
  <c r="E1407" i="61"/>
  <c r="F1407" i="61"/>
  <c r="G1407" i="61"/>
  <c r="C1408" i="61"/>
  <c r="D1408" i="61"/>
  <c r="E1408" i="61"/>
  <c r="F1408" i="61"/>
  <c r="G1408" i="61"/>
  <c r="C1409" i="61"/>
  <c r="D1409" i="61"/>
  <c r="E1409" i="61"/>
  <c r="F1409" i="61"/>
  <c r="G1409" i="61"/>
  <c r="C1410" i="61"/>
  <c r="D1410" i="61"/>
  <c r="E1410" i="61"/>
  <c r="F1410" i="61"/>
  <c r="G1410" i="61"/>
  <c r="C1411" i="61"/>
  <c r="D1411" i="61"/>
  <c r="E1411" i="61"/>
  <c r="F1411" i="61"/>
  <c r="G1411" i="61"/>
  <c r="C1412" i="61"/>
  <c r="D1412" i="61"/>
  <c r="E1412" i="61"/>
  <c r="F1412" i="61"/>
  <c r="G1412" i="61"/>
  <c r="C1413" i="61"/>
  <c r="D1413" i="61"/>
  <c r="E1413" i="61"/>
  <c r="F1413" i="61"/>
  <c r="G1413" i="61"/>
  <c r="C1414" i="61"/>
  <c r="D1414" i="61"/>
  <c r="E1414" i="61"/>
  <c r="F1414" i="61"/>
  <c r="G1414" i="61"/>
  <c r="C1415" i="61"/>
  <c r="D1415" i="61"/>
  <c r="E1415" i="61"/>
  <c r="F1415" i="61"/>
  <c r="G1415" i="61"/>
  <c r="C1416" i="61"/>
  <c r="D1416" i="61"/>
  <c r="E1416" i="61"/>
  <c r="F1416" i="61"/>
  <c r="G1416" i="61"/>
  <c r="C1417" i="61"/>
  <c r="D1417" i="61"/>
  <c r="E1417" i="61"/>
  <c r="F1417" i="61"/>
  <c r="G1417" i="61"/>
  <c r="C1418" i="61"/>
  <c r="D1418" i="61"/>
  <c r="E1418" i="61"/>
  <c r="F1418" i="61"/>
  <c r="G1418" i="61"/>
  <c r="C1419" i="61"/>
  <c r="D1419" i="61"/>
  <c r="E1419" i="61"/>
  <c r="F1419" i="61"/>
  <c r="G1419" i="61"/>
  <c r="C1420" i="61"/>
  <c r="D1420" i="61"/>
  <c r="E1420" i="61"/>
  <c r="F1420" i="61"/>
  <c r="G1420" i="61"/>
  <c r="C1421" i="61"/>
  <c r="D1421" i="61"/>
  <c r="E1421" i="61"/>
  <c r="F1421" i="61"/>
  <c r="G1421" i="61"/>
  <c r="C1422" i="61"/>
  <c r="D1422" i="61"/>
  <c r="E1422" i="61"/>
  <c r="F1422" i="61"/>
  <c r="G1422" i="61"/>
  <c r="C1423" i="61"/>
  <c r="D1423" i="61"/>
  <c r="E1423" i="61"/>
  <c r="F1423" i="61"/>
  <c r="G1423" i="61"/>
  <c r="C1424" i="61"/>
  <c r="D1424" i="61"/>
  <c r="E1424" i="61"/>
  <c r="F1424" i="61"/>
  <c r="G1424" i="61"/>
  <c r="C1425" i="61"/>
  <c r="D1425" i="61"/>
  <c r="E1425" i="61"/>
  <c r="F1425" i="61"/>
  <c r="G1425" i="61"/>
  <c r="C1426" i="61"/>
  <c r="D1426" i="61"/>
  <c r="E1426" i="61"/>
  <c r="F1426" i="61"/>
  <c r="G1426" i="61"/>
  <c r="C1427" i="61"/>
  <c r="D1427" i="61"/>
  <c r="E1427" i="61"/>
  <c r="F1427" i="61"/>
  <c r="G1427" i="61"/>
  <c r="C1428" i="61"/>
  <c r="D1428" i="61"/>
  <c r="E1428" i="61"/>
  <c r="F1428" i="61"/>
  <c r="G1428" i="61"/>
  <c r="C1429" i="61"/>
  <c r="D1429" i="61"/>
  <c r="E1429" i="61"/>
  <c r="F1429" i="61"/>
  <c r="G1429" i="61"/>
  <c r="C1430" i="61"/>
  <c r="D1430" i="61"/>
  <c r="E1430" i="61"/>
  <c r="F1430" i="61"/>
  <c r="G1430" i="61"/>
  <c r="C1431" i="61"/>
  <c r="D1431" i="61"/>
  <c r="E1431" i="61"/>
  <c r="F1431" i="61"/>
  <c r="G1431" i="61"/>
  <c r="C1432" i="61"/>
  <c r="D1432" i="61"/>
  <c r="E1432" i="61"/>
  <c r="F1432" i="61"/>
  <c r="G1432" i="61"/>
  <c r="C1433" i="61"/>
  <c r="D1433" i="61"/>
  <c r="E1433" i="61"/>
  <c r="F1433" i="61"/>
  <c r="G1433" i="61"/>
  <c r="C1434" i="61"/>
  <c r="D1434" i="61"/>
  <c r="E1434" i="61"/>
  <c r="F1434" i="61"/>
  <c r="G1434" i="61"/>
  <c r="C1435" i="61"/>
  <c r="D1435" i="61"/>
  <c r="E1435" i="61"/>
  <c r="F1435" i="61"/>
  <c r="G1435" i="61"/>
  <c r="C1436" i="61"/>
  <c r="D1436" i="61"/>
  <c r="E1436" i="61"/>
  <c r="F1436" i="61"/>
  <c r="G1436" i="61"/>
  <c r="C1437" i="61"/>
  <c r="D1437" i="61"/>
  <c r="E1437" i="61"/>
  <c r="F1437" i="61"/>
  <c r="G1437" i="61"/>
  <c r="C1438" i="61"/>
  <c r="D1438" i="61"/>
  <c r="E1438" i="61"/>
  <c r="F1438" i="61"/>
  <c r="G1438" i="61"/>
  <c r="C1439" i="61"/>
  <c r="D1439" i="61"/>
  <c r="E1439" i="61"/>
  <c r="F1439" i="61"/>
  <c r="G1439" i="61"/>
  <c r="C1440" i="61"/>
  <c r="D1440" i="61"/>
  <c r="E1440" i="61"/>
  <c r="F1440" i="61"/>
  <c r="G1440" i="61"/>
  <c r="C1441" i="61"/>
  <c r="D1441" i="61"/>
  <c r="E1441" i="61"/>
  <c r="F1441" i="61"/>
  <c r="G1441" i="61"/>
  <c r="C1442" i="61"/>
  <c r="D1442" i="61"/>
  <c r="E1442" i="61"/>
  <c r="F1442" i="61"/>
  <c r="G1442" i="61"/>
  <c r="C1443" i="61"/>
  <c r="D1443" i="61"/>
  <c r="E1443" i="61"/>
  <c r="F1443" i="61"/>
  <c r="G1443" i="61"/>
  <c r="C1444" i="61"/>
  <c r="D1444" i="61"/>
  <c r="E1444" i="61"/>
  <c r="F1444" i="61"/>
  <c r="G1444" i="61"/>
  <c r="C1445" i="61"/>
  <c r="D1445" i="61"/>
  <c r="E1445" i="61"/>
  <c r="F1445" i="61"/>
  <c r="G1445" i="61"/>
  <c r="C1446" i="61"/>
  <c r="D1446" i="61"/>
  <c r="E1446" i="61"/>
  <c r="F1446" i="61"/>
  <c r="G1446" i="61"/>
  <c r="C1447" i="61"/>
  <c r="D1447" i="61"/>
  <c r="E1447" i="61"/>
  <c r="F1447" i="61"/>
  <c r="G1447" i="61"/>
  <c r="C1448" i="61"/>
  <c r="D1448" i="61"/>
  <c r="E1448" i="61"/>
  <c r="F1448" i="61"/>
  <c r="G1448" i="61"/>
  <c r="C1449" i="61"/>
  <c r="D1449" i="61"/>
  <c r="E1449" i="61"/>
  <c r="F1449" i="61"/>
  <c r="G1449" i="61"/>
  <c r="C1450" i="61"/>
  <c r="D1450" i="61"/>
  <c r="E1450" i="61"/>
  <c r="F1450" i="61"/>
  <c r="G1450" i="61"/>
  <c r="C1451" i="61"/>
  <c r="D1451" i="61"/>
  <c r="E1451" i="61"/>
  <c r="F1451" i="61"/>
  <c r="G1451" i="61"/>
  <c r="C1452" i="61"/>
  <c r="D1452" i="61"/>
  <c r="E1452" i="61"/>
  <c r="F1452" i="61"/>
  <c r="G1452" i="61"/>
  <c r="C1453" i="61"/>
  <c r="D1453" i="61"/>
  <c r="E1453" i="61"/>
  <c r="F1453" i="61"/>
  <c r="G1453" i="61"/>
  <c r="C1454" i="61"/>
  <c r="D1454" i="61"/>
  <c r="E1454" i="61"/>
  <c r="F1454" i="61"/>
  <c r="G1454" i="61"/>
  <c r="C1455" i="61"/>
  <c r="D1455" i="61"/>
  <c r="E1455" i="61"/>
  <c r="F1455" i="61"/>
  <c r="G1455" i="61"/>
  <c r="C1456" i="61"/>
  <c r="D1456" i="61"/>
  <c r="E1456" i="61"/>
  <c r="F1456" i="61"/>
  <c r="G1456" i="61"/>
  <c r="C1457" i="61"/>
  <c r="D1457" i="61"/>
  <c r="E1457" i="61"/>
  <c r="F1457" i="61"/>
  <c r="G1457" i="61"/>
  <c r="C1458" i="61"/>
  <c r="D1458" i="61"/>
  <c r="E1458" i="61"/>
  <c r="F1458" i="61"/>
  <c r="G1458" i="61"/>
  <c r="C1459" i="61"/>
  <c r="D1459" i="61"/>
  <c r="E1459" i="61"/>
  <c r="F1459" i="61"/>
  <c r="G1459" i="61"/>
  <c r="C1460" i="61"/>
  <c r="D1460" i="61"/>
  <c r="E1460" i="61"/>
  <c r="F1460" i="61"/>
  <c r="G1460" i="61"/>
  <c r="C1461" i="61"/>
  <c r="D1461" i="61"/>
  <c r="E1461" i="61"/>
  <c r="F1461" i="61"/>
  <c r="G1461" i="61"/>
  <c r="C1462" i="61"/>
  <c r="D1462" i="61"/>
  <c r="E1462" i="61"/>
  <c r="F1462" i="61"/>
  <c r="G1462" i="61"/>
  <c r="C1463" i="61"/>
  <c r="D1463" i="61"/>
  <c r="E1463" i="61"/>
  <c r="F1463" i="61"/>
  <c r="G1463" i="61"/>
  <c r="C1464" i="61"/>
  <c r="D1464" i="61"/>
  <c r="E1464" i="61"/>
  <c r="F1464" i="61"/>
  <c r="G1464" i="61"/>
  <c r="C1465" i="61"/>
  <c r="D1465" i="61"/>
  <c r="E1465" i="61"/>
  <c r="F1465" i="61"/>
  <c r="G1465" i="61"/>
  <c r="C1466" i="61"/>
  <c r="D1466" i="61"/>
  <c r="E1466" i="61"/>
  <c r="F1466" i="61"/>
  <c r="G1466" i="61"/>
  <c r="C1467" i="61"/>
  <c r="D1467" i="61"/>
  <c r="E1467" i="61"/>
  <c r="F1467" i="61"/>
  <c r="G1467" i="61"/>
  <c r="C1468" i="61"/>
  <c r="D1468" i="61"/>
  <c r="E1468" i="61"/>
  <c r="F1468" i="61"/>
  <c r="G1468" i="61"/>
  <c r="C1469" i="61"/>
  <c r="D1469" i="61"/>
  <c r="E1469" i="61"/>
  <c r="F1469" i="61"/>
  <c r="G1469" i="61"/>
  <c r="C1470" i="61"/>
  <c r="D1470" i="61"/>
  <c r="E1470" i="61"/>
  <c r="F1470" i="61"/>
  <c r="G1470" i="61"/>
  <c r="C1471" i="61"/>
  <c r="D1471" i="61"/>
  <c r="E1471" i="61"/>
  <c r="F1471" i="61"/>
  <c r="G1471" i="61"/>
  <c r="C1472" i="61"/>
  <c r="D1472" i="61"/>
  <c r="E1472" i="61"/>
  <c r="F1472" i="61"/>
  <c r="G1472" i="61"/>
  <c r="C1473" i="61"/>
  <c r="D1473" i="61"/>
  <c r="E1473" i="61"/>
  <c r="F1473" i="61"/>
  <c r="G1473" i="61"/>
  <c r="C1474" i="61"/>
  <c r="D1474" i="61"/>
  <c r="E1474" i="61"/>
  <c r="F1474" i="61"/>
  <c r="G1474" i="61"/>
  <c r="C1475" i="61"/>
  <c r="D1475" i="61"/>
  <c r="E1475" i="61"/>
  <c r="F1475" i="61"/>
  <c r="G1475" i="61"/>
  <c r="C1476" i="61"/>
  <c r="D1476" i="61"/>
  <c r="E1476" i="61"/>
  <c r="F1476" i="61"/>
  <c r="G1476" i="61"/>
  <c r="C1477" i="61"/>
  <c r="D1477" i="61"/>
  <c r="E1477" i="61"/>
  <c r="F1477" i="61"/>
  <c r="G1477" i="61"/>
  <c r="C1478" i="61"/>
  <c r="D1478" i="61"/>
  <c r="E1478" i="61"/>
  <c r="F1478" i="61"/>
  <c r="G1478" i="61"/>
  <c r="C1479" i="61"/>
  <c r="D1479" i="61"/>
  <c r="E1479" i="61"/>
  <c r="F1479" i="61"/>
  <c r="G1479" i="61"/>
  <c r="C1480" i="61"/>
  <c r="D1480" i="61"/>
  <c r="E1480" i="61"/>
  <c r="F1480" i="61"/>
  <c r="G1480" i="61"/>
  <c r="C1481" i="61"/>
  <c r="D1481" i="61"/>
  <c r="E1481" i="61"/>
  <c r="F1481" i="61"/>
  <c r="G1481" i="61"/>
  <c r="C1482" i="61"/>
  <c r="D1482" i="61"/>
  <c r="E1482" i="61"/>
  <c r="F1482" i="61"/>
  <c r="G1482" i="61"/>
  <c r="C1483" i="61"/>
  <c r="D1483" i="61"/>
  <c r="E1483" i="61"/>
  <c r="F1483" i="61"/>
  <c r="G1483" i="61"/>
  <c r="C1484" i="61"/>
  <c r="D1484" i="61"/>
  <c r="E1484" i="61"/>
  <c r="F1484" i="61"/>
  <c r="G1484" i="61"/>
  <c r="C1485" i="61"/>
  <c r="D1485" i="61"/>
  <c r="E1485" i="61"/>
  <c r="F1485" i="61"/>
  <c r="G1485" i="61"/>
  <c r="C1486" i="61"/>
  <c r="D1486" i="61"/>
  <c r="E1486" i="61"/>
  <c r="F1486" i="61"/>
  <c r="G1486" i="61"/>
  <c r="C1487" i="61"/>
  <c r="D1487" i="61"/>
  <c r="E1487" i="61"/>
  <c r="F1487" i="61"/>
  <c r="G1487" i="61"/>
  <c r="C1488" i="61"/>
  <c r="D1488" i="61"/>
  <c r="E1488" i="61"/>
  <c r="F1488" i="61"/>
  <c r="G1488" i="61"/>
  <c r="C1489" i="61"/>
  <c r="D1489" i="61"/>
  <c r="E1489" i="61"/>
  <c r="F1489" i="61"/>
  <c r="G1489" i="61"/>
  <c r="C1490" i="61"/>
  <c r="D1490" i="61"/>
  <c r="E1490" i="61"/>
  <c r="F1490" i="61"/>
  <c r="G1490" i="61"/>
  <c r="C1491" i="61"/>
  <c r="D1491" i="61"/>
  <c r="E1491" i="61"/>
  <c r="F1491" i="61"/>
  <c r="G1491" i="61"/>
  <c r="C1492" i="61"/>
  <c r="D1492" i="61"/>
  <c r="E1492" i="61"/>
  <c r="F1492" i="61"/>
  <c r="G1492" i="61"/>
  <c r="C1493" i="61"/>
  <c r="D1493" i="61"/>
  <c r="E1493" i="61"/>
  <c r="F1493" i="61"/>
  <c r="G1493" i="61"/>
  <c r="C1494" i="61"/>
  <c r="D1494" i="61"/>
  <c r="E1494" i="61"/>
  <c r="F1494" i="61"/>
  <c r="G1494" i="61"/>
  <c r="C1495" i="61"/>
  <c r="D1495" i="61"/>
  <c r="E1495" i="61"/>
  <c r="F1495" i="61"/>
  <c r="G1495" i="61"/>
  <c r="C1496" i="61"/>
  <c r="D1496" i="61"/>
  <c r="E1496" i="61"/>
  <c r="F1496" i="61"/>
  <c r="G1496" i="61"/>
  <c r="C1497" i="61"/>
  <c r="D1497" i="61"/>
  <c r="E1497" i="61"/>
  <c r="F1497" i="61"/>
  <c r="G1497" i="61"/>
  <c r="C1498" i="61"/>
  <c r="D1498" i="61"/>
  <c r="E1498" i="61"/>
  <c r="F1498" i="61"/>
  <c r="G1498" i="61"/>
  <c r="C1499" i="61"/>
  <c r="D1499" i="61"/>
  <c r="E1499" i="61"/>
  <c r="F1499" i="61"/>
  <c r="G1499" i="61"/>
  <c r="C1500" i="61"/>
  <c r="D1500" i="61"/>
  <c r="E1500" i="61"/>
  <c r="F1500" i="61"/>
  <c r="G1500" i="61"/>
  <c r="C1501" i="61"/>
  <c r="D1501" i="61"/>
  <c r="E1501" i="61"/>
  <c r="F1501" i="61"/>
  <c r="G1501" i="61"/>
  <c r="C1502" i="61"/>
  <c r="D1502" i="61"/>
  <c r="E1502" i="61"/>
  <c r="F1502" i="61"/>
  <c r="G1502" i="61"/>
  <c r="C1503" i="61"/>
  <c r="D1503" i="61"/>
  <c r="E1503" i="61"/>
  <c r="F1503" i="61"/>
  <c r="G1503" i="61"/>
  <c r="C1504" i="61"/>
  <c r="D1504" i="61"/>
  <c r="E1504" i="61"/>
  <c r="F1504" i="61"/>
  <c r="G1504" i="61"/>
  <c r="C1505" i="61"/>
  <c r="D1505" i="61"/>
  <c r="E1505" i="61"/>
  <c r="F1505" i="61"/>
  <c r="G1505" i="61"/>
  <c r="C1506" i="61"/>
  <c r="D1506" i="61"/>
  <c r="E1506" i="61"/>
  <c r="F1506" i="61"/>
  <c r="G1506" i="61"/>
  <c r="C1507" i="61"/>
  <c r="D1507" i="61"/>
  <c r="E1507" i="61"/>
  <c r="F1507" i="61"/>
  <c r="G1507" i="61"/>
  <c r="C1508" i="61"/>
  <c r="D1508" i="61"/>
  <c r="E1508" i="61"/>
  <c r="F1508" i="61"/>
  <c r="G1508" i="61"/>
  <c r="C1509" i="61"/>
  <c r="D1509" i="61"/>
  <c r="E1509" i="61"/>
  <c r="F1509" i="61"/>
  <c r="G1509" i="61"/>
  <c r="C1510" i="61"/>
  <c r="D1510" i="61"/>
  <c r="E1510" i="61"/>
  <c r="F1510" i="61"/>
  <c r="G1510" i="61"/>
  <c r="C1511" i="61"/>
  <c r="D1511" i="61"/>
  <c r="E1511" i="61"/>
  <c r="F1511" i="61"/>
  <c r="G1511" i="61"/>
  <c r="C1512" i="61"/>
  <c r="D1512" i="61"/>
  <c r="E1512" i="61"/>
  <c r="F1512" i="61"/>
  <c r="G1512" i="61"/>
  <c r="C1513" i="61"/>
  <c r="D1513" i="61"/>
  <c r="E1513" i="61"/>
  <c r="F1513" i="61"/>
  <c r="G1513" i="61"/>
  <c r="C1514" i="61"/>
  <c r="D1514" i="61"/>
  <c r="E1514" i="61"/>
  <c r="F1514" i="61"/>
  <c r="G1514" i="61"/>
  <c r="C1515" i="61"/>
  <c r="D1515" i="61"/>
  <c r="E1515" i="61"/>
  <c r="F1515" i="61"/>
  <c r="G1515" i="61"/>
  <c r="C1516" i="61"/>
  <c r="D1516" i="61"/>
  <c r="E1516" i="61"/>
  <c r="F1516" i="61"/>
  <c r="G1516" i="61"/>
  <c r="C1517" i="61"/>
  <c r="D1517" i="61"/>
  <c r="E1517" i="61"/>
  <c r="F1517" i="61"/>
  <c r="G1517" i="61"/>
  <c r="C1518" i="61"/>
  <c r="D1518" i="61"/>
  <c r="E1518" i="61"/>
  <c r="F1518" i="61"/>
  <c r="G1518" i="61"/>
  <c r="C1519" i="61"/>
  <c r="D1519" i="61"/>
  <c r="E1519" i="61"/>
  <c r="F1519" i="61"/>
  <c r="G1519" i="61"/>
  <c r="C1520" i="61"/>
  <c r="D1520" i="61"/>
  <c r="E1520" i="61"/>
  <c r="F1520" i="61"/>
  <c r="G1520" i="61"/>
  <c r="C1521" i="61"/>
  <c r="D1521" i="61"/>
  <c r="E1521" i="61"/>
  <c r="F1521" i="61"/>
  <c r="G1521" i="61"/>
  <c r="C1522" i="61"/>
  <c r="D1522" i="61"/>
  <c r="E1522" i="61"/>
  <c r="F1522" i="61"/>
  <c r="G1522" i="61"/>
  <c r="C1523" i="61"/>
  <c r="D1523" i="61"/>
  <c r="E1523" i="61"/>
  <c r="F1523" i="61"/>
  <c r="G1523" i="61"/>
  <c r="C1524" i="61"/>
  <c r="D1524" i="61"/>
  <c r="E1524" i="61"/>
  <c r="F1524" i="61"/>
  <c r="G1524" i="61"/>
  <c r="C1525" i="61"/>
  <c r="D1525" i="61"/>
  <c r="E1525" i="61"/>
  <c r="F1525" i="61"/>
  <c r="G1525" i="61"/>
  <c r="C1526" i="61"/>
  <c r="D1526" i="61"/>
  <c r="E1526" i="61"/>
  <c r="F1526" i="61"/>
  <c r="G1526" i="61"/>
  <c r="C1527" i="61"/>
  <c r="D1527" i="61"/>
  <c r="E1527" i="61"/>
  <c r="F1527" i="61"/>
  <c r="G1527" i="61"/>
  <c r="C1528" i="61"/>
  <c r="D1528" i="61"/>
  <c r="E1528" i="61"/>
  <c r="F1528" i="61"/>
  <c r="G1528" i="61"/>
  <c r="C1529" i="61"/>
  <c r="D1529" i="61"/>
  <c r="E1529" i="61"/>
  <c r="F1529" i="61"/>
  <c r="G1529" i="61"/>
  <c r="C1530" i="61"/>
  <c r="D1530" i="61"/>
  <c r="E1530" i="61"/>
  <c r="F1530" i="61"/>
  <c r="G1530" i="61"/>
  <c r="C1531" i="61"/>
  <c r="D1531" i="61"/>
  <c r="E1531" i="61"/>
  <c r="F1531" i="61"/>
  <c r="G1531" i="61"/>
  <c r="C1532" i="61"/>
  <c r="D1532" i="61"/>
  <c r="E1532" i="61"/>
  <c r="F1532" i="61"/>
  <c r="G1532" i="61"/>
  <c r="C1533" i="61"/>
  <c r="D1533" i="61"/>
  <c r="E1533" i="61"/>
  <c r="F1533" i="61"/>
  <c r="G1533" i="61"/>
  <c r="C1534" i="61"/>
  <c r="D1534" i="61"/>
  <c r="E1534" i="61"/>
  <c r="F1534" i="61"/>
  <c r="G1534" i="61"/>
  <c r="C1535" i="61"/>
  <c r="D1535" i="61"/>
  <c r="E1535" i="61"/>
  <c r="F1535" i="61"/>
  <c r="G1535" i="61"/>
  <c r="C1536" i="61"/>
  <c r="D1536" i="61"/>
  <c r="E1536" i="61"/>
  <c r="F1536" i="61"/>
  <c r="G1536" i="61"/>
  <c r="C1537" i="61"/>
  <c r="D1537" i="61"/>
  <c r="E1537" i="61"/>
  <c r="F1537" i="61"/>
  <c r="G1537" i="61"/>
  <c r="C1538" i="61"/>
  <c r="D1538" i="61"/>
  <c r="E1538" i="61"/>
  <c r="F1538" i="61"/>
  <c r="G1538" i="61"/>
  <c r="C1539" i="61"/>
  <c r="D1539" i="61"/>
  <c r="E1539" i="61"/>
  <c r="F1539" i="61"/>
  <c r="G1539" i="61"/>
  <c r="C1540" i="61"/>
  <c r="D1540" i="61"/>
  <c r="E1540" i="61"/>
  <c r="F1540" i="61"/>
  <c r="G1540" i="61"/>
  <c r="C1541" i="61"/>
  <c r="D1541" i="61"/>
  <c r="E1541" i="61"/>
  <c r="F1541" i="61"/>
  <c r="G1541" i="61"/>
  <c r="C1542" i="61"/>
  <c r="D1542" i="61"/>
  <c r="E1542" i="61"/>
  <c r="F1542" i="61"/>
  <c r="G1542" i="61"/>
  <c r="C1543" i="61"/>
  <c r="D1543" i="61"/>
  <c r="E1543" i="61"/>
  <c r="F1543" i="61"/>
  <c r="G1543" i="61"/>
  <c r="C1544" i="61"/>
  <c r="D1544" i="61"/>
  <c r="E1544" i="61"/>
  <c r="F1544" i="61"/>
  <c r="G1544" i="61"/>
  <c r="C1545" i="61"/>
  <c r="D1545" i="61"/>
  <c r="E1545" i="61"/>
  <c r="F1545" i="61"/>
  <c r="G1545" i="61"/>
  <c r="C1546" i="61"/>
  <c r="D1546" i="61"/>
  <c r="E1546" i="61"/>
  <c r="F1546" i="61"/>
  <c r="G1546" i="61"/>
  <c r="C1547" i="61"/>
  <c r="D1547" i="61"/>
  <c r="E1547" i="61"/>
  <c r="F1547" i="61"/>
  <c r="G1547" i="61"/>
  <c r="C1548" i="61"/>
  <c r="D1548" i="61"/>
  <c r="E1548" i="61"/>
  <c r="F1548" i="61"/>
  <c r="G1548" i="61"/>
  <c r="C1549" i="61"/>
  <c r="D1549" i="61"/>
  <c r="E1549" i="61"/>
  <c r="F1549" i="61"/>
  <c r="G1549" i="61"/>
  <c r="C1550" i="61"/>
  <c r="D1550" i="61"/>
  <c r="E1550" i="61"/>
  <c r="F1550" i="61"/>
  <c r="G1550" i="61"/>
  <c r="C1551" i="61"/>
  <c r="D1551" i="61"/>
  <c r="E1551" i="61"/>
  <c r="F1551" i="61"/>
  <c r="G1551" i="61"/>
  <c r="C1552" i="61"/>
  <c r="D1552" i="61"/>
  <c r="E1552" i="61"/>
  <c r="F1552" i="61"/>
  <c r="G1552" i="61"/>
  <c r="C1553" i="61"/>
  <c r="D1553" i="61"/>
  <c r="E1553" i="61"/>
  <c r="F1553" i="61"/>
  <c r="G1553" i="61"/>
  <c r="C1554" i="61"/>
  <c r="D1554" i="61"/>
  <c r="E1554" i="61"/>
  <c r="F1554" i="61"/>
  <c r="G1554" i="61"/>
  <c r="C1555" i="61"/>
  <c r="D1555" i="61"/>
  <c r="E1555" i="61"/>
  <c r="F1555" i="61"/>
  <c r="G1555" i="61"/>
  <c r="C1556" i="61"/>
  <c r="D1556" i="61"/>
  <c r="E1556" i="61"/>
  <c r="F1556" i="61"/>
  <c r="G1556" i="61"/>
  <c r="C1557" i="61"/>
  <c r="D1557" i="61"/>
  <c r="E1557" i="61"/>
  <c r="F1557" i="61"/>
  <c r="G1557" i="61"/>
  <c r="C1558" i="61"/>
  <c r="D1558" i="61"/>
  <c r="E1558" i="61"/>
  <c r="F1558" i="61"/>
  <c r="G1558" i="61"/>
  <c r="C1559" i="61"/>
  <c r="D1559" i="61"/>
  <c r="E1559" i="61"/>
  <c r="F1559" i="61"/>
  <c r="G1559" i="61"/>
  <c r="C1560" i="61"/>
  <c r="D1560" i="61"/>
  <c r="E1560" i="61"/>
  <c r="F1560" i="61"/>
  <c r="G1560" i="61"/>
  <c r="C1561" i="61"/>
  <c r="D1561" i="61"/>
  <c r="E1561" i="61"/>
  <c r="F1561" i="61"/>
  <c r="G1561" i="61"/>
  <c r="C1562" i="61"/>
  <c r="D1562" i="61"/>
  <c r="E1562" i="61"/>
  <c r="F1562" i="61"/>
  <c r="G1562" i="61"/>
  <c r="C1563" i="61"/>
  <c r="D1563" i="61"/>
  <c r="E1563" i="61"/>
  <c r="F1563" i="61"/>
  <c r="G1563" i="61"/>
  <c r="C1564" i="61"/>
  <c r="D1564" i="61"/>
  <c r="E1564" i="61"/>
  <c r="F1564" i="61"/>
  <c r="G1564" i="61"/>
  <c r="C1565" i="61"/>
  <c r="D1565" i="61"/>
  <c r="E1565" i="61"/>
  <c r="F1565" i="61"/>
  <c r="G1565" i="61"/>
  <c r="C1566" i="61"/>
  <c r="D1566" i="61"/>
  <c r="E1566" i="61"/>
  <c r="F1566" i="61"/>
  <c r="G1566" i="61"/>
  <c r="C1567" i="61"/>
  <c r="D1567" i="61"/>
  <c r="E1567" i="61"/>
  <c r="F1567" i="61"/>
  <c r="G1567" i="61"/>
  <c r="C1568" i="61"/>
  <c r="D1568" i="61"/>
  <c r="E1568" i="61"/>
  <c r="F1568" i="61"/>
  <c r="G1568" i="61"/>
  <c r="C1569" i="61"/>
  <c r="D1569" i="61"/>
  <c r="E1569" i="61"/>
  <c r="F1569" i="61"/>
  <c r="G1569" i="61"/>
  <c r="C1570" i="61"/>
  <c r="D1570" i="61"/>
  <c r="E1570" i="61"/>
  <c r="F1570" i="61"/>
  <c r="G1570" i="61"/>
  <c r="C1571" i="61"/>
  <c r="D1571" i="61"/>
  <c r="E1571" i="61"/>
  <c r="F1571" i="61"/>
  <c r="G1571" i="61"/>
  <c r="C1572" i="61"/>
  <c r="D1572" i="61"/>
  <c r="E1572" i="61"/>
  <c r="F1572" i="61"/>
  <c r="G1572" i="61"/>
  <c r="C1573" i="61"/>
  <c r="D1573" i="61"/>
  <c r="E1573" i="61"/>
  <c r="F1573" i="61"/>
  <c r="G1573" i="61"/>
  <c r="C1574" i="61"/>
  <c r="D1574" i="61"/>
  <c r="E1574" i="61"/>
  <c r="F1574" i="61"/>
  <c r="G1574" i="61"/>
  <c r="C1575" i="61"/>
  <c r="D1575" i="61"/>
  <c r="E1575" i="61"/>
  <c r="F1575" i="61"/>
  <c r="G1575" i="61"/>
  <c r="C1576" i="61"/>
  <c r="D1576" i="61"/>
  <c r="E1576" i="61"/>
  <c r="F1576" i="61"/>
  <c r="G1576" i="61"/>
  <c r="C1577" i="61"/>
  <c r="D1577" i="61"/>
  <c r="E1577" i="61"/>
  <c r="F1577" i="61"/>
  <c r="G1577" i="61"/>
  <c r="C1578" i="61"/>
  <c r="D1578" i="61"/>
  <c r="E1578" i="61"/>
  <c r="F1578" i="61"/>
  <c r="G1578" i="61"/>
  <c r="C1579" i="61"/>
  <c r="D1579" i="61"/>
  <c r="E1579" i="61"/>
  <c r="F1579" i="61"/>
  <c r="G1579" i="61"/>
  <c r="C1580" i="61"/>
  <c r="D1580" i="61"/>
  <c r="E1580" i="61"/>
  <c r="F1580" i="61"/>
  <c r="G1580" i="61"/>
  <c r="C1581" i="61"/>
  <c r="D1581" i="61"/>
  <c r="E1581" i="61"/>
  <c r="F1581" i="61"/>
  <c r="G1581" i="61"/>
  <c r="C1582" i="61"/>
  <c r="D1582" i="61"/>
  <c r="E1582" i="61"/>
  <c r="F1582" i="61"/>
  <c r="G1582" i="61"/>
  <c r="C1583" i="61"/>
  <c r="D1583" i="61"/>
  <c r="E1583" i="61"/>
  <c r="F1583" i="61"/>
  <c r="G1583" i="61"/>
  <c r="C1584" i="61"/>
  <c r="D1584" i="61"/>
  <c r="E1584" i="61"/>
  <c r="F1584" i="61"/>
  <c r="G1584" i="61"/>
  <c r="C1585" i="61"/>
  <c r="D1585" i="61"/>
  <c r="E1585" i="61"/>
  <c r="F1585" i="61"/>
  <c r="G1585" i="61"/>
  <c r="C1586" i="61"/>
  <c r="D1586" i="61"/>
  <c r="E1586" i="61"/>
  <c r="F1586" i="61"/>
  <c r="G1586" i="61"/>
  <c r="C1587" i="61"/>
  <c r="D1587" i="61"/>
  <c r="E1587" i="61"/>
  <c r="F1587" i="61"/>
  <c r="G1587" i="61"/>
  <c r="C1588" i="61"/>
  <c r="D1588" i="61"/>
  <c r="E1588" i="61"/>
  <c r="F1588" i="61"/>
  <c r="G1588" i="61"/>
  <c r="C1589" i="61"/>
  <c r="D1589" i="61"/>
  <c r="E1589" i="61"/>
  <c r="F1589" i="61"/>
  <c r="G1589" i="61"/>
  <c r="C1590" i="61"/>
  <c r="D1590" i="61"/>
  <c r="E1590" i="61"/>
  <c r="F1590" i="61"/>
  <c r="G1590" i="61"/>
  <c r="C1591" i="61"/>
  <c r="D1591" i="61"/>
  <c r="E1591" i="61"/>
  <c r="F1591" i="61"/>
  <c r="G1591" i="61"/>
  <c r="C1592" i="61"/>
  <c r="D1592" i="61"/>
  <c r="E1592" i="61"/>
  <c r="F1592" i="61"/>
  <c r="G1592" i="61"/>
  <c r="C1593" i="61"/>
  <c r="D1593" i="61"/>
  <c r="E1593" i="61"/>
  <c r="F1593" i="61"/>
  <c r="G1593" i="61"/>
  <c r="C1594" i="61"/>
  <c r="D1594" i="61"/>
  <c r="E1594" i="61"/>
  <c r="F1594" i="61"/>
  <c r="G1594" i="61"/>
  <c r="C1595" i="61"/>
  <c r="D1595" i="61"/>
  <c r="E1595" i="61"/>
  <c r="F1595" i="61"/>
  <c r="G1595" i="61"/>
  <c r="C1596" i="61"/>
  <c r="D1596" i="61"/>
  <c r="E1596" i="61"/>
  <c r="F1596" i="61"/>
  <c r="G1596" i="61"/>
  <c r="C1597" i="61"/>
  <c r="D1597" i="61"/>
  <c r="E1597" i="61"/>
  <c r="F1597" i="61"/>
  <c r="G1597" i="61"/>
  <c r="C1598" i="61"/>
  <c r="D1598" i="61"/>
  <c r="E1598" i="61"/>
  <c r="F1598" i="61"/>
  <c r="G1598" i="61"/>
  <c r="C1599" i="61"/>
  <c r="D1599" i="61"/>
  <c r="E1599" i="61"/>
  <c r="F1599" i="61"/>
  <c r="G1599" i="61"/>
  <c r="C1600" i="61"/>
  <c r="D1600" i="61"/>
  <c r="E1600" i="61"/>
  <c r="F1600" i="61"/>
  <c r="G1600" i="61"/>
  <c r="C1601" i="61"/>
  <c r="D1601" i="61"/>
  <c r="E1601" i="61"/>
  <c r="F1601" i="61"/>
  <c r="G1601" i="61"/>
  <c r="C1602" i="61"/>
  <c r="D1602" i="61"/>
  <c r="E1602" i="61"/>
  <c r="F1602" i="61"/>
  <c r="G1602" i="61"/>
  <c r="C1603" i="61"/>
  <c r="D1603" i="61"/>
  <c r="E1603" i="61"/>
  <c r="F1603" i="61"/>
  <c r="G1603" i="61"/>
  <c r="C1604" i="61"/>
  <c r="D1604" i="61"/>
  <c r="E1604" i="61"/>
  <c r="F1604" i="61"/>
  <c r="G1604" i="61"/>
  <c r="C1605" i="61"/>
  <c r="D1605" i="61"/>
  <c r="E1605" i="61"/>
  <c r="F1605" i="61"/>
  <c r="G1605" i="61"/>
  <c r="C1606" i="61"/>
  <c r="D1606" i="61"/>
  <c r="E1606" i="61"/>
  <c r="F1606" i="61"/>
  <c r="G1606" i="61"/>
  <c r="C1607" i="61"/>
  <c r="D1607" i="61"/>
  <c r="E1607" i="61"/>
  <c r="F1607" i="61"/>
  <c r="G1607" i="61"/>
  <c r="C1608" i="61"/>
  <c r="D1608" i="61"/>
  <c r="E1608" i="61"/>
  <c r="F1608" i="61"/>
  <c r="G1608" i="61"/>
  <c r="C1609" i="61"/>
  <c r="D1609" i="61"/>
  <c r="E1609" i="61"/>
  <c r="F1609" i="61"/>
  <c r="G1609" i="61"/>
  <c r="C1610" i="61"/>
  <c r="D1610" i="61"/>
  <c r="E1610" i="61"/>
  <c r="F1610" i="61"/>
  <c r="G1610" i="61"/>
  <c r="C1611" i="61"/>
  <c r="D1611" i="61"/>
  <c r="E1611" i="61"/>
  <c r="F1611" i="61"/>
  <c r="G1611" i="61"/>
  <c r="C1612" i="61"/>
  <c r="D1612" i="61"/>
  <c r="E1612" i="61"/>
  <c r="F1612" i="61"/>
  <c r="G1612" i="61"/>
  <c r="C1613" i="61"/>
  <c r="D1613" i="61"/>
  <c r="E1613" i="61"/>
  <c r="F1613" i="61"/>
  <c r="G1613" i="61"/>
  <c r="C1614" i="61"/>
  <c r="D1614" i="61"/>
  <c r="E1614" i="61"/>
  <c r="F1614" i="61"/>
  <c r="G1614" i="61"/>
  <c r="C1615" i="61"/>
  <c r="D1615" i="61"/>
  <c r="E1615" i="61"/>
  <c r="F1615" i="61"/>
  <c r="G1615" i="61"/>
  <c r="C1616" i="61"/>
  <c r="D1616" i="61"/>
  <c r="E1616" i="61"/>
  <c r="F1616" i="61"/>
  <c r="G1616" i="61"/>
  <c r="C1617" i="61"/>
  <c r="D1617" i="61"/>
  <c r="E1617" i="61"/>
  <c r="F1617" i="61"/>
  <c r="G1617" i="61"/>
  <c r="C1618" i="61"/>
  <c r="D1618" i="61"/>
  <c r="E1618" i="61"/>
  <c r="F1618" i="61"/>
  <c r="G1618" i="61"/>
  <c r="C1619" i="61"/>
  <c r="D1619" i="61"/>
  <c r="E1619" i="61"/>
  <c r="F1619" i="61"/>
  <c r="G1619" i="61"/>
  <c r="C1620" i="61"/>
  <c r="D1620" i="61"/>
  <c r="E1620" i="61"/>
  <c r="F1620" i="61"/>
  <c r="G1620" i="61"/>
  <c r="C1621" i="61"/>
  <c r="D1621" i="61"/>
  <c r="E1621" i="61"/>
  <c r="F1621" i="61"/>
  <c r="G1621" i="61"/>
  <c r="C1622" i="61"/>
  <c r="D1622" i="61"/>
  <c r="E1622" i="61"/>
  <c r="F1622" i="61"/>
  <c r="G1622" i="61"/>
  <c r="C1623" i="61"/>
  <c r="D1623" i="61"/>
  <c r="E1623" i="61"/>
  <c r="F1623" i="61"/>
  <c r="G1623" i="61"/>
  <c r="C1624" i="61"/>
  <c r="D1624" i="61"/>
  <c r="E1624" i="61"/>
  <c r="F1624" i="61"/>
  <c r="G1624" i="61"/>
  <c r="C1625" i="61"/>
  <c r="D1625" i="61"/>
  <c r="E1625" i="61"/>
  <c r="F1625" i="61"/>
  <c r="G1625" i="61"/>
  <c r="C1626" i="61"/>
  <c r="D1626" i="61"/>
  <c r="E1626" i="61"/>
  <c r="F1626" i="61"/>
  <c r="G1626" i="61"/>
  <c r="C1627" i="61"/>
  <c r="D1627" i="61"/>
  <c r="E1627" i="61"/>
  <c r="F1627" i="61"/>
  <c r="G1627" i="61"/>
  <c r="C1628" i="61"/>
  <c r="D1628" i="61"/>
  <c r="E1628" i="61"/>
  <c r="F1628" i="61"/>
  <c r="G1628" i="61"/>
  <c r="C1629" i="61"/>
  <c r="D1629" i="61"/>
  <c r="E1629" i="61"/>
  <c r="F1629" i="61"/>
  <c r="G1629" i="61"/>
  <c r="C1630" i="61"/>
  <c r="D1630" i="61"/>
  <c r="E1630" i="61"/>
  <c r="F1630" i="61"/>
  <c r="G1630" i="61"/>
  <c r="C1631" i="61"/>
  <c r="D1631" i="61"/>
  <c r="E1631" i="61"/>
  <c r="F1631" i="61"/>
  <c r="G1631" i="61"/>
  <c r="C1632" i="61"/>
  <c r="D1632" i="61"/>
  <c r="E1632" i="61"/>
  <c r="F1632" i="61"/>
  <c r="G1632" i="61"/>
  <c r="C1633" i="61"/>
  <c r="D1633" i="61"/>
  <c r="E1633" i="61"/>
  <c r="F1633" i="61"/>
  <c r="G1633" i="61"/>
  <c r="C1634" i="61"/>
  <c r="D1634" i="61"/>
  <c r="E1634" i="61"/>
  <c r="F1634" i="61"/>
  <c r="G1634" i="61"/>
  <c r="C1635" i="61"/>
  <c r="D1635" i="61"/>
  <c r="E1635" i="61"/>
  <c r="F1635" i="61"/>
  <c r="G1635" i="61"/>
  <c r="C1636" i="61"/>
  <c r="D1636" i="61"/>
  <c r="E1636" i="61"/>
  <c r="F1636" i="61"/>
  <c r="G1636" i="61"/>
  <c r="C1637" i="61"/>
  <c r="D1637" i="61"/>
  <c r="E1637" i="61"/>
  <c r="F1637" i="61"/>
  <c r="G1637" i="61"/>
  <c r="C1638" i="61"/>
  <c r="D1638" i="61"/>
  <c r="E1638" i="61"/>
  <c r="F1638" i="61"/>
  <c r="G1638" i="61"/>
  <c r="C1639" i="61"/>
  <c r="D1639" i="61"/>
  <c r="E1639" i="61"/>
  <c r="F1639" i="61"/>
  <c r="G1639" i="61"/>
  <c r="C1640" i="61"/>
  <c r="D1640" i="61"/>
  <c r="E1640" i="61"/>
  <c r="F1640" i="61"/>
  <c r="G1640" i="61"/>
  <c r="C1641" i="61"/>
  <c r="D1641" i="61"/>
  <c r="E1641" i="61"/>
  <c r="F1641" i="61"/>
  <c r="G1641" i="61"/>
  <c r="C1642" i="61"/>
  <c r="D1642" i="61"/>
  <c r="E1642" i="61"/>
  <c r="F1642" i="61"/>
  <c r="G1642" i="61"/>
  <c r="C1643" i="61"/>
  <c r="D1643" i="61"/>
  <c r="E1643" i="61"/>
  <c r="F1643" i="61"/>
  <c r="G1643" i="61"/>
  <c r="C1644" i="61"/>
  <c r="D1644" i="61"/>
  <c r="E1644" i="61"/>
  <c r="F1644" i="61"/>
  <c r="G1644" i="61"/>
  <c r="C1645" i="61"/>
  <c r="D1645" i="61"/>
  <c r="E1645" i="61"/>
  <c r="F1645" i="61"/>
  <c r="G1645" i="61"/>
  <c r="C1646" i="61"/>
  <c r="D1646" i="61"/>
  <c r="E1646" i="61"/>
  <c r="F1646" i="61"/>
  <c r="G1646" i="61"/>
  <c r="C1647" i="61"/>
  <c r="D1647" i="61"/>
  <c r="E1647" i="61"/>
  <c r="F1647" i="61"/>
  <c r="G1647" i="61"/>
  <c r="C1648" i="61"/>
  <c r="D1648" i="61"/>
  <c r="E1648" i="61"/>
  <c r="F1648" i="61"/>
  <c r="G1648" i="61"/>
  <c r="C1649" i="61"/>
  <c r="D1649" i="61"/>
  <c r="E1649" i="61"/>
  <c r="F1649" i="61"/>
  <c r="G1649" i="61"/>
  <c r="C1650" i="61"/>
  <c r="D1650" i="61"/>
  <c r="E1650" i="61"/>
  <c r="F1650" i="61"/>
  <c r="G1650" i="61"/>
  <c r="C1651" i="61"/>
  <c r="D1651" i="61"/>
  <c r="E1651" i="61"/>
  <c r="F1651" i="61"/>
  <c r="G1651" i="61"/>
  <c r="C1652" i="61"/>
  <c r="D1652" i="61"/>
  <c r="E1652" i="61"/>
  <c r="F1652" i="61"/>
  <c r="G1652" i="61"/>
  <c r="C1653" i="61"/>
  <c r="D1653" i="61"/>
  <c r="E1653" i="61"/>
  <c r="F1653" i="61"/>
  <c r="G1653" i="61"/>
  <c r="C1654" i="61"/>
  <c r="D1654" i="61"/>
  <c r="E1654" i="61"/>
  <c r="F1654" i="61"/>
  <c r="G1654" i="61"/>
  <c r="C1655" i="61"/>
  <c r="D1655" i="61"/>
  <c r="E1655" i="61"/>
  <c r="F1655" i="61"/>
  <c r="G1655" i="61"/>
  <c r="C1656" i="61"/>
  <c r="D1656" i="61"/>
  <c r="E1656" i="61"/>
  <c r="F1656" i="61"/>
  <c r="G1656" i="61"/>
  <c r="C1657" i="61"/>
  <c r="D1657" i="61"/>
  <c r="E1657" i="61"/>
  <c r="F1657" i="61"/>
  <c r="G1657" i="61"/>
  <c r="C1658" i="61"/>
  <c r="D1658" i="61"/>
  <c r="E1658" i="61"/>
  <c r="F1658" i="61"/>
  <c r="G1658" i="61"/>
  <c r="C1659" i="61"/>
  <c r="D1659" i="61"/>
  <c r="E1659" i="61"/>
  <c r="F1659" i="61"/>
  <c r="G1659" i="61"/>
  <c r="C1660" i="61"/>
  <c r="D1660" i="61"/>
  <c r="E1660" i="61"/>
  <c r="F1660" i="61"/>
  <c r="G1660" i="61"/>
  <c r="C1661" i="61"/>
  <c r="D1661" i="61"/>
  <c r="E1661" i="61"/>
  <c r="F1661" i="61"/>
  <c r="G1661" i="61"/>
  <c r="C1662" i="61"/>
  <c r="D1662" i="61"/>
  <c r="E1662" i="61"/>
  <c r="F1662" i="61"/>
  <c r="G1662" i="61"/>
  <c r="B1672" i="61"/>
  <c r="B1673" i="61"/>
  <c r="B1674" i="61"/>
  <c r="B1675" i="61"/>
  <c r="B1676" i="61"/>
  <c r="B1677" i="61"/>
  <c r="B1678" i="61"/>
  <c r="B1679" i="61"/>
  <c r="B1680" i="61"/>
  <c r="B1681" i="61"/>
  <c r="B1682" i="61"/>
  <c r="B1683" i="61"/>
  <c r="B1684" i="61"/>
  <c r="B1685" i="61"/>
  <c r="B1686" i="61"/>
  <c r="B1687" i="61"/>
  <c r="B1688" i="61"/>
  <c r="B1689" i="61"/>
  <c r="B1690" i="61"/>
  <c r="B1691" i="61"/>
  <c r="B1692" i="61"/>
  <c r="B1693" i="61"/>
  <c r="B1694" i="61"/>
  <c r="B1695" i="61"/>
  <c r="B1696" i="61"/>
  <c r="B1697" i="61"/>
  <c r="B1698" i="61"/>
  <c r="B1699" i="61"/>
  <c r="B1700" i="61"/>
  <c r="B1701" i="61"/>
  <c r="B1702" i="61"/>
  <c r="B1703" i="61"/>
  <c r="B1704" i="61"/>
  <c r="B1705" i="61"/>
  <c r="B1706" i="61"/>
  <c r="B1707" i="61"/>
  <c r="B1708" i="61"/>
  <c r="B1709" i="61"/>
  <c r="B1710" i="61"/>
  <c r="B1711" i="61"/>
  <c r="B1712" i="61"/>
  <c r="B1713" i="61"/>
  <c r="B1714" i="61"/>
  <c r="B1715" i="61"/>
  <c r="B1716" i="61"/>
  <c r="B1717" i="61"/>
  <c r="B1718" i="61"/>
  <c r="B1719" i="61"/>
  <c r="B1720" i="61"/>
  <c r="B1721" i="61"/>
  <c r="B1722" i="61"/>
  <c r="B1723" i="61"/>
  <c r="B1724" i="61"/>
  <c r="B1725" i="61"/>
  <c r="B1726" i="61"/>
  <c r="B1727" i="61"/>
  <c r="B1728" i="61"/>
  <c r="B1729" i="61"/>
  <c r="B1730" i="61"/>
  <c r="B1731" i="61"/>
  <c r="B1732" i="61"/>
  <c r="B1733" i="61"/>
  <c r="B1734" i="61"/>
  <c r="B1735" i="61"/>
  <c r="B1736" i="61"/>
  <c r="B1737" i="61"/>
  <c r="B1738" i="61"/>
  <c r="B1739" i="61"/>
  <c r="B1740" i="61"/>
  <c r="B1741" i="61"/>
  <c r="B1742" i="61"/>
  <c r="B1743" i="61"/>
  <c r="B1744" i="61"/>
  <c r="B1745" i="61"/>
  <c r="B1746" i="61"/>
  <c r="B1747" i="61"/>
  <c r="B1748" i="61"/>
  <c r="B1749" i="61"/>
  <c r="B1750" i="61"/>
  <c r="B1751" i="61"/>
  <c r="B1752" i="61"/>
  <c r="B1753" i="61"/>
  <c r="B1754" i="61"/>
  <c r="B1755" i="61"/>
  <c r="B1756" i="61"/>
  <c r="B1757" i="61"/>
  <c r="B1758" i="61"/>
  <c r="B1759" i="61"/>
  <c r="B1760" i="61"/>
  <c r="B1761" i="61"/>
  <c r="B1762" i="61"/>
  <c r="B1763" i="61"/>
  <c r="B1764" i="61"/>
  <c r="B1765" i="61"/>
  <c r="B1766" i="61"/>
  <c r="B1767" i="61"/>
  <c r="B1768" i="61"/>
  <c r="B1769" i="61"/>
  <c r="B1770" i="61"/>
  <c r="B1771" i="61"/>
  <c r="B1772" i="61"/>
  <c r="B1773" i="61"/>
  <c r="B1774" i="61"/>
  <c r="B1775" i="61"/>
  <c r="B1776" i="61"/>
  <c r="B1777" i="61"/>
  <c r="B1778" i="61"/>
  <c r="B1779" i="61"/>
  <c r="B1780" i="61"/>
  <c r="B1781" i="61"/>
  <c r="B1782" i="61"/>
  <c r="B1783" i="61"/>
  <c r="B1784" i="61"/>
  <c r="B1785" i="61"/>
  <c r="B1786" i="61"/>
  <c r="B1787" i="61"/>
  <c r="B1788" i="61"/>
  <c r="B1789" i="61"/>
  <c r="B1790" i="61"/>
  <c r="B1791" i="61"/>
  <c r="B1792" i="61"/>
  <c r="B1793" i="61"/>
  <c r="B1794" i="61"/>
  <c r="B1795" i="61"/>
  <c r="B1796" i="61"/>
  <c r="B1797" i="61"/>
  <c r="B1798" i="61"/>
  <c r="B1799" i="61"/>
  <c r="B1800" i="61"/>
  <c r="B1801" i="61"/>
  <c r="B1802" i="61"/>
  <c r="B1803" i="61"/>
  <c r="B1804" i="61"/>
  <c r="B1805" i="61"/>
  <c r="B1806" i="61"/>
  <c r="B1807" i="61"/>
  <c r="B1808" i="61"/>
  <c r="B1809" i="61"/>
  <c r="B1810" i="61"/>
  <c r="B1811" i="61"/>
  <c r="B1812" i="61"/>
  <c r="B1813" i="61"/>
  <c r="B1814" i="61"/>
  <c r="B1815" i="61"/>
  <c r="B1816" i="61"/>
  <c r="B1817" i="61"/>
  <c r="B1818" i="61"/>
  <c r="B1819" i="61"/>
  <c r="B1820" i="61"/>
  <c r="B1821" i="61"/>
  <c r="B1822" i="61"/>
  <c r="B1823" i="61"/>
  <c r="B1824" i="61"/>
  <c r="B1825" i="61"/>
  <c r="B1826" i="61"/>
  <c r="B1827" i="61"/>
  <c r="B1828" i="61"/>
  <c r="B1829" i="61"/>
  <c r="B1830" i="61"/>
  <c r="B1831" i="61"/>
  <c r="B1832" i="61"/>
  <c r="B1833" i="61"/>
  <c r="B1834" i="61"/>
  <c r="B1835" i="61"/>
  <c r="B1836" i="61"/>
  <c r="B1837" i="61"/>
  <c r="B1838" i="61"/>
  <c r="B1839" i="61"/>
  <c r="B1840" i="61"/>
  <c r="B1841" i="61"/>
  <c r="B1842" i="61"/>
  <c r="B1843" i="61"/>
  <c r="B1844" i="61"/>
  <c r="B1845" i="61"/>
  <c r="B1846" i="61"/>
  <c r="B1847" i="61"/>
  <c r="B1848" i="61"/>
  <c r="B1849" i="61"/>
  <c r="B1850" i="61"/>
  <c r="B1851" i="61"/>
  <c r="B1852" i="61"/>
  <c r="B1853" i="61"/>
  <c r="B1854" i="61"/>
  <c r="B1855" i="61"/>
  <c r="B1856" i="61"/>
  <c r="B1857" i="61"/>
  <c r="B1858" i="61"/>
  <c r="B1859" i="61"/>
  <c r="B1860" i="61"/>
  <c r="B1861" i="61"/>
  <c r="B1862" i="61"/>
  <c r="B1863" i="61"/>
  <c r="B1864" i="61"/>
  <c r="B1865" i="61"/>
  <c r="B1866" i="61"/>
  <c r="B1867" i="61"/>
  <c r="B1868" i="61"/>
  <c r="B1869" i="61"/>
  <c r="B1870" i="61"/>
  <c r="B1871" i="61"/>
  <c r="B1872" i="61"/>
  <c r="B1873" i="61"/>
  <c r="B1874" i="61"/>
  <c r="B1875" i="61"/>
  <c r="B1876" i="61"/>
  <c r="B1877" i="61"/>
  <c r="B1878" i="61"/>
  <c r="B1879" i="61"/>
  <c r="B1880" i="61"/>
  <c r="B1881" i="61"/>
  <c r="B1882" i="61"/>
  <c r="B1883" i="61"/>
  <c r="B1884" i="61"/>
  <c r="B1885" i="61"/>
  <c r="B1886" i="61"/>
  <c r="B1887" i="61"/>
  <c r="B1888" i="61"/>
  <c r="B1889" i="61"/>
  <c r="B1890" i="61"/>
  <c r="B1891" i="61"/>
  <c r="B1892" i="61"/>
  <c r="B1893" i="61"/>
  <c r="B1894" i="61"/>
  <c r="B1895" i="61"/>
  <c r="B1896" i="61"/>
  <c r="B1897" i="61"/>
  <c r="B1898" i="61"/>
  <c r="B1899" i="61"/>
  <c r="B1900" i="61"/>
  <c r="B1901" i="61"/>
  <c r="B1902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50" i="61"/>
  <c r="B51" i="61"/>
  <c r="B52" i="61"/>
  <c r="B53" i="61"/>
  <c r="B54" i="61"/>
  <c r="B55" i="61"/>
  <c r="B56" i="61"/>
  <c r="B57" i="61"/>
  <c r="B58" i="61"/>
  <c r="B59" i="61"/>
  <c r="B60" i="61"/>
  <c r="B61" i="61"/>
  <c r="B62" i="61"/>
  <c r="B63" i="61"/>
  <c r="B64" i="61"/>
  <c r="B65" i="61"/>
  <c r="B66" i="61"/>
  <c r="B67" i="61"/>
  <c r="B68" i="61"/>
  <c r="B69" i="61"/>
  <c r="B70" i="61"/>
  <c r="B71" i="61"/>
  <c r="B72" i="61"/>
  <c r="B73" i="61"/>
  <c r="B74" i="61"/>
  <c r="B75" i="61"/>
  <c r="B76" i="61"/>
  <c r="B77" i="61"/>
  <c r="B78" i="61"/>
  <c r="B79" i="61"/>
  <c r="B80" i="61"/>
  <c r="B81" i="61"/>
  <c r="B82" i="61"/>
  <c r="B83" i="61"/>
  <c r="B84" i="61"/>
  <c r="B85" i="61"/>
  <c r="B86" i="61"/>
  <c r="B87" i="61"/>
  <c r="B88" i="61"/>
  <c r="B89" i="61"/>
  <c r="B90" i="61"/>
  <c r="B91" i="61"/>
  <c r="B92" i="61"/>
  <c r="B93" i="61"/>
  <c r="B94" i="61"/>
  <c r="B95" i="61"/>
  <c r="B96" i="61"/>
  <c r="B97" i="61"/>
  <c r="B98" i="61"/>
  <c r="B99" i="61"/>
  <c r="B100" i="61"/>
  <c r="B101" i="61"/>
  <c r="B102" i="61"/>
  <c r="B103" i="61"/>
  <c r="B104" i="61"/>
  <c r="B105" i="61"/>
  <c r="B106" i="61"/>
  <c r="B107" i="61"/>
  <c r="B108" i="61"/>
  <c r="B109" i="61"/>
  <c r="B110" i="61"/>
  <c r="B111" i="61"/>
  <c r="B112" i="61"/>
  <c r="B113" i="61"/>
  <c r="B114" i="61"/>
  <c r="B115" i="61"/>
  <c r="B116" i="61"/>
  <c r="B117" i="61"/>
  <c r="B118" i="61"/>
  <c r="B119" i="61"/>
  <c r="B120" i="61"/>
  <c r="B121" i="61"/>
  <c r="B122" i="61"/>
  <c r="B123" i="61"/>
  <c r="B124" i="61"/>
  <c r="B125" i="61"/>
  <c r="B126" i="61"/>
  <c r="B127" i="61"/>
  <c r="B128" i="61"/>
  <c r="B129" i="61"/>
  <c r="B130" i="61"/>
  <c r="B131" i="61"/>
  <c r="B132" i="61"/>
  <c r="B133" i="61"/>
  <c r="B134" i="61"/>
  <c r="B135" i="61"/>
  <c r="B136" i="61"/>
  <c r="B137" i="61"/>
  <c r="B138" i="61"/>
  <c r="B139" i="61"/>
  <c r="B140" i="61"/>
  <c r="B141" i="61"/>
  <c r="B142" i="61"/>
  <c r="B143" i="61"/>
  <c r="B144" i="61"/>
  <c r="B145" i="61"/>
  <c r="B146" i="61"/>
  <c r="B147" i="61"/>
  <c r="B148" i="61"/>
  <c r="B149" i="61"/>
  <c r="B150" i="61"/>
  <c r="B151" i="61"/>
  <c r="B152" i="61"/>
  <c r="B153" i="61"/>
  <c r="B154" i="61"/>
  <c r="B155" i="61"/>
  <c r="B156" i="61"/>
  <c r="B157" i="61"/>
  <c r="B158" i="61"/>
  <c r="B159" i="61"/>
  <c r="B160" i="61"/>
  <c r="B161" i="61"/>
  <c r="B162" i="61"/>
  <c r="B163" i="61"/>
  <c r="B164" i="61"/>
  <c r="B165" i="61"/>
  <c r="B166" i="61"/>
  <c r="B167" i="61"/>
  <c r="B168" i="61"/>
  <c r="B169" i="61"/>
  <c r="B170" i="61"/>
  <c r="B171" i="61"/>
  <c r="B172" i="61"/>
  <c r="B173" i="61"/>
  <c r="B174" i="61"/>
  <c r="B175" i="61"/>
  <c r="B176" i="61"/>
  <c r="B177" i="61"/>
  <c r="B178" i="61"/>
  <c r="B179" i="61"/>
  <c r="B180" i="61"/>
  <c r="B181" i="61"/>
  <c r="B182" i="61"/>
  <c r="B183" i="61"/>
  <c r="B184" i="61"/>
  <c r="B185" i="61"/>
  <c r="B186" i="61"/>
  <c r="B187" i="61"/>
  <c r="B188" i="61"/>
  <c r="B189" i="61"/>
  <c r="B190" i="61"/>
  <c r="B191" i="61"/>
  <c r="B192" i="61"/>
  <c r="B193" i="61"/>
  <c r="B194" i="61"/>
  <c r="B195" i="61"/>
  <c r="B196" i="61"/>
  <c r="B197" i="61"/>
  <c r="B198" i="61"/>
  <c r="B199" i="61"/>
  <c r="B200" i="61"/>
  <c r="B201" i="61"/>
  <c r="B202" i="61"/>
  <c r="B203" i="61"/>
  <c r="B204" i="61"/>
  <c r="B205" i="61"/>
  <c r="B206" i="61"/>
  <c r="B207" i="61"/>
  <c r="B208" i="61"/>
  <c r="B209" i="61"/>
  <c r="B210" i="61"/>
  <c r="B211" i="61"/>
  <c r="B212" i="61"/>
  <c r="B213" i="61"/>
  <c r="B214" i="61"/>
  <c r="B215" i="61"/>
  <c r="B216" i="61"/>
  <c r="B217" i="61"/>
  <c r="B218" i="61"/>
  <c r="B219" i="61"/>
  <c r="B220" i="61"/>
  <c r="B221" i="61"/>
  <c r="B222" i="61"/>
  <c r="B223" i="61"/>
  <c r="B224" i="61"/>
  <c r="B225" i="61"/>
  <c r="B226" i="61"/>
  <c r="B227" i="61"/>
  <c r="B228" i="61"/>
  <c r="B229" i="61"/>
  <c r="B230" i="61"/>
  <c r="B231" i="61"/>
  <c r="B232" i="61"/>
  <c r="B233" i="61"/>
  <c r="B234" i="61"/>
  <c r="B235" i="61"/>
  <c r="B236" i="61"/>
  <c r="B237" i="61"/>
  <c r="B238" i="61"/>
  <c r="B239" i="61"/>
  <c r="B240" i="61"/>
  <c r="B241" i="61"/>
  <c r="B242" i="61"/>
  <c r="B243" i="61"/>
  <c r="B244" i="61"/>
  <c r="B245" i="61"/>
  <c r="B246" i="61"/>
  <c r="B247" i="61"/>
  <c r="B248" i="61"/>
  <c r="B249" i="61"/>
  <c r="B250" i="61"/>
  <c r="B251" i="61"/>
  <c r="B252" i="61"/>
  <c r="B253" i="61"/>
  <c r="B254" i="61"/>
  <c r="B255" i="61"/>
  <c r="B256" i="61"/>
  <c r="B257" i="61"/>
  <c r="B258" i="61"/>
  <c r="B259" i="61"/>
  <c r="B260" i="61"/>
  <c r="B261" i="61"/>
  <c r="B262" i="61"/>
  <c r="B263" i="61"/>
  <c r="B264" i="61"/>
  <c r="B265" i="61"/>
  <c r="B266" i="61"/>
  <c r="B267" i="61"/>
  <c r="B268" i="61"/>
  <c r="B269" i="61"/>
  <c r="B270" i="61"/>
  <c r="B271" i="61"/>
  <c r="B272" i="61"/>
  <c r="B273" i="61"/>
  <c r="B274" i="61"/>
  <c r="B275" i="61"/>
  <c r="B276" i="61"/>
  <c r="B277" i="61"/>
  <c r="B278" i="61"/>
  <c r="B279" i="61"/>
  <c r="B280" i="61"/>
  <c r="B281" i="61"/>
  <c r="B282" i="61"/>
  <c r="B283" i="61"/>
  <c r="B284" i="61"/>
  <c r="B285" i="61"/>
  <c r="B286" i="61"/>
  <c r="B287" i="61"/>
  <c r="B288" i="61"/>
  <c r="B289" i="61"/>
  <c r="B290" i="61"/>
  <c r="B291" i="61"/>
  <c r="B292" i="61"/>
  <c r="B293" i="61"/>
  <c r="B294" i="61"/>
  <c r="B295" i="61"/>
  <c r="B296" i="61"/>
  <c r="B297" i="61"/>
  <c r="B298" i="61"/>
  <c r="B299" i="61"/>
  <c r="B300" i="61"/>
  <c r="B301" i="61"/>
  <c r="B302" i="61"/>
  <c r="B303" i="61"/>
  <c r="B304" i="61"/>
  <c r="B305" i="61"/>
  <c r="B306" i="61"/>
  <c r="B307" i="61"/>
  <c r="B308" i="61"/>
  <c r="B309" i="61"/>
  <c r="B310" i="61"/>
  <c r="B311" i="61"/>
  <c r="B312" i="61"/>
  <c r="B313" i="61"/>
  <c r="B314" i="61"/>
  <c r="B315" i="61"/>
  <c r="B316" i="61"/>
  <c r="B317" i="61"/>
  <c r="B318" i="61"/>
  <c r="B319" i="61"/>
  <c r="B320" i="61"/>
  <c r="B321" i="61"/>
  <c r="B322" i="61"/>
  <c r="B323" i="61"/>
  <c r="B324" i="61"/>
  <c r="B325" i="61"/>
  <c r="B326" i="61"/>
  <c r="B327" i="61"/>
  <c r="B328" i="61"/>
  <c r="B329" i="61"/>
  <c r="B330" i="61"/>
  <c r="B331" i="61"/>
  <c r="B332" i="61"/>
  <c r="B333" i="61"/>
  <c r="B334" i="61"/>
  <c r="B335" i="61"/>
  <c r="B336" i="61"/>
  <c r="B337" i="61"/>
  <c r="B338" i="61"/>
  <c r="B339" i="61"/>
  <c r="B340" i="61"/>
  <c r="B341" i="61"/>
  <c r="B342" i="61"/>
  <c r="B343" i="61"/>
  <c r="B344" i="61"/>
  <c r="B345" i="61"/>
  <c r="B346" i="61"/>
  <c r="B347" i="61"/>
  <c r="B348" i="61"/>
  <c r="B349" i="61"/>
  <c r="B350" i="61"/>
  <c r="B351" i="61"/>
  <c r="B352" i="61"/>
  <c r="B353" i="61"/>
  <c r="B354" i="61"/>
  <c r="B355" i="61"/>
  <c r="B356" i="61"/>
  <c r="B357" i="61"/>
  <c r="B358" i="61"/>
  <c r="B359" i="61"/>
  <c r="B360" i="61"/>
  <c r="B361" i="61"/>
  <c r="B362" i="61"/>
  <c r="B363" i="61"/>
  <c r="B364" i="61"/>
  <c r="B365" i="61"/>
  <c r="B366" i="61"/>
  <c r="B367" i="61"/>
  <c r="B368" i="61"/>
  <c r="B369" i="61"/>
  <c r="B370" i="61"/>
  <c r="B371" i="61"/>
  <c r="B372" i="61"/>
  <c r="B373" i="61"/>
  <c r="B374" i="61"/>
  <c r="B375" i="61"/>
  <c r="B376" i="61"/>
  <c r="B377" i="61"/>
  <c r="B378" i="61"/>
  <c r="B379" i="61"/>
  <c r="B380" i="61"/>
  <c r="B381" i="61"/>
  <c r="B382" i="61"/>
  <c r="B383" i="61"/>
  <c r="B384" i="61"/>
  <c r="B385" i="61"/>
  <c r="B386" i="61"/>
  <c r="B387" i="61"/>
  <c r="B388" i="61"/>
  <c r="B389" i="61"/>
  <c r="B390" i="61"/>
  <c r="B391" i="61"/>
  <c r="B392" i="61"/>
  <c r="B393" i="61"/>
  <c r="B394" i="61"/>
  <c r="B395" i="61"/>
  <c r="B396" i="61"/>
  <c r="B397" i="61"/>
  <c r="B398" i="61"/>
  <c r="B399" i="61"/>
  <c r="B400" i="61"/>
  <c r="B401" i="61"/>
  <c r="B402" i="61"/>
  <c r="B403" i="61"/>
  <c r="B404" i="61"/>
  <c r="B405" i="61"/>
  <c r="B406" i="61"/>
  <c r="B407" i="61"/>
  <c r="B408" i="61"/>
  <c r="B409" i="61"/>
  <c r="B410" i="61"/>
  <c r="B411" i="61"/>
  <c r="B412" i="61"/>
  <c r="B413" i="61"/>
  <c r="B414" i="61"/>
  <c r="B415" i="61"/>
  <c r="B416" i="61"/>
  <c r="B417" i="61"/>
  <c r="B418" i="61"/>
  <c r="B419" i="61"/>
  <c r="B420" i="61"/>
  <c r="B421" i="61"/>
  <c r="B422" i="61"/>
  <c r="B423" i="61"/>
  <c r="B424" i="61"/>
  <c r="B425" i="61"/>
  <c r="B426" i="61"/>
  <c r="B427" i="61"/>
  <c r="B428" i="61"/>
  <c r="B429" i="61"/>
  <c r="B430" i="61"/>
  <c r="B431" i="61"/>
  <c r="B432" i="61"/>
  <c r="B433" i="61"/>
  <c r="B434" i="61"/>
  <c r="B435" i="61"/>
  <c r="B436" i="61"/>
  <c r="B437" i="61"/>
  <c r="B438" i="61"/>
  <c r="B439" i="61"/>
  <c r="B440" i="61"/>
  <c r="B441" i="61"/>
  <c r="B442" i="61"/>
  <c r="B443" i="61"/>
  <c r="B444" i="61"/>
  <c r="B445" i="61"/>
  <c r="B446" i="61"/>
  <c r="B447" i="61"/>
  <c r="B448" i="61"/>
  <c r="B449" i="61"/>
  <c r="B450" i="61"/>
  <c r="B451" i="61"/>
  <c r="B452" i="61"/>
  <c r="B453" i="61"/>
  <c r="B454" i="61"/>
  <c r="B455" i="61"/>
  <c r="B456" i="61"/>
  <c r="B457" i="61"/>
  <c r="B458" i="61"/>
  <c r="B459" i="61"/>
  <c r="B460" i="61"/>
  <c r="B461" i="61"/>
  <c r="B462" i="61"/>
  <c r="B463" i="61"/>
  <c r="B464" i="61"/>
  <c r="B465" i="61"/>
  <c r="B466" i="61"/>
  <c r="B467" i="61"/>
  <c r="B468" i="61"/>
  <c r="B469" i="61"/>
  <c r="B470" i="61"/>
  <c r="B471" i="61"/>
  <c r="B472" i="61"/>
  <c r="B473" i="61"/>
  <c r="B474" i="61"/>
  <c r="B475" i="61"/>
  <c r="B476" i="61"/>
  <c r="B477" i="61"/>
  <c r="B478" i="61"/>
  <c r="B479" i="61"/>
  <c r="B480" i="61"/>
  <c r="B481" i="61"/>
  <c r="B482" i="61"/>
  <c r="B483" i="61"/>
  <c r="B484" i="61"/>
  <c r="B485" i="61"/>
  <c r="B486" i="61"/>
  <c r="B487" i="61"/>
  <c r="B488" i="61"/>
  <c r="B489" i="61"/>
  <c r="B490" i="61"/>
  <c r="B491" i="61"/>
  <c r="B492" i="61"/>
  <c r="B493" i="61"/>
  <c r="B494" i="61"/>
  <c r="B495" i="61"/>
  <c r="B496" i="61"/>
  <c r="B497" i="61"/>
  <c r="B498" i="61"/>
  <c r="B499" i="61"/>
  <c r="B500" i="61"/>
  <c r="B501" i="61"/>
  <c r="B502" i="61"/>
  <c r="B503" i="61"/>
  <c r="B504" i="61"/>
  <c r="B505" i="61"/>
  <c r="B506" i="61"/>
  <c r="B507" i="61"/>
  <c r="B508" i="61"/>
  <c r="B509" i="61"/>
  <c r="B510" i="61"/>
  <c r="B511" i="61"/>
  <c r="B512" i="61"/>
  <c r="B513" i="61"/>
  <c r="B514" i="61"/>
  <c r="B515" i="61"/>
  <c r="B516" i="61"/>
  <c r="B517" i="61"/>
  <c r="B518" i="61"/>
  <c r="B519" i="61"/>
  <c r="B520" i="61"/>
  <c r="B521" i="61"/>
  <c r="B522" i="61"/>
  <c r="B523" i="61"/>
  <c r="B524" i="61"/>
  <c r="B525" i="61"/>
  <c r="B526" i="61"/>
  <c r="B527" i="61"/>
  <c r="B528" i="61"/>
  <c r="B529" i="61"/>
  <c r="B530" i="61"/>
  <c r="B531" i="61"/>
  <c r="B532" i="61"/>
  <c r="B533" i="61"/>
  <c r="B534" i="61"/>
  <c r="B535" i="61"/>
  <c r="B536" i="61"/>
  <c r="B537" i="61"/>
  <c r="B538" i="61"/>
  <c r="B539" i="61"/>
  <c r="B540" i="61"/>
  <c r="B541" i="61"/>
  <c r="B542" i="61"/>
  <c r="B543" i="61"/>
  <c r="B544" i="61"/>
  <c r="B545" i="61"/>
  <c r="B546" i="61"/>
  <c r="B547" i="61"/>
  <c r="B548" i="61"/>
  <c r="B549" i="61"/>
  <c r="B550" i="61"/>
  <c r="B551" i="61"/>
  <c r="B552" i="61"/>
  <c r="B553" i="61"/>
  <c r="B554" i="61"/>
  <c r="B555" i="61"/>
  <c r="B556" i="61"/>
  <c r="B557" i="61"/>
  <c r="B558" i="61"/>
  <c r="B559" i="61"/>
  <c r="B560" i="61"/>
  <c r="B561" i="61"/>
  <c r="B562" i="61"/>
  <c r="B563" i="61"/>
  <c r="B564" i="61"/>
  <c r="B565" i="61"/>
  <c r="B566" i="61"/>
  <c r="B567" i="61"/>
  <c r="B568" i="61"/>
  <c r="B569" i="61"/>
  <c r="B570" i="61"/>
  <c r="B571" i="61"/>
  <c r="B572" i="61"/>
  <c r="B573" i="61"/>
  <c r="B574" i="61"/>
  <c r="B575" i="61"/>
  <c r="B576" i="61"/>
  <c r="B577" i="61"/>
  <c r="B578" i="61"/>
  <c r="B579" i="61"/>
  <c r="B580" i="61"/>
  <c r="B581" i="61"/>
  <c r="B582" i="61"/>
  <c r="B583" i="61"/>
  <c r="B584" i="61"/>
  <c r="B585" i="61"/>
  <c r="B586" i="61"/>
  <c r="B587" i="61"/>
  <c r="B588" i="61"/>
  <c r="B589" i="61"/>
  <c r="B590" i="61"/>
  <c r="B591" i="61"/>
  <c r="B592" i="61"/>
  <c r="B593" i="61"/>
  <c r="B594" i="61"/>
  <c r="B595" i="61"/>
  <c r="B596" i="61"/>
  <c r="B597" i="61"/>
  <c r="B598" i="61"/>
  <c r="B599" i="61"/>
  <c r="B600" i="61"/>
  <c r="B601" i="61"/>
  <c r="B602" i="61"/>
  <c r="B603" i="61"/>
  <c r="B604" i="61"/>
  <c r="B605" i="61"/>
  <c r="B606" i="61"/>
  <c r="B607" i="61"/>
  <c r="B608" i="61"/>
  <c r="B609" i="61"/>
  <c r="B610" i="61"/>
  <c r="B611" i="61"/>
  <c r="B612" i="61"/>
  <c r="B613" i="61"/>
  <c r="B614" i="61"/>
  <c r="B615" i="61"/>
  <c r="B616" i="61"/>
  <c r="B617" i="61"/>
  <c r="B618" i="61"/>
  <c r="B619" i="61"/>
  <c r="B620" i="61"/>
  <c r="B621" i="61"/>
  <c r="B622" i="61"/>
  <c r="B623" i="61"/>
  <c r="B624" i="61"/>
  <c r="B625" i="61"/>
  <c r="B626" i="61"/>
  <c r="B627" i="61"/>
  <c r="B628" i="61"/>
  <c r="B629" i="61"/>
  <c r="B630" i="61"/>
  <c r="B631" i="61"/>
  <c r="B632" i="61"/>
  <c r="B633" i="61"/>
  <c r="B634" i="61"/>
  <c r="B635" i="61"/>
  <c r="B636" i="61"/>
  <c r="B637" i="61"/>
  <c r="B638" i="61"/>
  <c r="B639" i="61"/>
  <c r="B640" i="61"/>
  <c r="B641" i="61"/>
  <c r="B642" i="61"/>
  <c r="B643" i="61"/>
  <c r="B644" i="61"/>
  <c r="B645" i="61"/>
  <c r="B646" i="61"/>
  <c r="B647" i="61"/>
  <c r="B648" i="61"/>
  <c r="B649" i="61"/>
  <c r="B650" i="61"/>
  <c r="B651" i="61"/>
  <c r="B652" i="61"/>
  <c r="B653" i="61"/>
  <c r="B654" i="61"/>
  <c r="B655" i="61"/>
  <c r="B656" i="61"/>
  <c r="B657" i="61"/>
  <c r="B658" i="61"/>
  <c r="B659" i="61"/>
  <c r="B660" i="61"/>
  <c r="B661" i="61"/>
  <c r="B662" i="61"/>
  <c r="B663" i="61"/>
  <c r="B664" i="61"/>
  <c r="B665" i="61"/>
  <c r="B666" i="61"/>
  <c r="B667" i="61"/>
  <c r="B668" i="61"/>
  <c r="B669" i="61"/>
  <c r="B670" i="61"/>
  <c r="B671" i="61"/>
  <c r="B672" i="61"/>
  <c r="B673" i="61"/>
  <c r="B674" i="61"/>
  <c r="B675" i="61"/>
  <c r="B676" i="61"/>
  <c r="B677" i="61"/>
  <c r="B678" i="61"/>
  <c r="B679" i="61"/>
  <c r="B680" i="61"/>
  <c r="B681" i="61"/>
  <c r="B682" i="61"/>
  <c r="B683" i="61"/>
  <c r="B684" i="61"/>
  <c r="B685" i="61"/>
  <c r="B686" i="61"/>
  <c r="B687" i="61"/>
  <c r="B688" i="61"/>
  <c r="B689" i="61"/>
  <c r="B690" i="61"/>
  <c r="B691" i="61"/>
  <c r="B692" i="61"/>
  <c r="B693" i="61"/>
  <c r="B694" i="61"/>
  <c r="B695" i="61"/>
  <c r="B696" i="61"/>
  <c r="B697" i="61"/>
  <c r="B698" i="61"/>
  <c r="B699" i="61"/>
  <c r="B700" i="61"/>
  <c r="B701" i="61"/>
  <c r="B702" i="61"/>
  <c r="B703" i="61"/>
  <c r="B704" i="61"/>
  <c r="B705" i="61"/>
  <c r="B706" i="61"/>
  <c r="B707" i="61"/>
  <c r="B708" i="61"/>
  <c r="B709" i="61"/>
  <c r="B710" i="61"/>
  <c r="B711" i="61"/>
  <c r="B712" i="61"/>
  <c r="B713" i="61"/>
  <c r="B714" i="61"/>
  <c r="B715" i="61"/>
  <c r="B716" i="61"/>
  <c r="B717" i="61"/>
  <c r="B718" i="61"/>
  <c r="B719" i="61"/>
  <c r="B720" i="61"/>
  <c r="B721" i="61"/>
  <c r="B722" i="61"/>
  <c r="B723" i="61"/>
  <c r="B724" i="61"/>
  <c r="B725" i="61"/>
  <c r="B726" i="61"/>
  <c r="B727" i="61"/>
  <c r="B728" i="61"/>
  <c r="B729" i="61"/>
  <c r="B730" i="61"/>
  <c r="B731" i="61"/>
  <c r="B732" i="61"/>
  <c r="B733" i="61"/>
  <c r="B734" i="61"/>
  <c r="B735" i="61"/>
  <c r="B736" i="61"/>
  <c r="B737" i="61"/>
  <c r="B738" i="61"/>
  <c r="B739" i="61"/>
  <c r="B740" i="61"/>
  <c r="B741" i="61"/>
  <c r="B742" i="61"/>
  <c r="B743" i="61"/>
  <c r="B744" i="61"/>
  <c r="B745" i="61"/>
  <c r="B746" i="61"/>
  <c r="B747" i="61"/>
  <c r="B748" i="61"/>
  <c r="B749" i="61"/>
  <c r="B750" i="61"/>
  <c r="B751" i="61"/>
  <c r="B752" i="61"/>
  <c r="B753" i="61"/>
  <c r="B754" i="61"/>
  <c r="B755" i="61"/>
  <c r="B756" i="61"/>
  <c r="B757" i="61"/>
  <c r="B758" i="61"/>
  <c r="B759" i="61"/>
  <c r="B760" i="61"/>
  <c r="B761" i="61"/>
  <c r="B762" i="61"/>
  <c r="B763" i="61"/>
  <c r="B764" i="61"/>
  <c r="B765" i="61"/>
  <c r="B766" i="61"/>
  <c r="B767" i="61"/>
  <c r="B768" i="61"/>
  <c r="B769" i="61"/>
  <c r="B770" i="61"/>
  <c r="B771" i="61"/>
  <c r="B772" i="61"/>
  <c r="B773" i="61"/>
  <c r="B774" i="61"/>
  <c r="B775" i="61"/>
  <c r="B776" i="61"/>
  <c r="B777" i="61"/>
  <c r="B778" i="61"/>
  <c r="B779" i="61"/>
  <c r="B780" i="61"/>
  <c r="B781" i="61"/>
  <c r="B782" i="61"/>
  <c r="B783" i="61"/>
  <c r="B784" i="61"/>
  <c r="B785" i="61"/>
  <c r="B786" i="61"/>
  <c r="B787" i="61"/>
  <c r="B788" i="61"/>
  <c r="B789" i="61"/>
  <c r="B790" i="61"/>
  <c r="B791" i="61"/>
  <c r="B792" i="61"/>
  <c r="B793" i="61"/>
  <c r="B794" i="61"/>
  <c r="B795" i="61"/>
  <c r="B796" i="61"/>
  <c r="B797" i="61"/>
  <c r="B798" i="61"/>
  <c r="B799" i="61"/>
  <c r="B800" i="61"/>
  <c r="B801" i="61"/>
  <c r="B802" i="61"/>
  <c r="B803" i="61"/>
  <c r="B804" i="61"/>
  <c r="B805" i="61"/>
  <c r="B806" i="61"/>
  <c r="B807" i="61"/>
  <c r="B808" i="61"/>
  <c r="B809" i="61"/>
  <c r="B810" i="61"/>
  <c r="B811" i="61"/>
  <c r="B812" i="61"/>
  <c r="B813" i="61"/>
  <c r="B814" i="61"/>
  <c r="B815" i="61"/>
  <c r="B816" i="61"/>
  <c r="B817" i="61"/>
  <c r="B818" i="61"/>
  <c r="B819" i="61"/>
  <c r="B820" i="61"/>
  <c r="B821" i="61"/>
  <c r="B822" i="61"/>
  <c r="B823" i="61"/>
  <c r="B824" i="61"/>
  <c r="B825" i="61"/>
  <c r="B826" i="61"/>
  <c r="B827" i="61"/>
  <c r="B828" i="61"/>
  <c r="B829" i="61"/>
  <c r="B830" i="61"/>
  <c r="B831" i="61"/>
  <c r="B832" i="61"/>
  <c r="B833" i="61"/>
  <c r="B834" i="61"/>
  <c r="B835" i="61"/>
  <c r="B836" i="61"/>
  <c r="B837" i="61"/>
  <c r="B838" i="61"/>
  <c r="B839" i="61"/>
  <c r="B840" i="61"/>
  <c r="B841" i="61"/>
  <c r="B842" i="61"/>
  <c r="B843" i="61"/>
  <c r="B844" i="61"/>
  <c r="B845" i="61"/>
  <c r="B846" i="61"/>
  <c r="B847" i="61"/>
  <c r="B848" i="61"/>
  <c r="B849" i="61"/>
  <c r="B850" i="61"/>
  <c r="B851" i="61"/>
  <c r="B852" i="61"/>
  <c r="B853" i="61"/>
  <c r="B854" i="61"/>
  <c r="B855" i="61"/>
  <c r="B856" i="61"/>
  <c r="B857" i="61"/>
  <c r="B858" i="61"/>
  <c r="B859" i="61"/>
  <c r="B860" i="61"/>
  <c r="B861" i="61"/>
  <c r="B862" i="61"/>
  <c r="B863" i="61"/>
  <c r="B864" i="61"/>
  <c r="B865" i="61"/>
  <c r="B866" i="61"/>
  <c r="B867" i="61"/>
  <c r="B868" i="61"/>
  <c r="B869" i="61"/>
  <c r="B870" i="61"/>
  <c r="B871" i="61"/>
  <c r="B872" i="61"/>
  <c r="B873" i="61"/>
  <c r="B874" i="61"/>
  <c r="B875" i="61"/>
  <c r="B876" i="61"/>
  <c r="B877" i="61"/>
  <c r="B878" i="61"/>
  <c r="B879" i="61"/>
  <c r="B880" i="61"/>
  <c r="B881" i="61"/>
  <c r="B882" i="61"/>
  <c r="B883" i="61"/>
  <c r="B884" i="61"/>
  <c r="B885" i="61"/>
  <c r="B886" i="61"/>
  <c r="B887" i="61"/>
  <c r="B888" i="61"/>
  <c r="B889" i="61"/>
  <c r="B890" i="61"/>
  <c r="B891" i="61"/>
  <c r="B892" i="61"/>
  <c r="B893" i="61"/>
  <c r="B894" i="61"/>
  <c r="B895" i="61"/>
  <c r="B896" i="61"/>
  <c r="B897" i="61"/>
  <c r="B898" i="61"/>
  <c r="B899" i="61"/>
  <c r="B900" i="61"/>
  <c r="B901" i="61"/>
  <c r="B902" i="61"/>
  <c r="B903" i="61"/>
  <c r="B904" i="61"/>
  <c r="B905" i="61"/>
  <c r="B906" i="61"/>
  <c r="B907" i="61"/>
  <c r="B908" i="61"/>
  <c r="B909" i="61"/>
  <c r="B910" i="61"/>
  <c r="B911" i="61"/>
  <c r="B912" i="61"/>
  <c r="B913" i="61"/>
  <c r="B914" i="61"/>
  <c r="B915" i="61"/>
  <c r="B916" i="61"/>
  <c r="B917" i="61"/>
  <c r="B918" i="61"/>
  <c r="B919" i="61"/>
  <c r="B920" i="61"/>
  <c r="B921" i="61"/>
  <c r="B922" i="61"/>
  <c r="B923" i="61"/>
  <c r="B924" i="61"/>
  <c r="B925" i="61"/>
  <c r="B926" i="61"/>
  <c r="B927" i="61"/>
  <c r="B928" i="61"/>
  <c r="B929" i="61"/>
  <c r="B930" i="61"/>
  <c r="B931" i="61"/>
  <c r="B932" i="61"/>
  <c r="B933" i="61"/>
  <c r="B934" i="61"/>
  <c r="B935" i="61"/>
  <c r="B936" i="61"/>
  <c r="B937" i="61"/>
  <c r="B938" i="61"/>
  <c r="B939" i="61"/>
  <c r="B940" i="61"/>
  <c r="B941" i="61"/>
  <c r="B942" i="61"/>
  <c r="B943" i="61"/>
  <c r="B944" i="61"/>
  <c r="B945" i="61"/>
  <c r="B946" i="61"/>
  <c r="B947" i="61"/>
  <c r="B948" i="61"/>
  <c r="B949" i="61"/>
  <c r="B950" i="61"/>
  <c r="B951" i="61"/>
  <c r="B952" i="61"/>
  <c r="B953" i="61"/>
  <c r="B954" i="61"/>
  <c r="B955" i="61"/>
  <c r="B956" i="61"/>
  <c r="B957" i="61"/>
  <c r="B958" i="61"/>
  <c r="B959" i="61"/>
  <c r="B960" i="61"/>
  <c r="B961" i="61"/>
  <c r="B962" i="61"/>
  <c r="B963" i="61"/>
  <c r="B964" i="61"/>
  <c r="B965" i="61"/>
  <c r="B966" i="61"/>
  <c r="B967" i="61"/>
  <c r="B968" i="61"/>
  <c r="B969" i="61"/>
  <c r="B970" i="61"/>
  <c r="B971" i="61"/>
  <c r="B972" i="61"/>
  <c r="B973" i="61"/>
  <c r="B974" i="61"/>
  <c r="B975" i="61"/>
  <c r="B976" i="61"/>
  <c r="B977" i="61"/>
  <c r="B978" i="61"/>
  <c r="B979" i="61"/>
  <c r="B980" i="61"/>
  <c r="B981" i="61"/>
  <c r="B982" i="61"/>
  <c r="B983" i="61"/>
  <c r="B984" i="61"/>
  <c r="B985" i="61"/>
  <c r="B986" i="61"/>
  <c r="B987" i="61"/>
  <c r="B988" i="61"/>
  <c r="B989" i="61"/>
  <c r="B990" i="61"/>
  <c r="B991" i="61"/>
  <c r="B992" i="61"/>
  <c r="B993" i="61"/>
  <c r="B994" i="61"/>
  <c r="B995" i="61"/>
  <c r="B996" i="61"/>
  <c r="B997" i="61"/>
  <c r="B998" i="61"/>
  <c r="B999" i="61"/>
  <c r="B1000" i="61"/>
  <c r="B1001" i="61"/>
  <c r="B1002" i="61"/>
  <c r="B1003" i="61"/>
  <c r="B1004" i="61"/>
  <c r="B1005" i="61"/>
  <c r="B1006" i="61"/>
  <c r="B1007" i="61"/>
  <c r="B1008" i="61"/>
  <c r="B1009" i="61"/>
  <c r="B1010" i="61"/>
  <c r="B1011" i="61"/>
  <c r="B1012" i="61"/>
  <c r="B1013" i="61"/>
  <c r="B1014" i="61"/>
  <c r="B1015" i="61"/>
  <c r="B1016" i="61"/>
  <c r="B1017" i="61"/>
  <c r="B1018" i="61"/>
  <c r="B1019" i="61"/>
  <c r="B1020" i="61"/>
  <c r="B1021" i="61"/>
  <c r="B1022" i="61"/>
  <c r="B1023" i="61"/>
  <c r="B1024" i="61"/>
  <c r="B1025" i="61"/>
  <c r="B1026" i="61"/>
  <c r="B1027" i="61"/>
  <c r="B1028" i="61"/>
  <c r="B1029" i="61"/>
  <c r="B1030" i="61"/>
  <c r="B1031" i="61"/>
  <c r="B1032" i="61"/>
  <c r="B1033" i="61"/>
  <c r="B1034" i="61"/>
  <c r="B1035" i="61"/>
  <c r="B1036" i="61"/>
  <c r="B1037" i="61"/>
  <c r="B1038" i="61"/>
  <c r="B1039" i="61"/>
  <c r="B1040" i="61"/>
  <c r="B1041" i="61"/>
  <c r="B1042" i="61"/>
  <c r="B1043" i="61"/>
  <c r="B1044" i="61"/>
  <c r="B1045" i="61"/>
  <c r="B1046" i="61"/>
  <c r="B1047" i="61"/>
  <c r="B1048" i="61"/>
  <c r="B1049" i="61"/>
  <c r="B1050" i="61"/>
  <c r="B1051" i="61"/>
  <c r="B1052" i="61"/>
  <c r="B1053" i="61"/>
  <c r="B1054" i="61"/>
  <c r="B1055" i="61"/>
  <c r="B1056" i="61"/>
  <c r="B1057" i="61"/>
  <c r="B1058" i="61"/>
  <c r="B1059" i="61"/>
  <c r="B1060" i="61"/>
  <c r="B1061" i="61"/>
  <c r="B1062" i="61"/>
  <c r="B1063" i="61"/>
  <c r="B1064" i="61"/>
  <c r="B1065" i="61"/>
  <c r="B1066" i="61"/>
  <c r="B1067" i="61"/>
  <c r="B1068" i="61"/>
  <c r="B1069" i="61"/>
  <c r="B1070" i="61"/>
  <c r="B1071" i="61"/>
  <c r="B1072" i="61"/>
  <c r="B1073" i="61"/>
  <c r="B1074" i="61"/>
  <c r="B1075" i="61"/>
  <c r="B1076" i="61"/>
  <c r="B1077" i="61"/>
  <c r="B1078" i="61"/>
  <c r="B1079" i="61"/>
  <c r="B1080" i="61"/>
  <c r="B1081" i="61"/>
  <c r="B1082" i="61"/>
  <c r="B1083" i="61"/>
  <c r="B1084" i="61"/>
  <c r="B1085" i="61"/>
  <c r="B1086" i="61"/>
  <c r="B1087" i="61"/>
  <c r="B1088" i="61"/>
  <c r="B1089" i="61"/>
  <c r="B1090" i="61"/>
  <c r="B1091" i="61"/>
  <c r="B1092" i="61"/>
  <c r="B1093" i="61"/>
  <c r="B1094" i="61"/>
  <c r="B1095" i="61"/>
  <c r="B1096" i="61"/>
  <c r="B1097" i="61"/>
  <c r="B1098" i="61"/>
  <c r="B1099" i="61"/>
  <c r="B1100" i="61"/>
  <c r="B1101" i="61"/>
  <c r="B1102" i="61"/>
  <c r="B1103" i="61"/>
  <c r="B1104" i="61"/>
  <c r="B1105" i="61"/>
  <c r="B1106" i="61"/>
  <c r="B1107" i="61"/>
  <c r="B1108" i="61"/>
  <c r="B1109" i="61"/>
  <c r="B1110" i="61"/>
  <c r="B1111" i="61"/>
  <c r="B1112" i="61"/>
  <c r="B1113" i="61"/>
  <c r="B1114" i="61"/>
  <c r="B1115" i="61"/>
  <c r="B1116" i="61"/>
  <c r="B1117" i="61"/>
  <c r="B1118" i="61"/>
  <c r="B1119" i="61"/>
  <c r="B1120" i="61"/>
  <c r="B1121" i="61"/>
  <c r="B1122" i="61"/>
  <c r="B1123" i="61"/>
  <c r="B1124" i="61"/>
  <c r="B1125" i="61"/>
  <c r="B1126" i="61"/>
  <c r="B1127" i="61"/>
  <c r="B1128" i="61"/>
  <c r="B1129" i="61"/>
  <c r="B1130" i="61"/>
  <c r="B1131" i="61"/>
  <c r="B1132" i="61"/>
  <c r="B1133" i="61"/>
  <c r="B1134" i="61"/>
  <c r="B1135" i="61"/>
  <c r="B1136" i="61"/>
  <c r="B1137" i="61"/>
  <c r="B1138" i="61"/>
  <c r="B1139" i="61"/>
  <c r="B1140" i="61"/>
  <c r="B1141" i="61"/>
  <c r="B1142" i="61"/>
  <c r="B1143" i="61"/>
  <c r="B1144" i="61"/>
  <c r="B1145" i="61"/>
  <c r="B1146" i="61"/>
  <c r="B1147" i="61"/>
  <c r="B1148" i="61"/>
  <c r="B1149" i="61"/>
  <c r="B1150" i="61"/>
  <c r="B1151" i="61"/>
  <c r="B1152" i="61"/>
  <c r="B1153" i="61"/>
  <c r="B1154" i="61"/>
  <c r="B1155" i="61"/>
  <c r="B1156" i="61"/>
  <c r="B1157" i="61"/>
  <c r="B1158" i="61"/>
  <c r="B1159" i="61"/>
  <c r="B1160" i="61"/>
  <c r="B1161" i="61"/>
  <c r="B1162" i="61"/>
  <c r="B1163" i="61"/>
  <c r="B1164" i="61"/>
  <c r="B1165" i="61"/>
  <c r="B1166" i="61"/>
  <c r="B1167" i="61"/>
  <c r="B1168" i="61"/>
  <c r="B1169" i="61"/>
  <c r="B1170" i="61"/>
  <c r="B1171" i="61"/>
  <c r="B1172" i="61"/>
  <c r="B1173" i="61"/>
  <c r="B1174" i="61"/>
  <c r="B1175" i="61"/>
  <c r="B1176" i="61"/>
  <c r="B1177" i="61"/>
  <c r="B1178" i="61"/>
  <c r="B1179" i="61"/>
  <c r="B1180" i="61"/>
  <c r="B1181" i="61"/>
  <c r="B1182" i="61"/>
  <c r="B1183" i="61"/>
  <c r="B1184" i="61"/>
  <c r="B1185" i="61"/>
  <c r="B1186" i="61"/>
  <c r="B1187" i="61"/>
  <c r="B1188" i="61"/>
  <c r="B1189" i="61"/>
  <c r="B1190" i="61"/>
  <c r="B1191" i="61"/>
  <c r="B1192" i="61"/>
  <c r="B1193" i="61"/>
  <c r="B1194" i="61"/>
  <c r="B1195" i="61"/>
  <c r="B1196" i="61"/>
  <c r="B1197" i="61"/>
  <c r="B1198" i="61"/>
  <c r="B1199" i="61"/>
  <c r="B1200" i="61"/>
  <c r="B1201" i="61"/>
  <c r="B1202" i="61"/>
  <c r="B1203" i="61"/>
  <c r="B1204" i="61"/>
  <c r="B1205" i="61"/>
  <c r="B1206" i="61"/>
  <c r="B1207" i="61"/>
  <c r="B1208" i="61"/>
  <c r="B1209" i="61"/>
  <c r="B1210" i="61"/>
  <c r="B1211" i="61"/>
  <c r="B1212" i="61"/>
  <c r="B1213" i="61"/>
  <c r="B1214" i="61"/>
  <c r="B1215" i="61"/>
  <c r="B1216" i="61"/>
  <c r="B1217" i="61"/>
  <c r="B1218" i="61"/>
  <c r="B1219" i="61"/>
  <c r="B1220" i="61"/>
  <c r="B1221" i="61"/>
  <c r="B1222" i="61"/>
  <c r="B1223" i="61"/>
  <c r="B1224" i="61"/>
  <c r="B1225" i="61"/>
  <c r="B1226" i="61"/>
  <c r="B1227" i="61"/>
  <c r="B1228" i="61"/>
  <c r="B1229" i="61"/>
  <c r="B1230" i="61"/>
  <c r="B1231" i="61"/>
  <c r="B1232" i="61"/>
  <c r="B1233" i="61"/>
  <c r="B1234" i="61"/>
  <c r="B1235" i="61"/>
  <c r="B1236" i="61"/>
  <c r="B1237" i="61"/>
  <c r="B1238" i="61"/>
  <c r="B1239" i="61"/>
  <c r="B1240" i="61"/>
  <c r="B1241" i="61"/>
  <c r="B1242" i="61"/>
  <c r="B1243" i="61"/>
  <c r="B1244" i="61"/>
  <c r="B1245" i="61"/>
  <c r="B1246" i="61"/>
  <c r="B1247" i="61"/>
  <c r="B1248" i="61"/>
  <c r="B1249" i="61"/>
  <c r="B1250" i="61"/>
  <c r="B1251" i="61"/>
  <c r="B1252" i="61"/>
  <c r="B1253" i="61"/>
  <c r="B1254" i="61"/>
  <c r="B1255" i="61"/>
  <c r="B1256" i="61"/>
  <c r="B1257" i="61"/>
  <c r="B1258" i="61"/>
  <c r="B1259" i="61"/>
  <c r="B1260" i="61"/>
  <c r="B1261" i="61"/>
  <c r="B1262" i="61"/>
  <c r="B1263" i="61"/>
  <c r="B1264" i="61"/>
  <c r="B1265" i="61"/>
  <c r="B1266" i="61"/>
  <c r="B1267" i="61"/>
  <c r="B1268" i="61"/>
  <c r="B1269" i="61"/>
  <c r="B1270" i="61"/>
  <c r="B1271" i="61"/>
  <c r="B1272" i="61"/>
  <c r="B1273" i="61"/>
  <c r="B1274" i="61"/>
  <c r="B1275" i="61"/>
  <c r="B1276" i="61"/>
  <c r="B1277" i="61"/>
  <c r="B1278" i="61"/>
  <c r="B1279" i="61"/>
  <c r="B1280" i="61"/>
  <c r="B1281" i="61"/>
  <c r="B1282" i="61"/>
  <c r="B1283" i="61"/>
  <c r="B1284" i="61"/>
  <c r="B1285" i="61"/>
  <c r="B1286" i="61"/>
  <c r="B1287" i="61"/>
  <c r="B1288" i="61"/>
  <c r="B1289" i="61"/>
  <c r="B1290" i="61"/>
  <c r="B1291" i="61"/>
  <c r="B1292" i="61"/>
  <c r="B1293" i="61"/>
  <c r="B1294" i="61"/>
  <c r="B1295" i="61"/>
  <c r="B1296" i="61"/>
  <c r="B1297" i="61"/>
  <c r="B1298" i="61"/>
  <c r="B1299" i="61"/>
  <c r="B1300" i="61"/>
  <c r="B1301" i="61"/>
  <c r="B1302" i="61"/>
  <c r="B1303" i="61"/>
  <c r="B1304" i="61"/>
  <c r="B1305" i="61"/>
  <c r="B1306" i="61"/>
  <c r="B1307" i="61"/>
  <c r="B1308" i="61"/>
  <c r="B1309" i="61"/>
  <c r="B1310" i="61"/>
  <c r="B1311" i="61"/>
  <c r="B1312" i="61"/>
  <c r="B1313" i="61"/>
  <c r="B1314" i="61"/>
  <c r="B1315" i="61"/>
  <c r="B1316" i="61"/>
  <c r="B1317" i="61"/>
  <c r="B1318" i="61"/>
  <c r="B1319" i="61"/>
  <c r="B1320" i="61"/>
  <c r="B1321" i="61"/>
  <c r="B1322" i="61"/>
  <c r="B1323" i="61"/>
  <c r="B1324" i="61"/>
  <c r="B1325" i="61"/>
  <c r="B1326" i="61"/>
  <c r="B1327" i="61"/>
  <c r="B1328" i="61"/>
  <c r="B1329" i="61"/>
  <c r="B1330" i="61"/>
  <c r="B1331" i="61"/>
  <c r="B1332" i="61"/>
  <c r="B1333" i="61"/>
  <c r="B1334" i="61"/>
  <c r="B1335" i="61"/>
  <c r="B1336" i="61"/>
  <c r="B1337" i="61"/>
  <c r="B1338" i="61"/>
  <c r="B1339" i="61"/>
  <c r="B1340" i="61"/>
  <c r="B1341" i="61"/>
  <c r="B1342" i="61"/>
  <c r="B1343" i="61"/>
  <c r="B1344" i="61"/>
  <c r="B1345" i="61"/>
  <c r="B1346" i="61"/>
  <c r="B1347" i="61"/>
  <c r="B1348" i="61"/>
  <c r="B1349" i="61"/>
  <c r="B1350" i="61"/>
  <c r="B1351" i="61"/>
  <c r="B1352" i="61"/>
  <c r="B1353" i="61"/>
  <c r="B1354" i="61"/>
  <c r="B1355" i="61"/>
  <c r="B1356" i="61"/>
  <c r="B1357" i="61"/>
  <c r="B1358" i="61"/>
  <c r="B1359" i="61"/>
  <c r="B1360" i="61"/>
  <c r="B1361" i="61"/>
  <c r="B1362" i="61"/>
  <c r="B1363" i="61"/>
  <c r="B1364" i="61"/>
  <c r="B1365" i="61"/>
  <c r="B1366" i="61"/>
  <c r="B1367" i="61"/>
  <c r="B1368" i="61"/>
  <c r="B1369" i="61"/>
  <c r="B1370" i="61"/>
  <c r="B1371" i="61"/>
  <c r="B1372" i="61"/>
  <c r="B1373" i="61"/>
  <c r="B1374" i="61"/>
  <c r="B1375" i="61"/>
  <c r="B1376" i="61"/>
  <c r="B1377" i="61"/>
  <c r="B1378" i="61"/>
  <c r="B1379" i="61"/>
  <c r="B1380" i="61"/>
  <c r="B1381" i="61"/>
  <c r="B1382" i="61"/>
  <c r="B1383" i="61"/>
  <c r="B1384" i="61"/>
  <c r="B1385" i="61"/>
  <c r="B1386" i="61"/>
  <c r="B1387" i="61"/>
  <c r="B1388" i="61"/>
  <c r="B1389" i="61"/>
  <c r="B1390" i="61"/>
  <c r="B1391" i="61"/>
  <c r="B1392" i="61"/>
  <c r="B1393" i="61"/>
  <c r="B1394" i="61"/>
  <c r="B1395" i="61"/>
  <c r="B1396" i="61"/>
  <c r="B1397" i="61"/>
  <c r="B1398" i="61"/>
  <c r="B1399" i="61"/>
  <c r="B1400" i="61"/>
  <c r="B1401" i="61"/>
  <c r="B1402" i="61"/>
  <c r="B1403" i="61"/>
  <c r="B1404" i="61"/>
  <c r="B1405" i="61"/>
  <c r="B1406" i="61"/>
  <c r="B1407" i="61"/>
  <c r="B1408" i="61"/>
  <c r="B1409" i="61"/>
  <c r="B1410" i="61"/>
  <c r="B1411" i="61"/>
  <c r="B1412" i="61"/>
  <c r="B1413" i="61"/>
  <c r="B1414" i="61"/>
  <c r="B1415" i="61"/>
  <c r="B1416" i="61"/>
  <c r="B1417" i="61"/>
  <c r="B1418" i="61"/>
  <c r="B1419" i="61"/>
  <c r="B1420" i="61"/>
  <c r="B1421" i="61"/>
  <c r="B1422" i="61"/>
  <c r="B1423" i="61"/>
  <c r="B1424" i="61"/>
  <c r="B1425" i="61"/>
  <c r="B1426" i="61"/>
  <c r="B1427" i="61"/>
  <c r="B1428" i="61"/>
  <c r="B1429" i="61"/>
  <c r="B1430" i="61"/>
  <c r="B1431" i="61"/>
  <c r="B1432" i="61"/>
  <c r="B1433" i="61"/>
  <c r="B1434" i="61"/>
  <c r="B1435" i="61"/>
  <c r="B1436" i="61"/>
  <c r="B1437" i="61"/>
  <c r="B1438" i="61"/>
  <c r="B1439" i="61"/>
  <c r="B1440" i="61"/>
  <c r="B1441" i="61"/>
  <c r="B1442" i="61"/>
  <c r="B1443" i="61"/>
  <c r="B1444" i="61"/>
  <c r="B1445" i="61"/>
  <c r="B1446" i="61"/>
  <c r="B1447" i="61"/>
  <c r="B1448" i="61"/>
  <c r="B1449" i="61"/>
  <c r="B1450" i="61"/>
  <c r="B1451" i="61"/>
  <c r="B1452" i="61"/>
  <c r="B1453" i="61"/>
  <c r="B1454" i="61"/>
  <c r="B1455" i="61"/>
  <c r="B1456" i="61"/>
  <c r="B1457" i="61"/>
  <c r="B1458" i="61"/>
  <c r="B1459" i="61"/>
  <c r="B1460" i="61"/>
  <c r="B1461" i="61"/>
  <c r="B1462" i="61"/>
  <c r="B1463" i="61"/>
  <c r="B1464" i="61"/>
  <c r="B1465" i="61"/>
  <c r="B1466" i="61"/>
  <c r="B1467" i="61"/>
  <c r="B1468" i="61"/>
  <c r="B1469" i="61"/>
  <c r="B1470" i="61"/>
  <c r="B1471" i="61"/>
  <c r="B1472" i="61"/>
  <c r="B1473" i="61"/>
  <c r="B1474" i="61"/>
  <c r="B1475" i="61"/>
  <c r="B1476" i="61"/>
  <c r="B1477" i="61"/>
  <c r="B1478" i="61"/>
  <c r="B1479" i="61"/>
  <c r="B1480" i="61"/>
  <c r="B1481" i="61"/>
  <c r="B1482" i="61"/>
  <c r="B1483" i="61"/>
  <c r="B1484" i="61"/>
  <c r="B1485" i="61"/>
  <c r="B1486" i="61"/>
  <c r="B1487" i="61"/>
  <c r="B1488" i="61"/>
  <c r="B1489" i="61"/>
  <c r="B1490" i="61"/>
  <c r="B1491" i="61"/>
  <c r="B1492" i="61"/>
  <c r="B1493" i="61"/>
  <c r="B1494" i="61"/>
  <c r="B1495" i="61"/>
  <c r="B1496" i="61"/>
  <c r="B1497" i="61"/>
  <c r="B1498" i="61"/>
  <c r="B1499" i="61"/>
  <c r="B1500" i="61"/>
  <c r="B1501" i="61"/>
  <c r="B1502" i="61"/>
  <c r="B1503" i="61"/>
  <c r="B1504" i="61"/>
  <c r="B1505" i="61"/>
  <c r="B1506" i="61"/>
  <c r="B1507" i="61"/>
  <c r="B1508" i="61"/>
  <c r="B1509" i="61"/>
  <c r="B1510" i="61"/>
  <c r="B1511" i="61"/>
  <c r="B1512" i="61"/>
  <c r="B1513" i="61"/>
  <c r="B1514" i="61"/>
  <c r="B1515" i="61"/>
  <c r="B1516" i="61"/>
  <c r="B1517" i="61"/>
  <c r="B1518" i="61"/>
  <c r="B1519" i="61"/>
  <c r="B1520" i="61"/>
  <c r="B1521" i="61"/>
  <c r="B1522" i="61"/>
  <c r="B1523" i="61"/>
  <c r="B1524" i="61"/>
  <c r="B1525" i="61"/>
  <c r="B1526" i="61"/>
  <c r="B1527" i="61"/>
  <c r="B1528" i="61"/>
  <c r="B1529" i="61"/>
  <c r="B1530" i="61"/>
  <c r="B1531" i="61"/>
  <c r="B1532" i="61"/>
  <c r="B1533" i="61"/>
  <c r="B1534" i="61"/>
  <c r="B1535" i="61"/>
  <c r="B1536" i="61"/>
  <c r="B1537" i="61"/>
  <c r="B1538" i="61"/>
  <c r="B1539" i="61"/>
  <c r="B1540" i="61"/>
  <c r="B1541" i="61"/>
  <c r="B1542" i="61"/>
  <c r="B1543" i="61"/>
  <c r="B1544" i="61"/>
  <c r="B1545" i="61"/>
  <c r="B1546" i="61"/>
  <c r="B1547" i="61"/>
  <c r="B1548" i="61"/>
  <c r="B1549" i="61"/>
  <c r="B1550" i="61"/>
  <c r="B1551" i="61"/>
  <c r="B1552" i="61"/>
  <c r="B1553" i="61"/>
  <c r="B1554" i="61"/>
  <c r="B1555" i="61"/>
  <c r="B1556" i="61"/>
  <c r="B1557" i="61"/>
  <c r="B1558" i="61"/>
  <c r="B1559" i="61"/>
  <c r="B1560" i="61"/>
  <c r="B1561" i="61"/>
  <c r="B1562" i="61"/>
  <c r="B1563" i="61"/>
  <c r="B1564" i="61"/>
  <c r="B1565" i="61"/>
  <c r="B1566" i="61"/>
  <c r="B1567" i="61"/>
  <c r="B1568" i="61"/>
  <c r="B1569" i="61"/>
  <c r="B1570" i="61"/>
  <c r="B1571" i="61"/>
  <c r="B1572" i="61"/>
  <c r="B1573" i="61"/>
  <c r="B1574" i="61"/>
  <c r="B1575" i="61"/>
  <c r="B1576" i="61"/>
  <c r="B1577" i="61"/>
  <c r="B1578" i="61"/>
  <c r="B1579" i="61"/>
  <c r="B1580" i="61"/>
  <c r="B1581" i="61"/>
  <c r="B1582" i="61"/>
  <c r="B1583" i="61"/>
  <c r="B1584" i="61"/>
  <c r="B1585" i="61"/>
  <c r="B1586" i="61"/>
  <c r="B1587" i="61"/>
  <c r="B1588" i="61"/>
  <c r="B1589" i="61"/>
  <c r="B1590" i="61"/>
  <c r="B1591" i="61"/>
  <c r="B1592" i="61"/>
  <c r="B1593" i="61"/>
  <c r="B1594" i="61"/>
  <c r="B1595" i="61"/>
  <c r="B1596" i="61"/>
  <c r="B1597" i="61"/>
  <c r="B1598" i="61"/>
  <c r="B1599" i="61"/>
  <c r="B1600" i="61"/>
  <c r="B1601" i="61"/>
  <c r="B1602" i="61"/>
  <c r="B1603" i="61"/>
  <c r="B1604" i="61"/>
  <c r="B1605" i="61"/>
  <c r="B1606" i="61"/>
  <c r="B1607" i="61"/>
  <c r="B1608" i="61"/>
  <c r="B1609" i="61"/>
  <c r="B1610" i="61"/>
  <c r="B1611" i="61"/>
  <c r="B1612" i="61"/>
  <c r="B1613" i="61"/>
  <c r="B1614" i="61"/>
  <c r="B1615" i="61"/>
  <c r="B1616" i="61"/>
  <c r="B1617" i="61"/>
  <c r="B1618" i="61"/>
  <c r="B1619" i="61"/>
  <c r="B1620" i="61"/>
  <c r="B1621" i="61"/>
  <c r="B1622" i="61"/>
  <c r="B1623" i="61"/>
  <c r="B1624" i="61"/>
  <c r="B1625" i="61"/>
  <c r="B1626" i="61"/>
  <c r="B1627" i="61"/>
  <c r="B1628" i="61"/>
  <c r="B1629" i="61"/>
  <c r="B1630" i="61"/>
  <c r="B1631" i="61"/>
  <c r="B1632" i="61"/>
  <c r="B1633" i="61"/>
  <c r="B1634" i="61"/>
  <c r="B1635" i="61"/>
  <c r="B1636" i="61"/>
  <c r="B1637" i="61"/>
  <c r="B1638" i="61"/>
  <c r="B1639" i="61"/>
  <c r="B1640" i="61"/>
  <c r="B1641" i="61"/>
  <c r="B1642" i="61"/>
  <c r="B1643" i="61"/>
  <c r="B1644" i="61"/>
  <c r="B1645" i="61"/>
  <c r="B1646" i="61"/>
  <c r="B1647" i="61"/>
  <c r="B1648" i="61"/>
  <c r="B1649" i="61"/>
  <c r="B1650" i="61"/>
  <c r="B1651" i="61"/>
  <c r="B1652" i="61"/>
  <c r="B1653" i="61"/>
  <c r="B1654" i="61"/>
  <c r="B1655" i="61"/>
  <c r="B1656" i="61"/>
  <c r="B1657" i="61"/>
  <c r="B1658" i="61"/>
  <c r="B1659" i="61"/>
  <c r="B1660" i="61"/>
  <c r="B1661" i="61"/>
  <c r="B1662" i="61"/>
  <c r="F1828" i="61"/>
  <c r="B1671" i="61"/>
  <c r="U1669" i="61"/>
  <c r="Z16" i="61"/>
  <c r="D16" i="61"/>
  <c r="E16" i="61"/>
  <c r="F16" i="61"/>
  <c r="G16" i="61"/>
  <c r="H16" i="61"/>
  <c r="I16" i="61"/>
  <c r="N16" i="61"/>
  <c r="O16" i="61"/>
  <c r="T16" i="61"/>
  <c r="C16" i="61"/>
  <c r="U10" i="61"/>
  <c r="U16" i="61" s="1"/>
  <c r="D1829" i="61"/>
  <c r="D1830" i="61"/>
  <c r="F1831" i="61"/>
  <c r="D1834" i="61"/>
  <c r="F1835" i="61"/>
  <c r="F1838" i="61"/>
  <c r="D1842" i="61"/>
  <c r="F1842" i="61"/>
  <c r="F1847" i="61"/>
  <c r="D1850" i="61"/>
  <c r="F1851" i="61"/>
  <c r="D1854" i="61"/>
  <c r="F1854" i="61"/>
  <c r="D1858" i="61"/>
  <c r="F1859" i="61"/>
  <c r="D1862" i="61"/>
  <c r="F1863" i="61"/>
  <c r="D1866" i="61"/>
  <c r="F1867" i="61"/>
  <c r="F1870" i="61"/>
  <c r="D1874" i="61"/>
  <c r="F1874" i="61"/>
  <c r="F1879" i="61"/>
  <c r="D1882" i="61"/>
  <c r="F1883" i="61"/>
  <c r="G1884" i="61"/>
  <c r="E1885" i="61"/>
  <c r="F1885" i="61"/>
  <c r="C1886" i="61"/>
  <c r="D1886" i="61"/>
  <c r="F1886" i="61"/>
  <c r="E1887" i="61"/>
  <c r="C1888" i="61"/>
  <c r="D1888" i="61"/>
  <c r="E1888" i="61"/>
  <c r="F1888" i="61"/>
  <c r="G1888" i="61"/>
  <c r="F1889" i="61"/>
  <c r="C1890" i="61"/>
  <c r="F1890" i="61"/>
  <c r="D1892" i="61"/>
  <c r="C1892" i="61"/>
  <c r="E1892" i="61"/>
  <c r="F1892" i="61"/>
  <c r="G1892" i="61"/>
  <c r="E1893" i="61"/>
  <c r="F1893" i="61"/>
  <c r="C1894" i="61"/>
  <c r="D1894" i="61"/>
  <c r="F1894" i="61"/>
  <c r="E1895" i="61"/>
  <c r="C1896" i="61"/>
  <c r="D1896" i="61"/>
  <c r="E1896" i="61"/>
  <c r="F1896" i="61"/>
  <c r="G1896" i="61"/>
  <c r="F1897" i="61"/>
  <c r="C1898" i="61"/>
  <c r="F1898" i="61"/>
  <c r="D1900" i="61"/>
  <c r="C1900" i="61"/>
  <c r="E1900" i="61"/>
  <c r="F1900" i="61"/>
  <c r="G1900" i="61"/>
  <c r="F1901" i="61"/>
  <c r="E1901" i="61"/>
  <c r="C1902" i="61"/>
  <c r="D1902" i="61"/>
  <c r="F1902" i="61"/>
  <c r="P1346" i="61"/>
  <c r="P1348" i="61"/>
  <c r="Q1349" i="61"/>
  <c r="P1350" i="61"/>
  <c r="R1352" i="61"/>
  <c r="Q1353" i="61"/>
  <c r="P1354" i="61"/>
  <c r="R1356" i="61"/>
  <c r="Q1357" i="61"/>
  <c r="P1358" i="61"/>
  <c r="R1360" i="61"/>
  <c r="Q1361" i="61"/>
  <c r="P1362" i="61"/>
  <c r="R1364" i="61"/>
  <c r="Q1365" i="61"/>
  <c r="P1366" i="61"/>
  <c r="R1368" i="61"/>
  <c r="Q1369" i="61"/>
  <c r="P1370" i="61"/>
  <c r="R1372" i="61"/>
  <c r="Q1373" i="61"/>
  <c r="P1374" i="61"/>
  <c r="B18" i="61"/>
  <c r="G1826" i="61"/>
  <c r="D1827" i="61"/>
  <c r="E1827" i="61"/>
  <c r="F1827" i="61"/>
  <c r="R1336" i="61"/>
  <c r="Q1336" i="61"/>
  <c r="P1336" i="61"/>
  <c r="S1335" i="61"/>
  <c r="R1335" i="61"/>
  <c r="Q1335" i="61"/>
  <c r="P1335" i="61"/>
  <c r="O1335" i="61"/>
  <c r="S1334" i="61"/>
  <c r="R1334" i="61"/>
  <c r="Q1334" i="61"/>
  <c r="P1334" i="61"/>
  <c r="O1334" i="61"/>
  <c r="S1333" i="61"/>
  <c r="R1333" i="61"/>
  <c r="Q1333" i="61"/>
  <c r="P1333" i="61"/>
  <c r="O1333" i="61"/>
  <c r="R1332" i="61"/>
  <c r="Q1332" i="61"/>
  <c r="P1332" i="61"/>
  <c r="S1331" i="61"/>
  <c r="R1331" i="61"/>
  <c r="Q1331" i="61"/>
  <c r="P1331" i="61"/>
  <c r="O1331" i="61"/>
  <c r="S1330" i="61"/>
  <c r="R1330" i="61"/>
  <c r="Q1330" i="61"/>
  <c r="P1330" i="61"/>
  <c r="O1330" i="61"/>
  <c r="S1329" i="61"/>
  <c r="R1329" i="61"/>
  <c r="Q1329" i="61"/>
  <c r="P1329" i="61"/>
  <c r="O1329" i="61"/>
  <c r="S1328" i="61"/>
  <c r="R1328" i="61"/>
  <c r="Q1328" i="61"/>
  <c r="P1328" i="61"/>
  <c r="O1328" i="61"/>
  <c r="S1327" i="61"/>
  <c r="R1327" i="61"/>
  <c r="Q1327" i="61"/>
  <c r="P1327" i="61"/>
  <c r="O1327" i="61"/>
  <c r="G1336" i="61"/>
  <c r="F1336" i="61"/>
  <c r="E1336" i="61"/>
  <c r="D1336" i="61"/>
  <c r="C1336" i="61"/>
  <c r="G1335" i="61"/>
  <c r="F1335" i="61"/>
  <c r="E1335" i="61"/>
  <c r="D1335" i="61"/>
  <c r="C1335" i="61"/>
  <c r="G1334" i="61"/>
  <c r="F1334" i="61"/>
  <c r="E1334" i="61"/>
  <c r="D1334" i="61"/>
  <c r="C1334" i="61"/>
  <c r="G1333" i="61"/>
  <c r="F1333" i="61"/>
  <c r="E1333" i="61"/>
  <c r="D1333" i="61"/>
  <c r="C1333" i="61"/>
  <c r="G1332" i="61"/>
  <c r="F1332" i="61"/>
  <c r="E1332" i="61"/>
  <c r="D1332" i="61"/>
  <c r="C1332" i="61"/>
  <c r="G1331" i="61"/>
  <c r="F1331" i="61"/>
  <c r="E1331" i="61"/>
  <c r="D1331" i="61"/>
  <c r="C1331" i="61"/>
  <c r="G1330" i="61"/>
  <c r="F1330" i="61"/>
  <c r="E1330" i="61"/>
  <c r="D1330" i="61"/>
  <c r="C1330" i="61"/>
  <c r="G1329" i="61"/>
  <c r="F1329" i="61"/>
  <c r="E1329" i="61"/>
  <c r="D1329" i="61"/>
  <c r="C1329" i="61"/>
  <c r="G1328" i="61"/>
  <c r="F1328" i="61"/>
  <c r="E1328" i="61"/>
  <c r="D1328" i="61"/>
  <c r="C1328" i="61"/>
  <c r="G1327" i="61"/>
  <c r="F1327" i="61"/>
  <c r="E1327" i="61"/>
  <c r="D1327" i="61"/>
  <c r="C1327" i="61"/>
  <c r="G6" i="55"/>
  <c r="G7" i="55"/>
  <c r="G8" i="55"/>
  <c r="G9" i="55"/>
  <c r="G10" i="55"/>
  <c r="G11" i="55"/>
  <c r="G12" i="55"/>
  <c r="G13" i="55"/>
  <c r="G14" i="55"/>
  <c r="G15" i="55"/>
  <c r="G16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6" i="55"/>
  <c r="G57" i="55"/>
  <c r="G58" i="55"/>
  <c r="G59" i="55"/>
  <c r="G60" i="55"/>
  <c r="G61" i="55"/>
  <c r="G62" i="55"/>
  <c r="G63" i="55"/>
  <c r="G64" i="55"/>
  <c r="G65" i="55"/>
  <c r="G66" i="55"/>
  <c r="G67" i="55"/>
  <c r="G68" i="55"/>
  <c r="G69" i="55"/>
  <c r="G70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97" i="55"/>
  <c r="G98" i="55"/>
  <c r="G99" i="55"/>
  <c r="G100" i="55"/>
  <c r="G101" i="55"/>
  <c r="G102" i="55"/>
  <c r="G103" i="55"/>
  <c r="G104" i="55"/>
  <c r="G105" i="55"/>
  <c r="G106" i="55"/>
  <c r="G107" i="55"/>
  <c r="G108" i="55"/>
  <c r="G109" i="55"/>
  <c r="G110" i="55"/>
  <c r="G111" i="55"/>
  <c r="G112" i="55"/>
  <c r="G113" i="55"/>
  <c r="G114" i="55"/>
  <c r="G115" i="55"/>
  <c r="G116" i="55"/>
  <c r="G117" i="55"/>
  <c r="G118" i="55"/>
  <c r="G119" i="55"/>
  <c r="G120" i="55"/>
  <c r="G121" i="55"/>
  <c r="G122" i="55"/>
  <c r="G123" i="55"/>
  <c r="G124" i="55"/>
  <c r="G125" i="55"/>
  <c r="G126" i="55"/>
  <c r="G127" i="55"/>
  <c r="G128" i="55"/>
  <c r="G129" i="55"/>
  <c r="G130" i="55"/>
  <c r="G131" i="55"/>
  <c r="G132" i="55"/>
  <c r="G133" i="55"/>
  <c r="G134" i="55"/>
  <c r="G135" i="55"/>
  <c r="G136" i="55"/>
  <c r="G137" i="55"/>
  <c r="G138" i="55"/>
  <c r="G139" i="55"/>
  <c r="G140" i="55"/>
  <c r="G141" i="55"/>
  <c r="G142" i="55"/>
  <c r="G143" i="55"/>
  <c r="G144" i="55"/>
  <c r="G145" i="55"/>
  <c r="G146" i="55"/>
  <c r="G147" i="55"/>
  <c r="G148" i="55"/>
  <c r="G149" i="55"/>
  <c r="G150" i="55"/>
  <c r="G151" i="55"/>
  <c r="G152" i="55"/>
  <c r="G153" i="55"/>
  <c r="G154" i="55"/>
  <c r="G155" i="55"/>
  <c r="G156" i="55"/>
  <c r="G157" i="55"/>
  <c r="G158" i="55"/>
  <c r="G159" i="55"/>
  <c r="G160" i="55"/>
  <c r="G161" i="55"/>
  <c r="G162" i="55"/>
  <c r="G163" i="55"/>
  <c r="G164" i="55"/>
  <c r="G165" i="55"/>
  <c r="G166" i="55"/>
  <c r="G167" i="55"/>
  <c r="G168" i="55"/>
  <c r="G169" i="55"/>
  <c r="G170" i="55"/>
  <c r="G171" i="55"/>
  <c r="G172" i="55"/>
  <c r="G173" i="55"/>
  <c r="G174" i="55"/>
  <c r="G175" i="55"/>
  <c r="G176" i="55"/>
  <c r="G177" i="55"/>
  <c r="G178" i="55"/>
  <c r="G179" i="55"/>
  <c r="G180" i="55"/>
  <c r="G181" i="55"/>
  <c r="G182" i="55"/>
  <c r="G183" i="55"/>
  <c r="G184" i="55"/>
  <c r="G185" i="55"/>
  <c r="G186" i="55"/>
  <c r="G187" i="55"/>
  <c r="G188" i="55"/>
  <c r="G189" i="55"/>
  <c r="G190" i="55"/>
  <c r="G191" i="55"/>
  <c r="G192" i="55"/>
  <c r="G193" i="55"/>
  <c r="G194" i="55"/>
  <c r="G195" i="55"/>
  <c r="G196" i="55"/>
  <c r="G197" i="55"/>
  <c r="G198" i="55"/>
  <c r="G199" i="55"/>
  <c r="G200" i="55"/>
  <c r="G201" i="55"/>
  <c r="G202" i="55"/>
  <c r="G203" i="55"/>
  <c r="G204" i="55"/>
  <c r="G205" i="55"/>
  <c r="G206" i="55"/>
  <c r="G207" i="55"/>
  <c r="G208" i="55"/>
  <c r="G209" i="55"/>
  <c r="G210" i="55"/>
  <c r="G211" i="55"/>
  <c r="G212" i="55"/>
  <c r="G213" i="55"/>
  <c r="G214" i="55"/>
  <c r="G215" i="55"/>
  <c r="G216" i="55"/>
  <c r="G217" i="55"/>
  <c r="G218" i="55"/>
  <c r="G219" i="55"/>
  <c r="G220" i="55"/>
  <c r="G221" i="55"/>
  <c r="G222" i="55"/>
  <c r="G223" i="55"/>
  <c r="G224" i="55"/>
  <c r="G225" i="55"/>
  <c r="G226" i="55"/>
  <c r="G227" i="55"/>
  <c r="G228" i="55"/>
  <c r="G229" i="55"/>
  <c r="G230" i="55"/>
  <c r="G231" i="55"/>
  <c r="G232" i="55"/>
  <c r="G233" i="55"/>
  <c r="G234" i="55"/>
  <c r="G235" i="55"/>
  <c r="G236" i="55"/>
  <c r="G237" i="55"/>
  <c r="G238" i="55"/>
  <c r="G239" i="55"/>
  <c r="G240" i="55"/>
  <c r="G241" i="55"/>
  <c r="G242" i="55"/>
  <c r="G243" i="55"/>
  <c r="G244" i="55"/>
  <c r="G245" i="55"/>
  <c r="G246" i="55"/>
  <c r="G247" i="55"/>
  <c r="G248" i="55"/>
  <c r="G249" i="55"/>
  <c r="G250" i="55"/>
  <c r="G251" i="55"/>
  <c r="G252" i="55"/>
  <c r="G253" i="55"/>
  <c r="G254" i="55"/>
  <c r="G255" i="55"/>
  <c r="G256" i="55"/>
  <c r="G257" i="55"/>
  <c r="G258" i="55"/>
  <c r="G259" i="55"/>
  <c r="G260" i="55"/>
  <c r="G261" i="55"/>
  <c r="G262" i="55"/>
  <c r="G263" i="55"/>
  <c r="G264" i="55"/>
  <c r="G265" i="55"/>
  <c r="G266" i="55"/>
  <c r="G267" i="55"/>
  <c r="G268" i="55"/>
  <c r="G269" i="55"/>
  <c r="G270" i="55"/>
  <c r="G271" i="55"/>
  <c r="G272" i="55"/>
  <c r="G273" i="55"/>
  <c r="G274" i="55"/>
  <c r="G275" i="55"/>
  <c r="G276" i="55"/>
  <c r="G277" i="55"/>
  <c r="G278" i="55"/>
  <c r="G279" i="55"/>
  <c r="G280" i="55"/>
  <c r="G281" i="55"/>
  <c r="G282" i="55"/>
  <c r="G283" i="55"/>
  <c r="G284" i="55"/>
  <c r="G285" i="55"/>
  <c r="G286" i="55"/>
  <c r="G287" i="55"/>
  <c r="G288" i="55"/>
  <c r="G289" i="55"/>
  <c r="G290" i="55"/>
  <c r="G291" i="55"/>
  <c r="G292" i="55"/>
  <c r="G293" i="55"/>
  <c r="G294" i="55"/>
  <c r="G295" i="55"/>
  <c r="G296" i="55"/>
  <c r="G297" i="55"/>
  <c r="G298" i="55"/>
  <c r="G299" i="55"/>
  <c r="G300" i="55"/>
  <c r="G301" i="55"/>
  <c r="G302" i="55"/>
  <c r="G303" i="55"/>
  <c r="G304" i="55"/>
  <c r="G305" i="55"/>
  <c r="G306" i="55"/>
  <c r="G307" i="55"/>
  <c r="G308" i="55"/>
  <c r="G309" i="55"/>
  <c r="G310" i="55"/>
  <c r="G311" i="55"/>
  <c r="G312" i="55"/>
  <c r="G313" i="55"/>
  <c r="G314" i="55"/>
  <c r="G315" i="55"/>
  <c r="G316" i="55"/>
  <c r="G317" i="55"/>
  <c r="G318" i="55"/>
  <c r="G319" i="55"/>
  <c r="G320" i="55"/>
  <c r="G321" i="55"/>
  <c r="G322" i="55"/>
  <c r="G323" i="55"/>
  <c r="G324" i="55"/>
  <c r="G325" i="55"/>
  <c r="G326" i="55"/>
  <c r="G327" i="55"/>
  <c r="G328" i="55"/>
  <c r="G329" i="55"/>
  <c r="G330" i="55"/>
  <c r="G331" i="55"/>
  <c r="G332" i="55"/>
  <c r="G333" i="55"/>
  <c r="G334" i="55"/>
  <c r="G335" i="55"/>
  <c r="G336" i="55"/>
  <c r="G337" i="55"/>
  <c r="G338" i="55"/>
  <c r="G339" i="55"/>
  <c r="G340" i="55"/>
  <c r="G341" i="55"/>
  <c r="G342" i="55"/>
  <c r="G343" i="55"/>
  <c r="G344" i="55"/>
  <c r="G345" i="55"/>
  <c r="G346" i="55"/>
  <c r="G347" i="55"/>
  <c r="G348" i="55"/>
  <c r="G349" i="55"/>
  <c r="G350" i="55"/>
  <c r="G351" i="55"/>
  <c r="G352" i="55"/>
  <c r="G353" i="55"/>
  <c r="G354" i="55"/>
  <c r="G355" i="55"/>
  <c r="G356" i="55"/>
  <c r="G357" i="55"/>
  <c r="G358" i="55"/>
  <c r="G359" i="55"/>
  <c r="G360" i="55"/>
  <c r="G361" i="55"/>
  <c r="G362" i="55"/>
  <c r="G363" i="55"/>
  <c r="G364" i="55"/>
  <c r="G365" i="55"/>
  <c r="G366" i="55"/>
  <c r="G367" i="55"/>
  <c r="G368" i="55"/>
  <c r="G369" i="55"/>
  <c r="G370" i="55"/>
  <c r="G371" i="55"/>
  <c r="G372" i="55"/>
  <c r="G373" i="55"/>
  <c r="G374" i="55"/>
  <c r="G375" i="55"/>
  <c r="G376" i="55"/>
  <c r="G377" i="55"/>
  <c r="G378" i="55"/>
  <c r="G379" i="55"/>
  <c r="G380" i="55"/>
  <c r="G381" i="55"/>
  <c r="G382" i="55"/>
  <c r="G383" i="55"/>
  <c r="G384" i="55"/>
  <c r="G385" i="55"/>
  <c r="G386" i="55"/>
  <c r="G387" i="55"/>
  <c r="G388" i="55"/>
  <c r="G389" i="55"/>
  <c r="G390" i="55"/>
  <c r="G391" i="55"/>
  <c r="G392" i="55"/>
  <c r="G393" i="55"/>
  <c r="G394" i="55"/>
  <c r="G395" i="55"/>
  <c r="G396" i="55"/>
  <c r="G397" i="55"/>
  <c r="G398" i="55"/>
  <c r="G399" i="55"/>
  <c r="G400" i="55"/>
  <c r="G401" i="55"/>
  <c r="G402" i="55"/>
  <c r="G403" i="55"/>
  <c r="G404" i="55"/>
  <c r="G405" i="55"/>
  <c r="G406" i="55"/>
  <c r="G407" i="55"/>
  <c r="G408" i="55"/>
  <c r="G409" i="55"/>
  <c r="G410" i="55"/>
  <c r="G411" i="55"/>
  <c r="G412" i="55"/>
  <c r="G413" i="55"/>
  <c r="G414" i="55"/>
  <c r="G415" i="55"/>
  <c r="G416" i="55"/>
  <c r="G417" i="55"/>
  <c r="G418" i="55"/>
  <c r="G419" i="55"/>
  <c r="G420" i="55"/>
  <c r="G421" i="55"/>
  <c r="G422" i="55"/>
  <c r="G423" i="55"/>
  <c r="G424" i="55"/>
  <c r="G425" i="55"/>
  <c r="G426" i="55"/>
  <c r="G427" i="55"/>
  <c r="G428" i="55"/>
  <c r="G429" i="55"/>
  <c r="G430" i="55"/>
  <c r="G431" i="55"/>
  <c r="G432" i="55"/>
  <c r="G433" i="55"/>
  <c r="G434" i="55"/>
  <c r="G435" i="55"/>
  <c r="G436" i="55"/>
  <c r="G437" i="55"/>
  <c r="G438" i="55"/>
  <c r="G439" i="55"/>
  <c r="G440" i="55"/>
  <c r="G441" i="55"/>
  <c r="G442" i="55"/>
  <c r="G443" i="55"/>
  <c r="G444" i="55"/>
  <c r="G445" i="55"/>
  <c r="G446" i="55"/>
  <c r="G447" i="55"/>
  <c r="G448" i="55"/>
  <c r="G449" i="55"/>
  <c r="G450" i="55"/>
  <c r="G451" i="55"/>
  <c r="G452" i="55"/>
  <c r="G453" i="55"/>
  <c r="G454" i="55"/>
  <c r="G455" i="55"/>
  <c r="G456" i="55"/>
  <c r="G457" i="55"/>
  <c r="G458" i="55"/>
  <c r="G459" i="55"/>
  <c r="G460" i="55"/>
  <c r="G461" i="55"/>
  <c r="G462" i="55"/>
  <c r="G463" i="55"/>
  <c r="G464" i="55"/>
  <c r="G465" i="55"/>
  <c r="G466" i="55"/>
  <c r="G467" i="55"/>
  <c r="G468" i="55"/>
  <c r="G469" i="55"/>
  <c r="G470" i="55"/>
  <c r="G471" i="55"/>
  <c r="G472" i="55"/>
  <c r="G473" i="55"/>
  <c r="G474" i="55"/>
  <c r="G475" i="55"/>
  <c r="G476" i="55"/>
  <c r="G477" i="55"/>
  <c r="G478" i="55"/>
  <c r="G479" i="55"/>
  <c r="G480" i="55"/>
  <c r="G481" i="55"/>
  <c r="G482" i="55"/>
  <c r="G483" i="55"/>
  <c r="G484" i="55"/>
  <c r="G485" i="55"/>
  <c r="G486" i="55"/>
  <c r="G487" i="55"/>
  <c r="G488" i="55"/>
  <c r="G489" i="55"/>
  <c r="G490" i="55"/>
  <c r="G491" i="55"/>
  <c r="G492" i="55"/>
  <c r="G493" i="55"/>
  <c r="G494" i="55"/>
  <c r="G495" i="55"/>
  <c r="G496" i="55"/>
  <c r="G497" i="55"/>
  <c r="G498" i="55"/>
  <c r="G499" i="55"/>
  <c r="G500" i="55"/>
  <c r="G501" i="55"/>
  <c r="G502" i="55"/>
  <c r="G503" i="55"/>
  <c r="G504" i="55"/>
  <c r="G505" i="55"/>
  <c r="G506" i="55"/>
  <c r="G507" i="55"/>
  <c r="G508" i="55"/>
  <c r="G509" i="55"/>
  <c r="G510" i="55"/>
  <c r="G511" i="55"/>
  <c r="G512" i="55"/>
  <c r="G513" i="55"/>
  <c r="G514" i="55"/>
  <c r="G515" i="55"/>
  <c r="G516" i="55"/>
  <c r="G517" i="55"/>
  <c r="G518" i="55"/>
  <c r="G519" i="55"/>
  <c r="G520" i="55"/>
  <c r="G521" i="55"/>
  <c r="G522" i="55"/>
  <c r="G523" i="55"/>
  <c r="G524" i="55"/>
  <c r="G525" i="55"/>
  <c r="G526" i="55"/>
  <c r="G527" i="55"/>
  <c r="G528" i="55"/>
  <c r="G529" i="55"/>
  <c r="G530" i="55"/>
  <c r="G531" i="55"/>
  <c r="G532" i="55"/>
  <c r="G533" i="55"/>
  <c r="G534" i="55"/>
  <c r="G535" i="55"/>
  <c r="G536" i="55"/>
  <c r="G537" i="55"/>
  <c r="G538" i="55"/>
  <c r="G539" i="55"/>
  <c r="G540" i="55"/>
  <c r="G541" i="55"/>
  <c r="G542" i="55"/>
  <c r="G543" i="55"/>
  <c r="G544" i="55"/>
  <c r="G545" i="55"/>
  <c r="G546" i="55"/>
  <c r="G547" i="55"/>
  <c r="G548" i="55"/>
  <c r="G549" i="55"/>
  <c r="G550" i="55"/>
  <c r="G551" i="55"/>
  <c r="G552" i="55"/>
  <c r="G553" i="55"/>
  <c r="G554" i="55"/>
  <c r="G555" i="55"/>
  <c r="G556" i="55"/>
  <c r="G557" i="55"/>
  <c r="G558" i="55"/>
  <c r="G559" i="55"/>
  <c r="G560" i="55"/>
  <c r="G561" i="55"/>
  <c r="G562" i="55"/>
  <c r="G563" i="55"/>
  <c r="G564" i="55"/>
  <c r="G565" i="55"/>
  <c r="G566" i="55"/>
  <c r="G567" i="55"/>
  <c r="G568" i="55"/>
  <c r="G569" i="55"/>
  <c r="G570" i="55"/>
  <c r="G571" i="55"/>
  <c r="G572" i="55"/>
  <c r="G573" i="55"/>
  <c r="G574" i="55"/>
  <c r="G575" i="55"/>
  <c r="G576" i="55"/>
  <c r="G577" i="55"/>
  <c r="G578" i="55"/>
  <c r="G579" i="55"/>
  <c r="G580" i="55"/>
  <c r="G581" i="55"/>
  <c r="G582" i="55"/>
  <c r="G583" i="55"/>
  <c r="G584" i="55"/>
  <c r="G585" i="55"/>
  <c r="G586" i="55"/>
  <c r="G587" i="55"/>
  <c r="G588" i="55"/>
  <c r="G589" i="55"/>
  <c r="G590" i="55"/>
  <c r="G591" i="55"/>
  <c r="G592" i="55"/>
  <c r="G593" i="55"/>
  <c r="G594" i="55"/>
  <c r="G595" i="55"/>
  <c r="G596" i="55"/>
  <c r="G597" i="55"/>
  <c r="G598" i="55"/>
  <c r="G599" i="55"/>
  <c r="G600" i="55"/>
  <c r="G601" i="55"/>
  <c r="G602" i="55"/>
  <c r="G603" i="55"/>
  <c r="G604" i="55"/>
  <c r="G605" i="55"/>
  <c r="G606" i="55"/>
  <c r="G607" i="55"/>
  <c r="G608" i="55"/>
  <c r="G609" i="55"/>
  <c r="G610" i="55"/>
  <c r="G611" i="55"/>
  <c r="G612" i="55"/>
  <c r="G613" i="55"/>
  <c r="G614" i="55"/>
  <c r="G615" i="55"/>
  <c r="G616" i="55"/>
  <c r="G617" i="55"/>
  <c r="G618" i="55"/>
  <c r="G619" i="55"/>
  <c r="G620" i="55"/>
  <c r="G621" i="55"/>
  <c r="G622" i="55"/>
  <c r="G623" i="55"/>
  <c r="G624" i="55"/>
  <c r="G625" i="55"/>
  <c r="G626" i="55"/>
  <c r="G627" i="55"/>
  <c r="G628" i="55"/>
  <c r="G629" i="55"/>
  <c r="G630" i="55"/>
  <c r="G631" i="55"/>
  <c r="G632" i="55"/>
  <c r="G633" i="55"/>
  <c r="G634" i="55"/>
  <c r="G635" i="55"/>
  <c r="G636" i="55"/>
  <c r="G637" i="55"/>
  <c r="G638" i="55"/>
  <c r="G639" i="55"/>
  <c r="G640" i="55"/>
  <c r="G641" i="55"/>
  <c r="G642" i="55"/>
  <c r="G643" i="55"/>
  <c r="G644" i="55"/>
  <c r="G645" i="55"/>
  <c r="G646" i="55"/>
  <c r="G647" i="55"/>
  <c r="G648" i="55"/>
  <c r="G649" i="55"/>
  <c r="G650" i="55"/>
  <c r="G651" i="55"/>
  <c r="G652" i="55"/>
  <c r="G653" i="55"/>
  <c r="G654" i="55"/>
  <c r="G655" i="55"/>
  <c r="G656" i="55"/>
  <c r="G657" i="55"/>
  <c r="G658" i="55"/>
  <c r="G659" i="55"/>
  <c r="G660" i="55"/>
  <c r="G661" i="55"/>
  <c r="G662" i="55"/>
  <c r="G663" i="55"/>
  <c r="G664" i="55"/>
  <c r="G665" i="55"/>
  <c r="G666" i="55"/>
  <c r="G667" i="55"/>
  <c r="G668" i="55"/>
  <c r="G669" i="55"/>
  <c r="G670" i="55"/>
  <c r="G671" i="55"/>
  <c r="G672" i="55"/>
  <c r="G673" i="55"/>
  <c r="G674" i="55"/>
  <c r="G675" i="55"/>
  <c r="G676" i="55"/>
  <c r="G677" i="55"/>
  <c r="G678" i="55"/>
  <c r="G679" i="55"/>
  <c r="G680" i="55"/>
  <c r="G681" i="55"/>
  <c r="G682" i="55"/>
  <c r="G683" i="55"/>
  <c r="G684" i="55"/>
  <c r="G685" i="55"/>
  <c r="G686" i="55"/>
  <c r="G687" i="55"/>
  <c r="G688" i="55"/>
  <c r="G689" i="55"/>
  <c r="G690" i="55"/>
  <c r="G691" i="55"/>
  <c r="G692" i="55"/>
  <c r="G693" i="55"/>
  <c r="G694" i="55"/>
  <c r="G695" i="55"/>
  <c r="G696" i="55"/>
  <c r="G697" i="55"/>
  <c r="G698" i="55"/>
  <c r="G699" i="55"/>
  <c r="G700" i="55"/>
  <c r="G701" i="55"/>
  <c r="G702" i="55"/>
  <c r="G703" i="55"/>
  <c r="G704" i="55"/>
  <c r="G705" i="55"/>
  <c r="G706" i="55"/>
  <c r="G707" i="55"/>
  <c r="G708" i="55"/>
  <c r="G709" i="55"/>
  <c r="G710" i="55"/>
  <c r="G711" i="55"/>
  <c r="G712" i="55"/>
  <c r="G713" i="55"/>
  <c r="G714" i="55"/>
  <c r="G715" i="55"/>
  <c r="G716" i="55"/>
  <c r="G717" i="55"/>
  <c r="G718" i="55"/>
  <c r="G719" i="55"/>
  <c r="G720" i="55"/>
  <c r="G721" i="55"/>
  <c r="G722" i="55"/>
  <c r="G723" i="55"/>
  <c r="G724" i="55"/>
  <c r="G725" i="55"/>
  <c r="G726" i="55"/>
  <c r="G727" i="55"/>
  <c r="G728" i="55"/>
  <c r="G729" i="55"/>
  <c r="G730" i="55"/>
  <c r="G731" i="55"/>
  <c r="G732" i="55"/>
  <c r="G733" i="55"/>
  <c r="G734" i="55"/>
  <c r="G735" i="55"/>
  <c r="G736" i="55"/>
  <c r="G737" i="55"/>
  <c r="G738" i="55"/>
  <c r="G739" i="55"/>
  <c r="G740" i="55"/>
  <c r="G741" i="55"/>
  <c r="G742" i="55"/>
  <c r="G743" i="55"/>
  <c r="G744" i="55"/>
  <c r="G745" i="55"/>
  <c r="G746" i="55"/>
  <c r="G747" i="55"/>
  <c r="G748" i="55"/>
  <c r="G749" i="55"/>
  <c r="G750" i="55"/>
  <c r="G751" i="55"/>
  <c r="G752" i="55"/>
  <c r="G753" i="55"/>
  <c r="G754" i="55"/>
  <c r="G755" i="55"/>
  <c r="G756" i="55"/>
  <c r="G757" i="55"/>
  <c r="G758" i="55"/>
  <c r="G759" i="55"/>
  <c r="G760" i="55"/>
  <c r="G761" i="55"/>
  <c r="G762" i="55"/>
  <c r="G763" i="55"/>
  <c r="G764" i="55"/>
  <c r="G765" i="55"/>
  <c r="G766" i="55"/>
  <c r="G767" i="55"/>
  <c r="G768" i="55"/>
  <c r="G769" i="55"/>
  <c r="G770" i="55"/>
  <c r="G771" i="55"/>
  <c r="G772" i="55"/>
  <c r="G773" i="55"/>
  <c r="G774" i="55"/>
  <c r="G775" i="55"/>
  <c r="G776" i="55"/>
  <c r="G777" i="55"/>
  <c r="G778" i="55"/>
  <c r="G779" i="55"/>
  <c r="G780" i="55"/>
  <c r="G781" i="55"/>
  <c r="G782" i="55"/>
  <c r="G783" i="55"/>
  <c r="G784" i="55"/>
  <c r="G785" i="55"/>
  <c r="G786" i="55"/>
  <c r="G787" i="55"/>
  <c r="G788" i="55"/>
  <c r="G789" i="55"/>
  <c r="G790" i="55"/>
  <c r="G791" i="55"/>
  <c r="G792" i="55"/>
  <c r="G793" i="55"/>
  <c r="G794" i="55"/>
  <c r="G795" i="55"/>
  <c r="G796" i="55"/>
  <c r="G797" i="55"/>
  <c r="G798" i="55"/>
  <c r="G799" i="55"/>
  <c r="G800" i="55"/>
  <c r="G801" i="55"/>
  <c r="G802" i="55"/>
  <c r="G803" i="55"/>
  <c r="G804" i="55"/>
  <c r="G805" i="55"/>
  <c r="G806" i="55"/>
  <c r="G807" i="55"/>
  <c r="G808" i="55"/>
  <c r="G809" i="55"/>
  <c r="G810" i="55"/>
  <c r="G811" i="55"/>
  <c r="G812" i="55"/>
  <c r="G813" i="55"/>
  <c r="G814" i="55"/>
  <c r="G815" i="55"/>
  <c r="G816" i="55"/>
  <c r="G817" i="55"/>
  <c r="G818" i="55"/>
  <c r="G819" i="55"/>
  <c r="G820" i="55"/>
  <c r="G821" i="55"/>
  <c r="G822" i="55"/>
  <c r="G823" i="55"/>
  <c r="G824" i="55"/>
  <c r="G825" i="55"/>
  <c r="G826" i="55"/>
  <c r="G827" i="55"/>
  <c r="G828" i="55"/>
  <c r="G829" i="55"/>
  <c r="G830" i="55"/>
  <c r="G831" i="55"/>
  <c r="G832" i="55"/>
  <c r="G833" i="55"/>
  <c r="G834" i="55"/>
  <c r="G835" i="55"/>
  <c r="G836" i="55"/>
  <c r="G837" i="55"/>
  <c r="G838" i="55"/>
  <c r="G839" i="55"/>
  <c r="G840" i="55"/>
  <c r="G841" i="55"/>
  <c r="G842" i="55"/>
  <c r="G843" i="55"/>
  <c r="G844" i="55"/>
  <c r="G845" i="55"/>
  <c r="G846" i="55"/>
  <c r="G847" i="55"/>
  <c r="G848" i="55"/>
  <c r="G849" i="55"/>
  <c r="G850" i="55"/>
  <c r="G851" i="55"/>
  <c r="G852" i="55"/>
  <c r="G853" i="55"/>
  <c r="G854" i="55"/>
  <c r="G855" i="55"/>
  <c r="G856" i="55"/>
  <c r="G857" i="55"/>
  <c r="G858" i="55"/>
  <c r="G859" i="55"/>
  <c r="G860" i="55"/>
  <c r="G861" i="55"/>
  <c r="G862" i="55"/>
  <c r="G863" i="55"/>
  <c r="G864" i="55"/>
  <c r="G865" i="55"/>
  <c r="G866" i="55"/>
  <c r="G867" i="55"/>
  <c r="G868" i="55"/>
  <c r="G869" i="55"/>
  <c r="G870" i="55"/>
  <c r="G871" i="55"/>
  <c r="G872" i="55"/>
  <c r="G873" i="55"/>
  <c r="G874" i="55"/>
  <c r="G875" i="55"/>
  <c r="G876" i="55"/>
  <c r="G877" i="55"/>
  <c r="G878" i="55"/>
  <c r="G879" i="55"/>
  <c r="G880" i="55"/>
  <c r="G881" i="55"/>
  <c r="G882" i="55"/>
  <c r="G883" i="55"/>
  <c r="G884" i="55"/>
  <c r="G885" i="55"/>
  <c r="G886" i="55"/>
  <c r="G887" i="55"/>
  <c r="G888" i="55"/>
  <c r="G889" i="55"/>
  <c r="G890" i="55"/>
  <c r="G891" i="55"/>
  <c r="G892" i="55"/>
  <c r="G893" i="55"/>
  <c r="G894" i="55"/>
  <c r="G895" i="55"/>
  <c r="G896" i="55"/>
  <c r="G897" i="55"/>
  <c r="G898" i="55"/>
  <c r="G899" i="55"/>
  <c r="G900" i="55"/>
  <c r="G901" i="55"/>
  <c r="G902" i="55"/>
  <c r="G903" i="55"/>
  <c r="G904" i="55"/>
  <c r="G905" i="55"/>
  <c r="G906" i="55"/>
  <c r="G907" i="55"/>
  <c r="G908" i="55"/>
  <c r="G909" i="55"/>
  <c r="G910" i="55"/>
  <c r="G911" i="55"/>
  <c r="G912" i="55"/>
  <c r="G913" i="55"/>
  <c r="G914" i="55"/>
  <c r="G915" i="55"/>
  <c r="G916" i="55"/>
  <c r="G917" i="55"/>
  <c r="G918" i="55"/>
  <c r="G919" i="55"/>
  <c r="G920" i="55"/>
  <c r="G921" i="55"/>
  <c r="G922" i="55"/>
  <c r="G923" i="55"/>
  <c r="G924" i="55"/>
  <c r="G925" i="55"/>
  <c r="G926" i="55"/>
  <c r="G927" i="55"/>
  <c r="G928" i="55"/>
  <c r="G929" i="55"/>
  <c r="G930" i="55"/>
  <c r="G931" i="55"/>
  <c r="G932" i="55"/>
  <c r="G933" i="55"/>
  <c r="G934" i="55"/>
  <c r="G935" i="55"/>
  <c r="G936" i="55"/>
  <c r="G937" i="55"/>
  <c r="G938" i="55"/>
  <c r="G939" i="55"/>
  <c r="G940" i="55"/>
  <c r="G941" i="55"/>
  <c r="G942" i="55"/>
  <c r="G943" i="55"/>
  <c r="G944" i="55"/>
  <c r="G945" i="55"/>
  <c r="G946" i="55"/>
  <c r="G947" i="55"/>
  <c r="G948" i="55"/>
  <c r="G949" i="55"/>
  <c r="G950" i="55"/>
  <c r="G951" i="55"/>
  <c r="G952" i="55"/>
  <c r="G953" i="55"/>
  <c r="G954" i="55"/>
  <c r="G955" i="55"/>
  <c r="G956" i="55"/>
  <c r="G957" i="55"/>
  <c r="G958" i="55"/>
  <c r="G959" i="55"/>
  <c r="G960" i="55"/>
  <c r="G961" i="55"/>
  <c r="G962" i="55"/>
  <c r="G963" i="55"/>
  <c r="G964" i="55"/>
  <c r="G965" i="55"/>
  <c r="G966" i="55"/>
  <c r="G967" i="55"/>
  <c r="G968" i="55"/>
  <c r="G969" i="55"/>
  <c r="G970" i="55"/>
  <c r="G971" i="55"/>
  <c r="G972" i="55"/>
  <c r="G973" i="55"/>
  <c r="G974" i="55"/>
  <c r="G975" i="55"/>
  <c r="G976" i="55"/>
  <c r="G977" i="55"/>
  <c r="G978" i="55"/>
  <c r="G979" i="55"/>
  <c r="G980" i="55"/>
  <c r="G981" i="55"/>
  <c r="G982" i="55"/>
  <c r="G983" i="55"/>
  <c r="G984" i="55"/>
  <c r="G985" i="55"/>
  <c r="G986" i="55"/>
  <c r="G987" i="55"/>
  <c r="G988" i="55"/>
  <c r="G989" i="55"/>
  <c r="G990" i="55"/>
  <c r="G991" i="55"/>
  <c r="G992" i="55"/>
  <c r="G993" i="55"/>
  <c r="G994" i="55"/>
  <c r="G995" i="55"/>
  <c r="G996" i="55"/>
  <c r="G997" i="55"/>
  <c r="G998" i="55"/>
  <c r="G999" i="55"/>
  <c r="G1000" i="55"/>
  <c r="G1001" i="55"/>
  <c r="G1002" i="55"/>
  <c r="G1003" i="55"/>
  <c r="G1004" i="55"/>
  <c r="G1005" i="55"/>
  <c r="G1006" i="55"/>
  <c r="G1007" i="55"/>
  <c r="G1008" i="55"/>
  <c r="G1009" i="55"/>
  <c r="G1010" i="55"/>
  <c r="G1011" i="55"/>
  <c r="G1012" i="55"/>
  <c r="G1013" i="55"/>
  <c r="G1014" i="55"/>
  <c r="G1015" i="55"/>
  <c r="G1016" i="55"/>
  <c r="G1017" i="55"/>
  <c r="G1018" i="55"/>
  <c r="G1019" i="55"/>
  <c r="G1020" i="55"/>
  <c r="G1021" i="55"/>
  <c r="G1022" i="55"/>
  <c r="G1023" i="55"/>
  <c r="G1024" i="55"/>
  <c r="G1025" i="55"/>
  <c r="G1026" i="55"/>
  <c r="G1027" i="55"/>
  <c r="G1028" i="55"/>
  <c r="G1029" i="55"/>
  <c r="G1030" i="55"/>
  <c r="G1031" i="55"/>
  <c r="G1032" i="55"/>
  <c r="G1033" i="55"/>
  <c r="G1034" i="55"/>
  <c r="G1035" i="55"/>
  <c r="G1036" i="55"/>
  <c r="G1037" i="55"/>
  <c r="G1038" i="55"/>
  <c r="G1039" i="55"/>
  <c r="G1040" i="55"/>
  <c r="G1041" i="55"/>
  <c r="G1042" i="55"/>
  <c r="G1043" i="55"/>
  <c r="G1044" i="55"/>
  <c r="G1045" i="55"/>
  <c r="G1046" i="55"/>
  <c r="G1047" i="55"/>
  <c r="G1048" i="55"/>
  <c r="G1049" i="55"/>
  <c r="G1050" i="55"/>
  <c r="G1051" i="55"/>
  <c r="G1052" i="55"/>
  <c r="G1053" i="55"/>
  <c r="G1054" i="55"/>
  <c r="G1055" i="55"/>
  <c r="G1056" i="55"/>
  <c r="G1057" i="55"/>
  <c r="G1058" i="55"/>
  <c r="G1059" i="55"/>
  <c r="G1060" i="55"/>
  <c r="G1061" i="55"/>
  <c r="G1062" i="55"/>
  <c r="G1063" i="55"/>
  <c r="G1064" i="55"/>
  <c r="G1065" i="55"/>
  <c r="G1066" i="55"/>
  <c r="G1067" i="55"/>
  <c r="G1068" i="55"/>
  <c r="G1069" i="55"/>
  <c r="G1070" i="55"/>
  <c r="G1071" i="55"/>
  <c r="G1072" i="55"/>
  <c r="G1073" i="55"/>
  <c r="G1074" i="55"/>
  <c r="G1075" i="55"/>
  <c r="G1076" i="55"/>
  <c r="G1077" i="55"/>
  <c r="G1078" i="55"/>
  <c r="G1079" i="55"/>
  <c r="G1080" i="55"/>
  <c r="G1081" i="55"/>
  <c r="G1082" i="55"/>
  <c r="G1083" i="55"/>
  <c r="G1084" i="55"/>
  <c r="G1085" i="55"/>
  <c r="G1086" i="55"/>
  <c r="G1087" i="55"/>
  <c r="G1088" i="55"/>
  <c r="G1089" i="55"/>
  <c r="G1090" i="55"/>
  <c r="G1091" i="55"/>
  <c r="G1092" i="55"/>
  <c r="G1093" i="55"/>
  <c r="G1094" i="55"/>
  <c r="G1095" i="55"/>
  <c r="G1096" i="55"/>
  <c r="G1097" i="55"/>
  <c r="G1098" i="55"/>
  <c r="G1099" i="55"/>
  <c r="G1100" i="55"/>
  <c r="G1101" i="55"/>
  <c r="G1102" i="55"/>
  <c r="G1103" i="55"/>
  <c r="G1104" i="55"/>
  <c r="G1105" i="55"/>
  <c r="G1106" i="55"/>
  <c r="G1107" i="55"/>
  <c r="G1108" i="55"/>
  <c r="G1109" i="55"/>
  <c r="G1110" i="55"/>
  <c r="G1111" i="55"/>
  <c r="G1112" i="55"/>
  <c r="G1113" i="55"/>
  <c r="G1114" i="55"/>
  <c r="G1115" i="55"/>
  <c r="G1116" i="55"/>
  <c r="G1117" i="55"/>
  <c r="G1118" i="55"/>
  <c r="G1119" i="55"/>
  <c r="G1120" i="55"/>
  <c r="G1121" i="55"/>
  <c r="G1122" i="55"/>
  <c r="G1123" i="55"/>
  <c r="G1124" i="55"/>
  <c r="G1125" i="55"/>
  <c r="G1126" i="55"/>
  <c r="G1127" i="55"/>
  <c r="G1128" i="55"/>
  <c r="G1129" i="55"/>
  <c r="G1130" i="55"/>
  <c r="G1131" i="55"/>
  <c r="G1132" i="55"/>
  <c r="G1133" i="55"/>
  <c r="G1134" i="55"/>
  <c r="G1135" i="55"/>
  <c r="G1136" i="55"/>
  <c r="G1137" i="55"/>
  <c r="G1138" i="55"/>
  <c r="G1139" i="55"/>
  <c r="G1140" i="55"/>
  <c r="G1141" i="55"/>
  <c r="G1142" i="55"/>
  <c r="G1143" i="55"/>
  <c r="G1144" i="55"/>
  <c r="G1145" i="55"/>
  <c r="G1146" i="55"/>
  <c r="G1147" i="55"/>
  <c r="G1148" i="55"/>
  <c r="G1149" i="55"/>
  <c r="G1150" i="55"/>
  <c r="G1151" i="55"/>
  <c r="G1152" i="55"/>
  <c r="G1153" i="55"/>
  <c r="G1154" i="55"/>
  <c r="G1156" i="55"/>
  <c r="G1157" i="55"/>
  <c r="G1158" i="55"/>
  <c r="G1159" i="55"/>
  <c r="G1160" i="55"/>
  <c r="G1161" i="55"/>
  <c r="G1162" i="55"/>
  <c r="G1163" i="55"/>
  <c r="G1164" i="55"/>
  <c r="G1165" i="55"/>
  <c r="G1166" i="55"/>
  <c r="G1167" i="55"/>
  <c r="G1168" i="55"/>
  <c r="G1169" i="55"/>
  <c r="G1170" i="55"/>
  <c r="G1171" i="55"/>
  <c r="G1172" i="55"/>
  <c r="G1173" i="55"/>
  <c r="G1174" i="55"/>
  <c r="G1175" i="55"/>
  <c r="G1176" i="55"/>
  <c r="G1177" i="55"/>
  <c r="G1178" i="55"/>
  <c r="G1179" i="55"/>
  <c r="G1180" i="55"/>
  <c r="G1181" i="55"/>
  <c r="G1182" i="55"/>
  <c r="G1183" i="55"/>
  <c r="G1184" i="55"/>
  <c r="G1185" i="55"/>
  <c r="G1186" i="55"/>
  <c r="G1187" i="55"/>
  <c r="G1188" i="55"/>
  <c r="G1189" i="55"/>
  <c r="G1190" i="55"/>
  <c r="G1191" i="55"/>
  <c r="G1192" i="55"/>
  <c r="G1193" i="55"/>
  <c r="G1194" i="55"/>
  <c r="G1195" i="55"/>
  <c r="G1196" i="55"/>
  <c r="G1197" i="55"/>
  <c r="G1198" i="55"/>
  <c r="G1199" i="55"/>
  <c r="G1200" i="55"/>
  <c r="G1201" i="55"/>
  <c r="G1202" i="55"/>
  <c r="G1203" i="55"/>
  <c r="G1204" i="55"/>
  <c r="G1205" i="55"/>
  <c r="G1206" i="55"/>
  <c r="G1207" i="55"/>
  <c r="G1208" i="55"/>
  <c r="G1209" i="55"/>
  <c r="G1210" i="55"/>
  <c r="G1211" i="55"/>
  <c r="G1212" i="55"/>
  <c r="G1213" i="55"/>
  <c r="G1214" i="55"/>
  <c r="G1215" i="55"/>
  <c r="G1216" i="55"/>
  <c r="G1217" i="55"/>
  <c r="G1218" i="55"/>
  <c r="G1219" i="55"/>
  <c r="G1220" i="55"/>
  <c r="G1221" i="55"/>
  <c r="G1222" i="55"/>
  <c r="G1223" i="55"/>
  <c r="G1224" i="55"/>
  <c r="G1225" i="55"/>
  <c r="G1226" i="55"/>
  <c r="G1227" i="55"/>
  <c r="G1228" i="55"/>
  <c r="G1229" i="55"/>
  <c r="G1230" i="55"/>
  <c r="G1231" i="55"/>
  <c r="G1232" i="55"/>
  <c r="G1233" i="55"/>
  <c r="G1234" i="55"/>
  <c r="G1235" i="55"/>
  <c r="G1236" i="55"/>
  <c r="G1237" i="55"/>
  <c r="G1238" i="55"/>
  <c r="G1239" i="55"/>
  <c r="G1240" i="55"/>
  <c r="G1241" i="55"/>
  <c r="G1242" i="55"/>
  <c r="G1243" i="55"/>
  <c r="G1244" i="55"/>
  <c r="G1245" i="55"/>
  <c r="G1246" i="55"/>
  <c r="G1247" i="55"/>
  <c r="G1248" i="55"/>
  <c r="G1249" i="55"/>
  <c r="G1250" i="55"/>
  <c r="G1251" i="55"/>
  <c r="G1252" i="55"/>
  <c r="G1253" i="55"/>
  <c r="G1254" i="55"/>
  <c r="G1255" i="55"/>
  <c r="G1256" i="55"/>
  <c r="G1257" i="55"/>
  <c r="G1258" i="55"/>
  <c r="G1259" i="55"/>
  <c r="G1260" i="55"/>
  <c r="G1261" i="55"/>
  <c r="G1262" i="55"/>
  <c r="G1263" i="55"/>
  <c r="G1264" i="55"/>
  <c r="G1265" i="55"/>
  <c r="G1266" i="55"/>
  <c r="G1267" i="55"/>
  <c r="G1268" i="55"/>
  <c r="G1269" i="55"/>
  <c r="G1270" i="55"/>
  <c r="G1271" i="55"/>
  <c r="G1272" i="55"/>
  <c r="G1273" i="55"/>
  <c r="G1274" i="55"/>
  <c r="G1275" i="55"/>
  <c r="G1276" i="55"/>
  <c r="G1277" i="55"/>
  <c r="G1278" i="55"/>
  <c r="G1279" i="55"/>
  <c r="G1280" i="55"/>
  <c r="G1281" i="55"/>
  <c r="G1282" i="55"/>
  <c r="G1283" i="55"/>
  <c r="G1284" i="55"/>
  <c r="G1285" i="55"/>
  <c r="G1286" i="55"/>
  <c r="G1287" i="55"/>
  <c r="G1288" i="55"/>
  <c r="G1289" i="55"/>
  <c r="G1290" i="55"/>
  <c r="G1291" i="55"/>
  <c r="G1292" i="55"/>
  <c r="G1293" i="55"/>
  <c r="G1294" i="55"/>
  <c r="G1295" i="55"/>
  <c r="G1296" i="55"/>
  <c r="G1297" i="55"/>
  <c r="G1298" i="55"/>
  <c r="G1299" i="55"/>
  <c r="G1300" i="55"/>
  <c r="G1301" i="55"/>
  <c r="G1302" i="55"/>
  <c r="G1303" i="55"/>
  <c r="G1304" i="55"/>
  <c r="G1305" i="55"/>
  <c r="G1306" i="55"/>
  <c r="G1307" i="55"/>
  <c r="G1308" i="55"/>
  <c r="G1309" i="55"/>
  <c r="G1310" i="55"/>
  <c r="G1311" i="55"/>
  <c r="G1312" i="55"/>
  <c r="G1313" i="55"/>
  <c r="G1314" i="55"/>
  <c r="G1315" i="55"/>
  <c r="G1316" i="55"/>
  <c r="G1317" i="55"/>
  <c r="G1318" i="55"/>
  <c r="G1319" i="55"/>
  <c r="G1320" i="55"/>
  <c r="G1321" i="55"/>
  <c r="G1322" i="55"/>
  <c r="G1323" i="55"/>
  <c r="G1324" i="55"/>
  <c r="G1325" i="55"/>
  <c r="G1326" i="55"/>
  <c r="G1327" i="55"/>
  <c r="G1328" i="55"/>
  <c r="G1329" i="55"/>
  <c r="G1330" i="55"/>
  <c r="G1331" i="55"/>
  <c r="G1332" i="55"/>
  <c r="G1333" i="55"/>
  <c r="G1334" i="55"/>
  <c r="G1335" i="55"/>
  <c r="G1336" i="55"/>
  <c r="G1337" i="55"/>
  <c r="G1338" i="55"/>
  <c r="G1339" i="55"/>
  <c r="G1340" i="55"/>
  <c r="G1341" i="55"/>
  <c r="G1342" i="55"/>
  <c r="G1343" i="55"/>
  <c r="G1344" i="55"/>
  <c r="G1345" i="55"/>
  <c r="G1346" i="55"/>
  <c r="G1347" i="55"/>
  <c r="G1348" i="55"/>
  <c r="G1349" i="55"/>
  <c r="G1350" i="55"/>
  <c r="G1351" i="55"/>
  <c r="G1352" i="55"/>
  <c r="G1353" i="55"/>
  <c r="G1354" i="55"/>
  <c r="G1355" i="55"/>
  <c r="G1356" i="55"/>
  <c r="G1357" i="55"/>
  <c r="G1358" i="55"/>
  <c r="G1359" i="55"/>
  <c r="G1360" i="55"/>
  <c r="G1361" i="55"/>
  <c r="G1362" i="55"/>
  <c r="G1363" i="55"/>
  <c r="G1364" i="55"/>
  <c r="G1365" i="55"/>
  <c r="G1366" i="55"/>
  <c r="G1367" i="55"/>
  <c r="G1368" i="55"/>
  <c r="G1369" i="55"/>
  <c r="G1370" i="55"/>
  <c r="G1371" i="55"/>
  <c r="G1372" i="55"/>
  <c r="G1373" i="55"/>
  <c r="G1374" i="55"/>
  <c r="G1375" i="55"/>
  <c r="G1376" i="55"/>
  <c r="G1377" i="55"/>
  <c r="G1378" i="55"/>
  <c r="G1379" i="55"/>
  <c r="G1380" i="55"/>
  <c r="G1381" i="55"/>
  <c r="G1382" i="55"/>
  <c r="G1383" i="55"/>
  <c r="G1384" i="55"/>
  <c r="G1385" i="55"/>
  <c r="G1386" i="55"/>
  <c r="G1387" i="55"/>
  <c r="G1388" i="55"/>
  <c r="G1389" i="55"/>
  <c r="G1390" i="55"/>
  <c r="G1391" i="55"/>
  <c r="G1392" i="55"/>
  <c r="G1393" i="55"/>
  <c r="G1394" i="55"/>
  <c r="G1395" i="55"/>
  <c r="G1396" i="55"/>
  <c r="G1397" i="55"/>
  <c r="G1398" i="55"/>
  <c r="G1399" i="55"/>
  <c r="G1400" i="55"/>
  <c r="G1401" i="55"/>
  <c r="G1402" i="55"/>
  <c r="G1403" i="55"/>
  <c r="G1404" i="55"/>
  <c r="G1405" i="55"/>
  <c r="G1406" i="55"/>
  <c r="G1407" i="55"/>
  <c r="G1408" i="55"/>
  <c r="G1409" i="55"/>
  <c r="G1410" i="55"/>
  <c r="G1411" i="55"/>
  <c r="G1412" i="55"/>
  <c r="G1413" i="55"/>
  <c r="G1414" i="55"/>
  <c r="G1415" i="55"/>
  <c r="G1416" i="55"/>
  <c r="G1417" i="55"/>
  <c r="G1418" i="55"/>
  <c r="G1419" i="55"/>
  <c r="G1420" i="55"/>
  <c r="G1421" i="55"/>
  <c r="G1422" i="55"/>
  <c r="G1423" i="55"/>
  <c r="G1424" i="55"/>
  <c r="G1425" i="55"/>
  <c r="G1426" i="55"/>
  <c r="G1427" i="55"/>
  <c r="G1428" i="55"/>
  <c r="G1429" i="55"/>
  <c r="G1430" i="55"/>
  <c r="G1431" i="55"/>
  <c r="G1432" i="55"/>
  <c r="G1433" i="55"/>
  <c r="G1434" i="55"/>
  <c r="G1435" i="55"/>
  <c r="G1436" i="55"/>
  <c r="G1437" i="55"/>
  <c r="G1438" i="55"/>
  <c r="G1439" i="55"/>
  <c r="G1440" i="55"/>
  <c r="G1441" i="55"/>
  <c r="G1442" i="55"/>
  <c r="G1443" i="55"/>
  <c r="G1444" i="55"/>
  <c r="G1445" i="55"/>
  <c r="G1446" i="55"/>
  <c r="G1447" i="55"/>
  <c r="G1448" i="55"/>
  <c r="G1449" i="55"/>
  <c r="G1450" i="55"/>
  <c r="G1451" i="55"/>
  <c r="G1452" i="55"/>
  <c r="G1453" i="55"/>
  <c r="G1454" i="55"/>
  <c r="G1455" i="55"/>
  <c r="G1456" i="55"/>
  <c r="G1457" i="55"/>
  <c r="G1458" i="55"/>
  <c r="G1459" i="55"/>
  <c r="G1460" i="55"/>
  <c r="G1461" i="55"/>
  <c r="G1462" i="55"/>
  <c r="G1463" i="55"/>
  <c r="G1464" i="55"/>
  <c r="G1465" i="55"/>
  <c r="G1466" i="55"/>
  <c r="G1467" i="55"/>
  <c r="G1468" i="55"/>
  <c r="G1469" i="55"/>
  <c r="G1470" i="55"/>
  <c r="G1471" i="55"/>
  <c r="G1472" i="55"/>
  <c r="G1473" i="55"/>
  <c r="G1474" i="55"/>
  <c r="G1475" i="55"/>
  <c r="G1476" i="55"/>
  <c r="G1477" i="55"/>
  <c r="G1478" i="55"/>
  <c r="G1479" i="55"/>
  <c r="G1480" i="55"/>
  <c r="G1481" i="55"/>
  <c r="G1482" i="55"/>
  <c r="G1483" i="55"/>
  <c r="G1484" i="55"/>
  <c r="G1485" i="55"/>
  <c r="G1486" i="55"/>
  <c r="G1487" i="55"/>
  <c r="G1488" i="55"/>
  <c r="G1489" i="55"/>
  <c r="G1490" i="55"/>
  <c r="G1491" i="55"/>
  <c r="G1492" i="55"/>
  <c r="G1493" i="55"/>
  <c r="G1494" i="55"/>
  <c r="G1495" i="55"/>
  <c r="G1496" i="55"/>
  <c r="G1497" i="55"/>
  <c r="G1498" i="55"/>
  <c r="G1499" i="55"/>
  <c r="G1500" i="55"/>
  <c r="G1501" i="55"/>
  <c r="G1502" i="55"/>
  <c r="G1503" i="55"/>
  <c r="G1504" i="55"/>
  <c r="G1505" i="55"/>
  <c r="G1506" i="55"/>
  <c r="G1507" i="55"/>
  <c r="G1508" i="55"/>
  <c r="G1509" i="55"/>
  <c r="G1510" i="55"/>
  <c r="G1511" i="55"/>
  <c r="G1512" i="55"/>
  <c r="G1513" i="55"/>
  <c r="G1514" i="55"/>
  <c r="G1515" i="55"/>
  <c r="G1516" i="55"/>
  <c r="G1517" i="55"/>
  <c r="G1518" i="55"/>
  <c r="G1519" i="55"/>
  <c r="G1520" i="55"/>
  <c r="G1521" i="55"/>
  <c r="G1522" i="55"/>
  <c r="G1523" i="55"/>
  <c r="G1524" i="55"/>
  <c r="G1525" i="55"/>
  <c r="G1526" i="55"/>
  <c r="G1527" i="55"/>
  <c r="G1528" i="55"/>
  <c r="G1529" i="55"/>
  <c r="G1530" i="55"/>
  <c r="G1531" i="55"/>
  <c r="G1532" i="55"/>
  <c r="G1533" i="55"/>
  <c r="G1534" i="55"/>
  <c r="G1535" i="55"/>
  <c r="G1536" i="55"/>
  <c r="G1537" i="55"/>
  <c r="G1538" i="55"/>
  <c r="G1539" i="55"/>
  <c r="G1540" i="55"/>
  <c r="G1541" i="55"/>
  <c r="G1542" i="55"/>
  <c r="G1543" i="55"/>
  <c r="G1544" i="55"/>
  <c r="G1545" i="55"/>
  <c r="G1546" i="55"/>
  <c r="G1547" i="55"/>
  <c r="G1548" i="55"/>
  <c r="G1549" i="55"/>
  <c r="G1550" i="55"/>
  <c r="G1551" i="55"/>
  <c r="G1552" i="55"/>
  <c r="G1553" i="55"/>
  <c r="G1554" i="55"/>
  <c r="G1555" i="55"/>
  <c r="G1556" i="55"/>
  <c r="G1557" i="55"/>
  <c r="G1558" i="55"/>
  <c r="G1559" i="55"/>
  <c r="G1560" i="55"/>
  <c r="G1561" i="55"/>
  <c r="G1562" i="55"/>
  <c r="G1563" i="55"/>
  <c r="G1564" i="55"/>
  <c r="G1565" i="55"/>
  <c r="G1566" i="55"/>
  <c r="G1567" i="55"/>
  <c r="G1568" i="55"/>
  <c r="G1569" i="55"/>
  <c r="G1570" i="55"/>
  <c r="G1571" i="55"/>
  <c r="G1572" i="55"/>
  <c r="G1573" i="55"/>
  <c r="G1574" i="55"/>
  <c r="G1575" i="55"/>
  <c r="G1576" i="55"/>
  <c r="G1577" i="55"/>
  <c r="G1578" i="55"/>
  <c r="G1579" i="55"/>
  <c r="G1580" i="55"/>
  <c r="G1581" i="55"/>
  <c r="G1582" i="55"/>
  <c r="G1583" i="55"/>
  <c r="G1584" i="55"/>
  <c r="G1585" i="55"/>
  <c r="G1586" i="55"/>
  <c r="G1587" i="55"/>
  <c r="G1588" i="55"/>
  <c r="G1589" i="55"/>
  <c r="G1590" i="55"/>
  <c r="G1591" i="55"/>
  <c r="G1592" i="55"/>
  <c r="G1593" i="55"/>
  <c r="G1594" i="55"/>
  <c r="G1595" i="55"/>
  <c r="G1596" i="55"/>
  <c r="G1597" i="55"/>
  <c r="G1598" i="55"/>
  <c r="G1599" i="55"/>
  <c r="G1600" i="55"/>
  <c r="G1601" i="55"/>
  <c r="G1602" i="55"/>
  <c r="G1603" i="55"/>
  <c r="G1604" i="55"/>
  <c r="G1605" i="55"/>
  <c r="G1606" i="55"/>
  <c r="G1607" i="55"/>
  <c r="G1608" i="55"/>
  <c r="G1609" i="55"/>
  <c r="G1610" i="55"/>
  <c r="G1611" i="55"/>
  <c r="G1612" i="55"/>
  <c r="G1613" i="55"/>
  <c r="G1614" i="55"/>
  <c r="G1615" i="55"/>
  <c r="G1616" i="55"/>
  <c r="G1617" i="55"/>
  <c r="G1618" i="55"/>
  <c r="G1619" i="55"/>
  <c r="G1620" i="55"/>
  <c r="G1621" i="55"/>
  <c r="G1622" i="55"/>
  <c r="G1623" i="55"/>
  <c r="G1624" i="55"/>
  <c r="G1625" i="55"/>
  <c r="G1626" i="55"/>
  <c r="G1627" i="55"/>
  <c r="G1628" i="55"/>
  <c r="G1629" i="55"/>
  <c r="G1630" i="55"/>
  <c r="G1631" i="55"/>
  <c r="G1632" i="55"/>
  <c r="G1633" i="55"/>
  <c r="G1634" i="55"/>
  <c r="G1635" i="55"/>
  <c r="G1636" i="55"/>
  <c r="G1637" i="55"/>
  <c r="G1638" i="55"/>
  <c r="G1639" i="55"/>
  <c r="G1640" i="55"/>
  <c r="G1641" i="55"/>
  <c r="G1642" i="55"/>
  <c r="G1643" i="55"/>
  <c r="G1644" i="55"/>
  <c r="G1645" i="55"/>
  <c r="G1646" i="55"/>
  <c r="G1647" i="55"/>
  <c r="G1648" i="55"/>
  <c r="G1649" i="55"/>
  <c r="G1650" i="55"/>
  <c r="G1651" i="55"/>
  <c r="G1652" i="55"/>
  <c r="G1653" i="55"/>
  <c r="G1654" i="55"/>
  <c r="G1655" i="55"/>
  <c r="G1656" i="55"/>
  <c r="G1657" i="55"/>
  <c r="G1658" i="55"/>
  <c r="G1659" i="55"/>
  <c r="G1660" i="55"/>
  <c r="G1661" i="55"/>
  <c r="G1662" i="55"/>
  <c r="G1663" i="55"/>
  <c r="G1664" i="55"/>
  <c r="G1665" i="55"/>
  <c r="G1666" i="55"/>
  <c r="G1667" i="55"/>
  <c r="G1668" i="55"/>
  <c r="G1669" i="55"/>
  <c r="G1670" i="55"/>
  <c r="G1671" i="55"/>
  <c r="G1672" i="55"/>
  <c r="G1673" i="55"/>
  <c r="G1674" i="55"/>
  <c r="G1675" i="55"/>
  <c r="G1676" i="55"/>
  <c r="G1677" i="55"/>
  <c r="G1678" i="55"/>
  <c r="G1679" i="55"/>
  <c r="G1680" i="55"/>
  <c r="G1681" i="55"/>
  <c r="G1682" i="55"/>
  <c r="G1683" i="55"/>
  <c r="G1684" i="55"/>
  <c r="G1685" i="55"/>
  <c r="G1686" i="55"/>
  <c r="G1687" i="55"/>
  <c r="G1688" i="55"/>
  <c r="G1689" i="55"/>
  <c r="G1690" i="55"/>
  <c r="G1691" i="55"/>
  <c r="G1692" i="55"/>
  <c r="G1693" i="55"/>
  <c r="G1694" i="55"/>
  <c r="G1695" i="55"/>
  <c r="G1696" i="55"/>
  <c r="G1697" i="55"/>
  <c r="G1698" i="55"/>
  <c r="G1699" i="55"/>
  <c r="G1700" i="55"/>
  <c r="G1701" i="55"/>
  <c r="G1702" i="55"/>
  <c r="G1703" i="55"/>
  <c r="G1704" i="55"/>
  <c r="G1705" i="55"/>
  <c r="G1706" i="55"/>
  <c r="G1707" i="55"/>
  <c r="G1708" i="55"/>
  <c r="G1709" i="55"/>
  <c r="G1710" i="55"/>
  <c r="G1711" i="55"/>
  <c r="G1712" i="55"/>
  <c r="G1713" i="55"/>
  <c r="G1714" i="55"/>
  <c r="G1715" i="55"/>
  <c r="G1716" i="55"/>
  <c r="G1717" i="55"/>
  <c r="G1718" i="55"/>
  <c r="G1719" i="55"/>
  <c r="G1720" i="55"/>
  <c r="G1721" i="55"/>
  <c r="G1722" i="55"/>
  <c r="G1723" i="55"/>
  <c r="G1724" i="55"/>
  <c r="G1725" i="55"/>
  <c r="G1726" i="55"/>
  <c r="G1727" i="55"/>
  <c r="G1728" i="55"/>
  <c r="G1729" i="55"/>
  <c r="G1730" i="55"/>
  <c r="G1731" i="55"/>
  <c r="G1732" i="55"/>
  <c r="G1733" i="55"/>
  <c r="G1734" i="55"/>
  <c r="G1735" i="55"/>
  <c r="G1736" i="55"/>
  <c r="G1737" i="55"/>
  <c r="G1738" i="55"/>
  <c r="G1739" i="55"/>
  <c r="G1740" i="55"/>
  <c r="G1741" i="55"/>
  <c r="G1742" i="55"/>
  <c r="G1743" i="55"/>
  <c r="G1744" i="55"/>
  <c r="G1745" i="55"/>
  <c r="G1746" i="55"/>
  <c r="G1747" i="55"/>
  <c r="G1748" i="55"/>
  <c r="G1749" i="55"/>
  <c r="G1750" i="55"/>
  <c r="G1751" i="55"/>
  <c r="G1752" i="55"/>
  <c r="G1753" i="55"/>
  <c r="G1754" i="55"/>
  <c r="G1755" i="55"/>
  <c r="G1756" i="55"/>
  <c r="G1757" i="55"/>
  <c r="G1758" i="55"/>
  <c r="G1759" i="55"/>
  <c r="G1760" i="55"/>
  <c r="G1761" i="55"/>
  <c r="G1762" i="55"/>
  <c r="G1763" i="55"/>
  <c r="G1764" i="55"/>
  <c r="G1765" i="55"/>
  <c r="G1766" i="55"/>
  <c r="G1767" i="55"/>
  <c r="G1768" i="55"/>
  <c r="G1769" i="55"/>
  <c r="G1770" i="55"/>
  <c r="G1771" i="55"/>
  <c r="G1772" i="55"/>
  <c r="G1773" i="55"/>
  <c r="G1774" i="55"/>
  <c r="G1775" i="55"/>
  <c r="G1776" i="55"/>
  <c r="G1777" i="55"/>
  <c r="G1778" i="55"/>
  <c r="G1779" i="55"/>
  <c r="G1780" i="55"/>
  <c r="G1781" i="55"/>
  <c r="G1782" i="55"/>
  <c r="G1783" i="55"/>
  <c r="G1784" i="55"/>
  <c r="G1785" i="55"/>
  <c r="G1786" i="55"/>
  <c r="G1787" i="55"/>
  <c r="G1788" i="55"/>
  <c r="G1789" i="55"/>
  <c r="G1790" i="55"/>
  <c r="G1791" i="55"/>
  <c r="G1792" i="55"/>
  <c r="G1793" i="55"/>
  <c r="G1794" i="55"/>
  <c r="G1795" i="55"/>
  <c r="G1796" i="55"/>
  <c r="G1797" i="55"/>
  <c r="G1798" i="55"/>
  <c r="G1799" i="55"/>
  <c r="G1800" i="55"/>
  <c r="G1801" i="55"/>
  <c r="G1802" i="55"/>
  <c r="G1803" i="55"/>
  <c r="G1804" i="55"/>
  <c r="G1805" i="55"/>
  <c r="G1806" i="55"/>
  <c r="G1807" i="55"/>
  <c r="G1808" i="55"/>
  <c r="G1809" i="55"/>
  <c r="G1810" i="55"/>
  <c r="G1811" i="55"/>
  <c r="G1812" i="55"/>
  <c r="G1813" i="55"/>
  <c r="G1814" i="55"/>
  <c r="G1815" i="55"/>
  <c r="G1816" i="55"/>
  <c r="G1817" i="55"/>
  <c r="G1818" i="55"/>
  <c r="G1819" i="55"/>
  <c r="G1820" i="55"/>
  <c r="G1821" i="55"/>
  <c r="G1822" i="55"/>
  <c r="G1823" i="55"/>
  <c r="G1824" i="55"/>
  <c r="G1825" i="55"/>
  <c r="G1826" i="55"/>
  <c r="G1827" i="55"/>
  <c r="G1828" i="55"/>
  <c r="G1829" i="55"/>
  <c r="G1830" i="55"/>
  <c r="G1831" i="55"/>
  <c r="G1832" i="55"/>
  <c r="G1833" i="55"/>
  <c r="G1834" i="55"/>
  <c r="G1835" i="55"/>
  <c r="G1836" i="55"/>
  <c r="G1837" i="55"/>
  <c r="G1838" i="55"/>
  <c r="G1839" i="55"/>
  <c r="G1840" i="55"/>
  <c r="G1841" i="55"/>
  <c r="G1842" i="55"/>
  <c r="G1843" i="55"/>
  <c r="G1844" i="55"/>
  <c r="G1845" i="55"/>
  <c r="G1846" i="55"/>
  <c r="G1847" i="55"/>
  <c r="G1848" i="55"/>
  <c r="G1849" i="55"/>
  <c r="G1850" i="55"/>
  <c r="G1851" i="55"/>
  <c r="G1852" i="55"/>
  <c r="G1853" i="55"/>
  <c r="G1854" i="55"/>
  <c r="G1855" i="55"/>
  <c r="G1856" i="55"/>
  <c r="G1857" i="55"/>
  <c r="G1858" i="55"/>
  <c r="G1859" i="55"/>
  <c r="G1860" i="55"/>
  <c r="G1861" i="55"/>
  <c r="G1862" i="55"/>
  <c r="G1863" i="55"/>
  <c r="G1864" i="55"/>
  <c r="G1865" i="55"/>
  <c r="G1866" i="55"/>
  <c r="G1867" i="55"/>
  <c r="G1868" i="55"/>
  <c r="G1869" i="55"/>
  <c r="G1870" i="55"/>
  <c r="G1871" i="55"/>
  <c r="G1872" i="55"/>
  <c r="G1873" i="55"/>
  <c r="G1874" i="55"/>
  <c r="G1875" i="55"/>
  <c r="G1876" i="55"/>
  <c r="G1877" i="55"/>
  <c r="G1878" i="55"/>
  <c r="G1879" i="55"/>
  <c r="G1880" i="55"/>
  <c r="G1881" i="55"/>
  <c r="G1882" i="55"/>
  <c r="G1883" i="55"/>
  <c r="G1884" i="55"/>
  <c r="G1885" i="55"/>
  <c r="G1886" i="55"/>
  <c r="G1887" i="55"/>
  <c r="G1888" i="55"/>
  <c r="G1889" i="55"/>
  <c r="G1890" i="55"/>
  <c r="G1891" i="55"/>
  <c r="G1892" i="55"/>
  <c r="G1893" i="55"/>
  <c r="G1894" i="55"/>
  <c r="G1895" i="55"/>
  <c r="G1896" i="55"/>
  <c r="G1897" i="55"/>
  <c r="G1898" i="55"/>
  <c r="G1899" i="55"/>
  <c r="G1900" i="55"/>
  <c r="G1901" i="55"/>
  <c r="G1902" i="55"/>
  <c r="G1903" i="55"/>
  <c r="G1904" i="55"/>
  <c r="G1905" i="55"/>
  <c r="G1906" i="55"/>
  <c r="G1907" i="55"/>
  <c r="G1908" i="55"/>
  <c r="G1909" i="55"/>
  <c r="G1910" i="55"/>
  <c r="G1911" i="55"/>
  <c r="G1912" i="55"/>
  <c r="G1913" i="55"/>
  <c r="G1914" i="55"/>
  <c r="G1915" i="55"/>
  <c r="G1916" i="55"/>
  <c r="G1917" i="55"/>
  <c r="G1918" i="55"/>
  <c r="G1919" i="55"/>
  <c r="G1920" i="55"/>
  <c r="G1921" i="55"/>
  <c r="G1922" i="55"/>
  <c r="G1923" i="55"/>
  <c r="G1924" i="55"/>
  <c r="G1925" i="55"/>
  <c r="G1926" i="55"/>
  <c r="G1927" i="55"/>
  <c r="G1928" i="55"/>
  <c r="G1929" i="55"/>
  <c r="G1930" i="55"/>
  <c r="G1931" i="55"/>
  <c r="G1932" i="55"/>
  <c r="G1933" i="55"/>
  <c r="G1934" i="55"/>
  <c r="G1935" i="55"/>
  <c r="G1936" i="55"/>
  <c r="G1937" i="55"/>
  <c r="G1938" i="55"/>
  <c r="G1939" i="55"/>
  <c r="G1940" i="55"/>
  <c r="G1941" i="55"/>
  <c r="G1942" i="55"/>
  <c r="G1943" i="55"/>
  <c r="G1944" i="55"/>
  <c r="G1945" i="55"/>
  <c r="G1946" i="55"/>
  <c r="G1947" i="55"/>
  <c r="G1948" i="55"/>
  <c r="G1949" i="55"/>
  <c r="G1950" i="55"/>
  <c r="G1951" i="55"/>
  <c r="G1952" i="55"/>
  <c r="G1953" i="55"/>
  <c r="G1954" i="55"/>
  <c r="G1955" i="55"/>
  <c r="G1956" i="55"/>
  <c r="G1957" i="55"/>
  <c r="G1958" i="55"/>
  <c r="G1959" i="55"/>
  <c r="G1960" i="55"/>
  <c r="G1961" i="55"/>
  <c r="G1962" i="55"/>
  <c r="G1963" i="55"/>
  <c r="G1964" i="55"/>
  <c r="G1965" i="55"/>
  <c r="G1966" i="55"/>
  <c r="G1967" i="55"/>
  <c r="G1968" i="55"/>
  <c r="G1969" i="55"/>
  <c r="G1970" i="55"/>
  <c r="G1971" i="55"/>
  <c r="G1972" i="55"/>
  <c r="G1973" i="55"/>
  <c r="G1974" i="55"/>
  <c r="G1975" i="55"/>
  <c r="G1976" i="55"/>
  <c r="G1977" i="55"/>
  <c r="G1978" i="55"/>
  <c r="G1979" i="55"/>
  <c r="G1980" i="55"/>
  <c r="G1981" i="55"/>
  <c r="G1982" i="55"/>
  <c r="G1983" i="55"/>
  <c r="G1984" i="55"/>
  <c r="G1985" i="55"/>
  <c r="G1986" i="55"/>
  <c r="G1987" i="55"/>
  <c r="G1988" i="55"/>
  <c r="G1989" i="55"/>
  <c r="G1990" i="55"/>
  <c r="G1991" i="55"/>
  <c r="G1992" i="55"/>
  <c r="G1993" i="55"/>
  <c r="G1994" i="55"/>
  <c r="G1995" i="55"/>
  <c r="G1996" i="55"/>
  <c r="G1997" i="55"/>
  <c r="G1998" i="55"/>
  <c r="G1999" i="55"/>
  <c r="G2000" i="55"/>
  <c r="G2001" i="55"/>
  <c r="G2002" i="55"/>
  <c r="G2003" i="55"/>
  <c r="G2004" i="55"/>
  <c r="G2005" i="55"/>
  <c r="G2006" i="55"/>
  <c r="G2007" i="55"/>
  <c r="G2008" i="55"/>
  <c r="G2009" i="55"/>
  <c r="G2010" i="55"/>
  <c r="G2011" i="55"/>
  <c r="G2012" i="55"/>
  <c r="G2013" i="55"/>
  <c r="G2014" i="55"/>
  <c r="G2015" i="55"/>
  <c r="G2016" i="55"/>
  <c r="G2017" i="55"/>
  <c r="G2018" i="55"/>
  <c r="G2019" i="55"/>
  <c r="G2020" i="55"/>
  <c r="G2021" i="55"/>
  <c r="G2022" i="55"/>
  <c r="G2023" i="55"/>
  <c r="G2024" i="55"/>
  <c r="G2025" i="55"/>
  <c r="G2026" i="55"/>
  <c r="G2027" i="55"/>
  <c r="G2028" i="55"/>
  <c r="G2029" i="55"/>
  <c r="G2030" i="55"/>
  <c r="G2031" i="55"/>
  <c r="G2032" i="55"/>
  <c r="G2033" i="55"/>
  <c r="G2034" i="55"/>
  <c r="G2035" i="55"/>
  <c r="G2036" i="55"/>
  <c r="G2037" i="55"/>
  <c r="G2038" i="55"/>
  <c r="G2039" i="55"/>
  <c r="G2040" i="55"/>
  <c r="G2041" i="55"/>
  <c r="G2042" i="55"/>
  <c r="G2043" i="55"/>
  <c r="G2044" i="55"/>
  <c r="G2045" i="55"/>
  <c r="G2046" i="55"/>
  <c r="G2047" i="55"/>
  <c r="G2048" i="55"/>
  <c r="G2049" i="55"/>
  <c r="G2050" i="55"/>
  <c r="G2051" i="55"/>
  <c r="G2052" i="55"/>
  <c r="G2053" i="55"/>
  <c r="G2054" i="55"/>
  <c r="G2055" i="55"/>
  <c r="G2056" i="55"/>
  <c r="G2057" i="55"/>
  <c r="G2058" i="55"/>
  <c r="G2059" i="55"/>
  <c r="G2060" i="55"/>
  <c r="G2061" i="55"/>
  <c r="G2062" i="55"/>
  <c r="G2063" i="55"/>
  <c r="G2064" i="55"/>
  <c r="G2065" i="55"/>
  <c r="G2066" i="55"/>
  <c r="G2067" i="55"/>
  <c r="G2068" i="55"/>
  <c r="G2069" i="55"/>
  <c r="G2070" i="55"/>
  <c r="G2071" i="55"/>
  <c r="G2072" i="55"/>
  <c r="G2073" i="55"/>
  <c r="G2074" i="55"/>
  <c r="G2075" i="55"/>
  <c r="G2076" i="55"/>
  <c r="G2077" i="55"/>
  <c r="G2078" i="55"/>
  <c r="G2079" i="55"/>
  <c r="G2080" i="55"/>
  <c r="G2081" i="55"/>
  <c r="G2082" i="55"/>
  <c r="G2083" i="55"/>
  <c r="G2084" i="55"/>
  <c r="G2085" i="55"/>
  <c r="G2086" i="55"/>
  <c r="G2087" i="55"/>
  <c r="G2088" i="55"/>
  <c r="G2089" i="55"/>
  <c r="G2090" i="55"/>
  <c r="G2091" i="55"/>
  <c r="G2092" i="55"/>
  <c r="G2093" i="55"/>
  <c r="G2094" i="55"/>
  <c r="G2095" i="55"/>
  <c r="G2096" i="55"/>
  <c r="G2097" i="55"/>
  <c r="G2098" i="55"/>
  <c r="G2099" i="55"/>
  <c r="G2100" i="55"/>
  <c r="G2101" i="55"/>
  <c r="G2102" i="55"/>
  <c r="G2103" i="55"/>
  <c r="G2104" i="55"/>
  <c r="G2105" i="55"/>
  <c r="G2106" i="55"/>
  <c r="G2107" i="55"/>
  <c r="G2108" i="55"/>
  <c r="G2109" i="55"/>
  <c r="G2110" i="55"/>
  <c r="G2111" i="55"/>
  <c r="G2112" i="55"/>
  <c r="G2113" i="55"/>
  <c r="G2114" i="55"/>
  <c r="G2115" i="55"/>
  <c r="G2116" i="55"/>
  <c r="G2117" i="55"/>
  <c r="G2118" i="55"/>
  <c r="G2119" i="55"/>
  <c r="G2120" i="55"/>
  <c r="G2121" i="55"/>
  <c r="G2122" i="55"/>
  <c r="G2123" i="55"/>
  <c r="G2124" i="55"/>
  <c r="G2125" i="55"/>
  <c r="G2126" i="55"/>
  <c r="G2127" i="55"/>
  <c r="G2128" i="55"/>
  <c r="G2129" i="55"/>
  <c r="G2130" i="55"/>
  <c r="G2131" i="55"/>
  <c r="G2132" i="55"/>
  <c r="G2133" i="55"/>
  <c r="G2134" i="55"/>
  <c r="G2135" i="55"/>
  <c r="G2136" i="55"/>
  <c r="G2137" i="55"/>
  <c r="G2138" i="55"/>
  <c r="G2139" i="55"/>
  <c r="G2140" i="55"/>
  <c r="G2141" i="55"/>
  <c r="G2142" i="55"/>
  <c r="G2143" i="55"/>
  <c r="G2144" i="55"/>
  <c r="G2145" i="55"/>
  <c r="G2146" i="55"/>
  <c r="G2147" i="55"/>
  <c r="G2148" i="55"/>
  <c r="G2149" i="55"/>
  <c r="G2150" i="55"/>
  <c r="G2151" i="55"/>
  <c r="G2152" i="55"/>
  <c r="G2153" i="55"/>
  <c r="G2154" i="55"/>
  <c r="G2155" i="55"/>
  <c r="G2156" i="55"/>
  <c r="G2157" i="55"/>
  <c r="G2158" i="55"/>
  <c r="G2159" i="55"/>
  <c r="G2160" i="55"/>
  <c r="G2161" i="55"/>
  <c r="G2162" i="55"/>
  <c r="G2163" i="55"/>
  <c r="G2164" i="55"/>
  <c r="G2165" i="55"/>
  <c r="G2166" i="55"/>
  <c r="G2167" i="55"/>
  <c r="G2168" i="55"/>
  <c r="G2169" i="55"/>
  <c r="G2170" i="55"/>
  <c r="G2171" i="55"/>
  <c r="G2172" i="55"/>
  <c r="G2173" i="55"/>
  <c r="G2174" i="55"/>
  <c r="G2175" i="55"/>
  <c r="G2176" i="55"/>
  <c r="G2177" i="55"/>
  <c r="G2178" i="55"/>
  <c r="G2179" i="55"/>
  <c r="G2180" i="55"/>
  <c r="G2181" i="55"/>
  <c r="G2182" i="55"/>
  <c r="G2183" i="55"/>
  <c r="G2184" i="55"/>
  <c r="G2185" i="55"/>
  <c r="G2186" i="55"/>
  <c r="G2187" i="55"/>
  <c r="G2188" i="55"/>
  <c r="G2189" i="55"/>
  <c r="G2190" i="55"/>
  <c r="G2191" i="55"/>
  <c r="G2192" i="55"/>
  <c r="G2193" i="55"/>
  <c r="G2194" i="55"/>
  <c r="G2195" i="55"/>
  <c r="G2196" i="55"/>
  <c r="G2197" i="55"/>
  <c r="G2198" i="55"/>
  <c r="G2199" i="55"/>
  <c r="G2200" i="55"/>
  <c r="G2201" i="55"/>
  <c r="G2202" i="55"/>
  <c r="G2203" i="55"/>
  <c r="G2204" i="55"/>
  <c r="G2205" i="55"/>
  <c r="G2206" i="55"/>
  <c r="G2207" i="55"/>
  <c r="G2208" i="55"/>
  <c r="G2209" i="55"/>
  <c r="G2210" i="55"/>
  <c r="G2211" i="55"/>
  <c r="G2212" i="55"/>
  <c r="G2213" i="55"/>
  <c r="G2214" i="55"/>
  <c r="G2215" i="55"/>
  <c r="G2216" i="55"/>
  <c r="G2217" i="55"/>
  <c r="G2218" i="55"/>
  <c r="G2219" i="55"/>
  <c r="G2220" i="55"/>
  <c r="G2221" i="55"/>
  <c r="G2222" i="55"/>
  <c r="G2223" i="55"/>
  <c r="G2224" i="55"/>
  <c r="G2225" i="55"/>
  <c r="G2226" i="55"/>
  <c r="G2227" i="55"/>
  <c r="G2228" i="55"/>
  <c r="G2229" i="55"/>
  <c r="G2230" i="55"/>
  <c r="G2231" i="55"/>
  <c r="G2232" i="55"/>
  <c r="G2233" i="55"/>
  <c r="G2234" i="55"/>
  <c r="G2235" i="55"/>
  <c r="G2236" i="55"/>
  <c r="G2237" i="55"/>
  <c r="G2238" i="55"/>
  <c r="G2239" i="55"/>
  <c r="G2240" i="55"/>
  <c r="G2241" i="55"/>
  <c r="G2242" i="55"/>
  <c r="G2243" i="55"/>
  <c r="G2244" i="55"/>
  <c r="G2245" i="55"/>
  <c r="G2246" i="55"/>
  <c r="G2247" i="55"/>
  <c r="G2248" i="55"/>
  <c r="G2249" i="55"/>
  <c r="G2250" i="55"/>
  <c r="G2251" i="55"/>
  <c r="G2252" i="55"/>
  <c r="G2253" i="55"/>
  <c r="G2254" i="55"/>
  <c r="G2255" i="55"/>
  <c r="G2256" i="55"/>
  <c r="G2257" i="55"/>
  <c r="G2258" i="55"/>
  <c r="G2259" i="55"/>
  <c r="G2260" i="55"/>
  <c r="G2261" i="55"/>
  <c r="G2262" i="55"/>
  <c r="G2263" i="55"/>
  <c r="G2264" i="55"/>
  <c r="G2265" i="55"/>
  <c r="G2266" i="55"/>
  <c r="G2267" i="55"/>
  <c r="G2268" i="55"/>
  <c r="G2269" i="55"/>
  <c r="G2270" i="55"/>
  <c r="G2271" i="55"/>
  <c r="G2272" i="55"/>
  <c r="G2273" i="55"/>
  <c r="G2274" i="55"/>
  <c r="G2275" i="55"/>
  <c r="G2276" i="55"/>
  <c r="G2277" i="55"/>
  <c r="G2278" i="55"/>
  <c r="G2279" i="55"/>
  <c r="G2280" i="55"/>
  <c r="G2281" i="55"/>
  <c r="G2282" i="55"/>
  <c r="G2283" i="55"/>
  <c r="G2284" i="55"/>
  <c r="G2285" i="55"/>
  <c r="G2286" i="55"/>
  <c r="G2287" i="55"/>
  <c r="G2288" i="55"/>
  <c r="G2289" i="55"/>
  <c r="G2290" i="55"/>
  <c r="G2291" i="55"/>
  <c r="G2292" i="55"/>
  <c r="G2293" i="55"/>
  <c r="G2294" i="55"/>
  <c r="G2295" i="55"/>
  <c r="G2296" i="55"/>
  <c r="G2297" i="55"/>
  <c r="G2298" i="55"/>
  <c r="G2299" i="55"/>
  <c r="G2300" i="55"/>
  <c r="G2301" i="55"/>
  <c r="G2302" i="55"/>
  <c r="G2303" i="55"/>
  <c r="G2304" i="55"/>
  <c r="G2305" i="55"/>
  <c r="G2306" i="55"/>
  <c r="G2307" i="55"/>
  <c r="G2308" i="55"/>
  <c r="G2309" i="55"/>
  <c r="G2310" i="55"/>
  <c r="G2311" i="55"/>
  <c r="G2312" i="55"/>
  <c r="G2313" i="55"/>
  <c r="G2314" i="55"/>
  <c r="G2315" i="55"/>
  <c r="G2316" i="55"/>
  <c r="G2317" i="55"/>
  <c r="G2318" i="55"/>
  <c r="G2319" i="55"/>
  <c r="G2320" i="55"/>
  <c r="G2321" i="55"/>
  <c r="G2322" i="55"/>
  <c r="G2323" i="55"/>
  <c r="G2324" i="55"/>
  <c r="G2325" i="55"/>
  <c r="G2326" i="55"/>
  <c r="G2327" i="55"/>
  <c r="G2328" i="55"/>
  <c r="G2329" i="55"/>
  <c r="G2330" i="55"/>
  <c r="G2331" i="55"/>
  <c r="G2332" i="55"/>
  <c r="G2333" i="55"/>
  <c r="G2334" i="55"/>
  <c r="G2335" i="55"/>
  <c r="G2336" i="55"/>
  <c r="G2337" i="55"/>
  <c r="G2338" i="55"/>
  <c r="G2339" i="55"/>
  <c r="G2340" i="55"/>
  <c r="G2341" i="55"/>
  <c r="G2342" i="55"/>
  <c r="G2343" i="55"/>
  <c r="G2344" i="55"/>
  <c r="G2345" i="55"/>
  <c r="G2346" i="55"/>
  <c r="G2347" i="55"/>
  <c r="G2348" i="55"/>
  <c r="G2349" i="55"/>
  <c r="G2350" i="55"/>
  <c r="G2351" i="55"/>
  <c r="G2352" i="55"/>
  <c r="G2353" i="55"/>
  <c r="G2354" i="55"/>
  <c r="G2355" i="55"/>
  <c r="G2356" i="55"/>
  <c r="G2357" i="55"/>
  <c r="G2358" i="55"/>
  <c r="G2359" i="55"/>
  <c r="G2360" i="55"/>
  <c r="G2361" i="55"/>
  <c r="G2362" i="55"/>
  <c r="G2363" i="55"/>
  <c r="G2364" i="55"/>
  <c r="G2365" i="55"/>
  <c r="G2366" i="55"/>
  <c r="G2367" i="55"/>
  <c r="G2368" i="55"/>
  <c r="G2369" i="55"/>
  <c r="G2370" i="55"/>
  <c r="G2371" i="55"/>
  <c r="G2372" i="55"/>
  <c r="G2373" i="55"/>
  <c r="G2374" i="55"/>
  <c r="G2375" i="55"/>
  <c r="G2376" i="55"/>
  <c r="G2377" i="55"/>
  <c r="G2378" i="55"/>
  <c r="G2379" i="55"/>
  <c r="G2380" i="55"/>
  <c r="G2381" i="55"/>
  <c r="G2382" i="55"/>
  <c r="G2383" i="55"/>
  <c r="G2384" i="55"/>
  <c r="G2385" i="55"/>
  <c r="G2386" i="55"/>
  <c r="G2387" i="55"/>
  <c r="G2388" i="55"/>
  <c r="G2389" i="55"/>
  <c r="G2390" i="55"/>
  <c r="G2391" i="55"/>
  <c r="G2392" i="55"/>
  <c r="G2393" i="55"/>
  <c r="G2394" i="55"/>
  <c r="G2395" i="55"/>
  <c r="G2396" i="55"/>
  <c r="G2397" i="55"/>
  <c r="G2398" i="55"/>
  <c r="G2399" i="55"/>
  <c r="G2400" i="55"/>
  <c r="G2401" i="55"/>
  <c r="G2402" i="55"/>
  <c r="G2403" i="55"/>
  <c r="G2404" i="55"/>
  <c r="G2405" i="55"/>
  <c r="G2406" i="55"/>
  <c r="G2407" i="55"/>
  <c r="G2408" i="55"/>
  <c r="G2409" i="55"/>
  <c r="G2410" i="55"/>
  <c r="G2411" i="55"/>
  <c r="G2412" i="55"/>
  <c r="G2413" i="55"/>
  <c r="G2414" i="55"/>
  <c r="G2415" i="55"/>
  <c r="G2416" i="55"/>
  <c r="G2417" i="55"/>
  <c r="G2418" i="55"/>
  <c r="G2419" i="55"/>
  <c r="G2420" i="55"/>
  <c r="G2421" i="55"/>
  <c r="G2422" i="55"/>
  <c r="G2423" i="55"/>
  <c r="G2424" i="55"/>
  <c r="G2425" i="55"/>
  <c r="G2426" i="55"/>
  <c r="G2427" i="55"/>
  <c r="G2428" i="55"/>
  <c r="G2429" i="55"/>
  <c r="G2430" i="55"/>
  <c r="G2431" i="55"/>
  <c r="G2432" i="55"/>
  <c r="G2433" i="55"/>
  <c r="G2434" i="55"/>
  <c r="G2435" i="55"/>
  <c r="G2436" i="55"/>
  <c r="G2437" i="55"/>
  <c r="G2438" i="55"/>
  <c r="G2439" i="55"/>
  <c r="G2440" i="55"/>
  <c r="G2441" i="55"/>
  <c r="G2442" i="55"/>
  <c r="G2443" i="55"/>
  <c r="G2444" i="55"/>
  <c r="G2445" i="55"/>
  <c r="G2446" i="55"/>
  <c r="G2447" i="55"/>
  <c r="G2448" i="55"/>
  <c r="G2449" i="55"/>
  <c r="G2450" i="55"/>
  <c r="G2451" i="55"/>
  <c r="G2452" i="55"/>
  <c r="G2453" i="55"/>
  <c r="G2454" i="55"/>
  <c r="G2455" i="55"/>
  <c r="G2456" i="55"/>
  <c r="G2457" i="55"/>
  <c r="G2458" i="55"/>
  <c r="G2459" i="55"/>
  <c r="G2460" i="55"/>
  <c r="G2461" i="55"/>
  <c r="G2462" i="55"/>
  <c r="G2463" i="55"/>
  <c r="G2464" i="55"/>
  <c r="G2465" i="55"/>
  <c r="G2466" i="55"/>
  <c r="G2467" i="55"/>
  <c r="G2468" i="55"/>
  <c r="G2469" i="55"/>
  <c r="G2470" i="55"/>
  <c r="G2471" i="55"/>
  <c r="G2472" i="55"/>
  <c r="G2473" i="55"/>
  <c r="G2474" i="55"/>
  <c r="G2475" i="55"/>
  <c r="G2476" i="55"/>
  <c r="G2477" i="55"/>
  <c r="G2478" i="55"/>
  <c r="G2479" i="55"/>
  <c r="G2480" i="55"/>
  <c r="G2481" i="55"/>
  <c r="G2482" i="55"/>
  <c r="G2483" i="55"/>
  <c r="G2484" i="55"/>
  <c r="G2485" i="55"/>
  <c r="G2486" i="55"/>
  <c r="G2487" i="55"/>
  <c r="G2488" i="55"/>
  <c r="G2489" i="55"/>
  <c r="G2490" i="55"/>
  <c r="G2491" i="55"/>
  <c r="G2492" i="55"/>
  <c r="G2493" i="55"/>
  <c r="G2494" i="55"/>
  <c r="G2495" i="55"/>
  <c r="G2496" i="55"/>
  <c r="G2497" i="55"/>
  <c r="G2498" i="55"/>
  <c r="G2499" i="55"/>
  <c r="G2500" i="55"/>
  <c r="G2501" i="55"/>
  <c r="G2502" i="55"/>
  <c r="G2503" i="55"/>
  <c r="G2504" i="55"/>
  <c r="G2505" i="55"/>
  <c r="G2506" i="55"/>
  <c r="G2507" i="55"/>
  <c r="G2508" i="55"/>
  <c r="G2509" i="55"/>
  <c r="G2510" i="55"/>
  <c r="G2511" i="55"/>
  <c r="G2512" i="55"/>
  <c r="G2513" i="55"/>
  <c r="G2514" i="55"/>
  <c r="G2515" i="55"/>
  <c r="G2516" i="55"/>
  <c r="G2517" i="55"/>
  <c r="G2518" i="55"/>
  <c r="G2519" i="55"/>
  <c r="G2520" i="55"/>
  <c r="G2521" i="55"/>
  <c r="G2522" i="55"/>
  <c r="G2523" i="55"/>
  <c r="G2524" i="55"/>
  <c r="G2525" i="55"/>
  <c r="G2526" i="55"/>
  <c r="G2527" i="55"/>
  <c r="G2528" i="55"/>
  <c r="G2529" i="55"/>
  <c r="G2530" i="55"/>
  <c r="G2531" i="55"/>
  <c r="G2532" i="55"/>
  <c r="G2533" i="55"/>
  <c r="G2534" i="55"/>
  <c r="G2535" i="55"/>
  <c r="G2536" i="55"/>
  <c r="G2537" i="55"/>
  <c r="G2538" i="55"/>
  <c r="G2539" i="55"/>
  <c r="G2540" i="55"/>
  <c r="G2541" i="55"/>
  <c r="G2542" i="55"/>
  <c r="G2543" i="55"/>
  <c r="G2544" i="55"/>
  <c r="G2545" i="55"/>
  <c r="G2546" i="55"/>
  <c r="G2547" i="55"/>
  <c r="G2548" i="55"/>
  <c r="G2549" i="55"/>
  <c r="G2550" i="55"/>
  <c r="G2551" i="55"/>
  <c r="G2552" i="55"/>
  <c r="G2553" i="55"/>
  <c r="G2554" i="55"/>
  <c r="G2555" i="55"/>
  <c r="G2556" i="55"/>
  <c r="G2557" i="55"/>
  <c r="G2558" i="55"/>
  <c r="G2559" i="55"/>
  <c r="G2560" i="55"/>
  <c r="G2561" i="55"/>
  <c r="G2562" i="55"/>
  <c r="G2563" i="55"/>
  <c r="G2564" i="55"/>
  <c r="G2565" i="55"/>
  <c r="G2566" i="55"/>
  <c r="G2567" i="55"/>
  <c r="G2568" i="55"/>
  <c r="G2569" i="55"/>
  <c r="G2570" i="55"/>
  <c r="G2571" i="55"/>
  <c r="G2572" i="55"/>
  <c r="G2573" i="55"/>
  <c r="G2574" i="55"/>
  <c r="G2575" i="55"/>
  <c r="G2576" i="55"/>
  <c r="G2577" i="55"/>
  <c r="G2578" i="55"/>
  <c r="G2579" i="55"/>
  <c r="G2580" i="55"/>
  <c r="G2581" i="55"/>
  <c r="G2582" i="55"/>
  <c r="G2583" i="55"/>
  <c r="G2584" i="55"/>
  <c r="G2585" i="55"/>
  <c r="G2586" i="55"/>
  <c r="G2587" i="55"/>
  <c r="G2588" i="55"/>
  <c r="G2589" i="55"/>
  <c r="G2590" i="55"/>
  <c r="G2591" i="55"/>
  <c r="G2592" i="55"/>
  <c r="G2593" i="55"/>
  <c r="G2594" i="55"/>
  <c r="G2595" i="55"/>
  <c r="G2596" i="55"/>
  <c r="G2597" i="55"/>
  <c r="G2598" i="55"/>
  <c r="G2599" i="55"/>
  <c r="G2600" i="55"/>
  <c r="G2601" i="55"/>
  <c r="G2602" i="55"/>
  <c r="G2603" i="55"/>
  <c r="G2604" i="55"/>
  <c r="G2605" i="55"/>
  <c r="G2606" i="55"/>
  <c r="G2607" i="55"/>
  <c r="G2608" i="55"/>
  <c r="G2609" i="55"/>
  <c r="G2610" i="55"/>
  <c r="G2611" i="55"/>
  <c r="G2612" i="55"/>
  <c r="G2613" i="55"/>
  <c r="G2614" i="55"/>
  <c r="G2615" i="55"/>
  <c r="G2616" i="55"/>
  <c r="G2617" i="55"/>
  <c r="G2618" i="55"/>
  <c r="G2619" i="55"/>
  <c r="G2620" i="55"/>
  <c r="G2621" i="55"/>
  <c r="G2622" i="55"/>
  <c r="G2623" i="55"/>
  <c r="G2624" i="55"/>
  <c r="G2625" i="55"/>
  <c r="G2626" i="55"/>
  <c r="G2627" i="55"/>
  <c r="G2628" i="55"/>
  <c r="G2629" i="55"/>
  <c r="G2630" i="55"/>
  <c r="G2631" i="55"/>
  <c r="G2632" i="55"/>
  <c r="G2633" i="55"/>
  <c r="G2634" i="55"/>
  <c r="G2635" i="55"/>
  <c r="G2636" i="55"/>
  <c r="G2637" i="55"/>
  <c r="G2638" i="55"/>
  <c r="G2639" i="55"/>
  <c r="G2640" i="55"/>
  <c r="G2641" i="55"/>
  <c r="G2642" i="55"/>
  <c r="G2643" i="55"/>
  <c r="G2644" i="55"/>
  <c r="G2645" i="55"/>
  <c r="G2646" i="55"/>
  <c r="G2647" i="55"/>
  <c r="G2648" i="55"/>
  <c r="G2649" i="55"/>
  <c r="G2650" i="55"/>
  <c r="G2651" i="55"/>
  <c r="G2652" i="55"/>
  <c r="G2653" i="55"/>
  <c r="G2654" i="55"/>
  <c r="G2655" i="55"/>
  <c r="G2656" i="55"/>
  <c r="G2657" i="55"/>
  <c r="G2658" i="55"/>
  <c r="G2659" i="55"/>
  <c r="G2660" i="55"/>
  <c r="G2661" i="55"/>
  <c r="G2662" i="55"/>
  <c r="G2663" i="55"/>
  <c r="G2664" i="55"/>
  <c r="G2665" i="55"/>
  <c r="G2666" i="55"/>
  <c r="G2667" i="55"/>
  <c r="G2668" i="55"/>
  <c r="G2669" i="55"/>
  <c r="G2670" i="55"/>
  <c r="G2671" i="55"/>
  <c r="G2672" i="55"/>
  <c r="G2673" i="55"/>
  <c r="G2674" i="55"/>
  <c r="G2675" i="55"/>
  <c r="G2676" i="55"/>
  <c r="G2677" i="55"/>
  <c r="G2678" i="55"/>
  <c r="G2679" i="55"/>
  <c r="G2680" i="55"/>
  <c r="G2681" i="55"/>
  <c r="G2682" i="55"/>
  <c r="G2683" i="55"/>
  <c r="G2684" i="55"/>
  <c r="G2685" i="55"/>
  <c r="G2686" i="55"/>
  <c r="G2687" i="55"/>
  <c r="G2688" i="55"/>
  <c r="G2689" i="55"/>
  <c r="G2690" i="55"/>
  <c r="G2691" i="55"/>
  <c r="G2692" i="55"/>
  <c r="G2693" i="55"/>
  <c r="G2694" i="55"/>
  <c r="G2695" i="55"/>
  <c r="G2696" i="55"/>
  <c r="G2697" i="55"/>
  <c r="G2698" i="55"/>
  <c r="G2699" i="55"/>
  <c r="G2700" i="55"/>
  <c r="G2701" i="55"/>
  <c r="G2702" i="55"/>
  <c r="G2703" i="55"/>
  <c r="G2704" i="55"/>
  <c r="G2705" i="55"/>
  <c r="G2706" i="55"/>
  <c r="G2707" i="55"/>
  <c r="G2708" i="55"/>
  <c r="G2709" i="55"/>
  <c r="G2710" i="55"/>
  <c r="G2711" i="55"/>
  <c r="G2712" i="55"/>
  <c r="G2713" i="55"/>
  <c r="G2714" i="55"/>
  <c r="G2715" i="55"/>
  <c r="G2716" i="55"/>
  <c r="G2717" i="55"/>
  <c r="G2718" i="55"/>
  <c r="G2719" i="55"/>
  <c r="G2720" i="55"/>
  <c r="G2721" i="55"/>
  <c r="G2722" i="55"/>
  <c r="G2723" i="55"/>
  <c r="G2724" i="55"/>
  <c r="G2725" i="55"/>
  <c r="G2726" i="55"/>
  <c r="G2727" i="55"/>
  <c r="G2728" i="55"/>
  <c r="G2729" i="55"/>
  <c r="G2730" i="55"/>
  <c r="G2731" i="55"/>
  <c r="G2732" i="55"/>
  <c r="G2733" i="55"/>
  <c r="G2734" i="55"/>
  <c r="G2735" i="55"/>
  <c r="G2736" i="55"/>
  <c r="G2737" i="55"/>
  <c r="G2738" i="55"/>
  <c r="G2739" i="55"/>
  <c r="G2740" i="55"/>
  <c r="G2741" i="55"/>
  <c r="G2742" i="55"/>
  <c r="G2743" i="55"/>
  <c r="G2744" i="55"/>
  <c r="G2745" i="55"/>
  <c r="G2746" i="55"/>
  <c r="G2747" i="55"/>
  <c r="G2748" i="55"/>
  <c r="G2749" i="55"/>
  <c r="G2750" i="55"/>
  <c r="G2751" i="55"/>
  <c r="G2752" i="55"/>
  <c r="G2753" i="55"/>
  <c r="G2754" i="55"/>
  <c r="G2755" i="55"/>
  <c r="G2756" i="55"/>
  <c r="G2757" i="55"/>
  <c r="G2758" i="55"/>
  <c r="G2759" i="55"/>
  <c r="G2760" i="55"/>
  <c r="G2761" i="55"/>
  <c r="G2762" i="55"/>
  <c r="G2763" i="55"/>
  <c r="G2764" i="55"/>
  <c r="G2765" i="55"/>
  <c r="G2766" i="55"/>
  <c r="G2767" i="55"/>
  <c r="G2768" i="55"/>
  <c r="G2769" i="55"/>
  <c r="G2770" i="55"/>
  <c r="G2771" i="55"/>
  <c r="G2772" i="55"/>
  <c r="G2773" i="55"/>
  <c r="G2774" i="55"/>
  <c r="G2775" i="55"/>
  <c r="G2776" i="55"/>
  <c r="G2777" i="55"/>
  <c r="G2778" i="55"/>
  <c r="G2779" i="55"/>
  <c r="G2780" i="55"/>
  <c r="G2781" i="55"/>
  <c r="G2782" i="55"/>
  <c r="G2783" i="55"/>
  <c r="G2784" i="55"/>
  <c r="G2785" i="55"/>
  <c r="G2786" i="55"/>
  <c r="G2787" i="55"/>
  <c r="G2788" i="55"/>
  <c r="G2789" i="55"/>
  <c r="G2790" i="55"/>
  <c r="G2791" i="55"/>
  <c r="G2792" i="55"/>
  <c r="G2793" i="55"/>
  <c r="G2794" i="55"/>
  <c r="G2795" i="55"/>
  <c r="G2796" i="55"/>
  <c r="G2797" i="55"/>
  <c r="G2798" i="55"/>
  <c r="G2799" i="55"/>
  <c r="G2800" i="55"/>
  <c r="G2801" i="55"/>
  <c r="G2802" i="55"/>
  <c r="G2803" i="55"/>
  <c r="G2804" i="55"/>
  <c r="G2805" i="55"/>
  <c r="G2806" i="55"/>
  <c r="G2807" i="55"/>
  <c r="G2808" i="55"/>
  <c r="G2809" i="55"/>
  <c r="G2810" i="55"/>
  <c r="G2811" i="55"/>
  <c r="G2812" i="55"/>
  <c r="G2813" i="55"/>
  <c r="G2814" i="55"/>
  <c r="G2815" i="55"/>
  <c r="G2816" i="55"/>
  <c r="G2817" i="55"/>
  <c r="G2818" i="55"/>
  <c r="G2819" i="55"/>
  <c r="G2820" i="55"/>
  <c r="G2821" i="55"/>
  <c r="G2822" i="55"/>
  <c r="G2823" i="55"/>
  <c r="G2824" i="55"/>
  <c r="G2825" i="55"/>
  <c r="G2826" i="55"/>
  <c r="G2827" i="55"/>
  <c r="G2828" i="55"/>
  <c r="G2829" i="55"/>
  <c r="G2830" i="55"/>
  <c r="G2831" i="55"/>
  <c r="G2832" i="55"/>
  <c r="G2833" i="55"/>
  <c r="G2834" i="55"/>
  <c r="G2835" i="55"/>
  <c r="G2836" i="55"/>
  <c r="G2837" i="55"/>
  <c r="G2838" i="55"/>
  <c r="G2839" i="55"/>
  <c r="G2840" i="55"/>
  <c r="G2841" i="55"/>
  <c r="G2842" i="55"/>
  <c r="G2843" i="55"/>
  <c r="G2844" i="55"/>
  <c r="G2845" i="55"/>
  <c r="G2846" i="55"/>
  <c r="G2847" i="55"/>
  <c r="G2848" i="55"/>
  <c r="G2849" i="55"/>
  <c r="G2850" i="55"/>
  <c r="G2851" i="55"/>
  <c r="G2852" i="55"/>
  <c r="G2853" i="55"/>
  <c r="G2854" i="55"/>
  <c r="G2855" i="55"/>
  <c r="G2856" i="55"/>
  <c r="G2857" i="55"/>
  <c r="G2858" i="55"/>
  <c r="G2859" i="55"/>
  <c r="G2860" i="55"/>
  <c r="G2861" i="55"/>
  <c r="G2862" i="55"/>
  <c r="G2863" i="55"/>
  <c r="G2864" i="55"/>
  <c r="G2865" i="55"/>
  <c r="G2866" i="55"/>
  <c r="G2867" i="55"/>
  <c r="G2868" i="55"/>
  <c r="G2869" i="55"/>
  <c r="G2870" i="55"/>
  <c r="G2871" i="55"/>
  <c r="G2872" i="55"/>
  <c r="G2873" i="55"/>
  <c r="G2874" i="55"/>
  <c r="G2875" i="55"/>
  <c r="G2876" i="55"/>
  <c r="G2877" i="55"/>
  <c r="G2878" i="55"/>
  <c r="G2879" i="55"/>
  <c r="G2880" i="55"/>
  <c r="G2881" i="55"/>
  <c r="G2882" i="55"/>
  <c r="G2883" i="55"/>
  <c r="G2884" i="55"/>
  <c r="G2885" i="55"/>
  <c r="G2886" i="55"/>
  <c r="G2887" i="55"/>
  <c r="G2888" i="55"/>
  <c r="G2889" i="55"/>
  <c r="G2890" i="55"/>
  <c r="G2891" i="55"/>
  <c r="G2892" i="55"/>
  <c r="G2893" i="55"/>
  <c r="G2894" i="55"/>
  <c r="G2895" i="55"/>
  <c r="G2896" i="55"/>
  <c r="G2897" i="55"/>
  <c r="G2898" i="55"/>
  <c r="G2899" i="55"/>
  <c r="G2900" i="55"/>
  <c r="G2901" i="55"/>
  <c r="G2902" i="55"/>
  <c r="G2903" i="55"/>
  <c r="G2904" i="55"/>
  <c r="G2905" i="55"/>
  <c r="G2906" i="55"/>
  <c r="G2907" i="55"/>
  <c r="G2908" i="55"/>
  <c r="G2909" i="55"/>
  <c r="G2910" i="55"/>
  <c r="G2911" i="55"/>
  <c r="G2912" i="55"/>
  <c r="G2913" i="55"/>
  <c r="G2914" i="55"/>
  <c r="G2915" i="55"/>
  <c r="G2916" i="55"/>
  <c r="G2917" i="55"/>
  <c r="G2918" i="55"/>
  <c r="G2919" i="55"/>
  <c r="G2920" i="55"/>
  <c r="G2921" i="55"/>
  <c r="G2922" i="55"/>
  <c r="G2923" i="55"/>
  <c r="G2924" i="55"/>
  <c r="G2925" i="55"/>
  <c r="G2926" i="55"/>
  <c r="G2927" i="55"/>
  <c r="G2928" i="55"/>
  <c r="G2929" i="55"/>
  <c r="G2930" i="55"/>
  <c r="G2931" i="55"/>
  <c r="G2932" i="55"/>
  <c r="G2933" i="55"/>
  <c r="G2934" i="55"/>
  <c r="G2935" i="55"/>
  <c r="G2936" i="55"/>
  <c r="G2937" i="55"/>
  <c r="G2938" i="55"/>
  <c r="G2939" i="55"/>
  <c r="G2940" i="55"/>
  <c r="G2941" i="55"/>
  <c r="G2942" i="55"/>
  <c r="G2943" i="55"/>
  <c r="G2944" i="55"/>
  <c r="G2945" i="55"/>
  <c r="G2946" i="55"/>
  <c r="G2947" i="55"/>
  <c r="G2948" i="55"/>
  <c r="G2949" i="55"/>
  <c r="G2950" i="55"/>
  <c r="G2951" i="55"/>
  <c r="G2952" i="55"/>
  <c r="G2953" i="55"/>
  <c r="G2954" i="55"/>
  <c r="G2955" i="55"/>
  <c r="G2956" i="55"/>
  <c r="G2957" i="55"/>
  <c r="G2958" i="55"/>
  <c r="G2959" i="55"/>
  <c r="G2960" i="55"/>
  <c r="G2961" i="55"/>
  <c r="G2962" i="55"/>
  <c r="G2963" i="55"/>
  <c r="G2964" i="55"/>
  <c r="G2965" i="55"/>
  <c r="G2966" i="55"/>
  <c r="G2967" i="55"/>
  <c r="G2968" i="55"/>
  <c r="G2969" i="55"/>
  <c r="G2970" i="55"/>
  <c r="G2971" i="55"/>
  <c r="G2972" i="55"/>
  <c r="G2973" i="55"/>
  <c r="G2974" i="55"/>
  <c r="G2975" i="55"/>
  <c r="G2976" i="55"/>
  <c r="G2977" i="55"/>
  <c r="G2978" i="55"/>
  <c r="G2979" i="55"/>
  <c r="G2980" i="55"/>
  <c r="G2981" i="55"/>
  <c r="G2982" i="55"/>
  <c r="G2983" i="55"/>
  <c r="G2984" i="55"/>
  <c r="G2985" i="55"/>
  <c r="G2986" i="55"/>
  <c r="G2987" i="55"/>
  <c r="G2988" i="55"/>
  <c r="G2989" i="55"/>
  <c r="G2990" i="55"/>
  <c r="G2991" i="55"/>
  <c r="G2992" i="55"/>
  <c r="G2993" i="55"/>
  <c r="G2994" i="55"/>
  <c r="G2995" i="55"/>
  <c r="G2996" i="55"/>
  <c r="G2997" i="55"/>
  <c r="G2998" i="55"/>
  <c r="G2999" i="55"/>
  <c r="G3000" i="55"/>
  <c r="G3001" i="55"/>
  <c r="G3002" i="55"/>
  <c r="G3003" i="55"/>
  <c r="G3004" i="55"/>
  <c r="G3005" i="55"/>
  <c r="G3006" i="55"/>
  <c r="G3007" i="55"/>
  <c r="G3008" i="55"/>
  <c r="G3009" i="55"/>
  <c r="G3010" i="55"/>
  <c r="G3011" i="55"/>
  <c r="G3012" i="55"/>
  <c r="G3013" i="55"/>
  <c r="G3014" i="55"/>
  <c r="G3015" i="55"/>
  <c r="G3016" i="55"/>
  <c r="G3017" i="55"/>
  <c r="G3018" i="55"/>
  <c r="G3019" i="55"/>
  <c r="G3020" i="55"/>
  <c r="G3021" i="55"/>
  <c r="G3022" i="55"/>
  <c r="G3023" i="55"/>
  <c r="G3024" i="55"/>
  <c r="G3025" i="55"/>
  <c r="G3026" i="55"/>
  <c r="G3027" i="55"/>
  <c r="G3028" i="55"/>
  <c r="G3029" i="55"/>
  <c r="G3030" i="55"/>
  <c r="G3031" i="55"/>
  <c r="G3032" i="55"/>
  <c r="G3033" i="55"/>
  <c r="G3034" i="55"/>
  <c r="G3035" i="55"/>
  <c r="G3036" i="55"/>
  <c r="G3037" i="55"/>
  <c r="G3038" i="55"/>
  <c r="G3039" i="55"/>
  <c r="G3040" i="55"/>
  <c r="G3041" i="55"/>
  <c r="G3042" i="55"/>
  <c r="G3043" i="55"/>
  <c r="G3044" i="55"/>
  <c r="G3045" i="55"/>
  <c r="G3046" i="55"/>
  <c r="G3047" i="55"/>
  <c r="G3048" i="55"/>
  <c r="G3049" i="55"/>
  <c r="G3050" i="55"/>
  <c r="G3051" i="55"/>
  <c r="G3052" i="55"/>
  <c r="G3053" i="55"/>
  <c r="G3054" i="55"/>
  <c r="G3055" i="55"/>
  <c r="G3056" i="55"/>
  <c r="G3057" i="55"/>
  <c r="G3058" i="55"/>
  <c r="G3059" i="55"/>
  <c r="G3060" i="55"/>
  <c r="G3061" i="55"/>
  <c r="G3062" i="55"/>
  <c r="G3063" i="55"/>
  <c r="G3064" i="55"/>
  <c r="G3065" i="55"/>
  <c r="G3066" i="55"/>
  <c r="G3067" i="55"/>
  <c r="G3068" i="55"/>
  <c r="G3069" i="55"/>
  <c r="G3070" i="55"/>
  <c r="G3071" i="55"/>
  <c r="G3072" i="55"/>
  <c r="G3073" i="55"/>
  <c r="G3074" i="55"/>
  <c r="G3075" i="55"/>
  <c r="G3076" i="55"/>
  <c r="G3077" i="55"/>
  <c r="G3078" i="55"/>
  <c r="G3079" i="55"/>
  <c r="G3080" i="55"/>
  <c r="G3081" i="55"/>
  <c r="G3082" i="55"/>
  <c r="G3083" i="55"/>
  <c r="G3084" i="55"/>
  <c r="G3085" i="55"/>
  <c r="G3086" i="55"/>
  <c r="G3087" i="55"/>
  <c r="G3088" i="55"/>
  <c r="G3089" i="55"/>
  <c r="G3090" i="55"/>
  <c r="G3091" i="55"/>
  <c r="G3092" i="55"/>
  <c r="G3093" i="55"/>
  <c r="G3094" i="55"/>
  <c r="G3095" i="55"/>
  <c r="G3096" i="55"/>
  <c r="G3097" i="55"/>
  <c r="G3098" i="55"/>
  <c r="G3099" i="55"/>
  <c r="G3100" i="55"/>
  <c r="G3101" i="55"/>
  <c r="G3102" i="55"/>
  <c r="G3103" i="55"/>
  <c r="G3104" i="55"/>
  <c r="G3105" i="55"/>
  <c r="G3106" i="55"/>
  <c r="G3107" i="55"/>
  <c r="G3108" i="55"/>
  <c r="G3109" i="55"/>
  <c r="G3110" i="55"/>
  <c r="G3111" i="55"/>
  <c r="G3112" i="55"/>
  <c r="G3113" i="55"/>
  <c r="G3114" i="55"/>
  <c r="G3115" i="55"/>
  <c r="G3116" i="55"/>
  <c r="G3117" i="55"/>
  <c r="G3118" i="55"/>
  <c r="G3119" i="55"/>
  <c r="G3120" i="55"/>
  <c r="G3121" i="55"/>
  <c r="G3122" i="55"/>
  <c r="G3123" i="55"/>
  <c r="G3124" i="55"/>
  <c r="G3125" i="55"/>
  <c r="G3126" i="55"/>
  <c r="G3127" i="55"/>
  <c r="G3128" i="55"/>
  <c r="G3129" i="55"/>
  <c r="G3130" i="55"/>
  <c r="G3131" i="55"/>
  <c r="G3132" i="55"/>
  <c r="G3133" i="55"/>
  <c r="G3134" i="55"/>
  <c r="G3135" i="55"/>
  <c r="G3136" i="55"/>
  <c r="G3137" i="55"/>
  <c r="G3138" i="55"/>
  <c r="G3139" i="55"/>
  <c r="G3140" i="55"/>
  <c r="G3141" i="55"/>
  <c r="G3142" i="55"/>
  <c r="G3143" i="55"/>
  <c r="G3144" i="55"/>
  <c r="G3145" i="55"/>
  <c r="G3146" i="55"/>
  <c r="G3147" i="55"/>
  <c r="G3148" i="55"/>
  <c r="G3149" i="55"/>
  <c r="G3150" i="55"/>
  <c r="G3151" i="55"/>
  <c r="G3152" i="55"/>
  <c r="G3153" i="55"/>
  <c r="G3154" i="55"/>
  <c r="G3155" i="55"/>
  <c r="G3156" i="55"/>
  <c r="G3157" i="55"/>
  <c r="G3158" i="55"/>
  <c r="G3159" i="55"/>
  <c r="G3160" i="55"/>
  <c r="G3161" i="55"/>
  <c r="G3162" i="55"/>
  <c r="G3163" i="55"/>
  <c r="G3164" i="55"/>
  <c r="G3165" i="55"/>
  <c r="G3166" i="55"/>
  <c r="G3167" i="55"/>
  <c r="G3168" i="55"/>
  <c r="G3169" i="55"/>
  <c r="G3170" i="55"/>
  <c r="G3171" i="55"/>
  <c r="G3172" i="55"/>
  <c r="G3173" i="55"/>
  <c r="G3174" i="55"/>
  <c r="G3175" i="55"/>
  <c r="G3176" i="55"/>
  <c r="G3177" i="55"/>
  <c r="G3178" i="55"/>
  <c r="G3179" i="55"/>
  <c r="G3180" i="55"/>
  <c r="G3181" i="55"/>
  <c r="G3182" i="55"/>
  <c r="G3183" i="55"/>
  <c r="G3184" i="55"/>
  <c r="G3185" i="55"/>
  <c r="G3186" i="55"/>
  <c r="G3187" i="55"/>
  <c r="G3188" i="55"/>
  <c r="G3189" i="55"/>
  <c r="G3190" i="55"/>
  <c r="G3191" i="55"/>
  <c r="G3192" i="55"/>
  <c r="G3193" i="55"/>
  <c r="G3194" i="55"/>
  <c r="G3195" i="55"/>
  <c r="G3196" i="55"/>
  <c r="G3197" i="55"/>
  <c r="G3198" i="55"/>
  <c r="G3199" i="55"/>
  <c r="G3200" i="55"/>
  <c r="G3201" i="55"/>
  <c r="G3202" i="55"/>
  <c r="G3203" i="55"/>
  <c r="G3204" i="55"/>
  <c r="G3205" i="55"/>
  <c r="G3206" i="55"/>
  <c r="G3207" i="55"/>
  <c r="G3208" i="55"/>
  <c r="G3209" i="55"/>
  <c r="G3210" i="55"/>
  <c r="G3211" i="55"/>
  <c r="G3212" i="55"/>
  <c r="G3213" i="55"/>
  <c r="G3214" i="55"/>
  <c r="G3215" i="55"/>
  <c r="G3216" i="55"/>
  <c r="G3217" i="55"/>
  <c r="G3218" i="55"/>
  <c r="G3219" i="55"/>
  <c r="G3220" i="55"/>
  <c r="G3221" i="55"/>
  <c r="G3222" i="55"/>
  <c r="G3223" i="55"/>
  <c r="G3224" i="55"/>
  <c r="G3225" i="55"/>
  <c r="G3226" i="55"/>
  <c r="G3227" i="55"/>
  <c r="G3228" i="55"/>
  <c r="G3229" i="55"/>
  <c r="G3230" i="55"/>
  <c r="G3231" i="55"/>
  <c r="G3232" i="55"/>
  <c r="G3233" i="55"/>
  <c r="G3234" i="55"/>
  <c r="G3235" i="55"/>
  <c r="G3236" i="55"/>
  <c r="G3237" i="55"/>
  <c r="G3238" i="55"/>
  <c r="G3239" i="55"/>
  <c r="G3240" i="55"/>
  <c r="G3241" i="55"/>
  <c r="G3242" i="55"/>
  <c r="G3243" i="55"/>
  <c r="G3244" i="55"/>
  <c r="G3245" i="55"/>
  <c r="G3246" i="55"/>
  <c r="G3247" i="55"/>
  <c r="G3248" i="55"/>
  <c r="G3249" i="55"/>
  <c r="G3250" i="55"/>
  <c r="G3251" i="55"/>
  <c r="G3252" i="55"/>
  <c r="G3253" i="55"/>
  <c r="G3254" i="55"/>
  <c r="G3255" i="55"/>
  <c r="G3256" i="55"/>
  <c r="G3257" i="55"/>
  <c r="G3258" i="55"/>
  <c r="G3259" i="55"/>
  <c r="G3260" i="55"/>
  <c r="G3261" i="55"/>
  <c r="G3262" i="55"/>
  <c r="G3263" i="55"/>
  <c r="G3264" i="55"/>
  <c r="G3265" i="55"/>
  <c r="G3266" i="55"/>
  <c r="G3267" i="55"/>
  <c r="G3268" i="55"/>
  <c r="G3269" i="55"/>
  <c r="G3270" i="55"/>
  <c r="G3271" i="55"/>
  <c r="G3272" i="55"/>
  <c r="G3273" i="55"/>
  <c r="G3274" i="55"/>
  <c r="G3275" i="55"/>
  <c r="G3276" i="55"/>
  <c r="G3277" i="55"/>
  <c r="G3278" i="55"/>
  <c r="G3279" i="55"/>
  <c r="G3280" i="55"/>
  <c r="G3281" i="55"/>
  <c r="G3282" i="55"/>
  <c r="G3283" i="55"/>
  <c r="G3284" i="55"/>
  <c r="G3285" i="55"/>
  <c r="G3286" i="55"/>
  <c r="G3287" i="55"/>
  <c r="G3288" i="55"/>
  <c r="G3289" i="55"/>
  <c r="G3290" i="55"/>
  <c r="G3291" i="55"/>
  <c r="G3292" i="55"/>
  <c r="G3293" i="55"/>
  <c r="G3294" i="55"/>
  <c r="G3295" i="55"/>
  <c r="G3296" i="55"/>
  <c r="G3297" i="55"/>
  <c r="G3298" i="55"/>
  <c r="G3299" i="55"/>
  <c r="G3300" i="55"/>
  <c r="G3301" i="55"/>
  <c r="G3302" i="55"/>
  <c r="G3303" i="55"/>
  <c r="G3304" i="55"/>
  <c r="G3305" i="55"/>
  <c r="G3306" i="55"/>
  <c r="G3307" i="55"/>
  <c r="G3308" i="55"/>
  <c r="G3309" i="55"/>
  <c r="G3310" i="55"/>
  <c r="G3311" i="55"/>
  <c r="G3312" i="55"/>
  <c r="G3313" i="55"/>
  <c r="G3314" i="55"/>
  <c r="G3315" i="55"/>
  <c r="G3316" i="55"/>
  <c r="G3317" i="55"/>
  <c r="G3318" i="55"/>
  <c r="G3319" i="55"/>
  <c r="G3320" i="55"/>
  <c r="G3321" i="55"/>
  <c r="G3322" i="55"/>
  <c r="G3323" i="55"/>
  <c r="G3324" i="55"/>
  <c r="G3325" i="55"/>
  <c r="G3326" i="55"/>
  <c r="G3327" i="55"/>
  <c r="G3328" i="55"/>
  <c r="G3329" i="55"/>
  <c r="G3330" i="55"/>
  <c r="G3331" i="55"/>
  <c r="G3332" i="55"/>
  <c r="G3333" i="55"/>
  <c r="G3334" i="55"/>
  <c r="G3335" i="55"/>
  <c r="G3336" i="55"/>
  <c r="G3337" i="55"/>
  <c r="G3338" i="55"/>
  <c r="G3339" i="55"/>
  <c r="G3340" i="55"/>
  <c r="G3341" i="55"/>
  <c r="G3342" i="55"/>
  <c r="G3343" i="55"/>
  <c r="G3344" i="55"/>
  <c r="G3345" i="55"/>
  <c r="G3346" i="55"/>
  <c r="G3347" i="55"/>
  <c r="G3348" i="55"/>
  <c r="G3349" i="55"/>
  <c r="G3350" i="55"/>
  <c r="G3351" i="55"/>
  <c r="G3352" i="55"/>
  <c r="G3353" i="55"/>
  <c r="G3354" i="55"/>
  <c r="G3355" i="55"/>
  <c r="G3356" i="55"/>
  <c r="G3357" i="55"/>
  <c r="G3358" i="55"/>
  <c r="G3359" i="55"/>
  <c r="G3360" i="55"/>
  <c r="G3361" i="55"/>
  <c r="G3362" i="55"/>
  <c r="G3363" i="55"/>
  <c r="G3364" i="55"/>
  <c r="G3365" i="55"/>
  <c r="G3366" i="55"/>
  <c r="G3367" i="55"/>
  <c r="G3368" i="55"/>
  <c r="G3369" i="55"/>
  <c r="G3370" i="55"/>
  <c r="G3371" i="55"/>
  <c r="G3372" i="55"/>
  <c r="G3373" i="55"/>
  <c r="G3374" i="55"/>
  <c r="G3375" i="55"/>
  <c r="G3376" i="55"/>
  <c r="G3377" i="55"/>
  <c r="G3378" i="55"/>
  <c r="G3379" i="55"/>
  <c r="G3380" i="55"/>
  <c r="G3381" i="55"/>
  <c r="G3382" i="55"/>
  <c r="G3383" i="55"/>
  <c r="G3384" i="55"/>
  <c r="G3385" i="55"/>
  <c r="G3386" i="55"/>
  <c r="G3387" i="55"/>
  <c r="G3388" i="55"/>
  <c r="G3389" i="55"/>
  <c r="G3390" i="55"/>
  <c r="G3391" i="55"/>
  <c r="G3392" i="55"/>
  <c r="G3393" i="55"/>
  <c r="G3394" i="55"/>
  <c r="G3395" i="55"/>
  <c r="G3396" i="55"/>
  <c r="G3397" i="55"/>
  <c r="G3398" i="55"/>
  <c r="G3399" i="55"/>
  <c r="G3400" i="55"/>
  <c r="G3401" i="55"/>
  <c r="G3402" i="55"/>
  <c r="G3403" i="55"/>
  <c r="G3404" i="55"/>
  <c r="G3405" i="55"/>
  <c r="G3406" i="55"/>
  <c r="G3407" i="55"/>
  <c r="G3408" i="55"/>
  <c r="G3409" i="55"/>
  <c r="G3410" i="55"/>
  <c r="G3411" i="55"/>
  <c r="G3412" i="55"/>
  <c r="G3413" i="55"/>
  <c r="G3414" i="55"/>
  <c r="G3415" i="55"/>
  <c r="G3416" i="55"/>
  <c r="G3417" i="55"/>
  <c r="G3418" i="55"/>
  <c r="G3419" i="55"/>
  <c r="G3420" i="55"/>
  <c r="G3421" i="55"/>
  <c r="G3422" i="55"/>
  <c r="G3423" i="55"/>
  <c r="G3424" i="55"/>
  <c r="G3425" i="55"/>
  <c r="G3426" i="55"/>
  <c r="G3427" i="55"/>
  <c r="G3428" i="55"/>
  <c r="G3429" i="55"/>
  <c r="G3430" i="55"/>
  <c r="G3431" i="55"/>
  <c r="G3432" i="55"/>
  <c r="G3433" i="55"/>
  <c r="G3434" i="55"/>
  <c r="G3435" i="55"/>
  <c r="G3436" i="55"/>
  <c r="G3437" i="55"/>
  <c r="G3438" i="55"/>
  <c r="G3439" i="55"/>
  <c r="G3440" i="55"/>
  <c r="G3441" i="55"/>
  <c r="G3442" i="55"/>
  <c r="G3443" i="55"/>
  <c r="G3444" i="55"/>
  <c r="G3445" i="55"/>
  <c r="G3446" i="55"/>
  <c r="G3447" i="55"/>
  <c r="G3448" i="55"/>
  <c r="G3449" i="55"/>
  <c r="G3450" i="55"/>
  <c r="G3451" i="55"/>
  <c r="G3452" i="55"/>
  <c r="G3453" i="55"/>
  <c r="G3454" i="55"/>
  <c r="G3455" i="55"/>
  <c r="G3456" i="55"/>
  <c r="G3457" i="55"/>
  <c r="G3458" i="55"/>
  <c r="G3459" i="55"/>
  <c r="G3460" i="55"/>
  <c r="G3461" i="55"/>
  <c r="G3462" i="55"/>
  <c r="G3463" i="55"/>
  <c r="G3464" i="55"/>
  <c r="G3465" i="55"/>
  <c r="G3466" i="55"/>
  <c r="G3467" i="55"/>
  <c r="G3468" i="55"/>
  <c r="G3469" i="55"/>
  <c r="G3470" i="55"/>
  <c r="G3471" i="55"/>
  <c r="G3472" i="55"/>
  <c r="G3473" i="55"/>
  <c r="G3474" i="55"/>
  <c r="G3475" i="55"/>
  <c r="G3476" i="55"/>
  <c r="G3477" i="55"/>
  <c r="G3478" i="55"/>
  <c r="G3479" i="55"/>
  <c r="G3480" i="55"/>
  <c r="G3481" i="55"/>
  <c r="G3482" i="55"/>
  <c r="G3483" i="55"/>
  <c r="G3484" i="55"/>
  <c r="G3485" i="55"/>
  <c r="G3486" i="55"/>
  <c r="G3487" i="55"/>
  <c r="G3488" i="55"/>
  <c r="G3489" i="55"/>
  <c r="G3490" i="55"/>
  <c r="G3491" i="55"/>
  <c r="G3492" i="55"/>
  <c r="G3493" i="55"/>
  <c r="G3494" i="55"/>
  <c r="G3495" i="55"/>
  <c r="G3496" i="55"/>
  <c r="G3497" i="55"/>
  <c r="G3498" i="55"/>
  <c r="G3499" i="55"/>
  <c r="G3500" i="55"/>
  <c r="G3501" i="55"/>
  <c r="G3502" i="55"/>
  <c r="G3503" i="55"/>
  <c r="G3504" i="55"/>
  <c r="G3505" i="55"/>
  <c r="G3506" i="55"/>
  <c r="G3507" i="55"/>
  <c r="G3508" i="55"/>
  <c r="G3509" i="55"/>
  <c r="G3510" i="55"/>
  <c r="G3511" i="55"/>
  <c r="G3512" i="55"/>
  <c r="G3513" i="55"/>
  <c r="G3514" i="55"/>
  <c r="G3515" i="55"/>
  <c r="G3516" i="55"/>
  <c r="G3517" i="55"/>
  <c r="G3518" i="55"/>
  <c r="G3519" i="55"/>
  <c r="G3520" i="55"/>
  <c r="G3521" i="55"/>
  <c r="G3522" i="55"/>
  <c r="G3523" i="55"/>
  <c r="G3524" i="55"/>
  <c r="G3525" i="55"/>
  <c r="G3526" i="55"/>
  <c r="G3527" i="55"/>
  <c r="G3528" i="55"/>
  <c r="G3529" i="55"/>
  <c r="G3530" i="55"/>
  <c r="G3531" i="55"/>
  <c r="G3532" i="55"/>
  <c r="G3533" i="55"/>
  <c r="G3534" i="55"/>
  <c r="G3535" i="55"/>
  <c r="G3536" i="55"/>
  <c r="G3537" i="55"/>
  <c r="G3538" i="55"/>
  <c r="G3539" i="55"/>
  <c r="G3540" i="55"/>
  <c r="G3541" i="55"/>
  <c r="G3542" i="55"/>
  <c r="G3543" i="55"/>
  <c r="G3544" i="55"/>
  <c r="G3545" i="55"/>
  <c r="G3546" i="55"/>
  <c r="G3547" i="55"/>
  <c r="G3548" i="55"/>
  <c r="G3549" i="55"/>
  <c r="G3550" i="55"/>
  <c r="G3551" i="55"/>
  <c r="G3552" i="55"/>
  <c r="G3553" i="55"/>
  <c r="G3554" i="55"/>
  <c r="G3555" i="55"/>
  <c r="G3556" i="55"/>
  <c r="G3557" i="55"/>
  <c r="G3558" i="55"/>
  <c r="G3559" i="55"/>
  <c r="G3560" i="55"/>
  <c r="G3561" i="55"/>
  <c r="G3562" i="55"/>
  <c r="G3563" i="55"/>
  <c r="G3564" i="55"/>
  <c r="G3565" i="55"/>
  <c r="G3566" i="55"/>
  <c r="G3567" i="55"/>
  <c r="G3568" i="55"/>
  <c r="G3569" i="55"/>
  <c r="G3570" i="55"/>
  <c r="G3571" i="55"/>
  <c r="G3572" i="55"/>
  <c r="G3573" i="55"/>
  <c r="G5" i="55"/>
  <c r="G4" i="55"/>
  <c r="D10" i="34" l="1"/>
  <c r="B12" i="61" s="1"/>
  <c r="F1826" i="61"/>
  <c r="D1878" i="61"/>
  <c r="F1875" i="61"/>
  <c r="D1870" i="61"/>
  <c r="F1858" i="61"/>
  <c r="D1846" i="61"/>
  <c r="F1843" i="61"/>
  <c r="D1838" i="61"/>
  <c r="F1829" i="61"/>
  <c r="F1899" i="61"/>
  <c r="E1897" i="61"/>
  <c r="F1891" i="61"/>
  <c r="E1889" i="61"/>
  <c r="O1332" i="61"/>
  <c r="S1332" i="61"/>
  <c r="O1336" i="61"/>
  <c r="S1336" i="61"/>
  <c r="C1827" i="61"/>
  <c r="P1827" i="61"/>
  <c r="Q1827" i="61"/>
  <c r="R1827" i="61"/>
  <c r="O1827" i="61"/>
  <c r="S1827" i="61"/>
  <c r="D1826" i="61"/>
  <c r="Q1826" i="61"/>
  <c r="R1826" i="61"/>
  <c r="O1826" i="61"/>
  <c r="S1826" i="61"/>
  <c r="P1826" i="61"/>
  <c r="G1902" i="61"/>
  <c r="C1901" i="61"/>
  <c r="P1901" i="61"/>
  <c r="Q1901" i="61"/>
  <c r="R1901" i="61"/>
  <c r="O1901" i="61"/>
  <c r="S1901" i="61"/>
  <c r="E1899" i="61"/>
  <c r="E1898" i="61"/>
  <c r="Q1896" i="61"/>
  <c r="R1896" i="61"/>
  <c r="O1896" i="61"/>
  <c r="S1896" i="61"/>
  <c r="P1896" i="61"/>
  <c r="G1894" i="61"/>
  <c r="C1893" i="61"/>
  <c r="P1893" i="61"/>
  <c r="Q1893" i="61"/>
  <c r="R1893" i="61"/>
  <c r="O1893" i="61"/>
  <c r="S1893" i="61"/>
  <c r="E1891" i="61"/>
  <c r="E1890" i="61"/>
  <c r="Q1888" i="61"/>
  <c r="R1888" i="61"/>
  <c r="O1888" i="61"/>
  <c r="S1888" i="61"/>
  <c r="P1888" i="61"/>
  <c r="G1886" i="61"/>
  <c r="C1885" i="61"/>
  <c r="P1885" i="61"/>
  <c r="Q1885" i="61"/>
  <c r="R1885" i="61"/>
  <c r="O1885" i="61"/>
  <c r="S1885" i="61"/>
  <c r="D1883" i="61"/>
  <c r="R1883" i="61"/>
  <c r="O1883" i="61"/>
  <c r="S1883" i="61"/>
  <c r="P1883" i="61"/>
  <c r="Q1883" i="61"/>
  <c r="D1881" i="61"/>
  <c r="P1881" i="61"/>
  <c r="Q1881" i="61"/>
  <c r="R1881" i="61"/>
  <c r="O1881" i="61"/>
  <c r="S1881" i="61"/>
  <c r="F1878" i="61"/>
  <c r="Q1876" i="61"/>
  <c r="R1876" i="61"/>
  <c r="O1876" i="61"/>
  <c r="S1876" i="61"/>
  <c r="P1876" i="61"/>
  <c r="F1871" i="61"/>
  <c r="Q1870" i="61"/>
  <c r="R1870" i="61"/>
  <c r="O1870" i="61"/>
  <c r="S1870" i="61"/>
  <c r="P1870" i="61"/>
  <c r="D1867" i="61"/>
  <c r="P1867" i="61"/>
  <c r="Q1867" i="61"/>
  <c r="R1867" i="61"/>
  <c r="O1867" i="61"/>
  <c r="S1867" i="61"/>
  <c r="D1865" i="61"/>
  <c r="R1865" i="61"/>
  <c r="O1865" i="61"/>
  <c r="S1865" i="61"/>
  <c r="P1865" i="61"/>
  <c r="Q1865" i="61"/>
  <c r="F1862" i="61"/>
  <c r="O1860" i="61"/>
  <c r="S1860" i="61"/>
  <c r="P1860" i="61"/>
  <c r="Q1860" i="61"/>
  <c r="R1860" i="61"/>
  <c r="F1855" i="61"/>
  <c r="Q1854" i="61"/>
  <c r="R1854" i="61"/>
  <c r="O1854" i="61"/>
  <c r="S1854" i="61"/>
  <c r="P1854" i="61"/>
  <c r="D1851" i="61"/>
  <c r="P1851" i="61"/>
  <c r="Q1851" i="61"/>
  <c r="R1851" i="61"/>
  <c r="O1851" i="61"/>
  <c r="S1851" i="61"/>
  <c r="D1849" i="61"/>
  <c r="R1849" i="61"/>
  <c r="O1849" i="61"/>
  <c r="S1849" i="61"/>
  <c r="P1849" i="61"/>
  <c r="Q1849" i="61"/>
  <c r="F1846" i="61"/>
  <c r="O1844" i="61"/>
  <c r="S1844" i="61"/>
  <c r="P1844" i="61"/>
  <c r="Q1844" i="61"/>
  <c r="R1844" i="61"/>
  <c r="F1839" i="61"/>
  <c r="Q1838" i="61"/>
  <c r="R1838" i="61"/>
  <c r="O1838" i="61"/>
  <c r="S1838" i="61"/>
  <c r="P1838" i="61"/>
  <c r="D1835" i="61"/>
  <c r="P1835" i="61"/>
  <c r="Q1835" i="61"/>
  <c r="R1835" i="61"/>
  <c r="O1835" i="61"/>
  <c r="S1835" i="61"/>
  <c r="D1833" i="61"/>
  <c r="R1833" i="61"/>
  <c r="O1833" i="61"/>
  <c r="S1833" i="61"/>
  <c r="P1833" i="61"/>
  <c r="Q1833" i="61"/>
  <c r="F1830" i="61"/>
  <c r="O1902" i="61"/>
  <c r="S1902" i="61"/>
  <c r="P1902" i="61"/>
  <c r="Q1902" i="61"/>
  <c r="R1902" i="61"/>
  <c r="C1899" i="61"/>
  <c r="R1899" i="61"/>
  <c r="O1899" i="61"/>
  <c r="S1899" i="61"/>
  <c r="P1899" i="61"/>
  <c r="Q1899" i="61"/>
  <c r="D1898" i="61"/>
  <c r="F1895" i="61"/>
  <c r="O1894" i="61"/>
  <c r="S1894" i="61"/>
  <c r="P1894" i="61"/>
  <c r="Q1894" i="61"/>
  <c r="R1894" i="61"/>
  <c r="C1891" i="61"/>
  <c r="R1891" i="61"/>
  <c r="O1891" i="61"/>
  <c r="S1891" i="61"/>
  <c r="P1891" i="61"/>
  <c r="Q1891" i="61"/>
  <c r="D1890" i="61"/>
  <c r="F1887" i="61"/>
  <c r="O1886" i="61"/>
  <c r="S1886" i="61"/>
  <c r="P1886" i="61"/>
  <c r="Q1886" i="61"/>
  <c r="R1886" i="61"/>
  <c r="F1882" i="61"/>
  <c r="Q1880" i="61"/>
  <c r="R1880" i="61"/>
  <c r="O1880" i="61"/>
  <c r="S1880" i="61"/>
  <c r="P1880" i="61"/>
  <c r="R1874" i="61"/>
  <c r="O1874" i="61"/>
  <c r="S1874" i="61"/>
  <c r="P1874" i="61"/>
  <c r="Q1874" i="61"/>
  <c r="D1871" i="61"/>
  <c r="Q1871" i="61"/>
  <c r="R1871" i="61"/>
  <c r="O1871" i="61"/>
  <c r="S1871" i="61"/>
  <c r="P1871" i="61"/>
  <c r="D1869" i="61"/>
  <c r="R1869" i="61"/>
  <c r="O1869" i="61"/>
  <c r="S1869" i="61"/>
  <c r="P1869" i="61"/>
  <c r="Q1869" i="61"/>
  <c r="F1866" i="61"/>
  <c r="O1864" i="61"/>
  <c r="S1864" i="61"/>
  <c r="P1864" i="61"/>
  <c r="Q1864" i="61"/>
  <c r="R1864" i="61"/>
  <c r="Q1858" i="61"/>
  <c r="R1858" i="61"/>
  <c r="O1858" i="61"/>
  <c r="S1858" i="61"/>
  <c r="P1858" i="61"/>
  <c r="D1855" i="61"/>
  <c r="P1855" i="61"/>
  <c r="Q1855" i="61"/>
  <c r="R1855" i="61"/>
  <c r="O1855" i="61"/>
  <c r="S1855" i="61"/>
  <c r="D1853" i="61"/>
  <c r="R1853" i="61"/>
  <c r="O1853" i="61"/>
  <c r="S1853" i="61"/>
  <c r="P1853" i="61"/>
  <c r="Q1853" i="61"/>
  <c r="F1850" i="61"/>
  <c r="O1848" i="61"/>
  <c r="S1848" i="61"/>
  <c r="P1848" i="61"/>
  <c r="Q1848" i="61"/>
  <c r="R1848" i="61"/>
  <c r="Q1842" i="61"/>
  <c r="R1842" i="61"/>
  <c r="O1842" i="61"/>
  <c r="S1842" i="61"/>
  <c r="P1842" i="61"/>
  <c r="D1839" i="61"/>
  <c r="P1839" i="61"/>
  <c r="Q1839" i="61"/>
  <c r="R1839" i="61"/>
  <c r="O1839" i="61"/>
  <c r="S1839" i="61"/>
  <c r="D1837" i="61"/>
  <c r="R1837" i="61"/>
  <c r="O1837" i="61"/>
  <c r="S1837" i="61"/>
  <c r="P1837" i="61"/>
  <c r="Q1837" i="61"/>
  <c r="F1834" i="61"/>
  <c r="O1832" i="61"/>
  <c r="S1832" i="61"/>
  <c r="P1832" i="61"/>
  <c r="Q1832" i="61"/>
  <c r="R1832" i="61"/>
  <c r="E1829" i="61"/>
  <c r="R1829" i="61"/>
  <c r="O1829" i="61"/>
  <c r="S1829" i="61"/>
  <c r="P1829" i="61"/>
  <c r="Q1829" i="61"/>
  <c r="E1902" i="61"/>
  <c r="Q1900" i="61"/>
  <c r="R1900" i="61"/>
  <c r="O1900" i="61"/>
  <c r="S1900" i="61"/>
  <c r="P1900" i="61"/>
  <c r="G1898" i="61"/>
  <c r="C1897" i="61"/>
  <c r="P1897" i="61"/>
  <c r="Q1897" i="61"/>
  <c r="R1897" i="61"/>
  <c r="O1897" i="61"/>
  <c r="S1897" i="61"/>
  <c r="E1894" i="61"/>
  <c r="Q1892" i="61"/>
  <c r="R1892" i="61"/>
  <c r="O1892" i="61"/>
  <c r="S1892" i="61"/>
  <c r="P1892" i="61"/>
  <c r="G1890" i="61"/>
  <c r="C1889" i="61"/>
  <c r="P1889" i="61"/>
  <c r="Q1889" i="61"/>
  <c r="R1889" i="61"/>
  <c r="O1889" i="61"/>
  <c r="S1889" i="61"/>
  <c r="E1886" i="61"/>
  <c r="Q1884" i="61"/>
  <c r="R1884" i="61"/>
  <c r="O1884" i="61"/>
  <c r="S1884" i="61"/>
  <c r="P1884" i="61"/>
  <c r="O1878" i="61"/>
  <c r="S1878" i="61"/>
  <c r="P1878" i="61"/>
  <c r="Q1878" i="61"/>
  <c r="R1878" i="61"/>
  <c r="D1875" i="61"/>
  <c r="Q1875" i="61"/>
  <c r="R1875" i="61"/>
  <c r="O1875" i="61"/>
  <c r="S1875" i="61"/>
  <c r="P1875" i="61"/>
  <c r="D1873" i="61"/>
  <c r="O1873" i="61"/>
  <c r="S1873" i="61"/>
  <c r="P1873" i="61"/>
  <c r="Q1873" i="61"/>
  <c r="R1873" i="61"/>
  <c r="O1868" i="61"/>
  <c r="S1868" i="61"/>
  <c r="P1868" i="61"/>
  <c r="Q1868" i="61"/>
  <c r="R1868" i="61"/>
  <c r="Q1862" i="61"/>
  <c r="R1862" i="61"/>
  <c r="O1862" i="61"/>
  <c r="S1862" i="61"/>
  <c r="P1862" i="61"/>
  <c r="D1859" i="61"/>
  <c r="P1859" i="61"/>
  <c r="Q1859" i="61"/>
  <c r="R1859" i="61"/>
  <c r="O1859" i="61"/>
  <c r="S1859" i="61"/>
  <c r="D1857" i="61"/>
  <c r="R1857" i="61"/>
  <c r="O1857" i="61"/>
  <c r="S1857" i="61"/>
  <c r="P1857" i="61"/>
  <c r="Q1857" i="61"/>
  <c r="O1852" i="61"/>
  <c r="S1852" i="61"/>
  <c r="P1852" i="61"/>
  <c r="Q1852" i="61"/>
  <c r="R1852" i="61"/>
  <c r="Q1846" i="61"/>
  <c r="R1846" i="61"/>
  <c r="O1846" i="61"/>
  <c r="S1846" i="61"/>
  <c r="P1846" i="61"/>
  <c r="D1843" i="61"/>
  <c r="P1843" i="61"/>
  <c r="Q1843" i="61"/>
  <c r="R1843" i="61"/>
  <c r="O1843" i="61"/>
  <c r="S1843" i="61"/>
  <c r="D1841" i="61"/>
  <c r="R1841" i="61"/>
  <c r="O1841" i="61"/>
  <c r="S1841" i="61"/>
  <c r="P1841" i="61"/>
  <c r="Q1841" i="61"/>
  <c r="O1836" i="61"/>
  <c r="S1836" i="61"/>
  <c r="P1836" i="61"/>
  <c r="Q1836" i="61"/>
  <c r="R1836" i="61"/>
  <c r="Q1830" i="61"/>
  <c r="R1830" i="61"/>
  <c r="O1830" i="61"/>
  <c r="S1830" i="61"/>
  <c r="P1830" i="61"/>
  <c r="O1898" i="61"/>
  <c r="S1898" i="61"/>
  <c r="P1898" i="61"/>
  <c r="Q1898" i="61"/>
  <c r="R1898" i="61"/>
  <c r="C1895" i="61"/>
  <c r="R1895" i="61"/>
  <c r="O1895" i="61"/>
  <c r="S1895" i="61"/>
  <c r="P1895" i="61"/>
  <c r="Q1895" i="61"/>
  <c r="O1890" i="61"/>
  <c r="S1890" i="61"/>
  <c r="P1890" i="61"/>
  <c r="Q1890" i="61"/>
  <c r="R1890" i="61"/>
  <c r="C1887" i="61"/>
  <c r="R1887" i="61"/>
  <c r="O1887" i="61"/>
  <c r="S1887" i="61"/>
  <c r="P1887" i="61"/>
  <c r="Q1887" i="61"/>
  <c r="O1882" i="61"/>
  <c r="S1882" i="61"/>
  <c r="P1882" i="61"/>
  <c r="Q1882" i="61"/>
  <c r="R1882" i="61"/>
  <c r="D1879" i="61"/>
  <c r="R1879" i="61"/>
  <c r="O1879" i="61"/>
  <c r="S1879" i="61"/>
  <c r="P1879" i="61"/>
  <c r="Q1879" i="61"/>
  <c r="D1877" i="61"/>
  <c r="P1877" i="61"/>
  <c r="Q1877" i="61"/>
  <c r="R1877" i="61"/>
  <c r="O1877" i="61"/>
  <c r="S1877" i="61"/>
  <c r="P1872" i="61"/>
  <c r="Q1872" i="61"/>
  <c r="R1872" i="61"/>
  <c r="O1872" i="61"/>
  <c r="S1872" i="61"/>
  <c r="Q1866" i="61"/>
  <c r="R1866" i="61"/>
  <c r="O1866" i="61"/>
  <c r="S1866" i="61"/>
  <c r="P1866" i="61"/>
  <c r="D1863" i="61"/>
  <c r="P1863" i="61"/>
  <c r="Q1863" i="61"/>
  <c r="R1863" i="61"/>
  <c r="O1863" i="61"/>
  <c r="S1863" i="61"/>
  <c r="D1861" i="61"/>
  <c r="R1861" i="61"/>
  <c r="O1861" i="61"/>
  <c r="S1861" i="61"/>
  <c r="P1861" i="61"/>
  <c r="Q1861" i="61"/>
  <c r="O1856" i="61"/>
  <c r="S1856" i="61"/>
  <c r="P1856" i="61"/>
  <c r="Q1856" i="61"/>
  <c r="R1856" i="61"/>
  <c r="Q1850" i="61"/>
  <c r="R1850" i="61"/>
  <c r="O1850" i="61"/>
  <c r="S1850" i="61"/>
  <c r="P1850" i="61"/>
  <c r="D1847" i="61"/>
  <c r="P1847" i="61"/>
  <c r="Q1847" i="61"/>
  <c r="R1847" i="61"/>
  <c r="O1847" i="61"/>
  <c r="S1847" i="61"/>
  <c r="D1845" i="61"/>
  <c r="R1845" i="61"/>
  <c r="O1845" i="61"/>
  <c r="S1845" i="61"/>
  <c r="P1845" i="61"/>
  <c r="Q1845" i="61"/>
  <c r="O1840" i="61"/>
  <c r="S1840" i="61"/>
  <c r="P1840" i="61"/>
  <c r="Q1840" i="61"/>
  <c r="R1840" i="61"/>
  <c r="Q1834" i="61"/>
  <c r="R1834" i="61"/>
  <c r="O1834" i="61"/>
  <c r="S1834" i="61"/>
  <c r="P1834" i="61"/>
  <c r="D1831" i="61"/>
  <c r="P1831" i="61"/>
  <c r="Q1831" i="61"/>
  <c r="R1831" i="61"/>
  <c r="O1831" i="61"/>
  <c r="S1831" i="61"/>
  <c r="C1828" i="61"/>
  <c r="O1828" i="61"/>
  <c r="S1828" i="61"/>
  <c r="P1828" i="61"/>
  <c r="Q1828" i="61"/>
  <c r="R1828" i="61"/>
  <c r="C1884" i="61"/>
  <c r="E1884" i="61"/>
  <c r="C1880" i="61"/>
  <c r="G1880" i="61"/>
  <c r="E1880" i="61"/>
  <c r="C1876" i="61"/>
  <c r="G1876" i="61"/>
  <c r="E1876" i="61"/>
  <c r="C1872" i="61"/>
  <c r="G1872" i="61"/>
  <c r="E1872" i="61"/>
  <c r="C1868" i="61"/>
  <c r="G1868" i="61"/>
  <c r="E1868" i="61"/>
  <c r="C1864" i="61"/>
  <c r="G1864" i="61"/>
  <c r="E1864" i="61"/>
  <c r="C1860" i="61"/>
  <c r="G1860" i="61"/>
  <c r="E1860" i="61"/>
  <c r="C1856" i="61"/>
  <c r="G1856" i="61"/>
  <c r="E1856" i="61"/>
  <c r="C1852" i="61"/>
  <c r="G1852" i="61"/>
  <c r="E1852" i="61"/>
  <c r="C1848" i="61"/>
  <c r="G1848" i="61"/>
  <c r="E1848" i="61"/>
  <c r="C1844" i="61"/>
  <c r="G1844" i="61"/>
  <c r="E1844" i="61"/>
  <c r="C1840" i="61"/>
  <c r="G1840" i="61"/>
  <c r="E1840" i="61"/>
  <c r="C1836" i="61"/>
  <c r="G1836" i="61"/>
  <c r="E1836" i="61"/>
  <c r="C1832" i="61"/>
  <c r="G1832" i="61"/>
  <c r="E1832" i="61"/>
  <c r="E1881" i="61"/>
  <c r="C1881" i="61"/>
  <c r="G1881" i="61"/>
  <c r="E1877" i="61"/>
  <c r="C1877" i="61"/>
  <c r="G1877" i="61"/>
  <c r="E1873" i="61"/>
  <c r="C1873" i="61"/>
  <c r="G1873" i="61"/>
  <c r="E1869" i="61"/>
  <c r="C1869" i="61"/>
  <c r="G1869" i="61"/>
  <c r="E1865" i="61"/>
  <c r="C1865" i="61"/>
  <c r="G1865" i="61"/>
  <c r="E1861" i="61"/>
  <c r="C1861" i="61"/>
  <c r="G1861" i="61"/>
  <c r="E1857" i="61"/>
  <c r="C1857" i="61"/>
  <c r="G1857" i="61"/>
  <c r="E1853" i="61"/>
  <c r="C1853" i="61"/>
  <c r="G1853" i="61"/>
  <c r="E1849" i="61"/>
  <c r="C1849" i="61"/>
  <c r="G1849" i="61"/>
  <c r="E1845" i="61"/>
  <c r="C1845" i="61"/>
  <c r="G1845" i="61"/>
  <c r="E1841" i="61"/>
  <c r="C1841" i="61"/>
  <c r="G1841" i="61"/>
  <c r="E1837" i="61"/>
  <c r="C1837" i="61"/>
  <c r="G1837" i="61"/>
  <c r="E1833" i="61"/>
  <c r="C1833" i="61"/>
  <c r="G1833" i="61"/>
  <c r="D1901" i="61"/>
  <c r="D1899" i="61"/>
  <c r="D1897" i="61"/>
  <c r="D1895" i="61"/>
  <c r="D1893" i="61"/>
  <c r="D1891" i="61"/>
  <c r="D1889" i="61"/>
  <c r="D1887" i="61"/>
  <c r="D1885" i="61"/>
  <c r="F1884" i="61"/>
  <c r="C1882" i="61"/>
  <c r="G1882" i="61"/>
  <c r="E1882" i="61"/>
  <c r="F1880" i="61"/>
  <c r="C1878" i="61"/>
  <c r="G1878" i="61"/>
  <c r="E1878" i="61"/>
  <c r="F1876" i="61"/>
  <c r="C1874" i="61"/>
  <c r="G1874" i="61"/>
  <c r="E1874" i="61"/>
  <c r="F1872" i="61"/>
  <c r="C1870" i="61"/>
  <c r="G1870" i="61"/>
  <c r="E1870" i="61"/>
  <c r="F1868" i="61"/>
  <c r="C1866" i="61"/>
  <c r="G1866" i="61"/>
  <c r="E1866" i="61"/>
  <c r="F1864" i="61"/>
  <c r="C1862" i="61"/>
  <c r="G1862" i="61"/>
  <c r="E1862" i="61"/>
  <c r="F1860" i="61"/>
  <c r="C1858" i="61"/>
  <c r="G1858" i="61"/>
  <c r="E1858" i="61"/>
  <c r="F1856" i="61"/>
  <c r="C1854" i="61"/>
  <c r="G1854" i="61"/>
  <c r="E1854" i="61"/>
  <c r="F1852" i="61"/>
  <c r="C1850" i="61"/>
  <c r="G1850" i="61"/>
  <c r="E1850" i="61"/>
  <c r="F1848" i="61"/>
  <c r="C1846" i="61"/>
  <c r="G1846" i="61"/>
  <c r="E1846" i="61"/>
  <c r="F1844" i="61"/>
  <c r="C1842" i="61"/>
  <c r="G1842" i="61"/>
  <c r="E1842" i="61"/>
  <c r="F1840" i="61"/>
  <c r="C1838" i="61"/>
  <c r="G1838" i="61"/>
  <c r="E1838" i="61"/>
  <c r="F1836" i="61"/>
  <c r="C1834" i="61"/>
  <c r="G1834" i="61"/>
  <c r="E1834" i="61"/>
  <c r="F1832" i="61"/>
  <c r="C1830" i="61"/>
  <c r="G1830" i="61"/>
  <c r="E1830" i="61"/>
  <c r="G1901" i="61"/>
  <c r="G1899" i="61"/>
  <c r="G1897" i="61"/>
  <c r="G1895" i="61"/>
  <c r="G1893" i="61"/>
  <c r="G1891" i="61"/>
  <c r="G1889" i="61"/>
  <c r="G1887" i="61"/>
  <c r="G1885" i="61"/>
  <c r="D1884" i="61"/>
  <c r="E1883" i="61"/>
  <c r="C1883" i="61"/>
  <c r="G1883" i="61"/>
  <c r="F1881" i="61"/>
  <c r="D1880" i="61"/>
  <c r="E1879" i="61"/>
  <c r="C1879" i="61"/>
  <c r="G1879" i="61"/>
  <c r="F1877" i="61"/>
  <c r="D1876" i="61"/>
  <c r="E1875" i="61"/>
  <c r="C1875" i="61"/>
  <c r="G1875" i="61"/>
  <c r="F1873" i="61"/>
  <c r="D1872" i="61"/>
  <c r="E1871" i="61"/>
  <c r="C1871" i="61"/>
  <c r="G1871" i="61"/>
  <c r="F1869" i="61"/>
  <c r="D1868" i="61"/>
  <c r="E1867" i="61"/>
  <c r="C1867" i="61"/>
  <c r="G1867" i="61"/>
  <c r="F1865" i="61"/>
  <c r="D1864" i="61"/>
  <c r="E1863" i="61"/>
  <c r="C1863" i="61"/>
  <c r="G1863" i="61"/>
  <c r="F1861" i="61"/>
  <c r="D1860" i="61"/>
  <c r="E1859" i="61"/>
  <c r="C1859" i="61"/>
  <c r="G1859" i="61"/>
  <c r="F1857" i="61"/>
  <c r="D1856" i="61"/>
  <c r="E1855" i="61"/>
  <c r="C1855" i="61"/>
  <c r="G1855" i="61"/>
  <c r="F1853" i="61"/>
  <c r="D1852" i="61"/>
  <c r="E1851" i="61"/>
  <c r="C1851" i="61"/>
  <c r="G1851" i="61"/>
  <c r="F1849" i="61"/>
  <c r="D1848" i="61"/>
  <c r="E1847" i="61"/>
  <c r="C1847" i="61"/>
  <c r="G1847" i="61"/>
  <c r="F1845" i="61"/>
  <c r="D1844" i="61"/>
  <c r="E1843" i="61"/>
  <c r="C1843" i="61"/>
  <c r="G1843" i="61"/>
  <c r="F1841" i="61"/>
  <c r="D1840" i="61"/>
  <c r="E1839" i="61"/>
  <c r="C1839" i="61"/>
  <c r="G1839" i="61"/>
  <c r="F1837" i="61"/>
  <c r="D1836" i="61"/>
  <c r="E1835" i="61"/>
  <c r="C1835" i="61"/>
  <c r="G1835" i="61"/>
  <c r="F1833" i="61"/>
  <c r="D1832" i="61"/>
  <c r="E1831" i="61"/>
  <c r="C1831" i="61"/>
  <c r="G1831" i="61"/>
  <c r="G1829" i="61"/>
  <c r="C1829" i="61"/>
  <c r="E1828" i="61"/>
  <c r="D1828" i="61"/>
  <c r="G1828" i="61"/>
  <c r="C1826" i="61"/>
  <c r="E1826" i="61"/>
  <c r="O18" i="61"/>
  <c r="G1827" i="61"/>
  <c r="C1371" i="61"/>
  <c r="G1371" i="61"/>
  <c r="D1371" i="61"/>
  <c r="E1371" i="61"/>
  <c r="F1371" i="61"/>
  <c r="C1367" i="61"/>
  <c r="G1367" i="61"/>
  <c r="D1367" i="61"/>
  <c r="E1367" i="61"/>
  <c r="F1367" i="61"/>
  <c r="C1363" i="61"/>
  <c r="G1363" i="61"/>
  <c r="D1363" i="61"/>
  <c r="E1363" i="61"/>
  <c r="F1363" i="61"/>
  <c r="C1359" i="61"/>
  <c r="G1359" i="61"/>
  <c r="D1359" i="61"/>
  <c r="E1359" i="61"/>
  <c r="F1359" i="61"/>
  <c r="C1355" i="61"/>
  <c r="G1355" i="61"/>
  <c r="D1355" i="61"/>
  <c r="E1355" i="61"/>
  <c r="F1355" i="61"/>
  <c r="C1351" i="61"/>
  <c r="G1351" i="61"/>
  <c r="D1351" i="61"/>
  <c r="O1351" i="61"/>
  <c r="E1351" i="61"/>
  <c r="F1351" i="61"/>
  <c r="C1347" i="61"/>
  <c r="G1347" i="61"/>
  <c r="D1347" i="61"/>
  <c r="O1347" i="61"/>
  <c r="S1347" i="61"/>
  <c r="E1347" i="61"/>
  <c r="P1347" i="61"/>
  <c r="F1347" i="61"/>
  <c r="Q1347" i="61"/>
  <c r="C1343" i="61"/>
  <c r="G1343" i="61"/>
  <c r="R1343" i="61"/>
  <c r="D1343" i="61"/>
  <c r="O1343" i="61"/>
  <c r="S1343" i="61"/>
  <c r="E1343" i="61"/>
  <c r="P1343" i="61"/>
  <c r="F1343" i="61"/>
  <c r="Q1343" i="61"/>
  <c r="C1339" i="61"/>
  <c r="G1339" i="61"/>
  <c r="R1339" i="61"/>
  <c r="D1339" i="61"/>
  <c r="O1339" i="61"/>
  <c r="S1339" i="61"/>
  <c r="E1339" i="61"/>
  <c r="P1339" i="61"/>
  <c r="F1339" i="61"/>
  <c r="Q1339" i="61"/>
  <c r="R1373" i="61"/>
  <c r="P1372" i="61"/>
  <c r="R1371" i="61"/>
  <c r="R1369" i="61"/>
  <c r="P1368" i="61"/>
  <c r="R1367" i="61"/>
  <c r="R1365" i="61"/>
  <c r="P1364" i="61"/>
  <c r="R1363" i="61"/>
  <c r="R1361" i="61"/>
  <c r="P1360" i="61"/>
  <c r="R1359" i="61"/>
  <c r="R1357" i="61"/>
  <c r="P1356" i="61"/>
  <c r="R1355" i="61"/>
  <c r="R1353" i="61"/>
  <c r="P1352" i="61"/>
  <c r="R1351" i="61"/>
  <c r="R1349" i="61"/>
  <c r="D1374" i="61"/>
  <c r="E1374" i="61"/>
  <c r="F1374" i="61"/>
  <c r="C1374" i="61"/>
  <c r="G1374" i="61"/>
  <c r="D1370" i="61"/>
  <c r="E1370" i="61"/>
  <c r="F1370" i="61"/>
  <c r="C1370" i="61"/>
  <c r="G1370" i="61"/>
  <c r="D1366" i="61"/>
  <c r="E1366" i="61"/>
  <c r="F1366" i="61"/>
  <c r="C1366" i="61"/>
  <c r="G1366" i="61"/>
  <c r="D1362" i="61"/>
  <c r="E1362" i="61"/>
  <c r="F1362" i="61"/>
  <c r="C1362" i="61"/>
  <c r="G1362" i="61"/>
  <c r="D1358" i="61"/>
  <c r="E1358" i="61"/>
  <c r="F1358" i="61"/>
  <c r="C1358" i="61"/>
  <c r="G1358" i="61"/>
  <c r="D1354" i="61"/>
  <c r="E1354" i="61"/>
  <c r="F1354" i="61"/>
  <c r="C1354" i="61"/>
  <c r="G1354" i="61"/>
  <c r="D1350" i="61"/>
  <c r="E1350" i="61"/>
  <c r="Q1350" i="61"/>
  <c r="F1350" i="61"/>
  <c r="R1350" i="61"/>
  <c r="C1350" i="61"/>
  <c r="G1350" i="61"/>
  <c r="D1346" i="61"/>
  <c r="E1346" i="61"/>
  <c r="Q1346" i="61"/>
  <c r="F1346" i="61"/>
  <c r="R1346" i="61"/>
  <c r="C1346" i="61"/>
  <c r="G1346" i="61"/>
  <c r="O1346" i="61"/>
  <c r="S1346" i="61"/>
  <c r="D1342" i="61"/>
  <c r="P1342" i="61"/>
  <c r="E1342" i="61"/>
  <c r="Q1342" i="61"/>
  <c r="F1342" i="61"/>
  <c r="R1342" i="61"/>
  <c r="C1342" i="61"/>
  <c r="G1342" i="61"/>
  <c r="O1342" i="61"/>
  <c r="S1342" i="61"/>
  <c r="D1338" i="61"/>
  <c r="P1338" i="61"/>
  <c r="E1338" i="61"/>
  <c r="Q1338" i="61"/>
  <c r="F1338" i="61"/>
  <c r="R1338" i="61"/>
  <c r="C1338" i="61"/>
  <c r="G1338" i="61"/>
  <c r="O1338" i="61"/>
  <c r="S1338" i="61"/>
  <c r="S1374" i="61"/>
  <c r="O1374" i="61"/>
  <c r="S1372" i="61"/>
  <c r="O1372" i="61"/>
  <c r="Q1371" i="61"/>
  <c r="S1370" i="61"/>
  <c r="O1370" i="61"/>
  <c r="S1368" i="61"/>
  <c r="O1368" i="61"/>
  <c r="Q1367" i="61"/>
  <c r="S1366" i="61"/>
  <c r="O1366" i="61"/>
  <c r="S1364" i="61"/>
  <c r="O1364" i="61"/>
  <c r="Q1363" i="61"/>
  <c r="S1362" i="61"/>
  <c r="O1362" i="61"/>
  <c r="S1360" i="61"/>
  <c r="O1360" i="61"/>
  <c r="Q1359" i="61"/>
  <c r="S1358" i="61"/>
  <c r="O1358" i="61"/>
  <c r="S1356" i="61"/>
  <c r="O1356" i="61"/>
  <c r="Q1355" i="61"/>
  <c r="S1354" i="61"/>
  <c r="O1354" i="61"/>
  <c r="S1352" i="61"/>
  <c r="O1352" i="61"/>
  <c r="Q1351" i="61"/>
  <c r="O1350" i="61"/>
  <c r="S1348" i="61"/>
  <c r="R1347" i="61"/>
  <c r="E1373" i="61"/>
  <c r="F1373" i="61"/>
  <c r="C1373" i="61"/>
  <c r="G1373" i="61"/>
  <c r="D1373" i="61"/>
  <c r="E1369" i="61"/>
  <c r="F1369" i="61"/>
  <c r="C1369" i="61"/>
  <c r="G1369" i="61"/>
  <c r="D1369" i="61"/>
  <c r="E1365" i="61"/>
  <c r="F1365" i="61"/>
  <c r="C1365" i="61"/>
  <c r="G1365" i="61"/>
  <c r="D1365" i="61"/>
  <c r="E1361" i="61"/>
  <c r="F1361" i="61"/>
  <c r="C1361" i="61"/>
  <c r="G1361" i="61"/>
  <c r="D1361" i="61"/>
  <c r="E1357" i="61"/>
  <c r="F1357" i="61"/>
  <c r="C1357" i="61"/>
  <c r="G1357" i="61"/>
  <c r="D1357" i="61"/>
  <c r="E1353" i="61"/>
  <c r="F1353" i="61"/>
  <c r="C1353" i="61"/>
  <c r="G1353" i="61"/>
  <c r="D1353" i="61"/>
  <c r="E1349" i="61"/>
  <c r="F1349" i="61"/>
  <c r="O1349" i="61"/>
  <c r="S1349" i="61"/>
  <c r="C1349" i="61"/>
  <c r="G1349" i="61"/>
  <c r="P1349" i="61"/>
  <c r="D1349" i="61"/>
  <c r="E1345" i="61"/>
  <c r="R1345" i="61"/>
  <c r="F1345" i="61"/>
  <c r="O1345" i="61"/>
  <c r="S1345" i="61"/>
  <c r="C1345" i="61"/>
  <c r="G1345" i="61"/>
  <c r="P1345" i="61"/>
  <c r="D1345" i="61"/>
  <c r="Q1345" i="61"/>
  <c r="E1341" i="61"/>
  <c r="R1341" i="61"/>
  <c r="F1341" i="61"/>
  <c r="O1341" i="61"/>
  <c r="S1341" i="61"/>
  <c r="C1341" i="61"/>
  <c r="G1341" i="61"/>
  <c r="P1341" i="61"/>
  <c r="D1341" i="61"/>
  <c r="Q1341" i="61"/>
  <c r="E1337" i="61"/>
  <c r="R1337" i="61"/>
  <c r="F1337" i="61"/>
  <c r="O1337" i="61"/>
  <c r="S1337" i="61"/>
  <c r="C1337" i="61"/>
  <c r="G1337" i="61"/>
  <c r="P1337" i="61"/>
  <c r="D1337" i="61"/>
  <c r="Q1337" i="61"/>
  <c r="R1374" i="61"/>
  <c r="P1373" i="61"/>
  <c r="P1371" i="61"/>
  <c r="R1370" i="61"/>
  <c r="P1369" i="61"/>
  <c r="P1367" i="61"/>
  <c r="R1366" i="61"/>
  <c r="P1365" i="61"/>
  <c r="P1363" i="61"/>
  <c r="R1362" i="61"/>
  <c r="P1361" i="61"/>
  <c r="P1359" i="61"/>
  <c r="R1358" i="61"/>
  <c r="P1357" i="61"/>
  <c r="P1355" i="61"/>
  <c r="R1354" i="61"/>
  <c r="P1353" i="61"/>
  <c r="P1351" i="61"/>
  <c r="F1372" i="61"/>
  <c r="C1372" i="61"/>
  <c r="G1372" i="61"/>
  <c r="D1372" i="61"/>
  <c r="E1372" i="61"/>
  <c r="F1368" i="61"/>
  <c r="C1368" i="61"/>
  <c r="G1368" i="61"/>
  <c r="D1368" i="61"/>
  <c r="E1368" i="61"/>
  <c r="F1364" i="61"/>
  <c r="C1364" i="61"/>
  <c r="G1364" i="61"/>
  <c r="D1364" i="61"/>
  <c r="E1364" i="61"/>
  <c r="F1360" i="61"/>
  <c r="C1360" i="61"/>
  <c r="G1360" i="61"/>
  <c r="D1360" i="61"/>
  <c r="E1360" i="61"/>
  <c r="F1356" i="61"/>
  <c r="C1356" i="61"/>
  <c r="G1356" i="61"/>
  <c r="D1356" i="61"/>
  <c r="E1356" i="61"/>
  <c r="F1352" i="61"/>
  <c r="C1352" i="61"/>
  <c r="G1352" i="61"/>
  <c r="D1352" i="61"/>
  <c r="E1352" i="61"/>
  <c r="F1348" i="61"/>
  <c r="C1348" i="61"/>
  <c r="G1348" i="61"/>
  <c r="Q1348" i="61"/>
  <c r="D1348" i="61"/>
  <c r="R1348" i="61"/>
  <c r="E1348" i="61"/>
  <c r="F1344" i="61"/>
  <c r="P1344" i="61"/>
  <c r="C1344" i="61"/>
  <c r="G1344" i="61"/>
  <c r="Q1344" i="61"/>
  <c r="D1344" i="61"/>
  <c r="R1344" i="61"/>
  <c r="E1344" i="61"/>
  <c r="O1344" i="61"/>
  <c r="S1344" i="61"/>
  <c r="F1340" i="61"/>
  <c r="P1340" i="61"/>
  <c r="C1340" i="61"/>
  <c r="G1340" i="61"/>
  <c r="Q1340" i="61"/>
  <c r="D1340" i="61"/>
  <c r="R1340" i="61"/>
  <c r="E1340" i="61"/>
  <c r="O1340" i="61"/>
  <c r="S1340" i="61"/>
  <c r="Q1374" i="61"/>
  <c r="S1373" i="61"/>
  <c r="O1373" i="61"/>
  <c r="Q1372" i="61"/>
  <c r="S1371" i="61"/>
  <c r="O1371" i="61"/>
  <c r="Q1370" i="61"/>
  <c r="S1369" i="61"/>
  <c r="O1369" i="61"/>
  <c r="Q1368" i="61"/>
  <c r="S1367" i="61"/>
  <c r="O1367" i="61"/>
  <c r="Q1366" i="61"/>
  <c r="S1365" i="61"/>
  <c r="O1365" i="61"/>
  <c r="Q1364" i="61"/>
  <c r="S1363" i="61"/>
  <c r="O1363" i="61"/>
  <c r="Q1362" i="61"/>
  <c r="S1361" i="61"/>
  <c r="O1361" i="61"/>
  <c r="Q1360" i="61"/>
  <c r="S1359" i="61"/>
  <c r="O1359" i="61"/>
  <c r="Q1358" i="61"/>
  <c r="S1357" i="61"/>
  <c r="O1357" i="61"/>
  <c r="Q1356" i="61"/>
  <c r="S1355" i="61"/>
  <c r="O1355" i="61"/>
  <c r="Q1354" i="61"/>
  <c r="S1353" i="61"/>
  <c r="O1353" i="61"/>
  <c r="Q1352" i="61"/>
  <c r="S1351" i="61"/>
  <c r="S1350" i="61"/>
  <c r="O1348" i="61"/>
  <c r="B2" i="64"/>
  <c r="F12" i="61" l="1"/>
  <c r="S12" i="61"/>
  <c r="R12" i="61"/>
  <c r="G12" i="61"/>
  <c r="P12" i="61"/>
  <c r="E12" i="61"/>
  <c r="O12" i="61"/>
  <c r="C12" i="61"/>
  <c r="Q12" i="61"/>
  <c r="D12" i="61"/>
  <c r="C7" i="62"/>
  <c r="D7" i="62" s="1"/>
  <c r="F7" i="41"/>
  <c r="F8" i="41" s="1"/>
  <c r="N7" i="53" l="1"/>
  <c r="N5" i="53"/>
  <c r="B2" i="63" l="1"/>
  <c r="Q15" i="62" l="1"/>
  <c r="Q53" i="62" s="1"/>
  <c r="K15" i="62"/>
  <c r="K53" i="62" s="1"/>
  <c r="L5" i="62"/>
  <c r="L15" i="62" s="1"/>
  <c r="L53" i="62" s="1"/>
  <c r="J5" i="62"/>
  <c r="J15" i="62" s="1"/>
  <c r="J53" i="62" s="1"/>
  <c r="I5" i="62"/>
  <c r="I15" i="62" s="1"/>
  <c r="I53" i="62" s="1"/>
  <c r="H5" i="62"/>
  <c r="H15" i="62" s="1"/>
  <c r="H53" i="62" s="1"/>
  <c r="G5" i="62"/>
  <c r="G15" i="62" s="1"/>
  <c r="G53" i="62" s="1"/>
  <c r="F5" i="62"/>
  <c r="F15" i="62" s="1"/>
  <c r="F53" i="62" s="1"/>
  <c r="M1669" i="61"/>
  <c r="S1669" i="61" s="1"/>
  <c r="Y1669" i="61" s="1"/>
  <c r="L1669" i="61"/>
  <c r="R1669" i="61" s="1"/>
  <c r="X1669" i="61" s="1"/>
  <c r="K1669" i="61"/>
  <c r="Q1669" i="61" s="1"/>
  <c r="W1669" i="61" s="1"/>
  <c r="J1669" i="61"/>
  <c r="P1669" i="61" s="1"/>
  <c r="V1669" i="61" s="1"/>
  <c r="M10" i="61"/>
  <c r="L10" i="61"/>
  <c r="K10" i="61"/>
  <c r="J10" i="61"/>
  <c r="B2" i="61"/>
  <c r="B2" i="60"/>
  <c r="B2" i="59"/>
  <c r="R10" i="61" l="1"/>
  <c r="L16" i="61"/>
  <c r="S10" i="61"/>
  <c r="M16" i="61"/>
  <c r="P10" i="61"/>
  <c r="J16" i="61"/>
  <c r="Q10" i="61"/>
  <c r="K16" i="61"/>
  <c r="S1671" i="61"/>
  <c r="P1671" i="61"/>
  <c r="O1671" i="61"/>
  <c r="Q1671" i="61"/>
  <c r="R1671" i="61"/>
  <c r="P1675" i="61"/>
  <c r="Q1675" i="61"/>
  <c r="R1675" i="61"/>
  <c r="O1675" i="61"/>
  <c r="S1675" i="61"/>
  <c r="P1679" i="61"/>
  <c r="Q1679" i="61"/>
  <c r="R1679" i="61"/>
  <c r="O1679" i="61"/>
  <c r="S1679" i="61"/>
  <c r="P1683" i="61"/>
  <c r="Q1683" i="61"/>
  <c r="R1683" i="61"/>
  <c r="O1683" i="61"/>
  <c r="S1683" i="61"/>
  <c r="P1687" i="61"/>
  <c r="Q1687" i="61"/>
  <c r="R1687" i="61"/>
  <c r="O1687" i="61"/>
  <c r="S1687" i="61"/>
  <c r="P1691" i="61"/>
  <c r="Q1691" i="61"/>
  <c r="R1691" i="61"/>
  <c r="O1691" i="61"/>
  <c r="S1691" i="61"/>
  <c r="P1695" i="61"/>
  <c r="Q1695" i="61"/>
  <c r="R1695" i="61"/>
  <c r="O1695" i="61"/>
  <c r="S1695" i="61"/>
  <c r="P1699" i="61"/>
  <c r="Q1699" i="61"/>
  <c r="R1699" i="61"/>
  <c r="O1699" i="61"/>
  <c r="S1699" i="61"/>
  <c r="P1703" i="61"/>
  <c r="Q1703" i="61"/>
  <c r="R1703" i="61"/>
  <c r="O1703" i="61"/>
  <c r="S1703" i="61"/>
  <c r="P1707" i="61"/>
  <c r="Q1707" i="61"/>
  <c r="R1707" i="61"/>
  <c r="O1707" i="61"/>
  <c r="S1707" i="61"/>
  <c r="P1711" i="61"/>
  <c r="Q1711" i="61"/>
  <c r="R1711" i="61"/>
  <c r="O1711" i="61"/>
  <c r="S1711" i="61"/>
  <c r="P1715" i="61"/>
  <c r="Q1715" i="61"/>
  <c r="R1715" i="61"/>
  <c r="O1715" i="61"/>
  <c r="S1715" i="61"/>
  <c r="P1719" i="61"/>
  <c r="Q1719" i="61"/>
  <c r="R1719" i="61"/>
  <c r="O1719" i="61"/>
  <c r="S1719" i="61"/>
  <c r="P1723" i="61"/>
  <c r="Q1723" i="61"/>
  <c r="R1723" i="61"/>
  <c r="O1723" i="61"/>
  <c r="S1723" i="61"/>
  <c r="P1727" i="61"/>
  <c r="Q1727" i="61"/>
  <c r="R1727" i="61"/>
  <c r="O1727" i="61"/>
  <c r="S1727" i="61"/>
  <c r="P1731" i="61"/>
  <c r="Q1731" i="61"/>
  <c r="R1731" i="61"/>
  <c r="O1731" i="61"/>
  <c r="S1731" i="61"/>
  <c r="P1735" i="61"/>
  <c r="Q1735" i="61"/>
  <c r="R1735" i="61"/>
  <c r="O1735" i="61"/>
  <c r="S1735" i="61"/>
  <c r="P1739" i="61"/>
  <c r="Q1739" i="61"/>
  <c r="R1739" i="61"/>
  <c r="O1739" i="61"/>
  <c r="S1739" i="61"/>
  <c r="P1743" i="61"/>
  <c r="Q1743" i="61"/>
  <c r="R1743" i="61"/>
  <c r="O1743" i="61"/>
  <c r="S1743" i="61"/>
  <c r="P1747" i="61"/>
  <c r="Q1747" i="61"/>
  <c r="R1747" i="61"/>
  <c r="O1747" i="61"/>
  <c r="S1747" i="61"/>
  <c r="P1751" i="61"/>
  <c r="Q1751" i="61"/>
  <c r="R1751" i="61"/>
  <c r="O1751" i="61"/>
  <c r="S1751" i="61"/>
  <c r="P1755" i="61"/>
  <c r="Q1755" i="61"/>
  <c r="R1755" i="61"/>
  <c r="O1755" i="61"/>
  <c r="S1755" i="61"/>
  <c r="P1759" i="61"/>
  <c r="Q1759" i="61"/>
  <c r="R1759" i="61"/>
  <c r="O1759" i="61"/>
  <c r="S1759" i="61"/>
  <c r="P1763" i="61"/>
  <c r="Q1763" i="61"/>
  <c r="R1763" i="61"/>
  <c r="O1763" i="61"/>
  <c r="S1763" i="61"/>
  <c r="P1767" i="61"/>
  <c r="Q1767" i="61"/>
  <c r="R1767" i="61"/>
  <c r="O1767" i="61"/>
  <c r="S1767" i="61"/>
  <c r="P1771" i="61"/>
  <c r="Q1771" i="61"/>
  <c r="R1771" i="61"/>
  <c r="O1771" i="61"/>
  <c r="S1771" i="61"/>
  <c r="P1775" i="61"/>
  <c r="Q1775" i="61"/>
  <c r="R1775" i="61"/>
  <c r="O1775" i="61"/>
  <c r="S1775" i="61"/>
  <c r="P1779" i="61"/>
  <c r="Q1779" i="61"/>
  <c r="R1779" i="61"/>
  <c r="O1779" i="61"/>
  <c r="S1779" i="61"/>
  <c r="P1783" i="61"/>
  <c r="Q1783" i="61"/>
  <c r="R1783" i="61"/>
  <c r="O1783" i="61"/>
  <c r="S1783" i="61"/>
  <c r="P1787" i="61"/>
  <c r="Q1787" i="61"/>
  <c r="R1787" i="61"/>
  <c r="O1787" i="61"/>
  <c r="S1787" i="61"/>
  <c r="P1791" i="61"/>
  <c r="Q1791" i="61"/>
  <c r="R1791" i="61"/>
  <c r="O1791" i="61"/>
  <c r="S1791" i="61"/>
  <c r="P1795" i="61"/>
  <c r="Q1795" i="61"/>
  <c r="R1795" i="61"/>
  <c r="O1795" i="61"/>
  <c r="S1795" i="61"/>
  <c r="P1799" i="61"/>
  <c r="Q1799" i="61"/>
  <c r="R1799" i="61"/>
  <c r="O1799" i="61"/>
  <c r="S1799" i="61"/>
  <c r="P1803" i="61"/>
  <c r="Q1803" i="61"/>
  <c r="R1803" i="61"/>
  <c r="O1803" i="61"/>
  <c r="S1803" i="61"/>
  <c r="P1807" i="61"/>
  <c r="Q1807" i="61"/>
  <c r="R1807" i="61"/>
  <c r="O1807" i="61"/>
  <c r="S1807" i="61"/>
  <c r="P1811" i="61"/>
  <c r="Q1811" i="61"/>
  <c r="R1811" i="61"/>
  <c r="O1811" i="61"/>
  <c r="S1811" i="61"/>
  <c r="P1815" i="61"/>
  <c r="Q1815" i="61"/>
  <c r="R1815" i="61"/>
  <c r="O1815" i="61"/>
  <c r="S1815" i="61"/>
  <c r="P1819" i="61"/>
  <c r="Q1819" i="61"/>
  <c r="R1819" i="61"/>
  <c r="O1819" i="61"/>
  <c r="S1819" i="61"/>
  <c r="P1823" i="61"/>
  <c r="Q1823" i="61"/>
  <c r="R1823" i="61"/>
  <c r="O1823" i="61"/>
  <c r="S1823" i="61"/>
  <c r="O1672" i="61"/>
  <c r="S1672" i="61"/>
  <c r="P1672" i="61"/>
  <c r="Q1672" i="61"/>
  <c r="R1672" i="61"/>
  <c r="O1676" i="61"/>
  <c r="S1676" i="61"/>
  <c r="P1676" i="61"/>
  <c r="Q1676" i="61"/>
  <c r="R1676" i="61"/>
  <c r="O1680" i="61"/>
  <c r="S1680" i="61"/>
  <c r="P1680" i="61"/>
  <c r="Q1680" i="61"/>
  <c r="R1680" i="61"/>
  <c r="O1684" i="61"/>
  <c r="S1684" i="61"/>
  <c r="P1684" i="61"/>
  <c r="Q1684" i="61"/>
  <c r="R1684" i="61"/>
  <c r="O1688" i="61"/>
  <c r="S1688" i="61"/>
  <c r="P1688" i="61"/>
  <c r="Q1688" i="61"/>
  <c r="R1688" i="61"/>
  <c r="O1692" i="61"/>
  <c r="S1692" i="61"/>
  <c r="P1692" i="61"/>
  <c r="Q1692" i="61"/>
  <c r="R1692" i="61"/>
  <c r="O1696" i="61"/>
  <c r="S1696" i="61"/>
  <c r="P1696" i="61"/>
  <c r="Q1696" i="61"/>
  <c r="R1696" i="61"/>
  <c r="O1700" i="61"/>
  <c r="S1700" i="61"/>
  <c r="P1700" i="61"/>
  <c r="Q1700" i="61"/>
  <c r="R1700" i="61"/>
  <c r="O1704" i="61"/>
  <c r="S1704" i="61"/>
  <c r="P1704" i="61"/>
  <c r="Q1704" i="61"/>
  <c r="R1704" i="61"/>
  <c r="O1708" i="61"/>
  <c r="S1708" i="61"/>
  <c r="P1708" i="61"/>
  <c r="Q1708" i="61"/>
  <c r="R1708" i="61"/>
  <c r="O1712" i="61"/>
  <c r="S1712" i="61"/>
  <c r="P1712" i="61"/>
  <c r="Q1712" i="61"/>
  <c r="R1712" i="61"/>
  <c r="O1716" i="61"/>
  <c r="S1716" i="61"/>
  <c r="P1716" i="61"/>
  <c r="Q1716" i="61"/>
  <c r="R1716" i="61"/>
  <c r="O1720" i="61"/>
  <c r="S1720" i="61"/>
  <c r="P1720" i="61"/>
  <c r="Q1720" i="61"/>
  <c r="R1720" i="61"/>
  <c r="O1724" i="61"/>
  <c r="S1724" i="61"/>
  <c r="P1724" i="61"/>
  <c r="Q1724" i="61"/>
  <c r="R1724" i="61"/>
  <c r="O1728" i="61"/>
  <c r="S1728" i="61"/>
  <c r="P1728" i="61"/>
  <c r="Q1728" i="61"/>
  <c r="R1728" i="61"/>
  <c r="O1732" i="61"/>
  <c r="S1732" i="61"/>
  <c r="P1732" i="61"/>
  <c r="Q1732" i="61"/>
  <c r="R1732" i="61"/>
  <c r="O1736" i="61"/>
  <c r="S1736" i="61"/>
  <c r="P1736" i="61"/>
  <c r="Q1736" i="61"/>
  <c r="R1736" i="61"/>
  <c r="O1740" i="61"/>
  <c r="S1740" i="61"/>
  <c r="P1740" i="61"/>
  <c r="Q1740" i="61"/>
  <c r="R1740" i="61"/>
  <c r="O1744" i="61"/>
  <c r="S1744" i="61"/>
  <c r="P1744" i="61"/>
  <c r="Q1744" i="61"/>
  <c r="R1744" i="61"/>
  <c r="O1748" i="61"/>
  <c r="S1748" i="61"/>
  <c r="P1748" i="61"/>
  <c r="Q1748" i="61"/>
  <c r="R1748" i="61"/>
  <c r="O1752" i="61"/>
  <c r="S1752" i="61"/>
  <c r="P1752" i="61"/>
  <c r="Q1752" i="61"/>
  <c r="R1752" i="61"/>
  <c r="O1756" i="61"/>
  <c r="S1756" i="61"/>
  <c r="P1756" i="61"/>
  <c r="Q1756" i="61"/>
  <c r="R1756" i="61"/>
  <c r="O1760" i="61"/>
  <c r="S1760" i="61"/>
  <c r="P1760" i="61"/>
  <c r="Q1760" i="61"/>
  <c r="R1760" i="61"/>
  <c r="O1764" i="61"/>
  <c r="S1764" i="61"/>
  <c r="P1764" i="61"/>
  <c r="Q1764" i="61"/>
  <c r="R1764" i="61"/>
  <c r="O1768" i="61"/>
  <c r="S1768" i="61"/>
  <c r="P1768" i="61"/>
  <c r="Q1768" i="61"/>
  <c r="R1768" i="61"/>
  <c r="O1772" i="61"/>
  <c r="S1772" i="61"/>
  <c r="P1772" i="61"/>
  <c r="Q1772" i="61"/>
  <c r="R1772" i="61"/>
  <c r="O1776" i="61"/>
  <c r="S1776" i="61"/>
  <c r="P1776" i="61"/>
  <c r="Q1776" i="61"/>
  <c r="R1776" i="61"/>
  <c r="O1780" i="61"/>
  <c r="S1780" i="61"/>
  <c r="P1780" i="61"/>
  <c r="Q1780" i="61"/>
  <c r="R1780" i="61"/>
  <c r="O1784" i="61"/>
  <c r="S1784" i="61"/>
  <c r="P1784" i="61"/>
  <c r="Q1784" i="61"/>
  <c r="R1784" i="61"/>
  <c r="O1788" i="61"/>
  <c r="S1788" i="61"/>
  <c r="P1788" i="61"/>
  <c r="Q1788" i="61"/>
  <c r="R1788" i="61"/>
  <c r="O1792" i="61"/>
  <c r="S1792" i="61"/>
  <c r="P1792" i="61"/>
  <c r="Q1792" i="61"/>
  <c r="R1792" i="61"/>
  <c r="O1796" i="61"/>
  <c r="S1796" i="61"/>
  <c r="P1796" i="61"/>
  <c r="Q1796" i="61"/>
  <c r="R1796" i="61"/>
  <c r="O1800" i="61"/>
  <c r="S1800" i="61"/>
  <c r="P1800" i="61"/>
  <c r="Q1800" i="61"/>
  <c r="R1800" i="61"/>
  <c r="O1804" i="61"/>
  <c r="S1804" i="61"/>
  <c r="P1804" i="61"/>
  <c r="Q1804" i="61"/>
  <c r="R1804" i="61"/>
  <c r="O1808" i="61"/>
  <c r="S1808" i="61"/>
  <c r="P1808" i="61"/>
  <c r="Q1808" i="61"/>
  <c r="R1808" i="61"/>
  <c r="O1812" i="61"/>
  <c r="S1812" i="61"/>
  <c r="P1812" i="61"/>
  <c r="Q1812" i="61"/>
  <c r="R1812" i="61"/>
  <c r="O1816" i="61"/>
  <c r="S1816" i="61"/>
  <c r="P1816" i="61"/>
  <c r="Q1816" i="61"/>
  <c r="R1816" i="61"/>
  <c r="O1820" i="61"/>
  <c r="S1820" i="61"/>
  <c r="P1820" i="61"/>
  <c r="Q1820" i="61"/>
  <c r="R1820" i="61"/>
  <c r="O1824" i="61"/>
  <c r="S1824" i="61"/>
  <c r="P1824" i="61"/>
  <c r="Q1824" i="61"/>
  <c r="R1824" i="61"/>
  <c r="R1673" i="61"/>
  <c r="O1673" i="61"/>
  <c r="S1673" i="61"/>
  <c r="P1673" i="61"/>
  <c r="Q1673" i="61"/>
  <c r="R1677" i="61"/>
  <c r="O1677" i="61"/>
  <c r="S1677" i="61"/>
  <c r="P1677" i="61"/>
  <c r="Q1677" i="61"/>
  <c r="R1681" i="61"/>
  <c r="O1681" i="61"/>
  <c r="S1681" i="61"/>
  <c r="P1681" i="61"/>
  <c r="Q1681" i="61"/>
  <c r="R1685" i="61"/>
  <c r="O1685" i="61"/>
  <c r="S1685" i="61"/>
  <c r="P1685" i="61"/>
  <c r="Q1685" i="61"/>
  <c r="R1689" i="61"/>
  <c r="O1689" i="61"/>
  <c r="S1689" i="61"/>
  <c r="P1689" i="61"/>
  <c r="Q1689" i="61"/>
  <c r="R1693" i="61"/>
  <c r="O1693" i="61"/>
  <c r="S1693" i="61"/>
  <c r="P1693" i="61"/>
  <c r="Q1693" i="61"/>
  <c r="R1697" i="61"/>
  <c r="O1697" i="61"/>
  <c r="S1697" i="61"/>
  <c r="P1697" i="61"/>
  <c r="Q1697" i="61"/>
  <c r="R1701" i="61"/>
  <c r="O1701" i="61"/>
  <c r="S1701" i="61"/>
  <c r="P1701" i="61"/>
  <c r="Q1701" i="61"/>
  <c r="R1705" i="61"/>
  <c r="O1705" i="61"/>
  <c r="S1705" i="61"/>
  <c r="P1705" i="61"/>
  <c r="Q1705" i="61"/>
  <c r="R1709" i="61"/>
  <c r="O1709" i="61"/>
  <c r="S1709" i="61"/>
  <c r="P1709" i="61"/>
  <c r="Q1709" i="61"/>
  <c r="R1713" i="61"/>
  <c r="O1713" i="61"/>
  <c r="S1713" i="61"/>
  <c r="P1713" i="61"/>
  <c r="Q1713" i="61"/>
  <c r="R1717" i="61"/>
  <c r="O1717" i="61"/>
  <c r="S1717" i="61"/>
  <c r="P1717" i="61"/>
  <c r="Q1717" i="61"/>
  <c r="R1721" i="61"/>
  <c r="O1721" i="61"/>
  <c r="S1721" i="61"/>
  <c r="P1721" i="61"/>
  <c r="Q1721" i="61"/>
  <c r="R1725" i="61"/>
  <c r="O1725" i="61"/>
  <c r="S1725" i="61"/>
  <c r="P1725" i="61"/>
  <c r="Q1725" i="61"/>
  <c r="R1729" i="61"/>
  <c r="O1729" i="61"/>
  <c r="S1729" i="61"/>
  <c r="P1729" i="61"/>
  <c r="Q1729" i="61"/>
  <c r="R1733" i="61"/>
  <c r="O1733" i="61"/>
  <c r="S1733" i="61"/>
  <c r="P1733" i="61"/>
  <c r="Q1733" i="61"/>
  <c r="R1737" i="61"/>
  <c r="O1737" i="61"/>
  <c r="S1737" i="61"/>
  <c r="P1737" i="61"/>
  <c r="Q1737" i="61"/>
  <c r="R1741" i="61"/>
  <c r="O1741" i="61"/>
  <c r="S1741" i="61"/>
  <c r="P1741" i="61"/>
  <c r="Q1741" i="61"/>
  <c r="R1745" i="61"/>
  <c r="O1745" i="61"/>
  <c r="S1745" i="61"/>
  <c r="P1745" i="61"/>
  <c r="Q1745" i="61"/>
  <c r="R1749" i="61"/>
  <c r="O1749" i="61"/>
  <c r="S1749" i="61"/>
  <c r="P1749" i="61"/>
  <c r="Q1749" i="61"/>
  <c r="R1753" i="61"/>
  <c r="O1753" i="61"/>
  <c r="S1753" i="61"/>
  <c r="P1753" i="61"/>
  <c r="Q1753" i="61"/>
  <c r="R1757" i="61"/>
  <c r="O1757" i="61"/>
  <c r="S1757" i="61"/>
  <c r="P1757" i="61"/>
  <c r="Q1757" i="61"/>
  <c r="R1761" i="61"/>
  <c r="O1761" i="61"/>
  <c r="S1761" i="61"/>
  <c r="P1761" i="61"/>
  <c r="Q1761" i="61"/>
  <c r="R1765" i="61"/>
  <c r="O1765" i="61"/>
  <c r="S1765" i="61"/>
  <c r="P1765" i="61"/>
  <c r="Q1765" i="61"/>
  <c r="R1769" i="61"/>
  <c r="O1769" i="61"/>
  <c r="S1769" i="61"/>
  <c r="P1769" i="61"/>
  <c r="Q1769" i="61"/>
  <c r="R1773" i="61"/>
  <c r="O1773" i="61"/>
  <c r="S1773" i="61"/>
  <c r="P1773" i="61"/>
  <c r="Q1773" i="61"/>
  <c r="R1777" i="61"/>
  <c r="O1777" i="61"/>
  <c r="S1777" i="61"/>
  <c r="P1777" i="61"/>
  <c r="Q1777" i="61"/>
  <c r="R1781" i="61"/>
  <c r="O1781" i="61"/>
  <c r="S1781" i="61"/>
  <c r="P1781" i="61"/>
  <c r="Q1781" i="61"/>
  <c r="R1785" i="61"/>
  <c r="O1785" i="61"/>
  <c r="S1785" i="61"/>
  <c r="P1785" i="61"/>
  <c r="Q1785" i="61"/>
  <c r="R1789" i="61"/>
  <c r="O1789" i="61"/>
  <c r="S1789" i="61"/>
  <c r="P1789" i="61"/>
  <c r="Q1789" i="61"/>
  <c r="R1793" i="61"/>
  <c r="O1793" i="61"/>
  <c r="S1793" i="61"/>
  <c r="P1793" i="61"/>
  <c r="Q1793" i="61"/>
  <c r="R1797" i="61"/>
  <c r="O1797" i="61"/>
  <c r="S1797" i="61"/>
  <c r="P1797" i="61"/>
  <c r="Q1797" i="61"/>
  <c r="R1801" i="61"/>
  <c r="O1801" i="61"/>
  <c r="S1801" i="61"/>
  <c r="P1801" i="61"/>
  <c r="Q1801" i="61"/>
  <c r="R1805" i="61"/>
  <c r="O1805" i="61"/>
  <c r="S1805" i="61"/>
  <c r="P1805" i="61"/>
  <c r="Q1805" i="61"/>
  <c r="R1809" i="61"/>
  <c r="O1809" i="61"/>
  <c r="S1809" i="61"/>
  <c r="P1809" i="61"/>
  <c r="Q1809" i="61"/>
  <c r="R1813" i="61"/>
  <c r="O1813" i="61"/>
  <c r="S1813" i="61"/>
  <c r="P1813" i="61"/>
  <c r="Q1813" i="61"/>
  <c r="R1817" i="61"/>
  <c r="O1817" i="61"/>
  <c r="S1817" i="61"/>
  <c r="P1817" i="61"/>
  <c r="Q1817" i="61"/>
  <c r="R1821" i="61"/>
  <c r="O1821" i="61"/>
  <c r="S1821" i="61"/>
  <c r="P1821" i="61"/>
  <c r="Q1821" i="61"/>
  <c r="R1825" i="61"/>
  <c r="O1825" i="61"/>
  <c r="S1825" i="61"/>
  <c r="P1825" i="61"/>
  <c r="Q1825" i="61"/>
  <c r="Q1674" i="61"/>
  <c r="R1674" i="61"/>
  <c r="O1674" i="61"/>
  <c r="S1674" i="61"/>
  <c r="P1674" i="61"/>
  <c r="Q1678" i="61"/>
  <c r="R1678" i="61"/>
  <c r="O1678" i="61"/>
  <c r="S1678" i="61"/>
  <c r="P1678" i="61"/>
  <c r="Q1682" i="61"/>
  <c r="R1682" i="61"/>
  <c r="O1682" i="61"/>
  <c r="S1682" i="61"/>
  <c r="P1682" i="61"/>
  <c r="Q1686" i="61"/>
  <c r="R1686" i="61"/>
  <c r="O1686" i="61"/>
  <c r="S1686" i="61"/>
  <c r="P1686" i="61"/>
  <c r="Q1690" i="61"/>
  <c r="R1690" i="61"/>
  <c r="O1690" i="61"/>
  <c r="S1690" i="61"/>
  <c r="P1690" i="61"/>
  <c r="Q1694" i="61"/>
  <c r="R1694" i="61"/>
  <c r="O1694" i="61"/>
  <c r="S1694" i="61"/>
  <c r="P1694" i="61"/>
  <c r="Q1698" i="61"/>
  <c r="R1698" i="61"/>
  <c r="O1698" i="61"/>
  <c r="S1698" i="61"/>
  <c r="P1698" i="61"/>
  <c r="Q1702" i="61"/>
  <c r="R1702" i="61"/>
  <c r="O1702" i="61"/>
  <c r="S1702" i="61"/>
  <c r="P1702" i="61"/>
  <c r="Q1706" i="61"/>
  <c r="R1706" i="61"/>
  <c r="O1706" i="61"/>
  <c r="S1706" i="61"/>
  <c r="P1706" i="61"/>
  <c r="Q1710" i="61"/>
  <c r="R1710" i="61"/>
  <c r="O1710" i="61"/>
  <c r="S1710" i="61"/>
  <c r="P1710" i="61"/>
  <c r="Q1714" i="61"/>
  <c r="R1714" i="61"/>
  <c r="O1714" i="61"/>
  <c r="S1714" i="61"/>
  <c r="P1714" i="61"/>
  <c r="Q1718" i="61"/>
  <c r="R1718" i="61"/>
  <c r="O1718" i="61"/>
  <c r="S1718" i="61"/>
  <c r="P1718" i="61"/>
  <c r="Q1722" i="61"/>
  <c r="R1722" i="61"/>
  <c r="O1722" i="61"/>
  <c r="S1722" i="61"/>
  <c r="P1722" i="61"/>
  <c r="Q1726" i="61"/>
  <c r="R1726" i="61"/>
  <c r="O1726" i="61"/>
  <c r="S1726" i="61"/>
  <c r="P1726" i="61"/>
  <c r="Q1730" i="61"/>
  <c r="R1730" i="61"/>
  <c r="O1730" i="61"/>
  <c r="S1730" i="61"/>
  <c r="P1730" i="61"/>
  <c r="Q1734" i="61"/>
  <c r="R1734" i="61"/>
  <c r="O1734" i="61"/>
  <c r="S1734" i="61"/>
  <c r="P1734" i="61"/>
  <c r="Q1738" i="61"/>
  <c r="R1738" i="61"/>
  <c r="O1738" i="61"/>
  <c r="S1738" i="61"/>
  <c r="P1738" i="61"/>
  <c r="Q1742" i="61"/>
  <c r="R1742" i="61"/>
  <c r="O1742" i="61"/>
  <c r="S1742" i="61"/>
  <c r="P1742" i="61"/>
  <c r="Q1746" i="61"/>
  <c r="R1746" i="61"/>
  <c r="O1746" i="61"/>
  <c r="S1746" i="61"/>
  <c r="P1746" i="61"/>
  <c r="Q1750" i="61"/>
  <c r="R1750" i="61"/>
  <c r="O1750" i="61"/>
  <c r="S1750" i="61"/>
  <c r="P1750" i="61"/>
  <c r="Q1754" i="61"/>
  <c r="R1754" i="61"/>
  <c r="O1754" i="61"/>
  <c r="S1754" i="61"/>
  <c r="P1754" i="61"/>
  <c r="Q1758" i="61"/>
  <c r="R1758" i="61"/>
  <c r="O1758" i="61"/>
  <c r="S1758" i="61"/>
  <c r="P1758" i="61"/>
  <c r="Q1762" i="61"/>
  <c r="R1762" i="61"/>
  <c r="O1762" i="61"/>
  <c r="S1762" i="61"/>
  <c r="P1762" i="61"/>
  <c r="Q1766" i="61"/>
  <c r="R1766" i="61"/>
  <c r="O1766" i="61"/>
  <c r="S1766" i="61"/>
  <c r="P1766" i="61"/>
  <c r="Q1770" i="61"/>
  <c r="R1770" i="61"/>
  <c r="O1770" i="61"/>
  <c r="S1770" i="61"/>
  <c r="P1770" i="61"/>
  <c r="Q1774" i="61"/>
  <c r="R1774" i="61"/>
  <c r="O1774" i="61"/>
  <c r="S1774" i="61"/>
  <c r="P1774" i="61"/>
  <c r="Q1778" i="61"/>
  <c r="R1778" i="61"/>
  <c r="O1778" i="61"/>
  <c r="S1778" i="61"/>
  <c r="P1778" i="61"/>
  <c r="Q1782" i="61"/>
  <c r="R1782" i="61"/>
  <c r="O1782" i="61"/>
  <c r="S1782" i="61"/>
  <c r="P1782" i="61"/>
  <c r="Q1786" i="61"/>
  <c r="R1786" i="61"/>
  <c r="O1786" i="61"/>
  <c r="S1786" i="61"/>
  <c r="P1786" i="61"/>
  <c r="Q1790" i="61"/>
  <c r="R1790" i="61"/>
  <c r="O1790" i="61"/>
  <c r="S1790" i="61"/>
  <c r="P1790" i="61"/>
  <c r="Q1794" i="61"/>
  <c r="R1794" i="61"/>
  <c r="O1794" i="61"/>
  <c r="S1794" i="61"/>
  <c r="P1794" i="61"/>
  <c r="Q1798" i="61"/>
  <c r="R1798" i="61"/>
  <c r="O1798" i="61"/>
  <c r="S1798" i="61"/>
  <c r="P1798" i="61"/>
  <c r="Q1802" i="61"/>
  <c r="R1802" i="61"/>
  <c r="O1802" i="61"/>
  <c r="S1802" i="61"/>
  <c r="P1802" i="61"/>
  <c r="Q1806" i="61"/>
  <c r="R1806" i="61"/>
  <c r="O1806" i="61"/>
  <c r="S1806" i="61"/>
  <c r="P1806" i="61"/>
  <c r="Q1810" i="61"/>
  <c r="R1810" i="61"/>
  <c r="O1810" i="61"/>
  <c r="S1810" i="61"/>
  <c r="P1810" i="61"/>
  <c r="Q1814" i="61"/>
  <c r="R1814" i="61"/>
  <c r="O1814" i="61"/>
  <c r="S1814" i="61"/>
  <c r="P1814" i="61"/>
  <c r="Q1818" i="61"/>
  <c r="R1818" i="61"/>
  <c r="O1818" i="61"/>
  <c r="S1818" i="61"/>
  <c r="P1818" i="61"/>
  <c r="Q1822" i="61"/>
  <c r="R1822" i="61"/>
  <c r="O1822" i="61"/>
  <c r="S1822" i="61"/>
  <c r="P1822" i="61"/>
  <c r="P21" i="61"/>
  <c r="M20" i="62" s="1"/>
  <c r="S21" i="61"/>
  <c r="O21" i="61"/>
  <c r="R21" i="61"/>
  <c r="Q21" i="61"/>
  <c r="D21" i="61"/>
  <c r="G21" i="61"/>
  <c r="C21" i="61"/>
  <c r="F21" i="61"/>
  <c r="E21" i="61"/>
  <c r="P25" i="61"/>
  <c r="S25" i="61"/>
  <c r="P24" i="62" s="1"/>
  <c r="O25" i="61"/>
  <c r="R25" i="61"/>
  <c r="Q25" i="61"/>
  <c r="D25" i="61"/>
  <c r="G25" i="61"/>
  <c r="C25" i="61"/>
  <c r="F25" i="61"/>
  <c r="E25" i="61"/>
  <c r="P29" i="61"/>
  <c r="S29" i="61"/>
  <c r="O29" i="61"/>
  <c r="R29" i="61"/>
  <c r="O28" i="62" s="1"/>
  <c r="Q29" i="61"/>
  <c r="N28" i="62" s="1"/>
  <c r="D29" i="61"/>
  <c r="G29" i="61"/>
  <c r="C29" i="61"/>
  <c r="F29" i="61"/>
  <c r="E29" i="61"/>
  <c r="P33" i="61"/>
  <c r="S33" i="61"/>
  <c r="O33" i="61"/>
  <c r="R33" i="61"/>
  <c r="Q33" i="61"/>
  <c r="D33" i="61"/>
  <c r="G33" i="61"/>
  <c r="C33" i="61"/>
  <c r="F33" i="61"/>
  <c r="E33" i="61"/>
  <c r="Q36" i="61"/>
  <c r="P36" i="61"/>
  <c r="S36" i="61"/>
  <c r="O36" i="61"/>
  <c r="R36" i="61"/>
  <c r="E36" i="61"/>
  <c r="D36" i="61"/>
  <c r="G36" i="61"/>
  <c r="C36" i="61"/>
  <c r="F36" i="61"/>
  <c r="Q40" i="61"/>
  <c r="P40" i="61"/>
  <c r="S40" i="61"/>
  <c r="O40" i="61"/>
  <c r="R40" i="61"/>
  <c r="E40" i="61"/>
  <c r="H39" i="62" s="1"/>
  <c r="D40" i="61"/>
  <c r="G40" i="61"/>
  <c r="C40" i="61"/>
  <c r="F40" i="61"/>
  <c r="I39" i="62" s="1"/>
  <c r="Q44" i="61"/>
  <c r="N43" i="62" s="1"/>
  <c r="P44" i="61"/>
  <c r="S44" i="61"/>
  <c r="O44" i="61"/>
  <c r="R44" i="61"/>
  <c r="E44" i="61"/>
  <c r="D44" i="61"/>
  <c r="G44" i="61"/>
  <c r="C44" i="61"/>
  <c r="F44" i="61"/>
  <c r="S48" i="61"/>
  <c r="O48" i="61"/>
  <c r="L63" i="62" s="1"/>
  <c r="R48" i="61"/>
  <c r="Q48" i="61"/>
  <c r="P48" i="61"/>
  <c r="E48" i="61"/>
  <c r="D48" i="61"/>
  <c r="G48" i="61"/>
  <c r="C48" i="61"/>
  <c r="F48" i="61"/>
  <c r="S52" i="61"/>
  <c r="O52" i="61"/>
  <c r="R52" i="61"/>
  <c r="Q52" i="61"/>
  <c r="P52" i="61"/>
  <c r="M67" i="62" s="1"/>
  <c r="E52" i="61"/>
  <c r="D52" i="61"/>
  <c r="G52" i="61"/>
  <c r="C52" i="61"/>
  <c r="F52" i="61"/>
  <c r="P59" i="61"/>
  <c r="S59" i="61"/>
  <c r="O59" i="61"/>
  <c r="L74" i="62" s="1"/>
  <c r="R59" i="61"/>
  <c r="Q59" i="61"/>
  <c r="F59" i="61"/>
  <c r="E59" i="61"/>
  <c r="D59" i="61"/>
  <c r="G59" i="61"/>
  <c r="C59" i="61"/>
  <c r="P63" i="61"/>
  <c r="S63" i="61"/>
  <c r="O63" i="61"/>
  <c r="R63" i="61"/>
  <c r="Q63" i="61"/>
  <c r="N78" i="62" s="1"/>
  <c r="F63" i="61"/>
  <c r="E63" i="61"/>
  <c r="D63" i="61"/>
  <c r="G63" i="61"/>
  <c r="C63" i="61"/>
  <c r="P67" i="61"/>
  <c r="S67" i="61"/>
  <c r="O67" i="61"/>
  <c r="R67" i="61"/>
  <c r="Q67" i="61"/>
  <c r="F67" i="61"/>
  <c r="E67" i="61"/>
  <c r="D67" i="61"/>
  <c r="G67" i="61"/>
  <c r="C67" i="61"/>
  <c r="P71" i="61"/>
  <c r="S71" i="61"/>
  <c r="O71" i="61"/>
  <c r="R71" i="61"/>
  <c r="Q71" i="61"/>
  <c r="F71" i="61"/>
  <c r="E71" i="61"/>
  <c r="D71" i="61"/>
  <c r="G71" i="61"/>
  <c r="C71" i="61"/>
  <c r="P75" i="61"/>
  <c r="S75" i="61"/>
  <c r="O75" i="61"/>
  <c r="R75" i="61"/>
  <c r="Q75" i="61"/>
  <c r="F75" i="61"/>
  <c r="E75" i="61"/>
  <c r="D75" i="61"/>
  <c r="G75" i="61"/>
  <c r="C75" i="61"/>
  <c r="P79" i="61"/>
  <c r="S79" i="61"/>
  <c r="O79" i="61"/>
  <c r="R79" i="61"/>
  <c r="Q79" i="61"/>
  <c r="F79" i="61"/>
  <c r="E79" i="61"/>
  <c r="D79" i="61"/>
  <c r="G79" i="61"/>
  <c r="C79" i="61"/>
  <c r="P83" i="61"/>
  <c r="S83" i="61"/>
  <c r="O83" i="61"/>
  <c r="R83" i="61"/>
  <c r="Q83" i="61"/>
  <c r="F83" i="61"/>
  <c r="E83" i="61"/>
  <c r="D83" i="61"/>
  <c r="G83" i="61"/>
  <c r="C83" i="61"/>
  <c r="P87" i="61"/>
  <c r="S87" i="61"/>
  <c r="O87" i="61"/>
  <c r="R87" i="61"/>
  <c r="Q87" i="61"/>
  <c r="F87" i="61"/>
  <c r="E87" i="61"/>
  <c r="D87" i="61"/>
  <c r="G87" i="61"/>
  <c r="C87" i="61"/>
  <c r="P91" i="61"/>
  <c r="S91" i="61"/>
  <c r="O91" i="61"/>
  <c r="R91" i="61"/>
  <c r="Q91" i="61"/>
  <c r="F91" i="61"/>
  <c r="E91" i="61"/>
  <c r="D91" i="61"/>
  <c r="G91" i="61"/>
  <c r="C91" i="61"/>
  <c r="P95" i="61"/>
  <c r="S95" i="61"/>
  <c r="O95" i="61"/>
  <c r="R95" i="61"/>
  <c r="Q95" i="61"/>
  <c r="F95" i="61"/>
  <c r="E95" i="61"/>
  <c r="D95" i="61"/>
  <c r="G95" i="61"/>
  <c r="C95" i="61"/>
  <c r="P99" i="61"/>
  <c r="S99" i="61"/>
  <c r="O99" i="61"/>
  <c r="R99" i="61"/>
  <c r="Q99" i="61"/>
  <c r="F99" i="61"/>
  <c r="E99" i="61"/>
  <c r="D99" i="61"/>
  <c r="G99" i="61"/>
  <c r="C99" i="61"/>
  <c r="P103" i="61"/>
  <c r="S103" i="61"/>
  <c r="O103" i="61"/>
  <c r="R103" i="61"/>
  <c r="Q103" i="61"/>
  <c r="F103" i="61"/>
  <c r="E103" i="61"/>
  <c r="D103" i="61"/>
  <c r="G103" i="61"/>
  <c r="C103" i="61"/>
  <c r="P107" i="61"/>
  <c r="S107" i="61"/>
  <c r="O107" i="61"/>
  <c r="R107" i="61"/>
  <c r="Q107" i="61"/>
  <c r="F107" i="61"/>
  <c r="E107" i="61"/>
  <c r="D107" i="61"/>
  <c r="G107" i="61"/>
  <c r="C107" i="61"/>
  <c r="P111" i="61"/>
  <c r="S111" i="61"/>
  <c r="O111" i="61"/>
  <c r="R111" i="61"/>
  <c r="Q111" i="61"/>
  <c r="F111" i="61"/>
  <c r="E111" i="61"/>
  <c r="D111" i="61"/>
  <c r="G111" i="61"/>
  <c r="C111" i="61"/>
  <c r="P115" i="61"/>
  <c r="S115" i="61"/>
  <c r="O115" i="61"/>
  <c r="R115" i="61"/>
  <c r="Q115" i="61"/>
  <c r="F115" i="61"/>
  <c r="E115" i="61"/>
  <c r="D115" i="61"/>
  <c r="G115" i="61"/>
  <c r="C115" i="61"/>
  <c r="P119" i="61"/>
  <c r="S119" i="61"/>
  <c r="O119" i="61"/>
  <c r="R119" i="61"/>
  <c r="Q119" i="61"/>
  <c r="F119" i="61"/>
  <c r="E119" i="61"/>
  <c r="D119" i="61"/>
  <c r="G119" i="61"/>
  <c r="C119" i="61"/>
  <c r="P123" i="61"/>
  <c r="S123" i="61"/>
  <c r="O123" i="61"/>
  <c r="R123" i="61"/>
  <c r="Q123" i="61"/>
  <c r="F123" i="61"/>
  <c r="E123" i="61"/>
  <c r="D123" i="61"/>
  <c r="G123" i="61"/>
  <c r="C123" i="61"/>
  <c r="P127" i="61"/>
  <c r="S127" i="61"/>
  <c r="O127" i="61"/>
  <c r="R127" i="61"/>
  <c r="Q127" i="61"/>
  <c r="F127" i="61"/>
  <c r="E127" i="61"/>
  <c r="D127" i="61"/>
  <c r="G127" i="61"/>
  <c r="C127" i="61"/>
  <c r="P131" i="61"/>
  <c r="S131" i="61"/>
  <c r="O131" i="61"/>
  <c r="R131" i="61"/>
  <c r="Q131" i="61"/>
  <c r="F131" i="61"/>
  <c r="E131" i="61"/>
  <c r="D131" i="61"/>
  <c r="G131" i="61"/>
  <c r="C131" i="61"/>
  <c r="P135" i="61"/>
  <c r="S135" i="61"/>
  <c r="O135" i="61"/>
  <c r="R135" i="61"/>
  <c r="Q135" i="61"/>
  <c r="F135" i="61"/>
  <c r="E135" i="61"/>
  <c r="D135" i="61"/>
  <c r="G135" i="61"/>
  <c r="C135" i="61"/>
  <c r="P139" i="61"/>
  <c r="S139" i="61"/>
  <c r="O139" i="61"/>
  <c r="R139" i="61"/>
  <c r="Q139" i="61"/>
  <c r="F139" i="61"/>
  <c r="E139" i="61"/>
  <c r="D139" i="61"/>
  <c r="G139" i="61"/>
  <c r="C139" i="61"/>
  <c r="P143" i="61"/>
  <c r="S143" i="61"/>
  <c r="O143" i="61"/>
  <c r="R143" i="61"/>
  <c r="Q143" i="61"/>
  <c r="F143" i="61"/>
  <c r="E143" i="61"/>
  <c r="D143" i="61"/>
  <c r="G143" i="61"/>
  <c r="C143" i="61"/>
  <c r="P147" i="61"/>
  <c r="S147" i="61"/>
  <c r="O147" i="61"/>
  <c r="R147" i="61"/>
  <c r="Q147" i="61"/>
  <c r="F147" i="61"/>
  <c r="E147" i="61"/>
  <c r="D147" i="61"/>
  <c r="G147" i="61"/>
  <c r="C147" i="61"/>
  <c r="P151" i="61"/>
  <c r="S151" i="61"/>
  <c r="O151" i="61"/>
  <c r="R151" i="61"/>
  <c r="Q151" i="61"/>
  <c r="F151" i="61"/>
  <c r="E151" i="61"/>
  <c r="D151" i="61"/>
  <c r="G151" i="61"/>
  <c r="C151" i="61"/>
  <c r="P155" i="61"/>
  <c r="S155" i="61"/>
  <c r="O155" i="61"/>
  <c r="R155" i="61"/>
  <c r="Q155" i="61"/>
  <c r="F155" i="61"/>
  <c r="E155" i="61"/>
  <c r="D155" i="61"/>
  <c r="G155" i="61"/>
  <c r="C155" i="61"/>
  <c r="P159" i="61"/>
  <c r="S159" i="61"/>
  <c r="O159" i="61"/>
  <c r="R159" i="61"/>
  <c r="Q159" i="61"/>
  <c r="F159" i="61"/>
  <c r="E159" i="61"/>
  <c r="D159" i="61"/>
  <c r="G159" i="61"/>
  <c r="C159" i="61"/>
  <c r="P163" i="61"/>
  <c r="S163" i="61"/>
  <c r="O163" i="61"/>
  <c r="R163" i="61"/>
  <c r="Q163" i="61"/>
  <c r="F163" i="61"/>
  <c r="E163" i="61"/>
  <c r="D163" i="61"/>
  <c r="G163" i="61"/>
  <c r="C163" i="61"/>
  <c r="P167" i="61"/>
  <c r="S167" i="61"/>
  <c r="O167" i="61"/>
  <c r="R167" i="61"/>
  <c r="Q167" i="61"/>
  <c r="F167" i="61"/>
  <c r="E167" i="61"/>
  <c r="D167" i="61"/>
  <c r="G167" i="61"/>
  <c r="C167" i="61"/>
  <c r="P171" i="61"/>
  <c r="S171" i="61"/>
  <c r="O171" i="61"/>
  <c r="R171" i="61"/>
  <c r="Q171" i="61"/>
  <c r="F171" i="61"/>
  <c r="E171" i="61"/>
  <c r="D171" i="61"/>
  <c r="G171" i="61"/>
  <c r="C171" i="61"/>
  <c r="P175" i="61"/>
  <c r="S175" i="61"/>
  <c r="O175" i="61"/>
  <c r="R175" i="61"/>
  <c r="Q175" i="61"/>
  <c r="F175" i="61"/>
  <c r="E175" i="61"/>
  <c r="D175" i="61"/>
  <c r="G175" i="61"/>
  <c r="C175" i="61"/>
  <c r="P179" i="61"/>
  <c r="S179" i="61"/>
  <c r="O179" i="61"/>
  <c r="R179" i="61"/>
  <c r="Q179" i="61"/>
  <c r="F179" i="61"/>
  <c r="E179" i="61"/>
  <c r="D179" i="61"/>
  <c r="G179" i="61"/>
  <c r="C179" i="61"/>
  <c r="P183" i="61"/>
  <c r="S183" i="61"/>
  <c r="O183" i="61"/>
  <c r="R183" i="61"/>
  <c r="Q183" i="61"/>
  <c r="F183" i="61"/>
  <c r="E183" i="61"/>
  <c r="D183" i="61"/>
  <c r="G183" i="61"/>
  <c r="C183" i="61"/>
  <c r="P187" i="61"/>
  <c r="S187" i="61"/>
  <c r="O187" i="61"/>
  <c r="R187" i="61"/>
  <c r="Q187" i="61"/>
  <c r="F187" i="61"/>
  <c r="E187" i="61"/>
  <c r="D187" i="61"/>
  <c r="G187" i="61"/>
  <c r="C187" i="61"/>
  <c r="P191" i="61"/>
  <c r="S191" i="61"/>
  <c r="O191" i="61"/>
  <c r="R191" i="61"/>
  <c r="Q191" i="61"/>
  <c r="F191" i="61"/>
  <c r="E191" i="61"/>
  <c r="D191" i="61"/>
  <c r="G191" i="61"/>
  <c r="C191" i="61"/>
  <c r="P195" i="61"/>
  <c r="S195" i="61"/>
  <c r="O195" i="61"/>
  <c r="R195" i="61"/>
  <c r="Q195" i="61"/>
  <c r="F195" i="61"/>
  <c r="E195" i="61"/>
  <c r="D195" i="61"/>
  <c r="G195" i="61"/>
  <c r="C195" i="61"/>
  <c r="P199" i="61"/>
  <c r="S199" i="61"/>
  <c r="O199" i="61"/>
  <c r="R199" i="61"/>
  <c r="Q199" i="61"/>
  <c r="F199" i="61"/>
  <c r="E199" i="61"/>
  <c r="D199" i="61"/>
  <c r="G199" i="61"/>
  <c r="C199" i="61"/>
  <c r="P203" i="61"/>
  <c r="S203" i="61"/>
  <c r="O203" i="61"/>
  <c r="R203" i="61"/>
  <c r="Q203" i="61"/>
  <c r="F203" i="61"/>
  <c r="E203" i="61"/>
  <c r="D203" i="61"/>
  <c r="G203" i="61"/>
  <c r="C203" i="61"/>
  <c r="P207" i="61"/>
  <c r="S207" i="61"/>
  <c r="O207" i="61"/>
  <c r="R207" i="61"/>
  <c r="Q207" i="61"/>
  <c r="F207" i="61"/>
  <c r="E207" i="61"/>
  <c r="D207" i="61"/>
  <c r="G207" i="61"/>
  <c r="C207" i="61"/>
  <c r="P211" i="61"/>
  <c r="S211" i="61"/>
  <c r="O211" i="61"/>
  <c r="R211" i="61"/>
  <c r="Q211" i="61"/>
  <c r="F211" i="61"/>
  <c r="E211" i="61"/>
  <c r="D211" i="61"/>
  <c r="G211" i="61"/>
  <c r="C211" i="61"/>
  <c r="P215" i="61"/>
  <c r="S215" i="61"/>
  <c r="O215" i="61"/>
  <c r="R215" i="61"/>
  <c r="Q215" i="61"/>
  <c r="F215" i="61"/>
  <c r="E215" i="61"/>
  <c r="D215" i="61"/>
  <c r="G215" i="61"/>
  <c r="C215" i="61"/>
  <c r="P219" i="61"/>
  <c r="S219" i="61"/>
  <c r="O219" i="61"/>
  <c r="R219" i="61"/>
  <c r="Q219" i="61"/>
  <c r="F219" i="61"/>
  <c r="E219" i="61"/>
  <c r="D219" i="61"/>
  <c r="G219" i="61"/>
  <c r="C219" i="61"/>
  <c r="P223" i="61"/>
  <c r="S223" i="61"/>
  <c r="O223" i="61"/>
  <c r="R223" i="61"/>
  <c r="Q223" i="61"/>
  <c r="F223" i="61"/>
  <c r="E223" i="61"/>
  <c r="D223" i="61"/>
  <c r="G223" i="61"/>
  <c r="C223" i="61"/>
  <c r="P227" i="61"/>
  <c r="S227" i="61"/>
  <c r="O227" i="61"/>
  <c r="R227" i="61"/>
  <c r="Q227" i="61"/>
  <c r="F227" i="61"/>
  <c r="E227" i="61"/>
  <c r="D227" i="61"/>
  <c r="G227" i="61"/>
  <c r="C227" i="61"/>
  <c r="P231" i="61"/>
  <c r="S231" i="61"/>
  <c r="O231" i="61"/>
  <c r="R231" i="61"/>
  <c r="Q231" i="61"/>
  <c r="F231" i="61"/>
  <c r="E231" i="61"/>
  <c r="D231" i="61"/>
  <c r="G231" i="61"/>
  <c r="C231" i="61"/>
  <c r="P235" i="61"/>
  <c r="S235" i="61"/>
  <c r="O235" i="61"/>
  <c r="R235" i="61"/>
  <c r="Q235" i="61"/>
  <c r="F235" i="61"/>
  <c r="E235" i="61"/>
  <c r="D235" i="61"/>
  <c r="G235" i="61"/>
  <c r="C235" i="61"/>
  <c r="P239" i="61"/>
  <c r="S239" i="61"/>
  <c r="O239" i="61"/>
  <c r="R239" i="61"/>
  <c r="Q239" i="61"/>
  <c r="F239" i="61"/>
  <c r="E239" i="61"/>
  <c r="D239" i="61"/>
  <c r="G239" i="61"/>
  <c r="C239" i="61"/>
  <c r="P243" i="61"/>
  <c r="S243" i="61"/>
  <c r="O243" i="61"/>
  <c r="R243" i="61"/>
  <c r="Q243" i="61"/>
  <c r="F243" i="61"/>
  <c r="E243" i="61"/>
  <c r="D243" i="61"/>
  <c r="G243" i="61"/>
  <c r="C243" i="61"/>
  <c r="P247" i="61"/>
  <c r="S247" i="61"/>
  <c r="O247" i="61"/>
  <c r="R247" i="61"/>
  <c r="Q247" i="61"/>
  <c r="F247" i="61"/>
  <c r="E247" i="61"/>
  <c r="D247" i="61"/>
  <c r="G247" i="61"/>
  <c r="C247" i="61"/>
  <c r="P251" i="61"/>
  <c r="S251" i="61"/>
  <c r="O251" i="61"/>
  <c r="R251" i="61"/>
  <c r="Q251" i="61"/>
  <c r="F251" i="61"/>
  <c r="E251" i="61"/>
  <c r="D251" i="61"/>
  <c r="G251" i="61"/>
  <c r="C251" i="61"/>
  <c r="P255" i="61"/>
  <c r="S255" i="61"/>
  <c r="O255" i="61"/>
  <c r="R255" i="61"/>
  <c r="Q255" i="61"/>
  <c r="F255" i="61"/>
  <c r="E255" i="61"/>
  <c r="D255" i="61"/>
  <c r="G255" i="61"/>
  <c r="C255" i="61"/>
  <c r="P259" i="61"/>
  <c r="S259" i="61"/>
  <c r="O259" i="61"/>
  <c r="R259" i="61"/>
  <c r="Q259" i="61"/>
  <c r="F259" i="61"/>
  <c r="E259" i="61"/>
  <c r="D259" i="61"/>
  <c r="G259" i="61"/>
  <c r="C259" i="61"/>
  <c r="P263" i="61"/>
  <c r="S263" i="61"/>
  <c r="O263" i="61"/>
  <c r="R263" i="61"/>
  <c r="Q263" i="61"/>
  <c r="F263" i="61"/>
  <c r="E263" i="61"/>
  <c r="D263" i="61"/>
  <c r="G263" i="61"/>
  <c r="C263" i="61"/>
  <c r="P267" i="61"/>
  <c r="S267" i="61"/>
  <c r="O267" i="61"/>
  <c r="R267" i="61"/>
  <c r="Q267" i="61"/>
  <c r="F267" i="61"/>
  <c r="E267" i="61"/>
  <c r="D267" i="61"/>
  <c r="G267" i="61"/>
  <c r="C267" i="61"/>
  <c r="P271" i="61"/>
  <c r="S271" i="61"/>
  <c r="O271" i="61"/>
  <c r="R271" i="61"/>
  <c r="Q271" i="61"/>
  <c r="F271" i="61"/>
  <c r="E271" i="61"/>
  <c r="D271" i="61"/>
  <c r="G271" i="61"/>
  <c r="C271" i="61"/>
  <c r="P275" i="61"/>
  <c r="S275" i="61"/>
  <c r="O275" i="61"/>
  <c r="R275" i="61"/>
  <c r="Q275" i="61"/>
  <c r="F275" i="61"/>
  <c r="E275" i="61"/>
  <c r="D275" i="61"/>
  <c r="G275" i="61"/>
  <c r="C275" i="61"/>
  <c r="P279" i="61"/>
  <c r="S279" i="61"/>
  <c r="O279" i="61"/>
  <c r="R279" i="61"/>
  <c r="Q279" i="61"/>
  <c r="F279" i="61"/>
  <c r="E279" i="61"/>
  <c r="D279" i="61"/>
  <c r="G279" i="61"/>
  <c r="C279" i="61"/>
  <c r="P283" i="61"/>
  <c r="S283" i="61"/>
  <c r="O283" i="61"/>
  <c r="R283" i="61"/>
  <c r="Q283" i="61"/>
  <c r="F283" i="61"/>
  <c r="E283" i="61"/>
  <c r="D283" i="61"/>
  <c r="G283" i="61"/>
  <c r="C283" i="61"/>
  <c r="P287" i="61"/>
  <c r="S287" i="61"/>
  <c r="O287" i="61"/>
  <c r="R287" i="61"/>
  <c r="Q287" i="61"/>
  <c r="F287" i="61"/>
  <c r="E287" i="61"/>
  <c r="D287" i="61"/>
  <c r="G287" i="61"/>
  <c r="C287" i="61"/>
  <c r="P291" i="61"/>
  <c r="S291" i="61"/>
  <c r="O291" i="61"/>
  <c r="R291" i="61"/>
  <c r="Q291" i="61"/>
  <c r="F291" i="61"/>
  <c r="E291" i="61"/>
  <c r="D291" i="61"/>
  <c r="G291" i="61"/>
  <c r="C291" i="61"/>
  <c r="P295" i="61"/>
  <c r="S295" i="61"/>
  <c r="O295" i="61"/>
  <c r="R295" i="61"/>
  <c r="Q295" i="61"/>
  <c r="F295" i="61"/>
  <c r="E295" i="61"/>
  <c r="D295" i="61"/>
  <c r="G295" i="61"/>
  <c r="C295" i="61"/>
  <c r="P299" i="61"/>
  <c r="S299" i="61"/>
  <c r="O299" i="61"/>
  <c r="R299" i="61"/>
  <c r="Q299" i="61"/>
  <c r="F299" i="61"/>
  <c r="E299" i="61"/>
  <c r="D299" i="61"/>
  <c r="G299" i="61"/>
  <c r="C299" i="61"/>
  <c r="P303" i="61"/>
  <c r="S303" i="61"/>
  <c r="O303" i="61"/>
  <c r="R303" i="61"/>
  <c r="Q303" i="61"/>
  <c r="F303" i="61"/>
  <c r="E303" i="61"/>
  <c r="D303" i="61"/>
  <c r="G303" i="61"/>
  <c r="C303" i="61"/>
  <c r="P307" i="61"/>
  <c r="S307" i="61"/>
  <c r="O307" i="61"/>
  <c r="R307" i="61"/>
  <c r="Q307" i="61"/>
  <c r="F307" i="61"/>
  <c r="E307" i="61"/>
  <c r="D307" i="61"/>
  <c r="G307" i="61"/>
  <c r="C307" i="61"/>
  <c r="P311" i="61"/>
  <c r="S311" i="61"/>
  <c r="O311" i="61"/>
  <c r="R311" i="61"/>
  <c r="Q311" i="61"/>
  <c r="F311" i="61"/>
  <c r="E311" i="61"/>
  <c r="D311" i="61"/>
  <c r="G311" i="61"/>
  <c r="C311" i="61"/>
  <c r="P315" i="61"/>
  <c r="S315" i="61"/>
  <c r="O315" i="61"/>
  <c r="R315" i="61"/>
  <c r="Q315" i="61"/>
  <c r="F315" i="61"/>
  <c r="E315" i="61"/>
  <c r="D315" i="61"/>
  <c r="G315" i="61"/>
  <c r="C315" i="61"/>
  <c r="P319" i="61"/>
  <c r="S319" i="61"/>
  <c r="O319" i="61"/>
  <c r="R319" i="61"/>
  <c r="Q319" i="61"/>
  <c r="F319" i="61"/>
  <c r="E319" i="61"/>
  <c r="D319" i="61"/>
  <c r="G319" i="61"/>
  <c r="C319" i="61"/>
  <c r="P323" i="61"/>
  <c r="S323" i="61"/>
  <c r="O323" i="61"/>
  <c r="R323" i="61"/>
  <c r="Q323" i="61"/>
  <c r="F323" i="61"/>
  <c r="E323" i="61"/>
  <c r="D323" i="61"/>
  <c r="G323" i="61"/>
  <c r="C323" i="61"/>
  <c r="P327" i="61"/>
  <c r="S327" i="61"/>
  <c r="O327" i="61"/>
  <c r="R327" i="61"/>
  <c r="Q327" i="61"/>
  <c r="F327" i="61"/>
  <c r="E327" i="61"/>
  <c r="D327" i="61"/>
  <c r="G327" i="61"/>
  <c r="C327" i="61"/>
  <c r="P331" i="61"/>
  <c r="S331" i="61"/>
  <c r="O331" i="61"/>
  <c r="R331" i="61"/>
  <c r="Q331" i="61"/>
  <c r="D331" i="61"/>
  <c r="F331" i="61"/>
  <c r="E331" i="61"/>
  <c r="C331" i="61"/>
  <c r="G331" i="61"/>
  <c r="P335" i="61"/>
  <c r="S335" i="61"/>
  <c r="O335" i="61"/>
  <c r="R335" i="61"/>
  <c r="Q335" i="61"/>
  <c r="D335" i="61"/>
  <c r="F335" i="61"/>
  <c r="G335" i="61"/>
  <c r="E335" i="61"/>
  <c r="C335" i="61"/>
  <c r="P339" i="61"/>
  <c r="S339" i="61"/>
  <c r="O339" i="61"/>
  <c r="R339" i="61"/>
  <c r="Q339" i="61"/>
  <c r="D339" i="61"/>
  <c r="F339" i="61"/>
  <c r="E339" i="61"/>
  <c r="C339" i="61"/>
  <c r="G339" i="61"/>
  <c r="P343" i="61"/>
  <c r="S343" i="61"/>
  <c r="O343" i="61"/>
  <c r="R343" i="61"/>
  <c r="Q343" i="61"/>
  <c r="D343" i="61"/>
  <c r="F343" i="61"/>
  <c r="G343" i="61"/>
  <c r="E343" i="61"/>
  <c r="C343" i="61"/>
  <c r="P347" i="61"/>
  <c r="S347" i="61"/>
  <c r="O347" i="61"/>
  <c r="R347" i="61"/>
  <c r="Q347" i="61"/>
  <c r="D347" i="61"/>
  <c r="F347" i="61"/>
  <c r="E347" i="61"/>
  <c r="C347" i="61"/>
  <c r="G347" i="61"/>
  <c r="P351" i="61"/>
  <c r="S351" i="61"/>
  <c r="O351" i="61"/>
  <c r="R351" i="61"/>
  <c r="Q351" i="61"/>
  <c r="D351" i="61"/>
  <c r="F351" i="61"/>
  <c r="G351" i="61"/>
  <c r="E351" i="61"/>
  <c r="C351" i="61"/>
  <c r="P355" i="61"/>
  <c r="S355" i="61"/>
  <c r="O355" i="61"/>
  <c r="R355" i="61"/>
  <c r="Q355" i="61"/>
  <c r="D355" i="61"/>
  <c r="G355" i="61"/>
  <c r="C355" i="61"/>
  <c r="F355" i="61"/>
  <c r="E355" i="61"/>
  <c r="P359" i="61"/>
  <c r="S359" i="61"/>
  <c r="O359" i="61"/>
  <c r="R359" i="61"/>
  <c r="Q359" i="61"/>
  <c r="D359" i="61"/>
  <c r="G359" i="61"/>
  <c r="C359" i="61"/>
  <c r="F359" i="61"/>
  <c r="E359" i="61"/>
  <c r="P363" i="61"/>
  <c r="S363" i="61"/>
  <c r="O363" i="61"/>
  <c r="R363" i="61"/>
  <c r="Q363" i="61"/>
  <c r="D363" i="61"/>
  <c r="G363" i="61"/>
  <c r="C363" i="61"/>
  <c r="F363" i="61"/>
  <c r="E363" i="61"/>
  <c r="P367" i="61"/>
  <c r="S367" i="61"/>
  <c r="O367" i="61"/>
  <c r="R367" i="61"/>
  <c r="Q367" i="61"/>
  <c r="E367" i="61"/>
  <c r="D367" i="61"/>
  <c r="G367" i="61"/>
  <c r="C367" i="61"/>
  <c r="F367" i="61"/>
  <c r="P371" i="61"/>
  <c r="S371" i="61"/>
  <c r="O371" i="61"/>
  <c r="R371" i="61"/>
  <c r="Q371" i="61"/>
  <c r="E371" i="61"/>
  <c r="D371" i="61"/>
  <c r="G371" i="61"/>
  <c r="C371" i="61"/>
  <c r="F371" i="61"/>
  <c r="P375" i="61"/>
  <c r="S375" i="61"/>
  <c r="O375" i="61"/>
  <c r="R375" i="61"/>
  <c r="Q375" i="61"/>
  <c r="E375" i="61"/>
  <c r="D375" i="61"/>
  <c r="G375" i="61"/>
  <c r="C375" i="61"/>
  <c r="F375" i="61"/>
  <c r="P379" i="61"/>
  <c r="S379" i="61"/>
  <c r="O379" i="61"/>
  <c r="R379" i="61"/>
  <c r="Q379" i="61"/>
  <c r="E379" i="61"/>
  <c r="D379" i="61"/>
  <c r="G379" i="61"/>
  <c r="C379" i="61"/>
  <c r="F379" i="61"/>
  <c r="P383" i="61"/>
  <c r="S383" i="61"/>
  <c r="O383" i="61"/>
  <c r="R383" i="61"/>
  <c r="Q383" i="61"/>
  <c r="E383" i="61"/>
  <c r="D383" i="61"/>
  <c r="G383" i="61"/>
  <c r="C383" i="61"/>
  <c r="F383" i="61"/>
  <c r="P387" i="61"/>
  <c r="S387" i="61"/>
  <c r="O387" i="61"/>
  <c r="R387" i="61"/>
  <c r="Q387" i="61"/>
  <c r="E387" i="61"/>
  <c r="D387" i="61"/>
  <c r="G387" i="61"/>
  <c r="C387" i="61"/>
  <c r="F387" i="61"/>
  <c r="P391" i="61"/>
  <c r="S391" i="61"/>
  <c r="O391" i="61"/>
  <c r="R391" i="61"/>
  <c r="Q391" i="61"/>
  <c r="E391" i="61"/>
  <c r="D391" i="61"/>
  <c r="G391" i="61"/>
  <c r="C391" i="61"/>
  <c r="F391" i="61"/>
  <c r="P395" i="61"/>
  <c r="S395" i="61"/>
  <c r="O395" i="61"/>
  <c r="R395" i="61"/>
  <c r="Q395" i="61"/>
  <c r="E395" i="61"/>
  <c r="D395" i="61"/>
  <c r="G395" i="61"/>
  <c r="C395" i="61"/>
  <c r="F395" i="61"/>
  <c r="P399" i="61"/>
  <c r="S399" i="61"/>
  <c r="O399" i="61"/>
  <c r="R399" i="61"/>
  <c r="Q399" i="61"/>
  <c r="E399" i="61"/>
  <c r="D399" i="61"/>
  <c r="G399" i="61"/>
  <c r="C399" i="61"/>
  <c r="F399" i="61"/>
  <c r="P403" i="61"/>
  <c r="S403" i="61"/>
  <c r="O403" i="61"/>
  <c r="R403" i="61"/>
  <c r="Q403" i="61"/>
  <c r="E403" i="61"/>
  <c r="D403" i="61"/>
  <c r="G403" i="61"/>
  <c r="C403" i="61"/>
  <c r="F403" i="61"/>
  <c r="P407" i="61"/>
  <c r="S407" i="61"/>
  <c r="O407" i="61"/>
  <c r="R407" i="61"/>
  <c r="Q407" i="61"/>
  <c r="E407" i="61"/>
  <c r="D407" i="61"/>
  <c r="G407" i="61"/>
  <c r="C407" i="61"/>
  <c r="F407" i="61"/>
  <c r="P411" i="61"/>
  <c r="S411" i="61"/>
  <c r="O411" i="61"/>
  <c r="R411" i="61"/>
  <c r="Q411" i="61"/>
  <c r="E411" i="61"/>
  <c r="D411" i="61"/>
  <c r="G411" i="61"/>
  <c r="C411" i="61"/>
  <c r="F411" i="61"/>
  <c r="P415" i="61"/>
  <c r="S415" i="61"/>
  <c r="O415" i="61"/>
  <c r="R415" i="61"/>
  <c r="Q415" i="61"/>
  <c r="E415" i="61"/>
  <c r="D415" i="61"/>
  <c r="G415" i="61"/>
  <c r="C415" i="61"/>
  <c r="F415" i="61"/>
  <c r="P419" i="61"/>
  <c r="S419" i="61"/>
  <c r="O419" i="61"/>
  <c r="R419" i="61"/>
  <c r="Q419" i="61"/>
  <c r="E419" i="61"/>
  <c r="D419" i="61"/>
  <c r="G419" i="61"/>
  <c r="C419" i="61"/>
  <c r="F419" i="61"/>
  <c r="P423" i="61"/>
  <c r="S423" i="61"/>
  <c r="O423" i="61"/>
  <c r="R423" i="61"/>
  <c r="Q423" i="61"/>
  <c r="E423" i="61"/>
  <c r="D423" i="61"/>
  <c r="G423" i="61"/>
  <c r="C423" i="61"/>
  <c r="F423" i="61"/>
  <c r="P427" i="61"/>
  <c r="S427" i="61"/>
  <c r="O427" i="61"/>
  <c r="R427" i="61"/>
  <c r="Q427" i="61"/>
  <c r="E427" i="61"/>
  <c r="D427" i="61"/>
  <c r="G427" i="61"/>
  <c r="C427" i="61"/>
  <c r="F427" i="61"/>
  <c r="P431" i="61"/>
  <c r="S431" i="61"/>
  <c r="O431" i="61"/>
  <c r="R431" i="61"/>
  <c r="Q431" i="61"/>
  <c r="E431" i="61"/>
  <c r="D431" i="61"/>
  <c r="G431" i="61"/>
  <c r="C431" i="61"/>
  <c r="F431" i="61"/>
  <c r="P435" i="61"/>
  <c r="S435" i="61"/>
  <c r="O435" i="61"/>
  <c r="R435" i="61"/>
  <c r="Q435" i="61"/>
  <c r="E435" i="61"/>
  <c r="D435" i="61"/>
  <c r="G435" i="61"/>
  <c r="C435" i="61"/>
  <c r="F435" i="61"/>
  <c r="P439" i="61"/>
  <c r="S439" i="61"/>
  <c r="O439" i="61"/>
  <c r="R439" i="61"/>
  <c r="Q439" i="61"/>
  <c r="E439" i="61"/>
  <c r="D439" i="61"/>
  <c r="G439" i="61"/>
  <c r="C439" i="61"/>
  <c r="F439" i="61"/>
  <c r="P443" i="61"/>
  <c r="S443" i="61"/>
  <c r="O443" i="61"/>
  <c r="R443" i="61"/>
  <c r="Q443" i="61"/>
  <c r="E443" i="61"/>
  <c r="D443" i="61"/>
  <c r="G443" i="61"/>
  <c r="C443" i="61"/>
  <c r="F443" i="61"/>
  <c r="P447" i="61"/>
  <c r="S447" i="61"/>
  <c r="O447" i="61"/>
  <c r="R447" i="61"/>
  <c r="Q447" i="61"/>
  <c r="E447" i="61"/>
  <c r="D447" i="61"/>
  <c r="G447" i="61"/>
  <c r="C447" i="61"/>
  <c r="F447" i="61"/>
  <c r="P451" i="61"/>
  <c r="S451" i="61"/>
  <c r="O451" i="61"/>
  <c r="R451" i="61"/>
  <c r="Q451" i="61"/>
  <c r="E451" i="61"/>
  <c r="D451" i="61"/>
  <c r="G451" i="61"/>
  <c r="C451" i="61"/>
  <c r="F451" i="61"/>
  <c r="P455" i="61"/>
  <c r="S455" i="61"/>
  <c r="O455" i="61"/>
  <c r="R455" i="61"/>
  <c r="Q455" i="61"/>
  <c r="E455" i="61"/>
  <c r="D455" i="61"/>
  <c r="G455" i="61"/>
  <c r="C455" i="61"/>
  <c r="F455" i="61"/>
  <c r="P459" i="61"/>
  <c r="S459" i="61"/>
  <c r="O459" i="61"/>
  <c r="R459" i="61"/>
  <c r="Q459" i="61"/>
  <c r="E459" i="61"/>
  <c r="D459" i="61"/>
  <c r="G459" i="61"/>
  <c r="C459" i="61"/>
  <c r="F459" i="61"/>
  <c r="P463" i="61"/>
  <c r="S463" i="61"/>
  <c r="O463" i="61"/>
  <c r="R463" i="61"/>
  <c r="Q463" i="61"/>
  <c r="E463" i="61"/>
  <c r="D463" i="61"/>
  <c r="G463" i="61"/>
  <c r="C463" i="61"/>
  <c r="F463" i="61"/>
  <c r="P467" i="61"/>
  <c r="S467" i="61"/>
  <c r="O467" i="61"/>
  <c r="R467" i="61"/>
  <c r="Q467" i="61"/>
  <c r="E467" i="61"/>
  <c r="D467" i="61"/>
  <c r="G467" i="61"/>
  <c r="C467" i="61"/>
  <c r="F467" i="61"/>
  <c r="P471" i="61"/>
  <c r="S471" i="61"/>
  <c r="O471" i="61"/>
  <c r="R471" i="61"/>
  <c r="Q471" i="61"/>
  <c r="E471" i="61"/>
  <c r="D471" i="61"/>
  <c r="G471" i="61"/>
  <c r="C471" i="61"/>
  <c r="F471" i="61"/>
  <c r="P475" i="61"/>
  <c r="S475" i="61"/>
  <c r="O475" i="61"/>
  <c r="R475" i="61"/>
  <c r="Q475" i="61"/>
  <c r="E475" i="61"/>
  <c r="D475" i="61"/>
  <c r="G475" i="61"/>
  <c r="C475" i="61"/>
  <c r="F475" i="61"/>
  <c r="P479" i="61"/>
  <c r="S479" i="61"/>
  <c r="O479" i="61"/>
  <c r="R479" i="61"/>
  <c r="Q479" i="61"/>
  <c r="E479" i="61"/>
  <c r="D479" i="61"/>
  <c r="G479" i="61"/>
  <c r="C479" i="61"/>
  <c r="F479" i="61"/>
  <c r="P483" i="61"/>
  <c r="S483" i="61"/>
  <c r="O483" i="61"/>
  <c r="R483" i="61"/>
  <c r="Q483" i="61"/>
  <c r="E483" i="61"/>
  <c r="D483" i="61"/>
  <c r="G483" i="61"/>
  <c r="C483" i="61"/>
  <c r="F483" i="61"/>
  <c r="P487" i="61"/>
  <c r="S487" i="61"/>
  <c r="O487" i="61"/>
  <c r="R487" i="61"/>
  <c r="Q487" i="61"/>
  <c r="E487" i="61"/>
  <c r="D487" i="61"/>
  <c r="G487" i="61"/>
  <c r="C487" i="61"/>
  <c r="F487" i="61"/>
  <c r="P491" i="61"/>
  <c r="S491" i="61"/>
  <c r="O491" i="61"/>
  <c r="R491" i="61"/>
  <c r="Q491" i="61"/>
  <c r="E491" i="61"/>
  <c r="D491" i="61"/>
  <c r="G491" i="61"/>
  <c r="C491" i="61"/>
  <c r="F491" i="61"/>
  <c r="P495" i="61"/>
  <c r="S495" i="61"/>
  <c r="O495" i="61"/>
  <c r="R495" i="61"/>
  <c r="Q495" i="61"/>
  <c r="E495" i="61"/>
  <c r="D495" i="61"/>
  <c r="G495" i="61"/>
  <c r="C495" i="61"/>
  <c r="F495" i="61"/>
  <c r="P499" i="61"/>
  <c r="S499" i="61"/>
  <c r="O499" i="61"/>
  <c r="R499" i="61"/>
  <c r="Q499" i="61"/>
  <c r="E499" i="61"/>
  <c r="D499" i="61"/>
  <c r="G499" i="61"/>
  <c r="C499" i="61"/>
  <c r="F499" i="61"/>
  <c r="P503" i="61"/>
  <c r="S503" i="61"/>
  <c r="O503" i="61"/>
  <c r="R503" i="61"/>
  <c r="Q503" i="61"/>
  <c r="E503" i="61"/>
  <c r="D503" i="61"/>
  <c r="G503" i="61"/>
  <c r="C503" i="61"/>
  <c r="F503" i="61"/>
  <c r="P507" i="61"/>
  <c r="S507" i="61"/>
  <c r="O507" i="61"/>
  <c r="R507" i="61"/>
  <c r="Q507" i="61"/>
  <c r="E507" i="61"/>
  <c r="D507" i="61"/>
  <c r="G507" i="61"/>
  <c r="C507" i="61"/>
  <c r="F507" i="61"/>
  <c r="P511" i="61"/>
  <c r="S511" i="61"/>
  <c r="O511" i="61"/>
  <c r="R511" i="61"/>
  <c r="Q511" i="61"/>
  <c r="E511" i="61"/>
  <c r="D511" i="61"/>
  <c r="G511" i="61"/>
  <c r="C511" i="61"/>
  <c r="F511" i="61"/>
  <c r="P515" i="61"/>
  <c r="S515" i="61"/>
  <c r="O515" i="61"/>
  <c r="R515" i="61"/>
  <c r="Q515" i="61"/>
  <c r="E515" i="61"/>
  <c r="D515" i="61"/>
  <c r="G515" i="61"/>
  <c r="C515" i="61"/>
  <c r="F515" i="61"/>
  <c r="P519" i="61"/>
  <c r="S519" i="61"/>
  <c r="O519" i="61"/>
  <c r="R519" i="61"/>
  <c r="Q519" i="61"/>
  <c r="E519" i="61"/>
  <c r="D519" i="61"/>
  <c r="G519" i="61"/>
  <c r="C519" i="61"/>
  <c r="F519" i="61"/>
  <c r="P523" i="61"/>
  <c r="S523" i="61"/>
  <c r="O523" i="61"/>
  <c r="R523" i="61"/>
  <c r="Q523" i="61"/>
  <c r="E523" i="61"/>
  <c r="D523" i="61"/>
  <c r="G523" i="61"/>
  <c r="C523" i="61"/>
  <c r="F523" i="61"/>
  <c r="P527" i="61"/>
  <c r="S527" i="61"/>
  <c r="O527" i="61"/>
  <c r="R527" i="61"/>
  <c r="Q527" i="61"/>
  <c r="E527" i="61"/>
  <c r="D527" i="61"/>
  <c r="G527" i="61"/>
  <c r="C527" i="61"/>
  <c r="F527" i="61"/>
  <c r="P531" i="61"/>
  <c r="S531" i="61"/>
  <c r="O531" i="61"/>
  <c r="R531" i="61"/>
  <c r="Q531" i="61"/>
  <c r="E531" i="61"/>
  <c r="D531" i="61"/>
  <c r="G531" i="61"/>
  <c r="C531" i="61"/>
  <c r="F531" i="61"/>
  <c r="P535" i="61"/>
  <c r="S535" i="61"/>
  <c r="O535" i="61"/>
  <c r="R535" i="61"/>
  <c r="Q535" i="61"/>
  <c r="E535" i="61"/>
  <c r="D535" i="61"/>
  <c r="G535" i="61"/>
  <c r="C535" i="61"/>
  <c r="F535" i="61"/>
  <c r="P539" i="61"/>
  <c r="S539" i="61"/>
  <c r="O539" i="61"/>
  <c r="R539" i="61"/>
  <c r="Q539" i="61"/>
  <c r="E539" i="61"/>
  <c r="D539" i="61"/>
  <c r="G539" i="61"/>
  <c r="C539" i="61"/>
  <c r="F539" i="61"/>
  <c r="P543" i="61"/>
  <c r="S543" i="61"/>
  <c r="O543" i="61"/>
  <c r="R543" i="61"/>
  <c r="Q543" i="61"/>
  <c r="E543" i="61"/>
  <c r="D543" i="61"/>
  <c r="G543" i="61"/>
  <c r="C543" i="61"/>
  <c r="F543" i="61"/>
  <c r="P547" i="61"/>
  <c r="S547" i="61"/>
  <c r="O547" i="61"/>
  <c r="R547" i="61"/>
  <c r="Q547" i="61"/>
  <c r="E547" i="61"/>
  <c r="D547" i="61"/>
  <c r="G547" i="61"/>
  <c r="C547" i="61"/>
  <c r="F547" i="61"/>
  <c r="P551" i="61"/>
  <c r="S551" i="61"/>
  <c r="O551" i="61"/>
  <c r="R551" i="61"/>
  <c r="Q551" i="61"/>
  <c r="E551" i="61"/>
  <c r="D551" i="61"/>
  <c r="G551" i="61"/>
  <c r="C551" i="61"/>
  <c r="F551" i="61"/>
  <c r="P555" i="61"/>
  <c r="S555" i="61"/>
  <c r="O555" i="61"/>
  <c r="R555" i="61"/>
  <c r="Q555" i="61"/>
  <c r="E555" i="61"/>
  <c r="D555" i="61"/>
  <c r="G555" i="61"/>
  <c r="C555" i="61"/>
  <c r="F555" i="61"/>
  <c r="P559" i="61"/>
  <c r="S559" i="61"/>
  <c r="O559" i="61"/>
  <c r="R559" i="61"/>
  <c r="Q559" i="61"/>
  <c r="E559" i="61"/>
  <c r="D559" i="61"/>
  <c r="G559" i="61"/>
  <c r="C559" i="61"/>
  <c r="F559" i="61"/>
  <c r="P563" i="61"/>
  <c r="S563" i="61"/>
  <c r="O563" i="61"/>
  <c r="R563" i="61"/>
  <c r="Q563" i="61"/>
  <c r="E563" i="61"/>
  <c r="D563" i="61"/>
  <c r="G563" i="61"/>
  <c r="C563" i="61"/>
  <c r="F563" i="61"/>
  <c r="P567" i="61"/>
  <c r="S567" i="61"/>
  <c r="O567" i="61"/>
  <c r="R567" i="61"/>
  <c r="Q567" i="61"/>
  <c r="E567" i="61"/>
  <c r="D567" i="61"/>
  <c r="G567" i="61"/>
  <c r="C567" i="61"/>
  <c r="F567" i="61"/>
  <c r="P571" i="61"/>
  <c r="S571" i="61"/>
  <c r="O571" i="61"/>
  <c r="R571" i="61"/>
  <c r="Q571" i="61"/>
  <c r="E571" i="61"/>
  <c r="D571" i="61"/>
  <c r="G571" i="61"/>
  <c r="C571" i="61"/>
  <c r="F571" i="61"/>
  <c r="P575" i="61"/>
  <c r="S575" i="61"/>
  <c r="O575" i="61"/>
  <c r="R575" i="61"/>
  <c r="Q575" i="61"/>
  <c r="E575" i="61"/>
  <c r="D575" i="61"/>
  <c r="G575" i="61"/>
  <c r="C575" i="61"/>
  <c r="F575" i="61"/>
  <c r="P579" i="61"/>
  <c r="S579" i="61"/>
  <c r="O579" i="61"/>
  <c r="R579" i="61"/>
  <c r="Q579" i="61"/>
  <c r="E579" i="61"/>
  <c r="D579" i="61"/>
  <c r="G579" i="61"/>
  <c r="C579" i="61"/>
  <c r="F579" i="61"/>
  <c r="P583" i="61"/>
  <c r="S583" i="61"/>
  <c r="O583" i="61"/>
  <c r="R583" i="61"/>
  <c r="Q583" i="61"/>
  <c r="E583" i="61"/>
  <c r="D583" i="61"/>
  <c r="G583" i="61"/>
  <c r="C583" i="61"/>
  <c r="F583" i="61"/>
  <c r="P587" i="61"/>
  <c r="S587" i="61"/>
  <c r="O587" i="61"/>
  <c r="R587" i="61"/>
  <c r="Q587" i="61"/>
  <c r="E587" i="61"/>
  <c r="D587" i="61"/>
  <c r="G587" i="61"/>
  <c r="C587" i="61"/>
  <c r="F587" i="61"/>
  <c r="P591" i="61"/>
  <c r="S591" i="61"/>
  <c r="O591" i="61"/>
  <c r="R591" i="61"/>
  <c r="Q591" i="61"/>
  <c r="E591" i="61"/>
  <c r="D591" i="61"/>
  <c r="G591" i="61"/>
  <c r="C591" i="61"/>
  <c r="F591" i="61"/>
  <c r="P595" i="61"/>
  <c r="S595" i="61"/>
  <c r="O595" i="61"/>
  <c r="R595" i="61"/>
  <c r="Q595" i="61"/>
  <c r="E595" i="61"/>
  <c r="D595" i="61"/>
  <c r="G595" i="61"/>
  <c r="C595" i="61"/>
  <c r="F595" i="61"/>
  <c r="P599" i="61"/>
  <c r="S599" i="61"/>
  <c r="O599" i="61"/>
  <c r="R599" i="61"/>
  <c r="Q599" i="61"/>
  <c r="E599" i="61"/>
  <c r="D599" i="61"/>
  <c r="G599" i="61"/>
  <c r="C599" i="61"/>
  <c r="F599" i="61"/>
  <c r="P603" i="61"/>
  <c r="S603" i="61"/>
  <c r="O603" i="61"/>
  <c r="R603" i="61"/>
  <c r="Q603" i="61"/>
  <c r="E603" i="61"/>
  <c r="D603" i="61"/>
  <c r="G603" i="61"/>
  <c r="C603" i="61"/>
  <c r="F603" i="61"/>
  <c r="P607" i="61"/>
  <c r="S607" i="61"/>
  <c r="O607" i="61"/>
  <c r="R607" i="61"/>
  <c r="Q607" i="61"/>
  <c r="E607" i="61"/>
  <c r="D607" i="61"/>
  <c r="G607" i="61"/>
  <c r="C607" i="61"/>
  <c r="F607" i="61"/>
  <c r="P611" i="61"/>
  <c r="S611" i="61"/>
  <c r="O611" i="61"/>
  <c r="R611" i="61"/>
  <c r="Q611" i="61"/>
  <c r="E611" i="61"/>
  <c r="D611" i="61"/>
  <c r="G611" i="61"/>
  <c r="C611" i="61"/>
  <c r="F611" i="61"/>
  <c r="P615" i="61"/>
  <c r="S615" i="61"/>
  <c r="O615" i="61"/>
  <c r="R615" i="61"/>
  <c r="Q615" i="61"/>
  <c r="E615" i="61"/>
  <c r="D615" i="61"/>
  <c r="G615" i="61"/>
  <c r="C615" i="61"/>
  <c r="F615" i="61"/>
  <c r="P619" i="61"/>
  <c r="S619" i="61"/>
  <c r="O619" i="61"/>
  <c r="R619" i="61"/>
  <c r="Q619" i="61"/>
  <c r="E619" i="61"/>
  <c r="D619" i="61"/>
  <c r="G619" i="61"/>
  <c r="C619" i="61"/>
  <c r="F619" i="61"/>
  <c r="P623" i="61"/>
  <c r="S623" i="61"/>
  <c r="O623" i="61"/>
  <c r="R623" i="61"/>
  <c r="Q623" i="61"/>
  <c r="E623" i="61"/>
  <c r="D623" i="61"/>
  <c r="G623" i="61"/>
  <c r="C623" i="61"/>
  <c r="F623" i="61"/>
  <c r="P627" i="61"/>
  <c r="S627" i="61"/>
  <c r="O627" i="61"/>
  <c r="R627" i="61"/>
  <c r="Q627" i="61"/>
  <c r="E627" i="61"/>
  <c r="D627" i="61"/>
  <c r="G627" i="61"/>
  <c r="C627" i="61"/>
  <c r="F627" i="61"/>
  <c r="P631" i="61"/>
  <c r="S631" i="61"/>
  <c r="O631" i="61"/>
  <c r="R631" i="61"/>
  <c r="Q631" i="61"/>
  <c r="E631" i="61"/>
  <c r="D631" i="61"/>
  <c r="G631" i="61"/>
  <c r="C631" i="61"/>
  <c r="F631" i="61"/>
  <c r="P635" i="61"/>
  <c r="S635" i="61"/>
  <c r="O635" i="61"/>
  <c r="R635" i="61"/>
  <c r="Q635" i="61"/>
  <c r="E635" i="61"/>
  <c r="D635" i="61"/>
  <c r="G635" i="61"/>
  <c r="C635" i="61"/>
  <c r="F635" i="61"/>
  <c r="P639" i="61"/>
  <c r="S639" i="61"/>
  <c r="O639" i="61"/>
  <c r="R639" i="61"/>
  <c r="Q639" i="61"/>
  <c r="E639" i="61"/>
  <c r="D639" i="61"/>
  <c r="G639" i="61"/>
  <c r="C639" i="61"/>
  <c r="F639" i="61"/>
  <c r="P643" i="61"/>
  <c r="S643" i="61"/>
  <c r="O643" i="61"/>
  <c r="R643" i="61"/>
  <c r="Q643" i="61"/>
  <c r="E643" i="61"/>
  <c r="D643" i="61"/>
  <c r="G643" i="61"/>
  <c r="C643" i="61"/>
  <c r="F643" i="61"/>
  <c r="P647" i="61"/>
  <c r="S647" i="61"/>
  <c r="O647" i="61"/>
  <c r="R647" i="61"/>
  <c r="Q647" i="61"/>
  <c r="E647" i="61"/>
  <c r="D647" i="61"/>
  <c r="G647" i="61"/>
  <c r="C647" i="61"/>
  <c r="F647" i="61"/>
  <c r="P651" i="61"/>
  <c r="S651" i="61"/>
  <c r="O651" i="61"/>
  <c r="R651" i="61"/>
  <c r="Q651" i="61"/>
  <c r="E651" i="61"/>
  <c r="D651" i="61"/>
  <c r="G651" i="61"/>
  <c r="C651" i="61"/>
  <c r="F651" i="61"/>
  <c r="P655" i="61"/>
  <c r="S655" i="61"/>
  <c r="O655" i="61"/>
  <c r="R655" i="61"/>
  <c r="Q655" i="61"/>
  <c r="E655" i="61"/>
  <c r="D655" i="61"/>
  <c r="G655" i="61"/>
  <c r="C655" i="61"/>
  <c r="F655" i="61"/>
  <c r="P659" i="61"/>
  <c r="S659" i="61"/>
  <c r="O659" i="61"/>
  <c r="R659" i="61"/>
  <c r="Q659" i="61"/>
  <c r="E659" i="61"/>
  <c r="D659" i="61"/>
  <c r="G659" i="61"/>
  <c r="C659" i="61"/>
  <c r="F659" i="61"/>
  <c r="P663" i="61"/>
  <c r="S663" i="61"/>
  <c r="O663" i="61"/>
  <c r="R663" i="61"/>
  <c r="Q663" i="61"/>
  <c r="E663" i="61"/>
  <c r="D663" i="61"/>
  <c r="G663" i="61"/>
  <c r="C663" i="61"/>
  <c r="F663" i="61"/>
  <c r="P667" i="61"/>
  <c r="S667" i="61"/>
  <c r="O667" i="61"/>
  <c r="R667" i="61"/>
  <c r="Q667" i="61"/>
  <c r="E667" i="61"/>
  <c r="D667" i="61"/>
  <c r="G667" i="61"/>
  <c r="C667" i="61"/>
  <c r="F667" i="61"/>
  <c r="P671" i="61"/>
  <c r="S671" i="61"/>
  <c r="O671" i="61"/>
  <c r="R671" i="61"/>
  <c r="Q671" i="61"/>
  <c r="E671" i="61"/>
  <c r="D671" i="61"/>
  <c r="G671" i="61"/>
  <c r="C671" i="61"/>
  <c r="F671" i="61"/>
  <c r="P675" i="61"/>
  <c r="S675" i="61"/>
  <c r="O675" i="61"/>
  <c r="R675" i="61"/>
  <c r="Q675" i="61"/>
  <c r="E675" i="61"/>
  <c r="D675" i="61"/>
  <c r="G675" i="61"/>
  <c r="C675" i="61"/>
  <c r="F675" i="61"/>
  <c r="P679" i="61"/>
  <c r="S679" i="61"/>
  <c r="O679" i="61"/>
  <c r="R679" i="61"/>
  <c r="Q679" i="61"/>
  <c r="E679" i="61"/>
  <c r="D679" i="61"/>
  <c r="G679" i="61"/>
  <c r="C679" i="61"/>
  <c r="F679" i="61"/>
  <c r="P683" i="61"/>
  <c r="S683" i="61"/>
  <c r="O683" i="61"/>
  <c r="R683" i="61"/>
  <c r="Q683" i="61"/>
  <c r="E683" i="61"/>
  <c r="D683" i="61"/>
  <c r="G683" i="61"/>
  <c r="C683" i="61"/>
  <c r="F683" i="61"/>
  <c r="P687" i="61"/>
  <c r="S687" i="61"/>
  <c r="O687" i="61"/>
  <c r="R687" i="61"/>
  <c r="Q687" i="61"/>
  <c r="E687" i="61"/>
  <c r="D687" i="61"/>
  <c r="G687" i="61"/>
  <c r="C687" i="61"/>
  <c r="F687" i="61"/>
  <c r="P691" i="61"/>
  <c r="S691" i="61"/>
  <c r="O691" i="61"/>
  <c r="R691" i="61"/>
  <c r="Q691" i="61"/>
  <c r="E691" i="61"/>
  <c r="D691" i="61"/>
  <c r="G691" i="61"/>
  <c r="C691" i="61"/>
  <c r="F691" i="61"/>
  <c r="P695" i="61"/>
  <c r="S695" i="61"/>
  <c r="O695" i="61"/>
  <c r="R695" i="61"/>
  <c r="Q695" i="61"/>
  <c r="E695" i="61"/>
  <c r="D695" i="61"/>
  <c r="G695" i="61"/>
  <c r="C695" i="61"/>
  <c r="F695" i="61"/>
  <c r="P699" i="61"/>
  <c r="S699" i="61"/>
  <c r="O699" i="61"/>
  <c r="R699" i="61"/>
  <c r="Q699" i="61"/>
  <c r="E699" i="61"/>
  <c r="D699" i="61"/>
  <c r="G699" i="61"/>
  <c r="C699" i="61"/>
  <c r="F699" i="61"/>
  <c r="P703" i="61"/>
  <c r="S703" i="61"/>
  <c r="O703" i="61"/>
  <c r="R703" i="61"/>
  <c r="Q703" i="61"/>
  <c r="E703" i="61"/>
  <c r="D703" i="61"/>
  <c r="G703" i="61"/>
  <c r="C703" i="61"/>
  <c r="F703" i="61"/>
  <c r="P707" i="61"/>
  <c r="S707" i="61"/>
  <c r="O707" i="61"/>
  <c r="R707" i="61"/>
  <c r="Q707" i="61"/>
  <c r="E707" i="61"/>
  <c r="D707" i="61"/>
  <c r="G707" i="61"/>
  <c r="C707" i="61"/>
  <c r="F707" i="61"/>
  <c r="P711" i="61"/>
  <c r="S711" i="61"/>
  <c r="O711" i="61"/>
  <c r="R711" i="61"/>
  <c r="Q711" i="61"/>
  <c r="E711" i="61"/>
  <c r="D711" i="61"/>
  <c r="G711" i="61"/>
  <c r="C711" i="61"/>
  <c r="F711" i="61"/>
  <c r="P715" i="61"/>
  <c r="S715" i="61"/>
  <c r="O715" i="61"/>
  <c r="R715" i="61"/>
  <c r="Q715" i="61"/>
  <c r="E715" i="61"/>
  <c r="D715" i="61"/>
  <c r="G715" i="61"/>
  <c r="C715" i="61"/>
  <c r="F715" i="61"/>
  <c r="P719" i="61"/>
  <c r="S719" i="61"/>
  <c r="O719" i="61"/>
  <c r="R719" i="61"/>
  <c r="Q719" i="61"/>
  <c r="E719" i="61"/>
  <c r="D719" i="61"/>
  <c r="G719" i="61"/>
  <c r="C719" i="61"/>
  <c r="F719" i="61"/>
  <c r="P723" i="61"/>
  <c r="S723" i="61"/>
  <c r="O723" i="61"/>
  <c r="R723" i="61"/>
  <c r="Q723" i="61"/>
  <c r="E723" i="61"/>
  <c r="D723" i="61"/>
  <c r="G723" i="61"/>
  <c r="C723" i="61"/>
  <c r="F723" i="61"/>
  <c r="P727" i="61"/>
  <c r="S727" i="61"/>
  <c r="O727" i="61"/>
  <c r="R727" i="61"/>
  <c r="Q727" i="61"/>
  <c r="E727" i="61"/>
  <c r="D727" i="61"/>
  <c r="G727" i="61"/>
  <c r="C727" i="61"/>
  <c r="F727" i="61"/>
  <c r="P731" i="61"/>
  <c r="S731" i="61"/>
  <c r="O731" i="61"/>
  <c r="R731" i="61"/>
  <c r="Q731" i="61"/>
  <c r="E731" i="61"/>
  <c r="D731" i="61"/>
  <c r="G731" i="61"/>
  <c r="C731" i="61"/>
  <c r="F731" i="61"/>
  <c r="P735" i="61"/>
  <c r="S735" i="61"/>
  <c r="O735" i="61"/>
  <c r="R735" i="61"/>
  <c r="Q735" i="61"/>
  <c r="E735" i="61"/>
  <c r="D735" i="61"/>
  <c r="G735" i="61"/>
  <c r="C735" i="61"/>
  <c r="F735" i="61"/>
  <c r="P739" i="61"/>
  <c r="S739" i="61"/>
  <c r="O739" i="61"/>
  <c r="R739" i="61"/>
  <c r="Q739" i="61"/>
  <c r="E739" i="61"/>
  <c r="D739" i="61"/>
  <c r="G739" i="61"/>
  <c r="C739" i="61"/>
  <c r="F739" i="61"/>
  <c r="P743" i="61"/>
  <c r="S743" i="61"/>
  <c r="O743" i="61"/>
  <c r="R743" i="61"/>
  <c r="Q743" i="61"/>
  <c r="E743" i="61"/>
  <c r="D743" i="61"/>
  <c r="G743" i="61"/>
  <c r="C743" i="61"/>
  <c r="F743" i="61"/>
  <c r="P747" i="61"/>
  <c r="S747" i="61"/>
  <c r="O747" i="61"/>
  <c r="R747" i="61"/>
  <c r="Q747" i="61"/>
  <c r="E747" i="61"/>
  <c r="D747" i="61"/>
  <c r="G747" i="61"/>
  <c r="C747" i="61"/>
  <c r="F747" i="61"/>
  <c r="P751" i="61"/>
  <c r="S751" i="61"/>
  <c r="O751" i="61"/>
  <c r="R751" i="61"/>
  <c r="Q751" i="61"/>
  <c r="E751" i="61"/>
  <c r="D751" i="61"/>
  <c r="G751" i="61"/>
  <c r="C751" i="61"/>
  <c r="F751" i="61"/>
  <c r="P755" i="61"/>
  <c r="S755" i="61"/>
  <c r="O755" i="61"/>
  <c r="R755" i="61"/>
  <c r="Q755" i="61"/>
  <c r="E755" i="61"/>
  <c r="D755" i="61"/>
  <c r="G755" i="61"/>
  <c r="C755" i="61"/>
  <c r="F755" i="61"/>
  <c r="P759" i="61"/>
  <c r="S759" i="61"/>
  <c r="O759" i="61"/>
  <c r="R759" i="61"/>
  <c r="Q759" i="61"/>
  <c r="E759" i="61"/>
  <c r="D759" i="61"/>
  <c r="G759" i="61"/>
  <c r="C759" i="61"/>
  <c r="F759" i="61"/>
  <c r="P763" i="61"/>
  <c r="S763" i="61"/>
  <c r="O763" i="61"/>
  <c r="R763" i="61"/>
  <c r="Q763" i="61"/>
  <c r="E763" i="61"/>
  <c r="D763" i="61"/>
  <c r="G763" i="61"/>
  <c r="C763" i="61"/>
  <c r="F763" i="61"/>
  <c r="P767" i="61"/>
  <c r="S767" i="61"/>
  <c r="O767" i="61"/>
  <c r="R767" i="61"/>
  <c r="Q767" i="61"/>
  <c r="E767" i="61"/>
  <c r="D767" i="61"/>
  <c r="G767" i="61"/>
  <c r="C767" i="61"/>
  <c r="F767" i="61"/>
  <c r="P771" i="61"/>
  <c r="S771" i="61"/>
  <c r="O771" i="61"/>
  <c r="R771" i="61"/>
  <c r="Q771" i="61"/>
  <c r="E771" i="61"/>
  <c r="D771" i="61"/>
  <c r="G771" i="61"/>
  <c r="C771" i="61"/>
  <c r="F771" i="61"/>
  <c r="P775" i="61"/>
  <c r="S775" i="61"/>
  <c r="O775" i="61"/>
  <c r="R775" i="61"/>
  <c r="Q775" i="61"/>
  <c r="E775" i="61"/>
  <c r="D775" i="61"/>
  <c r="G775" i="61"/>
  <c r="C775" i="61"/>
  <c r="F775" i="61"/>
  <c r="P779" i="61"/>
  <c r="S779" i="61"/>
  <c r="O779" i="61"/>
  <c r="R779" i="61"/>
  <c r="Q779" i="61"/>
  <c r="E779" i="61"/>
  <c r="D779" i="61"/>
  <c r="G779" i="61"/>
  <c r="C779" i="61"/>
  <c r="F779" i="61"/>
  <c r="P783" i="61"/>
  <c r="S783" i="61"/>
  <c r="O783" i="61"/>
  <c r="R783" i="61"/>
  <c r="Q783" i="61"/>
  <c r="E783" i="61"/>
  <c r="D783" i="61"/>
  <c r="G783" i="61"/>
  <c r="C783" i="61"/>
  <c r="F783" i="61"/>
  <c r="P787" i="61"/>
  <c r="S787" i="61"/>
  <c r="O787" i="61"/>
  <c r="R787" i="61"/>
  <c r="Q787" i="61"/>
  <c r="E787" i="61"/>
  <c r="D787" i="61"/>
  <c r="G787" i="61"/>
  <c r="C787" i="61"/>
  <c r="F787" i="61"/>
  <c r="P791" i="61"/>
  <c r="S791" i="61"/>
  <c r="O791" i="61"/>
  <c r="R791" i="61"/>
  <c r="Q791" i="61"/>
  <c r="E791" i="61"/>
  <c r="D791" i="61"/>
  <c r="G791" i="61"/>
  <c r="C791" i="61"/>
  <c r="F791" i="61"/>
  <c r="P795" i="61"/>
  <c r="S795" i="61"/>
  <c r="O795" i="61"/>
  <c r="R795" i="61"/>
  <c r="Q795" i="61"/>
  <c r="E795" i="61"/>
  <c r="D795" i="61"/>
  <c r="G795" i="61"/>
  <c r="C795" i="61"/>
  <c r="F795" i="61"/>
  <c r="P799" i="61"/>
  <c r="S799" i="61"/>
  <c r="O799" i="61"/>
  <c r="R799" i="61"/>
  <c r="Q799" i="61"/>
  <c r="E799" i="61"/>
  <c r="D799" i="61"/>
  <c r="G799" i="61"/>
  <c r="C799" i="61"/>
  <c r="F799" i="61"/>
  <c r="P803" i="61"/>
  <c r="S803" i="61"/>
  <c r="O803" i="61"/>
  <c r="R803" i="61"/>
  <c r="Q803" i="61"/>
  <c r="E803" i="61"/>
  <c r="D803" i="61"/>
  <c r="G803" i="61"/>
  <c r="C803" i="61"/>
  <c r="F803" i="61"/>
  <c r="P807" i="61"/>
  <c r="S807" i="61"/>
  <c r="O807" i="61"/>
  <c r="R807" i="61"/>
  <c r="Q807" i="61"/>
  <c r="E807" i="61"/>
  <c r="D807" i="61"/>
  <c r="G807" i="61"/>
  <c r="C807" i="61"/>
  <c r="F807" i="61"/>
  <c r="P811" i="61"/>
  <c r="S811" i="61"/>
  <c r="O811" i="61"/>
  <c r="R811" i="61"/>
  <c r="Q811" i="61"/>
  <c r="F811" i="61"/>
  <c r="E811" i="61"/>
  <c r="G811" i="61"/>
  <c r="D811" i="61"/>
  <c r="C811" i="61"/>
  <c r="P815" i="61"/>
  <c r="S815" i="61"/>
  <c r="O815" i="61"/>
  <c r="R815" i="61"/>
  <c r="Q815" i="61"/>
  <c r="F815" i="61"/>
  <c r="E815" i="61"/>
  <c r="C815" i="61"/>
  <c r="G815" i="61"/>
  <c r="D815" i="61"/>
  <c r="P819" i="61"/>
  <c r="S819" i="61"/>
  <c r="O819" i="61"/>
  <c r="R819" i="61"/>
  <c r="Q819" i="61"/>
  <c r="F819" i="61"/>
  <c r="E819" i="61"/>
  <c r="G819" i="61"/>
  <c r="D819" i="61"/>
  <c r="C819" i="61"/>
  <c r="P823" i="61"/>
  <c r="S823" i="61"/>
  <c r="O823" i="61"/>
  <c r="R823" i="61"/>
  <c r="Q823" i="61"/>
  <c r="F823" i="61"/>
  <c r="E823" i="61"/>
  <c r="C823" i="61"/>
  <c r="G823" i="61"/>
  <c r="D823" i="61"/>
  <c r="P827" i="61"/>
  <c r="S827" i="61"/>
  <c r="O827" i="61"/>
  <c r="R827" i="61"/>
  <c r="Q827" i="61"/>
  <c r="F827" i="61"/>
  <c r="E827" i="61"/>
  <c r="G827" i="61"/>
  <c r="D827" i="61"/>
  <c r="C827" i="61"/>
  <c r="P831" i="61"/>
  <c r="S831" i="61"/>
  <c r="O831" i="61"/>
  <c r="R831" i="61"/>
  <c r="Q831" i="61"/>
  <c r="F831" i="61"/>
  <c r="E831" i="61"/>
  <c r="C831" i="61"/>
  <c r="G831" i="61"/>
  <c r="D831" i="61"/>
  <c r="P835" i="61"/>
  <c r="S835" i="61"/>
  <c r="O835" i="61"/>
  <c r="R835" i="61"/>
  <c r="Q835" i="61"/>
  <c r="F835" i="61"/>
  <c r="E835" i="61"/>
  <c r="G835" i="61"/>
  <c r="D835" i="61"/>
  <c r="C835" i="61"/>
  <c r="P839" i="61"/>
  <c r="S839" i="61"/>
  <c r="O839" i="61"/>
  <c r="R839" i="61"/>
  <c r="Q839" i="61"/>
  <c r="F839" i="61"/>
  <c r="E839" i="61"/>
  <c r="C839" i="61"/>
  <c r="G839" i="61"/>
  <c r="D839" i="61"/>
  <c r="P843" i="61"/>
  <c r="S843" i="61"/>
  <c r="O843" i="61"/>
  <c r="R843" i="61"/>
  <c r="Q843" i="61"/>
  <c r="F843" i="61"/>
  <c r="E843" i="61"/>
  <c r="G843" i="61"/>
  <c r="D843" i="61"/>
  <c r="C843" i="61"/>
  <c r="P847" i="61"/>
  <c r="S847" i="61"/>
  <c r="O847" i="61"/>
  <c r="R847" i="61"/>
  <c r="Q847" i="61"/>
  <c r="F847" i="61"/>
  <c r="E847" i="61"/>
  <c r="C847" i="61"/>
  <c r="G847" i="61"/>
  <c r="D847" i="61"/>
  <c r="P851" i="61"/>
  <c r="S851" i="61"/>
  <c r="O851" i="61"/>
  <c r="R851" i="61"/>
  <c r="Q851" i="61"/>
  <c r="F851" i="61"/>
  <c r="E851" i="61"/>
  <c r="G851" i="61"/>
  <c r="D851" i="61"/>
  <c r="C851" i="61"/>
  <c r="P855" i="61"/>
  <c r="S855" i="61"/>
  <c r="O855" i="61"/>
  <c r="R855" i="61"/>
  <c r="Q855" i="61"/>
  <c r="F855" i="61"/>
  <c r="E855" i="61"/>
  <c r="C855" i="61"/>
  <c r="G855" i="61"/>
  <c r="D855" i="61"/>
  <c r="P859" i="61"/>
  <c r="S859" i="61"/>
  <c r="O859" i="61"/>
  <c r="R859" i="61"/>
  <c r="Q859" i="61"/>
  <c r="F859" i="61"/>
  <c r="E859" i="61"/>
  <c r="G859" i="61"/>
  <c r="D859" i="61"/>
  <c r="C859" i="61"/>
  <c r="R863" i="61"/>
  <c r="P863" i="61"/>
  <c r="O863" i="61"/>
  <c r="S863" i="61"/>
  <c r="Q863" i="61"/>
  <c r="F863" i="61"/>
  <c r="E863" i="61"/>
  <c r="C863" i="61"/>
  <c r="G863" i="61"/>
  <c r="D863" i="61"/>
  <c r="P867" i="61"/>
  <c r="S867" i="61"/>
  <c r="O867" i="61"/>
  <c r="R867" i="61"/>
  <c r="Q867" i="61"/>
  <c r="F867" i="61"/>
  <c r="E867" i="61"/>
  <c r="G867" i="61"/>
  <c r="D867" i="61"/>
  <c r="C867" i="61"/>
  <c r="P871" i="61"/>
  <c r="S871" i="61"/>
  <c r="O871" i="61"/>
  <c r="R871" i="61"/>
  <c r="Q871" i="61"/>
  <c r="F871" i="61"/>
  <c r="E871" i="61"/>
  <c r="C871" i="61"/>
  <c r="G871" i="61"/>
  <c r="D871" i="61"/>
  <c r="P875" i="61"/>
  <c r="S875" i="61"/>
  <c r="O875" i="61"/>
  <c r="R875" i="61"/>
  <c r="Q875" i="61"/>
  <c r="F875" i="61"/>
  <c r="E875" i="61"/>
  <c r="G875" i="61"/>
  <c r="D875" i="61"/>
  <c r="C875" i="61"/>
  <c r="P879" i="61"/>
  <c r="S879" i="61"/>
  <c r="O879" i="61"/>
  <c r="R879" i="61"/>
  <c r="Q879" i="61"/>
  <c r="F879" i="61"/>
  <c r="E879" i="61"/>
  <c r="C879" i="61"/>
  <c r="G879" i="61"/>
  <c r="D879" i="61"/>
  <c r="P883" i="61"/>
  <c r="S883" i="61"/>
  <c r="O883" i="61"/>
  <c r="R883" i="61"/>
  <c r="Q883" i="61"/>
  <c r="F883" i="61"/>
  <c r="E883" i="61"/>
  <c r="G883" i="61"/>
  <c r="D883" i="61"/>
  <c r="C883" i="61"/>
  <c r="P887" i="61"/>
  <c r="S887" i="61"/>
  <c r="O887" i="61"/>
  <c r="R887" i="61"/>
  <c r="Q887" i="61"/>
  <c r="F887" i="61"/>
  <c r="E887" i="61"/>
  <c r="C887" i="61"/>
  <c r="G887" i="61"/>
  <c r="D887" i="61"/>
  <c r="P891" i="61"/>
  <c r="S891" i="61"/>
  <c r="O891" i="61"/>
  <c r="R891" i="61"/>
  <c r="Q891" i="61"/>
  <c r="F891" i="61"/>
  <c r="E891" i="61"/>
  <c r="G891" i="61"/>
  <c r="D891" i="61"/>
  <c r="C891" i="61"/>
  <c r="P895" i="61"/>
  <c r="S895" i="61"/>
  <c r="O895" i="61"/>
  <c r="R895" i="61"/>
  <c r="Q895" i="61"/>
  <c r="F895" i="61"/>
  <c r="E895" i="61"/>
  <c r="C895" i="61"/>
  <c r="G895" i="61"/>
  <c r="D895" i="61"/>
  <c r="P899" i="61"/>
  <c r="S899" i="61"/>
  <c r="O899" i="61"/>
  <c r="R899" i="61"/>
  <c r="Q899" i="61"/>
  <c r="F899" i="61"/>
  <c r="E899" i="61"/>
  <c r="G899" i="61"/>
  <c r="D899" i="61"/>
  <c r="C899" i="61"/>
  <c r="P903" i="61"/>
  <c r="S903" i="61"/>
  <c r="O903" i="61"/>
  <c r="R903" i="61"/>
  <c r="Q903" i="61"/>
  <c r="F903" i="61"/>
  <c r="E903" i="61"/>
  <c r="C903" i="61"/>
  <c r="G903" i="61"/>
  <c r="D903" i="61"/>
  <c r="P907" i="61"/>
  <c r="S907" i="61"/>
  <c r="O907" i="61"/>
  <c r="R907" i="61"/>
  <c r="Q907" i="61"/>
  <c r="F907" i="61"/>
  <c r="E907" i="61"/>
  <c r="G907" i="61"/>
  <c r="D907" i="61"/>
  <c r="C907" i="61"/>
  <c r="P911" i="61"/>
  <c r="S911" i="61"/>
  <c r="O911" i="61"/>
  <c r="R911" i="61"/>
  <c r="Q911" i="61"/>
  <c r="F911" i="61"/>
  <c r="E911" i="61"/>
  <c r="C911" i="61"/>
  <c r="G911" i="61"/>
  <c r="D911" i="61"/>
  <c r="P915" i="61"/>
  <c r="S915" i="61"/>
  <c r="O915" i="61"/>
  <c r="R915" i="61"/>
  <c r="Q915" i="61"/>
  <c r="F915" i="61"/>
  <c r="E915" i="61"/>
  <c r="G915" i="61"/>
  <c r="D915" i="61"/>
  <c r="C915" i="61"/>
  <c r="P919" i="61"/>
  <c r="S919" i="61"/>
  <c r="O919" i="61"/>
  <c r="R919" i="61"/>
  <c r="Q919" i="61"/>
  <c r="F919" i="61"/>
  <c r="E919" i="61"/>
  <c r="C919" i="61"/>
  <c r="G919" i="61"/>
  <c r="D919" i="61"/>
  <c r="P923" i="61"/>
  <c r="S923" i="61"/>
  <c r="O923" i="61"/>
  <c r="R923" i="61"/>
  <c r="Q923" i="61"/>
  <c r="F923" i="61"/>
  <c r="E923" i="61"/>
  <c r="G923" i="61"/>
  <c r="D923" i="61"/>
  <c r="C923" i="61"/>
  <c r="P927" i="61"/>
  <c r="S927" i="61"/>
  <c r="O927" i="61"/>
  <c r="R927" i="61"/>
  <c r="Q927" i="61"/>
  <c r="F927" i="61"/>
  <c r="E927" i="61"/>
  <c r="C927" i="61"/>
  <c r="G927" i="61"/>
  <c r="D927" i="61"/>
  <c r="P931" i="61"/>
  <c r="S931" i="61"/>
  <c r="O931" i="61"/>
  <c r="R931" i="61"/>
  <c r="Q931" i="61"/>
  <c r="F931" i="61"/>
  <c r="E931" i="61"/>
  <c r="G931" i="61"/>
  <c r="D931" i="61"/>
  <c r="C931" i="61"/>
  <c r="P935" i="61"/>
  <c r="S935" i="61"/>
  <c r="O935" i="61"/>
  <c r="R935" i="61"/>
  <c r="Q935" i="61"/>
  <c r="F935" i="61"/>
  <c r="E935" i="61"/>
  <c r="D935" i="61"/>
  <c r="G935" i="61"/>
  <c r="C935" i="61"/>
  <c r="P939" i="61"/>
  <c r="S939" i="61"/>
  <c r="O939" i="61"/>
  <c r="R939" i="61"/>
  <c r="Q939" i="61"/>
  <c r="F939" i="61"/>
  <c r="E939" i="61"/>
  <c r="D939" i="61"/>
  <c r="G939" i="61"/>
  <c r="C939" i="61"/>
  <c r="P943" i="61"/>
  <c r="S943" i="61"/>
  <c r="O943" i="61"/>
  <c r="R943" i="61"/>
  <c r="Q943" i="61"/>
  <c r="F943" i="61"/>
  <c r="E943" i="61"/>
  <c r="D943" i="61"/>
  <c r="G943" i="61"/>
  <c r="C943" i="61"/>
  <c r="P947" i="61"/>
  <c r="S947" i="61"/>
  <c r="O947" i="61"/>
  <c r="R947" i="61"/>
  <c r="Q947" i="61"/>
  <c r="F947" i="61"/>
  <c r="E947" i="61"/>
  <c r="D947" i="61"/>
  <c r="C947" i="61"/>
  <c r="G947" i="61"/>
  <c r="P951" i="61"/>
  <c r="S951" i="61"/>
  <c r="O951" i="61"/>
  <c r="R951" i="61"/>
  <c r="Q951" i="61"/>
  <c r="F951" i="61"/>
  <c r="E951" i="61"/>
  <c r="D951" i="61"/>
  <c r="G951" i="61"/>
  <c r="C951" i="61"/>
  <c r="P955" i="61"/>
  <c r="S955" i="61"/>
  <c r="O955" i="61"/>
  <c r="R955" i="61"/>
  <c r="Q955" i="61"/>
  <c r="F955" i="61"/>
  <c r="E955" i="61"/>
  <c r="D955" i="61"/>
  <c r="G955" i="61"/>
  <c r="C955" i="61"/>
  <c r="P959" i="61"/>
  <c r="S959" i="61"/>
  <c r="O959" i="61"/>
  <c r="R959" i="61"/>
  <c r="Q959" i="61"/>
  <c r="G959" i="61"/>
  <c r="C959" i="61"/>
  <c r="F959" i="61"/>
  <c r="E959" i="61"/>
  <c r="D959" i="61"/>
  <c r="P963" i="61"/>
  <c r="S963" i="61"/>
  <c r="O963" i="61"/>
  <c r="R963" i="61"/>
  <c r="Q963" i="61"/>
  <c r="G963" i="61"/>
  <c r="C963" i="61"/>
  <c r="F963" i="61"/>
  <c r="E963" i="61"/>
  <c r="D963" i="61"/>
  <c r="P967" i="61"/>
  <c r="S967" i="61"/>
  <c r="O967" i="61"/>
  <c r="R967" i="61"/>
  <c r="Q967" i="61"/>
  <c r="G967" i="61"/>
  <c r="C967" i="61"/>
  <c r="F967" i="61"/>
  <c r="E967" i="61"/>
  <c r="D967" i="61"/>
  <c r="P971" i="61"/>
  <c r="S971" i="61"/>
  <c r="O971" i="61"/>
  <c r="R971" i="61"/>
  <c r="Q971" i="61"/>
  <c r="G971" i="61"/>
  <c r="C971" i="61"/>
  <c r="F971" i="61"/>
  <c r="E971" i="61"/>
  <c r="D971" i="61"/>
  <c r="P975" i="61"/>
  <c r="S975" i="61"/>
  <c r="O975" i="61"/>
  <c r="R975" i="61"/>
  <c r="Q975" i="61"/>
  <c r="G975" i="61"/>
  <c r="C975" i="61"/>
  <c r="F975" i="61"/>
  <c r="E975" i="61"/>
  <c r="D975" i="61"/>
  <c r="P979" i="61"/>
  <c r="S979" i="61"/>
  <c r="O979" i="61"/>
  <c r="R979" i="61"/>
  <c r="Q979" i="61"/>
  <c r="G979" i="61"/>
  <c r="C979" i="61"/>
  <c r="F979" i="61"/>
  <c r="E979" i="61"/>
  <c r="D979" i="61"/>
  <c r="P983" i="61"/>
  <c r="S983" i="61"/>
  <c r="O983" i="61"/>
  <c r="R983" i="61"/>
  <c r="Q983" i="61"/>
  <c r="G983" i="61"/>
  <c r="C983" i="61"/>
  <c r="F983" i="61"/>
  <c r="E983" i="61"/>
  <c r="D983" i="61"/>
  <c r="P987" i="61"/>
  <c r="S987" i="61"/>
  <c r="O987" i="61"/>
  <c r="R987" i="61"/>
  <c r="Q987" i="61"/>
  <c r="G987" i="61"/>
  <c r="C987" i="61"/>
  <c r="F987" i="61"/>
  <c r="E987" i="61"/>
  <c r="D987" i="61"/>
  <c r="P991" i="61"/>
  <c r="S991" i="61"/>
  <c r="O991" i="61"/>
  <c r="R991" i="61"/>
  <c r="Q991" i="61"/>
  <c r="G991" i="61"/>
  <c r="C991" i="61"/>
  <c r="F991" i="61"/>
  <c r="E991" i="61"/>
  <c r="D991" i="61"/>
  <c r="P995" i="61"/>
  <c r="S995" i="61"/>
  <c r="O995" i="61"/>
  <c r="R995" i="61"/>
  <c r="Q995" i="61"/>
  <c r="G995" i="61"/>
  <c r="C995" i="61"/>
  <c r="F995" i="61"/>
  <c r="E995" i="61"/>
  <c r="D995" i="61"/>
  <c r="P999" i="61"/>
  <c r="S999" i="61"/>
  <c r="O999" i="61"/>
  <c r="R999" i="61"/>
  <c r="Q999" i="61"/>
  <c r="G999" i="61"/>
  <c r="C999" i="61"/>
  <c r="F999" i="61"/>
  <c r="E999" i="61"/>
  <c r="D999" i="61"/>
  <c r="R1003" i="61"/>
  <c r="Q1003" i="61"/>
  <c r="P1003" i="61"/>
  <c r="S1003" i="61"/>
  <c r="O1003" i="61"/>
  <c r="G1003" i="61"/>
  <c r="C1003" i="61"/>
  <c r="F1003" i="61"/>
  <c r="E1003" i="61"/>
  <c r="D1003" i="61"/>
  <c r="R1007" i="61"/>
  <c r="Q1007" i="61"/>
  <c r="P1007" i="61"/>
  <c r="S1007" i="61"/>
  <c r="O1007" i="61"/>
  <c r="G1007" i="61"/>
  <c r="C1007" i="61"/>
  <c r="F1007" i="61"/>
  <c r="E1007" i="61"/>
  <c r="D1007" i="61"/>
  <c r="R1011" i="61"/>
  <c r="Q1011" i="61"/>
  <c r="P1011" i="61"/>
  <c r="S1011" i="61"/>
  <c r="O1011" i="61"/>
  <c r="G1011" i="61"/>
  <c r="C1011" i="61"/>
  <c r="F1011" i="61"/>
  <c r="E1011" i="61"/>
  <c r="D1011" i="61"/>
  <c r="R1015" i="61"/>
  <c r="Q1015" i="61"/>
  <c r="P1015" i="61"/>
  <c r="S1015" i="61"/>
  <c r="O1015" i="61"/>
  <c r="G1015" i="61"/>
  <c r="C1015" i="61"/>
  <c r="F1015" i="61"/>
  <c r="E1015" i="61"/>
  <c r="D1015" i="61"/>
  <c r="R1019" i="61"/>
  <c r="Q1019" i="61"/>
  <c r="P1019" i="61"/>
  <c r="S1019" i="61"/>
  <c r="O1019" i="61"/>
  <c r="G1019" i="61"/>
  <c r="C1019" i="61"/>
  <c r="F1019" i="61"/>
  <c r="E1019" i="61"/>
  <c r="D1019" i="61"/>
  <c r="R1023" i="61"/>
  <c r="Q1023" i="61"/>
  <c r="P1023" i="61"/>
  <c r="S1023" i="61"/>
  <c r="O1023" i="61"/>
  <c r="G1023" i="61"/>
  <c r="C1023" i="61"/>
  <c r="F1023" i="61"/>
  <c r="E1023" i="61"/>
  <c r="D1023" i="61"/>
  <c r="R1027" i="61"/>
  <c r="Q1027" i="61"/>
  <c r="P1027" i="61"/>
  <c r="S1027" i="61"/>
  <c r="O1027" i="61"/>
  <c r="G1027" i="61"/>
  <c r="C1027" i="61"/>
  <c r="F1027" i="61"/>
  <c r="E1027" i="61"/>
  <c r="D1027" i="61"/>
  <c r="R1031" i="61"/>
  <c r="Q1031" i="61"/>
  <c r="P1031" i="61"/>
  <c r="S1031" i="61"/>
  <c r="O1031" i="61"/>
  <c r="G1031" i="61"/>
  <c r="C1031" i="61"/>
  <c r="F1031" i="61"/>
  <c r="E1031" i="61"/>
  <c r="D1031" i="61"/>
  <c r="R1035" i="61"/>
  <c r="Q1035" i="61"/>
  <c r="P1035" i="61"/>
  <c r="S1035" i="61"/>
  <c r="O1035" i="61"/>
  <c r="G1035" i="61"/>
  <c r="C1035" i="61"/>
  <c r="F1035" i="61"/>
  <c r="E1035" i="61"/>
  <c r="D1035" i="61"/>
  <c r="R1039" i="61"/>
  <c r="Q1039" i="61"/>
  <c r="P1039" i="61"/>
  <c r="S1039" i="61"/>
  <c r="O1039" i="61"/>
  <c r="G1039" i="61"/>
  <c r="C1039" i="61"/>
  <c r="F1039" i="61"/>
  <c r="E1039" i="61"/>
  <c r="D1039" i="61"/>
  <c r="R1043" i="61"/>
  <c r="Q1043" i="61"/>
  <c r="P1043" i="61"/>
  <c r="S1043" i="61"/>
  <c r="O1043" i="61"/>
  <c r="G1043" i="61"/>
  <c r="C1043" i="61"/>
  <c r="F1043" i="61"/>
  <c r="E1043" i="61"/>
  <c r="D1043" i="61"/>
  <c r="R1047" i="61"/>
  <c r="Q1047" i="61"/>
  <c r="P1047" i="61"/>
  <c r="S1047" i="61"/>
  <c r="O1047" i="61"/>
  <c r="G1047" i="61"/>
  <c r="C1047" i="61"/>
  <c r="F1047" i="61"/>
  <c r="E1047" i="61"/>
  <c r="D1047" i="61"/>
  <c r="R1051" i="61"/>
  <c r="Q1051" i="61"/>
  <c r="P1051" i="61"/>
  <c r="S1051" i="61"/>
  <c r="O1051" i="61"/>
  <c r="G1051" i="61"/>
  <c r="C1051" i="61"/>
  <c r="F1051" i="61"/>
  <c r="E1051" i="61"/>
  <c r="D1051" i="61"/>
  <c r="R1055" i="61"/>
  <c r="Q1055" i="61"/>
  <c r="P1055" i="61"/>
  <c r="S1055" i="61"/>
  <c r="O1055" i="61"/>
  <c r="G1055" i="61"/>
  <c r="C1055" i="61"/>
  <c r="F1055" i="61"/>
  <c r="E1055" i="61"/>
  <c r="D1055" i="61"/>
  <c r="R1059" i="61"/>
  <c r="Q1059" i="61"/>
  <c r="P1059" i="61"/>
  <c r="S1059" i="61"/>
  <c r="O1059" i="61"/>
  <c r="G1059" i="61"/>
  <c r="C1059" i="61"/>
  <c r="F1059" i="61"/>
  <c r="E1059" i="61"/>
  <c r="D1059" i="61"/>
  <c r="R1063" i="61"/>
  <c r="Q1063" i="61"/>
  <c r="P1063" i="61"/>
  <c r="S1063" i="61"/>
  <c r="O1063" i="61"/>
  <c r="G1063" i="61"/>
  <c r="C1063" i="61"/>
  <c r="F1063" i="61"/>
  <c r="E1063" i="61"/>
  <c r="D1063" i="61"/>
  <c r="R1067" i="61"/>
  <c r="Q1067" i="61"/>
  <c r="P1067" i="61"/>
  <c r="S1067" i="61"/>
  <c r="O1067" i="61"/>
  <c r="G1067" i="61"/>
  <c r="C1067" i="61"/>
  <c r="F1067" i="61"/>
  <c r="E1067" i="61"/>
  <c r="D1067" i="61"/>
  <c r="R1071" i="61"/>
  <c r="Q1071" i="61"/>
  <c r="P1071" i="61"/>
  <c r="S1071" i="61"/>
  <c r="O1071" i="61"/>
  <c r="G1071" i="61"/>
  <c r="C1071" i="61"/>
  <c r="F1071" i="61"/>
  <c r="E1071" i="61"/>
  <c r="D1071" i="61"/>
  <c r="R1075" i="61"/>
  <c r="Q1075" i="61"/>
  <c r="P1075" i="61"/>
  <c r="S1075" i="61"/>
  <c r="O1075" i="61"/>
  <c r="G1075" i="61"/>
  <c r="C1075" i="61"/>
  <c r="F1075" i="61"/>
  <c r="E1075" i="61"/>
  <c r="D1075" i="61"/>
  <c r="R1079" i="61"/>
  <c r="Q1079" i="61"/>
  <c r="P1079" i="61"/>
  <c r="S1079" i="61"/>
  <c r="O1079" i="61"/>
  <c r="G1079" i="61"/>
  <c r="C1079" i="61"/>
  <c r="F1079" i="61"/>
  <c r="E1079" i="61"/>
  <c r="D1079" i="61"/>
  <c r="R1083" i="61"/>
  <c r="Q1083" i="61"/>
  <c r="P1083" i="61"/>
  <c r="S1083" i="61"/>
  <c r="O1083" i="61"/>
  <c r="G1083" i="61"/>
  <c r="C1083" i="61"/>
  <c r="F1083" i="61"/>
  <c r="E1083" i="61"/>
  <c r="D1083" i="61"/>
  <c r="R1087" i="61"/>
  <c r="Q1087" i="61"/>
  <c r="P1087" i="61"/>
  <c r="S1087" i="61"/>
  <c r="O1087" i="61"/>
  <c r="G1087" i="61"/>
  <c r="C1087" i="61"/>
  <c r="F1087" i="61"/>
  <c r="E1087" i="61"/>
  <c r="D1087" i="61"/>
  <c r="R1091" i="61"/>
  <c r="Q1091" i="61"/>
  <c r="P1091" i="61"/>
  <c r="S1091" i="61"/>
  <c r="O1091" i="61"/>
  <c r="G1091" i="61"/>
  <c r="C1091" i="61"/>
  <c r="F1091" i="61"/>
  <c r="E1091" i="61"/>
  <c r="D1091" i="61"/>
  <c r="R1095" i="61"/>
  <c r="Q1095" i="61"/>
  <c r="P1095" i="61"/>
  <c r="S1095" i="61"/>
  <c r="O1095" i="61"/>
  <c r="G1095" i="61"/>
  <c r="C1095" i="61"/>
  <c r="F1095" i="61"/>
  <c r="E1095" i="61"/>
  <c r="D1095" i="61"/>
  <c r="R1099" i="61"/>
  <c r="Q1099" i="61"/>
  <c r="P1099" i="61"/>
  <c r="S1099" i="61"/>
  <c r="O1099" i="61"/>
  <c r="G1099" i="61"/>
  <c r="C1099" i="61"/>
  <c r="F1099" i="61"/>
  <c r="E1099" i="61"/>
  <c r="D1099" i="61"/>
  <c r="R1103" i="61"/>
  <c r="Q1103" i="61"/>
  <c r="P1103" i="61"/>
  <c r="S1103" i="61"/>
  <c r="O1103" i="61"/>
  <c r="G1103" i="61"/>
  <c r="C1103" i="61"/>
  <c r="F1103" i="61"/>
  <c r="E1103" i="61"/>
  <c r="D1103" i="61"/>
  <c r="R1107" i="61"/>
  <c r="Q1107" i="61"/>
  <c r="P1107" i="61"/>
  <c r="S1107" i="61"/>
  <c r="O1107" i="61"/>
  <c r="G1107" i="61"/>
  <c r="C1107" i="61"/>
  <c r="F1107" i="61"/>
  <c r="E1107" i="61"/>
  <c r="D1107" i="61"/>
  <c r="R1111" i="61"/>
  <c r="Q1111" i="61"/>
  <c r="P1111" i="61"/>
  <c r="S1111" i="61"/>
  <c r="O1111" i="61"/>
  <c r="G1111" i="61"/>
  <c r="C1111" i="61"/>
  <c r="F1111" i="61"/>
  <c r="E1111" i="61"/>
  <c r="D1111" i="61"/>
  <c r="R1115" i="61"/>
  <c r="Q1115" i="61"/>
  <c r="P1115" i="61"/>
  <c r="S1115" i="61"/>
  <c r="O1115" i="61"/>
  <c r="G1115" i="61"/>
  <c r="C1115" i="61"/>
  <c r="F1115" i="61"/>
  <c r="E1115" i="61"/>
  <c r="D1115" i="61"/>
  <c r="R1119" i="61"/>
  <c r="Q1119" i="61"/>
  <c r="P1119" i="61"/>
  <c r="S1119" i="61"/>
  <c r="O1119" i="61"/>
  <c r="G1119" i="61"/>
  <c r="C1119" i="61"/>
  <c r="F1119" i="61"/>
  <c r="E1119" i="61"/>
  <c r="D1119" i="61"/>
  <c r="R1123" i="61"/>
  <c r="Q1123" i="61"/>
  <c r="P1123" i="61"/>
  <c r="S1123" i="61"/>
  <c r="O1123" i="61"/>
  <c r="G1123" i="61"/>
  <c r="C1123" i="61"/>
  <c r="F1123" i="61"/>
  <c r="E1123" i="61"/>
  <c r="D1123" i="61"/>
  <c r="R1127" i="61"/>
  <c r="Q1127" i="61"/>
  <c r="P1127" i="61"/>
  <c r="S1127" i="61"/>
  <c r="O1127" i="61"/>
  <c r="G1127" i="61"/>
  <c r="C1127" i="61"/>
  <c r="F1127" i="61"/>
  <c r="E1127" i="61"/>
  <c r="D1127" i="61"/>
  <c r="R1131" i="61"/>
  <c r="Q1131" i="61"/>
  <c r="P1131" i="61"/>
  <c r="S1131" i="61"/>
  <c r="O1131" i="61"/>
  <c r="G1131" i="61"/>
  <c r="C1131" i="61"/>
  <c r="F1131" i="61"/>
  <c r="E1131" i="61"/>
  <c r="D1131" i="61"/>
  <c r="R1135" i="61"/>
  <c r="Q1135" i="61"/>
  <c r="P1135" i="61"/>
  <c r="S1135" i="61"/>
  <c r="O1135" i="61"/>
  <c r="G1135" i="61"/>
  <c r="C1135" i="61"/>
  <c r="F1135" i="61"/>
  <c r="E1135" i="61"/>
  <c r="D1135" i="61"/>
  <c r="R1139" i="61"/>
  <c r="Q1139" i="61"/>
  <c r="P1139" i="61"/>
  <c r="S1139" i="61"/>
  <c r="O1139" i="61"/>
  <c r="G1139" i="61"/>
  <c r="C1139" i="61"/>
  <c r="F1139" i="61"/>
  <c r="E1139" i="61"/>
  <c r="D1139" i="61"/>
  <c r="R1143" i="61"/>
  <c r="Q1143" i="61"/>
  <c r="P1143" i="61"/>
  <c r="S1143" i="61"/>
  <c r="O1143" i="61"/>
  <c r="G1143" i="61"/>
  <c r="C1143" i="61"/>
  <c r="F1143" i="61"/>
  <c r="E1143" i="61"/>
  <c r="D1143" i="61"/>
  <c r="R1147" i="61"/>
  <c r="Q1147" i="61"/>
  <c r="P1147" i="61"/>
  <c r="S1147" i="61"/>
  <c r="O1147" i="61"/>
  <c r="G1147" i="61"/>
  <c r="C1147" i="61"/>
  <c r="F1147" i="61"/>
  <c r="E1147" i="61"/>
  <c r="D1147" i="61"/>
  <c r="R1151" i="61"/>
  <c r="Q1151" i="61"/>
  <c r="P1151" i="61"/>
  <c r="S1151" i="61"/>
  <c r="O1151" i="61"/>
  <c r="G1151" i="61"/>
  <c r="C1151" i="61"/>
  <c r="F1151" i="61"/>
  <c r="E1151" i="61"/>
  <c r="D1151" i="61"/>
  <c r="R1155" i="61"/>
  <c r="Q1155" i="61"/>
  <c r="P1155" i="61"/>
  <c r="S1155" i="61"/>
  <c r="O1155" i="61"/>
  <c r="G1155" i="61"/>
  <c r="C1155" i="61"/>
  <c r="F1155" i="61"/>
  <c r="E1155" i="61"/>
  <c r="D1155" i="61"/>
  <c r="R1159" i="61"/>
  <c r="Q1159" i="61"/>
  <c r="P1159" i="61"/>
  <c r="S1159" i="61"/>
  <c r="O1159" i="61"/>
  <c r="G1159" i="61"/>
  <c r="C1159" i="61"/>
  <c r="F1159" i="61"/>
  <c r="E1159" i="61"/>
  <c r="D1159" i="61"/>
  <c r="R1163" i="61"/>
  <c r="Q1163" i="61"/>
  <c r="P1163" i="61"/>
  <c r="S1163" i="61"/>
  <c r="O1163" i="61"/>
  <c r="G1163" i="61"/>
  <c r="C1163" i="61"/>
  <c r="F1163" i="61"/>
  <c r="E1163" i="61"/>
  <c r="D1163" i="61"/>
  <c r="R1167" i="61"/>
  <c r="Q1167" i="61"/>
  <c r="P1167" i="61"/>
  <c r="S1167" i="61"/>
  <c r="O1167" i="61"/>
  <c r="G1167" i="61"/>
  <c r="C1167" i="61"/>
  <c r="F1167" i="61"/>
  <c r="E1167" i="61"/>
  <c r="D1167" i="61"/>
  <c r="R1171" i="61"/>
  <c r="Q1171" i="61"/>
  <c r="P1171" i="61"/>
  <c r="S1171" i="61"/>
  <c r="O1171" i="61"/>
  <c r="G1171" i="61"/>
  <c r="C1171" i="61"/>
  <c r="F1171" i="61"/>
  <c r="E1171" i="61"/>
  <c r="D1171" i="61"/>
  <c r="R1175" i="61"/>
  <c r="Q1175" i="61"/>
  <c r="P1175" i="61"/>
  <c r="S1175" i="61"/>
  <c r="O1175" i="61"/>
  <c r="G1175" i="61"/>
  <c r="C1175" i="61"/>
  <c r="F1175" i="61"/>
  <c r="E1175" i="61"/>
  <c r="D1175" i="61"/>
  <c r="R1179" i="61"/>
  <c r="Q1179" i="61"/>
  <c r="P1179" i="61"/>
  <c r="S1179" i="61"/>
  <c r="O1179" i="61"/>
  <c r="G1179" i="61"/>
  <c r="C1179" i="61"/>
  <c r="F1179" i="61"/>
  <c r="E1179" i="61"/>
  <c r="D1179" i="61"/>
  <c r="R1183" i="61"/>
  <c r="Q1183" i="61"/>
  <c r="P1183" i="61"/>
  <c r="S1183" i="61"/>
  <c r="O1183" i="61"/>
  <c r="G1183" i="61"/>
  <c r="C1183" i="61"/>
  <c r="F1183" i="61"/>
  <c r="E1183" i="61"/>
  <c r="D1183" i="61"/>
  <c r="R1187" i="61"/>
  <c r="Q1187" i="61"/>
  <c r="P1187" i="61"/>
  <c r="S1187" i="61"/>
  <c r="O1187" i="61"/>
  <c r="G1187" i="61"/>
  <c r="C1187" i="61"/>
  <c r="F1187" i="61"/>
  <c r="E1187" i="61"/>
  <c r="D1187" i="61"/>
  <c r="R1191" i="61"/>
  <c r="Q1191" i="61"/>
  <c r="P1191" i="61"/>
  <c r="S1191" i="61"/>
  <c r="O1191" i="61"/>
  <c r="G1191" i="61"/>
  <c r="C1191" i="61"/>
  <c r="F1191" i="61"/>
  <c r="E1191" i="61"/>
  <c r="D1191" i="61"/>
  <c r="R1195" i="61"/>
  <c r="Q1195" i="61"/>
  <c r="P1195" i="61"/>
  <c r="S1195" i="61"/>
  <c r="O1195" i="61"/>
  <c r="G1195" i="61"/>
  <c r="C1195" i="61"/>
  <c r="F1195" i="61"/>
  <c r="E1195" i="61"/>
  <c r="D1195" i="61"/>
  <c r="R1199" i="61"/>
  <c r="Q1199" i="61"/>
  <c r="P1199" i="61"/>
  <c r="S1199" i="61"/>
  <c r="O1199" i="61"/>
  <c r="G1199" i="61"/>
  <c r="C1199" i="61"/>
  <c r="F1199" i="61"/>
  <c r="E1199" i="61"/>
  <c r="D1199" i="61"/>
  <c r="R1203" i="61"/>
  <c r="Q1203" i="61"/>
  <c r="P1203" i="61"/>
  <c r="S1203" i="61"/>
  <c r="O1203" i="61"/>
  <c r="G1203" i="61"/>
  <c r="C1203" i="61"/>
  <c r="F1203" i="61"/>
  <c r="E1203" i="61"/>
  <c r="D1203" i="61"/>
  <c r="R1207" i="61"/>
  <c r="Q1207" i="61"/>
  <c r="P1207" i="61"/>
  <c r="S1207" i="61"/>
  <c r="O1207" i="61"/>
  <c r="G1207" i="61"/>
  <c r="C1207" i="61"/>
  <c r="F1207" i="61"/>
  <c r="E1207" i="61"/>
  <c r="D1207" i="61"/>
  <c r="R1211" i="61"/>
  <c r="Q1211" i="61"/>
  <c r="P1211" i="61"/>
  <c r="S1211" i="61"/>
  <c r="O1211" i="61"/>
  <c r="G1211" i="61"/>
  <c r="C1211" i="61"/>
  <c r="F1211" i="61"/>
  <c r="E1211" i="61"/>
  <c r="D1211" i="61"/>
  <c r="R1215" i="61"/>
  <c r="Q1215" i="61"/>
  <c r="P1215" i="61"/>
  <c r="S1215" i="61"/>
  <c r="O1215" i="61"/>
  <c r="G1215" i="61"/>
  <c r="C1215" i="61"/>
  <c r="F1215" i="61"/>
  <c r="E1215" i="61"/>
  <c r="D1215" i="61"/>
  <c r="R1219" i="61"/>
  <c r="Q1219" i="61"/>
  <c r="P1219" i="61"/>
  <c r="S1219" i="61"/>
  <c r="O1219" i="61"/>
  <c r="G1219" i="61"/>
  <c r="C1219" i="61"/>
  <c r="F1219" i="61"/>
  <c r="E1219" i="61"/>
  <c r="D1219" i="61"/>
  <c r="R1223" i="61"/>
  <c r="Q1223" i="61"/>
  <c r="P1223" i="61"/>
  <c r="S1223" i="61"/>
  <c r="O1223" i="61"/>
  <c r="G1223" i="61"/>
  <c r="C1223" i="61"/>
  <c r="F1223" i="61"/>
  <c r="E1223" i="61"/>
  <c r="D1223" i="61"/>
  <c r="Q1227" i="61"/>
  <c r="R1227" i="61"/>
  <c r="P1227" i="61"/>
  <c r="O1227" i="61"/>
  <c r="S1227" i="61"/>
  <c r="G1227" i="61"/>
  <c r="C1227" i="61"/>
  <c r="F1227" i="61"/>
  <c r="E1227" i="61"/>
  <c r="D1227" i="61"/>
  <c r="Q1231" i="61"/>
  <c r="S1231" i="61"/>
  <c r="R1231" i="61"/>
  <c r="P1231" i="61"/>
  <c r="O1231" i="61"/>
  <c r="G1231" i="61"/>
  <c r="C1231" i="61"/>
  <c r="F1231" i="61"/>
  <c r="E1231" i="61"/>
  <c r="D1231" i="61"/>
  <c r="Q1235" i="61"/>
  <c r="O1235" i="61"/>
  <c r="S1235" i="61"/>
  <c r="R1235" i="61"/>
  <c r="P1235" i="61"/>
  <c r="G1235" i="61"/>
  <c r="C1235" i="61"/>
  <c r="F1235" i="61"/>
  <c r="E1235" i="61"/>
  <c r="D1235" i="61"/>
  <c r="Q1239" i="61"/>
  <c r="P1239" i="61"/>
  <c r="O1239" i="61"/>
  <c r="S1239" i="61"/>
  <c r="R1239" i="61"/>
  <c r="G1239" i="61"/>
  <c r="C1239" i="61"/>
  <c r="F1239" i="61"/>
  <c r="E1239" i="61"/>
  <c r="D1239" i="61"/>
  <c r="Q1243" i="61"/>
  <c r="R1243" i="61"/>
  <c r="P1243" i="61"/>
  <c r="O1243" i="61"/>
  <c r="S1243" i="61"/>
  <c r="G1243" i="61"/>
  <c r="C1243" i="61"/>
  <c r="F1243" i="61"/>
  <c r="E1243" i="61"/>
  <c r="D1243" i="61"/>
  <c r="Q1247" i="61"/>
  <c r="S1247" i="61"/>
  <c r="R1247" i="61"/>
  <c r="P1247" i="61"/>
  <c r="O1247" i="61"/>
  <c r="G1247" i="61"/>
  <c r="C1247" i="61"/>
  <c r="F1247" i="61"/>
  <c r="E1247" i="61"/>
  <c r="D1247" i="61"/>
  <c r="Q1251" i="61"/>
  <c r="O1251" i="61"/>
  <c r="S1251" i="61"/>
  <c r="R1251" i="61"/>
  <c r="P1251" i="61"/>
  <c r="G1251" i="61"/>
  <c r="C1251" i="61"/>
  <c r="F1251" i="61"/>
  <c r="E1251" i="61"/>
  <c r="D1251" i="61"/>
  <c r="Q1255" i="61"/>
  <c r="P1255" i="61"/>
  <c r="O1255" i="61"/>
  <c r="S1255" i="61"/>
  <c r="R1255" i="61"/>
  <c r="G1255" i="61"/>
  <c r="C1255" i="61"/>
  <c r="F1255" i="61"/>
  <c r="E1255" i="61"/>
  <c r="D1255" i="61"/>
  <c r="Q1259" i="61"/>
  <c r="R1259" i="61"/>
  <c r="P1259" i="61"/>
  <c r="O1259" i="61"/>
  <c r="S1259" i="61"/>
  <c r="G1259" i="61"/>
  <c r="C1259" i="61"/>
  <c r="F1259" i="61"/>
  <c r="E1259" i="61"/>
  <c r="D1259" i="61"/>
  <c r="R1263" i="61"/>
  <c r="Q1263" i="61"/>
  <c r="S1263" i="61"/>
  <c r="P1263" i="61"/>
  <c r="O1263" i="61"/>
  <c r="G1263" i="61"/>
  <c r="C1263" i="61"/>
  <c r="F1263" i="61"/>
  <c r="E1263" i="61"/>
  <c r="D1263" i="61"/>
  <c r="R1267" i="61"/>
  <c r="Q1267" i="61"/>
  <c r="P1267" i="61"/>
  <c r="O1267" i="61"/>
  <c r="S1267" i="61"/>
  <c r="G1267" i="61"/>
  <c r="C1267" i="61"/>
  <c r="F1267" i="61"/>
  <c r="E1267" i="61"/>
  <c r="D1267" i="61"/>
  <c r="R1271" i="61"/>
  <c r="Q1271" i="61"/>
  <c r="S1271" i="61"/>
  <c r="P1271" i="61"/>
  <c r="O1271" i="61"/>
  <c r="G1271" i="61"/>
  <c r="C1271" i="61"/>
  <c r="F1271" i="61"/>
  <c r="E1271" i="61"/>
  <c r="D1271" i="61"/>
  <c r="R1275" i="61"/>
  <c r="Q1275" i="61"/>
  <c r="P1275" i="61"/>
  <c r="O1275" i="61"/>
  <c r="S1275" i="61"/>
  <c r="G1275" i="61"/>
  <c r="C1275" i="61"/>
  <c r="F1275" i="61"/>
  <c r="E1275" i="61"/>
  <c r="D1275" i="61"/>
  <c r="R1279" i="61"/>
  <c r="Q1279" i="61"/>
  <c r="S1279" i="61"/>
  <c r="O1279" i="61"/>
  <c r="P1279" i="61"/>
  <c r="G1279" i="61"/>
  <c r="C1279" i="61"/>
  <c r="F1279" i="61"/>
  <c r="E1279" i="61"/>
  <c r="D1279" i="61"/>
  <c r="R1283" i="61"/>
  <c r="Q1283" i="61"/>
  <c r="S1283" i="61"/>
  <c r="O1283" i="61"/>
  <c r="P1283" i="61"/>
  <c r="G1283" i="61"/>
  <c r="C1283" i="61"/>
  <c r="F1283" i="61"/>
  <c r="E1283" i="61"/>
  <c r="D1283" i="61"/>
  <c r="R1287" i="61"/>
  <c r="Q1287" i="61"/>
  <c r="S1287" i="61"/>
  <c r="O1287" i="61"/>
  <c r="P1287" i="61"/>
  <c r="G1287" i="61"/>
  <c r="C1287" i="61"/>
  <c r="F1287" i="61"/>
  <c r="E1287" i="61"/>
  <c r="D1287" i="61"/>
  <c r="R1291" i="61"/>
  <c r="Q1291" i="61"/>
  <c r="S1291" i="61"/>
  <c r="O1291" i="61"/>
  <c r="P1291" i="61"/>
  <c r="G1291" i="61"/>
  <c r="C1291" i="61"/>
  <c r="F1291" i="61"/>
  <c r="E1291" i="61"/>
  <c r="D1291" i="61"/>
  <c r="R1295" i="61"/>
  <c r="Q1295" i="61"/>
  <c r="S1295" i="61"/>
  <c r="O1295" i="61"/>
  <c r="P1295" i="61"/>
  <c r="G1295" i="61"/>
  <c r="C1295" i="61"/>
  <c r="F1295" i="61"/>
  <c r="E1295" i="61"/>
  <c r="D1295" i="61"/>
  <c r="R1299" i="61"/>
  <c r="Q1299" i="61"/>
  <c r="S1299" i="61"/>
  <c r="O1299" i="61"/>
  <c r="P1299" i="61"/>
  <c r="G1299" i="61"/>
  <c r="C1299" i="61"/>
  <c r="F1299" i="61"/>
  <c r="E1299" i="61"/>
  <c r="D1299" i="61"/>
  <c r="R1303" i="61"/>
  <c r="Q1303" i="61"/>
  <c r="S1303" i="61"/>
  <c r="O1303" i="61"/>
  <c r="P1303" i="61"/>
  <c r="G1303" i="61"/>
  <c r="C1303" i="61"/>
  <c r="F1303" i="61"/>
  <c r="E1303" i="61"/>
  <c r="D1303" i="61"/>
  <c r="R1307" i="61"/>
  <c r="Q1307" i="61"/>
  <c r="S1307" i="61"/>
  <c r="O1307" i="61"/>
  <c r="P1307" i="61"/>
  <c r="G1307" i="61"/>
  <c r="C1307" i="61"/>
  <c r="F1307" i="61"/>
  <c r="E1307" i="61"/>
  <c r="D1307" i="61"/>
  <c r="R1311" i="61"/>
  <c r="Q1311" i="61"/>
  <c r="S1311" i="61"/>
  <c r="O1311" i="61"/>
  <c r="P1311" i="61"/>
  <c r="G1311" i="61"/>
  <c r="C1311" i="61"/>
  <c r="F1311" i="61"/>
  <c r="E1311" i="61"/>
  <c r="D1311" i="61"/>
  <c r="R1315" i="61"/>
  <c r="Q1315" i="61"/>
  <c r="S1315" i="61"/>
  <c r="O1315" i="61"/>
  <c r="P1315" i="61"/>
  <c r="G1315" i="61"/>
  <c r="C1315" i="61"/>
  <c r="F1315" i="61"/>
  <c r="E1315" i="61"/>
  <c r="D1315" i="61"/>
  <c r="R1319" i="61"/>
  <c r="Q1319" i="61"/>
  <c r="S1319" i="61"/>
  <c r="O1319" i="61"/>
  <c r="P1319" i="61"/>
  <c r="G1319" i="61"/>
  <c r="C1319" i="61"/>
  <c r="F1319" i="61"/>
  <c r="E1319" i="61"/>
  <c r="D1319" i="61"/>
  <c r="R1323" i="61"/>
  <c r="Q1323" i="61"/>
  <c r="S1323" i="61"/>
  <c r="O1323" i="61"/>
  <c r="P1323" i="61"/>
  <c r="G1323" i="61"/>
  <c r="C1323" i="61"/>
  <c r="F1323" i="61"/>
  <c r="E1323" i="61"/>
  <c r="D1323" i="61"/>
  <c r="G1671" i="61"/>
  <c r="J55" i="62" s="1"/>
  <c r="D1671" i="61"/>
  <c r="C1671" i="61"/>
  <c r="E1671" i="61"/>
  <c r="H55" i="62" s="1"/>
  <c r="F1671" i="61"/>
  <c r="D1675" i="61"/>
  <c r="E1675" i="61"/>
  <c r="F1675" i="61"/>
  <c r="I59" i="62" s="1"/>
  <c r="C1675" i="61"/>
  <c r="F59" i="62" s="1"/>
  <c r="G1675" i="61"/>
  <c r="D1679" i="61"/>
  <c r="E1679" i="61"/>
  <c r="H63" i="62" s="1"/>
  <c r="F1679" i="61"/>
  <c r="I63" i="62" s="1"/>
  <c r="C1679" i="61"/>
  <c r="G1679" i="61"/>
  <c r="D1683" i="61"/>
  <c r="G67" i="62" s="1"/>
  <c r="E1683" i="61"/>
  <c r="F1683" i="61"/>
  <c r="C1683" i="61"/>
  <c r="G1683" i="61"/>
  <c r="J67" i="62" s="1"/>
  <c r="D1687" i="61"/>
  <c r="G71" i="62" s="1"/>
  <c r="E1687" i="61"/>
  <c r="F1687" i="61"/>
  <c r="C1687" i="61"/>
  <c r="F71" i="62" s="1"/>
  <c r="G1687" i="61"/>
  <c r="J71" i="62" s="1"/>
  <c r="D1691" i="61"/>
  <c r="E1691" i="61"/>
  <c r="F1691" i="61"/>
  <c r="I75" i="62" s="1"/>
  <c r="C1691" i="61"/>
  <c r="F75" i="62" s="1"/>
  <c r="G1691" i="61"/>
  <c r="D1695" i="61"/>
  <c r="E1695" i="61"/>
  <c r="H79" i="62" s="1"/>
  <c r="F1695" i="61"/>
  <c r="C1695" i="61"/>
  <c r="G1695" i="61"/>
  <c r="D1699" i="61"/>
  <c r="E1699" i="61"/>
  <c r="H83" i="62" s="1"/>
  <c r="F1699" i="61"/>
  <c r="C1699" i="61"/>
  <c r="G1699" i="61"/>
  <c r="J83" i="62" s="1"/>
  <c r="D1703" i="61"/>
  <c r="E1703" i="61"/>
  <c r="F1703" i="61"/>
  <c r="C1703" i="61"/>
  <c r="G1703" i="61"/>
  <c r="D1707" i="61"/>
  <c r="E1707" i="61"/>
  <c r="F1707" i="61"/>
  <c r="C1707" i="61"/>
  <c r="G1707" i="61"/>
  <c r="D1711" i="61"/>
  <c r="E1711" i="61"/>
  <c r="F1711" i="61"/>
  <c r="C1711" i="61"/>
  <c r="G1711" i="61"/>
  <c r="D1715" i="61"/>
  <c r="E1715" i="61"/>
  <c r="F1715" i="61"/>
  <c r="C1715" i="61"/>
  <c r="G1715" i="61"/>
  <c r="D1719" i="61"/>
  <c r="E1719" i="61"/>
  <c r="F1719" i="61"/>
  <c r="C1719" i="61"/>
  <c r="G1719" i="61"/>
  <c r="D1723" i="61"/>
  <c r="E1723" i="61"/>
  <c r="F1723" i="61"/>
  <c r="C1723" i="61"/>
  <c r="G1723" i="61"/>
  <c r="D1727" i="61"/>
  <c r="E1727" i="61"/>
  <c r="F1727" i="61"/>
  <c r="C1727" i="61"/>
  <c r="G1727" i="61"/>
  <c r="E1730" i="61"/>
  <c r="F1730" i="61"/>
  <c r="C1730" i="61"/>
  <c r="G1730" i="61"/>
  <c r="D1730" i="61"/>
  <c r="F1737" i="61"/>
  <c r="C1737" i="61"/>
  <c r="G1737" i="61"/>
  <c r="D1737" i="61"/>
  <c r="E1737" i="61"/>
  <c r="F1741" i="61"/>
  <c r="C1741" i="61"/>
  <c r="G1741" i="61"/>
  <c r="D1741" i="61"/>
  <c r="E1741" i="61"/>
  <c r="F1745" i="61"/>
  <c r="C1745" i="61"/>
  <c r="G1745" i="61"/>
  <c r="D1745" i="61"/>
  <c r="E1745" i="61"/>
  <c r="F1749" i="61"/>
  <c r="C1749" i="61"/>
  <c r="G1749" i="61"/>
  <c r="D1749" i="61"/>
  <c r="E1749" i="61"/>
  <c r="F1753" i="61"/>
  <c r="C1753" i="61"/>
  <c r="G1753" i="61"/>
  <c r="D1753" i="61"/>
  <c r="E1753" i="61"/>
  <c r="C1756" i="61"/>
  <c r="G1756" i="61"/>
  <c r="D1756" i="61"/>
  <c r="E1756" i="61"/>
  <c r="F1756" i="61"/>
  <c r="E1762" i="61"/>
  <c r="F1762" i="61"/>
  <c r="C1762" i="61"/>
  <c r="G1762" i="61"/>
  <c r="D1762" i="61"/>
  <c r="E1766" i="61"/>
  <c r="F1766" i="61"/>
  <c r="C1766" i="61"/>
  <c r="G1766" i="61"/>
  <c r="D1766" i="61"/>
  <c r="E1770" i="61"/>
  <c r="F1770" i="61"/>
  <c r="C1770" i="61"/>
  <c r="G1770" i="61"/>
  <c r="D1770" i="61"/>
  <c r="E1774" i="61"/>
  <c r="F1774" i="61"/>
  <c r="C1774" i="61"/>
  <c r="G1774" i="61"/>
  <c r="D1774" i="61"/>
  <c r="E1778" i="61"/>
  <c r="F1778" i="61"/>
  <c r="C1778" i="61"/>
  <c r="G1778" i="61"/>
  <c r="D1778" i="61"/>
  <c r="E1782" i="61"/>
  <c r="F1782" i="61"/>
  <c r="C1782" i="61"/>
  <c r="G1782" i="61"/>
  <c r="D1782" i="61"/>
  <c r="F1785" i="61"/>
  <c r="C1785" i="61"/>
  <c r="G1785" i="61"/>
  <c r="D1785" i="61"/>
  <c r="E1785" i="61"/>
  <c r="C1788" i="61"/>
  <c r="G1788" i="61"/>
  <c r="D1788" i="61"/>
  <c r="E1788" i="61"/>
  <c r="F1788" i="61"/>
  <c r="C1792" i="61"/>
  <c r="G1792" i="61"/>
  <c r="D1792" i="61"/>
  <c r="E1792" i="61"/>
  <c r="F1792" i="61"/>
  <c r="C1796" i="61"/>
  <c r="G1796" i="61"/>
  <c r="D1796" i="61"/>
  <c r="E1796" i="61"/>
  <c r="F1796" i="61"/>
  <c r="C1800" i="61"/>
  <c r="G1800" i="61"/>
  <c r="D1800" i="61"/>
  <c r="E1800" i="61"/>
  <c r="F1800" i="61"/>
  <c r="C1804" i="61"/>
  <c r="G1804" i="61"/>
  <c r="D1804" i="61"/>
  <c r="E1804" i="61"/>
  <c r="F1804" i="61"/>
  <c r="D1808" i="61"/>
  <c r="C1808" i="61"/>
  <c r="E1808" i="61"/>
  <c r="F1808" i="61"/>
  <c r="G1808" i="61"/>
  <c r="D1812" i="61"/>
  <c r="E1812" i="61"/>
  <c r="F1812" i="61"/>
  <c r="C1812" i="61"/>
  <c r="G1812" i="61"/>
  <c r="E1815" i="61"/>
  <c r="F1815" i="61"/>
  <c r="C1815" i="61"/>
  <c r="G1815" i="61"/>
  <c r="D1815" i="61"/>
  <c r="E1819" i="61"/>
  <c r="F1819" i="61"/>
  <c r="C1819" i="61"/>
  <c r="G1819" i="61"/>
  <c r="D1819" i="61"/>
  <c r="E1823" i="61"/>
  <c r="F1823" i="61"/>
  <c r="C1823" i="61"/>
  <c r="G1823" i="61"/>
  <c r="D1823" i="61"/>
  <c r="S18" i="61"/>
  <c r="R18" i="61"/>
  <c r="Q18" i="61"/>
  <c r="P18" i="61"/>
  <c r="G18" i="61"/>
  <c r="J17" i="62" s="1"/>
  <c r="C18" i="61"/>
  <c r="F18" i="61"/>
  <c r="E18" i="61"/>
  <c r="D18" i="61"/>
  <c r="S22" i="61"/>
  <c r="P21" i="62" s="1"/>
  <c r="O22" i="61"/>
  <c r="R22" i="61"/>
  <c r="Q22" i="61"/>
  <c r="N21" i="62" s="1"/>
  <c r="P22" i="61"/>
  <c r="M21" i="62" s="1"/>
  <c r="G22" i="61"/>
  <c r="C22" i="61"/>
  <c r="F22" i="61"/>
  <c r="E22" i="61"/>
  <c r="D22" i="61"/>
  <c r="S26" i="61"/>
  <c r="O26" i="61"/>
  <c r="L25" i="62" s="1"/>
  <c r="R26" i="61"/>
  <c r="O25" i="62" s="1"/>
  <c r="Q26" i="61"/>
  <c r="P26" i="61"/>
  <c r="G26" i="61"/>
  <c r="J25" i="62" s="1"/>
  <c r="C26" i="61"/>
  <c r="F26" i="61"/>
  <c r="E26" i="61"/>
  <c r="D26" i="61"/>
  <c r="S30" i="61"/>
  <c r="P29" i="62" s="1"/>
  <c r="O30" i="61"/>
  <c r="R30" i="61"/>
  <c r="Q30" i="61"/>
  <c r="N29" i="62" s="1"/>
  <c r="P30" i="61"/>
  <c r="M29" i="62" s="1"/>
  <c r="G30" i="61"/>
  <c r="C30" i="61"/>
  <c r="F30" i="61"/>
  <c r="I29" i="62" s="1"/>
  <c r="E30" i="61"/>
  <c r="D30" i="61"/>
  <c r="S34" i="61"/>
  <c r="O34" i="61"/>
  <c r="L33" i="62" s="1"/>
  <c r="R34" i="61"/>
  <c r="Q34" i="61"/>
  <c r="P34" i="61"/>
  <c r="G34" i="61"/>
  <c r="C34" i="61"/>
  <c r="F34" i="61"/>
  <c r="E34" i="61"/>
  <c r="D34" i="61"/>
  <c r="P37" i="61"/>
  <c r="S37" i="61"/>
  <c r="O37" i="61"/>
  <c r="R37" i="61"/>
  <c r="O36" i="62" s="1"/>
  <c r="Q37" i="61"/>
  <c r="N36" i="62" s="1"/>
  <c r="D37" i="61"/>
  <c r="G37" i="61"/>
  <c r="C37" i="61"/>
  <c r="F36" i="62" s="1"/>
  <c r="F37" i="61"/>
  <c r="E37" i="61"/>
  <c r="P41" i="61"/>
  <c r="S41" i="61"/>
  <c r="O41" i="61"/>
  <c r="R41" i="61"/>
  <c r="Q41" i="61"/>
  <c r="D41" i="61"/>
  <c r="G40" i="62" s="1"/>
  <c r="G41" i="61"/>
  <c r="C41" i="61"/>
  <c r="F41" i="61"/>
  <c r="E41" i="61"/>
  <c r="H40" i="62" s="1"/>
  <c r="R45" i="61"/>
  <c r="Q45" i="61"/>
  <c r="P45" i="61"/>
  <c r="S45" i="61"/>
  <c r="O45" i="61"/>
  <c r="D45" i="61"/>
  <c r="G45" i="61"/>
  <c r="C45" i="61"/>
  <c r="F44" i="62" s="1"/>
  <c r="F45" i="61"/>
  <c r="E45" i="61"/>
  <c r="R49" i="61"/>
  <c r="Q49" i="61"/>
  <c r="N64" i="62" s="1"/>
  <c r="P49" i="61"/>
  <c r="S49" i="61"/>
  <c r="O49" i="61"/>
  <c r="D49" i="61"/>
  <c r="G49" i="61"/>
  <c r="C49" i="61"/>
  <c r="F49" i="61"/>
  <c r="E49" i="61"/>
  <c r="R53" i="61"/>
  <c r="O68" i="62" s="1"/>
  <c r="Q53" i="61"/>
  <c r="P53" i="61"/>
  <c r="S53" i="61"/>
  <c r="P68" i="62" s="1"/>
  <c r="O53" i="61"/>
  <c r="D53" i="61"/>
  <c r="G53" i="61"/>
  <c r="C53" i="61"/>
  <c r="F53" i="61"/>
  <c r="E53" i="61"/>
  <c r="S56" i="61"/>
  <c r="O56" i="61"/>
  <c r="L71" i="62" s="1"/>
  <c r="R56" i="61"/>
  <c r="O71" i="62" s="1"/>
  <c r="Q56" i="61"/>
  <c r="P56" i="61"/>
  <c r="E56" i="61"/>
  <c r="D56" i="61"/>
  <c r="G56" i="61"/>
  <c r="C56" i="61"/>
  <c r="F56" i="61"/>
  <c r="S60" i="61"/>
  <c r="O60" i="61"/>
  <c r="R60" i="61"/>
  <c r="Q60" i="61"/>
  <c r="N75" i="62" s="1"/>
  <c r="P60" i="61"/>
  <c r="M75" i="62" s="1"/>
  <c r="E60" i="61"/>
  <c r="D60" i="61"/>
  <c r="G60" i="61"/>
  <c r="C60" i="61"/>
  <c r="F60" i="61"/>
  <c r="S64" i="61"/>
  <c r="O64" i="61"/>
  <c r="L79" i="62" s="1"/>
  <c r="R64" i="61"/>
  <c r="O79" i="62" s="1"/>
  <c r="Q64" i="61"/>
  <c r="P64" i="61"/>
  <c r="E64" i="61"/>
  <c r="D64" i="61"/>
  <c r="G64" i="61"/>
  <c r="C64" i="61"/>
  <c r="F64" i="61"/>
  <c r="S68" i="61"/>
  <c r="P83" i="62" s="1"/>
  <c r="O68" i="61"/>
  <c r="R68" i="61"/>
  <c r="Q68" i="61"/>
  <c r="N83" i="62" s="1"/>
  <c r="P68" i="61"/>
  <c r="E68" i="61"/>
  <c r="D68" i="61"/>
  <c r="G68" i="61"/>
  <c r="C68" i="61"/>
  <c r="F68" i="61"/>
  <c r="S72" i="61"/>
  <c r="O72" i="61"/>
  <c r="R72" i="61"/>
  <c r="Q72" i="61"/>
  <c r="P72" i="61"/>
  <c r="E72" i="61"/>
  <c r="D72" i="61"/>
  <c r="G72" i="61"/>
  <c r="C72" i="61"/>
  <c r="F72" i="61"/>
  <c r="S76" i="61"/>
  <c r="O76" i="61"/>
  <c r="R76" i="61"/>
  <c r="Q76" i="61"/>
  <c r="P76" i="61"/>
  <c r="E76" i="61"/>
  <c r="D76" i="61"/>
  <c r="G76" i="61"/>
  <c r="C76" i="61"/>
  <c r="F76" i="61"/>
  <c r="S80" i="61"/>
  <c r="O80" i="61"/>
  <c r="R80" i="61"/>
  <c r="Q80" i="61"/>
  <c r="P80" i="61"/>
  <c r="E80" i="61"/>
  <c r="D80" i="61"/>
  <c r="G80" i="61"/>
  <c r="C80" i="61"/>
  <c r="F80" i="61"/>
  <c r="S84" i="61"/>
  <c r="O84" i="61"/>
  <c r="R84" i="61"/>
  <c r="Q84" i="61"/>
  <c r="P84" i="61"/>
  <c r="E84" i="61"/>
  <c r="D84" i="61"/>
  <c r="G84" i="61"/>
  <c r="C84" i="61"/>
  <c r="F84" i="61"/>
  <c r="S88" i="61"/>
  <c r="O88" i="61"/>
  <c r="R88" i="61"/>
  <c r="Q88" i="61"/>
  <c r="P88" i="61"/>
  <c r="E88" i="61"/>
  <c r="D88" i="61"/>
  <c r="G88" i="61"/>
  <c r="C88" i="61"/>
  <c r="F88" i="61"/>
  <c r="S92" i="61"/>
  <c r="O92" i="61"/>
  <c r="R92" i="61"/>
  <c r="Q92" i="61"/>
  <c r="P92" i="61"/>
  <c r="E92" i="61"/>
  <c r="D92" i="61"/>
  <c r="G92" i="61"/>
  <c r="C92" i="61"/>
  <c r="F92" i="61"/>
  <c r="S96" i="61"/>
  <c r="O96" i="61"/>
  <c r="R96" i="61"/>
  <c r="Q96" i="61"/>
  <c r="P96" i="61"/>
  <c r="E96" i="61"/>
  <c r="D96" i="61"/>
  <c r="G96" i="61"/>
  <c r="C96" i="61"/>
  <c r="F96" i="61"/>
  <c r="S100" i="61"/>
  <c r="O100" i="61"/>
  <c r="R100" i="61"/>
  <c r="Q100" i="61"/>
  <c r="P100" i="61"/>
  <c r="E100" i="61"/>
  <c r="D100" i="61"/>
  <c r="G100" i="61"/>
  <c r="C100" i="61"/>
  <c r="F100" i="61"/>
  <c r="S104" i="61"/>
  <c r="O104" i="61"/>
  <c r="R104" i="61"/>
  <c r="Q104" i="61"/>
  <c r="P104" i="61"/>
  <c r="E104" i="61"/>
  <c r="D104" i="61"/>
  <c r="G104" i="61"/>
  <c r="C104" i="61"/>
  <c r="F104" i="61"/>
  <c r="S108" i="61"/>
  <c r="O108" i="61"/>
  <c r="R108" i="61"/>
  <c r="Q108" i="61"/>
  <c r="P108" i="61"/>
  <c r="E108" i="61"/>
  <c r="D108" i="61"/>
  <c r="G108" i="61"/>
  <c r="C108" i="61"/>
  <c r="F108" i="61"/>
  <c r="S112" i="61"/>
  <c r="O112" i="61"/>
  <c r="R112" i="61"/>
  <c r="Q112" i="61"/>
  <c r="P112" i="61"/>
  <c r="E112" i="61"/>
  <c r="D112" i="61"/>
  <c r="G112" i="61"/>
  <c r="C112" i="61"/>
  <c r="F112" i="61"/>
  <c r="S116" i="61"/>
  <c r="O116" i="61"/>
  <c r="R116" i="61"/>
  <c r="Q116" i="61"/>
  <c r="P116" i="61"/>
  <c r="E116" i="61"/>
  <c r="D116" i="61"/>
  <c r="G116" i="61"/>
  <c r="C116" i="61"/>
  <c r="F116" i="61"/>
  <c r="S120" i="61"/>
  <c r="O120" i="61"/>
  <c r="R120" i="61"/>
  <c r="Q120" i="61"/>
  <c r="P120" i="61"/>
  <c r="E120" i="61"/>
  <c r="D120" i="61"/>
  <c r="G120" i="61"/>
  <c r="C120" i="61"/>
  <c r="F120" i="61"/>
  <c r="S124" i="61"/>
  <c r="O124" i="61"/>
  <c r="R124" i="61"/>
  <c r="Q124" i="61"/>
  <c r="P124" i="61"/>
  <c r="E124" i="61"/>
  <c r="D124" i="61"/>
  <c r="G124" i="61"/>
  <c r="C124" i="61"/>
  <c r="F124" i="61"/>
  <c r="S128" i="61"/>
  <c r="O128" i="61"/>
  <c r="R128" i="61"/>
  <c r="Q128" i="61"/>
  <c r="P128" i="61"/>
  <c r="E128" i="61"/>
  <c r="D128" i="61"/>
  <c r="G128" i="61"/>
  <c r="C128" i="61"/>
  <c r="F128" i="61"/>
  <c r="S132" i="61"/>
  <c r="O132" i="61"/>
  <c r="R132" i="61"/>
  <c r="Q132" i="61"/>
  <c r="P132" i="61"/>
  <c r="E132" i="61"/>
  <c r="D132" i="61"/>
  <c r="G132" i="61"/>
  <c r="C132" i="61"/>
  <c r="F132" i="61"/>
  <c r="S136" i="61"/>
  <c r="O136" i="61"/>
  <c r="R136" i="61"/>
  <c r="Q136" i="61"/>
  <c r="P136" i="61"/>
  <c r="E136" i="61"/>
  <c r="D136" i="61"/>
  <c r="G136" i="61"/>
  <c r="C136" i="61"/>
  <c r="F136" i="61"/>
  <c r="S140" i="61"/>
  <c r="O140" i="61"/>
  <c r="R140" i="61"/>
  <c r="Q140" i="61"/>
  <c r="P140" i="61"/>
  <c r="E140" i="61"/>
  <c r="D140" i="61"/>
  <c r="G140" i="61"/>
  <c r="C140" i="61"/>
  <c r="F140" i="61"/>
  <c r="S144" i="61"/>
  <c r="O144" i="61"/>
  <c r="R144" i="61"/>
  <c r="Q144" i="61"/>
  <c r="P144" i="61"/>
  <c r="E144" i="61"/>
  <c r="D144" i="61"/>
  <c r="G144" i="61"/>
  <c r="C144" i="61"/>
  <c r="F144" i="61"/>
  <c r="S148" i="61"/>
  <c r="O148" i="61"/>
  <c r="R148" i="61"/>
  <c r="Q148" i="61"/>
  <c r="P148" i="61"/>
  <c r="E148" i="61"/>
  <c r="D148" i="61"/>
  <c r="G148" i="61"/>
  <c r="C148" i="61"/>
  <c r="F148" i="61"/>
  <c r="S152" i="61"/>
  <c r="O152" i="61"/>
  <c r="R152" i="61"/>
  <c r="Q152" i="61"/>
  <c r="P152" i="61"/>
  <c r="E152" i="61"/>
  <c r="D152" i="61"/>
  <c r="G152" i="61"/>
  <c r="C152" i="61"/>
  <c r="F152" i="61"/>
  <c r="S156" i="61"/>
  <c r="O156" i="61"/>
  <c r="R156" i="61"/>
  <c r="Q156" i="61"/>
  <c r="P156" i="61"/>
  <c r="E156" i="61"/>
  <c r="D156" i="61"/>
  <c r="G156" i="61"/>
  <c r="C156" i="61"/>
  <c r="F156" i="61"/>
  <c r="S160" i="61"/>
  <c r="O160" i="61"/>
  <c r="R160" i="61"/>
  <c r="Q160" i="61"/>
  <c r="P160" i="61"/>
  <c r="E160" i="61"/>
  <c r="D160" i="61"/>
  <c r="G160" i="61"/>
  <c r="C160" i="61"/>
  <c r="F160" i="61"/>
  <c r="S164" i="61"/>
  <c r="O164" i="61"/>
  <c r="R164" i="61"/>
  <c r="Q164" i="61"/>
  <c r="P164" i="61"/>
  <c r="E164" i="61"/>
  <c r="D164" i="61"/>
  <c r="G164" i="61"/>
  <c r="C164" i="61"/>
  <c r="F164" i="61"/>
  <c r="S168" i="61"/>
  <c r="O168" i="61"/>
  <c r="R168" i="61"/>
  <c r="Q168" i="61"/>
  <c r="P168" i="61"/>
  <c r="E168" i="61"/>
  <c r="D168" i="61"/>
  <c r="G168" i="61"/>
  <c r="C168" i="61"/>
  <c r="F168" i="61"/>
  <c r="S172" i="61"/>
  <c r="O172" i="61"/>
  <c r="R172" i="61"/>
  <c r="Q172" i="61"/>
  <c r="P172" i="61"/>
  <c r="E172" i="61"/>
  <c r="D172" i="61"/>
  <c r="G172" i="61"/>
  <c r="C172" i="61"/>
  <c r="F172" i="61"/>
  <c r="S176" i="61"/>
  <c r="O176" i="61"/>
  <c r="R176" i="61"/>
  <c r="Q176" i="61"/>
  <c r="P176" i="61"/>
  <c r="E176" i="61"/>
  <c r="D176" i="61"/>
  <c r="G176" i="61"/>
  <c r="C176" i="61"/>
  <c r="F176" i="61"/>
  <c r="S180" i="61"/>
  <c r="O180" i="61"/>
  <c r="R180" i="61"/>
  <c r="Q180" i="61"/>
  <c r="P180" i="61"/>
  <c r="E180" i="61"/>
  <c r="D180" i="61"/>
  <c r="G180" i="61"/>
  <c r="C180" i="61"/>
  <c r="F180" i="61"/>
  <c r="S184" i="61"/>
  <c r="O184" i="61"/>
  <c r="R184" i="61"/>
  <c r="Q184" i="61"/>
  <c r="P184" i="61"/>
  <c r="E184" i="61"/>
  <c r="D184" i="61"/>
  <c r="G184" i="61"/>
  <c r="C184" i="61"/>
  <c r="F184" i="61"/>
  <c r="S188" i="61"/>
  <c r="O188" i="61"/>
  <c r="R188" i="61"/>
  <c r="Q188" i="61"/>
  <c r="P188" i="61"/>
  <c r="E188" i="61"/>
  <c r="D188" i="61"/>
  <c r="G188" i="61"/>
  <c r="C188" i="61"/>
  <c r="F188" i="61"/>
  <c r="S192" i="61"/>
  <c r="O192" i="61"/>
  <c r="R192" i="61"/>
  <c r="Q192" i="61"/>
  <c r="P192" i="61"/>
  <c r="E192" i="61"/>
  <c r="D192" i="61"/>
  <c r="G192" i="61"/>
  <c r="C192" i="61"/>
  <c r="F192" i="61"/>
  <c r="S196" i="61"/>
  <c r="O196" i="61"/>
  <c r="R196" i="61"/>
  <c r="Q196" i="61"/>
  <c r="P196" i="61"/>
  <c r="E196" i="61"/>
  <c r="D196" i="61"/>
  <c r="G196" i="61"/>
  <c r="C196" i="61"/>
  <c r="F196" i="61"/>
  <c r="S200" i="61"/>
  <c r="O200" i="61"/>
  <c r="R200" i="61"/>
  <c r="Q200" i="61"/>
  <c r="P200" i="61"/>
  <c r="E200" i="61"/>
  <c r="D200" i="61"/>
  <c r="G200" i="61"/>
  <c r="C200" i="61"/>
  <c r="F200" i="61"/>
  <c r="S204" i="61"/>
  <c r="O204" i="61"/>
  <c r="R204" i="61"/>
  <c r="Q204" i="61"/>
  <c r="P204" i="61"/>
  <c r="E204" i="61"/>
  <c r="D204" i="61"/>
  <c r="G204" i="61"/>
  <c r="C204" i="61"/>
  <c r="F204" i="61"/>
  <c r="S208" i="61"/>
  <c r="O208" i="61"/>
  <c r="R208" i="61"/>
  <c r="Q208" i="61"/>
  <c r="P208" i="61"/>
  <c r="E208" i="61"/>
  <c r="D208" i="61"/>
  <c r="G208" i="61"/>
  <c r="C208" i="61"/>
  <c r="F208" i="61"/>
  <c r="S212" i="61"/>
  <c r="O212" i="61"/>
  <c r="R212" i="61"/>
  <c r="Q212" i="61"/>
  <c r="P212" i="61"/>
  <c r="E212" i="61"/>
  <c r="D212" i="61"/>
  <c r="G212" i="61"/>
  <c r="C212" i="61"/>
  <c r="F212" i="61"/>
  <c r="S216" i="61"/>
  <c r="O216" i="61"/>
  <c r="R216" i="61"/>
  <c r="Q216" i="61"/>
  <c r="P216" i="61"/>
  <c r="E216" i="61"/>
  <c r="D216" i="61"/>
  <c r="G216" i="61"/>
  <c r="C216" i="61"/>
  <c r="F216" i="61"/>
  <c r="S220" i="61"/>
  <c r="O220" i="61"/>
  <c r="R220" i="61"/>
  <c r="Q220" i="61"/>
  <c r="P220" i="61"/>
  <c r="E220" i="61"/>
  <c r="D220" i="61"/>
  <c r="G220" i="61"/>
  <c r="C220" i="61"/>
  <c r="F220" i="61"/>
  <c r="S224" i="61"/>
  <c r="O224" i="61"/>
  <c r="R224" i="61"/>
  <c r="Q224" i="61"/>
  <c r="P224" i="61"/>
  <c r="E224" i="61"/>
  <c r="D224" i="61"/>
  <c r="G224" i="61"/>
  <c r="C224" i="61"/>
  <c r="F224" i="61"/>
  <c r="S228" i="61"/>
  <c r="O228" i="61"/>
  <c r="R228" i="61"/>
  <c r="Q228" i="61"/>
  <c r="P228" i="61"/>
  <c r="E228" i="61"/>
  <c r="D228" i="61"/>
  <c r="G228" i="61"/>
  <c r="C228" i="61"/>
  <c r="F228" i="61"/>
  <c r="S232" i="61"/>
  <c r="O232" i="61"/>
  <c r="R232" i="61"/>
  <c r="Q232" i="61"/>
  <c r="P232" i="61"/>
  <c r="E232" i="61"/>
  <c r="D232" i="61"/>
  <c r="G232" i="61"/>
  <c r="C232" i="61"/>
  <c r="F232" i="61"/>
  <c r="S236" i="61"/>
  <c r="O236" i="61"/>
  <c r="R236" i="61"/>
  <c r="Q236" i="61"/>
  <c r="P236" i="61"/>
  <c r="E236" i="61"/>
  <c r="D236" i="61"/>
  <c r="G236" i="61"/>
  <c r="C236" i="61"/>
  <c r="F236" i="61"/>
  <c r="S240" i="61"/>
  <c r="O240" i="61"/>
  <c r="R240" i="61"/>
  <c r="Q240" i="61"/>
  <c r="P240" i="61"/>
  <c r="E240" i="61"/>
  <c r="D240" i="61"/>
  <c r="G240" i="61"/>
  <c r="C240" i="61"/>
  <c r="F240" i="61"/>
  <c r="S244" i="61"/>
  <c r="O244" i="61"/>
  <c r="R244" i="61"/>
  <c r="Q244" i="61"/>
  <c r="P244" i="61"/>
  <c r="E244" i="61"/>
  <c r="D244" i="61"/>
  <c r="G244" i="61"/>
  <c r="C244" i="61"/>
  <c r="F244" i="61"/>
  <c r="S248" i="61"/>
  <c r="O248" i="61"/>
  <c r="R248" i="61"/>
  <c r="Q248" i="61"/>
  <c r="P248" i="61"/>
  <c r="E248" i="61"/>
  <c r="D248" i="61"/>
  <c r="G248" i="61"/>
  <c r="C248" i="61"/>
  <c r="F248" i="61"/>
  <c r="S252" i="61"/>
  <c r="O252" i="61"/>
  <c r="R252" i="61"/>
  <c r="Q252" i="61"/>
  <c r="P252" i="61"/>
  <c r="E252" i="61"/>
  <c r="D252" i="61"/>
  <c r="G252" i="61"/>
  <c r="C252" i="61"/>
  <c r="F252" i="61"/>
  <c r="S256" i="61"/>
  <c r="O256" i="61"/>
  <c r="R256" i="61"/>
  <c r="Q256" i="61"/>
  <c r="P256" i="61"/>
  <c r="E256" i="61"/>
  <c r="D256" i="61"/>
  <c r="G256" i="61"/>
  <c r="C256" i="61"/>
  <c r="F256" i="61"/>
  <c r="S260" i="61"/>
  <c r="O260" i="61"/>
  <c r="R260" i="61"/>
  <c r="Q260" i="61"/>
  <c r="P260" i="61"/>
  <c r="E260" i="61"/>
  <c r="D260" i="61"/>
  <c r="G260" i="61"/>
  <c r="C260" i="61"/>
  <c r="F260" i="61"/>
  <c r="S264" i="61"/>
  <c r="O264" i="61"/>
  <c r="R264" i="61"/>
  <c r="Q264" i="61"/>
  <c r="P264" i="61"/>
  <c r="E264" i="61"/>
  <c r="D264" i="61"/>
  <c r="G264" i="61"/>
  <c r="C264" i="61"/>
  <c r="F264" i="61"/>
  <c r="S268" i="61"/>
  <c r="O268" i="61"/>
  <c r="R268" i="61"/>
  <c r="Q268" i="61"/>
  <c r="P268" i="61"/>
  <c r="E268" i="61"/>
  <c r="D268" i="61"/>
  <c r="G268" i="61"/>
  <c r="C268" i="61"/>
  <c r="F268" i="61"/>
  <c r="S272" i="61"/>
  <c r="O272" i="61"/>
  <c r="R272" i="61"/>
  <c r="Q272" i="61"/>
  <c r="P272" i="61"/>
  <c r="E272" i="61"/>
  <c r="D272" i="61"/>
  <c r="G272" i="61"/>
  <c r="C272" i="61"/>
  <c r="F272" i="61"/>
  <c r="S276" i="61"/>
  <c r="O276" i="61"/>
  <c r="R276" i="61"/>
  <c r="Q276" i="61"/>
  <c r="P276" i="61"/>
  <c r="E276" i="61"/>
  <c r="D276" i="61"/>
  <c r="G276" i="61"/>
  <c r="C276" i="61"/>
  <c r="F276" i="61"/>
  <c r="S280" i="61"/>
  <c r="O280" i="61"/>
  <c r="R280" i="61"/>
  <c r="Q280" i="61"/>
  <c r="P280" i="61"/>
  <c r="E280" i="61"/>
  <c r="D280" i="61"/>
  <c r="G280" i="61"/>
  <c r="C280" i="61"/>
  <c r="F280" i="61"/>
  <c r="S284" i="61"/>
  <c r="O284" i="61"/>
  <c r="R284" i="61"/>
  <c r="Q284" i="61"/>
  <c r="P284" i="61"/>
  <c r="E284" i="61"/>
  <c r="D284" i="61"/>
  <c r="G284" i="61"/>
  <c r="C284" i="61"/>
  <c r="F284" i="61"/>
  <c r="S288" i="61"/>
  <c r="O288" i="61"/>
  <c r="R288" i="61"/>
  <c r="Q288" i="61"/>
  <c r="P288" i="61"/>
  <c r="E288" i="61"/>
  <c r="D288" i="61"/>
  <c r="G288" i="61"/>
  <c r="C288" i="61"/>
  <c r="F288" i="61"/>
  <c r="S292" i="61"/>
  <c r="O292" i="61"/>
  <c r="R292" i="61"/>
  <c r="Q292" i="61"/>
  <c r="P292" i="61"/>
  <c r="E292" i="61"/>
  <c r="D292" i="61"/>
  <c r="G292" i="61"/>
  <c r="C292" i="61"/>
  <c r="F292" i="61"/>
  <c r="S296" i="61"/>
  <c r="O296" i="61"/>
  <c r="R296" i="61"/>
  <c r="Q296" i="61"/>
  <c r="P296" i="61"/>
  <c r="E296" i="61"/>
  <c r="D296" i="61"/>
  <c r="G296" i="61"/>
  <c r="C296" i="61"/>
  <c r="F296" i="61"/>
  <c r="S300" i="61"/>
  <c r="O300" i="61"/>
  <c r="R300" i="61"/>
  <c r="Q300" i="61"/>
  <c r="P300" i="61"/>
  <c r="E300" i="61"/>
  <c r="D300" i="61"/>
  <c r="G300" i="61"/>
  <c r="C300" i="61"/>
  <c r="F300" i="61"/>
  <c r="S304" i="61"/>
  <c r="O304" i="61"/>
  <c r="R304" i="61"/>
  <c r="Q304" i="61"/>
  <c r="P304" i="61"/>
  <c r="E304" i="61"/>
  <c r="D304" i="61"/>
  <c r="G304" i="61"/>
  <c r="C304" i="61"/>
  <c r="F304" i="61"/>
  <c r="S308" i="61"/>
  <c r="O308" i="61"/>
  <c r="R308" i="61"/>
  <c r="Q308" i="61"/>
  <c r="P308" i="61"/>
  <c r="E308" i="61"/>
  <c r="D308" i="61"/>
  <c r="G308" i="61"/>
  <c r="C308" i="61"/>
  <c r="F308" i="61"/>
  <c r="S312" i="61"/>
  <c r="O312" i="61"/>
  <c r="R312" i="61"/>
  <c r="Q312" i="61"/>
  <c r="P312" i="61"/>
  <c r="E312" i="61"/>
  <c r="D312" i="61"/>
  <c r="G312" i="61"/>
  <c r="C312" i="61"/>
  <c r="F312" i="61"/>
  <c r="S316" i="61"/>
  <c r="O316" i="61"/>
  <c r="R316" i="61"/>
  <c r="Q316" i="61"/>
  <c r="P316" i="61"/>
  <c r="E316" i="61"/>
  <c r="D316" i="61"/>
  <c r="G316" i="61"/>
  <c r="C316" i="61"/>
  <c r="F316" i="61"/>
  <c r="S320" i="61"/>
  <c r="O320" i="61"/>
  <c r="R320" i="61"/>
  <c r="Q320" i="61"/>
  <c r="P320" i="61"/>
  <c r="E320" i="61"/>
  <c r="D320" i="61"/>
  <c r="G320" i="61"/>
  <c r="C320" i="61"/>
  <c r="F320" i="61"/>
  <c r="S324" i="61"/>
  <c r="O324" i="61"/>
  <c r="R324" i="61"/>
  <c r="Q324" i="61"/>
  <c r="P324" i="61"/>
  <c r="E324" i="61"/>
  <c r="D324" i="61"/>
  <c r="G324" i="61"/>
  <c r="C324" i="61"/>
  <c r="F324" i="61"/>
  <c r="S328" i="61"/>
  <c r="O328" i="61"/>
  <c r="R328" i="61"/>
  <c r="Q328" i="61"/>
  <c r="P328" i="61"/>
  <c r="E328" i="61"/>
  <c r="D328" i="61"/>
  <c r="G328" i="61"/>
  <c r="C328" i="61"/>
  <c r="F328" i="61"/>
  <c r="S332" i="61"/>
  <c r="O332" i="61"/>
  <c r="R332" i="61"/>
  <c r="Q332" i="61"/>
  <c r="P332" i="61"/>
  <c r="G332" i="61"/>
  <c r="C332" i="61"/>
  <c r="E332" i="61"/>
  <c r="F332" i="61"/>
  <c r="D332" i="61"/>
  <c r="S336" i="61"/>
  <c r="O336" i="61"/>
  <c r="R336" i="61"/>
  <c r="Q336" i="61"/>
  <c r="P336" i="61"/>
  <c r="G336" i="61"/>
  <c r="C336" i="61"/>
  <c r="E336" i="61"/>
  <c r="D336" i="61"/>
  <c r="F336" i="61"/>
  <c r="S340" i="61"/>
  <c r="O340" i="61"/>
  <c r="R340" i="61"/>
  <c r="Q340" i="61"/>
  <c r="P340" i="61"/>
  <c r="G340" i="61"/>
  <c r="C340" i="61"/>
  <c r="E340" i="61"/>
  <c r="F340" i="61"/>
  <c r="D340" i="61"/>
  <c r="S344" i="61"/>
  <c r="O344" i="61"/>
  <c r="R344" i="61"/>
  <c r="Q344" i="61"/>
  <c r="P344" i="61"/>
  <c r="G344" i="61"/>
  <c r="C344" i="61"/>
  <c r="E344" i="61"/>
  <c r="D344" i="61"/>
  <c r="F344" i="61"/>
  <c r="S348" i="61"/>
  <c r="O348" i="61"/>
  <c r="R348" i="61"/>
  <c r="Q348" i="61"/>
  <c r="P348" i="61"/>
  <c r="G348" i="61"/>
  <c r="C348" i="61"/>
  <c r="E348" i="61"/>
  <c r="F348" i="61"/>
  <c r="D348" i="61"/>
  <c r="S352" i="61"/>
  <c r="O352" i="61"/>
  <c r="R352" i="61"/>
  <c r="Q352" i="61"/>
  <c r="P352" i="61"/>
  <c r="G352" i="61"/>
  <c r="C352" i="61"/>
  <c r="E352" i="61"/>
  <c r="D352" i="61"/>
  <c r="F352" i="61"/>
  <c r="S356" i="61"/>
  <c r="O356" i="61"/>
  <c r="R356" i="61"/>
  <c r="Q356" i="61"/>
  <c r="P356" i="61"/>
  <c r="G356" i="61"/>
  <c r="C356" i="61"/>
  <c r="F356" i="61"/>
  <c r="E356" i="61"/>
  <c r="D356" i="61"/>
  <c r="S360" i="61"/>
  <c r="O360" i="61"/>
  <c r="R360" i="61"/>
  <c r="Q360" i="61"/>
  <c r="P360" i="61"/>
  <c r="G360" i="61"/>
  <c r="C360" i="61"/>
  <c r="F360" i="61"/>
  <c r="E360" i="61"/>
  <c r="D360" i="61"/>
  <c r="S364" i="61"/>
  <c r="O364" i="61"/>
  <c r="R364" i="61"/>
  <c r="Q364" i="61"/>
  <c r="P364" i="61"/>
  <c r="D364" i="61"/>
  <c r="G364" i="61"/>
  <c r="C364" i="61"/>
  <c r="F364" i="61"/>
  <c r="E364" i="61"/>
  <c r="S368" i="61"/>
  <c r="O368" i="61"/>
  <c r="R368" i="61"/>
  <c r="Q368" i="61"/>
  <c r="P368" i="61"/>
  <c r="D368" i="61"/>
  <c r="G368" i="61"/>
  <c r="C368" i="61"/>
  <c r="F368" i="61"/>
  <c r="E368" i="61"/>
  <c r="S372" i="61"/>
  <c r="O372" i="61"/>
  <c r="R372" i="61"/>
  <c r="Q372" i="61"/>
  <c r="P372" i="61"/>
  <c r="D372" i="61"/>
  <c r="G372" i="61"/>
  <c r="C372" i="61"/>
  <c r="F372" i="61"/>
  <c r="E372" i="61"/>
  <c r="S376" i="61"/>
  <c r="O376" i="61"/>
  <c r="R376" i="61"/>
  <c r="Q376" i="61"/>
  <c r="P376" i="61"/>
  <c r="D376" i="61"/>
  <c r="G376" i="61"/>
  <c r="C376" i="61"/>
  <c r="F376" i="61"/>
  <c r="E376" i="61"/>
  <c r="S380" i="61"/>
  <c r="O380" i="61"/>
  <c r="R380" i="61"/>
  <c r="Q380" i="61"/>
  <c r="P380" i="61"/>
  <c r="D380" i="61"/>
  <c r="G380" i="61"/>
  <c r="C380" i="61"/>
  <c r="F380" i="61"/>
  <c r="E380" i="61"/>
  <c r="S384" i="61"/>
  <c r="O384" i="61"/>
  <c r="R384" i="61"/>
  <c r="Q384" i="61"/>
  <c r="P384" i="61"/>
  <c r="D384" i="61"/>
  <c r="G384" i="61"/>
  <c r="C384" i="61"/>
  <c r="F384" i="61"/>
  <c r="E384" i="61"/>
  <c r="S388" i="61"/>
  <c r="O388" i="61"/>
  <c r="R388" i="61"/>
  <c r="Q388" i="61"/>
  <c r="P388" i="61"/>
  <c r="D388" i="61"/>
  <c r="G388" i="61"/>
  <c r="C388" i="61"/>
  <c r="F388" i="61"/>
  <c r="E388" i="61"/>
  <c r="S392" i="61"/>
  <c r="O392" i="61"/>
  <c r="R392" i="61"/>
  <c r="Q392" i="61"/>
  <c r="P392" i="61"/>
  <c r="D392" i="61"/>
  <c r="G392" i="61"/>
  <c r="C392" i="61"/>
  <c r="F392" i="61"/>
  <c r="E392" i="61"/>
  <c r="S396" i="61"/>
  <c r="O396" i="61"/>
  <c r="R396" i="61"/>
  <c r="Q396" i="61"/>
  <c r="P396" i="61"/>
  <c r="D396" i="61"/>
  <c r="G396" i="61"/>
  <c r="C396" i="61"/>
  <c r="F396" i="61"/>
  <c r="E396" i="61"/>
  <c r="S400" i="61"/>
  <c r="O400" i="61"/>
  <c r="R400" i="61"/>
  <c r="Q400" i="61"/>
  <c r="P400" i="61"/>
  <c r="D400" i="61"/>
  <c r="G400" i="61"/>
  <c r="C400" i="61"/>
  <c r="F400" i="61"/>
  <c r="E400" i="61"/>
  <c r="S404" i="61"/>
  <c r="O404" i="61"/>
  <c r="R404" i="61"/>
  <c r="Q404" i="61"/>
  <c r="P404" i="61"/>
  <c r="D404" i="61"/>
  <c r="G404" i="61"/>
  <c r="C404" i="61"/>
  <c r="F404" i="61"/>
  <c r="E404" i="61"/>
  <c r="S408" i="61"/>
  <c r="O408" i="61"/>
  <c r="R408" i="61"/>
  <c r="Q408" i="61"/>
  <c r="P408" i="61"/>
  <c r="D408" i="61"/>
  <c r="G408" i="61"/>
  <c r="C408" i="61"/>
  <c r="F408" i="61"/>
  <c r="E408" i="61"/>
  <c r="S412" i="61"/>
  <c r="O412" i="61"/>
  <c r="R412" i="61"/>
  <c r="Q412" i="61"/>
  <c r="P412" i="61"/>
  <c r="D412" i="61"/>
  <c r="G412" i="61"/>
  <c r="C412" i="61"/>
  <c r="F412" i="61"/>
  <c r="E412" i="61"/>
  <c r="S416" i="61"/>
  <c r="O416" i="61"/>
  <c r="R416" i="61"/>
  <c r="Q416" i="61"/>
  <c r="P416" i="61"/>
  <c r="D416" i="61"/>
  <c r="G416" i="61"/>
  <c r="C416" i="61"/>
  <c r="F416" i="61"/>
  <c r="E416" i="61"/>
  <c r="S420" i="61"/>
  <c r="O420" i="61"/>
  <c r="R420" i="61"/>
  <c r="Q420" i="61"/>
  <c r="P420" i="61"/>
  <c r="D420" i="61"/>
  <c r="G420" i="61"/>
  <c r="C420" i="61"/>
  <c r="F420" i="61"/>
  <c r="E420" i="61"/>
  <c r="S424" i="61"/>
  <c r="O424" i="61"/>
  <c r="R424" i="61"/>
  <c r="Q424" i="61"/>
  <c r="P424" i="61"/>
  <c r="D424" i="61"/>
  <c r="G424" i="61"/>
  <c r="C424" i="61"/>
  <c r="F424" i="61"/>
  <c r="E424" i="61"/>
  <c r="S428" i="61"/>
  <c r="O428" i="61"/>
  <c r="R428" i="61"/>
  <c r="Q428" i="61"/>
  <c r="P428" i="61"/>
  <c r="D428" i="61"/>
  <c r="G428" i="61"/>
  <c r="C428" i="61"/>
  <c r="F428" i="61"/>
  <c r="E428" i="61"/>
  <c r="S432" i="61"/>
  <c r="O432" i="61"/>
  <c r="R432" i="61"/>
  <c r="Q432" i="61"/>
  <c r="P432" i="61"/>
  <c r="D432" i="61"/>
  <c r="G432" i="61"/>
  <c r="C432" i="61"/>
  <c r="F432" i="61"/>
  <c r="E432" i="61"/>
  <c r="S436" i="61"/>
  <c r="O436" i="61"/>
  <c r="R436" i="61"/>
  <c r="Q436" i="61"/>
  <c r="P436" i="61"/>
  <c r="D436" i="61"/>
  <c r="G436" i="61"/>
  <c r="C436" i="61"/>
  <c r="F436" i="61"/>
  <c r="E436" i="61"/>
  <c r="S440" i="61"/>
  <c r="O440" i="61"/>
  <c r="R440" i="61"/>
  <c r="Q440" i="61"/>
  <c r="P440" i="61"/>
  <c r="D440" i="61"/>
  <c r="G440" i="61"/>
  <c r="C440" i="61"/>
  <c r="F440" i="61"/>
  <c r="E440" i="61"/>
  <c r="S444" i="61"/>
  <c r="O444" i="61"/>
  <c r="R444" i="61"/>
  <c r="Q444" i="61"/>
  <c r="P444" i="61"/>
  <c r="D444" i="61"/>
  <c r="G444" i="61"/>
  <c r="C444" i="61"/>
  <c r="F444" i="61"/>
  <c r="E444" i="61"/>
  <c r="S448" i="61"/>
  <c r="O448" i="61"/>
  <c r="R448" i="61"/>
  <c r="Q448" i="61"/>
  <c r="P448" i="61"/>
  <c r="D448" i="61"/>
  <c r="G448" i="61"/>
  <c r="C448" i="61"/>
  <c r="F448" i="61"/>
  <c r="E448" i="61"/>
  <c r="S452" i="61"/>
  <c r="O452" i="61"/>
  <c r="R452" i="61"/>
  <c r="Q452" i="61"/>
  <c r="P452" i="61"/>
  <c r="D452" i="61"/>
  <c r="G452" i="61"/>
  <c r="C452" i="61"/>
  <c r="F452" i="61"/>
  <c r="E452" i="61"/>
  <c r="S456" i="61"/>
  <c r="O456" i="61"/>
  <c r="R456" i="61"/>
  <c r="Q456" i="61"/>
  <c r="P456" i="61"/>
  <c r="D456" i="61"/>
  <c r="G456" i="61"/>
  <c r="C456" i="61"/>
  <c r="F456" i="61"/>
  <c r="E456" i="61"/>
  <c r="S460" i="61"/>
  <c r="O460" i="61"/>
  <c r="R460" i="61"/>
  <c r="Q460" i="61"/>
  <c r="P460" i="61"/>
  <c r="D460" i="61"/>
  <c r="G460" i="61"/>
  <c r="C460" i="61"/>
  <c r="F460" i="61"/>
  <c r="E460" i="61"/>
  <c r="S464" i="61"/>
  <c r="O464" i="61"/>
  <c r="R464" i="61"/>
  <c r="Q464" i="61"/>
  <c r="P464" i="61"/>
  <c r="D464" i="61"/>
  <c r="G464" i="61"/>
  <c r="C464" i="61"/>
  <c r="F464" i="61"/>
  <c r="E464" i="61"/>
  <c r="S468" i="61"/>
  <c r="O468" i="61"/>
  <c r="R468" i="61"/>
  <c r="Q468" i="61"/>
  <c r="P468" i="61"/>
  <c r="D468" i="61"/>
  <c r="G468" i="61"/>
  <c r="C468" i="61"/>
  <c r="F468" i="61"/>
  <c r="E468" i="61"/>
  <c r="S472" i="61"/>
  <c r="O472" i="61"/>
  <c r="R472" i="61"/>
  <c r="Q472" i="61"/>
  <c r="P472" i="61"/>
  <c r="D472" i="61"/>
  <c r="G472" i="61"/>
  <c r="C472" i="61"/>
  <c r="F472" i="61"/>
  <c r="E472" i="61"/>
  <c r="S476" i="61"/>
  <c r="O476" i="61"/>
  <c r="R476" i="61"/>
  <c r="Q476" i="61"/>
  <c r="P476" i="61"/>
  <c r="D476" i="61"/>
  <c r="G476" i="61"/>
  <c r="C476" i="61"/>
  <c r="F476" i="61"/>
  <c r="E476" i="61"/>
  <c r="S480" i="61"/>
  <c r="O480" i="61"/>
  <c r="R480" i="61"/>
  <c r="Q480" i="61"/>
  <c r="P480" i="61"/>
  <c r="D480" i="61"/>
  <c r="G480" i="61"/>
  <c r="C480" i="61"/>
  <c r="F480" i="61"/>
  <c r="E480" i="61"/>
  <c r="S484" i="61"/>
  <c r="O484" i="61"/>
  <c r="R484" i="61"/>
  <c r="Q484" i="61"/>
  <c r="P484" i="61"/>
  <c r="D484" i="61"/>
  <c r="G484" i="61"/>
  <c r="C484" i="61"/>
  <c r="F484" i="61"/>
  <c r="E484" i="61"/>
  <c r="S488" i="61"/>
  <c r="O488" i="61"/>
  <c r="R488" i="61"/>
  <c r="Q488" i="61"/>
  <c r="P488" i="61"/>
  <c r="D488" i="61"/>
  <c r="G488" i="61"/>
  <c r="C488" i="61"/>
  <c r="F488" i="61"/>
  <c r="E488" i="61"/>
  <c r="S492" i="61"/>
  <c r="O492" i="61"/>
  <c r="R492" i="61"/>
  <c r="Q492" i="61"/>
  <c r="P492" i="61"/>
  <c r="D492" i="61"/>
  <c r="G492" i="61"/>
  <c r="C492" i="61"/>
  <c r="F492" i="61"/>
  <c r="E492" i="61"/>
  <c r="S496" i="61"/>
  <c r="O496" i="61"/>
  <c r="R496" i="61"/>
  <c r="Q496" i="61"/>
  <c r="P496" i="61"/>
  <c r="D496" i="61"/>
  <c r="G496" i="61"/>
  <c r="C496" i="61"/>
  <c r="F496" i="61"/>
  <c r="E496" i="61"/>
  <c r="S500" i="61"/>
  <c r="O500" i="61"/>
  <c r="R500" i="61"/>
  <c r="Q500" i="61"/>
  <c r="P500" i="61"/>
  <c r="D500" i="61"/>
  <c r="G500" i="61"/>
  <c r="C500" i="61"/>
  <c r="F500" i="61"/>
  <c r="E500" i="61"/>
  <c r="S504" i="61"/>
  <c r="O504" i="61"/>
  <c r="R504" i="61"/>
  <c r="Q504" i="61"/>
  <c r="P504" i="61"/>
  <c r="D504" i="61"/>
  <c r="G504" i="61"/>
  <c r="C504" i="61"/>
  <c r="F504" i="61"/>
  <c r="E504" i="61"/>
  <c r="S508" i="61"/>
  <c r="O508" i="61"/>
  <c r="R508" i="61"/>
  <c r="Q508" i="61"/>
  <c r="P508" i="61"/>
  <c r="D508" i="61"/>
  <c r="G508" i="61"/>
  <c r="C508" i="61"/>
  <c r="F508" i="61"/>
  <c r="E508" i="61"/>
  <c r="S512" i="61"/>
  <c r="O512" i="61"/>
  <c r="R512" i="61"/>
  <c r="Q512" i="61"/>
  <c r="P512" i="61"/>
  <c r="D512" i="61"/>
  <c r="G512" i="61"/>
  <c r="C512" i="61"/>
  <c r="F512" i="61"/>
  <c r="E512" i="61"/>
  <c r="S516" i="61"/>
  <c r="O516" i="61"/>
  <c r="R516" i="61"/>
  <c r="Q516" i="61"/>
  <c r="P516" i="61"/>
  <c r="D516" i="61"/>
  <c r="G516" i="61"/>
  <c r="C516" i="61"/>
  <c r="F516" i="61"/>
  <c r="E516" i="61"/>
  <c r="S520" i="61"/>
  <c r="O520" i="61"/>
  <c r="R520" i="61"/>
  <c r="Q520" i="61"/>
  <c r="P520" i="61"/>
  <c r="D520" i="61"/>
  <c r="G520" i="61"/>
  <c r="C520" i="61"/>
  <c r="F520" i="61"/>
  <c r="E520" i="61"/>
  <c r="S524" i="61"/>
  <c r="O524" i="61"/>
  <c r="R524" i="61"/>
  <c r="Q524" i="61"/>
  <c r="P524" i="61"/>
  <c r="D524" i="61"/>
  <c r="G524" i="61"/>
  <c r="C524" i="61"/>
  <c r="F524" i="61"/>
  <c r="E524" i="61"/>
  <c r="S528" i="61"/>
  <c r="O528" i="61"/>
  <c r="R528" i="61"/>
  <c r="Q528" i="61"/>
  <c r="P528" i="61"/>
  <c r="D528" i="61"/>
  <c r="G528" i="61"/>
  <c r="C528" i="61"/>
  <c r="F528" i="61"/>
  <c r="E528" i="61"/>
  <c r="S532" i="61"/>
  <c r="O532" i="61"/>
  <c r="R532" i="61"/>
  <c r="Q532" i="61"/>
  <c r="P532" i="61"/>
  <c r="D532" i="61"/>
  <c r="G532" i="61"/>
  <c r="C532" i="61"/>
  <c r="F532" i="61"/>
  <c r="E532" i="61"/>
  <c r="S536" i="61"/>
  <c r="O536" i="61"/>
  <c r="R536" i="61"/>
  <c r="Q536" i="61"/>
  <c r="P536" i="61"/>
  <c r="D536" i="61"/>
  <c r="G536" i="61"/>
  <c r="C536" i="61"/>
  <c r="F536" i="61"/>
  <c r="E536" i="61"/>
  <c r="S540" i="61"/>
  <c r="O540" i="61"/>
  <c r="R540" i="61"/>
  <c r="Q540" i="61"/>
  <c r="P540" i="61"/>
  <c r="D540" i="61"/>
  <c r="G540" i="61"/>
  <c r="C540" i="61"/>
  <c r="F540" i="61"/>
  <c r="E540" i="61"/>
  <c r="S544" i="61"/>
  <c r="O544" i="61"/>
  <c r="R544" i="61"/>
  <c r="Q544" i="61"/>
  <c r="P544" i="61"/>
  <c r="D544" i="61"/>
  <c r="G544" i="61"/>
  <c r="C544" i="61"/>
  <c r="F544" i="61"/>
  <c r="E544" i="61"/>
  <c r="S548" i="61"/>
  <c r="O548" i="61"/>
  <c r="R548" i="61"/>
  <c r="Q548" i="61"/>
  <c r="P548" i="61"/>
  <c r="D548" i="61"/>
  <c r="G548" i="61"/>
  <c r="C548" i="61"/>
  <c r="F548" i="61"/>
  <c r="E548" i="61"/>
  <c r="S552" i="61"/>
  <c r="O552" i="61"/>
  <c r="R552" i="61"/>
  <c r="Q552" i="61"/>
  <c r="P552" i="61"/>
  <c r="D552" i="61"/>
  <c r="G552" i="61"/>
  <c r="C552" i="61"/>
  <c r="F552" i="61"/>
  <c r="E552" i="61"/>
  <c r="S556" i="61"/>
  <c r="O556" i="61"/>
  <c r="R556" i="61"/>
  <c r="Q556" i="61"/>
  <c r="P556" i="61"/>
  <c r="D556" i="61"/>
  <c r="G556" i="61"/>
  <c r="C556" i="61"/>
  <c r="F556" i="61"/>
  <c r="E556" i="61"/>
  <c r="S560" i="61"/>
  <c r="O560" i="61"/>
  <c r="R560" i="61"/>
  <c r="Q560" i="61"/>
  <c r="P560" i="61"/>
  <c r="D560" i="61"/>
  <c r="G560" i="61"/>
  <c r="C560" i="61"/>
  <c r="F560" i="61"/>
  <c r="E560" i="61"/>
  <c r="S564" i="61"/>
  <c r="O564" i="61"/>
  <c r="R564" i="61"/>
  <c r="Q564" i="61"/>
  <c r="P564" i="61"/>
  <c r="D564" i="61"/>
  <c r="G564" i="61"/>
  <c r="C564" i="61"/>
  <c r="F564" i="61"/>
  <c r="E564" i="61"/>
  <c r="S568" i="61"/>
  <c r="O568" i="61"/>
  <c r="R568" i="61"/>
  <c r="Q568" i="61"/>
  <c r="P568" i="61"/>
  <c r="D568" i="61"/>
  <c r="G568" i="61"/>
  <c r="C568" i="61"/>
  <c r="F568" i="61"/>
  <c r="E568" i="61"/>
  <c r="S572" i="61"/>
  <c r="O572" i="61"/>
  <c r="R572" i="61"/>
  <c r="Q572" i="61"/>
  <c r="P572" i="61"/>
  <c r="D572" i="61"/>
  <c r="G572" i="61"/>
  <c r="C572" i="61"/>
  <c r="F572" i="61"/>
  <c r="E572" i="61"/>
  <c r="S576" i="61"/>
  <c r="O576" i="61"/>
  <c r="R576" i="61"/>
  <c r="Q576" i="61"/>
  <c r="P576" i="61"/>
  <c r="D576" i="61"/>
  <c r="G576" i="61"/>
  <c r="C576" i="61"/>
  <c r="F576" i="61"/>
  <c r="E576" i="61"/>
  <c r="S580" i="61"/>
  <c r="O580" i="61"/>
  <c r="R580" i="61"/>
  <c r="Q580" i="61"/>
  <c r="P580" i="61"/>
  <c r="D580" i="61"/>
  <c r="G580" i="61"/>
  <c r="C580" i="61"/>
  <c r="F580" i="61"/>
  <c r="E580" i="61"/>
  <c r="S584" i="61"/>
  <c r="O584" i="61"/>
  <c r="R584" i="61"/>
  <c r="Q584" i="61"/>
  <c r="P584" i="61"/>
  <c r="D584" i="61"/>
  <c r="G584" i="61"/>
  <c r="C584" i="61"/>
  <c r="F584" i="61"/>
  <c r="E584" i="61"/>
  <c r="S588" i="61"/>
  <c r="O588" i="61"/>
  <c r="R588" i="61"/>
  <c r="Q588" i="61"/>
  <c r="P588" i="61"/>
  <c r="D588" i="61"/>
  <c r="G588" i="61"/>
  <c r="C588" i="61"/>
  <c r="F588" i="61"/>
  <c r="E588" i="61"/>
  <c r="S592" i="61"/>
  <c r="O592" i="61"/>
  <c r="R592" i="61"/>
  <c r="Q592" i="61"/>
  <c r="P592" i="61"/>
  <c r="D592" i="61"/>
  <c r="G592" i="61"/>
  <c r="C592" i="61"/>
  <c r="F592" i="61"/>
  <c r="E592" i="61"/>
  <c r="S596" i="61"/>
  <c r="O596" i="61"/>
  <c r="R596" i="61"/>
  <c r="Q596" i="61"/>
  <c r="P596" i="61"/>
  <c r="D596" i="61"/>
  <c r="G596" i="61"/>
  <c r="C596" i="61"/>
  <c r="F596" i="61"/>
  <c r="E596" i="61"/>
  <c r="S600" i="61"/>
  <c r="O600" i="61"/>
  <c r="R600" i="61"/>
  <c r="Q600" i="61"/>
  <c r="P600" i="61"/>
  <c r="D600" i="61"/>
  <c r="G600" i="61"/>
  <c r="C600" i="61"/>
  <c r="F600" i="61"/>
  <c r="E600" i="61"/>
  <c r="S604" i="61"/>
  <c r="O604" i="61"/>
  <c r="R604" i="61"/>
  <c r="Q604" i="61"/>
  <c r="P604" i="61"/>
  <c r="D604" i="61"/>
  <c r="G604" i="61"/>
  <c r="C604" i="61"/>
  <c r="F604" i="61"/>
  <c r="E604" i="61"/>
  <c r="S608" i="61"/>
  <c r="O608" i="61"/>
  <c r="R608" i="61"/>
  <c r="Q608" i="61"/>
  <c r="P608" i="61"/>
  <c r="D608" i="61"/>
  <c r="G608" i="61"/>
  <c r="C608" i="61"/>
  <c r="F608" i="61"/>
  <c r="E608" i="61"/>
  <c r="S612" i="61"/>
  <c r="O612" i="61"/>
  <c r="R612" i="61"/>
  <c r="Q612" i="61"/>
  <c r="P612" i="61"/>
  <c r="D612" i="61"/>
  <c r="G612" i="61"/>
  <c r="C612" i="61"/>
  <c r="F612" i="61"/>
  <c r="E612" i="61"/>
  <c r="S616" i="61"/>
  <c r="O616" i="61"/>
  <c r="R616" i="61"/>
  <c r="Q616" i="61"/>
  <c r="P616" i="61"/>
  <c r="D616" i="61"/>
  <c r="G616" i="61"/>
  <c r="C616" i="61"/>
  <c r="F616" i="61"/>
  <c r="E616" i="61"/>
  <c r="S620" i="61"/>
  <c r="O620" i="61"/>
  <c r="R620" i="61"/>
  <c r="Q620" i="61"/>
  <c r="P620" i="61"/>
  <c r="D620" i="61"/>
  <c r="G620" i="61"/>
  <c r="C620" i="61"/>
  <c r="F620" i="61"/>
  <c r="E620" i="61"/>
  <c r="S624" i="61"/>
  <c r="O624" i="61"/>
  <c r="R624" i="61"/>
  <c r="Q624" i="61"/>
  <c r="P624" i="61"/>
  <c r="D624" i="61"/>
  <c r="G624" i="61"/>
  <c r="C624" i="61"/>
  <c r="F624" i="61"/>
  <c r="E624" i="61"/>
  <c r="S628" i="61"/>
  <c r="O628" i="61"/>
  <c r="R628" i="61"/>
  <c r="Q628" i="61"/>
  <c r="P628" i="61"/>
  <c r="D628" i="61"/>
  <c r="G628" i="61"/>
  <c r="C628" i="61"/>
  <c r="F628" i="61"/>
  <c r="E628" i="61"/>
  <c r="S632" i="61"/>
  <c r="O632" i="61"/>
  <c r="R632" i="61"/>
  <c r="Q632" i="61"/>
  <c r="P632" i="61"/>
  <c r="D632" i="61"/>
  <c r="G632" i="61"/>
  <c r="C632" i="61"/>
  <c r="F632" i="61"/>
  <c r="E632" i="61"/>
  <c r="S636" i="61"/>
  <c r="O636" i="61"/>
  <c r="R636" i="61"/>
  <c r="Q636" i="61"/>
  <c r="P636" i="61"/>
  <c r="D636" i="61"/>
  <c r="G636" i="61"/>
  <c r="C636" i="61"/>
  <c r="F636" i="61"/>
  <c r="E636" i="61"/>
  <c r="S640" i="61"/>
  <c r="O640" i="61"/>
  <c r="R640" i="61"/>
  <c r="Q640" i="61"/>
  <c r="P640" i="61"/>
  <c r="D640" i="61"/>
  <c r="G640" i="61"/>
  <c r="C640" i="61"/>
  <c r="F640" i="61"/>
  <c r="E640" i="61"/>
  <c r="S644" i="61"/>
  <c r="O644" i="61"/>
  <c r="R644" i="61"/>
  <c r="Q644" i="61"/>
  <c r="P644" i="61"/>
  <c r="D644" i="61"/>
  <c r="G644" i="61"/>
  <c r="C644" i="61"/>
  <c r="F644" i="61"/>
  <c r="E644" i="61"/>
  <c r="S648" i="61"/>
  <c r="O648" i="61"/>
  <c r="R648" i="61"/>
  <c r="Q648" i="61"/>
  <c r="P648" i="61"/>
  <c r="D648" i="61"/>
  <c r="G648" i="61"/>
  <c r="C648" i="61"/>
  <c r="F648" i="61"/>
  <c r="E648" i="61"/>
  <c r="S652" i="61"/>
  <c r="O652" i="61"/>
  <c r="R652" i="61"/>
  <c r="Q652" i="61"/>
  <c r="P652" i="61"/>
  <c r="D652" i="61"/>
  <c r="G652" i="61"/>
  <c r="C652" i="61"/>
  <c r="F652" i="61"/>
  <c r="E652" i="61"/>
  <c r="S656" i="61"/>
  <c r="O656" i="61"/>
  <c r="R656" i="61"/>
  <c r="Q656" i="61"/>
  <c r="P656" i="61"/>
  <c r="D656" i="61"/>
  <c r="G656" i="61"/>
  <c r="C656" i="61"/>
  <c r="F656" i="61"/>
  <c r="E656" i="61"/>
  <c r="S660" i="61"/>
  <c r="O660" i="61"/>
  <c r="R660" i="61"/>
  <c r="Q660" i="61"/>
  <c r="P660" i="61"/>
  <c r="D660" i="61"/>
  <c r="G660" i="61"/>
  <c r="C660" i="61"/>
  <c r="F660" i="61"/>
  <c r="E660" i="61"/>
  <c r="S664" i="61"/>
  <c r="O664" i="61"/>
  <c r="R664" i="61"/>
  <c r="Q664" i="61"/>
  <c r="P664" i="61"/>
  <c r="D664" i="61"/>
  <c r="G664" i="61"/>
  <c r="C664" i="61"/>
  <c r="F664" i="61"/>
  <c r="E664" i="61"/>
  <c r="S668" i="61"/>
  <c r="O668" i="61"/>
  <c r="R668" i="61"/>
  <c r="Q668" i="61"/>
  <c r="P668" i="61"/>
  <c r="D668" i="61"/>
  <c r="G668" i="61"/>
  <c r="C668" i="61"/>
  <c r="F668" i="61"/>
  <c r="E668" i="61"/>
  <c r="S672" i="61"/>
  <c r="O672" i="61"/>
  <c r="R672" i="61"/>
  <c r="Q672" i="61"/>
  <c r="P672" i="61"/>
  <c r="D672" i="61"/>
  <c r="G672" i="61"/>
  <c r="C672" i="61"/>
  <c r="F672" i="61"/>
  <c r="E672" i="61"/>
  <c r="S676" i="61"/>
  <c r="O676" i="61"/>
  <c r="R676" i="61"/>
  <c r="Q676" i="61"/>
  <c r="P676" i="61"/>
  <c r="D676" i="61"/>
  <c r="G676" i="61"/>
  <c r="C676" i="61"/>
  <c r="F676" i="61"/>
  <c r="E676" i="61"/>
  <c r="S680" i="61"/>
  <c r="O680" i="61"/>
  <c r="R680" i="61"/>
  <c r="Q680" i="61"/>
  <c r="P680" i="61"/>
  <c r="D680" i="61"/>
  <c r="G680" i="61"/>
  <c r="C680" i="61"/>
  <c r="F680" i="61"/>
  <c r="E680" i="61"/>
  <c r="S684" i="61"/>
  <c r="O684" i="61"/>
  <c r="R684" i="61"/>
  <c r="Q684" i="61"/>
  <c r="P684" i="61"/>
  <c r="D684" i="61"/>
  <c r="G684" i="61"/>
  <c r="C684" i="61"/>
  <c r="F684" i="61"/>
  <c r="E684" i="61"/>
  <c r="S688" i="61"/>
  <c r="O688" i="61"/>
  <c r="R688" i="61"/>
  <c r="Q688" i="61"/>
  <c r="P688" i="61"/>
  <c r="D688" i="61"/>
  <c r="G688" i="61"/>
  <c r="C688" i="61"/>
  <c r="F688" i="61"/>
  <c r="E688" i="61"/>
  <c r="S692" i="61"/>
  <c r="O692" i="61"/>
  <c r="R692" i="61"/>
  <c r="Q692" i="61"/>
  <c r="P692" i="61"/>
  <c r="D692" i="61"/>
  <c r="G692" i="61"/>
  <c r="C692" i="61"/>
  <c r="F692" i="61"/>
  <c r="E692" i="61"/>
  <c r="S696" i="61"/>
  <c r="O696" i="61"/>
  <c r="R696" i="61"/>
  <c r="Q696" i="61"/>
  <c r="P696" i="61"/>
  <c r="D696" i="61"/>
  <c r="G696" i="61"/>
  <c r="C696" i="61"/>
  <c r="F696" i="61"/>
  <c r="E696" i="61"/>
  <c r="S700" i="61"/>
  <c r="O700" i="61"/>
  <c r="R700" i="61"/>
  <c r="Q700" i="61"/>
  <c r="P700" i="61"/>
  <c r="D700" i="61"/>
  <c r="G700" i="61"/>
  <c r="C700" i="61"/>
  <c r="F700" i="61"/>
  <c r="E700" i="61"/>
  <c r="S704" i="61"/>
  <c r="O704" i="61"/>
  <c r="R704" i="61"/>
  <c r="Q704" i="61"/>
  <c r="P704" i="61"/>
  <c r="D704" i="61"/>
  <c r="G704" i="61"/>
  <c r="C704" i="61"/>
  <c r="F704" i="61"/>
  <c r="E704" i="61"/>
  <c r="S708" i="61"/>
  <c r="O708" i="61"/>
  <c r="R708" i="61"/>
  <c r="Q708" i="61"/>
  <c r="P708" i="61"/>
  <c r="D708" i="61"/>
  <c r="G708" i="61"/>
  <c r="C708" i="61"/>
  <c r="F708" i="61"/>
  <c r="E708" i="61"/>
  <c r="S712" i="61"/>
  <c r="O712" i="61"/>
  <c r="R712" i="61"/>
  <c r="Q712" i="61"/>
  <c r="P712" i="61"/>
  <c r="D712" i="61"/>
  <c r="G712" i="61"/>
  <c r="C712" i="61"/>
  <c r="F712" i="61"/>
  <c r="E712" i="61"/>
  <c r="S716" i="61"/>
  <c r="O716" i="61"/>
  <c r="R716" i="61"/>
  <c r="Q716" i="61"/>
  <c r="P716" i="61"/>
  <c r="D716" i="61"/>
  <c r="G716" i="61"/>
  <c r="C716" i="61"/>
  <c r="F716" i="61"/>
  <c r="E716" i="61"/>
  <c r="S720" i="61"/>
  <c r="O720" i="61"/>
  <c r="R720" i="61"/>
  <c r="Q720" i="61"/>
  <c r="P720" i="61"/>
  <c r="D720" i="61"/>
  <c r="G720" i="61"/>
  <c r="C720" i="61"/>
  <c r="F720" i="61"/>
  <c r="E720" i="61"/>
  <c r="S724" i="61"/>
  <c r="O724" i="61"/>
  <c r="R724" i="61"/>
  <c r="Q724" i="61"/>
  <c r="P724" i="61"/>
  <c r="D724" i="61"/>
  <c r="G724" i="61"/>
  <c r="C724" i="61"/>
  <c r="F724" i="61"/>
  <c r="E724" i="61"/>
  <c r="S728" i="61"/>
  <c r="O728" i="61"/>
  <c r="R728" i="61"/>
  <c r="Q728" i="61"/>
  <c r="P728" i="61"/>
  <c r="D728" i="61"/>
  <c r="G728" i="61"/>
  <c r="C728" i="61"/>
  <c r="F728" i="61"/>
  <c r="E728" i="61"/>
  <c r="S732" i="61"/>
  <c r="O732" i="61"/>
  <c r="R732" i="61"/>
  <c r="Q732" i="61"/>
  <c r="P732" i="61"/>
  <c r="D732" i="61"/>
  <c r="G732" i="61"/>
  <c r="C732" i="61"/>
  <c r="F732" i="61"/>
  <c r="E732" i="61"/>
  <c r="S736" i="61"/>
  <c r="O736" i="61"/>
  <c r="R736" i="61"/>
  <c r="Q736" i="61"/>
  <c r="P736" i="61"/>
  <c r="D736" i="61"/>
  <c r="G736" i="61"/>
  <c r="C736" i="61"/>
  <c r="F736" i="61"/>
  <c r="E736" i="61"/>
  <c r="S740" i="61"/>
  <c r="O740" i="61"/>
  <c r="R740" i="61"/>
  <c r="Q740" i="61"/>
  <c r="P740" i="61"/>
  <c r="D740" i="61"/>
  <c r="G740" i="61"/>
  <c r="C740" i="61"/>
  <c r="F740" i="61"/>
  <c r="E740" i="61"/>
  <c r="S744" i="61"/>
  <c r="O744" i="61"/>
  <c r="R744" i="61"/>
  <c r="Q744" i="61"/>
  <c r="P744" i="61"/>
  <c r="D744" i="61"/>
  <c r="G744" i="61"/>
  <c r="C744" i="61"/>
  <c r="F744" i="61"/>
  <c r="E744" i="61"/>
  <c r="S748" i="61"/>
  <c r="O748" i="61"/>
  <c r="R748" i="61"/>
  <c r="Q748" i="61"/>
  <c r="P748" i="61"/>
  <c r="D748" i="61"/>
  <c r="G748" i="61"/>
  <c r="C748" i="61"/>
  <c r="F748" i="61"/>
  <c r="E748" i="61"/>
  <c r="S752" i="61"/>
  <c r="O752" i="61"/>
  <c r="R752" i="61"/>
  <c r="Q752" i="61"/>
  <c r="P752" i="61"/>
  <c r="D752" i="61"/>
  <c r="G752" i="61"/>
  <c r="C752" i="61"/>
  <c r="F752" i="61"/>
  <c r="E752" i="61"/>
  <c r="S756" i="61"/>
  <c r="O756" i="61"/>
  <c r="R756" i="61"/>
  <c r="Q756" i="61"/>
  <c r="P756" i="61"/>
  <c r="D756" i="61"/>
  <c r="G756" i="61"/>
  <c r="C756" i="61"/>
  <c r="F756" i="61"/>
  <c r="E756" i="61"/>
  <c r="S760" i="61"/>
  <c r="O760" i="61"/>
  <c r="R760" i="61"/>
  <c r="Q760" i="61"/>
  <c r="P760" i="61"/>
  <c r="D760" i="61"/>
  <c r="G760" i="61"/>
  <c r="C760" i="61"/>
  <c r="F760" i="61"/>
  <c r="E760" i="61"/>
  <c r="S764" i="61"/>
  <c r="O764" i="61"/>
  <c r="R764" i="61"/>
  <c r="Q764" i="61"/>
  <c r="P764" i="61"/>
  <c r="D764" i="61"/>
  <c r="G764" i="61"/>
  <c r="C764" i="61"/>
  <c r="F764" i="61"/>
  <c r="E764" i="61"/>
  <c r="S768" i="61"/>
  <c r="O768" i="61"/>
  <c r="R768" i="61"/>
  <c r="Q768" i="61"/>
  <c r="P768" i="61"/>
  <c r="D768" i="61"/>
  <c r="G768" i="61"/>
  <c r="C768" i="61"/>
  <c r="F768" i="61"/>
  <c r="E768" i="61"/>
  <c r="S772" i="61"/>
  <c r="O772" i="61"/>
  <c r="R772" i="61"/>
  <c r="Q772" i="61"/>
  <c r="P772" i="61"/>
  <c r="D772" i="61"/>
  <c r="G772" i="61"/>
  <c r="C772" i="61"/>
  <c r="F772" i="61"/>
  <c r="E772" i="61"/>
  <c r="S776" i="61"/>
  <c r="O776" i="61"/>
  <c r="R776" i="61"/>
  <c r="Q776" i="61"/>
  <c r="P776" i="61"/>
  <c r="D776" i="61"/>
  <c r="G776" i="61"/>
  <c r="C776" i="61"/>
  <c r="F776" i="61"/>
  <c r="E776" i="61"/>
  <c r="S780" i="61"/>
  <c r="O780" i="61"/>
  <c r="R780" i="61"/>
  <c r="Q780" i="61"/>
  <c r="P780" i="61"/>
  <c r="D780" i="61"/>
  <c r="G780" i="61"/>
  <c r="C780" i="61"/>
  <c r="F780" i="61"/>
  <c r="E780" i="61"/>
  <c r="S784" i="61"/>
  <c r="O784" i="61"/>
  <c r="R784" i="61"/>
  <c r="Q784" i="61"/>
  <c r="P784" i="61"/>
  <c r="D784" i="61"/>
  <c r="G784" i="61"/>
  <c r="C784" i="61"/>
  <c r="F784" i="61"/>
  <c r="E784" i="61"/>
  <c r="S788" i="61"/>
  <c r="O788" i="61"/>
  <c r="R788" i="61"/>
  <c r="Q788" i="61"/>
  <c r="P788" i="61"/>
  <c r="D788" i="61"/>
  <c r="G788" i="61"/>
  <c r="C788" i="61"/>
  <c r="F788" i="61"/>
  <c r="E788" i="61"/>
  <c r="S792" i="61"/>
  <c r="O792" i="61"/>
  <c r="R792" i="61"/>
  <c r="Q792" i="61"/>
  <c r="P792" i="61"/>
  <c r="D792" i="61"/>
  <c r="G792" i="61"/>
  <c r="C792" i="61"/>
  <c r="F792" i="61"/>
  <c r="E792" i="61"/>
  <c r="S796" i="61"/>
  <c r="O796" i="61"/>
  <c r="R796" i="61"/>
  <c r="Q796" i="61"/>
  <c r="P796" i="61"/>
  <c r="D796" i="61"/>
  <c r="G796" i="61"/>
  <c r="C796" i="61"/>
  <c r="F796" i="61"/>
  <c r="E796" i="61"/>
  <c r="S800" i="61"/>
  <c r="O800" i="61"/>
  <c r="R800" i="61"/>
  <c r="Q800" i="61"/>
  <c r="P800" i="61"/>
  <c r="D800" i="61"/>
  <c r="G800" i="61"/>
  <c r="C800" i="61"/>
  <c r="F800" i="61"/>
  <c r="E800" i="61"/>
  <c r="S804" i="61"/>
  <c r="O804" i="61"/>
  <c r="R804" i="61"/>
  <c r="Q804" i="61"/>
  <c r="P804" i="61"/>
  <c r="D804" i="61"/>
  <c r="G804" i="61"/>
  <c r="C804" i="61"/>
  <c r="F804" i="61"/>
  <c r="E804" i="61"/>
  <c r="S808" i="61"/>
  <c r="O808" i="61"/>
  <c r="R808" i="61"/>
  <c r="Q808" i="61"/>
  <c r="P808" i="61"/>
  <c r="D808" i="61"/>
  <c r="G808" i="61"/>
  <c r="C808" i="61"/>
  <c r="F808" i="61"/>
  <c r="E808" i="61"/>
  <c r="S812" i="61"/>
  <c r="O812" i="61"/>
  <c r="R812" i="61"/>
  <c r="Q812" i="61"/>
  <c r="P812" i="61"/>
  <c r="E812" i="61"/>
  <c r="D812" i="61"/>
  <c r="G812" i="61"/>
  <c r="F812" i="61"/>
  <c r="C812" i="61"/>
  <c r="S816" i="61"/>
  <c r="O816" i="61"/>
  <c r="R816" i="61"/>
  <c r="Q816" i="61"/>
  <c r="P816" i="61"/>
  <c r="E816" i="61"/>
  <c r="D816" i="61"/>
  <c r="F816" i="61"/>
  <c r="C816" i="61"/>
  <c r="G816" i="61"/>
  <c r="S820" i="61"/>
  <c r="O820" i="61"/>
  <c r="R820" i="61"/>
  <c r="Q820" i="61"/>
  <c r="P820" i="61"/>
  <c r="E820" i="61"/>
  <c r="D820" i="61"/>
  <c r="G820" i="61"/>
  <c r="F820" i="61"/>
  <c r="C820" i="61"/>
  <c r="S824" i="61"/>
  <c r="O824" i="61"/>
  <c r="R824" i="61"/>
  <c r="Q824" i="61"/>
  <c r="P824" i="61"/>
  <c r="E824" i="61"/>
  <c r="D824" i="61"/>
  <c r="F824" i="61"/>
  <c r="C824" i="61"/>
  <c r="G824" i="61"/>
  <c r="S828" i="61"/>
  <c r="O828" i="61"/>
  <c r="R828" i="61"/>
  <c r="Q828" i="61"/>
  <c r="P828" i="61"/>
  <c r="E828" i="61"/>
  <c r="D828" i="61"/>
  <c r="G828" i="61"/>
  <c r="F828" i="61"/>
  <c r="C828" i="61"/>
  <c r="S832" i="61"/>
  <c r="O832" i="61"/>
  <c r="R832" i="61"/>
  <c r="Q832" i="61"/>
  <c r="P832" i="61"/>
  <c r="E832" i="61"/>
  <c r="D832" i="61"/>
  <c r="F832" i="61"/>
  <c r="C832" i="61"/>
  <c r="G832" i="61"/>
  <c r="S836" i="61"/>
  <c r="O836" i="61"/>
  <c r="R836" i="61"/>
  <c r="Q836" i="61"/>
  <c r="P836" i="61"/>
  <c r="E836" i="61"/>
  <c r="D836" i="61"/>
  <c r="G836" i="61"/>
  <c r="F836" i="61"/>
  <c r="C836" i="61"/>
  <c r="S840" i="61"/>
  <c r="O840" i="61"/>
  <c r="R840" i="61"/>
  <c r="Q840" i="61"/>
  <c r="P840" i="61"/>
  <c r="E840" i="61"/>
  <c r="D840" i="61"/>
  <c r="F840" i="61"/>
  <c r="C840" i="61"/>
  <c r="G840" i="61"/>
  <c r="S844" i="61"/>
  <c r="O844" i="61"/>
  <c r="R844" i="61"/>
  <c r="Q844" i="61"/>
  <c r="P844" i="61"/>
  <c r="E844" i="61"/>
  <c r="D844" i="61"/>
  <c r="G844" i="61"/>
  <c r="F844" i="61"/>
  <c r="C844" i="61"/>
  <c r="S848" i="61"/>
  <c r="O848" i="61"/>
  <c r="R848" i="61"/>
  <c r="Q848" i="61"/>
  <c r="P848" i="61"/>
  <c r="E848" i="61"/>
  <c r="D848" i="61"/>
  <c r="F848" i="61"/>
  <c r="C848" i="61"/>
  <c r="G848" i="61"/>
  <c r="S852" i="61"/>
  <c r="O852" i="61"/>
  <c r="R852" i="61"/>
  <c r="Q852" i="61"/>
  <c r="P852" i="61"/>
  <c r="E852" i="61"/>
  <c r="D852" i="61"/>
  <c r="G852" i="61"/>
  <c r="F852" i="61"/>
  <c r="C852" i="61"/>
  <c r="S856" i="61"/>
  <c r="O856" i="61"/>
  <c r="R856" i="61"/>
  <c r="Q856" i="61"/>
  <c r="P856" i="61"/>
  <c r="E856" i="61"/>
  <c r="D856" i="61"/>
  <c r="F856" i="61"/>
  <c r="C856" i="61"/>
  <c r="G856" i="61"/>
  <c r="S860" i="61"/>
  <c r="O860" i="61"/>
  <c r="R860" i="61"/>
  <c r="Q860" i="61"/>
  <c r="P860" i="61"/>
  <c r="E860" i="61"/>
  <c r="D860" i="61"/>
  <c r="G860" i="61"/>
  <c r="F860" i="61"/>
  <c r="C860" i="61"/>
  <c r="S864" i="61"/>
  <c r="O864" i="61"/>
  <c r="R864" i="61"/>
  <c r="Q864" i="61"/>
  <c r="P864" i="61"/>
  <c r="E864" i="61"/>
  <c r="D864" i="61"/>
  <c r="F864" i="61"/>
  <c r="C864" i="61"/>
  <c r="G864" i="61"/>
  <c r="S868" i="61"/>
  <c r="O868" i="61"/>
  <c r="R868" i="61"/>
  <c r="Q868" i="61"/>
  <c r="P868" i="61"/>
  <c r="E868" i="61"/>
  <c r="D868" i="61"/>
  <c r="G868" i="61"/>
  <c r="F868" i="61"/>
  <c r="C868" i="61"/>
  <c r="S872" i="61"/>
  <c r="O872" i="61"/>
  <c r="R872" i="61"/>
  <c r="Q872" i="61"/>
  <c r="P872" i="61"/>
  <c r="E872" i="61"/>
  <c r="D872" i="61"/>
  <c r="F872" i="61"/>
  <c r="C872" i="61"/>
  <c r="G872" i="61"/>
  <c r="S876" i="61"/>
  <c r="O876" i="61"/>
  <c r="R876" i="61"/>
  <c r="Q876" i="61"/>
  <c r="P876" i="61"/>
  <c r="E876" i="61"/>
  <c r="D876" i="61"/>
  <c r="G876" i="61"/>
  <c r="F876" i="61"/>
  <c r="C876" i="61"/>
  <c r="S880" i="61"/>
  <c r="O880" i="61"/>
  <c r="R880" i="61"/>
  <c r="Q880" i="61"/>
  <c r="P880" i="61"/>
  <c r="E880" i="61"/>
  <c r="D880" i="61"/>
  <c r="F880" i="61"/>
  <c r="C880" i="61"/>
  <c r="G880" i="61"/>
  <c r="S884" i="61"/>
  <c r="O884" i="61"/>
  <c r="R884" i="61"/>
  <c r="Q884" i="61"/>
  <c r="P884" i="61"/>
  <c r="E884" i="61"/>
  <c r="D884" i="61"/>
  <c r="G884" i="61"/>
  <c r="F884" i="61"/>
  <c r="C884" i="61"/>
  <c r="S888" i="61"/>
  <c r="O888" i="61"/>
  <c r="R888" i="61"/>
  <c r="Q888" i="61"/>
  <c r="P888" i="61"/>
  <c r="E888" i="61"/>
  <c r="D888" i="61"/>
  <c r="F888" i="61"/>
  <c r="C888" i="61"/>
  <c r="G888" i="61"/>
  <c r="S892" i="61"/>
  <c r="O892" i="61"/>
  <c r="R892" i="61"/>
  <c r="Q892" i="61"/>
  <c r="P892" i="61"/>
  <c r="E892" i="61"/>
  <c r="D892" i="61"/>
  <c r="G892" i="61"/>
  <c r="F892" i="61"/>
  <c r="C892" i="61"/>
  <c r="S896" i="61"/>
  <c r="O896" i="61"/>
  <c r="R896" i="61"/>
  <c r="Q896" i="61"/>
  <c r="P896" i="61"/>
  <c r="E896" i="61"/>
  <c r="D896" i="61"/>
  <c r="F896" i="61"/>
  <c r="C896" i="61"/>
  <c r="G896" i="61"/>
  <c r="S900" i="61"/>
  <c r="O900" i="61"/>
  <c r="R900" i="61"/>
  <c r="Q900" i="61"/>
  <c r="P900" i="61"/>
  <c r="E900" i="61"/>
  <c r="D900" i="61"/>
  <c r="G900" i="61"/>
  <c r="F900" i="61"/>
  <c r="C900" i="61"/>
  <c r="S904" i="61"/>
  <c r="O904" i="61"/>
  <c r="R904" i="61"/>
  <c r="Q904" i="61"/>
  <c r="P904" i="61"/>
  <c r="E904" i="61"/>
  <c r="D904" i="61"/>
  <c r="F904" i="61"/>
  <c r="C904" i="61"/>
  <c r="G904" i="61"/>
  <c r="S908" i="61"/>
  <c r="O908" i="61"/>
  <c r="R908" i="61"/>
  <c r="Q908" i="61"/>
  <c r="P908" i="61"/>
  <c r="E908" i="61"/>
  <c r="D908" i="61"/>
  <c r="G908" i="61"/>
  <c r="F908" i="61"/>
  <c r="C908" i="61"/>
  <c r="S912" i="61"/>
  <c r="O912" i="61"/>
  <c r="R912" i="61"/>
  <c r="Q912" i="61"/>
  <c r="P912" i="61"/>
  <c r="E912" i="61"/>
  <c r="D912" i="61"/>
  <c r="F912" i="61"/>
  <c r="C912" i="61"/>
  <c r="G912" i="61"/>
  <c r="S916" i="61"/>
  <c r="O916" i="61"/>
  <c r="R916" i="61"/>
  <c r="Q916" i="61"/>
  <c r="P916" i="61"/>
  <c r="E916" i="61"/>
  <c r="D916" i="61"/>
  <c r="G916" i="61"/>
  <c r="F916" i="61"/>
  <c r="C916" i="61"/>
  <c r="S920" i="61"/>
  <c r="O920" i="61"/>
  <c r="R920" i="61"/>
  <c r="Q920" i="61"/>
  <c r="P920" i="61"/>
  <c r="E920" i="61"/>
  <c r="D920" i="61"/>
  <c r="F920" i="61"/>
  <c r="C920" i="61"/>
  <c r="G920" i="61"/>
  <c r="S924" i="61"/>
  <c r="O924" i="61"/>
  <c r="R924" i="61"/>
  <c r="Q924" i="61"/>
  <c r="P924" i="61"/>
  <c r="E924" i="61"/>
  <c r="D924" i="61"/>
  <c r="G924" i="61"/>
  <c r="F924" i="61"/>
  <c r="C924" i="61"/>
  <c r="S928" i="61"/>
  <c r="O928" i="61"/>
  <c r="R928" i="61"/>
  <c r="Q928" i="61"/>
  <c r="P928" i="61"/>
  <c r="E928" i="61"/>
  <c r="D928" i="61"/>
  <c r="F928" i="61"/>
  <c r="C928" i="61"/>
  <c r="G928" i="61"/>
  <c r="S932" i="61"/>
  <c r="O932" i="61"/>
  <c r="R932" i="61"/>
  <c r="Q932" i="61"/>
  <c r="P932" i="61"/>
  <c r="E932" i="61"/>
  <c r="D932" i="61"/>
  <c r="G932" i="61"/>
  <c r="F932" i="61"/>
  <c r="C932" i="61"/>
  <c r="S936" i="61"/>
  <c r="O936" i="61"/>
  <c r="R936" i="61"/>
  <c r="Q936" i="61"/>
  <c r="P936" i="61"/>
  <c r="E936" i="61"/>
  <c r="D936" i="61"/>
  <c r="G936" i="61"/>
  <c r="C936" i="61"/>
  <c r="F936" i="61"/>
  <c r="S940" i="61"/>
  <c r="O940" i="61"/>
  <c r="R940" i="61"/>
  <c r="Q940" i="61"/>
  <c r="P940" i="61"/>
  <c r="E940" i="61"/>
  <c r="D940" i="61"/>
  <c r="G940" i="61"/>
  <c r="C940" i="61"/>
  <c r="F940" i="61"/>
  <c r="S944" i="61"/>
  <c r="O944" i="61"/>
  <c r="R944" i="61"/>
  <c r="Q944" i="61"/>
  <c r="P944" i="61"/>
  <c r="E944" i="61"/>
  <c r="D944" i="61"/>
  <c r="G944" i="61"/>
  <c r="C944" i="61"/>
  <c r="F944" i="61"/>
  <c r="S948" i="61"/>
  <c r="O948" i="61"/>
  <c r="R948" i="61"/>
  <c r="Q948" i="61"/>
  <c r="P948" i="61"/>
  <c r="E948" i="61"/>
  <c r="D948" i="61"/>
  <c r="G948" i="61"/>
  <c r="C948" i="61"/>
  <c r="F948" i="61"/>
  <c r="S952" i="61"/>
  <c r="O952" i="61"/>
  <c r="R952" i="61"/>
  <c r="Q952" i="61"/>
  <c r="P952" i="61"/>
  <c r="E952" i="61"/>
  <c r="D952" i="61"/>
  <c r="G952" i="61"/>
  <c r="C952" i="61"/>
  <c r="F952" i="61"/>
  <c r="S956" i="61"/>
  <c r="O956" i="61"/>
  <c r="R956" i="61"/>
  <c r="Q956" i="61"/>
  <c r="P956" i="61"/>
  <c r="F956" i="61"/>
  <c r="E956" i="61"/>
  <c r="D956" i="61"/>
  <c r="G956" i="61"/>
  <c r="C956" i="61"/>
  <c r="S960" i="61"/>
  <c r="O960" i="61"/>
  <c r="R960" i="61"/>
  <c r="Q960" i="61"/>
  <c r="P960" i="61"/>
  <c r="F960" i="61"/>
  <c r="E960" i="61"/>
  <c r="D960" i="61"/>
  <c r="G960" i="61"/>
  <c r="C960" i="61"/>
  <c r="S964" i="61"/>
  <c r="O964" i="61"/>
  <c r="R964" i="61"/>
  <c r="Q964" i="61"/>
  <c r="P964" i="61"/>
  <c r="F964" i="61"/>
  <c r="E964" i="61"/>
  <c r="D964" i="61"/>
  <c r="G964" i="61"/>
  <c r="C964" i="61"/>
  <c r="S968" i="61"/>
  <c r="O968" i="61"/>
  <c r="R968" i="61"/>
  <c r="Q968" i="61"/>
  <c r="P968" i="61"/>
  <c r="F968" i="61"/>
  <c r="E968" i="61"/>
  <c r="D968" i="61"/>
  <c r="G968" i="61"/>
  <c r="C968" i="61"/>
  <c r="S972" i="61"/>
  <c r="O972" i="61"/>
  <c r="R972" i="61"/>
  <c r="Q972" i="61"/>
  <c r="P972" i="61"/>
  <c r="F972" i="61"/>
  <c r="E972" i="61"/>
  <c r="D972" i="61"/>
  <c r="G972" i="61"/>
  <c r="C972" i="61"/>
  <c r="S976" i="61"/>
  <c r="O976" i="61"/>
  <c r="R976" i="61"/>
  <c r="Q976" i="61"/>
  <c r="P976" i="61"/>
  <c r="F976" i="61"/>
  <c r="E976" i="61"/>
  <c r="D976" i="61"/>
  <c r="G976" i="61"/>
  <c r="C976" i="61"/>
  <c r="S980" i="61"/>
  <c r="O980" i="61"/>
  <c r="R980" i="61"/>
  <c r="Q980" i="61"/>
  <c r="P980" i="61"/>
  <c r="F980" i="61"/>
  <c r="E980" i="61"/>
  <c r="D980" i="61"/>
  <c r="G980" i="61"/>
  <c r="C980" i="61"/>
  <c r="S984" i="61"/>
  <c r="O984" i="61"/>
  <c r="R984" i="61"/>
  <c r="Q984" i="61"/>
  <c r="P984" i="61"/>
  <c r="F984" i="61"/>
  <c r="E984" i="61"/>
  <c r="D984" i="61"/>
  <c r="G984" i="61"/>
  <c r="C984" i="61"/>
  <c r="S988" i="61"/>
  <c r="O988" i="61"/>
  <c r="R988" i="61"/>
  <c r="Q988" i="61"/>
  <c r="P988" i="61"/>
  <c r="F988" i="61"/>
  <c r="E988" i="61"/>
  <c r="D988" i="61"/>
  <c r="G988" i="61"/>
  <c r="C988" i="61"/>
  <c r="S992" i="61"/>
  <c r="O992" i="61"/>
  <c r="R992" i="61"/>
  <c r="Q992" i="61"/>
  <c r="P992" i="61"/>
  <c r="F992" i="61"/>
  <c r="E992" i="61"/>
  <c r="D992" i="61"/>
  <c r="G992" i="61"/>
  <c r="C992" i="61"/>
  <c r="S996" i="61"/>
  <c r="O996" i="61"/>
  <c r="R996" i="61"/>
  <c r="Q996" i="61"/>
  <c r="P996" i="61"/>
  <c r="F996" i="61"/>
  <c r="E996" i="61"/>
  <c r="D996" i="61"/>
  <c r="G996" i="61"/>
  <c r="C996" i="61"/>
  <c r="S1000" i="61"/>
  <c r="R1000" i="61"/>
  <c r="O1000" i="61"/>
  <c r="Q1000" i="61"/>
  <c r="P1000" i="61"/>
  <c r="F1000" i="61"/>
  <c r="E1000" i="61"/>
  <c r="D1000" i="61"/>
  <c r="G1000" i="61"/>
  <c r="C1000" i="61"/>
  <c r="Q1004" i="61"/>
  <c r="P1004" i="61"/>
  <c r="S1004" i="61"/>
  <c r="O1004" i="61"/>
  <c r="R1004" i="61"/>
  <c r="F1004" i="61"/>
  <c r="E1004" i="61"/>
  <c r="D1004" i="61"/>
  <c r="G1004" i="61"/>
  <c r="C1004" i="61"/>
  <c r="Q1008" i="61"/>
  <c r="P1008" i="61"/>
  <c r="S1008" i="61"/>
  <c r="O1008" i="61"/>
  <c r="R1008" i="61"/>
  <c r="F1008" i="61"/>
  <c r="E1008" i="61"/>
  <c r="D1008" i="61"/>
  <c r="G1008" i="61"/>
  <c r="C1008" i="61"/>
  <c r="Q1012" i="61"/>
  <c r="P1012" i="61"/>
  <c r="S1012" i="61"/>
  <c r="O1012" i="61"/>
  <c r="R1012" i="61"/>
  <c r="F1012" i="61"/>
  <c r="E1012" i="61"/>
  <c r="D1012" i="61"/>
  <c r="G1012" i="61"/>
  <c r="C1012" i="61"/>
  <c r="Q1016" i="61"/>
  <c r="P1016" i="61"/>
  <c r="S1016" i="61"/>
  <c r="O1016" i="61"/>
  <c r="R1016" i="61"/>
  <c r="F1016" i="61"/>
  <c r="E1016" i="61"/>
  <c r="D1016" i="61"/>
  <c r="G1016" i="61"/>
  <c r="C1016" i="61"/>
  <c r="Q1020" i="61"/>
  <c r="P1020" i="61"/>
  <c r="S1020" i="61"/>
  <c r="O1020" i="61"/>
  <c r="R1020" i="61"/>
  <c r="F1020" i="61"/>
  <c r="E1020" i="61"/>
  <c r="D1020" i="61"/>
  <c r="G1020" i="61"/>
  <c r="C1020" i="61"/>
  <c r="Q1024" i="61"/>
  <c r="P1024" i="61"/>
  <c r="S1024" i="61"/>
  <c r="O1024" i="61"/>
  <c r="R1024" i="61"/>
  <c r="F1024" i="61"/>
  <c r="E1024" i="61"/>
  <c r="D1024" i="61"/>
  <c r="G1024" i="61"/>
  <c r="C1024" i="61"/>
  <c r="Q1028" i="61"/>
  <c r="P1028" i="61"/>
  <c r="S1028" i="61"/>
  <c r="O1028" i="61"/>
  <c r="R1028" i="61"/>
  <c r="F1028" i="61"/>
  <c r="E1028" i="61"/>
  <c r="D1028" i="61"/>
  <c r="G1028" i="61"/>
  <c r="C1028" i="61"/>
  <c r="Q1032" i="61"/>
  <c r="P1032" i="61"/>
  <c r="S1032" i="61"/>
  <c r="O1032" i="61"/>
  <c r="R1032" i="61"/>
  <c r="F1032" i="61"/>
  <c r="E1032" i="61"/>
  <c r="D1032" i="61"/>
  <c r="G1032" i="61"/>
  <c r="C1032" i="61"/>
  <c r="Q1036" i="61"/>
  <c r="P1036" i="61"/>
  <c r="S1036" i="61"/>
  <c r="O1036" i="61"/>
  <c r="R1036" i="61"/>
  <c r="F1036" i="61"/>
  <c r="E1036" i="61"/>
  <c r="D1036" i="61"/>
  <c r="G1036" i="61"/>
  <c r="C1036" i="61"/>
  <c r="Q1040" i="61"/>
  <c r="P1040" i="61"/>
  <c r="S1040" i="61"/>
  <c r="O1040" i="61"/>
  <c r="R1040" i="61"/>
  <c r="F1040" i="61"/>
  <c r="E1040" i="61"/>
  <c r="D1040" i="61"/>
  <c r="G1040" i="61"/>
  <c r="C1040" i="61"/>
  <c r="Q1044" i="61"/>
  <c r="P1044" i="61"/>
  <c r="S1044" i="61"/>
  <c r="O1044" i="61"/>
  <c r="R1044" i="61"/>
  <c r="F1044" i="61"/>
  <c r="E1044" i="61"/>
  <c r="D1044" i="61"/>
  <c r="G1044" i="61"/>
  <c r="C1044" i="61"/>
  <c r="Q1048" i="61"/>
  <c r="P1048" i="61"/>
  <c r="S1048" i="61"/>
  <c r="O1048" i="61"/>
  <c r="R1048" i="61"/>
  <c r="F1048" i="61"/>
  <c r="E1048" i="61"/>
  <c r="D1048" i="61"/>
  <c r="G1048" i="61"/>
  <c r="C1048" i="61"/>
  <c r="Q1052" i="61"/>
  <c r="P1052" i="61"/>
  <c r="S1052" i="61"/>
  <c r="O1052" i="61"/>
  <c r="R1052" i="61"/>
  <c r="F1052" i="61"/>
  <c r="E1052" i="61"/>
  <c r="D1052" i="61"/>
  <c r="G1052" i="61"/>
  <c r="C1052" i="61"/>
  <c r="Q1056" i="61"/>
  <c r="P1056" i="61"/>
  <c r="S1056" i="61"/>
  <c r="O1056" i="61"/>
  <c r="R1056" i="61"/>
  <c r="F1056" i="61"/>
  <c r="E1056" i="61"/>
  <c r="D1056" i="61"/>
  <c r="G1056" i="61"/>
  <c r="C1056" i="61"/>
  <c r="Q1060" i="61"/>
  <c r="P1060" i="61"/>
  <c r="S1060" i="61"/>
  <c r="O1060" i="61"/>
  <c r="R1060" i="61"/>
  <c r="F1060" i="61"/>
  <c r="E1060" i="61"/>
  <c r="D1060" i="61"/>
  <c r="G1060" i="61"/>
  <c r="C1060" i="61"/>
  <c r="Q1064" i="61"/>
  <c r="P1064" i="61"/>
  <c r="S1064" i="61"/>
  <c r="O1064" i="61"/>
  <c r="R1064" i="61"/>
  <c r="F1064" i="61"/>
  <c r="E1064" i="61"/>
  <c r="D1064" i="61"/>
  <c r="G1064" i="61"/>
  <c r="C1064" i="61"/>
  <c r="Q1068" i="61"/>
  <c r="P1068" i="61"/>
  <c r="S1068" i="61"/>
  <c r="O1068" i="61"/>
  <c r="R1068" i="61"/>
  <c r="F1068" i="61"/>
  <c r="E1068" i="61"/>
  <c r="D1068" i="61"/>
  <c r="G1068" i="61"/>
  <c r="C1068" i="61"/>
  <c r="Q1072" i="61"/>
  <c r="P1072" i="61"/>
  <c r="S1072" i="61"/>
  <c r="O1072" i="61"/>
  <c r="R1072" i="61"/>
  <c r="F1072" i="61"/>
  <c r="E1072" i="61"/>
  <c r="D1072" i="61"/>
  <c r="G1072" i="61"/>
  <c r="C1072" i="61"/>
  <c r="Q1076" i="61"/>
  <c r="P1076" i="61"/>
  <c r="S1076" i="61"/>
  <c r="O1076" i="61"/>
  <c r="R1076" i="61"/>
  <c r="F1076" i="61"/>
  <c r="E1076" i="61"/>
  <c r="D1076" i="61"/>
  <c r="G1076" i="61"/>
  <c r="C1076" i="61"/>
  <c r="Q1080" i="61"/>
  <c r="P1080" i="61"/>
  <c r="S1080" i="61"/>
  <c r="O1080" i="61"/>
  <c r="R1080" i="61"/>
  <c r="F1080" i="61"/>
  <c r="E1080" i="61"/>
  <c r="D1080" i="61"/>
  <c r="G1080" i="61"/>
  <c r="C1080" i="61"/>
  <c r="Q1084" i="61"/>
  <c r="P1084" i="61"/>
  <c r="S1084" i="61"/>
  <c r="O1084" i="61"/>
  <c r="R1084" i="61"/>
  <c r="F1084" i="61"/>
  <c r="E1084" i="61"/>
  <c r="D1084" i="61"/>
  <c r="G1084" i="61"/>
  <c r="C1084" i="61"/>
  <c r="Q1088" i="61"/>
  <c r="P1088" i="61"/>
  <c r="S1088" i="61"/>
  <c r="O1088" i="61"/>
  <c r="R1088" i="61"/>
  <c r="F1088" i="61"/>
  <c r="E1088" i="61"/>
  <c r="D1088" i="61"/>
  <c r="G1088" i="61"/>
  <c r="C1088" i="61"/>
  <c r="Q1092" i="61"/>
  <c r="P1092" i="61"/>
  <c r="S1092" i="61"/>
  <c r="O1092" i="61"/>
  <c r="R1092" i="61"/>
  <c r="F1092" i="61"/>
  <c r="E1092" i="61"/>
  <c r="D1092" i="61"/>
  <c r="G1092" i="61"/>
  <c r="C1092" i="61"/>
  <c r="Q1096" i="61"/>
  <c r="P1096" i="61"/>
  <c r="S1096" i="61"/>
  <c r="O1096" i="61"/>
  <c r="R1096" i="61"/>
  <c r="F1096" i="61"/>
  <c r="E1096" i="61"/>
  <c r="D1096" i="61"/>
  <c r="G1096" i="61"/>
  <c r="C1096" i="61"/>
  <c r="Q1100" i="61"/>
  <c r="P1100" i="61"/>
  <c r="S1100" i="61"/>
  <c r="O1100" i="61"/>
  <c r="R1100" i="61"/>
  <c r="F1100" i="61"/>
  <c r="E1100" i="61"/>
  <c r="D1100" i="61"/>
  <c r="G1100" i="61"/>
  <c r="C1100" i="61"/>
  <c r="Q1104" i="61"/>
  <c r="P1104" i="61"/>
  <c r="S1104" i="61"/>
  <c r="O1104" i="61"/>
  <c r="R1104" i="61"/>
  <c r="F1104" i="61"/>
  <c r="E1104" i="61"/>
  <c r="D1104" i="61"/>
  <c r="G1104" i="61"/>
  <c r="C1104" i="61"/>
  <c r="Q1108" i="61"/>
  <c r="P1108" i="61"/>
  <c r="S1108" i="61"/>
  <c r="O1108" i="61"/>
  <c r="R1108" i="61"/>
  <c r="F1108" i="61"/>
  <c r="E1108" i="61"/>
  <c r="D1108" i="61"/>
  <c r="G1108" i="61"/>
  <c r="C1108" i="61"/>
  <c r="Q1112" i="61"/>
  <c r="P1112" i="61"/>
  <c r="S1112" i="61"/>
  <c r="O1112" i="61"/>
  <c r="R1112" i="61"/>
  <c r="F1112" i="61"/>
  <c r="E1112" i="61"/>
  <c r="D1112" i="61"/>
  <c r="G1112" i="61"/>
  <c r="C1112" i="61"/>
  <c r="Q1116" i="61"/>
  <c r="P1116" i="61"/>
  <c r="S1116" i="61"/>
  <c r="O1116" i="61"/>
  <c r="R1116" i="61"/>
  <c r="F1116" i="61"/>
  <c r="E1116" i="61"/>
  <c r="D1116" i="61"/>
  <c r="G1116" i="61"/>
  <c r="C1116" i="61"/>
  <c r="Q1120" i="61"/>
  <c r="P1120" i="61"/>
  <c r="S1120" i="61"/>
  <c r="O1120" i="61"/>
  <c r="R1120" i="61"/>
  <c r="F1120" i="61"/>
  <c r="E1120" i="61"/>
  <c r="D1120" i="61"/>
  <c r="G1120" i="61"/>
  <c r="C1120" i="61"/>
  <c r="Q1124" i="61"/>
  <c r="P1124" i="61"/>
  <c r="S1124" i="61"/>
  <c r="O1124" i="61"/>
  <c r="R1124" i="61"/>
  <c r="F1124" i="61"/>
  <c r="E1124" i="61"/>
  <c r="D1124" i="61"/>
  <c r="G1124" i="61"/>
  <c r="C1124" i="61"/>
  <c r="Q1128" i="61"/>
  <c r="P1128" i="61"/>
  <c r="S1128" i="61"/>
  <c r="O1128" i="61"/>
  <c r="R1128" i="61"/>
  <c r="F1128" i="61"/>
  <c r="E1128" i="61"/>
  <c r="D1128" i="61"/>
  <c r="G1128" i="61"/>
  <c r="C1128" i="61"/>
  <c r="Q1132" i="61"/>
  <c r="P1132" i="61"/>
  <c r="S1132" i="61"/>
  <c r="O1132" i="61"/>
  <c r="R1132" i="61"/>
  <c r="F1132" i="61"/>
  <c r="E1132" i="61"/>
  <c r="D1132" i="61"/>
  <c r="G1132" i="61"/>
  <c r="C1132" i="61"/>
  <c r="Q1136" i="61"/>
  <c r="P1136" i="61"/>
  <c r="S1136" i="61"/>
  <c r="O1136" i="61"/>
  <c r="R1136" i="61"/>
  <c r="F1136" i="61"/>
  <c r="E1136" i="61"/>
  <c r="D1136" i="61"/>
  <c r="G1136" i="61"/>
  <c r="C1136" i="61"/>
  <c r="Q1140" i="61"/>
  <c r="P1140" i="61"/>
  <c r="S1140" i="61"/>
  <c r="O1140" i="61"/>
  <c r="R1140" i="61"/>
  <c r="F1140" i="61"/>
  <c r="E1140" i="61"/>
  <c r="D1140" i="61"/>
  <c r="G1140" i="61"/>
  <c r="C1140" i="61"/>
  <c r="Q1144" i="61"/>
  <c r="P1144" i="61"/>
  <c r="S1144" i="61"/>
  <c r="O1144" i="61"/>
  <c r="R1144" i="61"/>
  <c r="F1144" i="61"/>
  <c r="E1144" i="61"/>
  <c r="D1144" i="61"/>
  <c r="G1144" i="61"/>
  <c r="C1144" i="61"/>
  <c r="Q1148" i="61"/>
  <c r="P1148" i="61"/>
  <c r="S1148" i="61"/>
  <c r="O1148" i="61"/>
  <c r="R1148" i="61"/>
  <c r="F1148" i="61"/>
  <c r="E1148" i="61"/>
  <c r="D1148" i="61"/>
  <c r="G1148" i="61"/>
  <c r="C1148" i="61"/>
  <c r="Q1152" i="61"/>
  <c r="P1152" i="61"/>
  <c r="S1152" i="61"/>
  <c r="O1152" i="61"/>
  <c r="R1152" i="61"/>
  <c r="F1152" i="61"/>
  <c r="E1152" i="61"/>
  <c r="D1152" i="61"/>
  <c r="G1152" i="61"/>
  <c r="C1152" i="61"/>
  <c r="Q1156" i="61"/>
  <c r="P1156" i="61"/>
  <c r="S1156" i="61"/>
  <c r="O1156" i="61"/>
  <c r="R1156" i="61"/>
  <c r="F1156" i="61"/>
  <c r="E1156" i="61"/>
  <c r="D1156" i="61"/>
  <c r="G1156" i="61"/>
  <c r="C1156" i="61"/>
  <c r="Q1160" i="61"/>
  <c r="P1160" i="61"/>
  <c r="S1160" i="61"/>
  <c r="O1160" i="61"/>
  <c r="R1160" i="61"/>
  <c r="F1160" i="61"/>
  <c r="E1160" i="61"/>
  <c r="D1160" i="61"/>
  <c r="G1160" i="61"/>
  <c r="C1160" i="61"/>
  <c r="Q1164" i="61"/>
  <c r="P1164" i="61"/>
  <c r="S1164" i="61"/>
  <c r="O1164" i="61"/>
  <c r="R1164" i="61"/>
  <c r="F1164" i="61"/>
  <c r="E1164" i="61"/>
  <c r="D1164" i="61"/>
  <c r="G1164" i="61"/>
  <c r="C1164" i="61"/>
  <c r="Q1168" i="61"/>
  <c r="P1168" i="61"/>
  <c r="S1168" i="61"/>
  <c r="O1168" i="61"/>
  <c r="R1168" i="61"/>
  <c r="F1168" i="61"/>
  <c r="E1168" i="61"/>
  <c r="D1168" i="61"/>
  <c r="G1168" i="61"/>
  <c r="C1168" i="61"/>
  <c r="Q1172" i="61"/>
  <c r="P1172" i="61"/>
  <c r="S1172" i="61"/>
  <c r="O1172" i="61"/>
  <c r="R1172" i="61"/>
  <c r="F1172" i="61"/>
  <c r="E1172" i="61"/>
  <c r="D1172" i="61"/>
  <c r="G1172" i="61"/>
  <c r="C1172" i="61"/>
  <c r="Q1176" i="61"/>
  <c r="P1176" i="61"/>
  <c r="S1176" i="61"/>
  <c r="O1176" i="61"/>
  <c r="R1176" i="61"/>
  <c r="F1176" i="61"/>
  <c r="E1176" i="61"/>
  <c r="D1176" i="61"/>
  <c r="G1176" i="61"/>
  <c r="C1176" i="61"/>
  <c r="Q1180" i="61"/>
  <c r="P1180" i="61"/>
  <c r="S1180" i="61"/>
  <c r="O1180" i="61"/>
  <c r="R1180" i="61"/>
  <c r="F1180" i="61"/>
  <c r="E1180" i="61"/>
  <c r="D1180" i="61"/>
  <c r="G1180" i="61"/>
  <c r="C1180" i="61"/>
  <c r="Q1184" i="61"/>
  <c r="P1184" i="61"/>
  <c r="S1184" i="61"/>
  <c r="O1184" i="61"/>
  <c r="R1184" i="61"/>
  <c r="F1184" i="61"/>
  <c r="E1184" i="61"/>
  <c r="D1184" i="61"/>
  <c r="G1184" i="61"/>
  <c r="C1184" i="61"/>
  <c r="Q1188" i="61"/>
  <c r="P1188" i="61"/>
  <c r="S1188" i="61"/>
  <c r="O1188" i="61"/>
  <c r="R1188" i="61"/>
  <c r="F1188" i="61"/>
  <c r="E1188" i="61"/>
  <c r="D1188" i="61"/>
  <c r="G1188" i="61"/>
  <c r="C1188" i="61"/>
  <c r="Q1192" i="61"/>
  <c r="P1192" i="61"/>
  <c r="S1192" i="61"/>
  <c r="O1192" i="61"/>
  <c r="R1192" i="61"/>
  <c r="F1192" i="61"/>
  <c r="E1192" i="61"/>
  <c r="D1192" i="61"/>
  <c r="G1192" i="61"/>
  <c r="C1192" i="61"/>
  <c r="Q1196" i="61"/>
  <c r="P1196" i="61"/>
  <c r="S1196" i="61"/>
  <c r="O1196" i="61"/>
  <c r="R1196" i="61"/>
  <c r="F1196" i="61"/>
  <c r="E1196" i="61"/>
  <c r="D1196" i="61"/>
  <c r="G1196" i="61"/>
  <c r="C1196" i="61"/>
  <c r="Q1200" i="61"/>
  <c r="P1200" i="61"/>
  <c r="S1200" i="61"/>
  <c r="O1200" i="61"/>
  <c r="R1200" i="61"/>
  <c r="F1200" i="61"/>
  <c r="E1200" i="61"/>
  <c r="D1200" i="61"/>
  <c r="G1200" i="61"/>
  <c r="C1200" i="61"/>
  <c r="Q1204" i="61"/>
  <c r="P1204" i="61"/>
  <c r="S1204" i="61"/>
  <c r="O1204" i="61"/>
  <c r="R1204" i="61"/>
  <c r="F1204" i="61"/>
  <c r="E1204" i="61"/>
  <c r="D1204" i="61"/>
  <c r="G1204" i="61"/>
  <c r="C1204" i="61"/>
  <c r="Q1208" i="61"/>
  <c r="P1208" i="61"/>
  <c r="S1208" i="61"/>
  <c r="O1208" i="61"/>
  <c r="R1208" i="61"/>
  <c r="F1208" i="61"/>
  <c r="E1208" i="61"/>
  <c r="D1208" i="61"/>
  <c r="G1208" i="61"/>
  <c r="C1208" i="61"/>
  <c r="Q1212" i="61"/>
  <c r="P1212" i="61"/>
  <c r="S1212" i="61"/>
  <c r="O1212" i="61"/>
  <c r="R1212" i="61"/>
  <c r="F1212" i="61"/>
  <c r="E1212" i="61"/>
  <c r="D1212" i="61"/>
  <c r="G1212" i="61"/>
  <c r="C1212" i="61"/>
  <c r="Q1216" i="61"/>
  <c r="P1216" i="61"/>
  <c r="S1216" i="61"/>
  <c r="O1216" i="61"/>
  <c r="R1216" i="61"/>
  <c r="F1216" i="61"/>
  <c r="E1216" i="61"/>
  <c r="D1216" i="61"/>
  <c r="G1216" i="61"/>
  <c r="C1216" i="61"/>
  <c r="Q1220" i="61"/>
  <c r="P1220" i="61"/>
  <c r="S1220" i="61"/>
  <c r="O1220" i="61"/>
  <c r="R1220" i="61"/>
  <c r="F1220" i="61"/>
  <c r="E1220" i="61"/>
  <c r="D1220" i="61"/>
  <c r="G1220" i="61"/>
  <c r="C1220" i="61"/>
  <c r="Q1224" i="61"/>
  <c r="P1224" i="61"/>
  <c r="S1224" i="61"/>
  <c r="O1224" i="61"/>
  <c r="R1224" i="61"/>
  <c r="F1224" i="61"/>
  <c r="E1224" i="61"/>
  <c r="D1224" i="61"/>
  <c r="G1224" i="61"/>
  <c r="C1224" i="61"/>
  <c r="P1228" i="61"/>
  <c r="R1228" i="61"/>
  <c r="Q1228" i="61"/>
  <c r="O1228" i="61"/>
  <c r="S1228" i="61"/>
  <c r="F1228" i="61"/>
  <c r="E1228" i="61"/>
  <c r="D1228" i="61"/>
  <c r="G1228" i="61"/>
  <c r="C1228" i="61"/>
  <c r="P1232" i="61"/>
  <c r="S1232" i="61"/>
  <c r="R1232" i="61"/>
  <c r="Q1232" i="61"/>
  <c r="O1232" i="61"/>
  <c r="F1232" i="61"/>
  <c r="E1232" i="61"/>
  <c r="D1232" i="61"/>
  <c r="G1232" i="61"/>
  <c r="C1232" i="61"/>
  <c r="P1236" i="61"/>
  <c r="O1236" i="61"/>
  <c r="S1236" i="61"/>
  <c r="R1236" i="61"/>
  <c r="Q1236" i="61"/>
  <c r="F1236" i="61"/>
  <c r="E1236" i="61"/>
  <c r="D1236" i="61"/>
  <c r="G1236" i="61"/>
  <c r="C1236" i="61"/>
  <c r="P1240" i="61"/>
  <c r="Q1240" i="61"/>
  <c r="O1240" i="61"/>
  <c r="S1240" i="61"/>
  <c r="R1240" i="61"/>
  <c r="F1240" i="61"/>
  <c r="E1240" i="61"/>
  <c r="D1240" i="61"/>
  <c r="G1240" i="61"/>
  <c r="C1240" i="61"/>
  <c r="P1244" i="61"/>
  <c r="R1244" i="61"/>
  <c r="Q1244" i="61"/>
  <c r="O1244" i="61"/>
  <c r="S1244" i="61"/>
  <c r="F1244" i="61"/>
  <c r="E1244" i="61"/>
  <c r="D1244" i="61"/>
  <c r="G1244" i="61"/>
  <c r="C1244" i="61"/>
  <c r="P1248" i="61"/>
  <c r="S1248" i="61"/>
  <c r="R1248" i="61"/>
  <c r="Q1248" i="61"/>
  <c r="O1248" i="61"/>
  <c r="F1248" i="61"/>
  <c r="E1248" i="61"/>
  <c r="D1248" i="61"/>
  <c r="G1248" i="61"/>
  <c r="C1248" i="61"/>
  <c r="P1252" i="61"/>
  <c r="O1252" i="61"/>
  <c r="S1252" i="61"/>
  <c r="R1252" i="61"/>
  <c r="Q1252" i="61"/>
  <c r="F1252" i="61"/>
  <c r="E1252" i="61"/>
  <c r="D1252" i="61"/>
  <c r="G1252" i="61"/>
  <c r="C1252" i="61"/>
  <c r="P1256" i="61"/>
  <c r="Q1256" i="61"/>
  <c r="O1256" i="61"/>
  <c r="S1256" i="61"/>
  <c r="R1256" i="61"/>
  <c r="F1256" i="61"/>
  <c r="E1256" i="61"/>
  <c r="D1256" i="61"/>
  <c r="G1256" i="61"/>
  <c r="C1256" i="61"/>
  <c r="P1260" i="61"/>
  <c r="R1260" i="61"/>
  <c r="Q1260" i="61"/>
  <c r="O1260" i="61"/>
  <c r="S1260" i="61"/>
  <c r="F1260" i="61"/>
  <c r="E1260" i="61"/>
  <c r="D1260" i="61"/>
  <c r="G1260" i="61"/>
  <c r="C1260" i="61"/>
  <c r="Q1264" i="61"/>
  <c r="P1264" i="61"/>
  <c r="O1264" i="61"/>
  <c r="S1264" i="61"/>
  <c r="R1264" i="61"/>
  <c r="F1264" i="61"/>
  <c r="E1264" i="61"/>
  <c r="D1264" i="61"/>
  <c r="G1264" i="61"/>
  <c r="C1264" i="61"/>
  <c r="Q1268" i="61"/>
  <c r="P1268" i="61"/>
  <c r="S1268" i="61"/>
  <c r="R1268" i="61"/>
  <c r="O1268" i="61"/>
  <c r="F1268" i="61"/>
  <c r="E1268" i="61"/>
  <c r="D1268" i="61"/>
  <c r="G1268" i="61"/>
  <c r="C1268" i="61"/>
  <c r="Q1272" i="61"/>
  <c r="P1272" i="61"/>
  <c r="O1272" i="61"/>
  <c r="S1272" i="61"/>
  <c r="R1272" i="61"/>
  <c r="F1272" i="61"/>
  <c r="E1272" i="61"/>
  <c r="D1272" i="61"/>
  <c r="G1272" i="61"/>
  <c r="C1272" i="61"/>
  <c r="Q1276" i="61"/>
  <c r="P1276" i="61"/>
  <c r="S1276" i="61"/>
  <c r="R1276" i="61"/>
  <c r="O1276" i="61"/>
  <c r="F1276" i="61"/>
  <c r="E1276" i="61"/>
  <c r="D1276" i="61"/>
  <c r="G1276" i="61"/>
  <c r="C1276" i="61"/>
  <c r="Q1280" i="61"/>
  <c r="P1280" i="61"/>
  <c r="R1280" i="61"/>
  <c r="O1280" i="61"/>
  <c r="S1280" i="61"/>
  <c r="F1280" i="61"/>
  <c r="E1280" i="61"/>
  <c r="D1280" i="61"/>
  <c r="G1280" i="61"/>
  <c r="C1280" i="61"/>
  <c r="Q1284" i="61"/>
  <c r="P1284" i="61"/>
  <c r="R1284" i="61"/>
  <c r="S1284" i="61"/>
  <c r="O1284" i="61"/>
  <c r="F1284" i="61"/>
  <c r="E1284" i="61"/>
  <c r="D1284" i="61"/>
  <c r="G1284" i="61"/>
  <c r="C1284" i="61"/>
  <c r="Q1288" i="61"/>
  <c r="P1288" i="61"/>
  <c r="R1288" i="61"/>
  <c r="S1288" i="61"/>
  <c r="O1288" i="61"/>
  <c r="F1288" i="61"/>
  <c r="E1288" i="61"/>
  <c r="D1288" i="61"/>
  <c r="G1288" i="61"/>
  <c r="C1288" i="61"/>
  <c r="Q1292" i="61"/>
  <c r="P1292" i="61"/>
  <c r="R1292" i="61"/>
  <c r="S1292" i="61"/>
  <c r="O1292" i="61"/>
  <c r="F1292" i="61"/>
  <c r="E1292" i="61"/>
  <c r="D1292" i="61"/>
  <c r="G1292" i="61"/>
  <c r="C1292" i="61"/>
  <c r="Q1296" i="61"/>
  <c r="P1296" i="61"/>
  <c r="R1296" i="61"/>
  <c r="O1296" i="61"/>
  <c r="S1296" i="61"/>
  <c r="F1296" i="61"/>
  <c r="E1296" i="61"/>
  <c r="D1296" i="61"/>
  <c r="G1296" i="61"/>
  <c r="C1296" i="61"/>
  <c r="Q1300" i="61"/>
  <c r="P1300" i="61"/>
  <c r="R1300" i="61"/>
  <c r="S1300" i="61"/>
  <c r="O1300" i="61"/>
  <c r="F1300" i="61"/>
  <c r="E1300" i="61"/>
  <c r="D1300" i="61"/>
  <c r="G1300" i="61"/>
  <c r="C1300" i="61"/>
  <c r="Q1304" i="61"/>
  <c r="P1304" i="61"/>
  <c r="R1304" i="61"/>
  <c r="S1304" i="61"/>
  <c r="O1304" i="61"/>
  <c r="F1304" i="61"/>
  <c r="E1304" i="61"/>
  <c r="D1304" i="61"/>
  <c r="G1304" i="61"/>
  <c r="C1304" i="61"/>
  <c r="Q1308" i="61"/>
  <c r="P1308" i="61"/>
  <c r="R1308" i="61"/>
  <c r="S1308" i="61"/>
  <c r="O1308" i="61"/>
  <c r="F1308" i="61"/>
  <c r="E1308" i="61"/>
  <c r="D1308" i="61"/>
  <c r="G1308" i="61"/>
  <c r="C1308" i="61"/>
  <c r="Q1312" i="61"/>
  <c r="P1312" i="61"/>
  <c r="R1312" i="61"/>
  <c r="O1312" i="61"/>
  <c r="S1312" i="61"/>
  <c r="F1312" i="61"/>
  <c r="E1312" i="61"/>
  <c r="D1312" i="61"/>
  <c r="G1312" i="61"/>
  <c r="C1312" i="61"/>
  <c r="Q1316" i="61"/>
  <c r="P1316" i="61"/>
  <c r="R1316" i="61"/>
  <c r="S1316" i="61"/>
  <c r="O1316" i="61"/>
  <c r="F1316" i="61"/>
  <c r="E1316" i="61"/>
  <c r="D1316" i="61"/>
  <c r="G1316" i="61"/>
  <c r="C1316" i="61"/>
  <c r="Q1320" i="61"/>
  <c r="P1320" i="61"/>
  <c r="R1320" i="61"/>
  <c r="S1320" i="61"/>
  <c r="O1320" i="61"/>
  <c r="F1320" i="61"/>
  <c r="E1320" i="61"/>
  <c r="D1320" i="61"/>
  <c r="G1320" i="61"/>
  <c r="C1320" i="61"/>
  <c r="Q1324" i="61"/>
  <c r="P1324" i="61"/>
  <c r="R1324" i="61"/>
  <c r="S1324" i="61"/>
  <c r="O1324" i="61"/>
  <c r="F1324" i="61"/>
  <c r="E1324" i="61"/>
  <c r="D1324" i="61"/>
  <c r="G1324" i="61"/>
  <c r="C1324" i="61"/>
  <c r="C1672" i="61"/>
  <c r="G1672" i="61"/>
  <c r="J56" i="62" s="1"/>
  <c r="D1672" i="61"/>
  <c r="G56" i="62" s="1"/>
  <c r="E1672" i="61"/>
  <c r="F1672" i="61"/>
  <c r="C1676" i="61"/>
  <c r="F60" i="62" s="1"/>
  <c r="G1676" i="61"/>
  <c r="J60" i="62" s="1"/>
  <c r="D1676" i="61"/>
  <c r="E1676" i="61"/>
  <c r="F1676" i="61"/>
  <c r="C1680" i="61"/>
  <c r="F64" i="62" s="1"/>
  <c r="G1680" i="61"/>
  <c r="D1680" i="61"/>
  <c r="E1680" i="61"/>
  <c r="H64" i="62" s="1"/>
  <c r="F1680" i="61"/>
  <c r="C1684" i="61"/>
  <c r="G1684" i="61"/>
  <c r="D1684" i="61"/>
  <c r="G68" i="62" s="1"/>
  <c r="E1684" i="61"/>
  <c r="H68" i="62" s="1"/>
  <c r="F1684" i="61"/>
  <c r="C1688" i="61"/>
  <c r="G1688" i="61"/>
  <c r="J72" i="62" s="1"/>
  <c r="D1688" i="61"/>
  <c r="G72" i="62" s="1"/>
  <c r="E1688" i="61"/>
  <c r="F1688" i="61"/>
  <c r="C1692" i="61"/>
  <c r="F76" i="62" s="1"/>
  <c r="G1692" i="61"/>
  <c r="J76" i="62" s="1"/>
  <c r="D1692" i="61"/>
  <c r="E1692" i="61"/>
  <c r="F1692" i="61"/>
  <c r="C1696" i="61"/>
  <c r="G1696" i="61"/>
  <c r="D1696" i="61"/>
  <c r="E1696" i="61"/>
  <c r="H80" i="62" s="1"/>
  <c r="F1696" i="61"/>
  <c r="C1700" i="61"/>
  <c r="G1700" i="61"/>
  <c r="J84" i="62" s="1"/>
  <c r="D1700" i="61"/>
  <c r="G84" i="62" s="1"/>
  <c r="E1700" i="61"/>
  <c r="F1700" i="61"/>
  <c r="C1704" i="61"/>
  <c r="G1704" i="61"/>
  <c r="D1704" i="61"/>
  <c r="E1704" i="61"/>
  <c r="F1704" i="61"/>
  <c r="C1708" i="61"/>
  <c r="G1708" i="61"/>
  <c r="D1708" i="61"/>
  <c r="E1708" i="61"/>
  <c r="F1708" i="61"/>
  <c r="C1712" i="61"/>
  <c r="G1712" i="61"/>
  <c r="D1712" i="61"/>
  <c r="E1712" i="61"/>
  <c r="F1712" i="61"/>
  <c r="C1716" i="61"/>
  <c r="G1716" i="61"/>
  <c r="D1716" i="61"/>
  <c r="E1716" i="61"/>
  <c r="F1716" i="61"/>
  <c r="C1720" i="61"/>
  <c r="G1720" i="61"/>
  <c r="D1720" i="61"/>
  <c r="E1720" i="61"/>
  <c r="F1720" i="61"/>
  <c r="C1724" i="61"/>
  <c r="G1724" i="61"/>
  <c r="D1724" i="61"/>
  <c r="E1724" i="61"/>
  <c r="F1724" i="61"/>
  <c r="C1728" i="61"/>
  <c r="G1728" i="61"/>
  <c r="D1728" i="61"/>
  <c r="E1728" i="61"/>
  <c r="F1728" i="61"/>
  <c r="D1731" i="61"/>
  <c r="E1731" i="61"/>
  <c r="F1731" i="61"/>
  <c r="C1731" i="61"/>
  <c r="G1731" i="61"/>
  <c r="E1734" i="61"/>
  <c r="F1734" i="61"/>
  <c r="C1734" i="61"/>
  <c r="G1734" i="61"/>
  <c r="D1734" i="61"/>
  <c r="E1738" i="61"/>
  <c r="F1738" i="61"/>
  <c r="C1738" i="61"/>
  <c r="G1738" i="61"/>
  <c r="D1738" i="61"/>
  <c r="E1742" i="61"/>
  <c r="F1742" i="61"/>
  <c r="C1742" i="61"/>
  <c r="G1742" i="61"/>
  <c r="D1742" i="61"/>
  <c r="E1746" i="61"/>
  <c r="F1746" i="61"/>
  <c r="C1746" i="61"/>
  <c r="G1746" i="61"/>
  <c r="D1746" i="61"/>
  <c r="E1750" i="61"/>
  <c r="F1750" i="61"/>
  <c r="C1750" i="61"/>
  <c r="G1750" i="61"/>
  <c r="D1750" i="61"/>
  <c r="F1757" i="61"/>
  <c r="C1757" i="61"/>
  <c r="G1757" i="61"/>
  <c r="D1757" i="61"/>
  <c r="E1757" i="61"/>
  <c r="C1760" i="61"/>
  <c r="G1760" i="61"/>
  <c r="D1760" i="61"/>
  <c r="E1760" i="61"/>
  <c r="F1760" i="61"/>
  <c r="D1763" i="61"/>
  <c r="E1763" i="61"/>
  <c r="F1763" i="61"/>
  <c r="C1763" i="61"/>
  <c r="G1763" i="61"/>
  <c r="D1767" i="61"/>
  <c r="E1767" i="61"/>
  <c r="F1767" i="61"/>
  <c r="C1767" i="61"/>
  <c r="G1767" i="61"/>
  <c r="D1771" i="61"/>
  <c r="E1771" i="61"/>
  <c r="F1771" i="61"/>
  <c r="C1771" i="61"/>
  <c r="G1771" i="61"/>
  <c r="D1775" i="61"/>
  <c r="E1775" i="61"/>
  <c r="F1775" i="61"/>
  <c r="C1775" i="61"/>
  <c r="G1775" i="61"/>
  <c r="D1779" i="61"/>
  <c r="E1779" i="61"/>
  <c r="F1779" i="61"/>
  <c r="C1779" i="61"/>
  <c r="G1779" i="61"/>
  <c r="D1783" i="61"/>
  <c r="E1783" i="61"/>
  <c r="F1783" i="61"/>
  <c r="C1783" i="61"/>
  <c r="G1783" i="61"/>
  <c r="E1786" i="61"/>
  <c r="F1786" i="61"/>
  <c r="C1786" i="61"/>
  <c r="G1786" i="61"/>
  <c r="D1786" i="61"/>
  <c r="F1789" i="61"/>
  <c r="C1789" i="61"/>
  <c r="G1789" i="61"/>
  <c r="D1789" i="61"/>
  <c r="E1789" i="61"/>
  <c r="F1793" i="61"/>
  <c r="C1793" i="61"/>
  <c r="G1793" i="61"/>
  <c r="D1793" i="61"/>
  <c r="E1793" i="61"/>
  <c r="F1797" i="61"/>
  <c r="C1797" i="61"/>
  <c r="G1797" i="61"/>
  <c r="D1797" i="61"/>
  <c r="E1797" i="61"/>
  <c r="F1801" i="61"/>
  <c r="C1801" i="61"/>
  <c r="G1801" i="61"/>
  <c r="D1801" i="61"/>
  <c r="E1801" i="61"/>
  <c r="F1805" i="61"/>
  <c r="C1805" i="61"/>
  <c r="G1805" i="61"/>
  <c r="D1805" i="61"/>
  <c r="E1805" i="61"/>
  <c r="C1809" i="61"/>
  <c r="G1809" i="61"/>
  <c r="D1809" i="61"/>
  <c r="E1809" i="61"/>
  <c r="F1809" i="61"/>
  <c r="D1816" i="61"/>
  <c r="E1816" i="61"/>
  <c r="F1816" i="61"/>
  <c r="C1816" i="61"/>
  <c r="G1816" i="61"/>
  <c r="D1820" i="61"/>
  <c r="E1820" i="61"/>
  <c r="F1820" i="61"/>
  <c r="C1820" i="61"/>
  <c r="G1820" i="61"/>
  <c r="D1824" i="61"/>
  <c r="E1824" i="61"/>
  <c r="F1824" i="61"/>
  <c r="C1824" i="61"/>
  <c r="G1824" i="61"/>
  <c r="R19" i="61"/>
  <c r="Q19" i="61"/>
  <c r="P19" i="61"/>
  <c r="M18" i="62" s="1"/>
  <c r="S19" i="61"/>
  <c r="P18" i="62" s="1"/>
  <c r="O19" i="61"/>
  <c r="F19" i="61"/>
  <c r="E19" i="61"/>
  <c r="D19" i="61"/>
  <c r="G19" i="61"/>
  <c r="C19" i="61"/>
  <c r="F18" i="62" s="1"/>
  <c r="R23" i="61"/>
  <c r="O22" i="62" s="1"/>
  <c r="Q23" i="61"/>
  <c r="N22" i="62" s="1"/>
  <c r="P23" i="61"/>
  <c r="S23" i="61"/>
  <c r="O23" i="61"/>
  <c r="L22" i="62" s="1"/>
  <c r="F23" i="61"/>
  <c r="E23" i="61"/>
  <c r="D23" i="61"/>
  <c r="G22" i="62" s="1"/>
  <c r="G23" i="61"/>
  <c r="C23" i="61"/>
  <c r="R27" i="61"/>
  <c r="Q27" i="61"/>
  <c r="P27" i="61"/>
  <c r="M26" i="62" s="1"/>
  <c r="S27" i="61"/>
  <c r="P26" i="62" s="1"/>
  <c r="O27" i="61"/>
  <c r="F27" i="61"/>
  <c r="I26" i="62" s="1"/>
  <c r="E27" i="61"/>
  <c r="H26" i="62" s="1"/>
  <c r="D27" i="61"/>
  <c r="G27" i="61"/>
  <c r="C27" i="61"/>
  <c r="R31" i="61"/>
  <c r="O30" i="62" s="1"/>
  <c r="Q31" i="61"/>
  <c r="N30" i="62" s="1"/>
  <c r="P31" i="61"/>
  <c r="S31" i="61"/>
  <c r="P30" i="62" s="1"/>
  <c r="O31" i="61"/>
  <c r="L30" i="62" s="1"/>
  <c r="F31" i="61"/>
  <c r="E31" i="61"/>
  <c r="D31" i="61"/>
  <c r="G30" i="62" s="1"/>
  <c r="G31" i="61"/>
  <c r="C31" i="61"/>
  <c r="S38" i="61"/>
  <c r="O38" i="61"/>
  <c r="R38" i="61"/>
  <c r="O37" i="62" s="1"/>
  <c r="Q38" i="61"/>
  <c r="N37" i="62" s="1"/>
  <c r="P38" i="61"/>
  <c r="G38" i="61"/>
  <c r="C38" i="61"/>
  <c r="F38" i="61"/>
  <c r="E38" i="61"/>
  <c r="D38" i="61"/>
  <c r="G37" i="62" s="1"/>
  <c r="S42" i="61"/>
  <c r="O42" i="61"/>
  <c r="R42" i="61"/>
  <c r="Q42" i="61"/>
  <c r="N41" i="62" s="1"/>
  <c r="P42" i="61"/>
  <c r="G42" i="61"/>
  <c r="C42" i="61"/>
  <c r="F42" i="61"/>
  <c r="I41" i="62" s="1"/>
  <c r="E42" i="61"/>
  <c r="D42" i="61"/>
  <c r="Q46" i="61"/>
  <c r="P46" i="61"/>
  <c r="S46" i="61"/>
  <c r="O46" i="61"/>
  <c r="R46" i="61"/>
  <c r="G46" i="61"/>
  <c r="J45" i="62" s="1"/>
  <c r="C46" i="61"/>
  <c r="F45" i="62" s="1"/>
  <c r="F46" i="61"/>
  <c r="E46" i="61"/>
  <c r="D46" i="61"/>
  <c r="Q50" i="61"/>
  <c r="N65" i="62" s="1"/>
  <c r="P50" i="61"/>
  <c r="M65" i="62" s="1"/>
  <c r="S50" i="61"/>
  <c r="O50" i="61"/>
  <c r="L65" i="62" s="1"/>
  <c r="R50" i="61"/>
  <c r="O65" i="62" s="1"/>
  <c r="G50" i="61"/>
  <c r="C50" i="61"/>
  <c r="F50" i="61"/>
  <c r="E50" i="61"/>
  <c r="D50" i="61"/>
  <c r="Q54" i="61"/>
  <c r="P54" i="61"/>
  <c r="S54" i="61"/>
  <c r="P69" i="62" s="1"/>
  <c r="O54" i="61"/>
  <c r="L69" i="62" s="1"/>
  <c r="R54" i="61"/>
  <c r="G54" i="61"/>
  <c r="C54" i="61"/>
  <c r="F54" i="61"/>
  <c r="E54" i="61"/>
  <c r="D54" i="61"/>
  <c r="R57" i="61"/>
  <c r="O72" i="62" s="1"/>
  <c r="Q57" i="61"/>
  <c r="N72" i="62" s="1"/>
  <c r="P57" i="61"/>
  <c r="S57" i="61"/>
  <c r="P72" i="62" s="1"/>
  <c r="O57" i="61"/>
  <c r="L72" i="62" s="1"/>
  <c r="D57" i="61"/>
  <c r="G57" i="61"/>
  <c r="C57" i="61"/>
  <c r="F57" i="61"/>
  <c r="E57" i="61"/>
  <c r="R61" i="61"/>
  <c r="Q61" i="61"/>
  <c r="N76" i="62" s="1"/>
  <c r="P61" i="61"/>
  <c r="M76" i="62" s="1"/>
  <c r="S61" i="61"/>
  <c r="P76" i="62" s="1"/>
  <c r="O61" i="61"/>
  <c r="D61" i="61"/>
  <c r="G61" i="61"/>
  <c r="C61" i="61"/>
  <c r="F61" i="61"/>
  <c r="E61" i="61"/>
  <c r="R65" i="61"/>
  <c r="O80" i="62" s="1"/>
  <c r="Q65" i="61"/>
  <c r="N80" i="62" s="1"/>
  <c r="P65" i="61"/>
  <c r="S65" i="61"/>
  <c r="O65" i="61"/>
  <c r="L80" i="62" s="1"/>
  <c r="D65" i="61"/>
  <c r="G65" i="61"/>
  <c r="C65" i="61"/>
  <c r="F65" i="61"/>
  <c r="E65" i="61"/>
  <c r="R69" i="61"/>
  <c r="Q69" i="61"/>
  <c r="P69" i="61"/>
  <c r="M84" i="62" s="1"/>
  <c r="S69" i="61"/>
  <c r="P84" i="62" s="1"/>
  <c r="O69" i="61"/>
  <c r="D69" i="61"/>
  <c r="G69" i="61"/>
  <c r="C69" i="61"/>
  <c r="F69" i="61"/>
  <c r="E69" i="61"/>
  <c r="R73" i="61"/>
  <c r="Q73" i="61"/>
  <c r="P73" i="61"/>
  <c r="S73" i="61"/>
  <c r="O73" i="61"/>
  <c r="D73" i="61"/>
  <c r="G73" i="61"/>
  <c r="C73" i="61"/>
  <c r="F73" i="61"/>
  <c r="E73" i="61"/>
  <c r="R77" i="61"/>
  <c r="Q77" i="61"/>
  <c r="P77" i="61"/>
  <c r="S77" i="61"/>
  <c r="O77" i="61"/>
  <c r="D77" i="61"/>
  <c r="G77" i="61"/>
  <c r="C77" i="61"/>
  <c r="F77" i="61"/>
  <c r="E77" i="61"/>
  <c r="R81" i="61"/>
  <c r="Q81" i="61"/>
  <c r="P81" i="61"/>
  <c r="S81" i="61"/>
  <c r="O81" i="61"/>
  <c r="D81" i="61"/>
  <c r="G81" i="61"/>
  <c r="C81" i="61"/>
  <c r="F81" i="61"/>
  <c r="E81" i="61"/>
  <c r="R85" i="61"/>
  <c r="Q85" i="61"/>
  <c r="P85" i="61"/>
  <c r="S85" i="61"/>
  <c r="O85" i="61"/>
  <c r="D85" i="61"/>
  <c r="G85" i="61"/>
  <c r="C85" i="61"/>
  <c r="F85" i="61"/>
  <c r="E85" i="61"/>
  <c r="R89" i="61"/>
  <c r="Q89" i="61"/>
  <c r="P89" i="61"/>
  <c r="S89" i="61"/>
  <c r="O89" i="61"/>
  <c r="D89" i="61"/>
  <c r="G89" i="61"/>
  <c r="C89" i="61"/>
  <c r="F89" i="61"/>
  <c r="E89" i="61"/>
  <c r="R93" i="61"/>
  <c r="Q93" i="61"/>
  <c r="P93" i="61"/>
  <c r="S93" i="61"/>
  <c r="O93" i="61"/>
  <c r="D93" i="61"/>
  <c r="G93" i="61"/>
  <c r="C93" i="61"/>
  <c r="F93" i="61"/>
  <c r="E93" i="61"/>
  <c r="R97" i="61"/>
  <c r="Q97" i="61"/>
  <c r="P97" i="61"/>
  <c r="S97" i="61"/>
  <c r="O97" i="61"/>
  <c r="D97" i="61"/>
  <c r="G97" i="61"/>
  <c r="C97" i="61"/>
  <c r="F97" i="61"/>
  <c r="E97" i="61"/>
  <c r="R101" i="61"/>
  <c r="Q101" i="61"/>
  <c r="P101" i="61"/>
  <c r="S101" i="61"/>
  <c r="O101" i="61"/>
  <c r="D101" i="61"/>
  <c r="G101" i="61"/>
  <c r="C101" i="61"/>
  <c r="F101" i="61"/>
  <c r="E101" i="61"/>
  <c r="R105" i="61"/>
  <c r="Q105" i="61"/>
  <c r="P105" i="61"/>
  <c r="S105" i="61"/>
  <c r="O105" i="61"/>
  <c r="D105" i="61"/>
  <c r="G105" i="61"/>
  <c r="C105" i="61"/>
  <c r="F105" i="61"/>
  <c r="E105" i="61"/>
  <c r="R109" i="61"/>
  <c r="Q109" i="61"/>
  <c r="P109" i="61"/>
  <c r="S109" i="61"/>
  <c r="O109" i="61"/>
  <c r="D109" i="61"/>
  <c r="G109" i="61"/>
  <c r="C109" i="61"/>
  <c r="F109" i="61"/>
  <c r="E109" i="61"/>
  <c r="R113" i="61"/>
  <c r="Q113" i="61"/>
  <c r="P113" i="61"/>
  <c r="S113" i="61"/>
  <c r="O113" i="61"/>
  <c r="D113" i="61"/>
  <c r="G113" i="61"/>
  <c r="C113" i="61"/>
  <c r="F113" i="61"/>
  <c r="E113" i="61"/>
  <c r="R117" i="61"/>
  <c r="Q117" i="61"/>
  <c r="P117" i="61"/>
  <c r="S117" i="61"/>
  <c r="O117" i="61"/>
  <c r="D117" i="61"/>
  <c r="G117" i="61"/>
  <c r="C117" i="61"/>
  <c r="F117" i="61"/>
  <c r="E117" i="61"/>
  <c r="R121" i="61"/>
  <c r="Q121" i="61"/>
  <c r="P121" i="61"/>
  <c r="S121" i="61"/>
  <c r="O121" i="61"/>
  <c r="D121" i="61"/>
  <c r="G121" i="61"/>
  <c r="C121" i="61"/>
  <c r="F121" i="61"/>
  <c r="E121" i="61"/>
  <c r="R125" i="61"/>
  <c r="Q125" i="61"/>
  <c r="P125" i="61"/>
  <c r="S125" i="61"/>
  <c r="O125" i="61"/>
  <c r="D125" i="61"/>
  <c r="G125" i="61"/>
  <c r="C125" i="61"/>
  <c r="F125" i="61"/>
  <c r="E125" i="61"/>
  <c r="R129" i="61"/>
  <c r="Q129" i="61"/>
  <c r="P129" i="61"/>
  <c r="S129" i="61"/>
  <c r="O129" i="61"/>
  <c r="D129" i="61"/>
  <c r="G129" i="61"/>
  <c r="C129" i="61"/>
  <c r="F129" i="61"/>
  <c r="E129" i="61"/>
  <c r="R133" i="61"/>
  <c r="Q133" i="61"/>
  <c r="P133" i="61"/>
  <c r="S133" i="61"/>
  <c r="O133" i="61"/>
  <c r="D133" i="61"/>
  <c r="G133" i="61"/>
  <c r="C133" i="61"/>
  <c r="F133" i="61"/>
  <c r="E133" i="61"/>
  <c r="R137" i="61"/>
  <c r="Q137" i="61"/>
  <c r="P137" i="61"/>
  <c r="S137" i="61"/>
  <c r="O137" i="61"/>
  <c r="D137" i="61"/>
  <c r="G137" i="61"/>
  <c r="C137" i="61"/>
  <c r="F137" i="61"/>
  <c r="E137" i="61"/>
  <c r="R141" i="61"/>
  <c r="Q141" i="61"/>
  <c r="P141" i="61"/>
  <c r="S141" i="61"/>
  <c r="O141" i="61"/>
  <c r="D141" i="61"/>
  <c r="G141" i="61"/>
  <c r="C141" i="61"/>
  <c r="F141" i="61"/>
  <c r="E141" i="61"/>
  <c r="R145" i="61"/>
  <c r="Q145" i="61"/>
  <c r="P145" i="61"/>
  <c r="S145" i="61"/>
  <c r="O145" i="61"/>
  <c r="D145" i="61"/>
  <c r="G145" i="61"/>
  <c r="C145" i="61"/>
  <c r="F145" i="61"/>
  <c r="E145" i="61"/>
  <c r="R149" i="61"/>
  <c r="Q149" i="61"/>
  <c r="P149" i="61"/>
  <c r="S149" i="61"/>
  <c r="O149" i="61"/>
  <c r="D149" i="61"/>
  <c r="G149" i="61"/>
  <c r="C149" i="61"/>
  <c r="F149" i="61"/>
  <c r="E149" i="61"/>
  <c r="R153" i="61"/>
  <c r="Q153" i="61"/>
  <c r="P153" i="61"/>
  <c r="S153" i="61"/>
  <c r="O153" i="61"/>
  <c r="D153" i="61"/>
  <c r="G153" i="61"/>
  <c r="C153" i="61"/>
  <c r="F153" i="61"/>
  <c r="E153" i="61"/>
  <c r="R157" i="61"/>
  <c r="Q157" i="61"/>
  <c r="P157" i="61"/>
  <c r="S157" i="61"/>
  <c r="O157" i="61"/>
  <c r="D157" i="61"/>
  <c r="G157" i="61"/>
  <c r="C157" i="61"/>
  <c r="F157" i="61"/>
  <c r="E157" i="61"/>
  <c r="R161" i="61"/>
  <c r="Q161" i="61"/>
  <c r="P161" i="61"/>
  <c r="S161" i="61"/>
  <c r="O161" i="61"/>
  <c r="D161" i="61"/>
  <c r="G161" i="61"/>
  <c r="C161" i="61"/>
  <c r="F161" i="61"/>
  <c r="E161" i="61"/>
  <c r="R165" i="61"/>
  <c r="Q165" i="61"/>
  <c r="P165" i="61"/>
  <c r="S165" i="61"/>
  <c r="O165" i="61"/>
  <c r="D165" i="61"/>
  <c r="G165" i="61"/>
  <c r="C165" i="61"/>
  <c r="F165" i="61"/>
  <c r="E165" i="61"/>
  <c r="R169" i="61"/>
  <c r="Q169" i="61"/>
  <c r="P169" i="61"/>
  <c r="S169" i="61"/>
  <c r="O169" i="61"/>
  <c r="D169" i="61"/>
  <c r="G169" i="61"/>
  <c r="C169" i="61"/>
  <c r="F169" i="61"/>
  <c r="E169" i="61"/>
  <c r="R173" i="61"/>
  <c r="Q173" i="61"/>
  <c r="P173" i="61"/>
  <c r="S173" i="61"/>
  <c r="O173" i="61"/>
  <c r="D173" i="61"/>
  <c r="G173" i="61"/>
  <c r="C173" i="61"/>
  <c r="F173" i="61"/>
  <c r="E173" i="61"/>
  <c r="R177" i="61"/>
  <c r="Q177" i="61"/>
  <c r="P177" i="61"/>
  <c r="S177" i="61"/>
  <c r="O177" i="61"/>
  <c r="D177" i="61"/>
  <c r="G177" i="61"/>
  <c r="C177" i="61"/>
  <c r="F177" i="61"/>
  <c r="E177" i="61"/>
  <c r="R181" i="61"/>
  <c r="Q181" i="61"/>
  <c r="P181" i="61"/>
  <c r="S181" i="61"/>
  <c r="O181" i="61"/>
  <c r="D181" i="61"/>
  <c r="G181" i="61"/>
  <c r="C181" i="61"/>
  <c r="F181" i="61"/>
  <c r="E181" i="61"/>
  <c r="R185" i="61"/>
  <c r="Q185" i="61"/>
  <c r="P185" i="61"/>
  <c r="S185" i="61"/>
  <c r="O185" i="61"/>
  <c r="D185" i="61"/>
  <c r="G185" i="61"/>
  <c r="C185" i="61"/>
  <c r="F185" i="61"/>
  <c r="E185" i="61"/>
  <c r="R189" i="61"/>
  <c r="Q189" i="61"/>
  <c r="P189" i="61"/>
  <c r="S189" i="61"/>
  <c r="O189" i="61"/>
  <c r="D189" i="61"/>
  <c r="G189" i="61"/>
  <c r="C189" i="61"/>
  <c r="F189" i="61"/>
  <c r="E189" i="61"/>
  <c r="R193" i="61"/>
  <c r="Q193" i="61"/>
  <c r="P193" i="61"/>
  <c r="S193" i="61"/>
  <c r="O193" i="61"/>
  <c r="D193" i="61"/>
  <c r="G193" i="61"/>
  <c r="C193" i="61"/>
  <c r="F193" i="61"/>
  <c r="E193" i="61"/>
  <c r="R197" i="61"/>
  <c r="Q197" i="61"/>
  <c r="P197" i="61"/>
  <c r="S197" i="61"/>
  <c r="O197" i="61"/>
  <c r="D197" i="61"/>
  <c r="G197" i="61"/>
  <c r="C197" i="61"/>
  <c r="F197" i="61"/>
  <c r="E197" i="61"/>
  <c r="R201" i="61"/>
  <c r="Q201" i="61"/>
  <c r="P201" i="61"/>
  <c r="S201" i="61"/>
  <c r="O201" i="61"/>
  <c r="D201" i="61"/>
  <c r="G201" i="61"/>
  <c r="C201" i="61"/>
  <c r="F201" i="61"/>
  <c r="E201" i="61"/>
  <c r="R205" i="61"/>
  <c r="Q205" i="61"/>
  <c r="P205" i="61"/>
  <c r="S205" i="61"/>
  <c r="O205" i="61"/>
  <c r="D205" i="61"/>
  <c r="G205" i="61"/>
  <c r="C205" i="61"/>
  <c r="F205" i="61"/>
  <c r="E205" i="61"/>
  <c r="R209" i="61"/>
  <c r="Q209" i="61"/>
  <c r="P209" i="61"/>
  <c r="S209" i="61"/>
  <c r="O209" i="61"/>
  <c r="D209" i="61"/>
  <c r="G209" i="61"/>
  <c r="C209" i="61"/>
  <c r="F209" i="61"/>
  <c r="E209" i="61"/>
  <c r="R213" i="61"/>
  <c r="Q213" i="61"/>
  <c r="P213" i="61"/>
  <c r="S213" i="61"/>
  <c r="O213" i="61"/>
  <c r="D213" i="61"/>
  <c r="G213" i="61"/>
  <c r="C213" i="61"/>
  <c r="F213" i="61"/>
  <c r="E213" i="61"/>
  <c r="R217" i="61"/>
  <c r="Q217" i="61"/>
  <c r="P217" i="61"/>
  <c r="S217" i="61"/>
  <c r="O217" i="61"/>
  <c r="D217" i="61"/>
  <c r="G217" i="61"/>
  <c r="C217" i="61"/>
  <c r="F217" i="61"/>
  <c r="E217" i="61"/>
  <c r="R221" i="61"/>
  <c r="Q221" i="61"/>
  <c r="P221" i="61"/>
  <c r="S221" i="61"/>
  <c r="O221" i="61"/>
  <c r="D221" i="61"/>
  <c r="G221" i="61"/>
  <c r="C221" i="61"/>
  <c r="F221" i="61"/>
  <c r="E221" i="61"/>
  <c r="R225" i="61"/>
  <c r="Q225" i="61"/>
  <c r="P225" i="61"/>
  <c r="S225" i="61"/>
  <c r="O225" i="61"/>
  <c r="D225" i="61"/>
  <c r="G225" i="61"/>
  <c r="C225" i="61"/>
  <c r="F225" i="61"/>
  <c r="E225" i="61"/>
  <c r="R229" i="61"/>
  <c r="Q229" i="61"/>
  <c r="P229" i="61"/>
  <c r="S229" i="61"/>
  <c r="O229" i="61"/>
  <c r="D229" i="61"/>
  <c r="G229" i="61"/>
  <c r="C229" i="61"/>
  <c r="F229" i="61"/>
  <c r="E229" i="61"/>
  <c r="R233" i="61"/>
  <c r="Q233" i="61"/>
  <c r="P233" i="61"/>
  <c r="S233" i="61"/>
  <c r="O233" i="61"/>
  <c r="D233" i="61"/>
  <c r="G233" i="61"/>
  <c r="C233" i="61"/>
  <c r="F233" i="61"/>
  <c r="E233" i="61"/>
  <c r="R237" i="61"/>
  <c r="Q237" i="61"/>
  <c r="P237" i="61"/>
  <c r="S237" i="61"/>
  <c r="O237" i="61"/>
  <c r="D237" i="61"/>
  <c r="G237" i="61"/>
  <c r="C237" i="61"/>
  <c r="F237" i="61"/>
  <c r="E237" i="61"/>
  <c r="R241" i="61"/>
  <c r="Q241" i="61"/>
  <c r="P241" i="61"/>
  <c r="S241" i="61"/>
  <c r="O241" i="61"/>
  <c r="D241" i="61"/>
  <c r="G241" i="61"/>
  <c r="C241" i="61"/>
  <c r="F241" i="61"/>
  <c r="E241" i="61"/>
  <c r="R245" i="61"/>
  <c r="Q245" i="61"/>
  <c r="P245" i="61"/>
  <c r="S245" i="61"/>
  <c r="O245" i="61"/>
  <c r="D245" i="61"/>
  <c r="G245" i="61"/>
  <c r="C245" i="61"/>
  <c r="F245" i="61"/>
  <c r="E245" i="61"/>
  <c r="R249" i="61"/>
  <c r="Q249" i="61"/>
  <c r="P249" i="61"/>
  <c r="S249" i="61"/>
  <c r="O249" i="61"/>
  <c r="D249" i="61"/>
  <c r="G249" i="61"/>
  <c r="C249" i="61"/>
  <c r="F249" i="61"/>
  <c r="E249" i="61"/>
  <c r="R253" i="61"/>
  <c r="Q253" i="61"/>
  <c r="P253" i="61"/>
  <c r="S253" i="61"/>
  <c r="O253" i="61"/>
  <c r="D253" i="61"/>
  <c r="G253" i="61"/>
  <c r="C253" i="61"/>
  <c r="F253" i="61"/>
  <c r="E253" i="61"/>
  <c r="R257" i="61"/>
  <c r="Q257" i="61"/>
  <c r="P257" i="61"/>
  <c r="S257" i="61"/>
  <c r="O257" i="61"/>
  <c r="D257" i="61"/>
  <c r="G257" i="61"/>
  <c r="C257" i="61"/>
  <c r="F257" i="61"/>
  <c r="E257" i="61"/>
  <c r="R261" i="61"/>
  <c r="Q261" i="61"/>
  <c r="P261" i="61"/>
  <c r="S261" i="61"/>
  <c r="O261" i="61"/>
  <c r="D261" i="61"/>
  <c r="G261" i="61"/>
  <c r="C261" i="61"/>
  <c r="F261" i="61"/>
  <c r="E261" i="61"/>
  <c r="R265" i="61"/>
  <c r="Q265" i="61"/>
  <c r="P265" i="61"/>
  <c r="S265" i="61"/>
  <c r="O265" i="61"/>
  <c r="D265" i="61"/>
  <c r="G265" i="61"/>
  <c r="C265" i="61"/>
  <c r="F265" i="61"/>
  <c r="E265" i="61"/>
  <c r="R269" i="61"/>
  <c r="Q269" i="61"/>
  <c r="P269" i="61"/>
  <c r="S269" i="61"/>
  <c r="O269" i="61"/>
  <c r="D269" i="61"/>
  <c r="G269" i="61"/>
  <c r="C269" i="61"/>
  <c r="F269" i="61"/>
  <c r="E269" i="61"/>
  <c r="R273" i="61"/>
  <c r="Q273" i="61"/>
  <c r="P273" i="61"/>
  <c r="S273" i="61"/>
  <c r="O273" i="61"/>
  <c r="D273" i="61"/>
  <c r="G273" i="61"/>
  <c r="C273" i="61"/>
  <c r="F273" i="61"/>
  <c r="E273" i="61"/>
  <c r="R277" i="61"/>
  <c r="Q277" i="61"/>
  <c r="P277" i="61"/>
  <c r="S277" i="61"/>
  <c r="O277" i="61"/>
  <c r="D277" i="61"/>
  <c r="G277" i="61"/>
  <c r="C277" i="61"/>
  <c r="F277" i="61"/>
  <c r="E277" i="61"/>
  <c r="R281" i="61"/>
  <c r="Q281" i="61"/>
  <c r="P281" i="61"/>
  <c r="S281" i="61"/>
  <c r="O281" i="61"/>
  <c r="D281" i="61"/>
  <c r="G281" i="61"/>
  <c r="C281" i="61"/>
  <c r="F281" i="61"/>
  <c r="E281" i="61"/>
  <c r="R285" i="61"/>
  <c r="Q285" i="61"/>
  <c r="P285" i="61"/>
  <c r="S285" i="61"/>
  <c r="O285" i="61"/>
  <c r="D285" i="61"/>
  <c r="G285" i="61"/>
  <c r="C285" i="61"/>
  <c r="F285" i="61"/>
  <c r="E285" i="61"/>
  <c r="R289" i="61"/>
  <c r="Q289" i="61"/>
  <c r="P289" i="61"/>
  <c r="S289" i="61"/>
  <c r="O289" i="61"/>
  <c r="D289" i="61"/>
  <c r="G289" i="61"/>
  <c r="C289" i="61"/>
  <c r="F289" i="61"/>
  <c r="E289" i="61"/>
  <c r="R293" i="61"/>
  <c r="Q293" i="61"/>
  <c r="P293" i="61"/>
  <c r="S293" i="61"/>
  <c r="O293" i="61"/>
  <c r="D293" i="61"/>
  <c r="G293" i="61"/>
  <c r="C293" i="61"/>
  <c r="F293" i="61"/>
  <c r="E293" i="61"/>
  <c r="R297" i="61"/>
  <c r="Q297" i="61"/>
  <c r="P297" i="61"/>
  <c r="S297" i="61"/>
  <c r="O297" i="61"/>
  <c r="D297" i="61"/>
  <c r="G297" i="61"/>
  <c r="C297" i="61"/>
  <c r="F297" i="61"/>
  <c r="E297" i="61"/>
  <c r="R301" i="61"/>
  <c r="Q301" i="61"/>
  <c r="P301" i="61"/>
  <c r="S301" i="61"/>
  <c r="O301" i="61"/>
  <c r="D301" i="61"/>
  <c r="G301" i="61"/>
  <c r="C301" i="61"/>
  <c r="F301" i="61"/>
  <c r="E301" i="61"/>
  <c r="R305" i="61"/>
  <c r="Q305" i="61"/>
  <c r="P305" i="61"/>
  <c r="S305" i="61"/>
  <c r="O305" i="61"/>
  <c r="D305" i="61"/>
  <c r="G305" i="61"/>
  <c r="C305" i="61"/>
  <c r="F305" i="61"/>
  <c r="E305" i="61"/>
  <c r="R309" i="61"/>
  <c r="Q309" i="61"/>
  <c r="P309" i="61"/>
  <c r="S309" i="61"/>
  <c r="O309" i="61"/>
  <c r="D309" i="61"/>
  <c r="G309" i="61"/>
  <c r="C309" i="61"/>
  <c r="F309" i="61"/>
  <c r="E309" i="61"/>
  <c r="R313" i="61"/>
  <c r="Q313" i="61"/>
  <c r="P313" i="61"/>
  <c r="S313" i="61"/>
  <c r="O313" i="61"/>
  <c r="D313" i="61"/>
  <c r="G313" i="61"/>
  <c r="C313" i="61"/>
  <c r="F313" i="61"/>
  <c r="E313" i="61"/>
  <c r="R317" i="61"/>
  <c r="Q317" i="61"/>
  <c r="P317" i="61"/>
  <c r="S317" i="61"/>
  <c r="O317" i="61"/>
  <c r="D317" i="61"/>
  <c r="G317" i="61"/>
  <c r="C317" i="61"/>
  <c r="F317" i="61"/>
  <c r="E317" i="61"/>
  <c r="R321" i="61"/>
  <c r="Q321" i="61"/>
  <c r="P321" i="61"/>
  <c r="S321" i="61"/>
  <c r="O321" i="61"/>
  <c r="D321" i="61"/>
  <c r="G321" i="61"/>
  <c r="C321" i="61"/>
  <c r="F321" i="61"/>
  <c r="E321" i="61"/>
  <c r="R325" i="61"/>
  <c r="Q325" i="61"/>
  <c r="P325" i="61"/>
  <c r="S325" i="61"/>
  <c r="O325" i="61"/>
  <c r="D325" i="61"/>
  <c r="G325" i="61"/>
  <c r="C325" i="61"/>
  <c r="F325" i="61"/>
  <c r="E325" i="61"/>
  <c r="R329" i="61"/>
  <c r="Q329" i="61"/>
  <c r="P329" i="61"/>
  <c r="S329" i="61"/>
  <c r="O329" i="61"/>
  <c r="F329" i="61"/>
  <c r="D329" i="61"/>
  <c r="C329" i="61"/>
  <c r="G329" i="61"/>
  <c r="E329" i="61"/>
  <c r="R333" i="61"/>
  <c r="Q333" i="61"/>
  <c r="P333" i="61"/>
  <c r="S333" i="61"/>
  <c r="O333" i="61"/>
  <c r="F333" i="61"/>
  <c r="D333" i="61"/>
  <c r="C333" i="61"/>
  <c r="G333" i="61"/>
  <c r="E333" i="61"/>
  <c r="R337" i="61"/>
  <c r="Q337" i="61"/>
  <c r="P337" i="61"/>
  <c r="S337" i="61"/>
  <c r="O337" i="61"/>
  <c r="F337" i="61"/>
  <c r="D337" i="61"/>
  <c r="G337" i="61"/>
  <c r="E337" i="61"/>
  <c r="C337" i="61"/>
  <c r="R341" i="61"/>
  <c r="Q341" i="61"/>
  <c r="P341" i="61"/>
  <c r="S341" i="61"/>
  <c r="O341" i="61"/>
  <c r="F341" i="61"/>
  <c r="D341" i="61"/>
  <c r="C341" i="61"/>
  <c r="G341" i="61"/>
  <c r="E341" i="61"/>
  <c r="R345" i="61"/>
  <c r="Q345" i="61"/>
  <c r="P345" i="61"/>
  <c r="S345" i="61"/>
  <c r="O345" i="61"/>
  <c r="F345" i="61"/>
  <c r="D345" i="61"/>
  <c r="G345" i="61"/>
  <c r="E345" i="61"/>
  <c r="C345" i="61"/>
  <c r="R349" i="61"/>
  <c r="Q349" i="61"/>
  <c r="P349" i="61"/>
  <c r="S349" i="61"/>
  <c r="O349" i="61"/>
  <c r="F349" i="61"/>
  <c r="D349" i="61"/>
  <c r="C349" i="61"/>
  <c r="G349" i="61"/>
  <c r="E349" i="61"/>
  <c r="R353" i="61"/>
  <c r="Q353" i="61"/>
  <c r="P353" i="61"/>
  <c r="S353" i="61"/>
  <c r="O353" i="61"/>
  <c r="F353" i="61"/>
  <c r="E353" i="61"/>
  <c r="D353" i="61"/>
  <c r="G353" i="61"/>
  <c r="C353" i="61"/>
  <c r="R357" i="61"/>
  <c r="Q357" i="61"/>
  <c r="P357" i="61"/>
  <c r="S357" i="61"/>
  <c r="O357" i="61"/>
  <c r="F357" i="61"/>
  <c r="E357" i="61"/>
  <c r="D357" i="61"/>
  <c r="G357" i="61"/>
  <c r="C357" i="61"/>
  <c r="R361" i="61"/>
  <c r="Q361" i="61"/>
  <c r="P361" i="61"/>
  <c r="S361" i="61"/>
  <c r="O361" i="61"/>
  <c r="F361" i="61"/>
  <c r="E361" i="61"/>
  <c r="D361" i="61"/>
  <c r="C361" i="61"/>
  <c r="G361" i="61"/>
  <c r="R365" i="61"/>
  <c r="Q365" i="61"/>
  <c r="P365" i="61"/>
  <c r="S365" i="61"/>
  <c r="O365" i="61"/>
  <c r="G365" i="61"/>
  <c r="C365" i="61"/>
  <c r="F365" i="61"/>
  <c r="E365" i="61"/>
  <c r="D365" i="61"/>
  <c r="R369" i="61"/>
  <c r="Q369" i="61"/>
  <c r="P369" i="61"/>
  <c r="S369" i="61"/>
  <c r="O369" i="61"/>
  <c r="G369" i="61"/>
  <c r="C369" i="61"/>
  <c r="F369" i="61"/>
  <c r="E369" i="61"/>
  <c r="D369" i="61"/>
  <c r="R373" i="61"/>
  <c r="Q373" i="61"/>
  <c r="P373" i="61"/>
  <c r="S373" i="61"/>
  <c r="O373" i="61"/>
  <c r="G373" i="61"/>
  <c r="C373" i="61"/>
  <c r="F373" i="61"/>
  <c r="E373" i="61"/>
  <c r="D373" i="61"/>
  <c r="R377" i="61"/>
  <c r="Q377" i="61"/>
  <c r="P377" i="61"/>
  <c r="S377" i="61"/>
  <c r="O377" i="61"/>
  <c r="G377" i="61"/>
  <c r="C377" i="61"/>
  <c r="F377" i="61"/>
  <c r="E377" i="61"/>
  <c r="D377" i="61"/>
  <c r="R381" i="61"/>
  <c r="Q381" i="61"/>
  <c r="P381" i="61"/>
  <c r="S381" i="61"/>
  <c r="O381" i="61"/>
  <c r="G381" i="61"/>
  <c r="C381" i="61"/>
  <c r="F381" i="61"/>
  <c r="E381" i="61"/>
  <c r="D381" i="61"/>
  <c r="R385" i="61"/>
  <c r="Q385" i="61"/>
  <c r="P385" i="61"/>
  <c r="S385" i="61"/>
  <c r="O385" i="61"/>
  <c r="G385" i="61"/>
  <c r="C385" i="61"/>
  <c r="F385" i="61"/>
  <c r="E385" i="61"/>
  <c r="D385" i="61"/>
  <c r="R389" i="61"/>
  <c r="Q389" i="61"/>
  <c r="P389" i="61"/>
  <c r="S389" i="61"/>
  <c r="O389" i="61"/>
  <c r="G389" i="61"/>
  <c r="C389" i="61"/>
  <c r="F389" i="61"/>
  <c r="E389" i="61"/>
  <c r="D389" i="61"/>
  <c r="R393" i="61"/>
  <c r="Q393" i="61"/>
  <c r="P393" i="61"/>
  <c r="S393" i="61"/>
  <c r="O393" i="61"/>
  <c r="G393" i="61"/>
  <c r="C393" i="61"/>
  <c r="F393" i="61"/>
  <c r="E393" i="61"/>
  <c r="D393" i="61"/>
  <c r="R397" i="61"/>
  <c r="Q397" i="61"/>
  <c r="P397" i="61"/>
  <c r="S397" i="61"/>
  <c r="O397" i="61"/>
  <c r="G397" i="61"/>
  <c r="C397" i="61"/>
  <c r="F397" i="61"/>
  <c r="E397" i="61"/>
  <c r="D397" i="61"/>
  <c r="R401" i="61"/>
  <c r="Q401" i="61"/>
  <c r="P401" i="61"/>
  <c r="S401" i="61"/>
  <c r="O401" i="61"/>
  <c r="G401" i="61"/>
  <c r="C401" i="61"/>
  <c r="F401" i="61"/>
  <c r="E401" i="61"/>
  <c r="D401" i="61"/>
  <c r="R405" i="61"/>
  <c r="Q405" i="61"/>
  <c r="P405" i="61"/>
  <c r="S405" i="61"/>
  <c r="O405" i="61"/>
  <c r="G405" i="61"/>
  <c r="C405" i="61"/>
  <c r="F405" i="61"/>
  <c r="E405" i="61"/>
  <c r="D405" i="61"/>
  <c r="R409" i="61"/>
  <c r="Q409" i="61"/>
  <c r="P409" i="61"/>
  <c r="S409" i="61"/>
  <c r="O409" i="61"/>
  <c r="G409" i="61"/>
  <c r="C409" i="61"/>
  <c r="F409" i="61"/>
  <c r="E409" i="61"/>
  <c r="D409" i="61"/>
  <c r="R413" i="61"/>
  <c r="Q413" i="61"/>
  <c r="P413" i="61"/>
  <c r="S413" i="61"/>
  <c r="O413" i="61"/>
  <c r="G413" i="61"/>
  <c r="C413" i="61"/>
  <c r="F413" i="61"/>
  <c r="E413" i="61"/>
  <c r="D413" i="61"/>
  <c r="R417" i="61"/>
  <c r="Q417" i="61"/>
  <c r="P417" i="61"/>
  <c r="S417" i="61"/>
  <c r="O417" i="61"/>
  <c r="G417" i="61"/>
  <c r="C417" i="61"/>
  <c r="F417" i="61"/>
  <c r="E417" i="61"/>
  <c r="D417" i="61"/>
  <c r="R421" i="61"/>
  <c r="Q421" i="61"/>
  <c r="P421" i="61"/>
  <c r="S421" i="61"/>
  <c r="O421" i="61"/>
  <c r="G421" i="61"/>
  <c r="C421" i="61"/>
  <c r="F421" i="61"/>
  <c r="E421" i="61"/>
  <c r="D421" i="61"/>
  <c r="R425" i="61"/>
  <c r="Q425" i="61"/>
  <c r="P425" i="61"/>
  <c r="S425" i="61"/>
  <c r="O425" i="61"/>
  <c r="G425" i="61"/>
  <c r="C425" i="61"/>
  <c r="F425" i="61"/>
  <c r="E425" i="61"/>
  <c r="D425" i="61"/>
  <c r="R429" i="61"/>
  <c r="Q429" i="61"/>
  <c r="P429" i="61"/>
  <c r="S429" i="61"/>
  <c r="O429" i="61"/>
  <c r="G429" i="61"/>
  <c r="C429" i="61"/>
  <c r="F429" i="61"/>
  <c r="E429" i="61"/>
  <c r="D429" i="61"/>
  <c r="R433" i="61"/>
  <c r="Q433" i="61"/>
  <c r="P433" i="61"/>
  <c r="S433" i="61"/>
  <c r="O433" i="61"/>
  <c r="G433" i="61"/>
  <c r="C433" i="61"/>
  <c r="F433" i="61"/>
  <c r="E433" i="61"/>
  <c r="D433" i="61"/>
  <c r="R437" i="61"/>
  <c r="Q437" i="61"/>
  <c r="P437" i="61"/>
  <c r="S437" i="61"/>
  <c r="O437" i="61"/>
  <c r="G437" i="61"/>
  <c r="C437" i="61"/>
  <c r="F437" i="61"/>
  <c r="E437" i="61"/>
  <c r="D437" i="61"/>
  <c r="R441" i="61"/>
  <c r="Q441" i="61"/>
  <c r="P441" i="61"/>
  <c r="S441" i="61"/>
  <c r="O441" i="61"/>
  <c r="G441" i="61"/>
  <c r="C441" i="61"/>
  <c r="F441" i="61"/>
  <c r="E441" i="61"/>
  <c r="D441" i="61"/>
  <c r="R445" i="61"/>
  <c r="Q445" i="61"/>
  <c r="P445" i="61"/>
  <c r="S445" i="61"/>
  <c r="O445" i="61"/>
  <c r="G445" i="61"/>
  <c r="C445" i="61"/>
  <c r="F445" i="61"/>
  <c r="E445" i="61"/>
  <c r="D445" i="61"/>
  <c r="R449" i="61"/>
  <c r="Q449" i="61"/>
  <c r="P449" i="61"/>
  <c r="S449" i="61"/>
  <c r="O449" i="61"/>
  <c r="G449" i="61"/>
  <c r="C449" i="61"/>
  <c r="F449" i="61"/>
  <c r="E449" i="61"/>
  <c r="D449" i="61"/>
  <c r="R453" i="61"/>
  <c r="Q453" i="61"/>
  <c r="P453" i="61"/>
  <c r="S453" i="61"/>
  <c r="O453" i="61"/>
  <c r="G453" i="61"/>
  <c r="C453" i="61"/>
  <c r="F453" i="61"/>
  <c r="E453" i="61"/>
  <c r="D453" i="61"/>
  <c r="R457" i="61"/>
  <c r="Q457" i="61"/>
  <c r="P457" i="61"/>
  <c r="S457" i="61"/>
  <c r="O457" i="61"/>
  <c r="G457" i="61"/>
  <c r="C457" i="61"/>
  <c r="F457" i="61"/>
  <c r="E457" i="61"/>
  <c r="D457" i="61"/>
  <c r="R461" i="61"/>
  <c r="Q461" i="61"/>
  <c r="P461" i="61"/>
  <c r="S461" i="61"/>
  <c r="O461" i="61"/>
  <c r="G461" i="61"/>
  <c r="C461" i="61"/>
  <c r="F461" i="61"/>
  <c r="E461" i="61"/>
  <c r="D461" i="61"/>
  <c r="R465" i="61"/>
  <c r="Q465" i="61"/>
  <c r="P465" i="61"/>
  <c r="S465" i="61"/>
  <c r="O465" i="61"/>
  <c r="G465" i="61"/>
  <c r="C465" i="61"/>
  <c r="F465" i="61"/>
  <c r="E465" i="61"/>
  <c r="D465" i="61"/>
  <c r="R469" i="61"/>
  <c r="Q469" i="61"/>
  <c r="P469" i="61"/>
  <c r="S469" i="61"/>
  <c r="O469" i="61"/>
  <c r="G469" i="61"/>
  <c r="C469" i="61"/>
  <c r="F469" i="61"/>
  <c r="E469" i="61"/>
  <c r="D469" i="61"/>
  <c r="R473" i="61"/>
  <c r="Q473" i="61"/>
  <c r="P473" i="61"/>
  <c r="S473" i="61"/>
  <c r="O473" i="61"/>
  <c r="G473" i="61"/>
  <c r="C473" i="61"/>
  <c r="F473" i="61"/>
  <c r="E473" i="61"/>
  <c r="D473" i="61"/>
  <c r="R477" i="61"/>
  <c r="Q477" i="61"/>
  <c r="P477" i="61"/>
  <c r="S477" i="61"/>
  <c r="O477" i="61"/>
  <c r="G477" i="61"/>
  <c r="C477" i="61"/>
  <c r="F477" i="61"/>
  <c r="E477" i="61"/>
  <c r="D477" i="61"/>
  <c r="R481" i="61"/>
  <c r="Q481" i="61"/>
  <c r="P481" i="61"/>
  <c r="S481" i="61"/>
  <c r="O481" i="61"/>
  <c r="G481" i="61"/>
  <c r="C481" i="61"/>
  <c r="F481" i="61"/>
  <c r="E481" i="61"/>
  <c r="D481" i="61"/>
  <c r="R485" i="61"/>
  <c r="Q485" i="61"/>
  <c r="P485" i="61"/>
  <c r="S485" i="61"/>
  <c r="O485" i="61"/>
  <c r="G485" i="61"/>
  <c r="C485" i="61"/>
  <c r="F485" i="61"/>
  <c r="E485" i="61"/>
  <c r="D485" i="61"/>
  <c r="R489" i="61"/>
  <c r="Q489" i="61"/>
  <c r="P489" i="61"/>
  <c r="S489" i="61"/>
  <c r="O489" i="61"/>
  <c r="G489" i="61"/>
  <c r="C489" i="61"/>
  <c r="F489" i="61"/>
  <c r="E489" i="61"/>
  <c r="D489" i="61"/>
  <c r="R493" i="61"/>
  <c r="Q493" i="61"/>
  <c r="P493" i="61"/>
  <c r="S493" i="61"/>
  <c r="O493" i="61"/>
  <c r="G493" i="61"/>
  <c r="C493" i="61"/>
  <c r="F493" i="61"/>
  <c r="E493" i="61"/>
  <c r="D493" i="61"/>
  <c r="R497" i="61"/>
  <c r="Q497" i="61"/>
  <c r="P497" i="61"/>
  <c r="S497" i="61"/>
  <c r="O497" i="61"/>
  <c r="G497" i="61"/>
  <c r="C497" i="61"/>
  <c r="F497" i="61"/>
  <c r="E497" i="61"/>
  <c r="D497" i="61"/>
  <c r="R501" i="61"/>
  <c r="Q501" i="61"/>
  <c r="P501" i="61"/>
  <c r="S501" i="61"/>
  <c r="O501" i="61"/>
  <c r="G501" i="61"/>
  <c r="C501" i="61"/>
  <c r="F501" i="61"/>
  <c r="E501" i="61"/>
  <c r="D501" i="61"/>
  <c r="R505" i="61"/>
  <c r="Q505" i="61"/>
  <c r="P505" i="61"/>
  <c r="S505" i="61"/>
  <c r="O505" i="61"/>
  <c r="G505" i="61"/>
  <c r="C505" i="61"/>
  <c r="F505" i="61"/>
  <c r="E505" i="61"/>
  <c r="D505" i="61"/>
  <c r="R509" i="61"/>
  <c r="Q509" i="61"/>
  <c r="P509" i="61"/>
  <c r="S509" i="61"/>
  <c r="O509" i="61"/>
  <c r="G509" i="61"/>
  <c r="C509" i="61"/>
  <c r="F509" i="61"/>
  <c r="E509" i="61"/>
  <c r="D509" i="61"/>
  <c r="R513" i="61"/>
  <c r="Q513" i="61"/>
  <c r="P513" i="61"/>
  <c r="S513" i="61"/>
  <c r="O513" i="61"/>
  <c r="G513" i="61"/>
  <c r="C513" i="61"/>
  <c r="F513" i="61"/>
  <c r="E513" i="61"/>
  <c r="D513" i="61"/>
  <c r="R517" i="61"/>
  <c r="Q517" i="61"/>
  <c r="P517" i="61"/>
  <c r="S517" i="61"/>
  <c r="O517" i="61"/>
  <c r="G517" i="61"/>
  <c r="C517" i="61"/>
  <c r="F517" i="61"/>
  <c r="E517" i="61"/>
  <c r="D517" i="61"/>
  <c r="R521" i="61"/>
  <c r="Q521" i="61"/>
  <c r="P521" i="61"/>
  <c r="S521" i="61"/>
  <c r="O521" i="61"/>
  <c r="G521" i="61"/>
  <c r="C521" i="61"/>
  <c r="F521" i="61"/>
  <c r="E521" i="61"/>
  <c r="D521" i="61"/>
  <c r="R525" i="61"/>
  <c r="Q525" i="61"/>
  <c r="P525" i="61"/>
  <c r="S525" i="61"/>
  <c r="O525" i="61"/>
  <c r="G525" i="61"/>
  <c r="C525" i="61"/>
  <c r="F525" i="61"/>
  <c r="E525" i="61"/>
  <c r="D525" i="61"/>
  <c r="R529" i="61"/>
  <c r="Q529" i="61"/>
  <c r="P529" i="61"/>
  <c r="S529" i="61"/>
  <c r="O529" i="61"/>
  <c r="G529" i="61"/>
  <c r="C529" i="61"/>
  <c r="F529" i="61"/>
  <c r="E529" i="61"/>
  <c r="D529" i="61"/>
  <c r="R533" i="61"/>
  <c r="Q533" i="61"/>
  <c r="P533" i="61"/>
  <c r="S533" i="61"/>
  <c r="O533" i="61"/>
  <c r="G533" i="61"/>
  <c r="C533" i="61"/>
  <c r="F533" i="61"/>
  <c r="E533" i="61"/>
  <c r="D533" i="61"/>
  <c r="R537" i="61"/>
  <c r="Q537" i="61"/>
  <c r="P537" i="61"/>
  <c r="S537" i="61"/>
  <c r="O537" i="61"/>
  <c r="G537" i="61"/>
  <c r="C537" i="61"/>
  <c r="F537" i="61"/>
  <c r="E537" i="61"/>
  <c r="D537" i="61"/>
  <c r="R541" i="61"/>
  <c r="Q541" i="61"/>
  <c r="P541" i="61"/>
  <c r="S541" i="61"/>
  <c r="O541" i="61"/>
  <c r="G541" i="61"/>
  <c r="C541" i="61"/>
  <c r="F541" i="61"/>
  <c r="E541" i="61"/>
  <c r="D541" i="61"/>
  <c r="R545" i="61"/>
  <c r="Q545" i="61"/>
  <c r="P545" i="61"/>
  <c r="S545" i="61"/>
  <c r="O545" i="61"/>
  <c r="G545" i="61"/>
  <c r="C545" i="61"/>
  <c r="F545" i="61"/>
  <c r="E545" i="61"/>
  <c r="D545" i="61"/>
  <c r="R549" i="61"/>
  <c r="Q549" i="61"/>
  <c r="P549" i="61"/>
  <c r="S549" i="61"/>
  <c r="O549" i="61"/>
  <c r="G549" i="61"/>
  <c r="C549" i="61"/>
  <c r="F549" i="61"/>
  <c r="E549" i="61"/>
  <c r="D549" i="61"/>
  <c r="R553" i="61"/>
  <c r="Q553" i="61"/>
  <c r="P553" i="61"/>
  <c r="S553" i="61"/>
  <c r="O553" i="61"/>
  <c r="G553" i="61"/>
  <c r="C553" i="61"/>
  <c r="F553" i="61"/>
  <c r="E553" i="61"/>
  <c r="D553" i="61"/>
  <c r="R557" i="61"/>
  <c r="Q557" i="61"/>
  <c r="P557" i="61"/>
  <c r="S557" i="61"/>
  <c r="O557" i="61"/>
  <c r="G557" i="61"/>
  <c r="C557" i="61"/>
  <c r="F557" i="61"/>
  <c r="E557" i="61"/>
  <c r="D557" i="61"/>
  <c r="R561" i="61"/>
  <c r="Q561" i="61"/>
  <c r="P561" i="61"/>
  <c r="S561" i="61"/>
  <c r="O561" i="61"/>
  <c r="G561" i="61"/>
  <c r="C561" i="61"/>
  <c r="F561" i="61"/>
  <c r="E561" i="61"/>
  <c r="D561" i="61"/>
  <c r="R565" i="61"/>
  <c r="Q565" i="61"/>
  <c r="P565" i="61"/>
  <c r="S565" i="61"/>
  <c r="O565" i="61"/>
  <c r="G565" i="61"/>
  <c r="C565" i="61"/>
  <c r="F565" i="61"/>
  <c r="E565" i="61"/>
  <c r="D565" i="61"/>
  <c r="R569" i="61"/>
  <c r="Q569" i="61"/>
  <c r="P569" i="61"/>
  <c r="S569" i="61"/>
  <c r="O569" i="61"/>
  <c r="G569" i="61"/>
  <c r="C569" i="61"/>
  <c r="F569" i="61"/>
  <c r="E569" i="61"/>
  <c r="D569" i="61"/>
  <c r="R573" i="61"/>
  <c r="Q573" i="61"/>
  <c r="P573" i="61"/>
  <c r="S573" i="61"/>
  <c r="O573" i="61"/>
  <c r="G573" i="61"/>
  <c r="C573" i="61"/>
  <c r="F573" i="61"/>
  <c r="E573" i="61"/>
  <c r="D573" i="61"/>
  <c r="R577" i="61"/>
  <c r="Q577" i="61"/>
  <c r="P577" i="61"/>
  <c r="S577" i="61"/>
  <c r="O577" i="61"/>
  <c r="G577" i="61"/>
  <c r="C577" i="61"/>
  <c r="F577" i="61"/>
  <c r="E577" i="61"/>
  <c r="D577" i="61"/>
  <c r="R581" i="61"/>
  <c r="Q581" i="61"/>
  <c r="P581" i="61"/>
  <c r="S581" i="61"/>
  <c r="O581" i="61"/>
  <c r="G581" i="61"/>
  <c r="C581" i="61"/>
  <c r="F581" i="61"/>
  <c r="E581" i="61"/>
  <c r="D581" i="61"/>
  <c r="R585" i="61"/>
  <c r="Q585" i="61"/>
  <c r="P585" i="61"/>
  <c r="S585" i="61"/>
  <c r="O585" i="61"/>
  <c r="G585" i="61"/>
  <c r="C585" i="61"/>
  <c r="F585" i="61"/>
  <c r="E585" i="61"/>
  <c r="D585" i="61"/>
  <c r="R589" i="61"/>
  <c r="Q589" i="61"/>
  <c r="P589" i="61"/>
  <c r="S589" i="61"/>
  <c r="O589" i="61"/>
  <c r="G589" i="61"/>
  <c r="C589" i="61"/>
  <c r="F589" i="61"/>
  <c r="E589" i="61"/>
  <c r="D589" i="61"/>
  <c r="R593" i="61"/>
  <c r="Q593" i="61"/>
  <c r="P593" i="61"/>
  <c r="S593" i="61"/>
  <c r="O593" i="61"/>
  <c r="G593" i="61"/>
  <c r="C593" i="61"/>
  <c r="F593" i="61"/>
  <c r="E593" i="61"/>
  <c r="D593" i="61"/>
  <c r="R597" i="61"/>
  <c r="Q597" i="61"/>
  <c r="P597" i="61"/>
  <c r="S597" i="61"/>
  <c r="O597" i="61"/>
  <c r="G597" i="61"/>
  <c r="C597" i="61"/>
  <c r="F597" i="61"/>
  <c r="E597" i="61"/>
  <c r="D597" i="61"/>
  <c r="R601" i="61"/>
  <c r="Q601" i="61"/>
  <c r="P601" i="61"/>
  <c r="S601" i="61"/>
  <c r="O601" i="61"/>
  <c r="G601" i="61"/>
  <c r="C601" i="61"/>
  <c r="F601" i="61"/>
  <c r="E601" i="61"/>
  <c r="D601" i="61"/>
  <c r="R605" i="61"/>
  <c r="Q605" i="61"/>
  <c r="P605" i="61"/>
  <c r="S605" i="61"/>
  <c r="O605" i="61"/>
  <c r="G605" i="61"/>
  <c r="C605" i="61"/>
  <c r="F605" i="61"/>
  <c r="E605" i="61"/>
  <c r="D605" i="61"/>
  <c r="R609" i="61"/>
  <c r="Q609" i="61"/>
  <c r="P609" i="61"/>
  <c r="S609" i="61"/>
  <c r="O609" i="61"/>
  <c r="G609" i="61"/>
  <c r="C609" i="61"/>
  <c r="F609" i="61"/>
  <c r="E609" i="61"/>
  <c r="D609" i="61"/>
  <c r="R613" i="61"/>
  <c r="Q613" i="61"/>
  <c r="P613" i="61"/>
  <c r="S613" i="61"/>
  <c r="O613" i="61"/>
  <c r="G613" i="61"/>
  <c r="C613" i="61"/>
  <c r="F613" i="61"/>
  <c r="E613" i="61"/>
  <c r="D613" i="61"/>
  <c r="R617" i="61"/>
  <c r="Q617" i="61"/>
  <c r="P617" i="61"/>
  <c r="S617" i="61"/>
  <c r="O617" i="61"/>
  <c r="G617" i="61"/>
  <c r="C617" i="61"/>
  <c r="F617" i="61"/>
  <c r="E617" i="61"/>
  <c r="D617" i="61"/>
  <c r="R621" i="61"/>
  <c r="Q621" i="61"/>
  <c r="P621" i="61"/>
  <c r="S621" i="61"/>
  <c r="O621" i="61"/>
  <c r="G621" i="61"/>
  <c r="C621" i="61"/>
  <c r="F621" i="61"/>
  <c r="E621" i="61"/>
  <c r="D621" i="61"/>
  <c r="R625" i="61"/>
  <c r="Q625" i="61"/>
  <c r="P625" i="61"/>
  <c r="S625" i="61"/>
  <c r="O625" i="61"/>
  <c r="G625" i="61"/>
  <c r="C625" i="61"/>
  <c r="F625" i="61"/>
  <c r="E625" i="61"/>
  <c r="D625" i="61"/>
  <c r="R629" i="61"/>
  <c r="Q629" i="61"/>
  <c r="P629" i="61"/>
  <c r="S629" i="61"/>
  <c r="O629" i="61"/>
  <c r="G629" i="61"/>
  <c r="C629" i="61"/>
  <c r="F629" i="61"/>
  <c r="E629" i="61"/>
  <c r="D629" i="61"/>
  <c r="R633" i="61"/>
  <c r="Q633" i="61"/>
  <c r="P633" i="61"/>
  <c r="S633" i="61"/>
  <c r="O633" i="61"/>
  <c r="G633" i="61"/>
  <c r="C633" i="61"/>
  <c r="F633" i="61"/>
  <c r="E633" i="61"/>
  <c r="D633" i="61"/>
  <c r="R637" i="61"/>
  <c r="Q637" i="61"/>
  <c r="P637" i="61"/>
  <c r="S637" i="61"/>
  <c r="O637" i="61"/>
  <c r="G637" i="61"/>
  <c r="C637" i="61"/>
  <c r="F637" i="61"/>
  <c r="E637" i="61"/>
  <c r="D637" i="61"/>
  <c r="R641" i="61"/>
  <c r="Q641" i="61"/>
  <c r="P641" i="61"/>
  <c r="S641" i="61"/>
  <c r="O641" i="61"/>
  <c r="G641" i="61"/>
  <c r="C641" i="61"/>
  <c r="F641" i="61"/>
  <c r="E641" i="61"/>
  <c r="D641" i="61"/>
  <c r="R645" i="61"/>
  <c r="Q645" i="61"/>
  <c r="P645" i="61"/>
  <c r="S645" i="61"/>
  <c r="O645" i="61"/>
  <c r="G645" i="61"/>
  <c r="C645" i="61"/>
  <c r="F645" i="61"/>
  <c r="E645" i="61"/>
  <c r="D645" i="61"/>
  <c r="R649" i="61"/>
  <c r="Q649" i="61"/>
  <c r="P649" i="61"/>
  <c r="S649" i="61"/>
  <c r="O649" i="61"/>
  <c r="G649" i="61"/>
  <c r="C649" i="61"/>
  <c r="F649" i="61"/>
  <c r="E649" i="61"/>
  <c r="D649" i="61"/>
  <c r="R653" i="61"/>
  <c r="Q653" i="61"/>
  <c r="P653" i="61"/>
  <c r="S653" i="61"/>
  <c r="O653" i="61"/>
  <c r="G653" i="61"/>
  <c r="C653" i="61"/>
  <c r="F653" i="61"/>
  <c r="E653" i="61"/>
  <c r="D653" i="61"/>
  <c r="R657" i="61"/>
  <c r="Q657" i="61"/>
  <c r="P657" i="61"/>
  <c r="S657" i="61"/>
  <c r="O657" i="61"/>
  <c r="G657" i="61"/>
  <c r="C657" i="61"/>
  <c r="F657" i="61"/>
  <c r="E657" i="61"/>
  <c r="D657" i="61"/>
  <c r="R661" i="61"/>
  <c r="Q661" i="61"/>
  <c r="P661" i="61"/>
  <c r="S661" i="61"/>
  <c r="O661" i="61"/>
  <c r="G661" i="61"/>
  <c r="C661" i="61"/>
  <c r="F661" i="61"/>
  <c r="E661" i="61"/>
  <c r="D661" i="61"/>
  <c r="R665" i="61"/>
  <c r="Q665" i="61"/>
  <c r="P665" i="61"/>
  <c r="S665" i="61"/>
  <c r="O665" i="61"/>
  <c r="G665" i="61"/>
  <c r="C665" i="61"/>
  <c r="F665" i="61"/>
  <c r="E665" i="61"/>
  <c r="D665" i="61"/>
  <c r="R669" i="61"/>
  <c r="Q669" i="61"/>
  <c r="P669" i="61"/>
  <c r="S669" i="61"/>
  <c r="O669" i="61"/>
  <c r="G669" i="61"/>
  <c r="C669" i="61"/>
  <c r="F669" i="61"/>
  <c r="E669" i="61"/>
  <c r="D669" i="61"/>
  <c r="R673" i="61"/>
  <c r="Q673" i="61"/>
  <c r="P673" i="61"/>
  <c r="S673" i="61"/>
  <c r="O673" i="61"/>
  <c r="G673" i="61"/>
  <c r="C673" i="61"/>
  <c r="F673" i="61"/>
  <c r="E673" i="61"/>
  <c r="D673" i="61"/>
  <c r="R677" i="61"/>
  <c r="Q677" i="61"/>
  <c r="P677" i="61"/>
  <c r="S677" i="61"/>
  <c r="O677" i="61"/>
  <c r="G677" i="61"/>
  <c r="C677" i="61"/>
  <c r="F677" i="61"/>
  <c r="E677" i="61"/>
  <c r="D677" i="61"/>
  <c r="R681" i="61"/>
  <c r="Q681" i="61"/>
  <c r="P681" i="61"/>
  <c r="S681" i="61"/>
  <c r="O681" i="61"/>
  <c r="G681" i="61"/>
  <c r="C681" i="61"/>
  <c r="F681" i="61"/>
  <c r="E681" i="61"/>
  <c r="D681" i="61"/>
  <c r="R685" i="61"/>
  <c r="Q685" i="61"/>
  <c r="P685" i="61"/>
  <c r="S685" i="61"/>
  <c r="O685" i="61"/>
  <c r="G685" i="61"/>
  <c r="C685" i="61"/>
  <c r="F685" i="61"/>
  <c r="E685" i="61"/>
  <c r="D685" i="61"/>
  <c r="R689" i="61"/>
  <c r="Q689" i="61"/>
  <c r="P689" i="61"/>
  <c r="S689" i="61"/>
  <c r="O689" i="61"/>
  <c r="G689" i="61"/>
  <c r="C689" i="61"/>
  <c r="F689" i="61"/>
  <c r="E689" i="61"/>
  <c r="D689" i="61"/>
  <c r="R693" i="61"/>
  <c r="Q693" i="61"/>
  <c r="P693" i="61"/>
  <c r="S693" i="61"/>
  <c r="O693" i="61"/>
  <c r="G693" i="61"/>
  <c r="C693" i="61"/>
  <c r="F693" i="61"/>
  <c r="E693" i="61"/>
  <c r="D693" i="61"/>
  <c r="R697" i="61"/>
  <c r="Q697" i="61"/>
  <c r="P697" i="61"/>
  <c r="S697" i="61"/>
  <c r="O697" i="61"/>
  <c r="G697" i="61"/>
  <c r="C697" i="61"/>
  <c r="F697" i="61"/>
  <c r="E697" i="61"/>
  <c r="D697" i="61"/>
  <c r="R701" i="61"/>
  <c r="Q701" i="61"/>
  <c r="P701" i="61"/>
  <c r="S701" i="61"/>
  <c r="O701" i="61"/>
  <c r="G701" i="61"/>
  <c r="C701" i="61"/>
  <c r="F701" i="61"/>
  <c r="E701" i="61"/>
  <c r="D701" i="61"/>
  <c r="R705" i="61"/>
  <c r="Q705" i="61"/>
  <c r="P705" i="61"/>
  <c r="S705" i="61"/>
  <c r="O705" i="61"/>
  <c r="G705" i="61"/>
  <c r="C705" i="61"/>
  <c r="F705" i="61"/>
  <c r="E705" i="61"/>
  <c r="D705" i="61"/>
  <c r="R709" i="61"/>
  <c r="Q709" i="61"/>
  <c r="P709" i="61"/>
  <c r="S709" i="61"/>
  <c r="O709" i="61"/>
  <c r="G709" i="61"/>
  <c r="C709" i="61"/>
  <c r="F709" i="61"/>
  <c r="E709" i="61"/>
  <c r="D709" i="61"/>
  <c r="R713" i="61"/>
  <c r="Q713" i="61"/>
  <c r="P713" i="61"/>
  <c r="S713" i="61"/>
  <c r="O713" i="61"/>
  <c r="G713" i="61"/>
  <c r="C713" i="61"/>
  <c r="F713" i="61"/>
  <c r="E713" i="61"/>
  <c r="D713" i="61"/>
  <c r="R717" i="61"/>
  <c r="Q717" i="61"/>
  <c r="P717" i="61"/>
  <c r="S717" i="61"/>
  <c r="O717" i="61"/>
  <c r="G717" i="61"/>
  <c r="C717" i="61"/>
  <c r="F717" i="61"/>
  <c r="E717" i="61"/>
  <c r="D717" i="61"/>
  <c r="R721" i="61"/>
  <c r="Q721" i="61"/>
  <c r="P721" i="61"/>
  <c r="S721" i="61"/>
  <c r="O721" i="61"/>
  <c r="G721" i="61"/>
  <c r="C721" i="61"/>
  <c r="F721" i="61"/>
  <c r="E721" i="61"/>
  <c r="D721" i="61"/>
  <c r="R725" i="61"/>
  <c r="Q725" i="61"/>
  <c r="P725" i="61"/>
  <c r="S725" i="61"/>
  <c r="O725" i="61"/>
  <c r="G725" i="61"/>
  <c r="C725" i="61"/>
  <c r="F725" i="61"/>
  <c r="E725" i="61"/>
  <c r="D725" i="61"/>
  <c r="R729" i="61"/>
  <c r="Q729" i="61"/>
  <c r="P729" i="61"/>
  <c r="S729" i="61"/>
  <c r="O729" i="61"/>
  <c r="G729" i="61"/>
  <c r="C729" i="61"/>
  <c r="F729" i="61"/>
  <c r="E729" i="61"/>
  <c r="D729" i="61"/>
  <c r="R733" i="61"/>
  <c r="Q733" i="61"/>
  <c r="P733" i="61"/>
  <c r="S733" i="61"/>
  <c r="O733" i="61"/>
  <c r="G733" i="61"/>
  <c r="C733" i="61"/>
  <c r="F733" i="61"/>
  <c r="E733" i="61"/>
  <c r="D733" i="61"/>
  <c r="R737" i="61"/>
  <c r="Q737" i="61"/>
  <c r="P737" i="61"/>
  <c r="S737" i="61"/>
  <c r="O737" i="61"/>
  <c r="G737" i="61"/>
  <c r="C737" i="61"/>
  <c r="F737" i="61"/>
  <c r="E737" i="61"/>
  <c r="D737" i="61"/>
  <c r="R741" i="61"/>
  <c r="Q741" i="61"/>
  <c r="P741" i="61"/>
  <c r="S741" i="61"/>
  <c r="O741" i="61"/>
  <c r="G741" i="61"/>
  <c r="C741" i="61"/>
  <c r="F741" i="61"/>
  <c r="E741" i="61"/>
  <c r="D741" i="61"/>
  <c r="R745" i="61"/>
  <c r="Q745" i="61"/>
  <c r="P745" i="61"/>
  <c r="S745" i="61"/>
  <c r="O745" i="61"/>
  <c r="G745" i="61"/>
  <c r="C745" i="61"/>
  <c r="F745" i="61"/>
  <c r="E745" i="61"/>
  <c r="D745" i="61"/>
  <c r="R749" i="61"/>
  <c r="Q749" i="61"/>
  <c r="P749" i="61"/>
  <c r="S749" i="61"/>
  <c r="O749" i="61"/>
  <c r="G749" i="61"/>
  <c r="C749" i="61"/>
  <c r="F749" i="61"/>
  <c r="E749" i="61"/>
  <c r="D749" i="61"/>
  <c r="R753" i="61"/>
  <c r="Q753" i="61"/>
  <c r="P753" i="61"/>
  <c r="S753" i="61"/>
  <c r="O753" i="61"/>
  <c r="G753" i="61"/>
  <c r="C753" i="61"/>
  <c r="F753" i="61"/>
  <c r="E753" i="61"/>
  <c r="D753" i="61"/>
  <c r="R757" i="61"/>
  <c r="Q757" i="61"/>
  <c r="P757" i="61"/>
  <c r="S757" i="61"/>
  <c r="O757" i="61"/>
  <c r="G757" i="61"/>
  <c r="C757" i="61"/>
  <c r="F757" i="61"/>
  <c r="E757" i="61"/>
  <c r="D757" i="61"/>
  <c r="R761" i="61"/>
  <c r="Q761" i="61"/>
  <c r="P761" i="61"/>
  <c r="S761" i="61"/>
  <c r="O761" i="61"/>
  <c r="G761" i="61"/>
  <c r="C761" i="61"/>
  <c r="F761" i="61"/>
  <c r="E761" i="61"/>
  <c r="D761" i="61"/>
  <c r="R765" i="61"/>
  <c r="Q765" i="61"/>
  <c r="P765" i="61"/>
  <c r="S765" i="61"/>
  <c r="O765" i="61"/>
  <c r="G765" i="61"/>
  <c r="C765" i="61"/>
  <c r="F765" i="61"/>
  <c r="E765" i="61"/>
  <c r="D765" i="61"/>
  <c r="R769" i="61"/>
  <c r="Q769" i="61"/>
  <c r="P769" i="61"/>
  <c r="S769" i="61"/>
  <c r="O769" i="61"/>
  <c r="G769" i="61"/>
  <c r="C769" i="61"/>
  <c r="F769" i="61"/>
  <c r="E769" i="61"/>
  <c r="D769" i="61"/>
  <c r="R773" i="61"/>
  <c r="Q773" i="61"/>
  <c r="P773" i="61"/>
  <c r="S773" i="61"/>
  <c r="O773" i="61"/>
  <c r="G773" i="61"/>
  <c r="C773" i="61"/>
  <c r="F773" i="61"/>
  <c r="E773" i="61"/>
  <c r="D773" i="61"/>
  <c r="R777" i="61"/>
  <c r="Q777" i="61"/>
  <c r="P777" i="61"/>
  <c r="S777" i="61"/>
  <c r="O777" i="61"/>
  <c r="G777" i="61"/>
  <c r="C777" i="61"/>
  <c r="F777" i="61"/>
  <c r="E777" i="61"/>
  <c r="D777" i="61"/>
  <c r="R781" i="61"/>
  <c r="Q781" i="61"/>
  <c r="P781" i="61"/>
  <c r="S781" i="61"/>
  <c r="O781" i="61"/>
  <c r="G781" i="61"/>
  <c r="C781" i="61"/>
  <c r="F781" i="61"/>
  <c r="E781" i="61"/>
  <c r="D781" i="61"/>
  <c r="R785" i="61"/>
  <c r="Q785" i="61"/>
  <c r="P785" i="61"/>
  <c r="S785" i="61"/>
  <c r="O785" i="61"/>
  <c r="G785" i="61"/>
  <c r="C785" i="61"/>
  <c r="F785" i="61"/>
  <c r="E785" i="61"/>
  <c r="D785" i="61"/>
  <c r="R789" i="61"/>
  <c r="Q789" i="61"/>
  <c r="P789" i="61"/>
  <c r="S789" i="61"/>
  <c r="O789" i="61"/>
  <c r="G789" i="61"/>
  <c r="C789" i="61"/>
  <c r="F789" i="61"/>
  <c r="E789" i="61"/>
  <c r="D789" i="61"/>
  <c r="R793" i="61"/>
  <c r="Q793" i="61"/>
  <c r="P793" i="61"/>
  <c r="S793" i="61"/>
  <c r="O793" i="61"/>
  <c r="G793" i="61"/>
  <c r="C793" i="61"/>
  <c r="F793" i="61"/>
  <c r="E793" i="61"/>
  <c r="D793" i="61"/>
  <c r="R797" i="61"/>
  <c r="Q797" i="61"/>
  <c r="P797" i="61"/>
  <c r="S797" i="61"/>
  <c r="O797" i="61"/>
  <c r="G797" i="61"/>
  <c r="C797" i="61"/>
  <c r="F797" i="61"/>
  <c r="E797" i="61"/>
  <c r="D797" i="61"/>
  <c r="R801" i="61"/>
  <c r="Q801" i="61"/>
  <c r="P801" i="61"/>
  <c r="S801" i="61"/>
  <c r="O801" i="61"/>
  <c r="G801" i="61"/>
  <c r="C801" i="61"/>
  <c r="F801" i="61"/>
  <c r="E801" i="61"/>
  <c r="D801" i="61"/>
  <c r="R805" i="61"/>
  <c r="Q805" i="61"/>
  <c r="P805" i="61"/>
  <c r="S805" i="61"/>
  <c r="O805" i="61"/>
  <c r="G805" i="61"/>
  <c r="C805" i="61"/>
  <c r="F805" i="61"/>
  <c r="E805" i="61"/>
  <c r="D805" i="61"/>
  <c r="R809" i="61"/>
  <c r="Q809" i="61"/>
  <c r="P809" i="61"/>
  <c r="S809" i="61"/>
  <c r="O809" i="61"/>
  <c r="G809" i="61"/>
  <c r="C809" i="61"/>
  <c r="F809" i="61"/>
  <c r="E809" i="61"/>
  <c r="D809" i="61"/>
  <c r="R813" i="61"/>
  <c r="Q813" i="61"/>
  <c r="P813" i="61"/>
  <c r="S813" i="61"/>
  <c r="O813" i="61"/>
  <c r="D813" i="61"/>
  <c r="G813" i="61"/>
  <c r="C813" i="61"/>
  <c r="E813" i="61"/>
  <c r="F813" i="61"/>
  <c r="R817" i="61"/>
  <c r="Q817" i="61"/>
  <c r="P817" i="61"/>
  <c r="S817" i="61"/>
  <c r="O817" i="61"/>
  <c r="D817" i="61"/>
  <c r="G817" i="61"/>
  <c r="C817" i="61"/>
  <c r="F817" i="61"/>
  <c r="E817" i="61"/>
  <c r="R821" i="61"/>
  <c r="Q821" i="61"/>
  <c r="P821" i="61"/>
  <c r="S821" i="61"/>
  <c r="O821" i="61"/>
  <c r="D821" i="61"/>
  <c r="G821" i="61"/>
  <c r="C821" i="61"/>
  <c r="E821" i="61"/>
  <c r="F821" i="61"/>
  <c r="R825" i="61"/>
  <c r="Q825" i="61"/>
  <c r="P825" i="61"/>
  <c r="S825" i="61"/>
  <c r="O825" i="61"/>
  <c r="D825" i="61"/>
  <c r="G825" i="61"/>
  <c r="C825" i="61"/>
  <c r="F825" i="61"/>
  <c r="E825" i="61"/>
  <c r="R829" i="61"/>
  <c r="Q829" i="61"/>
  <c r="P829" i="61"/>
  <c r="S829" i="61"/>
  <c r="O829" i="61"/>
  <c r="D829" i="61"/>
  <c r="G829" i="61"/>
  <c r="C829" i="61"/>
  <c r="E829" i="61"/>
  <c r="F829" i="61"/>
  <c r="R833" i="61"/>
  <c r="Q833" i="61"/>
  <c r="P833" i="61"/>
  <c r="S833" i="61"/>
  <c r="O833" i="61"/>
  <c r="D833" i="61"/>
  <c r="G833" i="61"/>
  <c r="C833" i="61"/>
  <c r="F833" i="61"/>
  <c r="E833" i="61"/>
  <c r="R837" i="61"/>
  <c r="Q837" i="61"/>
  <c r="P837" i="61"/>
  <c r="S837" i="61"/>
  <c r="O837" i="61"/>
  <c r="D837" i="61"/>
  <c r="G837" i="61"/>
  <c r="C837" i="61"/>
  <c r="E837" i="61"/>
  <c r="F837" i="61"/>
  <c r="R841" i="61"/>
  <c r="Q841" i="61"/>
  <c r="P841" i="61"/>
  <c r="S841" i="61"/>
  <c r="O841" i="61"/>
  <c r="D841" i="61"/>
  <c r="G841" i="61"/>
  <c r="C841" i="61"/>
  <c r="F841" i="61"/>
  <c r="E841" i="61"/>
  <c r="R845" i="61"/>
  <c r="Q845" i="61"/>
  <c r="P845" i="61"/>
  <c r="S845" i="61"/>
  <c r="O845" i="61"/>
  <c r="D845" i="61"/>
  <c r="G845" i="61"/>
  <c r="C845" i="61"/>
  <c r="E845" i="61"/>
  <c r="F845" i="61"/>
  <c r="R849" i="61"/>
  <c r="Q849" i="61"/>
  <c r="P849" i="61"/>
  <c r="S849" i="61"/>
  <c r="O849" i="61"/>
  <c r="D849" i="61"/>
  <c r="G849" i="61"/>
  <c r="C849" i="61"/>
  <c r="F849" i="61"/>
  <c r="E849" i="61"/>
  <c r="R853" i="61"/>
  <c r="Q853" i="61"/>
  <c r="P853" i="61"/>
  <c r="S853" i="61"/>
  <c r="O853" i="61"/>
  <c r="D853" i="61"/>
  <c r="G853" i="61"/>
  <c r="C853" i="61"/>
  <c r="E853" i="61"/>
  <c r="F853" i="61"/>
  <c r="R857" i="61"/>
  <c r="Q857" i="61"/>
  <c r="P857" i="61"/>
  <c r="S857" i="61"/>
  <c r="O857" i="61"/>
  <c r="D857" i="61"/>
  <c r="G857" i="61"/>
  <c r="C857" i="61"/>
  <c r="F857" i="61"/>
  <c r="E857" i="61"/>
  <c r="R861" i="61"/>
  <c r="Q861" i="61"/>
  <c r="P861" i="61"/>
  <c r="S861" i="61"/>
  <c r="O861" i="61"/>
  <c r="D861" i="61"/>
  <c r="G861" i="61"/>
  <c r="C861" i="61"/>
  <c r="E861" i="61"/>
  <c r="F861" i="61"/>
  <c r="R865" i="61"/>
  <c r="Q865" i="61"/>
  <c r="P865" i="61"/>
  <c r="S865" i="61"/>
  <c r="O865" i="61"/>
  <c r="D865" i="61"/>
  <c r="G865" i="61"/>
  <c r="C865" i="61"/>
  <c r="F865" i="61"/>
  <c r="E865" i="61"/>
  <c r="R869" i="61"/>
  <c r="Q869" i="61"/>
  <c r="P869" i="61"/>
  <c r="S869" i="61"/>
  <c r="O869" i="61"/>
  <c r="D869" i="61"/>
  <c r="G869" i="61"/>
  <c r="C869" i="61"/>
  <c r="E869" i="61"/>
  <c r="F869" i="61"/>
  <c r="R873" i="61"/>
  <c r="Q873" i="61"/>
  <c r="P873" i="61"/>
  <c r="S873" i="61"/>
  <c r="O873" i="61"/>
  <c r="D873" i="61"/>
  <c r="G873" i="61"/>
  <c r="C873" i="61"/>
  <c r="F873" i="61"/>
  <c r="E873" i="61"/>
  <c r="R877" i="61"/>
  <c r="Q877" i="61"/>
  <c r="P877" i="61"/>
  <c r="S877" i="61"/>
  <c r="O877" i="61"/>
  <c r="D877" i="61"/>
  <c r="G877" i="61"/>
  <c r="C877" i="61"/>
  <c r="E877" i="61"/>
  <c r="F877" i="61"/>
  <c r="R881" i="61"/>
  <c r="Q881" i="61"/>
  <c r="P881" i="61"/>
  <c r="S881" i="61"/>
  <c r="O881" i="61"/>
  <c r="D881" i="61"/>
  <c r="G881" i="61"/>
  <c r="C881" i="61"/>
  <c r="F881" i="61"/>
  <c r="E881" i="61"/>
  <c r="R885" i="61"/>
  <c r="Q885" i="61"/>
  <c r="P885" i="61"/>
  <c r="S885" i="61"/>
  <c r="O885" i="61"/>
  <c r="D885" i="61"/>
  <c r="G885" i="61"/>
  <c r="C885" i="61"/>
  <c r="E885" i="61"/>
  <c r="F885" i="61"/>
  <c r="R889" i="61"/>
  <c r="Q889" i="61"/>
  <c r="P889" i="61"/>
  <c r="S889" i="61"/>
  <c r="O889" i="61"/>
  <c r="D889" i="61"/>
  <c r="G889" i="61"/>
  <c r="C889" i="61"/>
  <c r="F889" i="61"/>
  <c r="E889" i="61"/>
  <c r="R893" i="61"/>
  <c r="Q893" i="61"/>
  <c r="P893" i="61"/>
  <c r="S893" i="61"/>
  <c r="O893" i="61"/>
  <c r="D893" i="61"/>
  <c r="G893" i="61"/>
  <c r="C893" i="61"/>
  <c r="E893" i="61"/>
  <c r="F893" i="61"/>
  <c r="R897" i="61"/>
  <c r="Q897" i="61"/>
  <c r="P897" i="61"/>
  <c r="S897" i="61"/>
  <c r="O897" i="61"/>
  <c r="D897" i="61"/>
  <c r="G897" i="61"/>
  <c r="C897" i="61"/>
  <c r="F897" i="61"/>
  <c r="E897" i="61"/>
  <c r="R901" i="61"/>
  <c r="Q901" i="61"/>
  <c r="P901" i="61"/>
  <c r="S901" i="61"/>
  <c r="O901" i="61"/>
  <c r="D901" i="61"/>
  <c r="G901" i="61"/>
  <c r="C901" i="61"/>
  <c r="E901" i="61"/>
  <c r="F901" i="61"/>
  <c r="R905" i="61"/>
  <c r="Q905" i="61"/>
  <c r="P905" i="61"/>
  <c r="S905" i="61"/>
  <c r="O905" i="61"/>
  <c r="D905" i="61"/>
  <c r="G905" i="61"/>
  <c r="C905" i="61"/>
  <c r="F905" i="61"/>
  <c r="E905" i="61"/>
  <c r="R909" i="61"/>
  <c r="Q909" i="61"/>
  <c r="P909" i="61"/>
  <c r="S909" i="61"/>
  <c r="O909" i="61"/>
  <c r="D909" i="61"/>
  <c r="G909" i="61"/>
  <c r="C909" i="61"/>
  <c r="E909" i="61"/>
  <c r="F909" i="61"/>
  <c r="R913" i="61"/>
  <c r="Q913" i="61"/>
  <c r="P913" i="61"/>
  <c r="S913" i="61"/>
  <c r="O913" i="61"/>
  <c r="D913" i="61"/>
  <c r="G913" i="61"/>
  <c r="C913" i="61"/>
  <c r="F913" i="61"/>
  <c r="E913" i="61"/>
  <c r="R917" i="61"/>
  <c r="Q917" i="61"/>
  <c r="P917" i="61"/>
  <c r="S917" i="61"/>
  <c r="O917" i="61"/>
  <c r="D917" i="61"/>
  <c r="G917" i="61"/>
  <c r="C917" i="61"/>
  <c r="E917" i="61"/>
  <c r="F917" i="61"/>
  <c r="R921" i="61"/>
  <c r="Q921" i="61"/>
  <c r="P921" i="61"/>
  <c r="S921" i="61"/>
  <c r="O921" i="61"/>
  <c r="D921" i="61"/>
  <c r="G921" i="61"/>
  <c r="C921" i="61"/>
  <c r="F921" i="61"/>
  <c r="E921" i="61"/>
  <c r="R925" i="61"/>
  <c r="Q925" i="61"/>
  <c r="P925" i="61"/>
  <c r="S925" i="61"/>
  <c r="O925" i="61"/>
  <c r="D925" i="61"/>
  <c r="G925" i="61"/>
  <c r="C925" i="61"/>
  <c r="E925" i="61"/>
  <c r="F925" i="61"/>
  <c r="R929" i="61"/>
  <c r="Q929" i="61"/>
  <c r="P929" i="61"/>
  <c r="S929" i="61"/>
  <c r="O929" i="61"/>
  <c r="D929" i="61"/>
  <c r="G929" i="61"/>
  <c r="C929" i="61"/>
  <c r="F929" i="61"/>
  <c r="E929" i="61"/>
  <c r="R933" i="61"/>
  <c r="Q933" i="61"/>
  <c r="P933" i="61"/>
  <c r="S933" i="61"/>
  <c r="O933" i="61"/>
  <c r="D933" i="61"/>
  <c r="G933" i="61"/>
  <c r="C933" i="61"/>
  <c r="F933" i="61"/>
  <c r="E933" i="61"/>
  <c r="R937" i="61"/>
  <c r="Q937" i="61"/>
  <c r="P937" i="61"/>
  <c r="S937" i="61"/>
  <c r="O937" i="61"/>
  <c r="D937" i="61"/>
  <c r="G937" i="61"/>
  <c r="C937" i="61"/>
  <c r="F937" i="61"/>
  <c r="E937" i="61"/>
  <c r="R941" i="61"/>
  <c r="Q941" i="61"/>
  <c r="P941" i="61"/>
  <c r="S941" i="61"/>
  <c r="O941" i="61"/>
  <c r="D941" i="61"/>
  <c r="G941" i="61"/>
  <c r="C941" i="61"/>
  <c r="F941" i="61"/>
  <c r="E941" i="61"/>
  <c r="R945" i="61"/>
  <c r="Q945" i="61"/>
  <c r="P945" i="61"/>
  <c r="S945" i="61"/>
  <c r="O945" i="61"/>
  <c r="D945" i="61"/>
  <c r="G945" i="61"/>
  <c r="C945" i="61"/>
  <c r="F945" i="61"/>
  <c r="E945" i="61"/>
  <c r="R949" i="61"/>
  <c r="Q949" i="61"/>
  <c r="P949" i="61"/>
  <c r="S949" i="61"/>
  <c r="O949" i="61"/>
  <c r="D949" i="61"/>
  <c r="G949" i="61"/>
  <c r="C949" i="61"/>
  <c r="F949" i="61"/>
  <c r="E949" i="61"/>
  <c r="R953" i="61"/>
  <c r="Q953" i="61"/>
  <c r="P953" i="61"/>
  <c r="S953" i="61"/>
  <c r="O953" i="61"/>
  <c r="D953" i="61"/>
  <c r="G953" i="61"/>
  <c r="C953" i="61"/>
  <c r="F953" i="61"/>
  <c r="E953" i="61"/>
  <c r="R957" i="61"/>
  <c r="Q957" i="61"/>
  <c r="P957" i="61"/>
  <c r="S957" i="61"/>
  <c r="O957" i="61"/>
  <c r="E957" i="61"/>
  <c r="D957" i="61"/>
  <c r="G957" i="61"/>
  <c r="C957" i="61"/>
  <c r="F957" i="61"/>
  <c r="R961" i="61"/>
  <c r="Q961" i="61"/>
  <c r="P961" i="61"/>
  <c r="S961" i="61"/>
  <c r="O961" i="61"/>
  <c r="E961" i="61"/>
  <c r="D961" i="61"/>
  <c r="G961" i="61"/>
  <c r="C961" i="61"/>
  <c r="F961" i="61"/>
  <c r="R965" i="61"/>
  <c r="Q965" i="61"/>
  <c r="P965" i="61"/>
  <c r="S965" i="61"/>
  <c r="O965" i="61"/>
  <c r="E965" i="61"/>
  <c r="D965" i="61"/>
  <c r="G965" i="61"/>
  <c r="C965" i="61"/>
  <c r="F965" i="61"/>
  <c r="R969" i="61"/>
  <c r="Q969" i="61"/>
  <c r="P969" i="61"/>
  <c r="S969" i="61"/>
  <c r="O969" i="61"/>
  <c r="E969" i="61"/>
  <c r="D969" i="61"/>
  <c r="G969" i="61"/>
  <c r="C969" i="61"/>
  <c r="F969" i="61"/>
  <c r="R973" i="61"/>
  <c r="Q973" i="61"/>
  <c r="P973" i="61"/>
  <c r="S973" i="61"/>
  <c r="O973" i="61"/>
  <c r="E973" i="61"/>
  <c r="D973" i="61"/>
  <c r="G973" i="61"/>
  <c r="C973" i="61"/>
  <c r="F973" i="61"/>
  <c r="R977" i="61"/>
  <c r="Q977" i="61"/>
  <c r="P977" i="61"/>
  <c r="S977" i="61"/>
  <c r="O977" i="61"/>
  <c r="E977" i="61"/>
  <c r="D977" i="61"/>
  <c r="G977" i="61"/>
  <c r="C977" i="61"/>
  <c r="F977" i="61"/>
  <c r="R981" i="61"/>
  <c r="Q981" i="61"/>
  <c r="P981" i="61"/>
  <c r="S981" i="61"/>
  <c r="O981" i="61"/>
  <c r="E981" i="61"/>
  <c r="D981" i="61"/>
  <c r="G981" i="61"/>
  <c r="C981" i="61"/>
  <c r="F981" i="61"/>
  <c r="R985" i="61"/>
  <c r="Q985" i="61"/>
  <c r="P985" i="61"/>
  <c r="S985" i="61"/>
  <c r="O985" i="61"/>
  <c r="E985" i="61"/>
  <c r="D985" i="61"/>
  <c r="G985" i="61"/>
  <c r="C985" i="61"/>
  <c r="F985" i="61"/>
  <c r="R989" i="61"/>
  <c r="Q989" i="61"/>
  <c r="P989" i="61"/>
  <c r="S989" i="61"/>
  <c r="O989" i="61"/>
  <c r="E989" i="61"/>
  <c r="D989" i="61"/>
  <c r="G989" i="61"/>
  <c r="C989" i="61"/>
  <c r="F989" i="61"/>
  <c r="R993" i="61"/>
  <c r="Q993" i="61"/>
  <c r="P993" i="61"/>
  <c r="S993" i="61"/>
  <c r="O993" i="61"/>
  <c r="E993" i="61"/>
  <c r="D993" i="61"/>
  <c r="G993" i="61"/>
  <c r="C993" i="61"/>
  <c r="F993" i="61"/>
  <c r="R997" i="61"/>
  <c r="Q997" i="61"/>
  <c r="P997" i="61"/>
  <c r="S997" i="61"/>
  <c r="O997" i="61"/>
  <c r="E997" i="61"/>
  <c r="D997" i="61"/>
  <c r="G997" i="61"/>
  <c r="C997" i="61"/>
  <c r="F997" i="61"/>
  <c r="P1001" i="61"/>
  <c r="S1001" i="61"/>
  <c r="O1001" i="61"/>
  <c r="R1001" i="61"/>
  <c r="Q1001" i="61"/>
  <c r="E1001" i="61"/>
  <c r="D1001" i="61"/>
  <c r="G1001" i="61"/>
  <c r="C1001" i="61"/>
  <c r="F1001" i="61"/>
  <c r="P1005" i="61"/>
  <c r="S1005" i="61"/>
  <c r="O1005" i="61"/>
  <c r="R1005" i="61"/>
  <c r="Q1005" i="61"/>
  <c r="E1005" i="61"/>
  <c r="D1005" i="61"/>
  <c r="G1005" i="61"/>
  <c r="C1005" i="61"/>
  <c r="F1005" i="61"/>
  <c r="P1009" i="61"/>
  <c r="S1009" i="61"/>
  <c r="O1009" i="61"/>
  <c r="R1009" i="61"/>
  <c r="Q1009" i="61"/>
  <c r="E1009" i="61"/>
  <c r="D1009" i="61"/>
  <c r="G1009" i="61"/>
  <c r="C1009" i="61"/>
  <c r="F1009" i="61"/>
  <c r="P1013" i="61"/>
  <c r="S1013" i="61"/>
  <c r="O1013" i="61"/>
  <c r="R1013" i="61"/>
  <c r="Q1013" i="61"/>
  <c r="E1013" i="61"/>
  <c r="D1013" i="61"/>
  <c r="G1013" i="61"/>
  <c r="C1013" i="61"/>
  <c r="F1013" i="61"/>
  <c r="P1017" i="61"/>
  <c r="S1017" i="61"/>
  <c r="O1017" i="61"/>
  <c r="R1017" i="61"/>
  <c r="Q1017" i="61"/>
  <c r="E1017" i="61"/>
  <c r="D1017" i="61"/>
  <c r="G1017" i="61"/>
  <c r="C1017" i="61"/>
  <c r="F1017" i="61"/>
  <c r="P1021" i="61"/>
  <c r="S1021" i="61"/>
  <c r="O1021" i="61"/>
  <c r="R1021" i="61"/>
  <c r="Q1021" i="61"/>
  <c r="E1021" i="61"/>
  <c r="D1021" i="61"/>
  <c r="G1021" i="61"/>
  <c r="C1021" i="61"/>
  <c r="F1021" i="61"/>
  <c r="P1025" i="61"/>
  <c r="S1025" i="61"/>
  <c r="O1025" i="61"/>
  <c r="R1025" i="61"/>
  <c r="Q1025" i="61"/>
  <c r="E1025" i="61"/>
  <c r="D1025" i="61"/>
  <c r="G1025" i="61"/>
  <c r="C1025" i="61"/>
  <c r="F1025" i="61"/>
  <c r="P1029" i="61"/>
  <c r="S1029" i="61"/>
  <c r="O1029" i="61"/>
  <c r="R1029" i="61"/>
  <c r="Q1029" i="61"/>
  <c r="E1029" i="61"/>
  <c r="D1029" i="61"/>
  <c r="G1029" i="61"/>
  <c r="C1029" i="61"/>
  <c r="F1029" i="61"/>
  <c r="P1033" i="61"/>
  <c r="S1033" i="61"/>
  <c r="O1033" i="61"/>
  <c r="R1033" i="61"/>
  <c r="Q1033" i="61"/>
  <c r="E1033" i="61"/>
  <c r="D1033" i="61"/>
  <c r="G1033" i="61"/>
  <c r="C1033" i="61"/>
  <c r="F1033" i="61"/>
  <c r="P1037" i="61"/>
  <c r="S1037" i="61"/>
  <c r="O1037" i="61"/>
  <c r="R1037" i="61"/>
  <c r="Q1037" i="61"/>
  <c r="E1037" i="61"/>
  <c r="D1037" i="61"/>
  <c r="G1037" i="61"/>
  <c r="C1037" i="61"/>
  <c r="F1037" i="61"/>
  <c r="P1041" i="61"/>
  <c r="S1041" i="61"/>
  <c r="O1041" i="61"/>
  <c r="R1041" i="61"/>
  <c r="Q1041" i="61"/>
  <c r="E1041" i="61"/>
  <c r="D1041" i="61"/>
  <c r="G1041" i="61"/>
  <c r="C1041" i="61"/>
  <c r="F1041" i="61"/>
  <c r="P1045" i="61"/>
  <c r="S1045" i="61"/>
  <c r="O1045" i="61"/>
  <c r="R1045" i="61"/>
  <c r="Q1045" i="61"/>
  <c r="E1045" i="61"/>
  <c r="D1045" i="61"/>
  <c r="G1045" i="61"/>
  <c r="C1045" i="61"/>
  <c r="F1045" i="61"/>
  <c r="P1049" i="61"/>
  <c r="S1049" i="61"/>
  <c r="O1049" i="61"/>
  <c r="R1049" i="61"/>
  <c r="Q1049" i="61"/>
  <c r="E1049" i="61"/>
  <c r="D1049" i="61"/>
  <c r="G1049" i="61"/>
  <c r="C1049" i="61"/>
  <c r="F1049" i="61"/>
  <c r="P1053" i="61"/>
  <c r="S1053" i="61"/>
  <c r="O1053" i="61"/>
  <c r="R1053" i="61"/>
  <c r="Q1053" i="61"/>
  <c r="E1053" i="61"/>
  <c r="D1053" i="61"/>
  <c r="G1053" i="61"/>
  <c r="C1053" i="61"/>
  <c r="F1053" i="61"/>
  <c r="P1057" i="61"/>
  <c r="S1057" i="61"/>
  <c r="O1057" i="61"/>
  <c r="R1057" i="61"/>
  <c r="Q1057" i="61"/>
  <c r="E1057" i="61"/>
  <c r="D1057" i="61"/>
  <c r="G1057" i="61"/>
  <c r="C1057" i="61"/>
  <c r="F1057" i="61"/>
  <c r="P1061" i="61"/>
  <c r="S1061" i="61"/>
  <c r="O1061" i="61"/>
  <c r="R1061" i="61"/>
  <c r="Q1061" i="61"/>
  <c r="E1061" i="61"/>
  <c r="D1061" i="61"/>
  <c r="G1061" i="61"/>
  <c r="C1061" i="61"/>
  <c r="F1061" i="61"/>
  <c r="P1065" i="61"/>
  <c r="S1065" i="61"/>
  <c r="O1065" i="61"/>
  <c r="R1065" i="61"/>
  <c r="Q1065" i="61"/>
  <c r="E1065" i="61"/>
  <c r="D1065" i="61"/>
  <c r="G1065" i="61"/>
  <c r="C1065" i="61"/>
  <c r="F1065" i="61"/>
  <c r="P1069" i="61"/>
  <c r="S1069" i="61"/>
  <c r="O1069" i="61"/>
  <c r="R1069" i="61"/>
  <c r="Q1069" i="61"/>
  <c r="E1069" i="61"/>
  <c r="D1069" i="61"/>
  <c r="G1069" i="61"/>
  <c r="C1069" i="61"/>
  <c r="F1069" i="61"/>
  <c r="P1073" i="61"/>
  <c r="S1073" i="61"/>
  <c r="O1073" i="61"/>
  <c r="R1073" i="61"/>
  <c r="Q1073" i="61"/>
  <c r="E1073" i="61"/>
  <c r="D1073" i="61"/>
  <c r="G1073" i="61"/>
  <c r="C1073" i="61"/>
  <c r="F1073" i="61"/>
  <c r="P1077" i="61"/>
  <c r="S1077" i="61"/>
  <c r="O1077" i="61"/>
  <c r="R1077" i="61"/>
  <c r="Q1077" i="61"/>
  <c r="E1077" i="61"/>
  <c r="D1077" i="61"/>
  <c r="G1077" i="61"/>
  <c r="C1077" i="61"/>
  <c r="F1077" i="61"/>
  <c r="P1081" i="61"/>
  <c r="S1081" i="61"/>
  <c r="O1081" i="61"/>
  <c r="R1081" i="61"/>
  <c r="Q1081" i="61"/>
  <c r="E1081" i="61"/>
  <c r="D1081" i="61"/>
  <c r="G1081" i="61"/>
  <c r="C1081" i="61"/>
  <c r="F1081" i="61"/>
  <c r="P1085" i="61"/>
  <c r="S1085" i="61"/>
  <c r="O1085" i="61"/>
  <c r="R1085" i="61"/>
  <c r="Q1085" i="61"/>
  <c r="E1085" i="61"/>
  <c r="D1085" i="61"/>
  <c r="G1085" i="61"/>
  <c r="C1085" i="61"/>
  <c r="F1085" i="61"/>
  <c r="P1089" i="61"/>
  <c r="S1089" i="61"/>
  <c r="O1089" i="61"/>
  <c r="R1089" i="61"/>
  <c r="Q1089" i="61"/>
  <c r="E1089" i="61"/>
  <c r="D1089" i="61"/>
  <c r="G1089" i="61"/>
  <c r="C1089" i="61"/>
  <c r="F1089" i="61"/>
  <c r="P1093" i="61"/>
  <c r="S1093" i="61"/>
  <c r="O1093" i="61"/>
  <c r="R1093" i="61"/>
  <c r="Q1093" i="61"/>
  <c r="E1093" i="61"/>
  <c r="D1093" i="61"/>
  <c r="G1093" i="61"/>
  <c r="C1093" i="61"/>
  <c r="F1093" i="61"/>
  <c r="P1097" i="61"/>
  <c r="S1097" i="61"/>
  <c r="O1097" i="61"/>
  <c r="R1097" i="61"/>
  <c r="Q1097" i="61"/>
  <c r="E1097" i="61"/>
  <c r="D1097" i="61"/>
  <c r="G1097" i="61"/>
  <c r="C1097" i="61"/>
  <c r="F1097" i="61"/>
  <c r="P1101" i="61"/>
  <c r="S1101" i="61"/>
  <c r="O1101" i="61"/>
  <c r="R1101" i="61"/>
  <c r="Q1101" i="61"/>
  <c r="E1101" i="61"/>
  <c r="D1101" i="61"/>
  <c r="G1101" i="61"/>
  <c r="C1101" i="61"/>
  <c r="F1101" i="61"/>
  <c r="P1105" i="61"/>
  <c r="S1105" i="61"/>
  <c r="O1105" i="61"/>
  <c r="R1105" i="61"/>
  <c r="Q1105" i="61"/>
  <c r="E1105" i="61"/>
  <c r="D1105" i="61"/>
  <c r="G1105" i="61"/>
  <c r="C1105" i="61"/>
  <c r="F1105" i="61"/>
  <c r="P1109" i="61"/>
  <c r="S1109" i="61"/>
  <c r="O1109" i="61"/>
  <c r="R1109" i="61"/>
  <c r="Q1109" i="61"/>
  <c r="E1109" i="61"/>
  <c r="D1109" i="61"/>
  <c r="G1109" i="61"/>
  <c r="C1109" i="61"/>
  <c r="F1109" i="61"/>
  <c r="P1113" i="61"/>
  <c r="S1113" i="61"/>
  <c r="O1113" i="61"/>
  <c r="R1113" i="61"/>
  <c r="Q1113" i="61"/>
  <c r="E1113" i="61"/>
  <c r="D1113" i="61"/>
  <c r="G1113" i="61"/>
  <c r="C1113" i="61"/>
  <c r="F1113" i="61"/>
  <c r="P1117" i="61"/>
  <c r="S1117" i="61"/>
  <c r="O1117" i="61"/>
  <c r="R1117" i="61"/>
  <c r="Q1117" i="61"/>
  <c r="E1117" i="61"/>
  <c r="D1117" i="61"/>
  <c r="G1117" i="61"/>
  <c r="C1117" i="61"/>
  <c r="F1117" i="61"/>
  <c r="P1121" i="61"/>
  <c r="S1121" i="61"/>
  <c r="O1121" i="61"/>
  <c r="R1121" i="61"/>
  <c r="Q1121" i="61"/>
  <c r="E1121" i="61"/>
  <c r="D1121" i="61"/>
  <c r="G1121" i="61"/>
  <c r="C1121" i="61"/>
  <c r="F1121" i="61"/>
  <c r="P1125" i="61"/>
  <c r="S1125" i="61"/>
  <c r="O1125" i="61"/>
  <c r="R1125" i="61"/>
  <c r="Q1125" i="61"/>
  <c r="E1125" i="61"/>
  <c r="D1125" i="61"/>
  <c r="G1125" i="61"/>
  <c r="C1125" i="61"/>
  <c r="F1125" i="61"/>
  <c r="P1129" i="61"/>
  <c r="S1129" i="61"/>
  <c r="O1129" i="61"/>
  <c r="R1129" i="61"/>
  <c r="Q1129" i="61"/>
  <c r="E1129" i="61"/>
  <c r="D1129" i="61"/>
  <c r="G1129" i="61"/>
  <c r="C1129" i="61"/>
  <c r="F1129" i="61"/>
  <c r="P1133" i="61"/>
  <c r="S1133" i="61"/>
  <c r="O1133" i="61"/>
  <c r="R1133" i="61"/>
  <c r="Q1133" i="61"/>
  <c r="E1133" i="61"/>
  <c r="D1133" i="61"/>
  <c r="G1133" i="61"/>
  <c r="C1133" i="61"/>
  <c r="F1133" i="61"/>
  <c r="P1137" i="61"/>
  <c r="S1137" i="61"/>
  <c r="O1137" i="61"/>
  <c r="R1137" i="61"/>
  <c r="Q1137" i="61"/>
  <c r="E1137" i="61"/>
  <c r="D1137" i="61"/>
  <c r="G1137" i="61"/>
  <c r="C1137" i="61"/>
  <c r="F1137" i="61"/>
  <c r="P1141" i="61"/>
  <c r="S1141" i="61"/>
  <c r="O1141" i="61"/>
  <c r="R1141" i="61"/>
  <c r="Q1141" i="61"/>
  <c r="E1141" i="61"/>
  <c r="D1141" i="61"/>
  <c r="G1141" i="61"/>
  <c r="C1141" i="61"/>
  <c r="F1141" i="61"/>
  <c r="P1145" i="61"/>
  <c r="S1145" i="61"/>
  <c r="O1145" i="61"/>
  <c r="R1145" i="61"/>
  <c r="Q1145" i="61"/>
  <c r="E1145" i="61"/>
  <c r="D1145" i="61"/>
  <c r="G1145" i="61"/>
  <c r="C1145" i="61"/>
  <c r="F1145" i="61"/>
  <c r="P1149" i="61"/>
  <c r="S1149" i="61"/>
  <c r="O1149" i="61"/>
  <c r="R1149" i="61"/>
  <c r="Q1149" i="61"/>
  <c r="E1149" i="61"/>
  <c r="D1149" i="61"/>
  <c r="G1149" i="61"/>
  <c r="C1149" i="61"/>
  <c r="F1149" i="61"/>
  <c r="P1153" i="61"/>
  <c r="S1153" i="61"/>
  <c r="O1153" i="61"/>
  <c r="R1153" i="61"/>
  <c r="Q1153" i="61"/>
  <c r="E1153" i="61"/>
  <c r="D1153" i="61"/>
  <c r="G1153" i="61"/>
  <c r="C1153" i="61"/>
  <c r="F1153" i="61"/>
  <c r="P1157" i="61"/>
  <c r="S1157" i="61"/>
  <c r="O1157" i="61"/>
  <c r="R1157" i="61"/>
  <c r="Q1157" i="61"/>
  <c r="E1157" i="61"/>
  <c r="D1157" i="61"/>
  <c r="G1157" i="61"/>
  <c r="C1157" i="61"/>
  <c r="F1157" i="61"/>
  <c r="P1161" i="61"/>
  <c r="S1161" i="61"/>
  <c r="O1161" i="61"/>
  <c r="R1161" i="61"/>
  <c r="Q1161" i="61"/>
  <c r="E1161" i="61"/>
  <c r="D1161" i="61"/>
  <c r="G1161" i="61"/>
  <c r="C1161" i="61"/>
  <c r="F1161" i="61"/>
  <c r="P1165" i="61"/>
  <c r="S1165" i="61"/>
  <c r="O1165" i="61"/>
  <c r="R1165" i="61"/>
  <c r="Q1165" i="61"/>
  <c r="E1165" i="61"/>
  <c r="D1165" i="61"/>
  <c r="G1165" i="61"/>
  <c r="C1165" i="61"/>
  <c r="F1165" i="61"/>
  <c r="P1169" i="61"/>
  <c r="S1169" i="61"/>
  <c r="O1169" i="61"/>
  <c r="R1169" i="61"/>
  <c r="Q1169" i="61"/>
  <c r="E1169" i="61"/>
  <c r="D1169" i="61"/>
  <c r="G1169" i="61"/>
  <c r="C1169" i="61"/>
  <c r="F1169" i="61"/>
  <c r="P1173" i="61"/>
  <c r="S1173" i="61"/>
  <c r="O1173" i="61"/>
  <c r="R1173" i="61"/>
  <c r="Q1173" i="61"/>
  <c r="E1173" i="61"/>
  <c r="D1173" i="61"/>
  <c r="G1173" i="61"/>
  <c r="C1173" i="61"/>
  <c r="F1173" i="61"/>
  <c r="P1177" i="61"/>
  <c r="S1177" i="61"/>
  <c r="O1177" i="61"/>
  <c r="R1177" i="61"/>
  <c r="Q1177" i="61"/>
  <c r="E1177" i="61"/>
  <c r="D1177" i="61"/>
  <c r="G1177" i="61"/>
  <c r="C1177" i="61"/>
  <c r="F1177" i="61"/>
  <c r="P1181" i="61"/>
  <c r="S1181" i="61"/>
  <c r="O1181" i="61"/>
  <c r="R1181" i="61"/>
  <c r="Q1181" i="61"/>
  <c r="E1181" i="61"/>
  <c r="D1181" i="61"/>
  <c r="G1181" i="61"/>
  <c r="C1181" i="61"/>
  <c r="F1181" i="61"/>
  <c r="P1185" i="61"/>
  <c r="S1185" i="61"/>
  <c r="O1185" i="61"/>
  <c r="R1185" i="61"/>
  <c r="Q1185" i="61"/>
  <c r="E1185" i="61"/>
  <c r="D1185" i="61"/>
  <c r="G1185" i="61"/>
  <c r="C1185" i="61"/>
  <c r="F1185" i="61"/>
  <c r="P1189" i="61"/>
  <c r="S1189" i="61"/>
  <c r="O1189" i="61"/>
  <c r="R1189" i="61"/>
  <c r="Q1189" i="61"/>
  <c r="E1189" i="61"/>
  <c r="D1189" i="61"/>
  <c r="G1189" i="61"/>
  <c r="C1189" i="61"/>
  <c r="F1189" i="61"/>
  <c r="P1193" i="61"/>
  <c r="S1193" i="61"/>
  <c r="O1193" i="61"/>
  <c r="R1193" i="61"/>
  <c r="Q1193" i="61"/>
  <c r="E1193" i="61"/>
  <c r="D1193" i="61"/>
  <c r="G1193" i="61"/>
  <c r="C1193" i="61"/>
  <c r="F1193" i="61"/>
  <c r="P1197" i="61"/>
  <c r="S1197" i="61"/>
  <c r="O1197" i="61"/>
  <c r="R1197" i="61"/>
  <c r="Q1197" i="61"/>
  <c r="E1197" i="61"/>
  <c r="D1197" i="61"/>
  <c r="G1197" i="61"/>
  <c r="C1197" i="61"/>
  <c r="F1197" i="61"/>
  <c r="P1201" i="61"/>
  <c r="S1201" i="61"/>
  <c r="O1201" i="61"/>
  <c r="R1201" i="61"/>
  <c r="Q1201" i="61"/>
  <c r="E1201" i="61"/>
  <c r="D1201" i="61"/>
  <c r="G1201" i="61"/>
  <c r="C1201" i="61"/>
  <c r="F1201" i="61"/>
  <c r="P1205" i="61"/>
  <c r="S1205" i="61"/>
  <c r="O1205" i="61"/>
  <c r="R1205" i="61"/>
  <c r="Q1205" i="61"/>
  <c r="E1205" i="61"/>
  <c r="D1205" i="61"/>
  <c r="G1205" i="61"/>
  <c r="C1205" i="61"/>
  <c r="F1205" i="61"/>
  <c r="P1209" i="61"/>
  <c r="S1209" i="61"/>
  <c r="O1209" i="61"/>
  <c r="R1209" i="61"/>
  <c r="Q1209" i="61"/>
  <c r="E1209" i="61"/>
  <c r="D1209" i="61"/>
  <c r="G1209" i="61"/>
  <c r="C1209" i="61"/>
  <c r="F1209" i="61"/>
  <c r="P1213" i="61"/>
  <c r="S1213" i="61"/>
  <c r="O1213" i="61"/>
  <c r="R1213" i="61"/>
  <c r="Q1213" i="61"/>
  <c r="E1213" i="61"/>
  <c r="D1213" i="61"/>
  <c r="G1213" i="61"/>
  <c r="C1213" i="61"/>
  <c r="F1213" i="61"/>
  <c r="P1217" i="61"/>
  <c r="S1217" i="61"/>
  <c r="O1217" i="61"/>
  <c r="R1217" i="61"/>
  <c r="Q1217" i="61"/>
  <c r="E1217" i="61"/>
  <c r="D1217" i="61"/>
  <c r="G1217" i="61"/>
  <c r="C1217" i="61"/>
  <c r="F1217" i="61"/>
  <c r="P1221" i="61"/>
  <c r="S1221" i="61"/>
  <c r="O1221" i="61"/>
  <c r="R1221" i="61"/>
  <c r="Q1221" i="61"/>
  <c r="E1221" i="61"/>
  <c r="D1221" i="61"/>
  <c r="G1221" i="61"/>
  <c r="C1221" i="61"/>
  <c r="F1221" i="61"/>
  <c r="S1225" i="61"/>
  <c r="O1225" i="61"/>
  <c r="Q1225" i="61"/>
  <c r="P1225" i="61"/>
  <c r="R1225" i="61"/>
  <c r="E1225" i="61"/>
  <c r="D1225" i="61"/>
  <c r="G1225" i="61"/>
  <c r="C1225" i="61"/>
  <c r="F1225" i="61"/>
  <c r="S1229" i="61"/>
  <c r="O1229" i="61"/>
  <c r="R1229" i="61"/>
  <c r="Q1229" i="61"/>
  <c r="P1229" i="61"/>
  <c r="E1229" i="61"/>
  <c r="D1229" i="61"/>
  <c r="G1229" i="61"/>
  <c r="C1229" i="61"/>
  <c r="F1229" i="61"/>
  <c r="S1233" i="61"/>
  <c r="O1233" i="61"/>
  <c r="R1233" i="61"/>
  <c r="Q1233" i="61"/>
  <c r="P1233" i="61"/>
  <c r="E1233" i="61"/>
  <c r="D1233" i="61"/>
  <c r="G1233" i="61"/>
  <c r="C1233" i="61"/>
  <c r="F1233" i="61"/>
  <c r="S1237" i="61"/>
  <c r="O1237" i="61"/>
  <c r="P1237" i="61"/>
  <c r="R1237" i="61"/>
  <c r="Q1237" i="61"/>
  <c r="E1237" i="61"/>
  <c r="D1237" i="61"/>
  <c r="G1237" i="61"/>
  <c r="C1237" i="61"/>
  <c r="F1237" i="61"/>
  <c r="S1241" i="61"/>
  <c r="O1241" i="61"/>
  <c r="Q1241" i="61"/>
  <c r="P1241" i="61"/>
  <c r="R1241" i="61"/>
  <c r="E1241" i="61"/>
  <c r="D1241" i="61"/>
  <c r="G1241" i="61"/>
  <c r="C1241" i="61"/>
  <c r="F1241" i="61"/>
  <c r="S1245" i="61"/>
  <c r="O1245" i="61"/>
  <c r="R1245" i="61"/>
  <c r="Q1245" i="61"/>
  <c r="P1245" i="61"/>
  <c r="E1245" i="61"/>
  <c r="D1245" i="61"/>
  <c r="G1245" i="61"/>
  <c r="C1245" i="61"/>
  <c r="F1245" i="61"/>
  <c r="S1249" i="61"/>
  <c r="O1249" i="61"/>
  <c r="R1249" i="61"/>
  <c r="Q1249" i="61"/>
  <c r="P1249" i="61"/>
  <c r="E1249" i="61"/>
  <c r="D1249" i="61"/>
  <c r="G1249" i="61"/>
  <c r="C1249" i="61"/>
  <c r="F1249" i="61"/>
  <c r="S1253" i="61"/>
  <c r="O1253" i="61"/>
  <c r="P1253" i="61"/>
  <c r="R1253" i="61"/>
  <c r="Q1253" i="61"/>
  <c r="E1253" i="61"/>
  <c r="D1253" i="61"/>
  <c r="G1253" i="61"/>
  <c r="C1253" i="61"/>
  <c r="F1253" i="61"/>
  <c r="S1257" i="61"/>
  <c r="O1257" i="61"/>
  <c r="Q1257" i="61"/>
  <c r="P1257" i="61"/>
  <c r="R1257" i="61"/>
  <c r="E1257" i="61"/>
  <c r="D1257" i="61"/>
  <c r="G1257" i="61"/>
  <c r="C1257" i="61"/>
  <c r="F1257" i="61"/>
  <c r="S1261" i="61"/>
  <c r="O1261" i="61"/>
  <c r="R1261" i="61"/>
  <c r="Q1261" i="61"/>
  <c r="P1261" i="61"/>
  <c r="E1261" i="61"/>
  <c r="D1261" i="61"/>
  <c r="G1261" i="61"/>
  <c r="C1261" i="61"/>
  <c r="F1261" i="61"/>
  <c r="P1265" i="61"/>
  <c r="S1265" i="61"/>
  <c r="O1265" i="61"/>
  <c r="R1265" i="61"/>
  <c r="Q1265" i="61"/>
  <c r="E1265" i="61"/>
  <c r="D1265" i="61"/>
  <c r="G1265" i="61"/>
  <c r="C1265" i="61"/>
  <c r="F1265" i="61"/>
  <c r="P1269" i="61"/>
  <c r="S1269" i="61"/>
  <c r="O1269" i="61"/>
  <c r="R1269" i="61"/>
  <c r="Q1269" i="61"/>
  <c r="E1269" i="61"/>
  <c r="D1269" i="61"/>
  <c r="G1269" i="61"/>
  <c r="C1269" i="61"/>
  <c r="F1269" i="61"/>
  <c r="P1273" i="61"/>
  <c r="S1273" i="61"/>
  <c r="O1273" i="61"/>
  <c r="R1273" i="61"/>
  <c r="Q1273" i="61"/>
  <c r="E1273" i="61"/>
  <c r="D1273" i="61"/>
  <c r="G1273" i="61"/>
  <c r="C1273" i="61"/>
  <c r="F1273" i="61"/>
  <c r="P1277" i="61"/>
  <c r="S1277" i="61"/>
  <c r="O1277" i="61"/>
  <c r="Q1277" i="61"/>
  <c r="R1277" i="61"/>
  <c r="E1277" i="61"/>
  <c r="D1277" i="61"/>
  <c r="G1277" i="61"/>
  <c r="C1277" i="61"/>
  <c r="F1277" i="61"/>
  <c r="P1281" i="61"/>
  <c r="S1281" i="61"/>
  <c r="O1281" i="61"/>
  <c r="Q1281" i="61"/>
  <c r="R1281" i="61"/>
  <c r="E1281" i="61"/>
  <c r="D1281" i="61"/>
  <c r="G1281" i="61"/>
  <c r="C1281" i="61"/>
  <c r="F1281" i="61"/>
  <c r="P1285" i="61"/>
  <c r="S1285" i="61"/>
  <c r="O1285" i="61"/>
  <c r="Q1285" i="61"/>
  <c r="R1285" i="61"/>
  <c r="E1285" i="61"/>
  <c r="D1285" i="61"/>
  <c r="G1285" i="61"/>
  <c r="C1285" i="61"/>
  <c r="F1285" i="61"/>
  <c r="P1289" i="61"/>
  <c r="S1289" i="61"/>
  <c r="O1289" i="61"/>
  <c r="Q1289" i="61"/>
  <c r="R1289" i="61"/>
  <c r="E1289" i="61"/>
  <c r="D1289" i="61"/>
  <c r="G1289" i="61"/>
  <c r="C1289" i="61"/>
  <c r="F1289" i="61"/>
  <c r="P1293" i="61"/>
  <c r="S1293" i="61"/>
  <c r="O1293" i="61"/>
  <c r="Q1293" i="61"/>
  <c r="R1293" i="61"/>
  <c r="E1293" i="61"/>
  <c r="D1293" i="61"/>
  <c r="G1293" i="61"/>
  <c r="C1293" i="61"/>
  <c r="F1293" i="61"/>
  <c r="P1297" i="61"/>
  <c r="S1297" i="61"/>
  <c r="O1297" i="61"/>
  <c r="Q1297" i="61"/>
  <c r="R1297" i="61"/>
  <c r="E1297" i="61"/>
  <c r="D1297" i="61"/>
  <c r="G1297" i="61"/>
  <c r="C1297" i="61"/>
  <c r="F1297" i="61"/>
  <c r="P1301" i="61"/>
  <c r="S1301" i="61"/>
  <c r="O1301" i="61"/>
  <c r="Q1301" i="61"/>
  <c r="R1301" i="61"/>
  <c r="E1301" i="61"/>
  <c r="D1301" i="61"/>
  <c r="G1301" i="61"/>
  <c r="C1301" i="61"/>
  <c r="F1301" i="61"/>
  <c r="P1305" i="61"/>
  <c r="S1305" i="61"/>
  <c r="O1305" i="61"/>
  <c r="Q1305" i="61"/>
  <c r="R1305" i="61"/>
  <c r="E1305" i="61"/>
  <c r="D1305" i="61"/>
  <c r="G1305" i="61"/>
  <c r="C1305" i="61"/>
  <c r="F1305" i="61"/>
  <c r="P1309" i="61"/>
  <c r="S1309" i="61"/>
  <c r="O1309" i="61"/>
  <c r="Q1309" i="61"/>
  <c r="R1309" i="61"/>
  <c r="E1309" i="61"/>
  <c r="D1309" i="61"/>
  <c r="G1309" i="61"/>
  <c r="C1309" i="61"/>
  <c r="F1309" i="61"/>
  <c r="P1313" i="61"/>
  <c r="S1313" i="61"/>
  <c r="O1313" i="61"/>
  <c r="Q1313" i="61"/>
  <c r="R1313" i="61"/>
  <c r="E1313" i="61"/>
  <c r="D1313" i="61"/>
  <c r="G1313" i="61"/>
  <c r="C1313" i="61"/>
  <c r="F1313" i="61"/>
  <c r="P1317" i="61"/>
  <c r="S1317" i="61"/>
  <c r="O1317" i="61"/>
  <c r="Q1317" i="61"/>
  <c r="R1317" i="61"/>
  <c r="E1317" i="61"/>
  <c r="D1317" i="61"/>
  <c r="G1317" i="61"/>
  <c r="C1317" i="61"/>
  <c r="F1317" i="61"/>
  <c r="P1321" i="61"/>
  <c r="S1321" i="61"/>
  <c r="O1321" i="61"/>
  <c r="Q1321" i="61"/>
  <c r="R1321" i="61"/>
  <c r="E1321" i="61"/>
  <c r="D1321" i="61"/>
  <c r="G1321" i="61"/>
  <c r="C1321" i="61"/>
  <c r="F1321" i="61"/>
  <c r="P1325" i="61"/>
  <c r="S1325" i="61"/>
  <c r="O1325" i="61"/>
  <c r="Q1325" i="61"/>
  <c r="R1325" i="61"/>
  <c r="E1325" i="61"/>
  <c r="D1325" i="61"/>
  <c r="G1325" i="61"/>
  <c r="C1325" i="61"/>
  <c r="F1325" i="61"/>
  <c r="F1673" i="61"/>
  <c r="I57" i="62" s="1"/>
  <c r="C1673" i="61"/>
  <c r="F57" i="62" s="1"/>
  <c r="G1673" i="61"/>
  <c r="D1673" i="61"/>
  <c r="E1673" i="61"/>
  <c r="H57" i="62" s="1"/>
  <c r="F1677" i="61"/>
  <c r="I61" i="62" s="1"/>
  <c r="C1677" i="61"/>
  <c r="F61" i="62" s="1"/>
  <c r="G1677" i="61"/>
  <c r="J61" i="62" s="1"/>
  <c r="D1677" i="61"/>
  <c r="G61" i="62" s="1"/>
  <c r="E1677" i="61"/>
  <c r="H61" i="62" s="1"/>
  <c r="F1681" i="61"/>
  <c r="C1681" i="61"/>
  <c r="G1681" i="61"/>
  <c r="J65" i="62" s="1"/>
  <c r="D1681" i="61"/>
  <c r="G65" i="62" s="1"/>
  <c r="E1681" i="61"/>
  <c r="F1685" i="61"/>
  <c r="I69" i="62" s="1"/>
  <c r="C1685" i="61"/>
  <c r="F69" i="62" s="1"/>
  <c r="G1685" i="61"/>
  <c r="J69" i="62" s="1"/>
  <c r="D1685" i="61"/>
  <c r="G69" i="62" s="1"/>
  <c r="E1685" i="61"/>
  <c r="H69" i="62" s="1"/>
  <c r="F1689" i="61"/>
  <c r="I73" i="62" s="1"/>
  <c r="C1689" i="61"/>
  <c r="F73" i="62" s="1"/>
  <c r="G1689" i="61"/>
  <c r="J73" i="62" s="1"/>
  <c r="D1689" i="61"/>
  <c r="E1689" i="61"/>
  <c r="H73" i="62" s="1"/>
  <c r="F1693" i="61"/>
  <c r="I77" i="62" s="1"/>
  <c r="C1693" i="61"/>
  <c r="F77" i="62" s="1"/>
  <c r="G1693" i="61"/>
  <c r="J77" i="62" s="1"/>
  <c r="D1693" i="61"/>
  <c r="G77" i="62" s="1"/>
  <c r="E1693" i="61"/>
  <c r="H77" i="62" s="1"/>
  <c r="F1697" i="61"/>
  <c r="I81" i="62" s="1"/>
  <c r="C1697" i="61"/>
  <c r="F81" i="62" s="1"/>
  <c r="G1697" i="61"/>
  <c r="J81" i="62" s="1"/>
  <c r="D1697" i="61"/>
  <c r="G81" i="62" s="1"/>
  <c r="E1697" i="61"/>
  <c r="F1701" i="61"/>
  <c r="C1701" i="61"/>
  <c r="G1701" i="61"/>
  <c r="D1701" i="61"/>
  <c r="E1701" i="61"/>
  <c r="F1705" i="61"/>
  <c r="C1705" i="61"/>
  <c r="G1705" i="61"/>
  <c r="D1705" i="61"/>
  <c r="E1705" i="61"/>
  <c r="F1709" i="61"/>
  <c r="C1709" i="61"/>
  <c r="G1709" i="61"/>
  <c r="D1709" i="61"/>
  <c r="E1709" i="61"/>
  <c r="F1713" i="61"/>
  <c r="C1713" i="61"/>
  <c r="G1713" i="61"/>
  <c r="D1713" i="61"/>
  <c r="E1713" i="61"/>
  <c r="F1717" i="61"/>
  <c r="C1717" i="61"/>
  <c r="G1717" i="61"/>
  <c r="D1717" i="61"/>
  <c r="E1717" i="61"/>
  <c r="F1721" i="61"/>
  <c r="C1721" i="61"/>
  <c r="G1721" i="61"/>
  <c r="D1721" i="61"/>
  <c r="E1721" i="61"/>
  <c r="F1725" i="61"/>
  <c r="C1725" i="61"/>
  <c r="G1725" i="61"/>
  <c r="D1725" i="61"/>
  <c r="E1725" i="61"/>
  <c r="F1729" i="61"/>
  <c r="C1729" i="61"/>
  <c r="G1729" i="61"/>
  <c r="D1729" i="61"/>
  <c r="E1729" i="61"/>
  <c r="C1732" i="61"/>
  <c r="G1732" i="61"/>
  <c r="D1732" i="61"/>
  <c r="E1732" i="61"/>
  <c r="F1732" i="61"/>
  <c r="D1735" i="61"/>
  <c r="E1735" i="61"/>
  <c r="F1735" i="61"/>
  <c r="C1735" i="61"/>
  <c r="G1735" i="61"/>
  <c r="D1739" i="61"/>
  <c r="E1739" i="61"/>
  <c r="F1739" i="61"/>
  <c r="C1739" i="61"/>
  <c r="G1739" i="61"/>
  <c r="D1743" i="61"/>
  <c r="E1743" i="61"/>
  <c r="F1743" i="61"/>
  <c r="C1743" i="61"/>
  <c r="G1743" i="61"/>
  <c r="D1747" i="61"/>
  <c r="E1747" i="61"/>
  <c r="F1747" i="61"/>
  <c r="C1747" i="61"/>
  <c r="G1747" i="61"/>
  <c r="D1751" i="61"/>
  <c r="E1751" i="61"/>
  <c r="F1751" i="61"/>
  <c r="C1751" i="61"/>
  <c r="G1751" i="61"/>
  <c r="E1754" i="61"/>
  <c r="F1754" i="61"/>
  <c r="C1754" i="61"/>
  <c r="G1754" i="61"/>
  <c r="D1754" i="61"/>
  <c r="E1758" i="61"/>
  <c r="F1758" i="61"/>
  <c r="C1758" i="61"/>
  <c r="G1758" i="61"/>
  <c r="D1758" i="61"/>
  <c r="F1761" i="61"/>
  <c r="C1761" i="61"/>
  <c r="G1761" i="61"/>
  <c r="D1761" i="61"/>
  <c r="E1761" i="61"/>
  <c r="C1764" i="61"/>
  <c r="G1764" i="61"/>
  <c r="D1764" i="61"/>
  <c r="E1764" i="61"/>
  <c r="F1764" i="61"/>
  <c r="C1768" i="61"/>
  <c r="G1768" i="61"/>
  <c r="D1768" i="61"/>
  <c r="E1768" i="61"/>
  <c r="F1768" i="61"/>
  <c r="C1772" i="61"/>
  <c r="G1772" i="61"/>
  <c r="D1772" i="61"/>
  <c r="E1772" i="61"/>
  <c r="F1772" i="61"/>
  <c r="C1776" i="61"/>
  <c r="G1776" i="61"/>
  <c r="D1776" i="61"/>
  <c r="E1776" i="61"/>
  <c r="F1776" i="61"/>
  <c r="C1780" i="61"/>
  <c r="G1780" i="61"/>
  <c r="D1780" i="61"/>
  <c r="E1780" i="61"/>
  <c r="F1780" i="61"/>
  <c r="E1790" i="61"/>
  <c r="F1790" i="61"/>
  <c r="C1790" i="61"/>
  <c r="G1790" i="61"/>
  <c r="D1790" i="61"/>
  <c r="E1794" i="61"/>
  <c r="F1794" i="61"/>
  <c r="C1794" i="61"/>
  <c r="G1794" i="61"/>
  <c r="D1794" i="61"/>
  <c r="E1798" i="61"/>
  <c r="F1798" i="61"/>
  <c r="C1798" i="61"/>
  <c r="G1798" i="61"/>
  <c r="D1798" i="61"/>
  <c r="E1802" i="61"/>
  <c r="F1802" i="61"/>
  <c r="C1802" i="61"/>
  <c r="G1802" i="61"/>
  <c r="D1802" i="61"/>
  <c r="E1806" i="61"/>
  <c r="F1806" i="61"/>
  <c r="C1806" i="61"/>
  <c r="G1806" i="61"/>
  <c r="D1806" i="61"/>
  <c r="F1810" i="61"/>
  <c r="C1810" i="61"/>
  <c r="G1810" i="61"/>
  <c r="D1810" i="61"/>
  <c r="E1810" i="61"/>
  <c r="C1813" i="61"/>
  <c r="G1813" i="61"/>
  <c r="D1813" i="61"/>
  <c r="E1813" i="61"/>
  <c r="F1813" i="61"/>
  <c r="C1817" i="61"/>
  <c r="G1817" i="61"/>
  <c r="D1817" i="61"/>
  <c r="E1817" i="61"/>
  <c r="F1817" i="61"/>
  <c r="C1821" i="61"/>
  <c r="G1821" i="61"/>
  <c r="D1821" i="61"/>
  <c r="E1821" i="61"/>
  <c r="F1821" i="61"/>
  <c r="C1825" i="61"/>
  <c r="G1825" i="61"/>
  <c r="D1825" i="61"/>
  <c r="E1825" i="61"/>
  <c r="F1825" i="61"/>
  <c r="Q20" i="61"/>
  <c r="N19" i="62" s="1"/>
  <c r="P20" i="61"/>
  <c r="M19" i="62" s="1"/>
  <c r="S20" i="61"/>
  <c r="P19" i="62" s="1"/>
  <c r="O20" i="61"/>
  <c r="L19" i="62" s="1"/>
  <c r="R20" i="61"/>
  <c r="O19" i="62" s="1"/>
  <c r="E20" i="61"/>
  <c r="H19" i="62" s="1"/>
  <c r="D20" i="61"/>
  <c r="G20" i="61"/>
  <c r="C20" i="61"/>
  <c r="F19" i="62" s="1"/>
  <c r="F20" i="61"/>
  <c r="I19" i="62" s="1"/>
  <c r="Q24" i="61"/>
  <c r="N23" i="62" s="1"/>
  <c r="P24" i="61"/>
  <c r="M23" i="62" s="1"/>
  <c r="S24" i="61"/>
  <c r="P23" i="62" s="1"/>
  <c r="O24" i="61"/>
  <c r="L23" i="62" s="1"/>
  <c r="R24" i="61"/>
  <c r="O23" i="62" s="1"/>
  <c r="E24" i="61"/>
  <c r="D24" i="61"/>
  <c r="G23" i="62" s="1"/>
  <c r="G24" i="61"/>
  <c r="J23" i="62" s="1"/>
  <c r="C24" i="61"/>
  <c r="F24" i="61"/>
  <c r="Q28" i="61"/>
  <c r="N27" i="62" s="1"/>
  <c r="P28" i="61"/>
  <c r="M27" i="62" s="1"/>
  <c r="S28" i="61"/>
  <c r="P27" i="62" s="1"/>
  <c r="O28" i="61"/>
  <c r="R28" i="61"/>
  <c r="O27" i="62" s="1"/>
  <c r="E28" i="61"/>
  <c r="D28" i="61"/>
  <c r="G28" i="61"/>
  <c r="C28" i="61"/>
  <c r="F27" i="62" s="1"/>
  <c r="F28" i="61"/>
  <c r="Q32" i="61"/>
  <c r="N31" i="62" s="1"/>
  <c r="P32" i="61"/>
  <c r="M31" i="62" s="1"/>
  <c r="S32" i="61"/>
  <c r="P31" i="62" s="1"/>
  <c r="O32" i="61"/>
  <c r="L31" i="62" s="1"/>
  <c r="R32" i="61"/>
  <c r="O31" i="62" s="1"/>
  <c r="E32" i="61"/>
  <c r="D32" i="61"/>
  <c r="G32" i="61"/>
  <c r="C32" i="61"/>
  <c r="F32" i="61"/>
  <c r="R35" i="61"/>
  <c r="O34" i="62" s="1"/>
  <c r="Q35" i="61"/>
  <c r="N34" i="62" s="1"/>
  <c r="P35" i="61"/>
  <c r="M34" i="62" s="1"/>
  <c r="S35" i="61"/>
  <c r="P34" i="62" s="1"/>
  <c r="O35" i="61"/>
  <c r="F35" i="61"/>
  <c r="E35" i="61"/>
  <c r="D35" i="61"/>
  <c r="G35" i="61"/>
  <c r="J34" i="62" s="1"/>
  <c r="C35" i="61"/>
  <c r="R39" i="61"/>
  <c r="O38" i="62" s="1"/>
  <c r="Q39" i="61"/>
  <c r="P39" i="61"/>
  <c r="S39" i="61"/>
  <c r="P38" i="62" s="1"/>
  <c r="O39" i="61"/>
  <c r="L38" i="62" s="1"/>
  <c r="F39" i="61"/>
  <c r="E39" i="61"/>
  <c r="H38" i="62" s="1"/>
  <c r="D39" i="61"/>
  <c r="G38" i="62" s="1"/>
  <c r="G39" i="61"/>
  <c r="C39" i="61"/>
  <c r="R43" i="61"/>
  <c r="Q43" i="61"/>
  <c r="N58" i="62" s="1"/>
  <c r="P43" i="61"/>
  <c r="S43" i="61"/>
  <c r="O43" i="61"/>
  <c r="F43" i="61"/>
  <c r="I42" i="62" s="1"/>
  <c r="E43" i="61"/>
  <c r="D43" i="61"/>
  <c r="G42" i="62" s="1"/>
  <c r="G43" i="61"/>
  <c r="C43" i="61"/>
  <c r="P47" i="61"/>
  <c r="S47" i="61"/>
  <c r="O47" i="61"/>
  <c r="R47" i="61"/>
  <c r="Q47" i="61"/>
  <c r="N62" i="62" s="1"/>
  <c r="F47" i="61"/>
  <c r="E47" i="61"/>
  <c r="H46" i="62" s="1"/>
  <c r="D47" i="61"/>
  <c r="G46" i="62" s="1"/>
  <c r="G47" i="61"/>
  <c r="C47" i="61"/>
  <c r="P51" i="61"/>
  <c r="S51" i="61"/>
  <c r="P66" i="62" s="1"/>
  <c r="O51" i="61"/>
  <c r="L66" i="62" s="1"/>
  <c r="R51" i="61"/>
  <c r="O66" i="62" s="1"/>
  <c r="Q51" i="61"/>
  <c r="N66" i="62" s="1"/>
  <c r="F51" i="61"/>
  <c r="E51" i="61"/>
  <c r="D51" i="61"/>
  <c r="G51" i="61"/>
  <c r="C51" i="61"/>
  <c r="P55" i="61"/>
  <c r="M70" i="62" s="1"/>
  <c r="S55" i="61"/>
  <c r="O55" i="61"/>
  <c r="R55" i="61"/>
  <c r="O70" i="62" s="1"/>
  <c r="Q55" i="61"/>
  <c r="F55" i="61"/>
  <c r="E55" i="61"/>
  <c r="D55" i="61"/>
  <c r="G55" i="61"/>
  <c r="C55" i="61"/>
  <c r="Q58" i="61"/>
  <c r="P58" i="61"/>
  <c r="M73" i="62" s="1"/>
  <c r="S58" i="61"/>
  <c r="P73" i="62" s="1"/>
  <c r="O58" i="61"/>
  <c r="L73" i="62" s="1"/>
  <c r="R58" i="61"/>
  <c r="O73" i="62" s="1"/>
  <c r="G58" i="61"/>
  <c r="C58" i="61"/>
  <c r="F58" i="61"/>
  <c r="E58" i="61"/>
  <c r="D58" i="61"/>
  <c r="Q62" i="61"/>
  <c r="N77" i="62" s="1"/>
  <c r="P62" i="61"/>
  <c r="M77" i="62" s="1"/>
  <c r="S62" i="61"/>
  <c r="P77" i="62" s="1"/>
  <c r="O62" i="61"/>
  <c r="L77" i="62" s="1"/>
  <c r="R62" i="61"/>
  <c r="O77" i="62" s="1"/>
  <c r="G62" i="61"/>
  <c r="C62" i="61"/>
  <c r="F62" i="61"/>
  <c r="E62" i="61"/>
  <c r="D62" i="61"/>
  <c r="Q66" i="61"/>
  <c r="N81" i="62" s="1"/>
  <c r="P66" i="61"/>
  <c r="M81" i="62" s="1"/>
  <c r="S66" i="61"/>
  <c r="P81" i="62" s="1"/>
  <c r="O66" i="61"/>
  <c r="L81" i="62" s="1"/>
  <c r="R66" i="61"/>
  <c r="O81" i="62" s="1"/>
  <c r="G66" i="61"/>
  <c r="C66" i="61"/>
  <c r="F66" i="61"/>
  <c r="E66" i="61"/>
  <c r="D66" i="61"/>
  <c r="Q70" i="61"/>
  <c r="P70" i="61"/>
  <c r="S70" i="61"/>
  <c r="O70" i="61"/>
  <c r="R70" i="61"/>
  <c r="G70" i="61"/>
  <c r="C70" i="61"/>
  <c r="F70" i="61"/>
  <c r="E70" i="61"/>
  <c r="D70" i="61"/>
  <c r="Q74" i="61"/>
  <c r="P74" i="61"/>
  <c r="S74" i="61"/>
  <c r="O74" i="61"/>
  <c r="R74" i="61"/>
  <c r="G74" i="61"/>
  <c r="C74" i="61"/>
  <c r="F74" i="61"/>
  <c r="E74" i="61"/>
  <c r="D74" i="61"/>
  <c r="Q78" i="61"/>
  <c r="P78" i="61"/>
  <c r="S78" i="61"/>
  <c r="O78" i="61"/>
  <c r="R78" i="61"/>
  <c r="G78" i="61"/>
  <c r="C78" i="61"/>
  <c r="F78" i="61"/>
  <c r="E78" i="61"/>
  <c r="D78" i="61"/>
  <c r="Q82" i="61"/>
  <c r="P82" i="61"/>
  <c r="S82" i="61"/>
  <c r="O82" i="61"/>
  <c r="R82" i="61"/>
  <c r="G82" i="61"/>
  <c r="C82" i="61"/>
  <c r="F82" i="61"/>
  <c r="E82" i="61"/>
  <c r="D82" i="61"/>
  <c r="Q86" i="61"/>
  <c r="P86" i="61"/>
  <c r="S86" i="61"/>
  <c r="O86" i="61"/>
  <c r="R86" i="61"/>
  <c r="G86" i="61"/>
  <c r="C86" i="61"/>
  <c r="F86" i="61"/>
  <c r="E86" i="61"/>
  <c r="D86" i="61"/>
  <c r="Q90" i="61"/>
  <c r="P90" i="61"/>
  <c r="S90" i="61"/>
  <c r="O90" i="61"/>
  <c r="R90" i="61"/>
  <c r="G90" i="61"/>
  <c r="C90" i="61"/>
  <c r="F90" i="61"/>
  <c r="E90" i="61"/>
  <c r="D90" i="61"/>
  <c r="Q94" i="61"/>
  <c r="P94" i="61"/>
  <c r="S94" i="61"/>
  <c r="O94" i="61"/>
  <c r="R94" i="61"/>
  <c r="G94" i="61"/>
  <c r="C94" i="61"/>
  <c r="F94" i="61"/>
  <c r="E94" i="61"/>
  <c r="D94" i="61"/>
  <c r="Q98" i="61"/>
  <c r="P98" i="61"/>
  <c r="S98" i="61"/>
  <c r="O98" i="61"/>
  <c r="R98" i="61"/>
  <c r="G98" i="61"/>
  <c r="C98" i="61"/>
  <c r="F98" i="61"/>
  <c r="E98" i="61"/>
  <c r="D98" i="61"/>
  <c r="Q102" i="61"/>
  <c r="P102" i="61"/>
  <c r="S102" i="61"/>
  <c r="O102" i="61"/>
  <c r="R102" i="61"/>
  <c r="G102" i="61"/>
  <c r="C102" i="61"/>
  <c r="F102" i="61"/>
  <c r="E102" i="61"/>
  <c r="D102" i="61"/>
  <c r="Q106" i="61"/>
  <c r="P106" i="61"/>
  <c r="S106" i="61"/>
  <c r="O106" i="61"/>
  <c r="R106" i="61"/>
  <c r="G106" i="61"/>
  <c r="C106" i="61"/>
  <c r="F106" i="61"/>
  <c r="E106" i="61"/>
  <c r="D106" i="61"/>
  <c r="Q110" i="61"/>
  <c r="P110" i="61"/>
  <c r="S110" i="61"/>
  <c r="O110" i="61"/>
  <c r="R110" i="61"/>
  <c r="G110" i="61"/>
  <c r="C110" i="61"/>
  <c r="F110" i="61"/>
  <c r="E110" i="61"/>
  <c r="D110" i="61"/>
  <c r="Q114" i="61"/>
  <c r="P114" i="61"/>
  <c r="S114" i="61"/>
  <c r="O114" i="61"/>
  <c r="R114" i="61"/>
  <c r="G114" i="61"/>
  <c r="C114" i="61"/>
  <c r="F114" i="61"/>
  <c r="E114" i="61"/>
  <c r="D114" i="61"/>
  <c r="Q118" i="61"/>
  <c r="P118" i="61"/>
  <c r="S118" i="61"/>
  <c r="O118" i="61"/>
  <c r="R118" i="61"/>
  <c r="G118" i="61"/>
  <c r="C118" i="61"/>
  <c r="F118" i="61"/>
  <c r="E118" i="61"/>
  <c r="D118" i="61"/>
  <c r="Q122" i="61"/>
  <c r="P122" i="61"/>
  <c r="S122" i="61"/>
  <c r="O122" i="61"/>
  <c r="R122" i="61"/>
  <c r="G122" i="61"/>
  <c r="C122" i="61"/>
  <c r="F122" i="61"/>
  <c r="E122" i="61"/>
  <c r="D122" i="61"/>
  <c r="Q126" i="61"/>
  <c r="P126" i="61"/>
  <c r="S126" i="61"/>
  <c r="O126" i="61"/>
  <c r="R126" i="61"/>
  <c r="G126" i="61"/>
  <c r="C126" i="61"/>
  <c r="F126" i="61"/>
  <c r="E126" i="61"/>
  <c r="D126" i="61"/>
  <c r="Q130" i="61"/>
  <c r="P130" i="61"/>
  <c r="S130" i="61"/>
  <c r="O130" i="61"/>
  <c r="R130" i="61"/>
  <c r="G130" i="61"/>
  <c r="C130" i="61"/>
  <c r="F130" i="61"/>
  <c r="E130" i="61"/>
  <c r="D130" i="61"/>
  <c r="Q134" i="61"/>
  <c r="P134" i="61"/>
  <c r="S134" i="61"/>
  <c r="O134" i="61"/>
  <c r="R134" i="61"/>
  <c r="G134" i="61"/>
  <c r="C134" i="61"/>
  <c r="F134" i="61"/>
  <c r="E134" i="61"/>
  <c r="D134" i="61"/>
  <c r="Q138" i="61"/>
  <c r="P138" i="61"/>
  <c r="S138" i="61"/>
  <c r="O138" i="61"/>
  <c r="R138" i="61"/>
  <c r="G138" i="61"/>
  <c r="C138" i="61"/>
  <c r="F138" i="61"/>
  <c r="E138" i="61"/>
  <c r="D138" i="61"/>
  <c r="Q142" i="61"/>
  <c r="P142" i="61"/>
  <c r="S142" i="61"/>
  <c r="O142" i="61"/>
  <c r="R142" i="61"/>
  <c r="G142" i="61"/>
  <c r="C142" i="61"/>
  <c r="F142" i="61"/>
  <c r="E142" i="61"/>
  <c r="D142" i="61"/>
  <c r="Q146" i="61"/>
  <c r="P146" i="61"/>
  <c r="S146" i="61"/>
  <c r="O146" i="61"/>
  <c r="R146" i="61"/>
  <c r="G146" i="61"/>
  <c r="C146" i="61"/>
  <c r="F146" i="61"/>
  <c r="E146" i="61"/>
  <c r="D146" i="61"/>
  <c r="Q150" i="61"/>
  <c r="P150" i="61"/>
  <c r="S150" i="61"/>
  <c r="O150" i="61"/>
  <c r="R150" i="61"/>
  <c r="G150" i="61"/>
  <c r="C150" i="61"/>
  <c r="F150" i="61"/>
  <c r="E150" i="61"/>
  <c r="D150" i="61"/>
  <c r="Q154" i="61"/>
  <c r="P154" i="61"/>
  <c r="S154" i="61"/>
  <c r="O154" i="61"/>
  <c r="R154" i="61"/>
  <c r="G154" i="61"/>
  <c r="C154" i="61"/>
  <c r="F154" i="61"/>
  <c r="E154" i="61"/>
  <c r="D154" i="61"/>
  <c r="Q158" i="61"/>
  <c r="P158" i="61"/>
  <c r="S158" i="61"/>
  <c r="O158" i="61"/>
  <c r="R158" i="61"/>
  <c r="G158" i="61"/>
  <c r="C158" i="61"/>
  <c r="F158" i="61"/>
  <c r="E158" i="61"/>
  <c r="D158" i="61"/>
  <c r="Q162" i="61"/>
  <c r="P162" i="61"/>
  <c r="S162" i="61"/>
  <c r="O162" i="61"/>
  <c r="R162" i="61"/>
  <c r="G162" i="61"/>
  <c r="C162" i="61"/>
  <c r="F162" i="61"/>
  <c r="E162" i="61"/>
  <c r="D162" i="61"/>
  <c r="Q166" i="61"/>
  <c r="P166" i="61"/>
  <c r="S166" i="61"/>
  <c r="O166" i="61"/>
  <c r="R166" i="61"/>
  <c r="G166" i="61"/>
  <c r="C166" i="61"/>
  <c r="F166" i="61"/>
  <c r="E166" i="61"/>
  <c r="D166" i="61"/>
  <c r="Q170" i="61"/>
  <c r="P170" i="61"/>
  <c r="S170" i="61"/>
  <c r="O170" i="61"/>
  <c r="R170" i="61"/>
  <c r="G170" i="61"/>
  <c r="C170" i="61"/>
  <c r="F170" i="61"/>
  <c r="E170" i="61"/>
  <c r="D170" i="61"/>
  <c r="Q174" i="61"/>
  <c r="P174" i="61"/>
  <c r="S174" i="61"/>
  <c r="O174" i="61"/>
  <c r="R174" i="61"/>
  <c r="G174" i="61"/>
  <c r="C174" i="61"/>
  <c r="F174" i="61"/>
  <c r="E174" i="61"/>
  <c r="D174" i="61"/>
  <c r="Q178" i="61"/>
  <c r="P178" i="61"/>
  <c r="S178" i="61"/>
  <c r="O178" i="61"/>
  <c r="R178" i="61"/>
  <c r="G178" i="61"/>
  <c r="C178" i="61"/>
  <c r="F178" i="61"/>
  <c r="E178" i="61"/>
  <c r="D178" i="61"/>
  <c r="Q182" i="61"/>
  <c r="P182" i="61"/>
  <c r="S182" i="61"/>
  <c r="O182" i="61"/>
  <c r="R182" i="61"/>
  <c r="G182" i="61"/>
  <c r="C182" i="61"/>
  <c r="F182" i="61"/>
  <c r="E182" i="61"/>
  <c r="D182" i="61"/>
  <c r="Q186" i="61"/>
  <c r="P186" i="61"/>
  <c r="S186" i="61"/>
  <c r="O186" i="61"/>
  <c r="R186" i="61"/>
  <c r="G186" i="61"/>
  <c r="C186" i="61"/>
  <c r="F186" i="61"/>
  <c r="E186" i="61"/>
  <c r="D186" i="61"/>
  <c r="Q190" i="61"/>
  <c r="P190" i="61"/>
  <c r="S190" i="61"/>
  <c r="O190" i="61"/>
  <c r="R190" i="61"/>
  <c r="G190" i="61"/>
  <c r="C190" i="61"/>
  <c r="F190" i="61"/>
  <c r="E190" i="61"/>
  <c r="D190" i="61"/>
  <c r="Q194" i="61"/>
  <c r="P194" i="61"/>
  <c r="S194" i="61"/>
  <c r="O194" i="61"/>
  <c r="R194" i="61"/>
  <c r="G194" i="61"/>
  <c r="C194" i="61"/>
  <c r="F194" i="61"/>
  <c r="E194" i="61"/>
  <c r="D194" i="61"/>
  <c r="Q198" i="61"/>
  <c r="P198" i="61"/>
  <c r="S198" i="61"/>
  <c r="O198" i="61"/>
  <c r="R198" i="61"/>
  <c r="G198" i="61"/>
  <c r="C198" i="61"/>
  <c r="F198" i="61"/>
  <c r="E198" i="61"/>
  <c r="D198" i="61"/>
  <c r="Q202" i="61"/>
  <c r="P202" i="61"/>
  <c r="S202" i="61"/>
  <c r="O202" i="61"/>
  <c r="R202" i="61"/>
  <c r="G202" i="61"/>
  <c r="C202" i="61"/>
  <c r="F202" i="61"/>
  <c r="E202" i="61"/>
  <c r="D202" i="61"/>
  <c r="Q206" i="61"/>
  <c r="P206" i="61"/>
  <c r="S206" i="61"/>
  <c r="O206" i="61"/>
  <c r="R206" i="61"/>
  <c r="G206" i="61"/>
  <c r="C206" i="61"/>
  <c r="F206" i="61"/>
  <c r="E206" i="61"/>
  <c r="D206" i="61"/>
  <c r="Q210" i="61"/>
  <c r="P210" i="61"/>
  <c r="S210" i="61"/>
  <c r="O210" i="61"/>
  <c r="R210" i="61"/>
  <c r="G210" i="61"/>
  <c r="C210" i="61"/>
  <c r="F210" i="61"/>
  <c r="E210" i="61"/>
  <c r="D210" i="61"/>
  <c r="Q214" i="61"/>
  <c r="P214" i="61"/>
  <c r="S214" i="61"/>
  <c r="O214" i="61"/>
  <c r="R214" i="61"/>
  <c r="G214" i="61"/>
  <c r="C214" i="61"/>
  <c r="F214" i="61"/>
  <c r="E214" i="61"/>
  <c r="D214" i="61"/>
  <c r="Q218" i="61"/>
  <c r="P218" i="61"/>
  <c r="S218" i="61"/>
  <c r="O218" i="61"/>
  <c r="R218" i="61"/>
  <c r="G218" i="61"/>
  <c r="C218" i="61"/>
  <c r="F218" i="61"/>
  <c r="E218" i="61"/>
  <c r="D218" i="61"/>
  <c r="Q222" i="61"/>
  <c r="P222" i="61"/>
  <c r="S222" i="61"/>
  <c r="O222" i="61"/>
  <c r="R222" i="61"/>
  <c r="G222" i="61"/>
  <c r="C222" i="61"/>
  <c r="F222" i="61"/>
  <c r="E222" i="61"/>
  <c r="D222" i="61"/>
  <c r="Q226" i="61"/>
  <c r="P226" i="61"/>
  <c r="S226" i="61"/>
  <c r="O226" i="61"/>
  <c r="R226" i="61"/>
  <c r="G226" i="61"/>
  <c r="C226" i="61"/>
  <c r="F226" i="61"/>
  <c r="E226" i="61"/>
  <c r="D226" i="61"/>
  <c r="Q230" i="61"/>
  <c r="P230" i="61"/>
  <c r="S230" i="61"/>
  <c r="O230" i="61"/>
  <c r="R230" i="61"/>
  <c r="G230" i="61"/>
  <c r="C230" i="61"/>
  <c r="F230" i="61"/>
  <c r="E230" i="61"/>
  <c r="D230" i="61"/>
  <c r="Q234" i="61"/>
  <c r="P234" i="61"/>
  <c r="S234" i="61"/>
  <c r="O234" i="61"/>
  <c r="R234" i="61"/>
  <c r="G234" i="61"/>
  <c r="C234" i="61"/>
  <c r="F234" i="61"/>
  <c r="E234" i="61"/>
  <c r="D234" i="61"/>
  <c r="Q238" i="61"/>
  <c r="P238" i="61"/>
  <c r="S238" i="61"/>
  <c r="O238" i="61"/>
  <c r="R238" i="61"/>
  <c r="G238" i="61"/>
  <c r="C238" i="61"/>
  <c r="F238" i="61"/>
  <c r="E238" i="61"/>
  <c r="D238" i="61"/>
  <c r="Q242" i="61"/>
  <c r="P242" i="61"/>
  <c r="S242" i="61"/>
  <c r="O242" i="61"/>
  <c r="R242" i="61"/>
  <c r="G242" i="61"/>
  <c r="C242" i="61"/>
  <c r="F242" i="61"/>
  <c r="E242" i="61"/>
  <c r="D242" i="61"/>
  <c r="Q246" i="61"/>
  <c r="P246" i="61"/>
  <c r="S246" i="61"/>
  <c r="O246" i="61"/>
  <c r="R246" i="61"/>
  <c r="G246" i="61"/>
  <c r="C246" i="61"/>
  <c r="F246" i="61"/>
  <c r="E246" i="61"/>
  <c r="D246" i="61"/>
  <c r="Q250" i="61"/>
  <c r="P250" i="61"/>
  <c r="S250" i="61"/>
  <c r="O250" i="61"/>
  <c r="R250" i="61"/>
  <c r="G250" i="61"/>
  <c r="C250" i="61"/>
  <c r="F250" i="61"/>
  <c r="E250" i="61"/>
  <c r="D250" i="61"/>
  <c r="Q254" i="61"/>
  <c r="P254" i="61"/>
  <c r="S254" i="61"/>
  <c r="O254" i="61"/>
  <c r="R254" i="61"/>
  <c r="G254" i="61"/>
  <c r="C254" i="61"/>
  <c r="F254" i="61"/>
  <c r="E254" i="61"/>
  <c r="D254" i="61"/>
  <c r="Q258" i="61"/>
  <c r="P258" i="61"/>
  <c r="S258" i="61"/>
  <c r="O258" i="61"/>
  <c r="R258" i="61"/>
  <c r="G258" i="61"/>
  <c r="C258" i="61"/>
  <c r="F258" i="61"/>
  <c r="E258" i="61"/>
  <c r="D258" i="61"/>
  <c r="Q262" i="61"/>
  <c r="P262" i="61"/>
  <c r="S262" i="61"/>
  <c r="O262" i="61"/>
  <c r="R262" i="61"/>
  <c r="G262" i="61"/>
  <c r="C262" i="61"/>
  <c r="F262" i="61"/>
  <c r="E262" i="61"/>
  <c r="D262" i="61"/>
  <c r="Q266" i="61"/>
  <c r="P266" i="61"/>
  <c r="S266" i="61"/>
  <c r="O266" i="61"/>
  <c r="R266" i="61"/>
  <c r="G266" i="61"/>
  <c r="C266" i="61"/>
  <c r="F266" i="61"/>
  <c r="E266" i="61"/>
  <c r="D266" i="61"/>
  <c r="Q270" i="61"/>
  <c r="P270" i="61"/>
  <c r="S270" i="61"/>
  <c r="O270" i="61"/>
  <c r="R270" i="61"/>
  <c r="G270" i="61"/>
  <c r="C270" i="61"/>
  <c r="F270" i="61"/>
  <c r="E270" i="61"/>
  <c r="D270" i="61"/>
  <c r="Q274" i="61"/>
  <c r="P274" i="61"/>
  <c r="S274" i="61"/>
  <c r="O274" i="61"/>
  <c r="R274" i="61"/>
  <c r="G274" i="61"/>
  <c r="C274" i="61"/>
  <c r="F274" i="61"/>
  <c r="E274" i="61"/>
  <c r="D274" i="61"/>
  <c r="Q278" i="61"/>
  <c r="P278" i="61"/>
  <c r="S278" i="61"/>
  <c r="O278" i="61"/>
  <c r="R278" i="61"/>
  <c r="G278" i="61"/>
  <c r="C278" i="61"/>
  <c r="F278" i="61"/>
  <c r="E278" i="61"/>
  <c r="D278" i="61"/>
  <c r="Q282" i="61"/>
  <c r="P282" i="61"/>
  <c r="S282" i="61"/>
  <c r="O282" i="61"/>
  <c r="R282" i="61"/>
  <c r="G282" i="61"/>
  <c r="C282" i="61"/>
  <c r="F282" i="61"/>
  <c r="E282" i="61"/>
  <c r="D282" i="61"/>
  <c r="Q286" i="61"/>
  <c r="P286" i="61"/>
  <c r="S286" i="61"/>
  <c r="O286" i="61"/>
  <c r="R286" i="61"/>
  <c r="G286" i="61"/>
  <c r="C286" i="61"/>
  <c r="F286" i="61"/>
  <c r="E286" i="61"/>
  <c r="D286" i="61"/>
  <c r="Q290" i="61"/>
  <c r="P290" i="61"/>
  <c r="S290" i="61"/>
  <c r="O290" i="61"/>
  <c r="R290" i="61"/>
  <c r="G290" i="61"/>
  <c r="C290" i="61"/>
  <c r="F290" i="61"/>
  <c r="E290" i="61"/>
  <c r="D290" i="61"/>
  <c r="Q294" i="61"/>
  <c r="P294" i="61"/>
  <c r="S294" i="61"/>
  <c r="O294" i="61"/>
  <c r="R294" i="61"/>
  <c r="G294" i="61"/>
  <c r="C294" i="61"/>
  <c r="F294" i="61"/>
  <c r="E294" i="61"/>
  <c r="D294" i="61"/>
  <c r="Q298" i="61"/>
  <c r="P298" i="61"/>
  <c r="S298" i="61"/>
  <c r="O298" i="61"/>
  <c r="R298" i="61"/>
  <c r="G298" i="61"/>
  <c r="C298" i="61"/>
  <c r="F298" i="61"/>
  <c r="E298" i="61"/>
  <c r="D298" i="61"/>
  <c r="Q302" i="61"/>
  <c r="P302" i="61"/>
  <c r="S302" i="61"/>
  <c r="O302" i="61"/>
  <c r="R302" i="61"/>
  <c r="G302" i="61"/>
  <c r="C302" i="61"/>
  <c r="F302" i="61"/>
  <c r="E302" i="61"/>
  <c r="D302" i="61"/>
  <c r="Q306" i="61"/>
  <c r="P306" i="61"/>
  <c r="S306" i="61"/>
  <c r="O306" i="61"/>
  <c r="R306" i="61"/>
  <c r="G306" i="61"/>
  <c r="C306" i="61"/>
  <c r="F306" i="61"/>
  <c r="E306" i="61"/>
  <c r="D306" i="61"/>
  <c r="Q310" i="61"/>
  <c r="P310" i="61"/>
  <c r="S310" i="61"/>
  <c r="O310" i="61"/>
  <c r="R310" i="61"/>
  <c r="G310" i="61"/>
  <c r="C310" i="61"/>
  <c r="F310" i="61"/>
  <c r="E310" i="61"/>
  <c r="D310" i="61"/>
  <c r="Q314" i="61"/>
  <c r="P314" i="61"/>
  <c r="S314" i="61"/>
  <c r="O314" i="61"/>
  <c r="R314" i="61"/>
  <c r="G314" i="61"/>
  <c r="C314" i="61"/>
  <c r="F314" i="61"/>
  <c r="E314" i="61"/>
  <c r="D314" i="61"/>
  <c r="Q318" i="61"/>
  <c r="P318" i="61"/>
  <c r="S318" i="61"/>
  <c r="R318" i="61"/>
  <c r="O318" i="61"/>
  <c r="G318" i="61"/>
  <c r="C318" i="61"/>
  <c r="F318" i="61"/>
  <c r="E318" i="61"/>
  <c r="D318" i="61"/>
  <c r="Q322" i="61"/>
  <c r="P322" i="61"/>
  <c r="S322" i="61"/>
  <c r="O322" i="61"/>
  <c r="R322" i="61"/>
  <c r="G322" i="61"/>
  <c r="C322" i="61"/>
  <c r="F322" i="61"/>
  <c r="E322" i="61"/>
  <c r="D322" i="61"/>
  <c r="Q326" i="61"/>
  <c r="P326" i="61"/>
  <c r="S326" i="61"/>
  <c r="O326" i="61"/>
  <c r="R326" i="61"/>
  <c r="G326" i="61"/>
  <c r="C326" i="61"/>
  <c r="F326" i="61"/>
  <c r="E326" i="61"/>
  <c r="D326" i="61"/>
  <c r="Q330" i="61"/>
  <c r="P330" i="61"/>
  <c r="S330" i="61"/>
  <c r="O330" i="61"/>
  <c r="R330" i="61"/>
  <c r="E330" i="61"/>
  <c r="D330" i="61"/>
  <c r="C330" i="61"/>
  <c r="G330" i="61"/>
  <c r="F330" i="61"/>
  <c r="Q334" i="61"/>
  <c r="P334" i="61"/>
  <c r="S334" i="61"/>
  <c r="O334" i="61"/>
  <c r="R334" i="61"/>
  <c r="E334" i="61"/>
  <c r="G334" i="61"/>
  <c r="C334" i="61"/>
  <c r="F334" i="61"/>
  <c r="D334" i="61"/>
  <c r="Q338" i="61"/>
  <c r="P338" i="61"/>
  <c r="S338" i="61"/>
  <c r="O338" i="61"/>
  <c r="R338" i="61"/>
  <c r="E338" i="61"/>
  <c r="G338" i="61"/>
  <c r="C338" i="61"/>
  <c r="F338" i="61"/>
  <c r="D338" i="61"/>
  <c r="Q342" i="61"/>
  <c r="P342" i="61"/>
  <c r="S342" i="61"/>
  <c r="O342" i="61"/>
  <c r="R342" i="61"/>
  <c r="E342" i="61"/>
  <c r="G342" i="61"/>
  <c r="C342" i="61"/>
  <c r="F342" i="61"/>
  <c r="D342" i="61"/>
  <c r="Q346" i="61"/>
  <c r="P346" i="61"/>
  <c r="S346" i="61"/>
  <c r="O346" i="61"/>
  <c r="R346" i="61"/>
  <c r="E346" i="61"/>
  <c r="G346" i="61"/>
  <c r="C346" i="61"/>
  <c r="F346" i="61"/>
  <c r="D346" i="61"/>
  <c r="Q350" i="61"/>
  <c r="P350" i="61"/>
  <c r="S350" i="61"/>
  <c r="O350" i="61"/>
  <c r="R350" i="61"/>
  <c r="E350" i="61"/>
  <c r="G350" i="61"/>
  <c r="C350" i="61"/>
  <c r="F350" i="61"/>
  <c r="D350" i="61"/>
  <c r="Q354" i="61"/>
  <c r="P354" i="61"/>
  <c r="S354" i="61"/>
  <c r="O354" i="61"/>
  <c r="R354" i="61"/>
  <c r="E354" i="61"/>
  <c r="D354" i="61"/>
  <c r="G354" i="61"/>
  <c r="C354" i="61"/>
  <c r="F354" i="61"/>
  <c r="Q358" i="61"/>
  <c r="P358" i="61"/>
  <c r="S358" i="61"/>
  <c r="O358" i="61"/>
  <c r="R358" i="61"/>
  <c r="E358" i="61"/>
  <c r="D358" i="61"/>
  <c r="G358" i="61"/>
  <c r="C358" i="61"/>
  <c r="F358" i="61"/>
  <c r="Q362" i="61"/>
  <c r="P362" i="61"/>
  <c r="S362" i="61"/>
  <c r="O362" i="61"/>
  <c r="R362" i="61"/>
  <c r="E362" i="61"/>
  <c r="D362" i="61"/>
  <c r="G362" i="61"/>
  <c r="C362" i="61"/>
  <c r="F362" i="61"/>
  <c r="Q366" i="61"/>
  <c r="P366" i="61"/>
  <c r="S366" i="61"/>
  <c r="O366" i="61"/>
  <c r="R366" i="61"/>
  <c r="F366" i="61"/>
  <c r="E366" i="61"/>
  <c r="D366" i="61"/>
  <c r="G366" i="61"/>
  <c r="C366" i="61"/>
  <c r="Q370" i="61"/>
  <c r="P370" i="61"/>
  <c r="S370" i="61"/>
  <c r="O370" i="61"/>
  <c r="R370" i="61"/>
  <c r="F370" i="61"/>
  <c r="E370" i="61"/>
  <c r="D370" i="61"/>
  <c r="G370" i="61"/>
  <c r="C370" i="61"/>
  <c r="Q374" i="61"/>
  <c r="P374" i="61"/>
  <c r="S374" i="61"/>
  <c r="O374" i="61"/>
  <c r="R374" i="61"/>
  <c r="F374" i="61"/>
  <c r="E374" i="61"/>
  <c r="D374" i="61"/>
  <c r="G374" i="61"/>
  <c r="C374" i="61"/>
  <c r="Q378" i="61"/>
  <c r="P378" i="61"/>
  <c r="S378" i="61"/>
  <c r="O378" i="61"/>
  <c r="R378" i="61"/>
  <c r="F378" i="61"/>
  <c r="E378" i="61"/>
  <c r="D378" i="61"/>
  <c r="G378" i="61"/>
  <c r="C378" i="61"/>
  <c r="Q382" i="61"/>
  <c r="P382" i="61"/>
  <c r="S382" i="61"/>
  <c r="O382" i="61"/>
  <c r="R382" i="61"/>
  <c r="F382" i="61"/>
  <c r="E382" i="61"/>
  <c r="D382" i="61"/>
  <c r="G382" i="61"/>
  <c r="C382" i="61"/>
  <c r="Q386" i="61"/>
  <c r="P386" i="61"/>
  <c r="S386" i="61"/>
  <c r="O386" i="61"/>
  <c r="R386" i="61"/>
  <c r="F386" i="61"/>
  <c r="E386" i="61"/>
  <c r="D386" i="61"/>
  <c r="G386" i="61"/>
  <c r="C386" i="61"/>
  <c r="Q390" i="61"/>
  <c r="P390" i="61"/>
  <c r="S390" i="61"/>
  <c r="O390" i="61"/>
  <c r="R390" i="61"/>
  <c r="F390" i="61"/>
  <c r="E390" i="61"/>
  <c r="D390" i="61"/>
  <c r="G390" i="61"/>
  <c r="C390" i="61"/>
  <c r="Q394" i="61"/>
  <c r="P394" i="61"/>
  <c r="S394" i="61"/>
  <c r="O394" i="61"/>
  <c r="R394" i="61"/>
  <c r="F394" i="61"/>
  <c r="E394" i="61"/>
  <c r="D394" i="61"/>
  <c r="G394" i="61"/>
  <c r="C394" i="61"/>
  <c r="Q398" i="61"/>
  <c r="P398" i="61"/>
  <c r="S398" i="61"/>
  <c r="O398" i="61"/>
  <c r="R398" i="61"/>
  <c r="F398" i="61"/>
  <c r="E398" i="61"/>
  <c r="D398" i="61"/>
  <c r="G398" i="61"/>
  <c r="C398" i="61"/>
  <c r="Q402" i="61"/>
  <c r="P402" i="61"/>
  <c r="S402" i="61"/>
  <c r="O402" i="61"/>
  <c r="R402" i="61"/>
  <c r="F402" i="61"/>
  <c r="E402" i="61"/>
  <c r="D402" i="61"/>
  <c r="G402" i="61"/>
  <c r="C402" i="61"/>
  <c r="Q406" i="61"/>
  <c r="P406" i="61"/>
  <c r="S406" i="61"/>
  <c r="O406" i="61"/>
  <c r="R406" i="61"/>
  <c r="F406" i="61"/>
  <c r="E406" i="61"/>
  <c r="D406" i="61"/>
  <c r="G406" i="61"/>
  <c r="C406" i="61"/>
  <c r="Q410" i="61"/>
  <c r="P410" i="61"/>
  <c r="S410" i="61"/>
  <c r="O410" i="61"/>
  <c r="R410" i="61"/>
  <c r="F410" i="61"/>
  <c r="E410" i="61"/>
  <c r="D410" i="61"/>
  <c r="G410" i="61"/>
  <c r="C410" i="61"/>
  <c r="Q414" i="61"/>
  <c r="P414" i="61"/>
  <c r="S414" i="61"/>
  <c r="O414" i="61"/>
  <c r="R414" i="61"/>
  <c r="F414" i="61"/>
  <c r="E414" i="61"/>
  <c r="D414" i="61"/>
  <c r="G414" i="61"/>
  <c r="C414" i="61"/>
  <c r="Q418" i="61"/>
  <c r="P418" i="61"/>
  <c r="S418" i="61"/>
  <c r="O418" i="61"/>
  <c r="R418" i="61"/>
  <c r="F418" i="61"/>
  <c r="E418" i="61"/>
  <c r="D418" i="61"/>
  <c r="G418" i="61"/>
  <c r="C418" i="61"/>
  <c r="Q422" i="61"/>
  <c r="P422" i="61"/>
  <c r="S422" i="61"/>
  <c r="O422" i="61"/>
  <c r="R422" i="61"/>
  <c r="F422" i="61"/>
  <c r="E422" i="61"/>
  <c r="D422" i="61"/>
  <c r="G422" i="61"/>
  <c r="C422" i="61"/>
  <c r="Q426" i="61"/>
  <c r="P426" i="61"/>
  <c r="S426" i="61"/>
  <c r="O426" i="61"/>
  <c r="R426" i="61"/>
  <c r="F426" i="61"/>
  <c r="E426" i="61"/>
  <c r="D426" i="61"/>
  <c r="G426" i="61"/>
  <c r="C426" i="61"/>
  <c r="Q430" i="61"/>
  <c r="P430" i="61"/>
  <c r="S430" i="61"/>
  <c r="O430" i="61"/>
  <c r="R430" i="61"/>
  <c r="F430" i="61"/>
  <c r="E430" i="61"/>
  <c r="D430" i="61"/>
  <c r="G430" i="61"/>
  <c r="C430" i="61"/>
  <c r="Q434" i="61"/>
  <c r="P434" i="61"/>
  <c r="S434" i="61"/>
  <c r="O434" i="61"/>
  <c r="R434" i="61"/>
  <c r="F434" i="61"/>
  <c r="E434" i="61"/>
  <c r="D434" i="61"/>
  <c r="G434" i="61"/>
  <c r="C434" i="61"/>
  <c r="Q438" i="61"/>
  <c r="P438" i="61"/>
  <c r="S438" i="61"/>
  <c r="O438" i="61"/>
  <c r="R438" i="61"/>
  <c r="F438" i="61"/>
  <c r="E438" i="61"/>
  <c r="D438" i="61"/>
  <c r="G438" i="61"/>
  <c r="C438" i="61"/>
  <c r="Q442" i="61"/>
  <c r="P442" i="61"/>
  <c r="S442" i="61"/>
  <c r="O442" i="61"/>
  <c r="R442" i="61"/>
  <c r="F442" i="61"/>
  <c r="E442" i="61"/>
  <c r="D442" i="61"/>
  <c r="G442" i="61"/>
  <c r="C442" i="61"/>
  <c r="Q446" i="61"/>
  <c r="P446" i="61"/>
  <c r="S446" i="61"/>
  <c r="O446" i="61"/>
  <c r="R446" i="61"/>
  <c r="F446" i="61"/>
  <c r="E446" i="61"/>
  <c r="D446" i="61"/>
  <c r="G446" i="61"/>
  <c r="C446" i="61"/>
  <c r="Q450" i="61"/>
  <c r="P450" i="61"/>
  <c r="S450" i="61"/>
  <c r="O450" i="61"/>
  <c r="R450" i="61"/>
  <c r="F450" i="61"/>
  <c r="E450" i="61"/>
  <c r="D450" i="61"/>
  <c r="G450" i="61"/>
  <c r="C450" i="61"/>
  <c r="Q454" i="61"/>
  <c r="P454" i="61"/>
  <c r="S454" i="61"/>
  <c r="O454" i="61"/>
  <c r="R454" i="61"/>
  <c r="F454" i="61"/>
  <c r="E454" i="61"/>
  <c r="D454" i="61"/>
  <c r="G454" i="61"/>
  <c r="C454" i="61"/>
  <c r="Q458" i="61"/>
  <c r="P458" i="61"/>
  <c r="S458" i="61"/>
  <c r="O458" i="61"/>
  <c r="R458" i="61"/>
  <c r="F458" i="61"/>
  <c r="E458" i="61"/>
  <c r="D458" i="61"/>
  <c r="G458" i="61"/>
  <c r="C458" i="61"/>
  <c r="Q462" i="61"/>
  <c r="P462" i="61"/>
  <c r="S462" i="61"/>
  <c r="O462" i="61"/>
  <c r="R462" i="61"/>
  <c r="F462" i="61"/>
  <c r="E462" i="61"/>
  <c r="D462" i="61"/>
  <c r="G462" i="61"/>
  <c r="C462" i="61"/>
  <c r="Q466" i="61"/>
  <c r="P466" i="61"/>
  <c r="S466" i="61"/>
  <c r="O466" i="61"/>
  <c r="R466" i="61"/>
  <c r="F466" i="61"/>
  <c r="E466" i="61"/>
  <c r="D466" i="61"/>
  <c r="G466" i="61"/>
  <c r="C466" i="61"/>
  <c r="Q470" i="61"/>
  <c r="P470" i="61"/>
  <c r="S470" i="61"/>
  <c r="O470" i="61"/>
  <c r="R470" i="61"/>
  <c r="F470" i="61"/>
  <c r="E470" i="61"/>
  <c r="D470" i="61"/>
  <c r="G470" i="61"/>
  <c r="C470" i="61"/>
  <c r="Q474" i="61"/>
  <c r="P474" i="61"/>
  <c r="S474" i="61"/>
  <c r="O474" i="61"/>
  <c r="R474" i="61"/>
  <c r="F474" i="61"/>
  <c r="E474" i="61"/>
  <c r="D474" i="61"/>
  <c r="G474" i="61"/>
  <c r="C474" i="61"/>
  <c r="Q478" i="61"/>
  <c r="P478" i="61"/>
  <c r="S478" i="61"/>
  <c r="O478" i="61"/>
  <c r="R478" i="61"/>
  <c r="F478" i="61"/>
  <c r="E478" i="61"/>
  <c r="D478" i="61"/>
  <c r="G478" i="61"/>
  <c r="C478" i="61"/>
  <c r="Q482" i="61"/>
  <c r="P482" i="61"/>
  <c r="S482" i="61"/>
  <c r="O482" i="61"/>
  <c r="R482" i="61"/>
  <c r="F482" i="61"/>
  <c r="E482" i="61"/>
  <c r="D482" i="61"/>
  <c r="G482" i="61"/>
  <c r="C482" i="61"/>
  <c r="Q486" i="61"/>
  <c r="P486" i="61"/>
  <c r="S486" i="61"/>
  <c r="O486" i="61"/>
  <c r="R486" i="61"/>
  <c r="F486" i="61"/>
  <c r="E486" i="61"/>
  <c r="D486" i="61"/>
  <c r="G486" i="61"/>
  <c r="C486" i="61"/>
  <c r="Q490" i="61"/>
  <c r="P490" i="61"/>
  <c r="S490" i="61"/>
  <c r="O490" i="61"/>
  <c r="R490" i="61"/>
  <c r="F490" i="61"/>
  <c r="E490" i="61"/>
  <c r="D490" i="61"/>
  <c r="G490" i="61"/>
  <c r="C490" i="61"/>
  <c r="Q494" i="61"/>
  <c r="P494" i="61"/>
  <c r="S494" i="61"/>
  <c r="O494" i="61"/>
  <c r="R494" i="61"/>
  <c r="F494" i="61"/>
  <c r="E494" i="61"/>
  <c r="D494" i="61"/>
  <c r="G494" i="61"/>
  <c r="C494" i="61"/>
  <c r="Q498" i="61"/>
  <c r="P498" i="61"/>
  <c r="S498" i="61"/>
  <c r="O498" i="61"/>
  <c r="R498" i="61"/>
  <c r="F498" i="61"/>
  <c r="E498" i="61"/>
  <c r="D498" i="61"/>
  <c r="G498" i="61"/>
  <c r="C498" i="61"/>
  <c r="Q502" i="61"/>
  <c r="P502" i="61"/>
  <c r="S502" i="61"/>
  <c r="O502" i="61"/>
  <c r="R502" i="61"/>
  <c r="F502" i="61"/>
  <c r="E502" i="61"/>
  <c r="D502" i="61"/>
  <c r="G502" i="61"/>
  <c r="C502" i="61"/>
  <c r="Q506" i="61"/>
  <c r="P506" i="61"/>
  <c r="S506" i="61"/>
  <c r="O506" i="61"/>
  <c r="R506" i="61"/>
  <c r="F506" i="61"/>
  <c r="E506" i="61"/>
  <c r="D506" i="61"/>
  <c r="G506" i="61"/>
  <c r="C506" i="61"/>
  <c r="Q510" i="61"/>
  <c r="P510" i="61"/>
  <c r="S510" i="61"/>
  <c r="O510" i="61"/>
  <c r="R510" i="61"/>
  <c r="F510" i="61"/>
  <c r="E510" i="61"/>
  <c r="D510" i="61"/>
  <c r="G510" i="61"/>
  <c r="C510" i="61"/>
  <c r="Q514" i="61"/>
  <c r="P514" i="61"/>
  <c r="S514" i="61"/>
  <c r="O514" i="61"/>
  <c r="R514" i="61"/>
  <c r="F514" i="61"/>
  <c r="E514" i="61"/>
  <c r="D514" i="61"/>
  <c r="G514" i="61"/>
  <c r="C514" i="61"/>
  <c r="Q518" i="61"/>
  <c r="P518" i="61"/>
  <c r="S518" i="61"/>
  <c r="O518" i="61"/>
  <c r="R518" i="61"/>
  <c r="F518" i="61"/>
  <c r="E518" i="61"/>
  <c r="D518" i="61"/>
  <c r="G518" i="61"/>
  <c r="C518" i="61"/>
  <c r="Q522" i="61"/>
  <c r="P522" i="61"/>
  <c r="S522" i="61"/>
  <c r="O522" i="61"/>
  <c r="R522" i="61"/>
  <c r="F522" i="61"/>
  <c r="E522" i="61"/>
  <c r="D522" i="61"/>
  <c r="G522" i="61"/>
  <c r="C522" i="61"/>
  <c r="Q526" i="61"/>
  <c r="P526" i="61"/>
  <c r="S526" i="61"/>
  <c r="O526" i="61"/>
  <c r="R526" i="61"/>
  <c r="F526" i="61"/>
  <c r="E526" i="61"/>
  <c r="D526" i="61"/>
  <c r="G526" i="61"/>
  <c r="C526" i="61"/>
  <c r="Q530" i="61"/>
  <c r="P530" i="61"/>
  <c r="S530" i="61"/>
  <c r="O530" i="61"/>
  <c r="R530" i="61"/>
  <c r="F530" i="61"/>
  <c r="E530" i="61"/>
  <c r="D530" i="61"/>
  <c r="G530" i="61"/>
  <c r="C530" i="61"/>
  <c r="Q534" i="61"/>
  <c r="P534" i="61"/>
  <c r="S534" i="61"/>
  <c r="O534" i="61"/>
  <c r="R534" i="61"/>
  <c r="F534" i="61"/>
  <c r="E534" i="61"/>
  <c r="D534" i="61"/>
  <c r="G534" i="61"/>
  <c r="C534" i="61"/>
  <c r="Q538" i="61"/>
  <c r="P538" i="61"/>
  <c r="S538" i="61"/>
  <c r="O538" i="61"/>
  <c r="R538" i="61"/>
  <c r="F538" i="61"/>
  <c r="E538" i="61"/>
  <c r="D538" i="61"/>
  <c r="G538" i="61"/>
  <c r="C538" i="61"/>
  <c r="Q542" i="61"/>
  <c r="P542" i="61"/>
  <c r="S542" i="61"/>
  <c r="O542" i="61"/>
  <c r="R542" i="61"/>
  <c r="F542" i="61"/>
  <c r="E542" i="61"/>
  <c r="D542" i="61"/>
  <c r="G542" i="61"/>
  <c r="C542" i="61"/>
  <c r="Q546" i="61"/>
  <c r="P546" i="61"/>
  <c r="S546" i="61"/>
  <c r="O546" i="61"/>
  <c r="R546" i="61"/>
  <c r="F546" i="61"/>
  <c r="E546" i="61"/>
  <c r="D546" i="61"/>
  <c r="G546" i="61"/>
  <c r="C546" i="61"/>
  <c r="Q550" i="61"/>
  <c r="P550" i="61"/>
  <c r="S550" i="61"/>
  <c r="O550" i="61"/>
  <c r="R550" i="61"/>
  <c r="F550" i="61"/>
  <c r="E550" i="61"/>
  <c r="D550" i="61"/>
  <c r="G550" i="61"/>
  <c r="C550" i="61"/>
  <c r="Q554" i="61"/>
  <c r="P554" i="61"/>
  <c r="S554" i="61"/>
  <c r="O554" i="61"/>
  <c r="R554" i="61"/>
  <c r="F554" i="61"/>
  <c r="E554" i="61"/>
  <c r="D554" i="61"/>
  <c r="G554" i="61"/>
  <c r="C554" i="61"/>
  <c r="Q558" i="61"/>
  <c r="P558" i="61"/>
  <c r="S558" i="61"/>
  <c r="O558" i="61"/>
  <c r="R558" i="61"/>
  <c r="F558" i="61"/>
  <c r="E558" i="61"/>
  <c r="D558" i="61"/>
  <c r="G558" i="61"/>
  <c r="C558" i="61"/>
  <c r="Q562" i="61"/>
  <c r="P562" i="61"/>
  <c r="S562" i="61"/>
  <c r="O562" i="61"/>
  <c r="R562" i="61"/>
  <c r="F562" i="61"/>
  <c r="E562" i="61"/>
  <c r="D562" i="61"/>
  <c r="G562" i="61"/>
  <c r="C562" i="61"/>
  <c r="Q566" i="61"/>
  <c r="P566" i="61"/>
  <c r="S566" i="61"/>
  <c r="O566" i="61"/>
  <c r="R566" i="61"/>
  <c r="F566" i="61"/>
  <c r="E566" i="61"/>
  <c r="D566" i="61"/>
  <c r="G566" i="61"/>
  <c r="C566" i="61"/>
  <c r="Q570" i="61"/>
  <c r="P570" i="61"/>
  <c r="S570" i="61"/>
  <c r="O570" i="61"/>
  <c r="R570" i="61"/>
  <c r="F570" i="61"/>
  <c r="E570" i="61"/>
  <c r="D570" i="61"/>
  <c r="G570" i="61"/>
  <c r="C570" i="61"/>
  <c r="Q574" i="61"/>
  <c r="P574" i="61"/>
  <c r="S574" i="61"/>
  <c r="O574" i="61"/>
  <c r="R574" i="61"/>
  <c r="F574" i="61"/>
  <c r="E574" i="61"/>
  <c r="D574" i="61"/>
  <c r="G574" i="61"/>
  <c r="C574" i="61"/>
  <c r="Q578" i="61"/>
  <c r="P578" i="61"/>
  <c r="S578" i="61"/>
  <c r="O578" i="61"/>
  <c r="R578" i="61"/>
  <c r="F578" i="61"/>
  <c r="E578" i="61"/>
  <c r="D578" i="61"/>
  <c r="G578" i="61"/>
  <c r="C578" i="61"/>
  <c r="Q582" i="61"/>
  <c r="P582" i="61"/>
  <c r="S582" i="61"/>
  <c r="O582" i="61"/>
  <c r="R582" i="61"/>
  <c r="F582" i="61"/>
  <c r="E582" i="61"/>
  <c r="D582" i="61"/>
  <c r="G582" i="61"/>
  <c r="C582" i="61"/>
  <c r="Q586" i="61"/>
  <c r="P586" i="61"/>
  <c r="S586" i="61"/>
  <c r="O586" i="61"/>
  <c r="R586" i="61"/>
  <c r="F586" i="61"/>
  <c r="E586" i="61"/>
  <c r="D586" i="61"/>
  <c r="G586" i="61"/>
  <c r="C586" i="61"/>
  <c r="Q590" i="61"/>
  <c r="P590" i="61"/>
  <c r="S590" i="61"/>
  <c r="O590" i="61"/>
  <c r="R590" i="61"/>
  <c r="F590" i="61"/>
  <c r="E590" i="61"/>
  <c r="D590" i="61"/>
  <c r="G590" i="61"/>
  <c r="C590" i="61"/>
  <c r="Q594" i="61"/>
  <c r="P594" i="61"/>
  <c r="S594" i="61"/>
  <c r="O594" i="61"/>
  <c r="R594" i="61"/>
  <c r="F594" i="61"/>
  <c r="E594" i="61"/>
  <c r="D594" i="61"/>
  <c r="G594" i="61"/>
  <c r="C594" i="61"/>
  <c r="Q598" i="61"/>
  <c r="P598" i="61"/>
  <c r="S598" i="61"/>
  <c r="O598" i="61"/>
  <c r="R598" i="61"/>
  <c r="F598" i="61"/>
  <c r="E598" i="61"/>
  <c r="D598" i="61"/>
  <c r="G598" i="61"/>
  <c r="C598" i="61"/>
  <c r="Q602" i="61"/>
  <c r="P602" i="61"/>
  <c r="S602" i="61"/>
  <c r="O602" i="61"/>
  <c r="R602" i="61"/>
  <c r="F602" i="61"/>
  <c r="E602" i="61"/>
  <c r="D602" i="61"/>
  <c r="G602" i="61"/>
  <c r="C602" i="61"/>
  <c r="Q606" i="61"/>
  <c r="P606" i="61"/>
  <c r="S606" i="61"/>
  <c r="O606" i="61"/>
  <c r="R606" i="61"/>
  <c r="F606" i="61"/>
  <c r="E606" i="61"/>
  <c r="D606" i="61"/>
  <c r="G606" i="61"/>
  <c r="C606" i="61"/>
  <c r="Q610" i="61"/>
  <c r="P610" i="61"/>
  <c r="S610" i="61"/>
  <c r="O610" i="61"/>
  <c r="R610" i="61"/>
  <c r="F610" i="61"/>
  <c r="E610" i="61"/>
  <c r="D610" i="61"/>
  <c r="G610" i="61"/>
  <c r="C610" i="61"/>
  <c r="Q614" i="61"/>
  <c r="P614" i="61"/>
  <c r="S614" i="61"/>
  <c r="O614" i="61"/>
  <c r="R614" i="61"/>
  <c r="F614" i="61"/>
  <c r="E614" i="61"/>
  <c r="D614" i="61"/>
  <c r="G614" i="61"/>
  <c r="C614" i="61"/>
  <c r="Q618" i="61"/>
  <c r="P618" i="61"/>
  <c r="S618" i="61"/>
  <c r="O618" i="61"/>
  <c r="R618" i="61"/>
  <c r="F618" i="61"/>
  <c r="E618" i="61"/>
  <c r="D618" i="61"/>
  <c r="G618" i="61"/>
  <c r="C618" i="61"/>
  <c r="Q622" i="61"/>
  <c r="P622" i="61"/>
  <c r="S622" i="61"/>
  <c r="O622" i="61"/>
  <c r="R622" i="61"/>
  <c r="F622" i="61"/>
  <c r="E622" i="61"/>
  <c r="D622" i="61"/>
  <c r="G622" i="61"/>
  <c r="C622" i="61"/>
  <c r="Q626" i="61"/>
  <c r="P626" i="61"/>
  <c r="S626" i="61"/>
  <c r="O626" i="61"/>
  <c r="R626" i="61"/>
  <c r="F626" i="61"/>
  <c r="E626" i="61"/>
  <c r="D626" i="61"/>
  <c r="G626" i="61"/>
  <c r="C626" i="61"/>
  <c r="Q630" i="61"/>
  <c r="P630" i="61"/>
  <c r="S630" i="61"/>
  <c r="O630" i="61"/>
  <c r="R630" i="61"/>
  <c r="F630" i="61"/>
  <c r="E630" i="61"/>
  <c r="D630" i="61"/>
  <c r="G630" i="61"/>
  <c r="C630" i="61"/>
  <c r="Q634" i="61"/>
  <c r="P634" i="61"/>
  <c r="S634" i="61"/>
  <c r="O634" i="61"/>
  <c r="R634" i="61"/>
  <c r="F634" i="61"/>
  <c r="E634" i="61"/>
  <c r="D634" i="61"/>
  <c r="G634" i="61"/>
  <c r="C634" i="61"/>
  <c r="Q638" i="61"/>
  <c r="P638" i="61"/>
  <c r="S638" i="61"/>
  <c r="O638" i="61"/>
  <c r="R638" i="61"/>
  <c r="F638" i="61"/>
  <c r="E638" i="61"/>
  <c r="D638" i="61"/>
  <c r="G638" i="61"/>
  <c r="C638" i="61"/>
  <c r="Q642" i="61"/>
  <c r="P642" i="61"/>
  <c r="S642" i="61"/>
  <c r="O642" i="61"/>
  <c r="R642" i="61"/>
  <c r="F642" i="61"/>
  <c r="E642" i="61"/>
  <c r="D642" i="61"/>
  <c r="G642" i="61"/>
  <c r="C642" i="61"/>
  <c r="Q646" i="61"/>
  <c r="P646" i="61"/>
  <c r="S646" i="61"/>
  <c r="O646" i="61"/>
  <c r="R646" i="61"/>
  <c r="F646" i="61"/>
  <c r="E646" i="61"/>
  <c r="D646" i="61"/>
  <c r="G646" i="61"/>
  <c r="C646" i="61"/>
  <c r="Q650" i="61"/>
  <c r="P650" i="61"/>
  <c r="S650" i="61"/>
  <c r="O650" i="61"/>
  <c r="R650" i="61"/>
  <c r="F650" i="61"/>
  <c r="E650" i="61"/>
  <c r="D650" i="61"/>
  <c r="G650" i="61"/>
  <c r="C650" i="61"/>
  <c r="Q654" i="61"/>
  <c r="P654" i="61"/>
  <c r="S654" i="61"/>
  <c r="O654" i="61"/>
  <c r="R654" i="61"/>
  <c r="F654" i="61"/>
  <c r="E654" i="61"/>
  <c r="D654" i="61"/>
  <c r="G654" i="61"/>
  <c r="C654" i="61"/>
  <c r="Q658" i="61"/>
  <c r="P658" i="61"/>
  <c r="S658" i="61"/>
  <c r="O658" i="61"/>
  <c r="R658" i="61"/>
  <c r="F658" i="61"/>
  <c r="E658" i="61"/>
  <c r="D658" i="61"/>
  <c r="G658" i="61"/>
  <c r="C658" i="61"/>
  <c r="Q662" i="61"/>
  <c r="P662" i="61"/>
  <c r="S662" i="61"/>
  <c r="O662" i="61"/>
  <c r="R662" i="61"/>
  <c r="F662" i="61"/>
  <c r="E662" i="61"/>
  <c r="D662" i="61"/>
  <c r="G662" i="61"/>
  <c r="C662" i="61"/>
  <c r="Q666" i="61"/>
  <c r="P666" i="61"/>
  <c r="S666" i="61"/>
  <c r="O666" i="61"/>
  <c r="R666" i="61"/>
  <c r="F666" i="61"/>
  <c r="E666" i="61"/>
  <c r="D666" i="61"/>
  <c r="G666" i="61"/>
  <c r="C666" i="61"/>
  <c r="Q670" i="61"/>
  <c r="P670" i="61"/>
  <c r="S670" i="61"/>
  <c r="O670" i="61"/>
  <c r="R670" i="61"/>
  <c r="F670" i="61"/>
  <c r="E670" i="61"/>
  <c r="D670" i="61"/>
  <c r="G670" i="61"/>
  <c r="C670" i="61"/>
  <c r="Q674" i="61"/>
  <c r="P674" i="61"/>
  <c r="S674" i="61"/>
  <c r="O674" i="61"/>
  <c r="R674" i="61"/>
  <c r="F674" i="61"/>
  <c r="E674" i="61"/>
  <c r="D674" i="61"/>
  <c r="G674" i="61"/>
  <c r="C674" i="61"/>
  <c r="Q678" i="61"/>
  <c r="P678" i="61"/>
  <c r="S678" i="61"/>
  <c r="O678" i="61"/>
  <c r="R678" i="61"/>
  <c r="F678" i="61"/>
  <c r="E678" i="61"/>
  <c r="D678" i="61"/>
  <c r="G678" i="61"/>
  <c r="C678" i="61"/>
  <c r="Q682" i="61"/>
  <c r="P682" i="61"/>
  <c r="S682" i="61"/>
  <c r="O682" i="61"/>
  <c r="R682" i="61"/>
  <c r="F682" i="61"/>
  <c r="E682" i="61"/>
  <c r="D682" i="61"/>
  <c r="G682" i="61"/>
  <c r="C682" i="61"/>
  <c r="Q686" i="61"/>
  <c r="P686" i="61"/>
  <c r="S686" i="61"/>
  <c r="O686" i="61"/>
  <c r="R686" i="61"/>
  <c r="F686" i="61"/>
  <c r="E686" i="61"/>
  <c r="D686" i="61"/>
  <c r="G686" i="61"/>
  <c r="C686" i="61"/>
  <c r="Q690" i="61"/>
  <c r="P690" i="61"/>
  <c r="S690" i="61"/>
  <c r="O690" i="61"/>
  <c r="R690" i="61"/>
  <c r="F690" i="61"/>
  <c r="E690" i="61"/>
  <c r="D690" i="61"/>
  <c r="G690" i="61"/>
  <c r="C690" i="61"/>
  <c r="Q694" i="61"/>
  <c r="P694" i="61"/>
  <c r="S694" i="61"/>
  <c r="O694" i="61"/>
  <c r="R694" i="61"/>
  <c r="F694" i="61"/>
  <c r="E694" i="61"/>
  <c r="D694" i="61"/>
  <c r="G694" i="61"/>
  <c r="C694" i="61"/>
  <c r="Q698" i="61"/>
  <c r="P698" i="61"/>
  <c r="S698" i="61"/>
  <c r="O698" i="61"/>
  <c r="R698" i="61"/>
  <c r="F698" i="61"/>
  <c r="E698" i="61"/>
  <c r="D698" i="61"/>
  <c r="G698" i="61"/>
  <c r="C698" i="61"/>
  <c r="Q702" i="61"/>
  <c r="P702" i="61"/>
  <c r="S702" i="61"/>
  <c r="O702" i="61"/>
  <c r="R702" i="61"/>
  <c r="F702" i="61"/>
  <c r="E702" i="61"/>
  <c r="D702" i="61"/>
  <c r="G702" i="61"/>
  <c r="C702" i="61"/>
  <c r="Q706" i="61"/>
  <c r="P706" i="61"/>
  <c r="S706" i="61"/>
  <c r="O706" i="61"/>
  <c r="R706" i="61"/>
  <c r="F706" i="61"/>
  <c r="E706" i="61"/>
  <c r="D706" i="61"/>
  <c r="G706" i="61"/>
  <c r="C706" i="61"/>
  <c r="Q710" i="61"/>
  <c r="P710" i="61"/>
  <c r="S710" i="61"/>
  <c r="O710" i="61"/>
  <c r="R710" i="61"/>
  <c r="F710" i="61"/>
  <c r="E710" i="61"/>
  <c r="D710" i="61"/>
  <c r="G710" i="61"/>
  <c r="C710" i="61"/>
  <c r="Q714" i="61"/>
  <c r="P714" i="61"/>
  <c r="S714" i="61"/>
  <c r="O714" i="61"/>
  <c r="R714" i="61"/>
  <c r="F714" i="61"/>
  <c r="E714" i="61"/>
  <c r="D714" i="61"/>
  <c r="G714" i="61"/>
  <c r="C714" i="61"/>
  <c r="Q718" i="61"/>
  <c r="P718" i="61"/>
  <c r="S718" i="61"/>
  <c r="O718" i="61"/>
  <c r="R718" i="61"/>
  <c r="F718" i="61"/>
  <c r="E718" i="61"/>
  <c r="D718" i="61"/>
  <c r="G718" i="61"/>
  <c r="C718" i="61"/>
  <c r="Q722" i="61"/>
  <c r="P722" i="61"/>
  <c r="S722" i="61"/>
  <c r="O722" i="61"/>
  <c r="R722" i="61"/>
  <c r="F722" i="61"/>
  <c r="E722" i="61"/>
  <c r="D722" i="61"/>
  <c r="G722" i="61"/>
  <c r="C722" i="61"/>
  <c r="Q726" i="61"/>
  <c r="P726" i="61"/>
  <c r="S726" i="61"/>
  <c r="O726" i="61"/>
  <c r="R726" i="61"/>
  <c r="F726" i="61"/>
  <c r="E726" i="61"/>
  <c r="D726" i="61"/>
  <c r="G726" i="61"/>
  <c r="C726" i="61"/>
  <c r="Q730" i="61"/>
  <c r="P730" i="61"/>
  <c r="S730" i="61"/>
  <c r="O730" i="61"/>
  <c r="R730" i="61"/>
  <c r="F730" i="61"/>
  <c r="E730" i="61"/>
  <c r="D730" i="61"/>
  <c r="G730" i="61"/>
  <c r="C730" i="61"/>
  <c r="Q734" i="61"/>
  <c r="P734" i="61"/>
  <c r="S734" i="61"/>
  <c r="O734" i="61"/>
  <c r="R734" i="61"/>
  <c r="F734" i="61"/>
  <c r="E734" i="61"/>
  <c r="D734" i="61"/>
  <c r="G734" i="61"/>
  <c r="C734" i="61"/>
  <c r="Q738" i="61"/>
  <c r="P738" i="61"/>
  <c r="S738" i="61"/>
  <c r="O738" i="61"/>
  <c r="R738" i="61"/>
  <c r="F738" i="61"/>
  <c r="E738" i="61"/>
  <c r="D738" i="61"/>
  <c r="G738" i="61"/>
  <c r="C738" i="61"/>
  <c r="Q742" i="61"/>
  <c r="P742" i="61"/>
  <c r="S742" i="61"/>
  <c r="O742" i="61"/>
  <c r="R742" i="61"/>
  <c r="F742" i="61"/>
  <c r="E742" i="61"/>
  <c r="D742" i="61"/>
  <c r="G742" i="61"/>
  <c r="C742" i="61"/>
  <c r="Q746" i="61"/>
  <c r="P746" i="61"/>
  <c r="S746" i="61"/>
  <c r="O746" i="61"/>
  <c r="R746" i="61"/>
  <c r="F746" i="61"/>
  <c r="E746" i="61"/>
  <c r="D746" i="61"/>
  <c r="G746" i="61"/>
  <c r="C746" i="61"/>
  <c r="Q750" i="61"/>
  <c r="P750" i="61"/>
  <c r="S750" i="61"/>
  <c r="O750" i="61"/>
  <c r="R750" i="61"/>
  <c r="F750" i="61"/>
  <c r="E750" i="61"/>
  <c r="D750" i="61"/>
  <c r="G750" i="61"/>
  <c r="C750" i="61"/>
  <c r="Q754" i="61"/>
  <c r="P754" i="61"/>
  <c r="S754" i="61"/>
  <c r="O754" i="61"/>
  <c r="R754" i="61"/>
  <c r="F754" i="61"/>
  <c r="E754" i="61"/>
  <c r="D754" i="61"/>
  <c r="G754" i="61"/>
  <c r="C754" i="61"/>
  <c r="Q758" i="61"/>
  <c r="P758" i="61"/>
  <c r="S758" i="61"/>
  <c r="O758" i="61"/>
  <c r="R758" i="61"/>
  <c r="F758" i="61"/>
  <c r="E758" i="61"/>
  <c r="D758" i="61"/>
  <c r="G758" i="61"/>
  <c r="C758" i="61"/>
  <c r="Q762" i="61"/>
  <c r="P762" i="61"/>
  <c r="S762" i="61"/>
  <c r="O762" i="61"/>
  <c r="R762" i="61"/>
  <c r="F762" i="61"/>
  <c r="E762" i="61"/>
  <c r="D762" i="61"/>
  <c r="G762" i="61"/>
  <c r="C762" i="61"/>
  <c r="Q766" i="61"/>
  <c r="P766" i="61"/>
  <c r="S766" i="61"/>
  <c r="O766" i="61"/>
  <c r="R766" i="61"/>
  <c r="F766" i="61"/>
  <c r="E766" i="61"/>
  <c r="D766" i="61"/>
  <c r="G766" i="61"/>
  <c r="C766" i="61"/>
  <c r="Q770" i="61"/>
  <c r="P770" i="61"/>
  <c r="S770" i="61"/>
  <c r="O770" i="61"/>
  <c r="R770" i="61"/>
  <c r="F770" i="61"/>
  <c r="E770" i="61"/>
  <c r="D770" i="61"/>
  <c r="G770" i="61"/>
  <c r="C770" i="61"/>
  <c r="Q774" i="61"/>
  <c r="P774" i="61"/>
  <c r="S774" i="61"/>
  <c r="O774" i="61"/>
  <c r="R774" i="61"/>
  <c r="F774" i="61"/>
  <c r="E774" i="61"/>
  <c r="D774" i="61"/>
  <c r="G774" i="61"/>
  <c r="C774" i="61"/>
  <c r="Q778" i="61"/>
  <c r="P778" i="61"/>
  <c r="S778" i="61"/>
  <c r="O778" i="61"/>
  <c r="R778" i="61"/>
  <c r="F778" i="61"/>
  <c r="E778" i="61"/>
  <c r="D778" i="61"/>
  <c r="G778" i="61"/>
  <c r="C778" i="61"/>
  <c r="Q782" i="61"/>
  <c r="P782" i="61"/>
  <c r="S782" i="61"/>
  <c r="O782" i="61"/>
  <c r="R782" i="61"/>
  <c r="F782" i="61"/>
  <c r="E782" i="61"/>
  <c r="D782" i="61"/>
  <c r="G782" i="61"/>
  <c r="C782" i="61"/>
  <c r="Q786" i="61"/>
  <c r="P786" i="61"/>
  <c r="S786" i="61"/>
  <c r="O786" i="61"/>
  <c r="R786" i="61"/>
  <c r="F786" i="61"/>
  <c r="E786" i="61"/>
  <c r="D786" i="61"/>
  <c r="G786" i="61"/>
  <c r="C786" i="61"/>
  <c r="Q790" i="61"/>
  <c r="P790" i="61"/>
  <c r="S790" i="61"/>
  <c r="O790" i="61"/>
  <c r="R790" i="61"/>
  <c r="F790" i="61"/>
  <c r="E790" i="61"/>
  <c r="D790" i="61"/>
  <c r="G790" i="61"/>
  <c r="C790" i="61"/>
  <c r="Q794" i="61"/>
  <c r="P794" i="61"/>
  <c r="S794" i="61"/>
  <c r="O794" i="61"/>
  <c r="R794" i="61"/>
  <c r="F794" i="61"/>
  <c r="E794" i="61"/>
  <c r="D794" i="61"/>
  <c r="G794" i="61"/>
  <c r="C794" i="61"/>
  <c r="Q798" i="61"/>
  <c r="P798" i="61"/>
  <c r="S798" i="61"/>
  <c r="O798" i="61"/>
  <c r="R798" i="61"/>
  <c r="F798" i="61"/>
  <c r="E798" i="61"/>
  <c r="D798" i="61"/>
  <c r="G798" i="61"/>
  <c r="C798" i="61"/>
  <c r="Q802" i="61"/>
  <c r="P802" i="61"/>
  <c r="S802" i="61"/>
  <c r="O802" i="61"/>
  <c r="R802" i="61"/>
  <c r="F802" i="61"/>
  <c r="E802" i="61"/>
  <c r="D802" i="61"/>
  <c r="G802" i="61"/>
  <c r="C802" i="61"/>
  <c r="Q806" i="61"/>
  <c r="P806" i="61"/>
  <c r="S806" i="61"/>
  <c r="O806" i="61"/>
  <c r="R806" i="61"/>
  <c r="F806" i="61"/>
  <c r="E806" i="61"/>
  <c r="D806" i="61"/>
  <c r="G806" i="61"/>
  <c r="C806" i="61"/>
  <c r="Q810" i="61"/>
  <c r="P810" i="61"/>
  <c r="S810" i="61"/>
  <c r="O810" i="61"/>
  <c r="R810" i="61"/>
  <c r="G810" i="61"/>
  <c r="C810" i="61"/>
  <c r="F810" i="61"/>
  <c r="D810" i="61"/>
  <c r="E810" i="61"/>
  <c r="Q814" i="61"/>
  <c r="P814" i="61"/>
  <c r="S814" i="61"/>
  <c r="O814" i="61"/>
  <c r="R814" i="61"/>
  <c r="G814" i="61"/>
  <c r="C814" i="61"/>
  <c r="F814" i="61"/>
  <c r="E814" i="61"/>
  <c r="D814" i="61"/>
  <c r="Q818" i="61"/>
  <c r="P818" i="61"/>
  <c r="S818" i="61"/>
  <c r="O818" i="61"/>
  <c r="R818" i="61"/>
  <c r="G818" i="61"/>
  <c r="C818" i="61"/>
  <c r="F818" i="61"/>
  <c r="D818" i="61"/>
  <c r="E818" i="61"/>
  <c r="Q822" i="61"/>
  <c r="P822" i="61"/>
  <c r="S822" i="61"/>
  <c r="O822" i="61"/>
  <c r="R822" i="61"/>
  <c r="G822" i="61"/>
  <c r="C822" i="61"/>
  <c r="F822" i="61"/>
  <c r="E822" i="61"/>
  <c r="D822" i="61"/>
  <c r="Q826" i="61"/>
  <c r="P826" i="61"/>
  <c r="S826" i="61"/>
  <c r="O826" i="61"/>
  <c r="R826" i="61"/>
  <c r="G826" i="61"/>
  <c r="C826" i="61"/>
  <c r="F826" i="61"/>
  <c r="D826" i="61"/>
  <c r="E826" i="61"/>
  <c r="Q830" i="61"/>
  <c r="P830" i="61"/>
  <c r="S830" i="61"/>
  <c r="O830" i="61"/>
  <c r="R830" i="61"/>
  <c r="G830" i="61"/>
  <c r="C830" i="61"/>
  <c r="F830" i="61"/>
  <c r="E830" i="61"/>
  <c r="D830" i="61"/>
  <c r="Q834" i="61"/>
  <c r="P834" i="61"/>
  <c r="S834" i="61"/>
  <c r="O834" i="61"/>
  <c r="R834" i="61"/>
  <c r="G834" i="61"/>
  <c r="C834" i="61"/>
  <c r="F834" i="61"/>
  <c r="D834" i="61"/>
  <c r="E834" i="61"/>
  <c r="Q838" i="61"/>
  <c r="P838" i="61"/>
  <c r="S838" i="61"/>
  <c r="O838" i="61"/>
  <c r="R838" i="61"/>
  <c r="G838" i="61"/>
  <c r="C838" i="61"/>
  <c r="F838" i="61"/>
  <c r="E838" i="61"/>
  <c r="D838" i="61"/>
  <c r="Q842" i="61"/>
  <c r="P842" i="61"/>
  <c r="S842" i="61"/>
  <c r="O842" i="61"/>
  <c r="R842" i="61"/>
  <c r="G842" i="61"/>
  <c r="C842" i="61"/>
  <c r="F842" i="61"/>
  <c r="D842" i="61"/>
  <c r="E842" i="61"/>
  <c r="Q846" i="61"/>
  <c r="P846" i="61"/>
  <c r="S846" i="61"/>
  <c r="O846" i="61"/>
  <c r="R846" i="61"/>
  <c r="G846" i="61"/>
  <c r="C846" i="61"/>
  <c r="F846" i="61"/>
  <c r="E846" i="61"/>
  <c r="D846" i="61"/>
  <c r="Q850" i="61"/>
  <c r="P850" i="61"/>
  <c r="S850" i="61"/>
  <c r="O850" i="61"/>
  <c r="R850" i="61"/>
  <c r="G850" i="61"/>
  <c r="C850" i="61"/>
  <c r="F850" i="61"/>
  <c r="D850" i="61"/>
  <c r="E850" i="61"/>
  <c r="Q854" i="61"/>
  <c r="P854" i="61"/>
  <c r="S854" i="61"/>
  <c r="O854" i="61"/>
  <c r="R854" i="61"/>
  <c r="G854" i="61"/>
  <c r="C854" i="61"/>
  <c r="F854" i="61"/>
  <c r="E854" i="61"/>
  <c r="D854" i="61"/>
  <c r="Q858" i="61"/>
  <c r="P858" i="61"/>
  <c r="S858" i="61"/>
  <c r="O858" i="61"/>
  <c r="R858" i="61"/>
  <c r="G858" i="61"/>
  <c r="C858" i="61"/>
  <c r="F858" i="61"/>
  <c r="D858" i="61"/>
  <c r="E858" i="61"/>
  <c r="Q862" i="61"/>
  <c r="P862" i="61"/>
  <c r="S862" i="61"/>
  <c r="O862" i="61"/>
  <c r="R862" i="61"/>
  <c r="G862" i="61"/>
  <c r="C862" i="61"/>
  <c r="F862" i="61"/>
  <c r="E862" i="61"/>
  <c r="D862" i="61"/>
  <c r="Q866" i="61"/>
  <c r="P866" i="61"/>
  <c r="S866" i="61"/>
  <c r="O866" i="61"/>
  <c r="R866" i="61"/>
  <c r="G866" i="61"/>
  <c r="C866" i="61"/>
  <c r="F866" i="61"/>
  <c r="D866" i="61"/>
  <c r="E866" i="61"/>
  <c r="Q870" i="61"/>
  <c r="P870" i="61"/>
  <c r="S870" i="61"/>
  <c r="O870" i="61"/>
  <c r="R870" i="61"/>
  <c r="G870" i="61"/>
  <c r="C870" i="61"/>
  <c r="F870" i="61"/>
  <c r="E870" i="61"/>
  <c r="D870" i="61"/>
  <c r="Q874" i="61"/>
  <c r="P874" i="61"/>
  <c r="S874" i="61"/>
  <c r="O874" i="61"/>
  <c r="R874" i="61"/>
  <c r="G874" i="61"/>
  <c r="C874" i="61"/>
  <c r="F874" i="61"/>
  <c r="D874" i="61"/>
  <c r="E874" i="61"/>
  <c r="Q878" i="61"/>
  <c r="P878" i="61"/>
  <c r="S878" i="61"/>
  <c r="O878" i="61"/>
  <c r="R878" i="61"/>
  <c r="G878" i="61"/>
  <c r="C878" i="61"/>
  <c r="F878" i="61"/>
  <c r="E878" i="61"/>
  <c r="D878" i="61"/>
  <c r="Q882" i="61"/>
  <c r="P882" i="61"/>
  <c r="S882" i="61"/>
  <c r="O882" i="61"/>
  <c r="R882" i="61"/>
  <c r="G882" i="61"/>
  <c r="C882" i="61"/>
  <c r="F882" i="61"/>
  <c r="D882" i="61"/>
  <c r="E882" i="61"/>
  <c r="Q886" i="61"/>
  <c r="P886" i="61"/>
  <c r="S886" i="61"/>
  <c r="O886" i="61"/>
  <c r="R886" i="61"/>
  <c r="G886" i="61"/>
  <c r="C886" i="61"/>
  <c r="F886" i="61"/>
  <c r="E886" i="61"/>
  <c r="D886" i="61"/>
  <c r="Q890" i="61"/>
  <c r="P890" i="61"/>
  <c r="S890" i="61"/>
  <c r="O890" i="61"/>
  <c r="R890" i="61"/>
  <c r="G890" i="61"/>
  <c r="C890" i="61"/>
  <c r="F890" i="61"/>
  <c r="D890" i="61"/>
  <c r="E890" i="61"/>
  <c r="Q894" i="61"/>
  <c r="P894" i="61"/>
  <c r="S894" i="61"/>
  <c r="O894" i="61"/>
  <c r="R894" i="61"/>
  <c r="G894" i="61"/>
  <c r="C894" i="61"/>
  <c r="F894" i="61"/>
  <c r="E894" i="61"/>
  <c r="D894" i="61"/>
  <c r="Q898" i="61"/>
  <c r="P898" i="61"/>
  <c r="S898" i="61"/>
  <c r="O898" i="61"/>
  <c r="R898" i="61"/>
  <c r="G898" i="61"/>
  <c r="C898" i="61"/>
  <c r="F898" i="61"/>
  <c r="D898" i="61"/>
  <c r="E898" i="61"/>
  <c r="Q902" i="61"/>
  <c r="P902" i="61"/>
  <c r="S902" i="61"/>
  <c r="O902" i="61"/>
  <c r="R902" i="61"/>
  <c r="G902" i="61"/>
  <c r="C902" i="61"/>
  <c r="F902" i="61"/>
  <c r="E902" i="61"/>
  <c r="D902" i="61"/>
  <c r="Q906" i="61"/>
  <c r="P906" i="61"/>
  <c r="S906" i="61"/>
  <c r="O906" i="61"/>
  <c r="R906" i="61"/>
  <c r="G906" i="61"/>
  <c r="C906" i="61"/>
  <c r="F906" i="61"/>
  <c r="D906" i="61"/>
  <c r="E906" i="61"/>
  <c r="Q910" i="61"/>
  <c r="P910" i="61"/>
  <c r="S910" i="61"/>
  <c r="O910" i="61"/>
  <c r="R910" i="61"/>
  <c r="G910" i="61"/>
  <c r="C910" i="61"/>
  <c r="F910" i="61"/>
  <c r="E910" i="61"/>
  <c r="D910" i="61"/>
  <c r="Q914" i="61"/>
  <c r="P914" i="61"/>
  <c r="S914" i="61"/>
  <c r="O914" i="61"/>
  <c r="R914" i="61"/>
  <c r="G914" i="61"/>
  <c r="C914" i="61"/>
  <c r="F914" i="61"/>
  <c r="D914" i="61"/>
  <c r="E914" i="61"/>
  <c r="Q918" i="61"/>
  <c r="P918" i="61"/>
  <c r="S918" i="61"/>
  <c r="O918" i="61"/>
  <c r="R918" i="61"/>
  <c r="G918" i="61"/>
  <c r="C918" i="61"/>
  <c r="F918" i="61"/>
  <c r="E918" i="61"/>
  <c r="D918" i="61"/>
  <c r="Q922" i="61"/>
  <c r="P922" i="61"/>
  <c r="S922" i="61"/>
  <c r="O922" i="61"/>
  <c r="R922" i="61"/>
  <c r="G922" i="61"/>
  <c r="C922" i="61"/>
  <c r="F922" i="61"/>
  <c r="D922" i="61"/>
  <c r="E922" i="61"/>
  <c r="Q926" i="61"/>
  <c r="P926" i="61"/>
  <c r="S926" i="61"/>
  <c r="O926" i="61"/>
  <c r="R926" i="61"/>
  <c r="G926" i="61"/>
  <c r="C926" i="61"/>
  <c r="F926" i="61"/>
  <c r="E926" i="61"/>
  <c r="D926" i="61"/>
  <c r="Q930" i="61"/>
  <c r="P930" i="61"/>
  <c r="S930" i="61"/>
  <c r="O930" i="61"/>
  <c r="R930" i="61"/>
  <c r="G930" i="61"/>
  <c r="C930" i="61"/>
  <c r="F930" i="61"/>
  <c r="D930" i="61"/>
  <c r="E930" i="61"/>
  <c r="Q934" i="61"/>
  <c r="P934" i="61"/>
  <c r="S934" i="61"/>
  <c r="O934" i="61"/>
  <c r="R934" i="61"/>
  <c r="G934" i="61"/>
  <c r="C934" i="61"/>
  <c r="F934" i="61"/>
  <c r="E934" i="61"/>
  <c r="D934" i="61"/>
  <c r="Q938" i="61"/>
  <c r="P938" i="61"/>
  <c r="S938" i="61"/>
  <c r="O938" i="61"/>
  <c r="R938" i="61"/>
  <c r="G938" i="61"/>
  <c r="C938" i="61"/>
  <c r="F938" i="61"/>
  <c r="E938" i="61"/>
  <c r="D938" i="61"/>
  <c r="Q942" i="61"/>
  <c r="P942" i="61"/>
  <c r="S942" i="61"/>
  <c r="O942" i="61"/>
  <c r="R942" i="61"/>
  <c r="G942" i="61"/>
  <c r="C942" i="61"/>
  <c r="F942" i="61"/>
  <c r="E942" i="61"/>
  <c r="D942" i="61"/>
  <c r="Q946" i="61"/>
  <c r="P946" i="61"/>
  <c r="S946" i="61"/>
  <c r="O946" i="61"/>
  <c r="R946" i="61"/>
  <c r="G946" i="61"/>
  <c r="C946" i="61"/>
  <c r="F946" i="61"/>
  <c r="E946" i="61"/>
  <c r="D946" i="61"/>
  <c r="Q950" i="61"/>
  <c r="P950" i="61"/>
  <c r="S950" i="61"/>
  <c r="O950" i="61"/>
  <c r="R950" i="61"/>
  <c r="G950" i="61"/>
  <c r="C950" i="61"/>
  <c r="F950" i="61"/>
  <c r="E950" i="61"/>
  <c r="D950" i="61"/>
  <c r="Q954" i="61"/>
  <c r="P954" i="61"/>
  <c r="S954" i="61"/>
  <c r="O954" i="61"/>
  <c r="R954" i="61"/>
  <c r="G954" i="61"/>
  <c r="C954" i="61"/>
  <c r="F954" i="61"/>
  <c r="E954" i="61"/>
  <c r="D954" i="61"/>
  <c r="Q958" i="61"/>
  <c r="P958" i="61"/>
  <c r="S958" i="61"/>
  <c r="O958" i="61"/>
  <c r="R958" i="61"/>
  <c r="D958" i="61"/>
  <c r="G958" i="61"/>
  <c r="C958" i="61"/>
  <c r="F958" i="61"/>
  <c r="E958" i="61"/>
  <c r="Q962" i="61"/>
  <c r="P962" i="61"/>
  <c r="S962" i="61"/>
  <c r="O962" i="61"/>
  <c r="R962" i="61"/>
  <c r="D962" i="61"/>
  <c r="G962" i="61"/>
  <c r="C962" i="61"/>
  <c r="F962" i="61"/>
  <c r="E962" i="61"/>
  <c r="Q966" i="61"/>
  <c r="P966" i="61"/>
  <c r="S966" i="61"/>
  <c r="O966" i="61"/>
  <c r="R966" i="61"/>
  <c r="D966" i="61"/>
  <c r="G966" i="61"/>
  <c r="C966" i="61"/>
  <c r="F966" i="61"/>
  <c r="E966" i="61"/>
  <c r="Q970" i="61"/>
  <c r="P970" i="61"/>
  <c r="S970" i="61"/>
  <c r="O970" i="61"/>
  <c r="R970" i="61"/>
  <c r="D970" i="61"/>
  <c r="G970" i="61"/>
  <c r="C970" i="61"/>
  <c r="F970" i="61"/>
  <c r="E970" i="61"/>
  <c r="Q974" i="61"/>
  <c r="P974" i="61"/>
  <c r="S974" i="61"/>
  <c r="O974" i="61"/>
  <c r="R974" i="61"/>
  <c r="D974" i="61"/>
  <c r="G974" i="61"/>
  <c r="C974" i="61"/>
  <c r="F974" i="61"/>
  <c r="E974" i="61"/>
  <c r="Q978" i="61"/>
  <c r="P978" i="61"/>
  <c r="S978" i="61"/>
  <c r="O978" i="61"/>
  <c r="R978" i="61"/>
  <c r="D978" i="61"/>
  <c r="G978" i="61"/>
  <c r="C978" i="61"/>
  <c r="F978" i="61"/>
  <c r="E978" i="61"/>
  <c r="Q982" i="61"/>
  <c r="P982" i="61"/>
  <c r="S982" i="61"/>
  <c r="O982" i="61"/>
  <c r="R982" i="61"/>
  <c r="D982" i="61"/>
  <c r="G982" i="61"/>
  <c r="C982" i="61"/>
  <c r="F982" i="61"/>
  <c r="E982" i="61"/>
  <c r="Q986" i="61"/>
  <c r="P986" i="61"/>
  <c r="S986" i="61"/>
  <c r="O986" i="61"/>
  <c r="R986" i="61"/>
  <c r="D986" i="61"/>
  <c r="G986" i="61"/>
  <c r="C986" i="61"/>
  <c r="F986" i="61"/>
  <c r="E986" i="61"/>
  <c r="Q990" i="61"/>
  <c r="P990" i="61"/>
  <c r="S990" i="61"/>
  <c r="O990" i="61"/>
  <c r="R990" i="61"/>
  <c r="D990" i="61"/>
  <c r="G990" i="61"/>
  <c r="C990" i="61"/>
  <c r="F990" i="61"/>
  <c r="E990" i="61"/>
  <c r="Q994" i="61"/>
  <c r="P994" i="61"/>
  <c r="S994" i="61"/>
  <c r="O994" i="61"/>
  <c r="R994" i="61"/>
  <c r="D994" i="61"/>
  <c r="G994" i="61"/>
  <c r="C994" i="61"/>
  <c r="F994" i="61"/>
  <c r="E994" i="61"/>
  <c r="Q998" i="61"/>
  <c r="P998" i="61"/>
  <c r="S998" i="61"/>
  <c r="O998" i="61"/>
  <c r="R998" i="61"/>
  <c r="D998" i="61"/>
  <c r="G998" i="61"/>
  <c r="C998" i="61"/>
  <c r="F998" i="61"/>
  <c r="E998" i="61"/>
  <c r="S1002" i="61"/>
  <c r="O1002" i="61"/>
  <c r="R1002" i="61"/>
  <c r="Q1002" i="61"/>
  <c r="P1002" i="61"/>
  <c r="D1002" i="61"/>
  <c r="G1002" i="61"/>
  <c r="C1002" i="61"/>
  <c r="F1002" i="61"/>
  <c r="E1002" i="61"/>
  <c r="S1006" i="61"/>
  <c r="O1006" i="61"/>
  <c r="R1006" i="61"/>
  <c r="Q1006" i="61"/>
  <c r="P1006" i="61"/>
  <c r="D1006" i="61"/>
  <c r="G1006" i="61"/>
  <c r="C1006" i="61"/>
  <c r="F1006" i="61"/>
  <c r="E1006" i="61"/>
  <c r="S1010" i="61"/>
  <c r="O1010" i="61"/>
  <c r="R1010" i="61"/>
  <c r="Q1010" i="61"/>
  <c r="P1010" i="61"/>
  <c r="D1010" i="61"/>
  <c r="G1010" i="61"/>
  <c r="C1010" i="61"/>
  <c r="F1010" i="61"/>
  <c r="E1010" i="61"/>
  <c r="S1014" i="61"/>
  <c r="O1014" i="61"/>
  <c r="R1014" i="61"/>
  <c r="Q1014" i="61"/>
  <c r="P1014" i="61"/>
  <c r="D1014" i="61"/>
  <c r="G1014" i="61"/>
  <c r="C1014" i="61"/>
  <c r="F1014" i="61"/>
  <c r="E1014" i="61"/>
  <c r="S1018" i="61"/>
  <c r="O1018" i="61"/>
  <c r="R1018" i="61"/>
  <c r="Q1018" i="61"/>
  <c r="P1018" i="61"/>
  <c r="D1018" i="61"/>
  <c r="G1018" i="61"/>
  <c r="C1018" i="61"/>
  <c r="F1018" i="61"/>
  <c r="E1018" i="61"/>
  <c r="S1022" i="61"/>
  <c r="O1022" i="61"/>
  <c r="R1022" i="61"/>
  <c r="Q1022" i="61"/>
  <c r="P1022" i="61"/>
  <c r="D1022" i="61"/>
  <c r="G1022" i="61"/>
  <c r="C1022" i="61"/>
  <c r="F1022" i="61"/>
  <c r="E1022" i="61"/>
  <c r="S1026" i="61"/>
  <c r="O1026" i="61"/>
  <c r="R1026" i="61"/>
  <c r="Q1026" i="61"/>
  <c r="P1026" i="61"/>
  <c r="D1026" i="61"/>
  <c r="G1026" i="61"/>
  <c r="C1026" i="61"/>
  <c r="F1026" i="61"/>
  <c r="E1026" i="61"/>
  <c r="S1030" i="61"/>
  <c r="O1030" i="61"/>
  <c r="R1030" i="61"/>
  <c r="Q1030" i="61"/>
  <c r="P1030" i="61"/>
  <c r="D1030" i="61"/>
  <c r="G1030" i="61"/>
  <c r="C1030" i="61"/>
  <c r="F1030" i="61"/>
  <c r="E1030" i="61"/>
  <c r="S1034" i="61"/>
  <c r="O1034" i="61"/>
  <c r="R1034" i="61"/>
  <c r="Q1034" i="61"/>
  <c r="P1034" i="61"/>
  <c r="D1034" i="61"/>
  <c r="G1034" i="61"/>
  <c r="C1034" i="61"/>
  <c r="F1034" i="61"/>
  <c r="E1034" i="61"/>
  <c r="S1038" i="61"/>
  <c r="O1038" i="61"/>
  <c r="R1038" i="61"/>
  <c r="Q1038" i="61"/>
  <c r="P1038" i="61"/>
  <c r="D1038" i="61"/>
  <c r="G1038" i="61"/>
  <c r="C1038" i="61"/>
  <c r="F1038" i="61"/>
  <c r="E1038" i="61"/>
  <c r="S1042" i="61"/>
  <c r="O1042" i="61"/>
  <c r="R1042" i="61"/>
  <c r="Q1042" i="61"/>
  <c r="P1042" i="61"/>
  <c r="D1042" i="61"/>
  <c r="G1042" i="61"/>
  <c r="C1042" i="61"/>
  <c r="F1042" i="61"/>
  <c r="E1042" i="61"/>
  <c r="S1046" i="61"/>
  <c r="O1046" i="61"/>
  <c r="R1046" i="61"/>
  <c r="Q1046" i="61"/>
  <c r="P1046" i="61"/>
  <c r="D1046" i="61"/>
  <c r="G1046" i="61"/>
  <c r="C1046" i="61"/>
  <c r="F1046" i="61"/>
  <c r="E1046" i="61"/>
  <c r="S1050" i="61"/>
  <c r="O1050" i="61"/>
  <c r="R1050" i="61"/>
  <c r="Q1050" i="61"/>
  <c r="P1050" i="61"/>
  <c r="D1050" i="61"/>
  <c r="G1050" i="61"/>
  <c r="C1050" i="61"/>
  <c r="F1050" i="61"/>
  <c r="E1050" i="61"/>
  <c r="S1054" i="61"/>
  <c r="O1054" i="61"/>
  <c r="R1054" i="61"/>
  <c r="Q1054" i="61"/>
  <c r="P1054" i="61"/>
  <c r="D1054" i="61"/>
  <c r="G1054" i="61"/>
  <c r="C1054" i="61"/>
  <c r="F1054" i="61"/>
  <c r="E1054" i="61"/>
  <c r="S1058" i="61"/>
  <c r="O1058" i="61"/>
  <c r="R1058" i="61"/>
  <c r="Q1058" i="61"/>
  <c r="P1058" i="61"/>
  <c r="D1058" i="61"/>
  <c r="G1058" i="61"/>
  <c r="C1058" i="61"/>
  <c r="F1058" i="61"/>
  <c r="E1058" i="61"/>
  <c r="S1062" i="61"/>
  <c r="O1062" i="61"/>
  <c r="R1062" i="61"/>
  <c r="Q1062" i="61"/>
  <c r="P1062" i="61"/>
  <c r="D1062" i="61"/>
  <c r="G1062" i="61"/>
  <c r="C1062" i="61"/>
  <c r="F1062" i="61"/>
  <c r="E1062" i="61"/>
  <c r="S1066" i="61"/>
  <c r="O1066" i="61"/>
  <c r="R1066" i="61"/>
  <c r="Q1066" i="61"/>
  <c r="P1066" i="61"/>
  <c r="D1066" i="61"/>
  <c r="G1066" i="61"/>
  <c r="C1066" i="61"/>
  <c r="F1066" i="61"/>
  <c r="E1066" i="61"/>
  <c r="S1070" i="61"/>
  <c r="O1070" i="61"/>
  <c r="R1070" i="61"/>
  <c r="Q1070" i="61"/>
  <c r="P1070" i="61"/>
  <c r="D1070" i="61"/>
  <c r="G1070" i="61"/>
  <c r="C1070" i="61"/>
  <c r="F1070" i="61"/>
  <c r="E1070" i="61"/>
  <c r="S1074" i="61"/>
  <c r="O1074" i="61"/>
  <c r="R1074" i="61"/>
  <c r="Q1074" i="61"/>
  <c r="P1074" i="61"/>
  <c r="D1074" i="61"/>
  <c r="G1074" i="61"/>
  <c r="C1074" i="61"/>
  <c r="F1074" i="61"/>
  <c r="E1074" i="61"/>
  <c r="S1078" i="61"/>
  <c r="O1078" i="61"/>
  <c r="R1078" i="61"/>
  <c r="Q1078" i="61"/>
  <c r="P1078" i="61"/>
  <c r="D1078" i="61"/>
  <c r="G1078" i="61"/>
  <c r="C1078" i="61"/>
  <c r="F1078" i="61"/>
  <c r="E1078" i="61"/>
  <c r="S1082" i="61"/>
  <c r="O1082" i="61"/>
  <c r="R1082" i="61"/>
  <c r="Q1082" i="61"/>
  <c r="P1082" i="61"/>
  <c r="D1082" i="61"/>
  <c r="G1082" i="61"/>
  <c r="C1082" i="61"/>
  <c r="F1082" i="61"/>
  <c r="E1082" i="61"/>
  <c r="S1086" i="61"/>
  <c r="O1086" i="61"/>
  <c r="R1086" i="61"/>
  <c r="Q1086" i="61"/>
  <c r="P1086" i="61"/>
  <c r="D1086" i="61"/>
  <c r="G1086" i="61"/>
  <c r="C1086" i="61"/>
  <c r="F1086" i="61"/>
  <c r="E1086" i="61"/>
  <c r="S1090" i="61"/>
  <c r="O1090" i="61"/>
  <c r="R1090" i="61"/>
  <c r="Q1090" i="61"/>
  <c r="P1090" i="61"/>
  <c r="D1090" i="61"/>
  <c r="G1090" i="61"/>
  <c r="C1090" i="61"/>
  <c r="F1090" i="61"/>
  <c r="E1090" i="61"/>
  <c r="S1094" i="61"/>
  <c r="O1094" i="61"/>
  <c r="R1094" i="61"/>
  <c r="Q1094" i="61"/>
  <c r="P1094" i="61"/>
  <c r="D1094" i="61"/>
  <c r="G1094" i="61"/>
  <c r="C1094" i="61"/>
  <c r="F1094" i="61"/>
  <c r="E1094" i="61"/>
  <c r="S1098" i="61"/>
  <c r="O1098" i="61"/>
  <c r="R1098" i="61"/>
  <c r="Q1098" i="61"/>
  <c r="P1098" i="61"/>
  <c r="D1098" i="61"/>
  <c r="G1098" i="61"/>
  <c r="C1098" i="61"/>
  <c r="F1098" i="61"/>
  <c r="E1098" i="61"/>
  <c r="S1102" i="61"/>
  <c r="O1102" i="61"/>
  <c r="R1102" i="61"/>
  <c r="Q1102" i="61"/>
  <c r="P1102" i="61"/>
  <c r="D1102" i="61"/>
  <c r="G1102" i="61"/>
  <c r="C1102" i="61"/>
  <c r="F1102" i="61"/>
  <c r="E1102" i="61"/>
  <c r="S1106" i="61"/>
  <c r="O1106" i="61"/>
  <c r="R1106" i="61"/>
  <c r="Q1106" i="61"/>
  <c r="P1106" i="61"/>
  <c r="D1106" i="61"/>
  <c r="G1106" i="61"/>
  <c r="C1106" i="61"/>
  <c r="F1106" i="61"/>
  <c r="E1106" i="61"/>
  <c r="S1110" i="61"/>
  <c r="O1110" i="61"/>
  <c r="R1110" i="61"/>
  <c r="Q1110" i="61"/>
  <c r="P1110" i="61"/>
  <c r="D1110" i="61"/>
  <c r="G1110" i="61"/>
  <c r="C1110" i="61"/>
  <c r="F1110" i="61"/>
  <c r="E1110" i="61"/>
  <c r="S1114" i="61"/>
  <c r="O1114" i="61"/>
  <c r="R1114" i="61"/>
  <c r="Q1114" i="61"/>
  <c r="P1114" i="61"/>
  <c r="D1114" i="61"/>
  <c r="G1114" i="61"/>
  <c r="C1114" i="61"/>
  <c r="F1114" i="61"/>
  <c r="E1114" i="61"/>
  <c r="S1118" i="61"/>
  <c r="O1118" i="61"/>
  <c r="R1118" i="61"/>
  <c r="Q1118" i="61"/>
  <c r="P1118" i="61"/>
  <c r="D1118" i="61"/>
  <c r="G1118" i="61"/>
  <c r="C1118" i="61"/>
  <c r="F1118" i="61"/>
  <c r="E1118" i="61"/>
  <c r="S1122" i="61"/>
  <c r="O1122" i="61"/>
  <c r="R1122" i="61"/>
  <c r="Q1122" i="61"/>
  <c r="P1122" i="61"/>
  <c r="D1122" i="61"/>
  <c r="G1122" i="61"/>
  <c r="C1122" i="61"/>
  <c r="F1122" i="61"/>
  <c r="E1122" i="61"/>
  <c r="S1126" i="61"/>
  <c r="O1126" i="61"/>
  <c r="R1126" i="61"/>
  <c r="Q1126" i="61"/>
  <c r="P1126" i="61"/>
  <c r="D1126" i="61"/>
  <c r="G1126" i="61"/>
  <c r="C1126" i="61"/>
  <c r="F1126" i="61"/>
  <c r="E1126" i="61"/>
  <c r="S1130" i="61"/>
  <c r="O1130" i="61"/>
  <c r="R1130" i="61"/>
  <c r="Q1130" i="61"/>
  <c r="P1130" i="61"/>
  <c r="D1130" i="61"/>
  <c r="G1130" i="61"/>
  <c r="C1130" i="61"/>
  <c r="F1130" i="61"/>
  <c r="E1130" i="61"/>
  <c r="S1134" i="61"/>
  <c r="O1134" i="61"/>
  <c r="R1134" i="61"/>
  <c r="Q1134" i="61"/>
  <c r="P1134" i="61"/>
  <c r="D1134" i="61"/>
  <c r="G1134" i="61"/>
  <c r="C1134" i="61"/>
  <c r="F1134" i="61"/>
  <c r="E1134" i="61"/>
  <c r="S1138" i="61"/>
  <c r="O1138" i="61"/>
  <c r="R1138" i="61"/>
  <c r="Q1138" i="61"/>
  <c r="P1138" i="61"/>
  <c r="D1138" i="61"/>
  <c r="G1138" i="61"/>
  <c r="C1138" i="61"/>
  <c r="F1138" i="61"/>
  <c r="E1138" i="61"/>
  <c r="S1142" i="61"/>
  <c r="O1142" i="61"/>
  <c r="R1142" i="61"/>
  <c r="Q1142" i="61"/>
  <c r="P1142" i="61"/>
  <c r="D1142" i="61"/>
  <c r="G1142" i="61"/>
  <c r="C1142" i="61"/>
  <c r="F1142" i="61"/>
  <c r="E1142" i="61"/>
  <c r="S1146" i="61"/>
  <c r="O1146" i="61"/>
  <c r="R1146" i="61"/>
  <c r="Q1146" i="61"/>
  <c r="P1146" i="61"/>
  <c r="D1146" i="61"/>
  <c r="G1146" i="61"/>
  <c r="C1146" i="61"/>
  <c r="F1146" i="61"/>
  <c r="E1146" i="61"/>
  <c r="S1150" i="61"/>
  <c r="O1150" i="61"/>
  <c r="R1150" i="61"/>
  <c r="Q1150" i="61"/>
  <c r="P1150" i="61"/>
  <c r="D1150" i="61"/>
  <c r="G1150" i="61"/>
  <c r="C1150" i="61"/>
  <c r="F1150" i="61"/>
  <c r="E1150" i="61"/>
  <c r="S1154" i="61"/>
  <c r="O1154" i="61"/>
  <c r="R1154" i="61"/>
  <c r="Q1154" i="61"/>
  <c r="P1154" i="61"/>
  <c r="D1154" i="61"/>
  <c r="G1154" i="61"/>
  <c r="C1154" i="61"/>
  <c r="F1154" i="61"/>
  <c r="E1154" i="61"/>
  <c r="S1158" i="61"/>
  <c r="O1158" i="61"/>
  <c r="R1158" i="61"/>
  <c r="Q1158" i="61"/>
  <c r="P1158" i="61"/>
  <c r="D1158" i="61"/>
  <c r="G1158" i="61"/>
  <c r="C1158" i="61"/>
  <c r="F1158" i="61"/>
  <c r="E1158" i="61"/>
  <c r="S1162" i="61"/>
  <c r="O1162" i="61"/>
  <c r="R1162" i="61"/>
  <c r="Q1162" i="61"/>
  <c r="P1162" i="61"/>
  <c r="D1162" i="61"/>
  <c r="G1162" i="61"/>
  <c r="C1162" i="61"/>
  <c r="F1162" i="61"/>
  <c r="E1162" i="61"/>
  <c r="S1166" i="61"/>
  <c r="O1166" i="61"/>
  <c r="R1166" i="61"/>
  <c r="Q1166" i="61"/>
  <c r="P1166" i="61"/>
  <c r="D1166" i="61"/>
  <c r="G1166" i="61"/>
  <c r="C1166" i="61"/>
  <c r="F1166" i="61"/>
  <c r="E1166" i="61"/>
  <c r="S1170" i="61"/>
  <c r="O1170" i="61"/>
  <c r="R1170" i="61"/>
  <c r="Q1170" i="61"/>
  <c r="P1170" i="61"/>
  <c r="D1170" i="61"/>
  <c r="G1170" i="61"/>
  <c r="C1170" i="61"/>
  <c r="F1170" i="61"/>
  <c r="E1170" i="61"/>
  <c r="S1174" i="61"/>
  <c r="O1174" i="61"/>
  <c r="R1174" i="61"/>
  <c r="Q1174" i="61"/>
  <c r="P1174" i="61"/>
  <c r="D1174" i="61"/>
  <c r="G1174" i="61"/>
  <c r="C1174" i="61"/>
  <c r="F1174" i="61"/>
  <c r="E1174" i="61"/>
  <c r="S1178" i="61"/>
  <c r="O1178" i="61"/>
  <c r="R1178" i="61"/>
  <c r="Q1178" i="61"/>
  <c r="P1178" i="61"/>
  <c r="D1178" i="61"/>
  <c r="G1178" i="61"/>
  <c r="C1178" i="61"/>
  <c r="F1178" i="61"/>
  <c r="E1178" i="61"/>
  <c r="S1182" i="61"/>
  <c r="O1182" i="61"/>
  <c r="R1182" i="61"/>
  <c r="Q1182" i="61"/>
  <c r="P1182" i="61"/>
  <c r="D1182" i="61"/>
  <c r="G1182" i="61"/>
  <c r="C1182" i="61"/>
  <c r="F1182" i="61"/>
  <c r="E1182" i="61"/>
  <c r="S1186" i="61"/>
  <c r="O1186" i="61"/>
  <c r="R1186" i="61"/>
  <c r="Q1186" i="61"/>
  <c r="P1186" i="61"/>
  <c r="D1186" i="61"/>
  <c r="G1186" i="61"/>
  <c r="C1186" i="61"/>
  <c r="F1186" i="61"/>
  <c r="E1186" i="61"/>
  <c r="S1190" i="61"/>
  <c r="O1190" i="61"/>
  <c r="R1190" i="61"/>
  <c r="Q1190" i="61"/>
  <c r="P1190" i="61"/>
  <c r="D1190" i="61"/>
  <c r="G1190" i="61"/>
  <c r="C1190" i="61"/>
  <c r="F1190" i="61"/>
  <c r="E1190" i="61"/>
  <c r="S1194" i="61"/>
  <c r="O1194" i="61"/>
  <c r="R1194" i="61"/>
  <c r="Q1194" i="61"/>
  <c r="P1194" i="61"/>
  <c r="D1194" i="61"/>
  <c r="G1194" i="61"/>
  <c r="C1194" i="61"/>
  <c r="F1194" i="61"/>
  <c r="E1194" i="61"/>
  <c r="S1198" i="61"/>
  <c r="O1198" i="61"/>
  <c r="R1198" i="61"/>
  <c r="Q1198" i="61"/>
  <c r="P1198" i="61"/>
  <c r="D1198" i="61"/>
  <c r="G1198" i="61"/>
  <c r="C1198" i="61"/>
  <c r="F1198" i="61"/>
  <c r="E1198" i="61"/>
  <c r="S1202" i="61"/>
  <c r="O1202" i="61"/>
  <c r="R1202" i="61"/>
  <c r="Q1202" i="61"/>
  <c r="P1202" i="61"/>
  <c r="D1202" i="61"/>
  <c r="G1202" i="61"/>
  <c r="C1202" i="61"/>
  <c r="F1202" i="61"/>
  <c r="E1202" i="61"/>
  <c r="S1206" i="61"/>
  <c r="O1206" i="61"/>
  <c r="R1206" i="61"/>
  <c r="Q1206" i="61"/>
  <c r="P1206" i="61"/>
  <c r="D1206" i="61"/>
  <c r="G1206" i="61"/>
  <c r="C1206" i="61"/>
  <c r="F1206" i="61"/>
  <c r="E1206" i="61"/>
  <c r="S1210" i="61"/>
  <c r="O1210" i="61"/>
  <c r="R1210" i="61"/>
  <c r="Q1210" i="61"/>
  <c r="P1210" i="61"/>
  <c r="D1210" i="61"/>
  <c r="G1210" i="61"/>
  <c r="C1210" i="61"/>
  <c r="F1210" i="61"/>
  <c r="E1210" i="61"/>
  <c r="S1214" i="61"/>
  <c r="O1214" i="61"/>
  <c r="R1214" i="61"/>
  <c r="Q1214" i="61"/>
  <c r="P1214" i="61"/>
  <c r="D1214" i="61"/>
  <c r="G1214" i="61"/>
  <c r="C1214" i="61"/>
  <c r="F1214" i="61"/>
  <c r="E1214" i="61"/>
  <c r="S1218" i="61"/>
  <c r="O1218" i="61"/>
  <c r="R1218" i="61"/>
  <c r="Q1218" i="61"/>
  <c r="P1218" i="61"/>
  <c r="D1218" i="61"/>
  <c r="G1218" i="61"/>
  <c r="C1218" i="61"/>
  <c r="F1218" i="61"/>
  <c r="E1218" i="61"/>
  <c r="S1222" i="61"/>
  <c r="O1222" i="61"/>
  <c r="R1222" i="61"/>
  <c r="Q1222" i="61"/>
  <c r="P1222" i="61"/>
  <c r="D1222" i="61"/>
  <c r="G1222" i="61"/>
  <c r="C1222" i="61"/>
  <c r="F1222" i="61"/>
  <c r="E1222" i="61"/>
  <c r="R1226" i="61"/>
  <c r="Q1226" i="61"/>
  <c r="P1226" i="61"/>
  <c r="O1226" i="61"/>
  <c r="S1226" i="61"/>
  <c r="D1226" i="61"/>
  <c r="G1226" i="61"/>
  <c r="C1226" i="61"/>
  <c r="F1226" i="61"/>
  <c r="E1226" i="61"/>
  <c r="R1230" i="61"/>
  <c r="S1230" i="61"/>
  <c r="Q1230" i="61"/>
  <c r="P1230" i="61"/>
  <c r="O1230" i="61"/>
  <c r="D1230" i="61"/>
  <c r="G1230" i="61"/>
  <c r="C1230" i="61"/>
  <c r="F1230" i="61"/>
  <c r="E1230" i="61"/>
  <c r="R1234" i="61"/>
  <c r="O1234" i="61"/>
  <c r="S1234" i="61"/>
  <c r="Q1234" i="61"/>
  <c r="P1234" i="61"/>
  <c r="D1234" i="61"/>
  <c r="G1234" i="61"/>
  <c r="C1234" i="61"/>
  <c r="F1234" i="61"/>
  <c r="E1234" i="61"/>
  <c r="R1238" i="61"/>
  <c r="P1238" i="61"/>
  <c r="O1238" i="61"/>
  <c r="S1238" i="61"/>
  <c r="Q1238" i="61"/>
  <c r="D1238" i="61"/>
  <c r="G1238" i="61"/>
  <c r="C1238" i="61"/>
  <c r="F1238" i="61"/>
  <c r="E1238" i="61"/>
  <c r="R1242" i="61"/>
  <c r="Q1242" i="61"/>
  <c r="P1242" i="61"/>
  <c r="O1242" i="61"/>
  <c r="S1242" i="61"/>
  <c r="D1242" i="61"/>
  <c r="G1242" i="61"/>
  <c r="C1242" i="61"/>
  <c r="F1242" i="61"/>
  <c r="E1242" i="61"/>
  <c r="R1246" i="61"/>
  <c r="S1246" i="61"/>
  <c r="Q1246" i="61"/>
  <c r="P1246" i="61"/>
  <c r="O1246" i="61"/>
  <c r="D1246" i="61"/>
  <c r="G1246" i="61"/>
  <c r="C1246" i="61"/>
  <c r="F1246" i="61"/>
  <c r="E1246" i="61"/>
  <c r="R1250" i="61"/>
  <c r="O1250" i="61"/>
  <c r="S1250" i="61"/>
  <c r="Q1250" i="61"/>
  <c r="P1250" i="61"/>
  <c r="D1250" i="61"/>
  <c r="G1250" i="61"/>
  <c r="C1250" i="61"/>
  <c r="F1250" i="61"/>
  <c r="E1250" i="61"/>
  <c r="R1254" i="61"/>
  <c r="P1254" i="61"/>
  <c r="O1254" i="61"/>
  <c r="S1254" i="61"/>
  <c r="Q1254" i="61"/>
  <c r="D1254" i="61"/>
  <c r="G1254" i="61"/>
  <c r="C1254" i="61"/>
  <c r="F1254" i="61"/>
  <c r="E1254" i="61"/>
  <c r="R1258" i="61"/>
  <c r="Q1258" i="61"/>
  <c r="P1258" i="61"/>
  <c r="O1258" i="61"/>
  <c r="S1258" i="61"/>
  <c r="D1258" i="61"/>
  <c r="G1258" i="61"/>
  <c r="C1258" i="61"/>
  <c r="F1258" i="61"/>
  <c r="E1258" i="61"/>
  <c r="R1262" i="61"/>
  <c r="S1262" i="61"/>
  <c r="Q1262" i="61"/>
  <c r="P1262" i="61"/>
  <c r="O1262" i="61"/>
  <c r="D1262" i="61"/>
  <c r="G1262" i="61"/>
  <c r="C1262" i="61"/>
  <c r="F1262" i="61"/>
  <c r="E1262" i="61"/>
  <c r="S1266" i="61"/>
  <c r="O1266" i="61"/>
  <c r="R1266" i="61"/>
  <c r="Q1266" i="61"/>
  <c r="P1266" i="61"/>
  <c r="D1266" i="61"/>
  <c r="G1266" i="61"/>
  <c r="C1266" i="61"/>
  <c r="F1266" i="61"/>
  <c r="E1266" i="61"/>
  <c r="S1270" i="61"/>
  <c r="O1270" i="61"/>
  <c r="R1270" i="61"/>
  <c r="Q1270" i="61"/>
  <c r="P1270" i="61"/>
  <c r="D1270" i="61"/>
  <c r="G1270" i="61"/>
  <c r="C1270" i="61"/>
  <c r="F1270" i="61"/>
  <c r="E1270" i="61"/>
  <c r="S1274" i="61"/>
  <c r="O1274" i="61"/>
  <c r="R1274" i="61"/>
  <c r="Q1274" i="61"/>
  <c r="P1274" i="61"/>
  <c r="D1274" i="61"/>
  <c r="G1274" i="61"/>
  <c r="C1274" i="61"/>
  <c r="F1274" i="61"/>
  <c r="E1274" i="61"/>
  <c r="S1278" i="61"/>
  <c r="O1278" i="61"/>
  <c r="R1278" i="61"/>
  <c r="P1278" i="61"/>
  <c r="Q1278" i="61"/>
  <c r="D1278" i="61"/>
  <c r="G1278" i="61"/>
  <c r="C1278" i="61"/>
  <c r="F1278" i="61"/>
  <c r="E1278" i="61"/>
  <c r="S1282" i="61"/>
  <c r="O1282" i="61"/>
  <c r="R1282" i="61"/>
  <c r="P1282" i="61"/>
  <c r="Q1282" i="61"/>
  <c r="D1282" i="61"/>
  <c r="G1282" i="61"/>
  <c r="C1282" i="61"/>
  <c r="F1282" i="61"/>
  <c r="E1282" i="61"/>
  <c r="S1286" i="61"/>
  <c r="O1286" i="61"/>
  <c r="R1286" i="61"/>
  <c r="P1286" i="61"/>
  <c r="Q1286" i="61"/>
  <c r="D1286" i="61"/>
  <c r="G1286" i="61"/>
  <c r="C1286" i="61"/>
  <c r="F1286" i="61"/>
  <c r="E1286" i="61"/>
  <c r="S1290" i="61"/>
  <c r="O1290" i="61"/>
  <c r="R1290" i="61"/>
  <c r="P1290" i="61"/>
  <c r="Q1290" i="61"/>
  <c r="D1290" i="61"/>
  <c r="G1290" i="61"/>
  <c r="C1290" i="61"/>
  <c r="F1290" i="61"/>
  <c r="E1290" i="61"/>
  <c r="S1294" i="61"/>
  <c r="O1294" i="61"/>
  <c r="R1294" i="61"/>
  <c r="P1294" i="61"/>
  <c r="Q1294" i="61"/>
  <c r="D1294" i="61"/>
  <c r="G1294" i="61"/>
  <c r="C1294" i="61"/>
  <c r="F1294" i="61"/>
  <c r="E1294" i="61"/>
  <c r="S1298" i="61"/>
  <c r="O1298" i="61"/>
  <c r="R1298" i="61"/>
  <c r="P1298" i="61"/>
  <c r="Q1298" i="61"/>
  <c r="D1298" i="61"/>
  <c r="G1298" i="61"/>
  <c r="C1298" i="61"/>
  <c r="F1298" i="61"/>
  <c r="E1298" i="61"/>
  <c r="S1302" i="61"/>
  <c r="O1302" i="61"/>
  <c r="R1302" i="61"/>
  <c r="P1302" i="61"/>
  <c r="Q1302" i="61"/>
  <c r="D1302" i="61"/>
  <c r="G1302" i="61"/>
  <c r="C1302" i="61"/>
  <c r="F1302" i="61"/>
  <c r="E1302" i="61"/>
  <c r="S1306" i="61"/>
  <c r="O1306" i="61"/>
  <c r="R1306" i="61"/>
  <c r="P1306" i="61"/>
  <c r="Q1306" i="61"/>
  <c r="D1306" i="61"/>
  <c r="G1306" i="61"/>
  <c r="C1306" i="61"/>
  <c r="F1306" i="61"/>
  <c r="E1306" i="61"/>
  <c r="S1310" i="61"/>
  <c r="O1310" i="61"/>
  <c r="R1310" i="61"/>
  <c r="P1310" i="61"/>
  <c r="Q1310" i="61"/>
  <c r="D1310" i="61"/>
  <c r="G1310" i="61"/>
  <c r="C1310" i="61"/>
  <c r="F1310" i="61"/>
  <c r="E1310" i="61"/>
  <c r="S1314" i="61"/>
  <c r="O1314" i="61"/>
  <c r="R1314" i="61"/>
  <c r="P1314" i="61"/>
  <c r="Q1314" i="61"/>
  <c r="D1314" i="61"/>
  <c r="G1314" i="61"/>
  <c r="C1314" i="61"/>
  <c r="F1314" i="61"/>
  <c r="E1314" i="61"/>
  <c r="S1318" i="61"/>
  <c r="O1318" i="61"/>
  <c r="R1318" i="61"/>
  <c r="P1318" i="61"/>
  <c r="Q1318" i="61"/>
  <c r="D1318" i="61"/>
  <c r="G1318" i="61"/>
  <c r="C1318" i="61"/>
  <c r="F1318" i="61"/>
  <c r="E1318" i="61"/>
  <c r="S1322" i="61"/>
  <c r="O1322" i="61"/>
  <c r="R1322" i="61"/>
  <c r="P1322" i="61"/>
  <c r="Q1322" i="61"/>
  <c r="D1322" i="61"/>
  <c r="G1322" i="61"/>
  <c r="C1322" i="61"/>
  <c r="F1322" i="61"/>
  <c r="E1322" i="61"/>
  <c r="S1326" i="61"/>
  <c r="O1326" i="61"/>
  <c r="R1326" i="61"/>
  <c r="P1326" i="61"/>
  <c r="Q1326" i="61"/>
  <c r="D1326" i="61"/>
  <c r="G1326" i="61"/>
  <c r="C1326" i="61"/>
  <c r="F1326" i="61"/>
  <c r="E1326" i="61"/>
  <c r="E1674" i="61"/>
  <c r="H58" i="62" s="1"/>
  <c r="F1674" i="61"/>
  <c r="C1674" i="61"/>
  <c r="F58" i="62" s="1"/>
  <c r="G1674" i="61"/>
  <c r="D1674" i="61"/>
  <c r="G58" i="62" s="1"/>
  <c r="E1678" i="61"/>
  <c r="H62" i="62" s="1"/>
  <c r="F1678" i="61"/>
  <c r="C1678" i="61"/>
  <c r="F62" i="62" s="1"/>
  <c r="G1678" i="61"/>
  <c r="J62" i="62" s="1"/>
  <c r="D1678" i="61"/>
  <c r="G62" i="62" s="1"/>
  <c r="E1682" i="61"/>
  <c r="H66" i="62" s="1"/>
  <c r="F1682" i="61"/>
  <c r="C1682" i="61"/>
  <c r="F66" i="62" s="1"/>
  <c r="G1682" i="61"/>
  <c r="J66" i="62" s="1"/>
  <c r="D1682" i="61"/>
  <c r="E1686" i="61"/>
  <c r="H70" i="62" s="1"/>
  <c r="F1686" i="61"/>
  <c r="C1686" i="61"/>
  <c r="G1686" i="61"/>
  <c r="J70" i="62" s="1"/>
  <c r="D1686" i="61"/>
  <c r="G70" i="62" s="1"/>
  <c r="E1690" i="61"/>
  <c r="H74" i="62" s="1"/>
  <c r="F1690" i="61"/>
  <c r="C1690" i="61"/>
  <c r="F74" i="62" s="1"/>
  <c r="G1690" i="61"/>
  <c r="J74" i="62" s="1"/>
  <c r="D1690" i="61"/>
  <c r="G74" i="62" s="1"/>
  <c r="E1694" i="61"/>
  <c r="H78" i="62" s="1"/>
  <c r="F1694" i="61"/>
  <c r="C1694" i="61"/>
  <c r="F78" i="62" s="1"/>
  <c r="G1694" i="61"/>
  <c r="D1694" i="61"/>
  <c r="G78" i="62" s="1"/>
  <c r="E1698" i="61"/>
  <c r="H82" i="62" s="1"/>
  <c r="F1698" i="61"/>
  <c r="C1698" i="61"/>
  <c r="G1698" i="61"/>
  <c r="J82" i="62" s="1"/>
  <c r="D1698" i="61"/>
  <c r="G82" i="62" s="1"/>
  <c r="E1702" i="61"/>
  <c r="F1702" i="61"/>
  <c r="C1702" i="61"/>
  <c r="G1702" i="61"/>
  <c r="D1702" i="61"/>
  <c r="E1706" i="61"/>
  <c r="F1706" i="61"/>
  <c r="C1706" i="61"/>
  <c r="G1706" i="61"/>
  <c r="D1706" i="61"/>
  <c r="E1710" i="61"/>
  <c r="F1710" i="61"/>
  <c r="C1710" i="61"/>
  <c r="G1710" i="61"/>
  <c r="D1710" i="61"/>
  <c r="E1714" i="61"/>
  <c r="F1714" i="61"/>
  <c r="C1714" i="61"/>
  <c r="G1714" i="61"/>
  <c r="D1714" i="61"/>
  <c r="E1718" i="61"/>
  <c r="F1718" i="61"/>
  <c r="C1718" i="61"/>
  <c r="G1718" i="61"/>
  <c r="D1718" i="61"/>
  <c r="E1722" i="61"/>
  <c r="F1722" i="61"/>
  <c r="C1722" i="61"/>
  <c r="G1722" i="61"/>
  <c r="D1722" i="61"/>
  <c r="E1726" i="61"/>
  <c r="F1726" i="61"/>
  <c r="C1726" i="61"/>
  <c r="G1726" i="61"/>
  <c r="D1726" i="61"/>
  <c r="F1733" i="61"/>
  <c r="C1733" i="61"/>
  <c r="G1733" i="61"/>
  <c r="D1733" i="61"/>
  <c r="E1733" i="61"/>
  <c r="C1736" i="61"/>
  <c r="G1736" i="61"/>
  <c r="D1736" i="61"/>
  <c r="E1736" i="61"/>
  <c r="F1736" i="61"/>
  <c r="C1740" i="61"/>
  <c r="G1740" i="61"/>
  <c r="D1740" i="61"/>
  <c r="E1740" i="61"/>
  <c r="F1740" i="61"/>
  <c r="C1744" i="61"/>
  <c r="G1744" i="61"/>
  <c r="D1744" i="61"/>
  <c r="E1744" i="61"/>
  <c r="F1744" i="61"/>
  <c r="C1748" i="61"/>
  <c r="G1748" i="61"/>
  <c r="D1748" i="61"/>
  <c r="E1748" i="61"/>
  <c r="F1748" i="61"/>
  <c r="C1752" i="61"/>
  <c r="G1752" i="61"/>
  <c r="D1752" i="61"/>
  <c r="E1752" i="61"/>
  <c r="F1752" i="61"/>
  <c r="D1755" i="61"/>
  <c r="E1755" i="61"/>
  <c r="F1755" i="61"/>
  <c r="C1755" i="61"/>
  <c r="G1755" i="61"/>
  <c r="D1759" i="61"/>
  <c r="E1759" i="61"/>
  <c r="F1759" i="61"/>
  <c r="C1759" i="61"/>
  <c r="G1759" i="61"/>
  <c r="F1765" i="61"/>
  <c r="C1765" i="61"/>
  <c r="G1765" i="61"/>
  <c r="D1765" i="61"/>
  <c r="E1765" i="61"/>
  <c r="F1769" i="61"/>
  <c r="C1769" i="61"/>
  <c r="G1769" i="61"/>
  <c r="D1769" i="61"/>
  <c r="E1769" i="61"/>
  <c r="F1773" i="61"/>
  <c r="C1773" i="61"/>
  <c r="G1773" i="61"/>
  <c r="D1773" i="61"/>
  <c r="E1773" i="61"/>
  <c r="F1777" i="61"/>
  <c r="C1777" i="61"/>
  <c r="G1777" i="61"/>
  <c r="D1777" i="61"/>
  <c r="E1777" i="61"/>
  <c r="F1781" i="61"/>
  <c r="C1781" i="61"/>
  <c r="G1781" i="61"/>
  <c r="D1781" i="61"/>
  <c r="E1781" i="61"/>
  <c r="C1784" i="61"/>
  <c r="G1784" i="61"/>
  <c r="D1784" i="61"/>
  <c r="E1784" i="61"/>
  <c r="F1784" i="61"/>
  <c r="D1787" i="61"/>
  <c r="E1787" i="61"/>
  <c r="F1787" i="61"/>
  <c r="C1787" i="61"/>
  <c r="G1787" i="61"/>
  <c r="D1791" i="61"/>
  <c r="E1791" i="61"/>
  <c r="F1791" i="61"/>
  <c r="C1791" i="61"/>
  <c r="G1791" i="61"/>
  <c r="D1795" i="61"/>
  <c r="E1795" i="61"/>
  <c r="F1795" i="61"/>
  <c r="C1795" i="61"/>
  <c r="G1795" i="61"/>
  <c r="D1799" i="61"/>
  <c r="E1799" i="61"/>
  <c r="F1799" i="61"/>
  <c r="C1799" i="61"/>
  <c r="G1799" i="61"/>
  <c r="D1803" i="61"/>
  <c r="E1803" i="61"/>
  <c r="F1803" i="61"/>
  <c r="C1803" i="61"/>
  <c r="G1803" i="61"/>
  <c r="D1807" i="61"/>
  <c r="E1807" i="61"/>
  <c r="F1807" i="61"/>
  <c r="C1807" i="61"/>
  <c r="G1807" i="61"/>
  <c r="E1811" i="61"/>
  <c r="F1811" i="61"/>
  <c r="C1811" i="61"/>
  <c r="G1811" i="61"/>
  <c r="D1811" i="61"/>
  <c r="F1814" i="61"/>
  <c r="C1814" i="61"/>
  <c r="G1814" i="61"/>
  <c r="D1814" i="61"/>
  <c r="E1814" i="61"/>
  <c r="F1818" i="61"/>
  <c r="C1818" i="61"/>
  <c r="G1818" i="61"/>
  <c r="D1818" i="61"/>
  <c r="E1818" i="61"/>
  <c r="F1822" i="61"/>
  <c r="C1822" i="61"/>
  <c r="G1822" i="61"/>
  <c r="D1822" i="61"/>
  <c r="E1822" i="61"/>
  <c r="N20" i="62"/>
  <c r="N24" i="62"/>
  <c r="I32" i="62"/>
  <c r="N35" i="62"/>
  <c r="I43" i="62"/>
  <c r="I17" i="62"/>
  <c r="I21" i="62"/>
  <c r="N25" i="62"/>
  <c r="I36" i="62"/>
  <c r="I40" i="62"/>
  <c r="I18" i="62"/>
  <c r="I23" i="62"/>
  <c r="N38" i="62"/>
  <c r="N61" i="62"/>
  <c r="N79" i="62"/>
  <c r="H20" i="62"/>
  <c r="H22" i="62"/>
  <c r="H28" i="62"/>
  <c r="N18" i="62"/>
  <c r="I24" i="62"/>
  <c r="I28" i="62"/>
  <c r="H36" i="62"/>
  <c r="N69" i="62"/>
  <c r="H30" i="62"/>
  <c r="N67" i="62"/>
  <c r="N82" i="62"/>
  <c r="H32" i="62"/>
  <c r="H44" i="62"/>
  <c r="N63" i="62"/>
  <c r="N71" i="62"/>
  <c r="N74" i="62"/>
  <c r="N26" i="62"/>
  <c r="N32" i="62"/>
  <c r="N68" i="62"/>
  <c r="N73" i="62"/>
  <c r="N84" i="62"/>
  <c r="J7" i="62"/>
  <c r="P7" i="62"/>
  <c r="N57" i="62"/>
  <c r="C19" i="62"/>
  <c r="D19" i="62" s="1"/>
  <c r="C25" i="62"/>
  <c r="D25" i="62" s="1"/>
  <c r="M25" i="62"/>
  <c r="G25" i="62"/>
  <c r="P25" i="62"/>
  <c r="C29" i="62"/>
  <c r="D29" i="62" s="1"/>
  <c r="L29" i="62"/>
  <c r="J29" i="62"/>
  <c r="G29" i="62"/>
  <c r="F29" i="62"/>
  <c r="O29" i="62"/>
  <c r="C33" i="62"/>
  <c r="D33" i="62" s="1"/>
  <c r="P33" i="62"/>
  <c r="F33" i="62"/>
  <c r="M33" i="62"/>
  <c r="G33" i="62"/>
  <c r="O33" i="62"/>
  <c r="C35" i="62"/>
  <c r="D35" i="62" s="1"/>
  <c r="P35" i="62"/>
  <c r="F35" i="62"/>
  <c r="M35" i="62"/>
  <c r="G35" i="62"/>
  <c r="L35" i="62"/>
  <c r="O35" i="62"/>
  <c r="C37" i="62"/>
  <c r="D37" i="62" s="1"/>
  <c r="P37" i="62"/>
  <c r="M37" i="62"/>
  <c r="L37" i="62"/>
  <c r="J37" i="62"/>
  <c r="F7" i="62"/>
  <c r="O7" i="62"/>
  <c r="H17" i="62"/>
  <c r="H23" i="62"/>
  <c r="H29" i="62"/>
  <c r="H33" i="62"/>
  <c r="H43" i="62"/>
  <c r="I7" i="62"/>
  <c r="C18" i="62"/>
  <c r="D18" i="62" s="1"/>
  <c r="G18" i="62"/>
  <c r="L18" i="62"/>
  <c r="J18" i="62"/>
  <c r="O18" i="62"/>
  <c r="C20" i="62"/>
  <c r="D20" i="62" s="1"/>
  <c r="P20" i="62"/>
  <c r="G20" i="62"/>
  <c r="L20" i="62"/>
  <c r="J20" i="62"/>
  <c r="O20" i="62"/>
  <c r="C22" i="62"/>
  <c r="D22" i="62" s="1"/>
  <c r="P22" i="62"/>
  <c r="M22" i="62"/>
  <c r="C24" i="62"/>
  <c r="D24" i="62" s="1"/>
  <c r="F24" i="62"/>
  <c r="M24" i="62"/>
  <c r="G24" i="62"/>
  <c r="L24" i="62"/>
  <c r="J24" i="62"/>
  <c r="O24" i="62"/>
  <c r="I25" i="62"/>
  <c r="C26" i="62"/>
  <c r="D26" i="62" s="1"/>
  <c r="F26" i="62"/>
  <c r="L26" i="62"/>
  <c r="J26" i="62"/>
  <c r="O26" i="62"/>
  <c r="C28" i="62"/>
  <c r="D28" i="62" s="1"/>
  <c r="P28" i="62"/>
  <c r="F28" i="62"/>
  <c r="M28" i="62"/>
  <c r="G28" i="62"/>
  <c r="L28" i="62"/>
  <c r="J28" i="62"/>
  <c r="C30" i="62"/>
  <c r="D30" i="62" s="1"/>
  <c r="M30" i="62"/>
  <c r="C32" i="62"/>
  <c r="D32" i="62" s="1"/>
  <c r="L32" i="62"/>
  <c r="M32" i="62"/>
  <c r="P32" i="62"/>
  <c r="F32" i="62"/>
  <c r="O32" i="62"/>
  <c r="I33" i="62"/>
  <c r="C34" i="62"/>
  <c r="D34" i="62" s="1"/>
  <c r="L34" i="62"/>
  <c r="I35" i="62"/>
  <c r="C36" i="62"/>
  <c r="D36" i="62" s="1"/>
  <c r="L36" i="62"/>
  <c r="J36" i="62"/>
  <c r="M36" i="62"/>
  <c r="G36" i="62"/>
  <c r="P36" i="62"/>
  <c r="C38" i="62"/>
  <c r="D38" i="62" s="1"/>
  <c r="M38" i="62"/>
  <c r="C40" i="62"/>
  <c r="D40" i="62" s="1"/>
  <c r="J40" i="62"/>
  <c r="F40" i="62"/>
  <c r="C42" i="62"/>
  <c r="D42" i="62" s="1"/>
  <c r="J42" i="62"/>
  <c r="C44" i="62"/>
  <c r="D44" i="62" s="1"/>
  <c r="J44" i="62"/>
  <c r="G44" i="62"/>
  <c r="C46" i="62"/>
  <c r="D46" i="62" s="1"/>
  <c r="L64" i="62"/>
  <c r="M64" i="62"/>
  <c r="P64" i="62"/>
  <c r="O64" i="62"/>
  <c r="M66" i="62"/>
  <c r="L68" i="62"/>
  <c r="M68" i="62"/>
  <c r="L70" i="62"/>
  <c r="P70" i="62"/>
  <c r="M72" i="62"/>
  <c r="P74" i="62"/>
  <c r="M74" i="62"/>
  <c r="O74" i="62"/>
  <c r="L76" i="62"/>
  <c r="O76" i="62"/>
  <c r="P78" i="62"/>
  <c r="M78" i="62"/>
  <c r="L78" i="62"/>
  <c r="O78" i="62"/>
  <c r="M80" i="62"/>
  <c r="P80" i="62"/>
  <c r="P82" i="62"/>
  <c r="M82" i="62"/>
  <c r="L82" i="62"/>
  <c r="O82" i="62"/>
  <c r="L84" i="62"/>
  <c r="O84" i="62"/>
  <c r="N17" i="62"/>
  <c r="N55" i="62"/>
  <c r="N39" i="62"/>
  <c r="N45" i="62"/>
  <c r="N59" i="62"/>
  <c r="M7" i="62"/>
  <c r="N7" i="62"/>
  <c r="C17" i="62"/>
  <c r="D17" i="62" s="1"/>
  <c r="C27" i="62"/>
  <c r="D27" i="62" s="1"/>
  <c r="L27" i="62"/>
  <c r="J27" i="62"/>
  <c r="C39" i="62"/>
  <c r="D39" i="62" s="1"/>
  <c r="F39" i="62"/>
  <c r="J39" i="62"/>
  <c r="C41" i="62"/>
  <c r="D41" i="62" s="1"/>
  <c r="F41" i="62"/>
  <c r="C43" i="62"/>
  <c r="D43" i="62" s="1"/>
  <c r="F43" i="62"/>
  <c r="G43" i="62"/>
  <c r="J43" i="62"/>
  <c r="C45" i="62"/>
  <c r="D45" i="62" s="1"/>
  <c r="G45" i="62"/>
  <c r="P63" i="62"/>
  <c r="M63" i="62"/>
  <c r="O63" i="62"/>
  <c r="P65" i="62"/>
  <c r="P67" i="62"/>
  <c r="L67" i="62"/>
  <c r="O67" i="62"/>
  <c r="M69" i="62"/>
  <c r="O69" i="62"/>
  <c r="P71" i="62"/>
  <c r="M71" i="62"/>
  <c r="L75" i="62"/>
  <c r="P75" i="62"/>
  <c r="O75" i="62"/>
  <c r="P79" i="62"/>
  <c r="M79" i="62"/>
  <c r="L83" i="62"/>
  <c r="M83" i="62"/>
  <c r="O83" i="62"/>
  <c r="C21" i="62"/>
  <c r="D21" i="62" s="1"/>
  <c r="L21" i="62"/>
  <c r="J21" i="62"/>
  <c r="G21" i="62"/>
  <c r="F21" i="62"/>
  <c r="O21" i="62"/>
  <c r="C23" i="62"/>
  <c r="D23" i="62" s="1"/>
  <c r="C31" i="62"/>
  <c r="D31" i="62" s="1"/>
  <c r="G31" i="62"/>
  <c r="H21" i="62"/>
  <c r="H25" i="62"/>
  <c r="H35" i="62"/>
  <c r="H37" i="62"/>
  <c r="N56" i="62"/>
  <c r="N40" i="62"/>
  <c r="N60" i="62"/>
  <c r="N44" i="62"/>
  <c r="H45" i="62"/>
  <c r="C57" i="62"/>
  <c r="D57" i="62" s="1"/>
  <c r="G57" i="62"/>
  <c r="J57" i="62"/>
  <c r="C61" i="62"/>
  <c r="D61" i="62" s="1"/>
  <c r="C65" i="62"/>
  <c r="D65" i="62" s="1"/>
  <c r="H65" i="62"/>
  <c r="F65" i="62"/>
  <c r="C69" i="62"/>
  <c r="D69" i="62" s="1"/>
  <c r="C73" i="62"/>
  <c r="D73" i="62" s="1"/>
  <c r="G73" i="62"/>
  <c r="C77" i="62"/>
  <c r="D77" i="62" s="1"/>
  <c r="C81" i="62"/>
  <c r="D81" i="62" s="1"/>
  <c r="H81" i="62"/>
  <c r="C58" i="62"/>
  <c r="D58" i="62" s="1"/>
  <c r="C62" i="62"/>
  <c r="D62" i="62" s="1"/>
  <c r="I65" i="62"/>
  <c r="C66" i="62"/>
  <c r="D66" i="62" s="1"/>
  <c r="C70" i="62"/>
  <c r="D70" i="62" s="1"/>
  <c r="C74" i="62"/>
  <c r="D74" i="62" s="1"/>
  <c r="C78" i="62"/>
  <c r="D78" i="62" s="1"/>
  <c r="C82" i="62"/>
  <c r="D82" i="62" s="1"/>
  <c r="C55" i="62"/>
  <c r="D55" i="62" s="1"/>
  <c r="G55" i="62"/>
  <c r="F55" i="62"/>
  <c r="C59" i="62"/>
  <c r="D59" i="62" s="1"/>
  <c r="H59" i="62"/>
  <c r="G59" i="62"/>
  <c r="J59" i="62"/>
  <c r="C63" i="62"/>
  <c r="D63" i="62" s="1"/>
  <c r="G63" i="62"/>
  <c r="J63" i="62"/>
  <c r="F63" i="62"/>
  <c r="C67" i="62"/>
  <c r="D67" i="62" s="1"/>
  <c r="H67" i="62"/>
  <c r="F67" i="62"/>
  <c r="C71" i="62"/>
  <c r="D71" i="62" s="1"/>
  <c r="H71" i="62"/>
  <c r="C75" i="62"/>
  <c r="D75" i="62" s="1"/>
  <c r="H75" i="62"/>
  <c r="G75" i="62"/>
  <c r="J75" i="62"/>
  <c r="C79" i="62"/>
  <c r="D79" i="62" s="1"/>
  <c r="G79" i="62"/>
  <c r="J79" i="62"/>
  <c r="F79" i="62"/>
  <c r="C83" i="62"/>
  <c r="D83" i="62" s="1"/>
  <c r="G83" i="62"/>
  <c r="F83" i="62"/>
  <c r="I55" i="62"/>
  <c r="C56" i="62"/>
  <c r="D56" i="62" s="1"/>
  <c r="H56" i="62"/>
  <c r="F56" i="62"/>
  <c r="C60" i="62"/>
  <c r="D60" i="62" s="1"/>
  <c r="H60" i="62"/>
  <c r="G60" i="62"/>
  <c r="C64" i="62"/>
  <c r="D64" i="62" s="1"/>
  <c r="G64" i="62"/>
  <c r="J64" i="62"/>
  <c r="I67" i="62"/>
  <c r="C68" i="62"/>
  <c r="D68" i="62" s="1"/>
  <c r="J68" i="62"/>
  <c r="F68" i="62"/>
  <c r="I71" i="62"/>
  <c r="C72" i="62"/>
  <c r="D72" i="62" s="1"/>
  <c r="H72" i="62"/>
  <c r="F72" i="62"/>
  <c r="C76" i="62"/>
  <c r="D76" i="62" s="1"/>
  <c r="H76" i="62"/>
  <c r="G76" i="62"/>
  <c r="I79" i="62"/>
  <c r="C80" i="62"/>
  <c r="D80" i="62" s="1"/>
  <c r="G80" i="62"/>
  <c r="J80" i="62"/>
  <c r="F80" i="62"/>
  <c r="I83" i="62"/>
  <c r="C84" i="62"/>
  <c r="D84" i="62" s="1"/>
  <c r="H84" i="62"/>
  <c r="F84" i="62"/>
  <c r="M139" i="37"/>
  <c r="N139" i="37"/>
  <c r="O139" i="37"/>
  <c r="P139" i="37"/>
  <c r="R139" i="37"/>
  <c r="Q139" i="37" s="1"/>
  <c r="I20" i="62" l="1"/>
  <c r="I22" i="62"/>
  <c r="J38" i="62"/>
  <c r="G34" i="62"/>
  <c r="H31" i="62"/>
  <c r="G41" i="62"/>
  <c r="G39" i="62"/>
  <c r="F38" i="62"/>
  <c r="J32" i="62"/>
  <c r="F22" i="62"/>
  <c r="F25" i="62"/>
  <c r="J19" i="62"/>
  <c r="I46" i="62"/>
  <c r="I45" i="62"/>
  <c r="F31" i="62"/>
  <c r="H42" i="62"/>
  <c r="H34" i="62"/>
  <c r="N42" i="62"/>
  <c r="I27" i="62"/>
  <c r="J31" i="62"/>
  <c r="F34" i="62"/>
  <c r="F23" i="62"/>
  <c r="G17" i="62"/>
  <c r="J46" i="62"/>
  <c r="G32" i="62"/>
  <c r="J22" i="62"/>
  <c r="F20" i="62"/>
  <c r="F37" i="62"/>
  <c r="J35" i="62"/>
  <c r="J33" i="62"/>
  <c r="G19" i="62"/>
  <c r="I38" i="62"/>
  <c r="H24" i="62"/>
  <c r="K24" i="62" s="1"/>
  <c r="I34" i="62"/>
  <c r="G26" i="62"/>
  <c r="N46" i="62"/>
  <c r="G27" i="62"/>
  <c r="J41" i="62"/>
  <c r="F17" i="62"/>
  <c r="F46" i="62"/>
  <c r="F42" i="62"/>
  <c r="I37" i="62"/>
  <c r="J30" i="62"/>
  <c r="F30" i="62"/>
  <c r="H41" i="62"/>
  <c r="H27" i="62"/>
  <c r="H18" i="62"/>
  <c r="I31" i="62"/>
  <c r="I30" i="62"/>
  <c r="I44" i="62"/>
  <c r="N5" i="62"/>
  <c r="N15" i="62" s="1"/>
  <c r="N53" i="62" s="1"/>
  <c r="W10" i="61"/>
  <c r="W16" i="61" s="1"/>
  <c r="Q16" i="61"/>
  <c r="M5" i="62"/>
  <c r="M15" i="62" s="1"/>
  <c r="M53" i="62" s="1"/>
  <c r="V10" i="61"/>
  <c r="V16" i="61" s="1"/>
  <c r="P16" i="61"/>
  <c r="P5" i="62"/>
  <c r="P15" i="62" s="1"/>
  <c r="P53" i="62" s="1"/>
  <c r="Y10" i="61"/>
  <c r="Y16" i="61" s="1"/>
  <c r="S16" i="61"/>
  <c r="O5" i="62"/>
  <c r="O15" i="62" s="1"/>
  <c r="O53" i="62" s="1"/>
  <c r="R16" i="61"/>
  <c r="X10" i="61"/>
  <c r="X16" i="61" s="1"/>
  <c r="N70" i="62"/>
  <c r="N33" i="62"/>
  <c r="I78" i="62"/>
  <c r="I80" i="62"/>
  <c r="I70" i="62"/>
  <c r="I56" i="62"/>
  <c r="F82" i="62"/>
  <c r="G66" i="62"/>
  <c r="F70" i="62"/>
  <c r="I66" i="62"/>
  <c r="I74" i="62"/>
  <c r="K74" i="62" s="1"/>
  <c r="J58" i="62"/>
  <c r="I82" i="62"/>
  <c r="J78" i="62"/>
  <c r="I62" i="62"/>
  <c r="K62" i="62" s="1"/>
  <c r="I58" i="62"/>
  <c r="K58" i="62" s="1"/>
  <c r="I76" i="62"/>
  <c r="I84" i="62"/>
  <c r="I64" i="62"/>
  <c r="K64" i="62" s="1"/>
  <c r="I72" i="62"/>
  <c r="K72" i="62" s="1"/>
  <c r="I60" i="62"/>
  <c r="I68" i="62"/>
  <c r="Q68" i="62" s="1"/>
  <c r="Q20" i="62"/>
  <c r="K23" i="62"/>
  <c r="K17" i="62"/>
  <c r="K83" i="62"/>
  <c r="K67" i="62"/>
  <c r="K40" i="62"/>
  <c r="K26" i="62"/>
  <c r="K20" i="62"/>
  <c r="K59" i="62"/>
  <c r="K75" i="62"/>
  <c r="K79" i="62"/>
  <c r="K63" i="62"/>
  <c r="K70" i="62"/>
  <c r="K77" i="62"/>
  <c r="K61" i="62"/>
  <c r="Q21" i="62"/>
  <c r="O61" i="62"/>
  <c r="O45" i="62"/>
  <c r="P43" i="62"/>
  <c r="P59" i="62"/>
  <c r="L57" i="62"/>
  <c r="L41" i="62"/>
  <c r="K41" i="62"/>
  <c r="M55" i="62"/>
  <c r="M39" i="62"/>
  <c r="L17" i="62"/>
  <c r="H7" i="62"/>
  <c r="Q80" i="62"/>
  <c r="Q70" i="62"/>
  <c r="Q64" i="62"/>
  <c r="L62" i="62"/>
  <c r="L46" i="62"/>
  <c r="P44" i="62"/>
  <c r="P60" i="62"/>
  <c r="K42" i="62"/>
  <c r="M58" i="62"/>
  <c r="M42" i="62"/>
  <c r="O56" i="62"/>
  <c r="O40" i="62"/>
  <c r="Q38" i="62"/>
  <c r="K36" i="62"/>
  <c r="Q34" i="62"/>
  <c r="K32" i="62"/>
  <c r="Q28" i="62"/>
  <c r="K28" i="62"/>
  <c r="Q22" i="62"/>
  <c r="K22" i="62"/>
  <c r="Q37" i="62"/>
  <c r="K37" i="62"/>
  <c r="Q29" i="62"/>
  <c r="K19" i="62"/>
  <c r="K81" i="62"/>
  <c r="K65" i="62"/>
  <c r="Q31" i="62"/>
  <c r="K31" i="62"/>
  <c r="M61" i="62"/>
  <c r="M45" i="62"/>
  <c r="O59" i="62"/>
  <c r="O43" i="62"/>
  <c r="P57" i="62"/>
  <c r="P41" i="62"/>
  <c r="L39" i="62"/>
  <c r="L55" i="62"/>
  <c r="K39" i="62"/>
  <c r="K27" i="62"/>
  <c r="O17" i="62"/>
  <c r="O62" i="62"/>
  <c r="O46" i="62"/>
  <c r="L60" i="62"/>
  <c r="L44" i="62"/>
  <c r="P58" i="62"/>
  <c r="P42" i="62"/>
  <c r="M40" i="62"/>
  <c r="M56" i="62"/>
  <c r="Q26" i="62"/>
  <c r="Q35" i="62"/>
  <c r="K35" i="62"/>
  <c r="Q25" i="62"/>
  <c r="K84" i="62"/>
  <c r="K80" i="62"/>
  <c r="K76" i="62"/>
  <c r="K68" i="62"/>
  <c r="K60" i="62"/>
  <c r="K56" i="62"/>
  <c r="K71" i="62"/>
  <c r="K55" i="62"/>
  <c r="K69" i="62"/>
  <c r="K21" i="62"/>
  <c r="Q81" i="62"/>
  <c r="Q79" i="62"/>
  <c r="Q73" i="62"/>
  <c r="Q71" i="62"/>
  <c r="Q69" i="62"/>
  <c r="Q67" i="62"/>
  <c r="Q65" i="62"/>
  <c r="Q63" i="62"/>
  <c r="L61" i="62"/>
  <c r="L45" i="62"/>
  <c r="K45" i="62"/>
  <c r="M59" i="62"/>
  <c r="M43" i="62"/>
  <c r="O57" i="62"/>
  <c r="O41" i="62"/>
  <c r="P55" i="62"/>
  <c r="P39" i="62"/>
  <c r="M17" i="62"/>
  <c r="L7" i="62"/>
  <c r="K46" i="62"/>
  <c r="M62" i="62"/>
  <c r="M46" i="62"/>
  <c r="O60" i="62"/>
  <c r="O44" i="62"/>
  <c r="L58" i="62"/>
  <c r="L42" i="62"/>
  <c r="P56" i="62"/>
  <c r="P40" i="62"/>
  <c r="K38" i="62"/>
  <c r="Q36" i="62"/>
  <c r="K34" i="62"/>
  <c r="Q32" i="62"/>
  <c r="K30" i="62"/>
  <c r="Q33" i="62"/>
  <c r="K33" i="62"/>
  <c r="K29" i="62"/>
  <c r="Q19" i="62"/>
  <c r="K73" i="62"/>
  <c r="K57" i="62"/>
  <c r="Q23" i="62"/>
  <c r="Q83" i="62"/>
  <c r="Q77" i="62"/>
  <c r="Q75" i="62"/>
  <c r="P61" i="62"/>
  <c r="P45" i="62"/>
  <c r="L43" i="62"/>
  <c r="L59" i="62"/>
  <c r="K43" i="62"/>
  <c r="M57" i="62"/>
  <c r="M41" i="62"/>
  <c r="O55" i="62"/>
  <c r="O39" i="62"/>
  <c r="Q27" i="62"/>
  <c r="P17" i="62"/>
  <c r="G7" i="62"/>
  <c r="Q84" i="62"/>
  <c r="Q78" i="62"/>
  <c r="Q76" i="62"/>
  <c r="Q74" i="62"/>
  <c r="P62" i="62"/>
  <c r="P46" i="62"/>
  <c r="K44" i="62"/>
  <c r="M60" i="62"/>
  <c r="M44" i="62"/>
  <c r="O42" i="62"/>
  <c r="O58" i="62"/>
  <c r="L56" i="62"/>
  <c r="L40" i="62"/>
  <c r="Q30" i="62"/>
  <c r="Q24" i="62"/>
  <c r="Q18" i="62"/>
  <c r="K18" i="62"/>
  <c r="K25" i="62"/>
  <c r="D25" i="34"/>
  <c r="D16" i="34"/>
  <c r="BF7" i="53"/>
  <c r="BE7" i="53" s="1"/>
  <c r="BF5" i="53"/>
  <c r="BE5" i="53" s="1"/>
  <c r="AA7" i="53"/>
  <c r="Y7" i="53"/>
  <c r="AP7" i="53"/>
  <c r="AO7" i="53"/>
  <c r="AM7" i="53"/>
  <c r="AL7" i="53"/>
  <c r="AP5" i="53"/>
  <c r="AO5" i="53"/>
  <c r="AM5" i="53"/>
  <c r="AL5" i="53"/>
  <c r="K78" i="62" l="1"/>
  <c r="BC5" i="53"/>
  <c r="AZ5" i="53"/>
  <c r="BB5" i="53"/>
  <c r="AX5" i="53"/>
  <c r="BA5" i="53"/>
  <c r="BD5" i="53"/>
  <c r="AY5" i="53"/>
  <c r="BC7" i="53"/>
  <c r="AY7" i="53"/>
  <c r="BB7" i="53"/>
  <c r="AX7" i="53"/>
  <c r="BA7" i="53"/>
  <c r="BD7" i="53"/>
  <c r="AZ7" i="53"/>
  <c r="Q66" i="62"/>
  <c r="Q72" i="62"/>
  <c r="K66" i="62"/>
  <c r="K7" i="62"/>
  <c r="K82" i="62"/>
  <c r="Q82" i="62"/>
  <c r="Q59" i="62"/>
  <c r="Q7" i="62"/>
  <c r="Q40" i="62"/>
  <c r="Q56" i="62"/>
  <c r="Q43" i="62"/>
  <c r="Q45" i="62"/>
  <c r="Q46" i="62"/>
  <c r="Q17" i="62"/>
  <c r="Q61" i="62"/>
  <c r="Q62" i="62"/>
  <c r="Q42" i="62"/>
  <c r="Q44" i="62"/>
  <c r="Q55" i="62"/>
  <c r="Q41" i="62"/>
  <c r="Q58" i="62"/>
  <c r="Q60" i="62"/>
  <c r="Q39" i="62"/>
  <c r="Q57" i="62"/>
  <c r="AA5" i="53" l="1"/>
  <c r="Y5" i="53"/>
  <c r="L7" i="53"/>
  <c r="L5" i="53"/>
  <c r="C7" i="53"/>
  <c r="C5" i="53"/>
  <c r="B7" i="53"/>
  <c r="S7" i="53"/>
  <c r="AF7" i="53"/>
  <c r="B5" i="53"/>
  <c r="C4" i="61" l="1"/>
  <c r="S5" i="53"/>
  <c r="AF5" i="53"/>
  <c r="B2" i="56" l="1"/>
  <c r="B5" i="10" l="1"/>
  <c r="G8" i="41" l="1"/>
  <c r="G7" i="41"/>
  <c r="B2" i="55"/>
  <c r="C52" i="1"/>
  <c r="H7" i="41" s="1"/>
  <c r="A9" i="8" l="1"/>
  <c r="B9" i="8"/>
  <c r="C17" i="37"/>
  <c r="C8" i="37"/>
  <c r="C13" i="37"/>
  <c r="C11" i="37"/>
  <c r="M48" i="37"/>
  <c r="M32" i="37"/>
  <c r="C16" i="37"/>
  <c r="M30" i="37"/>
  <c r="M45" i="37"/>
  <c r="M52" i="37"/>
  <c r="M12" i="37"/>
  <c r="M46" i="37"/>
  <c r="M34" i="37"/>
  <c r="M62" i="37"/>
  <c r="M13" i="37"/>
  <c r="M31" i="37"/>
  <c r="M63" i="37"/>
  <c r="M33" i="37"/>
  <c r="M64" i="37"/>
  <c r="M65" i="37"/>
  <c r="M61" i="37"/>
  <c r="M50" i="37"/>
  <c r="M66" i="37"/>
  <c r="M44" i="37"/>
  <c r="M16" i="37"/>
  <c r="M55" i="37"/>
  <c r="M67" i="37"/>
  <c r="M68" i="37"/>
  <c r="M29" i="37"/>
  <c r="M69" i="37"/>
  <c r="M70" i="37"/>
  <c r="M49" i="37"/>
  <c r="M39" i="37"/>
  <c r="M41" i="37"/>
  <c r="M35" i="37"/>
  <c r="M36" i="37"/>
  <c r="M37" i="37"/>
  <c r="M38" i="37"/>
  <c r="M40" i="37"/>
  <c r="M42" i="37"/>
  <c r="M43" i="37"/>
  <c r="M71" i="37"/>
  <c r="M72" i="37"/>
  <c r="M53" i="37"/>
  <c r="M73" i="37"/>
  <c r="M47" i="37"/>
  <c r="M60" i="37"/>
  <c r="M56" i="37"/>
  <c r="M51" i="37"/>
  <c r="M74" i="37"/>
  <c r="M54" i="37"/>
  <c r="M57" i="37"/>
  <c r="M58" i="37"/>
  <c r="M59" i="37"/>
  <c r="M75" i="37"/>
  <c r="M76" i="37"/>
  <c r="M77" i="37"/>
  <c r="M78" i="37"/>
  <c r="M79" i="37"/>
  <c r="M80" i="37"/>
  <c r="M81" i="37"/>
  <c r="M82" i="37"/>
  <c r="M83" i="37"/>
  <c r="M84" i="37"/>
  <c r="M85" i="37"/>
  <c r="M86" i="37"/>
  <c r="M87" i="37"/>
  <c r="M88" i="37"/>
  <c r="M89" i="37"/>
  <c r="M90" i="37"/>
  <c r="M91" i="37"/>
  <c r="M92" i="37"/>
  <c r="M93" i="37"/>
  <c r="M94" i="37"/>
  <c r="M95" i="37"/>
  <c r="M96" i="37"/>
  <c r="M97" i="37"/>
  <c r="M98" i="37"/>
  <c r="M99" i="37"/>
  <c r="M100" i="37"/>
  <c r="M101" i="37"/>
  <c r="M102" i="37"/>
  <c r="M103" i="37"/>
  <c r="M104" i="37"/>
  <c r="M105" i="37"/>
  <c r="M106" i="37"/>
  <c r="M107" i="37"/>
  <c r="M108" i="37"/>
  <c r="M109" i="37"/>
  <c r="M110" i="37"/>
  <c r="M111" i="37"/>
  <c r="M112" i="37"/>
  <c r="M113" i="37"/>
  <c r="M114" i="37"/>
  <c r="M115" i="37"/>
  <c r="M116" i="37"/>
  <c r="M117" i="37"/>
  <c r="M118" i="37"/>
  <c r="M119" i="37"/>
  <c r="M120" i="37"/>
  <c r="M121" i="37"/>
  <c r="M122" i="37"/>
  <c r="M123" i="37"/>
  <c r="M124" i="37"/>
  <c r="M125" i="37"/>
  <c r="M126" i="37"/>
  <c r="M127" i="37"/>
  <c r="M128" i="37"/>
  <c r="M129" i="37"/>
  <c r="M130" i="37"/>
  <c r="M131" i="37"/>
  <c r="M132" i="37"/>
  <c r="M133" i="37"/>
  <c r="M134" i="37"/>
  <c r="M135" i="37"/>
  <c r="M136" i="37"/>
  <c r="M137" i="37"/>
  <c r="M138" i="37"/>
  <c r="M18" i="37" l="1"/>
  <c r="M9" i="37"/>
  <c r="C18" i="37"/>
  <c r="C10" i="37"/>
  <c r="C15" i="37"/>
  <c r="M17" i="37"/>
  <c r="M19" i="37"/>
  <c r="M11" i="37"/>
  <c r="M7" i="37"/>
  <c r="M14" i="37"/>
  <c r="C12" i="37"/>
  <c r="C19" i="37"/>
  <c r="C14" i="37"/>
  <c r="M8" i="37"/>
  <c r="M10" i="37"/>
  <c r="M15" i="37"/>
  <c r="C9" i="37"/>
  <c r="C7" i="37"/>
  <c r="H183" i="61"/>
  <c r="H188" i="61"/>
  <c r="H193" i="61"/>
  <c r="H199" i="61"/>
  <c r="H204" i="61"/>
  <c r="H209" i="61"/>
  <c r="H215" i="61"/>
  <c r="H220" i="61"/>
  <c r="H225" i="61"/>
  <c r="H231" i="61"/>
  <c r="H236" i="61"/>
  <c r="H241" i="61"/>
  <c r="H247" i="61"/>
  <c r="H252" i="61"/>
  <c r="H257" i="61"/>
  <c r="H263" i="61"/>
  <c r="H268" i="61"/>
  <c r="H273" i="61"/>
  <c r="H279" i="61"/>
  <c r="H284" i="61"/>
  <c r="H289" i="61"/>
  <c r="H295" i="61"/>
  <c r="H300" i="61"/>
  <c r="H305" i="61"/>
  <c r="H311" i="61"/>
  <c r="H316" i="61"/>
  <c r="H321" i="61"/>
  <c r="H327" i="61"/>
  <c r="H332" i="61"/>
  <c r="H337" i="61"/>
  <c r="H343" i="61"/>
  <c r="H348" i="61"/>
  <c r="H353" i="61"/>
  <c r="H359" i="61"/>
  <c r="H364" i="61"/>
  <c r="H369" i="61"/>
  <c r="H375" i="61"/>
  <c r="H380" i="61"/>
  <c r="H385" i="61"/>
  <c r="H391" i="61"/>
  <c r="H396" i="61"/>
  <c r="H401" i="61"/>
  <c r="H407" i="61"/>
  <c r="H412" i="61"/>
  <c r="H417" i="61"/>
  <c r="H423" i="61"/>
  <c r="H428" i="61"/>
  <c r="H433" i="61"/>
  <c r="H439" i="61"/>
  <c r="H444" i="61"/>
  <c r="H449" i="61"/>
  <c r="H455" i="61"/>
  <c r="H460" i="61"/>
  <c r="H465" i="61"/>
  <c r="H471" i="61"/>
  <c r="H476" i="61"/>
  <c r="H481" i="61"/>
  <c r="H487" i="61"/>
  <c r="H492" i="61"/>
  <c r="H497" i="61"/>
  <c r="H503" i="61"/>
  <c r="H508" i="61"/>
  <c r="H513" i="61"/>
  <c r="H519" i="61"/>
  <c r="H524" i="61"/>
  <c r="H529" i="61"/>
  <c r="H535" i="61"/>
  <c r="H540" i="61"/>
  <c r="H545" i="61"/>
  <c r="H551" i="61"/>
  <c r="H556" i="61"/>
  <c r="H561" i="61"/>
  <c r="H567" i="61"/>
  <c r="H572" i="61"/>
  <c r="H577" i="61"/>
  <c r="H583" i="61"/>
  <c r="H588" i="61"/>
  <c r="H593" i="61"/>
  <c r="H599" i="61"/>
  <c r="H604" i="61"/>
  <c r="H609" i="61"/>
  <c r="H615" i="61"/>
  <c r="H620" i="61"/>
  <c r="H625" i="61"/>
  <c r="H631" i="61"/>
  <c r="H185" i="61"/>
  <c r="H191" i="61"/>
  <c r="H196" i="61"/>
  <c r="H201" i="61"/>
  <c r="H207" i="61"/>
  <c r="H212" i="61"/>
  <c r="H217" i="61"/>
  <c r="H223" i="61"/>
  <c r="H228" i="61"/>
  <c r="H233" i="61"/>
  <c r="H239" i="61"/>
  <c r="H244" i="61"/>
  <c r="H249" i="61"/>
  <c r="H255" i="61"/>
  <c r="H260" i="61"/>
  <c r="H265" i="61"/>
  <c r="H271" i="61"/>
  <c r="H276" i="61"/>
  <c r="H281" i="61"/>
  <c r="H287" i="61"/>
  <c r="H292" i="61"/>
  <c r="H297" i="61"/>
  <c r="H303" i="61"/>
  <c r="H308" i="61"/>
  <c r="H313" i="61"/>
  <c r="H319" i="61"/>
  <c r="H324" i="61"/>
  <c r="H329" i="61"/>
  <c r="H335" i="61"/>
  <c r="H340" i="61"/>
  <c r="H345" i="61"/>
  <c r="H351" i="61"/>
  <c r="H356" i="61"/>
  <c r="H361" i="61"/>
  <c r="H367" i="61"/>
  <c r="H372" i="61"/>
  <c r="H377" i="61"/>
  <c r="H383" i="61"/>
  <c r="H388" i="61"/>
  <c r="H393" i="61"/>
  <c r="H399" i="61"/>
  <c r="H404" i="61"/>
  <c r="H409" i="61"/>
  <c r="H415" i="61"/>
  <c r="H420" i="61"/>
  <c r="H425" i="61"/>
  <c r="H431" i="61"/>
  <c r="H436" i="61"/>
  <c r="H441" i="61"/>
  <c r="H447" i="61"/>
  <c r="H452" i="61"/>
  <c r="H457" i="61"/>
  <c r="H463" i="61"/>
  <c r="H468" i="61"/>
  <c r="H473" i="61"/>
  <c r="H479" i="61"/>
  <c r="H484" i="61"/>
  <c r="H489" i="61"/>
  <c r="H495" i="61"/>
  <c r="H500" i="61"/>
  <c r="H505" i="61"/>
  <c r="H511" i="61"/>
  <c r="H516" i="61"/>
  <c r="H521" i="61"/>
  <c r="H527" i="61"/>
  <c r="H532" i="61"/>
  <c r="H537" i="61"/>
  <c r="H543" i="61"/>
  <c r="H548" i="61"/>
  <c r="H553" i="61"/>
  <c r="H559" i="61"/>
  <c r="H564" i="61"/>
  <c r="H569" i="61"/>
  <c r="H575" i="61"/>
  <c r="H580" i="61"/>
  <c r="H585" i="61"/>
  <c r="H591" i="61"/>
  <c r="H596" i="61"/>
  <c r="H601" i="61"/>
  <c r="H607" i="61"/>
  <c r="H612" i="61"/>
  <c r="H617" i="61"/>
  <c r="H623" i="61"/>
  <c r="H628" i="61"/>
  <c r="H633" i="61"/>
  <c r="H184" i="61"/>
  <c r="H195" i="61"/>
  <c r="H205" i="61"/>
  <c r="H216" i="61"/>
  <c r="H227" i="61"/>
  <c r="H237" i="61"/>
  <c r="H248" i="61"/>
  <c r="H259" i="61"/>
  <c r="H269" i="61"/>
  <c r="H280" i="61"/>
  <c r="H291" i="61"/>
  <c r="H301" i="61"/>
  <c r="H312" i="61"/>
  <c r="H323" i="61"/>
  <c r="H333" i="61"/>
  <c r="H344" i="61"/>
  <c r="H355" i="61"/>
  <c r="H365" i="61"/>
  <c r="H376" i="61"/>
  <c r="H387" i="61"/>
  <c r="H397" i="61"/>
  <c r="H408" i="61"/>
  <c r="H419" i="61"/>
  <c r="H429" i="61"/>
  <c r="H440" i="61"/>
  <c r="H451" i="61"/>
  <c r="H461" i="61"/>
  <c r="H472" i="61"/>
  <c r="H483" i="61"/>
  <c r="H493" i="61"/>
  <c r="H504" i="61"/>
  <c r="H515" i="61"/>
  <c r="H525" i="61"/>
  <c r="H536" i="61"/>
  <c r="H547" i="61"/>
  <c r="H557" i="61"/>
  <c r="H568" i="61"/>
  <c r="H579" i="61"/>
  <c r="H589" i="61"/>
  <c r="H600" i="61"/>
  <c r="H611" i="61"/>
  <c r="H621" i="61"/>
  <c r="H632" i="61"/>
  <c r="H639" i="61"/>
  <c r="H644" i="61"/>
  <c r="H649" i="61"/>
  <c r="H655" i="61"/>
  <c r="H660" i="61"/>
  <c r="H665" i="61"/>
  <c r="H671" i="61"/>
  <c r="H676" i="61"/>
  <c r="H681" i="61"/>
  <c r="H687" i="61"/>
  <c r="H692" i="61"/>
  <c r="H697" i="61"/>
  <c r="H703" i="61"/>
  <c r="H708" i="61"/>
  <c r="H713" i="61"/>
  <c r="H719" i="61"/>
  <c r="H724" i="61"/>
  <c r="H729" i="61"/>
  <c r="H735" i="61"/>
  <c r="H740" i="61"/>
  <c r="H745" i="61"/>
  <c r="H751" i="61"/>
  <c r="H756" i="61"/>
  <c r="H761" i="61"/>
  <c r="H767" i="61"/>
  <c r="H772" i="61"/>
  <c r="H777" i="61"/>
  <c r="H783" i="61"/>
  <c r="H788" i="61"/>
  <c r="H793" i="61"/>
  <c r="H799" i="61"/>
  <c r="H804" i="61"/>
  <c r="H809" i="61"/>
  <c r="H815" i="61"/>
  <c r="H820" i="61"/>
  <c r="H825" i="61"/>
  <c r="H831" i="61"/>
  <c r="H836" i="61"/>
  <c r="H841" i="61"/>
  <c r="H847" i="61"/>
  <c r="H852" i="61"/>
  <c r="H857" i="61"/>
  <c r="H863" i="61"/>
  <c r="H189" i="61"/>
  <c r="H200" i="61"/>
  <c r="H211" i="61"/>
  <c r="H221" i="61"/>
  <c r="H232" i="61"/>
  <c r="H243" i="61"/>
  <c r="H253" i="61"/>
  <c r="H264" i="61"/>
  <c r="H275" i="61"/>
  <c r="H285" i="61"/>
  <c r="H296" i="61"/>
  <c r="H307" i="61"/>
  <c r="H317" i="61"/>
  <c r="H328" i="61"/>
  <c r="H339" i="61"/>
  <c r="H349" i="61"/>
  <c r="H360" i="61"/>
  <c r="H371" i="61"/>
  <c r="H381" i="61"/>
  <c r="H392" i="61"/>
  <c r="H403" i="61"/>
  <c r="H413" i="61"/>
  <c r="H424" i="61"/>
  <c r="H435" i="61"/>
  <c r="H445" i="61"/>
  <c r="H456" i="61"/>
  <c r="H467" i="61"/>
  <c r="H477" i="61"/>
  <c r="H488" i="61"/>
  <c r="H499" i="61"/>
  <c r="H509" i="61"/>
  <c r="H520" i="61"/>
  <c r="H531" i="61"/>
  <c r="H541" i="61"/>
  <c r="H552" i="61"/>
  <c r="H563" i="61"/>
  <c r="H573" i="61"/>
  <c r="H584" i="61"/>
  <c r="H595" i="61"/>
  <c r="H605" i="61"/>
  <c r="H616" i="61"/>
  <c r="H627" i="61"/>
  <c r="H636" i="61"/>
  <c r="H641" i="61"/>
  <c r="H647" i="61"/>
  <c r="H652" i="61"/>
  <c r="H657" i="61"/>
  <c r="H663" i="61"/>
  <c r="H668" i="61"/>
  <c r="H673" i="61"/>
  <c r="H679" i="61"/>
  <c r="H684" i="61"/>
  <c r="H689" i="61"/>
  <c r="H695" i="61"/>
  <c r="H700" i="61"/>
  <c r="H705" i="61"/>
  <c r="H711" i="61"/>
  <c r="H716" i="61"/>
  <c r="H721" i="61"/>
  <c r="H727" i="61"/>
  <c r="H732" i="61"/>
  <c r="H737" i="61"/>
  <c r="H743" i="61"/>
  <c r="H748" i="61"/>
  <c r="H753" i="61"/>
  <c r="H759" i="61"/>
  <c r="H764" i="61"/>
  <c r="H769" i="61"/>
  <c r="H775" i="61"/>
  <c r="H780" i="61"/>
  <c r="H785" i="61"/>
  <c r="H791" i="61"/>
  <c r="H796" i="61"/>
  <c r="H801" i="61"/>
  <c r="H807" i="61"/>
  <c r="H812" i="61"/>
  <c r="H817" i="61"/>
  <c r="H823" i="61"/>
  <c r="H828" i="61"/>
  <c r="H833" i="61"/>
  <c r="H839" i="61"/>
  <c r="H844" i="61"/>
  <c r="H849" i="61"/>
  <c r="H855" i="61"/>
  <c r="H860" i="61"/>
  <c r="H187" i="61"/>
  <c r="H208" i="61"/>
  <c r="H229" i="61"/>
  <c r="H251" i="61"/>
  <c r="H272" i="61"/>
  <c r="H293" i="61"/>
  <c r="H315" i="61"/>
  <c r="H336" i="61"/>
  <c r="H357" i="61"/>
  <c r="H379" i="61"/>
  <c r="H400" i="61"/>
  <c r="H421" i="61"/>
  <c r="H443" i="61"/>
  <c r="H464" i="61"/>
  <c r="H485" i="61"/>
  <c r="H507" i="61"/>
  <c r="H528" i="61"/>
  <c r="H549" i="61"/>
  <c r="H571" i="61"/>
  <c r="H592" i="61"/>
  <c r="H613" i="61"/>
  <c r="H635" i="61"/>
  <c r="H645" i="61"/>
  <c r="H656" i="61"/>
  <c r="H667" i="61"/>
  <c r="H677" i="61"/>
  <c r="H688" i="61"/>
  <c r="H699" i="61"/>
  <c r="H709" i="61"/>
  <c r="H720" i="61"/>
  <c r="H731" i="61"/>
  <c r="H741" i="61"/>
  <c r="H752" i="61"/>
  <c r="H763" i="61"/>
  <c r="H773" i="61"/>
  <c r="H784" i="61"/>
  <c r="H795" i="61"/>
  <c r="H805" i="61"/>
  <c r="H816" i="61"/>
  <c r="H827" i="61"/>
  <c r="H837" i="61"/>
  <c r="H848" i="61"/>
  <c r="H859" i="61"/>
  <c r="H867" i="61"/>
  <c r="H872" i="61"/>
  <c r="H877" i="61"/>
  <c r="H883" i="61"/>
  <c r="H888" i="61"/>
  <c r="H893" i="61"/>
  <c r="H899" i="61"/>
  <c r="H904" i="61"/>
  <c r="H909" i="61"/>
  <c r="H164" i="61"/>
  <c r="H168" i="61"/>
  <c r="H172" i="61"/>
  <c r="H176" i="61"/>
  <c r="H180" i="61"/>
  <c r="H137" i="61"/>
  <c r="H143" i="61"/>
  <c r="H148" i="61"/>
  <c r="H153" i="61"/>
  <c r="H159" i="61"/>
  <c r="H104" i="61"/>
  <c r="H109" i="61"/>
  <c r="H115" i="61"/>
  <c r="H120" i="61"/>
  <c r="H125" i="61"/>
  <c r="H131" i="61"/>
  <c r="H79" i="61"/>
  <c r="H87" i="61"/>
  <c r="H95" i="61"/>
  <c r="H47" i="61"/>
  <c r="H55" i="61"/>
  <c r="H63" i="61"/>
  <c r="H71" i="61"/>
  <c r="H19" i="61"/>
  <c r="H23" i="61"/>
  <c r="H27" i="61"/>
  <c r="H31" i="61"/>
  <c r="H35" i="61"/>
  <c r="H39" i="61"/>
  <c r="H43" i="61"/>
  <c r="H197" i="61"/>
  <c r="H219" i="61"/>
  <c r="H240" i="61"/>
  <c r="H261" i="61"/>
  <c r="H283" i="61"/>
  <c r="H304" i="61"/>
  <c r="H325" i="61"/>
  <c r="H347" i="61"/>
  <c r="H368" i="61"/>
  <c r="H389" i="61"/>
  <c r="H411" i="61"/>
  <c r="H432" i="61"/>
  <c r="H453" i="61"/>
  <c r="H475" i="61"/>
  <c r="H496" i="61"/>
  <c r="H517" i="61"/>
  <c r="H539" i="61"/>
  <c r="H560" i="61"/>
  <c r="H581" i="61"/>
  <c r="H603" i="61"/>
  <c r="H624" i="61"/>
  <c r="H640" i="61"/>
  <c r="H651" i="61"/>
  <c r="H661" i="61"/>
  <c r="H672" i="61"/>
  <c r="H683" i="61"/>
  <c r="H693" i="61"/>
  <c r="H704" i="61"/>
  <c r="H715" i="61"/>
  <c r="H725" i="61"/>
  <c r="H736" i="61"/>
  <c r="H747" i="61"/>
  <c r="H757" i="61"/>
  <c r="H768" i="61"/>
  <c r="H779" i="61"/>
  <c r="H789" i="61"/>
  <c r="H800" i="61"/>
  <c r="H811" i="61"/>
  <c r="H821" i="61"/>
  <c r="H832" i="61"/>
  <c r="H843" i="61"/>
  <c r="H853" i="61"/>
  <c r="H864" i="61"/>
  <c r="H869" i="61"/>
  <c r="H875" i="61"/>
  <c r="H880" i="61"/>
  <c r="H885" i="61"/>
  <c r="H891" i="61"/>
  <c r="H896" i="61"/>
  <c r="H901" i="61"/>
  <c r="H907" i="61"/>
  <c r="H162" i="61"/>
  <c r="H166" i="61"/>
  <c r="H170" i="61"/>
  <c r="H174" i="61"/>
  <c r="H178" i="61"/>
  <c r="H182" i="61"/>
  <c r="H140" i="61"/>
  <c r="H145" i="61"/>
  <c r="H151" i="61"/>
  <c r="H156" i="61"/>
  <c r="H161" i="61"/>
  <c r="H107" i="61"/>
  <c r="H112" i="61"/>
  <c r="H117" i="61"/>
  <c r="H123" i="61"/>
  <c r="H128" i="61"/>
  <c r="H133" i="61"/>
  <c r="H83" i="61"/>
  <c r="H91" i="61"/>
  <c r="H99" i="61"/>
  <c r="H51" i="61"/>
  <c r="H59" i="61"/>
  <c r="H67" i="61"/>
  <c r="H75" i="61"/>
  <c r="H21" i="61"/>
  <c r="H25" i="61"/>
  <c r="H29" i="61"/>
  <c r="H33" i="61"/>
  <c r="H37" i="61"/>
  <c r="H41" i="61"/>
  <c r="H45" i="61"/>
  <c r="H203" i="61"/>
  <c r="H224" i="61"/>
  <c r="H245" i="61"/>
  <c r="H267" i="61"/>
  <c r="H288" i="61"/>
  <c r="H309" i="61"/>
  <c r="H331" i="61"/>
  <c r="H352" i="61"/>
  <c r="H373" i="61"/>
  <c r="H395" i="61"/>
  <c r="H416" i="61"/>
  <c r="H437" i="61"/>
  <c r="H459" i="61"/>
  <c r="H480" i="61"/>
  <c r="H501" i="61"/>
  <c r="H523" i="61"/>
  <c r="H544" i="61"/>
  <c r="H565" i="61"/>
  <c r="H587" i="61"/>
  <c r="H608" i="61"/>
  <c r="H629" i="61"/>
  <c r="H643" i="61"/>
  <c r="H653" i="61"/>
  <c r="H664" i="61"/>
  <c r="H675" i="61"/>
  <c r="H685" i="61"/>
  <c r="H696" i="61"/>
  <c r="H707" i="61"/>
  <c r="H717" i="61"/>
  <c r="H728" i="61"/>
  <c r="H739" i="61"/>
  <c r="H749" i="61"/>
  <c r="H760" i="61"/>
  <c r="H771" i="61"/>
  <c r="H781" i="61"/>
  <c r="H792" i="61"/>
  <c r="H803" i="61"/>
  <c r="H813" i="61"/>
  <c r="H824" i="61"/>
  <c r="H192" i="61"/>
  <c r="H277" i="61"/>
  <c r="H363" i="61"/>
  <c r="H448" i="61"/>
  <c r="H533" i="61"/>
  <c r="H619" i="61"/>
  <c r="H669" i="61"/>
  <c r="H712" i="61"/>
  <c r="H755" i="61"/>
  <c r="H797" i="61"/>
  <c r="H835" i="61"/>
  <c r="H856" i="61"/>
  <c r="H871" i="61"/>
  <c r="H881" i="61"/>
  <c r="H892" i="61"/>
  <c r="H903" i="61"/>
  <c r="H163" i="61"/>
  <c r="H171" i="61"/>
  <c r="H179" i="61"/>
  <c r="H141" i="61"/>
  <c r="H152" i="61"/>
  <c r="H103" i="61"/>
  <c r="H113" i="61"/>
  <c r="H124" i="61"/>
  <c r="H135" i="61"/>
  <c r="H93" i="61"/>
  <c r="H53" i="61"/>
  <c r="H69" i="61"/>
  <c r="H22" i="61"/>
  <c r="H30" i="61"/>
  <c r="H38" i="61"/>
  <c r="H213" i="61"/>
  <c r="H320" i="61"/>
  <c r="H427" i="61"/>
  <c r="H555" i="61"/>
  <c r="H648" i="61"/>
  <c r="H701" i="61"/>
  <c r="H765" i="61"/>
  <c r="H819" i="61"/>
  <c r="H851" i="61"/>
  <c r="H873" i="61"/>
  <c r="H887" i="61"/>
  <c r="H900" i="61"/>
  <c r="H165" i="61"/>
  <c r="H175" i="61"/>
  <c r="H139" i="61"/>
  <c r="H155" i="61"/>
  <c r="H108" i="61"/>
  <c r="H121" i="61"/>
  <c r="H81" i="61"/>
  <c r="H101" i="61"/>
  <c r="H65" i="61"/>
  <c r="H24" i="61"/>
  <c r="H34" i="61"/>
  <c r="H44" i="61"/>
  <c r="H49" i="61"/>
  <c r="H256" i="61"/>
  <c r="H491" i="61"/>
  <c r="H680" i="61"/>
  <c r="H840" i="61"/>
  <c r="H879" i="61"/>
  <c r="H908" i="61"/>
  <c r="H181" i="61"/>
  <c r="H160" i="61"/>
  <c r="H129" i="61"/>
  <c r="H57" i="61"/>
  <c r="H28" i="61"/>
  <c r="H299" i="61"/>
  <c r="H512" i="61"/>
  <c r="H691" i="61"/>
  <c r="H808" i="61"/>
  <c r="H868" i="61"/>
  <c r="H897" i="61"/>
  <c r="H173" i="61"/>
  <c r="H149" i="61"/>
  <c r="H119" i="61"/>
  <c r="H97" i="61"/>
  <c r="H20" i="61"/>
  <c r="H42" i="61"/>
  <c r="H235" i="61"/>
  <c r="H341" i="61"/>
  <c r="H469" i="61"/>
  <c r="H576" i="61"/>
  <c r="H659" i="61"/>
  <c r="H723" i="61"/>
  <c r="H776" i="61"/>
  <c r="H829" i="61"/>
  <c r="H861" i="61"/>
  <c r="H876" i="61"/>
  <c r="H889" i="61"/>
  <c r="H905" i="61"/>
  <c r="H167" i="61"/>
  <c r="H177" i="61"/>
  <c r="H144" i="61"/>
  <c r="H157" i="61"/>
  <c r="H111" i="61"/>
  <c r="H127" i="61"/>
  <c r="H85" i="61"/>
  <c r="H73" i="61"/>
  <c r="H26" i="61"/>
  <c r="H36" i="61"/>
  <c r="H384" i="61"/>
  <c r="H597" i="61"/>
  <c r="H733" i="61"/>
  <c r="H787" i="61"/>
  <c r="H865" i="61"/>
  <c r="H895" i="61"/>
  <c r="H169" i="61"/>
  <c r="H147" i="61"/>
  <c r="H116" i="61"/>
  <c r="H89" i="61"/>
  <c r="H77" i="61"/>
  <c r="H40" i="61"/>
  <c r="H405" i="61"/>
  <c r="H637" i="61"/>
  <c r="H744" i="61"/>
  <c r="H845" i="61"/>
  <c r="H884" i="61"/>
  <c r="H911" i="61"/>
  <c r="H136" i="61"/>
  <c r="H105" i="61"/>
  <c r="H132" i="61"/>
  <c r="H61" i="61"/>
  <c r="H32" i="61"/>
  <c r="H910" i="61"/>
  <c r="H894" i="61"/>
  <c r="H878" i="61"/>
  <c r="H862" i="61"/>
  <c r="H846" i="61"/>
  <c r="H830" i="61"/>
  <c r="H814" i="61"/>
  <c r="H798" i="61"/>
  <c r="H782" i="61"/>
  <c r="H766" i="61"/>
  <c r="H750" i="61"/>
  <c r="H734" i="61"/>
  <c r="H718" i="61"/>
  <c r="H702" i="61"/>
  <c r="H686" i="61"/>
  <c r="H670" i="61"/>
  <c r="H654" i="61"/>
  <c r="H638" i="61"/>
  <c r="H622" i="61"/>
  <c r="H606" i="61"/>
  <c r="H590" i="61"/>
  <c r="H574" i="61"/>
  <c r="H558" i="61"/>
  <c r="H542" i="61"/>
  <c r="H526" i="61"/>
  <c r="H510" i="61"/>
  <c r="H494" i="61"/>
  <c r="H478" i="61"/>
  <c r="H462" i="61"/>
  <c r="H446" i="61"/>
  <c r="H430" i="61"/>
  <c r="H96" i="61"/>
  <c r="H80" i="61"/>
  <c r="H64" i="61"/>
  <c r="H48" i="61"/>
  <c r="H406" i="61"/>
  <c r="H390" i="61"/>
  <c r="H374" i="61"/>
  <c r="H358" i="61"/>
  <c r="H342" i="61"/>
  <c r="H326" i="61"/>
  <c r="H310" i="61"/>
  <c r="H294" i="61"/>
  <c r="H262" i="61"/>
  <c r="H246" i="61"/>
  <c r="H230" i="61"/>
  <c r="H214" i="61"/>
  <c r="H198" i="61"/>
  <c r="H158" i="61"/>
  <c r="H142" i="61"/>
  <c r="H126" i="61"/>
  <c r="H110" i="61"/>
  <c r="H94" i="61"/>
  <c r="H78" i="61"/>
  <c r="H62" i="61"/>
  <c r="H46" i="61"/>
  <c r="H906" i="61"/>
  <c r="H890" i="61"/>
  <c r="H874" i="61"/>
  <c r="H858" i="61"/>
  <c r="H842" i="61"/>
  <c r="H826" i="61"/>
  <c r="H810" i="61"/>
  <c r="H794" i="61"/>
  <c r="H778" i="61"/>
  <c r="H762" i="61"/>
  <c r="H746" i="61"/>
  <c r="H730" i="61"/>
  <c r="H714" i="61"/>
  <c r="H698" i="61"/>
  <c r="H666" i="61"/>
  <c r="H650" i="61"/>
  <c r="H634" i="61"/>
  <c r="H618" i="61"/>
  <c r="H602" i="61"/>
  <c r="H586" i="61"/>
  <c r="H570" i="61"/>
  <c r="H554" i="61"/>
  <c r="H538" i="61"/>
  <c r="H522" i="61"/>
  <c r="H506" i="61"/>
  <c r="H490" i="61"/>
  <c r="H474" i="61"/>
  <c r="H458" i="61"/>
  <c r="H442" i="61"/>
  <c r="H426" i="61"/>
  <c r="H76" i="61"/>
  <c r="H60" i="61"/>
  <c r="H418" i="61"/>
  <c r="H402" i="61"/>
  <c r="H386" i="61"/>
  <c r="H370" i="61"/>
  <c r="H354" i="61"/>
  <c r="H338" i="61"/>
  <c r="H322" i="61"/>
  <c r="H306" i="61"/>
  <c r="H290" i="61"/>
  <c r="H274" i="61"/>
  <c r="H258" i="61"/>
  <c r="H242" i="61"/>
  <c r="H226" i="61"/>
  <c r="H210" i="61"/>
  <c r="H154" i="61"/>
  <c r="H138" i="61"/>
  <c r="H106" i="61"/>
  <c r="H74" i="61"/>
  <c r="H902" i="61"/>
  <c r="H870" i="61"/>
  <c r="H838" i="61"/>
  <c r="H806" i="61"/>
  <c r="H774" i="61"/>
  <c r="H742" i="61"/>
  <c r="H710" i="61"/>
  <c r="H678" i="61"/>
  <c r="H662" i="61"/>
  <c r="H630" i="61"/>
  <c r="H598" i="61"/>
  <c r="H550" i="61"/>
  <c r="H518" i="61"/>
  <c r="H486" i="61"/>
  <c r="H470" i="61"/>
  <c r="H422" i="61"/>
  <c r="H72" i="61"/>
  <c r="H414" i="61"/>
  <c r="H382" i="61"/>
  <c r="H350" i="61"/>
  <c r="H318" i="61"/>
  <c r="H286" i="61"/>
  <c r="H254" i="61"/>
  <c r="H222" i="61"/>
  <c r="H190" i="61"/>
  <c r="H898" i="61"/>
  <c r="H882" i="61"/>
  <c r="H866" i="61"/>
  <c r="H850" i="61"/>
  <c r="H834" i="61"/>
  <c r="H818" i="61"/>
  <c r="H802" i="61"/>
  <c r="H786" i="61"/>
  <c r="H770" i="61"/>
  <c r="H754" i="61"/>
  <c r="H738" i="61"/>
  <c r="H722" i="61"/>
  <c r="H706" i="61"/>
  <c r="H690" i="61"/>
  <c r="H674" i="61"/>
  <c r="H658" i="61"/>
  <c r="H642" i="61"/>
  <c r="H626" i="61"/>
  <c r="H610" i="61"/>
  <c r="H594" i="61"/>
  <c r="H578" i="61"/>
  <c r="H562" i="61"/>
  <c r="H546" i="61"/>
  <c r="H530" i="61"/>
  <c r="H514" i="61"/>
  <c r="H498" i="61"/>
  <c r="H482" i="61"/>
  <c r="H466" i="61"/>
  <c r="H450" i="61"/>
  <c r="H434" i="61"/>
  <c r="H100" i="61"/>
  <c r="H84" i="61"/>
  <c r="H68" i="61"/>
  <c r="H52" i="61"/>
  <c r="H410" i="61"/>
  <c r="H394" i="61"/>
  <c r="H378" i="61"/>
  <c r="H362" i="61"/>
  <c r="H346" i="61"/>
  <c r="H330" i="61"/>
  <c r="H314" i="61"/>
  <c r="H298" i="61"/>
  <c r="H282" i="61"/>
  <c r="H266" i="61"/>
  <c r="H250" i="61"/>
  <c r="H234" i="61"/>
  <c r="H218" i="61"/>
  <c r="H202" i="61"/>
  <c r="H186" i="61"/>
  <c r="H146" i="61"/>
  <c r="H130" i="61"/>
  <c r="H114" i="61"/>
  <c r="H98" i="61"/>
  <c r="H82" i="61"/>
  <c r="H66" i="61"/>
  <c r="H50" i="61"/>
  <c r="H92" i="61"/>
  <c r="H194" i="61"/>
  <c r="H122" i="61"/>
  <c r="H90" i="61"/>
  <c r="H58" i="61"/>
  <c r="H886" i="61"/>
  <c r="H854" i="61"/>
  <c r="H822" i="61"/>
  <c r="H790" i="61"/>
  <c r="H758" i="61"/>
  <c r="H726" i="61"/>
  <c r="H694" i="61"/>
  <c r="H646" i="61"/>
  <c r="H614" i="61"/>
  <c r="H582" i="61"/>
  <c r="H566" i="61"/>
  <c r="H534" i="61"/>
  <c r="H502" i="61"/>
  <c r="H454" i="61"/>
  <c r="H438" i="61"/>
  <c r="H88" i="61"/>
  <c r="H56" i="61"/>
  <c r="H398" i="61"/>
  <c r="H366" i="61"/>
  <c r="H334" i="61"/>
  <c r="H302" i="61"/>
  <c r="H270" i="61"/>
  <c r="H238" i="61"/>
  <c r="H206" i="61"/>
  <c r="H150" i="61"/>
  <c r="H86" i="61"/>
  <c r="H18" i="61"/>
  <c r="H134" i="61"/>
  <c r="H70" i="61"/>
  <c r="H118" i="61"/>
  <c r="H54" i="61"/>
  <c r="H102" i="61"/>
  <c r="D173" i="8"/>
  <c r="O136" i="37" s="1"/>
  <c r="C173" i="8"/>
  <c r="N136" i="37" s="1"/>
  <c r="D169" i="8"/>
  <c r="O132" i="37" s="1"/>
  <c r="C169" i="8"/>
  <c r="N132" i="37" s="1"/>
  <c r="D165" i="8"/>
  <c r="O128" i="37" s="1"/>
  <c r="C165" i="8"/>
  <c r="N128" i="37" s="1"/>
  <c r="D157" i="8"/>
  <c r="O120" i="37" s="1"/>
  <c r="C157" i="8"/>
  <c r="N120" i="37" s="1"/>
  <c r="D151" i="8"/>
  <c r="O114" i="37" s="1"/>
  <c r="C151" i="8"/>
  <c r="N114" i="37" s="1"/>
  <c r="D145" i="8"/>
  <c r="O108" i="37" s="1"/>
  <c r="C145" i="8"/>
  <c r="N108" i="37" s="1"/>
  <c r="D139" i="8"/>
  <c r="O102" i="37" s="1"/>
  <c r="C139" i="8"/>
  <c r="N102" i="37" s="1"/>
  <c r="D135" i="8"/>
  <c r="O98" i="37" s="1"/>
  <c r="C135" i="8"/>
  <c r="N98" i="37" s="1"/>
  <c r="D131" i="8"/>
  <c r="O94" i="37" s="1"/>
  <c r="C131" i="8"/>
  <c r="N94" i="37" s="1"/>
  <c r="D125" i="8"/>
  <c r="O88" i="37" s="1"/>
  <c r="C125" i="8"/>
  <c r="N88" i="37" s="1"/>
  <c r="D119" i="8"/>
  <c r="O82" i="37" s="1"/>
  <c r="C119" i="8"/>
  <c r="N82" i="37" s="1"/>
  <c r="D113" i="8"/>
  <c r="O76" i="37" s="1"/>
  <c r="C113" i="8"/>
  <c r="N76" i="37" s="1"/>
  <c r="D94" i="8"/>
  <c r="O57" i="37" s="1"/>
  <c r="C94" i="8"/>
  <c r="N57" i="37" s="1"/>
  <c r="D93" i="8"/>
  <c r="O56" i="37" s="1"/>
  <c r="C93" i="8"/>
  <c r="N56" i="37" s="1"/>
  <c r="D90" i="8"/>
  <c r="O53" i="37" s="1"/>
  <c r="C90" i="8"/>
  <c r="N53" i="37" s="1"/>
  <c r="D79" i="8"/>
  <c r="O42" i="37" s="1"/>
  <c r="C79" i="8"/>
  <c r="N42" i="37" s="1"/>
  <c r="D75" i="8"/>
  <c r="O38" i="37" s="1"/>
  <c r="C75" i="8"/>
  <c r="N38" i="37" s="1"/>
  <c r="D78" i="8"/>
  <c r="O41" i="37" s="1"/>
  <c r="C78" i="8"/>
  <c r="N41" i="37" s="1"/>
  <c r="D86" i="8"/>
  <c r="O49" i="37" s="1"/>
  <c r="C86" i="8"/>
  <c r="N49" i="37" s="1"/>
  <c r="D64" i="8"/>
  <c r="C64" i="8"/>
  <c r="D107" i="8"/>
  <c r="O70" i="37" s="1"/>
  <c r="C107" i="8"/>
  <c r="N70" i="37" s="1"/>
  <c r="D58" i="8"/>
  <c r="C58" i="8"/>
  <c r="D53" i="8"/>
  <c r="C53" i="8"/>
  <c r="D104" i="8"/>
  <c r="O67" i="37" s="1"/>
  <c r="C104" i="8"/>
  <c r="N67" i="37" s="1"/>
  <c r="D62" i="8"/>
  <c r="C62" i="8"/>
  <c r="D48" i="8"/>
  <c r="C48" i="8"/>
  <c r="D46" i="8"/>
  <c r="C46" i="8"/>
  <c r="D54" i="8"/>
  <c r="C54" i="8"/>
  <c r="D60" i="8"/>
  <c r="C60" i="8"/>
  <c r="D103" i="8"/>
  <c r="O66" i="37" s="1"/>
  <c r="C103" i="8"/>
  <c r="N66" i="37" s="1"/>
  <c r="D52" i="8"/>
  <c r="C52" i="8"/>
  <c r="D59" i="8"/>
  <c r="C59" i="8"/>
  <c r="D101" i="8"/>
  <c r="O64" i="37" s="1"/>
  <c r="C101" i="8"/>
  <c r="N64" i="37" s="1"/>
  <c r="D30" i="8"/>
  <c r="C30" i="8"/>
  <c r="D70" i="8"/>
  <c r="O33" i="37" s="1"/>
  <c r="C70" i="8"/>
  <c r="N33" i="37" s="1"/>
  <c r="D68" i="8"/>
  <c r="O31" i="37" s="1"/>
  <c r="C68" i="8"/>
  <c r="N31" i="37" s="1"/>
  <c r="D40" i="8"/>
  <c r="C40" i="8"/>
  <c r="D39" i="8"/>
  <c r="C39" i="8"/>
  <c r="D71" i="8"/>
  <c r="O34" i="37" s="1"/>
  <c r="C71" i="8"/>
  <c r="N34" i="37" s="1"/>
  <c r="D43" i="8"/>
  <c r="C43" i="8"/>
  <c r="D28" i="8"/>
  <c r="C28" i="8"/>
  <c r="D82" i="8"/>
  <c r="O45" i="37" s="1"/>
  <c r="C82" i="8"/>
  <c r="N45" i="37" s="1"/>
  <c r="D41" i="8"/>
  <c r="C41" i="8"/>
  <c r="D29" i="8"/>
  <c r="C29" i="8"/>
  <c r="D26" i="8"/>
  <c r="C26" i="8"/>
  <c r="D85" i="8"/>
  <c r="O48" i="37" s="1"/>
  <c r="C85" i="8"/>
  <c r="N48" i="37" s="1"/>
  <c r="D45" i="8"/>
  <c r="C45" i="8"/>
  <c r="D27" i="8"/>
  <c r="C27" i="8"/>
  <c r="D34" i="8"/>
  <c r="C34" i="8"/>
  <c r="D22" i="8"/>
  <c r="C22" i="8"/>
  <c r="D32" i="8"/>
  <c r="C32" i="8"/>
  <c r="D21" i="8"/>
  <c r="C21" i="8"/>
  <c r="D19" i="8"/>
  <c r="C19" i="8"/>
  <c r="D12" i="8"/>
  <c r="C12" i="8"/>
  <c r="D7" i="8"/>
  <c r="C7" i="8"/>
  <c r="D8" i="8"/>
  <c r="C8" i="8"/>
  <c r="D14" i="8"/>
  <c r="C14" i="8"/>
  <c r="D13" i="8"/>
  <c r="C13" i="8"/>
  <c r="D9" i="8"/>
  <c r="C9" i="8"/>
  <c r="D175" i="8"/>
  <c r="O138" i="37" s="1"/>
  <c r="C175" i="8"/>
  <c r="N138" i="37" s="1"/>
  <c r="D171" i="8"/>
  <c r="O134" i="37" s="1"/>
  <c r="C171" i="8"/>
  <c r="N134" i="37" s="1"/>
  <c r="D167" i="8"/>
  <c r="O130" i="37" s="1"/>
  <c r="C167" i="8"/>
  <c r="N130" i="37" s="1"/>
  <c r="D163" i="8"/>
  <c r="O126" i="37" s="1"/>
  <c r="C163" i="8"/>
  <c r="N126" i="37" s="1"/>
  <c r="D161" i="8"/>
  <c r="O124" i="37" s="1"/>
  <c r="C161" i="8"/>
  <c r="N124" i="37" s="1"/>
  <c r="D159" i="8"/>
  <c r="O122" i="37" s="1"/>
  <c r="C159" i="8"/>
  <c r="N122" i="37" s="1"/>
  <c r="D155" i="8"/>
  <c r="O118" i="37" s="1"/>
  <c r="C155" i="8"/>
  <c r="N118" i="37" s="1"/>
  <c r="D153" i="8"/>
  <c r="O116" i="37" s="1"/>
  <c r="C153" i="8"/>
  <c r="N116" i="37" s="1"/>
  <c r="D149" i="8"/>
  <c r="O112" i="37" s="1"/>
  <c r="C149" i="8"/>
  <c r="N112" i="37" s="1"/>
  <c r="D147" i="8"/>
  <c r="O110" i="37" s="1"/>
  <c r="C147" i="8"/>
  <c r="N110" i="37" s="1"/>
  <c r="D143" i="8"/>
  <c r="O106" i="37" s="1"/>
  <c r="C143" i="8"/>
  <c r="N106" i="37" s="1"/>
  <c r="D141" i="8"/>
  <c r="O104" i="37" s="1"/>
  <c r="C141" i="8"/>
  <c r="N104" i="37" s="1"/>
  <c r="D137" i="8"/>
  <c r="O100" i="37" s="1"/>
  <c r="C137" i="8"/>
  <c r="N100" i="37" s="1"/>
  <c r="D133" i="8"/>
  <c r="O96" i="37" s="1"/>
  <c r="C133" i="8"/>
  <c r="N96" i="37" s="1"/>
  <c r="D129" i="8"/>
  <c r="O92" i="37" s="1"/>
  <c r="C129" i="8"/>
  <c r="N92" i="37" s="1"/>
  <c r="D127" i="8"/>
  <c r="O90" i="37" s="1"/>
  <c r="C127" i="8"/>
  <c r="N90" i="37" s="1"/>
  <c r="D123" i="8"/>
  <c r="O86" i="37" s="1"/>
  <c r="C123" i="8"/>
  <c r="N86" i="37" s="1"/>
  <c r="D121" i="8"/>
  <c r="O84" i="37" s="1"/>
  <c r="C121" i="8"/>
  <c r="N84" i="37" s="1"/>
  <c r="D117" i="8"/>
  <c r="O80" i="37" s="1"/>
  <c r="C117" i="8"/>
  <c r="N80" i="37" s="1"/>
  <c r="D115" i="8"/>
  <c r="O78" i="37" s="1"/>
  <c r="C115" i="8"/>
  <c r="N78" i="37" s="1"/>
  <c r="D96" i="8"/>
  <c r="O59" i="37" s="1"/>
  <c r="C96" i="8"/>
  <c r="N59" i="37" s="1"/>
  <c r="D111" i="8"/>
  <c r="O74" i="37" s="1"/>
  <c r="C111" i="8"/>
  <c r="N74" i="37" s="1"/>
  <c r="D84" i="8"/>
  <c r="O47" i="37" s="1"/>
  <c r="C84" i="8"/>
  <c r="N47" i="37" s="1"/>
  <c r="D108" i="8"/>
  <c r="O71" i="37" s="1"/>
  <c r="C108" i="8"/>
  <c r="N71" i="37" s="1"/>
  <c r="D73" i="8"/>
  <c r="O36" i="37" s="1"/>
  <c r="C73" i="8"/>
  <c r="N36" i="37" s="1"/>
  <c r="D106" i="8"/>
  <c r="O69" i="37" s="1"/>
  <c r="C106" i="8"/>
  <c r="N69" i="37" s="1"/>
  <c r="C174" i="8"/>
  <c r="N137" i="37" s="1"/>
  <c r="D174" i="8"/>
  <c r="O137" i="37" s="1"/>
  <c r="C172" i="8"/>
  <c r="N135" i="37" s="1"/>
  <c r="D172" i="8"/>
  <c r="O135" i="37" s="1"/>
  <c r="C168" i="8"/>
  <c r="N131" i="37" s="1"/>
  <c r="D168" i="8"/>
  <c r="O131" i="37" s="1"/>
  <c r="C164" i="8"/>
  <c r="N127" i="37" s="1"/>
  <c r="D164" i="8"/>
  <c r="O127" i="37" s="1"/>
  <c r="C160" i="8"/>
  <c r="N123" i="37" s="1"/>
  <c r="D160" i="8"/>
  <c r="O123" i="37" s="1"/>
  <c r="C158" i="8"/>
  <c r="N121" i="37" s="1"/>
  <c r="D158" i="8"/>
  <c r="O121" i="37" s="1"/>
  <c r="C154" i="8"/>
  <c r="N117" i="37" s="1"/>
  <c r="D154" i="8"/>
  <c r="O117" i="37" s="1"/>
  <c r="C152" i="8"/>
  <c r="N115" i="37" s="1"/>
  <c r="D152" i="8"/>
  <c r="O115" i="37" s="1"/>
  <c r="C148" i="8"/>
  <c r="N111" i="37" s="1"/>
  <c r="D148" i="8"/>
  <c r="O111" i="37" s="1"/>
  <c r="C146" i="8"/>
  <c r="N109" i="37" s="1"/>
  <c r="D146" i="8"/>
  <c r="O109" i="37" s="1"/>
  <c r="C142" i="8"/>
  <c r="N105" i="37" s="1"/>
  <c r="D142" i="8"/>
  <c r="O105" i="37" s="1"/>
  <c r="C140" i="8"/>
  <c r="N103" i="37" s="1"/>
  <c r="D140" i="8"/>
  <c r="O103" i="37" s="1"/>
  <c r="C136" i="8"/>
  <c r="N99" i="37" s="1"/>
  <c r="D136" i="8"/>
  <c r="O99" i="37" s="1"/>
  <c r="C132" i="8"/>
  <c r="N95" i="37" s="1"/>
  <c r="D132" i="8"/>
  <c r="O95" i="37" s="1"/>
  <c r="C128" i="8"/>
  <c r="N91" i="37" s="1"/>
  <c r="D128" i="8"/>
  <c r="O91" i="37" s="1"/>
  <c r="C124" i="8"/>
  <c r="N87" i="37" s="1"/>
  <c r="D124" i="8"/>
  <c r="O87" i="37" s="1"/>
  <c r="C120" i="8"/>
  <c r="N83" i="37" s="1"/>
  <c r="D120" i="8"/>
  <c r="O83" i="37" s="1"/>
  <c r="C116" i="8"/>
  <c r="N79" i="37" s="1"/>
  <c r="D116" i="8"/>
  <c r="O79" i="37" s="1"/>
  <c r="C95" i="8"/>
  <c r="N58" i="37" s="1"/>
  <c r="D95" i="8"/>
  <c r="O58" i="37" s="1"/>
  <c r="C91" i="8"/>
  <c r="N54" i="37" s="1"/>
  <c r="D91" i="8"/>
  <c r="O54" i="37" s="1"/>
  <c r="C97" i="8"/>
  <c r="N60" i="37" s="1"/>
  <c r="D97" i="8"/>
  <c r="O60" i="37" s="1"/>
  <c r="C110" i="8"/>
  <c r="N73" i="37" s="1"/>
  <c r="D110" i="8"/>
  <c r="O73" i="37" s="1"/>
  <c r="C109" i="8"/>
  <c r="N72" i="37" s="1"/>
  <c r="D109" i="8"/>
  <c r="O72" i="37" s="1"/>
  <c r="C80" i="8"/>
  <c r="N43" i="37" s="1"/>
  <c r="D80" i="8"/>
  <c r="O43" i="37" s="1"/>
  <c r="C77" i="8"/>
  <c r="N40" i="37" s="1"/>
  <c r="D77" i="8"/>
  <c r="O40" i="37" s="1"/>
  <c r="C74" i="8"/>
  <c r="N37" i="37" s="1"/>
  <c r="D74" i="8"/>
  <c r="O37" i="37" s="1"/>
  <c r="C72" i="8"/>
  <c r="N35" i="37" s="1"/>
  <c r="D72" i="8"/>
  <c r="O35" i="37" s="1"/>
  <c r="C76" i="8"/>
  <c r="N39" i="37" s="1"/>
  <c r="D76" i="8"/>
  <c r="O39" i="37" s="1"/>
  <c r="C65" i="8"/>
  <c r="D65" i="8"/>
  <c r="C63" i="8"/>
  <c r="D63" i="8"/>
  <c r="C61" i="8"/>
  <c r="D61" i="8"/>
  <c r="C66" i="8"/>
  <c r="N29" i="37" s="1"/>
  <c r="D66" i="8"/>
  <c r="O29" i="37" s="1"/>
  <c r="C55" i="8"/>
  <c r="D55" i="8"/>
  <c r="C105" i="8"/>
  <c r="N68" i="37" s="1"/>
  <c r="D105" i="8"/>
  <c r="O68" i="37" s="1"/>
  <c r="C51" i="8"/>
  <c r="D51" i="8"/>
  <c r="C92" i="8"/>
  <c r="N55" i="37" s="1"/>
  <c r="D92" i="8"/>
  <c r="O55" i="37" s="1"/>
  <c r="C47" i="8"/>
  <c r="D47" i="8"/>
  <c r="C57" i="8"/>
  <c r="D57" i="8"/>
  <c r="C50" i="8"/>
  <c r="D50" i="8"/>
  <c r="C81" i="8"/>
  <c r="N44" i="37" s="1"/>
  <c r="D81" i="8"/>
  <c r="O44" i="37" s="1"/>
  <c r="C87" i="8"/>
  <c r="N50" i="37" s="1"/>
  <c r="D87" i="8"/>
  <c r="O50" i="37" s="1"/>
  <c r="C98" i="8"/>
  <c r="N61" i="37" s="1"/>
  <c r="D98" i="8"/>
  <c r="O61" i="37" s="1"/>
  <c r="C102" i="8"/>
  <c r="N65" i="37" s="1"/>
  <c r="D102" i="8"/>
  <c r="O65" i="37" s="1"/>
  <c r="C33" i="8"/>
  <c r="D33" i="8"/>
  <c r="C49" i="8"/>
  <c r="D49" i="8"/>
  <c r="C100" i="8"/>
  <c r="N63" i="37" s="1"/>
  <c r="D100" i="8"/>
  <c r="O63" i="37" s="1"/>
  <c r="C37" i="8"/>
  <c r="D37" i="8"/>
  <c r="C44" i="8"/>
  <c r="D44" i="8"/>
  <c r="C99" i="8"/>
  <c r="N62" i="37" s="1"/>
  <c r="D99" i="8"/>
  <c r="O62" i="37" s="1"/>
  <c r="C83" i="8"/>
  <c r="N46" i="37" s="1"/>
  <c r="D83" i="8"/>
  <c r="O46" i="37" s="1"/>
  <c r="C42" i="8"/>
  <c r="D42" i="8"/>
  <c r="C89" i="8"/>
  <c r="N52" i="37" s="1"/>
  <c r="D89" i="8"/>
  <c r="O52" i="37" s="1"/>
  <c r="C67" i="8"/>
  <c r="N30" i="37" s="1"/>
  <c r="D67" i="8"/>
  <c r="O30" i="37" s="1"/>
  <c r="C36" i="8"/>
  <c r="D36" i="8"/>
  <c r="C25" i="8"/>
  <c r="D25" i="8"/>
  <c r="C69" i="8"/>
  <c r="N32" i="37" s="1"/>
  <c r="D69" i="8"/>
  <c r="O32" i="37" s="1"/>
  <c r="C35" i="8"/>
  <c r="D35" i="8"/>
  <c r="C31" i="8"/>
  <c r="D31" i="8"/>
  <c r="C23" i="8"/>
  <c r="D23" i="8"/>
  <c r="C56" i="8"/>
  <c r="D56" i="8"/>
  <c r="C24" i="8"/>
  <c r="D24" i="8"/>
  <c r="C38" i="8"/>
  <c r="N7" i="37" s="1"/>
  <c r="D38" i="8"/>
  <c r="O7" i="37" s="1"/>
  <c r="C20" i="8"/>
  <c r="D20" i="8"/>
  <c r="C15" i="8"/>
  <c r="D15" i="8"/>
  <c r="C17" i="8"/>
  <c r="D17" i="8"/>
  <c r="C16" i="8"/>
  <c r="D16" i="8"/>
  <c r="C18" i="8"/>
  <c r="D18" i="8"/>
  <c r="C11" i="8"/>
  <c r="D11" i="8"/>
  <c r="C6" i="8"/>
  <c r="D6" i="8"/>
  <c r="C170" i="8"/>
  <c r="N133" i="37" s="1"/>
  <c r="D170" i="8"/>
  <c r="O133" i="37" s="1"/>
  <c r="C166" i="8"/>
  <c r="N129" i="37" s="1"/>
  <c r="D166" i="8"/>
  <c r="O129" i="37" s="1"/>
  <c r="C162" i="8"/>
  <c r="N125" i="37" s="1"/>
  <c r="D162" i="8"/>
  <c r="O125" i="37" s="1"/>
  <c r="C156" i="8"/>
  <c r="N119" i="37" s="1"/>
  <c r="D156" i="8"/>
  <c r="O119" i="37" s="1"/>
  <c r="C150" i="8"/>
  <c r="N113" i="37" s="1"/>
  <c r="D150" i="8"/>
  <c r="O113" i="37" s="1"/>
  <c r="C144" i="8"/>
  <c r="N107" i="37" s="1"/>
  <c r="D144" i="8"/>
  <c r="O107" i="37" s="1"/>
  <c r="C138" i="8"/>
  <c r="N101" i="37" s="1"/>
  <c r="D138" i="8"/>
  <c r="O101" i="37" s="1"/>
  <c r="C134" i="8"/>
  <c r="N97" i="37" s="1"/>
  <c r="D134" i="8"/>
  <c r="O97" i="37" s="1"/>
  <c r="C130" i="8"/>
  <c r="N93" i="37" s="1"/>
  <c r="D130" i="8"/>
  <c r="O93" i="37" s="1"/>
  <c r="C126" i="8"/>
  <c r="N89" i="37" s="1"/>
  <c r="D126" i="8"/>
  <c r="O89" i="37" s="1"/>
  <c r="C122" i="8"/>
  <c r="N85" i="37" s="1"/>
  <c r="D122" i="8"/>
  <c r="O85" i="37" s="1"/>
  <c r="C118" i="8"/>
  <c r="N81" i="37" s="1"/>
  <c r="D118" i="8"/>
  <c r="O81" i="37" s="1"/>
  <c r="C114" i="8"/>
  <c r="N77" i="37" s="1"/>
  <c r="D114" i="8"/>
  <c r="O77" i="37" s="1"/>
  <c r="C112" i="8"/>
  <c r="N75" i="37" s="1"/>
  <c r="D112" i="8"/>
  <c r="O75" i="37" s="1"/>
  <c r="C88" i="8"/>
  <c r="N51" i="37" s="1"/>
  <c r="D88" i="8"/>
  <c r="O51" i="37" s="1"/>
  <c r="D10" i="8"/>
  <c r="C10" i="8"/>
  <c r="D9" i="37" l="1"/>
  <c r="D14" i="37"/>
  <c r="E9" i="37"/>
  <c r="N13" i="37"/>
  <c r="E8" i="37"/>
  <c r="O15" i="37"/>
  <c r="E18" i="37"/>
  <c r="O10" i="37"/>
  <c r="O9" i="37"/>
  <c r="D19" i="37"/>
  <c r="D7" i="37"/>
  <c r="E12" i="37"/>
  <c r="D17" i="37"/>
  <c r="N12" i="37"/>
  <c r="N11" i="37"/>
  <c r="N17" i="37"/>
  <c r="E15" i="37"/>
  <c r="O14" i="37"/>
  <c r="E13" i="37"/>
  <c r="E16" i="37"/>
  <c r="O19" i="37"/>
  <c r="D10" i="37"/>
  <c r="N8" i="37"/>
  <c r="N18" i="37"/>
  <c r="E14" i="37"/>
  <c r="O17" i="37"/>
  <c r="E7" i="37"/>
  <c r="D12" i="37"/>
  <c r="N14" i="37"/>
  <c r="D13" i="37"/>
  <c r="D11" i="37"/>
  <c r="D16" i="37"/>
  <c r="N19" i="37"/>
  <c r="E17" i="37"/>
  <c r="E10" i="37"/>
  <c r="O12" i="37"/>
  <c r="O8" i="37"/>
  <c r="O18" i="37"/>
  <c r="O16" i="37"/>
  <c r="E11" i="37"/>
  <c r="O11" i="37"/>
  <c r="E19" i="37"/>
  <c r="O13" i="37"/>
  <c r="D15" i="37"/>
  <c r="D8" i="37"/>
  <c r="N15" i="37"/>
  <c r="D18" i="37"/>
  <c r="N10" i="37"/>
  <c r="N9" i="37"/>
  <c r="N16" i="37"/>
  <c r="J70" i="61"/>
  <c r="V70" i="61" s="1"/>
  <c r="M70" i="61"/>
  <c r="Y70" i="61" s="1"/>
  <c r="I70" i="61"/>
  <c r="L70" i="61"/>
  <c r="X70" i="61" s="1"/>
  <c r="K70" i="61"/>
  <c r="W70" i="61" s="1"/>
  <c r="M150" i="61"/>
  <c r="Y150" i="61" s="1"/>
  <c r="I150" i="61"/>
  <c r="J150" i="61"/>
  <c r="V150" i="61" s="1"/>
  <c r="K150" i="61"/>
  <c r="W150" i="61" s="1"/>
  <c r="L150" i="61"/>
  <c r="X150" i="61" s="1"/>
  <c r="L302" i="61"/>
  <c r="X302" i="61" s="1"/>
  <c r="I302" i="61"/>
  <c r="J302" i="61"/>
  <c r="V302" i="61" s="1"/>
  <c r="M302" i="61"/>
  <c r="Y302" i="61" s="1"/>
  <c r="K302" i="61"/>
  <c r="W302" i="61" s="1"/>
  <c r="I56" i="61"/>
  <c r="M56" i="61"/>
  <c r="Y56" i="61" s="1"/>
  <c r="K56" i="61"/>
  <c r="W56" i="61" s="1"/>
  <c r="L56" i="61"/>
  <c r="X56" i="61" s="1"/>
  <c r="J56" i="61"/>
  <c r="V56" i="61" s="1"/>
  <c r="J502" i="61"/>
  <c r="V502" i="61" s="1"/>
  <c r="L502" i="61"/>
  <c r="X502" i="61" s="1"/>
  <c r="K502" i="61"/>
  <c r="W502" i="61" s="1"/>
  <c r="M502" i="61"/>
  <c r="Y502" i="61" s="1"/>
  <c r="I502" i="61"/>
  <c r="I614" i="61"/>
  <c r="L614" i="61"/>
  <c r="X614" i="61" s="1"/>
  <c r="K614" i="61"/>
  <c r="W614" i="61" s="1"/>
  <c r="M614" i="61"/>
  <c r="Y614" i="61" s="1"/>
  <c r="J614" i="61"/>
  <c r="V614" i="61" s="1"/>
  <c r="L758" i="61"/>
  <c r="X758" i="61" s="1"/>
  <c r="K758" i="61"/>
  <c r="W758" i="61" s="1"/>
  <c r="M758" i="61"/>
  <c r="Y758" i="61" s="1"/>
  <c r="J758" i="61"/>
  <c r="V758" i="61" s="1"/>
  <c r="I758" i="61"/>
  <c r="K886" i="61"/>
  <c r="W886" i="61" s="1"/>
  <c r="M886" i="61"/>
  <c r="Y886" i="61" s="1"/>
  <c r="I886" i="61"/>
  <c r="L886" i="61"/>
  <c r="X886" i="61" s="1"/>
  <c r="J886" i="61"/>
  <c r="V886" i="61" s="1"/>
  <c r="K194" i="61"/>
  <c r="W194" i="61" s="1"/>
  <c r="J194" i="61"/>
  <c r="V194" i="61" s="1"/>
  <c r="L194" i="61"/>
  <c r="X194" i="61" s="1"/>
  <c r="I194" i="61"/>
  <c r="M194" i="61"/>
  <c r="Y194" i="61" s="1"/>
  <c r="K82" i="61"/>
  <c r="W82" i="61" s="1"/>
  <c r="J82" i="61"/>
  <c r="V82" i="61" s="1"/>
  <c r="L82" i="61"/>
  <c r="X82" i="61" s="1"/>
  <c r="M82" i="61"/>
  <c r="Y82" i="61" s="1"/>
  <c r="I82" i="61"/>
  <c r="M146" i="61"/>
  <c r="Y146" i="61" s="1"/>
  <c r="K146" i="61"/>
  <c r="W146" i="61" s="1"/>
  <c r="L146" i="61"/>
  <c r="X146" i="61" s="1"/>
  <c r="J146" i="61"/>
  <c r="V146" i="61" s="1"/>
  <c r="I146" i="61"/>
  <c r="M234" i="61"/>
  <c r="Y234" i="61" s="1"/>
  <c r="L234" i="61"/>
  <c r="X234" i="61" s="1"/>
  <c r="I234" i="61"/>
  <c r="J234" i="61"/>
  <c r="V234" i="61" s="1"/>
  <c r="K234" i="61"/>
  <c r="W234" i="61" s="1"/>
  <c r="I298" i="61"/>
  <c r="L298" i="61"/>
  <c r="X298" i="61" s="1"/>
  <c r="M298" i="61"/>
  <c r="Y298" i="61" s="1"/>
  <c r="J298" i="61"/>
  <c r="V298" i="61" s="1"/>
  <c r="K298" i="61"/>
  <c r="W298" i="61" s="1"/>
  <c r="M362" i="61"/>
  <c r="Y362" i="61" s="1"/>
  <c r="I362" i="61"/>
  <c r="K362" i="61"/>
  <c r="W362" i="61" s="1"/>
  <c r="L362" i="61"/>
  <c r="X362" i="61" s="1"/>
  <c r="J362" i="61"/>
  <c r="V362" i="61" s="1"/>
  <c r="I52" i="61"/>
  <c r="L52" i="61"/>
  <c r="X52" i="61" s="1"/>
  <c r="K52" i="61"/>
  <c r="W52" i="61" s="1"/>
  <c r="J52" i="61"/>
  <c r="V52" i="61" s="1"/>
  <c r="M52" i="61"/>
  <c r="Y52" i="61" s="1"/>
  <c r="I434" i="61"/>
  <c r="M434" i="61"/>
  <c r="Y434" i="61" s="1"/>
  <c r="J434" i="61"/>
  <c r="V434" i="61" s="1"/>
  <c r="L434" i="61"/>
  <c r="X434" i="61" s="1"/>
  <c r="K434" i="61"/>
  <c r="W434" i="61" s="1"/>
  <c r="M498" i="61"/>
  <c r="Y498" i="61" s="1"/>
  <c r="K498" i="61"/>
  <c r="W498" i="61" s="1"/>
  <c r="I498" i="61"/>
  <c r="L498" i="61"/>
  <c r="X498" i="61" s="1"/>
  <c r="J498" i="61"/>
  <c r="V498" i="61" s="1"/>
  <c r="I562" i="61"/>
  <c r="M562" i="61"/>
  <c r="Y562" i="61" s="1"/>
  <c r="K562" i="61"/>
  <c r="W562" i="61" s="1"/>
  <c r="J562" i="61"/>
  <c r="V562" i="61" s="1"/>
  <c r="L562" i="61"/>
  <c r="X562" i="61" s="1"/>
  <c r="M626" i="61"/>
  <c r="Y626" i="61" s="1"/>
  <c r="L626" i="61"/>
  <c r="X626" i="61" s="1"/>
  <c r="I626" i="61"/>
  <c r="J626" i="61"/>
  <c r="V626" i="61" s="1"/>
  <c r="K626" i="61"/>
  <c r="W626" i="61" s="1"/>
  <c r="M690" i="61"/>
  <c r="Y690" i="61" s="1"/>
  <c r="L690" i="61"/>
  <c r="X690" i="61" s="1"/>
  <c r="I690" i="61"/>
  <c r="J690" i="61"/>
  <c r="V690" i="61" s="1"/>
  <c r="K690" i="61"/>
  <c r="W690" i="61" s="1"/>
  <c r="M754" i="61"/>
  <c r="Y754" i="61" s="1"/>
  <c r="J754" i="61"/>
  <c r="V754" i="61" s="1"/>
  <c r="L754" i="61"/>
  <c r="X754" i="61" s="1"/>
  <c r="I754" i="61"/>
  <c r="K754" i="61"/>
  <c r="W754" i="61" s="1"/>
  <c r="J818" i="61"/>
  <c r="V818" i="61" s="1"/>
  <c r="I818" i="61"/>
  <c r="L818" i="61"/>
  <c r="X818" i="61" s="1"/>
  <c r="M818" i="61"/>
  <c r="Y818" i="61" s="1"/>
  <c r="K818" i="61"/>
  <c r="W818" i="61" s="1"/>
  <c r="I882" i="61"/>
  <c r="K882" i="61"/>
  <c r="W882" i="61" s="1"/>
  <c r="J882" i="61"/>
  <c r="V882" i="61" s="1"/>
  <c r="L882" i="61"/>
  <c r="X882" i="61" s="1"/>
  <c r="M882" i="61"/>
  <c r="Y882" i="61" s="1"/>
  <c r="J254" i="61"/>
  <c r="V254" i="61" s="1"/>
  <c r="I254" i="61"/>
  <c r="M254" i="61"/>
  <c r="Y254" i="61" s="1"/>
  <c r="L254" i="61"/>
  <c r="X254" i="61" s="1"/>
  <c r="K254" i="61"/>
  <c r="W254" i="61" s="1"/>
  <c r="I382" i="61"/>
  <c r="M382" i="61"/>
  <c r="Y382" i="61" s="1"/>
  <c r="K382" i="61"/>
  <c r="W382" i="61" s="1"/>
  <c r="L382" i="61"/>
  <c r="X382" i="61" s="1"/>
  <c r="J382" i="61"/>
  <c r="V382" i="61" s="1"/>
  <c r="L470" i="61"/>
  <c r="X470" i="61" s="1"/>
  <c r="M470" i="61"/>
  <c r="Y470" i="61" s="1"/>
  <c r="J470" i="61"/>
  <c r="V470" i="61" s="1"/>
  <c r="K470" i="61"/>
  <c r="W470" i="61" s="1"/>
  <c r="I470" i="61"/>
  <c r="L598" i="61"/>
  <c r="X598" i="61" s="1"/>
  <c r="M598" i="61"/>
  <c r="Y598" i="61" s="1"/>
  <c r="J598" i="61"/>
  <c r="V598" i="61" s="1"/>
  <c r="K598" i="61"/>
  <c r="W598" i="61" s="1"/>
  <c r="I598" i="61"/>
  <c r="M710" i="61"/>
  <c r="Y710" i="61" s="1"/>
  <c r="J710" i="61"/>
  <c r="V710" i="61" s="1"/>
  <c r="I710" i="61"/>
  <c r="L710" i="61"/>
  <c r="X710" i="61" s="1"/>
  <c r="K710" i="61"/>
  <c r="W710" i="61" s="1"/>
  <c r="J838" i="61"/>
  <c r="V838" i="61" s="1"/>
  <c r="M838" i="61"/>
  <c r="Y838" i="61" s="1"/>
  <c r="K838" i="61"/>
  <c r="W838" i="61" s="1"/>
  <c r="I838" i="61"/>
  <c r="L838" i="61"/>
  <c r="X838" i="61" s="1"/>
  <c r="I106" i="61"/>
  <c r="M106" i="61"/>
  <c r="Y106" i="61" s="1"/>
  <c r="L106" i="61"/>
  <c r="X106" i="61" s="1"/>
  <c r="J106" i="61"/>
  <c r="V106" i="61" s="1"/>
  <c r="K106" i="61"/>
  <c r="W106" i="61" s="1"/>
  <c r="M226" i="61"/>
  <c r="Y226" i="61" s="1"/>
  <c r="K226" i="61"/>
  <c r="W226" i="61" s="1"/>
  <c r="I226" i="61"/>
  <c r="J226" i="61"/>
  <c r="V226" i="61" s="1"/>
  <c r="L226" i="61"/>
  <c r="X226" i="61" s="1"/>
  <c r="J290" i="61"/>
  <c r="V290" i="61" s="1"/>
  <c r="M290" i="61"/>
  <c r="Y290" i="61" s="1"/>
  <c r="K290" i="61"/>
  <c r="W290" i="61" s="1"/>
  <c r="I290" i="61"/>
  <c r="L290" i="61"/>
  <c r="X290" i="61" s="1"/>
  <c r="J354" i="61"/>
  <c r="V354" i="61" s="1"/>
  <c r="K354" i="61"/>
  <c r="W354" i="61" s="1"/>
  <c r="L354" i="61"/>
  <c r="X354" i="61" s="1"/>
  <c r="I354" i="61"/>
  <c r="M354" i="61"/>
  <c r="Y354" i="61" s="1"/>
  <c r="K418" i="61"/>
  <c r="W418" i="61" s="1"/>
  <c r="I418" i="61"/>
  <c r="L418" i="61"/>
  <c r="X418" i="61" s="1"/>
  <c r="M418" i="61"/>
  <c r="Y418" i="61" s="1"/>
  <c r="J418" i="61"/>
  <c r="V418" i="61" s="1"/>
  <c r="L442" i="61"/>
  <c r="X442" i="61" s="1"/>
  <c r="M442" i="61"/>
  <c r="Y442" i="61" s="1"/>
  <c r="J442" i="61"/>
  <c r="V442" i="61" s="1"/>
  <c r="K442" i="61"/>
  <c r="W442" i="61" s="1"/>
  <c r="I442" i="61"/>
  <c r="L506" i="61"/>
  <c r="X506" i="61" s="1"/>
  <c r="M506" i="61"/>
  <c r="Y506" i="61" s="1"/>
  <c r="I506" i="61"/>
  <c r="K506" i="61"/>
  <c r="W506" i="61" s="1"/>
  <c r="J506" i="61"/>
  <c r="V506" i="61" s="1"/>
  <c r="L570" i="61"/>
  <c r="X570" i="61" s="1"/>
  <c r="M570" i="61"/>
  <c r="Y570" i="61" s="1"/>
  <c r="J570" i="61"/>
  <c r="V570" i="61" s="1"/>
  <c r="I570" i="61"/>
  <c r="K570" i="61"/>
  <c r="W570" i="61" s="1"/>
  <c r="L634" i="61"/>
  <c r="X634" i="61" s="1"/>
  <c r="K634" i="61"/>
  <c r="W634" i="61" s="1"/>
  <c r="M634" i="61"/>
  <c r="Y634" i="61" s="1"/>
  <c r="I634" i="61"/>
  <c r="J634" i="61"/>
  <c r="V634" i="61" s="1"/>
  <c r="I698" i="61"/>
  <c r="K698" i="61"/>
  <c r="W698" i="61" s="1"/>
  <c r="M698" i="61"/>
  <c r="Y698" i="61" s="1"/>
  <c r="J698" i="61"/>
  <c r="V698" i="61" s="1"/>
  <c r="L698" i="61"/>
  <c r="X698" i="61" s="1"/>
  <c r="K762" i="61"/>
  <c r="W762" i="61" s="1"/>
  <c r="I762" i="61"/>
  <c r="L762" i="61"/>
  <c r="X762" i="61" s="1"/>
  <c r="M762" i="61"/>
  <c r="Y762" i="61" s="1"/>
  <c r="J762" i="61"/>
  <c r="V762" i="61" s="1"/>
  <c r="I826" i="61"/>
  <c r="K826" i="61"/>
  <c r="W826" i="61" s="1"/>
  <c r="J826" i="61"/>
  <c r="V826" i="61" s="1"/>
  <c r="M826" i="61"/>
  <c r="Y826" i="61" s="1"/>
  <c r="L826" i="61"/>
  <c r="X826" i="61" s="1"/>
  <c r="M890" i="61"/>
  <c r="Y890" i="61" s="1"/>
  <c r="J890" i="61"/>
  <c r="V890" i="61" s="1"/>
  <c r="K890" i="61"/>
  <c r="W890" i="61" s="1"/>
  <c r="L890" i="61"/>
  <c r="X890" i="61" s="1"/>
  <c r="I890" i="61"/>
  <c r="L78" i="61"/>
  <c r="X78" i="61" s="1"/>
  <c r="I78" i="61"/>
  <c r="K78" i="61"/>
  <c r="W78" i="61" s="1"/>
  <c r="J78" i="61"/>
  <c r="V78" i="61" s="1"/>
  <c r="M78" i="61"/>
  <c r="Y78" i="61" s="1"/>
  <c r="I142" i="61"/>
  <c r="K142" i="61"/>
  <c r="W142" i="61" s="1"/>
  <c r="J142" i="61"/>
  <c r="V142" i="61" s="1"/>
  <c r="L142" i="61"/>
  <c r="X142" i="61" s="1"/>
  <c r="M142" i="61"/>
  <c r="Y142" i="61" s="1"/>
  <c r="J230" i="61"/>
  <c r="V230" i="61" s="1"/>
  <c r="L230" i="61"/>
  <c r="X230" i="61" s="1"/>
  <c r="M230" i="61"/>
  <c r="Y230" i="61" s="1"/>
  <c r="I230" i="61"/>
  <c r="K230" i="61"/>
  <c r="W230" i="61" s="1"/>
  <c r="J294" i="61"/>
  <c r="V294" i="61" s="1"/>
  <c r="L294" i="61"/>
  <c r="X294" i="61" s="1"/>
  <c r="K294" i="61"/>
  <c r="W294" i="61" s="1"/>
  <c r="I294" i="61"/>
  <c r="M294" i="61"/>
  <c r="Y294" i="61" s="1"/>
  <c r="I358" i="61"/>
  <c r="L358" i="61"/>
  <c r="X358" i="61" s="1"/>
  <c r="K358" i="61"/>
  <c r="W358" i="61" s="1"/>
  <c r="J358" i="61"/>
  <c r="V358" i="61" s="1"/>
  <c r="M358" i="61"/>
  <c r="Y358" i="61" s="1"/>
  <c r="K48" i="61"/>
  <c r="W48" i="61" s="1"/>
  <c r="J48" i="61"/>
  <c r="V48" i="61" s="1"/>
  <c r="M48" i="61"/>
  <c r="Y48" i="61" s="1"/>
  <c r="I48" i="61"/>
  <c r="L48" i="61"/>
  <c r="X48" i="61" s="1"/>
  <c r="J430" i="61"/>
  <c r="V430" i="61" s="1"/>
  <c r="K430" i="61"/>
  <c r="W430" i="61" s="1"/>
  <c r="I430" i="61"/>
  <c r="L430" i="61"/>
  <c r="X430" i="61" s="1"/>
  <c r="M430" i="61"/>
  <c r="Y430" i="61" s="1"/>
  <c r="K494" i="61"/>
  <c r="W494" i="61" s="1"/>
  <c r="I494" i="61"/>
  <c r="L494" i="61"/>
  <c r="X494" i="61" s="1"/>
  <c r="J494" i="61"/>
  <c r="V494" i="61" s="1"/>
  <c r="M494" i="61"/>
  <c r="Y494" i="61" s="1"/>
  <c r="J558" i="61"/>
  <c r="V558" i="61" s="1"/>
  <c r="K558" i="61"/>
  <c r="W558" i="61" s="1"/>
  <c r="I558" i="61"/>
  <c r="L558" i="61"/>
  <c r="X558" i="61" s="1"/>
  <c r="M558" i="61"/>
  <c r="Y558" i="61" s="1"/>
  <c r="K622" i="61"/>
  <c r="W622" i="61" s="1"/>
  <c r="I622" i="61"/>
  <c r="L622" i="61"/>
  <c r="X622" i="61" s="1"/>
  <c r="M622" i="61"/>
  <c r="Y622" i="61" s="1"/>
  <c r="J622" i="61"/>
  <c r="V622" i="61" s="1"/>
  <c r="K686" i="61"/>
  <c r="W686" i="61" s="1"/>
  <c r="J686" i="61"/>
  <c r="V686" i="61" s="1"/>
  <c r="I686" i="61"/>
  <c r="L686" i="61"/>
  <c r="X686" i="61" s="1"/>
  <c r="M686" i="61"/>
  <c r="Y686" i="61" s="1"/>
  <c r="J750" i="61"/>
  <c r="V750" i="61" s="1"/>
  <c r="K750" i="61"/>
  <c r="W750" i="61" s="1"/>
  <c r="I750" i="61"/>
  <c r="L750" i="61"/>
  <c r="X750" i="61" s="1"/>
  <c r="M750" i="61"/>
  <c r="Y750" i="61" s="1"/>
  <c r="L814" i="61"/>
  <c r="X814" i="61" s="1"/>
  <c r="I814" i="61"/>
  <c r="J814" i="61"/>
  <c r="V814" i="61" s="1"/>
  <c r="M814" i="61"/>
  <c r="Y814" i="61" s="1"/>
  <c r="K814" i="61"/>
  <c r="W814" i="61" s="1"/>
  <c r="K878" i="61"/>
  <c r="W878" i="61" s="1"/>
  <c r="I878" i="61"/>
  <c r="J878" i="61"/>
  <c r="V878" i="61" s="1"/>
  <c r="L878" i="61"/>
  <c r="X878" i="61" s="1"/>
  <c r="M878" i="61"/>
  <c r="Y878" i="61" s="1"/>
  <c r="M61" i="61"/>
  <c r="Y61" i="61" s="1"/>
  <c r="K61" i="61"/>
  <c r="W61" i="61" s="1"/>
  <c r="I61" i="61"/>
  <c r="J61" i="61"/>
  <c r="V61" i="61" s="1"/>
  <c r="L61" i="61"/>
  <c r="X61" i="61" s="1"/>
  <c r="M911" i="61"/>
  <c r="Y911" i="61" s="1"/>
  <c r="J911" i="61"/>
  <c r="V911" i="61" s="1"/>
  <c r="I911" i="61"/>
  <c r="K911" i="61"/>
  <c r="W911" i="61" s="1"/>
  <c r="L911" i="61"/>
  <c r="X911" i="61" s="1"/>
  <c r="L637" i="61"/>
  <c r="X637" i="61" s="1"/>
  <c r="J637" i="61"/>
  <c r="V637" i="61" s="1"/>
  <c r="I637" i="61"/>
  <c r="K637" i="61"/>
  <c r="W637" i="61" s="1"/>
  <c r="M637" i="61"/>
  <c r="Y637" i="61" s="1"/>
  <c r="K89" i="61"/>
  <c r="W89" i="61" s="1"/>
  <c r="M89" i="61"/>
  <c r="Y89" i="61" s="1"/>
  <c r="L89" i="61"/>
  <c r="X89" i="61" s="1"/>
  <c r="I89" i="61"/>
  <c r="J89" i="61"/>
  <c r="V89" i="61" s="1"/>
  <c r="L895" i="61"/>
  <c r="X895" i="61" s="1"/>
  <c r="M895" i="61"/>
  <c r="Y895" i="61" s="1"/>
  <c r="J895" i="61"/>
  <c r="V895" i="61" s="1"/>
  <c r="K895" i="61"/>
  <c r="W895" i="61" s="1"/>
  <c r="I895" i="61"/>
  <c r="J597" i="61"/>
  <c r="V597" i="61" s="1"/>
  <c r="L597" i="61"/>
  <c r="X597" i="61" s="1"/>
  <c r="M597" i="61"/>
  <c r="Y597" i="61" s="1"/>
  <c r="K597" i="61"/>
  <c r="W597" i="61" s="1"/>
  <c r="I597" i="61"/>
  <c r="K73" i="61"/>
  <c r="W73" i="61" s="1"/>
  <c r="J73" i="61"/>
  <c r="V73" i="61" s="1"/>
  <c r="M73" i="61"/>
  <c r="Y73" i="61" s="1"/>
  <c r="L73" i="61"/>
  <c r="X73" i="61" s="1"/>
  <c r="I73" i="61"/>
  <c r="I157" i="61"/>
  <c r="M157" i="61"/>
  <c r="Y157" i="61" s="1"/>
  <c r="K157" i="61"/>
  <c r="W157" i="61" s="1"/>
  <c r="J157" i="61"/>
  <c r="V157" i="61" s="1"/>
  <c r="L157" i="61"/>
  <c r="X157" i="61" s="1"/>
  <c r="K905" i="61"/>
  <c r="W905" i="61" s="1"/>
  <c r="L905" i="61"/>
  <c r="X905" i="61" s="1"/>
  <c r="J905" i="61"/>
  <c r="V905" i="61" s="1"/>
  <c r="M905" i="61"/>
  <c r="Y905" i="61" s="1"/>
  <c r="I905" i="61"/>
  <c r="I829" i="61"/>
  <c r="J829" i="61"/>
  <c r="V829" i="61" s="1"/>
  <c r="K829" i="61"/>
  <c r="W829" i="61" s="1"/>
  <c r="L829" i="61"/>
  <c r="X829" i="61" s="1"/>
  <c r="M829" i="61"/>
  <c r="Y829" i="61" s="1"/>
  <c r="M576" i="61"/>
  <c r="Y576" i="61" s="1"/>
  <c r="K576" i="61"/>
  <c r="W576" i="61" s="1"/>
  <c r="I576" i="61"/>
  <c r="L576" i="61"/>
  <c r="X576" i="61" s="1"/>
  <c r="J576" i="61"/>
  <c r="V576" i="61" s="1"/>
  <c r="I42" i="61"/>
  <c r="K42" i="61"/>
  <c r="W42" i="61" s="1"/>
  <c r="M42" i="61"/>
  <c r="Y42" i="61" s="1"/>
  <c r="L42" i="61"/>
  <c r="X42" i="61" s="1"/>
  <c r="E41" i="62"/>
  <c r="J42" i="61"/>
  <c r="V42" i="61" s="1"/>
  <c r="I149" i="61"/>
  <c r="K149" i="61"/>
  <c r="W149" i="61" s="1"/>
  <c r="J149" i="61"/>
  <c r="V149" i="61" s="1"/>
  <c r="L149" i="61"/>
  <c r="X149" i="61" s="1"/>
  <c r="M149" i="61"/>
  <c r="Y149" i="61" s="1"/>
  <c r="K808" i="61"/>
  <c r="W808" i="61" s="1"/>
  <c r="M808" i="61"/>
  <c r="Y808" i="61" s="1"/>
  <c r="I808" i="61"/>
  <c r="J808" i="61"/>
  <c r="V808" i="61" s="1"/>
  <c r="L808" i="61"/>
  <c r="X808" i="61" s="1"/>
  <c r="K28" i="61"/>
  <c r="W28" i="61" s="1"/>
  <c r="I28" i="61"/>
  <c r="M28" i="61"/>
  <c r="Y28" i="61" s="1"/>
  <c r="J28" i="61"/>
  <c r="V28" i="61" s="1"/>
  <c r="E27" i="62"/>
  <c r="L28" i="61"/>
  <c r="X28" i="61" s="1"/>
  <c r="I181" i="61"/>
  <c r="K181" i="61"/>
  <c r="W181" i="61" s="1"/>
  <c r="J181" i="61"/>
  <c r="V181" i="61" s="1"/>
  <c r="L181" i="61"/>
  <c r="X181" i="61" s="1"/>
  <c r="M181" i="61"/>
  <c r="Y181" i="61" s="1"/>
  <c r="J680" i="61"/>
  <c r="V680" i="61" s="1"/>
  <c r="L680" i="61"/>
  <c r="X680" i="61" s="1"/>
  <c r="M680" i="61"/>
  <c r="Y680" i="61" s="1"/>
  <c r="I680" i="61"/>
  <c r="K680" i="61"/>
  <c r="W680" i="61" s="1"/>
  <c r="M44" i="61"/>
  <c r="Y44" i="61" s="1"/>
  <c r="J44" i="61"/>
  <c r="V44" i="61" s="1"/>
  <c r="K44" i="61"/>
  <c r="W44" i="61" s="1"/>
  <c r="L44" i="61"/>
  <c r="X44" i="61" s="1"/>
  <c r="E43" i="62"/>
  <c r="I44" i="61"/>
  <c r="L101" i="61"/>
  <c r="X101" i="61" s="1"/>
  <c r="I101" i="61"/>
  <c r="K101" i="61"/>
  <c r="W101" i="61" s="1"/>
  <c r="J101" i="61"/>
  <c r="V101" i="61" s="1"/>
  <c r="M101" i="61"/>
  <c r="Y101" i="61" s="1"/>
  <c r="I155" i="61"/>
  <c r="L155" i="61"/>
  <c r="X155" i="61" s="1"/>
  <c r="M155" i="61"/>
  <c r="Y155" i="61" s="1"/>
  <c r="K155" i="61"/>
  <c r="W155" i="61" s="1"/>
  <c r="J155" i="61"/>
  <c r="V155" i="61" s="1"/>
  <c r="J900" i="61"/>
  <c r="V900" i="61" s="1"/>
  <c r="L900" i="61"/>
  <c r="X900" i="61" s="1"/>
  <c r="I900" i="61"/>
  <c r="M900" i="61"/>
  <c r="Y900" i="61" s="1"/>
  <c r="K900" i="61"/>
  <c r="W900" i="61" s="1"/>
  <c r="K819" i="61"/>
  <c r="W819" i="61" s="1"/>
  <c r="M819" i="61"/>
  <c r="Y819" i="61" s="1"/>
  <c r="I819" i="61"/>
  <c r="L819" i="61"/>
  <c r="X819" i="61" s="1"/>
  <c r="J819" i="61"/>
  <c r="V819" i="61" s="1"/>
  <c r="J555" i="61"/>
  <c r="V555" i="61" s="1"/>
  <c r="K555" i="61"/>
  <c r="W555" i="61" s="1"/>
  <c r="L555" i="61"/>
  <c r="X555" i="61" s="1"/>
  <c r="I555" i="61"/>
  <c r="M555" i="61"/>
  <c r="Y555" i="61" s="1"/>
  <c r="L38" i="61"/>
  <c r="X38" i="61" s="1"/>
  <c r="K38" i="61"/>
  <c r="W38" i="61" s="1"/>
  <c r="E37" i="62"/>
  <c r="M38" i="61"/>
  <c r="Y38" i="61" s="1"/>
  <c r="I38" i="61"/>
  <c r="J38" i="61"/>
  <c r="V38" i="61" s="1"/>
  <c r="M53" i="61"/>
  <c r="Y53" i="61" s="1"/>
  <c r="L53" i="61"/>
  <c r="X53" i="61" s="1"/>
  <c r="I53" i="61"/>
  <c r="K53" i="61"/>
  <c r="W53" i="61" s="1"/>
  <c r="J53" i="61"/>
  <c r="V53" i="61" s="1"/>
  <c r="K113" i="61"/>
  <c r="W113" i="61" s="1"/>
  <c r="J113" i="61"/>
  <c r="V113" i="61" s="1"/>
  <c r="I113" i="61"/>
  <c r="M113" i="61"/>
  <c r="Y113" i="61" s="1"/>
  <c r="L113" i="61"/>
  <c r="X113" i="61" s="1"/>
  <c r="I179" i="61"/>
  <c r="K179" i="61"/>
  <c r="W179" i="61" s="1"/>
  <c r="J179" i="61"/>
  <c r="V179" i="61" s="1"/>
  <c r="M179" i="61"/>
  <c r="Y179" i="61" s="1"/>
  <c r="L179" i="61"/>
  <c r="X179" i="61" s="1"/>
  <c r="I892" i="61"/>
  <c r="M892" i="61"/>
  <c r="Y892" i="61" s="1"/>
  <c r="K892" i="61"/>
  <c r="W892" i="61" s="1"/>
  <c r="J892" i="61"/>
  <c r="V892" i="61" s="1"/>
  <c r="L892" i="61"/>
  <c r="X892" i="61" s="1"/>
  <c r="K835" i="61"/>
  <c r="W835" i="61" s="1"/>
  <c r="I835" i="61"/>
  <c r="M835" i="61"/>
  <c r="Y835" i="61" s="1"/>
  <c r="J835" i="61"/>
  <c r="V835" i="61" s="1"/>
  <c r="L835" i="61"/>
  <c r="X835" i="61" s="1"/>
  <c r="L669" i="61"/>
  <c r="X669" i="61" s="1"/>
  <c r="J669" i="61"/>
  <c r="V669" i="61" s="1"/>
  <c r="I669" i="61"/>
  <c r="M669" i="61"/>
  <c r="Y669" i="61" s="1"/>
  <c r="K669" i="61"/>
  <c r="W669" i="61" s="1"/>
  <c r="L363" i="61"/>
  <c r="X363" i="61" s="1"/>
  <c r="I363" i="61"/>
  <c r="K363" i="61"/>
  <c r="W363" i="61" s="1"/>
  <c r="M363" i="61"/>
  <c r="Y363" i="61" s="1"/>
  <c r="J363" i="61"/>
  <c r="V363" i="61" s="1"/>
  <c r="M813" i="61"/>
  <c r="Y813" i="61" s="1"/>
  <c r="L813" i="61"/>
  <c r="X813" i="61" s="1"/>
  <c r="J813" i="61"/>
  <c r="V813" i="61" s="1"/>
  <c r="I813" i="61"/>
  <c r="K813" i="61"/>
  <c r="W813" i="61" s="1"/>
  <c r="K771" i="61"/>
  <c r="W771" i="61" s="1"/>
  <c r="L771" i="61"/>
  <c r="X771" i="61" s="1"/>
  <c r="M771" i="61"/>
  <c r="Y771" i="61" s="1"/>
  <c r="J771" i="61"/>
  <c r="V771" i="61" s="1"/>
  <c r="I771" i="61"/>
  <c r="M728" i="61"/>
  <c r="Y728" i="61" s="1"/>
  <c r="K728" i="61"/>
  <c r="W728" i="61" s="1"/>
  <c r="J728" i="61"/>
  <c r="V728" i="61" s="1"/>
  <c r="L728" i="61"/>
  <c r="X728" i="61" s="1"/>
  <c r="I728" i="61"/>
  <c r="M685" i="61"/>
  <c r="Y685" i="61" s="1"/>
  <c r="L685" i="61"/>
  <c r="X685" i="61" s="1"/>
  <c r="J685" i="61"/>
  <c r="V685" i="61" s="1"/>
  <c r="K685" i="61"/>
  <c r="W685" i="61" s="1"/>
  <c r="I685" i="61"/>
  <c r="M643" i="61"/>
  <c r="Y643" i="61" s="1"/>
  <c r="J643" i="61"/>
  <c r="V643" i="61" s="1"/>
  <c r="L643" i="61"/>
  <c r="X643" i="61" s="1"/>
  <c r="I643" i="61"/>
  <c r="K643" i="61"/>
  <c r="W643" i="61" s="1"/>
  <c r="L565" i="61"/>
  <c r="X565" i="61" s="1"/>
  <c r="J565" i="61"/>
  <c r="V565" i="61" s="1"/>
  <c r="M565" i="61"/>
  <c r="Y565" i="61" s="1"/>
  <c r="K565" i="61"/>
  <c r="W565" i="61" s="1"/>
  <c r="I565" i="61"/>
  <c r="M480" i="61"/>
  <c r="Y480" i="61" s="1"/>
  <c r="J480" i="61"/>
  <c r="V480" i="61" s="1"/>
  <c r="K480" i="61"/>
  <c r="W480" i="61" s="1"/>
  <c r="L480" i="61"/>
  <c r="X480" i="61" s="1"/>
  <c r="I480" i="61"/>
  <c r="K395" i="61"/>
  <c r="W395" i="61" s="1"/>
  <c r="L395" i="61"/>
  <c r="X395" i="61" s="1"/>
  <c r="I395" i="61"/>
  <c r="M395" i="61"/>
  <c r="Y395" i="61" s="1"/>
  <c r="J395" i="61"/>
  <c r="V395" i="61" s="1"/>
  <c r="I309" i="61"/>
  <c r="K309" i="61"/>
  <c r="W309" i="61" s="1"/>
  <c r="J309" i="61"/>
  <c r="V309" i="61" s="1"/>
  <c r="L309" i="61"/>
  <c r="X309" i="61" s="1"/>
  <c r="M309" i="61"/>
  <c r="Y309" i="61" s="1"/>
  <c r="L224" i="61"/>
  <c r="X224" i="61" s="1"/>
  <c r="K224" i="61"/>
  <c r="W224" i="61" s="1"/>
  <c r="J224" i="61"/>
  <c r="V224" i="61" s="1"/>
  <c r="M224" i="61"/>
  <c r="Y224" i="61" s="1"/>
  <c r="I224" i="61"/>
  <c r="K37" i="61"/>
  <c r="W37" i="61" s="1"/>
  <c r="L37" i="61"/>
  <c r="X37" i="61" s="1"/>
  <c r="M37" i="61"/>
  <c r="Y37" i="61" s="1"/>
  <c r="J37" i="61"/>
  <c r="V37" i="61" s="1"/>
  <c r="I37" i="61"/>
  <c r="E36" i="62"/>
  <c r="L21" i="61"/>
  <c r="X21" i="61" s="1"/>
  <c r="K21" i="61"/>
  <c r="W21" i="61" s="1"/>
  <c r="I21" i="61"/>
  <c r="J21" i="61"/>
  <c r="V21" i="61" s="1"/>
  <c r="M21" i="61"/>
  <c r="Y21" i="61" s="1"/>
  <c r="E20" i="62"/>
  <c r="I51" i="61"/>
  <c r="M51" i="61"/>
  <c r="Y51" i="61" s="1"/>
  <c r="J51" i="61"/>
  <c r="V51" i="61" s="1"/>
  <c r="K51" i="61"/>
  <c r="W51" i="61" s="1"/>
  <c r="L51" i="61"/>
  <c r="X51" i="61" s="1"/>
  <c r="L133" i="61"/>
  <c r="X133" i="61" s="1"/>
  <c r="I133" i="61"/>
  <c r="K133" i="61"/>
  <c r="W133" i="61" s="1"/>
  <c r="J133" i="61"/>
  <c r="V133" i="61" s="1"/>
  <c r="M133" i="61"/>
  <c r="Y133" i="61" s="1"/>
  <c r="J112" i="61"/>
  <c r="V112" i="61" s="1"/>
  <c r="K112" i="61"/>
  <c r="W112" i="61" s="1"/>
  <c r="M112" i="61"/>
  <c r="Y112" i="61" s="1"/>
  <c r="I112" i="61"/>
  <c r="L112" i="61"/>
  <c r="X112" i="61" s="1"/>
  <c r="M151" i="61"/>
  <c r="Y151" i="61" s="1"/>
  <c r="I151" i="61"/>
  <c r="J151" i="61"/>
  <c r="V151" i="61" s="1"/>
  <c r="L151" i="61"/>
  <c r="X151" i="61" s="1"/>
  <c r="K151" i="61"/>
  <c r="W151" i="61" s="1"/>
  <c r="J178" i="61"/>
  <c r="V178" i="61" s="1"/>
  <c r="K178" i="61"/>
  <c r="W178" i="61" s="1"/>
  <c r="L178" i="61"/>
  <c r="X178" i="61" s="1"/>
  <c r="I178" i="61"/>
  <c r="M178" i="61"/>
  <c r="Y178" i="61" s="1"/>
  <c r="I162" i="61"/>
  <c r="K162" i="61"/>
  <c r="W162" i="61" s="1"/>
  <c r="M162" i="61"/>
  <c r="Y162" i="61" s="1"/>
  <c r="J162" i="61"/>
  <c r="V162" i="61" s="1"/>
  <c r="L162" i="61"/>
  <c r="X162" i="61" s="1"/>
  <c r="I891" i="61"/>
  <c r="L891" i="61"/>
  <c r="X891" i="61" s="1"/>
  <c r="J891" i="61"/>
  <c r="V891" i="61" s="1"/>
  <c r="M891" i="61"/>
  <c r="Y891" i="61" s="1"/>
  <c r="K891" i="61"/>
  <c r="W891" i="61" s="1"/>
  <c r="I869" i="61"/>
  <c r="L869" i="61"/>
  <c r="X869" i="61" s="1"/>
  <c r="K869" i="61"/>
  <c r="W869" i="61" s="1"/>
  <c r="J869" i="61"/>
  <c r="V869" i="61" s="1"/>
  <c r="M869" i="61"/>
  <c r="Y869" i="61" s="1"/>
  <c r="K832" i="61"/>
  <c r="W832" i="61" s="1"/>
  <c r="I832" i="61"/>
  <c r="J832" i="61"/>
  <c r="V832" i="61" s="1"/>
  <c r="L832" i="61"/>
  <c r="X832" i="61" s="1"/>
  <c r="M832" i="61"/>
  <c r="Y832" i="61" s="1"/>
  <c r="J789" i="61"/>
  <c r="V789" i="61" s="1"/>
  <c r="M789" i="61"/>
  <c r="Y789" i="61" s="1"/>
  <c r="K789" i="61"/>
  <c r="W789" i="61" s="1"/>
  <c r="L789" i="61"/>
  <c r="X789" i="61" s="1"/>
  <c r="I789" i="61"/>
  <c r="L747" i="61"/>
  <c r="X747" i="61" s="1"/>
  <c r="I747" i="61"/>
  <c r="K747" i="61"/>
  <c r="W747" i="61" s="1"/>
  <c r="J747" i="61"/>
  <c r="V747" i="61" s="1"/>
  <c r="M747" i="61"/>
  <c r="Y747" i="61" s="1"/>
  <c r="M704" i="61"/>
  <c r="Y704" i="61" s="1"/>
  <c r="J704" i="61"/>
  <c r="V704" i="61" s="1"/>
  <c r="I704" i="61"/>
  <c r="L704" i="61"/>
  <c r="X704" i="61" s="1"/>
  <c r="K704" i="61"/>
  <c r="W704" i="61" s="1"/>
  <c r="J661" i="61"/>
  <c r="V661" i="61" s="1"/>
  <c r="L661" i="61"/>
  <c r="X661" i="61" s="1"/>
  <c r="M661" i="61"/>
  <c r="Y661" i="61" s="1"/>
  <c r="K661" i="61"/>
  <c r="W661" i="61" s="1"/>
  <c r="I661" i="61"/>
  <c r="I603" i="61"/>
  <c r="L603" i="61"/>
  <c r="X603" i="61" s="1"/>
  <c r="M603" i="61"/>
  <c r="Y603" i="61" s="1"/>
  <c r="K603" i="61"/>
  <c r="W603" i="61" s="1"/>
  <c r="J603" i="61"/>
  <c r="V603" i="61" s="1"/>
  <c r="I517" i="61"/>
  <c r="K517" i="61"/>
  <c r="W517" i="61" s="1"/>
  <c r="J517" i="61"/>
  <c r="V517" i="61" s="1"/>
  <c r="L517" i="61"/>
  <c r="X517" i="61" s="1"/>
  <c r="M517" i="61"/>
  <c r="Y517" i="61" s="1"/>
  <c r="I432" i="61"/>
  <c r="K432" i="61"/>
  <c r="W432" i="61" s="1"/>
  <c r="L432" i="61"/>
  <c r="X432" i="61" s="1"/>
  <c r="M432" i="61"/>
  <c r="Y432" i="61" s="1"/>
  <c r="J432" i="61"/>
  <c r="V432" i="61" s="1"/>
  <c r="M347" i="61"/>
  <c r="Y347" i="61" s="1"/>
  <c r="I347" i="61"/>
  <c r="L347" i="61"/>
  <c r="X347" i="61" s="1"/>
  <c r="K347" i="61"/>
  <c r="W347" i="61" s="1"/>
  <c r="J347" i="61"/>
  <c r="V347" i="61" s="1"/>
  <c r="L261" i="61"/>
  <c r="X261" i="61" s="1"/>
  <c r="I261" i="61"/>
  <c r="K261" i="61"/>
  <c r="W261" i="61" s="1"/>
  <c r="J261" i="61"/>
  <c r="V261" i="61" s="1"/>
  <c r="M261" i="61"/>
  <c r="Y261" i="61" s="1"/>
  <c r="K43" i="61"/>
  <c r="W43" i="61" s="1"/>
  <c r="J43" i="61"/>
  <c r="V43" i="61" s="1"/>
  <c r="L43" i="61"/>
  <c r="X43" i="61" s="1"/>
  <c r="I43" i="61"/>
  <c r="M43" i="61"/>
  <c r="Y43" i="61" s="1"/>
  <c r="E42" i="62"/>
  <c r="K27" i="61"/>
  <c r="W27" i="61" s="1"/>
  <c r="I27" i="61"/>
  <c r="J27" i="61"/>
  <c r="V27" i="61" s="1"/>
  <c r="L27" i="61"/>
  <c r="X27" i="61" s="1"/>
  <c r="M27" i="61"/>
  <c r="Y27" i="61" s="1"/>
  <c r="E26" i="62"/>
  <c r="K63" i="61"/>
  <c r="W63" i="61" s="1"/>
  <c r="I63" i="61"/>
  <c r="M63" i="61"/>
  <c r="Y63" i="61" s="1"/>
  <c r="L63" i="61"/>
  <c r="X63" i="61" s="1"/>
  <c r="J63" i="61"/>
  <c r="V63" i="61" s="1"/>
  <c r="M87" i="61"/>
  <c r="Y87" i="61" s="1"/>
  <c r="J87" i="61"/>
  <c r="V87" i="61" s="1"/>
  <c r="I87" i="61"/>
  <c r="L87" i="61"/>
  <c r="X87" i="61" s="1"/>
  <c r="K87" i="61"/>
  <c r="W87" i="61" s="1"/>
  <c r="I120" i="61"/>
  <c r="L120" i="61"/>
  <c r="X120" i="61" s="1"/>
  <c r="M120" i="61"/>
  <c r="Y120" i="61" s="1"/>
  <c r="J120" i="61"/>
  <c r="V120" i="61" s="1"/>
  <c r="K120" i="61"/>
  <c r="W120" i="61" s="1"/>
  <c r="K159" i="61"/>
  <c r="W159" i="61" s="1"/>
  <c r="I159" i="61"/>
  <c r="M159" i="61"/>
  <c r="Y159" i="61" s="1"/>
  <c r="L159" i="61"/>
  <c r="X159" i="61" s="1"/>
  <c r="J159" i="61"/>
  <c r="V159" i="61" s="1"/>
  <c r="K137" i="61"/>
  <c r="W137" i="61" s="1"/>
  <c r="M137" i="61"/>
  <c r="Y137" i="61" s="1"/>
  <c r="J137" i="61"/>
  <c r="V137" i="61" s="1"/>
  <c r="L137" i="61"/>
  <c r="X137" i="61" s="1"/>
  <c r="I137" i="61"/>
  <c r="L168" i="61"/>
  <c r="X168" i="61" s="1"/>
  <c r="I168" i="61"/>
  <c r="J168" i="61"/>
  <c r="V168" i="61" s="1"/>
  <c r="M168" i="61"/>
  <c r="Y168" i="61" s="1"/>
  <c r="K168" i="61"/>
  <c r="W168" i="61" s="1"/>
  <c r="K899" i="61"/>
  <c r="W899" i="61" s="1"/>
  <c r="M899" i="61"/>
  <c r="Y899" i="61" s="1"/>
  <c r="I899" i="61"/>
  <c r="J899" i="61"/>
  <c r="V899" i="61" s="1"/>
  <c r="L899" i="61"/>
  <c r="X899" i="61" s="1"/>
  <c r="L877" i="61"/>
  <c r="X877" i="61" s="1"/>
  <c r="J877" i="61"/>
  <c r="V877" i="61" s="1"/>
  <c r="I877" i="61"/>
  <c r="M877" i="61"/>
  <c r="Y877" i="61" s="1"/>
  <c r="K877" i="61"/>
  <c r="W877" i="61" s="1"/>
  <c r="J848" i="61"/>
  <c r="V848" i="61" s="1"/>
  <c r="M848" i="61"/>
  <c r="Y848" i="61" s="1"/>
  <c r="I848" i="61"/>
  <c r="L848" i="61"/>
  <c r="X848" i="61" s="1"/>
  <c r="K848" i="61"/>
  <c r="W848" i="61" s="1"/>
  <c r="I805" i="61"/>
  <c r="J805" i="61"/>
  <c r="V805" i="61" s="1"/>
  <c r="K805" i="61"/>
  <c r="W805" i="61" s="1"/>
  <c r="L805" i="61"/>
  <c r="X805" i="61" s="1"/>
  <c r="M805" i="61"/>
  <c r="Y805" i="61" s="1"/>
  <c r="I763" i="61"/>
  <c r="J763" i="61"/>
  <c r="V763" i="61" s="1"/>
  <c r="K763" i="61"/>
  <c r="W763" i="61" s="1"/>
  <c r="M763" i="61"/>
  <c r="Y763" i="61" s="1"/>
  <c r="L763" i="61"/>
  <c r="X763" i="61" s="1"/>
  <c r="K720" i="61"/>
  <c r="W720" i="61" s="1"/>
  <c r="L720" i="61"/>
  <c r="X720" i="61" s="1"/>
  <c r="I720" i="61"/>
  <c r="M720" i="61"/>
  <c r="Y720" i="61" s="1"/>
  <c r="J720" i="61"/>
  <c r="V720" i="61" s="1"/>
  <c r="I677" i="61"/>
  <c r="K677" i="61"/>
  <c r="W677" i="61" s="1"/>
  <c r="L677" i="61"/>
  <c r="X677" i="61" s="1"/>
  <c r="J677" i="61"/>
  <c r="V677" i="61" s="1"/>
  <c r="M677" i="61"/>
  <c r="Y677" i="61" s="1"/>
  <c r="K635" i="61"/>
  <c r="W635" i="61" s="1"/>
  <c r="I635" i="61"/>
  <c r="J635" i="61"/>
  <c r="V635" i="61" s="1"/>
  <c r="L635" i="61"/>
  <c r="X635" i="61" s="1"/>
  <c r="M635" i="61"/>
  <c r="Y635" i="61" s="1"/>
  <c r="L549" i="61"/>
  <c r="X549" i="61" s="1"/>
  <c r="I549" i="61"/>
  <c r="K549" i="61"/>
  <c r="W549" i="61" s="1"/>
  <c r="M549" i="61"/>
  <c r="Y549" i="61" s="1"/>
  <c r="J549" i="61"/>
  <c r="V549" i="61" s="1"/>
  <c r="K464" i="61"/>
  <c r="W464" i="61" s="1"/>
  <c r="I464" i="61"/>
  <c r="M464" i="61"/>
  <c r="Y464" i="61" s="1"/>
  <c r="L464" i="61"/>
  <c r="X464" i="61" s="1"/>
  <c r="J464" i="61"/>
  <c r="V464" i="61" s="1"/>
  <c r="K379" i="61"/>
  <c r="W379" i="61" s="1"/>
  <c r="L379" i="61"/>
  <c r="X379" i="61" s="1"/>
  <c r="I379" i="61"/>
  <c r="J379" i="61"/>
  <c r="V379" i="61" s="1"/>
  <c r="M379" i="61"/>
  <c r="Y379" i="61" s="1"/>
  <c r="L293" i="61"/>
  <c r="X293" i="61" s="1"/>
  <c r="J293" i="61"/>
  <c r="V293" i="61" s="1"/>
  <c r="I293" i="61"/>
  <c r="K293" i="61"/>
  <c r="W293" i="61" s="1"/>
  <c r="M293" i="61"/>
  <c r="Y293" i="61" s="1"/>
  <c r="J208" i="61"/>
  <c r="V208" i="61" s="1"/>
  <c r="M208" i="61"/>
  <c r="Y208" i="61" s="1"/>
  <c r="L208" i="61"/>
  <c r="X208" i="61" s="1"/>
  <c r="I208" i="61"/>
  <c r="K208" i="61"/>
  <c r="W208" i="61" s="1"/>
  <c r="J849" i="61"/>
  <c r="V849" i="61" s="1"/>
  <c r="K849" i="61"/>
  <c r="W849" i="61" s="1"/>
  <c r="L849" i="61"/>
  <c r="X849" i="61" s="1"/>
  <c r="I849" i="61"/>
  <c r="M849" i="61"/>
  <c r="Y849" i="61" s="1"/>
  <c r="I828" i="61"/>
  <c r="M828" i="61"/>
  <c r="Y828" i="61" s="1"/>
  <c r="K828" i="61"/>
  <c r="W828" i="61" s="1"/>
  <c r="J828" i="61"/>
  <c r="V828" i="61" s="1"/>
  <c r="L828" i="61"/>
  <c r="X828" i="61" s="1"/>
  <c r="M807" i="61"/>
  <c r="Y807" i="61" s="1"/>
  <c r="L807" i="61"/>
  <c r="X807" i="61" s="1"/>
  <c r="J807" i="61"/>
  <c r="V807" i="61" s="1"/>
  <c r="K807" i="61"/>
  <c r="W807" i="61" s="1"/>
  <c r="I807" i="61"/>
  <c r="K785" i="61"/>
  <c r="W785" i="61" s="1"/>
  <c r="J785" i="61"/>
  <c r="V785" i="61" s="1"/>
  <c r="M785" i="61"/>
  <c r="Y785" i="61" s="1"/>
  <c r="I785" i="61"/>
  <c r="L785" i="61"/>
  <c r="X785" i="61" s="1"/>
  <c r="L764" i="61"/>
  <c r="X764" i="61" s="1"/>
  <c r="I764" i="61"/>
  <c r="K764" i="61"/>
  <c r="W764" i="61" s="1"/>
  <c r="J764" i="61"/>
  <c r="V764" i="61" s="1"/>
  <c r="M764" i="61"/>
  <c r="Y764" i="61" s="1"/>
  <c r="I743" i="61"/>
  <c r="L743" i="61"/>
  <c r="X743" i="61" s="1"/>
  <c r="J743" i="61"/>
  <c r="V743" i="61" s="1"/>
  <c r="K743" i="61"/>
  <c r="W743" i="61" s="1"/>
  <c r="M743" i="61"/>
  <c r="Y743" i="61" s="1"/>
  <c r="I721" i="61"/>
  <c r="K721" i="61"/>
  <c r="W721" i="61" s="1"/>
  <c r="M721" i="61"/>
  <c r="Y721" i="61" s="1"/>
  <c r="J721" i="61"/>
  <c r="V721" i="61" s="1"/>
  <c r="L721" i="61"/>
  <c r="X721" i="61" s="1"/>
  <c r="L700" i="61"/>
  <c r="X700" i="61" s="1"/>
  <c r="J700" i="61"/>
  <c r="V700" i="61" s="1"/>
  <c r="I700" i="61"/>
  <c r="K700" i="61"/>
  <c r="W700" i="61" s="1"/>
  <c r="M700" i="61"/>
  <c r="Y700" i="61" s="1"/>
  <c r="I679" i="61"/>
  <c r="M679" i="61"/>
  <c r="Y679" i="61" s="1"/>
  <c r="J679" i="61"/>
  <c r="V679" i="61" s="1"/>
  <c r="L679" i="61"/>
  <c r="X679" i="61" s="1"/>
  <c r="K679" i="61"/>
  <c r="W679" i="61" s="1"/>
  <c r="J657" i="61"/>
  <c r="V657" i="61" s="1"/>
  <c r="M657" i="61"/>
  <c r="Y657" i="61" s="1"/>
  <c r="I657" i="61"/>
  <c r="K657" i="61"/>
  <c r="W657" i="61" s="1"/>
  <c r="L657" i="61"/>
  <c r="X657" i="61" s="1"/>
  <c r="L636" i="61"/>
  <c r="X636" i="61" s="1"/>
  <c r="I636" i="61"/>
  <c r="J636" i="61"/>
  <c r="V636" i="61" s="1"/>
  <c r="K636" i="61"/>
  <c r="W636" i="61" s="1"/>
  <c r="M636" i="61"/>
  <c r="Y636" i="61" s="1"/>
  <c r="L595" i="61"/>
  <c r="X595" i="61" s="1"/>
  <c r="J595" i="61"/>
  <c r="V595" i="61" s="1"/>
  <c r="K595" i="61"/>
  <c r="W595" i="61" s="1"/>
  <c r="I595" i="61"/>
  <c r="M595" i="61"/>
  <c r="Y595" i="61" s="1"/>
  <c r="M552" i="61"/>
  <c r="Y552" i="61" s="1"/>
  <c r="L552" i="61"/>
  <c r="X552" i="61" s="1"/>
  <c r="K552" i="61"/>
  <c r="W552" i="61" s="1"/>
  <c r="I552" i="61"/>
  <c r="J552" i="61"/>
  <c r="V552" i="61" s="1"/>
  <c r="J509" i="61"/>
  <c r="V509" i="61" s="1"/>
  <c r="K509" i="61"/>
  <c r="W509" i="61" s="1"/>
  <c r="L509" i="61"/>
  <c r="X509" i="61" s="1"/>
  <c r="I509" i="61"/>
  <c r="M509" i="61"/>
  <c r="Y509" i="61" s="1"/>
  <c r="J467" i="61"/>
  <c r="V467" i="61" s="1"/>
  <c r="L467" i="61"/>
  <c r="X467" i="61" s="1"/>
  <c r="M467" i="61"/>
  <c r="Y467" i="61" s="1"/>
  <c r="K467" i="61"/>
  <c r="W467" i="61" s="1"/>
  <c r="I467" i="61"/>
  <c r="M424" i="61"/>
  <c r="Y424" i="61" s="1"/>
  <c r="L424" i="61"/>
  <c r="X424" i="61" s="1"/>
  <c r="K424" i="61"/>
  <c r="W424" i="61" s="1"/>
  <c r="I424" i="61"/>
  <c r="J424" i="61"/>
  <c r="V424" i="61" s="1"/>
  <c r="L381" i="61"/>
  <c r="X381" i="61" s="1"/>
  <c r="I381" i="61"/>
  <c r="J381" i="61"/>
  <c r="V381" i="61" s="1"/>
  <c r="K381" i="61"/>
  <c r="W381" i="61" s="1"/>
  <c r="M381" i="61"/>
  <c r="Y381" i="61" s="1"/>
  <c r="M339" i="61"/>
  <c r="Y339" i="61" s="1"/>
  <c r="L339" i="61"/>
  <c r="X339" i="61" s="1"/>
  <c r="J339" i="61"/>
  <c r="V339" i="61" s="1"/>
  <c r="I339" i="61"/>
  <c r="K339" i="61"/>
  <c r="W339" i="61" s="1"/>
  <c r="I296" i="61"/>
  <c r="J296" i="61"/>
  <c r="V296" i="61" s="1"/>
  <c r="K296" i="61"/>
  <c r="W296" i="61" s="1"/>
  <c r="M296" i="61"/>
  <c r="Y296" i="61" s="1"/>
  <c r="L296" i="61"/>
  <c r="X296" i="61" s="1"/>
  <c r="I253" i="61"/>
  <c r="M253" i="61"/>
  <c r="Y253" i="61" s="1"/>
  <c r="K253" i="61"/>
  <c r="W253" i="61" s="1"/>
  <c r="L253" i="61"/>
  <c r="X253" i="61" s="1"/>
  <c r="J253" i="61"/>
  <c r="V253" i="61" s="1"/>
  <c r="K211" i="61"/>
  <c r="W211" i="61" s="1"/>
  <c r="L211" i="61"/>
  <c r="X211" i="61" s="1"/>
  <c r="I211" i="61"/>
  <c r="M211" i="61"/>
  <c r="Y211" i="61" s="1"/>
  <c r="J211" i="61"/>
  <c r="V211" i="61" s="1"/>
  <c r="L857" i="61"/>
  <c r="X857" i="61" s="1"/>
  <c r="I857" i="61"/>
  <c r="K857" i="61"/>
  <c r="W857" i="61" s="1"/>
  <c r="M857" i="61"/>
  <c r="Y857" i="61" s="1"/>
  <c r="J857" i="61"/>
  <c r="V857" i="61" s="1"/>
  <c r="J836" i="61"/>
  <c r="V836" i="61" s="1"/>
  <c r="L836" i="61"/>
  <c r="X836" i="61" s="1"/>
  <c r="I836" i="61"/>
  <c r="K836" i="61"/>
  <c r="W836" i="61" s="1"/>
  <c r="M836" i="61"/>
  <c r="Y836" i="61" s="1"/>
  <c r="M815" i="61"/>
  <c r="Y815" i="61" s="1"/>
  <c r="J815" i="61"/>
  <c r="V815" i="61" s="1"/>
  <c r="L815" i="61"/>
  <c r="X815" i="61" s="1"/>
  <c r="K815" i="61"/>
  <c r="W815" i="61" s="1"/>
  <c r="I815" i="61"/>
  <c r="M793" i="61"/>
  <c r="Y793" i="61" s="1"/>
  <c r="I793" i="61"/>
  <c r="J793" i="61"/>
  <c r="V793" i="61" s="1"/>
  <c r="K793" i="61"/>
  <c r="W793" i="61" s="1"/>
  <c r="L793" i="61"/>
  <c r="X793" i="61" s="1"/>
  <c r="L772" i="61"/>
  <c r="X772" i="61" s="1"/>
  <c r="M772" i="61"/>
  <c r="Y772" i="61" s="1"/>
  <c r="K772" i="61"/>
  <c r="W772" i="61" s="1"/>
  <c r="I772" i="61"/>
  <c r="J772" i="61"/>
  <c r="V772" i="61" s="1"/>
  <c r="M751" i="61"/>
  <c r="Y751" i="61" s="1"/>
  <c r="L751" i="61"/>
  <c r="X751" i="61" s="1"/>
  <c r="K751" i="61"/>
  <c r="W751" i="61" s="1"/>
  <c r="J751" i="61"/>
  <c r="V751" i="61" s="1"/>
  <c r="I751" i="61"/>
  <c r="J729" i="61"/>
  <c r="V729" i="61" s="1"/>
  <c r="I729" i="61"/>
  <c r="M729" i="61"/>
  <c r="Y729" i="61" s="1"/>
  <c r="K729" i="61"/>
  <c r="W729" i="61" s="1"/>
  <c r="L729" i="61"/>
  <c r="X729" i="61" s="1"/>
  <c r="K708" i="61"/>
  <c r="W708" i="61" s="1"/>
  <c r="M708" i="61"/>
  <c r="Y708" i="61" s="1"/>
  <c r="J708" i="61"/>
  <c r="V708" i="61" s="1"/>
  <c r="L708" i="61"/>
  <c r="X708" i="61" s="1"/>
  <c r="I708" i="61"/>
  <c r="J687" i="61"/>
  <c r="V687" i="61" s="1"/>
  <c r="K687" i="61"/>
  <c r="W687" i="61" s="1"/>
  <c r="M687" i="61"/>
  <c r="Y687" i="61" s="1"/>
  <c r="I687" i="61"/>
  <c r="L687" i="61"/>
  <c r="X687" i="61" s="1"/>
  <c r="J665" i="61"/>
  <c r="V665" i="61" s="1"/>
  <c r="I665" i="61"/>
  <c r="M665" i="61"/>
  <c r="Y665" i="61" s="1"/>
  <c r="K665" i="61"/>
  <c r="W665" i="61" s="1"/>
  <c r="L665" i="61"/>
  <c r="X665" i="61" s="1"/>
  <c r="K644" i="61"/>
  <c r="W644" i="61" s="1"/>
  <c r="I644" i="61"/>
  <c r="M644" i="61"/>
  <c r="Y644" i="61" s="1"/>
  <c r="J644" i="61"/>
  <c r="V644" i="61" s="1"/>
  <c r="L644" i="61"/>
  <c r="X644" i="61" s="1"/>
  <c r="L611" i="61"/>
  <c r="X611" i="61" s="1"/>
  <c r="M611" i="61"/>
  <c r="Y611" i="61" s="1"/>
  <c r="J611" i="61"/>
  <c r="V611" i="61" s="1"/>
  <c r="K611" i="61"/>
  <c r="W611" i="61" s="1"/>
  <c r="I611" i="61"/>
  <c r="L568" i="61"/>
  <c r="X568" i="61" s="1"/>
  <c r="J568" i="61"/>
  <c r="V568" i="61" s="1"/>
  <c r="I568" i="61"/>
  <c r="K568" i="61"/>
  <c r="W568" i="61" s="1"/>
  <c r="M568" i="61"/>
  <c r="Y568" i="61" s="1"/>
  <c r="M525" i="61"/>
  <c r="Y525" i="61" s="1"/>
  <c r="L525" i="61"/>
  <c r="X525" i="61" s="1"/>
  <c r="I525" i="61"/>
  <c r="K525" i="61"/>
  <c r="W525" i="61" s="1"/>
  <c r="J525" i="61"/>
  <c r="V525" i="61" s="1"/>
  <c r="K483" i="61"/>
  <c r="W483" i="61" s="1"/>
  <c r="M483" i="61"/>
  <c r="Y483" i="61" s="1"/>
  <c r="L483" i="61"/>
  <c r="X483" i="61" s="1"/>
  <c r="I483" i="61"/>
  <c r="J483" i="61"/>
  <c r="V483" i="61" s="1"/>
  <c r="J440" i="61"/>
  <c r="V440" i="61" s="1"/>
  <c r="K440" i="61"/>
  <c r="W440" i="61" s="1"/>
  <c r="L440" i="61"/>
  <c r="X440" i="61" s="1"/>
  <c r="M440" i="61"/>
  <c r="Y440" i="61" s="1"/>
  <c r="I440" i="61"/>
  <c r="M397" i="61"/>
  <c r="Y397" i="61" s="1"/>
  <c r="I397" i="61"/>
  <c r="K397" i="61"/>
  <c r="W397" i="61" s="1"/>
  <c r="L397" i="61"/>
  <c r="X397" i="61" s="1"/>
  <c r="J397" i="61"/>
  <c r="V397" i="61" s="1"/>
  <c r="J355" i="61"/>
  <c r="V355" i="61" s="1"/>
  <c r="I355" i="61"/>
  <c r="M355" i="61"/>
  <c r="Y355" i="61" s="1"/>
  <c r="K355" i="61"/>
  <c r="W355" i="61" s="1"/>
  <c r="L355" i="61"/>
  <c r="X355" i="61" s="1"/>
  <c r="L312" i="61"/>
  <c r="X312" i="61" s="1"/>
  <c r="K312" i="61"/>
  <c r="W312" i="61" s="1"/>
  <c r="I312" i="61"/>
  <c r="M312" i="61"/>
  <c r="Y312" i="61" s="1"/>
  <c r="J312" i="61"/>
  <c r="V312" i="61" s="1"/>
  <c r="J269" i="61"/>
  <c r="V269" i="61" s="1"/>
  <c r="M269" i="61"/>
  <c r="Y269" i="61" s="1"/>
  <c r="L269" i="61"/>
  <c r="X269" i="61" s="1"/>
  <c r="I269" i="61"/>
  <c r="K269" i="61"/>
  <c r="W269" i="61" s="1"/>
  <c r="J227" i="61"/>
  <c r="V227" i="61" s="1"/>
  <c r="K227" i="61"/>
  <c r="W227" i="61" s="1"/>
  <c r="M227" i="61"/>
  <c r="Y227" i="61" s="1"/>
  <c r="I227" i="61"/>
  <c r="L227" i="61"/>
  <c r="X227" i="61" s="1"/>
  <c r="I184" i="61"/>
  <c r="L184" i="61"/>
  <c r="X184" i="61" s="1"/>
  <c r="M184" i="61"/>
  <c r="Y184" i="61" s="1"/>
  <c r="J184" i="61"/>
  <c r="V184" i="61" s="1"/>
  <c r="K184" i="61"/>
  <c r="W184" i="61" s="1"/>
  <c r="K617" i="61"/>
  <c r="W617" i="61" s="1"/>
  <c r="I617" i="61"/>
  <c r="M617" i="61"/>
  <c r="Y617" i="61" s="1"/>
  <c r="L617" i="61"/>
  <c r="X617" i="61" s="1"/>
  <c r="J617" i="61"/>
  <c r="V617" i="61" s="1"/>
  <c r="L596" i="61"/>
  <c r="X596" i="61" s="1"/>
  <c r="M596" i="61"/>
  <c r="Y596" i="61" s="1"/>
  <c r="K596" i="61"/>
  <c r="W596" i="61" s="1"/>
  <c r="I596" i="61"/>
  <c r="J596" i="61"/>
  <c r="V596" i="61" s="1"/>
  <c r="J575" i="61"/>
  <c r="V575" i="61" s="1"/>
  <c r="L575" i="61"/>
  <c r="X575" i="61" s="1"/>
  <c r="M575" i="61"/>
  <c r="Y575" i="61" s="1"/>
  <c r="I575" i="61"/>
  <c r="K575" i="61"/>
  <c r="W575" i="61" s="1"/>
  <c r="J553" i="61"/>
  <c r="V553" i="61" s="1"/>
  <c r="I553" i="61"/>
  <c r="K553" i="61"/>
  <c r="W553" i="61" s="1"/>
  <c r="L553" i="61"/>
  <c r="X553" i="61" s="1"/>
  <c r="M553" i="61"/>
  <c r="Y553" i="61" s="1"/>
  <c r="L532" i="61"/>
  <c r="X532" i="61" s="1"/>
  <c r="M532" i="61"/>
  <c r="Y532" i="61" s="1"/>
  <c r="K532" i="61"/>
  <c r="W532" i="61" s="1"/>
  <c r="J532" i="61"/>
  <c r="V532" i="61" s="1"/>
  <c r="I532" i="61"/>
  <c r="M511" i="61"/>
  <c r="Y511" i="61" s="1"/>
  <c r="J511" i="61"/>
  <c r="V511" i="61" s="1"/>
  <c r="L511" i="61"/>
  <c r="X511" i="61" s="1"/>
  <c r="I511" i="61"/>
  <c r="K511" i="61"/>
  <c r="W511" i="61" s="1"/>
  <c r="K489" i="61"/>
  <c r="W489" i="61" s="1"/>
  <c r="I489" i="61"/>
  <c r="J489" i="61"/>
  <c r="V489" i="61" s="1"/>
  <c r="L489" i="61"/>
  <c r="X489" i="61" s="1"/>
  <c r="M489" i="61"/>
  <c r="Y489" i="61" s="1"/>
  <c r="L468" i="61"/>
  <c r="X468" i="61" s="1"/>
  <c r="M468" i="61"/>
  <c r="Y468" i="61" s="1"/>
  <c r="K468" i="61"/>
  <c r="W468" i="61" s="1"/>
  <c r="I468" i="61"/>
  <c r="J468" i="61"/>
  <c r="V468" i="61" s="1"/>
  <c r="J447" i="61"/>
  <c r="V447" i="61" s="1"/>
  <c r="L447" i="61"/>
  <c r="X447" i="61" s="1"/>
  <c r="M447" i="61"/>
  <c r="Y447" i="61" s="1"/>
  <c r="I447" i="61"/>
  <c r="K447" i="61"/>
  <c r="W447" i="61" s="1"/>
  <c r="J425" i="61"/>
  <c r="V425" i="61" s="1"/>
  <c r="K425" i="61"/>
  <c r="W425" i="61" s="1"/>
  <c r="I425" i="61"/>
  <c r="M425" i="61"/>
  <c r="Y425" i="61" s="1"/>
  <c r="L425" i="61"/>
  <c r="X425" i="61" s="1"/>
  <c r="L404" i="61"/>
  <c r="X404" i="61" s="1"/>
  <c r="M404" i="61"/>
  <c r="Y404" i="61" s="1"/>
  <c r="K404" i="61"/>
  <c r="W404" i="61" s="1"/>
  <c r="J404" i="61"/>
  <c r="V404" i="61" s="1"/>
  <c r="I404" i="61"/>
  <c r="J383" i="61"/>
  <c r="V383" i="61" s="1"/>
  <c r="L383" i="61"/>
  <c r="X383" i="61" s="1"/>
  <c r="I383" i="61"/>
  <c r="M383" i="61"/>
  <c r="Y383" i="61" s="1"/>
  <c r="K383" i="61"/>
  <c r="W383" i="61" s="1"/>
  <c r="M361" i="61"/>
  <c r="Y361" i="61" s="1"/>
  <c r="K361" i="61"/>
  <c r="W361" i="61" s="1"/>
  <c r="L361" i="61"/>
  <c r="X361" i="61" s="1"/>
  <c r="J361" i="61"/>
  <c r="V361" i="61" s="1"/>
  <c r="I361" i="61"/>
  <c r="I340" i="61"/>
  <c r="J340" i="61"/>
  <c r="V340" i="61" s="1"/>
  <c r="K340" i="61"/>
  <c r="W340" i="61" s="1"/>
  <c r="M340" i="61"/>
  <c r="Y340" i="61" s="1"/>
  <c r="L340" i="61"/>
  <c r="X340" i="61" s="1"/>
  <c r="J319" i="61"/>
  <c r="V319" i="61" s="1"/>
  <c r="K319" i="61"/>
  <c r="W319" i="61" s="1"/>
  <c r="I319" i="61"/>
  <c r="M319" i="61"/>
  <c r="Y319" i="61" s="1"/>
  <c r="L319" i="61"/>
  <c r="X319" i="61" s="1"/>
  <c r="K297" i="61"/>
  <c r="W297" i="61" s="1"/>
  <c r="M297" i="61"/>
  <c r="Y297" i="61" s="1"/>
  <c r="J297" i="61"/>
  <c r="V297" i="61" s="1"/>
  <c r="I297" i="61"/>
  <c r="L297" i="61"/>
  <c r="X297" i="61" s="1"/>
  <c r="J276" i="61"/>
  <c r="V276" i="61" s="1"/>
  <c r="L276" i="61"/>
  <c r="X276" i="61" s="1"/>
  <c r="K276" i="61"/>
  <c r="W276" i="61" s="1"/>
  <c r="I276" i="61"/>
  <c r="M276" i="61"/>
  <c r="Y276" i="61" s="1"/>
  <c r="J255" i="61"/>
  <c r="V255" i="61" s="1"/>
  <c r="K255" i="61"/>
  <c r="W255" i="61" s="1"/>
  <c r="I255" i="61"/>
  <c r="M255" i="61"/>
  <c r="Y255" i="61" s="1"/>
  <c r="L255" i="61"/>
  <c r="X255" i="61" s="1"/>
  <c r="K233" i="61"/>
  <c r="W233" i="61" s="1"/>
  <c r="M233" i="61"/>
  <c r="Y233" i="61" s="1"/>
  <c r="J233" i="61"/>
  <c r="V233" i="61" s="1"/>
  <c r="I233" i="61"/>
  <c r="L233" i="61"/>
  <c r="X233" i="61" s="1"/>
  <c r="M212" i="61"/>
  <c r="Y212" i="61" s="1"/>
  <c r="J212" i="61"/>
  <c r="V212" i="61" s="1"/>
  <c r="L212" i="61"/>
  <c r="X212" i="61" s="1"/>
  <c r="K212" i="61"/>
  <c r="W212" i="61" s="1"/>
  <c r="I212" i="61"/>
  <c r="K191" i="61"/>
  <c r="W191" i="61" s="1"/>
  <c r="I191" i="61"/>
  <c r="M191" i="61"/>
  <c r="Y191" i="61" s="1"/>
  <c r="L191" i="61"/>
  <c r="X191" i="61" s="1"/>
  <c r="J191" i="61"/>
  <c r="V191" i="61" s="1"/>
  <c r="K620" i="61"/>
  <c r="W620" i="61" s="1"/>
  <c r="J620" i="61"/>
  <c r="V620" i="61" s="1"/>
  <c r="M620" i="61"/>
  <c r="Y620" i="61" s="1"/>
  <c r="L620" i="61"/>
  <c r="X620" i="61" s="1"/>
  <c r="I620" i="61"/>
  <c r="I599" i="61"/>
  <c r="L599" i="61"/>
  <c r="X599" i="61" s="1"/>
  <c r="K599" i="61"/>
  <c r="W599" i="61" s="1"/>
  <c r="M599" i="61"/>
  <c r="Y599" i="61" s="1"/>
  <c r="J599" i="61"/>
  <c r="V599" i="61" s="1"/>
  <c r="J577" i="61"/>
  <c r="V577" i="61" s="1"/>
  <c r="L577" i="61"/>
  <c r="X577" i="61" s="1"/>
  <c r="K577" i="61"/>
  <c r="W577" i="61" s="1"/>
  <c r="M577" i="61"/>
  <c r="Y577" i="61" s="1"/>
  <c r="I577" i="61"/>
  <c r="L556" i="61"/>
  <c r="X556" i="61" s="1"/>
  <c r="K556" i="61"/>
  <c r="W556" i="61" s="1"/>
  <c r="J556" i="61"/>
  <c r="V556" i="61" s="1"/>
  <c r="M556" i="61"/>
  <c r="Y556" i="61" s="1"/>
  <c r="I556" i="61"/>
  <c r="I535" i="61"/>
  <c r="M535" i="61"/>
  <c r="Y535" i="61" s="1"/>
  <c r="L535" i="61"/>
  <c r="X535" i="61" s="1"/>
  <c r="K535" i="61"/>
  <c r="W535" i="61" s="1"/>
  <c r="J535" i="61"/>
  <c r="V535" i="61" s="1"/>
  <c r="J513" i="61"/>
  <c r="V513" i="61" s="1"/>
  <c r="L513" i="61"/>
  <c r="X513" i="61" s="1"/>
  <c r="M513" i="61"/>
  <c r="Y513" i="61" s="1"/>
  <c r="K513" i="61"/>
  <c r="W513" i="61" s="1"/>
  <c r="I513" i="61"/>
  <c r="K492" i="61"/>
  <c r="W492" i="61" s="1"/>
  <c r="L492" i="61"/>
  <c r="X492" i="61" s="1"/>
  <c r="I492" i="61"/>
  <c r="J492" i="61"/>
  <c r="V492" i="61" s="1"/>
  <c r="M492" i="61"/>
  <c r="Y492" i="61" s="1"/>
  <c r="L471" i="61"/>
  <c r="X471" i="61" s="1"/>
  <c r="K471" i="61"/>
  <c r="W471" i="61" s="1"/>
  <c r="J471" i="61"/>
  <c r="V471" i="61" s="1"/>
  <c r="I471" i="61"/>
  <c r="M471" i="61"/>
  <c r="Y471" i="61" s="1"/>
  <c r="M449" i="61"/>
  <c r="Y449" i="61" s="1"/>
  <c r="L449" i="61"/>
  <c r="X449" i="61" s="1"/>
  <c r="K449" i="61"/>
  <c r="W449" i="61" s="1"/>
  <c r="J449" i="61"/>
  <c r="V449" i="61" s="1"/>
  <c r="I449" i="61"/>
  <c r="L428" i="61"/>
  <c r="X428" i="61" s="1"/>
  <c r="K428" i="61"/>
  <c r="W428" i="61" s="1"/>
  <c r="I428" i="61"/>
  <c r="J428" i="61"/>
  <c r="V428" i="61" s="1"/>
  <c r="M428" i="61"/>
  <c r="Y428" i="61" s="1"/>
  <c r="I407" i="61"/>
  <c r="L407" i="61"/>
  <c r="X407" i="61" s="1"/>
  <c r="K407" i="61"/>
  <c r="W407" i="61" s="1"/>
  <c r="M407" i="61"/>
  <c r="Y407" i="61" s="1"/>
  <c r="J407" i="61"/>
  <c r="V407" i="61" s="1"/>
  <c r="M385" i="61"/>
  <c r="Y385" i="61" s="1"/>
  <c r="K385" i="61"/>
  <c r="W385" i="61" s="1"/>
  <c r="L385" i="61"/>
  <c r="X385" i="61" s="1"/>
  <c r="J385" i="61"/>
  <c r="V385" i="61" s="1"/>
  <c r="I385" i="61"/>
  <c r="L364" i="61"/>
  <c r="X364" i="61" s="1"/>
  <c r="K364" i="61"/>
  <c r="W364" i="61" s="1"/>
  <c r="I364" i="61"/>
  <c r="J364" i="61"/>
  <c r="V364" i="61" s="1"/>
  <c r="M364" i="61"/>
  <c r="Y364" i="61" s="1"/>
  <c r="K343" i="61"/>
  <c r="W343" i="61" s="1"/>
  <c r="I343" i="61"/>
  <c r="J343" i="61"/>
  <c r="V343" i="61" s="1"/>
  <c r="M343" i="61"/>
  <c r="Y343" i="61" s="1"/>
  <c r="L343" i="61"/>
  <c r="X343" i="61" s="1"/>
  <c r="J321" i="61"/>
  <c r="V321" i="61" s="1"/>
  <c r="L321" i="61"/>
  <c r="X321" i="61" s="1"/>
  <c r="I321" i="61"/>
  <c r="K321" i="61"/>
  <c r="W321" i="61" s="1"/>
  <c r="M321" i="61"/>
  <c r="Y321" i="61" s="1"/>
  <c r="I300" i="61"/>
  <c r="L300" i="61"/>
  <c r="X300" i="61" s="1"/>
  <c r="K300" i="61"/>
  <c r="W300" i="61" s="1"/>
  <c r="J300" i="61"/>
  <c r="V300" i="61" s="1"/>
  <c r="M300" i="61"/>
  <c r="Y300" i="61" s="1"/>
  <c r="M279" i="61"/>
  <c r="Y279" i="61" s="1"/>
  <c r="I279" i="61"/>
  <c r="L279" i="61"/>
  <c r="X279" i="61" s="1"/>
  <c r="K279" i="61"/>
  <c r="W279" i="61" s="1"/>
  <c r="J279" i="61"/>
  <c r="V279" i="61" s="1"/>
  <c r="J257" i="61"/>
  <c r="V257" i="61" s="1"/>
  <c r="L257" i="61"/>
  <c r="X257" i="61" s="1"/>
  <c r="I257" i="61"/>
  <c r="K257" i="61"/>
  <c r="W257" i="61" s="1"/>
  <c r="M257" i="61"/>
  <c r="Y257" i="61" s="1"/>
  <c r="I236" i="61"/>
  <c r="M236" i="61"/>
  <c r="Y236" i="61" s="1"/>
  <c r="L236" i="61"/>
  <c r="X236" i="61" s="1"/>
  <c r="K236" i="61"/>
  <c r="W236" i="61" s="1"/>
  <c r="J236" i="61"/>
  <c r="V236" i="61" s="1"/>
  <c r="M215" i="61"/>
  <c r="Y215" i="61" s="1"/>
  <c r="J215" i="61"/>
  <c r="V215" i="61" s="1"/>
  <c r="I215" i="61"/>
  <c r="L215" i="61"/>
  <c r="X215" i="61" s="1"/>
  <c r="K215" i="61"/>
  <c r="W215" i="61" s="1"/>
  <c r="J193" i="61"/>
  <c r="V193" i="61" s="1"/>
  <c r="L193" i="61"/>
  <c r="X193" i="61" s="1"/>
  <c r="I193" i="61"/>
  <c r="K193" i="61"/>
  <c r="W193" i="61" s="1"/>
  <c r="M193" i="61"/>
  <c r="Y193" i="61" s="1"/>
  <c r="L102" i="61"/>
  <c r="X102" i="61" s="1"/>
  <c r="J102" i="61"/>
  <c r="V102" i="61" s="1"/>
  <c r="K102" i="61"/>
  <c r="W102" i="61" s="1"/>
  <c r="M102" i="61"/>
  <c r="Y102" i="61" s="1"/>
  <c r="I102" i="61"/>
  <c r="K134" i="61"/>
  <c r="W134" i="61" s="1"/>
  <c r="J134" i="61"/>
  <c r="V134" i="61" s="1"/>
  <c r="L134" i="61"/>
  <c r="X134" i="61" s="1"/>
  <c r="M134" i="61"/>
  <c r="Y134" i="61" s="1"/>
  <c r="I134" i="61"/>
  <c r="I206" i="61"/>
  <c r="L206" i="61"/>
  <c r="X206" i="61" s="1"/>
  <c r="M206" i="61"/>
  <c r="Y206" i="61" s="1"/>
  <c r="K206" i="61"/>
  <c r="W206" i="61" s="1"/>
  <c r="J206" i="61"/>
  <c r="V206" i="61" s="1"/>
  <c r="I334" i="61"/>
  <c r="M334" i="61"/>
  <c r="Y334" i="61" s="1"/>
  <c r="L334" i="61"/>
  <c r="X334" i="61" s="1"/>
  <c r="J334" i="61"/>
  <c r="V334" i="61" s="1"/>
  <c r="K334" i="61"/>
  <c r="W334" i="61" s="1"/>
  <c r="I88" i="61"/>
  <c r="K88" i="61"/>
  <c r="W88" i="61" s="1"/>
  <c r="M88" i="61"/>
  <c r="Y88" i="61" s="1"/>
  <c r="L88" i="61"/>
  <c r="X88" i="61" s="1"/>
  <c r="J88" i="61"/>
  <c r="V88" i="61" s="1"/>
  <c r="L534" i="61"/>
  <c r="X534" i="61" s="1"/>
  <c r="M534" i="61"/>
  <c r="Y534" i="61" s="1"/>
  <c r="K534" i="61"/>
  <c r="W534" i="61" s="1"/>
  <c r="I534" i="61"/>
  <c r="J534" i="61"/>
  <c r="V534" i="61" s="1"/>
  <c r="J646" i="61"/>
  <c r="V646" i="61" s="1"/>
  <c r="I646" i="61"/>
  <c r="L646" i="61"/>
  <c r="X646" i="61" s="1"/>
  <c r="M646" i="61"/>
  <c r="Y646" i="61" s="1"/>
  <c r="K646" i="61"/>
  <c r="W646" i="61" s="1"/>
  <c r="J790" i="61"/>
  <c r="V790" i="61" s="1"/>
  <c r="L790" i="61"/>
  <c r="X790" i="61" s="1"/>
  <c r="M790" i="61"/>
  <c r="Y790" i="61" s="1"/>
  <c r="K790" i="61"/>
  <c r="W790" i="61" s="1"/>
  <c r="I790" i="61"/>
  <c r="I58" i="61"/>
  <c r="J58" i="61"/>
  <c r="V58" i="61" s="1"/>
  <c r="K58" i="61"/>
  <c r="W58" i="61" s="1"/>
  <c r="M58" i="61"/>
  <c r="Y58" i="61" s="1"/>
  <c r="L58" i="61"/>
  <c r="X58" i="61" s="1"/>
  <c r="M92" i="61"/>
  <c r="Y92" i="61" s="1"/>
  <c r="K92" i="61"/>
  <c r="W92" i="61" s="1"/>
  <c r="I92" i="61"/>
  <c r="J92" i="61"/>
  <c r="V92" i="61" s="1"/>
  <c r="L92" i="61"/>
  <c r="X92" i="61" s="1"/>
  <c r="I98" i="61"/>
  <c r="K98" i="61"/>
  <c r="W98" i="61" s="1"/>
  <c r="M98" i="61"/>
  <c r="Y98" i="61" s="1"/>
  <c r="L98" i="61"/>
  <c r="X98" i="61" s="1"/>
  <c r="J98" i="61"/>
  <c r="V98" i="61" s="1"/>
  <c r="M186" i="61"/>
  <c r="Y186" i="61" s="1"/>
  <c r="I186" i="61"/>
  <c r="K186" i="61"/>
  <c r="W186" i="61" s="1"/>
  <c r="L186" i="61"/>
  <c r="X186" i="61" s="1"/>
  <c r="J186" i="61"/>
  <c r="V186" i="61" s="1"/>
  <c r="J250" i="61"/>
  <c r="V250" i="61" s="1"/>
  <c r="K250" i="61"/>
  <c r="W250" i="61" s="1"/>
  <c r="M250" i="61"/>
  <c r="Y250" i="61" s="1"/>
  <c r="I250" i="61"/>
  <c r="L250" i="61"/>
  <c r="X250" i="61" s="1"/>
  <c r="J314" i="61"/>
  <c r="V314" i="61" s="1"/>
  <c r="K314" i="61"/>
  <c r="W314" i="61" s="1"/>
  <c r="L314" i="61"/>
  <c r="X314" i="61" s="1"/>
  <c r="M314" i="61"/>
  <c r="Y314" i="61" s="1"/>
  <c r="I314" i="61"/>
  <c r="L378" i="61"/>
  <c r="X378" i="61" s="1"/>
  <c r="K378" i="61"/>
  <c r="W378" i="61" s="1"/>
  <c r="M378" i="61"/>
  <c r="Y378" i="61" s="1"/>
  <c r="I378" i="61"/>
  <c r="J378" i="61"/>
  <c r="V378" i="61" s="1"/>
  <c r="L68" i="61"/>
  <c r="X68" i="61" s="1"/>
  <c r="I68" i="61"/>
  <c r="J68" i="61"/>
  <c r="V68" i="61" s="1"/>
  <c r="K68" i="61"/>
  <c r="W68" i="61" s="1"/>
  <c r="M68" i="61"/>
  <c r="Y68" i="61" s="1"/>
  <c r="M450" i="61"/>
  <c r="Y450" i="61" s="1"/>
  <c r="K450" i="61"/>
  <c r="W450" i="61" s="1"/>
  <c r="I450" i="61"/>
  <c r="J450" i="61"/>
  <c r="V450" i="61" s="1"/>
  <c r="L450" i="61"/>
  <c r="X450" i="61" s="1"/>
  <c r="M514" i="61"/>
  <c r="Y514" i="61" s="1"/>
  <c r="I514" i="61"/>
  <c r="L514" i="61"/>
  <c r="X514" i="61" s="1"/>
  <c r="K514" i="61"/>
  <c r="W514" i="61" s="1"/>
  <c r="J514" i="61"/>
  <c r="V514" i="61" s="1"/>
  <c r="M578" i="61"/>
  <c r="Y578" i="61" s="1"/>
  <c r="K578" i="61"/>
  <c r="W578" i="61" s="1"/>
  <c r="J578" i="61"/>
  <c r="V578" i="61" s="1"/>
  <c r="L578" i="61"/>
  <c r="X578" i="61" s="1"/>
  <c r="I578" i="61"/>
  <c r="M642" i="61"/>
  <c r="Y642" i="61" s="1"/>
  <c r="K642" i="61"/>
  <c r="W642" i="61" s="1"/>
  <c r="L642" i="61"/>
  <c r="X642" i="61" s="1"/>
  <c r="I642" i="61"/>
  <c r="J642" i="61"/>
  <c r="V642" i="61" s="1"/>
  <c r="K706" i="61"/>
  <c r="W706" i="61" s="1"/>
  <c r="M706" i="61"/>
  <c r="Y706" i="61" s="1"/>
  <c r="L706" i="61"/>
  <c r="X706" i="61" s="1"/>
  <c r="J706" i="61"/>
  <c r="V706" i="61" s="1"/>
  <c r="I706" i="61"/>
  <c r="K770" i="61"/>
  <c r="W770" i="61" s="1"/>
  <c r="I770" i="61"/>
  <c r="L770" i="61"/>
  <c r="X770" i="61" s="1"/>
  <c r="M770" i="61"/>
  <c r="Y770" i="61" s="1"/>
  <c r="J770" i="61"/>
  <c r="V770" i="61" s="1"/>
  <c r="M834" i="61"/>
  <c r="Y834" i="61" s="1"/>
  <c r="K834" i="61"/>
  <c r="W834" i="61" s="1"/>
  <c r="J834" i="61"/>
  <c r="V834" i="61" s="1"/>
  <c r="I834" i="61"/>
  <c r="L834" i="61"/>
  <c r="X834" i="61" s="1"/>
  <c r="J898" i="61"/>
  <c r="V898" i="61" s="1"/>
  <c r="K898" i="61"/>
  <c r="W898" i="61" s="1"/>
  <c r="L898" i="61"/>
  <c r="X898" i="61" s="1"/>
  <c r="M898" i="61"/>
  <c r="Y898" i="61" s="1"/>
  <c r="I898" i="61"/>
  <c r="K286" i="61"/>
  <c r="W286" i="61" s="1"/>
  <c r="J286" i="61"/>
  <c r="V286" i="61" s="1"/>
  <c r="L286" i="61"/>
  <c r="X286" i="61" s="1"/>
  <c r="I286" i="61"/>
  <c r="M286" i="61"/>
  <c r="Y286" i="61" s="1"/>
  <c r="I414" i="61"/>
  <c r="M414" i="61"/>
  <c r="Y414" i="61" s="1"/>
  <c r="J414" i="61"/>
  <c r="V414" i="61" s="1"/>
  <c r="K414" i="61"/>
  <c r="W414" i="61" s="1"/>
  <c r="L414" i="61"/>
  <c r="X414" i="61" s="1"/>
  <c r="I486" i="61"/>
  <c r="L486" i="61"/>
  <c r="X486" i="61" s="1"/>
  <c r="M486" i="61"/>
  <c r="Y486" i="61" s="1"/>
  <c r="J486" i="61"/>
  <c r="V486" i="61" s="1"/>
  <c r="K486" i="61"/>
  <c r="W486" i="61" s="1"/>
  <c r="J630" i="61"/>
  <c r="V630" i="61" s="1"/>
  <c r="L630" i="61"/>
  <c r="X630" i="61" s="1"/>
  <c r="K630" i="61"/>
  <c r="W630" i="61" s="1"/>
  <c r="M630" i="61"/>
  <c r="Y630" i="61" s="1"/>
  <c r="I630" i="61"/>
  <c r="M742" i="61"/>
  <c r="Y742" i="61" s="1"/>
  <c r="J742" i="61"/>
  <c r="V742" i="61" s="1"/>
  <c r="I742" i="61"/>
  <c r="L742" i="61"/>
  <c r="X742" i="61" s="1"/>
  <c r="K742" i="61"/>
  <c r="W742" i="61" s="1"/>
  <c r="L870" i="61"/>
  <c r="X870" i="61" s="1"/>
  <c r="J870" i="61"/>
  <c r="V870" i="61" s="1"/>
  <c r="K870" i="61"/>
  <c r="W870" i="61" s="1"/>
  <c r="M870" i="61"/>
  <c r="Y870" i="61" s="1"/>
  <c r="I870" i="61"/>
  <c r="M138" i="61"/>
  <c r="Y138" i="61" s="1"/>
  <c r="L138" i="61"/>
  <c r="X138" i="61" s="1"/>
  <c r="J138" i="61"/>
  <c r="V138" i="61" s="1"/>
  <c r="I138" i="61"/>
  <c r="K138" i="61"/>
  <c r="W138" i="61" s="1"/>
  <c r="I242" i="61"/>
  <c r="J242" i="61"/>
  <c r="V242" i="61" s="1"/>
  <c r="K242" i="61"/>
  <c r="W242" i="61" s="1"/>
  <c r="L242" i="61"/>
  <c r="X242" i="61" s="1"/>
  <c r="M242" i="61"/>
  <c r="Y242" i="61" s="1"/>
  <c r="M306" i="61"/>
  <c r="Y306" i="61" s="1"/>
  <c r="K306" i="61"/>
  <c r="W306" i="61" s="1"/>
  <c r="L306" i="61"/>
  <c r="X306" i="61" s="1"/>
  <c r="J306" i="61"/>
  <c r="V306" i="61" s="1"/>
  <c r="I306" i="61"/>
  <c r="M370" i="61"/>
  <c r="Y370" i="61" s="1"/>
  <c r="I370" i="61"/>
  <c r="L370" i="61"/>
  <c r="X370" i="61" s="1"/>
  <c r="J370" i="61"/>
  <c r="V370" i="61" s="1"/>
  <c r="K370" i="61"/>
  <c r="W370" i="61" s="1"/>
  <c r="K60" i="61"/>
  <c r="W60" i="61" s="1"/>
  <c r="M60" i="61"/>
  <c r="Y60" i="61" s="1"/>
  <c r="I60" i="61"/>
  <c r="L60" i="61"/>
  <c r="X60" i="61" s="1"/>
  <c r="J60" i="61"/>
  <c r="V60" i="61" s="1"/>
  <c r="K458" i="61"/>
  <c r="W458" i="61" s="1"/>
  <c r="I458" i="61"/>
  <c r="J458" i="61"/>
  <c r="V458" i="61" s="1"/>
  <c r="L458" i="61"/>
  <c r="X458" i="61" s="1"/>
  <c r="M458" i="61"/>
  <c r="Y458" i="61" s="1"/>
  <c r="K522" i="61"/>
  <c r="W522" i="61" s="1"/>
  <c r="L522" i="61"/>
  <c r="X522" i="61" s="1"/>
  <c r="J522" i="61"/>
  <c r="V522" i="61" s="1"/>
  <c r="I522" i="61"/>
  <c r="M522" i="61"/>
  <c r="Y522" i="61" s="1"/>
  <c r="K586" i="61"/>
  <c r="W586" i="61" s="1"/>
  <c r="I586" i="61"/>
  <c r="J586" i="61"/>
  <c r="V586" i="61" s="1"/>
  <c r="L586" i="61"/>
  <c r="X586" i="61" s="1"/>
  <c r="M586" i="61"/>
  <c r="Y586" i="61" s="1"/>
  <c r="K650" i="61"/>
  <c r="W650" i="61" s="1"/>
  <c r="I650" i="61"/>
  <c r="J650" i="61"/>
  <c r="V650" i="61" s="1"/>
  <c r="L650" i="61"/>
  <c r="X650" i="61" s="1"/>
  <c r="M650" i="61"/>
  <c r="Y650" i="61" s="1"/>
  <c r="J714" i="61"/>
  <c r="V714" i="61" s="1"/>
  <c r="K714" i="61"/>
  <c r="W714" i="61" s="1"/>
  <c r="I714" i="61"/>
  <c r="L714" i="61"/>
  <c r="X714" i="61" s="1"/>
  <c r="M714" i="61"/>
  <c r="Y714" i="61" s="1"/>
  <c r="J778" i="61"/>
  <c r="V778" i="61" s="1"/>
  <c r="K778" i="61"/>
  <c r="W778" i="61" s="1"/>
  <c r="L778" i="61"/>
  <c r="X778" i="61" s="1"/>
  <c r="I778" i="61"/>
  <c r="M778" i="61"/>
  <c r="Y778" i="61" s="1"/>
  <c r="L842" i="61"/>
  <c r="X842" i="61" s="1"/>
  <c r="I842" i="61"/>
  <c r="M842" i="61"/>
  <c r="Y842" i="61" s="1"/>
  <c r="K842" i="61"/>
  <c r="W842" i="61" s="1"/>
  <c r="J842" i="61"/>
  <c r="V842" i="61" s="1"/>
  <c r="K906" i="61"/>
  <c r="W906" i="61" s="1"/>
  <c r="L906" i="61"/>
  <c r="X906" i="61" s="1"/>
  <c r="I906" i="61"/>
  <c r="M906" i="61"/>
  <c r="Y906" i="61" s="1"/>
  <c r="J906" i="61"/>
  <c r="V906" i="61" s="1"/>
  <c r="J94" i="61"/>
  <c r="V94" i="61" s="1"/>
  <c r="K94" i="61"/>
  <c r="W94" i="61" s="1"/>
  <c r="I94" i="61"/>
  <c r="M94" i="61"/>
  <c r="Y94" i="61" s="1"/>
  <c r="L94" i="61"/>
  <c r="X94" i="61" s="1"/>
  <c r="L158" i="61"/>
  <c r="X158" i="61" s="1"/>
  <c r="J158" i="61"/>
  <c r="V158" i="61" s="1"/>
  <c r="K158" i="61"/>
  <c r="W158" i="61" s="1"/>
  <c r="I158" i="61"/>
  <c r="M158" i="61"/>
  <c r="Y158" i="61" s="1"/>
  <c r="K246" i="61"/>
  <c r="W246" i="61" s="1"/>
  <c r="M246" i="61"/>
  <c r="Y246" i="61" s="1"/>
  <c r="L246" i="61"/>
  <c r="X246" i="61" s="1"/>
  <c r="I246" i="61"/>
  <c r="J246" i="61"/>
  <c r="V246" i="61" s="1"/>
  <c r="M310" i="61"/>
  <c r="Y310" i="61" s="1"/>
  <c r="K310" i="61"/>
  <c r="W310" i="61" s="1"/>
  <c r="L310" i="61"/>
  <c r="X310" i="61" s="1"/>
  <c r="I310" i="61"/>
  <c r="J310" i="61"/>
  <c r="V310" i="61" s="1"/>
  <c r="J374" i="61"/>
  <c r="V374" i="61" s="1"/>
  <c r="L374" i="61"/>
  <c r="X374" i="61" s="1"/>
  <c r="K374" i="61"/>
  <c r="W374" i="61" s="1"/>
  <c r="M374" i="61"/>
  <c r="Y374" i="61" s="1"/>
  <c r="I374" i="61"/>
  <c r="L64" i="61"/>
  <c r="X64" i="61" s="1"/>
  <c r="K64" i="61"/>
  <c r="W64" i="61" s="1"/>
  <c r="J64" i="61"/>
  <c r="V64" i="61" s="1"/>
  <c r="M64" i="61"/>
  <c r="Y64" i="61" s="1"/>
  <c r="I64" i="61"/>
  <c r="M446" i="61"/>
  <c r="Y446" i="61" s="1"/>
  <c r="J446" i="61"/>
  <c r="V446" i="61" s="1"/>
  <c r="I446" i="61"/>
  <c r="K446" i="61"/>
  <c r="W446" i="61" s="1"/>
  <c r="L446" i="61"/>
  <c r="X446" i="61" s="1"/>
  <c r="M510" i="61"/>
  <c r="Y510" i="61" s="1"/>
  <c r="I510" i="61"/>
  <c r="K510" i="61"/>
  <c r="W510" i="61" s="1"/>
  <c r="L510" i="61"/>
  <c r="X510" i="61" s="1"/>
  <c r="J510" i="61"/>
  <c r="V510" i="61" s="1"/>
  <c r="M574" i="61"/>
  <c r="Y574" i="61" s="1"/>
  <c r="I574" i="61"/>
  <c r="K574" i="61"/>
  <c r="W574" i="61" s="1"/>
  <c r="L574" i="61"/>
  <c r="X574" i="61" s="1"/>
  <c r="J574" i="61"/>
  <c r="V574" i="61" s="1"/>
  <c r="M638" i="61"/>
  <c r="Y638" i="61" s="1"/>
  <c r="I638" i="61"/>
  <c r="K638" i="61"/>
  <c r="W638" i="61" s="1"/>
  <c r="L638" i="61"/>
  <c r="X638" i="61" s="1"/>
  <c r="J638" i="61"/>
  <c r="V638" i="61" s="1"/>
  <c r="I702" i="61"/>
  <c r="M702" i="61"/>
  <c r="Y702" i="61" s="1"/>
  <c r="K702" i="61"/>
  <c r="W702" i="61" s="1"/>
  <c r="L702" i="61"/>
  <c r="X702" i="61" s="1"/>
  <c r="J702" i="61"/>
  <c r="V702" i="61" s="1"/>
  <c r="I766" i="61"/>
  <c r="M766" i="61"/>
  <c r="Y766" i="61" s="1"/>
  <c r="J766" i="61"/>
  <c r="V766" i="61" s="1"/>
  <c r="K766" i="61"/>
  <c r="W766" i="61" s="1"/>
  <c r="L766" i="61"/>
  <c r="X766" i="61" s="1"/>
  <c r="J830" i="61"/>
  <c r="V830" i="61" s="1"/>
  <c r="L830" i="61"/>
  <c r="X830" i="61" s="1"/>
  <c r="I830" i="61"/>
  <c r="M830" i="61"/>
  <c r="Y830" i="61" s="1"/>
  <c r="K830" i="61"/>
  <c r="W830" i="61" s="1"/>
  <c r="L894" i="61"/>
  <c r="X894" i="61" s="1"/>
  <c r="J894" i="61"/>
  <c r="V894" i="61" s="1"/>
  <c r="I894" i="61"/>
  <c r="M894" i="61"/>
  <c r="Y894" i="61" s="1"/>
  <c r="K894" i="61"/>
  <c r="W894" i="61" s="1"/>
  <c r="L132" i="61"/>
  <c r="X132" i="61" s="1"/>
  <c r="J132" i="61"/>
  <c r="V132" i="61" s="1"/>
  <c r="K132" i="61"/>
  <c r="W132" i="61" s="1"/>
  <c r="I132" i="61"/>
  <c r="M132" i="61"/>
  <c r="Y132" i="61" s="1"/>
  <c r="M884" i="61"/>
  <c r="Y884" i="61" s="1"/>
  <c r="J884" i="61"/>
  <c r="V884" i="61" s="1"/>
  <c r="K884" i="61"/>
  <c r="W884" i="61" s="1"/>
  <c r="I884" i="61"/>
  <c r="L884" i="61"/>
  <c r="X884" i="61" s="1"/>
  <c r="L405" i="61"/>
  <c r="X405" i="61" s="1"/>
  <c r="J405" i="61"/>
  <c r="V405" i="61" s="1"/>
  <c r="M405" i="61"/>
  <c r="Y405" i="61" s="1"/>
  <c r="K405" i="61"/>
  <c r="W405" i="61" s="1"/>
  <c r="I405" i="61"/>
  <c r="J116" i="61"/>
  <c r="V116" i="61" s="1"/>
  <c r="I116" i="61"/>
  <c r="M116" i="61"/>
  <c r="Y116" i="61" s="1"/>
  <c r="L116" i="61"/>
  <c r="X116" i="61" s="1"/>
  <c r="K116" i="61"/>
  <c r="W116" i="61" s="1"/>
  <c r="J865" i="61"/>
  <c r="V865" i="61" s="1"/>
  <c r="K865" i="61"/>
  <c r="W865" i="61" s="1"/>
  <c r="M865" i="61"/>
  <c r="Y865" i="61" s="1"/>
  <c r="L865" i="61"/>
  <c r="X865" i="61" s="1"/>
  <c r="I865" i="61"/>
  <c r="M384" i="61"/>
  <c r="Y384" i="61" s="1"/>
  <c r="I384" i="61"/>
  <c r="K384" i="61"/>
  <c r="W384" i="61" s="1"/>
  <c r="J384" i="61"/>
  <c r="V384" i="61" s="1"/>
  <c r="L384" i="61"/>
  <c r="X384" i="61" s="1"/>
  <c r="K85" i="61"/>
  <c r="W85" i="61" s="1"/>
  <c r="I85" i="61"/>
  <c r="J85" i="61"/>
  <c r="V85" i="61" s="1"/>
  <c r="L85" i="61"/>
  <c r="X85" i="61" s="1"/>
  <c r="M85" i="61"/>
  <c r="Y85" i="61" s="1"/>
  <c r="J144" i="61"/>
  <c r="V144" i="61" s="1"/>
  <c r="M144" i="61"/>
  <c r="Y144" i="61" s="1"/>
  <c r="K144" i="61"/>
  <c r="W144" i="61" s="1"/>
  <c r="L144" i="61"/>
  <c r="X144" i="61" s="1"/>
  <c r="I144" i="61"/>
  <c r="J889" i="61"/>
  <c r="V889" i="61" s="1"/>
  <c r="K889" i="61"/>
  <c r="W889" i="61" s="1"/>
  <c r="L889" i="61"/>
  <c r="X889" i="61" s="1"/>
  <c r="I889" i="61"/>
  <c r="M889" i="61"/>
  <c r="Y889" i="61" s="1"/>
  <c r="I776" i="61"/>
  <c r="J776" i="61"/>
  <c r="V776" i="61" s="1"/>
  <c r="K776" i="61"/>
  <c r="W776" i="61" s="1"/>
  <c r="L776" i="61"/>
  <c r="X776" i="61" s="1"/>
  <c r="M776" i="61"/>
  <c r="Y776" i="61" s="1"/>
  <c r="J469" i="61"/>
  <c r="V469" i="61" s="1"/>
  <c r="L469" i="61"/>
  <c r="X469" i="61" s="1"/>
  <c r="M469" i="61"/>
  <c r="Y469" i="61" s="1"/>
  <c r="K469" i="61"/>
  <c r="W469" i="61" s="1"/>
  <c r="I469" i="61"/>
  <c r="L20" i="61"/>
  <c r="X20" i="61" s="1"/>
  <c r="I20" i="61"/>
  <c r="M20" i="61"/>
  <c r="Y20" i="61" s="1"/>
  <c r="E19" i="62"/>
  <c r="J20" i="61"/>
  <c r="V20" i="61" s="1"/>
  <c r="K20" i="61"/>
  <c r="W20" i="61" s="1"/>
  <c r="J173" i="61"/>
  <c r="V173" i="61" s="1"/>
  <c r="M173" i="61"/>
  <c r="Y173" i="61" s="1"/>
  <c r="I173" i="61"/>
  <c r="K173" i="61"/>
  <c r="W173" i="61" s="1"/>
  <c r="L173" i="61"/>
  <c r="X173" i="61" s="1"/>
  <c r="K691" i="61"/>
  <c r="W691" i="61" s="1"/>
  <c r="J691" i="61"/>
  <c r="V691" i="61" s="1"/>
  <c r="M691" i="61"/>
  <c r="Y691" i="61" s="1"/>
  <c r="L691" i="61"/>
  <c r="X691" i="61" s="1"/>
  <c r="I691" i="61"/>
  <c r="K57" i="61"/>
  <c r="W57" i="61" s="1"/>
  <c r="M57" i="61"/>
  <c r="Y57" i="61" s="1"/>
  <c r="L57" i="61"/>
  <c r="X57" i="61" s="1"/>
  <c r="I57" i="61"/>
  <c r="J57" i="61"/>
  <c r="V57" i="61" s="1"/>
  <c r="L908" i="61"/>
  <c r="X908" i="61" s="1"/>
  <c r="I908" i="61"/>
  <c r="M908" i="61"/>
  <c r="Y908" i="61" s="1"/>
  <c r="K908" i="61"/>
  <c r="W908" i="61" s="1"/>
  <c r="J908" i="61"/>
  <c r="V908" i="61" s="1"/>
  <c r="J491" i="61"/>
  <c r="V491" i="61" s="1"/>
  <c r="I491" i="61"/>
  <c r="M491" i="61"/>
  <c r="Y491" i="61" s="1"/>
  <c r="K491" i="61"/>
  <c r="W491" i="61" s="1"/>
  <c r="L491" i="61"/>
  <c r="X491" i="61" s="1"/>
  <c r="J34" i="61"/>
  <c r="V34" i="61" s="1"/>
  <c r="L34" i="61"/>
  <c r="X34" i="61" s="1"/>
  <c r="E33" i="62"/>
  <c r="K34" i="61"/>
  <c r="W34" i="61" s="1"/>
  <c r="M34" i="61"/>
  <c r="Y34" i="61" s="1"/>
  <c r="I34" i="61"/>
  <c r="J81" i="61"/>
  <c r="V81" i="61" s="1"/>
  <c r="M81" i="61"/>
  <c r="Y81" i="61" s="1"/>
  <c r="L81" i="61"/>
  <c r="X81" i="61" s="1"/>
  <c r="K81" i="61"/>
  <c r="W81" i="61" s="1"/>
  <c r="I81" i="61"/>
  <c r="M139" i="61"/>
  <c r="Y139" i="61" s="1"/>
  <c r="J139" i="61"/>
  <c r="V139" i="61" s="1"/>
  <c r="L139" i="61"/>
  <c r="X139" i="61" s="1"/>
  <c r="K139" i="61"/>
  <c r="W139" i="61" s="1"/>
  <c r="I139" i="61"/>
  <c r="I887" i="61"/>
  <c r="K887" i="61"/>
  <c r="W887" i="61" s="1"/>
  <c r="M887" i="61"/>
  <c r="Y887" i="61" s="1"/>
  <c r="J887" i="61"/>
  <c r="V887" i="61" s="1"/>
  <c r="L887" i="61"/>
  <c r="X887" i="61" s="1"/>
  <c r="J765" i="61"/>
  <c r="V765" i="61" s="1"/>
  <c r="I765" i="61"/>
  <c r="K765" i="61"/>
  <c r="W765" i="61" s="1"/>
  <c r="L765" i="61"/>
  <c r="X765" i="61" s="1"/>
  <c r="M765" i="61"/>
  <c r="Y765" i="61" s="1"/>
  <c r="J427" i="61"/>
  <c r="V427" i="61" s="1"/>
  <c r="I427" i="61"/>
  <c r="M427" i="61"/>
  <c r="Y427" i="61" s="1"/>
  <c r="L427" i="61"/>
  <c r="X427" i="61" s="1"/>
  <c r="K427" i="61"/>
  <c r="W427" i="61" s="1"/>
  <c r="M30" i="61"/>
  <c r="Y30" i="61" s="1"/>
  <c r="L30" i="61"/>
  <c r="X30" i="61" s="1"/>
  <c r="J30" i="61"/>
  <c r="V30" i="61" s="1"/>
  <c r="E29" i="62"/>
  <c r="K30" i="61"/>
  <c r="W30" i="61" s="1"/>
  <c r="I30" i="61"/>
  <c r="M93" i="61"/>
  <c r="Y93" i="61" s="1"/>
  <c r="I93" i="61"/>
  <c r="K93" i="61"/>
  <c r="W93" i="61" s="1"/>
  <c r="J93" i="61"/>
  <c r="V93" i="61" s="1"/>
  <c r="L93" i="61"/>
  <c r="X93" i="61" s="1"/>
  <c r="M103" i="61"/>
  <c r="Y103" i="61" s="1"/>
  <c r="K103" i="61"/>
  <c r="W103" i="61" s="1"/>
  <c r="J103" i="61"/>
  <c r="V103" i="61" s="1"/>
  <c r="I103" i="61"/>
  <c r="L103" i="61"/>
  <c r="X103" i="61" s="1"/>
  <c r="I171" i="61"/>
  <c r="M171" i="61"/>
  <c r="Y171" i="61" s="1"/>
  <c r="J171" i="61"/>
  <c r="V171" i="61" s="1"/>
  <c r="L171" i="61"/>
  <c r="X171" i="61" s="1"/>
  <c r="K171" i="61"/>
  <c r="W171" i="61" s="1"/>
  <c r="I881" i="61"/>
  <c r="L881" i="61"/>
  <c r="X881" i="61" s="1"/>
  <c r="M881" i="61"/>
  <c r="Y881" i="61" s="1"/>
  <c r="K881" i="61"/>
  <c r="W881" i="61" s="1"/>
  <c r="J881" i="61"/>
  <c r="V881" i="61" s="1"/>
  <c r="M797" i="61"/>
  <c r="Y797" i="61" s="1"/>
  <c r="I797" i="61"/>
  <c r="K797" i="61"/>
  <c r="W797" i="61" s="1"/>
  <c r="L797" i="61"/>
  <c r="X797" i="61" s="1"/>
  <c r="J797" i="61"/>
  <c r="V797" i="61" s="1"/>
  <c r="J619" i="61"/>
  <c r="V619" i="61" s="1"/>
  <c r="K619" i="61"/>
  <c r="W619" i="61" s="1"/>
  <c r="I619" i="61"/>
  <c r="M619" i="61"/>
  <c r="Y619" i="61" s="1"/>
  <c r="L619" i="61"/>
  <c r="X619" i="61" s="1"/>
  <c r="I277" i="61"/>
  <c r="K277" i="61"/>
  <c r="W277" i="61" s="1"/>
  <c r="J277" i="61"/>
  <c r="V277" i="61" s="1"/>
  <c r="L277" i="61"/>
  <c r="X277" i="61" s="1"/>
  <c r="M277" i="61"/>
  <c r="Y277" i="61" s="1"/>
  <c r="L803" i="61"/>
  <c r="X803" i="61" s="1"/>
  <c r="K803" i="61"/>
  <c r="W803" i="61" s="1"/>
  <c r="M803" i="61"/>
  <c r="Y803" i="61" s="1"/>
  <c r="I803" i="61"/>
  <c r="J803" i="61"/>
  <c r="V803" i="61" s="1"/>
  <c r="M760" i="61"/>
  <c r="Y760" i="61" s="1"/>
  <c r="J760" i="61"/>
  <c r="V760" i="61" s="1"/>
  <c r="I760" i="61"/>
  <c r="L760" i="61"/>
  <c r="X760" i="61" s="1"/>
  <c r="K760" i="61"/>
  <c r="W760" i="61" s="1"/>
  <c r="I717" i="61"/>
  <c r="M717" i="61"/>
  <c r="Y717" i="61" s="1"/>
  <c r="K717" i="61"/>
  <c r="W717" i="61" s="1"/>
  <c r="L717" i="61"/>
  <c r="X717" i="61" s="1"/>
  <c r="J717" i="61"/>
  <c r="V717" i="61" s="1"/>
  <c r="M675" i="61"/>
  <c r="Y675" i="61" s="1"/>
  <c r="I675" i="61"/>
  <c r="K675" i="61"/>
  <c r="W675" i="61" s="1"/>
  <c r="J675" i="61"/>
  <c r="V675" i="61" s="1"/>
  <c r="L675" i="61"/>
  <c r="X675" i="61" s="1"/>
  <c r="J629" i="61"/>
  <c r="V629" i="61" s="1"/>
  <c r="M629" i="61"/>
  <c r="Y629" i="61" s="1"/>
  <c r="K629" i="61"/>
  <c r="W629" i="61" s="1"/>
  <c r="L629" i="61"/>
  <c r="X629" i="61" s="1"/>
  <c r="I629" i="61"/>
  <c r="J544" i="61"/>
  <c r="V544" i="61" s="1"/>
  <c r="K544" i="61"/>
  <c r="W544" i="61" s="1"/>
  <c r="M544" i="61"/>
  <c r="Y544" i="61" s="1"/>
  <c r="I544" i="61"/>
  <c r="L544" i="61"/>
  <c r="X544" i="61" s="1"/>
  <c r="L459" i="61"/>
  <c r="X459" i="61" s="1"/>
  <c r="J459" i="61"/>
  <c r="V459" i="61" s="1"/>
  <c r="I459" i="61"/>
  <c r="M459" i="61"/>
  <c r="Y459" i="61" s="1"/>
  <c r="K459" i="61"/>
  <c r="W459" i="61" s="1"/>
  <c r="L373" i="61"/>
  <c r="X373" i="61" s="1"/>
  <c r="J373" i="61"/>
  <c r="V373" i="61" s="1"/>
  <c r="M373" i="61"/>
  <c r="Y373" i="61" s="1"/>
  <c r="K373" i="61"/>
  <c r="W373" i="61" s="1"/>
  <c r="I373" i="61"/>
  <c r="L288" i="61"/>
  <c r="X288" i="61" s="1"/>
  <c r="K288" i="61"/>
  <c r="W288" i="61" s="1"/>
  <c r="M288" i="61"/>
  <c r="Y288" i="61" s="1"/>
  <c r="I288" i="61"/>
  <c r="J288" i="61"/>
  <c r="V288" i="61" s="1"/>
  <c r="I203" i="61"/>
  <c r="M203" i="61"/>
  <c r="Y203" i="61" s="1"/>
  <c r="J203" i="61"/>
  <c r="V203" i="61" s="1"/>
  <c r="L203" i="61"/>
  <c r="X203" i="61" s="1"/>
  <c r="K203" i="61"/>
  <c r="W203" i="61" s="1"/>
  <c r="I33" i="61"/>
  <c r="M33" i="61"/>
  <c r="Y33" i="61" s="1"/>
  <c r="K33" i="61"/>
  <c r="W33" i="61" s="1"/>
  <c r="J33" i="61"/>
  <c r="V33" i="61" s="1"/>
  <c r="L33" i="61"/>
  <c r="X33" i="61" s="1"/>
  <c r="E32" i="62"/>
  <c r="M75" i="61"/>
  <c r="Y75" i="61" s="1"/>
  <c r="J75" i="61"/>
  <c r="V75" i="61" s="1"/>
  <c r="L75" i="61"/>
  <c r="X75" i="61" s="1"/>
  <c r="I75" i="61"/>
  <c r="K75" i="61"/>
  <c r="W75" i="61" s="1"/>
  <c r="J99" i="61"/>
  <c r="V99" i="61" s="1"/>
  <c r="K99" i="61"/>
  <c r="W99" i="61" s="1"/>
  <c r="M99" i="61"/>
  <c r="Y99" i="61" s="1"/>
  <c r="I99" i="61"/>
  <c r="L99" i="61"/>
  <c r="X99" i="61" s="1"/>
  <c r="K128" i="61"/>
  <c r="W128" i="61" s="1"/>
  <c r="J128" i="61"/>
  <c r="V128" i="61" s="1"/>
  <c r="L128" i="61"/>
  <c r="X128" i="61" s="1"/>
  <c r="M128" i="61"/>
  <c r="Y128" i="61" s="1"/>
  <c r="I128" i="61"/>
  <c r="L107" i="61"/>
  <c r="X107" i="61" s="1"/>
  <c r="I107" i="61"/>
  <c r="M107" i="61"/>
  <c r="Y107" i="61" s="1"/>
  <c r="J107" i="61"/>
  <c r="V107" i="61" s="1"/>
  <c r="K107" i="61"/>
  <c r="W107" i="61" s="1"/>
  <c r="L145" i="61"/>
  <c r="X145" i="61" s="1"/>
  <c r="K145" i="61"/>
  <c r="W145" i="61" s="1"/>
  <c r="M145" i="61"/>
  <c r="Y145" i="61" s="1"/>
  <c r="J145" i="61"/>
  <c r="V145" i="61" s="1"/>
  <c r="I145" i="61"/>
  <c r="L174" i="61"/>
  <c r="X174" i="61" s="1"/>
  <c r="I174" i="61"/>
  <c r="J174" i="61"/>
  <c r="V174" i="61" s="1"/>
  <c r="K174" i="61"/>
  <c r="W174" i="61" s="1"/>
  <c r="M174" i="61"/>
  <c r="Y174" i="61" s="1"/>
  <c r="I907" i="61"/>
  <c r="J907" i="61"/>
  <c r="V907" i="61" s="1"/>
  <c r="K907" i="61"/>
  <c r="W907" i="61" s="1"/>
  <c r="L907" i="61"/>
  <c r="X907" i="61" s="1"/>
  <c r="M907" i="61"/>
  <c r="Y907" i="61" s="1"/>
  <c r="M885" i="61"/>
  <c r="Y885" i="61" s="1"/>
  <c r="K885" i="61"/>
  <c r="W885" i="61" s="1"/>
  <c r="I885" i="61"/>
  <c r="L885" i="61"/>
  <c r="X885" i="61" s="1"/>
  <c r="J885" i="61"/>
  <c r="V885" i="61" s="1"/>
  <c r="K864" i="61"/>
  <c r="W864" i="61" s="1"/>
  <c r="I864" i="61"/>
  <c r="J864" i="61"/>
  <c r="V864" i="61" s="1"/>
  <c r="M864" i="61"/>
  <c r="Y864" i="61" s="1"/>
  <c r="L864" i="61"/>
  <c r="X864" i="61" s="1"/>
  <c r="K821" i="61"/>
  <c r="W821" i="61" s="1"/>
  <c r="I821" i="61"/>
  <c r="M821" i="61"/>
  <c r="Y821" i="61" s="1"/>
  <c r="L821" i="61"/>
  <c r="X821" i="61" s="1"/>
  <c r="J821" i="61"/>
  <c r="V821" i="61" s="1"/>
  <c r="K779" i="61"/>
  <c r="W779" i="61" s="1"/>
  <c r="I779" i="61"/>
  <c r="J779" i="61"/>
  <c r="V779" i="61" s="1"/>
  <c r="L779" i="61"/>
  <c r="X779" i="61" s="1"/>
  <c r="M779" i="61"/>
  <c r="Y779" i="61" s="1"/>
  <c r="K736" i="61"/>
  <c r="W736" i="61" s="1"/>
  <c r="J736" i="61"/>
  <c r="V736" i="61" s="1"/>
  <c r="L736" i="61"/>
  <c r="X736" i="61" s="1"/>
  <c r="M736" i="61"/>
  <c r="Y736" i="61" s="1"/>
  <c r="I736" i="61"/>
  <c r="J693" i="61"/>
  <c r="V693" i="61" s="1"/>
  <c r="M693" i="61"/>
  <c r="Y693" i="61" s="1"/>
  <c r="K693" i="61"/>
  <c r="W693" i="61" s="1"/>
  <c r="L693" i="61"/>
  <c r="X693" i="61" s="1"/>
  <c r="I693" i="61"/>
  <c r="J651" i="61"/>
  <c r="V651" i="61" s="1"/>
  <c r="L651" i="61"/>
  <c r="X651" i="61" s="1"/>
  <c r="I651" i="61"/>
  <c r="M651" i="61"/>
  <c r="Y651" i="61" s="1"/>
  <c r="K651" i="61"/>
  <c r="W651" i="61" s="1"/>
  <c r="I581" i="61"/>
  <c r="L581" i="61"/>
  <c r="X581" i="61" s="1"/>
  <c r="K581" i="61"/>
  <c r="W581" i="61" s="1"/>
  <c r="J581" i="61"/>
  <c r="V581" i="61" s="1"/>
  <c r="M581" i="61"/>
  <c r="Y581" i="61" s="1"/>
  <c r="I496" i="61"/>
  <c r="J496" i="61"/>
  <c r="V496" i="61" s="1"/>
  <c r="L496" i="61"/>
  <c r="X496" i="61" s="1"/>
  <c r="M496" i="61"/>
  <c r="Y496" i="61" s="1"/>
  <c r="K496" i="61"/>
  <c r="W496" i="61" s="1"/>
  <c r="I411" i="61"/>
  <c r="L411" i="61"/>
  <c r="X411" i="61" s="1"/>
  <c r="J411" i="61"/>
  <c r="V411" i="61" s="1"/>
  <c r="M411" i="61"/>
  <c r="Y411" i="61" s="1"/>
  <c r="K411" i="61"/>
  <c r="W411" i="61" s="1"/>
  <c r="L325" i="61"/>
  <c r="X325" i="61" s="1"/>
  <c r="I325" i="61"/>
  <c r="K325" i="61"/>
  <c r="W325" i="61" s="1"/>
  <c r="J325" i="61"/>
  <c r="V325" i="61" s="1"/>
  <c r="M325" i="61"/>
  <c r="Y325" i="61" s="1"/>
  <c r="K240" i="61"/>
  <c r="W240" i="61" s="1"/>
  <c r="M240" i="61"/>
  <c r="Y240" i="61" s="1"/>
  <c r="I240" i="61"/>
  <c r="J240" i="61"/>
  <c r="V240" i="61" s="1"/>
  <c r="L240" i="61"/>
  <c r="X240" i="61" s="1"/>
  <c r="I39" i="61"/>
  <c r="M39" i="61"/>
  <c r="Y39" i="61" s="1"/>
  <c r="J39" i="61"/>
  <c r="V39" i="61" s="1"/>
  <c r="E38" i="62"/>
  <c r="K39" i="61"/>
  <c r="W39" i="61" s="1"/>
  <c r="L39" i="61"/>
  <c r="X39" i="61" s="1"/>
  <c r="K23" i="61"/>
  <c r="W23" i="61" s="1"/>
  <c r="M23" i="61"/>
  <c r="Y23" i="61" s="1"/>
  <c r="L23" i="61"/>
  <c r="X23" i="61" s="1"/>
  <c r="I23" i="61"/>
  <c r="J23" i="61"/>
  <c r="V23" i="61" s="1"/>
  <c r="E22" i="62"/>
  <c r="L55" i="61"/>
  <c r="X55" i="61" s="1"/>
  <c r="M55" i="61"/>
  <c r="Y55" i="61" s="1"/>
  <c r="K55" i="61"/>
  <c r="W55" i="61" s="1"/>
  <c r="J55" i="61"/>
  <c r="V55" i="61" s="1"/>
  <c r="I55" i="61"/>
  <c r="K79" i="61"/>
  <c r="W79" i="61" s="1"/>
  <c r="L79" i="61"/>
  <c r="X79" i="61" s="1"/>
  <c r="J79" i="61"/>
  <c r="V79" i="61" s="1"/>
  <c r="M79" i="61"/>
  <c r="Y79" i="61" s="1"/>
  <c r="I79" i="61"/>
  <c r="I115" i="61"/>
  <c r="K115" i="61"/>
  <c r="W115" i="61" s="1"/>
  <c r="J115" i="61"/>
  <c r="V115" i="61" s="1"/>
  <c r="L115" i="61"/>
  <c r="X115" i="61" s="1"/>
  <c r="M115" i="61"/>
  <c r="Y115" i="61" s="1"/>
  <c r="M153" i="61"/>
  <c r="Y153" i="61" s="1"/>
  <c r="K153" i="61"/>
  <c r="W153" i="61" s="1"/>
  <c r="L153" i="61"/>
  <c r="X153" i="61" s="1"/>
  <c r="J153" i="61"/>
  <c r="V153" i="61" s="1"/>
  <c r="I153" i="61"/>
  <c r="J180" i="61"/>
  <c r="V180" i="61" s="1"/>
  <c r="M180" i="61"/>
  <c r="Y180" i="61" s="1"/>
  <c r="I180" i="61"/>
  <c r="L180" i="61"/>
  <c r="X180" i="61" s="1"/>
  <c r="K180" i="61"/>
  <c r="W180" i="61" s="1"/>
  <c r="L164" i="61"/>
  <c r="X164" i="61" s="1"/>
  <c r="I164" i="61"/>
  <c r="M164" i="61"/>
  <c r="Y164" i="61" s="1"/>
  <c r="J164" i="61"/>
  <c r="V164" i="61" s="1"/>
  <c r="K164" i="61"/>
  <c r="W164" i="61" s="1"/>
  <c r="J893" i="61"/>
  <c r="V893" i="61" s="1"/>
  <c r="K893" i="61"/>
  <c r="W893" i="61" s="1"/>
  <c r="I893" i="61"/>
  <c r="M893" i="61"/>
  <c r="Y893" i="61" s="1"/>
  <c r="L893" i="61"/>
  <c r="X893" i="61" s="1"/>
  <c r="M872" i="61"/>
  <c r="Y872" i="61" s="1"/>
  <c r="L872" i="61"/>
  <c r="X872" i="61" s="1"/>
  <c r="K872" i="61"/>
  <c r="W872" i="61" s="1"/>
  <c r="J872" i="61"/>
  <c r="V872" i="61" s="1"/>
  <c r="I872" i="61"/>
  <c r="M837" i="61"/>
  <c r="Y837" i="61" s="1"/>
  <c r="L837" i="61"/>
  <c r="X837" i="61" s="1"/>
  <c r="K837" i="61"/>
  <c r="W837" i="61" s="1"/>
  <c r="J837" i="61"/>
  <c r="V837" i="61" s="1"/>
  <c r="I837" i="61"/>
  <c r="I795" i="61"/>
  <c r="M795" i="61"/>
  <c r="Y795" i="61" s="1"/>
  <c r="K795" i="61"/>
  <c r="W795" i="61" s="1"/>
  <c r="J795" i="61"/>
  <c r="V795" i="61" s="1"/>
  <c r="L795" i="61"/>
  <c r="X795" i="61" s="1"/>
  <c r="M752" i="61"/>
  <c r="Y752" i="61" s="1"/>
  <c r="K752" i="61"/>
  <c r="W752" i="61" s="1"/>
  <c r="L752" i="61"/>
  <c r="X752" i="61" s="1"/>
  <c r="I752" i="61"/>
  <c r="J752" i="61"/>
  <c r="V752" i="61" s="1"/>
  <c r="L709" i="61"/>
  <c r="X709" i="61" s="1"/>
  <c r="I709" i="61"/>
  <c r="K709" i="61"/>
  <c r="W709" i="61" s="1"/>
  <c r="J709" i="61"/>
  <c r="V709" i="61" s="1"/>
  <c r="M709" i="61"/>
  <c r="Y709" i="61" s="1"/>
  <c r="K667" i="61"/>
  <c r="W667" i="61" s="1"/>
  <c r="I667" i="61"/>
  <c r="M667" i="61"/>
  <c r="Y667" i="61" s="1"/>
  <c r="L667" i="61"/>
  <c r="X667" i="61" s="1"/>
  <c r="J667" i="61"/>
  <c r="V667" i="61" s="1"/>
  <c r="I613" i="61"/>
  <c r="K613" i="61"/>
  <c r="W613" i="61" s="1"/>
  <c r="L613" i="61"/>
  <c r="X613" i="61" s="1"/>
  <c r="J613" i="61"/>
  <c r="V613" i="61" s="1"/>
  <c r="M613" i="61"/>
  <c r="Y613" i="61" s="1"/>
  <c r="J528" i="61"/>
  <c r="V528" i="61" s="1"/>
  <c r="I528" i="61"/>
  <c r="M528" i="61"/>
  <c r="Y528" i="61" s="1"/>
  <c r="L528" i="61"/>
  <c r="X528" i="61" s="1"/>
  <c r="K528" i="61"/>
  <c r="W528" i="61" s="1"/>
  <c r="J443" i="61"/>
  <c r="V443" i="61" s="1"/>
  <c r="L443" i="61"/>
  <c r="X443" i="61" s="1"/>
  <c r="I443" i="61"/>
  <c r="K443" i="61"/>
  <c r="W443" i="61" s="1"/>
  <c r="M443" i="61"/>
  <c r="Y443" i="61" s="1"/>
  <c r="M357" i="61"/>
  <c r="Y357" i="61" s="1"/>
  <c r="J357" i="61"/>
  <c r="V357" i="61" s="1"/>
  <c r="I357" i="61"/>
  <c r="K357" i="61"/>
  <c r="W357" i="61" s="1"/>
  <c r="L357" i="61"/>
  <c r="X357" i="61" s="1"/>
  <c r="J272" i="61"/>
  <c r="V272" i="61" s="1"/>
  <c r="L272" i="61"/>
  <c r="X272" i="61" s="1"/>
  <c r="M272" i="61"/>
  <c r="Y272" i="61" s="1"/>
  <c r="K272" i="61"/>
  <c r="W272" i="61" s="1"/>
  <c r="I272" i="61"/>
  <c r="I187" i="61"/>
  <c r="M187" i="61"/>
  <c r="Y187" i="61" s="1"/>
  <c r="K187" i="61"/>
  <c r="W187" i="61" s="1"/>
  <c r="J187" i="61"/>
  <c r="V187" i="61" s="1"/>
  <c r="L187" i="61"/>
  <c r="X187" i="61" s="1"/>
  <c r="L844" i="61"/>
  <c r="X844" i="61" s="1"/>
  <c r="I844" i="61"/>
  <c r="M844" i="61"/>
  <c r="Y844" i="61" s="1"/>
  <c r="K844" i="61"/>
  <c r="W844" i="61" s="1"/>
  <c r="J844" i="61"/>
  <c r="V844" i="61" s="1"/>
  <c r="I823" i="61"/>
  <c r="K823" i="61"/>
  <c r="W823" i="61" s="1"/>
  <c r="M823" i="61"/>
  <c r="Y823" i="61" s="1"/>
  <c r="J823" i="61"/>
  <c r="V823" i="61" s="1"/>
  <c r="L823" i="61"/>
  <c r="X823" i="61" s="1"/>
  <c r="M801" i="61"/>
  <c r="Y801" i="61" s="1"/>
  <c r="I801" i="61"/>
  <c r="K801" i="61"/>
  <c r="W801" i="61" s="1"/>
  <c r="L801" i="61"/>
  <c r="X801" i="61" s="1"/>
  <c r="J801" i="61"/>
  <c r="V801" i="61" s="1"/>
  <c r="I780" i="61"/>
  <c r="K780" i="61"/>
  <c r="W780" i="61" s="1"/>
  <c r="L780" i="61"/>
  <c r="X780" i="61" s="1"/>
  <c r="J780" i="61"/>
  <c r="V780" i="61" s="1"/>
  <c r="M780" i="61"/>
  <c r="Y780" i="61" s="1"/>
  <c r="J759" i="61"/>
  <c r="V759" i="61" s="1"/>
  <c r="I759" i="61"/>
  <c r="M759" i="61"/>
  <c r="Y759" i="61" s="1"/>
  <c r="L759" i="61"/>
  <c r="X759" i="61" s="1"/>
  <c r="K759" i="61"/>
  <c r="W759" i="61" s="1"/>
  <c r="L737" i="61"/>
  <c r="X737" i="61" s="1"/>
  <c r="K737" i="61"/>
  <c r="W737" i="61" s="1"/>
  <c r="M737" i="61"/>
  <c r="Y737" i="61" s="1"/>
  <c r="J737" i="61"/>
  <c r="V737" i="61" s="1"/>
  <c r="I737" i="61"/>
  <c r="I716" i="61"/>
  <c r="L716" i="61"/>
  <c r="X716" i="61" s="1"/>
  <c r="K716" i="61"/>
  <c r="W716" i="61" s="1"/>
  <c r="J716" i="61"/>
  <c r="V716" i="61" s="1"/>
  <c r="M716" i="61"/>
  <c r="Y716" i="61" s="1"/>
  <c r="L695" i="61"/>
  <c r="X695" i="61" s="1"/>
  <c r="K695" i="61"/>
  <c r="W695" i="61" s="1"/>
  <c r="I695" i="61"/>
  <c r="M695" i="61"/>
  <c r="Y695" i="61" s="1"/>
  <c r="J695" i="61"/>
  <c r="V695" i="61" s="1"/>
  <c r="L673" i="61"/>
  <c r="X673" i="61" s="1"/>
  <c r="K673" i="61"/>
  <c r="W673" i="61" s="1"/>
  <c r="I673" i="61"/>
  <c r="M673" i="61"/>
  <c r="Y673" i="61" s="1"/>
  <c r="J673" i="61"/>
  <c r="V673" i="61" s="1"/>
  <c r="K652" i="61"/>
  <c r="W652" i="61" s="1"/>
  <c r="L652" i="61"/>
  <c r="X652" i="61" s="1"/>
  <c r="I652" i="61"/>
  <c r="M652" i="61"/>
  <c r="Y652" i="61" s="1"/>
  <c r="J652" i="61"/>
  <c r="V652" i="61" s="1"/>
  <c r="K627" i="61"/>
  <c r="W627" i="61" s="1"/>
  <c r="M627" i="61"/>
  <c r="Y627" i="61" s="1"/>
  <c r="J627" i="61"/>
  <c r="V627" i="61" s="1"/>
  <c r="L627" i="61"/>
  <c r="X627" i="61" s="1"/>
  <c r="I627" i="61"/>
  <c r="M584" i="61"/>
  <c r="Y584" i="61" s="1"/>
  <c r="L584" i="61"/>
  <c r="X584" i="61" s="1"/>
  <c r="J584" i="61"/>
  <c r="V584" i="61" s="1"/>
  <c r="K584" i="61"/>
  <c r="W584" i="61" s="1"/>
  <c r="I584" i="61"/>
  <c r="J541" i="61"/>
  <c r="V541" i="61" s="1"/>
  <c r="M541" i="61"/>
  <c r="Y541" i="61" s="1"/>
  <c r="L541" i="61"/>
  <c r="X541" i="61" s="1"/>
  <c r="I541" i="61"/>
  <c r="K541" i="61"/>
  <c r="W541" i="61" s="1"/>
  <c r="L499" i="61"/>
  <c r="X499" i="61" s="1"/>
  <c r="M499" i="61"/>
  <c r="Y499" i="61" s="1"/>
  <c r="J499" i="61"/>
  <c r="V499" i="61" s="1"/>
  <c r="K499" i="61"/>
  <c r="W499" i="61" s="1"/>
  <c r="I499" i="61"/>
  <c r="L456" i="61"/>
  <c r="X456" i="61" s="1"/>
  <c r="J456" i="61"/>
  <c r="V456" i="61" s="1"/>
  <c r="K456" i="61"/>
  <c r="W456" i="61" s="1"/>
  <c r="M456" i="61"/>
  <c r="Y456" i="61" s="1"/>
  <c r="I456" i="61"/>
  <c r="L413" i="61"/>
  <c r="X413" i="61" s="1"/>
  <c r="J413" i="61"/>
  <c r="V413" i="61" s="1"/>
  <c r="I413" i="61"/>
  <c r="M413" i="61"/>
  <c r="Y413" i="61" s="1"/>
  <c r="K413" i="61"/>
  <c r="W413" i="61" s="1"/>
  <c r="J371" i="61"/>
  <c r="V371" i="61" s="1"/>
  <c r="L371" i="61"/>
  <c r="X371" i="61" s="1"/>
  <c r="K371" i="61"/>
  <c r="W371" i="61" s="1"/>
  <c r="M371" i="61"/>
  <c r="Y371" i="61" s="1"/>
  <c r="I371" i="61"/>
  <c r="I328" i="61"/>
  <c r="J328" i="61"/>
  <c r="V328" i="61" s="1"/>
  <c r="L328" i="61"/>
  <c r="X328" i="61" s="1"/>
  <c r="K328" i="61"/>
  <c r="W328" i="61" s="1"/>
  <c r="M328" i="61"/>
  <c r="Y328" i="61" s="1"/>
  <c r="I285" i="61"/>
  <c r="M285" i="61"/>
  <c r="Y285" i="61" s="1"/>
  <c r="K285" i="61"/>
  <c r="W285" i="61" s="1"/>
  <c r="J285" i="61"/>
  <c r="V285" i="61" s="1"/>
  <c r="L285" i="61"/>
  <c r="X285" i="61" s="1"/>
  <c r="I243" i="61"/>
  <c r="K243" i="61"/>
  <c r="W243" i="61" s="1"/>
  <c r="J243" i="61"/>
  <c r="V243" i="61" s="1"/>
  <c r="L243" i="61"/>
  <c r="X243" i="61" s="1"/>
  <c r="M243" i="61"/>
  <c r="Y243" i="61" s="1"/>
  <c r="I200" i="61"/>
  <c r="J200" i="61"/>
  <c r="V200" i="61" s="1"/>
  <c r="L200" i="61"/>
  <c r="X200" i="61" s="1"/>
  <c r="K200" i="61"/>
  <c r="W200" i="61" s="1"/>
  <c r="M200" i="61"/>
  <c r="Y200" i="61" s="1"/>
  <c r="M852" i="61"/>
  <c r="Y852" i="61" s="1"/>
  <c r="J852" i="61"/>
  <c r="V852" i="61" s="1"/>
  <c r="K852" i="61"/>
  <c r="W852" i="61" s="1"/>
  <c r="L852" i="61"/>
  <c r="X852" i="61" s="1"/>
  <c r="I852" i="61"/>
  <c r="L831" i="61"/>
  <c r="X831" i="61" s="1"/>
  <c r="M831" i="61"/>
  <c r="Y831" i="61" s="1"/>
  <c r="I831" i="61"/>
  <c r="J831" i="61"/>
  <c r="V831" i="61" s="1"/>
  <c r="K831" i="61"/>
  <c r="W831" i="61" s="1"/>
  <c r="J809" i="61"/>
  <c r="V809" i="61" s="1"/>
  <c r="L809" i="61"/>
  <c r="X809" i="61" s="1"/>
  <c r="K809" i="61"/>
  <c r="W809" i="61" s="1"/>
  <c r="I809" i="61"/>
  <c r="M809" i="61"/>
  <c r="Y809" i="61" s="1"/>
  <c r="L788" i="61"/>
  <c r="X788" i="61" s="1"/>
  <c r="I788" i="61"/>
  <c r="M788" i="61"/>
  <c r="Y788" i="61" s="1"/>
  <c r="J788" i="61"/>
  <c r="V788" i="61" s="1"/>
  <c r="K788" i="61"/>
  <c r="W788" i="61" s="1"/>
  <c r="I767" i="61"/>
  <c r="K767" i="61"/>
  <c r="W767" i="61" s="1"/>
  <c r="L767" i="61"/>
  <c r="X767" i="61" s="1"/>
  <c r="M767" i="61"/>
  <c r="Y767" i="61" s="1"/>
  <c r="J767" i="61"/>
  <c r="V767" i="61" s="1"/>
  <c r="K745" i="61"/>
  <c r="W745" i="61" s="1"/>
  <c r="I745" i="61"/>
  <c r="M745" i="61"/>
  <c r="Y745" i="61" s="1"/>
  <c r="L745" i="61"/>
  <c r="X745" i="61" s="1"/>
  <c r="J745" i="61"/>
  <c r="V745" i="61" s="1"/>
  <c r="M724" i="61"/>
  <c r="Y724" i="61" s="1"/>
  <c r="J724" i="61"/>
  <c r="V724" i="61" s="1"/>
  <c r="L724" i="61"/>
  <c r="X724" i="61" s="1"/>
  <c r="I724" i="61"/>
  <c r="K724" i="61"/>
  <c r="W724" i="61" s="1"/>
  <c r="K703" i="61"/>
  <c r="W703" i="61" s="1"/>
  <c r="I703" i="61"/>
  <c r="M703" i="61"/>
  <c r="Y703" i="61" s="1"/>
  <c r="L703" i="61"/>
  <c r="X703" i="61" s="1"/>
  <c r="J703" i="61"/>
  <c r="V703" i="61" s="1"/>
  <c r="K681" i="61"/>
  <c r="W681" i="61" s="1"/>
  <c r="I681" i="61"/>
  <c r="J681" i="61"/>
  <c r="V681" i="61" s="1"/>
  <c r="L681" i="61"/>
  <c r="X681" i="61" s="1"/>
  <c r="M681" i="61"/>
  <c r="Y681" i="61" s="1"/>
  <c r="L660" i="61"/>
  <c r="X660" i="61" s="1"/>
  <c r="M660" i="61"/>
  <c r="Y660" i="61" s="1"/>
  <c r="K660" i="61"/>
  <c r="W660" i="61" s="1"/>
  <c r="J660" i="61"/>
  <c r="V660" i="61" s="1"/>
  <c r="I660" i="61"/>
  <c r="M639" i="61"/>
  <c r="Y639" i="61" s="1"/>
  <c r="J639" i="61"/>
  <c r="V639" i="61" s="1"/>
  <c r="I639" i="61"/>
  <c r="L639" i="61"/>
  <c r="X639" i="61" s="1"/>
  <c r="K639" i="61"/>
  <c r="W639" i="61" s="1"/>
  <c r="L600" i="61"/>
  <c r="X600" i="61" s="1"/>
  <c r="I600" i="61"/>
  <c r="M600" i="61"/>
  <c r="Y600" i="61" s="1"/>
  <c r="K600" i="61"/>
  <c r="W600" i="61" s="1"/>
  <c r="J600" i="61"/>
  <c r="V600" i="61" s="1"/>
  <c r="I557" i="61"/>
  <c r="M557" i="61"/>
  <c r="Y557" i="61" s="1"/>
  <c r="J557" i="61"/>
  <c r="V557" i="61" s="1"/>
  <c r="K557" i="61"/>
  <c r="W557" i="61" s="1"/>
  <c r="L557" i="61"/>
  <c r="X557" i="61" s="1"/>
  <c r="M515" i="61"/>
  <c r="Y515" i="61" s="1"/>
  <c r="J515" i="61"/>
  <c r="V515" i="61" s="1"/>
  <c r="L515" i="61"/>
  <c r="X515" i="61" s="1"/>
  <c r="I515" i="61"/>
  <c r="K515" i="61"/>
  <c r="W515" i="61" s="1"/>
  <c r="L472" i="61"/>
  <c r="X472" i="61" s="1"/>
  <c r="M472" i="61"/>
  <c r="Y472" i="61" s="1"/>
  <c r="I472" i="61"/>
  <c r="K472" i="61"/>
  <c r="W472" i="61" s="1"/>
  <c r="J472" i="61"/>
  <c r="V472" i="61" s="1"/>
  <c r="I429" i="61"/>
  <c r="M429" i="61"/>
  <c r="Y429" i="61" s="1"/>
  <c r="L429" i="61"/>
  <c r="X429" i="61" s="1"/>
  <c r="J429" i="61"/>
  <c r="V429" i="61" s="1"/>
  <c r="K429" i="61"/>
  <c r="W429" i="61" s="1"/>
  <c r="M387" i="61"/>
  <c r="Y387" i="61" s="1"/>
  <c r="J387" i="61"/>
  <c r="V387" i="61" s="1"/>
  <c r="K387" i="61"/>
  <c r="W387" i="61" s="1"/>
  <c r="I387" i="61"/>
  <c r="L387" i="61"/>
  <c r="X387" i="61" s="1"/>
  <c r="J344" i="61"/>
  <c r="V344" i="61" s="1"/>
  <c r="K344" i="61"/>
  <c r="W344" i="61" s="1"/>
  <c r="L344" i="61"/>
  <c r="X344" i="61" s="1"/>
  <c r="I344" i="61"/>
  <c r="M344" i="61"/>
  <c r="Y344" i="61" s="1"/>
  <c r="J301" i="61"/>
  <c r="V301" i="61" s="1"/>
  <c r="M301" i="61"/>
  <c r="Y301" i="61" s="1"/>
  <c r="I301" i="61"/>
  <c r="K301" i="61"/>
  <c r="W301" i="61" s="1"/>
  <c r="L301" i="61"/>
  <c r="X301" i="61" s="1"/>
  <c r="J259" i="61"/>
  <c r="V259" i="61" s="1"/>
  <c r="K259" i="61"/>
  <c r="W259" i="61" s="1"/>
  <c r="L259" i="61"/>
  <c r="X259" i="61" s="1"/>
  <c r="M259" i="61"/>
  <c r="Y259" i="61" s="1"/>
  <c r="I259" i="61"/>
  <c r="I216" i="61"/>
  <c r="K216" i="61"/>
  <c r="W216" i="61" s="1"/>
  <c r="M216" i="61"/>
  <c r="Y216" i="61" s="1"/>
  <c r="L216" i="61"/>
  <c r="X216" i="61" s="1"/>
  <c r="J216" i="61"/>
  <c r="V216" i="61" s="1"/>
  <c r="I633" i="61"/>
  <c r="J633" i="61"/>
  <c r="V633" i="61" s="1"/>
  <c r="L633" i="61"/>
  <c r="X633" i="61" s="1"/>
  <c r="K633" i="61"/>
  <c r="W633" i="61" s="1"/>
  <c r="M633" i="61"/>
  <c r="Y633" i="61" s="1"/>
  <c r="L612" i="61"/>
  <c r="X612" i="61" s="1"/>
  <c r="K612" i="61"/>
  <c r="W612" i="61" s="1"/>
  <c r="M612" i="61"/>
  <c r="Y612" i="61" s="1"/>
  <c r="J612" i="61"/>
  <c r="V612" i="61" s="1"/>
  <c r="I612" i="61"/>
  <c r="J591" i="61"/>
  <c r="V591" i="61" s="1"/>
  <c r="K591" i="61"/>
  <c r="W591" i="61" s="1"/>
  <c r="I591" i="61"/>
  <c r="M591" i="61"/>
  <c r="Y591" i="61" s="1"/>
  <c r="L591" i="61"/>
  <c r="X591" i="61" s="1"/>
  <c r="I569" i="61"/>
  <c r="M569" i="61"/>
  <c r="Y569" i="61" s="1"/>
  <c r="J569" i="61"/>
  <c r="V569" i="61" s="1"/>
  <c r="K569" i="61"/>
  <c r="W569" i="61" s="1"/>
  <c r="L569" i="61"/>
  <c r="X569" i="61" s="1"/>
  <c r="I548" i="61"/>
  <c r="K548" i="61"/>
  <c r="W548" i="61" s="1"/>
  <c r="M548" i="61"/>
  <c r="Y548" i="61" s="1"/>
  <c r="J548" i="61"/>
  <c r="V548" i="61" s="1"/>
  <c r="L548" i="61"/>
  <c r="X548" i="61" s="1"/>
  <c r="I527" i="61"/>
  <c r="J527" i="61"/>
  <c r="V527" i="61" s="1"/>
  <c r="K527" i="61"/>
  <c r="W527" i="61" s="1"/>
  <c r="M527" i="61"/>
  <c r="Y527" i="61" s="1"/>
  <c r="L527" i="61"/>
  <c r="X527" i="61" s="1"/>
  <c r="M505" i="61"/>
  <c r="Y505" i="61" s="1"/>
  <c r="I505" i="61"/>
  <c r="K505" i="61"/>
  <c r="W505" i="61" s="1"/>
  <c r="J505" i="61"/>
  <c r="V505" i="61" s="1"/>
  <c r="L505" i="61"/>
  <c r="X505" i="61" s="1"/>
  <c r="I484" i="61"/>
  <c r="K484" i="61"/>
  <c r="W484" i="61" s="1"/>
  <c r="M484" i="61"/>
  <c r="Y484" i="61" s="1"/>
  <c r="J484" i="61"/>
  <c r="V484" i="61" s="1"/>
  <c r="L484" i="61"/>
  <c r="X484" i="61" s="1"/>
  <c r="I463" i="61"/>
  <c r="J463" i="61"/>
  <c r="V463" i="61" s="1"/>
  <c r="K463" i="61"/>
  <c r="W463" i="61" s="1"/>
  <c r="M463" i="61"/>
  <c r="Y463" i="61" s="1"/>
  <c r="L463" i="61"/>
  <c r="X463" i="61" s="1"/>
  <c r="I441" i="61"/>
  <c r="J441" i="61"/>
  <c r="V441" i="61" s="1"/>
  <c r="M441" i="61"/>
  <c r="Y441" i="61" s="1"/>
  <c r="L441" i="61"/>
  <c r="X441" i="61" s="1"/>
  <c r="K441" i="61"/>
  <c r="W441" i="61" s="1"/>
  <c r="I420" i="61"/>
  <c r="K420" i="61"/>
  <c r="W420" i="61" s="1"/>
  <c r="M420" i="61"/>
  <c r="Y420" i="61" s="1"/>
  <c r="J420" i="61"/>
  <c r="V420" i="61" s="1"/>
  <c r="L420" i="61"/>
  <c r="X420" i="61" s="1"/>
  <c r="M399" i="61"/>
  <c r="Y399" i="61" s="1"/>
  <c r="J399" i="61"/>
  <c r="V399" i="61" s="1"/>
  <c r="K399" i="61"/>
  <c r="W399" i="61" s="1"/>
  <c r="I399" i="61"/>
  <c r="L399" i="61"/>
  <c r="X399" i="61" s="1"/>
  <c r="I377" i="61"/>
  <c r="K377" i="61"/>
  <c r="W377" i="61" s="1"/>
  <c r="L377" i="61"/>
  <c r="X377" i="61" s="1"/>
  <c r="J377" i="61"/>
  <c r="V377" i="61" s="1"/>
  <c r="M377" i="61"/>
  <c r="Y377" i="61" s="1"/>
  <c r="J356" i="61"/>
  <c r="V356" i="61" s="1"/>
  <c r="K356" i="61"/>
  <c r="W356" i="61" s="1"/>
  <c r="I356" i="61"/>
  <c r="M356" i="61"/>
  <c r="Y356" i="61" s="1"/>
  <c r="L356" i="61"/>
  <c r="X356" i="61" s="1"/>
  <c r="L335" i="61"/>
  <c r="X335" i="61" s="1"/>
  <c r="J335" i="61"/>
  <c r="V335" i="61" s="1"/>
  <c r="M335" i="61"/>
  <c r="Y335" i="61" s="1"/>
  <c r="K335" i="61"/>
  <c r="W335" i="61" s="1"/>
  <c r="I335" i="61"/>
  <c r="M313" i="61"/>
  <c r="Y313" i="61" s="1"/>
  <c r="L313" i="61"/>
  <c r="X313" i="61" s="1"/>
  <c r="K313" i="61"/>
  <c r="W313" i="61" s="1"/>
  <c r="J313" i="61"/>
  <c r="V313" i="61" s="1"/>
  <c r="I313" i="61"/>
  <c r="M292" i="61"/>
  <c r="Y292" i="61" s="1"/>
  <c r="L292" i="61"/>
  <c r="X292" i="61" s="1"/>
  <c r="I292" i="61"/>
  <c r="J292" i="61"/>
  <c r="V292" i="61" s="1"/>
  <c r="K292" i="61"/>
  <c r="W292" i="61" s="1"/>
  <c r="K271" i="61"/>
  <c r="W271" i="61" s="1"/>
  <c r="L271" i="61"/>
  <c r="X271" i="61" s="1"/>
  <c r="J271" i="61"/>
  <c r="V271" i="61" s="1"/>
  <c r="M271" i="61"/>
  <c r="Y271" i="61" s="1"/>
  <c r="I271" i="61"/>
  <c r="M249" i="61"/>
  <c r="Y249" i="61" s="1"/>
  <c r="L249" i="61"/>
  <c r="X249" i="61" s="1"/>
  <c r="J249" i="61"/>
  <c r="V249" i="61" s="1"/>
  <c r="K249" i="61"/>
  <c r="W249" i="61" s="1"/>
  <c r="I249" i="61"/>
  <c r="L228" i="61"/>
  <c r="X228" i="61" s="1"/>
  <c r="I228" i="61"/>
  <c r="M228" i="61"/>
  <c r="Y228" i="61" s="1"/>
  <c r="J228" i="61"/>
  <c r="V228" i="61" s="1"/>
  <c r="K228" i="61"/>
  <c r="W228" i="61" s="1"/>
  <c r="K207" i="61"/>
  <c r="W207" i="61" s="1"/>
  <c r="L207" i="61"/>
  <c r="X207" i="61" s="1"/>
  <c r="J207" i="61"/>
  <c r="V207" i="61" s="1"/>
  <c r="M207" i="61"/>
  <c r="Y207" i="61" s="1"/>
  <c r="I207" i="61"/>
  <c r="M185" i="61"/>
  <c r="Y185" i="61" s="1"/>
  <c r="L185" i="61"/>
  <c r="X185" i="61" s="1"/>
  <c r="K185" i="61"/>
  <c r="W185" i="61" s="1"/>
  <c r="J185" i="61"/>
  <c r="V185" i="61" s="1"/>
  <c r="I185" i="61"/>
  <c r="J615" i="61"/>
  <c r="V615" i="61" s="1"/>
  <c r="M615" i="61"/>
  <c r="Y615" i="61" s="1"/>
  <c r="I615" i="61"/>
  <c r="L615" i="61"/>
  <c r="X615" i="61" s="1"/>
  <c r="K615" i="61"/>
  <c r="W615" i="61" s="1"/>
  <c r="I593" i="61"/>
  <c r="K593" i="61"/>
  <c r="W593" i="61" s="1"/>
  <c r="J593" i="61"/>
  <c r="V593" i="61" s="1"/>
  <c r="M593" i="61"/>
  <c r="Y593" i="61" s="1"/>
  <c r="L593" i="61"/>
  <c r="X593" i="61" s="1"/>
  <c r="I572" i="61"/>
  <c r="J572" i="61"/>
  <c r="V572" i="61" s="1"/>
  <c r="K572" i="61"/>
  <c r="W572" i="61" s="1"/>
  <c r="L572" i="61"/>
  <c r="X572" i="61" s="1"/>
  <c r="M572" i="61"/>
  <c r="Y572" i="61" s="1"/>
  <c r="J551" i="61"/>
  <c r="V551" i="61" s="1"/>
  <c r="L551" i="61"/>
  <c r="X551" i="61" s="1"/>
  <c r="K551" i="61"/>
  <c r="W551" i="61" s="1"/>
  <c r="I551" i="61"/>
  <c r="M551" i="61"/>
  <c r="Y551" i="61" s="1"/>
  <c r="M529" i="61"/>
  <c r="Y529" i="61" s="1"/>
  <c r="K529" i="61"/>
  <c r="W529" i="61" s="1"/>
  <c r="I529" i="61"/>
  <c r="L529" i="61"/>
  <c r="X529" i="61" s="1"/>
  <c r="J529" i="61"/>
  <c r="V529" i="61" s="1"/>
  <c r="J508" i="61"/>
  <c r="V508" i="61" s="1"/>
  <c r="L508" i="61"/>
  <c r="X508" i="61" s="1"/>
  <c r="K508" i="61"/>
  <c r="W508" i="61" s="1"/>
  <c r="M508" i="61"/>
  <c r="Y508" i="61" s="1"/>
  <c r="I508" i="61"/>
  <c r="M487" i="61"/>
  <c r="Y487" i="61" s="1"/>
  <c r="I487" i="61"/>
  <c r="J487" i="61"/>
  <c r="V487" i="61" s="1"/>
  <c r="L487" i="61"/>
  <c r="X487" i="61" s="1"/>
  <c r="K487" i="61"/>
  <c r="W487" i="61" s="1"/>
  <c r="I465" i="61"/>
  <c r="K465" i="61"/>
  <c r="W465" i="61" s="1"/>
  <c r="J465" i="61"/>
  <c r="V465" i="61" s="1"/>
  <c r="M465" i="61"/>
  <c r="Y465" i="61" s="1"/>
  <c r="L465" i="61"/>
  <c r="X465" i="61" s="1"/>
  <c r="L444" i="61"/>
  <c r="X444" i="61" s="1"/>
  <c r="J444" i="61"/>
  <c r="V444" i="61" s="1"/>
  <c r="I444" i="61"/>
  <c r="K444" i="61"/>
  <c r="W444" i="61" s="1"/>
  <c r="M444" i="61"/>
  <c r="Y444" i="61" s="1"/>
  <c r="M423" i="61"/>
  <c r="Y423" i="61" s="1"/>
  <c r="I423" i="61"/>
  <c r="J423" i="61"/>
  <c r="V423" i="61" s="1"/>
  <c r="L423" i="61"/>
  <c r="X423" i="61" s="1"/>
  <c r="K423" i="61"/>
  <c r="W423" i="61" s="1"/>
  <c r="K401" i="61"/>
  <c r="W401" i="61" s="1"/>
  <c r="J401" i="61"/>
  <c r="V401" i="61" s="1"/>
  <c r="I401" i="61"/>
  <c r="M401" i="61"/>
  <c r="Y401" i="61" s="1"/>
  <c r="L401" i="61"/>
  <c r="X401" i="61" s="1"/>
  <c r="I380" i="61"/>
  <c r="J380" i="61"/>
  <c r="V380" i="61" s="1"/>
  <c r="L380" i="61"/>
  <c r="X380" i="61" s="1"/>
  <c r="K380" i="61"/>
  <c r="W380" i="61" s="1"/>
  <c r="M380" i="61"/>
  <c r="Y380" i="61" s="1"/>
  <c r="L359" i="61"/>
  <c r="X359" i="61" s="1"/>
  <c r="I359" i="61"/>
  <c r="M359" i="61"/>
  <c r="Y359" i="61" s="1"/>
  <c r="K359" i="61"/>
  <c r="W359" i="61" s="1"/>
  <c r="J359" i="61"/>
  <c r="V359" i="61" s="1"/>
  <c r="K337" i="61"/>
  <c r="W337" i="61" s="1"/>
  <c r="I337" i="61"/>
  <c r="J337" i="61"/>
  <c r="V337" i="61" s="1"/>
  <c r="L337" i="61"/>
  <c r="X337" i="61" s="1"/>
  <c r="M337" i="61"/>
  <c r="Y337" i="61" s="1"/>
  <c r="K316" i="61"/>
  <c r="W316" i="61" s="1"/>
  <c r="I316" i="61"/>
  <c r="M316" i="61"/>
  <c r="Y316" i="61" s="1"/>
  <c r="L316" i="61"/>
  <c r="X316" i="61" s="1"/>
  <c r="J316" i="61"/>
  <c r="V316" i="61" s="1"/>
  <c r="M295" i="61"/>
  <c r="Y295" i="61" s="1"/>
  <c r="K295" i="61"/>
  <c r="W295" i="61" s="1"/>
  <c r="J295" i="61"/>
  <c r="V295" i="61" s="1"/>
  <c r="I295" i="61"/>
  <c r="L295" i="61"/>
  <c r="X295" i="61" s="1"/>
  <c r="L273" i="61"/>
  <c r="X273" i="61" s="1"/>
  <c r="K273" i="61"/>
  <c r="W273" i="61" s="1"/>
  <c r="M273" i="61"/>
  <c r="Y273" i="61" s="1"/>
  <c r="J273" i="61"/>
  <c r="V273" i="61" s="1"/>
  <c r="I273" i="61"/>
  <c r="M252" i="61"/>
  <c r="Y252" i="61" s="1"/>
  <c r="K252" i="61"/>
  <c r="W252" i="61" s="1"/>
  <c r="I252" i="61"/>
  <c r="L252" i="61"/>
  <c r="X252" i="61" s="1"/>
  <c r="J252" i="61"/>
  <c r="V252" i="61" s="1"/>
  <c r="M231" i="61"/>
  <c r="Y231" i="61" s="1"/>
  <c r="J231" i="61"/>
  <c r="V231" i="61" s="1"/>
  <c r="K231" i="61"/>
  <c r="W231" i="61" s="1"/>
  <c r="I231" i="61"/>
  <c r="L231" i="61"/>
  <c r="X231" i="61" s="1"/>
  <c r="L209" i="61"/>
  <c r="X209" i="61" s="1"/>
  <c r="K209" i="61"/>
  <c r="W209" i="61" s="1"/>
  <c r="M209" i="61"/>
  <c r="Y209" i="61" s="1"/>
  <c r="J209" i="61"/>
  <c r="V209" i="61" s="1"/>
  <c r="I209" i="61"/>
  <c r="M188" i="61"/>
  <c r="Y188" i="61" s="1"/>
  <c r="K188" i="61"/>
  <c r="W188" i="61" s="1"/>
  <c r="I188" i="61"/>
  <c r="L188" i="61"/>
  <c r="X188" i="61" s="1"/>
  <c r="J188" i="61"/>
  <c r="V188" i="61" s="1"/>
  <c r="J54" i="61"/>
  <c r="V54" i="61" s="1"/>
  <c r="M54" i="61"/>
  <c r="Y54" i="61" s="1"/>
  <c r="K54" i="61"/>
  <c r="W54" i="61" s="1"/>
  <c r="I54" i="61"/>
  <c r="L54" i="61"/>
  <c r="X54" i="61" s="1"/>
  <c r="L18" i="61"/>
  <c r="X18" i="61" s="1"/>
  <c r="J18" i="61"/>
  <c r="V18" i="61" s="1"/>
  <c r="M18" i="61"/>
  <c r="Y18" i="61" s="1"/>
  <c r="K18" i="61"/>
  <c r="W18" i="61" s="1"/>
  <c r="E17" i="62"/>
  <c r="I18" i="61"/>
  <c r="K238" i="61"/>
  <c r="W238" i="61" s="1"/>
  <c r="I238" i="61"/>
  <c r="J238" i="61"/>
  <c r="V238" i="61" s="1"/>
  <c r="M238" i="61"/>
  <c r="Y238" i="61" s="1"/>
  <c r="L238" i="61"/>
  <c r="X238" i="61" s="1"/>
  <c r="K366" i="61"/>
  <c r="W366" i="61" s="1"/>
  <c r="I366" i="61"/>
  <c r="L366" i="61"/>
  <c r="X366" i="61" s="1"/>
  <c r="M366" i="61"/>
  <c r="Y366" i="61" s="1"/>
  <c r="J366" i="61"/>
  <c r="V366" i="61" s="1"/>
  <c r="L438" i="61"/>
  <c r="X438" i="61" s="1"/>
  <c r="M438" i="61"/>
  <c r="Y438" i="61" s="1"/>
  <c r="K438" i="61"/>
  <c r="W438" i="61" s="1"/>
  <c r="I438" i="61"/>
  <c r="J438" i="61"/>
  <c r="V438" i="61" s="1"/>
  <c r="L566" i="61"/>
  <c r="X566" i="61" s="1"/>
  <c r="J566" i="61"/>
  <c r="V566" i="61" s="1"/>
  <c r="K566" i="61"/>
  <c r="W566" i="61" s="1"/>
  <c r="M566" i="61"/>
  <c r="Y566" i="61" s="1"/>
  <c r="I566" i="61"/>
  <c r="J694" i="61"/>
  <c r="V694" i="61" s="1"/>
  <c r="L694" i="61"/>
  <c r="X694" i="61" s="1"/>
  <c r="K694" i="61"/>
  <c r="W694" i="61" s="1"/>
  <c r="M694" i="61"/>
  <c r="Y694" i="61" s="1"/>
  <c r="I694" i="61"/>
  <c r="M822" i="61"/>
  <c r="Y822" i="61" s="1"/>
  <c r="L822" i="61"/>
  <c r="X822" i="61" s="1"/>
  <c r="I822" i="61"/>
  <c r="K822" i="61"/>
  <c r="W822" i="61" s="1"/>
  <c r="J822" i="61"/>
  <c r="V822" i="61" s="1"/>
  <c r="M90" i="61"/>
  <c r="Y90" i="61" s="1"/>
  <c r="K90" i="61"/>
  <c r="W90" i="61" s="1"/>
  <c r="L90" i="61"/>
  <c r="X90" i="61" s="1"/>
  <c r="I90" i="61"/>
  <c r="J90" i="61"/>
  <c r="V90" i="61" s="1"/>
  <c r="M50" i="61"/>
  <c r="Y50" i="61" s="1"/>
  <c r="J50" i="61"/>
  <c r="V50" i="61" s="1"/>
  <c r="L50" i="61"/>
  <c r="X50" i="61" s="1"/>
  <c r="I50" i="61"/>
  <c r="K50" i="61"/>
  <c r="W50" i="61" s="1"/>
  <c r="K114" i="61"/>
  <c r="W114" i="61" s="1"/>
  <c r="L114" i="61"/>
  <c r="X114" i="61" s="1"/>
  <c r="I114" i="61"/>
  <c r="J114" i="61"/>
  <c r="V114" i="61" s="1"/>
  <c r="M114" i="61"/>
  <c r="Y114" i="61" s="1"/>
  <c r="I202" i="61"/>
  <c r="J202" i="61"/>
  <c r="V202" i="61" s="1"/>
  <c r="L202" i="61"/>
  <c r="X202" i="61" s="1"/>
  <c r="M202" i="61"/>
  <c r="Y202" i="61" s="1"/>
  <c r="K202" i="61"/>
  <c r="W202" i="61" s="1"/>
  <c r="I266" i="61"/>
  <c r="J266" i="61"/>
  <c r="V266" i="61" s="1"/>
  <c r="L266" i="61"/>
  <c r="X266" i="61" s="1"/>
  <c r="M266" i="61"/>
  <c r="Y266" i="61" s="1"/>
  <c r="K266" i="61"/>
  <c r="W266" i="61" s="1"/>
  <c r="I330" i="61"/>
  <c r="J330" i="61"/>
  <c r="V330" i="61" s="1"/>
  <c r="L330" i="61"/>
  <c r="X330" i="61" s="1"/>
  <c r="K330" i="61"/>
  <c r="W330" i="61" s="1"/>
  <c r="M330" i="61"/>
  <c r="Y330" i="61" s="1"/>
  <c r="K394" i="61"/>
  <c r="W394" i="61" s="1"/>
  <c r="L394" i="61"/>
  <c r="X394" i="61" s="1"/>
  <c r="J394" i="61"/>
  <c r="V394" i="61" s="1"/>
  <c r="I394" i="61"/>
  <c r="M394" i="61"/>
  <c r="Y394" i="61" s="1"/>
  <c r="M84" i="61"/>
  <c r="Y84" i="61" s="1"/>
  <c r="J84" i="61"/>
  <c r="V84" i="61" s="1"/>
  <c r="L84" i="61"/>
  <c r="X84" i="61" s="1"/>
  <c r="K84" i="61"/>
  <c r="W84" i="61" s="1"/>
  <c r="I84" i="61"/>
  <c r="L466" i="61"/>
  <c r="X466" i="61" s="1"/>
  <c r="M466" i="61"/>
  <c r="Y466" i="61" s="1"/>
  <c r="J466" i="61"/>
  <c r="V466" i="61" s="1"/>
  <c r="I466" i="61"/>
  <c r="K466" i="61"/>
  <c r="W466" i="61" s="1"/>
  <c r="M530" i="61"/>
  <c r="Y530" i="61" s="1"/>
  <c r="K530" i="61"/>
  <c r="W530" i="61" s="1"/>
  <c r="J530" i="61"/>
  <c r="V530" i="61" s="1"/>
  <c r="L530" i="61"/>
  <c r="X530" i="61" s="1"/>
  <c r="I530" i="61"/>
  <c r="M594" i="61"/>
  <c r="Y594" i="61" s="1"/>
  <c r="J594" i="61"/>
  <c r="V594" i="61" s="1"/>
  <c r="K594" i="61"/>
  <c r="W594" i="61" s="1"/>
  <c r="I594" i="61"/>
  <c r="L594" i="61"/>
  <c r="X594" i="61" s="1"/>
  <c r="M658" i="61"/>
  <c r="Y658" i="61" s="1"/>
  <c r="K658" i="61"/>
  <c r="W658" i="61" s="1"/>
  <c r="J658" i="61"/>
  <c r="V658" i="61" s="1"/>
  <c r="L658" i="61"/>
  <c r="X658" i="61" s="1"/>
  <c r="I658" i="61"/>
  <c r="M722" i="61"/>
  <c r="Y722" i="61" s="1"/>
  <c r="I722" i="61"/>
  <c r="L722" i="61"/>
  <c r="X722" i="61" s="1"/>
  <c r="J722" i="61"/>
  <c r="V722" i="61" s="1"/>
  <c r="K722" i="61"/>
  <c r="W722" i="61" s="1"/>
  <c r="M786" i="61"/>
  <c r="Y786" i="61" s="1"/>
  <c r="I786" i="61"/>
  <c r="L786" i="61"/>
  <c r="X786" i="61" s="1"/>
  <c r="J786" i="61"/>
  <c r="V786" i="61" s="1"/>
  <c r="K786" i="61"/>
  <c r="W786" i="61" s="1"/>
  <c r="I850" i="61"/>
  <c r="J850" i="61"/>
  <c r="V850" i="61" s="1"/>
  <c r="M850" i="61"/>
  <c r="Y850" i="61" s="1"/>
  <c r="K850" i="61"/>
  <c r="W850" i="61" s="1"/>
  <c r="L850" i="61"/>
  <c r="X850" i="61" s="1"/>
  <c r="K190" i="61"/>
  <c r="W190" i="61" s="1"/>
  <c r="J190" i="61"/>
  <c r="V190" i="61" s="1"/>
  <c r="I190" i="61"/>
  <c r="M190" i="61"/>
  <c r="Y190" i="61" s="1"/>
  <c r="L190" i="61"/>
  <c r="X190" i="61" s="1"/>
  <c r="K318" i="61"/>
  <c r="W318" i="61" s="1"/>
  <c r="J318" i="61"/>
  <c r="V318" i="61" s="1"/>
  <c r="I318" i="61"/>
  <c r="M318" i="61"/>
  <c r="Y318" i="61" s="1"/>
  <c r="L318" i="61"/>
  <c r="X318" i="61" s="1"/>
  <c r="K72" i="61"/>
  <c r="W72" i="61" s="1"/>
  <c r="I72" i="61"/>
  <c r="J72" i="61"/>
  <c r="V72" i="61" s="1"/>
  <c r="M72" i="61"/>
  <c r="Y72" i="61" s="1"/>
  <c r="L72" i="61"/>
  <c r="X72" i="61" s="1"/>
  <c r="M518" i="61"/>
  <c r="Y518" i="61" s="1"/>
  <c r="J518" i="61"/>
  <c r="V518" i="61" s="1"/>
  <c r="I518" i="61"/>
  <c r="L518" i="61"/>
  <c r="X518" i="61" s="1"/>
  <c r="K518" i="61"/>
  <c r="W518" i="61" s="1"/>
  <c r="L662" i="61"/>
  <c r="X662" i="61" s="1"/>
  <c r="M662" i="61"/>
  <c r="Y662" i="61" s="1"/>
  <c r="K662" i="61"/>
  <c r="W662" i="61" s="1"/>
  <c r="I662" i="61"/>
  <c r="J662" i="61"/>
  <c r="V662" i="61" s="1"/>
  <c r="M774" i="61"/>
  <c r="Y774" i="61" s="1"/>
  <c r="I774" i="61"/>
  <c r="L774" i="61"/>
  <c r="X774" i="61" s="1"/>
  <c r="J774" i="61"/>
  <c r="V774" i="61" s="1"/>
  <c r="K774" i="61"/>
  <c r="W774" i="61" s="1"/>
  <c r="J902" i="61"/>
  <c r="V902" i="61" s="1"/>
  <c r="K902" i="61"/>
  <c r="W902" i="61" s="1"/>
  <c r="M902" i="61"/>
  <c r="Y902" i="61" s="1"/>
  <c r="L902" i="61"/>
  <c r="X902" i="61" s="1"/>
  <c r="I902" i="61"/>
  <c r="I154" i="61"/>
  <c r="M154" i="61"/>
  <c r="Y154" i="61" s="1"/>
  <c r="K154" i="61"/>
  <c r="W154" i="61" s="1"/>
  <c r="L154" i="61"/>
  <c r="X154" i="61" s="1"/>
  <c r="J154" i="61"/>
  <c r="V154" i="61" s="1"/>
  <c r="K258" i="61"/>
  <c r="W258" i="61" s="1"/>
  <c r="J258" i="61"/>
  <c r="V258" i="61" s="1"/>
  <c r="M258" i="61"/>
  <c r="Y258" i="61" s="1"/>
  <c r="I258" i="61"/>
  <c r="L258" i="61"/>
  <c r="X258" i="61" s="1"/>
  <c r="K322" i="61"/>
  <c r="W322" i="61" s="1"/>
  <c r="I322" i="61"/>
  <c r="M322" i="61"/>
  <c r="Y322" i="61" s="1"/>
  <c r="L322" i="61"/>
  <c r="X322" i="61" s="1"/>
  <c r="J322" i="61"/>
  <c r="V322" i="61" s="1"/>
  <c r="K386" i="61"/>
  <c r="W386" i="61" s="1"/>
  <c r="M386" i="61"/>
  <c r="Y386" i="61" s="1"/>
  <c r="L386" i="61"/>
  <c r="X386" i="61" s="1"/>
  <c r="I386" i="61"/>
  <c r="J386" i="61"/>
  <c r="V386" i="61" s="1"/>
  <c r="I76" i="61"/>
  <c r="L76" i="61"/>
  <c r="X76" i="61" s="1"/>
  <c r="J76" i="61"/>
  <c r="V76" i="61" s="1"/>
  <c r="K76" i="61"/>
  <c r="W76" i="61" s="1"/>
  <c r="M76" i="61"/>
  <c r="Y76" i="61" s="1"/>
  <c r="K474" i="61"/>
  <c r="W474" i="61" s="1"/>
  <c r="I474" i="61"/>
  <c r="L474" i="61"/>
  <c r="X474" i="61" s="1"/>
  <c r="M474" i="61"/>
  <c r="Y474" i="61" s="1"/>
  <c r="J474" i="61"/>
  <c r="V474" i="61" s="1"/>
  <c r="L538" i="61"/>
  <c r="X538" i="61" s="1"/>
  <c r="K538" i="61"/>
  <c r="W538" i="61" s="1"/>
  <c r="M538" i="61"/>
  <c r="Y538" i="61" s="1"/>
  <c r="J538" i="61"/>
  <c r="V538" i="61" s="1"/>
  <c r="I538" i="61"/>
  <c r="I602" i="61"/>
  <c r="K602" i="61"/>
  <c r="W602" i="61" s="1"/>
  <c r="L602" i="61"/>
  <c r="X602" i="61" s="1"/>
  <c r="M602" i="61"/>
  <c r="Y602" i="61" s="1"/>
  <c r="J602" i="61"/>
  <c r="V602" i="61" s="1"/>
  <c r="L666" i="61"/>
  <c r="X666" i="61" s="1"/>
  <c r="K666" i="61"/>
  <c r="W666" i="61" s="1"/>
  <c r="M666" i="61"/>
  <c r="Y666" i="61" s="1"/>
  <c r="J666" i="61"/>
  <c r="V666" i="61" s="1"/>
  <c r="I666" i="61"/>
  <c r="L730" i="61"/>
  <c r="X730" i="61" s="1"/>
  <c r="K730" i="61"/>
  <c r="W730" i="61" s="1"/>
  <c r="M730" i="61"/>
  <c r="Y730" i="61" s="1"/>
  <c r="J730" i="61"/>
  <c r="V730" i="61" s="1"/>
  <c r="I730" i="61"/>
  <c r="L794" i="61"/>
  <c r="X794" i="61" s="1"/>
  <c r="K794" i="61"/>
  <c r="W794" i="61" s="1"/>
  <c r="M794" i="61"/>
  <c r="Y794" i="61" s="1"/>
  <c r="J794" i="61"/>
  <c r="V794" i="61" s="1"/>
  <c r="I794" i="61"/>
  <c r="K858" i="61"/>
  <c r="W858" i="61" s="1"/>
  <c r="J858" i="61"/>
  <c r="V858" i="61" s="1"/>
  <c r="L858" i="61"/>
  <c r="X858" i="61" s="1"/>
  <c r="I858" i="61"/>
  <c r="M858" i="61"/>
  <c r="Y858" i="61" s="1"/>
  <c r="I46" i="61"/>
  <c r="M46" i="61"/>
  <c r="Y46" i="61" s="1"/>
  <c r="J46" i="61"/>
  <c r="V46" i="61" s="1"/>
  <c r="K46" i="61"/>
  <c r="W46" i="61" s="1"/>
  <c r="L46" i="61"/>
  <c r="X46" i="61" s="1"/>
  <c r="E45" i="62"/>
  <c r="L110" i="61"/>
  <c r="X110" i="61" s="1"/>
  <c r="I110" i="61"/>
  <c r="K110" i="61"/>
  <c r="W110" i="61" s="1"/>
  <c r="J110" i="61"/>
  <c r="V110" i="61" s="1"/>
  <c r="M110" i="61"/>
  <c r="Y110" i="61" s="1"/>
  <c r="K198" i="61"/>
  <c r="W198" i="61" s="1"/>
  <c r="J198" i="61"/>
  <c r="V198" i="61" s="1"/>
  <c r="M198" i="61"/>
  <c r="Y198" i="61" s="1"/>
  <c r="I198" i="61"/>
  <c r="L198" i="61"/>
  <c r="X198" i="61" s="1"/>
  <c r="K262" i="61"/>
  <c r="W262" i="61" s="1"/>
  <c r="L262" i="61"/>
  <c r="X262" i="61" s="1"/>
  <c r="J262" i="61"/>
  <c r="V262" i="61" s="1"/>
  <c r="M262" i="61"/>
  <c r="Y262" i="61" s="1"/>
  <c r="I262" i="61"/>
  <c r="K326" i="61"/>
  <c r="W326" i="61" s="1"/>
  <c r="L326" i="61"/>
  <c r="X326" i="61" s="1"/>
  <c r="J326" i="61"/>
  <c r="V326" i="61" s="1"/>
  <c r="M326" i="61"/>
  <c r="Y326" i="61" s="1"/>
  <c r="I326" i="61"/>
  <c r="J390" i="61"/>
  <c r="V390" i="61" s="1"/>
  <c r="I390" i="61"/>
  <c r="L390" i="61"/>
  <c r="X390" i="61" s="1"/>
  <c r="M390" i="61"/>
  <c r="Y390" i="61" s="1"/>
  <c r="K390" i="61"/>
  <c r="W390" i="61" s="1"/>
  <c r="J80" i="61"/>
  <c r="V80" i="61" s="1"/>
  <c r="M80" i="61"/>
  <c r="Y80" i="61" s="1"/>
  <c r="L80" i="61"/>
  <c r="X80" i="61" s="1"/>
  <c r="I80" i="61"/>
  <c r="K80" i="61"/>
  <c r="W80" i="61" s="1"/>
  <c r="K462" i="61"/>
  <c r="W462" i="61" s="1"/>
  <c r="M462" i="61"/>
  <c r="Y462" i="61" s="1"/>
  <c r="J462" i="61"/>
  <c r="V462" i="61" s="1"/>
  <c r="L462" i="61"/>
  <c r="X462" i="61" s="1"/>
  <c r="I462" i="61"/>
  <c r="J526" i="61"/>
  <c r="V526" i="61" s="1"/>
  <c r="K526" i="61"/>
  <c r="W526" i="61" s="1"/>
  <c r="M526" i="61"/>
  <c r="Y526" i="61" s="1"/>
  <c r="I526" i="61"/>
  <c r="L526" i="61"/>
  <c r="X526" i="61" s="1"/>
  <c r="J590" i="61"/>
  <c r="V590" i="61" s="1"/>
  <c r="K590" i="61"/>
  <c r="W590" i="61" s="1"/>
  <c r="M590" i="61"/>
  <c r="Y590" i="61" s="1"/>
  <c r="I590" i="61"/>
  <c r="L590" i="61"/>
  <c r="X590" i="61" s="1"/>
  <c r="J654" i="61"/>
  <c r="V654" i="61" s="1"/>
  <c r="K654" i="61"/>
  <c r="W654" i="61" s="1"/>
  <c r="M654" i="61"/>
  <c r="Y654" i="61" s="1"/>
  <c r="I654" i="61"/>
  <c r="L654" i="61"/>
  <c r="X654" i="61" s="1"/>
  <c r="K718" i="61"/>
  <c r="W718" i="61" s="1"/>
  <c r="J718" i="61"/>
  <c r="V718" i="61" s="1"/>
  <c r="M718" i="61"/>
  <c r="Y718" i="61" s="1"/>
  <c r="L718" i="61"/>
  <c r="X718" i="61" s="1"/>
  <c r="I718" i="61"/>
  <c r="K782" i="61"/>
  <c r="W782" i="61" s="1"/>
  <c r="J782" i="61"/>
  <c r="V782" i="61" s="1"/>
  <c r="M782" i="61"/>
  <c r="Y782" i="61" s="1"/>
  <c r="I782" i="61"/>
  <c r="L782" i="61"/>
  <c r="X782" i="61" s="1"/>
  <c r="K846" i="61"/>
  <c r="W846" i="61" s="1"/>
  <c r="I846" i="61"/>
  <c r="L846" i="61"/>
  <c r="X846" i="61" s="1"/>
  <c r="J846" i="61"/>
  <c r="V846" i="61" s="1"/>
  <c r="M846" i="61"/>
  <c r="Y846" i="61" s="1"/>
  <c r="K910" i="61"/>
  <c r="W910" i="61" s="1"/>
  <c r="I910" i="61"/>
  <c r="L910" i="61"/>
  <c r="X910" i="61" s="1"/>
  <c r="J910" i="61"/>
  <c r="V910" i="61" s="1"/>
  <c r="M910" i="61"/>
  <c r="Y910" i="61" s="1"/>
  <c r="M105" i="61"/>
  <c r="Y105" i="61" s="1"/>
  <c r="L105" i="61"/>
  <c r="X105" i="61" s="1"/>
  <c r="K105" i="61"/>
  <c r="W105" i="61" s="1"/>
  <c r="I105" i="61"/>
  <c r="J105" i="61"/>
  <c r="V105" i="61" s="1"/>
  <c r="I845" i="61"/>
  <c r="M845" i="61"/>
  <c r="Y845" i="61" s="1"/>
  <c r="L845" i="61"/>
  <c r="X845" i="61" s="1"/>
  <c r="J845" i="61"/>
  <c r="V845" i="61" s="1"/>
  <c r="K845" i="61"/>
  <c r="W845" i="61" s="1"/>
  <c r="L40" i="61"/>
  <c r="X40" i="61" s="1"/>
  <c r="K40" i="61"/>
  <c r="W40" i="61" s="1"/>
  <c r="I40" i="61"/>
  <c r="M40" i="61"/>
  <c r="Y40" i="61" s="1"/>
  <c r="E39" i="62"/>
  <c r="J40" i="61"/>
  <c r="V40" i="61" s="1"/>
  <c r="K147" i="61"/>
  <c r="W147" i="61" s="1"/>
  <c r="I147" i="61"/>
  <c r="L147" i="61"/>
  <c r="X147" i="61" s="1"/>
  <c r="J147" i="61"/>
  <c r="V147" i="61" s="1"/>
  <c r="M147" i="61"/>
  <c r="Y147" i="61" s="1"/>
  <c r="L787" i="61"/>
  <c r="X787" i="61" s="1"/>
  <c r="M787" i="61"/>
  <c r="Y787" i="61" s="1"/>
  <c r="I787" i="61"/>
  <c r="K787" i="61"/>
  <c r="W787" i="61" s="1"/>
  <c r="J787" i="61"/>
  <c r="V787" i="61" s="1"/>
  <c r="I36" i="61"/>
  <c r="M36" i="61"/>
  <c r="Y36" i="61" s="1"/>
  <c r="J36" i="61"/>
  <c r="V36" i="61" s="1"/>
  <c r="L36" i="61"/>
  <c r="X36" i="61" s="1"/>
  <c r="E35" i="62"/>
  <c r="K36" i="61"/>
  <c r="W36" i="61" s="1"/>
  <c r="K127" i="61"/>
  <c r="W127" i="61" s="1"/>
  <c r="J127" i="61"/>
  <c r="V127" i="61" s="1"/>
  <c r="I127" i="61"/>
  <c r="M127" i="61"/>
  <c r="Y127" i="61" s="1"/>
  <c r="L127" i="61"/>
  <c r="X127" i="61" s="1"/>
  <c r="L177" i="61"/>
  <c r="X177" i="61" s="1"/>
  <c r="K177" i="61"/>
  <c r="W177" i="61" s="1"/>
  <c r="J177" i="61"/>
  <c r="V177" i="61" s="1"/>
  <c r="I177" i="61"/>
  <c r="M177" i="61"/>
  <c r="Y177" i="61" s="1"/>
  <c r="L876" i="61"/>
  <c r="X876" i="61" s="1"/>
  <c r="I876" i="61"/>
  <c r="M876" i="61"/>
  <c r="Y876" i="61" s="1"/>
  <c r="K876" i="61"/>
  <c r="W876" i="61" s="1"/>
  <c r="J876" i="61"/>
  <c r="V876" i="61" s="1"/>
  <c r="L723" i="61"/>
  <c r="X723" i="61" s="1"/>
  <c r="M723" i="61"/>
  <c r="Y723" i="61" s="1"/>
  <c r="J723" i="61"/>
  <c r="V723" i="61" s="1"/>
  <c r="I723" i="61"/>
  <c r="K723" i="61"/>
  <c r="W723" i="61" s="1"/>
  <c r="I341" i="61"/>
  <c r="K341" i="61"/>
  <c r="W341" i="61" s="1"/>
  <c r="L341" i="61"/>
  <c r="X341" i="61" s="1"/>
  <c r="M341" i="61"/>
  <c r="Y341" i="61" s="1"/>
  <c r="J341" i="61"/>
  <c r="V341" i="61" s="1"/>
  <c r="J97" i="61"/>
  <c r="V97" i="61" s="1"/>
  <c r="I97" i="61"/>
  <c r="M97" i="61"/>
  <c r="Y97" i="61" s="1"/>
  <c r="L97" i="61"/>
  <c r="X97" i="61" s="1"/>
  <c r="K97" i="61"/>
  <c r="W97" i="61" s="1"/>
  <c r="K897" i="61"/>
  <c r="W897" i="61" s="1"/>
  <c r="L897" i="61"/>
  <c r="X897" i="61" s="1"/>
  <c r="M897" i="61"/>
  <c r="Y897" i="61" s="1"/>
  <c r="J897" i="61"/>
  <c r="V897" i="61" s="1"/>
  <c r="I897" i="61"/>
  <c r="J512" i="61"/>
  <c r="V512" i="61" s="1"/>
  <c r="K512" i="61"/>
  <c r="W512" i="61" s="1"/>
  <c r="I512" i="61"/>
  <c r="L512" i="61"/>
  <c r="X512" i="61" s="1"/>
  <c r="M512" i="61"/>
  <c r="Y512" i="61" s="1"/>
  <c r="J129" i="61"/>
  <c r="V129" i="61" s="1"/>
  <c r="I129" i="61"/>
  <c r="K129" i="61"/>
  <c r="W129" i="61" s="1"/>
  <c r="L129" i="61"/>
  <c r="X129" i="61" s="1"/>
  <c r="M129" i="61"/>
  <c r="Y129" i="61" s="1"/>
  <c r="M879" i="61"/>
  <c r="Y879" i="61" s="1"/>
  <c r="J879" i="61"/>
  <c r="V879" i="61" s="1"/>
  <c r="L879" i="61"/>
  <c r="X879" i="61" s="1"/>
  <c r="K879" i="61"/>
  <c r="W879" i="61" s="1"/>
  <c r="I879" i="61"/>
  <c r="J256" i="61"/>
  <c r="V256" i="61" s="1"/>
  <c r="M256" i="61"/>
  <c r="Y256" i="61" s="1"/>
  <c r="L256" i="61"/>
  <c r="X256" i="61" s="1"/>
  <c r="I256" i="61"/>
  <c r="K256" i="61"/>
  <c r="W256" i="61" s="1"/>
  <c r="K24" i="61"/>
  <c r="W24" i="61" s="1"/>
  <c r="I24" i="61"/>
  <c r="J24" i="61"/>
  <c r="V24" i="61" s="1"/>
  <c r="L24" i="61"/>
  <c r="X24" i="61" s="1"/>
  <c r="E23" i="62"/>
  <c r="M24" i="61"/>
  <c r="Y24" i="61" s="1"/>
  <c r="J121" i="61"/>
  <c r="V121" i="61" s="1"/>
  <c r="M121" i="61"/>
  <c r="Y121" i="61" s="1"/>
  <c r="L121" i="61"/>
  <c r="X121" i="61" s="1"/>
  <c r="K121" i="61"/>
  <c r="W121" i="61" s="1"/>
  <c r="I121" i="61"/>
  <c r="K175" i="61"/>
  <c r="W175" i="61" s="1"/>
  <c r="L175" i="61"/>
  <c r="X175" i="61" s="1"/>
  <c r="J175" i="61"/>
  <c r="V175" i="61" s="1"/>
  <c r="I175" i="61"/>
  <c r="M175" i="61"/>
  <c r="Y175" i="61" s="1"/>
  <c r="K873" i="61"/>
  <c r="W873" i="61" s="1"/>
  <c r="L873" i="61"/>
  <c r="X873" i="61" s="1"/>
  <c r="I873" i="61"/>
  <c r="J873" i="61"/>
  <c r="V873" i="61" s="1"/>
  <c r="M873" i="61"/>
  <c r="Y873" i="61" s="1"/>
  <c r="J701" i="61"/>
  <c r="V701" i="61" s="1"/>
  <c r="L701" i="61"/>
  <c r="X701" i="61" s="1"/>
  <c r="I701" i="61"/>
  <c r="M701" i="61"/>
  <c r="Y701" i="61" s="1"/>
  <c r="K701" i="61"/>
  <c r="W701" i="61" s="1"/>
  <c r="J320" i="61"/>
  <c r="V320" i="61" s="1"/>
  <c r="L320" i="61"/>
  <c r="X320" i="61" s="1"/>
  <c r="M320" i="61"/>
  <c r="Y320" i="61" s="1"/>
  <c r="I320" i="61"/>
  <c r="K320" i="61"/>
  <c r="W320" i="61" s="1"/>
  <c r="K22" i="61"/>
  <c r="W22" i="61" s="1"/>
  <c r="L22" i="61"/>
  <c r="X22" i="61" s="1"/>
  <c r="I22" i="61"/>
  <c r="J22" i="61"/>
  <c r="V22" i="61" s="1"/>
  <c r="M22" i="61"/>
  <c r="Y22" i="61" s="1"/>
  <c r="E21" i="62"/>
  <c r="M135" i="61"/>
  <c r="Y135" i="61" s="1"/>
  <c r="J135" i="61"/>
  <c r="V135" i="61" s="1"/>
  <c r="K135" i="61"/>
  <c r="W135" i="61" s="1"/>
  <c r="I135" i="61"/>
  <c r="L135" i="61"/>
  <c r="X135" i="61" s="1"/>
  <c r="I152" i="61"/>
  <c r="K152" i="61"/>
  <c r="W152" i="61" s="1"/>
  <c r="M152" i="61"/>
  <c r="Y152" i="61" s="1"/>
  <c r="J152" i="61"/>
  <c r="V152" i="61" s="1"/>
  <c r="L152" i="61"/>
  <c r="X152" i="61" s="1"/>
  <c r="J163" i="61"/>
  <c r="V163" i="61" s="1"/>
  <c r="K163" i="61"/>
  <c r="W163" i="61" s="1"/>
  <c r="I163" i="61"/>
  <c r="L163" i="61"/>
  <c r="X163" i="61" s="1"/>
  <c r="M163" i="61"/>
  <c r="Y163" i="61" s="1"/>
  <c r="J871" i="61"/>
  <c r="V871" i="61" s="1"/>
  <c r="M871" i="61"/>
  <c r="Y871" i="61" s="1"/>
  <c r="K871" i="61"/>
  <c r="W871" i="61" s="1"/>
  <c r="L871" i="61"/>
  <c r="X871" i="61" s="1"/>
  <c r="I871" i="61"/>
  <c r="L755" i="61"/>
  <c r="X755" i="61" s="1"/>
  <c r="M755" i="61"/>
  <c r="Y755" i="61" s="1"/>
  <c r="J755" i="61"/>
  <c r="V755" i="61" s="1"/>
  <c r="I755" i="61"/>
  <c r="K755" i="61"/>
  <c r="W755" i="61" s="1"/>
  <c r="J533" i="61"/>
  <c r="V533" i="61" s="1"/>
  <c r="M533" i="61"/>
  <c r="Y533" i="61" s="1"/>
  <c r="K533" i="61"/>
  <c r="W533" i="61" s="1"/>
  <c r="I533" i="61"/>
  <c r="L533" i="61"/>
  <c r="X533" i="61" s="1"/>
  <c r="L192" i="61"/>
  <c r="X192" i="61" s="1"/>
  <c r="J192" i="61"/>
  <c r="V192" i="61" s="1"/>
  <c r="K192" i="61"/>
  <c r="W192" i="61" s="1"/>
  <c r="M192" i="61"/>
  <c r="Y192" i="61" s="1"/>
  <c r="I192" i="61"/>
  <c r="M792" i="61"/>
  <c r="Y792" i="61" s="1"/>
  <c r="L792" i="61"/>
  <c r="X792" i="61" s="1"/>
  <c r="I792" i="61"/>
  <c r="J792" i="61"/>
  <c r="V792" i="61" s="1"/>
  <c r="K792" i="61"/>
  <c r="W792" i="61" s="1"/>
  <c r="L749" i="61"/>
  <c r="X749" i="61" s="1"/>
  <c r="I749" i="61"/>
  <c r="M749" i="61"/>
  <c r="Y749" i="61" s="1"/>
  <c r="J749" i="61"/>
  <c r="V749" i="61" s="1"/>
  <c r="K749" i="61"/>
  <c r="W749" i="61" s="1"/>
  <c r="K707" i="61"/>
  <c r="W707" i="61" s="1"/>
  <c r="L707" i="61"/>
  <c r="X707" i="61" s="1"/>
  <c r="M707" i="61"/>
  <c r="Y707" i="61" s="1"/>
  <c r="J707" i="61"/>
  <c r="V707" i="61" s="1"/>
  <c r="I707" i="61"/>
  <c r="L664" i="61"/>
  <c r="X664" i="61" s="1"/>
  <c r="M664" i="61"/>
  <c r="Y664" i="61" s="1"/>
  <c r="I664" i="61"/>
  <c r="J664" i="61"/>
  <c r="V664" i="61" s="1"/>
  <c r="K664" i="61"/>
  <c r="W664" i="61" s="1"/>
  <c r="J608" i="61"/>
  <c r="V608" i="61" s="1"/>
  <c r="M608" i="61"/>
  <c r="Y608" i="61" s="1"/>
  <c r="K608" i="61"/>
  <c r="W608" i="61" s="1"/>
  <c r="I608" i="61"/>
  <c r="L608" i="61"/>
  <c r="X608" i="61" s="1"/>
  <c r="L523" i="61"/>
  <c r="X523" i="61" s="1"/>
  <c r="J523" i="61"/>
  <c r="V523" i="61" s="1"/>
  <c r="I523" i="61"/>
  <c r="M523" i="61"/>
  <c r="Y523" i="61" s="1"/>
  <c r="K523" i="61"/>
  <c r="W523" i="61" s="1"/>
  <c r="L437" i="61"/>
  <c r="X437" i="61" s="1"/>
  <c r="J437" i="61"/>
  <c r="V437" i="61" s="1"/>
  <c r="M437" i="61"/>
  <c r="Y437" i="61" s="1"/>
  <c r="K437" i="61"/>
  <c r="W437" i="61" s="1"/>
  <c r="I437" i="61"/>
  <c r="L352" i="61"/>
  <c r="X352" i="61" s="1"/>
  <c r="M352" i="61"/>
  <c r="Y352" i="61" s="1"/>
  <c r="I352" i="61"/>
  <c r="J352" i="61"/>
  <c r="V352" i="61" s="1"/>
  <c r="K352" i="61"/>
  <c r="W352" i="61" s="1"/>
  <c r="I267" i="61"/>
  <c r="M267" i="61"/>
  <c r="Y267" i="61" s="1"/>
  <c r="J267" i="61"/>
  <c r="V267" i="61" s="1"/>
  <c r="L267" i="61"/>
  <c r="X267" i="61" s="1"/>
  <c r="K267" i="61"/>
  <c r="W267" i="61" s="1"/>
  <c r="L45" i="61"/>
  <c r="X45" i="61" s="1"/>
  <c r="I45" i="61"/>
  <c r="K45" i="61"/>
  <c r="W45" i="61" s="1"/>
  <c r="J45" i="61"/>
  <c r="V45" i="61" s="1"/>
  <c r="M45" i="61"/>
  <c r="Y45" i="61" s="1"/>
  <c r="E44" i="62"/>
  <c r="M29" i="61"/>
  <c r="Y29" i="61" s="1"/>
  <c r="K29" i="61"/>
  <c r="W29" i="61" s="1"/>
  <c r="L29" i="61"/>
  <c r="X29" i="61" s="1"/>
  <c r="J29" i="61"/>
  <c r="V29" i="61" s="1"/>
  <c r="I29" i="61"/>
  <c r="E28" i="62"/>
  <c r="L67" i="61"/>
  <c r="X67" i="61" s="1"/>
  <c r="J67" i="61"/>
  <c r="V67" i="61" s="1"/>
  <c r="K67" i="61"/>
  <c r="W67" i="61" s="1"/>
  <c r="I67" i="61"/>
  <c r="M67" i="61"/>
  <c r="Y67" i="61" s="1"/>
  <c r="L91" i="61"/>
  <c r="X91" i="61" s="1"/>
  <c r="M91" i="61"/>
  <c r="Y91" i="61" s="1"/>
  <c r="K91" i="61"/>
  <c r="W91" i="61" s="1"/>
  <c r="J91" i="61"/>
  <c r="V91" i="61" s="1"/>
  <c r="I91" i="61"/>
  <c r="M123" i="61"/>
  <c r="Y123" i="61" s="1"/>
  <c r="L123" i="61"/>
  <c r="X123" i="61" s="1"/>
  <c r="I123" i="61"/>
  <c r="K123" i="61"/>
  <c r="W123" i="61" s="1"/>
  <c r="J123" i="61"/>
  <c r="V123" i="61" s="1"/>
  <c r="J161" i="61"/>
  <c r="V161" i="61" s="1"/>
  <c r="L161" i="61"/>
  <c r="X161" i="61" s="1"/>
  <c r="I161" i="61"/>
  <c r="M161" i="61"/>
  <c r="Y161" i="61" s="1"/>
  <c r="K161" i="61"/>
  <c r="W161" i="61" s="1"/>
  <c r="I140" i="61"/>
  <c r="L140" i="61"/>
  <c r="X140" i="61" s="1"/>
  <c r="M140" i="61"/>
  <c r="Y140" i="61" s="1"/>
  <c r="J140" i="61"/>
  <c r="V140" i="61" s="1"/>
  <c r="K140" i="61"/>
  <c r="W140" i="61" s="1"/>
  <c r="L170" i="61"/>
  <c r="X170" i="61" s="1"/>
  <c r="J170" i="61"/>
  <c r="V170" i="61" s="1"/>
  <c r="I170" i="61"/>
  <c r="M170" i="61"/>
  <c r="Y170" i="61" s="1"/>
  <c r="K170" i="61"/>
  <c r="W170" i="61" s="1"/>
  <c r="L901" i="61"/>
  <c r="X901" i="61" s="1"/>
  <c r="K901" i="61"/>
  <c r="W901" i="61" s="1"/>
  <c r="I901" i="61"/>
  <c r="J901" i="61"/>
  <c r="V901" i="61" s="1"/>
  <c r="M901" i="61"/>
  <c r="Y901" i="61" s="1"/>
  <c r="J880" i="61"/>
  <c r="V880" i="61" s="1"/>
  <c r="M880" i="61"/>
  <c r="Y880" i="61" s="1"/>
  <c r="I880" i="61"/>
  <c r="L880" i="61"/>
  <c r="X880" i="61" s="1"/>
  <c r="K880" i="61"/>
  <c r="W880" i="61" s="1"/>
  <c r="K853" i="61"/>
  <c r="W853" i="61" s="1"/>
  <c r="M853" i="61"/>
  <c r="Y853" i="61" s="1"/>
  <c r="L853" i="61"/>
  <c r="X853" i="61" s="1"/>
  <c r="I853" i="61"/>
  <c r="J853" i="61"/>
  <c r="V853" i="61" s="1"/>
  <c r="K811" i="61"/>
  <c r="W811" i="61" s="1"/>
  <c r="J811" i="61"/>
  <c r="V811" i="61" s="1"/>
  <c r="L811" i="61"/>
  <c r="X811" i="61" s="1"/>
  <c r="M811" i="61"/>
  <c r="Y811" i="61" s="1"/>
  <c r="I811" i="61"/>
  <c r="L768" i="61"/>
  <c r="X768" i="61" s="1"/>
  <c r="J768" i="61"/>
  <c r="V768" i="61" s="1"/>
  <c r="M768" i="61"/>
  <c r="Y768" i="61" s="1"/>
  <c r="K768" i="61"/>
  <c r="W768" i="61" s="1"/>
  <c r="I768" i="61"/>
  <c r="J725" i="61"/>
  <c r="V725" i="61" s="1"/>
  <c r="L725" i="61"/>
  <c r="X725" i="61" s="1"/>
  <c r="M725" i="61"/>
  <c r="Y725" i="61" s="1"/>
  <c r="K725" i="61"/>
  <c r="W725" i="61" s="1"/>
  <c r="I725" i="61"/>
  <c r="L683" i="61"/>
  <c r="X683" i="61" s="1"/>
  <c r="I683" i="61"/>
  <c r="M683" i="61"/>
  <c r="Y683" i="61" s="1"/>
  <c r="K683" i="61"/>
  <c r="W683" i="61" s="1"/>
  <c r="J683" i="61"/>
  <c r="V683" i="61" s="1"/>
  <c r="M640" i="61"/>
  <c r="Y640" i="61" s="1"/>
  <c r="I640" i="61"/>
  <c r="K640" i="61"/>
  <c r="W640" i="61" s="1"/>
  <c r="J640" i="61"/>
  <c r="V640" i="61" s="1"/>
  <c r="L640" i="61"/>
  <c r="X640" i="61" s="1"/>
  <c r="I560" i="61"/>
  <c r="J560" i="61"/>
  <c r="V560" i="61" s="1"/>
  <c r="K560" i="61"/>
  <c r="W560" i="61" s="1"/>
  <c r="L560" i="61"/>
  <c r="X560" i="61" s="1"/>
  <c r="M560" i="61"/>
  <c r="Y560" i="61" s="1"/>
  <c r="L475" i="61"/>
  <c r="X475" i="61" s="1"/>
  <c r="I475" i="61"/>
  <c r="K475" i="61"/>
  <c r="W475" i="61" s="1"/>
  <c r="M475" i="61"/>
  <c r="Y475" i="61" s="1"/>
  <c r="J475" i="61"/>
  <c r="V475" i="61" s="1"/>
  <c r="K389" i="61"/>
  <c r="W389" i="61" s="1"/>
  <c r="L389" i="61"/>
  <c r="X389" i="61" s="1"/>
  <c r="J389" i="61"/>
  <c r="V389" i="61" s="1"/>
  <c r="M389" i="61"/>
  <c r="Y389" i="61" s="1"/>
  <c r="I389" i="61"/>
  <c r="J304" i="61"/>
  <c r="V304" i="61" s="1"/>
  <c r="M304" i="61"/>
  <c r="Y304" i="61" s="1"/>
  <c r="L304" i="61"/>
  <c r="X304" i="61" s="1"/>
  <c r="K304" i="61"/>
  <c r="W304" i="61" s="1"/>
  <c r="I304" i="61"/>
  <c r="L219" i="61"/>
  <c r="X219" i="61" s="1"/>
  <c r="M219" i="61"/>
  <c r="Y219" i="61" s="1"/>
  <c r="K219" i="61"/>
  <c r="W219" i="61" s="1"/>
  <c r="J219" i="61"/>
  <c r="V219" i="61" s="1"/>
  <c r="I219" i="61"/>
  <c r="K35" i="61"/>
  <c r="W35" i="61" s="1"/>
  <c r="I35" i="61"/>
  <c r="L35" i="61"/>
  <c r="X35" i="61" s="1"/>
  <c r="M35" i="61"/>
  <c r="Y35" i="61" s="1"/>
  <c r="J35" i="61"/>
  <c r="V35" i="61" s="1"/>
  <c r="E34" i="62"/>
  <c r="J19" i="61"/>
  <c r="V19" i="61" s="1"/>
  <c r="I19" i="61"/>
  <c r="L19" i="61"/>
  <c r="X19" i="61" s="1"/>
  <c r="M19" i="61"/>
  <c r="Y19" i="61" s="1"/>
  <c r="K19" i="61"/>
  <c r="W19" i="61" s="1"/>
  <c r="E18" i="62"/>
  <c r="J47" i="61"/>
  <c r="V47" i="61" s="1"/>
  <c r="K47" i="61"/>
  <c r="W47" i="61" s="1"/>
  <c r="I47" i="61"/>
  <c r="M47" i="61"/>
  <c r="Y47" i="61" s="1"/>
  <c r="L47" i="61"/>
  <c r="X47" i="61" s="1"/>
  <c r="E46" i="62"/>
  <c r="I131" i="61"/>
  <c r="J131" i="61"/>
  <c r="V131" i="61" s="1"/>
  <c r="K131" i="61"/>
  <c r="W131" i="61" s="1"/>
  <c r="L131" i="61"/>
  <c r="X131" i="61" s="1"/>
  <c r="M131" i="61"/>
  <c r="Y131" i="61" s="1"/>
  <c r="M109" i="61"/>
  <c r="Y109" i="61" s="1"/>
  <c r="J109" i="61"/>
  <c r="V109" i="61" s="1"/>
  <c r="I109" i="61"/>
  <c r="K109" i="61"/>
  <c r="W109" i="61" s="1"/>
  <c r="L109" i="61"/>
  <c r="X109" i="61" s="1"/>
  <c r="M148" i="61"/>
  <c r="Y148" i="61" s="1"/>
  <c r="J148" i="61"/>
  <c r="V148" i="61" s="1"/>
  <c r="L148" i="61"/>
  <c r="X148" i="61" s="1"/>
  <c r="K148" i="61"/>
  <c r="W148" i="61" s="1"/>
  <c r="I148" i="61"/>
  <c r="J176" i="61"/>
  <c r="V176" i="61" s="1"/>
  <c r="L176" i="61"/>
  <c r="X176" i="61" s="1"/>
  <c r="M176" i="61"/>
  <c r="Y176" i="61" s="1"/>
  <c r="I176" i="61"/>
  <c r="K176" i="61"/>
  <c r="W176" i="61" s="1"/>
  <c r="M909" i="61"/>
  <c r="Y909" i="61" s="1"/>
  <c r="L909" i="61"/>
  <c r="X909" i="61" s="1"/>
  <c r="I909" i="61"/>
  <c r="K909" i="61"/>
  <c r="W909" i="61" s="1"/>
  <c r="J909" i="61"/>
  <c r="V909" i="61" s="1"/>
  <c r="M888" i="61"/>
  <c r="Y888" i="61" s="1"/>
  <c r="L888" i="61"/>
  <c r="X888" i="61" s="1"/>
  <c r="K888" i="61"/>
  <c r="W888" i="61" s="1"/>
  <c r="I888" i="61"/>
  <c r="J888" i="61"/>
  <c r="V888" i="61" s="1"/>
  <c r="I867" i="61"/>
  <c r="L867" i="61"/>
  <c r="X867" i="61" s="1"/>
  <c r="K867" i="61"/>
  <c r="W867" i="61" s="1"/>
  <c r="M867" i="61"/>
  <c r="Y867" i="61" s="1"/>
  <c r="J867" i="61"/>
  <c r="V867" i="61" s="1"/>
  <c r="I827" i="61"/>
  <c r="L827" i="61"/>
  <c r="X827" i="61" s="1"/>
  <c r="J827" i="61"/>
  <c r="V827" i="61" s="1"/>
  <c r="M827" i="61"/>
  <c r="Y827" i="61" s="1"/>
  <c r="K827" i="61"/>
  <c r="W827" i="61" s="1"/>
  <c r="K784" i="61"/>
  <c r="W784" i="61" s="1"/>
  <c r="M784" i="61"/>
  <c r="Y784" i="61" s="1"/>
  <c r="J784" i="61"/>
  <c r="V784" i="61" s="1"/>
  <c r="L784" i="61"/>
  <c r="X784" i="61" s="1"/>
  <c r="I784" i="61"/>
  <c r="I741" i="61"/>
  <c r="K741" i="61"/>
  <c r="W741" i="61" s="1"/>
  <c r="L741" i="61"/>
  <c r="X741" i="61" s="1"/>
  <c r="J741" i="61"/>
  <c r="V741" i="61" s="1"/>
  <c r="M741" i="61"/>
  <c r="Y741" i="61" s="1"/>
  <c r="J699" i="61"/>
  <c r="V699" i="61" s="1"/>
  <c r="I699" i="61"/>
  <c r="K699" i="61"/>
  <c r="W699" i="61" s="1"/>
  <c r="L699" i="61"/>
  <c r="X699" i="61" s="1"/>
  <c r="M699" i="61"/>
  <c r="Y699" i="61" s="1"/>
  <c r="K656" i="61"/>
  <c r="W656" i="61" s="1"/>
  <c r="I656" i="61"/>
  <c r="J656" i="61"/>
  <c r="V656" i="61" s="1"/>
  <c r="L656" i="61"/>
  <c r="X656" i="61" s="1"/>
  <c r="M656" i="61"/>
  <c r="Y656" i="61" s="1"/>
  <c r="K592" i="61"/>
  <c r="W592" i="61" s="1"/>
  <c r="I592" i="61"/>
  <c r="M592" i="61"/>
  <c r="Y592" i="61" s="1"/>
  <c r="L592" i="61"/>
  <c r="X592" i="61" s="1"/>
  <c r="J592" i="61"/>
  <c r="V592" i="61" s="1"/>
  <c r="K507" i="61"/>
  <c r="W507" i="61" s="1"/>
  <c r="I507" i="61"/>
  <c r="J507" i="61"/>
  <c r="V507" i="61" s="1"/>
  <c r="L507" i="61"/>
  <c r="X507" i="61" s="1"/>
  <c r="M507" i="61"/>
  <c r="Y507" i="61" s="1"/>
  <c r="I421" i="61"/>
  <c r="K421" i="61"/>
  <c r="W421" i="61" s="1"/>
  <c r="L421" i="61"/>
  <c r="X421" i="61" s="1"/>
  <c r="J421" i="61"/>
  <c r="V421" i="61" s="1"/>
  <c r="M421" i="61"/>
  <c r="Y421" i="61" s="1"/>
  <c r="I336" i="61"/>
  <c r="M336" i="61"/>
  <c r="Y336" i="61" s="1"/>
  <c r="K336" i="61"/>
  <c r="W336" i="61" s="1"/>
  <c r="J336" i="61"/>
  <c r="V336" i="61" s="1"/>
  <c r="L336" i="61"/>
  <c r="X336" i="61" s="1"/>
  <c r="L251" i="61"/>
  <c r="X251" i="61" s="1"/>
  <c r="M251" i="61"/>
  <c r="Y251" i="61" s="1"/>
  <c r="K251" i="61"/>
  <c r="W251" i="61" s="1"/>
  <c r="I251" i="61"/>
  <c r="J251" i="61"/>
  <c r="V251" i="61" s="1"/>
  <c r="I860" i="61"/>
  <c r="M860" i="61"/>
  <c r="Y860" i="61" s="1"/>
  <c r="K860" i="61"/>
  <c r="W860" i="61" s="1"/>
  <c r="L860" i="61"/>
  <c r="X860" i="61" s="1"/>
  <c r="J860" i="61"/>
  <c r="V860" i="61" s="1"/>
  <c r="J839" i="61"/>
  <c r="V839" i="61" s="1"/>
  <c r="M839" i="61"/>
  <c r="Y839" i="61" s="1"/>
  <c r="I839" i="61"/>
  <c r="K839" i="61"/>
  <c r="W839" i="61" s="1"/>
  <c r="L839" i="61"/>
  <c r="X839" i="61" s="1"/>
  <c r="L817" i="61"/>
  <c r="X817" i="61" s="1"/>
  <c r="I817" i="61"/>
  <c r="K817" i="61"/>
  <c r="W817" i="61" s="1"/>
  <c r="M817" i="61"/>
  <c r="Y817" i="61" s="1"/>
  <c r="J817" i="61"/>
  <c r="V817" i="61" s="1"/>
  <c r="K796" i="61"/>
  <c r="W796" i="61" s="1"/>
  <c r="I796" i="61"/>
  <c r="J796" i="61"/>
  <c r="V796" i="61" s="1"/>
  <c r="M796" i="61"/>
  <c r="Y796" i="61" s="1"/>
  <c r="L796" i="61"/>
  <c r="X796" i="61" s="1"/>
  <c r="I775" i="61"/>
  <c r="L775" i="61"/>
  <c r="X775" i="61" s="1"/>
  <c r="J775" i="61"/>
  <c r="V775" i="61" s="1"/>
  <c r="K775" i="61"/>
  <c r="W775" i="61" s="1"/>
  <c r="M775" i="61"/>
  <c r="Y775" i="61" s="1"/>
  <c r="M753" i="61"/>
  <c r="Y753" i="61" s="1"/>
  <c r="L753" i="61"/>
  <c r="X753" i="61" s="1"/>
  <c r="I753" i="61"/>
  <c r="J753" i="61"/>
  <c r="V753" i="61" s="1"/>
  <c r="K753" i="61"/>
  <c r="W753" i="61" s="1"/>
  <c r="L732" i="61"/>
  <c r="X732" i="61" s="1"/>
  <c r="K732" i="61"/>
  <c r="W732" i="61" s="1"/>
  <c r="J732" i="61"/>
  <c r="V732" i="61" s="1"/>
  <c r="I732" i="61"/>
  <c r="M732" i="61"/>
  <c r="Y732" i="61" s="1"/>
  <c r="I711" i="61"/>
  <c r="M711" i="61"/>
  <c r="Y711" i="61" s="1"/>
  <c r="L711" i="61"/>
  <c r="X711" i="61" s="1"/>
  <c r="J711" i="61"/>
  <c r="V711" i="61" s="1"/>
  <c r="K711" i="61"/>
  <c r="W711" i="61" s="1"/>
  <c r="J689" i="61"/>
  <c r="V689" i="61" s="1"/>
  <c r="M689" i="61"/>
  <c r="Y689" i="61" s="1"/>
  <c r="K689" i="61"/>
  <c r="W689" i="61" s="1"/>
  <c r="L689" i="61"/>
  <c r="X689" i="61" s="1"/>
  <c r="I689" i="61"/>
  <c r="L668" i="61"/>
  <c r="X668" i="61" s="1"/>
  <c r="J668" i="61"/>
  <c r="V668" i="61" s="1"/>
  <c r="I668" i="61"/>
  <c r="K668" i="61"/>
  <c r="W668" i="61" s="1"/>
  <c r="M668" i="61"/>
  <c r="Y668" i="61" s="1"/>
  <c r="M647" i="61"/>
  <c r="Y647" i="61" s="1"/>
  <c r="I647" i="61"/>
  <c r="J647" i="61"/>
  <c r="V647" i="61" s="1"/>
  <c r="L647" i="61"/>
  <c r="X647" i="61" s="1"/>
  <c r="K647" i="61"/>
  <c r="W647" i="61" s="1"/>
  <c r="K616" i="61"/>
  <c r="W616" i="61" s="1"/>
  <c r="L616" i="61"/>
  <c r="X616" i="61" s="1"/>
  <c r="M616" i="61"/>
  <c r="Y616" i="61" s="1"/>
  <c r="J616" i="61"/>
  <c r="V616" i="61" s="1"/>
  <c r="I616" i="61"/>
  <c r="L573" i="61"/>
  <c r="X573" i="61" s="1"/>
  <c r="J573" i="61"/>
  <c r="V573" i="61" s="1"/>
  <c r="I573" i="61"/>
  <c r="M573" i="61"/>
  <c r="Y573" i="61" s="1"/>
  <c r="K573" i="61"/>
  <c r="W573" i="61" s="1"/>
  <c r="K531" i="61"/>
  <c r="W531" i="61" s="1"/>
  <c r="L531" i="61"/>
  <c r="X531" i="61" s="1"/>
  <c r="M531" i="61"/>
  <c r="Y531" i="61" s="1"/>
  <c r="I531" i="61"/>
  <c r="J531" i="61"/>
  <c r="V531" i="61" s="1"/>
  <c r="L488" i="61"/>
  <c r="X488" i="61" s="1"/>
  <c r="J488" i="61"/>
  <c r="V488" i="61" s="1"/>
  <c r="I488" i="61"/>
  <c r="M488" i="61"/>
  <c r="Y488" i="61" s="1"/>
  <c r="K488" i="61"/>
  <c r="W488" i="61" s="1"/>
  <c r="L445" i="61"/>
  <c r="X445" i="61" s="1"/>
  <c r="J445" i="61"/>
  <c r="V445" i="61" s="1"/>
  <c r="I445" i="61"/>
  <c r="M445" i="61"/>
  <c r="Y445" i="61" s="1"/>
  <c r="K445" i="61"/>
  <c r="W445" i="61" s="1"/>
  <c r="L403" i="61"/>
  <c r="X403" i="61" s="1"/>
  <c r="J403" i="61"/>
  <c r="V403" i="61" s="1"/>
  <c r="M403" i="61"/>
  <c r="Y403" i="61" s="1"/>
  <c r="K403" i="61"/>
  <c r="W403" i="61" s="1"/>
  <c r="I403" i="61"/>
  <c r="M360" i="61"/>
  <c r="Y360" i="61" s="1"/>
  <c r="K360" i="61"/>
  <c r="W360" i="61" s="1"/>
  <c r="I360" i="61"/>
  <c r="L360" i="61"/>
  <c r="X360" i="61" s="1"/>
  <c r="J360" i="61"/>
  <c r="V360" i="61" s="1"/>
  <c r="I317" i="61"/>
  <c r="M317" i="61"/>
  <c r="Y317" i="61" s="1"/>
  <c r="K317" i="61"/>
  <c r="W317" i="61" s="1"/>
  <c r="J317" i="61"/>
  <c r="V317" i="61" s="1"/>
  <c r="L317" i="61"/>
  <c r="X317" i="61" s="1"/>
  <c r="I275" i="61"/>
  <c r="K275" i="61"/>
  <c r="W275" i="61" s="1"/>
  <c r="J275" i="61"/>
  <c r="V275" i="61" s="1"/>
  <c r="L275" i="61"/>
  <c r="X275" i="61" s="1"/>
  <c r="M275" i="61"/>
  <c r="Y275" i="61" s="1"/>
  <c r="L232" i="61"/>
  <c r="X232" i="61" s="1"/>
  <c r="I232" i="61"/>
  <c r="J232" i="61"/>
  <c r="V232" i="61" s="1"/>
  <c r="K232" i="61"/>
  <c r="W232" i="61" s="1"/>
  <c r="M232" i="61"/>
  <c r="Y232" i="61" s="1"/>
  <c r="I189" i="61"/>
  <c r="M189" i="61"/>
  <c r="Y189" i="61" s="1"/>
  <c r="K189" i="61"/>
  <c r="W189" i="61" s="1"/>
  <c r="J189" i="61"/>
  <c r="V189" i="61" s="1"/>
  <c r="L189" i="61"/>
  <c r="X189" i="61" s="1"/>
  <c r="M847" i="61"/>
  <c r="Y847" i="61" s="1"/>
  <c r="I847" i="61"/>
  <c r="J847" i="61"/>
  <c r="V847" i="61" s="1"/>
  <c r="K847" i="61"/>
  <c r="W847" i="61" s="1"/>
  <c r="L847" i="61"/>
  <c r="X847" i="61" s="1"/>
  <c r="K825" i="61"/>
  <c r="W825" i="61" s="1"/>
  <c r="J825" i="61"/>
  <c r="V825" i="61" s="1"/>
  <c r="I825" i="61"/>
  <c r="M825" i="61"/>
  <c r="Y825" i="61" s="1"/>
  <c r="L825" i="61"/>
  <c r="X825" i="61" s="1"/>
  <c r="M804" i="61"/>
  <c r="Y804" i="61" s="1"/>
  <c r="K804" i="61"/>
  <c r="W804" i="61" s="1"/>
  <c r="L804" i="61"/>
  <c r="X804" i="61" s="1"/>
  <c r="I804" i="61"/>
  <c r="J804" i="61"/>
  <c r="V804" i="61" s="1"/>
  <c r="I783" i="61"/>
  <c r="M783" i="61"/>
  <c r="Y783" i="61" s="1"/>
  <c r="L783" i="61"/>
  <c r="X783" i="61" s="1"/>
  <c r="J783" i="61"/>
  <c r="V783" i="61" s="1"/>
  <c r="K783" i="61"/>
  <c r="W783" i="61" s="1"/>
  <c r="I761" i="61"/>
  <c r="J761" i="61"/>
  <c r="V761" i="61" s="1"/>
  <c r="K761" i="61"/>
  <c r="W761" i="61" s="1"/>
  <c r="M761" i="61"/>
  <c r="Y761" i="61" s="1"/>
  <c r="L761" i="61"/>
  <c r="X761" i="61" s="1"/>
  <c r="L740" i="61"/>
  <c r="X740" i="61" s="1"/>
  <c r="M740" i="61"/>
  <c r="Y740" i="61" s="1"/>
  <c r="K740" i="61"/>
  <c r="W740" i="61" s="1"/>
  <c r="J740" i="61"/>
  <c r="V740" i="61" s="1"/>
  <c r="I740" i="61"/>
  <c r="M719" i="61"/>
  <c r="Y719" i="61" s="1"/>
  <c r="L719" i="61"/>
  <c r="X719" i="61" s="1"/>
  <c r="J719" i="61"/>
  <c r="V719" i="61" s="1"/>
  <c r="K719" i="61"/>
  <c r="W719" i="61" s="1"/>
  <c r="I719" i="61"/>
  <c r="I697" i="61"/>
  <c r="J697" i="61"/>
  <c r="V697" i="61" s="1"/>
  <c r="M697" i="61"/>
  <c r="Y697" i="61" s="1"/>
  <c r="L697" i="61"/>
  <c r="X697" i="61" s="1"/>
  <c r="K697" i="61"/>
  <c r="W697" i="61" s="1"/>
  <c r="K676" i="61"/>
  <c r="W676" i="61" s="1"/>
  <c r="M676" i="61"/>
  <c r="Y676" i="61" s="1"/>
  <c r="J676" i="61"/>
  <c r="V676" i="61" s="1"/>
  <c r="L676" i="61"/>
  <c r="X676" i="61" s="1"/>
  <c r="I676" i="61"/>
  <c r="J655" i="61"/>
  <c r="V655" i="61" s="1"/>
  <c r="K655" i="61"/>
  <c r="W655" i="61" s="1"/>
  <c r="I655" i="61"/>
  <c r="M655" i="61"/>
  <c r="Y655" i="61" s="1"/>
  <c r="L655" i="61"/>
  <c r="X655" i="61" s="1"/>
  <c r="L632" i="61"/>
  <c r="X632" i="61" s="1"/>
  <c r="M632" i="61"/>
  <c r="Y632" i="61" s="1"/>
  <c r="K632" i="61"/>
  <c r="W632" i="61" s="1"/>
  <c r="I632" i="61"/>
  <c r="J632" i="61"/>
  <c r="V632" i="61" s="1"/>
  <c r="I589" i="61"/>
  <c r="M589" i="61"/>
  <c r="Y589" i="61" s="1"/>
  <c r="K589" i="61"/>
  <c r="W589" i="61" s="1"/>
  <c r="L589" i="61"/>
  <c r="X589" i="61" s="1"/>
  <c r="J589" i="61"/>
  <c r="V589" i="61" s="1"/>
  <c r="M547" i="61"/>
  <c r="Y547" i="61" s="1"/>
  <c r="J547" i="61"/>
  <c r="V547" i="61" s="1"/>
  <c r="I547" i="61"/>
  <c r="L547" i="61"/>
  <c r="X547" i="61" s="1"/>
  <c r="K547" i="61"/>
  <c r="W547" i="61" s="1"/>
  <c r="M504" i="61"/>
  <c r="Y504" i="61" s="1"/>
  <c r="J504" i="61"/>
  <c r="V504" i="61" s="1"/>
  <c r="L504" i="61"/>
  <c r="X504" i="61" s="1"/>
  <c r="I504" i="61"/>
  <c r="K504" i="61"/>
  <c r="W504" i="61" s="1"/>
  <c r="I461" i="61"/>
  <c r="M461" i="61"/>
  <c r="Y461" i="61" s="1"/>
  <c r="K461" i="61"/>
  <c r="W461" i="61" s="1"/>
  <c r="J461" i="61"/>
  <c r="V461" i="61" s="1"/>
  <c r="L461" i="61"/>
  <c r="X461" i="61" s="1"/>
  <c r="L419" i="61"/>
  <c r="X419" i="61" s="1"/>
  <c r="M419" i="61"/>
  <c r="Y419" i="61" s="1"/>
  <c r="J419" i="61"/>
  <c r="V419" i="61" s="1"/>
  <c r="K419" i="61"/>
  <c r="W419" i="61" s="1"/>
  <c r="I419" i="61"/>
  <c r="L376" i="61"/>
  <c r="X376" i="61" s="1"/>
  <c r="J376" i="61"/>
  <c r="V376" i="61" s="1"/>
  <c r="I376" i="61"/>
  <c r="M376" i="61"/>
  <c r="Y376" i="61" s="1"/>
  <c r="K376" i="61"/>
  <c r="W376" i="61" s="1"/>
  <c r="L333" i="61"/>
  <c r="X333" i="61" s="1"/>
  <c r="J333" i="61"/>
  <c r="V333" i="61" s="1"/>
  <c r="M333" i="61"/>
  <c r="Y333" i="61" s="1"/>
  <c r="I333" i="61"/>
  <c r="K333" i="61"/>
  <c r="W333" i="61" s="1"/>
  <c r="L291" i="61"/>
  <c r="X291" i="61" s="1"/>
  <c r="J291" i="61"/>
  <c r="V291" i="61" s="1"/>
  <c r="K291" i="61"/>
  <c r="W291" i="61" s="1"/>
  <c r="I291" i="61"/>
  <c r="M291" i="61"/>
  <c r="Y291" i="61" s="1"/>
  <c r="I248" i="61"/>
  <c r="L248" i="61"/>
  <c r="X248" i="61" s="1"/>
  <c r="M248" i="61"/>
  <c r="Y248" i="61" s="1"/>
  <c r="J248" i="61"/>
  <c r="V248" i="61" s="1"/>
  <c r="K248" i="61"/>
  <c r="W248" i="61" s="1"/>
  <c r="J205" i="61"/>
  <c r="V205" i="61" s="1"/>
  <c r="M205" i="61"/>
  <c r="Y205" i="61" s="1"/>
  <c r="L205" i="61"/>
  <c r="X205" i="61" s="1"/>
  <c r="K205" i="61"/>
  <c r="W205" i="61" s="1"/>
  <c r="I205" i="61"/>
  <c r="I628" i="61"/>
  <c r="L628" i="61"/>
  <c r="X628" i="61" s="1"/>
  <c r="M628" i="61"/>
  <c r="Y628" i="61" s="1"/>
  <c r="K628" i="61"/>
  <c r="W628" i="61" s="1"/>
  <c r="J628" i="61"/>
  <c r="V628" i="61" s="1"/>
  <c r="J607" i="61"/>
  <c r="V607" i="61" s="1"/>
  <c r="M607" i="61"/>
  <c r="Y607" i="61" s="1"/>
  <c r="L607" i="61"/>
  <c r="X607" i="61" s="1"/>
  <c r="K607" i="61"/>
  <c r="W607" i="61" s="1"/>
  <c r="I607" i="61"/>
  <c r="M585" i="61"/>
  <c r="Y585" i="61" s="1"/>
  <c r="I585" i="61"/>
  <c r="K585" i="61"/>
  <c r="W585" i="61" s="1"/>
  <c r="L585" i="61"/>
  <c r="X585" i="61" s="1"/>
  <c r="J585" i="61"/>
  <c r="V585" i="61" s="1"/>
  <c r="L564" i="61"/>
  <c r="X564" i="61" s="1"/>
  <c r="I564" i="61"/>
  <c r="M564" i="61"/>
  <c r="Y564" i="61" s="1"/>
  <c r="J564" i="61"/>
  <c r="V564" i="61" s="1"/>
  <c r="K564" i="61"/>
  <c r="W564" i="61" s="1"/>
  <c r="M543" i="61"/>
  <c r="Y543" i="61" s="1"/>
  <c r="J543" i="61"/>
  <c r="V543" i="61" s="1"/>
  <c r="L543" i="61"/>
  <c r="X543" i="61" s="1"/>
  <c r="K543" i="61"/>
  <c r="W543" i="61" s="1"/>
  <c r="I543" i="61"/>
  <c r="I521" i="61"/>
  <c r="M521" i="61"/>
  <c r="Y521" i="61" s="1"/>
  <c r="K521" i="61"/>
  <c r="W521" i="61" s="1"/>
  <c r="L521" i="61"/>
  <c r="X521" i="61" s="1"/>
  <c r="J521" i="61"/>
  <c r="V521" i="61" s="1"/>
  <c r="L500" i="61"/>
  <c r="X500" i="61" s="1"/>
  <c r="I500" i="61"/>
  <c r="M500" i="61"/>
  <c r="Y500" i="61" s="1"/>
  <c r="K500" i="61"/>
  <c r="W500" i="61" s="1"/>
  <c r="J500" i="61"/>
  <c r="V500" i="61" s="1"/>
  <c r="J479" i="61"/>
  <c r="V479" i="61" s="1"/>
  <c r="L479" i="61"/>
  <c r="X479" i="61" s="1"/>
  <c r="M479" i="61"/>
  <c r="Y479" i="61" s="1"/>
  <c r="K479" i="61"/>
  <c r="W479" i="61" s="1"/>
  <c r="I479" i="61"/>
  <c r="J457" i="61"/>
  <c r="V457" i="61" s="1"/>
  <c r="K457" i="61"/>
  <c r="W457" i="61" s="1"/>
  <c r="I457" i="61"/>
  <c r="M457" i="61"/>
  <c r="Y457" i="61" s="1"/>
  <c r="L457" i="61"/>
  <c r="X457" i="61" s="1"/>
  <c r="I436" i="61"/>
  <c r="M436" i="61"/>
  <c r="Y436" i="61" s="1"/>
  <c r="L436" i="61"/>
  <c r="X436" i="61" s="1"/>
  <c r="K436" i="61"/>
  <c r="W436" i="61" s="1"/>
  <c r="J436" i="61"/>
  <c r="V436" i="61" s="1"/>
  <c r="J415" i="61"/>
  <c r="V415" i="61" s="1"/>
  <c r="M415" i="61"/>
  <c r="Y415" i="61" s="1"/>
  <c r="L415" i="61"/>
  <c r="X415" i="61" s="1"/>
  <c r="I415" i="61"/>
  <c r="K415" i="61"/>
  <c r="W415" i="61" s="1"/>
  <c r="J393" i="61"/>
  <c r="V393" i="61" s="1"/>
  <c r="I393" i="61"/>
  <c r="M393" i="61"/>
  <c r="Y393" i="61" s="1"/>
  <c r="L393" i="61"/>
  <c r="X393" i="61" s="1"/>
  <c r="K393" i="61"/>
  <c r="W393" i="61" s="1"/>
  <c r="I372" i="61"/>
  <c r="M372" i="61"/>
  <c r="Y372" i="61" s="1"/>
  <c r="L372" i="61"/>
  <c r="X372" i="61" s="1"/>
  <c r="K372" i="61"/>
  <c r="W372" i="61" s="1"/>
  <c r="J372" i="61"/>
  <c r="V372" i="61" s="1"/>
  <c r="L351" i="61"/>
  <c r="X351" i="61" s="1"/>
  <c r="I351" i="61"/>
  <c r="K351" i="61"/>
  <c r="W351" i="61" s="1"/>
  <c r="J351" i="61"/>
  <c r="V351" i="61" s="1"/>
  <c r="M351" i="61"/>
  <c r="Y351" i="61" s="1"/>
  <c r="K329" i="61"/>
  <c r="W329" i="61" s="1"/>
  <c r="J329" i="61"/>
  <c r="V329" i="61" s="1"/>
  <c r="L329" i="61"/>
  <c r="X329" i="61" s="1"/>
  <c r="I329" i="61"/>
  <c r="M329" i="61"/>
  <c r="Y329" i="61" s="1"/>
  <c r="M308" i="61"/>
  <c r="Y308" i="61" s="1"/>
  <c r="J308" i="61"/>
  <c r="V308" i="61" s="1"/>
  <c r="I308" i="61"/>
  <c r="L308" i="61"/>
  <c r="X308" i="61" s="1"/>
  <c r="K308" i="61"/>
  <c r="W308" i="61" s="1"/>
  <c r="K287" i="61"/>
  <c r="W287" i="61" s="1"/>
  <c r="I287" i="61"/>
  <c r="M287" i="61"/>
  <c r="Y287" i="61" s="1"/>
  <c r="J287" i="61"/>
  <c r="V287" i="61" s="1"/>
  <c r="L287" i="61"/>
  <c r="X287" i="61" s="1"/>
  <c r="K265" i="61"/>
  <c r="W265" i="61" s="1"/>
  <c r="M265" i="61"/>
  <c r="Y265" i="61" s="1"/>
  <c r="J265" i="61"/>
  <c r="V265" i="61" s="1"/>
  <c r="I265" i="61"/>
  <c r="L265" i="61"/>
  <c r="X265" i="61" s="1"/>
  <c r="I244" i="61"/>
  <c r="J244" i="61"/>
  <c r="V244" i="61" s="1"/>
  <c r="L244" i="61"/>
  <c r="X244" i="61" s="1"/>
  <c r="K244" i="61"/>
  <c r="W244" i="61" s="1"/>
  <c r="M244" i="61"/>
  <c r="Y244" i="61" s="1"/>
  <c r="J223" i="61"/>
  <c r="V223" i="61" s="1"/>
  <c r="K223" i="61"/>
  <c r="W223" i="61" s="1"/>
  <c r="I223" i="61"/>
  <c r="M223" i="61"/>
  <c r="Y223" i="61" s="1"/>
  <c r="L223" i="61"/>
  <c r="X223" i="61" s="1"/>
  <c r="K201" i="61"/>
  <c r="W201" i="61" s="1"/>
  <c r="M201" i="61"/>
  <c r="Y201" i="61" s="1"/>
  <c r="J201" i="61"/>
  <c r="V201" i="61" s="1"/>
  <c r="I201" i="61"/>
  <c r="L201" i="61"/>
  <c r="X201" i="61" s="1"/>
  <c r="I631" i="61"/>
  <c r="M631" i="61"/>
  <c r="Y631" i="61" s="1"/>
  <c r="L631" i="61"/>
  <c r="X631" i="61" s="1"/>
  <c r="K631" i="61"/>
  <c r="W631" i="61" s="1"/>
  <c r="J631" i="61"/>
  <c r="V631" i="61" s="1"/>
  <c r="M609" i="61"/>
  <c r="Y609" i="61" s="1"/>
  <c r="L609" i="61"/>
  <c r="X609" i="61" s="1"/>
  <c r="K609" i="61"/>
  <c r="W609" i="61" s="1"/>
  <c r="J609" i="61"/>
  <c r="V609" i="61" s="1"/>
  <c r="I609" i="61"/>
  <c r="I588" i="61"/>
  <c r="K588" i="61"/>
  <c r="W588" i="61" s="1"/>
  <c r="L588" i="61"/>
  <c r="X588" i="61" s="1"/>
  <c r="M588" i="61"/>
  <c r="Y588" i="61" s="1"/>
  <c r="J588" i="61"/>
  <c r="V588" i="61" s="1"/>
  <c r="I567" i="61"/>
  <c r="L567" i="61"/>
  <c r="X567" i="61" s="1"/>
  <c r="K567" i="61"/>
  <c r="W567" i="61" s="1"/>
  <c r="M567" i="61"/>
  <c r="Y567" i="61" s="1"/>
  <c r="J567" i="61"/>
  <c r="V567" i="61" s="1"/>
  <c r="L545" i="61"/>
  <c r="X545" i="61" s="1"/>
  <c r="J545" i="61"/>
  <c r="V545" i="61" s="1"/>
  <c r="M545" i="61"/>
  <c r="Y545" i="61" s="1"/>
  <c r="K545" i="61"/>
  <c r="W545" i="61" s="1"/>
  <c r="I545" i="61"/>
  <c r="I524" i="61"/>
  <c r="K524" i="61"/>
  <c r="W524" i="61" s="1"/>
  <c r="L524" i="61"/>
  <c r="X524" i="61" s="1"/>
  <c r="M524" i="61"/>
  <c r="Y524" i="61" s="1"/>
  <c r="J524" i="61"/>
  <c r="V524" i="61" s="1"/>
  <c r="I503" i="61"/>
  <c r="M503" i="61"/>
  <c r="Y503" i="61" s="1"/>
  <c r="L503" i="61"/>
  <c r="X503" i="61" s="1"/>
  <c r="K503" i="61"/>
  <c r="W503" i="61" s="1"/>
  <c r="J503" i="61"/>
  <c r="V503" i="61" s="1"/>
  <c r="J481" i="61"/>
  <c r="V481" i="61" s="1"/>
  <c r="L481" i="61"/>
  <c r="X481" i="61" s="1"/>
  <c r="M481" i="61"/>
  <c r="Y481" i="61" s="1"/>
  <c r="K481" i="61"/>
  <c r="W481" i="61" s="1"/>
  <c r="I481" i="61"/>
  <c r="I460" i="61"/>
  <c r="K460" i="61"/>
  <c r="W460" i="61" s="1"/>
  <c r="M460" i="61"/>
  <c r="Y460" i="61" s="1"/>
  <c r="L460" i="61"/>
  <c r="X460" i="61" s="1"/>
  <c r="J460" i="61"/>
  <c r="V460" i="61" s="1"/>
  <c r="M439" i="61"/>
  <c r="Y439" i="61" s="1"/>
  <c r="L439" i="61"/>
  <c r="X439" i="61" s="1"/>
  <c r="I439" i="61"/>
  <c r="K439" i="61"/>
  <c r="W439" i="61" s="1"/>
  <c r="J439" i="61"/>
  <c r="V439" i="61" s="1"/>
  <c r="M417" i="61"/>
  <c r="Y417" i="61" s="1"/>
  <c r="L417" i="61"/>
  <c r="X417" i="61" s="1"/>
  <c r="K417" i="61"/>
  <c r="W417" i="61" s="1"/>
  <c r="I417" i="61"/>
  <c r="J417" i="61"/>
  <c r="V417" i="61" s="1"/>
  <c r="I396" i="61"/>
  <c r="K396" i="61"/>
  <c r="W396" i="61" s="1"/>
  <c r="M396" i="61"/>
  <c r="Y396" i="61" s="1"/>
  <c r="J396" i="61"/>
  <c r="V396" i="61" s="1"/>
  <c r="L396" i="61"/>
  <c r="X396" i="61" s="1"/>
  <c r="I375" i="61"/>
  <c r="L375" i="61"/>
  <c r="X375" i="61" s="1"/>
  <c r="M375" i="61"/>
  <c r="Y375" i="61" s="1"/>
  <c r="K375" i="61"/>
  <c r="W375" i="61" s="1"/>
  <c r="J375" i="61"/>
  <c r="V375" i="61" s="1"/>
  <c r="L353" i="61"/>
  <c r="X353" i="61" s="1"/>
  <c r="M353" i="61"/>
  <c r="Y353" i="61" s="1"/>
  <c r="J353" i="61"/>
  <c r="V353" i="61" s="1"/>
  <c r="K353" i="61"/>
  <c r="W353" i="61" s="1"/>
  <c r="I353" i="61"/>
  <c r="L332" i="61"/>
  <c r="X332" i="61" s="1"/>
  <c r="K332" i="61"/>
  <c r="W332" i="61" s="1"/>
  <c r="J332" i="61"/>
  <c r="V332" i="61" s="1"/>
  <c r="I332" i="61"/>
  <c r="M332" i="61"/>
  <c r="Y332" i="61" s="1"/>
  <c r="M311" i="61"/>
  <c r="Y311" i="61" s="1"/>
  <c r="J311" i="61"/>
  <c r="V311" i="61" s="1"/>
  <c r="I311" i="61"/>
  <c r="L311" i="61"/>
  <c r="X311" i="61" s="1"/>
  <c r="K311" i="61"/>
  <c r="W311" i="61" s="1"/>
  <c r="J289" i="61"/>
  <c r="V289" i="61" s="1"/>
  <c r="L289" i="61"/>
  <c r="X289" i="61" s="1"/>
  <c r="I289" i="61"/>
  <c r="M289" i="61"/>
  <c r="Y289" i="61" s="1"/>
  <c r="K289" i="61"/>
  <c r="W289" i="61" s="1"/>
  <c r="I268" i="61"/>
  <c r="L268" i="61"/>
  <c r="X268" i="61" s="1"/>
  <c r="M268" i="61"/>
  <c r="Y268" i="61" s="1"/>
  <c r="J268" i="61"/>
  <c r="V268" i="61" s="1"/>
  <c r="K268" i="61"/>
  <c r="W268" i="61" s="1"/>
  <c r="M247" i="61"/>
  <c r="Y247" i="61" s="1"/>
  <c r="I247" i="61"/>
  <c r="L247" i="61"/>
  <c r="X247" i="61" s="1"/>
  <c r="J247" i="61"/>
  <c r="V247" i="61" s="1"/>
  <c r="K247" i="61"/>
  <c r="W247" i="61" s="1"/>
  <c r="J225" i="61"/>
  <c r="V225" i="61" s="1"/>
  <c r="L225" i="61"/>
  <c r="X225" i="61" s="1"/>
  <c r="I225" i="61"/>
  <c r="M225" i="61"/>
  <c r="Y225" i="61" s="1"/>
  <c r="K225" i="61"/>
  <c r="W225" i="61" s="1"/>
  <c r="I204" i="61"/>
  <c r="L204" i="61"/>
  <c r="X204" i="61" s="1"/>
  <c r="J204" i="61"/>
  <c r="V204" i="61" s="1"/>
  <c r="M204" i="61"/>
  <c r="Y204" i="61" s="1"/>
  <c r="K204" i="61"/>
  <c r="W204" i="61" s="1"/>
  <c r="M183" i="61"/>
  <c r="Y183" i="61" s="1"/>
  <c r="I183" i="61"/>
  <c r="L183" i="61"/>
  <c r="X183" i="61" s="1"/>
  <c r="J183" i="61"/>
  <c r="V183" i="61" s="1"/>
  <c r="K183" i="61"/>
  <c r="W183" i="61" s="1"/>
  <c r="M118" i="61"/>
  <c r="Y118" i="61" s="1"/>
  <c r="K118" i="61"/>
  <c r="W118" i="61" s="1"/>
  <c r="I118" i="61"/>
  <c r="J118" i="61"/>
  <c r="V118" i="61" s="1"/>
  <c r="L118" i="61"/>
  <c r="X118" i="61" s="1"/>
  <c r="L86" i="61"/>
  <c r="X86" i="61" s="1"/>
  <c r="M86" i="61"/>
  <c r="Y86" i="61" s="1"/>
  <c r="K86" i="61"/>
  <c r="W86" i="61" s="1"/>
  <c r="I86" i="61"/>
  <c r="J86" i="61"/>
  <c r="V86" i="61" s="1"/>
  <c r="L270" i="61"/>
  <c r="X270" i="61" s="1"/>
  <c r="I270" i="61"/>
  <c r="K270" i="61"/>
  <c r="W270" i="61" s="1"/>
  <c r="J270" i="61"/>
  <c r="V270" i="61" s="1"/>
  <c r="M270" i="61"/>
  <c r="Y270" i="61" s="1"/>
  <c r="J398" i="61"/>
  <c r="V398" i="61" s="1"/>
  <c r="K398" i="61"/>
  <c r="W398" i="61" s="1"/>
  <c r="M398" i="61"/>
  <c r="Y398" i="61" s="1"/>
  <c r="I398" i="61"/>
  <c r="L398" i="61"/>
  <c r="X398" i="61" s="1"/>
  <c r="I454" i="61"/>
  <c r="L454" i="61"/>
  <c r="X454" i="61" s="1"/>
  <c r="M454" i="61"/>
  <c r="Y454" i="61" s="1"/>
  <c r="K454" i="61"/>
  <c r="W454" i="61" s="1"/>
  <c r="J454" i="61"/>
  <c r="V454" i="61" s="1"/>
  <c r="M582" i="61"/>
  <c r="Y582" i="61" s="1"/>
  <c r="J582" i="61"/>
  <c r="V582" i="61" s="1"/>
  <c r="I582" i="61"/>
  <c r="L582" i="61"/>
  <c r="X582" i="61" s="1"/>
  <c r="K582" i="61"/>
  <c r="W582" i="61" s="1"/>
  <c r="J726" i="61"/>
  <c r="V726" i="61" s="1"/>
  <c r="L726" i="61"/>
  <c r="X726" i="61" s="1"/>
  <c r="M726" i="61"/>
  <c r="Y726" i="61" s="1"/>
  <c r="K726" i="61"/>
  <c r="W726" i="61" s="1"/>
  <c r="I726" i="61"/>
  <c r="K854" i="61"/>
  <c r="W854" i="61" s="1"/>
  <c r="L854" i="61"/>
  <c r="X854" i="61" s="1"/>
  <c r="M854" i="61"/>
  <c r="Y854" i="61" s="1"/>
  <c r="I854" i="61"/>
  <c r="J854" i="61"/>
  <c r="V854" i="61" s="1"/>
  <c r="J122" i="61"/>
  <c r="V122" i="61" s="1"/>
  <c r="I122" i="61"/>
  <c r="M122" i="61"/>
  <c r="Y122" i="61" s="1"/>
  <c r="K122" i="61"/>
  <c r="W122" i="61" s="1"/>
  <c r="L122" i="61"/>
  <c r="X122" i="61" s="1"/>
  <c r="M66" i="61"/>
  <c r="Y66" i="61" s="1"/>
  <c r="J66" i="61"/>
  <c r="V66" i="61" s="1"/>
  <c r="K66" i="61"/>
  <c r="W66" i="61" s="1"/>
  <c r="I66" i="61"/>
  <c r="L66" i="61"/>
  <c r="X66" i="61" s="1"/>
  <c r="I130" i="61"/>
  <c r="K130" i="61"/>
  <c r="W130" i="61" s="1"/>
  <c r="J130" i="61"/>
  <c r="V130" i="61" s="1"/>
  <c r="M130" i="61"/>
  <c r="Y130" i="61" s="1"/>
  <c r="L130" i="61"/>
  <c r="X130" i="61" s="1"/>
  <c r="I218" i="61"/>
  <c r="J218" i="61"/>
  <c r="V218" i="61" s="1"/>
  <c r="M218" i="61"/>
  <c r="Y218" i="61" s="1"/>
  <c r="K218" i="61"/>
  <c r="W218" i="61" s="1"/>
  <c r="L218" i="61"/>
  <c r="X218" i="61" s="1"/>
  <c r="I282" i="61"/>
  <c r="J282" i="61"/>
  <c r="V282" i="61" s="1"/>
  <c r="K282" i="61"/>
  <c r="W282" i="61" s="1"/>
  <c r="L282" i="61"/>
  <c r="X282" i="61" s="1"/>
  <c r="M282" i="61"/>
  <c r="Y282" i="61" s="1"/>
  <c r="J346" i="61"/>
  <c r="V346" i="61" s="1"/>
  <c r="M346" i="61"/>
  <c r="Y346" i="61" s="1"/>
  <c r="K346" i="61"/>
  <c r="W346" i="61" s="1"/>
  <c r="L346" i="61"/>
  <c r="X346" i="61" s="1"/>
  <c r="I346" i="61"/>
  <c r="L410" i="61"/>
  <c r="X410" i="61" s="1"/>
  <c r="K410" i="61"/>
  <c r="W410" i="61" s="1"/>
  <c r="M410" i="61"/>
  <c r="Y410" i="61" s="1"/>
  <c r="J410" i="61"/>
  <c r="V410" i="61" s="1"/>
  <c r="I410" i="61"/>
  <c r="L100" i="61"/>
  <c r="X100" i="61" s="1"/>
  <c r="I100" i="61"/>
  <c r="M100" i="61"/>
  <c r="Y100" i="61" s="1"/>
  <c r="J100" i="61"/>
  <c r="V100" i="61" s="1"/>
  <c r="K100" i="61"/>
  <c r="W100" i="61" s="1"/>
  <c r="K482" i="61"/>
  <c r="W482" i="61" s="1"/>
  <c r="I482" i="61"/>
  <c r="L482" i="61"/>
  <c r="X482" i="61" s="1"/>
  <c r="M482" i="61"/>
  <c r="Y482" i="61" s="1"/>
  <c r="J482" i="61"/>
  <c r="V482" i="61" s="1"/>
  <c r="I546" i="61"/>
  <c r="L546" i="61"/>
  <c r="X546" i="61" s="1"/>
  <c r="M546" i="61"/>
  <c r="Y546" i="61" s="1"/>
  <c r="J546" i="61"/>
  <c r="V546" i="61" s="1"/>
  <c r="K546" i="61"/>
  <c r="W546" i="61" s="1"/>
  <c r="K610" i="61"/>
  <c r="W610" i="61" s="1"/>
  <c r="I610" i="61"/>
  <c r="L610" i="61"/>
  <c r="X610" i="61" s="1"/>
  <c r="M610" i="61"/>
  <c r="Y610" i="61" s="1"/>
  <c r="J610" i="61"/>
  <c r="V610" i="61" s="1"/>
  <c r="M674" i="61"/>
  <c r="Y674" i="61" s="1"/>
  <c r="K674" i="61"/>
  <c r="W674" i="61" s="1"/>
  <c r="I674" i="61"/>
  <c r="L674" i="61"/>
  <c r="X674" i="61" s="1"/>
  <c r="J674" i="61"/>
  <c r="V674" i="61" s="1"/>
  <c r="K738" i="61"/>
  <c r="W738" i="61" s="1"/>
  <c r="M738" i="61"/>
  <c r="Y738" i="61" s="1"/>
  <c r="L738" i="61"/>
  <c r="X738" i="61" s="1"/>
  <c r="I738" i="61"/>
  <c r="J738" i="61"/>
  <c r="V738" i="61" s="1"/>
  <c r="M802" i="61"/>
  <c r="Y802" i="61" s="1"/>
  <c r="K802" i="61"/>
  <c r="W802" i="61" s="1"/>
  <c r="I802" i="61"/>
  <c r="J802" i="61"/>
  <c r="V802" i="61" s="1"/>
  <c r="L802" i="61"/>
  <c r="X802" i="61" s="1"/>
  <c r="J866" i="61"/>
  <c r="V866" i="61" s="1"/>
  <c r="I866" i="61"/>
  <c r="K866" i="61"/>
  <c r="W866" i="61" s="1"/>
  <c r="L866" i="61"/>
  <c r="X866" i="61" s="1"/>
  <c r="M866" i="61"/>
  <c r="Y866" i="61" s="1"/>
  <c r="J222" i="61"/>
  <c r="V222" i="61" s="1"/>
  <c r="L222" i="61"/>
  <c r="X222" i="61" s="1"/>
  <c r="I222" i="61"/>
  <c r="M222" i="61"/>
  <c r="Y222" i="61" s="1"/>
  <c r="K222" i="61"/>
  <c r="W222" i="61" s="1"/>
  <c r="J350" i="61"/>
  <c r="V350" i="61" s="1"/>
  <c r="L350" i="61"/>
  <c r="X350" i="61" s="1"/>
  <c r="I350" i="61"/>
  <c r="M350" i="61"/>
  <c r="Y350" i="61" s="1"/>
  <c r="K350" i="61"/>
  <c r="W350" i="61" s="1"/>
  <c r="M422" i="61"/>
  <c r="Y422" i="61" s="1"/>
  <c r="I422" i="61"/>
  <c r="J422" i="61"/>
  <c r="V422" i="61" s="1"/>
  <c r="K422" i="61"/>
  <c r="W422" i="61" s="1"/>
  <c r="L422" i="61"/>
  <c r="X422" i="61" s="1"/>
  <c r="M550" i="61"/>
  <c r="Y550" i="61" s="1"/>
  <c r="I550" i="61"/>
  <c r="J550" i="61"/>
  <c r="V550" i="61" s="1"/>
  <c r="K550" i="61"/>
  <c r="W550" i="61" s="1"/>
  <c r="L550" i="61"/>
  <c r="X550" i="61" s="1"/>
  <c r="J678" i="61"/>
  <c r="V678" i="61" s="1"/>
  <c r="I678" i="61"/>
  <c r="L678" i="61"/>
  <c r="X678" i="61" s="1"/>
  <c r="M678" i="61"/>
  <c r="Y678" i="61" s="1"/>
  <c r="K678" i="61"/>
  <c r="W678" i="61" s="1"/>
  <c r="M806" i="61"/>
  <c r="Y806" i="61" s="1"/>
  <c r="J806" i="61"/>
  <c r="V806" i="61" s="1"/>
  <c r="I806" i="61"/>
  <c r="K806" i="61"/>
  <c r="W806" i="61" s="1"/>
  <c r="L806" i="61"/>
  <c r="X806" i="61" s="1"/>
  <c r="I74" i="61"/>
  <c r="L74" i="61"/>
  <c r="X74" i="61" s="1"/>
  <c r="J74" i="61"/>
  <c r="V74" i="61" s="1"/>
  <c r="M74" i="61"/>
  <c r="Y74" i="61" s="1"/>
  <c r="K74" i="61"/>
  <c r="W74" i="61" s="1"/>
  <c r="M210" i="61"/>
  <c r="Y210" i="61" s="1"/>
  <c r="K210" i="61"/>
  <c r="W210" i="61" s="1"/>
  <c r="I210" i="61"/>
  <c r="L210" i="61"/>
  <c r="X210" i="61" s="1"/>
  <c r="J210" i="61"/>
  <c r="V210" i="61" s="1"/>
  <c r="K274" i="61"/>
  <c r="W274" i="61" s="1"/>
  <c r="L274" i="61"/>
  <c r="X274" i="61" s="1"/>
  <c r="I274" i="61"/>
  <c r="J274" i="61"/>
  <c r="V274" i="61" s="1"/>
  <c r="M274" i="61"/>
  <c r="Y274" i="61" s="1"/>
  <c r="J338" i="61"/>
  <c r="V338" i="61" s="1"/>
  <c r="L338" i="61"/>
  <c r="X338" i="61" s="1"/>
  <c r="I338" i="61"/>
  <c r="K338" i="61"/>
  <c r="W338" i="61" s="1"/>
  <c r="M338" i="61"/>
  <c r="Y338" i="61" s="1"/>
  <c r="M402" i="61"/>
  <c r="Y402" i="61" s="1"/>
  <c r="J402" i="61"/>
  <c r="V402" i="61" s="1"/>
  <c r="K402" i="61"/>
  <c r="W402" i="61" s="1"/>
  <c r="I402" i="61"/>
  <c r="L402" i="61"/>
  <c r="X402" i="61" s="1"/>
  <c r="J426" i="61"/>
  <c r="V426" i="61" s="1"/>
  <c r="L426" i="61"/>
  <c r="X426" i="61" s="1"/>
  <c r="I426" i="61"/>
  <c r="M426" i="61"/>
  <c r="Y426" i="61" s="1"/>
  <c r="K426" i="61"/>
  <c r="W426" i="61" s="1"/>
  <c r="K490" i="61"/>
  <c r="W490" i="61" s="1"/>
  <c r="J490" i="61"/>
  <c r="V490" i="61" s="1"/>
  <c r="I490" i="61"/>
  <c r="M490" i="61"/>
  <c r="Y490" i="61" s="1"/>
  <c r="L490" i="61"/>
  <c r="X490" i="61" s="1"/>
  <c r="K554" i="61"/>
  <c r="W554" i="61" s="1"/>
  <c r="J554" i="61"/>
  <c r="V554" i="61" s="1"/>
  <c r="I554" i="61"/>
  <c r="L554" i="61"/>
  <c r="X554" i="61" s="1"/>
  <c r="M554" i="61"/>
  <c r="Y554" i="61" s="1"/>
  <c r="K618" i="61"/>
  <c r="W618" i="61" s="1"/>
  <c r="J618" i="61"/>
  <c r="V618" i="61" s="1"/>
  <c r="M618" i="61"/>
  <c r="Y618" i="61" s="1"/>
  <c r="L618" i="61"/>
  <c r="X618" i="61" s="1"/>
  <c r="I618" i="61"/>
  <c r="L746" i="61"/>
  <c r="X746" i="61" s="1"/>
  <c r="J746" i="61"/>
  <c r="V746" i="61" s="1"/>
  <c r="I746" i="61"/>
  <c r="M746" i="61"/>
  <c r="Y746" i="61" s="1"/>
  <c r="K746" i="61"/>
  <c r="W746" i="61" s="1"/>
  <c r="K810" i="61"/>
  <c r="W810" i="61" s="1"/>
  <c r="L810" i="61"/>
  <c r="X810" i="61" s="1"/>
  <c r="M810" i="61"/>
  <c r="Y810" i="61" s="1"/>
  <c r="J810" i="61"/>
  <c r="V810" i="61" s="1"/>
  <c r="I810" i="61"/>
  <c r="M874" i="61"/>
  <c r="Y874" i="61" s="1"/>
  <c r="L874" i="61"/>
  <c r="X874" i="61" s="1"/>
  <c r="I874" i="61"/>
  <c r="K874" i="61"/>
  <c r="W874" i="61" s="1"/>
  <c r="J874" i="61"/>
  <c r="V874" i="61" s="1"/>
  <c r="J62" i="61"/>
  <c r="V62" i="61" s="1"/>
  <c r="L62" i="61"/>
  <c r="X62" i="61" s="1"/>
  <c r="I62" i="61"/>
  <c r="M62" i="61"/>
  <c r="Y62" i="61" s="1"/>
  <c r="K62" i="61"/>
  <c r="W62" i="61" s="1"/>
  <c r="L126" i="61"/>
  <c r="X126" i="61" s="1"/>
  <c r="J126" i="61"/>
  <c r="V126" i="61" s="1"/>
  <c r="K126" i="61"/>
  <c r="W126" i="61" s="1"/>
  <c r="I126" i="61"/>
  <c r="M126" i="61"/>
  <c r="Y126" i="61" s="1"/>
  <c r="M214" i="61"/>
  <c r="Y214" i="61" s="1"/>
  <c r="L214" i="61"/>
  <c r="X214" i="61" s="1"/>
  <c r="I214" i="61"/>
  <c r="J214" i="61"/>
  <c r="V214" i="61" s="1"/>
  <c r="K214" i="61"/>
  <c r="W214" i="61" s="1"/>
  <c r="K342" i="61"/>
  <c r="W342" i="61" s="1"/>
  <c r="L342" i="61"/>
  <c r="X342" i="61" s="1"/>
  <c r="I342" i="61"/>
  <c r="M342" i="61"/>
  <c r="Y342" i="61" s="1"/>
  <c r="J342" i="61"/>
  <c r="V342" i="61" s="1"/>
  <c r="L406" i="61"/>
  <c r="X406" i="61" s="1"/>
  <c r="M406" i="61"/>
  <c r="Y406" i="61" s="1"/>
  <c r="K406" i="61"/>
  <c r="W406" i="61" s="1"/>
  <c r="I406" i="61"/>
  <c r="J406" i="61"/>
  <c r="V406" i="61" s="1"/>
  <c r="K96" i="61"/>
  <c r="W96" i="61" s="1"/>
  <c r="L96" i="61"/>
  <c r="X96" i="61" s="1"/>
  <c r="J96" i="61"/>
  <c r="V96" i="61" s="1"/>
  <c r="I96" i="61"/>
  <c r="M96" i="61"/>
  <c r="Y96" i="61" s="1"/>
  <c r="I478" i="61"/>
  <c r="M478" i="61"/>
  <c r="Y478" i="61" s="1"/>
  <c r="J478" i="61"/>
  <c r="V478" i="61" s="1"/>
  <c r="K478" i="61"/>
  <c r="W478" i="61" s="1"/>
  <c r="L478" i="61"/>
  <c r="X478" i="61" s="1"/>
  <c r="M542" i="61"/>
  <c r="Y542" i="61" s="1"/>
  <c r="I542" i="61"/>
  <c r="J542" i="61"/>
  <c r="V542" i="61" s="1"/>
  <c r="K542" i="61"/>
  <c r="W542" i="61" s="1"/>
  <c r="L542" i="61"/>
  <c r="X542" i="61" s="1"/>
  <c r="I606" i="61"/>
  <c r="M606" i="61"/>
  <c r="Y606" i="61" s="1"/>
  <c r="J606" i="61"/>
  <c r="V606" i="61" s="1"/>
  <c r="K606" i="61"/>
  <c r="W606" i="61" s="1"/>
  <c r="L606" i="61"/>
  <c r="X606" i="61" s="1"/>
  <c r="M670" i="61"/>
  <c r="Y670" i="61" s="1"/>
  <c r="J670" i="61"/>
  <c r="V670" i="61" s="1"/>
  <c r="I670" i="61"/>
  <c r="K670" i="61"/>
  <c r="W670" i="61" s="1"/>
  <c r="L670" i="61"/>
  <c r="X670" i="61" s="1"/>
  <c r="I734" i="61"/>
  <c r="M734" i="61"/>
  <c r="Y734" i="61" s="1"/>
  <c r="K734" i="61"/>
  <c r="W734" i="61" s="1"/>
  <c r="L734" i="61"/>
  <c r="X734" i="61" s="1"/>
  <c r="J734" i="61"/>
  <c r="V734" i="61" s="1"/>
  <c r="M798" i="61"/>
  <c r="Y798" i="61" s="1"/>
  <c r="I798" i="61"/>
  <c r="K798" i="61"/>
  <c r="W798" i="61" s="1"/>
  <c r="L798" i="61"/>
  <c r="X798" i="61" s="1"/>
  <c r="J798" i="61"/>
  <c r="V798" i="61" s="1"/>
  <c r="J862" i="61"/>
  <c r="V862" i="61" s="1"/>
  <c r="I862" i="61"/>
  <c r="M862" i="61"/>
  <c r="Y862" i="61" s="1"/>
  <c r="L862" i="61"/>
  <c r="X862" i="61" s="1"/>
  <c r="K862" i="61"/>
  <c r="W862" i="61" s="1"/>
  <c r="L32" i="61"/>
  <c r="X32" i="61" s="1"/>
  <c r="I32" i="61"/>
  <c r="M32" i="61"/>
  <c r="Y32" i="61" s="1"/>
  <c r="J32" i="61"/>
  <c r="V32" i="61" s="1"/>
  <c r="K32" i="61"/>
  <c r="W32" i="61" s="1"/>
  <c r="E31" i="62"/>
  <c r="K136" i="61"/>
  <c r="W136" i="61" s="1"/>
  <c r="I136" i="61"/>
  <c r="J136" i="61"/>
  <c r="V136" i="61" s="1"/>
  <c r="L136" i="61"/>
  <c r="X136" i="61" s="1"/>
  <c r="M136" i="61"/>
  <c r="Y136" i="61" s="1"/>
  <c r="J744" i="61"/>
  <c r="V744" i="61" s="1"/>
  <c r="I744" i="61"/>
  <c r="K744" i="61"/>
  <c r="W744" i="61" s="1"/>
  <c r="M744" i="61"/>
  <c r="Y744" i="61" s="1"/>
  <c r="L744" i="61"/>
  <c r="X744" i="61" s="1"/>
  <c r="M77" i="61"/>
  <c r="Y77" i="61" s="1"/>
  <c r="J77" i="61"/>
  <c r="V77" i="61" s="1"/>
  <c r="I77" i="61"/>
  <c r="L77" i="61"/>
  <c r="X77" i="61" s="1"/>
  <c r="K77" i="61"/>
  <c r="W77" i="61" s="1"/>
  <c r="K169" i="61"/>
  <c r="W169" i="61" s="1"/>
  <c r="M169" i="61"/>
  <c r="Y169" i="61" s="1"/>
  <c r="J169" i="61"/>
  <c r="V169" i="61" s="1"/>
  <c r="I169" i="61"/>
  <c r="L169" i="61"/>
  <c r="X169" i="61" s="1"/>
  <c r="L733" i="61"/>
  <c r="X733" i="61" s="1"/>
  <c r="J733" i="61"/>
  <c r="V733" i="61" s="1"/>
  <c r="I733" i="61"/>
  <c r="M733" i="61"/>
  <c r="Y733" i="61" s="1"/>
  <c r="K733" i="61"/>
  <c r="W733" i="61" s="1"/>
  <c r="J26" i="61"/>
  <c r="V26" i="61" s="1"/>
  <c r="M26" i="61"/>
  <c r="Y26" i="61" s="1"/>
  <c r="K26" i="61"/>
  <c r="W26" i="61" s="1"/>
  <c r="L26" i="61"/>
  <c r="X26" i="61" s="1"/>
  <c r="I26" i="61"/>
  <c r="E25" i="62"/>
  <c r="J111" i="61"/>
  <c r="V111" i="61" s="1"/>
  <c r="K111" i="61"/>
  <c r="W111" i="61" s="1"/>
  <c r="L111" i="61"/>
  <c r="X111" i="61" s="1"/>
  <c r="I111" i="61"/>
  <c r="M111" i="61"/>
  <c r="Y111" i="61" s="1"/>
  <c r="M167" i="61"/>
  <c r="Y167" i="61" s="1"/>
  <c r="J167" i="61"/>
  <c r="V167" i="61" s="1"/>
  <c r="K167" i="61"/>
  <c r="W167" i="61" s="1"/>
  <c r="I167" i="61"/>
  <c r="L167" i="61"/>
  <c r="X167" i="61" s="1"/>
  <c r="M861" i="61"/>
  <c r="Y861" i="61" s="1"/>
  <c r="J861" i="61"/>
  <c r="V861" i="61" s="1"/>
  <c r="K861" i="61"/>
  <c r="W861" i="61" s="1"/>
  <c r="L861" i="61"/>
  <c r="X861" i="61" s="1"/>
  <c r="I861" i="61"/>
  <c r="K659" i="61"/>
  <c r="W659" i="61" s="1"/>
  <c r="L659" i="61"/>
  <c r="X659" i="61" s="1"/>
  <c r="M659" i="61"/>
  <c r="Y659" i="61" s="1"/>
  <c r="J659" i="61"/>
  <c r="V659" i="61" s="1"/>
  <c r="I659" i="61"/>
  <c r="L235" i="61"/>
  <c r="X235" i="61" s="1"/>
  <c r="M235" i="61"/>
  <c r="Y235" i="61" s="1"/>
  <c r="J235" i="61"/>
  <c r="V235" i="61" s="1"/>
  <c r="I235" i="61"/>
  <c r="K235" i="61"/>
  <c r="W235" i="61" s="1"/>
  <c r="M119" i="61"/>
  <c r="Y119" i="61" s="1"/>
  <c r="I119" i="61"/>
  <c r="L119" i="61"/>
  <c r="X119" i="61" s="1"/>
  <c r="J119" i="61"/>
  <c r="V119" i="61" s="1"/>
  <c r="K119" i="61"/>
  <c r="W119" i="61" s="1"/>
  <c r="J868" i="61"/>
  <c r="V868" i="61" s="1"/>
  <c r="L868" i="61"/>
  <c r="X868" i="61" s="1"/>
  <c r="I868" i="61"/>
  <c r="M868" i="61"/>
  <c r="Y868" i="61" s="1"/>
  <c r="K868" i="61"/>
  <c r="W868" i="61" s="1"/>
  <c r="L299" i="61"/>
  <c r="X299" i="61" s="1"/>
  <c r="M299" i="61"/>
  <c r="Y299" i="61" s="1"/>
  <c r="J299" i="61"/>
  <c r="V299" i="61" s="1"/>
  <c r="I299" i="61"/>
  <c r="K299" i="61"/>
  <c r="W299" i="61" s="1"/>
  <c r="M160" i="61"/>
  <c r="Y160" i="61" s="1"/>
  <c r="I160" i="61"/>
  <c r="J160" i="61"/>
  <c r="V160" i="61" s="1"/>
  <c r="K160" i="61"/>
  <c r="W160" i="61" s="1"/>
  <c r="L160" i="61"/>
  <c r="X160" i="61" s="1"/>
  <c r="M840" i="61"/>
  <c r="Y840" i="61" s="1"/>
  <c r="L840" i="61"/>
  <c r="X840" i="61" s="1"/>
  <c r="K840" i="61"/>
  <c r="W840" i="61" s="1"/>
  <c r="J840" i="61"/>
  <c r="V840" i="61" s="1"/>
  <c r="I840" i="61"/>
  <c r="M49" i="61"/>
  <c r="Y49" i="61" s="1"/>
  <c r="J49" i="61"/>
  <c r="V49" i="61" s="1"/>
  <c r="I49" i="61"/>
  <c r="L49" i="61"/>
  <c r="X49" i="61" s="1"/>
  <c r="K49" i="61"/>
  <c r="W49" i="61" s="1"/>
  <c r="I65" i="61"/>
  <c r="J65" i="61"/>
  <c r="V65" i="61" s="1"/>
  <c r="K65" i="61"/>
  <c r="W65" i="61" s="1"/>
  <c r="M65" i="61"/>
  <c r="Y65" i="61" s="1"/>
  <c r="L65" i="61"/>
  <c r="X65" i="61" s="1"/>
  <c r="I108" i="61"/>
  <c r="M108" i="61"/>
  <c r="Y108" i="61" s="1"/>
  <c r="L108" i="61"/>
  <c r="X108" i="61" s="1"/>
  <c r="K108" i="61"/>
  <c r="W108" i="61" s="1"/>
  <c r="J108" i="61"/>
  <c r="V108" i="61" s="1"/>
  <c r="L165" i="61"/>
  <c r="X165" i="61" s="1"/>
  <c r="I165" i="61"/>
  <c r="K165" i="61"/>
  <c r="W165" i="61" s="1"/>
  <c r="M165" i="61"/>
  <c r="Y165" i="61" s="1"/>
  <c r="J165" i="61"/>
  <c r="V165" i="61" s="1"/>
  <c r="K851" i="61"/>
  <c r="W851" i="61" s="1"/>
  <c r="I851" i="61"/>
  <c r="M851" i="61"/>
  <c r="Y851" i="61" s="1"/>
  <c r="J851" i="61"/>
  <c r="V851" i="61" s="1"/>
  <c r="L851" i="61"/>
  <c r="X851" i="61" s="1"/>
  <c r="J648" i="61"/>
  <c r="V648" i="61" s="1"/>
  <c r="L648" i="61"/>
  <c r="X648" i="61" s="1"/>
  <c r="K648" i="61"/>
  <c r="W648" i="61" s="1"/>
  <c r="I648" i="61"/>
  <c r="M648" i="61"/>
  <c r="Y648" i="61" s="1"/>
  <c r="I213" i="61"/>
  <c r="K213" i="61"/>
  <c r="W213" i="61" s="1"/>
  <c r="J213" i="61"/>
  <c r="V213" i="61" s="1"/>
  <c r="L213" i="61"/>
  <c r="X213" i="61" s="1"/>
  <c r="M213" i="61"/>
  <c r="Y213" i="61" s="1"/>
  <c r="I69" i="61"/>
  <c r="L69" i="61"/>
  <c r="X69" i="61" s="1"/>
  <c r="K69" i="61"/>
  <c r="W69" i="61" s="1"/>
  <c r="J69" i="61"/>
  <c r="V69" i="61" s="1"/>
  <c r="M69" i="61"/>
  <c r="Y69" i="61" s="1"/>
  <c r="K124" i="61"/>
  <c r="W124" i="61" s="1"/>
  <c r="I124" i="61"/>
  <c r="L124" i="61"/>
  <c r="X124" i="61" s="1"/>
  <c r="M124" i="61"/>
  <c r="Y124" i="61" s="1"/>
  <c r="J124" i="61"/>
  <c r="V124" i="61" s="1"/>
  <c r="J141" i="61"/>
  <c r="V141" i="61" s="1"/>
  <c r="M141" i="61"/>
  <c r="Y141" i="61" s="1"/>
  <c r="L141" i="61"/>
  <c r="X141" i="61" s="1"/>
  <c r="I141" i="61"/>
  <c r="K141" i="61"/>
  <c r="W141" i="61" s="1"/>
  <c r="J903" i="61"/>
  <c r="V903" i="61" s="1"/>
  <c r="M903" i="61"/>
  <c r="Y903" i="61" s="1"/>
  <c r="I903" i="61"/>
  <c r="K903" i="61"/>
  <c r="W903" i="61" s="1"/>
  <c r="L903" i="61"/>
  <c r="X903" i="61" s="1"/>
  <c r="J856" i="61"/>
  <c r="V856" i="61" s="1"/>
  <c r="I856" i="61"/>
  <c r="M856" i="61"/>
  <c r="Y856" i="61" s="1"/>
  <c r="L856" i="61"/>
  <c r="X856" i="61" s="1"/>
  <c r="K856" i="61"/>
  <c r="W856" i="61" s="1"/>
  <c r="I712" i="61"/>
  <c r="J712" i="61"/>
  <c r="V712" i="61" s="1"/>
  <c r="K712" i="61"/>
  <c r="W712" i="61" s="1"/>
  <c r="M712" i="61"/>
  <c r="Y712" i="61" s="1"/>
  <c r="L712" i="61"/>
  <c r="X712" i="61" s="1"/>
  <c r="M448" i="61"/>
  <c r="Y448" i="61" s="1"/>
  <c r="K448" i="61"/>
  <c r="W448" i="61" s="1"/>
  <c r="I448" i="61"/>
  <c r="L448" i="61"/>
  <c r="X448" i="61" s="1"/>
  <c r="J448" i="61"/>
  <c r="V448" i="61" s="1"/>
  <c r="M824" i="61"/>
  <c r="Y824" i="61" s="1"/>
  <c r="L824" i="61"/>
  <c r="X824" i="61" s="1"/>
  <c r="K824" i="61"/>
  <c r="W824" i="61" s="1"/>
  <c r="I824" i="61"/>
  <c r="J824" i="61"/>
  <c r="V824" i="61" s="1"/>
  <c r="M781" i="61"/>
  <c r="Y781" i="61" s="1"/>
  <c r="L781" i="61"/>
  <c r="X781" i="61" s="1"/>
  <c r="I781" i="61"/>
  <c r="K781" i="61"/>
  <c r="W781" i="61" s="1"/>
  <c r="J781" i="61"/>
  <c r="V781" i="61" s="1"/>
  <c r="K739" i="61"/>
  <c r="W739" i="61" s="1"/>
  <c r="L739" i="61"/>
  <c r="X739" i="61" s="1"/>
  <c r="J739" i="61"/>
  <c r="V739" i="61" s="1"/>
  <c r="I739" i="61"/>
  <c r="M739" i="61"/>
  <c r="Y739" i="61" s="1"/>
  <c r="J696" i="61"/>
  <c r="V696" i="61" s="1"/>
  <c r="K696" i="61"/>
  <c r="W696" i="61" s="1"/>
  <c r="L696" i="61"/>
  <c r="X696" i="61" s="1"/>
  <c r="M696" i="61"/>
  <c r="Y696" i="61" s="1"/>
  <c r="I696" i="61"/>
  <c r="I653" i="61"/>
  <c r="M653" i="61"/>
  <c r="Y653" i="61" s="1"/>
  <c r="L653" i="61"/>
  <c r="X653" i="61" s="1"/>
  <c r="K653" i="61"/>
  <c r="W653" i="61" s="1"/>
  <c r="J653" i="61"/>
  <c r="V653" i="61" s="1"/>
  <c r="J587" i="61"/>
  <c r="V587" i="61" s="1"/>
  <c r="L587" i="61"/>
  <c r="X587" i="61" s="1"/>
  <c r="I587" i="61"/>
  <c r="M587" i="61"/>
  <c r="Y587" i="61" s="1"/>
  <c r="K587" i="61"/>
  <c r="W587" i="61" s="1"/>
  <c r="J501" i="61"/>
  <c r="V501" i="61" s="1"/>
  <c r="L501" i="61"/>
  <c r="X501" i="61" s="1"/>
  <c r="M501" i="61"/>
  <c r="Y501" i="61" s="1"/>
  <c r="K501" i="61"/>
  <c r="W501" i="61" s="1"/>
  <c r="I501" i="61"/>
  <c r="K416" i="61"/>
  <c r="W416" i="61" s="1"/>
  <c r="M416" i="61"/>
  <c r="Y416" i="61" s="1"/>
  <c r="J416" i="61"/>
  <c r="V416" i="61" s="1"/>
  <c r="I416" i="61"/>
  <c r="L416" i="61"/>
  <c r="X416" i="61" s="1"/>
  <c r="M331" i="61"/>
  <c r="Y331" i="61" s="1"/>
  <c r="I331" i="61"/>
  <c r="K331" i="61"/>
  <c r="W331" i="61" s="1"/>
  <c r="J331" i="61"/>
  <c r="V331" i="61" s="1"/>
  <c r="L331" i="61"/>
  <c r="X331" i="61" s="1"/>
  <c r="I245" i="61"/>
  <c r="K245" i="61"/>
  <c r="W245" i="61" s="1"/>
  <c r="J245" i="61"/>
  <c r="V245" i="61" s="1"/>
  <c r="L245" i="61"/>
  <c r="X245" i="61" s="1"/>
  <c r="M245" i="61"/>
  <c r="Y245" i="61" s="1"/>
  <c r="L41" i="61"/>
  <c r="X41" i="61" s="1"/>
  <c r="M41" i="61"/>
  <c r="Y41" i="61" s="1"/>
  <c r="J41" i="61"/>
  <c r="V41" i="61" s="1"/>
  <c r="K41" i="61"/>
  <c r="W41" i="61" s="1"/>
  <c r="I41" i="61"/>
  <c r="E40" i="62"/>
  <c r="J25" i="61"/>
  <c r="V25" i="61" s="1"/>
  <c r="K25" i="61"/>
  <c r="W25" i="61" s="1"/>
  <c r="L25" i="61"/>
  <c r="X25" i="61" s="1"/>
  <c r="M25" i="61"/>
  <c r="Y25" i="61" s="1"/>
  <c r="I25" i="61"/>
  <c r="E24" i="62"/>
  <c r="I59" i="61"/>
  <c r="M59" i="61"/>
  <c r="Y59" i="61" s="1"/>
  <c r="K59" i="61"/>
  <c r="W59" i="61" s="1"/>
  <c r="L59" i="61"/>
  <c r="X59" i="61" s="1"/>
  <c r="J59" i="61"/>
  <c r="V59" i="61" s="1"/>
  <c r="K83" i="61"/>
  <c r="W83" i="61" s="1"/>
  <c r="I83" i="61"/>
  <c r="L83" i="61"/>
  <c r="X83" i="61" s="1"/>
  <c r="J83" i="61"/>
  <c r="V83" i="61" s="1"/>
  <c r="M83" i="61"/>
  <c r="Y83" i="61" s="1"/>
  <c r="K117" i="61"/>
  <c r="W117" i="61" s="1"/>
  <c r="J117" i="61"/>
  <c r="V117" i="61" s="1"/>
  <c r="L117" i="61"/>
  <c r="X117" i="61" s="1"/>
  <c r="M117" i="61"/>
  <c r="Y117" i="61" s="1"/>
  <c r="I117" i="61"/>
  <c r="M156" i="61"/>
  <c r="Y156" i="61" s="1"/>
  <c r="K156" i="61"/>
  <c r="W156" i="61" s="1"/>
  <c r="L156" i="61"/>
  <c r="X156" i="61" s="1"/>
  <c r="I156" i="61"/>
  <c r="J156" i="61"/>
  <c r="V156" i="61" s="1"/>
  <c r="M182" i="61"/>
  <c r="Y182" i="61" s="1"/>
  <c r="K182" i="61"/>
  <c r="W182" i="61" s="1"/>
  <c r="L182" i="61"/>
  <c r="X182" i="61" s="1"/>
  <c r="I182" i="61"/>
  <c r="J182" i="61"/>
  <c r="V182" i="61" s="1"/>
  <c r="K166" i="61"/>
  <c r="W166" i="61" s="1"/>
  <c r="L166" i="61"/>
  <c r="X166" i="61" s="1"/>
  <c r="J166" i="61"/>
  <c r="V166" i="61" s="1"/>
  <c r="I166" i="61"/>
  <c r="M166" i="61"/>
  <c r="Y166" i="61" s="1"/>
  <c r="K896" i="61"/>
  <c r="W896" i="61" s="1"/>
  <c r="I896" i="61"/>
  <c r="J896" i="61"/>
  <c r="V896" i="61" s="1"/>
  <c r="L896" i="61"/>
  <c r="X896" i="61" s="1"/>
  <c r="M896" i="61"/>
  <c r="Y896" i="61" s="1"/>
  <c r="L875" i="61"/>
  <c r="X875" i="61" s="1"/>
  <c r="J875" i="61"/>
  <c r="V875" i="61" s="1"/>
  <c r="K875" i="61"/>
  <c r="W875" i="61" s="1"/>
  <c r="I875" i="61"/>
  <c r="M875" i="61"/>
  <c r="Y875" i="61" s="1"/>
  <c r="I843" i="61"/>
  <c r="J843" i="61"/>
  <c r="V843" i="61" s="1"/>
  <c r="K843" i="61"/>
  <c r="W843" i="61" s="1"/>
  <c r="L843" i="61"/>
  <c r="X843" i="61" s="1"/>
  <c r="M843" i="61"/>
  <c r="Y843" i="61" s="1"/>
  <c r="J800" i="61"/>
  <c r="V800" i="61" s="1"/>
  <c r="M800" i="61"/>
  <c r="Y800" i="61" s="1"/>
  <c r="L800" i="61"/>
  <c r="X800" i="61" s="1"/>
  <c r="K800" i="61"/>
  <c r="W800" i="61" s="1"/>
  <c r="I800" i="61"/>
  <c r="L757" i="61"/>
  <c r="X757" i="61" s="1"/>
  <c r="J757" i="61"/>
  <c r="V757" i="61" s="1"/>
  <c r="M757" i="61"/>
  <c r="Y757" i="61" s="1"/>
  <c r="K757" i="61"/>
  <c r="W757" i="61" s="1"/>
  <c r="I757" i="61"/>
  <c r="I715" i="61"/>
  <c r="J715" i="61"/>
  <c r="V715" i="61" s="1"/>
  <c r="M715" i="61"/>
  <c r="Y715" i="61" s="1"/>
  <c r="L715" i="61"/>
  <c r="X715" i="61" s="1"/>
  <c r="K715" i="61"/>
  <c r="W715" i="61" s="1"/>
  <c r="M672" i="61"/>
  <c r="Y672" i="61" s="1"/>
  <c r="J672" i="61"/>
  <c r="V672" i="61" s="1"/>
  <c r="K672" i="61"/>
  <c r="W672" i="61" s="1"/>
  <c r="I672" i="61"/>
  <c r="L672" i="61"/>
  <c r="X672" i="61" s="1"/>
  <c r="I624" i="61"/>
  <c r="J624" i="61"/>
  <c r="V624" i="61" s="1"/>
  <c r="L624" i="61"/>
  <c r="X624" i="61" s="1"/>
  <c r="M624" i="61"/>
  <c r="Y624" i="61" s="1"/>
  <c r="K624" i="61"/>
  <c r="W624" i="61" s="1"/>
  <c r="K539" i="61"/>
  <c r="W539" i="61" s="1"/>
  <c r="I539" i="61"/>
  <c r="M539" i="61"/>
  <c r="Y539" i="61" s="1"/>
  <c r="J539" i="61"/>
  <c r="V539" i="61" s="1"/>
  <c r="L539" i="61"/>
  <c r="X539" i="61" s="1"/>
  <c r="I453" i="61"/>
  <c r="K453" i="61"/>
  <c r="W453" i="61" s="1"/>
  <c r="L453" i="61"/>
  <c r="X453" i="61" s="1"/>
  <c r="J453" i="61"/>
  <c r="V453" i="61" s="1"/>
  <c r="M453" i="61"/>
  <c r="Y453" i="61" s="1"/>
  <c r="M368" i="61"/>
  <c r="Y368" i="61" s="1"/>
  <c r="I368" i="61"/>
  <c r="J368" i="61"/>
  <c r="V368" i="61" s="1"/>
  <c r="L368" i="61"/>
  <c r="X368" i="61" s="1"/>
  <c r="K368" i="61"/>
  <c r="W368" i="61" s="1"/>
  <c r="I283" i="61"/>
  <c r="M283" i="61"/>
  <c r="Y283" i="61" s="1"/>
  <c r="K283" i="61"/>
  <c r="W283" i="61" s="1"/>
  <c r="L283" i="61"/>
  <c r="X283" i="61" s="1"/>
  <c r="J283" i="61"/>
  <c r="V283" i="61" s="1"/>
  <c r="L197" i="61"/>
  <c r="X197" i="61" s="1"/>
  <c r="I197" i="61"/>
  <c r="K197" i="61"/>
  <c r="W197" i="61" s="1"/>
  <c r="J197" i="61"/>
  <c r="V197" i="61" s="1"/>
  <c r="M197" i="61"/>
  <c r="Y197" i="61" s="1"/>
  <c r="J31" i="61"/>
  <c r="V31" i="61" s="1"/>
  <c r="I31" i="61"/>
  <c r="L31" i="61"/>
  <c r="X31" i="61" s="1"/>
  <c r="K31" i="61"/>
  <c r="W31" i="61" s="1"/>
  <c r="E30" i="62"/>
  <c r="M31" i="61"/>
  <c r="Y31" i="61" s="1"/>
  <c r="M71" i="61"/>
  <c r="Y71" i="61" s="1"/>
  <c r="J71" i="61"/>
  <c r="V71" i="61" s="1"/>
  <c r="K71" i="61"/>
  <c r="W71" i="61" s="1"/>
  <c r="I71" i="61"/>
  <c r="L71" i="61"/>
  <c r="X71" i="61" s="1"/>
  <c r="J95" i="61"/>
  <c r="V95" i="61" s="1"/>
  <c r="K95" i="61"/>
  <c r="W95" i="61" s="1"/>
  <c r="I95" i="61"/>
  <c r="M95" i="61"/>
  <c r="Y95" i="61" s="1"/>
  <c r="L95" i="61"/>
  <c r="X95" i="61" s="1"/>
  <c r="M125" i="61"/>
  <c r="Y125" i="61" s="1"/>
  <c r="K125" i="61"/>
  <c r="W125" i="61" s="1"/>
  <c r="J125" i="61"/>
  <c r="V125" i="61" s="1"/>
  <c r="L125" i="61"/>
  <c r="X125" i="61" s="1"/>
  <c r="I125" i="61"/>
  <c r="L104" i="61"/>
  <c r="X104" i="61" s="1"/>
  <c r="I104" i="61"/>
  <c r="J104" i="61"/>
  <c r="V104" i="61" s="1"/>
  <c r="K104" i="61"/>
  <c r="W104" i="61" s="1"/>
  <c r="M104" i="61"/>
  <c r="Y104" i="61" s="1"/>
  <c r="K143" i="61"/>
  <c r="W143" i="61" s="1"/>
  <c r="L143" i="61"/>
  <c r="X143" i="61" s="1"/>
  <c r="M143" i="61"/>
  <c r="Y143" i="61" s="1"/>
  <c r="I143" i="61"/>
  <c r="J143" i="61"/>
  <c r="V143" i="61" s="1"/>
  <c r="I172" i="61"/>
  <c r="M172" i="61"/>
  <c r="Y172" i="61" s="1"/>
  <c r="L172" i="61"/>
  <c r="X172" i="61" s="1"/>
  <c r="K172" i="61"/>
  <c r="W172" i="61" s="1"/>
  <c r="J172" i="61"/>
  <c r="V172" i="61" s="1"/>
  <c r="M904" i="61"/>
  <c r="Y904" i="61" s="1"/>
  <c r="L904" i="61"/>
  <c r="X904" i="61" s="1"/>
  <c r="J904" i="61"/>
  <c r="V904" i="61" s="1"/>
  <c r="K904" i="61"/>
  <c r="W904" i="61" s="1"/>
  <c r="I904" i="61"/>
  <c r="K883" i="61"/>
  <c r="W883" i="61" s="1"/>
  <c r="M883" i="61"/>
  <c r="Y883" i="61" s="1"/>
  <c r="L883" i="61"/>
  <c r="X883" i="61" s="1"/>
  <c r="J883" i="61"/>
  <c r="V883" i="61" s="1"/>
  <c r="I883" i="61"/>
  <c r="J859" i="61"/>
  <c r="V859" i="61" s="1"/>
  <c r="I859" i="61"/>
  <c r="M859" i="61"/>
  <c r="Y859" i="61" s="1"/>
  <c r="L859" i="61"/>
  <c r="X859" i="61" s="1"/>
  <c r="K859" i="61"/>
  <c r="W859" i="61" s="1"/>
  <c r="J816" i="61"/>
  <c r="V816" i="61" s="1"/>
  <c r="M816" i="61"/>
  <c r="Y816" i="61" s="1"/>
  <c r="I816" i="61"/>
  <c r="L816" i="61"/>
  <c r="X816" i="61" s="1"/>
  <c r="K816" i="61"/>
  <c r="W816" i="61" s="1"/>
  <c r="L773" i="61"/>
  <c r="X773" i="61" s="1"/>
  <c r="I773" i="61"/>
  <c r="K773" i="61"/>
  <c r="W773" i="61" s="1"/>
  <c r="J773" i="61"/>
  <c r="V773" i="61" s="1"/>
  <c r="M773" i="61"/>
  <c r="Y773" i="61" s="1"/>
  <c r="I731" i="61"/>
  <c r="L731" i="61"/>
  <c r="X731" i="61" s="1"/>
  <c r="M731" i="61"/>
  <c r="Y731" i="61" s="1"/>
  <c r="K731" i="61"/>
  <c r="W731" i="61" s="1"/>
  <c r="J731" i="61"/>
  <c r="V731" i="61" s="1"/>
  <c r="I688" i="61"/>
  <c r="K688" i="61"/>
  <c r="W688" i="61" s="1"/>
  <c r="J688" i="61"/>
  <c r="V688" i="61" s="1"/>
  <c r="L688" i="61"/>
  <c r="X688" i="61" s="1"/>
  <c r="M688" i="61"/>
  <c r="Y688" i="61" s="1"/>
  <c r="L645" i="61"/>
  <c r="X645" i="61" s="1"/>
  <c r="I645" i="61"/>
  <c r="K645" i="61"/>
  <c r="W645" i="61" s="1"/>
  <c r="J645" i="61"/>
  <c r="V645" i="61" s="1"/>
  <c r="M645" i="61"/>
  <c r="Y645" i="61" s="1"/>
  <c r="L571" i="61"/>
  <c r="X571" i="61" s="1"/>
  <c r="I571" i="61"/>
  <c r="J571" i="61"/>
  <c r="V571" i="61" s="1"/>
  <c r="K571" i="61"/>
  <c r="W571" i="61" s="1"/>
  <c r="M571" i="61"/>
  <c r="Y571" i="61" s="1"/>
  <c r="I485" i="61"/>
  <c r="K485" i="61"/>
  <c r="W485" i="61" s="1"/>
  <c r="J485" i="61"/>
  <c r="V485" i="61" s="1"/>
  <c r="L485" i="61"/>
  <c r="X485" i="61" s="1"/>
  <c r="M485" i="61"/>
  <c r="Y485" i="61" s="1"/>
  <c r="J400" i="61"/>
  <c r="V400" i="61" s="1"/>
  <c r="I400" i="61"/>
  <c r="M400" i="61"/>
  <c r="Y400" i="61" s="1"/>
  <c r="L400" i="61"/>
  <c r="X400" i="61" s="1"/>
  <c r="K400" i="61"/>
  <c r="W400" i="61" s="1"/>
  <c r="L315" i="61"/>
  <c r="X315" i="61" s="1"/>
  <c r="M315" i="61"/>
  <c r="Y315" i="61" s="1"/>
  <c r="K315" i="61"/>
  <c r="W315" i="61" s="1"/>
  <c r="I315" i="61"/>
  <c r="J315" i="61"/>
  <c r="V315" i="61" s="1"/>
  <c r="L229" i="61"/>
  <c r="X229" i="61" s="1"/>
  <c r="I229" i="61"/>
  <c r="K229" i="61"/>
  <c r="W229" i="61" s="1"/>
  <c r="M229" i="61"/>
  <c r="Y229" i="61" s="1"/>
  <c r="J229" i="61"/>
  <c r="V229" i="61" s="1"/>
  <c r="K855" i="61"/>
  <c r="W855" i="61" s="1"/>
  <c r="J855" i="61"/>
  <c r="V855" i="61" s="1"/>
  <c r="L855" i="61"/>
  <c r="X855" i="61" s="1"/>
  <c r="I855" i="61"/>
  <c r="M855" i="61"/>
  <c r="Y855" i="61" s="1"/>
  <c r="L833" i="61"/>
  <c r="X833" i="61" s="1"/>
  <c r="M833" i="61"/>
  <c r="Y833" i="61" s="1"/>
  <c r="I833" i="61"/>
  <c r="K833" i="61"/>
  <c r="W833" i="61" s="1"/>
  <c r="J833" i="61"/>
  <c r="V833" i="61" s="1"/>
  <c r="L812" i="61"/>
  <c r="X812" i="61" s="1"/>
  <c r="K812" i="61"/>
  <c r="W812" i="61" s="1"/>
  <c r="M812" i="61"/>
  <c r="Y812" i="61" s="1"/>
  <c r="J812" i="61"/>
  <c r="V812" i="61" s="1"/>
  <c r="I812" i="61"/>
  <c r="I791" i="61"/>
  <c r="J791" i="61"/>
  <c r="V791" i="61" s="1"/>
  <c r="L791" i="61"/>
  <c r="X791" i="61" s="1"/>
  <c r="K791" i="61"/>
  <c r="W791" i="61" s="1"/>
  <c r="M791" i="61"/>
  <c r="Y791" i="61" s="1"/>
  <c r="L769" i="61"/>
  <c r="X769" i="61" s="1"/>
  <c r="M769" i="61"/>
  <c r="Y769" i="61" s="1"/>
  <c r="J769" i="61"/>
  <c r="V769" i="61" s="1"/>
  <c r="K769" i="61"/>
  <c r="W769" i="61" s="1"/>
  <c r="I769" i="61"/>
  <c r="L748" i="61"/>
  <c r="X748" i="61" s="1"/>
  <c r="K748" i="61"/>
  <c r="W748" i="61" s="1"/>
  <c r="I748" i="61"/>
  <c r="J748" i="61"/>
  <c r="V748" i="61" s="1"/>
  <c r="M748" i="61"/>
  <c r="Y748" i="61" s="1"/>
  <c r="I727" i="61"/>
  <c r="J727" i="61"/>
  <c r="V727" i="61" s="1"/>
  <c r="L727" i="61"/>
  <c r="X727" i="61" s="1"/>
  <c r="K727" i="61"/>
  <c r="W727" i="61" s="1"/>
  <c r="M727" i="61"/>
  <c r="Y727" i="61" s="1"/>
  <c r="L705" i="61"/>
  <c r="X705" i="61" s="1"/>
  <c r="M705" i="61"/>
  <c r="Y705" i="61" s="1"/>
  <c r="J705" i="61"/>
  <c r="V705" i="61" s="1"/>
  <c r="K705" i="61"/>
  <c r="W705" i="61" s="1"/>
  <c r="I705" i="61"/>
  <c r="K684" i="61"/>
  <c r="W684" i="61" s="1"/>
  <c r="L684" i="61"/>
  <c r="X684" i="61" s="1"/>
  <c r="J684" i="61"/>
  <c r="V684" i="61" s="1"/>
  <c r="I684" i="61"/>
  <c r="M684" i="61"/>
  <c r="Y684" i="61" s="1"/>
  <c r="I663" i="61"/>
  <c r="M663" i="61"/>
  <c r="Y663" i="61" s="1"/>
  <c r="L663" i="61"/>
  <c r="X663" i="61" s="1"/>
  <c r="K663" i="61"/>
  <c r="W663" i="61" s="1"/>
  <c r="J663" i="61"/>
  <c r="V663" i="61" s="1"/>
  <c r="J641" i="61"/>
  <c r="V641" i="61" s="1"/>
  <c r="L641" i="61"/>
  <c r="X641" i="61" s="1"/>
  <c r="K641" i="61"/>
  <c r="W641" i="61" s="1"/>
  <c r="M641" i="61"/>
  <c r="Y641" i="61" s="1"/>
  <c r="I641" i="61"/>
  <c r="J605" i="61"/>
  <c r="V605" i="61" s="1"/>
  <c r="I605" i="61"/>
  <c r="M605" i="61"/>
  <c r="Y605" i="61" s="1"/>
  <c r="L605" i="61"/>
  <c r="X605" i="61" s="1"/>
  <c r="K605" i="61"/>
  <c r="W605" i="61" s="1"/>
  <c r="L563" i="61"/>
  <c r="X563" i="61" s="1"/>
  <c r="M563" i="61"/>
  <c r="Y563" i="61" s="1"/>
  <c r="J563" i="61"/>
  <c r="V563" i="61" s="1"/>
  <c r="K563" i="61"/>
  <c r="W563" i="61" s="1"/>
  <c r="I563" i="61"/>
  <c r="K520" i="61"/>
  <c r="W520" i="61" s="1"/>
  <c r="L520" i="61"/>
  <c r="X520" i="61" s="1"/>
  <c r="J520" i="61"/>
  <c r="V520" i="61" s="1"/>
  <c r="M520" i="61"/>
  <c r="Y520" i="61" s="1"/>
  <c r="I520" i="61"/>
  <c r="J477" i="61"/>
  <c r="V477" i="61" s="1"/>
  <c r="L477" i="61"/>
  <c r="X477" i="61" s="1"/>
  <c r="I477" i="61"/>
  <c r="M477" i="61"/>
  <c r="Y477" i="61" s="1"/>
  <c r="K477" i="61"/>
  <c r="W477" i="61" s="1"/>
  <c r="K435" i="61"/>
  <c r="W435" i="61" s="1"/>
  <c r="L435" i="61"/>
  <c r="X435" i="61" s="1"/>
  <c r="M435" i="61"/>
  <c r="Y435" i="61" s="1"/>
  <c r="I435" i="61"/>
  <c r="J435" i="61"/>
  <c r="V435" i="61" s="1"/>
  <c r="K392" i="61"/>
  <c r="W392" i="61" s="1"/>
  <c r="L392" i="61"/>
  <c r="X392" i="61" s="1"/>
  <c r="M392" i="61"/>
  <c r="Y392" i="61" s="1"/>
  <c r="J392" i="61"/>
  <c r="V392" i="61" s="1"/>
  <c r="I392" i="61"/>
  <c r="I349" i="61"/>
  <c r="J349" i="61"/>
  <c r="V349" i="61" s="1"/>
  <c r="K349" i="61"/>
  <c r="W349" i="61" s="1"/>
  <c r="L349" i="61"/>
  <c r="X349" i="61" s="1"/>
  <c r="M349" i="61"/>
  <c r="Y349" i="61" s="1"/>
  <c r="K307" i="61"/>
  <c r="W307" i="61" s="1"/>
  <c r="L307" i="61"/>
  <c r="X307" i="61" s="1"/>
  <c r="J307" i="61"/>
  <c r="V307" i="61" s="1"/>
  <c r="M307" i="61"/>
  <c r="Y307" i="61" s="1"/>
  <c r="I307" i="61"/>
  <c r="K264" i="61"/>
  <c r="W264" i="61" s="1"/>
  <c r="I264" i="61"/>
  <c r="J264" i="61"/>
  <c r="V264" i="61" s="1"/>
  <c r="L264" i="61"/>
  <c r="X264" i="61" s="1"/>
  <c r="M264" i="61"/>
  <c r="Y264" i="61" s="1"/>
  <c r="I221" i="61"/>
  <c r="M221" i="61"/>
  <c r="Y221" i="61" s="1"/>
  <c r="K221" i="61"/>
  <c r="W221" i="61" s="1"/>
  <c r="J221" i="61"/>
  <c r="V221" i="61" s="1"/>
  <c r="L221" i="61"/>
  <c r="X221" i="61" s="1"/>
  <c r="L863" i="61"/>
  <c r="X863" i="61" s="1"/>
  <c r="I863" i="61"/>
  <c r="M863" i="61"/>
  <c r="Y863" i="61" s="1"/>
  <c r="K863" i="61"/>
  <c r="W863" i="61" s="1"/>
  <c r="J863" i="61"/>
  <c r="V863" i="61" s="1"/>
  <c r="K841" i="61"/>
  <c r="W841" i="61" s="1"/>
  <c r="L841" i="61"/>
  <c r="X841" i="61" s="1"/>
  <c r="J841" i="61"/>
  <c r="V841" i="61" s="1"/>
  <c r="I841" i="61"/>
  <c r="M841" i="61"/>
  <c r="Y841" i="61" s="1"/>
  <c r="M820" i="61"/>
  <c r="Y820" i="61" s="1"/>
  <c r="J820" i="61"/>
  <c r="V820" i="61" s="1"/>
  <c r="K820" i="61"/>
  <c r="W820" i="61" s="1"/>
  <c r="I820" i="61"/>
  <c r="L820" i="61"/>
  <c r="X820" i="61" s="1"/>
  <c r="K799" i="61"/>
  <c r="W799" i="61" s="1"/>
  <c r="I799" i="61"/>
  <c r="M799" i="61"/>
  <c r="Y799" i="61" s="1"/>
  <c r="L799" i="61"/>
  <c r="X799" i="61" s="1"/>
  <c r="J799" i="61"/>
  <c r="V799" i="61" s="1"/>
  <c r="M777" i="61"/>
  <c r="Y777" i="61" s="1"/>
  <c r="K777" i="61"/>
  <c r="W777" i="61" s="1"/>
  <c r="I777" i="61"/>
  <c r="L777" i="61"/>
  <c r="X777" i="61" s="1"/>
  <c r="J777" i="61"/>
  <c r="V777" i="61" s="1"/>
  <c r="I756" i="61"/>
  <c r="M756" i="61"/>
  <c r="Y756" i="61" s="1"/>
  <c r="J756" i="61"/>
  <c r="V756" i="61" s="1"/>
  <c r="K756" i="61"/>
  <c r="W756" i="61" s="1"/>
  <c r="L756" i="61"/>
  <c r="X756" i="61" s="1"/>
  <c r="K735" i="61"/>
  <c r="W735" i="61" s="1"/>
  <c r="I735" i="61"/>
  <c r="M735" i="61"/>
  <c r="Y735" i="61" s="1"/>
  <c r="J735" i="61"/>
  <c r="V735" i="61" s="1"/>
  <c r="L735" i="61"/>
  <c r="X735" i="61" s="1"/>
  <c r="M713" i="61"/>
  <c r="Y713" i="61" s="1"/>
  <c r="K713" i="61"/>
  <c r="W713" i="61" s="1"/>
  <c r="I713" i="61"/>
  <c r="L713" i="61"/>
  <c r="X713" i="61" s="1"/>
  <c r="J713" i="61"/>
  <c r="V713" i="61" s="1"/>
  <c r="L692" i="61"/>
  <c r="X692" i="61" s="1"/>
  <c r="I692" i="61"/>
  <c r="M692" i="61"/>
  <c r="Y692" i="61" s="1"/>
  <c r="K692" i="61"/>
  <c r="W692" i="61" s="1"/>
  <c r="J692" i="61"/>
  <c r="V692" i="61" s="1"/>
  <c r="M671" i="61"/>
  <c r="Y671" i="61" s="1"/>
  <c r="J671" i="61"/>
  <c r="V671" i="61" s="1"/>
  <c r="I671" i="61"/>
  <c r="L671" i="61"/>
  <c r="X671" i="61" s="1"/>
  <c r="K671" i="61"/>
  <c r="W671" i="61" s="1"/>
  <c r="M649" i="61"/>
  <c r="Y649" i="61" s="1"/>
  <c r="K649" i="61"/>
  <c r="W649" i="61" s="1"/>
  <c r="I649" i="61"/>
  <c r="L649" i="61"/>
  <c r="X649" i="61" s="1"/>
  <c r="J649" i="61"/>
  <c r="V649" i="61" s="1"/>
  <c r="I621" i="61"/>
  <c r="M621" i="61"/>
  <c r="Y621" i="61" s="1"/>
  <c r="L621" i="61"/>
  <c r="X621" i="61" s="1"/>
  <c r="J621" i="61"/>
  <c r="V621" i="61" s="1"/>
  <c r="K621" i="61"/>
  <c r="W621" i="61" s="1"/>
  <c r="K579" i="61"/>
  <c r="W579" i="61" s="1"/>
  <c r="M579" i="61"/>
  <c r="Y579" i="61" s="1"/>
  <c r="L579" i="61"/>
  <c r="X579" i="61" s="1"/>
  <c r="J579" i="61"/>
  <c r="V579" i="61" s="1"/>
  <c r="I579" i="61"/>
  <c r="M536" i="61"/>
  <c r="Y536" i="61" s="1"/>
  <c r="L536" i="61"/>
  <c r="X536" i="61" s="1"/>
  <c r="I536" i="61"/>
  <c r="J536" i="61"/>
  <c r="V536" i="61" s="1"/>
  <c r="K536" i="61"/>
  <c r="W536" i="61" s="1"/>
  <c r="L493" i="61"/>
  <c r="X493" i="61" s="1"/>
  <c r="I493" i="61"/>
  <c r="M493" i="61"/>
  <c r="Y493" i="61" s="1"/>
  <c r="J493" i="61"/>
  <c r="V493" i="61" s="1"/>
  <c r="K493" i="61"/>
  <c r="W493" i="61" s="1"/>
  <c r="K451" i="61"/>
  <c r="W451" i="61" s="1"/>
  <c r="M451" i="61"/>
  <c r="Y451" i="61" s="1"/>
  <c r="J451" i="61"/>
  <c r="V451" i="61" s="1"/>
  <c r="I451" i="61"/>
  <c r="L451" i="61"/>
  <c r="X451" i="61" s="1"/>
  <c r="L408" i="61"/>
  <c r="X408" i="61" s="1"/>
  <c r="I408" i="61"/>
  <c r="J408" i="61"/>
  <c r="V408" i="61" s="1"/>
  <c r="M408" i="61"/>
  <c r="Y408" i="61" s="1"/>
  <c r="K408" i="61"/>
  <c r="W408" i="61" s="1"/>
  <c r="M365" i="61"/>
  <c r="Y365" i="61" s="1"/>
  <c r="I365" i="61"/>
  <c r="L365" i="61"/>
  <c r="X365" i="61" s="1"/>
  <c r="J365" i="61"/>
  <c r="V365" i="61" s="1"/>
  <c r="K365" i="61"/>
  <c r="W365" i="61" s="1"/>
  <c r="J323" i="61"/>
  <c r="V323" i="61" s="1"/>
  <c r="K323" i="61"/>
  <c r="W323" i="61" s="1"/>
  <c r="I323" i="61"/>
  <c r="M323" i="61"/>
  <c r="Y323" i="61" s="1"/>
  <c r="L323" i="61"/>
  <c r="X323" i="61" s="1"/>
  <c r="I280" i="61"/>
  <c r="M280" i="61"/>
  <c r="Y280" i="61" s="1"/>
  <c r="K280" i="61"/>
  <c r="W280" i="61" s="1"/>
  <c r="L280" i="61"/>
  <c r="X280" i="61" s="1"/>
  <c r="J280" i="61"/>
  <c r="V280" i="61" s="1"/>
  <c r="J237" i="61"/>
  <c r="V237" i="61" s="1"/>
  <c r="M237" i="61"/>
  <c r="Y237" i="61" s="1"/>
  <c r="I237" i="61"/>
  <c r="K237" i="61"/>
  <c r="W237" i="61" s="1"/>
  <c r="L237" i="61"/>
  <c r="X237" i="61" s="1"/>
  <c r="L195" i="61"/>
  <c r="X195" i="61" s="1"/>
  <c r="J195" i="61"/>
  <c r="V195" i="61" s="1"/>
  <c r="K195" i="61"/>
  <c r="W195" i="61" s="1"/>
  <c r="I195" i="61"/>
  <c r="M195" i="61"/>
  <c r="Y195" i="61" s="1"/>
  <c r="J623" i="61"/>
  <c r="V623" i="61" s="1"/>
  <c r="K623" i="61"/>
  <c r="W623" i="61" s="1"/>
  <c r="I623" i="61"/>
  <c r="L623" i="61"/>
  <c r="X623" i="61" s="1"/>
  <c r="M623" i="61"/>
  <c r="Y623" i="61" s="1"/>
  <c r="M601" i="61"/>
  <c r="Y601" i="61" s="1"/>
  <c r="I601" i="61"/>
  <c r="J601" i="61"/>
  <c r="V601" i="61" s="1"/>
  <c r="K601" i="61"/>
  <c r="W601" i="61" s="1"/>
  <c r="L601" i="61"/>
  <c r="X601" i="61" s="1"/>
  <c r="K580" i="61"/>
  <c r="W580" i="61" s="1"/>
  <c r="M580" i="61"/>
  <c r="Y580" i="61" s="1"/>
  <c r="J580" i="61"/>
  <c r="V580" i="61" s="1"/>
  <c r="L580" i="61"/>
  <c r="X580" i="61" s="1"/>
  <c r="I580" i="61"/>
  <c r="M559" i="61"/>
  <c r="Y559" i="61" s="1"/>
  <c r="J559" i="61"/>
  <c r="V559" i="61" s="1"/>
  <c r="K559" i="61"/>
  <c r="W559" i="61" s="1"/>
  <c r="I559" i="61"/>
  <c r="L559" i="61"/>
  <c r="X559" i="61" s="1"/>
  <c r="J537" i="61"/>
  <c r="V537" i="61" s="1"/>
  <c r="I537" i="61"/>
  <c r="M537" i="61"/>
  <c r="Y537" i="61" s="1"/>
  <c r="K537" i="61"/>
  <c r="W537" i="61" s="1"/>
  <c r="L537" i="61"/>
  <c r="X537" i="61" s="1"/>
  <c r="L516" i="61"/>
  <c r="X516" i="61" s="1"/>
  <c r="K516" i="61"/>
  <c r="W516" i="61" s="1"/>
  <c r="M516" i="61"/>
  <c r="Y516" i="61" s="1"/>
  <c r="J516" i="61"/>
  <c r="V516" i="61" s="1"/>
  <c r="I516" i="61"/>
  <c r="I495" i="61"/>
  <c r="J495" i="61"/>
  <c r="V495" i="61" s="1"/>
  <c r="K495" i="61"/>
  <c r="W495" i="61" s="1"/>
  <c r="M495" i="61"/>
  <c r="Y495" i="61" s="1"/>
  <c r="L495" i="61"/>
  <c r="X495" i="61" s="1"/>
  <c r="M473" i="61"/>
  <c r="Y473" i="61" s="1"/>
  <c r="I473" i="61"/>
  <c r="K473" i="61"/>
  <c r="W473" i="61" s="1"/>
  <c r="J473" i="61"/>
  <c r="V473" i="61" s="1"/>
  <c r="L473" i="61"/>
  <c r="X473" i="61" s="1"/>
  <c r="K452" i="61"/>
  <c r="W452" i="61" s="1"/>
  <c r="M452" i="61"/>
  <c r="Y452" i="61" s="1"/>
  <c r="J452" i="61"/>
  <c r="V452" i="61" s="1"/>
  <c r="L452" i="61"/>
  <c r="X452" i="61" s="1"/>
  <c r="I452" i="61"/>
  <c r="J431" i="61"/>
  <c r="V431" i="61" s="1"/>
  <c r="K431" i="61"/>
  <c r="W431" i="61" s="1"/>
  <c r="L431" i="61"/>
  <c r="X431" i="61" s="1"/>
  <c r="M431" i="61"/>
  <c r="Y431" i="61" s="1"/>
  <c r="I431" i="61"/>
  <c r="I409" i="61"/>
  <c r="J409" i="61"/>
  <c r="V409" i="61" s="1"/>
  <c r="K409" i="61"/>
  <c r="W409" i="61" s="1"/>
  <c r="M409" i="61"/>
  <c r="Y409" i="61" s="1"/>
  <c r="L409" i="61"/>
  <c r="X409" i="61" s="1"/>
  <c r="L388" i="61"/>
  <c r="X388" i="61" s="1"/>
  <c r="K388" i="61"/>
  <c r="W388" i="61" s="1"/>
  <c r="I388" i="61"/>
  <c r="M388" i="61"/>
  <c r="Y388" i="61" s="1"/>
  <c r="J388" i="61"/>
  <c r="V388" i="61" s="1"/>
  <c r="J367" i="61"/>
  <c r="V367" i="61" s="1"/>
  <c r="K367" i="61"/>
  <c r="W367" i="61" s="1"/>
  <c r="L367" i="61"/>
  <c r="X367" i="61" s="1"/>
  <c r="I367" i="61"/>
  <c r="M367" i="61"/>
  <c r="Y367" i="61" s="1"/>
  <c r="J345" i="61"/>
  <c r="V345" i="61" s="1"/>
  <c r="I345" i="61"/>
  <c r="K345" i="61"/>
  <c r="W345" i="61" s="1"/>
  <c r="L345" i="61"/>
  <c r="X345" i="61" s="1"/>
  <c r="M345" i="61"/>
  <c r="Y345" i="61" s="1"/>
  <c r="L324" i="61"/>
  <c r="X324" i="61" s="1"/>
  <c r="I324" i="61"/>
  <c r="J324" i="61"/>
  <c r="V324" i="61" s="1"/>
  <c r="K324" i="61"/>
  <c r="W324" i="61" s="1"/>
  <c r="M324" i="61"/>
  <c r="Y324" i="61" s="1"/>
  <c r="K303" i="61"/>
  <c r="W303" i="61" s="1"/>
  <c r="L303" i="61"/>
  <c r="X303" i="61" s="1"/>
  <c r="I303" i="61"/>
  <c r="J303" i="61"/>
  <c r="V303" i="61" s="1"/>
  <c r="M303" i="61"/>
  <c r="Y303" i="61" s="1"/>
  <c r="M281" i="61"/>
  <c r="Y281" i="61" s="1"/>
  <c r="K281" i="61"/>
  <c r="W281" i="61" s="1"/>
  <c r="L281" i="61"/>
  <c r="X281" i="61" s="1"/>
  <c r="J281" i="61"/>
  <c r="V281" i="61" s="1"/>
  <c r="I281" i="61"/>
  <c r="L260" i="61"/>
  <c r="X260" i="61" s="1"/>
  <c r="I260" i="61"/>
  <c r="M260" i="61"/>
  <c r="Y260" i="61" s="1"/>
  <c r="J260" i="61"/>
  <c r="V260" i="61" s="1"/>
  <c r="K260" i="61"/>
  <c r="W260" i="61" s="1"/>
  <c r="K239" i="61"/>
  <c r="W239" i="61" s="1"/>
  <c r="L239" i="61"/>
  <c r="X239" i="61" s="1"/>
  <c r="J239" i="61"/>
  <c r="V239" i="61" s="1"/>
  <c r="I239" i="61"/>
  <c r="M239" i="61"/>
  <c r="Y239" i="61" s="1"/>
  <c r="M217" i="61"/>
  <c r="Y217" i="61" s="1"/>
  <c r="K217" i="61"/>
  <c r="W217" i="61" s="1"/>
  <c r="L217" i="61"/>
  <c r="X217" i="61" s="1"/>
  <c r="J217" i="61"/>
  <c r="V217" i="61" s="1"/>
  <c r="I217" i="61"/>
  <c r="M196" i="61"/>
  <c r="Y196" i="61" s="1"/>
  <c r="L196" i="61"/>
  <c r="X196" i="61" s="1"/>
  <c r="I196" i="61"/>
  <c r="J196" i="61"/>
  <c r="V196" i="61" s="1"/>
  <c r="K196" i="61"/>
  <c r="W196" i="61" s="1"/>
  <c r="J625" i="61"/>
  <c r="V625" i="61" s="1"/>
  <c r="M625" i="61"/>
  <c r="Y625" i="61" s="1"/>
  <c r="L625" i="61"/>
  <c r="X625" i="61" s="1"/>
  <c r="I625" i="61"/>
  <c r="K625" i="61"/>
  <c r="W625" i="61" s="1"/>
  <c r="J604" i="61"/>
  <c r="V604" i="61" s="1"/>
  <c r="I604" i="61"/>
  <c r="L604" i="61"/>
  <c r="X604" i="61" s="1"/>
  <c r="M604" i="61"/>
  <c r="Y604" i="61" s="1"/>
  <c r="K604" i="61"/>
  <c r="W604" i="61" s="1"/>
  <c r="I583" i="61"/>
  <c r="J583" i="61"/>
  <c r="V583" i="61" s="1"/>
  <c r="L583" i="61"/>
  <c r="X583" i="61" s="1"/>
  <c r="K583" i="61"/>
  <c r="W583" i="61" s="1"/>
  <c r="M583" i="61"/>
  <c r="Y583" i="61" s="1"/>
  <c r="M561" i="61"/>
  <c r="Y561" i="61" s="1"/>
  <c r="L561" i="61"/>
  <c r="X561" i="61" s="1"/>
  <c r="I561" i="61"/>
  <c r="J561" i="61"/>
  <c r="V561" i="61" s="1"/>
  <c r="K561" i="61"/>
  <c r="W561" i="61" s="1"/>
  <c r="J540" i="61"/>
  <c r="V540" i="61" s="1"/>
  <c r="L540" i="61"/>
  <c r="X540" i="61" s="1"/>
  <c r="I540" i="61"/>
  <c r="K540" i="61"/>
  <c r="W540" i="61" s="1"/>
  <c r="M540" i="61"/>
  <c r="Y540" i="61" s="1"/>
  <c r="M519" i="61"/>
  <c r="Y519" i="61" s="1"/>
  <c r="I519" i="61"/>
  <c r="J519" i="61"/>
  <c r="V519" i="61" s="1"/>
  <c r="L519" i="61"/>
  <c r="X519" i="61" s="1"/>
  <c r="K519" i="61"/>
  <c r="W519" i="61" s="1"/>
  <c r="J497" i="61"/>
  <c r="V497" i="61" s="1"/>
  <c r="L497" i="61"/>
  <c r="X497" i="61" s="1"/>
  <c r="I497" i="61"/>
  <c r="M497" i="61"/>
  <c r="Y497" i="61" s="1"/>
  <c r="K497" i="61"/>
  <c r="W497" i="61" s="1"/>
  <c r="L476" i="61"/>
  <c r="X476" i="61" s="1"/>
  <c r="J476" i="61"/>
  <c r="V476" i="61" s="1"/>
  <c r="I476" i="61"/>
  <c r="M476" i="61"/>
  <c r="Y476" i="61" s="1"/>
  <c r="K476" i="61"/>
  <c r="W476" i="61" s="1"/>
  <c r="I455" i="61"/>
  <c r="M455" i="61"/>
  <c r="Y455" i="61" s="1"/>
  <c r="J455" i="61"/>
  <c r="V455" i="61" s="1"/>
  <c r="L455" i="61"/>
  <c r="X455" i="61" s="1"/>
  <c r="K455" i="61"/>
  <c r="W455" i="61" s="1"/>
  <c r="J433" i="61"/>
  <c r="V433" i="61" s="1"/>
  <c r="M433" i="61"/>
  <c r="Y433" i="61" s="1"/>
  <c r="L433" i="61"/>
  <c r="X433" i="61" s="1"/>
  <c r="I433" i="61"/>
  <c r="K433" i="61"/>
  <c r="W433" i="61" s="1"/>
  <c r="J412" i="61"/>
  <c r="V412" i="61" s="1"/>
  <c r="I412" i="61"/>
  <c r="K412" i="61"/>
  <c r="W412" i="61" s="1"/>
  <c r="L412" i="61"/>
  <c r="X412" i="61" s="1"/>
  <c r="M412" i="61"/>
  <c r="Y412" i="61" s="1"/>
  <c r="I391" i="61"/>
  <c r="J391" i="61"/>
  <c r="V391" i="61" s="1"/>
  <c r="L391" i="61"/>
  <c r="X391" i="61" s="1"/>
  <c r="K391" i="61"/>
  <c r="W391" i="61" s="1"/>
  <c r="M391" i="61"/>
  <c r="Y391" i="61" s="1"/>
  <c r="K369" i="61"/>
  <c r="W369" i="61" s="1"/>
  <c r="J369" i="61"/>
  <c r="V369" i="61" s="1"/>
  <c r="M369" i="61"/>
  <c r="Y369" i="61" s="1"/>
  <c r="L369" i="61"/>
  <c r="X369" i="61" s="1"/>
  <c r="I369" i="61"/>
  <c r="M348" i="61"/>
  <c r="Y348" i="61" s="1"/>
  <c r="K348" i="61"/>
  <c r="W348" i="61" s="1"/>
  <c r="L348" i="61"/>
  <c r="X348" i="61" s="1"/>
  <c r="I348" i="61"/>
  <c r="J348" i="61"/>
  <c r="V348" i="61" s="1"/>
  <c r="M327" i="61"/>
  <c r="Y327" i="61" s="1"/>
  <c r="J327" i="61"/>
  <c r="V327" i="61" s="1"/>
  <c r="K327" i="61"/>
  <c r="W327" i="61" s="1"/>
  <c r="I327" i="61"/>
  <c r="L327" i="61"/>
  <c r="X327" i="61" s="1"/>
  <c r="L305" i="61"/>
  <c r="X305" i="61" s="1"/>
  <c r="K305" i="61"/>
  <c r="W305" i="61" s="1"/>
  <c r="J305" i="61"/>
  <c r="V305" i="61" s="1"/>
  <c r="I305" i="61"/>
  <c r="M305" i="61"/>
  <c r="Y305" i="61" s="1"/>
  <c r="K284" i="61"/>
  <c r="W284" i="61" s="1"/>
  <c r="M284" i="61"/>
  <c r="Y284" i="61" s="1"/>
  <c r="L284" i="61"/>
  <c r="X284" i="61" s="1"/>
  <c r="I284" i="61"/>
  <c r="J284" i="61"/>
  <c r="V284" i="61" s="1"/>
  <c r="M263" i="61"/>
  <c r="Y263" i="61" s="1"/>
  <c r="J263" i="61"/>
  <c r="V263" i="61" s="1"/>
  <c r="K263" i="61"/>
  <c r="W263" i="61" s="1"/>
  <c r="I263" i="61"/>
  <c r="L263" i="61"/>
  <c r="X263" i="61" s="1"/>
  <c r="L241" i="61"/>
  <c r="X241" i="61" s="1"/>
  <c r="K241" i="61"/>
  <c r="W241" i="61" s="1"/>
  <c r="J241" i="61"/>
  <c r="V241" i="61" s="1"/>
  <c r="I241" i="61"/>
  <c r="M241" i="61"/>
  <c r="Y241" i="61" s="1"/>
  <c r="M220" i="61"/>
  <c r="Y220" i="61" s="1"/>
  <c r="K220" i="61"/>
  <c r="W220" i="61" s="1"/>
  <c r="I220" i="61"/>
  <c r="J220" i="61"/>
  <c r="V220" i="61" s="1"/>
  <c r="L220" i="61"/>
  <c r="X220" i="61" s="1"/>
  <c r="M199" i="61"/>
  <c r="Y199" i="61" s="1"/>
  <c r="J199" i="61"/>
  <c r="V199" i="61" s="1"/>
  <c r="K199" i="61"/>
  <c r="W199" i="61" s="1"/>
  <c r="I199" i="61"/>
  <c r="L199" i="61"/>
  <c r="X199" i="61" s="1"/>
  <c r="B3" i="50"/>
  <c r="U348" i="61" l="1"/>
  <c r="Z348" i="61" s="1"/>
  <c r="N348" i="61"/>
  <c r="N433" i="61"/>
  <c r="U433" i="61"/>
  <c r="Z433" i="61" s="1"/>
  <c r="U239" i="61"/>
  <c r="Z239" i="61" s="1"/>
  <c r="N239" i="61"/>
  <c r="U303" i="61"/>
  <c r="Z303" i="61" s="1"/>
  <c r="N303" i="61"/>
  <c r="U388" i="61"/>
  <c r="Z388" i="61" s="1"/>
  <c r="N388" i="61"/>
  <c r="N431" i="61"/>
  <c r="U431" i="61"/>
  <c r="Z431" i="61" s="1"/>
  <c r="U516" i="61"/>
  <c r="Z516" i="61" s="1"/>
  <c r="N516" i="61"/>
  <c r="U537" i="61"/>
  <c r="Z537" i="61" s="1"/>
  <c r="N537" i="61"/>
  <c r="U280" i="61"/>
  <c r="Z280" i="61" s="1"/>
  <c r="N280" i="61"/>
  <c r="U493" i="61"/>
  <c r="Z493" i="61" s="1"/>
  <c r="N493" i="61"/>
  <c r="U671" i="61"/>
  <c r="Z671" i="61" s="1"/>
  <c r="N671" i="61"/>
  <c r="U735" i="61"/>
  <c r="Z735" i="61" s="1"/>
  <c r="N735" i="61"/>
  <c r="N264" i="61"/>
  <c r="U264" i="61"/>
  <c r="Z264" i="61" s="1"/>
  <c r="U563" i="61"/>
  <c r="Z563" i="61" s="1"/>
  <c r="N563" i="61"/>
  <c r="U605" i="61"/>
  <c r="Z605" i="61" s="1"/>
  <c r="N605" i="61"/>
  <c r="U571" i="61"/>
  <c r="Z571" i="61" s="1"/>
  <c r="N571" i="61"/>
  <c r="U731" i="61"/>
  <c r="Z731" i="61" s="1"/>
  <c r="N731" i="61"/>
  <c r="U143" i="61"/>
  <c r="Z143" i="61" s="1"/>
  <c r="N143" i="61"/>
  <c r="N95" i="61"/>
  <c r="U95" i="61"/>
  <c r="Z95" i="61" s="1"/>
  <c r="U31" i="61"/>
  <c r="Z31" i="61" s="1"/>
  <c r="N31" i="61"/>
  <c r="U843" i="61"/>
  <c r="Z843" i="61" s="1"/>
  <c r="N843" i="61"/>
  <c r="U59" i="61"/>
  <c r="Z59" i="61" s="1"/>
  <c r="N59" i="61"/>
  <c r="N416" i="61"/>
  <c r="U416" i="61"/>
  <c r="Z416" i="61" s="1"/>
  <c r="U501" i="61"/>
  <c r="Z501" i="61" s="1"/>
  <c r="N501" i="61"/>
  <c r="N856" i="61"/>
  <c r="U856" i="61"/>
  <c r="Z856" i="61" s="1"/>
  <c r="U141" i="61"/>
  <c r="Z141" i="61" s="1"/>
  <c r="N141" i="61"/>
  <c r="U648" i="61"/>
  <c r="Z648" i="61" s="1"/>
  <c r="N648" i="61"/>
  <c r="U299" i="61"/>
  <c r="Z299" i="61" s="1"/>
  <c r="N299" i="61"/>
  <c r="U119" i="61"/>
  <c r="Z119" i="61" s="1"/>
  <c r="N119" i="61"/>
  <c r="U861" i="61"/>
  <c r="Z861" i="61" s="1"/>
  <c r="N861" i="61"/>
  <c r="U26" i="61"/>
  <c r="Z26" i="61" s="1"/>
  <c r="N26" i="61"/>
  <c r="N136" i="61"/>
  <c r="U136" i="61"/>
  <c r="Z136" i="61" s="1"/>
  <c r="N542" i="61"/>
  <c r="U542" i="61"/>
  <c r="Z542" i="61" s="1"/>
  <c r="U874" i="61"/>
  <c r="Z874" i="61" s="1"/>
  <c r="N874" i="61"/>
  <c r="U866" i="61"/>
  <c r="Z866" i="61" s="1"/>
  <c r="N866" i="61"/>
  <c r="U738" i="61"/>
  <c r="Z738" i="61" s="1"/>
  <c r="N738" i="61"/>
  <c r="N270" i="61"/>
  <c r="U270" i="61"/>
  <c r="Z270" i="61" s="1"/>
  <c r="U225" i="61"/>
  <c r="Z225" i="61" s="1"/>
  <c r="N225" i="61"/>
  <c r="U268" i="61"/>
  <c r="Z268" i="61" s="1"/>
  <c r="N268" i="61"/>
  <c r="U311" i="61"/>
  <c r="Z311" i="61" s="1"/>
  <c r="N311" i="61"/>
  <c r="U524" i="61"/>
  <c r="Z524" i="61" s="1"/>
  <c r="N524" i="61"/>
  <c r="N244" i="61"/>
  <c r="U244" i="61"/>
  <c r="Z244" i="61" s="1"/>
  <c r="U351" i="61"/>
  <c r="Z351" i="61" s="1"/>
  <c r="N351" i="61"/>
  <c r="U419" i="61"/>
  <c r="Z419" i="61" s="1"/>
  <c r="N419" i="61"/>
  <c r="N697" i="61"/>
  <c r="U697" i="61"/>
  <c r="Z697" i="61" s="1"/>
  <c r="U783" i="61"/>
  <c r="Z783" i="61" s="1"/>
  <c r="N783" i="61"/>
  <c r="N825" i="61"/>
  <c r="U825" i="61"/>
  <c r="Z825" i="61" s="1"/>
  <c r="U232" i="61"/>
  <c r="Z232" i="61" s="1"/>
  <c r="N232" i="61"/>
  <c r="U445" i="61"/>
  <c r="Z445" i="61" s="1"/>
  <c r="N445" i="61"/>
  <c r="U732" i="61"/>
  <c r="Z732" i="61" s="1"/>
  <c r="N732" i="61"/>
  <c r="U507" i="61"/>
  <c r="Z507" i="61" s="1"/>
  <c r="N507" i="61"/>
  <c r="N867" i="61"/>
  <c r="U867" i="61"/>
  <c r="Z867" i="61" s="1"/>
  <c r="U909" i="61"/>
  <c r="Z909" i="61" s="1"/>
  <c r="N909" i="61"/>
  <c r="N725" i="61"/>
  <c r="U725" i="61"/>
  <c r="Z725" i="61" s="1"/>
  <c r="U853" i="61"/>
  <c r="Z853" i="61" s="1"/>
  <c r="N853" i="61"/>
  <c r="U67" i="61"/>
  <c r="Z67" i="61" s="1"/>
  <c r="N67" i="61"/>
  <c r="U755" i="61"/>
  <c r="Z755" i="61" s="1"/>
  <c r="N755" i="61"/>
  <c r="U871" i="61"/>
  <c r="Z871" i="61" s="1"/>
  <c r="N871" i="61"/>
  <c r="U787" i="61"/>
  <c r="Z787" i="61" s="1"/>
  <c r="N787" i="61"/>
  <c r="U390" i="61"/>
  <c r="Z390" i="61" s="1"/>
  <c r="N390" i="61"/>
  <c r="U110" i="61"/>
  <c r="Z110" i="61" s="1"/>
  <c r="N110" i="61"/>
  <c r="U322" i="61"/>
  <c r="Z322" i="61" s="1"/>
  <c r="N322" i="61"/>
  <c r="U902" i="61"/>
  <c r="Z902" i="61" s="1"/>
  <c r="N902" i="61"/>
  <c r="U774" i="61"/>
  <c r="Z774" i="61" s="1"/>
  <c r="N774" i="61"/>
  <c r="U530" i="61"/>
  <c r="Z530" i="61" s="1"/>
  <c r="N530" i="61"/>
  <c r="U822" i="61"/>
  <c r="Z822" i="61" s="1"/>
  <c r="N822" i="61"/>
  <c r="U566" i="61"/>
  <c r="Z566" i="61" s="1"/>
  <c r="N566" i="61"/>
  <c r="U18" i="61"/>
  <c r="Z18" i="61" s="1"/>
  <c r="N18" i="61"/>
  <c r="U465" i="61"/>
  <c r="Z465" i="61" s="1"/>
  <c r="N465" i="61"/>
  <c r="U487" i="61"/>
  <c r="Z487" i="61" s="1"/>
  <c r="N487" i="61"/>
  <c r="U271" i="61"/>
  <c r="Z271" i="61" s="1"/>
  <c r="N271" i="61"/>
  <c r="U745" i="61"/>
  <c r="Z745" i="61" s="1"/>
  <c r="N745" i="61"/>
  <c r="N243" i="61"/>
  <c r="U243" i="61"/>
  <c r="Z243" i="61" s="1"/>
  <c r="U584" i="61"/>
  <c r="Z584" i="61" s="1"/>
  <c r="N584" i="61"/>
  <c r="U652" i="61"/>
  <c r="Z652" i="61" s="1"/>
  <c r="N652" i="61"/>
  <c r="U780" i="61"/>
  <c r="Z780" i="61" s="1"/>
  <c r="N780" i="61"/>
  <c r="U187" i="61"/>
  <c r="Z187" i="61" s="1"/>
  <c r="N187" i="61"/>
  <c r="N357" i="61"/>
  <c r="U357" i="61"/>
  <c r="Z357" i="61" s="1"/>
  <c r="U115" i="61"/>
  <c r="Z115" i="61" s="1"/>
  <c r="N115" i="61"/>
  <c r="U173" i="61"/>
  <c r="Z173" i="61" s="1"/>
  <c r="N173" i="61"/>
  <c r="N144" i="61"/>
  <c r="U144" i="61"/>
  <c r="Z144" i="61" s="1"/>
  <c r="U85" i="61"/>
  <c r="Z85" i="61" s="1"/>
  <c r="N85" i="61"/>
  <c r="U906" i="61"/>
  <c r="Z906" i="61" s="1"/>
  <c r="N906" i="61"/>
  <c r="U60" i="61"/>
  <c r="Z60" i="61" s="1"/>
  <c r="N60" i="61"/>
  <c r="U306" i="61"/>
  <c r="Z306" i="61" s="1"/>
  <c r="N306" i="61"/>
  <c r="U68" i="61"/>
  <c r="Z68" i="61" s="1"/>
  <c r="N68" i="61"/>
  <c r="N186" i="61"/>
  <c r="U186" i="61"/>
  <c r="Z186" i="61" s="1"/>
  <c r="U58" i="61"/>
  <c r="Z58" i="61" s="1"/>
  <c r="N58" i="61"/>
  <c r="U534" i="61"/>
  <c r="Z534" i="61" s="1"/>
  <c r="N534" i="61"/>
  <c r="U513" i="61"/>
  <c r="Z513" i="61" s="1"/>
  <c r="N513" i="61"/>
  <c r="N297" i="61"/>
  <c r="U297" i="61"/>
  <c r="Z297" i="61" s="1"/>
  <c r="U312" i="61"/>
  <c r="Z312" i="61" s="1"/>
  <c r="N312" i="61"/>
  <c r="U700" i="61"/>
  <c r="Z700" i="61" s="1"/>
  <c r="N700" i="61"/>
  <c r="U137" i="61"/>
  <c r="Z137" i="61" s="1"/>
  <c r="N137" i="61"/>
  <c r="U261" i="61"/>
  <c r="Z261" i="61" s="1"/>
  <c r="N261" i="61"/>
  <c r="U891" i="61"/>
  <c r="Z891" i="61" s="1"/>
  <c r="N891" i="61"/>
  <c r="U309" i="61"/>
  <c r="Z309" i="61" s="1"/>
  <c r="N309" i="61"/>
  <c r="U363" i="61"/>
  <c r="Z363" i="61" s="1"/>
  <c r="N363" i="61"/>
  <c r="U669" i="61"/>
  <c r="Z669" i="61" s="1"/>
  <c r="N669" i="61"/>
  <c r="U892" i="61"/>
  <c r="Z892" i="61" s="1"/>
  <c r="N892" i="61"/>
  <c r="N113" i="61"/>
  <c r="U113" i="61"/>
  <c r="Z113" i="61" s="1"/>
  <c r="U42" i="61"/>
  <c r="Z42" i="61" s="1"/>
  <c r="N42" i="61"/>
  <c r="U157" i="61"/>
  <c r="Z157" i="61" s="1"/>
  <c r="N157" i="61"/>
  <c r="U911" i="61"/>
  <c r="Z911" i="61" s="1"/>
  <c r="N911" i="61"/>
  <c r="U814" i="61"/>
  <c r="Z814" i="61" s="1"/>
  <c r="N814" i="61"/>
  <c r="U750" i="61"/>
  <c r="Z750" i="61" s="1"/>
  <c r="N750" i="61"/>
  <c r="U230" i="61"/>
  <c r="Z230" i="61" s="1"/>
  <c r="N230" i="61"/>
  <c r="N142" i="61"/>
  <c r="U142" i="61"/>
  <c r="Z142" i="61" s="1"/>
  <c r="N78" i="61"/>
  <c r="U78" i="61"/>
  <c r="Z78" i="61" s="1"/>
  <c r="N570" i="61"/>
  <c r="U570" i="61"/>
  <c r="Z570" i="61" s="1"/>
  <c r="U354" i="61"/>
  <c r="Z354" i="61" s="1"/>
  <c r="N354" i="61"/>
  <c r="U838" i="61"/>
  <c r="Z838" i="61" s="1"/>
  <c r="N838" i="61"/>
  <c r="U754" i="61"/>
  <c r="Z754" i="61" s="1"/>
  <c r="N754" i="61"/>
  <c r="U434" i="61"/>
  <c r="Z434" i="61" s="1"/>
  <c r="N434" i="61"/>
  <c r="U194" i="61"/>
  <c r="Z194" i="61" s="1"/>
  <c r="N194" i="61"/>
  <c r="U56" i="61"/>
  <c r="Z56" i="61" s="1"/>
  <c r="N56" i="61"/>
  <c r="U302" i="61"/>
  <c r="Z302" i="61" s="1"/>
  <c r="N302" i="61"/>
  <c r="U412" i="61"/>
  <c r="Z412" i="61" s="1"/>
  <c r="N412" i="61"/>
  <c r="U625" i="61"/>
  <c r="Z625" i="61" s="1"/>
  <c r="N625" i="61"/>
  <c r="U473" i="61"/>
  <c r="Z473" i="61" s="1"/>
  <c r="N473" i="61"/>
  <c r="U451" i="61"/>
  <c r="Z451" i="61" s="1"/>
  <c r="N451" i="61"/>
  <c r="U684" i="61"/>
  <c r="Z684" i="61" s="1"/>
  <c r="N684" i="61"/>
  <c r="U748" i="61"/>
  <c r="Z748" i="61" s="1"/>
  <c r="N748" i="61"/>
  <c r="U791" i="61"/>
  <c r="Z791" i="61" s="1"/>
  <c r="N791" i="61"/>
  <c r="U833" i="61"/>
  <c r="Z833" i="61" s="1"/>
  <c r="N833" i="61"/>
  <c r="U855" i="61"/>
  <c r="Z855" i="61" s="1"/>
  <c r="N855" i="61"/>
  <c r="U125" i="61"/>
  <c r="Z125" i="61" s="1"/>
  <c r="N125" i="61"/>
  <c r="U539" i="61"/>
  <c r="Z539" i="61" s="1"/>
  <c r="N539" i="61"/>
  <c r="N715" i="61"/>
  <c r="U715" i="61"/>
  <c r="Z715" i="61" s="1"/>
  <c r="N896" i="61"/>
  <c r="U896" i="61"/>
  <c r="Z896" i="61" s="1"/>
  <c r="U182" i="61"/>
  <c r="Z182" i="61" s="1"/>
  <c r="N182" i="61"/>
  <c r="U331" i="61"/>
  <c r="Z331" i="61" s="1"/>
  <c r="N331" i="61"/>
  <c r="N160" i="61"/>
  <c r="U160" i="61"/>
  <c r="Z160" i="61" s="1"/>
  <c r="N670" i="61"/>
  <c r="U670" i="61"/>
  <c r="Z670" i="61" s="1"/>
  <c r="N350" i="61"/>
  <c r="U350" i="61"/>
  <c r="Z350" i="61" s="1"/>
  <c r="N854" i="61"/>
  <c r="U854" i="61"/>
  <c r="Z854" i="61" s="1"/>
  <c r="U726" i="61"/>
  <c r="Z726" i="61" s="1"/>
  <c r="N726" i="61"/>
  <c r="U118" i="61"/>
  <c r="Z118" i="61" s="1"/>
  <c r="N118" i="61"/>
  <c r="U204" i="61"/>
  <c r="Z204" i="61" s="1"/>
  <c r="N204" i="61"/>
  <c r="U460" i="61"/>
  <c r="Z460" i="61" s="1"/>
  <c r="N460" i="61"/>
  <c r="N545" i="61"/>
  <c r="U545" i="61"/>
  <c r="Z545" i="61" s="1"/>
  <c r="N308" i="61"/>
  <c r="U308" i="61"/>
  <c r="Z308" i="61" s="1"/>
  <c r="U415" i="61"/>
  <c r="Z415" i="61" s="1"/>
  <c r="N415" i="61"/>
  <c r="U403" i="61"/>
  <c r="Z403" i="61" s="1"/>
  <c r="N403" i="61"/>
  <c r="U488" i="61"/>
  <c r="Z488" i="61" s="1"/>
  <c r="N488" i="61"/>
  <c r="U531" i="61"/>
  <c r="Z531" i="61" s="1"/>
  <c r="N531" i="61"/>
  <c r="U775" i="61"/>
  <c r="Z775" i="61" s="1"/>
  <c r="N775" i="61"/>
  <c r="U796" i="61"/>
  <c r="Z796" i="61" s="1"/>
  <c r="N796" i="61"/>
  <c r="U860" i="61"/>
  <c r="Z860" i="61" s="1"/>
  <c r="N860" i="61"/>
  <c r="U592" i="61"/>
  <c r="Z592" i="61" s="1"/>
  <c r="N592" i="61"/>
  <c r="U741" i="61"/>
  <c r="Z741" i="61" s="1"/>
  <c r="N741" i="61"/>
  <c r="N19" i="61"/>
  <c r="U19" i="61"/>
  <c r="Z19" i="61" s="1"/>
  <c r="U640" i="61"/>
  <c r="Z640" i="61" s="1"/>
  <c r="N640" i="61"/>
  <c r="U29" i="61"/>
  <c r="Z29" i="61" s="1"/>
  <c r="N29" i="61"/>
  <c r="N608" i="61"/>
  <c r="U608" i="61"/>
  <c r="Z608" i="61" s="1"/>
  <c r="U192" i="61"/>
  <c r="Z192" i="61" s="1"/>
  <c r="N192" i="61"/>
  <c r="U897" i="61"/>
  <c r="Z897" i="61" s="1"/>
  <c r="N897" i="61"/>
  <c r="U723" i="61"/>
  <c r="Z723" i="61" s="1"/>
  <c r="N723" i="61"/>
  <c r="N127" i="61"/>
  <c r="U127" i="61"/>
  <c r="Z127" i="61" s="1"/>
  <c r="U80" i="61"/>
  <c r="Z80" i="61" s="1"/>
  <c r="N80" i="61"/>
  <c r="U198" i="61"/>
  <c r="Z198" i="61" s="1"/>
  <c r="N198" i="61"/>
  <c r="N858" i="61"/>
  <c r="U858" i="61"/>
  <c r="Z858" i="61" s="1"/>
  <c r="N538" i="61"/>
  <c r="U538" i="61"/>
  <c r="Z538" i="61" s="1"/>
  <c r="U474" i="61"/>
  <c r="Z474" i="61" s="1"/>
  <c r="N474" i="61"/>
  <c r="U386" i="61"/>
  <c r="Z386" i="61" s="1"/>
  <c r="N386" i="61"/>
  <c r="U518" i="61"/>
  <c r="Z518" i="61" s="1"/>
  <c r="N518" i="61"/>
  <c r="U266" i="61"/>
  <c r="Z266" i="61" s="1"/>
  <c r="N266" i="61"/>
  <c r="U114" i="61"/>
  <c r="Z114" i="61" s="1"/>
  <c r="N114" i="61"/>
  <c r="N50" i="61"/>
  <c r="U50" i="61"/>
  <c r="Z50" i="61" s="1"/>
  <c r="U366" i="61"/>
  <c r="Z366" i="61" s="1"/>
  <c r="N366" i="61"/>
  <c r="U188" i="61"/>
  <c r="Z188" i="61" s="1"/>
  <c r="N188" i="61"/>
  <c r="U295" i="61"/>
  <c r="Z295" i="61" s="1"/>
  <c r="N295" i="61"/>
  <c r="U423" i="61"/>
  <c r="Z423" i="61" s="1"/>
  <c r="N423" i="61"/>
  <c r="U529" i="61"/>
  <c r="Z529" i="61" s="1"/>
  <c r="N529" i="61"/>
  <c r="U551" i="61"/>
  <c r="Z551" i="61" s="1"/>
  <c r="N551" i="61"/>
  <c r="U615" i="61"/>
  <c r="Z615" i="61" s="1"/>
  <c r="N615" i="61"/>
  <c r="N377" i="61"/>
  <c r="U377" i="61"/>
  <c r="Z377" i="61" s="1"/>
  <c r="U548" i="61"/>
  <c r="Z548" i="61" s="1"/>
  <c r="N548" i="61"/>
  <c r="U591" i="61"/>
  <c r="Z591" i="61" s="1"/>
  <c r="N591" i="61"/>
  <c r="U633" i="61"/>
  <c r="Z633" i="61" s="1"/>
  <c r="N633" i="61"/>
  <c r="N660" i="61"/>
  <c r="U660" i="61"/>
  <c r="Z660" i="61" s="1"/>
  <c r="U681" i="61"/>
  <c r="Z681" i="61" s="1"/>
  <c r="N681" i="61"/>
  <c r="N724" i="61"/>
  <c r="U724" i="61"/>
  <c r="Z724" i="61" s="1"/>
  <c r="U285" i="61"/>
  <c r="Z285" i="61" s="1"/>
  <c r="N285" i="61"/>
  <c r="U456" i="61"/>
  <c r="Z456" i="61" s="1"/>
  <c r="N456" i="61"/>
  <c r="U627" i="61"/>
  <c r="Z627" i="61" s="1"/>
  <c r="N627" i="61"/>
  <c r="U716" i="61"/>
  <c r="Z716" i="61" s="1"/>
  <c r="N716" i="61"/>
  <c r="U443" i="61"/>
  <c r="Z443" i="61" s="1"/>
  <c r="N443" i="61"/>
  <c r="N23" i="61"/>
  <c r="U23" i="61"/>
  <c r="Z23" i="61" s="1"/>
  <c r="U411" i="61"/>
  <c r="Z411" i="61" s="1"/>
  <c r="N411" i="61"/>
  <c r="N145" i="61"/>
  <c r="U145" i="61"/>
  <c r="Z145" i="61" s="1"/>
  <c r="U107" i="61"/>
  <c r="Z107" i="61" s="1"/>
  <c r="N107" i="61"/>
  <c r="U99" i="61"/>
  <c r="Z99" i="61" s="1"/>
  <c r="N99" i="61"/>
  <c r="U459" i="61"/>
  <c r="Z459" i="61" s="1"/>
  <c r="N459" i="61"/>
  <c r="U675" i="61"/>
  <c r="Z675" i="61" s="1"/>
  <c r="N675" i="61"/>
  <c r="U887" i="61"/>
  <c r="Z887" i="61" s="1"/>
  <c r="N887" i="61"/>
  <c r="U691" i="61"/>
  <c r="Z691" i="61" s="1"/>
  <c r="N691" i="61"/>
  <c r="U469" i="61"/>
  <c r="Z469" i="61" s="1"/>
  <c r="N469" i="61"/>
  <c r="U405" i="61"/>
  <c r="Z405" i="61" s="1"/>
  <c r="N405" i="61"/>
  <c r="N778" i="61"/>
  <c r="U778" i="61"/>
  <c r="Z778" i="61" s="1"/>
  <c r="N650" i="61"/>
  <c r="U650" i="61"/>
  <c r="Z650" i="61" s="1"/>
  <c r="U522" i="61"/>
  <c r="Z522" i="61" s="1"/>
  <c r="N522" i="61"/>
  <c r="U242" i="61"/>
  <c r="Z242" i="61" s="1"/>
  <c r="N242" i="61"/>
  <c r="U92" i="61"/>
  <c r="Z92" i="61" s="1"/>
  <c r="N92" i="61"/>
  <c r="U790" i="61"/>
  <c r="Z790" i="61" s="1"/>
  <c r="N790" i="61"/>
  <c r="N334" i="61"/>
  <c r="U334" i="61"/>
  <c r="Z334" i="61" s="1"/>
  <c r="U449" i="61"/>
  <c r="Z449" i="61" s="1"/>
  <c r="N449" i="61"/>
  <c r="U492" i="61"/>
  <c r="Z492" i="61" s="1"/>
  <c r="N492" i="61"/>
  <c r="U535" i="61"/>
  <c r="Z535" i="61" s="1"/>
  <c r="N535" i="61"/>
  <c r="U620" i="61"/>
  <c r="Z620" i="61" s="1"/>
  <c r="N620" i="61"/>
  <c r="N233" i="61"/>
  <c r="U233" i="61"/>
  <c r="Z233" i="61" s="1"/>
  <c r="U611" i="61"/>
  <c r="Z611" i="61" s="1"/>
  <c r="N611" i="61"/>
  <c r="U644" i="61"/>
  <c r="Z644" i="61" s="1"/>
  <c r="N644" i="61"/>
  <c r="N687" i="61"/>
  <c r="U687" i="61"/>
  <c r="Z687" i="61" s="1"/>
  <c r="U708" i="61"/>
  <c r="Z708" i="61" s="1"/>
  <c r="N708" i="61"/>
  <c r="U729" i="61"/>
  <c r="Z729" i="61" s="1"/>
  <c r="N729" i="61"/>
  <c r="N293" i="61"/>
  <c r="U293" i="61"/>
  <c r="Z293" i="61" s="1"/>
  <c r="U87" i="61"/>
  <c r="Z87" i="61" s="1"/>
  <c r="N87" i="61"/>
  <c r="U603" i="61"/>
  <c r="Z603" i="61" s="1"/>
  <c r="N603" i="61"/>
  <c r="N789" i="61"/>
  <c r="U789" i="61"/>
  <c r="Z789" i="61" s="1"/>
  <c r="U643" i="61"/>
  <c r="Z643" i="61" s="1"/>
  <c r="N643" i="61"/>
  <c r="U685" i="61"/>
  <c r="Z685" i="61" s="1"/>
  <c r="N685" i="61"/>
  <c r="U813" i="61"/>
  <c r="Z813" i="61" s="1"/>
  <c r="N813" i="61"/>
  <c r="N38" i="61"/>
  <c r="U38" i="61"/>
  <c r="Z38" i="61" s="1"/>
  <c r="U89" i="61"/>
  <c r="Z89" i="61" s="1"/>
  <c r="N89" i="61"/>
  <c r="U430" i="61"/>
  <c r="Z430" i="61" s="1"/>
  <c r="N430" i="61"/>
  <c r="N48" i="61"/>
  <c r="U48" i="61"/>
  <c r="Z48" i="61" s="1"/>
  <c r="U442" i="61"/>
  <c r="Z442" i="61" s="1"/>
  <c r="N442" i="61"/>
  <c r="U598" i="61"/>
  <c r="Z598" i="61" s="1"/>
  <c r="N598" i="61"/>
  <c r="U882" i="61"/>
  <c r="Z882" i="61" s="1"/>
  <c r="N882" i="61"/>
  <c r="U818" i="61"/>
  <c r="Z818" i="61" s="1"/>
  <c r="N818" i="61"/>
  <c r="U498" i="61"/>
  <c r="Z498" i="61" s="1"/>
  <c r="N498" i="61"/>
  <c r="N52" i="61"/>
  <c r="U52" i="61"/>
  <c r="Z52" i="61" s="1"/>
  <c r="U362" i="61"/>
  <c r="Z362" i="61" s="1"/>
  <c r="N362" i="61"/>
  <c r="U146" i="61"/>
  <c r="Z146" i="61" s="1"/>
  <c r="N146" i="61"/>
  <c r="U758" i="61"/>
  <c r="Z758" i="61" s="1"/>
  <c r="N758" i="61"/>
  <c r="U70" i="61"/>
  <c r="Z70" i="61" s="1"/>
  <c r="N70" i="61"/>
  <c r="N305" i="61"/>
  <c r="U305" i="61"/>
  <c r="Z305" i="61" s="1"/>
  <c r="U519" i="61"/>
  <c r="Z519" i="61" s="1"/>
  <c r="N519" i="61"/>
  <c r="U540" i="61"/>
  <c r="Z540" i="61" s="1"/>
  <c r="N540" i="61"/>
  <c r="U583" i="61"/>
  <c r="Z583" i="61" s="1"/>
  <c r="N583" i="61"/>
  <c r="U604" i="61"/>
  <c r="Z604" i="61" s="1"/>
  <c r="N604" i="61"/>
  <c r="U217" i="61"/>
  <c r="Z217" i="61" s="1"/>
  <c r="N217" i="61"/>
  <c r="U324" i="61"/>
  <c r="Z324" i="61" s="1"/>
  <c r="N324" i="61"/>
  <c r="N367" i="61"/>
  <c r="U367" i="61"/>
  <c r="Z367" i="61" s="1"/>
  <c r="U408" i="61"/>
  <c r="Z408" i="61" s="1"/>
  <c r="N408" i="61"/>
  <c r="N692" i="61"/>
  <c r="U692" i="61"/>
  <c r="Z692" i="61" s="1"/>
  <c r="U713" i="61"/>
  <c r="Z713" i="61" s="1"/>
  <c r="N713" i="61"/>
  <c r="U756" i="61"/>
  <c r="Z756" i="61" s="1"/>
  <c r="N756" i="61"/>
  <c r="U820" i="61"/>
  <c r="Z820" i="61" s="1"/>
  <c r="N820" i="61"/>
  <c r="U863" i="61"/>
  <c r="Z863" i="61" s="1"/>
  <c r="N863" i="61"/>
  <c r="U307" i="61"/>
  <c r="Z307" i="61" s="1"/>
  <c r="N307" i="61"/>
  <c r="U435" i="61"/>
  <c r="Z435" i="61" s="1"/>
  <c r="N435" i="61"/>
  <c r="N641" i="61"/>
  <c r="U641" i="61"/>
  <c r="Z641" i="61" s="1"/>
  <c r="U727" i="61"/>
  <c r="Z727" i="61" s="1"/>
  <c r="N727" i="61"/>
  <c r="U812" i="61"/>
  <c r="Z812" i="61" s="1"/>
  <c r="N812" i="61"/>
  <c r="N400" i="61"/>
  <c r="U400" i="61"/>
  <c r="Z400" i="61" s="1"/>
  <c r="U859" i="61"/>
  <c r="Z859" i="61" s="1"/>
  <c r="N859" i="61"/>
  <c r="U172" i="61"/>
  <c r="Z172" i="61" s="1"/>
  <c r="N172" i="61"/>
  <c r="U757" i="61"/>
  <c r="Z757" i="61" s="1"/>
  <c r="N757" i="61"/>
  <c r="U875" i="61"/>
  <c r="Z875" i="61" s="1"/>
  <c r="N875" i="61"/>
  <c r="U156" i="61"/>
  <c r="Z156" i="61" s="1"/>
  <c r="N156" i="61"/>
  <c r="U117" i="61"/>
  <c r="Z117" i="61" s="1"/>
  <c r="N117" i="61"/>
  <c r="U83" i="61"/>
  <c r="Z83" i="61" s="1"/>
  <c r="N83" i="61"/>
  <c r="U25" i="61"/>
  <c r="Z25" i="61" s="1"/>
  <c r="N25" i="61"/>
  <c r="U653" i="61"/>
  <c r="Z653" i="61" s="1"/>
  <c r="N653" i="61"/>
  <c r="U213" i="61"/>
  <c r="Z213" i="61" s="1"/>
  <c r="N213" i="61"/>
  <c r="U108" i="61"/>
  <c r="Z108" i="61" s="1"/>
  <c r="N108" i="61"/>
  <c r="U49" i="61"/>
  <c r="Z49" i="61" s="1"/>
  <c r="N49" i="61"/>
  <c r="U868" i="61"/>
  <c r="Z868" i="61" s="1"/>
  <c r="N868" i="61"/>
  <c r="U167" i="61"/>
  <c r="Z167" i="61" s="1"/>
  <c r="N167" i="61"/>
  <c r="N32" i="61"/>
  <c r="U32" i="61"/>
  <c r="Z32" i="61" s="1"/>
  <c r="N734" i="61"/>
  <c r="U734" i="61"/>
  <c r="Z734" i="61" s="1"/>
  <c r="N478" i="61"/>
  <c r="U478" i="61"/>
  <c r="Z478" i="61" s="1"/>
  <c r="U746" i="61"/>
  <c r="Z746" i="61" s="1"/>
  <c r="N746" i="61"/>
  <c r="U618" i="61"/>
  <c r="Z618" i="61" s="1"/>
  <c r="N618" i="61"/>
  <c r="U490" i="61"/>
  <c r="Z490" i="61" s="1"/>
  <c r="N490" i="61"/>
  <c r="U274" i="61"/>
  <c r="Z274" i="61" s="1"/>
  <c r="N274" i="61"/>
  <c r="U74" i="61"/>
  <c r="Z74" i="61" s="1"/>
  <c r="N74" i="61"/>
  <c r="N222" i="61"/>
  <c r="U222" i="61"/>
  <c r="Z222" i="61" s="1"/>
  <c r="U674" i="61"/>
  <c r="Z674" i="61" s="1"/>
  <c r="N674" i="61"/>
  <c r="U546" i="61"/>
  <c r="Z546" i="61" s="1"/>
  <c r="N546" i="61"/>
  <c r="U482" i="61"/>
  <c r="Z482" i="61" s="1"/>
  <c r="N482" i="61"/>
  <c r="N346" i="61"/>
  <c r="U346" i="61"/>
  <c r="Z346" i="61" s="1"/>
  <c r="U122" i="61"/>
  <c r="Z122" i="61" s="1"/>
  <c r="N122" i="61"/>
  <c r="U247" i="61"/>
  <c r="Z247" i="61" s="1"/>
  <c r="N247" i="61"/>
  <c r="U396" i="61"/>
  <c r="Z396" i="61" s="1"/>
  <c r="N396" i="61"/>
  <c r="U439" i="61"/>
  <c r="Z439" i="61" s="1"/>
  <c r="N439" i="61"/>
  <c r="U481" i="61"/>
  <c r="Z481" i="61" s="1"/>
  <c r="N481" i="61"/>
  <c r="U567" i="61"/>
  <c r="Z567" i="61" s="1"/>
  <c r="N567" i="61"/>
  <c r="U265" i="61"/>
  <c r="Z265" i="61" s="1"/>
  <c r="N265" i="61"/>
  <c r="N372" i="61"/>
  <c r="U372" i="61"/>
  <c r="Z372" i="61" s="1"/>
  <c r="U393" i="61"/>
  <c r="Z393" i="61" s="1"/>
  <c r="N393" i="61"/>
  <c r="U543" i="61"/>
  <c r="Z543" i="61" s="1"/>
  <c r="N543" i="61"/>
  <c r="N564" i="61"/>
  <c r="U564" i="61"/>
  <c r="Z564" i="61" s="1"/>
  <c r="N628" i="61"/>
  <c r="U628" i="61"/>
  <c r="Z628" i="61" s="1"/>
  <c r="U291" i="61"/>
  <c r="Z291" i="61" s="1"/>
  <c r="N291" i="61"/>
  <c r="N632" i="61"/>
  <c r="U632" i="61"/>
  <c r="Z632" i="61" s="1"/>
  <c r="U740" i="61"/>
  <c r="Z740" i="61" s="1"/>
  <c r="N740" i="61"/>
  <c r="U804" i="61"/>
  <c r="Z804" i="61" s="1"/>
  <c r="N804" i="61"/>
  <c r="U847" i="61"/>
  <c r="Z847" i="61" s="1"/>
  <c r="N847" i="61"/>
  <c r="U275" i="61"/>
  <c r="Z275" i="61" s="1"/>
  <c r="N275" i="61"/>
  <c r="N360" i="61"/>
  <c r="U360" i="61"/>
  <c r="Z360" i="61" s="1"/>
  <c r="N616" i="61"/>
  <c r="U616" i="61"/>
  <c r="Z616" i="61" s="1"/>
  <c r="U647" i="61"/>
  <c r="Z647" i="61" s="1"/>
  <c r="N647" i="61"/>
  <c r="U668" i="61"/>
  <c r="Z668" i="61" s="1"/>
  <c r="N668" i="61"/>
  <c r="U711" i="61"/>
  <c r="Z711" i="61" s="1"/>
  <c r="N711" i="61"/>
  <c r="U753" i="61"/>
  <c r="Z753" i="61" s="1"/>
  <c r="N753" i="61"/>
  <c r="U817" i="61"/>
  <c r="Z817" i="61" s="1"/>
  <c r="N817" i="61"/>
  <c r="U839" i="61"/>
  <c r="Z839" i="61" s="1"/>
  <c r="N839" i="61"/>
  <c r="U656" i="61"/>
  <c r="Z656" i="61" s="1"/>
  <c r="N656" i="61"/>
  <c r="N784" i="61"/>
  <c r="U784" i="61"/>
  <c r="Z784" i="61" s="1"/>
  <c r="N888" i="61"/>
  <c r="U888" i="61"/>
  <c r="Z888" i="61" s="1"/>
  <c r="U131" i="61"/>
  <c r="Z131" i="61" s="1"/>
  <c r="N131" i="61"/>
  <c r="U47" i="61"/>
  <c r="Z47" i="61" s="1"/>
  <c r="N47" i="61"/>
  <c r="U304" i="61"/>
  <c r="Z304" i="61" s="1"/>
  <c r="N304" i="61"/>
  <c r="N683" i="61"/>
  <c r="U683" i="61"/>
  <c r="Z683" i="61" s="1"/>
  <c r="U811" i="61"/>
  <c r="Z811" i="61" s="1"/>
  <c r="N811" i="61"/>
  <c r="N880" i="61"/>
  <c r="U880" i="61"/>
  <c r="Z880" i="61" s="1"/>
  <c r="U161" i="61"/>
  <c r="Z161" i="61" s="1"/>
  <c r="N161" i="61"/>
  <c r="U91" i="61"/>
  <c r="Z91" i="61" s="1"/>
  <c r="N91" i="61"/>
  <c r="U45" i="61"/>
  <c r="Z45" i="61" s="1"/>
  <c r="N45" i="61"/>
  <c r="U437" i="61"/>
  <c r="Z437" i="61" s="1"/>
  <c r="N437" i="61"/>
  <c r="U707" i="61"/>
  <c r="Z707" i="61" s="1"/>
  <c r="N707" i="61"/>
  <c r="U749" i="61"/>
  <c r="Z749" i="61" s="1"/>
  <c r="N749" i="61"/>
  <c r="N792" i="61"/>
  <c r="U792" i="61"/>
  <c r="Z792" i="61" s="1"/>
  <c r="U152" i="61"/>
  <c r="Z152" i="61" s="1"/>
  <c r="N152" i="61"/>
  <c r="U873" i="61"/>
  <c r="Z873" i="61" s="1"/>
  <c r="N873" i="61"/>
  <c r="U175" i="61"/>
  <c r="Z175" i="61" s="1"/>
  <c r="N175" i="61"/>
  <c r="U121" i="61"/>
  <c r="Z121" i="61" s="1"/>
  <c r="N121" i="61"/>
  <c r="U256" i="61"/>
  <c r="Z256" i="61" s="1"/>
  <c r="N256" i="61"/>
  <c r="U879" i="61"/>
  <c r="Z879" i="61" s="1"/>
  <c r="N879" i="61"/>
  <c r="U129" i="61"/>
  <c r="Z129" i="61" s="1"/>
  <c r="N129" i="61"/>
  <c r="N512" i="61"/>
  <c r="U512" i="61"/>
  <c r="Z512" i="61" s="1"/>
  <c r="U147" i="61"/>
  <c r="Z147" i="61" s="1"/>
  <c r="N147" i="61"/>
  <c r="U845" i="61"/>
  <c r="Z845" i="61" s="1"/>
  <c r="N845" i="61"/>
  <c r="N590" i="61"/>
  <c r="U590" i="61"/>
  <c r="Z590" i="61" s="1"/>
  <c r="U326" i="61"/>
  <c r="Z326" i="61" s="1"/>
  <c r="N326" i="61"/>
  <c r="N730" i="61"/>
  <c r="U730" i="61"/>
  <c r="Z730" i="61" s="1"/>
  <c r="U658" i="61"/>
  <c r="Z658" i="61" s="1"/>
  <c r="N658" i="61"/>
  <c r="U466" i="61"/>
  <c r="Z466" i="61" s="1"/>
  <c r="N466" i="61"/>
  <c r="U84" i="61"/>
  <c r="Z84" i="61" s="1"/>
  <c r="N84" i="61"/>
  <c r="U202" i="61"/>
  <c r="Z202" i="61" s="1"/>
  <c r="N202" i="61"/>
  <c r="N90" i="61"/>
  <c r="U90" i="61"/>
  <c r="Z90" i="61" s="1"/>
  <c r="U438" i="61"/>
  <c r="Z438" i="61" s="1"/>
  <c r="N438" i="61"/>
  <c r="U238" i="61"/>
  <c r="Z238" i="61" s="1"/>
  <c r="N238" i="61"/>
  <c r="U231" i="61"/>
  <c r="Z231" i="61" s="1"/>
  <c r="N231" i="61"/>
  <c r="U359" i="61"/>
  <c r="Z359" i="61" s="1"/>
  <c r="N359" i="61"/>
  <c r="U508" i="61"/>
  <c r="Z508" i="61" s="1"/>
  <c r="N508" i="61"/>
  <c r="U593" i="61"/>
  <c r="Z593" i="61" s="1"/>
  <c r="N593" i="61"/>
  <c r="U313" i="61"/>
  <c r="Z313" i="61" s="1"/>
  <c r="N313" i="61"/>
  <c r="U356" i="61"/>
  <c r="Z356" i="61" s="1"/>
  <c r="N356" i="61"/>
  <c r="U484" i="61"/>
  <c r="Z484" i="61" s="1"/>
  <c r="N484" i="61"/>
  <c r="N505" i="61"/>
  <c r="U505" i="61"/>
  <c r="Z505" i="61" s="1"/>
  <c r="N569" i="61"/>
  <c r="U569" i="61"/>
  <c r="Z569" i="61" s="1"/>
  <c r="U216" i="61"/>
  <c r="Z216" i="61" s="1"/>
  <c r="N216" i="61"/>
  <c r="N301" i="61"/>
  <c r="U301" i="61"/>
  <c r="Z301" i="61" s="1"/>
  <c r="U344" i="61"/>
  <c r="Z344" i="61" s="1"/>
  <c r="N344" i="61"/>
  <c r="N472" i="61"/>
  <c r="U472" i="61"/>
  <c r="Z472" i="61" s="1"/>
  <c r="U515" i="61"/>
  <c r="Z515" i="61" s="1"/>
  <c r="N515" i="61"/>
  <c r="U557" i="61"/>
  <c r="Z557" i="61" s="1"/>
  <c r="N557" i="61"/>
  <c r="N600" i="61"/>
  <c r="U600" i="61"/>
  <c r="Z600" i="61" s="1"/>
  <c r="U639" i="61"/>
  <c r="Z639" i="61" s="1"/>
  <c r="N639" i="61"/>
  <c r="U703" i="61"/>
  <c r="Z703" i="61" s="1"/>
  <c r="N703" i="61"/>
  <c r="U767" i="61"/>
  <c r="Z767" i="61" s="1"/>
  <c r="N767" i="61"/>
  <c r="U788" i="61"/>
  <c r="Z788" i="61" s="1"/>
  <c r="N788" i="61"/>
  <c r="N852" i="61"/>
  <c r="U852" i="61"/>
  <c r="Z852" i="61" s="1"/>
  <c r="N328" i="61"/>
  <c r="U328" i="61"/>
  <c r="Z328" i="61" s="1"/>
  <c r="U413" i="61"/>
  <c r="Z413" i="61" s="1"/>
  <c r="N413" i="61"/>
  <c r="U499" i="61"/>
  <c r="Z499" i="61" s="1"/>
  <c r="N499" i="61"/>
  <c r="U695" i="61"/>
  <c r="Z695" i="61" s="1"/>
  <c r="N695" i="61"/>
  <c r="U737" i="61"/>
  <c r="Z737" i="61" s="1"/>
  <c r="N737" i="61"/>
  <c r="U759" i="61"/>
  <c r="Z759" i="61" s="1"/>
  <c r="N759" i="61"/>
  <c r="U823" i="61"/>
  <c r="Z823" i="61" s="1"/>
  <c r="N823" i="61"/>
  <c r="U844" i="61"/>
  <c r="Z844" i="61" s="1"/>
  <c r="N844" i="61"/>
  <c r="U709" i="61"/>
  <c r="Z709" i="61" s="1"/>
  <c r="N709" i="61"/>
  <c r="N837" i="61"/>
  <c r="U837" i="61"/>
  <c r="Z837" i="61" s="1"/>
  <c r="U893" i="61"/>
  <c r="Z893" i="61" s="1"/>
  <c r="N893" i="61"/>
  <c r="U55" i="61"/>
  <c r="Z55" i="61" s="1"/>
  <c r="N55" i="61"/>
  <c r="U39" i="61"/>
  <c r="Z39" i="61" s="1"/>
  <c r="N39" i="61"/>
  <c r="N496" i="61"/>
  <c r="U496" i="61"/>
  <c r="Z496" i="61" s="1"/>
  <c r="U651" i="61"/>
  <c r="Z651" i="61" s="1"/>
  <c r="N651" i="61"/>
  <c r="U736" i="61"/>
  <c r="Z736" i="61" s="1"/>
  <c r="N736" i="61"/>
  <c r="N779" i="61"/>
  <c r="U779" i="61"/>
  <c r="Z779" i="61" s="1"/>
  <c r="U75" i="61"/>
  <c r="Z75" i="61" s="1"/>
  <c r="N75" i="61"/>
  <c r="U288" i="61"/>
  <c r="Z288" i="61" s="1"/>
  <c r="N288" i="61"/>
  <c r="U373" i="61"/>
  <c r="Z373" i="61" s="1"/>
  <c r="N373" i="61"/>
  <c r="N760" i="61"/>
  <c r="U760" i="61"/>
  <c r="Z760" i="61" s="1"/>
  <c r="U803" i="61"/>
  <c r="Z803" i="61" s="1"/>
  <c r="N803" i="61"/>
  <c r="U277" i="61"/>
  <c r="Z277" i="61" s="1"/>
  <c r="N277" i="61"/>
  <c r="U171" i="61"/>
  <c r="Z171" i="61" s="1"/>
  <c r="N171" i="61"/>
  <c r="U427" i="61"/>
  <c r="Z427" i="61" s="1"/>
  <c r="N427" i="61"/>
  <c r="U139" i="61"/>
  <c r="Z139" i="61" s="1"/>
  <c r="N139" i="61"/>
  <c r="U908" i="61"/>
  <c r="Z908" i="61" s="1"/>
  <c r="N908" i="61"/>
  <c r="N776" i="61"/>
  <c r="U776" i="61"/>
  <c r="Z776" i="61" s="1"/>
  <c r="U894" i="61"/>
  <c r="Z894" i="61" s="1"/>
  <c r="N894" i="61"/>
  <c r="U766" i="61"/>
  <c r="Z766" i="61" s="1"/>
  <c r="N766" i="61"/>
  <c r="U842" i="61"/>
  <c r="Z842" i="61" s="1"/>
  <c r="N842" i="61"/>
  <c r="U586" i="61"/>
  <c r="Z586" i="61" s="1"/>
  <c r="N586" i="61"/>
  <c r="U370" i="61"/>
  <c r="Z370" i="61" s="1"/>
  <c r="N370" i="61"/>
  <c r="U742" i="61"/>
  <c r="Z742" i="61" s="1"/>
  <c r="N742" i="61"/>
  <c r="U486" i="61"/>
  <c r="Z486" i="61" s="1"/>
  <c r="N486" i="61"/>
  <c r="U770" i="61"/>
  <c r="Z770" i="61" s="1"/>
  <c r="N770" i="61"/>
  <c r="U642" i="61"/>
  <c r="Z642" i="61" s="1"/>
  <c r="N642" i="61"/>
  <c r="U578" i="61"/>
  <c r="Z578" i="61" s="1"/>
  <c r="N578" i="61"/>
  <c r="U514" i="61"/>
  <c r="Z514" i="61" s="1"/>
  <c r="N514" i="61"/>
  <c r="U450" i="61"/>
  <c r="Z450" i="61" s="1"/>
  <c r="N450" i="61"/>
  <c r="U98" i="61"/>
  <c r="Z98" i="61" s="1"/>
  <c r="N98" i="61"/>
  <c r="N206" i="61"/>
  <c r="U206" i="61"/>
  <c r="Z206" i="61" s="1"/>
  <c r="U257" i="61"/>
  <c r="Z257" i="61" s="1"/>
  <c r="N257" i="61"/>
  <c r="U300" i="61"/>
  <c r="Z300" i="61" s="1"/>
  <c r="N300" i="61"/>
  <c r="U385" i="61"/>
  <c r="Z385" i="61" s="1"/>
  <c r="N385" i="61"/>
  <c r="U428" i="61"/>
  <c r="Z428" i="61" s="1"/>
  <c r="N428" i="61"/>
  <c r="U556" i="61"/>
  <c r="Z556" i="61" s="1"/>
  <c r="N556" i="61"/>
  <c r="N319" i="61"/>
  <c r="U319" i="61"/>
  <c r="Z319" i="61" s="1"/>
  <c r="U361" i="61"/>
  <c r="Z361" i="61" s="1"/>
  <c r="N361" i="61"/>
  <c r="U511" i="61"/>
  <c r="Z511" i="61" s="1"/>
  <c r="N511" i="61"/>
  <c r="N532" i="61"/>
  <c r="U532" i="61"/>
  <c r="Z532" i="61" s="1"/>
  <c r="U553" i="61"/>
  <c r="Z553" i="61" s="1"/>
  <c r="N553" i="61"/>
  <c r="N596" i="61"/>
  <c r="U596" i="61"/>
  <c r="Z596" i="61" s="1"/>
  <c r="U269" i="61"/>
  <c r="Z269" i="61" s="1"/>
  <c r="N269" i="61"/>
  <c r="N355" i="61"/>
  <c r="U355" i="61"/>
  <c r="Z355" i="61" s="1"/>
  <c r="N568" i="61"/>
  <c r="U568" i="61"/>
  <c r="Z568" i="61" s="1"/>
  <c r="U665" i="61"/>
  <c r="Z665" i="61" s="1"/>
  <c r="N665" i="61"/>
  <c r="U815" i="61"/>
  <c r="Z815" i="61" s="1"/>
  <c r="N815" i="61"/>
  <c r="U253" i="61"/>
  <c r="Z253" i="61" s="1"/>
  <c r="N253" i="61"/>
  <c r="N552" i="61"/>
  <c r="U552" i="61"/>
  <c r="Z552" i="61" s="1"/>
  <c r="U636" i="61"/>
  <c r="Z636" i="61" s="1"/>
  <c r="N636" i="61"/>
  <c r="U657" i="61"/>
  <c r="Z657" i="61" s="1"/>
  <c r="N657" i="61"/>
  <c r="U849" i="61"/>
  <c r="Z849" i="61" s="1"/>
  <c r="N849" i="61"/>
  <c r="U379" i="61"/>
  <c r="Z379" i="61" s="1"/>
  <c r="N379" i="61"/>
  <c r="U635" i="61"/>
  <c r="Z635" i="61" s="1"/>
  <c r="N635" i="61"/>
  <c r="U763" i="61"/>
  <c r="Z763" i="61" s="1"/>
  <c r="N763" i="61"/>
  <c r="U848" i="61"/>
  <c r="Z848" i="61" s="1"/>
  <c r="N848" i="61"/>
  <c r="N168" i="61"/>
  <c r="U168" i="61"/>
  <c r="Z168" i="61" s="1"/>
  <c r="U120" i="61"/>
  <c r="Z120" i="61" s="1"/>
  <c r="N120" i="61"/>
  <c r="N661" i="61"/>
  <c r="U661" i="61"/>
  <c r="Z661" i="61" s="1"/>
  <c r="U151" i="61"/>
  <c r="Z151" i="61" s="1"/>
  <c r="N151" i="61"/>
  <c r="U51" i="61"/>
  <c r="Z51" i="61" s="1"/>
  <c r="N51" i="61"/>
  <c r="U21" i="61"/>
  <c r="Z21" i="61" s="1"/>
  <c r="N21" i="61"/>
  <c r="U37" i="61"/>
  <c r="Z37" i="61" s="1"/>
  <c r="N37" i="61"/>
  <c r="N480" i="61"/>
  <c r="U480" i="61"/>
  <c r="Z480" i="61" s="1"/>
  <c r="N728" i="61"/>
  <c r="U728" i="61"/>
  <c r="Z728" i="61" s="1"/>
  <c r="U835" i="61"/>
  <c r="Z835" i="61" s="1"/>
  <c r="N835" i="61"/>
  <c r="U900" i="61"/>
  <c r="Z900" i="61" s="1"/>
  <c r="N900" i="61"/>
  <c r="N680" i="61"/>
  <c r="U680" i="61"/>
  <c r="Z680" i="61" s="1"/>
  <c r="U181" i="61"/>
  <c r="Z181" i="61" s="1"/>
  <c r="N181" i="61"/>
  <c r="U149" i="61"/>
  <c r="Z149" i="61" s="1"/>
  <c r="N149" i="61"/>
  <c r="U829" i="61"/>
  <c r="Z829" i="61" s="1"/>
  <c r="N829" i="61"/>
  <c r="N597" i="61"/>
  <c r="U597" i="61"/>
  <c r="Z597" i="61" s="1"/>
  <c r="U890" i="61"/>
  <c r="Z890" i="61" s="1"/>
  <c r="N890" i="61"/>
  <c r="U506" i="61"/>
  <c r="Z506" i="61" s="1"/>
  <c r="N506" i="61"/>
  <c r="U106" i="61"/>
  <c r="Z106" i="61" s="1"/>
  <c r="N106" i="61"/>
  <c r="U710" i="61"/>
  <c r="Z710" i="61" s="1"/>
  <c r="N710" i="61"/>
  <c r="U470" i="61"/>
  <c r="Z470" i="61" s="1"/>
  <c r="N470" i="61"/>
  <c r="U690" i="61"/>
  <c r="Z690" i="61" s="1"/>
  <c r="N690" i="61"/>
  <c r="U562" i="61"/>
  <c r="Z562" i="61" s="1"/>
  <c r="N562" i="61"/>
  <c r="U234" i="61"/>
  <c r="Z234" i="61" s="1"/>
  <c r="N234" i="61"/>
  <c r="U82" i="61"/>
  <c r="Z82" i="61" s="1"/>
  <c r="N82" i="61"/>
  <c r="N886" i="61"/>
  <c r="U886" i="61"/>
  <c r="Z886" i="61" s="1"/>
  <c r="U614" i="61"/>
  <c r="Z614" i="61" s="1"/>
  <c r="N614" i="61"/>
  <c r="U263" i="61"/>
  <c r="Z263" i="61" s="1"/>
  <c r="N263" i="61"/>
  <c r="N369" i="61"/>
  <c r="U369" i="61"/>
  <c r="Z369" i="61" s="1"/>
  <c r="U455" i="61"/>
  <c r="Z455" i="61" s="1"/>
  <c r="N455" i="61"/>
  <c r="N497" i="61"/>
  <c r="U497" i="61"/>
  <c r="Z497" i="61" s="1"/>
  <c r="N536" i="61"/>
  <c r="U536" i="61"/>
  <c r="Z536" i="61" s="1"/>
  <c r="U621" i="61"/>
  <c r="Z621" i="61" s="1"/>
  <c r="N621" i="61"/>
  <c r="U221" i="61"/>
  <c r="Z221" i="61" s="1"/>
  <c r="N221" i="61"/>
  <c r="U392" i="61"/>
  <c r="Z392" i="61" s="1"/>
  <c r="N392" i="61"/>
  <c r="U477" i="61"/>
  <c r="Z477" i="61" s="1"/>
  <c r="N477" i="61"/>
  <c r="U769" i="61"/>
  <c r="Z769" i="61" s="1"/>
  <c r="N769" i="61"/>
  <c r="N229" i="61"/>
  <c r="U229" i="61"/>
  <c r="Z229" i="61" s="1"/>
  <c r="U485" i="61"/>
  <c r="Z485" i="61" s="1"/>
  <c r="N485" i="61"/>
  <c r="U773" i="61"/>
  <c r="Z773" i="61" s="1"/>
  <c r="N773" i="61"/>
  <c r="N816" i="61"/>
  <c r="U816" i="61"/>
  <c r="Z816" i="61" s="1"/>
  <c r="U883" i="61"/>
  <c r="Z883" i="61" s="1"/>
  <c r="N883" i="61"/>
  <c r="U71" i="61"/>
  <c r="Z71" i="61" s="1"/>
  <c r="N71" i="61"/>
  <c r="U166" i="61"/>
  <c r="Z166" i="61" s="1"/>
  <c r="N166" i="61"/>
  <c r="U41" i="61"/>
  <c r="Z41" i="61" s="1"/>
  <c r="N41" i="61"/>
  <c r="N712" i="61"/>
  <c r="U712" i="61"/>
  <c r="Z712" i="61" s="1"/>
  <c r="U903" i="61"/>
  <c r="Z903" i="61" s="1"/>
  <c r="N903" i="61"/>
  <c r="U165" i="61"/>
  <c r="Z165" i="61" s="1"/>
  <c r="N165" i="61"/>
  <c r="N798" i="61"/>
  <c r="U798" i="61"/>
  <c r="Z798" i="61" s="1"/>
  <c r="N606" i="61"/>
  <c r="U606" i="61"/>
  <c r="Z606" i="61" s="1"/>
  <c r="N96" i="61"/>
  <c r="U96" i="61"/>
  <c r="Z96" i="61" s="1"/>
  <c r="U550" i="61"/>
  <c r="Z550" i="61" s="1"/>
  <c r="N550" i="61"/>
  <c r="U802" i="61"/>
  <c r="Z802" i="61" s="1"/>
  <c r="N802" i="61"/>
  <c r="U610" i="61"/>
  <c r="Z610" i="61" s="1"/>
  <c r="N610" i="61"/>
  <c r="N218" i="61"/>
  <c r="U218" i="61"/>
  <c r="Z218" i="61" s="1"/>
  <c r="U582" i="61"/>
  <c r="Z582" i="61" s="1"/>
  <c r="N582" i="61"/>
  <c r="U332" i="61"/>
  <c r="Z332" i="61" s="1"/>
  <c r="N332" i="61"/>
  <c r="U353" i="61"/>
  <c r="Z353" i="61" s="1"/>
  <c r="N353" i="61"/>
  <c r="U417" i="61"/>
  <c r="Z417" i="61" s="1"/>
  <c r="N417" i="61"/>
  <c r="N609" i="61"/>
  <c r="U609" i="61"/>
  <c r="Z609" i="61" s="1"/>
  <c r="U457" i="61"/>
  <c r="Z457" i="61" s="1"/>
  <c r="N457" i="61"/>
  <c r="U248" i="61"/>
  <c r="Z248" i="61" s="1"/>
  <c r="N248" i="61"/>
  <c r="U589" i="61"/>
  <c r="Z589" i="61" s="1"/>
  <c r="N589" i="61"/>
  <c r="U655" i="61"/>
  <c r="Z655" i="61" s="1"/>
  <c r="N655" i="61"/>
  <c r="U189" i="61"/>
  <c r="Z189" i="61" s="1"/>
  <c r="N189" i="61"/>
  <c r="U421" i="61"/>
  <c r="Z421" i="61" s="1"/>
  <c r="N421" i="61"/>
  <c r="N176" i="61"/>
  <c r="U176" i="61"/>
  <c r="Z176" i="61" s="1"/>
  <c r="U148" i="61"/>
  <c r="Z148" i="61" s="1"/>
  <c r="N148" i="61"/>
  <c r="U170" i="61"/>
  <c r="Z170" i="61" s="1"/>
  <c r="N170" i="61"/>
  <c r="U267" i="61"/>
  <c r="Z267" i="61" s="1"/>
  <c r="N267" i="61"/>
  <c r="U135" i="61"/>
  <c r="Z135" i="61" s="1"/>
  <c r="N135" i="61"/>
  <c r="U876" i="61"/>
  <c r="Z876" i="61" s="1"/>
  <c r="N876" i="61"/>
  <c r="U105" i="61"/>
  <c r="Z105" i="61" s="1"/>
  <c r="N105" i="61"/>
  <c r="U846" i="61"/>
  <c r="Z846" i="61" s="1"/>
  <c r="N846" i="61"/>
  <c r="N602" i="61"/>
  <c r="U602" i="61"/>
  <c r="Z602" i="61" s="1"/>
  <c r="U190" i="61"/>
  <c r="Z190" i="61" s="1"/>
  <c r="N190" i="61"/>
  <c r="U722" i="61"/>
  <c r="Z722" i="61" s="1"/>
  <c r="N722" i="61"/>
  <c r="U594" i="61"/>
  <c r="Z594" i="61" s="1"/>
  <c r="N594" i="61"/>
  <c r="U394" i="61"/>
  <c r="Z394" i="61" s="1"/>
  <c r="N394" i="61"/>
  <c r="U330" i="61"/>
  <c r="Z330" i="61" s="1"/>
  <c r="N330" i="61"/>
  <c r="U209" i="61"/>
  <c r="Z209" i="61" s="1"/>
  <c r="N209" i="61"/>
  <c r="U252" i="61"/>
  <c r="Z252" i="61" s="1"/>
  <c r="N252" i="61"/>
  <c r="U316" i="61"/>
  <c r="Z316" i="61" s="1"/>
  <c r="N316" i="61"/>
  <c r="U380" i="61"/>
  <c r="Z380" i="61" s="1"/>
  <c r="N380" i="61"/>
  <c r="U185" i="61"/>
  <c r="Z185" i="61" s="1"/>
  <c r="N185" i="61"/>
  <c r="U441" i="61"/>
  <c r="Z441" i="61" s="1"/>
  <c r="N441" i="61"/>
  <c r="U527" i="61"/>
  <c r="Z527" i="61" s="1"/>
  <c r="N527" i="61"/>
  <c r="U612" i="61"/>
  <c r="Z612" i="61" s="1"/>
  <c r="N612" i="61"/>
  <c r="U541" i="61"/>
  <c r="Z541" i="61" s="1"/>
  <c r="N541" i="61"/>
  <c r="N801" i="61"/>
  <c r="U801" i="61"/>
  <c r="Z801" i="61" s="1"/>
  <c r="U164" i="61"/>
  <c r="Z164" i="61" s="1"/>
  <c r="N164" i="61"/>
  <c r="N180" i="61"/>
  <c r="U180" i="61"/>
  <c r="Z180" i="61" s="1"/>
  <c r="N864" i="61"/>
  <c r="U864" i="61"/>
  <c r="Z864" i="61" s="1"/>
  <c r="U885" i="61"/>
  <c r="Z885" i="61" s="1"/>
  <c r="N885" i="61"/>
  <c r="U203" i="61"/>
  <c r="Z203" i="61" s="1"/>
  <c r="N203" i="61"/>
  <c r="U103" i="61"/>
  <c r="Z103" i="61" s="1"/>
  <c r="N103" i="61"/>
  <c r="U34" i="61"/>
  <c r="Z34" i="61" s="1"/>
  <c r="N34" i="61"/>
  <c r="U889" i="61"/>
  <c r="Z889" i="61" s="1"/>
  <c r="N889" i="61"/>
  <c r="U132" i="61"/>
  <c r="Z132" i="61" s="1"/>
  <c r="N132" i="61"/>
  <c r="U574" i="61"/>
  <c r="Z574" i="61" s="1"/>
  <c r="N574" i="61"/>
  <c r="N64" i="61"/>
  <c r="U64" i="61"/>
  <c r="Z64" i="61" s="1"/>
  <c r="U246" i="61"/>
  <c r="Z246" i="61" s="1"/>
  <c r="N246" i="61"/>
  <c r="U458" i="61"/>
  <c r="Z458" i="61" s="1"/>
  <c r="N458" i="61"/>
  <c r="U706" i="61"/>
  <c r="Z706" i="61" s="1"/>
  <c r="N706" i="61"/>
  <c r="U88" i="61"/>
  <c r="Z88" i="61" s="1"/>
  <c r="N88" i="61"/>
  <c r="U102" i="61"/>
  <c r="Z102" i="61" s="1"/>
  <c r="N102" i="61"/>
  <c r="U215" i="61"/>
  <c r="Z215" i="61" s="1"/>
  <c r="N215" i="61"/>
  <c r="U279" i="61"/>
  <c r="Z279" i="61" s="1"/>
  <c r="N279" i="61"/>
  <c r="U599" i="61"/>
  <c r="Z599" i="61" s="1"/>
  <c r="N599" i="61"/>
  <c r="U404" i="61"/>
  <c r="Z404" i="61" s="1"/>
  <c r="N404" i="61"/>
  <c r="U468" i="61"/>
  <c r="Z468" i="61" s="1"/>
  <c r="N468" i="61"/>
  <c r="U793" i="61"/>
  <c r="Z793" i="61" s="1"/>
  <c r="N793" i="61"/>
  <c r="U381" i="61"/>
  <c r="Z381" i="61" s="1"/>
  <c r="N381" i="61"/>
  <c r="U743" i="61"/>
  <c r="Z743" i="61" s="1"/>
  <c r="N743" i="61"/>
  <c r="U764" i="61"/>
  <c r="Z764" i="61" s="1"/>
  <c r="N764" i="61"/>
  <c r="U828" i="61"/>
  <c r="Z828" i="61" s="1"/>
  <c r="N828" i="61"/>
  <c r="N464" i="61"/>
  <c r="U464" i="61"/>
  <c r="Z464" i="61" s="1"/>
  <c r="U677" i="61"/>
  <c r="Z677" i="61" s="1"/>
  <c r="N677" i="61"/>
  <c r="U899" i="61"/>
  <c r="Z899" i="61" s="1"/>
  <c r="N899" i="61"/>
  <c r="U159" i="61"/>
  <c r="Z159" i="61" s="1"/>
  <c r="N159" i="61"/>
  <c r="U517" i="61"/>
  <c r="Z517" i="61" s="1"/>
  <c r="N517" i="61"/>
  <c r="U133" i="61"/>
  <c r="Z133" i="61" s="1"/>
  <c r="N133" i="61"/>
  <c r="U199" i="61"/>
  <c r="Z199" i="61" s="1"/>
  <c r="N199" i="61"/>
  <c r="U284" i="61"/>
  <c r="Z284" i="61" s="1"/>
  <c r="N284" i="61"/>
  <c r="U391" i="61"/>
  <c r="Z391" i="61" s="1"/>
  <c r="N391" i="61"/>
  <c r="U281" i="61"/>
  <c r="Z281" i="61" s="1"/>
  <c r="N281" i="61"/>
  <c r="U452" i="61"/>
  <c r="Z452" i="61" s="1"/>
  <c r="N452" i="61"/>
  <c r="N237" i="61"/>
  <c r="U237" i="61"/>
  <c r="Z237" i="61" s="1"/>
  <c r="U365" i="61"/>
  <c r="Z365" i="61" s="1"/>
  <c r="N365" i="61"/>
  <c r="U777" i="61"/>
  <c r="Z777" i="61" s="1"/>
  <c r="N777" i="61"/>
  <c r="U705" i="61"/>
  <c r="Z705" i="61" s="1"/>
  <c r="N705" i="61"/>
  <c r="U645" i="61"/>
  <c r="Z645" i="61" s="1"/>
  <c r="N645" i="61"/>
  <c r="U904" i="61"/>
  <c r="Z904" i="61" s="1"/>
  <c r="N904" i="61"/>
  <c r="U197" i="61"/>
  <c r="Z197" i="61" s="1"/>
  <c r="N197" i="61"/>
  <c r="U453" i="61"/>
  <c r="Z453" i="61" s="1"/>
  <c r="N453" i="61"/>
  <c r="U672" i="61"/>
  <c r="Z672" i="61" s="1"/>
  <c r="N672" i="61"/>
  <c r="U245" i="61"/>
  <c r="Z245" i="61" s="1"/>
  <c r="N245" i="61"/>
  <c r="U739" i="61"/>
  <c r="Z739" i="61" s="1"/>
  <c r="N739" i="61"/>
  <c r="N448" i="61"/>
  <c r="U448" i="61"/>
  <c r="Z448" i="61" s="1"/>
  <c r="U69" i="61"/>
  <c r="Z69" i="61" s="1"/>
  <c r="N69" i="61"/>
  <c r="U840" i="61"/>
  <c r="Z840" i="61" s="1"/>
  <c r="N840" i="61"/>
  <c r="U77" i="61"/>
  <c r="Z77" i="61" s="1"/>
  <c r="N77" i="61"/>
  <c r="U406" i="61"/>
  <c r="Z406" i="61" s="1"/>
  <c r="N406" i="61"/>
  <c r="U214" i="61"/>
  <c r="Z214" i="61" s="1"/>
  <c r="N214" i="61"/>
  <c r="U126" i="61"/>
  <c r="Z126" i="61" s="1"/>
  <c r="N126" i="61"/>
  <c r="U554" i="61"/>
  <c r="Z554" i="61" s="1"/>
  <c r="N554" i="61"/>
  <c r="U338" i="61"/>
  <c r="Z338" i="61" s="1"/>
  <c r="N338" i="61"/>
  <c r="U806" i="61"/>
  <c r="Z806" i="61" s="1"/>
  <c r="N806" i="61"/>
  <c r="U422" i="61"/>
  <c r="Z422" i="61" s="1"/>
  <c r="N422" i="61"/>
  <c r="U410" i="61"/>
  <c r="Z410" i="61" s="1"/>
  <c r="N410" i="61"/>
  <c r="U130" i="61"/>
  <c r="Z130" i="61" s="1"/>
  <c r="N130" i="61"/>
  <c r="N398" i="61"/>
  <c r="U398" i="61"/>
  <c r="Z398" i="61" s="1"/>
  <c r="U375" i="61"/>
  <c r="Z375" i="61" s="1"/>
  <c r="N375" i="61"/>
  <c r="U631" i="61"/>
  <c r="Z631" i="61" s="1"/>
  <c r="N631" i="61"/>
  <c r="U223" i="61"/>
  <c r="Z223" i="61" s="1"/>
  <c r="N223" i="61"/>
  <c r="U287" i="61"/>
  <c r="Z287" i="61" s="1"/>
  <c r="N287" i="61"/>
  <c r="U329" i="61"/>
  <c r="Z329" i="61" s="1"/>
  <c r="N329" i="61"/>
  <c r="N436" i="61"/>
  <c r="U436" i="61"/>
  <c r="Z436" i="61" s="1"/>
  <c r="U521" i="61"/>
  <c r="Z521" i="61" s="1"/>
  <c r="N521" i="61"/>
  <c r="U607" i="61"/>
  <c r="Z607" i="61" s="1"/>
  <c r="N607" i="61"/>
  <c r="U376" i="61"/>
  <c r="Z376" i="61" s="1"/>
  <c r="N376" i="61"/>
  <c r="N461" i="61"/>
  <c r="U461" i="61"/>
  <c r="Z461" i="61" s="1"/>
  <c r="U547" i="61"/>
  <c r="Z547" i="61" s="1"/>
  <c r="N547" i="61"/>
  <c r="N719" i="61"/>
  <c r="U719" i="61"/>
  <c r="Z719" i="61" s="1"/>
  <c r="U689" i="61"/>
  <c r="Z689" i="61" s="1"/>
  <c r="N689" i="61"/>
  <c r="U219" i="61"/>
  <c r="Z219" i="61" s="1"/>
  <c r="N219" i="61"/>
  <c r="U560" i="61"/>
  <c r="Z560" i="61" s="1"/>
  <c r="N560" i="61"/>
  <c r="U768" i="61"/>
  <c r="Z768" i="61" s="1"/>
  <c r="N768" i="61"/>
  <c r="U523" i="61"/>
  <c r="Z523" i="61" s="1"/>
  <c r="N523" i="61"/>
  <c r="N701" i="61"/>
  <c r="U701" i="61"/>
  <c r="Z701" i="61" s="1"/>
  <c r="U97" i="61"/>
  <c r="Z97" i="61" s="1"/>
  <c r="N97" i="61"/>
  <c r="U36" i="61"/>
  <c r="Z36" i="61" s="1"/>
  <c r="N36" i="61"/>
  <c r="N654" i="61"/>
  <c r="U654" i="61"/>
  <c r="Z654" i="61" s="1"/>
  <c r="N794" i="61"/>
  <c r="U794" i="61"/>
  <c r="Z794" i="61" s="1"/>
  <c r="N337" i="61"/>
  <c r="U337" i="61"/>
  <c r="Z337" i="61" s="1"/>
  <c r="U444" i="61"/>
  <c r="Z444" i="61" s="1"/>
  <c r="N444" i="61"/>
  <c r="U572" i="61"/>
  <c r="Z572" i="61" s="1"/>
  <c r="N572" i="61"/>
  <c r="U207" i="61"/>
  <c r="Z207" i="61" s="1"/>
  <c r="N207" i="61"/>
  <c r="U228" i="61"/>
  <c r="Z228" i="61" s="1"/>
  <c r="N228" i="61"/>
  <c r="N463" i="61"/>
  <c r="U463" i="61"/>
  <c r="Z463" i="61" s="1"/>
  <c r="U809" i="61"/>
  <c r="Z809" i="61" s="1"/>
  <c r="N809" i="61"/>
  <c r="N673" i="61"/>
  <c r="U673" i="61"/>
  <c r="Z673" i="61" s="1"/>
  <c r="U272" i="61"/>
  <c r="Z272" i="61" s="1"/>
  <c r="N272" i="61"/>
  <c r="U613" i="61"/>
  <c r="Z613" i="61" s="1"/>
  <c r="N613" i="61"/>
  <c r="U667" i="61"/>
  <c r="Z667" i="61" s="1"/>
  <c r="N667" i="61"/>
  <c r="U752" i="61"/>
  <c r="Z752" i="61" s="1"/>
  <c r="N752" i="61"/>
  <c r="U795" i="61"/>
  <c r="Z795" i="61" s="1"/>
  <c r="N795" i="61"/>
  <c r="U79" i="61"/>
  <c r="Z79" i="61" s="1"/>
  <c r="N79" i="61"/>
  <c r="U240" i="61"/>
  <c r="Z240" i="61" s="1"/>
  <c r="N240" i="61"/>
  <c r="U693" i="61"/>
  <c r="Z693" i="61" s="1"/>
  <c r="N693" i="61"/>
  <c r="N544" i="61"/>
  <c r="U544" i="61"/>
  <c r="Z544" i="61" s="1"/>
  <c r="N629" i="61"/>
  <c r="U629" i="61"/>
  <c r="Z629" i="61" s="1"/>
  <c r="N619" i="61"/>
  <c r="U619" i="61"/>
  <c r="Z619" i="61" s="1"/>
  <c r="U881" i="61"/>
  <c r="Z881" i="61" s="1"/>
  <c r="N881" i="61"/>
  <c r="U30" i="61"/>
  <c r="Z30" i="61" s="1"/>
  <c r="N30" i="61"/>
  <c r="U491" i="61"/>
  <c r="Z491" i="61" s="1"/>
  <c r="N491" i="61"/>
  <c r="U57" i="61"/>
  <c r="Z57" i="61" s="1"/>
  <c r="N57" i="61"/>
  <c r="N384" i="61"/>
  <c r="U384" i="61"/>
  <c r="Z384" i="61" s="1"/>
  <c r="U510" i="61"/>
  <c r="Z510" i="61" s="1"/>
  <c r="N510" i="61"/>
  <c r="U446" i="61"/>
  <c r="Z446" i="61" s="1"/>
  <c r="N446" i="61"/>
  <c r="U374" i="61"/>
  <c r="Z374" i="61" s="1"/>
  <c r="N374" i="61"/>
  <c r="N158" i="61"/>
  <c r="U158" i="61"/>
  <c r="Z158" i="61" s="1"/>
  <c r="U630" i="61"/>
  <c r="Z630" i="61" s="1"/>
  <c r="N630" i="61"/>
  <c r="N286" i="61"/>
  <c r="U286" i="61"/>
  <c r="Z286" i="61" s="1"/>
  <c r="U898" i="61"/>
  <c r="Z898" i="61" s="1"/>
  <c r="N898" i="61"/>
  <c r="N250" i="61"/>
  <c r="U250" i="61"/>
  <c r="Z250" i="61" s="1"/>
  <c r="U646" i="61"/>
  <c r="Z646" i="61" s="1"/>
  <c r="N646" i="61"/>
  <c r="U321" i="61"/>
  <c r="Z321" i="61" s="1"/>
  <c r="N321" i="61"/>
  <c r="U191" i="61"/>
  <c r="Z191" i="61" s="1"/>
  <c r="N191" i="61"/>
  <c r="N340" i="61"/>
  <c r="U340" i="61"/>
  <c r="Z340" i="61" s="1"/>
  <c r="U383" i="61"/>
  <c r="Z383" i="61" s="1"/>
  <c r="N383" i="61"/>
  <c r="U575" i="61"/>
  <c r="Z575" i="61" s="1"/>
  <c r="N575" i="61"/>
  <c r="U617" i="61"/>
  <c r="Z617" i="61" s="1"/>
  <c r="N617" i="61"/>
  <c r="U227" i="61"/>
  <c r="Z227" i="61" s="1"/>
  <c r="N227" i="61"/>
  <c r="N440" i="61"/>
  <c r="U440" i="61"/>
  <c r="Z440" i="61" s="1"/>
  <c r="U525" i="61"/>
  <c r="Z525" i="61" s="1"/>
  <c r="N525" i="61"/>
  <c r="U772" i="61"/>
  <c r="Z772" i="61" s="1"/>
  <c r="N772" i="61"/>
  <c r="U836" i="61"/>
  <c r="Z836" i="61" s="1"/>
  <c r="N836" i="61"/>
  <c r="N339" i="61"/>
  <c r="U339" i="61"/>
  <c r="Z339" i="61" s="1"/>
  <c r="U509" i="61"/>
  <c r="Z509" i="61" s="1"/>
  <c r="N509" i="61"/>
  <c r="U679" i="61"/>
  <c r="Z679" i="61" s="1"/>
  <c r="N679" i="61"/>
  <c r="U549" i="61"/>
  <c r="Z549" i="61" s="1"/>
  <c r="N549" i="61"/>
  <c r="U27" i="61"/>
  <c r="Z27" i="61" s="1"/>
  <c r="N27" i="61"/>
  <c r="U43" i="61"/>
  <c r="Z43" i="61" s="1"/>
  <c r="N43" i="61"/>
  <c r="U347" i="61"/>
  <c r="Z347" i="61" s="1"/>
  <c r="N347" i="61"/>
  <c r="U704" i="61"/>
  <c r="Z704" i="61" s="1"/>
  <c r="N704" i="61"/>
  <c r="N832" i="61"/>
  <c r="U832" i="61"/>
  <c r="Z832" i="61" s="1"/>
  <c r="U162" i="61"/>
  <c r="Z162" i="61" s="1"/>
  <c r="N162" i="61"/>
  <c r="U112" i="61"/>
  <c r="Z112" i="61" s="1"/>
  <c r="N112" i="61"/>
  <c r="U179" i="61"/>
  <c r="Z179" i="61" s="1"/>
  <c r="N179" i="61"/>
  <c r="U53" i="61"/>
  <c r="Z53" i="61" s="1"/>
  <c r="N53" i="61"/>
  <c r="U819" i="61"/>
  <c r="Z819" i="61" s="1"/>
  <c r="N819" i="61"/>
  <c r="U155" i="61"/>
  <c r="Z155" i="61" s="1"/>
  <c r="N155" i="61"/>
  <c r="U101" i="61"/>
  <c r="Z101" i="61" s="1"/>
  <c r="N101" i="61"/>
  <c r="U73" i="61"/>
  <c r="Z73" i="61" s="1"/>
  <c r="N73" i="61"/>
  <c r="U61" i="61"/>
  <c r="Z61" i="61" s="1"/>
  <c r="N61" i="61"/>
  <c r="U686" i="61"/>
  <c r="Z686" i="61" s="1"/>
  <c r="N686" i="61"/>
  <c r="U494" i="61"/>
  <c r="Z494" i="61" s="1"/>
  <c r="N494" i="61"/>
  <c r="U358" i="61"/>
  <c r="Z358" i="61" s="1"/>
  <c r="N358" i="61"/>
  <c r="N698" i="61"/>
  <c r="U698" i="61"/>
  <c r="Z698" i="61" s="1"/>
  <c r="U418" i="61"/>
  <c r="Z418" i="61" s="1"/>
  <c r="N418" i="61"/>
  <c r="U290" i="61"/>
  <c r="Z290" i="61" s="1"/>
  <c r="N290" i="61"/>
  <c r="U150" i="61"/>
  <c r="Z150" i="61" s="1"/>
  <c r="N150" i="61"/>
  <c r="U220" i="61"/>
  <c r="Z220" i="61" s="1"/>
  <c r="N220" i="61"/>
  <c r="U241" i="61"/>
  <c r="Z241" i="61" s="1"/>
  <c r="N241" i="61"/>
  <c r="U327" i="61"/>
  <c r="Z327" i="61" s="1"/>
  <c r="N327" i="61"/>
  <c r="U476" i="61"/>
  <c r="Z476" i="61" s="1"/>
  <c r="N476" i="61"/>
  <c r="U561" i="61"/>
  <c r="Z561" i="61" s="1"/>
  <c r="N561" i="61"/>
  <c r="U196" i="61"/>
  <c r="Z196" i="61" s="1"/>
  <c r="N196" i="61"/>
  <c r="U260" i="61"/>
  <c r="Z260" i="61" s="1"/>
  <c r="N260" i="61"/>
  <c r="U345" i="61"/>
  <c r="Z345" i="61" s="1"/>
  <c r="N345" i="61"/>
  <c r="U409" i="61"/>
  <c r="Z409" i="61" s="1"/>
  <c r="N409" i="61"/>
  <c r="N495" i="61"/>
  <c r="U495" i="61"/>
  <c r="Z495" i="61" s="1"/>
  <c r="N559" i="61"/>
  <c r="U559" i="61"/>
  <c r="Z559" i="61" s="1"/>
  <c r="U580" i="61"/>
  <c r="Z580" i="61" s="1"/>
  <c r="N580" i="61"/>
  <c r="U601" i="61"/>
  <c r="Z601" i="61" s="1"/>
  <c r="N601" i="61"/>
  <c r="N623" i="61"/>
  <c r="U623" i="61"/>
  <c r="Z623" i="61" s="1"/>
  <c r="U195" i="61"/>
  <c r="Z195" i="61" s="1"/>
  <c r="N195" i="61"/>
  <c r="U323" i="61"/>
  <c r="Z323" i="61" s="1"/>
  <c r="N323" i="61"/>
  <c r="U579" i="61"/>
  <c r="Z579" i="61" s="1"/>
  <c r="N579" i="61"/>
  <c r="U649" i="61"/>
  <c r="Z649" i="61" s="1"/>
  <c r="N649" i="61"/>
  <c r="U799" i="61"/>
  <c r="Z799" i="61" s="1"/>
  <c r="N799" i="61"/>
  <c r="U841" i="61"/>
  <c r="Z841" i="61" s="1"/>
  <c r="N841" i="61"/>
  <c r="U349" i="61"/>
  <c r="Z349" i="61" s="1"/>
  <c r="N349" i="61"/>
  <c r="U520" i="61"/>
  <c r="Z520" i="61" s="1"/>
  <c r="N520" i="61"/>
  <c r="U663" i="61"/>
  <c r="Z663" i="61" s="1"/>
  <c r="N663" i="61"/>
  <c r="U315" i="61"/>
  <c r="Z315" i="61" s="1"/>
  <c r="N315" i="61"/>
  <c r="U688" i="61"/>
  <c r="Z688" i="61" s="1"/>
  <c r="N688" i="61"/>
  <c r="U104" i="61"/>
  <c r="Z104" i="61" s="1"/>
  <c r="N104" i="61"/>
  <c r="U283" i="61"/>
  <c r="Z283" i="61" s="1"/>
  <c r="N283" i="61"/>
  <c r="U368" i="61"/>
  <c r="Z368" i="61" s="1"/>
  <c r="N368" i="61"/>
  <c r="U624" i="61"/>
  <c r="Z624" i="61" s="1"/>
  <c r="N624" i="61"/>
  <c r="U800" i="61"/>
  <c r="Z800" i="61" s="1"/>
  <c r="N800" i="61"/>
  <c r="U587" i="61"/>
  <c r="Z587" i="61" s="1"/>
  <c r="N587" i="61"/>
  <c r="N696" i="61"/>
  <c r="U696" i="61"/>
  <c r="Z696" i="61" s="1"/>
  <c r="U781" i="61"/>
  <c r="Z781" i="61" s="1"/>
  <c r="N781" i="61"/>
  <c r="N824" i="61"/>
  <c r="U824" i="61"/>
  <c r="Z824" i="61" s="1"/>
  <c r="U124" i="61"/>
  <c r="Z124" i="61" s="1"/>
  <c r="N124" i="61"/>
  <c r="U851" i="61"/>
  <c r="Z851" i="61" s="1"/>
  <c r="N851" i="61"/>
  <c r="U65" i="61"/>
  <c r="Z65" i="61" s="1"/>
  <c r="N65" i="61"/>
  <c r="U235" i="61"/>
  <c r="Z235" i="61" s="1"/>
  <c r="N235" i="61"/>
  <c r="U659" i="61"/>
  <c r="Z659" i="61" s="1"/>
  <c r="N659" i="61"/>
  <c r="U111" i="61"/>
  <c r="Z111" i="61" s="1"/>
  <c r="N111" i="61"/>
  <c r="U733" i="61"/>
  <c r="Z733" i="61" s="1"/>
  <c r="N733" i="61"/>
  <c r="U169" i="61"/>
  <c r="Z169" i="61" s="1"/>
  <c r="N169" i="61"/>
  <c r="N744" i="61"/>
  <c r="U744" i="61"/>
  <c r="Z744" i="61" s="1"/>
  <c r="U862" i="61"/>
  <c r="Z862" i="61" s="1"/>
  <c r="N862" i="61"/>
  <c r="U342" i="61"/>
  <c r="Z342" i="61" s="1"/>
  <c r="N342" i="61"/>
  <c r="N62" i="61"/>
  <c r="U62" i="61"/>
  <c r="Z62" i="61" s="1"/>
  <c r="U810" i="61"/>
  <c r="Z810" i="61" s="1"/>
  <c r="N810" i="61"/>
  <c r="U426" i="61"/>
  <c r="Z426" i="61" s="1"/>
  <c r="N426" i="61"/>
  <c r="U402" i="61"/>
  <c r="Z402" i="61" s="1"/>
  <c r="N402" i="61"/>
  <c r="U210" i="61"/>
  <c r="Z210" i="61" s="1"/>
  <c r="N210" i="61"/>
  <c r="U678" i="61"/>
  <c r="Z678" i="61" s="1"/>
  <c r="N678" i="61"/>
  <c r="U100" i="61"/>
  <c r="Z100" i="61" s="1"/>
  <c r="N100" i="61"/>
  <c r="N282" i="61"/>
  <c r="U282" i="61"/>
  <c r="Z282" i="61" s="1"/>
  <c r="U66" i="61"/>
  <c r="Z66" i="61" s="1"/>
  <c r="N66" i="61"/>
  <c r="U454" i="61"/>
  <c r="Z454" i="61" s="1"/>
  <c r="N454" i="61"/>
  <c r="U86" i="61"/>
  <c r="Z86" i="61" s="1"/>
  <c r="N86" i="61"/>
  <c r="U183" i="61"/>
  <c r="Z183" i="61" s="1"/>
  <c r="N183" i="61"/>
  <c r="U289" i="61"/>
  <c r="Z289" i="61" s="1"/>
  <c r="N289" i="61"/>
  <c r="U503" i="61"/>
  <c r="Z503" i="61" s="1"/>
  <c r="N503" i="61"/>
  <c r="U588" i="61"/>
  <c r="Z588" i="61" s="1"/>
  <c r="N588" i="61"/>
  <c r="U201" i="61"/>
  <c r="Z201" i="61" s="1"/>
  <c r="N201" i="61"/>
  <c r="U479" i="61"/>
  <c r="Z479" i="61" s="1"/>
  <c r="N479" i="61"/>
  <c r="N500" i="61"/>
  <c r="U500" i="61"/>
  <c r="Z500" i="61" s="1"/>
  <c r="U585" i="61"/>
  <c r="Z585" i="61" s="1"/>
  <c r="N585" i="61"/>
  <c r="N205" i="61"/>
  <c r="U205" i="61"/>
  <c r="Z205" i="61" s="1"/>
  <c r="U333" i="61"/>
  <c r="Z333" i="61" s="1"/>
  <c r="N333" i="61"/>
  <c r="N504" i="61"/>
  <c r="U504" i="61"/>
  <c r="Z504" i="61" s="1"/>
  <c r="U676" i="61"/>
  <c r="Z676" i="61" s="1"/>
  <c r="N676" i="61"/>
  <c r="N761" i="61"/>
  <c r="U761" i="61"/>
  <c r="Z761" i="61" s="1"/>
  <c r="U317" i="61"/>
  <c r="Z317" i="61" s="1"/>
  <c r="N317" i="61"/>
  <c r="N573" i="61"/>
  <c r="U573" i="61"/>
  <c r="Z573" i="61" s="1"/>
  <c r="U251" i="61"/>
  <c r="Z251" i="61" s="1"/>
  <c r="N251" i="61"/>
  <c r="U336" i="61"/>
  <c r="Z336" i="61" s="1"/>
  <c r="N336" i="61"/>
  <c r="U699" i="61"/>
  <c r="Z699" i="61" s="1"/>
  <c r="N699" i="61"/>
  <c r="U827" i="61"/>
  <c r="Z827" i="61" s="1"/>
  <c r="N827" i="61"/>
  <c r="N109" i="61"/>
  <c r="U109" i="61"/>
  <c r="Z109" i="61" s="1"/>
  <c r="U35" i="61"/>
  <c r="Z35" i="61" s="1"/>
  <c r="N35" i="61"/>
  <c r="U389" i="61"/>
  <c r="Z389" i="61" s="1"/>
  <c r="N389" i="61"/>
  <c r="U475" i="61"/>
  <c r="Z475" i="61" s="1"/>
  <c r="N475" i="61"/>
  <c r="N901" i="61"/>
  <c r="U901" i="61"/>
  <c r="Z901" i="61" s="1"/>
  <c r="U140" i="61"/>
  <c r="Z140" i="61" s="1"/>
  <c r="N140" i="61"/>
  <c r="U123" i="61"/>
  <c r="Z123" i="61" s="1"/>
  <c r="N123" i="61"/>
  <c r="U352" i="61"/>
  <c r="Z352" i="61" s="1"/>
  <c r="N352" i="61"/>
  <c r="N664" i="61"/>
  <c r="U664" i="61"/>
  <c r="Z664" i="61" s="1"/>
  <c r="U533" i="61"/>
  <c r="Z533" i="61" s="1"/>
  <c r="N533" i="61"/>
  <c r="U163" i="61"/>
  <c r="Z163" i="61" s="1"/>
  <c r="N163" i="61"/>
  <c r="N22" i="61"/>
  <c r="U22" i="61"/>
  <c r="Z22" i="61" s="1"/>
  <c r="U320" i="61"/>
  <c r="Z320" i="61" s="1"/>
  <c r="N320" i="61"/>
  <c r="U24" i="61"/>
  <c r="Z24" i="61" s="1"/>
  <c r="N24" i="61"/>
  <c r="U341" i="61"/>
  <c r="Z341" i="61" s="1"/>
  <c r="N341" i="61"/>
  <c r="N177" i="61"/>
  <c r="U177" i="61"/>
  <c r="Z177" i="61" s="1"/>
  <c r="U40" i="61"/>
  <c r="Z40" i="61" s="1"/>
  <c r="N40" i="61"/>
  <c r="U910" i="61"/>
  <c r="Z910" i="61" s="1"/>
  <c r="N910" i="61"/>
  <c r="N782" i="61"/>
  <c r="U782" i="61"/>
  <c r="Z782" i="61" s="1"/>
  <c r="N718" i="61"/>
  <c r="U718" i="61"/>
  <c r="Z718" i="61" s="1"/>
  <c r="N526" i="61"/>
  <c r="U526" i="61"/>
  <c r="Z526" i="61" s="1"/>
  <c r="N462" i="61"/>
  <c r="U462" i="61"/>
  <c r="Z462" i="61" s="1"/>
  <c r="U262" i="61"/>
  <c r="Z262" i="61" s="1"/>
  <c r="N262" i="61"/>
  <c r="U46" i="61"/>
  <c r="Z46" i="61" s="1"/>
  <c r="N46" i="61"/>
  <c r="N666" i="61"/>
  <c r="U666" i="61"/>
  <c r="Z666" i="61" s="1"/>
  <c r="U76" i="61"/>
  <c r="Z76" i="61" s="1"/>
  <c r="N76" i="61"/>
  <c r="U258" i="61"/>
  <c r="Z258" i="61" s="1"/>
  <c r="N258" i="61"/>
  <c r="N154" i="61"/>
  <c r="U154" i="61"/>
  <c r="Z154" i="61" s="1"/>
  <c r="U662" i="61"/>
  <c r="Z662" i="61" s="1"/>
  <c r="N662" i="61"/>
  <c r="N72" i="61"/>
  <c r="U72" i="61"/>
  <c r="Z72" i="61" s="1"/>
  <c r="U318" i="61"/>
  <c r="Z318" i="61" s="1"/>
  <c r="N318" i="61"/>
  <c r="U850" i="61"/>
  <c r="Z850" i="61" s="1"/>
  <c r="N850" i="61"/>
  <c r="U786" i="61"/>
  <c r="Z786" i="61" s="1"/>
  <c r="N786" i="61"/>
  <c r="U694" i="61"/>
  <c r="Z694" i="61" s="1"/>
  <c r="N694" i="61"/>
  <c r="N54" i="61"/>
  <c r="U54" i="61"/>
  <c r="Z54" i="61" s="1"/>
  <c r="N273" i="61"/>
  <c r="U273" i="61"/>
  <c r="Z273" i="61" s="1"/>
  <c r="U401" i="61"/>
  <c r="Z401" i="61" s="1"/>
  <c r="N401" i="61"/>
  <c r="U249" i="61"/>
  <c r="Z249" i="61" s="1"/>
  <c r="N249" i="61"/>
  <c r="U292" i="61"/>
  <c r="Z292" i="61" s="1"/>
  <c r="N292" i="61"/>
  <c r="U335" i="61"/>
  <c r="Z335" i="61" s="1"/>
  <c r="N335" i="61"/>
  <c r="N399" i="61"/>
  <c r="U399" i="61"/>
  <c r="Z399" i="61" s="1"/>
  <c r="U420" i="61"/>
  <c r="Z420" i="61" s="1"/>
  <c r="N420" i="61"/>
  <c r="U259" i="61"/>
  <c r="Z259" i="61" s="1"/>
  <c r="N259" i="61"/>
  <c r="U387" i="61"/>
  <c r="Z387" i="61" s="1"/>
  <c r="N387" i="61"/>
  <c r="U429" i="61"/>
  <c r="Z429" i="61" s="1"/>
  <c r="N429" i="61"/>
  <c r="N831" i="61"/>
  <c r="U831" i="61"/>
  <c r="Z831" i="61" s="1"/>
  <c r="N200" i="61"/>
  <c r="U200" i="61"/>
  <c r="Z200" i="61" s="1"/>
  <c r="U371" i="61"/>
  <c r="Z371" i="61" s="1"/>
  <c r="N371" i="61"/>
  <c r="U528" i="61"/>
  <c r="Z528" i="61" s="1"/>
  <c r="N528" i="61"/>
  <c r="U872" i="61"/>
  <c r="Z872" i="61" s="1"/>
  <c r="N872" i="61"/>
  <c r="U153" i="61"/>
  <c r="Z153" i="61" s="1"/>
  <c r="N153" i="61"/>
  <c r="U325" i="61"/>
  <c r="Z325" i="61" s="1"/>
  <c r="N325" i="61"/>
  <c r="U581" i="61"/>
  <c r="Z581" i="61" s="1"/>
  <c r="N581" i="61"/>
  <c r="U821" i="61"/>
  <c r="Z821" i="61" s="1"/>
  <c r="N821" i="61"/>
  <c r="U907" i="61"/>
  <c r="Z907" i="61" s="1"/>
  <c r="N907" i="61"/>
  <c r="N174" i="61"/>
  <c r="U174" i="61"/>
  <c r="Z174" i="61" s="1"/>
  <c r="U128" i="61"/>
  <c r="Z128" i="61" s="1"/>
  <c r="N128" i="61"/>
  <c r="U33" i="61"/>
  <c r="Z33" i="61" s="1"/>
  <c r="N33" i="61"/>
  <c r="U717" i="61"/>
  <c r="Z717" i="61" s="1"/>
  <c r="N717" i="61"/>
  <c r="U797" i="61"/>
  <c r="Z797" i="61" s="1"/>
  <c r="N797" i="61"/>
  <c r="N93" i="61"/>
  <c r="U93" i="61"/>
  <c r="Z93" i="61" s="1"/>
  <c r="U765" i="61"/>
  <c r="Z765" i="61" s="1"/>
  <c r="N765" i="61"/>
  <c r="N81" i="61"/>
  <c r="U81" i="61"/>
  <c r="Z81" i="61" s="1"/>
  <c r="N20" i="61"/>
  <c r="U20" i="61"/>
  <c r="Z20" i="61" s="1"/>
  <c r="N865" i="61"/>
  <c r="U865" i="61"/>
  <c r="Z865" i="61" s="1"/>
  <c r="N116" i="61"/>
  <c r="U116" i="61"/>
  <c r="Z116" i="61" s="1"/>
  <c r="N884" i="61"/>
  <c r="U884" i="61"/>
  <c r="Z884" i="61" s="1"/>
  <c r="U830" i="61"/>
  <c r="Z830" i="61" s="1"/>
  <c r="N830" i="61"/>
  <c r="U702" i="61"/>
  <c r="Z702" i="61" s="1"/>
  <c r="N702" i="61"/>
  <c r="U638" i="61"/>
  <c r="Z638" i="61" s="1"/>
  <c r="N638" i="61"/>
  <c r="U310" i="61"/>
  <c r="Z310" i="61" s="1"/>
  <c r="N310" i="61"/>
  <c r="N94" i="61"/>
  <c r="U94" i="61"/>
  <c r="Z94" i="61" s="1"/>
  <c r="N714" i="61"/>
  <c r="U714" i="61"/>
  <c r="Z714" i="61" s="1"/>
  <c r="U138" i="61"/>
  <c r="Z138" i="61" s="1"/>
  <c r="N138" i="61"/>
  <c r="U870" i="61"/>
  <c r="Z870" i="61" s="1"/>
  <c r="N870" i="61"/>
  <c r="N414" i="61"/>
  <c r="U414" i="61"/>
  <c r="Z414" i="61" s="1"/>
  <c r="U834" i="61"/>
  <c r="Z834" i="61" s="1"/>
  <c r="N834" i="61"/>
  <c r="U378" i="61"/>
  <c r="Z378" i="61" s="1"/>
  <c r="N378" i="61"/>
  <c r="N314" i="61"/>
  <c r="U314" i="61"/>
  <c r="Z314" i="61" s="1"/>
  <c r="U134" i="61"/>
  <c r="Z134" i="61" s="1"/>
  <c r="N134" i="61"/>
  <c r="U193" i="61"/>
  <c r="Z193" i="61" s="1"/>
  <c r="N193" i="61"/>
  <c r="U236" i="61"/>
  <c r="Z236" i="61" s="1"/>
  <c r="N236" i="61"/>
  <c r="U343" i="61"/>
  <c r="Z343" i="61" s="1"/>
  <c r="N343" i="61"/>
  <c r="U364" i="61"/>
  <c r="Z364" i="61" s="1"/>
  <c r="N364" i="61"/>
  <c r="U407" i="61"/>
  <c r="Z407" i="61" s="1"/>
  <c r="N407" i="61"/>
  <c r="U471" i="61"/>
  <c r="Z471" i="61" s="1"/>
  <c r="N471" i="61"/>
  <c r="N577" i="61"/>
  <c r="U577" i="61"/>
  <c r="Z577" i="61" s="1"/>
  <c r="U212" i="61"/>
  <c r="Z212" i="61" s="1"/>
  <c r="N212" i="61"/>
  <c r="N255" i="61"/>
  <c r="U255" i="61"/>
  <c r="Z255" i="61" s="1"/>
  <c r="U276" i="61"/>
  <c r="Z276" i="61" s="1"/>
  <c r="N276" i="61"/>
  <c r="U425" i="61"/>
  <c r="Z425" i="61" s="1"/>
  <c r="N425" i="61"/>
  <c r="U447" i="61"/>
  <c r="Z447" i="61" s="1"/>
  <c r="N447" i="61"/>
  <c r="U489" i="61"/>
  <c r="Z489" i="61" s="1"/>
  <c r="N489" i="61"/>
  <c r="U184" i="61"/>
  <c r="Z184" i="61" s="1"/>
  <c r="N184" i="61"/>
  <c r="U397" i="61"/>
  <c r="Z397" i="61" s="1"/>
  <c r="N397" i="61"/>
  <c r="U483" i="61"/>
  <c r="Z483" i="61" s="1"/>
  <c r="N483" i="61"/>
  <c r="N751" i="61"/>
  <c r="U751" i="61"/>
  <c r="Z751" i="61" s="1"/>
  <c r="U857" i="61"/>
  <c r="Z857" i="61" s="1"/>
  <c r="N857" i="61"/>
  <c r="U211" i="61"/>
  <c r="Z211" i="61" s="1"/>
  <c r="N211" i="61"/>
  <c r="U296" i="61"/>
  <c r="Z296" i="61" s="1"/>
  <c r="N296" i="61"/>
  <c r="U424" i="61"/>
  <c r="Z424" i="61" s="1"/>
  <c r="N424" i="61"/>
  <c r="U467" i="61"/>
  <c r="Z467" i="61" s="1"/>
  <c r="N467" i="61"/>
  <c r="U595" i="61"/>
  <c r="Z595" i="61" s="1"/>
  <c r="N595" i="61"/>
  <c r="U721" i="61"/>
  <c r="Z721" i="61" s="1"/>
  <c r="N721" i="61"/>
  <c r="U785" i="61"/>
  <c r="Z785" i="61" s="1"/>
  <c r="N785" i="61"/>
  <c r="U807" i="61"/>
  <c r="Z807" i="61" s="1"/>
  <c r="N807" i="61"/>
  <c r="U208" i="61"/>
  <c r="Z208" i="61" s="1"/>
  <c r="N208" i="61"/>
  <c r="N720" i="61"/>
  <c r="U720" i="61"/>
  <c r="Z720" i="61" s="1"/>
  <c r="U805" i="61"/>
  <c r="Z805" i="61" s="1"/>
  <c r="N805" i="61"/>
  <c r="U877" i="61"/>
  <c r="Z877" i="61" s="1"/>
  <c r="N877" i="61"/>
  <c r="U63" i="61"/>
  <c r="Z63" i="61" s="1"/>
  <c r="N63" i="61"/>
  <c r="N432" i="61"/>
  <c r="U432" i="61"/>
  <c r="Z432" i="61" s="1"/>
  <c r="N747" i="61"/>
  <c r="U747" i="61"/>
  <c r="Z747" i="61" s="1"/>
  <c r="N869" i="61"/>
  <c r="U869" i="61"/>
  <c r="Z869" i="61" s="1"/>
  <c r="U178" i="61"/>
  <c r="Z178" i="61" s="1"/>
  <c r="N178" i="61"/>
  <c r="U224" i="61"/>
  <c r="Z224" i="61" s="1"/>
  <c r="N224" i="61"/>
  <c r="U395" i="61"/>
  <c r="Z395" i="61" s="1"/>
  <c r="N395" i="61"/>
  <c r="N565" i="61"/>
  <c r="U565" i="61"/>
  <c r="Z565" i="61" s="1"/>
  <c r="U771" i="61"/>
  <c r="Z771" i="61" s="1"/>
  <c r="N771" i="61"/>
  <c r="N555" i="61"/>
  <c r="U555" i="61"/>
  <c r="Z555" i="61" s="1"/>
  <c r="U44" i="61"/>
  <c r="Z44" i="61" s="1"/>
  <c r="N44" i="61"/>
  <c r="U28" i="61"/>
  <c r="Z28" i="61" s="1"/>
  <c r="N28" i="61"/>
  <c r="N808" i="61"/>
  <c r="U808" i="61"/>
  <c r="Z808" i="61" s="1"/>
  <c r="U576" i="61"/>
  <c r="Z576" i="61" s="1"/>
  <c r="N576" i="61"/>
  <c r="U905" i="61"/>
  <c r="Z905" i="61" s="1"/>
  <c r="N905" i="61"/>
  <c r="N895" i="61"/>
  <c r="U895" i="61"/>
  <c r="Z895" i="61" s="1"/>
  <c r="U637" i="61"/>
  <c r="Z637" i="61" s="1"/>
  <c r="N637" i="61"/>
  <c r="U878" i="61"/>
  <c r="Z878" i="61" s="1"/>
  <c r="N878" i="61"/>
  <c r="U622" i="61"/>
  <c r="Z622" i="61" s="1"/>
  <c r="N622" i="61"/>
  <c r="U558" i="61"/>
  <c r="Z558" i="61" s="1"/>
  <c r="N558" i="61"/>
  <c r="U294" i="61"/>
  <c r="Z294" i="61" s="1"/>
  <c r="N294" i="61"/>
  <c r="U826" i="61"/>
  <c r="Z826" i="61" s="1"/>
  <c r="N826" i="61"/>
  <c r="N762" i="61"/>
  <c r="U762" i="61"/>
  <c r="Z762" i="61" s="1"/>
  <c r="N634" i="61"/>
  <c r="U634" i="61"/>
  <c r="Z634" i="61" s="1"/>
  <c r="U226" i="61"/>
  <c r="Z226" i="61" s="1"/>
  <c r="N226" i="61"/>
  <c r="U382" i="61"/>
  <c r="Z382" i="61" s="1"/>
  <c r="N382" i="61"/>
  <c r="U254" i="61"/>
  <c r="Z254" i="61" s="1"/>
  <c r="N254" i="61"/>
  <c r="U626" i="61"/>
  <c r="Z626" i="61" s="1"/>
  <c r="N626" i="61"/>
  <c r="U298" i="61"/>
  <c r="Z298" i="61" s="1"/>
  <c r="N298" i="61"/>
  <c r="U502" i="61"/>
  <c r="Z502" i="61" s="1"/>
  <c r="N502" i="61"/>
  <c r="B724" i="54"/>
  <c r="B355" i="54"/>
  <c r="B547" i="54"/>
  <c r="B7" i="54"/>
  <c r="B545" i="54"/>
  <c r="B5" i="54"/>
  <c r="T136" i="61" l="1"/>
  <c r="T431" i="61"/>
  <c r="T734" i="61"/>
  <c r="T400" i="61"/>
  <c r="T692" i="61"/>
  <c r="T367" i="61"/>
  <c r="T52" i="61"/>
  <c r="T48" i="61"/>
  <c r="T293" i="61"/>
  <c r="T233" i="61"/>
  <c r="T650" i="61"/>
  <c r="T145" i="61"/>
  <c r="T23" i="61"/>
  <c r="T724" i="61"/>
  <c r="T660" i="61"/>
  <c r="T377" i="61"/>
  <c r="T50" i="61"/>
  <c r="T538" i="61"/>
  <c r="T127" i="61"/>
  <c r="T608" i="61"/>
  <c r="T545" i="61"/>
  <c r="T350" i="61"/>
  <c r="T160" i="61"/>
  <c r="T715" i="61"/>
  <c r="T78" i="61"/>
  <c r="T113" i="61"/>
  <c r="T297" i="61"/>
  <c r="T186" i="61"/>
  <c r="T144" i="61"/>
  <c r="T243" i="61"/>
  <c r="T825" i="61"/>
  <c r="T697" i="61"/>
  <c r="T270" i="61"/>
  <c r="T634" i="61"/>
  <c r="T895" i="61"/>
  <c r="T555" i="61"/>
  <c r="T565" i="61"/>
  <c r="T869" i="61"/>
  <c r="T432" i="61"/>
  <c r="T720" i="61"/>
  <c r="T414" i="61"/>
  <c r="T94" i="61"/>
  <c r="T116" i="61"/>
  <c r="T20" i="61"/>
  <c r="T174" i="61"/>
  <c r="T831" i="61"/>
  <c r="T273" i="61"/>
  <c r="T72" i="61"/>
  <c r="T154" i="61"/>
  <c r="T462" i="61"/>
  <c r="T718" i="61"/>
  <c r="T177" i="61"/>
  <c r="T22" i="61"/>
  <c r="T573" i="61"/>
  <c r="T761" i="61"/>
  <c r="T504" i="61"/>
  <c r="T205" i="61"/>
  <c r="T500" i="61"/>
  <c r="T282" i="61"/>
  <c r="T744" i="61"/>
  <c r="T559" i="61"/>
  <c r="T698" i="61"/>
  <c r="T340" i="61"/>
  <c r="T250" i="61"/>
  <c r="T286" i="61"/>
  <c r="T158" i="61"/>
  <c r="T384" i="61"/>
  <c r="T629" i="61"/>
  <c r="T673" i="61"/>
  <c r="T463" i="61"/>
  <c r="T794" i="61"/>
  <c r="T701" i="61"/>
  <c r="T719" i="61"/>
  <c r="T461" i="61"/>
  <c r="T436" i="61"/>
  <c r="T398" i="61"/>
  <c r="T237" i="61"/>
  <c r="T180" i="61"/>
  <c r="T801" i="61"/>
  <c r="T609" i="61"/>
  <c r="T606" i="61"/>
  <c r="T712" i="61"/>
  <c r="T229" i="61"/>
  <c r="T536" i="61"/>
  <c r="T886" i="61"/>
  <c r="T597" i="61"/>
  <c r="T680" i="61"/>
  <c r="T480" i="61"/>
  <c r="T355" i="61"/>
  <c r="T596" i="61"/>
  <c r="T532" i="61"/>
  <c r="T760" i="61"/>
  <c r="T779" i="61"/>
  <c r="T328" i="61"/>
  <c r="T600" i="61"/>
  <c r="T505" i="61"/>
  <c r="T90" i="61"/>
  <c r="T512" i="61"/>
  <c r="T792" i="61"/>
  <c r="T784" i="61"/>
  <c r="T616" i="61"/>
  <c r="T632" i="61"/>
  <c r="T628" i="61"/>
  <c r="T372" i="61"/>
  <c r="T346" i="61"/>
  <c r="T222" i="61"/>
  <c r="T433" i="61"/>
  <c r="T298" i="61"/>
  <c r="T254" i="61"/>
  <c r="T226" i="61"/>
  <c r="T294" i="61"/>
  <c r="T622" i="61"/>
  <c r="T637" i="61"/>
  <c r="T905" i="61"/>
  <c r="T44" i="61"/>
  <c r="T771" i="61"/>
  <c r="T395" i="61"/>
  <c r="T178" i="61"/>
  <c r="T63" i="61"/>
  <c r="T805" i="61"/>
  <c r="T208" i="61"/>
  <c r="T785" i="61"/>
  <c r="T595" i="61"/>
  <c r="T424" i="61"/>
  <c r="T211" i="61"/>
  <c r="T397" i="61"/>
  <c r="T489" i="61"/>
  <c r="T425" i="61"/>
  <c r="T407" i="61"/>
  <c r="T343" i="61"/>
  <c r="T193" i="61"/>
  <c r="T834" i="61"/>
  <c r="T870" i="61"/>
  <c r="T310" i="61"/>
  <c r="T702" i="61"/>
  <c r="T717" i="61"/>
  <c r="T128" i="61"/>
  <c r="T907" i="61"/>
  <c r="T581" i="61"/>
  <c r="T153" i="61"/>
  <c r="T528" i="61"/>
  <c r="T429" i="61"/>
  <c r="T259" i="61"/>
  <c r="T292" i="61"/>
  <c r="T401" i="61"/>
  <c r="T786" i="61"/>
  <c r="T318" i="61"/>
  <c r="T662" i="61"/>
  <c r="T258" i="61"/>
  <c r="T262" i="61"/>
  <c r="T40" i="61"/>
  <c r="T341" i="61"/>
  <c r="T320" i="61"/>
  <c r="T163" i="61"/>
  <c r="T123" i="61"/>
  <c r="T389" i="61"/>
  <c r="T699" i="61"/>
  <c r="T251" i="61"/>
  <c r="T317" i="61"/>
  <c r="T676" i="61"/>
  <c r="T333" i="61"/>
  <c r="T585" i="61"/>
  <c r="T479" i="61"/>
  <c r="T588" i="61"/>
  <c r="T289" i="61"/>
  <c r="T86" i="61"/>
  <c r="T66" i="61"/>
  <c r="T100" i="61"/>
  <c r="T210" i="61"/>
  <c r="T426" i="61"/>
  <c r="T862" i="61"/>
  <c r="T169" i="61"/>
  <c r="T111" i="61"/>
  <c r="T235" i="61"/>
  <c r="T851" i="61"/>
  <c r="T800" i="61"/>
  <c r="T368" i="61"/>
  <c r="T104" i="61"/>
  <c r="T315" i="61"/>
  <c r="T520" i="61"/>
  <c r="T841" i="61"/>
  <c r="T649" i="61"/>
  <c r="T323" i="61"/>
  <c r="T580" i="61"/>
  <c r="T345" i="61"/>
  <c r="T196" i="61"/>
  <c r="T476" i="61"/>
  <c r="T241" i="61"/>
  <c r="T150" i="61"/>
  <c r="T418" i="61"/>
  <c r="T358" i="61"/>
  <c r="T686" i="61"/>
  <c r="T73" i="61"/>
  <c r="T155" i="61"/>
  <c r="T53" i="61"/>
  <c r="T112" i="61"/>
  <c r="T347" i="61"/>
  <c r="T27" i="61"/>
  <c r="T679" i="61"/>
  <c r="T772" i="61"/>
  <c r="T617" i="61"/>
  <c r="T383" i="61"/>
  <c r="T191" i="61"/>
  <c r="T646" i="61"/>
  <c r="T898" i="61"/>
  <c r="T630" i="61"/>
  <c r="T374" i="61"/>
  <c r="T510" i="61"/>
  <c r="T57" i="61"/>
  <c r="T30" i="61"/>
  <c r="T240" i="61"/>
  <c r="T795" i="61"/>
  <c r="T667" i="61"/>
  <c r="T272" i="61"/>
  <c r="T809" i="61"/>
  <c r="T228" i="61"/>
  <c r="T572" i="61"/>
  <c r="T97" i="61"/>
  <c r="T523" i="61"/>
  <c r="T560" i="61"/>
  <c r="T689" i="61"/>
  <c r="T547" i="61"/>
  <c r="T376" i="61"/>
  <c r="T521" i="61"/>
  <c r="T329" i="61"/>
  <c r="T223" i="61"/>
  <c r="T375" i="61"/>
  <c r="T130" i="61"/>
  <c r="T422" i="61"/>
  <c r="T338" i="61"/>
  <c r="T126" i="61"/>
  <c r="T406" i="61"/>
  <c r="T840" i="61"/>
  <c r="T245" i="61"/>
  <c r="T453" i="61"/>
  <c r="T904" i="61"/>
  <c r="T705" i="61"/>
  <c r="T365" i="61"/>
  <c r="T452" i="61"/>
  <c r="T391" i="61"/>
  <c r="T199" i="61"/>
  <c r="T517" i="61"/>
  <c r="T899" i="61"/>
  <c r="T764" i="61"/>
  <c r="T381" i="61"/>
  <c r="T468" i="61"/>
  <c r="T599" i="61"/>
  <c r="T215" i="61"/>
  <c r="T88" i="61"/>
  <c r="T458" i="61"/>
  <c r="T132" i="61"/>
  <c r="T34" i="61"/>
  <c r="T203" i="61"/>
  <c r="T164" i="61"/>
  <c r="T541" i="61"/>
  <c r="T527" i="61"/>
  <c r="T185" i="61"/>
  <c r="T316" i="61"/>
  <c r="T209" i="61"/>
  <c r="T394" i="61"/>
  <c r="T722" i="61"/>
  <c r="T105" i="61"/>
  <c r="T135" i="61"/>
  <c r="T170" i="61"/>
  <c r="T189" i="61"/>
  <c r="T589" i="61"/>
  <c r="T457" i="61"/>
  <c r="T417" i="61"/>
  <c r="T332" i="61"/>
  <c r="T802" i="61"/>
  <c r="T903" i="61"/>
  <c r="T41" i="61"/>
  <c r="T71" i="61"/>
  <c r="T485" i="61"/>
  <c r="T769" i="61"/>
  <c r="T392" i="61"/>
  <c r="T621" i="61"/>
  <c r="T614" i="61"/>
  <c r="T82" i="61"/>
  <c r="T562" i="61"/>
  <c r="T470" i="61"/>
  <c r="T106" i="61"/>
  <c r="T890" i="61"/>
  <c r="T829" i="61"/>
  <c r="T181" i="61"/>
  <c r="T900" i="61"/>
  <c r="T37" i="61"/>
  <c r="T51" i="61"/>
  <c r="T763" i="61"/>
  <c r="T379" i="61"/>
  <c r="T657" i="61"/>
  <c r="T815" i="61"/>
  <c r="T269" i="61"/>
  <c r="T553" i="61"/>
  <c r="T511" i="61"/>
  <c r="T428" i="61"/>
  <c r="T300" i="61"/>
  <c r="T450" i="61"/>
  <c r="T578" i="61"/>
  <c r="T770" i="61"/>
  <c r="T742" i="61"/>
  <c r="T586" i="61"/>
  <c r="T766" i="61"/>
  <c r="T139" i="61"/>
  <c r="T171" i="61"/>
  <c r="T803" i="61"/>
  <c r="T373" i="61"/>
  <c r="T75" i="61"/>
  <c r="T736" i="61"/>
  <c r="T55" i="61"/>
  <c r="T844" i="61"/>
  <c r="T759" i="61"/>
  <c r="T695" i="61"/>
  <c r="T413" i="61"/>
  <c r="T767" i="61"/>
  <c r="T639" i="61"/>
  <c r="T557" i="61"/>
  <c r="T484" i="61"/>
  <c r="T313" i="61"/>
  <c r="T508" i="61"/>
  <c r="T231" i="61"/>
  <c r="T438" i="61"/>
  <c r="T202" i="61"/>
  <c r="T466" i="61"/>
  <c r="T147" i="61"/>
  <c r="T129" i="61"/>
  <c r="T256" i="61"/>
  <c r="T175" i="61"/>
  <c r="T152" i="61"/>
  <c r="T749" i="61"/>
  <c r="T437" i="61"/>
  <c r="T91" i="61"/>
  <c r="T47" i="61"/>
  <c r="T656" i="61"/>
  <c r="T817" i="61"/>
  <c r="T711" i="61"/>
  <c r="T647" i="61"/>
  <c r="T847" i="61"/>
  <c r="T740" i="61"/>
  <c r="T291" i="61"/>
  <c r="T393" i="61"/>
  <c r="T265" i="61"/>
  <c r="T481" i="61"/>
  <c r="T396" i="61"/>
  <c r="T122" i="61"/>
  <c r="T482" i="61"/>
  <c r="T674" i="61"/>
  <c r="T74" i="61"/>
  <c r="T490" i="61"/>
  <c r="T868" i="61"/>
  <c r="T108" i="61"/>
  <c r="T653" i="61"/>
  <c r="T83" i="61"/>
  <c r="T156" i="61"/>
  <c r="T757" i="61"/>
  <c r="T859" i="61"/>
  <c r="T812" i="61"/>
  <c r="T307" i="61"/>
  <c r="T820" i="61"/>
  <c r="T713" i="61"/>
  <c r="T408" i="61"/>
  <c r="T324" i="61"/>
  <c r="T604" i="61"/>
  <c r="T540" i="61"/>
  <c r="T758" i="61"/>
  <c r="T362" i="61"/>
  <c r="T498" i="61"/>
  <c r="T882" i="61"/>
  <c r="T442" i="61"/>
  <c r="T430" i="61"/>
  <c r="T685" i="61"/>
  <c r="T87" i="61"/>
  <c r="T729" i="61"/>
  <c r="T611" i="61"/>
  <c r="T620" i="61"/>
  <c r="T492" i="61"/>
  <c r="T92" i="61"/>
  <c r="T522" i="61"/>
  <c r="T469" i="61"/>
  <c r="T887" i="61"/>
  <c r="T459" i="61"/>
  <c r="T107" i="61"/>
  <c r="T411" i="61"/>
  <c r="T443" i="61"/>
  <c r="T627" i="61"/>
  <c r="T285" i="61"/>
  <c r="T681" i="61"/>
  <c r="T633" i="61"/>
  <c r="T548" i="61"/>
  <c r="T615" i="61"/>
  <c r="T529" i="61"/>
  <c r="T295" i="61"/>
  <c r="T366" i="61"/>
  <c r="T114" i="61"/>
  <c r="T518" i="61"/>
  <c r="T474" i="61"/>
  <c r="T80" i="61"/>
  <c r="T723" i="61"/>
  <c r="T192" i="61"/>
  <c r="T29" i="61"/>
  <c r="T592" i="61"/>
  <c r="T796" i="61"/>
  <c r="T531" i="61"/>
  <c r="T403" i="61"/>
  <c r="T460" i="61"/>
  <c r="T118" i="61"/>
  <c r="T331" i="61"/>
  <c r="T539" i="61"/>
  <c r="T855" i="61"/>
  <c r="T791" i="61"/>
  <c r="T684" i="61"/>
  <c r="T473" i="61"/>
  <c r="T412" i="61"/>
  <c r="T56" i="61"/>
  <c r="T434" i="61"/>
  <c r="T838" i="61"/>
  <c r="T750" i="61"/>
  <c r="T911" i="61"/>
  <c r="T42" i="61"/>
  <c r="T892" i="61"/>
  <c r="T363" i="61"/>
  <c r="T891" i="61"/>
  <c r="T137" i="61"/>
  <c r="T312" i="61"/>
  <c r="T513" i="61"/>
  <c r="T58" i="61"/>
  <c r="T68" i="61"/>
  <c r="T60" i="61"/>
  <c r="T85" i="61"/>
  <c r="T173" i="61"/>
  <c r="T780" i="61"/>
  <c r="T584" i="61"/>
  <c r="T745" i="61"/>
  <c r="T487" i="61"/>
  <c r="T18" i="61"/>
  <c r="T822" i="61"/>
  <c r="T774" i="61"/>
  <c r="T322" i="61"/>
  <c r="T390" i="61"/>
  <c r="T871" i="61"/>
  <c r="T67" i="61"/>
  <c r="T732" i="61"/>
  <c r="T232" i="61"/>
  <c r="T783" i="61"/>
  <c r="T419" i="61"/>
  <c r="T311" i="61"/>
  <c r="T225" i="61"/>
  <c r="T738" i="61"/>
  <c r="T874" i="61"/>
  <c r="T26" i="61"/>
  <c r="T119" i="61"/>
  <c r="T648" i="61"/>
  <c r="T843" i="61"/>
  <c r="T731" i="61"/>
  <c r="T605" i="61"/>
  <c r="T671" i="61"/>
  <c r="T280" i="61"/>
  <c r="T516" i="61"/>
  <c r="T388" i="61"/>
  <c r="T239" i="61"/>
  <c r="T348" i="61"/>
  <c r="T626" i="61"/>
  <c r="T558" i="61"/>
  <c r="T28" i="61"/>
  <c r="T721" i="61"/>
  <c r="T296" i="61"/>
  <c r="T483" i="61"/>
  <c r="T447" i="61"/>
  <c r="T212" i="61"/>
  <c r="T364" i="61"/>
  <c r="T378" i="61"/>
  <c r="T638" i="61"/>
  <c r="T33" i="61"/>
  <c r="T821" i="61"/>
  <c r="T872" i="61"/>
  <c r="T387" i="61"/>
  <c r="T335" i="61"/>
  <c r="T694" i="61"/>
  <c r="T850" i="61"/>
  <c r="T46" i="61"/>
  <c r="T910" i="61"/>
  <c r="T24" i="61"/>
  <c r="T533" i="61"/>
  <c r="T352" i="61"/>
  <c r="T140" i="61"/>
  <c r="T475" i="61"/>
  <c r="T35" i="61"/>
  <c r="T827" i="61"/>
  <c r="T336" i="61"/>
  <c r="T201" i="61"/>
  <c r="T503" i="61"/>
  <c r="T183" i="61"/>
  <c r="T454" i="61"/>
  <c r="T678" i="61"/>
  <c r="T402" i="61"/>
  <c r="T810" i="61"/>
  <c r="T342" i="61"/>
  <c r="T733" i="61"/>
  <c r="T659" i="61"/>
  <c r="T65" i="61"/>
  <c r="T124" i="61"/>
  <c r="T781" i="61"/>
  <c r="T587" i="61"/>
  <c r="T624" i="61"/>
  <c r="T283" i="61"/>
  <c r="T688" i="61"/>
  <c r="T663" i="61"/>
  <c r="T349" i="61"/>
  <c r="T799" i="61"/>
  <c r="T579" i="61"/>
  <c r="T195" i="61"/>
  <c r="T601" i="61"/>
  <c r="T409" i="61"/>
  <c r="T260" i="61"/>
  <c r="T561" i="61"/>
  <c r="T327" i="61"/>
  <c r="T220" i="61"/>
  <c r="T290" i="61"/>
  <c r="T494" i="61"/>
  <c r="T61" i="61"/>
  <c r="T101" i="61"/>
  <c r="T819" i="61"/>
  <c r="T179" i="61"/>
  <c r="T162" i="61"/>
  <c r="T704" i="61"/>
  <c r="T43" i="61"/>
  <c r="T549" i="61"/>
  <c r="T509" i="61"/>
  <c r="T836" i="61"/>
  <c r="T525" i="61"/>
  <c r="T227" i="61"/>
  <c r="T575" i="61"/>
  <c r="T321" i="61"/>
  <c r="T446" i="61"/>
  <c r="T491" i="61"/>
  <c r="T881" i="61"/>
  <c r="T693" i="61"/>
  <c r="T79" i="61"/>
  <c r="T752" i="61"/>
  <c r="T613" i="61"/>
  <c r="T207" i="61"/>
  <c r="T444" i="61"/>
  <c r="T36" i="61"/>
  <c r="T768" i="61"/>
  <c r="T219" i="61"/>
  <c r="T607" i="61"/>
  <c r="T287" i="61"/>
  <c r="T631" i="61"/>
  <c r="T410" i="61"/>
  <c r="T806" i="61"/>
  <c r="T554" i="61"/>
  <c r="T214" i="61"/>
  <c r="T77" i="61"/>
  <c r="T69" i="61"/>
  <c r="T739" i="61"/>
  <c r="T672" i="61"/>
  <c r="T197" i="61"/>
  <c r="T645" i="61"/>
  <c r="T777" i="61"/>
  <c r="T281" i="61"/>
  <c r="T284" i="61"/>
  <c r="T133" i="61"/>
  <c r="T159" i="61"/>
  <c r="T677" i="61"/>
  <c r="T828" i="61"/>
  <c r="T743" i="61"/>
  <c r="T793" i="61"/>
  <c r="T404" i="61"/>
  <c r="T279" i="61"/>
  <c r="T102" i="61"/>
  <c r="T706" i="61"/>
  <c r="T246" i="61"/>
  <c r="T574" i="61"/>
  <c r="T889" i="61"/>
  <c r="T103" i="61"/>
  <c r="T885" i="61"/>
  <c r="T612" i="61"/>
  <c r="T441" i="61"/>
  <c r="T380" i="61"/>
  <c r="T252" i="61"/>
  <c r="T330" i="61"/>
  <c r="T594" i="61"/>
  <c r="T190" i="61"/>
  <c r="T846" i="61"/>
  <c r="T876" i="61"/>
  <c r="T267" i="61"/>
  <c r="T148" i="61"/>
  <c r="T421" i="61"/>
  <c r="T655" i="61"/>
  <c r="T248" i="61"/>
  <c r="T353" i="61"/>
  <c r="T582" i="61"/>
  <c r="T610" i="61"/>
  <c r="T550" i="61"/>
  <c r="T165" i="61"/>
  <c r="T166" i="61"/>
  <c r="T883" i="61"/>
  <c r="T773" i="61"/>
  <c r="T477" i="61"/>
  <c r="T221" i="61"/>
  <c r="T455" i="61"/>
  <c r="T263" i="61"/>
  <c r="T234" i="61"/>
  <c r="T690" i="61"/>
  <c r="T710" i="61"/>
  <c r="T506" i="61"/>
  <c r="T149" i="61"/>
  <c r="T835" i="61"/>
  <c r="T21" i="61"/>
  <c r="T151" i="61"/>
  <c r="T120" i="61"/>
  <c r="T848" i="61"/>
  <c r="T635" i="61"/>
  <c r="T849" i="61"/>
  <c r="T636" i="61"/>
  <c r="T253" i="61"/>
  <c r="T665" i="61"/>
  <c r="T361" i="61"/>
  <c r="T556" i="61"/>
  <c r="T385" i="61"/>
  <c r="T257" i="61"/>
  <c r="T98" i="61"/>
  <c r="T514" i="61"/>
  <c r="T642" i="61"/>
  <c r="T486" i="61"/>
  <c r="T370" i="61"/>
  <c r="T842" i="61"/>
  <c r="T894" i="61"/>
  <c r="T908" i="61"/>
  <c r="T427" i="61"/>
  <c r="T277" i="61"/>
  <c r="T288" i="61"/>
  <c r="T651" i="61"/>
  <c r="T39" i="61"/>
  <c r="T893" i="61"/>
  <c r="T709" i="61"/>
  <c r="T823" i="61"/>
  <c r="T737" i="61"/>
  <c r="T499" i="61"/>
  <c r="T788" i="61"/>
  <c r="T703" i="61"/>
  <c r="T515" i="61"/>
  <c r="T344" i="61"/>
  <c r="T216" i="61"/>
  <c r="T356" i="61"/>
  <c r="T593" i="61"/>
  <c r="T359" i="61"/>
  <c r="T238" i="61"/>
  <c r="T84" i="61"/>
  <c r="T658" i="61"/>
  <c r="T326" i="61"/>
  <c r="T845" i="61"/>
  <c r="T879" i="61"/>
  <c r="T121" i="61"/>
  <c r="T873" i="61"/>
  <c r="T707" i="61"/>
  <c r="T45" i="61"/>
  <c r="T161" i="61"/>
  <c r="T811" i="61"/>
  <c r="T304" i="61"/>
  <c r="T131" i="61"/>
  <c r="T839" i="61"/>
  <c r="T753" i="61"/>
  <c r="T668" i="61"/>
  <c r="T275" i="61"/>
  <c r="T804" i="61"/>
  <c r="T543" i="61"/>
  <c r="T567" i="61"/>
  <c r="T439" i="61"/>
  <c r="T247" i="61"/>
  <c r="T546" i="61"/>
  <c r="T274" i="61"/>
  <c r="T618" i="61"/>
  <c r="T746" i="61"/>
  <c r="T167" i="61"/>
  <c r="T49" i="61"/>
  <c r="T213" i="61"/>
  <c r="T25" i="61"/>
  <c r="T117" i="61"/>
  <c r="T875" i="61"/>
  <c r="T172" i="61"/>
  <c r="T727" i="61"/>
  <c r="T435" i="61"/>
  <c r="T863" i="61"/>
  <c r="T756" i="61"/>
  <c r="T217" i="61"/>
  <c r="T583" i="61"/>
  <c r="T519" i="61"/>
  <c r="T70" i="61"/>
  <c r="T146" i="61"/>
  <c r="T818" i="61"/>
  <c r="T598" i="61"/>
  <c r="T89" i="61"/>
  <c r="T813" i="61"/>
  <c r="T643" i="61"/>
  <c r="T603" i="61"/>
  <c r="T708" i="61"/>
  <c r="T644" i="61"/>
  <c r="T535" i="61"/>
  <c r="T449" i="61"/>
  <c r="T790" i="61"/>
  <c r="T242" i="61"/>
  <c r="T405" i="61"/>
  <c r="T691" i="61"/>
  <c r="T675" i="61"/>
  <c r="T99" i="61"/>
  <c r="T716" i="61"/>
  <c r="T456" i="61"/>
  <c r="T591" i="61"/>
  <c r="T551" i="61"/>
  <c r="T423" i="61"/>
  <c r="T188" i="61"/>
  <c r="T266" i="61"/>
  <c r="T386" i="61"/>
  <c r="T198" i="61"/>
  <c r="T897" i="61"/>
  <c r="T640" i="61"/>
  <c r="T741" i="61"/>
  <c r="T860" i="61"/>
  <c r="T775" i="61"/>
  <c r="T488" i="61"/>
  <c r="T415" i="61"/>
  <c r="T204" i="61"/>
  <c r="T726" i="61"/>
  <c r="T182" i="61"/>
  <c r="T125" i="61"/>
  <c r="T833" i="61"/>
  <c r="T748" i="61"/>
  <c r="T451" i="61"/>
  <c r="T625" i="61"/>
  <c r="T302" i="61"/>
  <c r="T194" i="61"/>
  <c r="T754" i="61"/>
  <c r="T354" i="61"/>
  <c r="T230" i="61"/>
  <c r="T814" i="61"/>
  <c r="T157" i="61"/>
  <c r="T669" i="61"/>
  <c r="T309" i="61"/>
  <c r="T261" i="61"/>
  <c r="T700" i="61"/>
  <c r="T534" i="61"/>
  <c r="T306" i="61"/>
  <c r="T906" i="61"/>
  <c r="T115" i="61"/>
  <c r="T187" i="61"/>
  <c r="T652" i="61"/>
  <c r="T271" i="61"/>
  <c r="T465" i="61"/>
  <c r="T566" i="61"/>
  <c r="T530" i="61"/>
  <c r="T902" i="61"/>
  <c r="T110" i="61"/>
  <c r="T787" i="61"/>
  <c r="T755" i="61"/>
  <c r="T853" i="61"/>
  <c r="T909" i="61"/>
  <c r="T507" i="61"/>
  <c r="T445" i="61"/>
  <c r="T351" i="61"/>
  <c r="T524" i="61"/>
  <c r="T268" i="61"/>
  <c r="T866" i="61"/>
  <c r="T861" i="61"/>
  <c r="T299" i="61"/>
  <c r="T141" i="61"/>
  <c r="T501" i="61"/>
  <c r="T59" i="61"/>
  <c r="T31" i="61"/>
  <c r="T143" i="61"/>
  <c r="T571" i="61"/>
  <c r="T563" i="61"/>
  <c r="T735" i="61"/>
  <c r="T493" i="61"/>
  <c r="T537" i="61"/>
  <c r="T303" i="61"/>
  <c r="T762" i="61"/>
  <c r="T808" i="61"/>
  <c r="T747" i="61"/>
  <c r="T751" i="61"/>
  <c r="T255" i="61"/>
  <c r="T577" i="61"/>
  <c r="T314" i="61"/>
  <c r="T714" i="61"/>
  <c r="T884" i="61"/>
  <c r="T865" i="61"/>
  <c r="T81" i="61"/>
  <c r="T93" i="61"/>
  <c r="T200" i="61"/>
  <c r="T399" i="61"/>
  <c r="T54" i="61"/>
  <c r="T666" i="61"/>
  <c r="T526" i="61"/>
  <c r="T782" i="61"/>
  <c r="T664" i="61"/>
  <c r="T901" i="61"/>
  <c r="T109" i="61"/>
  <c r="T62" i="61"/>
  <c r="T824" i="61"/>
  <c r="T696" i="61"/>
  <c r="T623" i="61"/>
  <c r="T495" i="61"/>
  <c r="T832" i="61"/>
  <c r="T339" i="61"/>
  <c r="T440" i="61"/>
  <c r="T619" i="61"/>
  <c r="T544" i="61"/>
  <c r="T337" i="61"/>
  <c r="T654" i="61"/>
  <c r="T448" i="61"/>
  <c r="T464" i="61"/>
  <c r="T64" i="61"/>
  <c r="T864" i="61"/>
  <c r="T602" i="61"/>
  <c r="T176" i="61"/>
  <c r="T218" i="61"/>
  <c r="T96" i="61"/>
  <c r="T798" i="61"/>
  <c r="T816" i="61"/>
  <c r="T497" i="61"/>
  <c r="T369" i="61"/>
  <c r="T728" i="61"/>
  <c r="T661" i="61"/>
  <c r="T168" i="61"/>
  <c r="T552" i="61"/>
  <c r="T568" i="61"/>
  <c r="T319" i="61"/>
  <c r="T206" i="61"/>
  <c r="T776" i="61"/>
  <c r="T496" i="61"/>
  <c r="T837" i="61"/>
  <c r="T852" i="61"/>
  <c r="T472" i="61"/>
  <c r="T301" i="61"/>
  <c r="T569" i="61"/>
  <c r="T730" i="61"/>
  <c r="T590" i="61"/>
  <c r="T880" i="61"/>
  <c r="T683" i="61"/>
  <c r="T888" i="61"/>
  <c r="T360" i="61"/>
  <c r="T564" i="61"/>
  <c r="T478" i="61"/>
  <c r="T32" i="61"/>
  <c r="T641" i="61"/>
  <c r="T305" i="61"/>
  <c r="T38" i="61"/>
  <c r="T789" i="61"/>
  <c r="T687" i="61"/>
  <c r="T334" i="61"/>
  <c r="T778" i="61"/>
  <c r="T858" i="61"/>
  <c r="T19" i="61"/>
  <c r="T308" i="61"/>
  <c r="T854" i="61"/>
  <c r="T670" i="61"/>
  <c r="T896" i="61"/>
  <c r="T570" i="61"/>
  <c r="T142" i="61"/>
  <c r="T357" i="61"/>
  <c r="T725" i="61"/>
  <c r="T867" i="61"/>
  <c r="T244" i="61"/>
  <c r="T542" i="61"/>
  <c r="T856" i="61"/>
  <c r="T416" i="61"/>
  <c r="T95" i="61"/>
  <c r="T264" i="61"/>
  <c r="T502" i="61"/>
  <c r="T382" i="61"/>
  <c r="T826" i="61"/>
  <c r="T878" i="61"/>
  <c r="T576" i="61"/>
  <c r="T224" i="61"/>
  <c r="T877" i="61"/>
  <c r="T807" i="61"/>
  <c r="T467" i="61"/>
  <c r="T857" i="61"/>
  <c r="T184" i="61"/>
  <c r="T276" i="61"/>
  <c r="T471" i="61"/>
  <c r="T236" i="61"/>
  <c r="T134" i="61"/>
  <c r="T138" i="61"/>
  <c r="T830" i="61"/>
  <c r="T765" i="61"/>
  <c r="T797" i="61"/>
  <c r="T325" i="61"/>
  <c r="T371" i="61"/>
  <c r="T420" i="61"/>
  <c r="T249" i="61"/>
  <c r="T76" i="61"/>
  <c r="B2" i="54"/>
  <c r="D8" i="41" l="1"/>
  <c r="C8" i="41"/>
  <c r="E8" i="41"/>
  <c r="E7" i="41"/>
  <c r="D7" i="41"/>
  <c r="C7" i="41"/>
  <c r="B2" i="53" l="1"/>
  <c r="G15" i="1"/>
  <c r="F15" i="1"/>
  <c r="D15" i="1"/>
  <c r="B2" i="52"/>
  <c r="B2" i="51"/>
  <c r="L5" i="8"/>
  <c r="K5" i="8"/>
  <c r="J5" i="8"/>
  <c r="I59" i="8"/>
  <c r="I9" i="8"/>
  <c r="I42" i="8"/>
  <c r="I14" i="8"/>
  <c r="I6" i="8"/>
  <c r="I53" i="8"/>
  <c r="I13" i="8"/>
  <c r="I11" i="8"/>
  <c r="I18" i="8"/>
  <c r="I27" i="8"/>
  <c r="I10" i="8"/>
  <c r="I70" i="8"/>
  <c r="I19" i="8"/>
  <c r="I7" i="8"/>
  <c r="I21" i="8"/>
  <c r="I89" i="8"/>
  <c r="I8" i="8"/>
  <c r="I81" i="8"/>
  <c r="I17" i="8"/>
  <c r="I82" i="8"/>
  <c r="I40" i="8"/>
  <c r="I31" i="8"/>
  <c r="I79" i="8"/>
  <c r="I25" i="8"/>
  <c r="I71" i="8"/>
  <c r="I28" i="8"/>
  <c r="I33" i="8"/>
  <c r="I103" i="8"/>
  <c r="I29" i="8"/>
  <c r="I64" i="8"/>
  <c r="I99" i="8"/>
  <c r="I20" i="8"/>
  <c r="I22" i="8"/>
  <c r="I39" i="8"/>
  <c r="I85" i="8"/>
  <c r="I23" i="8"/>
  <c r="I117" i="8"/>
  <c r="I69" i="8"/>
  <c r="I32" i="8"/>
  <c r="I101" i="8"/>
  <c r="I15" i="8"/>
  <c r="I83" i="8"/>
  <c r="I102" i="8"/>
  <c r="I90" i="8"/>
  <c r="I120" i="8"/>
  <c r="I24" i="8"/>
  <c r="I43" i="8"/>
  <c r="I38" i="8"/>
  <c r="I36" i="8"/>
  <c r="I12" i="8"/>
  <c r="I35" i="8"/>
  <c r="I50" i="8"/>
  <c r="I73" i="8"/>
  <c r="I56" i="8"/>
  <c r="I138" i="8"/>
  <c r="I91" i="8"/>
  <c r="I61" i="8"/>
  <c r="I26" i="8"/>
  <c r="I107" i="8"/>
  <c r="I49" i="8"/>
  <c r="I55" i="8"/>
  <c r="I34" i="8"/>
  <c r="I97" i="8"/>
  <c r="I139" i="8"/>
  <c r="I44" i="8"/>
  <c r="I66" i="8"/>
  <c r="I67" i="8"/>
  <c r="I76" i="8"/>
  <c r="I45" i="8"/>
  <c r="I106" i="8"/>
  <c r="I72" i="8"/>
  <c r="I131" i="8"/>
  <c r="I48" i="8"/>
  <c r="I78" i="8"/>
  <c r="I41" i="8"/>
  <c r="I60" i="8"/>
  <c r="I100" i="8"/>
  <c r="I63" i="8"/>
  <c r="I52" i="8"/>
  <c r="I30" i="8"/>
  <c r="I92" i="8"/>
  <c r="I62" i="8"/>
  <c r="I121" i="8"/>
  <c r="I98" i="8"/>
  <c r="I140" i="8"/>
  <c r="I68" i="8"/>
  <c r="I124" i="8"/>
  <c r="I122" i="8"/>
  <c r="I37" i="8"/>
  <c r="I116" i="8"/>
  <c r="I80" i="8"/>
  <c r="I51" i="8"/>
  <c r="I54" i="8"/>
  <c r="I141" i="8"/>
  <c r="I105" i="8"/>
  <c r="I84" i="8"/>
  <c r="I110" i="8"/>
  <c r="I93" i="8"/>
  <c r="I142" i="8"/>
  <c r="I128" i="8"/>
  <c r="I58" i="8"/>
  <c r="I87" i="8"/>
  <c r="I129" i="8"/>
  <c r="I143" i="8"/>
  <c r="I112" i="8"/>
  <c r="I125" i="8"/>
  <c r="I57" i="8"/>
  <c r="I46" i="8"/>
  <c r="I47" i="8"/>
  <c r="I144" i="8"/>
  <c r="I134" i="8"/>
  <c r="I104" i="8"/>
  <c r="I133" i="8"/>
  <c r="I111" i="8"/>
  <c r="I119" i="8"/>
  <c r="I114" i="8"/>
  <c r="I135" i="8"/>
  <c r="I145" i="8"/>
  <c r="I127" i="8"/>
  <c r="I77" i="8"/>
  <c r="I86" i="8"/>
  <c r="I75" i="8"/>
  <c r="I126" i="8"/>
  <c r="I123" i="8"/>
  <c r="I88" i="8"/>
  <c r="I65" i="8"/>
  <c r="I94" i="8"/>
  <c r="I115" i="8"/>
  <c r="I74" i="8"/>
  <c r="I146" i="8"/>
  <c r="I136" i="8"/>
  <c r="I147" i="8"/>
  <c r="I113" i="8"/>
  <c r="I118" i="8"/>
  <c r="I108" i="8"/>
  <c r="I130" i="8"/>
  <c r="I96" i="8"/>
  <c r="I132" i="8"/>
  <c r="I137" i="8"/>
  <c r="I95" i="8"/>
  <c r="I109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6" i="8"/>
  <c r="B39" i="1"/>
  <c r="B34" i="1"/>
  <c r="M148" i="8"/>
  <c r="P148" i="8" s="1"/>
  <c r="M152" i="8"/>
  <c r="P152" i="8" s="1"/>
  <c r="M160" i="8"/>
  <c r="P160" i="8" s="1"/>
  <c r="M164" i="8"/>
  <c r="P164" i="8" s="1"/>
  <c r="M165" i="8"/>
  <c r="P165" i="8" s="1"/>
  <c r="M168" i="8"/>
  <c r="P168" i="8" s="1"/>
  <c r="M169" i="8"/>
  <c r="P169" i="8" s="1"/>
  <c r="B3" i="6"/>
  <c r="B3" i="45"/>
  <c r="G506" i="50"/>
  <c r="F506" i="50"/>
  <c r="D506" i="50"/>
  <c r="C506" i="50"/>
  <c r="H505" i="50"/>
  <c r="E505" i="50"/>
  <c r="H504" i="50"/>
  <c r="E504" i="50"/>
  <c r="H503" i="50"/>
  <c r="E503" i="50"/>
  <c r="H502" i="50"/>
  <c r="E502" i="50"/>
  <c r="H501" i="50"/>
  <c r="E501" i="50"/>
  <c r="H500" i="50"/>
  <c r="E500" i="50"/>
  <c r="H499" i="50"/>
  <c r="E499" i="50"/>
  <c r="H498" i="50"/>
  <c r="E498" i="50"/>
  <c r="H497" i="50"/>
  <c r="E497" i="50"/>
  <c r="H496" i="50"/>
  <c r="E496" i="50"/>
  <c r="H495" i="50"/>
  <c r="E495" i="50"/>
  <c r="H494" i="50"/>
  <c r="E494" i="50"/>
  <c r="H493" i="50"/>
  <c r="E493" i="50"/>
  <c r="H492" i="50"/>
  <c r="E492" i="50"/>
  <c r="H491" i="50"/>
  <c r="E491" i="50"/>
  <c r="H490" i="50"/>
  <c r="E490" i="50"/>
  <c r="H489" i="50"/>
  <c r="E489" i="50"/>
  <c r="H488" i="50"/>
  <c r="E488" i="50"/>
  <c r="H487" i="50"/>
  <c r="E487" i="50"/>
  <c r="H486" i="50"/>
  <c r="E486" i="50"/>
  <c r="H485" i="50"/>
  <c r="E485" i="50"/>
  <c r="H484" i="50"/>
  <c r="E484" i="50"/>
  <c r="H483" i="50"/>
  <c r="E483" i="50"/>
  <c r="H482" i="50"/>
  <c r="E482" i="50"/>
  <c r="H481" i="50"/>
  <c r="E481" i="50"/>
  <c r="H480" i="50"/>
  <c r="E480" i="50"/>
  <c r="H479" i="50"/>
  <c r="E479" i="50"/>
  <c r="H478" i="50"/>
  <c r="E478" i="50"/>
  <c r="H477" i="50"/>
  <c r="E477" i="50"/>
  <c r="H476" i="50"/>
  <c r="E476" i="50"/>
  <c r="H475" i="50"/>
  <c r="E475" i="50"/>
  <c r="H474" i="50"/>
  <c r="E474" i="50"/>
  <c r="H473" i="50"/>
  <c r="E473" i="50"/>
  <c r="H472" i="50"/>
  <c r="E472" i="50"/>
  <c r="H471" i="50"/>
  <c r="E471" i="50"/>
  <c r="H470" i="50"/>
  <c r="E470" i="50"/>
  <c r="H469" i="50"/>
  <c r="E469" i="50"/>
  <c r="H468" i="50"/>
  <c r="E468" i="50"/>
  <c r="H467" i="50"/>
  <c r="E467" i="50"/>
  <c r="H466" i="50"/>
  <c r="E466" i="50"/>
  <c r="H465" i="50"/>
  <c r="E465" i="50"/>
  <c r="H464" i="50"/>
  <c r="E464" i="50"/>
  <c r="H463" i="50"/>
  <c r="E463" i="50"/>
  <c r="H462" i="50"/>
  <c r="E462" i="50"/>
  <c r="H461" i="50"/>
  <c r="E461" i="50"/>
  <c r="H460" i="50"/>
  <c r="E460" i="50"/>
  <c r="H459" i="50"/>
  <c r="E459" i="50"/>
  <c r="H458" i="50"/>
  <c r="E458" i="50"/>
  <c r="H457" i="50"/>
  <c r="E457" i="50"/>
  <c r="H456" i="50"/>
  <c r="E456" i="50"/>
  <c r="H455" i="50"/>
  <c r="E455" i="50"/>
  <c r="H454" i="50"/>
  <c r="E454" i="50"/>
  <c r="H453" i="50"/>
  <c r="E453" i="50"/>
  <c r="H452" i="50"/>
  <c r="E452" i="50"/>
  <c r="H451" i="50"/>
  <c r="E451" i="50"/>
  <c r="H450" i="50"/>
  <c r="E450" i="50"/>
  <c r="H449" i="50"/>
  <c r="E449" i="50"/>
  <c r="H448" i="50"/>
  <c r="E448" i="50"/>
  <c r="H447" i="50"/>
  <c r="E447" i="50"/>
  <c r="H446" i="50"/>
  <c r="E446" i="50"/>
  <c r="H445" i="50"/>
  <c r="E445" i="50"/>
  <c r="H444" i="50"/>
  <c r="E444" i="50"/>
  <c r="H443" i="50"/>
  <c r="E443" i="50"/>
  <c r="H442" i="50"/>
  <c r="E442" i="50"/>
  <c r="H441" i="50"/>
  <c r="E441" i="50"/>
  <c r="H440" i="50"/>
  <c r="E440" i="50"/>
  <c r="H439" i="50"/>
  <c r="E439" i="50"/>
  <c r="H438" i="50"/>
  <c r="E438" i="50"/>
  <c r="H437" i="50"/>
  <c r="E437" i="50"/>
  <c r="H436" i="50"/>
  <c r="E436" i="50"/>
  <c r="H435" i="50"/>
  <c r="E435" i="50"/>
  <c r="H434" i="50"/>
  <c r="E434" i="50"/>
  <c r="H433" i="50"/>
  <c r="E433" i="50"/>
  <c r="H432" i="50"/>
  <c r="E432" i="50"/>
  <c r="H431" i="50"/>
  <c r="E431" i="50"/>
  <c r="H430" i="50"/>
  <c r="E430" i="50"/>
  <c r="H429" i="50"/>
  <c r="E429" i="50"/>
  <c r="H428" i="50"/>
  <c r="E428" i="50"/>
  <c r="H427" i="50"/>
  <c r="E427" i="50"/>
  <c r="H426" i="50"/>
  <c r="E426" i="50"/>
  <c r="H425" i="50"/>
  <c r="E425" i="50"/>
  <c r="H424" i="50"/>
  <c r="E424" i="50"/>
  <c r="H423" i="50"/>
  <c r="E423" i="50"/>
  <c r="H422" i="50"/>
  <c r="E422" i="50"/>
  <c r="H421" i="50"/>
  <c r="E421" i="50"/>
  <c r="H420" i="50"/>
  <c r="E420" i="50"/>
  <c r="H419" i="50"/>
  <c r="E419" i="50"/>
  <c r="H418" i="50"/>
  <c r="E418" i="50"/>
  <c r="H417" i="50"/>
  <c r="E417" i="50"/>
  <c r="H416" i="50"/>
  <c r="E416" i="50"/>
  <c r="H415" i="50"/>
  <c r="E415" i="50"/>
  <c r="H414" i="50"/>
  <c r="E414" i="50"/>
  <c r="H413" i="50"/>
  <c r="E413" i="50"/>
  <c r="H412" i="50"/>
  <c r="E412" i="50"/>
  <c r="H411" i="50"/>
  <c r="E411" i="50"/>
  <c r="H410" i="50"/>
  <c r="E410" i="50"/>
  <c r="H409" i="50"/>
  <c r="E409" i="50"/>
  <c r="H408" i="50"/>
  <c r="E408" i="50"/>
  <c r="H407" i="50"/>
  <c r="E407" i="50"/>
  <c r="H406" i="50"/>
  <c r="E406" i="50"/>
  <c r="H405" i="50"/>
  <c r="E405" i="50"/>
  <c r="H404" i="50"/>
  <c r="E404" i="50"/>
  <c r="H403" i="50"/>
  <c r="E403" i="50"/>
  <c r="H402" i="50"/>
  <c r="E402" i="50"/>
  <c r="H401" i="50"/>
  <c r="E401" i="50"/>
  <c r="H400" i="50"/>
  <c r="E400" i="50"/>
  <c r="H399" i="50"/>
  <c r="E399" i="50"/>
  <c r="H398" i="50"/>
  <c r="E398" i="50"/>
  <c r="H397" i="50"/>
  <c r="E397" i="50"/>
  <c r="H396" i="50"/>
  <c r="E396" i="50"/>
  <c r="H395" i="50"/>
  <c r="E395" i="50"/>
  <c r="H394" i="50"/>
  <c r="E394" i="50"/>
  <c r="H393" i="50"/>
  <c r="E393" i="50"/>
  <c r="H392" i="50"/>
  <c r="E392" i="50"/>
  <c r="H391" i="50"/>
  <c r="E391" i="50"/>
  <c r="H390" i="50"/>
  <c r="E390" i="50"/>
  <c r="H389" i="50"/>
  <c r="E389" i="50"/>
  <c r="H388" i="50"/>
  <c r="E388" i="50"/>
  <c r="H387" i="50"/>
  <c r="E387" i="50"/>
  <c r="H386" i="50"/>
  <c r="E386" i="50"/>
  <c r="H385" i="50"/>
  <c r="E385" i="50"/>
  <c r="H384" i="50"/>
  <c r="E384" i="50"/>
  <c r="H383" i="50"/>
  <c r="E383" i="50"/>
  <c r="H382" i="50"/>
  <c r="E382" i="50"/>
  <c r="H381" i="50"/>
  <c r="E381" i="50"/>
  <c r="H380" i="50"/>
  <c r="E380" i="50"/>
  <c r="H379" i="50"/>
  <c r="E379" i="50"/>
  <c r="H378" i="50"/>
  <c r="E378" i="50"/>
  <c r="H377" i="50"/>
  <c r="E377" i="50"/>
  <c r="H376" i="50"/>
  <c r="E376" i="50"/>
  <c r="H375" i="50"/>
  <c r="E375" i="50"/>
  <c r="H374" i="50"/>
  <c r="E374" i="50"/>
  <c r="H373" i="50"/>
  <c r="E373" i="50"/>
  <c r="H372" i="50"/>
  <c r="E372" i="50"/>
  <c r="H371" i="50"/>
  <c r="E371" i="50"/>
  <c r="H370" i="50"/>
  <c r="E370" i="50"/>
  <c r="H369" i="50"/>
  <c r="E369" i="50"/>
  <c r="H368" i="50"/>
  <c r="E368" i="50"/>
  <c r="H367" i="50"/>
  <c r="E367" i="50"/>
  <c r="H366" i="50"/>
  <c r="E366" i="50"/>
  <c r="H365" i="50"/>
  <c r="E365" i="50"/>
  <c r="H364" i="50"/>
  <c r="E364" i="50"/>
  <c r="H363" i="50"/>
  <c r="E363" i="50"/>
  <c r="H362" i="50"/>
  <c r="E362" i="50"/>
  <c r="H361" i="50"/>
  <c r="E361" i="50"/>
  <c r="H360" i="50"/>
  <c r="E360" i="50"/>
  <c r="H359" i="50"/>
  <c r="E359" i="50"/>
  <c r="H358" i="50"/>
  <c r="E358" i="50"/>
  <c r="H357" i="50"/>
  <c r="E357" i="50"/>
  <c r="H356" i="50"/>
  <c r="E356" i="50"/>
  <c r="H355" i="50"/>
  <c r="E355" i="50"/>
  <c r="H354" i="50"/>
  <c r="E354" i="50"/>
  <c r="H353" i="50"/>
  <c r="E353" i="50"/>
  <c r="H352" i="50"/>
  <c r="E352" i="50"/>
  <c r="H351" i="50"/>
  <c r="E351" i="50"/>
  <c r="H350" i="50"/>
  <c r="E350" i="50"/>
  <c r="H349" i="50"/>
  <c r="E349" i="50"/>
  <c r="H348" i="50"/>
  <c r="E348" i="50"/>
  <c r="H347" i="50"/>
  <c r="E347" i="50"/>
  <c r="H346" i="50"/>
  <c r="E346" i="50"/>
  <c r="H345" i="50"/>
  <c r="E345" i="50"/>
  <c r="H344" i="50"/>
  <c r="E344" i="50"/>
  <c r="H343" i="50"/>
  <c r="E343" i="50"/>
  <c r="H342" i="50"/>
  <c r="E342" i="50"/>
  <c r="H341" i="50"/>
  <c r="E341" i="50"/>
  <c r="H340" i="50"/>
  <c r="E340" i="50"/>
  <c r="H339" i="50"/>
  <c r="E339" i="50"/>
  <c r="H338" i="50"/>
  <c r="E338" i="50"/>
  <c r="H337" i="50"/>
  <c r="E337" i="50"/>
  <c r="H336" i="50"/>
  <c r="E336" i="50"/>
  <c r="H335" i="50"/>
  <c r="E335" i="50"/>
  <c r="H334" i="50"/>
  <c r="E334" i="50"/>
  <c r="H333" i="50"/>
  <c r="E333" i="50"/>
  <c r="H332" i="50"/>
  <c r="E332" i="50"/>
  <c r="H331" i="50"/>
  <c r="E331" i="50"/>
  <c r="H330" i="50"/>
  <c r="E330" i="50"/>
  <c r="H329" i="50"/>
  <c r="E329" i="50"/>
  <c r="H328" i="50"/>
  <c r="E328" i="50"/>
  <c r="H327" i="50"/>
  <c r="E327" i="50"/>
  <c r="H326" i="50"/>
  <c r="E326" i="50"/>
  <c r="H325" i="50"/>
  <c r="E325" i="50"/>
  <c r="H324" i="50"/>
  <c r="E324" i="50"/>
  <c r="H323" i="50"/>
  <c r="E323" i="50"/>
  <c r="H322" i="50"/>
  <c r="E322" i="50"/>
  <c r="H321" i="50"/>
  <c r="E321" i="50"/>
  <c r="H320" i="50"/>
  <c r="E320" i="50"/>
  <c r="H319" i="50"/>
  <c r="E319" i="50"/>
  <c r="H318" i="50"/>
  <c r="E318" i="50"/>
  <c r="H317" i="50"/>
  <c r="E317" i="50"/>
  <c r="H316" i="50"/>
  <c r="E316" i="50"/>
  <c r="H315" i="50"/>
  <c r="E315" i="50"/>
  <c r="H314" i="50"/>
  <c r="E314" i="50"/>
  <c r="H313" i="50"/>
  <c r="E313" i="50"/>
  <c r="H312" i="50"/>
  <c r="E312" i="50"/>
  <c r="H311" i="50"/>
  <c r="E311" i="50"/>
  <c r="H310" i="50"/>
  <c r="E310" i="50"/>
  <c r="H309" i="50"/>
  <c r="E309" i="50"/>
  <c r="H308" i="50"/>
  <c r="E308" i="50"/>
  <c r="H307" i="50"/>
  <c r="E307" i="50"/>
  <c r="H306" i="50"/>
  <c r="E306" i="50"/>
  <c r="H305" i="50"/>
  <c r="E305" i="50"/>
  <c r="H304" i="50"/>
  <c r="E304" i="50"/>
  <c r="H303" i="50"/>
  <c r="E303" i="50"/>
  <c r="H302" i="50"/>
  <c r="E302" i="50"/>
  <c r="H301" i="50"/>
  <c r="E301" i="50"/>
  <c r="H300" i="50"/>
  <c r="E300" i="50"/>
  <c r="H299" i="50"/>
  <c r="E299" i="50"/>
  <c r="H298" i="50"/>
  <c r="E298" i="50"/>
  <c r="H297" i="50"/>
  <c r="E297" i="50"/>
  <c r="H296" i="50"/>
  <c r="E296" i="50"/>
  <c r="H295" i="50"/>
  <c r="E295" i="50"/>
  <c r="H294" i="50"/>
  <c r="E294" i="50"/>
  <c r="H293" i="50"/>
  <c r="E293" i="50"/>
  <c r="H292" i="50"/>
  <c r="E292" i="50"/>
  <c r="H291" i="50"/>
  <c r="E291" i="50"/>
  <c r="H290" i="50"/>
  <c r="E290" i="50"/>
  <c r="H289" i="50"/>
  <c r="E289" i="50"/>
  <c r="H288" i="50"/>
  <c r="E288" i="50"/>
  <c r="H287" i="50"/>
  <c r="E287" i="50"/>
  <c r="H286" i="50"/>
  <c r="E286" i="50"/>
  <c r="H285" i="50"/>
  <c r="E285" i="50"/>
  <c r="H284" i="50"/>
  <c r="E284" i="50"/>
  <c r="H283" i="50"/>
  <c r="E283" i="50"/>
  <c r="H282" i="50"/>
  <c r="E282" i="50"/>
  <c r="H281" i="50"/>
  <c r="E281" i="50"/>
  <c r="H280" i="50"/>
  <c r="E280" i="50"/>
  <c r="H279" i="50"/>
  <c r="E279" i="50"/>
  <c r="H278" i="50"/>
  <c r="E278" i="50"/>
  <c r="H277" i="50"/>
  <c r="E277" i="50"/>
  <c r="H276" i="50"/>
  <c r="E276" i="50"/>
  <c r="H275" i="50"/>
  <c r="E275" i="50"/>
  <c r="H274" i="50"/>
  <c r="E274" i="50"/>
  <c r="H273" i="50"/>
  <c r="E273" i="50"/>
  <c r="H272" i="50"/>
  <c r="E272" i="50"/>
  <c r="H271" i="50"/>
  <c r="E271" i="50"/>
  <c r="H270" i="50"/>
  <c r="E270" i="50"/>
  <c r="H269" i="50"/>
  <c r="E269" i="50"/>
  <c r="H268" i="50"/>
  <c r="E268" i="50"/>
  <c r="H267" i="50"/>
  <c r="E267" i="50"/>
  <c r="H266" i="50"/>
  <c r="E266" i="50"/>
  <c r="H265" i="50"/>
  <c r="E265" i="50"/>
  <c r="H264" i="50"/>
  <c r="E264" i="50"/>
  <c r="H263" i="50"/>
  <c r="E263" i="50"/>
  <c r="H262" i="50"/>
  <c r="E262" i="50"/>
  <c r="H261" i="50"/>
  <c r="E261" i="50"/>
  <c r="H260" i="50"/>
  <c r="E260" i="50"/>
  <c r="H259" i="50"/>
  <c r="E259" i="50"/>
  <c r="H258" i="50"/>
  <c r="E258" i="50"/>
  <c r="H257" i="50"/>
  <c r="E257" i="50"/>
  <c r="H256" i="50"/>
  <c r="E256" i="50"/>
  <c r="H255" i="50"/>
  <c r="E255" i="50"/>
  <c r="H254" i="50"/>
  <c r="E254" i="50"/>
  <c r="H253" i="50"/>
  <c r="E253" i="50"/>
  <c r="H252" i="50"/>
  <c r="E252" i="50"/>
  <c r="H251" i="50"/>
  <c r="E251" i="50"/>
  <c r="H250" i="50"/>
  <c r="E250" i="50"/>
  <c r="H249" i="50"/>
  <c r="E249" i="50"/>
  <c r="H248" i="50"/>
  <c r="E248" i="50"/>
  <c r="H247" i="50"/>
  <c r="E247" i="50"/>
  <c r="H246" i="50"/>
  <c r="E246" i="50"/>
  <c r="H245" i="50"/>
  <c r="E245" i="50"/>
  <c r="H244" i="50"/>
  <c r="E244" i="50"/>
  <c r="H243" i="50"/>
  <c r="E243" i="50"/>
  <c r="H242" i="50"/>
  <c r="E242" i="50"/>
  <c r="H241" i="50"/>
  <c r="E241" i="50"/>
  <c r="H240" i="50"/>
  <c r="E240" i="50"/>
  <c r="H239" i="50"/>
  <c r="E239" i="50"/>
  <c r="H238" i="50"/>
  <c r="E238" i="50"/>
  <c r="H237" i="50"/>
  <c r="E237" i="50"/>
  <c r="H236" i="50"/>
  <c r="E236" i="50"/>
  <c r="H235" i="50"/>
  <c r="E235" i="50"/>
  <c r="H234" i="50"/>
  <c r="E234" i="50"/>
  <c r="H233" i="50"/>
  <c r="E233" i="50"/>
  <c r="H232" i="50"/>
  <c r="E232" i="50"/>
  <c r="H231" i="50"/>
  <c r="E231" i="50"/>
  <c r="H230" i="50"/>
  <c r="E230" i="50"/>
  <c r="H229" i="50"/>
  <c r="E229" i="50"/>
  <c r="H228" i="50"/>
  <c r="E228" i="50"/>
  <c r="H227" i="50"/>
  <c r="E227" i="50"/>
  <c r="H226" i="50"/>
  <c r="E226" i="50"/>
  <c r="H225" i="50"/>
  <c r="E225" i="50"/>
  <c r="H224" i="50"/>
  <c r="E224" i="50"/>
  <c r="H223" i="50"/>
  <c r="E223" i="50"/>
  <c r="H222" i="50"/>
  <c r="E222" i="50"/>
  <c r="H221" i="50"/>
  <c r="E221" i="50"/>
  <c r="H220" i="50"/>
  <c r="E220" i="50"/>
  <c r="H219" i="50"/>
  <c r="E219" i="50"/>
  <c r="H218" i="50"/>
  <c r="E218" i="50"/>
  <c r="H217" i="50"/>
  <c r="E217" i="50"/>
  <c r="H216" i="50"/>
  <c r="E216" i="50"/>
  <c r="H215" i="50"/>
  <c r="E215" i="50"/>
  <c r="H214" i="50"/>
  <c r="E214" i="50"/>
  <c r="H213" i="50"/>
  <c r="E213" i="50"/>
  <c r="H212" i="50"/>
  <c r="E212" i="50"/>
  <c r="H211" i="50"/>
  <c r="E211" i="50"/>
  <c r="H210" i="50"/>
  <c r="E210" i="50"/>
  <c r="H209" i="50"/>
  <c r="E209" i="50"/>
  <c r="H208" i="50"/>
  <c r="E208" i="50"/>
  <c r="H207" i="50"/>
  <c r="E207" i="50"/>
  <c r="H206" i="50"/>
  <c r="E206" i="50"/>
  <c r="H205" i="50"/>
  <c r="E205" i="50"/>
  <c r="H204" i="50"/>
  <c r="E204" i="50"/>
  <c r="H203" i="50"/>
  <c r="E203" i="50"/>
  <c r="H202" i="50"/>
  <c r="E202" i="50"/>
  <c r="H201" i="50"/>
  <c r="E201" i="50"/>
  <c r="H200" i="50"/>
  <c r="E200" i="50"/>
  <c r="H199" i="50"/>
  <c r="E199" i="50"/>
  <c r="H198" i="50"/>
  <c r="E198" i="50"/>
  <c r="H197" i="50"/>
  <c r="E197" i="50"/>
  <c r="H196" i="50"/>
  <c r="E196" i="50"/>
  <c r="H195" i="50"/>
  <c r="E195" i="50"/>
  <c r="H194" i="50"/>
  <c r="E194" i="50"/>
  <c r="H193" i="50"/>
  <c r="E193" i="50"/>
  <c r="H192" i="50"/>
  <c r="E192" i="50"/>
  <c r="H191" i="50"/>
  <c r="E191" i="50"/>
  <c r="H190" i="50"/>
  <c r="E190" i="50"/>
  <c r="H189" i="50"/>
  <c r="E189" i="50"/>
  <c r="H188" i="50"/>
  <c r="E188" i="50"/>
  <c r="H187" i="50"/>
  <c r="E187" i="50"/>
  <c r="H186" i="50"/>
  <c r="E186" i="50"/>
  <c r="H185" i="50"/>
  <c r="E185" i="50"/>
  <c r="H184" i="50"/>
  <c r="E184" i="50"/>
  <c r="H183" i="50"/>
  <c r="E183" i="50"/>
  <c r="H182" i="50"/>
  <c r="E182" i="50"/>
  <c r="H181" i="50"/>
  <c r="E181" i="50"/>
  <c r="H180" i="50"/>
  <c r="E180" i="50"/>
  <c r="H179" i="50"/>
  <c r="E179" i="50"/>
  <c r="H178" i="50"/>
  <c r="E178" i="50"/>
  <c r="H177" i="50"/>
  <c r="E177" i="50"/>
  <c r="H176" i="50"/>
  <c r="E176" i="50"/>
  <c r="H175" i="50"/>
  <c r="E175" i="50"/>
  <c r="H174" i="50"/>
  <c r="E174" i="50"/>
  <c r="H173" i="50"/>
  <c r="E173" i="50"/>
  <c r="H172" i="50"/>
  <c r="E172" i="50"/>
  <c r="H171" i="50"/>
  <c r="E171" i="50"/>
  <c r="H170" i="50"/>
  <c r="E170" i="50"/>
  <c r="H169" i="50"/>
  <c r="E169" i="50"/>
  <c r="H168" i="50"/>
  <c r="E168" i="50"/>
  <c r="H167" i="50"/>
  <c r="E167" i="50"/>
  <c r="H166" i="50"/>
  <c r="E166" i="50"/>
  <c r="H165" i="50"/>
  <c r="E165" i="50"/>
  <c r="H164" i="50"/>
  <c r="E164" i="50"/>
  <c r="H163" i="50"/>
  <c r="E163" i="50"/>
  <c r="H162" i="50"/>
  <c r="E162" i="50"/>
  <c r="H161" i="50"/>
  <c r="E161" i="50"/>
  <c r="H160" i="50"/>
  <c r="E160" i="50"/>
  <c r="H159" i="50"/>
  <c r="E159" i="50"/>
  <c r="H158" i="50"/>
  <c r="E158" i="50"/>
  <c r="H157" i="50"/>
  <c r="E157" i="50"/>
  <c r="H156" i="50"/>
  <c r="E156" i="50"/>
  <c r="H155" i="50"/>
  <c r="E155" i="50"/>
  <c r="H154" i="50"/>
  <c r="E154" i="50"/>
  <c r="H153" i="50"/>
  <c r="E153" i="50"/>
  <c r="H152" i="50"/>
  <c r="E152" i="50"/>
  <c r="H151" i="50"/>
  <c r="E151" i="50"/>
  <c r="H150" i="50"/>
  <c r="E150" i="50"/>
  <c r="H149" i="50"/>
  <c r="E149" i="50"/>
  <c r="H148" i="50"/>
  <c r="E148" i="50"/>
  <c r="H147" i="50"/>
  <c r="E147" i="50"/>
  <c r="H146" i="50"/>
  <c r="E146" i="50"/>
  <c r="H145" i="50"/>
  <c r="E145" i="50"/>
  <c r="H144" i="50"/>
  <c r="E144" i="50"/>
  <c r="H143" i="50"/>
  <c r="E143" i="50"/>
  <c r="H142" i="50"/>
  <c r="E142" i="50"/>
  <c r="H141" i="50"/>
  <c r="E141" i="50"/>
  <c r="H140" i="50"/>
  <c r="E140" i="50"/>
  <c r="H139" i="50"/>
  <c r="E139" i="50"/>
  <c r="H138" i="50"/>
  <c r="E138" i="50"/>
  <c r="H137" i="50"/>
  <c r="E137" i="50"/>
  <c r="H136" i="50"/>
  <c r="E136" i="50"/>
  <c r="H135" i="50"/>
  <c r="E135" i="50"/>
  <c r="H134" i="50"/>
  <c r="E134" i="50"/>
  <c r="H133" i="50"/>
  <c r="E133" i="50"/>
  <c r="H132" i="50"/>
  <c r="E132" i="50"/>
  <c r="H131" i="50"/>
  <c r="E131" i="50"/>
  <c r="H130" i="50"/>
  <c r="E130" i="50"/>
  <c r="H129" i="50"/>
  <c r="E129" i="50"/>
  <c r="H128" i="50"/>
  <c r="E128" i="50"/>
  <c r="H127" i="50"/>
  <c r="E127" i="50"/>
  <c r="H126" i="50"/>
  <c r="E126" i="50"/>
  <c r="H125" i="50"/>
  <c r="E125" i="50"/>
  <c r="H124" i="50"/>
  <c r="E124" i="50"/>
  <c r="H123" i="50"/>
  <c r="E123" i="50"/>
  <c r="H122" i="50"/>
  <c r="E122" i="50"/>
  <c r="H121" i="50"/>
  <c r="E121" i="50"/>
  <c r="H120" i="50"/>
  <c r="E120" i="50"/>
  <c r="H119" i="50"/>
  <c r="E119" i="50"/>
  <c r="H118" i="50"/>
  <c r="E118" i="50"/>
  <c r="H117" i="50"/>
  <c r="E117" i="50"/>
  <c r="H116" i="50"/>
  <c r="E116" i="50"/>
  <c r="H115" i="50"/>
  <c r="E115" i="50"/>
  <c r="H114" i="50"/>
  <c r="E114" i="50"/>
  <c r="H113" i="50"/>
  <c r="E113" i="50"/>
  <c r="H112" i="50"/>
  <c r="E112" i="50"/>
  <c r="H111" i="50"/>
  <c r="E111" i="50"/>
  <c r="H110" i="50"/>
  <c r="E110" i="50"/>
  <c r="H109" i="50"/>
  <c r="E109" i="50"/>
  <c r="H108" i="50"/>
  <c r="E108" i="50"/>
  <c r="H107" i="50"/>
  <c r="E107" i="50"/>
  <c r="H106" i="50"/>
  <c r="E106" i="50"/>
  <c r="H105" i="50"/>
  <c r="E105" i="50"/>
  <c r="H104" i="50"/>
  <c r="E104" i="50"/>
  <c r="H103" i="50"/>
  <c r="E103" i="50"/>
  <c r="H102" i="50"/>
  <c r="E102" i="50"/>
  <c r="H101" i="50"/>
  <c r="E101" i="50"/>
  <c r="H100" i="50"/>
  <c r="E100" i="50"/>
  <c r="H99" i="50"/>
  <c r="E99" i="50"/>
  <c r="H98" i="50"/>
  <c r="E98" i="50"/>
  <c r="H97" i="50"/>
  <c r="E97" i="50"/>
  <c r="H96" i="50"/>
  <c r="E96" i="50"/>
  <c r="H95" i="50"/>
  <c r="E95" i="50"/>
  <c r="H94" i="50"/>
  <c r="E94" i="50"/>
  <c r="H93" i="50"/>
  <c r="E93" i="50"/>
  <c r="H92" i="50"/>
  <c r="E92" i="50"/>
  <c r="H91" i="50"/>
  <c r="E91" i="50"/>
  <c r="H90" i="50"/>
  <c r="E90" i="50"/>
  <c r="H89" i="50"/>
  <c r="E89" i="50"/>
  <c r="H88" i="50"/>
  <c r="E88" i="50"/>
  <c r="H87" i="50"/>
  <c r="E87" i="50"/>
  <c r="H86" i="50"/>
  <c r="E86" i="50"/>
  <c r="H85" i="50"/>
  <c r="E85" i="50"/>
  <c r="H84" i="50"/>
  <c r="E84" i="50"/>
  <c r="H83" i="50"/>
  <c r="E83" i="50"/>
  <c r="H82" i="50"/>
  <c r="E82" i="50"/>
  <c r="H81" i="50"/>
  <c r="E81" i="50"/>
  <c r="H80" i="50"/>
  <c r="E80" i="50"/>
  <c r="H79" i="50"/>
  <c r="E79" i="50"/>
  <c r="H78" i="50"/>
  <c r="E78" i="50"/>
  <c r="H77" i="50"/>
  <c r="E77" i="50"/>
  <c r="H76" i="50"/>
  <c r="E76" i="50"/>
  <c r="H75" i="50"/>
  <c r="E75" i="50"/>
  <c r="H74" i="50"/>
  <c r="E74" i="50"/>
  <c r="H73" i="50"/>
  <c r="E73" i="50"/>
  <c r="H72" i="50"/>
  <c r="E72" i="50"/>
  <c r="H71" i="50"/>
  <c r="E71" i="50"/>
  <c r="H70" i="50"/>
  <c r="E70" i="50"/>
  <c r="H69" i="50"/>
  <c r="E69" i="50"/>
  <c r="H68" i="50"/>
  <c r="E68" i="50"/>
  <c r="H67" i="50"/>
  <c r="E67" i="50"/>
  <c r="H66" i="50"/>
  <c r="E66" i="50"/>
  <c r="H65" i="50"/>
  <c r="E65" i="50"/>
  <c r="H64" i="50"/>
  <c r="E64" i="50"/>
  <c r="H63" i="50"/>
  <c r="E63" i="50"/>
  <c r="H62" i="50"/>
  <c r="E62" i="50"/>
  <c r="H61" i="50"/>
  <c r="E61" i="50"/>
  <c r="H60" i="50"/>
  <c r="E60" i="50"/>
  <c r="H59" i="50"/>
  <c r="E59" i="50"/>
  <c r="H58" i="50"/>
  <c r="E58" i="50"/>
  <c r="H57" i="50"/>
  <c r="E57" i="50"/>
  <c r="H56" i="50"/>
  <c r="E56" i="50"/>
  <c r="H55" i="50"/>
  <c r="E55" i="50"/>
  <c r="H54" i="50"/>
  <c r="E54" i="50"/>
  <c r="H53" i="50"/>
  <c r="E53" i="50"/>
  <c r="H52" i="50"/>
  <c r="E52" i="50"/>
  <c r="H51" i="50"/>
  <c r="E51" i="50"/>
  <c r="H50" i="50"/>
  <c r="E50" i="50"/>
  <c r="H49" i="50"/>
  <c r="E49" i="50"/>
  <c r="H48" i="50"/>
  <c r="E48" i="50"/>
  <c r="H47" i="50"/>
  <c r="E47" i="50"/>
  <c r="H46" i="50"/>
  <c r="E46" i="50"/>
  <c r="H45" i="50"/>
  <c r="E45" i="50"/>
  <c r="H44" i="50"/>
  <c r="E44" i="50"/>
  <c r="H43" i="50"/>
  <c r="E43" i="50"/>
  <c r="H42" i="50"/>
  <c r="E42" i="50"/>
  <c r="H41" i="50"/>
  <c r="E41" i="50"/>
  <c r="H40" i="50"/>
  <c r="E40" i="50"/>
  <c r="H39" i="50"/>
  <c r="E39" i="50"/>
  <c r="H38" i="50"/>
  <c r="E38" i="50"/>
  <c r="H37" i="50"/>
  <c r="E37" i="50"/>
  <c r="H36" i="50"/>
  <c r="E36" i="50"/>
  <c r="H35" i="50"/>
  <c r="E35" i="50"/>
  <c r="H34" i="50"/>
  <c r="E34" i="50"/>
  <c r="H33" i="50"/>
  <c r="E33" i="50"/>
  <c r="H32" i="50"/>
  <c r="E32" i="50"/>
  <c r="H31" i="50"/>
  <c r="E31" i="50"/>
  <c r="H30" i="50"/>
  <c r="E30" i="50"/>
  <c r="H29" i="50"/>
  <c r="E29" i="50"/>
  <c r="H28" i="50"/>
  <c r="E28" i="50"/>
  <c r="H27" i="50"/>
  <c r="E27" i="50"/>
  <c r="H26" i="50"/>
  <c r="E26" i="50"/>
  <c r="H25" i="50"/>
  <c r="E25" i="50"/>
  <c r="H24" i="50"/>
  <c r="E24" i="50"/>
  <c r="H23" i="50"/>
  <c r="E23" i="50"/>
  <c r="H22" i="50"/>
  <c r="E22" i="50"/>
  <c r="H21" i="50"/>
  <c r="E21" i="50"/>
  <c r="H20" i="50"/>
  <c r="E20" i="50"/>
  <c r="H19" i="50"/>
  <c r="E19" i="50"/>
  <c r="H18" i="50"/>
  <c r="E18" i="50"/>
  <c r="H17" i="50"/>
  <c r="E17" i="50"/>
  <c r="H16" i="50"/>
  <c r="E16" i="50"/>
  <c r="H15" i="50"/>
  <c r="E15" i="50"/>
  <c r="H14" i="50"/>
  <c r="E14" i="50"/>
  <c r="H13" i="50"/>
  <c r="E13" i="50"/>
  <c r="H12" i="50"/>
  <c r="E12" i="50"/>
  <c r="H11" i="50"/>
  <c r="E11" i="50"/>
  <c r="H10" i="50"/>
  <c r="E10" i="50"/>
  <c r="H9" i="50"/>
  <c r="E9" i="50"/>
  <c r="H8" i="50"/>
  <c r="E8" i="50"/>
  <c r="H7" i="50"/>
  <c r="E7" i="50"/>
  <c r="B2" i="50"/>
  <c r="B3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9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D30" i="6"/>
  <c r="C30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6" i="6"/>
  <c r="B2" i="49"/>
  <c r="B2" i="48"/>
  <c r="L5" i="45"/>
  <c r="K5" i="45"/>
  <c r="J5" i="45"/>
  <c r="B2" i="45"/>
  <c r="B3" i="8"/>
  <c r="M167" i="8"/>
  <c r="P167" i="8" s="1"/>
  <c r="B3" i="44"/>
  <c r="Q405" i="44"/>
  <c r="Q404" i="44"/>
  <c r="Q403" i="44"/>
  <c r="Q402" i="44"/>
  <c r="Q401" i="44"/>
  <c r="Q400" i="44"/>
  <c r="Q399" i="44"/>
  <c r="Q398" i="44"/>
  <c r="Q397" i="44"/>
  <c r="Q396" i="44"/>
  <c r="Q395" i="44"/>
  <c r="Q394" i="44"/>
  <c r="Q393" i="44"/>
  <c r="Q392" i="44"/>
  <c r="Q391" i="44"/>
  <c r="Q390" i="44"/>
  <c r="Q389" i="44"/>
  <c r="Q388" i="44"/>
  <c r="Q387" i="44"/>
  <c r="Q386" i="44"/>
  <c r="Q385" i="44"/>
  <c r="Q384" i="44"/>
  <c r="Q383" i="44"/>
  <c r="Q382" i="44"/>
  <c r="Q381" i="44"/>
  <c r="Q380" i="44"/>
  <c r="Q379" i="44"/>
  <c r="Q378" i="44"/>
  <c r="Q377" i="44"/>
  <c r="Q376" i="44"/>
  <c r="Q375" i="44"/>
  <c r="Q374" i="44"/>
  <c r="Q373" i="44"/>
  <c r="Q372" i="44"/>
  <c r="Q371" i="44"/>
  <c r="Q370" i="44"/>
  <c r="Q369" i="44"/>
  <c r="Q368" i="44"/>
  <c r="Q367" i="44"/>
  <c r="Q366" i="44"/>
  <c r="Q365" i="44"/>
  <c r="Q364" i="44"/>
  <c r="Q363" i="44"/>
  <c r="Q362" i="44"/>
  <c r="Q361" i="44"/>
  <c r="Q360" i="44"/>
  <c r="Q359" i="44"/>
  <c r="Q358" i="44"/>
  <c r="Q357" i="44"/>
  <c r="Q356" i="44"/>
  <c r="Q355" i="44"/>
  <c r="Q354" i="44"/>
  <c r="Q353" i="44"/>
  <c r="Q352" i="44"/>
  <c r="Q351" i="44"/>
  <c r="Q350" i="44"/>
  <c r="Q349" i="44"/>
  <c r="Q348" i="44"/>
  <c r="Q347" i="44"/>
  <c r="Q346" i="44"/>
  <c r="Q345" i="44"/>
  <c r="Q344" i="44"/>
  <c r="Q343" i="44"/>
  <c r="Q342" i="44"/>
  <c r="Q341" i="44"/>
  <c r="Q340" i="44"/>
  <c r="Q339" i="44"/>
  <c r="Q338" i="44"/>
  <c r="Q337" i="44"/>
  <c r="Q336" i="44"/>
  <c r="Q335" i="44"/>
  <c r="Q334" i="44"/>
  <c r="Q333" i="44"/>
  <c r="Q332" i="44"/>
  <c r="Q331" i="44"/>
  <c r="Q330" i="44"/>
  <c r="Q329" i="44"/>
  <c r="Q328" i="44"/>
  <c r="Q327" i="44"/>
  <c r="Q326" i="44"/>
  <c r="Q325" i="44"/>
  <c r="Q324" i="44"/>
  <c r="Q323" i="44"/>
  <c r="Q322" i="44"/>
  <c r="Q321" i="44"/>
  <c r="Q320" i="44"/>
  <c r="Q319" i="44"/>
  <c r="Q318" i="44"/>
  <c r="Q317" i="44"/>
  <c r="Q316" i="44"/>
  <c r="Q315" i="44"/>
  <c r="Q314" i="44"/>
  <c r="Q313" i="44"/>
  <c r="Q312" i="44"/>
  <c r="Q311" i="44"/>
  <c r="Q310" i="44"/>
  <c r="Q309" i="44"/>
  <c r="Q308" i="44"/>
  <c r="Q307" i="44"/>
  <c r="Q306" i="44"/>
  <c r="Q305" i="44"/>
  <c r="Q304" i="44"/>
  <c r="Q303" i="44"/>
  <c r="Q302" i="44"/>
  <c r="Q301" i="44"/>
  <c r="Q300" i="44"/>
  <c r="Q299" i="44"/>
  <c r="Q298" i="44"/>
  <c r="Q297" i="44"/>
  <c r="Q296" i="44"/>
  <c r="Q295" i="44"/>
  <c r="Q294" i="44"/>
  <c r="Q293" i="44"/>
  <c r="Q292" i="44"/>
  <c r="Q291" i="44"/>
  <c r="Q290" i="44"/>
  <c r="Q289" i="44"/>
  <c r="Q288" i="44"/>
  <c r="Q287" i="44"/>
  <c r="Q286" i="44"/>
  <c r="Q285" i="44"/>
  <c r="Q284" i="44"/>
  <c r="Q283" i="44"/>
  <c r="Q282" i="44"/>
  <c r="Q281" i="44"/>
  <c r="Q280" i="44"/>
  <c r="Q279" i="44"/>
  <c r="Q278" i="44"/>
  <c r="Q277" i="44"/>
  <c r="Q276" i="44"/>
  <c r="Q275" i="44"/>
  <c r="Q274" i="44"/>
  <c r="Q273" i="44"/>
  <c r="Q272" i="44"/>
  <c r="Q271" i="44"/>
  <c r="Q270" i="44"/>
  <c r="Q269" i="44"/>
  <c r="Q268" i="44"/>
  <c r="Q267" i="44"/>
  <c r="Q266" i="44"/>
  <c r="Q265" i="44"/>
  <c r="Q264" i="44"/>
  <c r="Q263" i="44"/>
  <c r="Q262" i="44"/>
  <c r="Q261" i="44"/>
  <c r="Q260" i="44"/>
  <c r="Q259" i="44"/>
  <c r="Q258" i="44"/>
  <c r="Q257" i="44"/>
  <c r="Q256" i="44"/>
  <c r="Q255" i="44"/>
  <c r="Q254" i="44"/>
  <c r="Q253" i="44"/>
  <c r="Q252" i="44"/>
  <c r="Q251" i="44"/>
  <c r="Q250" i="44"/>
  <c r="Q249" i="44"/>
  <c r="Q248" i="44"/>
  <c r="Q247" i="44"/>
  <c r="Q246" i="44"/>
  <c r="Q245" i="44"/>
  <c r="Q244" i="44"/>
  <c r="Q243" i="44"/>
  <c r="Q242" i="44"/>
  <c r="Q241" i="44"/>
  <c r="Q240" i="44"/>
  <c r="Q239" i="44"/>
  <c r="Q238" i="44"/>
  <c r="Q237" i="44"/>
  <c r="Q236" i="44"/>
  <c r="Q235" i="44"/>
  <c r="Q234" i="44"/>
  <c r="Q233" i="44"/>
  <c r="Q232" i="44"/>
  <c r="Q231" i="44"/>
  <c r="Q230" i="44"/>
  <c r="Q229" i="44"/>
  <c r="Q228" i="44"/>
  <c r="Q227" i="44"/>
  <c r="Q226" i="44"/>
  <c r="Q225" i="44"/>
  <c r="Q224" i="44"/>
  <c r="Q223" i="44"/>
  <c r="Q222" i="44"/>
  <c r="Q221" i="44"/>
  <c r="Q220" i="44"/>
  <c r="Q219" i="44"/>
  <c r="Q218" i="44"/>
  <c r="Q217" i="44"/>
  <c r="Q216" i="44"/>
  <c r="Q215" i="44"/>
  <c r="Q214" i="44"/>
  <c r="Q213" i="44"/>
  <c r="Q212" i="44"/>
  <c r="Q211" i="44"/>
  <c r="Q210" i="44"/>
  <c r="Q209" i="44"/>
  <c r="Q208" i="44"/>
  <c r="Q207" i="44"/>
  <c r="Q206" i="44"/>
  <c r="Q205" i="44"/>
  <c r="Q204" i="44"/>
  <c r="Q203" i="44"/>
  <c r="Q202" i="44"/>
  <c r="Q201" i="44"/>
  <c r="Q200" i="44"/>
  <c r="Q199" i="44"/>
  <c r="Q198" i="44"/>
  <c r="Q197" i="44"/>
  <c r="Q196" i="44"/>
  <c r="Q195" i="44"/>
  <c r="Q194" i="44"/>
  <c r="Q193" i="44"/>
  <c r="Q192" i="44"/>
  <c r="Q191" i="44"/>
  <c r="Q190" i="44"/>
  <c r="Q189" i="44"/>
  <c r="Q188" i="44"/>
  <c r="Q187" i="44"/>
  <c r="Q186" i="44"/>
  <c r="Q185" i="44"/>
  <c r="Q184" i="44"/>
  <c r="Q183" i="44"/>
  <c r="Q182" i="44"/>
  <c r="Q181" i="44"/>
  <c r="Q180" i="44"/>
  <c r="Q179" i="44"/>
  <c r="Q178" i="44"/>
  <c r="Q177" i="44"/>
  <c r="Q176" i="44"/>
  <c r="Q175" i="44"/>
  <c r="Q174" i="44"/>
  <c r="Q173" i="44"/>
  <c r="Q172" i="44"/>
  <c r="Q171" i="44"/>
  <c r="Q170" i="44"/>
  <c r="Q169" i="44"/>
  <c r="Q168" i="44"/>
  <c r="Q167" i="44"/>
  <c r="Q166" i="44"/>
  <c r="Q165" i="44"/>
  <c r="Q164" i="44"/>
  <c r="Q163" i="44"/>
  <c r="Q162" i="44"/>
  <c r="Q161" i="44"/>
  <c r="Q160" i="44"/>
  <c r="Q159" i="44"/>
  <c r="Q158" i="44"/>
  <c r="Q157" i="44"/>
  <c r="Q156" i="44"/>
  <c r="Q155" i="44"/>
  <c r="Q154" i="44"/>
  <c r="Q153" i="44"/>
  <c r="Q152" i="44"/>
  <c r="Q151" i="44"/>
  <c r="Q150" i="44"/>
  <c r="Q149" i="44"/>
  <c r="Q148" i="44"/>
  <c r="Q147" i="44"/>
  <c r="Q146" i="44"/>
  <c r="Q145" i="44"/>
  <c r="Q144" i="44"/>
  <c r="Q143" i="44"/>
  <c r="Q142" i="44"/>
  <c r="Q141" i="44"/>
  <c r="Q140" i="44"/>
  <c r="Q139" i="44"/>
  <c r="Q138" i="44"/>
  <c r="Q137" i="44"/>
  <c r="Q136" i="44"/>
  <c r="Q135" i="44"/>
  <c r="Q134" i="44"/>
  <c r="Q133" i="44"/>
  <c r="Q132" i="44"/>
  <c r="Q131" i="44"/>
  <c r="Q130" i="44"/>
  <c r="Q129" i="44"/>
  <c r="Q128" i="44"/>
  <c r="Q127" i="44"/>
  <c r="Q126" i="44"/>
  <c r="Q125" i="44"/>
  <c r="Q124" i="44"/>
  <c r="Q123" i="44"/>
  <c r="Q122" i="44"/>
  <c r="Q121" i="44"/>
  <c r="Q120" i="44"/>
  <c r="Q119" i="44"/>
  <c r="Q118" i="44"/>
  <c r="Q117" i="44"/>
  <c r="Q116" i="44"/>
  <c r="Q115" i="44"/>
  <c r="Q114" i="44"/>
  <c r="Q113" i="44"/>
  <c r="Q112" i="44"/>
  <c r="Q111" i="44"/>
  <c r="Q110" i="44"/>
  <c r="Q109" i="44"/>
  <c r="Q108" i="44"/>
  <c r="Q107" i="44"/>
  <c r="Q106" i="44"/>
  <c r="Q105" i="44"/>
  <c r="Q104" i="44"/>
  <c r="Q103" i="44"/>
  <c r="Q102" i="44"/>
  <c r="Q101" i="44"/>
  <c r="Q100" i="44"/>
  <c r="Q99" i="44"/>
  <c r="Q98" i="44"/>
  <c r="Q97" i="44"/>
  <c r="Q96" i="44"/>
  <c r="Q95" i="44"/>
  <c r="Q94" i="44"/>
  <c r="Q93" i="44"/>
  <c r="Q92" i="44"/>
  <c r="Q91" i="44"/>
  <c r="Q90" i="44"/>
  <c r="Q89" i="44"/>
  <c r="Q88" i="44"/>
  <c r="Q87" i="44"/>
  <c r="Q86" i="44"/>
  <c r="Q85" i="44"/>
  <c r="Q84" i="44"/>
  <c r="Q83" i="44"/>
  <c r="Q82" i="44"/>
  <c r="Q81" i="44"/>
  <c r="Q80" i="44"/>
  <c r="Q79" i="44"/>
  <c r="Q78" i="44"/>
  <c r="Q77" i="44"/>
  <c r="Q76" i="44"/>
  <c r="Q75" i="44"/>
  <c r="Q74" i="44"/>
  <c r="Q73" i="44"/>
  <c r="Q72" i="44"/>
  <c r="Q71" i="44"/>
  <c r="Q70" i="44"/>
  <c r="Q69" i="44"/>
  <c r="Q68" i="44"/>
  <c r="Q67" i="44"/>
  <c r="Q66" i="44"/>
  <c r="Q65" i="44"/>
  <c r="Q64" i="44"/>
  <c r="Q63" i="44"/>
  <c r="Q62" i="44"/>
  <c r="Q61" i="44"/>
  <c r="Q60" i="44"/>
  <c r="Q59" i="44"/>
  <c r="Q58" i="44"/>
  <c r="Q57" i="44"/>
  <c r="Q56" i="44"/>
  <c r="Q55" i="44"/>
  <c r="Q54" i="44"/>
  <c r="Q53" i="44"/>
  <c r="Q52" i="44"/>
  <c r="Q51" i="44"/>
  <c r="Q50" i="44"/>
  <c r="Q49" i="44"/>
  <c r="Q48" i="44"/>
  <c r="Q47" i="44"/>
  <c r="Q46" i="44"/>
  <c r="Q45" i="44"/>
  <c r="Q44" i="44"/>
  <c r="Q43" i="44"/>
  <c r="Q42" i="44"/>
  <c r="Q41" i="44"/>
  <c r="Q40" i="44"/>
  <c r="Q39" i="44"/>
  <c r="Q38" i="44"/>
  <c r="Q37" i="44"/>
  <c r="Q36" i="44"/>
  <c r="Q35" i="44"/>
  <c r="Q34" i="44"/>
  <c r="Q33" i="44"/>
  <c r="Q32" i="44"/>
  <c r="Q31" i="44"/>
  <c r="Q30" i="44"/>
  <c r="Q29" i="44"/>
  <c r="Q28" i="44"/>
  <c r="Q27" i="44"/>
  <c r="Q26" i="44"/>
  <c r="Q25" i="44"/>
  <c r="Q24" i="44"/>
  <c r="Q23" i="44"/>
  <c r="Q22" i="44"/>
  <c r="Q21" i="44"/>
  <c r="Q20" i="44"/>
  <c r="Q19" i="44"/>
  <c r="Q18" i="44"/>
  <c r="Q17" i="44"/>
  <c r="Q16" i="44"/>
  <c r="Q15" i="44"/>
  <c r="Q14" i="44"/>
  <c r="Q13" i="44"/>
  <c r="Q12" i="44"/>
  <c r="Q11" i="44"/>
  <c r="Q10" i="44"/>
  <c r="Q9" i="44"/>
  <c r="Q8" i="44"/>
  <c r="Q7" i="44"/>
  <c r="B2" i="44"/>
  <c r="Q8" i="43"/>
  <c r="Q9" i="43"/>
  <c r="Q10" i="43"/>
  <c r="Q11" i="43"/>
  <c r="Q12" i="43"/>
  <c r="Q13" i="43"/>
  <c r="Q14" i="43"/>
  <c r="Q15" i="43"/>
  <c r="Q16" i="43"/>
  <c r="Q17" i="43"/>
  <c r="Q18" i="43"/>
  <c r="Q19" i="43"/>
  <c r="Q20" i="43"/>
  <c r="Q21" i="43"/>
  <c r="Q22" i="43"/>
  <c r="Q23" i="43"/>
  <c r="Q24" i="43"/>
  <c r="Q25" i="43"/>
  <c r="Q26" i="43"/>
  <c r="Q27" i="43"/>
  <c r="Q28" i="43"/>
  <c r="Q29" i="43"/>
  <c r="Q30" i="43"/>
  <c r="Q31" i="43"/>
  <c r="Q32" i="43"/>
  <c r="Q33" i="43"/>
  <c r="Q34" i="43"/>
  <c r="Q35" i="43"/>
  <c r="Q36" i="43"/>
  <c r="Q37" i="43"/>
  <c r="Q38" i="43"/>
  <c r="Q39" i="43"/>
  <c r="Q40" i="43"/>
  <c r="Q41" i="43"/>
  <c r="Q42" i="43"/>
  <c r="Q43" i="43"/>
  <c r="Q44" i="43"/>
  <c r="Q45" i="43"/>
  <c r="Q46" i="43"/>
  <c r="Q47" i="43"/>
  <c r="Q48" i="43"/>
  <c r="Q49" i="43"/>
  <c r="Q50" i="43"/>
  <c r="Q51" i="43"/>
  <c r="Q52" i="43"/>
  <c r="Q53" i="43"/>
  <c r="Q54" i="43"/>
  <c r="Q55" i="43"/>
  <c r="Q56" i="43"/>
  <c r="Q57" i="43"/>
  <c r="Q58" i="43"/>
  <c r="Q59" i="43"/>
  <c r="Q60" i="43"/>
  <c r="Q61" i="43"/>
  <c r="Q62" i="43"/>
  <c r="Q63" i="43"/>
  <c r="Q64" i="43"/>
  <c r="Q65" i="43"/>
  <c r="Q66" i="43"/>
  <c r="Q67" i="43"/>
  <c r="Q68" i="43"/>
  <c r="Q69" i="43"/>
  <c r="Q70" i="43"/>
  <c r="Q71" i="43"/>
  <c r="Q72" i="43"/>
  <c r="Q73" i="43"/>
  <c r="Q74" i="43"/>
  <c r="Q75" i="43"/>
  <c r="Q76" i="43"/>
  <c r="Q77" i="43"/>
  <c r="Q78" i="43"/>
  <c r="Q79" i="43"/>
  <c r="Q80" i="43"/>
  <c r="Q81" i="43"/>
  <c r="Q82" i="43"/>
  <c r="Q83" i="43"/>
  <c r="Q84" i="43"/>
  <c r="Q85" i="43"/>
  <c r="Q86" i="43"/>
  <c r="Q87" i="43"/>
  <c r="Q88" i="43"/>
  <c r="Q89" i="43"/>
  <c r="Q90" i="43"/>
  <c r="Q91" i="43"/>
  <c r="Q92" i="43"/>
  <c r="Q93" i="43"/>
  <c r="Q94" i="43"/>
  <c r="Q95" i="43"/>
  <c r="Q96" i="43"/>
  <c r="Q97" i="43"/>
  <c r="Q98" i="43"/>
  <c r="Q99" i="43"/>
  <c r="Q100" i="43"/>
  <c r="Q101" i="43"/>
  <c r="Q102" i="43"/>
  <c r="Q103" i="43"/>
  <c r="Q104" i="43"/>
  <c r="Q105" i="43"/>
  <c r="Q106" i="43"/>
  <c r="Q107" i="43"/>
  <c r="Q108" i="43"/>
  <c r="Q109" i="43"/>
  <c r="Q110" i="43"/>
  <c r="Q111" i="43"/>
  <c r="Q112" i="43"/>
  <c r="Q113" i="43"/>
  <c r="Q114" i="43"/>
  <c r="Q115" i="43"/>
  <c r="Q116" i="43"/>
  <c r="Q117" i="43"/>
  <c r="Q118" i="43"/>
  <c r="Q119" i="43"/>
  <c r="Q120" i="43"/>
  <c r="Q121" i="43"/>
  <c r="Q122" i="43"/>
  <c r="Q123" i="43"/>
  <c r="Q124" i="43"/>
  <c r="Q125" i="43"/>
  <c r="Q126" i="43"/>
  <c r="Q127" i="43"/>
  <c r="Q128" i="43"/>
  <c r="Q129" i="43"/>
  <c r="Q130" i="43"/>
  <c r="Q131" i="43"/>
  <c r="Q132" i="43"/>
  <c r="Q133" i="43"/>
  <c r="Q134" i="43"/>
  <c r="Q135" i="43"/>
  <c r="Q136" i="43"/>
  <c r="Q137" i="43"/>
  <c r="Q138" i="43"/>
  <c r="Q139" i="43"/>
  <c r="Q140" i="43"/>
  <c r="Q141" i="43"/>
  <c r="Q142" i="43"/>
  <c r="Q143" i="43"/>
  <c r="Q144" i="43"/>
  <c r="Q145" i="43"/>
  <c r="Q146" i="43"/>
  <c r="Q147" i="43"/>
  <c r="Q148" i="43"/>
  <c r="Q149" i="43"/>
  <c r="Q150" i="43"/>
  <c r="Q151" i="43"/>
  <c r="Q152" i="43"/>
  <c r="Q153" i="43"/>
  <c r="Q154" i="43"/>
  <c r="Q155" i="43"/>
  <c r="Q156" i="43"/>
  <c r="Q157" i="43"/>
  <c r="Q158" i="43"/>
  <c r="Q159" i="43"/>
  <c r="Q160" i="43"/>
  <c r="Q161" i="43"/>
  <c r="Q162" i="43"/>
  <c r="Q163" i="43"/>
  <c r="Q164" i="43"/>
  <c r="Q165" i="43"/>
  <c r="Q166" i="43"/>
  <c r="Q167" i="43"/>
  <c r="Q168" i="43"/>
  <c r="Q169" i="43"/>
  <c r="Q170" i="43"/>
  <c r="Q171" i="43"/>
  <c r="Q172" i="43"/>
  <c r="Q173" i="43"/>
  <c r="Q174" i="43"/>
  <c r="Q175" i="43"/>
  <c r="Q176" i="43"/>
  <c r="Q177" i="43"/>
  <c r="Q178" i="43"/>
  <c r="Q179" i="43"/>
  <c r="Q180" i="43"/>
  <c r="Q181" i="43"/>
  <c r="Q182" i="43"/>
  <c r="Q183" i="43"/>
  <c r="Q184" i="43"/>
  <c r="Q185" i="43"/>
  <c r="Q186" i="43"/>
  <c r="Q187" i="43"/>
  <c r="Q188" i="43"/>
  <c r="Q189" i="43"/>
  <c r="Q190" i="43"/>
  <c r="Q191" i="43"/>
  <c r="Q192" i="43"/>
  <c r="Q193" i="43"/>
  <c r="Q194" i="43"/>
  <c r="Q195" i="43"/>
  <c r="Q196" i="43"/>
  <c r="Q197" i="43"/>
  <c r="Q198" i="43"/>
  <c r="Q199" i="43"/>
  <c r="Q200" i="43"/>
  <c r="Q201" i="43"/>
  <c r="Q202" i="43"/>
  <c r="Q203" i="43"/>
  <c r="Q204" i="43"/>
  <c r="Q205" i="43"/>
  <c r="Q206" i="43"/>
  <c r="Q207" i="43"/>
  <c r="Q208" i="43"/>
  <c r="Q209" i="43"/>
  <c r="Q210" i="43"/>
  <c r="Q211" i="43"/>
  <c r="Q212" i="43"/>
  <c r="Q213" i="43"/>
  <c r="Q214" i="43"/>
  <c r="Q215" i="43"/>
  <c r="Q216" i="43"/>
  <c r="Q217" i="43"/>
  <c r="Q218" i="43"/>
  <c r="Q219" i="43"/>
  <c r="Q220" i="43"/>
  <c r="Q221" i="43"/>
  <c r="Q222" i="43"/>
  <c r="Q223" i="43"/>
  <c r="Q224" i="43"/>
  <c r="Q225" i="43"/>
  <c r="Q226" i="43"/>
  <c r="Q227" i="43"/>
  <c r="Q228" i="43"/>
  <c r="Q229" i="43"/>
  <c r="Q230" i="43"/>
  <c r="Q231" i="43"/>
  <c r="Q232" i="43"/>
  <c r="Q233" i="43"/>
  <c r="Q234" i="43"/>
  <c r="Q235" i="43"/>
  <c r="Q236" i="43"/>
  <c r="Q237" i="43"/>
  <c r="Q238" i="43"/>
  <c r="Q239" i="43"/>
  <c r="Q240" i="43"/>
  <c r="Q241" i="43"/>
  <c r="Q242" i="43"/>
  <c r="Q243" i="43"/>
  <c r="Q244" i="43"/>
  <c r="Q245" i="43"/>
  <c r="Q246" i="43"/>
  <c r="Q247" i="43"/>
  <c r="Q248" i="43"/>
  <c r="Q249" i="43"/>
  <c r="Q250" i="43"/>
  <c r="Q251" i="43"/>
  <c r="Q252" i="43"/>
  <c r="Q253" i="43"/>
  <c r="Q254" i="43"/>
  <c r="Q255" i="43"/>
  <c r="Q256" i="43"/>
  <c r="Q257" i="43"/>
  <c r="Q258" i="43"/>
  <c r="Q259" i="43"/>
  <c r="Q260" i="43"/>
  <c r="Q261" i="43"/>
  <c r="Q262" i="43"/>
  <c r="Q263" i="43"/>
  <c r="Q264" i="43"/>
  <c r="Q265" i="43"/>
  <c r="Q266" i="43"/>
  <c r="Q267" i="43"/>
  <c r="Q268" i="43"/>
  <c r="Q269" i="43"/>
  <c r="Q270" i="43"/>
  <c r="Q271" i="43"/>
  <c r="Q272" i="43"/>
  <c r="Q273" i="43"/>
  <c r="Q274" i="43"/>
  <c r="Q275" i="43"/>
  <c r="Q276" i="43"/>
  <c r="Q277" i="43"/>
  <c r="Q278" i="43"/>
  <c r="Q279" i="43"/>
  <c r="Q280" i="43"/>
  <c r="Q281" i="43"/>
  <c r="Q282" i="43"/>
  <c r="Q283" i="43"/>
  <c r="Q284" i="43"/>
  <c r="Q285" i="43"/>
  <c r="Q286" i="43"/>
  <c r="Q287" i="43"/>
  <c r="Q288" i="43"/>
  <c r="Q289" i="43"/>
  <c r="Q290" i="43"/>
  <c r="Q291" i="43"/>
  <c r="Q292" i="43"/>
  <c r="Q293" i="43"/>
  <c r="Q294" i="43"/>
  <c r="Q295" i="43"/>
  <c r="Q296" i="43"/>
  <c r="Q297" i="43"/>
  <c r="Q298" i="43"/>
  <c r="Q299" i="43"/>
  <c r="Q300" i="43"/>
  <c r="Q301" i="43"/>
  <c r="Q302" i="43"/>
  <c r="Q303" i="43"/>
  <c r="Q304" i="43"/>
  <c r="Q305" i="43"/>
  <c r="Q306" i="43"/>
  <c r="Q307" i="43"/>
  <c r="Q308" i="43"/>
  <c r="Q309" i="43"/>
  <c r="Q310" i="43"/>
  <c r="Q311" i="43"/>
  <c r="Q312" i="43"/>
  <c r="Q313" i="43"/>
  <c r="Q314" i="43"/>
  <c r="Q315" i="43"/>
  <c r="Q316" i="43"/>
  <c r="Q317" i="43"/>
  <c r="Q318" i="43"/>
  <c r="Q319" i="43"/>
  <c r="Q320" i="43"/>
  <c r="Q321" i="43"/>
  <c r="Q322" i="43"/>
  <c r="Q323" i="43"/>
  <c r="Q324" i="43"/>
  <c r="Q325" i="43"/>
  <c r="Q326" i="43"/>
  <c r="Q327" i="43"/>
  <c r="Q328" i="43"/>
  <c r="Q329" i="43"/>
  <c r="Q330" i="43"/>
  <c r="Q331" i="43"/>
  <c r="Q332" i="43"/>
  <c r="Q333" i="43"/>
  <c r="Q334" i="43"/>
  <c r="Q335" i="43"/>
  <c r="Q336" i="43"/>
  <c r="Q337" i="43"/>
  <c r="Q338" i="43"/>
  <c r="Q339" i="43"/>
  <c r="Q340" i="43"/>
  <c r="Q341" i="43"/>
  <c r="Q342" i="43"/>
  <c r="Q343" i="43"/>
  <c r="Q344" i="43"/>
  <c r="Q345" i="43"/>
  <c r="Q346" i="43"/>
  <c r="Q347" i="43"/>
  <c r="Q348" i="43"/>
  <c r="Q349" i="43"/>
  <c r="Q350" i="43"/>
  <c r="Q351" i="43"/>
  <c r="Q352" i="43"/>
  <c r="Q353" i="43"/>
  <c r="Q354" i="43"/>
  <c r="Q355" i="43"/>
  <c r="Q356" i="43"/>
  <c r="Q357" i="43"/>
  <c r="Q358" i="43"/>
  <c r="Q359" i="43"/>
  <c r="Q360" i="43"/>
  <c r="Q361" i="43"/>
  <c r="Q362" i="43"/>
  <c r="Q363" i="43"/>
  <c r="Q364" i="43"/>
  <c r="Q365" i="43"/>
  <c r="Q366" i="43"/>
  <c r="Q367" i="43"/>
  <c r="Q368" i="43"/>
  <c r="Q369" i="43"/>
  <c r="Q370" i="43"/>
  <c r="Q371" i="43"/>
  <c r="Q372" i="43"/>
  <c r="Q373" i="43"/>
  <c r="Q374" i="43"/>
  <c r="Q375" i="43"/>
  <c r="Q376" i="43"/>
  <c r="Q377" i="43"/>
  <c r="Q378" i="43"/>
  <c r="Q379" i="43"/>
  <c r="Q380" i="43"/>
  <c r="Q381" i="43"/>
  <c r="Q382" i="43"/>
  <c r="Q383" i="43"/>
  <c r="Q384" i="43"/>
  <c r="Q385" i="43"/>
  <c r="Q386" i="43"/>
  <c r="Q387" i="43"/>
  <c r="Q388" i="43"/>
  <c r="Q389" i="43"/>
  <c r="Q390" i="43"/>
  <c r="Q391" i="43"/>
  <c r="Q392" i="43"/>
  <c r="Q393" i="43"/>
  <c r="Q394" i="43"/>
  <c r="Q395" i="43"/>
  <c r="Q396" i="43"/>
  <c r="Q397" i="43"/>
  <c r="Q398" i="43"/>
  <c r="Q399" i="43"/>
  <c r="Q400" i="43"/>
  <c r="Q401" i="43"/>
  <c r="Q402" i="43"/>
  <c r="Q403" i="43"/>
  <c r="Q404" i="43"/>
  <c r="Q405" i="43"/>
  <c r="Q406" i="43"/>
  <c r="Q7" i="43"/>
  <c r="B3" i="43"/>
  <c r="B2" i="43"/>
  <c r="E15" i="1"/>
  <c r="B2" i="42"/>
  <c r="B8" i="41"/>
  <c r="B7" i="41"/>
  <c r="B2" i="41"/>
  <c r="B9" i="39"/>
  <c r="B8" i="39"/>
  <c r="B2" i="39"/>
  <c r="B14" i="38"/>
  <c r="B9" i="38"/>
  <c r="B4" i="38"/>
  <c r="B2" i="38"/>
  <c r="B4" i="37"/>
  <c r="B4" i="40"/>
  <c r="B2" i="40"/>
  <c r="B2" i="37"/>
  <c r="B2" i="10"/>
  <c r="F9" i="39"/>
  <c r="C7" i="39"/>
  <c r="B2" i="35"/>
  <c r="B2" i="34"/>
  <c r="C172" i="45" l="1"/>
  <c r="N147" i="40" s="1"/>
  <c r="D172" i="45"/>
  <c r="C168" i="45"/>
  <c r="N143" i="40" s="1"/>
  <c r="D168" i="45"/>
  <c r="C164" i="45"/>
  <c r="N139" i="40" s="1"/>
  <c r="D164" i="45"/>
  <c r="C160" i="45"/>
  <c r="N135" i="40" s="1"/>
  <c r="D160" i="45"/>
  <c r="C156" i="45"/>
  <c r="N131" i="40" s="1"/>
  <c r="D156" i="45"/>
  <c r="C152" i="45"/>
  <c r="N127" i="40" s="1"/>
  <c r="D152" i="45"/>
  <c r="C175" i="45"/>
  <c r="D175" i="45"/>
  <c r="I175" i="45" s="1"/>
  <c r="C167" i="45"/>
  <c r="N142" i="40" s="1"/>
  <c r="D167" i="45"/>
  <c r="C159" i="45"/>
  <c r="N134" i="40" s="1"/>
  <c r="D159" i="45"/>
  <c r="C151" i="45"/>
  <c r="N126" i="40" s="1"/>
  <c r="D151" i="45"/>
  <c r="C174" i="45"/>
  <c r="N149" i="40" s="1"/>
  <c r="D174" i="45"/>
  <c r="C170" i="45"/>
  <c r="N145" i="40" s="1"/>
  <c r="D170" i="45"/>
  <c r="C166" i="45"/>
  <c r="N141" i="40" s="1"/>
  <c r="D166" i="45"/>
  <c r="C162" i="45"/>
  <c r="N137" i="40" s="1"/>
  <c r="D162" i="45"/>
  <c r="C158" i="45"/>
  <c r="N133" i="40" s="1"/>
  <c r="D158" i="45"/>
  <c r="C154" i="45"/>
  <c r="N129" i="40" s="1"/>
  <c r="D154" i="45"/>
  <c r="C150" i="45"/>
  <c r="N125" i="40" s="1"/>
  <c r="D150" i="45"/>
  <c r="C171" i="45"/>
  <c r="N146" i="40" s="1"/>
  <c r="D171" i="45"/>
  <c r="C163" i="45"/>
  <c r="N138" i="40" s="1"/>
  <c r="D163" i="45"/>
  <c r="C155" i="45"/>
  <c r="N130" i="40" s="1"/>
  <c r="D155" i="45"/>
  <c r="C173" i="45"/>
  <c r="N148" i="40" s="1"/>
  <c r="D173" i="45"/>
  <c r="C169" i="45"/>
  <c r="N144" i="40" s="1"/>
  <c r="D169" i="45"/>
  <c r="C165" i="45"/>
  <c r="N140" i="40" s="1"/>
  <c r="D165" i="45"/>
  <c r="D161" i="45"/>
  <c r="C161" i="45"/>
  <c r="N136" i="40" s="1"/>
  <c r="C157" i="45"/>
  <c r="N132" i="40" s="1"/>
  <c r="D157" i="45"/>
  <c r="C153" i="45"/>
  <c r="N128" i="40" s="1"/>
  <c r="D153" i="45"/>
  <c r="C148" i="45"/>
  <c r="N123" i="40" s="1"/>
  <c r="D148" i="45"/>
  <c r="C144" i="45"/>
  <c r="N119" i="40" s="1"/>
  <c r="D144" i="45"/>
  <c r="D147" i="45"/>
  <c r="C147" i="45"/>
  <c r="N122" i="40" s="1"/>
  <c r="D143" i="45"/>
  <c r="C143" i="45"/>
  <c r="N118" i="40" s="1"/>
  <c r="C146" i="45"/>
  <c r="N121" i="40" s="1"/>
  <c r="D146" i="45"/>
  <c r="C142" i="45"/>
  <c r="N117" i="40" s="1"/>
  <c r="D142" i="45"/>
  <c r="D149" i="45"/>
  <c r="C149" i="45"/>
  <c r="N124" i="40" s="1"/>
  <c r="D145" i="45"/>
  <c r="C145" i="45"/>
  <c r="N120" i="40" s="1"/>
  <c r="C140" i="45"/>
  <c r="N115" i="40" s="1"/>
  <c r="D140" i="45"/>
  <c r="C136" i="45"/>
  <c r="N111" i="40" s="1"/>
  <c r="D136" i="45"/>
  <c r="D132" i="45"/>
  <c r="C132" i="45"/>
  <c r="N107" i="40" s="1"/>
  <c r="D128" i="45"/>
  <c r="C128" i="45"/>
  <c r="N103" i="40" s="1"/>
  <c r="D139" i="45"/>
  <c r="C139" i="45"/>
  <c r="N114" i="40" s="1"/>
  <c r="C135" i="45"/>
  <c r="N110" i="40" s="1"/>
  <c r="D135" i="45"/>
  <c r="C131" i="45"/>
  <c r="N106" i="40" s="1"/>
  <c r="D131" i="45"/>
  <c r="D127" i="45"/>
  <c r="C127" i="45"/>
  <c r="N102" i="40" s="1"/>
  <c r="D138" i="45"/>
  <c r="C138" i="45"/>
  <c r="N113" i="40" s="1"/>
  <c r="D134" i="45"/>
  <c r="C134" i="45"/>
  <c r="N109" i="40" s="1"/>
  <c r="D130" i="45"/>
  <c r="C130" i="45"/>
  <c r="N105" i="40" s="1"/>
  <c r="C126" i="45"/>
  <c r="N101" i="40" s="1"/>
  <c r="D126" i="45"/>
  <c r="D141" i="45"/>
  <c r="C141" i="45"/>
  <c r="N116" i="40" s="1"/>
  <c r="C137" i="45"/>
  <c r="N112" i="40" s="1"/>
  <c r="D137" i="45"/>
  <c r="D133" i="45"/>
  <c r="C133" i="45"/>
  <c r="N108" i="40" s="1"/>
  <c r="D129" i="45"/>
  <c r="C129" i="45"/>
  <c r="N104" i="40" s="1"/>
  <c r="D83" i="45"/>
  <c r="I83" i="45" s="1"/>
  <c r="C83" i="45"/>
  <c r="D124" i="45"/>
  <c r="C124" i="45"/>
  <c r="N99" i="40" s="1"/>
  <c r="D120" i="45"/>
  <c r="C120" i="45"/>
  <c r="N95" i="40" s="1"/>
  <c r="D86" i="45"/>
  <c r="I86" i="45" s="1"/>
  <c r="C86" i="45"/>
  <c r="D117" i="45"/>
  <c r="I117" i="45" s="1"/>
  <c r="C117" i="45"/>
  <c r="D66" i="45"/>
  <c r="I66" i="45" s="1"/>
  <c r="C66" i="45"/>
  <c r="D61" i="45"/>
  <c r="I61" i="45" s="1"/>
  <c r="C61" i="45"/>
  <c r="D49" i="45"/>
  <c r="I49" i="45" s="1"/>
  <c r="C49" i="45"/>
  <c r="D25" i="45"/>
  <c r="I25" i="45" s="1"/>
  <c r="C25" i="45"/>
  <c r="D95" i="45"/>
  <c r="I95" i="45" s="1"/>
  <c r="C95" i="45"/>
  <c r="C74" i="45"/>
  <c r="D74" i="45"/>
  <c r="I74" i="45" s="1"/>
  <c r="C55" i="45"/>
  <c r="D55" i="45"/>
  <c r="I55" i="45" s="1"/>
  <c r="D96" i="45"/>
  <c r="I96" i="45" s="1"/>
  <c r="C96" i="45"/>
  <c r="D46" i="45"/>
  <c r="I46" i="45" s="1"/>
  <c r="C46" i="45"/>
  <c r="C67" i="45"/>
  <c r="D67" i="45"/>
  <c r="I67" i="45" s="1"/>
  <c r="D23" i="45"/>
  <c r="I23" i="45" s="1"/>
  <c r="C23" i="45"/>
  <c r="D106" i="45"/>
  <c r="I106" i="45" s="1"/>
  <c r="C106" i="45"/>
  <c r="C108" i="45"/>
  <c r="D108" i="45"/>
  <c r="I108" i="45" s="1"/>
  <c r="C16" i="45"/>
  <c r="D16" i="45"/>
  <c r="I16" i="45" s="1"/>
  <c r="D13" i="45"/>
  <c r="I13" i="45" s="1"/>
  <c r="C13" i="45"/>
  <c r="C90" i="45"/>
  <c r="D90" i="45"/>
  <c r="I90" i="45" s="1"/>
  <c r="D47" i="45"/>
  <c r="I47" i="45" s="1"/>
  <c r="C47" i="45"/>
  <c r="D68" i="45"/>
  <c r="I68" i="45" s="1"/>
  <c r="C68" i="45"/>
  <c r="D28" i="45"/>
  <c r="I28" i="45" s="1"/>
  <c r="C28" i="45"/>
  <c r="C19" i="45"/>
  <c r="D19" i="45"/>
  <c r="I19" i="45" s="1"/>
  <c r="D11" i="45"/>
  <c r="I11" i="45" s="1"/>
  <c r="C11" i="45"/>
  <c r="C29" i="45"/>
  <c r="D29" i="45"/>
  <c r="I29" i="45" s="1"/>
  <c r="C15" i="45"/>
  <c r="D15" i="45"/>
  <c r="I15" i="45" s="1"/>
  <c r="C84" i="45"/>
  <c r="D84" i="45"/>
  <c r="I84" i="45" s="1"/>
  <c r="D33" i="45"/>
  <c r="I33" i="45" s="1"/>
  <c r="C33" i="45"/>
  <c r="C37" i="45"/>
  <c r="D37" i="45"/>
  <c r="I37" i="45" s="1"/>
  <c r="C123" i="45"/>
  <c r="N98" i="40" s="1"/>
  <c r="D123" i="45"/>
  <c r="C65" i="45"/>
  <c r="D65" i="45"/>
  <c r="I65" i="45" s="1"/>
  <c r="C113" i="45"/>
  <c r="D113" i="45"/>
  <c r="I113" i="45" s="1"/>
  <c r="C97" i="45"/>
  <c r="D97" i="45"/>
  <c r="I97" i="45" s="1"/>
  <c r="C72" i="45"/>
  <c r="N58" i="40" s="1"/>
  <c r="D72" i="45"/>
  <c r="I72" i="45" s="1"/>
  <c r="C114" i="45"/>
  <c r="D114" i="45"/>
  <c r="I114" i="45" s="1"/>
  <c r="C75" i="45"/>
  <c r="D75" i="45"/>
  <c r="I75" i="45" s="1"/>
  <c r="C110" i="45"/>
  <c r="D110" i="45"/>
  <c r="I110" i="45" s="1"/>
  <c r="C94" i="45"/>
  <c r="D94" i="45"/>
  <c r="I94" i="45" s="1"/>
  <c r="C53" i="45"/>
  <c r="D53" i="45"/>
  <c r="I53" i="45" s="1"/>
  <c r="D102" i="45"/>
  <c r="I102" i="45" s="1"/>
  <c r="C102" i="45"/>
  <c r="D12" i="45"/>
  <c r="I12" i="45" s="1"/>
  <c r="C12" i="45"/>
  <c r="D88" i="45"/>
  <c r="I88" i="45" s="1"/>
  <c r="C88" i="45"/>
  <c r="C38" i="45"/>
  <c r="D38" i="45"/>
  <c r="I38" i="45" s="1"/>
  <c r="D24" i="45"/>
  <c r="C24" i="45"/>
  <c r="D9" i="45"/>
  <c r="I9" i="45" s="1"/>
  <c r="C9" i="45"/>
  <c r="D100" i="45"/>
  <c r="C100" i="45"/>
  <c r="N61" i="40" s="1"/>
  <c r="C50" i="45"/>
  <c r="D50" i="45"/>
  <c r="I50" i="45" s="1"/>
  <c r="D105" i="45"/>
  <c r="I105" i="45" s="1"/>
  <c r="C105" i="45"/>
  <c r="D36" i="45"/>
  <c r="I36" i="45" s="1"/>
  <c r="C36" i="45"/>
  <c r="D69" i="45"/>
  <c r="I69" i="45" s="1"/>
  <c r="C69" i="45"/>
  <c r="D109" i="45"/>
  <c r="C109" i="45"/>
  <c r="N81" i="40" s="1"/>
  <c r="C39" i="45"/>
  <c r="D39" i="45"/>
  <c r="I39" i="45" s="1"/>
  <c r="D93" i="45"/>
  <c r="I93" i="45" s="1"/>
  <c r="C31" i="40"/>
  <c r="C93" i="45"/>
  <c r="C70" i="45"/>
  <c r="D70" i="45"/>
  <c r="I70" i="45" s="1"/>
  <c r="D48" i="45"/>
  <c r="I48" i="45" s="1"/>
  <c r="C48" i="45"/>
  <c r="D42" i="45"/>
  <c r="I42" i="45" s="1"/>
  <c r="C42" i="45"/>
  <c r="D52" i="45"/>
  <c r="I52" i="45" s="1"/>
  <c r="C52" i="45"/>
  <c r="D62" i="45"/>
  <c r="I62" i="45" s="1"/>
  <c r="C62" i="45"/>
  <c r="D101" i="45"/>
  <c r="I101" i="45" s="1"/>
  <c r="C101" i="45"/>
  <c r="D122" i="45"/>
  <c r="C122" i="45"/>
  <c r="N97" i="40" s="1"/>
  <c r="D73" i="45"/>
  <c r="I73" i="45" s="1"/>
  <c r="C73" i="45"/>
  <c r="D119" i="45"/>
  <c r="I119" i="45" s="1"/>
  <c r="C119" i="45"/>
  <c r="D116" i="45"/>
  <c r="I116" i="45" s="1"/>
  <c r="C116" i="45"/>
  <c r="D99" i="45"/>
  <c r="I99" i="45" s="1"/>
  <c r="C99" i="45"/>
  <c r="D112" i="45"/>
  <c r="C112" i="45"/>
  <c r="D64" i="45"/>
  <c r="I64" i="45" s="1"/>
  <c r="C64" i="45"/>
  <c r="N59" i="40" s="1"/>
  <c r="D78" i="45"/>
  <c r="I78" i="45" s="1"/>
  <c r="C78" i="45"/>
  <c r="D77" i="45"/>
  <c r="I77" i="45" s="1"/>
  <c r="C77" i="45"/>
  <c r="D81" i="45"/>
  <c r="I81" i="45" s="1"/>
  <c r="C81" i="45"/>
  <c r="D60" i="45"/>
  <c r="I60" i="45" s="1"/>
  <c r="C60" i="45"/>
  <c r="C87" i="45"/>
  <c r="D87" i="45"/>
  <c r="I87" i="45" s="1"/>
  <c r="D40" i="45"/>
  <c r="I40" i="45" s="1"/>
  <c r="C40" i="45"/>
  <c r="D54" i="45"/>
  <c r="I54" i="45" s="1"/>
  <c r="C54" i="45"/>
  <c r="D45" i="45"/>
  <c r="I45" i="45" s="1"/>
  <c r="C45" i="45"/>
  <c r="D32" i="45"/>
  <c r="I32" i="45" s="1"/>
  <c r="C32" i="45"/>
  <c r="D31" i="45"/>
  <c r="I31" i="45" s="1"/>
  <c r="C31" i="45"/>
  <c r="D57" i="45"/>
  <c r="I57" i="45" s="1"/>
  <c r="C57" i="45"/>
  <c r="C7" i="45"/>
  <c r="D7" i="45"/>
  <c r="I7" i="45" s="1"/>
  <c r="C51" i="45"/>
  <c r="D51" i="45"/>
  <c r="I51" i="45" s="1"/>
  <c r="D104" i="45"/>
  <c r="I104" i="45" s="1"/>
  <c r="C104" i="45"/>
  <c r="C56" i="45"/>
  <c r="D56" i="45"/>
  <c r="I56" i="45" s="1"/>
  <c r="C44" i="45"/>
  <c r="D44" i="45"/>
  <c r="I44" i="45" s="1"/>
  <c r="C43" i="45"/>
  <c r="D43" i="45"/>
  <c r="C10" i="45"/>
  <c r="D10" i="45"/>
  <c r="I10" i="45" s="1"/>
  <c r="C8" i="45"/>
  <c r="D8" i="45"/>
  <c r="C85" i="45"/>
  <c r="D85" i="45"/>
  <c r="I85" i="45" s="1"/>
  <c r="C34" i="45"/>
  <c r="D34" i="45"/>
  <c r="I34" i="45" s="1"/>
  <c r="C14" i="45"/>
  <c r="D14" i="45"/>
  <c r="I14" i="45" s="1"/>
  <c r="C125" i="45"/>
  <c r="N100" i="40" s="1"/>
  <c r="D125" i="45"/>
  <c r="C121" i="45"/>
  <c r="N96" i="40" s="1"/>
  <c r="D121" i="45"/>
  <c r="C82" i="45"/>
  <c r="D82" i="45"/>
  <c r="I82" i="45" s="1"/>
  <c r="C118" i="45"/>
  <c r="D118" i="45"/>
  <c r="C115" i="45"/>
  <c r="D115" i="45"/>
  <c r="C71" i="45"/>
  <c r="D71" i="45"/>
  <c r="I71" i="45" s="1"/>
  <c r="C18" i="45"/>
  <c r="D18" i="45"/>
  <c r="I18" i="45" s="1"/>
  <c r="C89" i="45"/>
  <c r="D89" i="45"/>
  <c r="I89" i="45" s="1"/>
  <c r="C80" i="45"/>
  <c r="D80" i="45"/>
  <c r="C58" i="45"/>
  <c r="D58" i="45"/>
  <c r="I58" i="45" s="1"/>
  <c r="C103" i="45"/>
  <c r="D103" i="45"/>
  <c r="I103" i="45" s="1"/>
  <c r="C63" i="45"/>
  <c r="N33" i="40" s="1"/>
  <c r="D63" i="45"/>
  <c r="I63" i="45" s="1"/>
  <c r="C79" i="45"/>
  <c r="D79" i="45"/>
  <c r="I79" i="45" s="1"/>
  <c r="C17" i="45"/>
  <c r="D17" i="45"/>
  <c r="I17" i="45" s="1"/>
  <c r="D111" i="45"/>
  <c r="I111" i="45" s="1"/>
  <c r="C111" i="45"/>
  <c r="N84" i="40" s="1"/>
  <c r="D98" i="45"/>
  <c r="I98" i="45" s="1"/>
  <c r="C98" i="45"/>
  <c r="C92" i="45"/>
  <c r="D92" i="45"/>
  <c r="C30" i="45"/>
  <c r="D30" i="45"/>
  <c r="I30" i="45" s="1"/>
  <c r="C59" i="45"/>
  <c r="D59" i="45"/>
  <c r="D76" i="45"/>
  <c r="C29" i="40"/>
  <c r="C76" i="45"/>
  <c r="C107" i="45"/>
  <c r="D107" i="45"/>
  <c r="I107" i="45" s="1"/>
  <c r="C27" i="45"/>
  <c r="D27" i="45"/>
  <c r="I27" i="45" s="1"/>
  <c r="D35" i="45"/>
  <c r="I35" i="45" s="1"/>
  <c r="C35" i="45"/>
  <c r="D20" i="45"/>
  <c r="I20" i="45" s="1"/>
  <c r="C20" i="45"/>
  <c r="C41" i="45"/>
  <c r="D41" i="45"/>
  <c r="I41" i="45" s="1"/>
  <c r="C21" i="45"/>
  <c r="C30" i="40"/>
  <c r="D21" i="45"/>
  <c r="I21" i="45" s="1"/>
  <c r="C26" i="45"/>
  <c r="D26" i="45"/>
  <c r="I26" i="45" s="1"/>
  <c r="C6" i="45"/>
  <c r="D6" i="45"/>
  <c r="I6" i="45" s="1"/>
  <c r="D91" i="45"/>
  <c r="I91" i="45" s="1"/>
  <c r="C91" i="45"/>
  <c r="C22" i="45"/>
  <c r="D22" i="45"/>
  <c r="I22" i="45" s="1"/>
  <c r="C21" i="40"/>
  <c r="C26" i="40"/>
  <c r="C18" i="40"/>
  <c r="C15" i="40"/>
  <c r="H506" i="50"/>
  <c r="C17" i="40"/>
  <c r="C25" i="40"/>
  <c r="C16" i="40"/>
  <c r="C27" i="40"/>
  <c r="M25" i="8"/>
  <c r="P25" i="8" s="1"/>
  <c r="M38" i="8"/>
  <c r="P38" i="8" s="1"/>
  <c r="M156" i="8"/>
  <c r="P156" i="8" s="1"/>
  <c r="C23" i="40"/>
  <c r="C12" i="40"/>
  <c r="C24" i="40"/>
  <c r="C11" i="40"/>
  <c r="C10" i="40"/>
  <c r="C8" i="40"/>
  <c r="C9" i="40"/>
  <c r="C19" i="40"/>
  <c r="C20" i="40"/>
  <c r="C28" i="40"/>
  <c r="C7" i="40"/>
  <c r="C14" i="40"/>
  <c r="C22" i="40"/>
  <c r="C13" i="40"/>
  <c r="M159" i="8"/>
  <c r="P159" i="8" s="1"/>
  <c r="M155" i="8"/>
  <c r="P155" i="8" s="1"/>
  <c r="M153" i="8"/>
  <c r="P153" i="8" s="1"/>
  <c r="M149" i="8"/>
  <c r="P149" i="8" s="1"/>
  <c r="M175" i="8"/>
  <c r="P175" i="8" s="1"/>
  <c r="M171" i="8"/>
  <c r="P171" i="8" s="1"/>
  <c r="M161" i="8"/>
  <c r="P161" i="8" s="1"/>
  <c r="M172" i="8"/>
  <c r="P172" i="8" s="1"/>
  <c r="M151" i="8"/>
  <c r="P151" i="8" s="1"/>
  <c r="M142" i="8"/>
  <c r="P142" i="8" s="1"/>
  <c r="M32" i="8"/>
  <c r="P32" i="8" s="1"/>
  <c r="M107" i="8"/>
  <c r="P107" i="8" s="1"/>
  <c r="M41" i="8"/>
  <c r="P41" i="8" s="1"/>
  <c r="M44" i="8"/>
  <c r="P44" i="8" s="1"/>
  <c r="M57" i="8"/>
  <c r="P57" i="8" s="1"/>
  <c r="M133" i="8"/>
  <c r="P133" i="8" s="1"/>
  <c r="M126" i="8"/>
  <c r="P126" i="8" s="1"/>
  <c r="M94" i="8"/>
  <c r="P94" i="8" s="1"/>
  <c r="M113" i="8"/>
  <c r="P113" i="8" s="1"/>
  <c r="M109" i="8"/>
  <c r="P109" i="8" s="1"/>
  <c r="M79" i="8"/>
  <c r="P79" i="8" s="1"/>
  <c r="M33" i="8"/>
  <c r="P33" i="8" s="1"/>
  <c r="M85" i="8"/>
  <c r="P85" i="8" s="1"/>
  <c r="M129" i="8"/>
  <c r="P129" i="8" s="1"/>
  <c r="M121" i="8"/>
  <c r="P121" i="8" s="1"/>
  <c r="M119" i="8"/>
  <c r="P119" i="8" s="1"/>
  <c r="M108" i="8"/>
  <c r="P108" i="8" s="1"/>
  <c r="M137" i="8"/>
  <c r="P137" i="8" s="1"/>
  <c r="M175" i="45"/>
  <c r="P175" i="45" s="1"/>
  <c r="M171" i="45"/>
  <c r="P171" i="45" s="1"/>
  <c r="M167" i="45"/>
  <c r="P167" i="45" s="1"/>
  <c r="M163" i="45"/>
  <c r="P163" i="45" s="1"/>
  <c r="M159" i="45"/>
  <c r="P159" i="45" s="1"/>
  <c r="M155" i="45"/>
  <c r="P155" i="45" s="1"/>
  <c r="M151" i="45"/>
  <c r="P151" i="45" s="1"/>
  <c r="M147" i="45"/>
  <c r="P147" i="45" s="1"/>
  <c r="Q146" i="40" s="1"/>
  <c r="M143" i="45"/>
  <c r="P143" i="45" s="1"/>
  <c r="Q142" i="40" s="1"/>
  <c r="M139" i="45"/>
  <c r="P139" i="45" s="1"/>
  <c r="Q138" i="40" s="1"/>
  <c r="M135" i="45"/>
  <c r="P135" i="45" s="1"/>
  <c r="Q134" i="40" s="1"/>
  <c r="M131" i="45"/>
  <c r="P131" i="45" s="1"/>
  <c r="Q130" i="40" s="1"/>
  <c r="M127" i="45"/>
  <c r="P127" i="45" s="1"/>
  <c r="Q126" i="40" s="1"/>
  <c r="M123" i="45"/>
  <c r="P123" i="45" s="1"/>
  <c r="Q122" i="40" s="1"/>
  <c r="M65" i="45"/>
  <c r="P65" i="45" s="1"/>
  <c r="M113" i="45"/>
  <c r="P113" i="45" s="1"/>
  <c r="M97" i="45"/>
  <c r="P97" i="45" s="1"/>
  <c r="M72" i="45"/>
  <c r="P72" i="45" s="1"/>
  <c r="M114" i="45"/>
  <c r="P114" i="45" s="1"/>
  <c r="M75" i="45"/>
  <c r="P75" i="45" s="1"/>
  <c r="M110" i="45"/>
  <c r="P110" i="45" s="1"/>
  <c r="M94" i="45"/>
  <c r="P94" i="45" s="1"/>
  <c r="M53" i="45"/>
  <c r="P53" i="45" s="1"/>
  <c r="M102" i="45"/>
  <c r="P102" i="45" s="1"/>
  <c r="M12" i="45"/>
  <c r="P12" i="45" s="1"/>
  <c r="M88" i="45"/>
  <c r="P88" i="45" s="1"/>
  <c r="M38" i="45"/>
  <c r="P38" i="45" s="1"/>
  <c r="M24" i="45"/>
  <c r="P24" i="45" s="1"/>
  <c r="M9" i="45"/>
  <c r="P9" i="45" s="1"/>
  <c r="M100" i="45"/>
  <c r="P100" i="45" s="1"/>
  <c r="M50" i="45"/>
  <c r="P50" i="45" s="1"/>
  <c r="M105" i="45"/>
  <c r="P105" i="45" s="1"/>
  <c r="M36" i="45"/>
  <c r="P36" i="45" s="1"/>
  <c r="M69" i="45"/>
  <c r="P69" i="45" s="1"/>
  <c r="M109" i="45"/>
  <c r="P109" i="45" s="1"/>
  <c r="M39" i="45"/>
  <c r="P39" i="45" s="1"/>
  <c r="M93" i="45"/>
  <c r="P93" i="45" s="1"/>
  <c r="M174" i="45"/>
  <c r="P174" i="45" s="1"/>
  <c r="M170" i="45"/>
  <c r="P170" i="45" s="1"/>
  <c r="M166" i="45"/>
  <c r="P166" i="45" s="1"/>
  <c r="M162" i="45"/>
  <c r="P162" i="45" s="1"/>
  <c r="M158" i="45"/>
  <c r="P158" i="45" s="1"/>
  <c r="M154" i="45"/>
  <c r="P154" i="45" s="1"/>
  <c r="M150" i="45"/>
  <c r="P150" i="45" s="1"/>
  <c r="Q149" i="40" s="1"/>
  <c r="M146" i="45"/>
  <c r="P146" i="45" s="1"/>
  <c r="Q145" i="40" s="1"/>
  <c r="M142" i="45"/>
  <c r="P142" i="45" s="1"/>
  <c r="Q141" i="40" s="1"/>
  <c r="M138" i="45"/>
  <c r="P138" i="45" s="1"/>
  <c r="Q137" i="40" s="1"/>
  <c r="M173" i="45"/>
  <c r="P173" i="45" s="1"/>
  <c r="M169" i="45"/>
  <c r="P169" i="45" s="1"/>
  <c r="M165" i="45"/>
  <c r="P165" i="45" s="1"/>
  <c r="M161" i="45"/>
  <c r="P161" i="45" s="1"/>
  <c r="M157" i="45"/>
  <c r="P157" i="45" s="1"/>
  <c r="M153" i="45"/>
  <c r="P153" i="45" s="1"/>
  <c r="M149" i="45"/>
  <c r="P149" i="45" s="1"/>
  <c r="Q148" i="40" s="1"/>
  <c r="M145" i="45"/>
  <c r="P145" i="45" s="1"/>
  <c r="Q144" i="40" s="1"/>
  <c r="M141" i="45"/>
  <c r="P141" i="45" s="1"/>
  <c r="Q140" i="40" s="1"/>
  <c r="M137" i="45"/>
  <c r="P137" i="45" s="1"/>
  <c r="Q136" i="40" s="1"/>
  <c r="M133" i="45"/>
  <c r="P133" i="45" s="1"/>
  <c r="Q132" i="40" s="1"/>
  <c r="M129" i="45"/>
  <c r="P129" i="45" s="1"/>
  <c r="Q128" i="40" s="1"/>
  <c r="M125" i="45"/>
  <c r="P125" i="45" s="1"/>
  <c r="Q124" i="40" s="1"/>
  <c r="M121" i="45"/>
  <c r="P121" i="45" s="1"/>
  <c r="Q120" i="40" s="1"/>
  <c r="M82" i="45"/>
  <c r="P82" i="45" s="1"/>
  <c r="M118" i="45"/>
  <c r="P118" i="45" s="1"/>
  <c r="M115" i="45"/>
  <c r="P115" i="45" s="1"/>
  <c r="M71" i="45"/>
  <c r="P71" i="45" s="1"/>
  <c r="M18" i="45"/>
  <c r="P18" i="45" s="1"/>
  <c r="M89" i="45"/>
  <c r="P89" i="45" s="1"/>
  <c r="M80" i="45"/>
  <c r="P80" i="45" s="1"/>
  <c r="M58" i="45"/>
  <c r="P58" i="45" s="1"/>
  <c r="M103" i="45"/>
  <c r="P103" i="45" s="1"/>
  <c r="M63" i="45"/>
  <c r="P63" i="45" s="1"/>
  <c r="M79" i="45"/>
  <c r="P79" i="45" s="1"/>
  <c r="M17" i="45"/>
  <c r="P17" i="45" s="1"/>
  <c r="M111" i="45"/>
  <c r="P111" i="45" s="1"/>
  <c r="M98" i="45"/>
  <c r="P98" i="45" s="1"/>
  <c r="M92" i="45"/>
  <c r="P92" i="45" s="1"/>
  <c r="M30" i="45"/>
  <c r="P30" i="45" s="1"/>
  <c r="M59" i="45"/>
  <c r="P59" i="45" s="1"/>
  <c r="M76" i="45"/>
  <c r="P76" i="45" s="1"/>
  <c r="M107" i="45"/>
  <c r="P107" i="45" s="1"/>
  <c r="M27" i="45"/>
  <c r="P27" i="45" s="1"/>
  <c r="M35" i="45"/>
  <c r="P35" i="45" s="1"/>
  <c r="M20" i="45"/>
  <c r="P20" i="45" s="1"/>
  <c r="M41" i="45"/>
  <c r="P41" i="45" s="1"/>
  <c r="M9" i="8"/>
  <c r="M12" i="8"/>
  <c r="P12" i="8" s="1"/>
  <c r="M84" i="8"/>
  <c r="P84" i="8" s="1"/>
  <c r="M31" i="8"/>
  <c r="P31" i="8" s="1"/>
  <c r="M27" i="8"/>
  <c r="P27" i="8" s="1"/>
  <c r="M103" i="8"/>
  <c r="P103" i="8" s="1"/>
  <c r="M128" i="8"/>
  <c r="P128" i="8" s="1"/>
  <c r="M39" i="8"/>
  <c r="P39" i="8" s="1"/>
  <c r="M90" i="8"/>
  <c r="P90" i="8" s="1"/>
  <c r="M20" i="8"/>
  <c r="P20" i="8" s="1"/>
  <c r="M28" i="8"/>
  <c r="P28" i="8" s="1"/>
  <c r="M125" i="8"/>
  <c r="P125" i="8" s="1"/>
  <c r="M101" i="8"/>
  <c r="P101" i="8" s="1"/>
  <c r="M104" i="8"/>
  <c r="P104" i="8" s="1"/>
  <c r="M145" i="8"/>
  <c r="P145" i="8" s="1"/>
  <c r="M77" i="8"/>
  <c r="P77" i="8" s="1"/>
  <c r="M116" i="8"/>
  <c r="P116" i="8" s="1"/>
  <c r="M34" i="8"/>
  <c r="P34" i="8" s="1"/>
  <c r="M65" i="8"/>
  <c r="P65" i="8" s="1"/>
  <c r="M96" i="8"/>
  <c r="P96" i="8" s="1"/>
  <c r="M24" i="8"/>
  <c r="P24" i="8" s="1"/>
  <c r="M26" i="8"/>
  <c r="P26" i="8" s="1"/>
  <c r="M106" i="8"/>
  <c r="P106" i="8" s="1"/>
  <c r="M53" i="8"/>
  <c r="P53" i="8" s="1"/>
  <c r="M14" i="8"/>
  <c r="P14" i="8" s="1"/>
  <c r="M7" i="8"/>
  <c r="P7" i="8" s="1"/>
  <c r="M87" i="8"/>
  <c r="P87" i="8" s="1"/>
  <c r="M60" i="8"/>
  <c r="P60" i="8" s="1"/>
  <c r="M131" i="8"/>
  <c r="P131" i="8" s="1"/>
  <c r="M83" i="8"/>
  <c r="P83" i="8" s="1"/>
  <c r="M144" i="8"/>
  <c r="P144" i="8" s="1"/>
  <c r="M76" i="8"/>
  <c r="P76" i="8" s="1"/>
  <c r="M62" i="8"/>
  <c r="P62" i="8" s="1"/>
  <c r="M146" i="8"/>
  <c r="P146" i="8" s="1"/>
  <c r="M58" i="8"/>
  <c r="P58" i="8" s="1"/>
  <c r="M143" i="8"/>
  <c r="P143" i="8" s="1"/>
  <c r="M78" i="8"/>
  <c r="P78" i="8" s="1"/>
  <c r="M114" i="8"/>
  <c r="P114" i="8" s="1"/>
  <c r="M75" i="8"/>
  <c r="P75" i="8" s="1"/>
  <c r="M147" i="8"/>
  <c r="P147" i="8" s="1"/>
  <c r="M130" i="8"/>
  <c r="P130" i="8" s="1"/>
  <c r="M132" i="8"/>
  <c r="P132" i="8" s="1"/>
  <c r="M95" i="8"/>
  <c r="P95" i="8" s="1"/>
  <c r="M172" i="45"/>
  <c r="P172" i="45" s="1"/>
  <c r="M168" i="45"/>
  <c r="P168" i="45" s="1"/>
  <c r="M164" i="45"/>
  <c r="P164" i="45" s="1"/>
  <c r="M160" i="45"/>
  <c r="P160" i="45" s="1"/>
  <c r="M156" i="45"/>
  <c r="P156" i="45" s="1"/>
  <c r="M152" i="45"/>
  <c r="P152" i="45" s="1"/>
  <c r="M148" i="45"/>
  <c r="P148" i="45" s="1"/>
  <c r="Q147" i="40" s="1"/>
  <c r="M144" i="45"/>
  <c r="P144" i="45" s="1"/>
  <c r="Q143" i="40" s="1"/>
  <c r="M140" i="45"/>
  <c r="P140" i="45" s="1"/>
  <c r="Q139" i="40" s="1"/>
  <c r="M136" i="45"/>
  <c r="P136" i="45" s="1"/>
  <c r="Q135" i="40" s="1"/>
  <c r="M132" i="45"/>
  <c r="P132" i="45" s="1"/>
  <c r="Q131" i="40" s="1"/>
  <c r="M128" i="45"/>
  <c r="P128" i="45" s="1"/>
  <c r="Q127" i="40" s="1"/>
  <c r="M124" i="45"/>
  <c r="P124" i="45" s="1"/>
  <c r="Q123" i="40" s="1"/>
  <c r="M120" i="45"/>
  <c r="P120" i="45" s="1"/>
  <c r="Q119" i="40" s="1"/>
  <c r="M86" i="45"/>
  <c r="P86" i="45" s="1"/>
  <c r="M117" i="45"/>
  <c r="P117" i="45" s="1"/>
  <c r="M66" i="45"/>
  <c r="P66" i="45" s="1"/>
  <c r="M61" i="45"/>
  <c r="P61" i="45" s="1"/>
  <c r="M49" i="45"/>
  <c r="P49" i="45" s="1"/>
  <c r="M25" i="45"/>
  <c r="P25" i="45" s="1"/>
  <c r="M95" i="45"/>
  <c r="P95" i="45" s="1"/>
  <c r="M74" i="45"/>
  <c r="P74" i="45" s="1"/>
  <c r="M55" i="45"/>
  <c r="P55" i="45" s="1"/>
  <c r="M96" i="45"/>
  <c r="P96" i="45" s="1"/>
  <c r="Q75" i="40" s="1"/>
  <c r="M46" i="45"/>
  <c r="P46" i="45" s="1"/>
  <c r="M67" i="45"/>
  <c r="P67" i="45" s="1"/>
  <c r="M23" i="45"/>
  <c r="P23" i="45" s="1"/>
  <c r="M106" i="45"/>
  <c r="P106" i="45" s="1"/>
  <c r="M108" i="45"/>
  <c r="P108" i="45" s="1"/>
  <c r="Q104" i="40" s="1"/>
  <c r="M16" i="45"/>
  <c r="P16" i="45" s="1"/>
  <c r="M13" i="45"/>
  <c r="P13" i="45" s="1"/>
  <c r="M90" i="45"/>
  <c r="P90" i="45" s="1"/>
  <c r="M47" i="45"/>
  <c r="P47" i="45" s="1"/>
  <c r="M68" i="45"/>
  <c r="P68" i="45" s="1"/>
  <c r="M28" i="45"/>
  <c r="P28" i="45" s="1"/>
  <c r="M19" i="45"/>
  <c r="P19" i="45" s="1"/>
  <c r="M11" i="45"/>
  <c r="P11" i="45" s="1"/>
  <c r="G175" i="8"/>
  <c r="G173" i="8"/>
  <c r="G171" i="8"/>
  <c r="G169" i="8"/>
  <c r="G167" i="8"/>
  <c r="G165" i="8"/>
  <c r="G163" i="8"/>
  <c r="G161" i="8"/>
  <c r="G159" i="8"/>
  <c r="G157" i="8"/>
  <c r="G155" i="8"/>
  <c r="G153" i="8"/>
  <c r="G151" i="8"/>
  <c r="G149" i="8"/>
  <c r="M173" i="8"/>
  <c r="P173" i="8" s="1"/>
  <c r="M163" i="8"/>
  <c r="P163" i="8" s="1"/>
  <c r="M157" i="8"/>
  <c r="P157" i="8" s="1"/>
  <c r="M134" i="45"/>
  <c r="P134" i="45" s="1"/>
  <c r="Q133" i="40" s="1"/>
  <c r="M130" i="45"/>
  <c r="P130" i="45" s="1"/>
  <c r="Q129" i="40" s="1"/>
  <c r="M126" i="45"/>
  <c r="P126" i="45" s="1"/>
  <c r="Q125" i="40" s="1"/>
  <c r="M122" i="45"/>
  <c r="P122" i="45" s="1"/>
  <c r="Q121" i="40" s="1"/>
  <c r="M73" i="45"/>
  <c r="P73" i="45" s="1"/>
  <c r="M119" i="45"/>
  <c r="P119" i="45" s="1"/>
  <c r="Q117" i="40" s="1"/>
  <c r="M116" i="45"/>
  <c r="P116" i="45" s="1"/>
  <c r="Q114" i="40" s="1"/>
  <c r="M99" i="45"/>
  <c r="P99" i="45" s="1"/>
  <c r="M112" i="45"/>
  <c r="P112" i="45" s="1"/>
  <c r="M64" i="45"/>
  <c r="P64" i="45" s="1"/>
  <c r="M78" i="45"/>
  <c r="P78" i="45" s="1"/>
  <c r="M77" i="45"/>
  <c r="P77" i="45" s="1"/>
  <c r="M81" i="45"/>
  <c r="P81" i="45" s="1"/>
  <c r="M60" i="45"/>
  <c r="P60" i="45" s="1"/>
  <c r="M87" i="45"/>
  <c r="P87" i="45" s="1"/>
  <c r="M40" i="45"/>
  <c r="P40" i="45" s="1"/>
  <c r="M54" i="45"/>
  <c r="P54" i="45" s="1"/>
  <c r="M45" i="45"/>
  <c r="P45" i="45" s="1"/>
  <c r="M32" i="45"/>
  <c r="P32" i="45" s="1"/>
  <c r="M31" i="45"/>
  <c r="P31" i="45" s="1"/>
  <c r="M57" i="45"/>
  <c r="P57" i="45" s="1"/>
  <c r="M7" i="45"/>
  <c r="P7" i="45" s="1"/>
  <c r="M51" i="45"/>
  <c r="P51" i="45" s="1"/>
  <c r="M104" i="45"/>
  <c r="P104" i="45" s="1"/>
  <c r="M56" i="45"/>
  <c r="P56" i="45" s="1"/>
  <c r="M44" i="45"/>
  <c r="P44" i="45" s="1"/>
  <c r="M43" i="45"/>
  <c r="P43" i="45" s="1"/>
  <c r="G174" i="8"/>
  <c r="M174" i="8"/>
  <c r="P174" i="8" s="1"/>
  <c r="G172" i="8"/>
  <c r="G170" i="8"/>
  <c r="M170" i="8"/>
  <c r="P170" i="8" s="1"/>
  <c r="G168" i="8"/>
  <c r="G166" i="8"/>
  <c r="M166" i="8"/>
  <c r="P166" i="8" s="1"/>
  <c r="G164" i="8"/>
  <c r="G162" i="8"/>
  <c r="M162" i="8"/>
  <c r="P162" i="8" s="1"/>
  <c r="G160" i="8"/>
  <c r="G158" i="8"/>
  <c r="M158" i="8"/>
  <c r="P158" i="8" s="1"/>
  <c r="G156" i="8"/>
  <c r="G154" i="8"/>
  <c r="M154" i="8"/>
  <c r="P154" i="8" s="1"/>
  <c r="G152" i="8"/>
  <c r="G150" i="8"/>
  <c r="M150" i="8"/>
  <c r="P150" i="8" s="1"/>
  <c r="G148" i="8"/>
  <c r="M110" i="8"/>
  <c r="P110" i="8" s="1"/>
  <c r="M93" i="8"/>
  <c r="P93" i="8" s="1"/>
  <c r="M56" i="8"/>
  <c r="P56" i="8" s="1"/>
  <c r="M46" i="8"/>
  <c r="P46" i="8" s="1"/>
  <c r="M123" i="8"/>
  <c r="P123" i="8" s="1"/>
  <c r="M111" i="8"/>
  <c r="P111" i="8" s="1"/>
  <c r="M118" i="8"/>
  <c r="P118" i="8" s="1"/>
  <c r="M66" i="8"/>
  <c r="P66" i="8" s="1"/>
  <c r="M91" i="8"/>
  <c r="P91" i="8" s="1"/>
  <c r="M115" i="8"/>
  <c r="P115" i="8" s="1"/>
  <c r="M139" i="8"/>
  <c r="P139" i="8" s="1"/>
  <c r="M63" i="8"/>
  <c r="P63" i="8" s="1"/>
  <c r="M42" i="8"/>
  <c r="P42" i="8" s="1"/>
  <c r="M21" i="8"/>
  <c r="P21" i="8" s="1"/>
  <c r="M22" i="8"/>
  <c r="P22" i="8" s="1"/>
  <c r="M15" i="8"/>
  <c r="P15" i="8" s="1"/>
  <c r="M55" i="8"/>
  <c r="P55" i="8" s="1"/>
  <c r="M67" i="8"/>
  <c r="P67" i="8" s="1"/>
  <c r="M72" i="8"/>
  <c r="P72" i="8" s="1"/>
  <c r="M92" i="8"/>
  <c r="P92" i="8" s="1"/>
  <c r="M10" i="45"/>
  <c r="P10" i="45" s="1"/>
  <c r="M8" i="45"/>
  <c r="P8" i="45" s="1"/>
  <c r="M85" i="45"/>
  <c r="P85" i="45" s="1"/>
  <c r="M34" i="45"/>
  <c r="P34" i="45" s="1"/>
  <c r="M14" i="45"/>
  <c r="P14" i="45" s="1"/>
  <c r="M10" i="8"/>
  <c r="M17" i="8"/>
  <c r="P17" i="8" s="1"/>
  <c r="M71" i="8"/>
  <c r="P71" i="8" s="1"/>
  <c r="M102" i="8"/>
  <c r="P102" i="8" s="1"/>
  <c r="M70" i="8"/>
  <c r="P70" i="8" s="1"/>
  <c r="M40" i="8"/>
  <c r="P40" i="8" s="1"/>
  <c r="M117" i="8"/>
  <c r="P117" i="8" s="1"/>
  <c r="M112" i="8"/>
  <c r="P112" i="8" s="1"/>
  <c r="M49" i="8"/>
  <c r="P49" i="8" s="1"/>
  <c r="M47" i="8"/>
  <c r="P47" i="8" s="1"/>
  <c r="M50" i="8"/>
  <c r="P50" i="8" s="1"/>
  <c r="M43" i="8"/>
  <c r="P43" i="8" s="1"/>
  <c r="M61" i="8"/>
  <c r="P61" i="8" s="1"/>
  <c r="M30" i="8"/>
  <c r="P30" i="8" s="1"/>
  <c r="M51" i="8"/>
  <c r="P51" i="8" s="1"/>
  <c r="M97" i="8"/>
  <c r="P97" i="8" s="1"/>
  <c r="M88" i="8"/>
  <c r="P88" i="8" s="1"/>
  <c r="M80" i="8"/>
  <c r="P80" i="8" s="1"/>
  <c r="M74" i="8"/>
  <c r="P74" i="8" s="1"/>
  <c r="M68" i="8"/>
  <c r="P68" i="8" s="1"/>
  <c r="M21" i="45"/>
  <c r="P21" i="45" s="1"/>
  <c r="M26" i="45"/>
  <c r="P26" i="45" s="1"/>
  <c r="M6" i="45"/>
  <c r="P6" i="45" s="1"/>
  <c r="M91" i="45"/>
  <c r="P91" i="45" s="1"/>
  <c r="M22" i="45"/>
  <c r="P22" i="45" s="1"/>
  <c r="M59" i="8"/>
  <c r="P59" i="8" s="1"/>
  <c r="M18" i="8"/>
  <c r="P18" i="8" s="1"/>
  <c r="M6" i="8"/>
  <c r="P6" i="8" s="1"/>
  <c r="M8" i="8"/>
  <c r="P8" i="8" s="1"/>
  <c r="M19" i="8"/>
  <c r="P19" i="8" s="1"/>
  <c r="M138" i="8"/>
  <c r="P138" i="8" s="1"/>
  <c r="M73" i="8"/>
  <c r="P73" i="8" s="1"/>
  <c r="M45" i="8"/>
  <c r="P45" i="8" s="1"/>
  <c r="M140" i="8"/>
  <c r="P140" i="8" s="1"/>
  <c r="M98" i="8"/>
  <c r="P98" i="8" s="1"/>
  <c r="M124" i="8"/>
  <c r="P124" i="8" s="1"/>
  <c r="M122" i="8"/>
  <c r="P122" i="8" s="1"/>
  <c r="M83" i="45"/>
  <c r="P83" i="45" s="1"/>
  <c r="M29" i="45"/>
  <c r="P29" i="45" s="1"/>
  <c r="M15" i="45"/>
  <c r="P15" i="45" s="1"/>
  <c r="M84" i="45"/>
  <c r="P84" i="45" s="1"/>
  <c r="M33" i="45"/>
  <c r="P33" i="45" s="1"/>
  <c r="M37" i="45"/>
  <c r="P37" i="45" s="1"/>
  <c r="M13" i="8"/>
  <c r="P13" i="8" s="1"/>
  <c r="M16" i="8"/>
  <c r="P16" i="8" s="1"/>
  <c r="M11" i="8"/>
  <c r="P11" i="8" s="1"/>
  <c r="M120" i="8"/>
  <c r="P120" i="8" s="1"/>
  <c r="M23" i="8"/>
  <c r="P23" i="8" s="1"/>
  <c r="M64" i="8"/>
  <c r="P64" i="8" s="1"/>
  <c r="M81" i="8"/>
  <c r="P81" i="8" s="1"/>
  <c r="M48" i="8"/>
  <c r="P48" i="8" s="1"/>
  <c r="M99" i="8"/>
  <c r="P99" i="8" s="1"/>
  <c r="M89" i="8"/>
  <c r="P89" i="8" s="1"/>
  <c r="M82" i="8"/>
  <c r="P82" i="8" s="1"/>
  <c r="M29" i="8"/>
  <c r="P29" i="8" s="1"/>
  <c r="M69" i="8"/>
  <c r="P69" i="8" s="1"/>
  <c r="M35" i="8"/>
  <c r="P35" i="8" s="1"/>
  <c r="M134" i="8"/>
  <c r="P134" i="8" s="1"/>
  <c r="M100" i="8"/>
  <c r="P100" i="8" s="1"/>
  <c r="M135" i="8"/>
  <c r="P135" i="8" s="1"/>
  <c r="M127" i="8"/>
  <c r="P127" i="8" s="1"/>
  <c r="M86" i="8"/>
  <c r="P86" i="8" s="1"/>
  <c r="M141" i="8"/>
  <c r="P141" i="8" s="1"/>
  <c r="M37" i="8"/>
  <c r="P37" i="8" s="1"/>
  <c r="M136" i="8"/>
  <c r="P136" i="8" s="1"/>
  <c r="M52" i="8"/>
  <c r="P52" i="8" s="1"/>
  <c r="M54" i="8"/>
  <c r="P54" i="8" s="1"/>
  <c r="M105" i="8"/>
  <c r="P105" i="8" s="1"/>
  <c r="M36" i="8"/>
  <c r="P36" i="8" s="1"/>
  <c r="M70" i="45"/>
  <c r="P70" i="45" s="1"/>
  <c r="M48" i="45"/>
  <c r="P48" i="45" s="1"/>
  <c r="M42" i="45"/>
  <c r="P42" i="45" s="1"/>
  <c r="M52" i="45"/>
  <c r="P52" i="45" s="1"/>
  <c r="M62" i="45"/>
  <c r="P62" i="45" s="1"/>
  <c r="M101" i="45"/>
  <c r="P101" i="45" s="1"/>
  <c r="F173" i="8"/>
  <c r="F169" i="8"/>
  <c r="F165" i="8"/>
  <c r="F161" i="8"/>
  <c r="F157" i="8"/>
  <c r="F153" i="8"/>
  <c r="F149" i="8"/>
  <c r="F172" i="8"/>
  <c r="F168" i="8"/>
  <c r="F164" i="8"/>
  <c r="F160" i="8"/>
  <c r="F156" i="8"/>
  <c r="F152" i="8"/>
  <c r="F148" i="8"/>
  <c r="F175" i="8"/>
  <c r="F171" i="8"/>
  <c r="F167" i="8"/>
  <c r="F163" i="8"/>
  <c r="F159" i="8"/>
  <c r="F155" i="8"/>
  <c r="F151" i="8"/>
  <c r="F174" i="8"/>
  <c r="F170" i="8"/>
  <c r="F166" i="8"/>
  <c r="F162" i="8"/>
  <c r="F158" i="8"/>
  <c r="F154" i="8"/>
  <c r="F150" i="8"/>
  <c r="F174" i="45"/>
  <c r="F172" i="45"/>
  <c r="F170" i="45"/>
  <c r="F168" i="45"/>
  <c r="F166" i="45"/>
  <c r="F164" i="45"/>
  <c r="F162" i="45"/>
  <c r="F160" i="45"/>
  <c r="F158" i="45"/>
  <c r="F156" i="45"/>
  <c r="F154" i="45"/>
  <c r="F152" i="45"/>
  <c r="F150" i="45"/>
  <c r="F148" i="45"/>
  <c r="F146" i="45"/>
  <c r="F144" i="45"/>
  <c r="F142" i="45"/>
  <c r="F140" i="45"/>
  <c r="F138" i="45"/>
  <c r="F136" i="45"/>
  <c r="F134" i="45"/>
  <c r="F132" i="45"/>
  <c r="F130" i="45"/>
  <c r="F128" i="45"/>
  <c r="F126" i="45"/>
  <c r="F124" i="45"/>
  <c r="F122" i="45"/>
  <c r="F120" i="45"/>
  <c r="G175" i="45"/>
  <c r="G173" i="45"/>
  <c r="G171" i="45"/>
  <c r="G169" i="45"/>
  <c r="G167" i="45"/>
  <c r="G165" i="45"/>
  <c r="G163" i="45"/>
  <c r="G161" i="45"/>
  <c r="G159" i="45"/>
  <c r="G157" i="45"/>
  <c r="G155" i="45"/>
  <c r="G153" i="45"/>
  <c r="G151" i="45"/>
  <c r="G149" i="45"/>
  <c r="G147" i="45"/>
  <c r="G145" i="45"/>
  <c r="G143" i="45"/>
  <c r="G141" i="45"/>
  <c r="G139" i="45"/>
  <c r="G137" i="45"/>
  <c r="G135" i="45"/>
  <c r="G133" i="45"/>
  <c r="G131" i="45"/>
  <c r="G129" i="45"/>
  <c r="G127" i="45"/>
  <c r="G125" i="45"/>
  <c r="G123" i="45"/>
  <c r="G121" i="45"/>
  <c r="F175" i="45"/>
  <c r="F173" i="45"/>
  <c r="F171" i="45"/>
  <c r="F169" i="45"/>
  <c r="F167" i="45"/>
  <c r="F165" i="45"/>
  <c r="F163" i="45"/>
  <c r="F161" i="45"/>
  <c r="F159" i="45"/>
  <c r="F157" i="45"/>
  <c r="F155" i="45"/>
  <c r="F153" i="45"/>
  <c r="F151" i="45"/>
  <c r="F149" i="45"/>
  <c r="F147" i="45"/>
  <c r="F145" i="45"/>
  <c r="F143" i="45"/>
  <c r="F141" i="45"/>
  <c r="F139" i="45"/>
  <c r="F137" i="45"/>
  <c r="F135" i="45"/>
  <c r="F133" i="45"/>
  <c r="F131" i="45"/>
  <c r="F129" i="45"/>
  <c r="F127" i="45"/>
  <c r="F125" i="45"/>
  <c r="F123" i="45"/>
  <c r="F121" i="45"/>
  <c r="G174" i="45"/>
  <c r="G172" i="45"/>
  <c r="G170" i="45"/>
  <c r="G168" i="45"/>
  <c r="G166" i="45"/>
  <c r="G164" i="45"/>
  <c r="G162" i="45"/>
  <c r="G160" i="45"/>
  <c r="G158" i="45"/>
  <c r="G156" i="45"/>
  <c r="G154" i="45"/>
  <c r="G152" i="45"/>
  <c r="G150" i="45"/>
  <c r="G148" i="45"/>
  <c r="G146" i="45"/>
  <c r="G144" i="45"/>
  <c r="G142" i="45"/>
  <c r="G140" i="45"/>
  <c r="G138" i="45"/>
  <c r="G136" i="45"/>
  <c r="G134" i="45"/>
  <c r="G132" i="45"/>
  <c r="G130" i="45"/>
  <c r="G128" i="45"/>
  <c r="G126" i="45"/>
  <c r="G124" i="45"/>
  <c r="G122" i="45"/>
  <c r="G120" i="45"/>
  <c r="E506" i="50"/>
  <c r="C9" i="39" s="1"/>
  <c r="N27" i="40" l="1"/>
  <c r="Q60" i="40"/>
  <c r="N78" i="40"/>
  <c r="N35" i="40"/>
  <c r="O16" i="40"/>
  <c r="I59" i="45"/>
  <c r="E33" i="40"/>
  <c r="I8" i="45"/>
  <c r="O61" i="40"/>
  <c r="I100" i="45"/>
  <c r="O104" i="40"/>
  <c r="I129" i="45"/>
  <c r="O102" i="40"/>
  <c r="I127" i="45"/>
  <c r="O103" i="40"/>
  <c r="I128" i="45"/>
  <c r="O120" i="40"/>
  <c r="I145" i="45"/>
  <c r="O118" i="40"/>
  <c r="I143" i="45"/>
  <c r="O85" i="40"/>
  <c r="I112" i="45"/>
  <c r="O106" i="40"/>
  <c r="I131" i="45"/>
  <c r="O132" i="40"/>
  <c r="I157" i="45"/>
  <c r="O148" i="40"/>
  <c r="I173" i="45"/>
  <c r="O125" i="40"/>
  <c r="I150" i="45"/>
  <c r="O141" i="40"/>
  <c r="I166" i="45"/>
  <c r="O134" i="40"/>
  <c r="I159" i="45"/>
  <c r="O131" i="40"/>
  <c r="I156" i="45"/>
  <c r="O147" i="40"/>
  <c r="I172" i="45"/>
  <c r="Q57" i="40"/>
  <c r="O69" i="40"/>
  <c r="I76" i="45"/>
  <c r="O97" i="40"/>
  <c r="I122" i="45"/>
  <c r="O98" i="40"/>
  <c r="I123" i="45"/>
  <c r="O112" i="40"/>
  <c r="I137" i="45"/>
  <c r="O101" i="40"/>
  <c r="I126" i="45"/>
  <c r="O110" i="40"/>
  <c r="I135" i="45"/>
  <c r="O111" i="40"/>
  <c r="I136" i="45"/>
  <c r="O117" i="40"/>
  <c r="I142" i="45"/>
  <c r="O119" i="40"/>
  <c r="I144" i="45"/>
  <c r="O128" i="40"/>
  <c r="I153" i="45"/>
  <c r="O144" i="40"/>
  <c r="I169" i="45"/>
  <c r="O130" i="40"/>
  <c r="I155" i="45"/>
  <c r="O146" i="40"/>
  <c r="I171" i="45"/>
  <c r="O129" i="40"/>
  <c r="I154" i="45"/>
  <c r="O137" i="40"/>
  <c r="I162" i="45"/>
  <c r="O145" i="40"/>
  <c r="I170" i="45"/>
  <c r="O126" i="40"/>
  <c r="I151" i="45"/>
  <c r="O142" i="40"/>
  <c r="I167" i="45"/>
  <c r="O127" i="40"/>
  <c r="I152" i="45"/>
  <c r="O135" i="40"/>
  <c r="I160" i="45"/>
  <c r="O143" i="40"/>
  <c r="I168" i="45"/>
  <c r="O29" i="40"/>
  <c r="I92" i="45"/>
  <c r="O87" i="40"/>
  <c r="I80" i="45"/>
  <c r="O89" i="40"/>
  <c r="I115" i="45"/>
  <c r="O100" i="40"/>
  <c r="I125" i="45"/>
  <c r="O38" i="40"/>
  <c r="I43" i="45"/>
  <c r="O27" i="40"/>
  <c r="I24" i="45"/>
  <c r="O99" i="40"/>
  <c r="I124" i="45"/>
  <c r="O109" i="40"/>
  <c r="I134" i="45"/>
  <c r="O136" i="40"/>
  <c r="I161" i="45"/>
  <c r="O115" i="40"/>
  <c r="I140" i="45"/>
  <c r="O121" i="40"/>
  <c r="I146" i="45"/>
  <c r="O123" i="40"/>
  <c r="I148" i="45"/>
  <c r="O140" i="40"/>
  <c r="I165" i="45"/>
  <c r="O138" i="40"/>
  <c r="I163" i="45"/>
  <c r="O133" i="40"/>
  <c r="I158" i="45"/>
  <c r="O149" i="40"/>
  <c r="I174" i="45"/>
  <c r="O139" i="40"/>
  <c r="I164" i="45"/>
  <c r="O92" i="40"/>
  <c r="I118" i="45"/>
  <c r="O96" i="40"/>
  <c r="I121" i="45"/>
  <c r="O81" i="40"/>
  <c r="I109" i="45"/>
  <c r="O95" i="40"/>
  <c r="I120" i="45"/>
  <c r="O108" i="40"/>
  <c r="I133" i="45"/>
  <c r="O116" i="40"/>
  <c r="I141" i="45"/>
  <c r="O105" i="40"/>
  <c r="I130" i="45"/>
  <c r="O113" i="40"/>
  <c r="I138" i="45"/>
  <c r="O114" i="40"/>
  <c r="I139" i="45"/>
  <c r="O107" i="40"/>
  <c r="I132" i="45"/>
  <c r="O124" i="40"/>
  <c r="I149" i="45"/>
  <c r="O122" i="40"/>
  <c r="I147" i="45"/>
  <c r="Q109" i="40"/>
  <c r="O28" i="40"/>
  <c r="N11" i="40"/>
  <c r="N20" i="40"/>
  <c r="N31" i="40"/>
  <c r="D36" i="40"/>
  <c r="O71" i="40"/>
  <c r="N26" i="40"/>
  <c r="O58" i="40"/>
  <c r="Q101" i="40"/>
  <c r="O35" i="40"/>
  <c r="N85" i="40"/>
  <c r="N7" i="40"/>
  <c r="N29" i="40"/>
  <c r="O84" i="40"/>
  <c r="N89" i="40"/>
  <c r="N94" i="40"/>
  <c r="N18" i="40"/>
  <c r="Q86" i="40"/>
  <c r="Q103" i="40"/>
  <c r="Q91" i="40"/>
  <c r="Q61" i="40"/>
  <c r="Q69" i="40"/>
  <c r="Q82" i="40"/>
  <c r="N25" i="40"/>
  <c r="N90" i="40"/>
  <c r="N62" i="40"/>
  <c r="O64" i="40"/>
  <c r="N9" i="40"/>
  <c r="O15" i="40"/>
  <c r="O72" i="40"/>
  <c r="N79" i="40"/>
  <c r="O36" i="40"/>
  <c r="O41" i="40"/>
  <c r="Q59" i="40"/>
  <c r="Q100" i="40"/>
  <c r="Q115" i="40"/>
  <c r="Q93" i="40"/>
  <c r="Q80" i="40"/>
  <c r="Q68" i="40"/>
  <c r="Q58" i="40"/>
  <c r="Q112" i="40"/>
  <c r="Q78" i="40"/>
  <c r="O78" i="40"/>
  <c r="O56" i="40"/>
  <c r="N55" i="40"/>
  <c r="N92" i="40"/>
  <c r="O21" i="40"/>
  <c r="O19" i="40"/>
  <c r="O70" i="40"/>
  <c r="O59" i="40"/>
  <c r="O60" i="40"/>
  <c r="O93" i="40"/>
  <c r="N57" i="40"/>
  <c r="O7" i="40"/>
  <c r="N73" i="40"/>
  <c r="D38" i="40"/>
  <c r="O34" i="40"/>
  <c r="O68" i="40"/>
  <c r="O86" i="40"/>
  <c r="O9" i="40"/>
  <c r="O80" i="40"/>
  <c r="N72" i="40"/>
  <c r="N67" i="40"/>
  <c r="N41" i="40"/>
  <c r="Q70" i="40"/>
  <c r="Q96" i="40"/>
  <c r="Q71" i="40"/>
  <c r="Q64" i="40"/>
  <c r="Q92" i="40"/>
  <c r="O31" i="40"/>
  <c r="N71" i="40"/>
  <c r="Q56" i="40"/>
  <c r="Q83" i="40"/>
  <c r="Q116" i="40"/>
  <c r="Q65" i="40"/>
  <c r="N64" i="40"/>
  <c r="O79" i="40"/>
  <c r="N36" i="40"/>
  <c r="Q63" i="40"/>
  <c r="Q90" i="40"/>
  <c r="O82" i="40"/>
  <c r="O94" i="40"/>
  <c r="N77" i="40"/>
  <c r="N75" i="40"/>
  <c r="N32" i="40"/>
  <c r="N34" i="40"/>
  <c r="N86" i="40"/>
  <c r="N80" i="40"/>
  <c r="Q87" i="40"/>
  <c r="Q95" i="40"/>
  <c r="Q94" i="40"/>
  <c r="Q84" i="40"/>
  <c r="Q72" i="40"/>
  <c r="Q74" i="40"/>
  <c r="Q89" i="40"/>
  <c r="Q98" i="40"/>
  <c r="Q79" i="40"/>
  <c r="Q66" i="40"/>
  <c r="Q67" i="40"/>
  <c r="Q107" i="40"/>
  <c r="Q77" i="40"/>
  <c r="N69" i="40"/>
  <c r="N16" i="40"/>
  <c r="N82" i="40"/>
  <c r="N66" i="40"/>
  <c r="N87" i="40"/>
  <c r="N38" i="40"/>
  <c r="O12" i="40"/>
  <c r="O25" i="40"/>
  <c r="O77" i="40"/>
  <c r="O75" i="40"/>
  <c r="O90" i="40"/>
  <c r="O62" i="40"/>
  <c r="O63" i="40"/>
  <c r="O23" i="40"/>
  <c r="N13" i="40"/>
  <c r="O30" i="40"/>
  <c r="O83" i="40"/>
  <c r="O88" i="40"/>
  <c r="O42" i="40"/>
  <c r="O43" i="40"/>
  <c r="O10" i="40"/>
  <c r="O22" i="40"/>
  <c r="N37" i="40"/>
  <c r="O24" i="40"/>
  <c r="O14" i="40"/>
  <c r="N76" i="40"/>
  <c r="O39" i="40"/>
  <c r="N40" i="40"/>
  <c r="O65" i="40"/>
  <c r="N17" i="40"/>
  <c r="N74" i="40"/>
  <c r="N91" i="40"/>
  <c r="Q105" i="40"/>
  <c r="Q108" i="40"/>
  <c r="Q118" i="40"/>
  <c r="Q85" i="40"/>
  <c r="O66" i="40"/>
  <c r="O18" i="40"/>
  <c r="N12" i="40"/>
  <c r="N63" i="40"/>
  <c r="O73" i="40"/>
  <c r="E38" i="40"/>
  <c r="N68" i="40"/>
  <c r="O67" i="40"/>
  <c r="Q81" i="40"/>
  <c r="Q73" i="40"/>
  <c r="Q99" i="40"/>
  <c r="Q76" i="40"/>
  <c r="Q102" i="40"/>
  <c r="Q106" i="40"/>
  <c r="Q111" i="40"/>
  <c r="Q113" i="40"/>
  <c r="Q97" i="40"/>
  <c r="Q62" i="40"/>
  <c r="Q88" i="40"/>
  <c r="Q110" i="40"/>
  <c r="N28" i="40"/>
  <c r="O11" i="40"/>
  <c r="N56" i="40"/>
  <c r="O33" i="40"/>
  <c r="O55" i="40"/>
  <c r="O20" i="40"/>
  <c r="N21" i="40"/>
  <c r="N19" i="40"/>
  <c r="N70" i="40"/>
  <c r="N60" i="40"/>
  <c r="N93" i="40"/>
  <c r="N8" i="40"/>
  <c r="O57" i="40"/>
  <c r="O32" i="40"/>
  <c r="N23" i="40"/>
  <c r="O13" i="40"/>
  <c r="N30" i="40"/>
  <c r="N83" i="40"/>
  <c r="N88" i="40"/>
  <c r="N42" i="40"/>
  <c r="N43" i="40"/>
  <c r="N10" i="40"/>
  <c r="N22" i="40"/>
  <c r="O37" i="40"/>
  <c r="N24" i="40"/>
  <c r="N14" i="40"/>
  <c r="O76" i="40"/>
  <c r="N39" i="40"/>
  <c r="O40" i="40"/>
  <c r="N65" i="40"/>
  <c r="O17" i="40"/>
  <c r="O74" i="40"/>
  <c r="O91" i="40"/>
  <c r="E37" i="40"/>
  <c r="O8" i="40"/>
  <c r="D32" i="40"/>
  <c r="N15" i="40"/>
  <c r="E40" i="40"/>
  <c r="E35" i="40"/>
  <c r="O26" i="40"/>
  <c r="D39" i="40"/>
  <c r="E32" i="40"/>
  <c r="E39" i="40"/>
  <c r="E43" i="40"/>
  <c r="E41" i="40"/>
  <c r="E42" i="40"/>
  <c r="D35" i="40"/>
  <c r="D24" i="40"/>
  <c r="D33" i="40"/>
  <c r="E34" i="40"/>
  <c r="E36" i="40"/>
  <c r="D37" i="40"/>
  <c r="D43" i="40"/>
  <c r="D40" i="40"/>
  <c r="D41" i="40"/>
  <c r="D42" i="40"/>
  <c r="D34" i="40"/>
  <c r="D28" i="40"/>
  <c r="D16" i="40"/>
  <c r="D29" i="40"/>
  <c r="E30" i="40"/>
  <c r="D13" i="40"/>
  <c r="D27" i="40"/>
  <c r="Q55" i="40"/>
  <c r="E31" i="40"/>
  <c r="E12" i="40"/>
  <c r="D30" i="40"/>
  <c r="D31" i="40"/>
  <c r="E13" i="40"/>
  <c r="E27" i="40"/>
  <c r="D7" i="40"/>
  <c r="E23" i="40"/>
  <c r="E24" i="40"/>
  <c r="D12" i="40"/>
  <c r="E29" i="40"/>
  <c r="D17" i="40"/>
  <c r="D8" i="40"/>
  <c r="D20" i="40"/>
  <c r="D25" i="40"/>
  <c r="D15" i="40"/>
  <c r="E28" i="40"/>
  <c r="E8" i="40"/>
  <c r="D11" i="40"/>
  <c r="P10" i="8"/>
  <c r="P9" i="8"/>
  <c r="D26" i="40"/>
  <c r="D21" i="40"/>
  <c r="E11" i="40"/>
  <c r="E17" i="40"/>
  <c r="D18" i="40"/>
  <c r="E26" i="40"/>
  <c r="E21" i="40"/>
  <c r="D9" i="40"/>
  <c r="E14" i="40"/>
  <c r="E19" i="40"/>
  <c r="E25" i="40"/>
  <c r="E15" i="40"/>
  <c r="D10" i="40"/>
  <c r="D22" i="40"/>
  <c r="E16" i="40"/>
  <c r="E18" i="40"/>
  <c r="D19" i="40"/>
  <c r="D23" i="40"/>
  <c r="E22" i="40"/>
  <c r="E20" i="40"/>
  <c r="E10" i="40"/>
  <c r="D14" i="40"/>
  <c r="E7" i="40"/>
  <c r="E9" i="40"/>
  <c r="G32" i="10"/>
  <c r="G31" i="10"/>
  <c r="G37" i="10"/>
  <c r="G36" i="10"/>
  <c r="E30" i="6" l="1"/>
  <c r="D8" i="1" s="1"/>
  <c r="I8" i="50" s="1"/>
  <c r="E92" i="67" l="1"/>
  <c r="I376" i="50"/>
  <c r="J354" i="50"/>
  <c r="I307" i="50"/>
  <c r="I279" i="50"/>
  <c r="J275" i="50"/>
  <c r="I263" i="50"/>
  <c r="J259" i="50"/>
  <c r="I249" i="50"/>
  <c r="I247" i="50"/>
  <c r="J244" i="50"/>
  <c r="J241" i="50"/>
  <c r="I239" i="50"/>
  <c r="J237" i="50"/>
  <c r="J235" i="50"/>
  <c r="I225" i="50"/>
  <c r="I223" i="50"/>
  <c r="J221" i="50"/>
  <c r="J220" i="50"/>
  <c r="J219" i="50"/>
  <c r="I209" i="50"/>
  <c r="I208" i="50"/>
  <c r="I207" i="50"/>
  <c r="J205" i="50"/>
  <c r="J204" i="50"/>
  <c r="J203" i="50"/>
  <c r="I193" i="50"/>
  <c r="I192" i="50"/>
  <c r="I191" i="50"/>
  <c r="J189" i="50"/>
  <c r="J188" i="50"/>
  <c r="J187" i="50"/>
  <c r="J178" i="50"/>
  <c r="J177" i="50"/>
  <c r="J176" i="50"/>
  <c r="J175" i="50"/>
  <c r="J174" i="50"/>
  <c r="J173" i="50"/>
  <c r="J172" i="50"/>
  <c r="J171" i="50"/>
  <c r="J170" i="50"/>
  <c r="I161" i="50"/>
  <c r="I160" i="50"/>
  <c r="I159" i="50"/>
  <c r="I158" i="50"/>
  <c r="J157" i="50"/>
  <c r="J156" i="50"/>
  <c r="J155" i="50"/>
  <c r="J154" i="50"/>
  <c r="I141" i="50"/>
  <c r="I140" i="50"/>
  <c r="I139" i="50"/>
  <c r="I138" i="50"/>
  <c r="J137" i="50"/>
  <c r="J136" i="50"/>
  <c r="J135" i="50"/>
  <c r="J134" i="50"/>
  <c r="J133" i="50"/>
  <c r="J132" i="50"/>
  <c r="J131" i="50"/>
  <c r="J130" i="50"/>
  <c r="J129" i="50"/>
  <c r="J128" i="50"/>
  <c r="J127" i="50"/>
  <c r="J126" i="50"/>
  <c r="I109" i="50"/>
  <c r="I108" i="50"/>
  <c r="I107" i="50"/>
  <c r="I106" i="50"/>
  <c r="J105" i="50"/>
  <c r="J104" i="50"/>
  <c r="J103" i="50"/>
  <c r="J102" i="50"/>
  <c r="J101" i="50"/>
  <c r="J246" i="50"/>
  <c r="I245" i="50"/>
  <c r="I244" i="50"/>
  <c r="I243" i="50"/>
  <c r="J242" i="50"/>
  <c r="I238" i="50"/>
  <c r="I237" i="50"/>
  <c r="I236" i="50"/>
  <c r="I235" i="50"/>
  <c r="J234" i="50"/>
  <c r="J233" i="50"/>
  <c r="J232" i="50"/>
  <c r="J231" i="50"/>
  <c r="I222" i="50"/>
  <c r="I221" i="50"/>
  <c r="I220" i="50"/>
  <c r="I219" i="50"/>
  <c r="J218" i="50"/>
  <c r="J217" i="50"/>
  <c r="J216" i="50"/>
  <c r="J215" i="50"/>
  <c r="I206" i="50"/>
  <c r="I205" i="50"/>
  <c r="I204" i="50"/>
  <c r="I203" i="50"/>
  <c r="J202" i="50"/>
  <c r="J201" i="50"/>
  <c r="J200" i="50"/>
  <c r="J199" i="50"/>
  <c r="I190" i="50"/>
  <c r="I189" i="50"/>
  <c r="I188" i="50"/>
  <c r="I187" i="50"/>
  <c r="J186" i="50"/>
  <c r="J185" i="50"/>
  <c r="J184" i="50"/>
  <c r="J183" i="50"/>
  <c r="I178" i="50"/>
  <c r="I177" i="50"/>
  <c r="I176" i="50"/>
  <c r="I175" i="50"/>
  <c r="I174" i="50"/>
  <c r="I173" i="50"/>
  <c r="I172" i="50"/>
  <c r="I171" i="50"/>
  <c r="I170" i="50"/>
  <c r="J169" i="50"/>
  <c r="J168" i="50"/>
  <c r="J167" i="50"/>
  <c r="J166" i="50"/>
  <c r="I157" i="50"/>
  <c r="I156" i="50"/>
  <c r="I155" i="50"/>
  <c r="I154" i="50"/>
  <c r="J153" i="50"/>
  <c r="J152" i="50"/>
  <c r="J151" i="50"/>
  <c r="J150" i="50"/>
  <c r="I137" i="50"/>
  <c r="I136" i="50"/>
  <c r="I135" i="50"/>
  <c r="I134" i="50"/>
  <c r="I133" i="50"/>
  <c r="I132" i="50"/>
  <c r="I131" i="50"/>
  <c r="I130" i="50"/>
  <c r="I129" i="50"/>
  <c r="I128" i="50"/>
  <c r="I127" i="50"/>
  <c r="I126" i="50"/>
  <c r="J125" i="50"/>
  <c r="J124" i="50"/>
  <c r="J123" i="50"/>
  <c r="J122" i="50"/>
  <c r="I105" i="50"/>
  <c r="I104" i="50"/>
  <c r="I103" i="50"/>
  <c r="I102" i="50"/>
  <c r="I101" i="50"/>
  <c r="I100" i="50"/>
  <c r="I99" i="50"/>
  <c r="I98" i="50"/>
  <c r="I97" i="50"/>
  <c r="I96" i="50"/>
  <c r="I95" i="50"/>
  <c r="I94" i="50"/>
  <c r="J93" i="50"/>
  <c r="J92" i="50"/>
  <c r="I234" i="50"/>
  <c r="I233" i="50"/>
  <c r="I232" i="50"/>
  <c r="I231" i="50"/>
  <c r="J230" i="50"/>
  <c r="J229" i="50"/>
  <c r="J228" i="50"/>
  <c r="J227" i="50"/>
  <c r="I218" i="50"/>
  <c r="I217" i="50"/>
  <c r="I216" i="50"/>
  <c r="I215" i="50"/>
  <c r="J214" i="50"/>
  <c r="J213" i="50"/>
  <c r="J212" i="50"/>
  <c r="J211" i="50"/>
  <c r="I202" i="50"/>
  <c r="I201" i="50"/>
  <c r="I200" i="50"/>
  <c r="I199" i="50"/>
  <c r="J198" i="50"/>
  <c r="J197" i="50"/>
  <c r="J196" i="50"/>
  <c r="J195" i="50"/>
  <c r="I186" i="50"/>
  <c r="I185" i="50"/>
  <c r="I184" i="50"/>
  <c r="I183" i="50"/>
  <c r="J182" i="50"/>
  <c r="J181" i="50"/>
  <c r="J180" i="50"/>
  <c r="I169" i="50"/>
  <c r="I168" i="50"/>
  <c r="I167" i="50"/>
  <c r="I166" i="50"/>
  <c r="J165" i="50"/>
  <c r="J164" i="50"/>
  <c r="J163" i="50"/>
  <c r="J162" i="50"/>
  <c r="I153" i="50"/>
  <c r="I152" i="50"/>
  <c r="I151" i="50"/>
  <c r="I150" i="50"/>
  <c r="J149" i="50"/>
  <c r="J148" i="50"/>
  <c r="J147" i="50"/>
  <c r="J146" i="50"/>
  <c r="J145" i="50"/>
  <c r="J144" i="50"/>
  <c r="J143" i="50"/>
  <c r="J142" i="50"/>
  <c r="I125" i="50"/>
  <c r="I124" i="50"/>
  <c r="I123" i="50"/>
  <c r="I122" i="50"/>
  <c r="J121" i="50"/>
  <c r="J120" i="50"/>
  <c r="J119" i="50"/>
  <c r="J118" i="50"/>
  <c r="J117" i="50"/>
  <c r="J116" i="50"/>
  <c r="J115" i="50"/>
  <c r="J114" i="50"/>
  <c r="J113" i="50"/>
  <c r="J112" i="50"/>
  <c r="J111" i="50"/>
  <c r="J110" i="50"/>
  <c r="I93" i="50"/>
  <c r="I92" i="50"/>
  <c r="I91" i="50"/>
  <c r="I90" i="50"/>
  <c r="J89" i="50"/>
  <c r="J88" i="50"/>
  <c r="J87" i="50"/>
  <c r="J86" i="50"/>
  <c r="J240" i="50"/>
  <c r="J239" i="50"/>
  <c r="I230" i="50"/>
  <c r="I229" i="50"/>
  <c r="I228" i="50"/>
  <c r="I227" i="50"/>
  <c r="J226" i="50"/>
  <c r="J225" i="50"/>
  <c r="J224" i="50"/>
  <c r="J223" i="50"/>
  <c r="I214" i="50"/>
  <c r="I213" i="50"/>
  <c r="I212" i="50"/>
  <c r="I211" i="50"/>
  <c r="J210" i="50"/>
  <c r="J209" i="50"/>
  <c r="J208" i="50"/>
  <c r="J207" i="50"/>
  <c r="I198" i="50"/>
  <c r="I197" i="50"/>
  <c r="I196" i="50"/>
  <c r="I195" i="50"/>
  <c r="J194" i="50"/>
  <c r="J193" i="50"/>
  <c r="J192" i="50"/>
  <c r="J191" i="50"/>
  <c r="I182" i="50"/>
  <c r="I181" i="50"/>
  <c r="I180" i="50"/>
  <c r="J179" i="50"/>
  <c r="I165" i="50"/>
  <c r="I164" i="50"/>
  <c r="I163" i="50"/>
  <c r="I162" i="50"/>
  <c r="J161" i="50"/>
  <c r="J160" i="50"/>
  <c r="J159" i="50"/>
  <c r="J158" i="50"/>
  <c r="I149" i="50"/>
  <c r="I148" i="50"/>
  <c r="I147" i="50"/>
  <c r="I146" i="50"/>
  <c r="I145" i="50"/>
  <c r="I144" i="50"/>
  <c r="I143" i="50"/>
  <c r="I142" i="50"/>
  <c r="J141" i="50"/>
  <c r="J140" i="50"/>
  <c r="J139" i="50"/>
  <c r="J138" i="50"/>
  <c r="I121" i="50"/>
  <c r="I120" i="50"/>
  <c r="I119" i="50"/>
  <c r="I118" i="50"/>
  <c r="I117" i="50"/>
  <c r="I116" i="50"/>
  <c r="I115" i="50"/>
  <c r="I114" i="50"/>
  <c r="I113" i="50"/>
  <c r="I112" i="50"/>
  <c r="I111" i="50"/>
  <c r="I110" i="50"/>
  <c r="J109" i="50"/>
  <c r="J108" i="50"/>
  <c r="J107" i="50"/>
  <c r="J106" i="50"/>
  <c r="I89" i="50"/>
  <c r="I88" i="50"/>
  <c r="I87" i="50"/>
  <c r="I86" i="50"/>
  <c r="I85" i="50"/>
  <c r="I84" i="50"/>
  <c r="I83" i="50"/>
  <c r="I82" i="50"/>
  <c r="J81" i="50"/>
  <c r="J80" i="50"/>
  <c r="J79" i="50"/>
  <c r="J78" i="50"/>
  <c r="J99" i="50"/>
  <c r="J95" i="50"/>
  <c r="J83" i="50"/>
  <c r="I78" i="50"/>
  <c r="J77" i="50"/>
  <c r="J76" i="50"/>
  <c r="J75" i="50"/>
  <c r="J74" i="50"/>
  <c r="I57" i="50"/>
  <c r="I56" i="50"/>
  <c r="I55" i="50"/>
  <c r="I54" i="50"/>
  <c r="I53" i="50"/>
  <c r="I52" i="50"/>
  <c r="I51" i="50"/>
  <c r="I50" i="50"/>
  <c r="I49" i="50"/>
  <c r="I48" i="50"/>
  <c r="I47" i="50"/>
  <c r="I46" i="50"/>
  <c r="I45" i="50"/>
  <c r="I44" i="50"/>
  <c r="I43" i="50"/>
  <c r="I42" i="50"/>
  <c r="J41" i="50"/>
  <c r="J40" i="50"/>
  <c r="J39" i="50"/>
  <c r="J38" i="50"/>
  <c r="J37" i="50"/>
  <c r="J36" i="50"/>
  <c r="J35" i="50"/>
  <c r="J34" i="50"/>
  <c r="I13" i="50"/>
  <c r="I12" i="50"/>
  <c r="I11" i="50"/>
  <c r="I10" i="50"/>
  <c r="J9" i="50"/>
  <c r="J8" i="50"/>
  <c r="J7" i="50"/>
  <c r="J34" i="3"/>
  <c r="I36" i="3"/>
  <c r="I38" i="3"/>
  <c r="I39" i="3"/>
  <c r="J40" i="3"/>
  <c r="J42" i="3"/>
  <c r="J44" i="3"/>
  <c r="I46" i="3"/>
  <c r="I48" i="3"/>
  <c r="I50" i="3"/>
  <c r="I9" i="3"/>
  <c r="I53" i="3"/>
  <c r="I55" i="3"/>
  <c r="I57" i="3"/>
  <c r="I59" i="3"/>
  <c r="I61" i="3"/>
  <c r="I63" i="3"/>
  <c r="I65" i="3"/>
  <c r="I67" i="3"/>
  <c r="I69" i="3"/>
  <c r="J70" i="3"/>
  <c r="J72" i="3"/>
  <c r="J74" i="3"/>
  <c r="J76" i="3"/>
  <c r="I78" i="3"/>
  <c r="I80" i="3"/>
  <c r="I82" i="3"/>
  <c r="I84" i="3"/>
  <c r="J87" i="3"/>
  <c r="J89" i="3"/>
  <c r="J91" i="3"/>
  <c r="I93" i="3"/>
  <c r="J94" i="3"/>
  <c r="J96" i="3"/>
  <c r="I98" i="3"/>
  <c r="I100" i="3"/>
  <c r="I102" i="3"/>
  <c r="I104" i="3"/>
  <c r="I106" i="3"/>
  <c r="J100" i="50"/>
  <c r="J96" i="50"/>
  <c r="J84" i="50"/>
  <c r="I79" i="50"/>
  <c r="I77" i="50"/>
  <c r="I76" i="50"/>
  <c r="I75" i="50"/>
  <c r="I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I41" i="50"/>
  <c r="I40" i="50"/>
  <c r="I39" i="50"/>
  <c r="I38" i="50"/>
  <c r="I37" i="50"/>
  <c r="I36" i="50"/>
  <c r="I35" i="50"/>
  <c r="I34" i="50"/>
  <c r="J33" i="50"/>
  <c r="J32" i="50"/>
  <c r="J31" i="50"/>
  <c r="J30" i="50"/>
  <c r="J29" i="50"/>
  <c r="J28" i="50"/>
  <c r="J27" i="50"/>
  <c r="J26" i="50"/>
  <c r="I9" i="50"/>
  <c r="I7" i="50"/>
  <c r="I33" i="3"/>
  <c r="J36" i="3"/>
  <c r="J38" i="3"/>
  <c r="J97" i="50"/>
  <c r="J90" i="50"/>
  <c r="J85" i="50"/>
  <c r="I80" i="50"/>
  <c r="I73" i="50"/>
  <c r="I72" i="50"/>
  <c r="I71" i="50"/>
  <c r="I70" i="50"/>
  <c r="I69" i="50"/>
  <c r="I68" i="50"/>
  <c r="I67" i="50"/>
  <c r="I66" i="50"/>
  <c r="I65" i="50"/>
  <c r="I64" i="50"/>
  <c r="I63" i="50"/>
  <c r="I62" i="50"/>
  <c r="J61" i="50"/>
  <c r="J60" i="50"/>
  <c r="J59" i="50"/>
  <c r="J58" i="50"/>
  <c r="I33" i="50"/>
  <c r="I32" i="50"/>
  <c r="I31" i="50"/>
  <c r="I30" i="50"/>
  <c r="I29" i="50"/>
  <c r="I28" i="50"/>
  <c r="I27" i="50"/>
  <c r="I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33" i="3"/>
  <c r="I35" i="3"/>
  <c r="I37" i="3"/>
  <c r="J41" i="3"/>
  <c r="J43" i="3"/>
  <c r="J45" i="3"/>
  <c r="I47" i="3"/>
  <c r="I49" i="3"/>
  <c r="I51" i="3"/>
  <c r="I52" i="3"/>
  <c r="I54" i="3"/>
  <c r="I56" i="3"/>
  <c r="I58" i="3"/>
  <c r="I60" i="3"/>
  <c r="I62" i="3"/>
  <c r="I64" i="3"/>
  <c r="I66" i="3"/>
  <c r="I68" i="3"/>
  <c r="J71" i="3"/>
  <c r="J73" i="3"/>
  <c r="J75" i="3"/>
  <c r="J77" i="3"/>
  <c r="I79" i="3"/>
  <c r="I81" i="3"/>
  <c r="I83" i="3"/>
  <c r="I85" i="3"/>
  <c r="J86" i="3"/>
  <c r="J88" i="3"/>
  <c r="J90" i="3"/>
  <c r="J92" i="3"/>
  <c r="J95" i="3"/>
  <c r="J97" i="3"/>
  <c r="I99" i="3"/>
  <c r="I101" i="3"/>
  <c r="I103" i="3"/>
  <c r="J98" i="50"/>
  <c r="J94" i="50"/>
  <c r="J91" i="50"/>
  <c r="J82" i="50"/>
  <c r="I81" i="50"/>
  <c r="I61" i="50"/>
  <c r="I60" i="50"/>
  <c r="I59" i="50"/>
  <c r="I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I25" i="50"/>
  <c r="I24" i="50"/>
  <c r="I23" i="50"/>
  <c r="I22" i="50"/>
  <c r="I21" i="50"/>
  <c r="I20" i="50"/>
  <c r="I19" i="50"/>
  <c r="I18" i="50"/>
  <c r="I17" i="50"/>
  <c r="I16" i="50"/>
  <c r="I15" i="50"/>
  <c r="I14" i="50"/>
  <c r="J13" i="50"/>
  <c r="J12" i="50"/>
  <c r="J11" i="50"/>
  <c r="J10" i="50"/>
  <c r="I34" i="3"/>
  <c r="J35" i="3"/>
  <c r="J37" i="3"/>
  <c r="I40" i="3"/>
  <c r="I42" i="3"/>
  <c r="I44" i="3"/>
  <c r="J47" i="3"/>
  <c r="J49" i="3"/>
  <c r="J51" i="3"/>
  <c r="J52" i="3"/>
  <c r="J54" i="3"/>
  <c r="J56" i="3"/>
  <c r="J58" i="3"/>
  <c r="J60" i="3"/>
  <c r="J62" i="3"/>
  <c r="J64" i="3"/>
  <c r="J66" i="3"/>
  <c r="J68" i="3"/>
  <c r="I70" i="3"/>
  <c r="I72" i="3"/>
  <c r="I74" i="3"/>
  <c r="I76" i="3"/>
  <c r="J79" i="3"/>
  <c r="J81" i="3"/>
  <c r="J83" i="3"/>
  <c r="J85" i="3"/>
  <c r="I87" i="3"/>
  <c r="I89" i="3"/>
  <c r="I91" i="3"/>
  <c r="I94" i="3"/>
  <c r="I96" i="3"/>
  <c r="J99" i="3"/>
  <c r="J101" i="3"/>
  <c r="J103" i="3"/>
  <c r="J105" i="3"/>
  <c r="I43" i="3"/>
  <c r="J48" i="3"/>
  <c r="J55" i="3"/>
  <c r="J63" i="3"/>
  <c r="I71" i="3"/>
  <c r="J78" i="3"/>
  <c r="I86" i="3"/>
  <c r="J93" i="3"/>
  <c r="J100" i="3"/>
  <c r="J106" i="3"/>
  <c r="J108" i="3"/>
  <c r="I110" i="3"/>
  <c r="I112" i="3"/>
  <c r="J115" i="3"/>
  <c r="J117" i="3"/>
  <c r="J119" i="3"/>
  <c r="J121" i="3"/>
  <c r="J123" i="3"/>
  <c r="J125" i="3"/>
  <c r="J127" i="3"/>
  <c r="J129" i="3"/>
  <c r="J131" i="3"/>
  <c r="J133" i="3"/>
  <c r="J135" i="3"/>
  <c r="J137" i="3"/>
  <c r="I139" i="3"/>
  <c r="I141" i="3"/>
  <c r="I143" i="3"/>
  <c r="I145" i="3"/>
  <c r="I147" i="3"/>
  <c r="I149" i="3"/>
  <c r="J150" i="3"/>
  <c r="J152" i="3"/>
  <c r="J154" i="3"/>
  <c r="J156" i="3"/>
  <c r="I158" i="3"/>
  <c r="I160" i="3"/>
  <c r="I162" i="3"/>
  <c r="I164" i="3"/>
  <c r="J165" i="3"/>
  <c r="J167" i="3"/>
  <c r="J169" i="3"/>
  <c r="J171" i="3"/>
  <c r="J173" i="3"/>
  <c r="J175" i="3"/>
  <c r="I177" i="3"/>
  <c r="I179" i="3"/>
  <c r="I181" i="3"/>
  <c r="I183" i="3"/>
  <c r="I185" i="3"/>
  <c r="I187" i="3"/>
  <c r="I189" i="3"/>
  <c r="I191" i="3"/>
  <c r="J194" i="3"/>
  <c r="J196" i="3"/>
  <c r="J198" i="3"/>
  <c r="J200" i="3"/>
  <c r="I202" i="3"/>
  <c r="I204" i="3"/>
  <c r="I206" i="3"/>
  <c r="I208" i="3"/>
  <c r="J209" i="3"/>
  <c r="J211" i="3"/>
  <c r="J213" i="3"/>
  <c r="J215" i="3"/>
  <c r="I217" i="3"/>
  <c r="I219" i="3"/>
  <c r="I221" i="3"/>
  <c r="I223" i="3"/>
  <c r="J226" i="3"/>
  <c r="J228" i="3"/>
  <c r="J230" i="3"/>
  <c r="J232" i="3"/>
  <c r="I234" i="3"/>
  <c r="I236" i="3"/>
  <c r="I238" i="3"/>
  <c r="I240" i="3"/>
  <c r="J241" i="3"/>
  <c r="J243" i="3"/>
  <c r="I245" i="3"/>
  <c r="I247" i="3"/>
  <c r="I249" i="3"/>
  <c r="I251" i="3"/>
  <c r="I253" i="3"/>
  <c r="I255" i="3"/>
  <c r="J258" i="3"/>
  <c r="J260" i="3"/>
  <c r="I262" i="3"/>
  <c r="I264" i="3"/>
  <c r="I266" i="3"/>
  <c r="I268" i="3"/>
  <c r="I270" i="3"/>
  <c r="I272" i="3"/>
  <c r="I274" i="3"/>
  <c r="I276" i="3"/>
  <c r="J279" i="3"/>
  <c r="J281" i="3"/>
  <c r="I283" i="3"/>
  <c r="I285" i="3"/>
  <c r="I287" i="3"/>
  <c r="I289" i="3"/>
  <c r="I291" i="3"/>
  <c r="I293" i="3"/>
  <c r="I295" i="3"/>
  <c r="I297" i="3"/>
  <c r="I299" i="3"/>
  <c r="J302" i="3"/>
  <c r="J304" i="3"/>
  <c r="J306" i="3"/>
  <c r="J308" i="3"/>
  <c r="I310" i="3"/>
  <c r="I312" i="3"/>
  <c r="J313" i="3"/>
  <c r="J315" i="3"/>
  <c r="I317" i="3"/>
  <c r="I319" i="3"/>
  <c r="J322" i="3"/>
  <c r="J324" i="3"/>
  <c r="I326" i="3"/>
  <c r="I328" i="3"/>
  <c r="I330" i="3"/>
  <c r="I332" i="3"/>
  <c r="J333" i="3"/>
  <c r="J335" i="3"/>
  <c r="J337" i="3"/>
  <c r="J339" i="3"/>
  <c r="I341" i="3"/>
  <c r="I343" i="3"/>
  <c r="I345" i="3"/>
  <c r="I347" i="3"/>
  <c r="J350" i="3"/>
  <c r="J352" i="3"/>
  <c r="J354" i="3"/>
  <c r="J356" i="3"/>
  <c r="I358" i="3"/>
  <c r="I360" i="3"/>
  <c r="I362" i="3"/>
  <c r="I364" i="3"/>
  <c r="I366" i="3"/>
  <c r="I368" i="3"/>
  <c r="J369" i="3"/>
  <c r="J371" i="3"/>
  <c r="J373" i="3"/>
  <c r="J375" i="3"/>
  <c r="J377" i="3"/>
  <c r="J379" i="3"/>
  <c r="J381" i="3"/>
  <c r="I383" i="3"/>
  <c r="I385" i="3"/>
  <c r="I387" i="3"/>
  <c r="I389" i="3"/>
  <c r="I391" i="3"/>
  <c r="I393" i="3"/>
  <c r="I395" i="3"/>
  <c r="I397" i="3"/>
  <c r="I399" i="3"/>
  <c r="I401" i="3"/>
  <c r="J404" i="3"/>
  <c r="J406" i="3"/>
  <c r="J408" i="3"/>
  <c r="J410" i="3"/>
  <c r="I45" i="3"/>
  <c r="J50" i="3"/>
  <c r="J57" i="3"/>
  <c r="J65" i="3"/>
  <c r="I73" i="3"/>
  <c r="J80" i="3"/>
  <c r="I88" i="3"/>
  <c r="I95" i="3"/>
  <c r="F78" i="45" s="1"/>
  <c r="J102" i="3"/>
  <c r="I107" i="3"/>
  <c r="F99" i="45" s="1"/>
  <c r="I109" i="3"/>
  <c r="J110" i="3"/>
  <c r="J112" i="3"/>
  <c r="I114" i="3"/>
  <c r="I116" i="3"/>
  <c r="I118" i="3"/>
  <c r="I120" i="3"/>
  <c r="F65" i="45" s="1"/>
  <c r="I122" i="3"/>
  <c r="I124" i="3"/>
  <c r="I126" i="3"/>
  <c r="I128" i="3"/>
  <c r="I130" i="3"/>
  <c r="I132" i="3"/>
  <c r="I134" i="3"/>
  <c r="I136" i="3"/>
  <c r="J139" i="3"/>
  <c r="J141" i="3"/>
  <c r="J143" i="3"/>
  <c r="J145" i="3"/>
  <c r="J147" i="3"/>
  <c r="J149" i="3"/>
  <c r="I151" i="3"/>
  <c r="I153" i="3"/>
  <c r="I155" i="3"/>
  <c r="I157" i="3"/>
  <c r="J158" i="3"/>
  <c r="J160" i="3"/>
  <c r="J162" i="3"/>
  <c r="J164" i="3"/>
  <c r="I166" i="3"/>
  <c r="I168" i="3"/>
  <c r="I170" i="3"/>
  <c r="I172" i="3"/>
  <c r="I174" i="3"/>
  <c r="I176" i="3"/>
  <c r="J177" i="3"/>
  <c r="J179" i="3"/>
  <c r="J181" i="3"/>
  <c r="J183" i="3"/>
  <c r="J185" i="3"/>
  <c r="J187" i="3"/>
  <c r="J189" i="3"/>
  <c r="J191" i="3"/>
  <c r="I193" i="3"/>
  <c r="I195" i="3"/>
  <c r="I197" i="3"/>
  <c r="I199" i="3"/>
  <c r="J202" i="3"/>
  <c r="J204" i="3"/>
  <c r="J206" i="3"/>
  <c r="J208" i="3"/>
  <c r="I210" i="3"/>
  <c r="I212" i="3"/>
  <c r="I214" i="3"/>
  <c r="I216" i="3"/>
  <c r="J217" i="3"/>
  <c r="J219" i="3"/>
  <c r="J221" i="3"/>
  <c r="J223" i="3"/>
  <c r="I225" i="3"/>
  <c r="I227" i="3"/>
  <c r="I229" i="3"/>
  <c r="I231" i="3"/>
  <c r="J234" i="3"/>
  <c r="J236" i="3"/>
  <c r="J238" i="3"/>
  <c r="J240" i="3"/>
  <c r="I242" i="3"/>
  <c r="I244" i="3"/>
  <c r="J245" i="3"/>
  <c r="J247" i="3"/>
  <c r="J249" i="3"/>
  <c r="J251" i="3"/>
  <c r="J253" i="3"/>
  <c r="J255" i="3"/>
  <c r="I257" i="3"/>
  <c r="I259" i="3"/>
  <c r="J262" i="3"/>
  <c r="J264" i="3"/>
  <c r="J266" i="3"/>
  <c r="J268" i="3"/>
  <c r="J270" i="3"/>
  <c r="J272" i="3"/>
  <c r="J274" i="3"/>
  <c r="J276" i="3"/>
  <c r="I278" i="3"/>
  <c r="I280" i="3"/>
  <c r="J283" i="3"/>
  <c r="J285" i="3"/>
  <c r="J287" i="3"/>
  <c r="J289" i="3"/>
  <c r="J291" i="3"/>
  <c r="J293" i="3"/>
  <c r="J295" i="3"/>
  <c r="J297" i="3"/>
  <c r="J299" i="3"/>
  <c r="I301" i="3"/>
  <c r="I303" i="3"/>
  <c r="I305" i="3"/>
  <c r="I307" i="3"/>
  <c r="J310" i="3"/>
  <c r="J312" i="3"/>
  <c r="I314" i="3"/>
  <c r="I316" i="3"/>
  <c r="J317" i="3"/>
  <c r="J319" i="3"/>
  <c r="I321" i="3"/>
  <c r="I323" i="3"/>
  <c r="J326" i="3"/>
  <c r="J328" i="3"/>
  <c r="J330" i="3"/>
  <c r="J332" i="3"/>
  <c r="I334" i="3"/>
  <c r="I336" i="3"/>
  <c r="I338" i="3"/>
  <c r="I340" i="3"/>
  <c r="J341" i="3"/>
  <c r="J343" i="3"/>
  <c r="J345" i="3"/>
  <c r="J347" i="3"/>
  <c r="I349" i="3"/>
  <c r="I351" i="3"/>
  <c r="I353" i="3"/>
  <c r="I355" i="3"/>
  <c r="J358" i="3"/>
  <c r="J360" i="3"/>
  <c r="J362" i="3"/>
  <c r="J364" i="3"/>
  <c r="J366" i="3"/>
  <c r="J368" i="3"/>
  <c r="I370" i="3"/>
  <c r="I372" i="3"/>
  <c r="I374" i="3"/>
  <c r="I376" i="3"/>
  <c r="I378" i="3"/>
  <c r="I380" i="3"/>
  <c r="I382" i="3"/>
  <c r="J383" i="3"/>
  <c r="J385" i="3"/>
  <c r="J387" i="3"/>
  <c r="J389" i="3"/>
  <c r="J391" i="3"/>
  <c r="J393" i="3"/>
  <c r="J395" i="3"/>
  <c r="J397" i="3"/>
  <c r="J399" i="3"/>
  <c r="J401" i="3"/>
  <c r="I403" i="3"/>
  <c r="I405" i="3"/>
  <c r="I407" i="3"/>
  <c r="I409" i="3"/>
  <c r="I411" i="3"/>
  <c r="J39" i="3"/>
  <c r="J9" i="3"/>
  <c r="F52" i="67" s="1"/>
  <c r="J59" i="3"/>
  <c r="J67" i="3"/>
  <c r="I75" i="3"/>
  <c r="J82" i="3"/>
  <c r="I90" i="3"/>
  <c r="I97" i="3"/>
  <c r="F25" i="45" s="1"/>
  <c r="J104" i="3"/>
  <c r="J107" i="3"/>
  <c r="J109" i="3"/>
  <c r="G66" i="45" s="1"/>
  <c r="I111" i="3"/>
  <c r="F116" i="45" s="1"/>
  <c r="I113" i="3"/>
  <c r="J114" i="3"/>
  <c r="J116" i="3"/>
  <c r="J118" i="3"/>
  <c r="G82" i="45" s="1"/>
  <c r="J120" i="3"/>
  <c r="G65" i="45" s="1"/>
  <c r="J122" i="3"/>
  <c r="J124" i="3"/>
  <c r="J126" i="3"/>
  <c r="J128" i="3"/>
  <c r="J130" i="3"/>
  <c r="J132" i="3"/>
  <c r="J134" i="3"/>
  <c r="J136" i="3"/>
  <c r="I138" i="3"/>
  <c r="I140" i="3"/>
  <c r="I142" i="3"/>
  <c r="I144" i="3"/>
  <c r="I146" i="3"/>
  <c r="I148" i="3"/>
  <c r="J151" i="3"/>
  <c r="J153" i="3"/>
  <c r="J155" i="3"/>
  <c r="J157" i="3"/>
  <c r="I159" i="3"/>
  <c r="I161" i="3"/>
  <c r="I163" i="3"/>
  <c r="J166" i="3"/>
  <c r="J168" i="3"/>
  <c r="J170" i="3"/>
  <c r="J172" i="3"/>
  <c r="J174" i="3"/>
  <c r="J176" i="3"/>
  <c r="I178" i="3"/>
  <c r="I180" i="3"/>
  <c r="I182" i="3"/>
  <c r="I184" i="3"/>
  <c r="I186" i="3"/>
  <c r="I188" i="3"/>
  <c r="I190" i="3"/>
  <c r="I192" i="3"/>
  <c r="J193" i="3"/>
  <c r="J195" i="3"/>
  <c r="J197" i="3"/>
  <c r="J199" i="3"/>
  <c r="I201" i="3"/>
  <c r="I203" i="3"/>
  <c r="I205" i="3"/>
  <c r="I207" i="3"/>
  <c r="J210" i="3"/>
  <c r="J212" i="3"/>
  <c r="J214" i="3"/>
  <c r="J216" i="3"/>
  <c r="I218" i="3"/>
  <c r="I220" i="3"/>
  <c r="I222" i="3"/>
  <c r="I224" i="3"/>
  <c r="J225" i="3"/>
  <c r="J227" i="3"/>
  <c r="J229" i="3"/>
  <c r="J231" i="3"/>
  <c r="I233" i="3"/>
  <c r="I235" i="3"/>
  <c r="I237" i="3"/>
  <c r="I239" i="3"/>
  <c r="J242" i="3"/>
  <c r="J244" i="3"/>
  <c r="I246" i="3"/>
  <c r="I248" i="3"/>
  <c r="I250" i="3"/>
  <c r="I252" i="3"/>
  <c r="I254" i="3"/>
  <c r="I256" i="3"/>
  <c r="J257" i="3"/>
  <c r="J259" i="3"/>
  <c r="I261" i="3"/>
  <c r="I263" i="3"/>
  <c r="I265" i="3"/>
  <c r="I267" i="3"/>
  <c r="I269" i="3"/>
  <c r="I271" i="3"/>
  <c r="I273" i="3"/>
  <c r="I275" i="3"/>
  <c r="I277" i="3"/>
  <c r="J278" i="3"/>
  <c r="J280" i="3"/>
  <c r="I282" i="3"/>
  <c r="I284" i="3"/>
  <c r="I286" i="3"/>
  <c r="I288" i="3"/>
  <c r="I290" i="3"/>
  <c r="I292" i="3"/>
  <c r="I294" i="3"/>
  <c r="I296" i="3"/>
  <c r="I298" i="3"/>
  <c r="I300" i="3"/>
  <c r="J301" i="3"/>
  <c r="J303" i="3"/>
  <c r="J305" i="3"/>
  <c r="J307" i="3"/>
  <c r="I309" i="3"/>
  <c r="I311" i="3"/>
  <c r="J314" i="3"/>
  <c r="J316" i="3"/>
  <c r="I318" i="3"/>
  <c r="I320" i="3"/>
  <c r="J321" i="3"/>
  <c r="J323" i="3"/>
  <c r="I325" i="3"/>
  <c r="I327" i="3"/>
  <c r="I329" i="3"/>
  <c r="I331" i="3"/>
  <c r="J334" i="3"/>
  <c r="J336" i="3"/>
  <c r="J338" i="3"/>
  <c r="J340" i="3"/>
  <c r="I342" i="3"/>
  <c r="I344" i="3"/>
  <c r="I346" i="3"/>
  <c r="I348" i="3"/>
  <c r="J349" i="3"/>
  <c r="J351" i="3"/>
  <c r="J353" i="3"/>
  <c r="J355" i="3"/>
  <c r="I357" i="3"/>
  <c r="I359" i="3"/>
  <c r="I361" i="3"/>
  <c r="I363" i="3"/>
  <c r="I365" i="3"/>
  <c r="I367" i="3"/>
  <c r="J370" i="3"/>
  <c r="J372" i="3"/>
  <c r="J374" i="3"/>
  <c r="J376" i="3"/>
  <c r="J378" i="3"/>
  <c r="J380" i="3"/>
  <c r="J382" i="3"/>
  <c r="I384" i="3"/>
  <c r="I386" i="3"/>
  <c r="I388" i="3"/>
  <c r="I390" i="3"/>
  <c r="I392" i="3"/>
  <c r="I394" i="3"/>
  <c r="I396" i="3"/>
  <c r="I398" i="3"/>
  <c r="I400" i="3"/>
  <c r="I402" i="3"/>
  <c r="J403" i="3"/>
  <c r="J405" i="3"/>
  <c r="J407" i="3"/>
  <c r="J409" i="3"/>
  <c r="I41" i="3"/>
  <c r="J46" i="3"/>
  <c r="J53" i="3"/>
  <c r="J61" i="3"/>
  <c r="J69" i="3"/>
  <c r="I77" i="3"/>
  <c r="J84" i="3"/>
  <c r="I92" i="3"/>
  <c r="J98" i="3"/>
  <c r="G89" i="45" s="1"/>
  <c r="I105" i="3"/>
  <c r="I108" i="3"/>
  <c r="J111" i="3"/>
  <c r="J113" i="3"/>
  <c r="G117" i="45" s="1"/>
  <c r="I115" i="3"/>
  <c r="I117" i="3"/>
  <c r="I119" i="3"/>
  <c r="F73" i="45" s="1"/>
  <c r="I121" i="3"/>
  <c r="I123" i="3"/>
  <c r="I125" i="3"/>
  <c r="I127" i="3"/>
  <c r="I129" i="3"/>
  <c r="I131" i="3"/>
  <c r="I133" i="3"/>
  <c r="I135" i="3"/>
  <c r="I137" i="3"/>
  <c r="J138" i="3"/>
  <c r="J140" i="3"/>
  <c r="J142" i="3"/>
  <c r="J144" i="3"/>
  <c r="J146" i="3"/>
  <c r="J148" i="3"/>
  <c r="I150" i="3"/>
  <c r="I152" i="3"/>
  <c r="I154" i="3"/>
  <c r="I156" i="3"/>
  <c r="J159" i="3"/>
  <c r="J161" i="3"/>
  <c r="J163" i="3"/>
  <c r="I165" i="3"/>
  <c r="I167" i="3"/>
  <c r="I169" i="3"/>
  <c r="I171" i="3"/>
  <c r="I173" i="3"/>
  <c r="I175" i="3"/>
  <c r="J178" i="3"/>
  <c r="J180" i="3"/>
  <c r="J182" i="3"/>
  <c r="J184" i="3"/>
  <c r="J186" i="3"/>
  <c r="J188" i="3"/>
  <c r="J190" i="3"/>
  <c r="J192" i="3"/>
  <c r="I194" i="3"/>
  <c r="I196" i="3"/>
  <c r="I198" i="3"/>
  <c r="I200" i="3"/>
  <c r="J201" i="3"/>
  <c r="J203" i="3"/>
  <c r="J205" i="3"/>
  <c r="J207" i="3"/>
  <c r="I209" i="3"/>
  <c r="I211" i="3"/>
  <c r="I213" i="3"/>
  <c r="I215" i="3"/>
  <c r="J218" i="3"/>
  <c r="J220" i="3"/>
  <c r="J222" i="3"/>
  <c r="J224" i="3"/>
  <c r="I226" i="3"/>
  <c r="I228" i="3"/>
  <c r="I230" i="3"/>
  <c r="I232" i="3"/>
  <c r="J233" i="3"/>
  <c r="J235" i="3"/>
  <c r="J237" i="3"/>
  <c r="J239" i="3"/>
  <c r="I241" i="3"/>
  <c r="I243" i="3"/>
  <c r="J246" i="3"/>
  <c r="J248" i="3"/>
  <c r="J250" i="3"/>
  <c r="J252" i="3"/>
  <c r="J254" i="3"/>
  <c r="J256" i="3"/>
  <c r="I258" i="3"/>
  <c r="I260" i="3"/>
  <c r="J261" i="3"/>
  <c r="J263" i="3"/>
  <c r="J265" i="3"/>
  <c r="J267" i="3"/>
  <c r="J269" i="3"/>
  <c r="J271" i="3"/>
  <c r="J273" i="3"/>
  <c r="J275" i="3"/>
  <c r="J277" i="3"/>
  <c r="I279" i="3"/>
  <c r="I281" i="3"/>
  <c r="J282" i="3"/>
  <c r="J284" i="3"/>
  <c r="J286" i="3"/>
  <c r="J288" i="3"/>
  <c r="J290" i="3"/>
  <c r="J292" i="3"/>
  <c r="J294" i="3"/>
  <c r="J296" i="3"/>
  <c r="J298" i="3"/>
  <c r="J300" i="3"/>
  <c r="I302" i="3"/>
  <c r="I304" i="3"/>
  <c r="I306" i="3"/>
  <c r="I308" i="3"/>
  <c r="J309" i="3"/>
  <c r="J311" i="3"/>
  <c r="I313" i="3"/>
  <c r="I315" i="3"/>
  <c r="J318" i="3"/>
  <c r="J320" i="3"/>
  <c r="I322" i="3"/>
  <c r="I324" i="3"/>
  <c r="J325" i="3"/>
  <c r="J327" i="3"/>
  <c r="J329" i="3"/>
  <c r="J331" i="3"/>
  <c r="I333" i="3"/>
  <c r="I335" i="3"/>
  <c r="I337" i="3"/>
  <c r="I339" i="3"/>
  <c r="J342" i="3"/>
  <c r="J344" i="3"/>
  <c r="J346" i="3"/>
  <c r="J348" i="3"/>
  <c r="I350" i="3"/>
  <c r="I352" i="3"/>
  <c r="I354" i="3"/>
  <c r="I356" i="3"/>
  <c r="J357" i="3"/>
  <c r="J359" i="3"/>
  <c r="J361" i="3"/>
  <c r="J363" i="3"/>
  <c r="J365" i="3"/>
  <c r="J367" i="3"/>
  <c r="I369" i="3"/>
  <c r="I371" i="3"/>
  <c r="I373" i="3"/>
  <c r="I375" i="3"/>
  <c r="I377" i="3"/>
  <c r="I379" i="3"/>
  <c r="I381" i="3"/>
  <c r="J384" i="3"/>
  <c r="J386" i="3"/>
  <c r="J388" i="3"/>
  <c r="J390" i="3"/>
  <c r="J392" i="3"/>
  <c r="J394" i="3"/>
  <c r="J396" i="3"/>
  <c r="J402" i="3"/>
  <c r="I410" i="3"/>
  <c r="I413" i="3"/>
  <c r="J414" i="3"/>
  <c r="J416" i="3"/>
  <c r="J418" i="3"/>
  <c r="I420" i="3"/>
  <c r="I422" i="3"/>
  <c r="I424" i="3"/>
  <c r="I426" i="3"/>
  <c r="J427" i="3"/>
  <c r="J429" i="3"/>
  <c r="J431" i="3"/>
  <c r="J433" i="3"/>
  <c r="J435" i="3"/>
  <c r="J437" i="3"/>
  <c r="J439" i="3"/>
  <c r="J441" i="3"/>
  <c r="I443" i="3"/>
  <c r="I445" i="3"/>
  <c r="J448" i="3"/>
  <c r="J450" i="3"/>
  <c r="J452" i="3"/>
  <c r="J454" i="3"/>
  <c r="I456" i="3"/>
  <c r="I458" i="3"/>
  <c r="I460" i="3"/>
  <c r="I462" i="3"/>
  <c r="I464" i="3"/>
  <c r="I466" i="3"/>
  <c r="I468" i="3"/>
  <c r="I470" i="3"/>
  <c r="I472" i="3"/>
  <c r="I474" i="3"/>
  <c r="J475" i="3"/>
  <c r="J477" i="3"/>
  <c r="J479" i="3"/>
  <c r="J481" i="3"/>
  <c r="J483" i="3"/>
  <c r="I485" i="3"/>
  <c r="I487" i="3"/>
  <c r="I489" i="3"/>
  <c r="I491" i="3"/>
  <c r="I493" i="3"/>
  <c r="I495" i="3"/>
  <c r="I497" i="3"/>
  <c r="I404" i="3"/>
  <c r="J411" i="3"/>
  <c r="J413" i="3"/>
  <c r="I415" i="3"/>
  <c r="I417" i="3"/>
  <c r="J420" i="3"/>
  <c r="J422" i="3"/>
  <c r="J424" i="3"/>
  <c r="J426" i="3"/>
  <c r="I428" i="3"/>
  <c r="I430" i="3"/>
  <c r="I432" i="3"/>
  <c r="I434" i="3"/>
  <c r="I436" i="3"/>
  <c r="I438" i="3"/>
  <c r="I440" i="3"/>
  <c r="J443" i="3"/>
  <c r="J445" i="3"/>
  <c r="I447" i="3"/>
  <c r="I449" i="3"/>
  <c r="I451" i="3"/>
  <c r="I453" i="3"/>
  <c r="J456" i="3"/>
  <c r="J458" i="3"/>
  <c r="J460" i="3"/>
  <c r="J462" i="3"/>
  <c r="J464" i="3"/>
  <c r="J466" i="3"/>
  <c r="J468" i="3"/>
  <c r="J470" i="3"/>
  <c r="J472" i="3"/>
  <c r="J474" i="3"/>
  <c r="I476" i="3"/>
  <c r="I478" i="3"/>
  <c r="I480" i="3"/>
  <c r="I482" i="3"/>
  <c r="J485" i="3"/>
  <c r="J487" i="3"/>
  <c r="J489" i="3"/>
  <c r="J491" i="3"/>
  <c r="J493" i="3"/>
  <c r="J495" i="3"/>
  <c r="J497" i="3"/>
  <c r="J398" i="3"/>
  <c r="I406" i="3"/>
  <c r="I412" i="3"/>
  <c r="J415" i="3"/>
  <c r="J417" i="3"/>
  <c r="I419" i="3"/>
  <c r="I421" i="3"/>
  <c r="I423" i="3"/>
  <c r="I425" i="3"/>
  <c r="J428" i="3"/>
  <c r="J430" i="3"/>
  <c r="J432" i="3"/>
  <c r="J434" i="3"/>
  <c r="J436" i="3"/>
  <c r="J438" i="3"/>
  <c r="J440" i="3"/>
  <c r="I442" i="3"/>
  <c r="I444" i="3"/>
  <c r="I446" i="3"/>
  <c r="J447" i="3"/>
  <c r="J449" i="3"/>
  <c r="J451" i="3"/>
  <c r="J453" i="3"/>
  <c r="I455" i="3"/>
  <c r="I457" i="3"/>
  <c r="I459" i="3"/>
  <c r="I461" i="3"/>
  <c r="I463" i="3"/>
  <c r="I465" i="3"/>
  <c r="I467" i="3"/>
  <c r="I469" i="3"/>
  <c r="I471" i="3"/>
  <c r="I473" i="3"/>
  <c r="J476" i="3"/>
  <c r="J478" i="3"/>
  <c r="J480" i="3"/>
  <c r="J482" i="3"/>
  <c r="I484" i="3"/>
  <c r="I486" i="3"/>
  <c r="I488" i="3"/>
  <c r="I490" i="3"/>
  <c r="I492" i="3"/>
  <c r="I494" i="3"/>
  <c r="I496" i="3"/>
  <c r="I498" i="3"/>
  <c r="J400" i="3"/>
  <c r="I408" i="3"/>
  <c r="J412" i="3"/>
  <c r="I414" i="3"/>
  <c r="I416" i="3"/>
  <c r="I418" i="3"/>
  <c r="J419" i="3"/>
  <c r="J421" i="3"/>
  <c r="J423" i="3"/>
  <c r="J425" i="3"/>
  <c r="I427" i="3"/>
  <c r="I429" i="3"/>
  <c r="I431" i="3"/>
  <c r="I433" i="3"/>
  <c r="I435" i="3"/>
  <c r="I437" i="3"/>
  <c r="I439" i="3"/>
  <c r="I441" i="3"/>
  <c r="J442" i="3"/>
  <c r="J444" i="3"/>
  <c r="J446" i="3"/>
  <c r="I448" i="3"/>
  <c r="I450" i="3"/>
  <c r="I452" i="3"/>
  <c r="I454" i="3"/>
  <c r="J455" i="3"/>
  <c r="J457" i="3"/>
  <c r="J459" i="3"/>
  <c r="J461" i="3"/>
  <c r="J463" i="3"/>
  <c r="J465" i="3"/>
  <c r="J467" i="3"/>
  <c r="J469" i="3"/>
  <c r="J471" i="3"/>
  <c r="J473" i="3"/>
  <c r="I475" i="3"/>
  <c r="I477" i="3"/>
  <c r="I479" i="3"/>
  <c r="I481" i="3"/>
  <c r="I483" i="3"/>
  <c r="J484" i="3"/>
  <c r="J486" i="3"/>
  <c r="J488" i="3"/>
  <c r="J490" i="3"/>
  <c r="J492" i="3"/>
  <c r="J494" i="3"/>
  <c r="J496" i="3"/>
  <c r="J498" i="3"/>
  <c r="F82" i="45" l="1"/>
  <c r="F119" i="45"/>
  <c r="F61" i="45"/>
  <c r="G110" i="45"/>
  <c r="F72" i="45"/>
  <c r="G73" i="45"/>
  <c r="G95" i="45"/>
  <c r="F112" i="45"/>
  <c r="G112" i="45"/>
  <c r="G118" i="45"/>
  <c r="G99" i="45"/>
  <c r="G25" i="45"/>
  <c r="F75" i="45"/>
  <c r="G116" i="45"/>
  <c r="G114" i="45"/>
  <c r="F66" i="45"/>
  <c r="F110" i="45"/>
  <c r="F89" i="45"/>
  <c r="F118" i="45"/>
  <c r="F80" i="45"/>
  <c r="F49" i="45"/>
  <c r="F114" i="45"/>
  <c r="G113" i="45"/>
  <c r="G71" i="45"/>
  <c r="F64" i="45"/>
  <c r="F97" i="45"/>
  <c r="F95" i="45"/>
  <c r="F117" i="45"/>
  <c r="F113" i="45"/>
  <c r="F115" i="45"/>
  <c r="G61" i="45"/>
  <c r="F71" i="45"/>
  <c r="G72" i="45"/>
  <c r="G97" i="45"/>
  <c r="G119" i="45"/>
  <c r="G49" i="45"/>
  <c r="G80" i="45"/>
  <c r="G115" i="45"/>
  <c r="G75" i="45"/>
  <c r="G64" i="45"/>
  <c r="G78" i="45"/>
  <c r="K486" i="3"/>
  <c r="M486" i="3" s="1"/>
  <c r="K478" i="3"/>
  <c r="M478" i="3" s="1"/>
  <c r="K453" i="3"/>
  <c r="M453" i="3" s="1"/>
  <c r="K470" i="3"/>
  <c r="M470" i="3" s="1"/>
  <c r="K462" i="3"/>
  <c r="M462" i="3" s="1"/>
  <c r="K445" i="3"/>
  <c r="M445" i="3" s="1"/>
  <c r="G108" i="45"/>
  <c r="K336" i="3"/>
  <c r="M336" i="3" s="1"/>
  <c r="K303" i="3"/>
  <c r="M303" i="3" s="1"/>
  <c r="K104" i="3"/>
  <c r="M104" i="3" s="1"/>
  <c r="F60" i="45"/>
  <c r="G67" i="45"/>
  <c r="G74" i="45"/>
  <c r="G38" i="45"/>
  <c r="F51" i="45"/>
  <c r="F94" i="67"/>
  <c r="F11" i="8"/>
  <c r="E11" i="8" s="1"/>
  <c r="E98" i="67"/>
  <c r="F70" i="8"/>
  <c r="E70" i="8" s="1"/>
  <c r="E102" i="67"/>
  <c r="G90" i="8"/>
  <c r="G38" i="8"/>
  <c r="G51" i="8"/>
  <c r="F74" i="45"/>
  <c r="G96" i="45"/>
  <c r="F38" i="45"/>
  <c r="F9" i="45"/>
  <c r="F56" i="45"/>
  <c r="F99" i="67"/>
  <c r="G19" i="8"/>
  <c r="F103" i="67"/>
  <c r="G73" i="8"/>
  <c r="G52" i="8"/>
  <c r="G109" i="45"/>
  <c r="E91" i="67"/>
  <c r="G116" i="8"/>
  <c r="F103" i="45"/>
  <c r="G79" i="45"/>
  <c r="F54" i="45"/>
  <c r="F57" i="45"/>
  <c r="G51" i="45"/>
  <c r="F109" i="45"/>
  <c r="F90" i="67"/>
  <c r="E94" i="67"/>
  <c r="F90" i="8"/>
  <c r="E90" i="8" s="1"/>
  <c r="F131" i="8"/>
  <c r="G131" i="8"/>
  <c r="G128" i="8"/>
  <c r="G147" i="8"/>
  <c r="K191" i="50"/>
  <c r="M191" i="50" s="1"/>
  <c r="K207" i="50"/>
  <c r="M207" i="50" s="1"/>
  <c r="K223" i="50"/>
  <c r="M223" i="50" s="1"/>
  <c r="K239" i="50"/>
  <c r="M239" i="50" s="1"/>
  <c r="G125" i="8"/>
  <c r="G144" i="8"/>
  <c r="F145" i="8"/>
  <c r="G132" i="8"/>
  <c r="G135" i="8"/>
  <c r="G146" i="8"/>
  <c r="F118" i="8"/>
  <c r="K105" i="3"/>
  <c r="M105" i="3" s="1"/>
  <c r="K349" i="3"/>
  <c r="M349" i="3" s="1"/>
  <c r="K301" i="3"/>
  <c r="M301" i="3" s="1"/>
  <c r="G106" i="45"/>
  <c r="G54" i="45"/>
  <c r="K87" i="3"/>
  <c r="M87" i="3" s="1"/>
  <c r="G81" i="45"/>
  <c r="G111" i="45"/>
  <c r="G92" i="45"/>
  <c r="G59" i="45"/>
  <c r="G6" i="8"/>
  <c r="F95" i="67"/>
  <c r="E99" i="67"/>
  <c r="E103" i="67"/>
  <c r="G117" i="8"/>
  <c r="G15" i="8"/>
  <c r="G120" i="8"/>
  <c r="G36" i="8"/>
  <c r="F81" i="45"/>
  <c r="F111" i="45"/>
  <c r="F92" i="45"/>
  <c r="F59" i="45"/>
  <c r="G107" i="45"/>
  <c r="G27" i="8"/>
  <c r="F100" i="67"/>
  <c r="G7" i="8"/>
  <c r="F104" i="67"/>
  <c r="G81" i="8"/>
  <c r="E93" i="67"/>
  <c r="G107" i="8"/>
  <c r="G97" i="8"/>
  <c r="G141" i="8"/>
  <c r="F94" i="45"/>
  <c r="G102" i="45"/>
  <c r="F46" i="45"/>
  <c r="F108" i="45"/>
  <c r="F91" i="67"/>
  <c r="F6" i="8"/>
  <c r="E6" i="8" s="1"/>
  <c r="E95" i="67"/>
  <c r="G29" i="8"/>
  <c r="F117" i="8"/>
  <c r="E117" i="8" s="1"/>
  <c r="F120" i="8"/>
  <c r="E120" i="8" s="1"/>
  <c r="G113" i="8"/>
  <c r="G121" i="8"/>
  <c r="G134" i="8"/>
  <c r="G119" i="8"/>
  <c r="G137" i="8"/>
  <c r="F116" i="8"/>
  <c r="F141" i="8"/>
  <c r="G145" i="8"/>
  <c r="F75" i="8"/>
  <c r="K176" i="50"/>
  <c r="L176" i="50" s="1"/>
  <c r="K188" i="50"/>
  <c r="M188" i="50" s="1"/>
  <c r="K204" i="50"/>
  <c r="L204" i="50" s="1"/>
  <c r="K220" i="50"/>
  <c r="M220" i="50" s="1"/>
  <c r="G142" i="8"/>
  <c r="F129" i="8"/>
  <c r="G126" i="8"/>
  <c r="G136" i="8"/>
  <c r="K335" i="3"/>
  <c r="M335" i="3" s="1"/>
  <c r="K304" i="3"/>
  <c r="M304" i="3" s="1"/>
  <c r="G46" i="45"/>
  <c r="G45" i="45"/>
  <c r="G53" i="45"/>
  <c r="G16" i="45"/>
  <c r="K86" i="3"/>
  <c r="M86" i="3" s="1"/>
  <c r="K94" i="3"/>
  <c r="L94" i="3" s="1"/>
  <c r="F102" i="45"/>
  <c r="G24" i="45"/>
  <c r="G100" i="45"/>
  <c r="G104" i="45"/>
  <c r="G53" i="8"/>
  <c r="F96" i="67"/>
  <c r="E100" i="67"/>
  <c r="E104" i="67"/>
  <c r="G69" i="8"/>
  <c r="G83" i="8"/>
  <c r="G24" i="8"/>
  <c r="G12" i="8"/>
  <c r="G140" i="8"/>
  <c r="G55" i="45"/>
  <c r="F88" i="45"/>
  <c r="F24" i="45"/>
  <c r="F100" i="45"/>
  <c r="G105" i="45"/>
  <c r="F104" i="45"/>
  <c r="G10" i="8"/>
  <c r="F101" i="67"/>
  <c r="G21" i="8"/>
  <c r="G17" i="8"/>
  <c r="F79" i="8"/>
  <c r="E79" i="8" s="1"/>
  <c r="G138" i="8"/>
  <c r="F107" i="8"/>
  <c r="E107" i="8" s="1"/>
  <c r="G82" i="8"/>
  <c r="G25" i="8"/>
  <c r="G91" i="8"/>
  <c r="G139" i="8"/>
  <c r="F76" i="8"/>
  <c r="F58" i="45"/>
  <c r="G63" i="45"/>
  <c r="F45" i="45"/>
  <c r="G9" i="8"/>
  <c r="F92" i="67"/>
  <c r="E96" i="67"/>
  <c r="G64" i="8"/>
  <c r="F83" i="8"/>
  <c r="G106" i="8"/>
  <c r="F63" i="8"/>
  <c r="F125" i="8"/>
  <c r="F144" i="8"/>
  <c r="F132" i="8"/>
  <c r="G143" i="8"/>
  <c r="G130" i="8"/>
  <c r="K184" i="50"/>
  <c r="M184" i="50" s="1"/>
  <c r="K200" i="50"/>
  <c r="M200" i="50" s="1"/>
  <c r="K216" i="50"/>
  <c r="M216" i="50" s="1"/>
  <c r="K232" i="50"/>
  <c r="G124" i="8"/>
  <c r="F80" i="8"/>
  <c r="G127" i="8"/>
  <c r="F126" i="8"/>
  <c r="K157" i="50"/>
  <c r="M157" i="50" s="1"/>
  <c r="K173" i="50"/>
  <c r="L173" i="50" s="1"/>
  <c r="K177" i="50"/>
  <c r="K189" i="50"/>
  <c r="M189" i="50" s="1"/>
  <c r="K221" i="50"/>
  <c r="K237" i="50"/>
  <c r="M237" i="50" s="1"/>
  <c r="K244" i="50"/>
  <c r="M244" i="50" s="1"/>
  <c r="G84" i="8"/>
  <c r="F128" i="8"/>
  <c r="E128" i="8" s="1"/>
  <c r="G123" i="8"/>
  <c r="G115" i="8"/>
  <c r="F147" i="8"/>
  <c r="K92" i="3"/>
  <c r="M92" i="3" s="1"/>
  <c r="K370" i="3"/>
  <c r="M370" i="3" s="1"/>
  <c r="K321" i="3"/>
  <c r="M321" i="3" s="1"/>
  <c r="G58" i="45"/>
  <c r="F96" i="45"/>
  <c r="G103" i="45"/>
  <c r="G57" i="45"/>
  <c r="K91" i="3"/>
  <c r="G77" i="45"/>
  <c r="G98" i="45"/>
  <c r="G30" i="45"/>
  <c r="G13" i="8"/>
  <c r="F97" i="67"/>
  <c r="F10" i="8"/>
  <c r="E101" i="67"/>
  <c r="G35" i="8"/>
  <c r="F77" i="45"/>
  <c r="G60" i="45"/>
  <c r="F98" i="45"/>
  <c r="F30" i="45"/>
  <c r="G76" i="45"/>
  <c r="F98" i="67"/>
  <c r="F102" i="67"/>
  <c r="G50" i="8"/>
  <c r="F91" i="8"/>
  <c r="E91" i="8" s="1"/>
  <c r="E90" i="67"/>
  <c r="G61" i="8"/>
  <c r="G63" i="8"/>
  <c r="F53" i="45"/>
  <c r="F67" i="45"/>
  <c r="F106" i="45"/>
  <c r="F16" i="45"/>
  <c r="G90" i="45"/>
  <c r="F93" i="67"/>
  <c r="E97" i="67"/>
  <c r="G72" i="8"/>
  <c r="G129" i="8"/>
  <c r="F137" i="8"/>
  <c r="K182" i="50"/>
  <c r="M182" i="50" s="1"/>
  <c r="K198" i="50"/>
  <c r="M198" i="50" s="1"/>
  <c r="K214" i="50"/>
  <c r="M214" i="50" s="1"/>
  <c r="K230" i="50"/>
  <c r="F140" i="8"/>
  <c r="G112" i="8"/>
  <c r="G133" i="8"/>
  <c r="K151" i="50"/>
  <c r="M151" i="50" s="1"/>
  <c r="K167" i="50"/>
  <c r="M167" i="50" s="1"/>
  <c r="F122" i="8"/>
  <c r="G114" i="8"/>
  <c r="K154" i="50"/>
  <c r="M154" i="50" s="1"/>
  <c r="K170" i="50"/>
  <c r="M170" i="50" s="1"/>
  <c r="K174" i="50"/>
  <c r="M174" i="50" s="1"/>
  <c r="K178" i="50"/>
  <c r="L178" i="50" s="1"/>
  <c r="F113" i="8"/>
  <c r="G55" i="8"/>
  <c r="F50" i="8"/>
  <c r="G26" i="8"/>
  <c r="G67" i="8"/>
  <c r="K165" i="50"/>
  <c r="M165" i="50" s="1"/>
  <c r="K205" i="50"/>
  <c r="L205" i="50" s="1"/>
  <c r="K89" i="3"/>
  <c r="L89" i="3" s="1"/>
  <c r="K155" i="50"/>
  <c r="L155" i="50" s="1"/>
  <c r="K171" i="50"/>
  <c r="L171" i="50" s="1"/>
  <c r="K175" i="50"/>
  <c r="L175" i="50" s="1"/>
  <c r="K149" i="50"/>
  <c r="M149" i="50" s="1"/>
  <c r="K452" i="3"/>
  <c r="K475" i="3"/>
  <c r="K435" i="3"/>
  <c r="K427" i="3"/>
  <c r="M427" i="3" s="1"/>
  <c r="K381" i="3"/>
  <c r="M381" i="3" s="1"/>
  <c r="K373" i="3"/>
  <c r="K350" i="3"/>
  <c r="M350" i="3" s="1"/>
  <c r="K302" i="3"/>
  <c r="M302" i="3" s="1"/>
  <c r="K279" i="3"/>
  <c r="K150" i="3"/>
  <c r="K135" i="3"/>
  <c r="K127" i="3"/>
  <c r="M127" i="3" s="1"/>
  <c r="K119" i="3"/>
  <c r="F82" i="8"/>
  <c r="G110" i="8"/>
  <c r="K483" i="3"/>
  <c r="K408" i="3"/>
  <c r="K230" i="3"/>
  <c r="K198" i="3"/>
  <c r="K173" i="3"/>
  <c r="K133" i="3"/>
  <c r="K95" i="3"/>
  <c r="G93" i="8"/>
  <c r="F103" i="8"/>
  <c r="E103" i="8" s="1"/>
  <c r="G49" i="8"/>
  <c r="F53" i="8"/>
  <c r="E53" i="8" s="1"/>
  <c r="G39" i="8"/>
  <c r="F69" i="8"/>
  <c r="F24" i="8"/>
  <c r="E24" i="8" s="1"/>
  <c r="F12" i="8"/>
  <c r="E12" i="8" s="1"/>
  <c r="G37" i="8"/>
  <c r="G78" i="8"/>
  <c r="G87" i="8"/>
  <c r="G30" i="8"/>
  <c r="F98" i="8"/>
  <c r="G46" i="8"/>
  <c r="G104" i="8"/>
  <c r="G95" i="8"/>
  <c r="G77" i="8"/>
  <c r="K450" i="3"/>
  <c r="G43" i="8"/>
  <c r="G11" i="8"/>
  <c r="G70" i="8"/>
  <c r="G89" i="8"/>
  <c r="F16" i="8"/>
  <c r="G40" i="8"/>
  <c r="G71" i="8"/>
  <c r="G44" i="8"/>
  <c r="G42" i="8"/>
  <c r="F13" i="8"/>
  <c r="G99" i="8"/>
  <c r="G85" i="8"/>
  <c r="F32" i="8"/>
  <c r="E32" i="8" s="1"/>
  <c r="F102" i="8"/>
  <c r="E102" i="8" s="1"/>
  <c r="F43" i="8"/>
  <c r="F35" i="8"/>
  <c r="G54" i="8"/>
  <c r="G41" i="8"/>
  <c r="F52" i="8"/>
  <c r="F57" i="8"/>
  <c r="G108" i="8"/>
  <c r="G92" i="8"/>
  <c r="G47" i="8"/>
  <c r="G96" i="8"/>
  <c r="G109" i="8"/>
  <c r="F51" i="8"/>
  <c r="F58" i="8"/>
  <c r="E58" i="8" s="1"/>
  <c r="G86" i="8"/>
  <c r="G88" i="8"/>
  <c r="G74" i="8"/>
  <c r="K481" i="3"/>
  <c r="K441" i="3"/>
  <c r="K433" i="3"/>
  <c r="K418" i="3"/>
  <c r="G18" i="8"/>
  <c r="G8" i="8"/>
  <c r="G31" i="8"/>
  <c r="G28" i="8"/>
  <c r="G34" i="8"/>
  <c r="G66" i="8"/>
  <c r="G16" i="8"/>
  <c r="F14" i="8"/>
  <c r="E14" i="8" s="1"/>
  <c r="G103" i="8"/>
  <c r="G20" i="8"/>
  <c r="F23" i="8"/>
  <c r="E23" i="8" s="1"/>
  <c r="F101" i="8"/>
  <c r="F38" i="8"/>
  <c r="E38" i="8" s="1"/>
  <c r="G76" i="8"/>
  <c r="F60" i="8"/>
  <c r="G62" i="8"/>
  <c r="G111" i="8"/>
  <c r="F37" i="8"/>
  <c r="F54" i="8"/>
  <c r="F87" i="8"/>
  <c r="E87" i="8" s="1"/>
  <c r="G75" i="8"/>
  <c r="G65" i="8"/>
  <c r="G56" i="8"/>
  <c r="G79" i="8"/>
  <c r="G33" i="8"/>
  <c r="G59" i="8"/>
  <c r="G22" i="8"/>
  <c r="F15" i="8"/>
  <c r="F36" i="8"/>
  <c r="G45" i="8"/>
  <c r="G100" i="8"/>
  <c r="G48" i="8"/>
  <c r="F100" i="8"/>
  <c r="G58" i="8"/>
  <c r="G57" i="8"/>
  <c r="G68" i="8"/>
  <c r="F65" i="8"/>
  <c r="G105" i="8"/>
  <c r="G94" i="8"/>
  <c r="F108" i="8"/>
  <c r="K41" i="3"/>
  <c r="F107" i="45"/>
  <c r="K68" i="3"/>
  <c r="G88" i="45"/>
  <c r="K61" i="3"/>
  <c r="K45" i="3"/>
  <c r="M45" i="3" s="1"/>
  <c r="F76" i="45"/>
  <c r="K74" i="3"/>
  <c r="M74" i="3" s="1"/>
  <c r="F63" i="45"/>
  <c r="K44" i="3"/>
  <c r="L44" i="3" s="1"/>
  <c r="F90" i="45"/>
  <c r="K84" i="3"/>
  <c r="G94" i="45"/>
  <c r="F105" i="45"/>
  <c r="K71" i="3"/>
  <c r="K72" i="3"/>
  <c r="L72" i="3" s="1"/>
  <c r="K56" i="3"/>
  <c r="G9" i="45"/>
  <c r="K49" i="3"/>
  <c r="G56" i="45"/>
  <c r="K77" i="3"/>
  <c r="F55" i="45"/>
  <c r="K46" i="3"/>
  <c r="K70" i="3"/>
  <c r="F79" i="45"/>
  <c r="K40" i="3"/>
  <c r="J261" i="50"/>
  <c r="J277" i="50"/>
  <c r="J330" i="50"/>
  <c r="I265" i="50"/>
  <c r="J289" i="50"/>
  <c r="I254" i="50"/>
  <c r="K343" i="3"/>
  <c r="K295" i="3"/>
  <c r="K287" i="3"/>
  <c r="K253" i="3"/>
  <c r="K245" i="3"/>
  <c r="I179" i="50"/>
  <c r="K179" i="50" s="1"/>
  <c r="M179" i="50" s="1"/>
  <c r="J190" i="50"/>
  <c r="I194" i="50"/>
  <c r="J206" i="50"/>
  <c r="I210" i="50"/>
  <c r="K210" i="50" s="1"/>
  <c r="M210" i="50" s="1"/>
  <c r="J222" i="50"/>
  <c r="I226" i="50"/>
  <c r="J238" i="50"/>
  <c r="J243" i="50"/>
  <c r="K243" i="50" s="1"/>
  <c r="L243" i="50" s="1"/>
  <c r="I248" i="50"/>
  <c r="J260" i="50"/>
  <c r="I264" i="50"/>
  <c r="J276" i="50"/>
  <c r="I281" i="50"/>
  <c r="I317" i="50"/>
  <c r="I371" i="50"/>
  <c r="I224" i="50"/>
  <c r="K224" i="50" s="1"/>
  <c r="M224" i="50" s="1"/>
  <c r="J236" i="50"/>
  <c r="I240" i="50"/>
  <c r="J245" i="50"/>
  <c r="I250" i="50"/>
  <c r="J262" i="50"/>
  <c r="I266" i="50"/>
  <c r="J278" i="50"/>
  <c r="I294" i="50"/>
  <c r="I339" i="50"/>
  <c r="I296" i="50"/>
  <c r="K398" i="3"/>
  <c r="K50" i="3"/>
  <c r="K160" i="50"/>
  <c r="L160" i="50" s="1"/>
  <c r="I280" i="50"/>
  <c r="J290" i="50"/>
  <c r="J303" i="50"/>
  <c r="I309" i="50"/>
  <c r="J322" i="50"/>
  <c r="I331" i="50"/>
  <c r="I341" i="50"/>
  <c r="I355" i="50"/>
  <c r="I372" i="50"/>
  <c r="J263" i="50"/>
  <c r="J307" i="50"/>
  <c r="I291" i="50"/>
  <c r="J305" i="50"/>
  <c r="J314" i="50"/>
  <c r="I323" i="50"/>
  <c r="I333" i="50"/>
  <c r="J346" i="50"/>
  <c r="J362" i="50"/>
  <c r="J383" i="50"/>
  <c r="I270" i="50"/>
  <c r="J380" i="50"/>
  <c r="J287" i="50"/>
  <c r="I293" i="50"/>
  <c r="J306" i="50"/>
  <c r="I315" i="50"/>
  <c r="I325" i="50"/>
  <c r="J338" i="50"/>
  <c r="I347" i="50"/>
  <c r="I363" i="50"/>
  <c r="J247" i="50"/>
  <c r="K247" i="50" s="1"/>
  <c r="L247" i="50" s="1"/>
  <c r="J279" i="50"/>
  <c r="I256" i="50"/>
  <c r="J288" i="50"/>
  <c r="I292" i="50"/>
  <c r="J304" i="50"/>
  <c r="I308" i="50"/>
  <c r="I316" i="50"/>
  <c r="I324" i="50"/>
  <c r="I332" i="50"/>
  <c r="I340" i="50"/>
  <c r="I348" i="50"/>
  <c r="I356" i="50"/>
  <c r="I364" i="50"/>
  <c r="I379" i="50"/>
  <c r="J250" i="50"/>
  <c r="J266" i="50"/>
  <c r="I282" i="50"/>
  <c r="J323" i="50"/>
  <c r="J310" i="50"/>
  <c r="I349" i="50"/>
  <c r="I357" i="50"/>
  <c r="I365" i="50"/>
  <c r="I380" i="50"/>
  <c r="I251" i="50"/>
  <c r="I267" i="50"/>
  <c r="J291" i="50"/>
  <c r="J332" i="50"/>
  <c r="J326" i="50"/>
  <c r="I373" i="50"/>
  <c r="J381" i="50"/>
  <c r="J248" i="50"/>
  <c r="I252" i="50"/>
  <c r="J264" i="50"/>
  <c r="I268" i="50"/>
  <c r="J280" i="50"/>
  <c r="J294" i="50"/>
  <c r="J308" i="50"/>
  <c r="J348" i="50"/>
  <c r="I272" i="50"/>
  <c r="J342" i="50"/>
  <c r="J370" i="50"/>
  <c r="J378" i="50"/>
  <c r="I382" i="50"/>
  <c r="J249" i="50"/>
  <c r="I253" i="50"/>
  <c r="J265" i="50"/>
  <c r="I269" i="50"/>
  <c r="J281" i="50"/>
  <c r="I295" i="50"/>
  <c r="I310" i="50"/>
  <c r="J364" i="50"/>
  <c r="J295" i="50"/>
  <c r="J358" i="50"/>
  <c r="K411" i="3"/>
  <c r="K261" i="3"/>
  <c r="K237" i="3"/>
  <c r="K205" i="3"/>
  <c r="K257" i="3"/>
  <c r="K225" i="3"/>
  <c r="J292" i="50"/>
  <c r="I298" i="50"/>
  <c r="J315" i="50"/>
  <c r="J324" i="50"/>
  <c r="I334" i="50"/>
  <c r="I350" i="50"/>
  <c r="I366" i="50"/>
  <c r="I242" i="50"/>
  <c r="I258" i="50"/>
  <c r="I274" i="50"/>
  <c r="J297" i="50"/>
  <c r="I312" i="50"/>
  <c r="I328" i="50"/>
  <c r="I344" i="50"/>
  <c r="I360" i="50"/>
  <c r="J316" i="50"/>
  <c r="I326" i="50"/>
  <c r="J340" i="50"/>
  <c r="J356" i="50"/>
  <c r="J372" i="50"/>
  <c r="J252" i="50"/>
  <c r="J268" i="50"/>
  <c r="I283" i="50"/>
  <c r="I299" i="50"/>
  <c r="J318" i="50"/>
  <c r="J334" i="50"/>
  <c r="J350" i="50"/>
  <c r="I368" i="50"/>
  <c r="I318" i="50"/>
  <c r="J331" i="50"/>
  <c r="I342" i="50"/>
  <c r="I358" i="50"/>
  <c r="I374" i="50"/>
  <c r="J254" i="50"/>
  <c r="J270" i="50"/>
  <c r="I285" i="50"/>
  <c r="I301" i="50"/>
  <c r="I320" i="50"/>
  <c r="I336" i="50"/>
  <c r="I352" i="50"/>
  <c r="I260" i="50"/>
  <c r="F6" i="6"/>
  <c r="K379" i="3"/>
  <c r="L379" i="3" s="1"/>
  <c r="K339" i="3"/>
  <c r="K315" i="3"/>
  <c r="L315" i="3" s="1"/>
  <c r="K406" i="3"/>
  <c r="K404" i="3"/>
  <c r="K260" i="3"/>
  <c r="K243" i="3"/>
  <c r="K228" i="3"/>
  <c r="K211" i="3"/>
  <c r="K196" i="3"/>
  <c r="K154" i="3"/>
  <c r="L154" i="3" s="1"/>
  <c r="K131" i="3"/>
  <c r="K123" i="3"/>
  <c r="L123" i="3" s="1"/>
  <c r="K115" i="3"/>
  <c r="K162" i="50"/>
  <c r="L162" i="50" s="1"/>
  <c r="J366" i="50"/>
  <c r="I246" i="50"/>
  <c r="K246" i="50" s="1"/>
  <c r="M246" i="50" s="1"/>
  <c r="K258" i="3"/>
  <c r="K241" i="3"/>
  <c r="K226" i="3"/>
  <c r="K209" i="3"/>
  <c r="K194" i="3"/>
  <c r="K90" i="3"/>
  <c r="K364" i="3"/>
  <c r="M364" i="3" s="1"/>
  <c r="K283" i="3"/>
  <c r="M283" i="3" s="1"/>
  <c r="K34" i="3"/>
  <c r="K180" i="50"/>
  <c r="K196" i="50"/>
  <c r="K212" i="50"/>
  <c r="L212" i="50" s="1"/>
  <c r="K228" i="50"/>
  <c r="K153" i="50"/>
  <c r="K169" i="50"/>
  <c r="J256" i="50"/>
  <c r="J374" i="50"/>
  <c r="K479" i="3"/>
  <c r="K448" i="3"/>
  <c r="K371" i="3"/>
  <c r="K356" i="3"/>
  <c r="K324" i="3"/>
  <c r="K308" i="3"/>
  <c r="K120" i="3"/>
  <c r="K75" i="3"/>
  <c r="K185" i="50"/>
  <c r="M185" i="50" s="1"/>
  <c r="K201" i="50"/>
  <c r="M201" i="50" s="1"/>
  <c r="K217" i="50"/>
  <c r="M217" i="50" s="1"/>
  <c r="K233" i="50"/>
  <c r="M233" i="50" s="1"/>
  <c r="I262" i="50"/>
  <c r="K465" i="3"/>
  <c r="K489" i="3"/>
  <c r="K271" i="3"/>
  <c r="L271" i="3" s="1"/>
  <c r="K172" i="3"/>
  <c r="L172" i="3" s="1"/>
  <c r="K130" i="3"/>
  <c r="J339" i="50"/>
  <c r="J347" i="50"/>
  <c r="J355" i="50"/>
  <c r="J363" i="50"/>
  <c r="J371" i="50"/>
  <c r="J379" i="50"/>
  <c r="J251" i="50"/>
  <c r="I255" i="50"/>
  <c r="J267" i="50"/>
  <c r="I271" i="50"/>
  <c r="J282" i="50"/>
  <c r="I286" i="50"/>
  <c r="J298" i="50"/>
  <c r="I302" i="50"/>
  <c r="I313" i="50"/>
  <c r="I321" i="50"/>
  <c r="I329" i="50"/>
  <c r="I337" i="50"/>
  <c r="I345" i="50"/>
  <c r="I353" i="50"/>
  <c r="I361" i="50"/>
  <c r="I369" i="50"/>
  <c r="I377" i="50"/>
  <c r="J258" i="50"/>
  <c r="J293" i="50"/>
  <c r="I297" i="50"/>
  <c r="J309" i="50"/>
  <c r="J317" i="50"/>
  <c r="J325" i="50"/>
  <c r="J333" i="50"/>
  <c r="J341" i="50"/>
  <c r="J349" i="50"/>
  <c r="J357" i="50"/>
  <c r="J365" i="50"/>
  <c r="J373" i="50"/>
  <c r="I241" i="50"/>
  <c r="J253" i="50"/>
  <c r="I257" i="50"/>
  <c r="J269" i="50"/>
  <c r="I273" i="50"/>
  <c r="I284" i="50"/>
  <c r="J296" i="50"/>
  <c r="I300" i="50"/>
  <c r="I311" i="50"/>
  <c r="I319" i="50"/>
  <c r="I327" i="50"/>
  <c r="I335" i="50"/>
  <c r="I343" i="50"/>
  <c r="I351" i="50"/>
  <c r="I359" i="50"/>
  <c r="I367" i="50"/>
  <c r="I375" i="50"/>
  <c r="J255" i="50"/>
  <c r="K444" i="3"/>
  <c r="K434" i="3"/>
  <c r="K491" i="3"/>
  <c r="F15" i="6"/>
  <c r="G15" i="6" s="1"/>
  <c r="F8" i="6"/>
  <c r="G8" i="6" s="1"/>
  <c r="F24" i="6"/>
  <c r="G24" i="6" s="1"/>
  <c r="F17" i="6"/>
  <c r="G17" i="6" s="1"/>
  <c r="F10" i="6"/>
  <c r="G10" i="6" s="1"/>
  <c r="F26" i="6"/>
  <c r="G26" i="6" s="1"/>
  <c r="I503" i="50"/>
  <c r="J499" i="50"/>
  <c r="I487" i="50"/>
  <c r="J483" i="50"/>
  <c r="I471" i="50"/>
  <c r="J467" i="50"/>
  <c r="I455" i="50"/>
  <c r="J451" i="50"/>
  <c r="I439" i="50"/>
  <c r="J435" i="50"/>
  <c r="J423" i="50"/>
  <c r="J415" i="50"/>
  <c r="J407" i="50"/>
  <c r="J399" i="50"/>
  <c r="J391" i="50"/>
  <c r="I502" i="50"/>
  <c r="J498" i="50"/>
  <c r="I486" i="50"/>
  <c r="J482" i="50"/>
  <c r="I470" i="50"/>
  <c r="J466" i="50"/>
  <c r="I454" i="50"/>
  <c r="J450" i="50"/>
  <c r="I438" i="50"/>
  <c r="J434" i="50"/>
  <c r="I425" i="50"/>
  <c r="I417" i="50"/>
  <c r="I409" i="50"/>
  <c r="I401" i="50"/>
  <c r="I393" i="50"/>
  <c r="I385" i="50"/>
  <c r="I498" i="50"/>
  <c r="J494" i="50"/>
  <c r="I482" i="50"/>
  <c r="J478" i="50"/>
  <c r="I466" i="50"/>
  <c r="J462" i="50"/>
  <c r="I450" i="50"/>
  <c r="J446" i="50"/>
  <c r="I434" i="50"/>
  <c r="J430" i="50"/>
  <c r="I422" i="50"/>
  <c r="I414" i="50"/>
  <c r="I406" i="50"/>
  <c r="I398" i="50"/>
  <c r="I390" i="50"/>
  <c r="J505" i="50"/>
  <c r="I493" i="50"/>
  <c r="J489" i="50"/>
  <c r="I477" i="50"/>
  <c r="J473" i="50"/>
  <c r="I461" i="50"/>
  <c r="J457" i="50"/>
  <c r="I445" i="50"/>
  <c r="J441" i="50"/>
  <c r="I429" i="50"/>
  <c r="I421" i="50"/>
  <c r="I413" i="50"/>
  <c r="I405" i="50"/>
  <c r="I397" i="50"/>
  <c r="I389" i="50"/>
  <c r="I381" i="50"/>
  <c r="J375" i="50"/>
  <c r="J367" i="50"/>
  <c r="J359" i="50"/>
  <c r="J351" i="50"/>
  <c r="J343" i="50"/>
  <c r="J335" i="50"/>
  <c r="J327" i="50"/>
  <c r="J319" i="50"/>
  <c r="J311" i="50"/>
  <c r="I303" i="50"/>
  <c r="J299" i="50"/>
  <c r="I287" i="50"/>
  <c r="J283" i="50"/>
  <c r="I275" i="50"/>
  <c r="J271" i="50"/>
  <c r="I259" i="50"/>
  <c r="F19" i="6"/>
  <c r="G19" i="6" s="1"/>
  <c r="F12" i="6"/>
  <c r="G12" i="6" s="1"/>
  <c r="F28" i="6"/>
  <c r="G28" i="6" s="1"/>
  <c r="F21" i="6"/>
  <c r="G21" i="6" s="1"/>
  <c r="F14" i="6"/>
  <c r="G14" i="6" s="1"/>
  <c r="J502" i="50"/>
  <c r="I490" i="50"/>
  <c r="J486" i="50"/>
  <c r="I474" i="50"/>
  <c r="J470" i="50"/>
  <c r="I458" i="50"/>
  <c r="J454" i="50"/>
  <c r="I442" i="50"/>
  <c r="J438" i="50"/>
  <c r="I426" i="50"/>
  <c r="I418" i="50"/>
  <c r="I410" i="50"/>
  <c r="I402" i="50"/>
  <c r="I394" i="50"/>
  <c r="I386" i="50"/>
  <c r="I501" i="50"/>
  <c r="J497" i="50"/>
  <c r="I485" i="50"/>
  <c r="J481" i="50"/>
  <c r="I469" i="50"/>
  <c r="J465" i="50"/>
  <c r="I453" i="50"/>
  <c r="J449" i="50"/>
  <c r="I437" i="50"/>
  <c r="J433" i="50"/>
  <c r="I424" i="50"/>
  <c r="I416" i="50"/>
  <c r="I408" i="50"/>
  <c r="I400" i="50"/>
  <c r="I392" i="50"/>
  <c r="I384" i="50"/>
  <c r="I497" i="50"/>
  <c r="J493" i="50"/>
  <c r="I481" i="50"/>
  <c r="J477" i="50"/>
  <c r="I465" i="50"/>
  <c r="J461" i="50"/>
  <c r="I449" i="50"/>
  <c r="J445" i="50"/>
  <c r="I433" i="50"/>
  <c r="J429" i="50"/>
  <c r="J421" i="50"/>
  <c r="J413" i="50"/>
  <c r="J405" i="50"/>
  <c r="J397" i="50"/>
  <c r="J389" i="50"/>
  <c r="J504" i="50"/>
  <c r="I492" i="50"/>
  <c r="J488" i="50"/>
  <c r="I476" i="50"/>
  <c r="J472" i="50"/>
  <c r="I460" i="50"/>
  <c r="J456" i="50"/>
  <c r="I444" i="50"/>
  <c r="J440" i="50"/>
  <c r="I428" i="50"/>
  <c r="I420" i="50"/>
  <c r="I412" i="50"/>
  <c r="I404" i="50"/>
  <c r="I396" i="50"/>
  <c r="I388" i="50"/>
  <c r="I378" i="50"/>
  <c r="I370" i="50"/>
  <c r="I362" i="50"/>
  <c r="I354" i="50"/>
  <c r="K354" i="50" s="1"/>
  <c r="M354" i="50" s="1"/>
  <c r="I346" i="50"/>
  <c r="I338" i="50"/>
  <c r="I330" i="50"/>
  <c r="I322" i="50"/>
  <c r="I314" i="50"/>
  <c r="I306" i="50"/>
  <c r="J302" i="50"/>
  <c r="I290" i="50"/>
  <c r="J286" i="50"/>
  <c r="I278" i="50"/>
  <c r="J274" i="50"/>
  <c r="F7" i="6"/>
  <c r="G7" i="6" s="1"/>
  <c r="F23" i="6"/>
  <c r="G23" i="6" s="1"/>
  <c r="F16" i="6"/>
  <c r="G16" i="6" s="1"/>
  <c r="F9" i="6"/>
  <c r="G9" i="6" s="1"/>
  <c r="F25" i="6"/>
  <c r="G25" i="6" s="1"/>
  <c r="F18" i="6"/>
  <c r="G18" i="6" s="1"/>
  <c r="I505" i="50"/>
  <c r="J501" i="50"/>
  <c r="I489" i="50"/>
  <c r="J485" i="50"/>
  <c r="I473" i="50"/>
  <c r="J469" i="50"/>
  <c r="I457" i="50"/>
  <c r="J453" i="50"/>
  <c r="I441" i="50"/>
  <c r="J437" i="50"/>
  <c r="J425" i="50"/>
  <c r="J417" i="50"/>
  <c r="J409" i="50"/>
  <c r="J401" i="50"/>
  <c r="J393" i="50"/>
  <c r="J385" i="50"/>
  <c r="I500" i="50"/>
  <c r="J496" i="50"/>
  <c r="I484" i="50"/>
  <c r="J480" i="50"/>
  <c r="I468" i="50"/>
  <c r="J464" i="50"/>
  <c r="I452" i="50"/>
  <c r="J448" i="50"/>
  <c r="I436" i="50"/>
  <c r="J432" i="50"/>
  <c r="I423" i="50"/>
  <c r="I415" i="50"/>
  <c r="I407" i="50"/>
  <c r="I399" i="50"/>
  <c r="I391" i="50"/>
  <c r="I383" i="50"/>
  <c r="I496" i="50"/>
  <c r="J492" i="50"/>
  <c r="I480" i="50"/>
  <c r="J476" i="50"/>
  <c r="I464" i="50"/>
  <c r="J460" i="50"/>
  <c r="I448" i="50"/>
  <c r="J444" i="50"/>
  <c r="I432" i="50"/>
  <c r="J428" i="50"/>
  <c r="J420" i="50"/>
  <c r="J412" i="50"/>
  <c r="J404" i="50"/>
  <c r="J396" i="50"/>
  <c r="J388" i="50"/>
  <c r="J503" i="50"/>
  <c r="I491" i="50"/>
  <c r="J487" i="50"/>
  <c r="I475" i="50"/>
  <c r="J471" i="50"/>
  <c r="I459" i="50"/>
  <c r="J455" i="50"/>
  <c r="I443" i="50"/>
  <c r="J439" i="50"/>
  <c r="I427" i="50"/>
  <c r="I419" i="50"/>
  <c r="I411" i="50"/>
  <c r="I403" i="50"/>
  <c r="I395" i="50"/>
  <c r="I387" i="50"/>
  <c r="J377" i="50"/>
  <c r="J369" i="50"/>
  <c r="J361" i="50"/>
  <c r="J353" i="50"/>
  <c r="J345" i="50"/>
  <c r="J337" i="50"/>
  <c r="J329" i="50"/>
  <c r="J321" i="50"/>
  <c r="J313" i="50"/>
  <c r="I305" i="50"/>
  <c r="J301" i="50"/>
  <c r="I289" i="50"/>
  <c r="J285" i="50"/>
  <c r="I277" i="50"/>
  <c r="J273" i="50"/>
  <c r="I261" i="50"/>
  <c r="J257" i="50"/>
  <c r="F11" i="6"/>
  <c r="G11" i="6" s="1"/>
  <c r="F27" i="6"/>
  <c r="G27" i="6" s="1"/>
  <c r="F20" i="6"/>
  <c r="G20" i="6" s="1"/>
  <c r="F13" i="6"/>
  <c r="G13" i="6" s="1"/>
  <c r="F29" i="6"/>
  <c r="G29" i="6" s="1"/>
  <c r="F22" i="6"/>
  <c r="G22" i="6" s="1"/>
  <c r="I504" i="50"/>
  <c r="J500" i="50"/>
  <c r="I488" i="50"/>
  <c r="J484" i="50"/>
  <c r="I472" i="50"/>
  <c r="J468" i="50"/>
  <c r="I456" i="50"/>
  <c r="J452" i="50"/>
  <c r="I440" i="50"/>
  <c r="J436" i="50"/>
  <c r="J424" i="50"/>
  <c r="J416" i="50"/>
  <c r="J408" i="50"/>
  <c r="J400" i="50"/>
  <c r="J392" i="50"/>
  <c r="J384" i="50"/>
  <c r="I499" i="50"/>
  <c r="J495" i="50"/>
  <c r="I483" i="50"/>
  <c r="J479" i="50"/>
  <c r="I467" i="50"/>
  <c r="J463" i="50"/>
  <c r="I451" i="50"/>
  <c r="J447" i="50"/>
  <c r="I435" i="50"/>
  <c r="J431" i="50"/>
  <c r="J422" i="50"/>
  <c r="J414" i="50"/>
  <c r="J406" i="50"/>
  <c r="J398" i="50"/>
  <c r="J390" i="50"/>
  <c r="J382" i="50"/>
  <c r="I495" i="50"/>
  <c r="J491" i="50"/>
  <c r="I479" i="50"/>
  <c r="J475" i="50"/>
  <c r="I463" i="50"/>
  <c r="J459" i="50"/>
  <c r="I447" i="50"/>
  <c r="J443" i="50"/>
  <c r="I431" i="50"/>
  <c r="J427" i="50"/>
  <c r="J419" i="50"/>
  <c r="J411" i="50"/>
  <c r="J403" i="50"/>
  <c r="J395" i="50"/>
  <c r="J387" i="50"/>
  <c r="I494" i="50"/>
  <c r="J490" i="50"/>
  <c r="I478" i="50"/>
  <c r="J474" i="50"/>
  <c r="I462" i="50"/>
  <c r="J458" i="50"/>
  <c r="I446" i="50"/>
  <c r="J442" i="50"/>
  <c r="I430" i="50"/>
  <c r="J426" i="50"/>
  <c r="J418" i="50"/>
  <c r="J410" i="50"/>
  <c r="J402" i="50"/>
  <c r="J394" i="50"/>
  <c r="J386" i="50"/>
  <c r="J376" i="50"/>
  <c r="J368" i="50"/>
  <c r="J360" i="50"/>
  <c r="J352" i="50"/>
  <c r="J344" i="50"/>
  <c r="J336" i="50"/>
  <c r="J328" i="50"/>
  <c r="J320" i="50"/>
  <c r="J312" i="50"/>
  <c r="I304" i="50"/>
  <c r="J300" i="50"/>
  <c r="I288" i="50"/>
  <c r="J284" i="50"/>
  <c r="I276" i="50"/>
  <c r="J272" i="50"/>
  <c r="K439" i="3"/>
  <c r="L439" i="3" s="1"/>
  <c r="K469" i="3"/>
  <c r="K454" i="3"/>
  <c r="K431" i="3"/>
  <c r="K416" i="3"/>
  <c r="K436" i="3"/>
  <c r="K493" i="3"/>
  <c r="K485" i="3"/>
  <c r="K394" i="3"/>
  <c r="M394" i="3" s="1"/>
  <c r="K377" i="3"/>
  <c r="K369" i="3"/>
  <c r="K361" i="3"/>
  <c r="K354" i="3"/>
  <c r="K337" i="3"/>
  <c r="K329" i="3"/>
  <c r="K322" i="3"/>
  <c r="K306" i="3"/>
  <c r="K275" i="3"/>
  <c r="K188" i="3"/>
  <c r="M188" i="3" s="1"/>
  <c r="K180" i="3"/>
  <c r="K138" i="3"/>
  <c r="M138" i="3" s="1"/>
  <c r="K97" i="3"/>
  <c r="K397" i="3"/>
  <c r="K341" i="3"/>
  <c r="K276" i="3"/>
  <c r="K187" i="3"/>
  <c r="K179" i="3"/>
  <c r="K88" i="3"/>
  <c r="K96" i="3"/>
  <c r="L96" i="3" s="1"/>
  <c r="K186" i="50"/>
  <c r="L186" i="50" s="1"/>
  <c r="K202" i="50"/>
  <c r="L202" i="50" s="1"/>
  <c r="K218" i="50"/>
  <c r="L218" i="50" s="1"/>
  <c r="K234" i="50"/>
  <c r="L234" i="50" s="1"/>
  <c r="K437" i="3"/>
  <c r="K421" i="3"/>
  <c r="K296" i="3"/>
  <c r="K281" i="3"/>
  <c r="K144" i="3"/>
  <c r="K137" i="3"/>
  <c r="K129" i="3"/>
  <c r="K121" i="3"/>
  <c r="K229" i="3"/>
  <c r="K197" i="3"/>
  <c r="K163" i="50"/>
  <c r="L163" i="50" s="1"/>
  <c r="K422" i="3"/>
  <c r="K232" i="3"/>
  <c r="K215" i="3"/>
  <c r="K200" i="3"/>
  <c r="K175" i="3"/>
  <c r="M175" i="3" s="1"/>
  <c r="K167" i="3"/>
  <c r="K385" i="3"/>
  <c r="L385" i="3" s="1"/>
  <c r="K145" i="3"/>
  <c r="L145" i="3" s="1"/>
  <c r="K73" i="3"/>
  <c r="K181" i="50"/>
  <c r="L181" i="50" s="1"/>
  <c r="K197" i="50"/>
  <c r="L197" i="50" s="1"/>
  <c r="K213" i="50"/>
  <c r="L213" i="50" s="1"/>
  <c r="K229" i="50"/>
  <c r="M229" i="50" s="1"/>
  <c r="K150" i="50"/>
  <c r="L150" i="50" s="1"/>
  <c r="K166" i="50"/>
  <c r="L166" i="50" s="1"/>
  <c r="K430" i="3"/>
  <c r="M430" i="3" s="1"/>
  <c r="K10" i="50"/>
  <c r="G14" i="8"/>
  <c r="K22" i="50"/>
  <c r="L22" i="50" s="1"/>
  <c r="F89" i="8"/>
  <c r="K42" i="50"/>
  <c r="G23" i="8"/>
  <c r="K46" i="50"/>
  <c r="G101" i="8"/>
  <c r="K81" i="50"/>
  <c r="F41" i="8"/>
  <c r="K27" i="50"/>
  <c r="L27" i="50" s="1"/>
  <c r="F40" i="8"/>
  <c r="E40" i="8" s="1"/>
  <c r="K31" i="50"/>
  <c r="F71" i="8"/>
  <c r="E71" i="8" s="1"/>
  <c r="K63" i="50"/>
  <c r="F61" i="8"/>
  <c r="K67" i="50"/>
  <c r="L67" i="50" s="1"/>
  <c r="F55" i="8"/>
  <c r="K71" i="50"/>
  <c r="F44" i="8"/>
  <c r="K7" i="50"/>
  <c r="F59" i="8"/>
  <c r="E59" i="8" s="1"/>
  <c r="K35" i="50"/>
  <c r="M35" i="50" s="1"/>
  <c r="F29" i="8"/>
  <c r="K39" i="50"/>
  <c r="F22" i="8"/>
  <c r="E22" i="8" s="1"/>
  <c r="K75" i="50"/>
  <c r="M75" i="50" s="1"/>
  <c r="F45" i="8"/>
  <c r="K89" i="50"/>
  <c r="M89" i="50" s="1"/>
  <c r="F121" i="8"/>
  <c r="K117" i="50"/>
  <c r="M117" i="50" s="1"/>
  <c r="F134" i="8"/>
  <c r="K121" i="50"/>
  <c r="M121" i="50" s="1"/>
  <c r="F119" i="8"/>
  <c r="K123" i="50"/>
  <c r="M123" i="50" s="1"/>
  <c r="F135" i="8"/>
  <c r="K102" i="50"/>
  <c r="L102" i="50" s="1"/>
  <c r="F84" i="8"/>
  <c r="K126" i="50"/>
  <c r="M126" i="50" s="1"/>
  <c r="F77" i="8"/>
  <c r="K130" i="50"/>
  <c r="M130" i="50" s="1"/>
  <c r="F123" i="8"/>
  <c r="K134" i="50"/>
  <c r="M134" i="50" s="1"/>
  <c r="F115" i="8"/>
  <c r="K420" i="3"/>
  <c r="K15" i="50"/>
  <c r="F18" i="8"/>
  <c r="E18" i="8" s="1"/>
  <c r="K19" i="50"/>
  <c r="F19" i="8"/>
  <c r="E19" i="8" s="1"/>
  <c r="K23" i="50"/>
  <c r="F8" i="8"/>
  <c r="E8" i="8" s="1"/>
  <c r="K59" i="50"/>
  <c r="F73" i="8"/>
  <c r="K82" i="50"/>
  <c r="G60" i="8"/>
  <c r="K28" i="50"/>
  <c r="F31" i="8"/>
  <c r="K32" i="50"/>
  <c r="F28" i="8"/>
  <c r="K64" i="50"/>
  <c r="F26" i="8"/>
  <c r="K68" i="50"/>
  <c r="F34" i="8"/>
  <c r="K72" i="50"/>
  <c r="F66" i="8"/>
  <c r="K90" i="50"/>
  <c r="G98" i="8"/>
  <c r="K8" i="50"/>
  <c r="F9" i="8"/>
  <c r="E9" i="8" s="1"/>
  <c r="K36" i="50"/>
  <c r="L36" i="50" s="1"/>
  <c r="F64" i="8"/>
  <c r="E64" i="8" s="1"/>
  <c r="K40" i="50"/>
  <c r="F39" i="8"/>
  <c r="E39" i="8" s="1"/>
  <c r="K76" i="50"/>
  <c r="L76" i="50" s="1"/>
  <c r="F106" i="8"/>
  <c r="K86" i="50"/>
  <c r="F30" i="8"/>
  <c r="K110" i="50"/>
  <c r="L110" i="50" s="1"/>
  <c r="F143" i="8"/>
  <c r="K114" i="50"/>
  <c r="F46" i="8"/>
  <c r="K118" i="50"/>
  <c r="F104" i="8"/>
  <c r="K142" i="50"/>
  <c r="F130" i="8"/>
  <c r="K146" i="50"/>
  <c r="F95" i="8"/>
  <c r="K92" i="50"/>
  <c r="F68" i="8"/>
  <c r="K103" i="50"/>
  <c r="L103" i="50" s="1"/>
  <c r="F110" i="8"/>
  <c r="E110" i="8" s="1"/>
  <c r="K127" i="50"/>
  <c r="L127" i="50" s="1"/>
  <c r="F86" i="8"/>
  <c r="K131" i="50"/>
  <c r="L131" i="50" s="1"/>
  <c r="F88" i="8"/>
  <c r="K135" i="50"/>
  <c r="L135" i="50" s="1"/>
  <c r="F74" i="8"/>
  <c r="K16" i="50"/>
  <c r="F27" i="8"/>
  <c r="E27" i="8" s="1"/>
  <c r="K20" i="50"/>
  <c r="F7" i="8"/>
  <c r="E7" i="8" s="1"/>
  <c r="K24" i="50"/>
  <c r="F81" i="8"/>
  <c r="E81" i="8" s="1"/>
  <c r="K60" i="50"/>
  <c r="F56" i="8"/>
  <c r="E56" i="8" s="1"/>
  <c r="K33" i="50"/>
  <c r="F33" i="8"/>
  <c r="E33" i="8" s="1"/>
  <c r="K69" i="50"/>
  <c r="F97" i="8"/>
  <c r="K73" i="50"/>
  <c r="F67" i="8"/>
  <c r="K97" i="50"/>
  <c r="G80" i="8"/>
  <c r="K9" i="50"/>
  <c r="L9" i="50" s="1"/>
  <c r="F42" i="8"/>
  <c r="E42" i="8" s="1"/>
  <c r="K37" i="50"/>
  <c r="L37" i="50" s="1"/>
  <c r="F99" i="8"/>
  <c r="E99" i="8" s="1"/>
  <c r="K41" i="50"/>
  <c r="F85" i="8"/>
  <c r="E85" i="8" s="1"/>
  <c r="K77" i="50"/>
  <c r="L77" i="50" s="1"/>
  <c r="F72" i="8"/>
  <c r="K87" i="50"/>
  <c r="L87" i="50" s="1"/>
  <c r="F92" i="8"/>
  <c r="K111" i="50"/>
  <c r="L111" i="50" s="1"/>
  <c r="F112" i="8"/>
  <c r="K115" i="50"/>
  <c r="L115" i="50" s="1"/>
  <c r="F47" i="8"/>
  <c r="K119" i="50"/>
  <c r="L119" i="50" s="1"/>
  <c r="F133" i="8"/>
  <c r="K143" i="50"/>
  <c r="L143" i="50" s="1"/>
  <c r="F96" i="8"/>
  <c r="K147" i="50"/>
  <c r="L147" i="50" s="1"/>
  <c r="F109" i="8"/>
  <c r="K93" i="50"/>
  <c r="F124" i="8"/>
  <c r="K125" i="50"/>
  <c r="F127" i="8"/>
  <c r="K104" i="50"/>
  <c r="F93" i="8"/>
  <c r="E93" i="8" s="1"/>
  <c r="K136" i="50"/>
  <c r="F146" i="8"/>
  <c r="K21" i="50"/>
  <c r="F21" i="8"/>
  <c r="E21" i="8" s="1"/>
  <c r="K25" i="50"/>
  <c r="M25" i="50" s="1"/>
  <c r="F17" i="8"/>
  <c r="K45" i="50"/>
  <c r="M45" i="50" s="1"/>
  <c r="G32" i="8"/>
  <c r="K49" i="50"/>
  <c r="M49" i="50" s="1"/>
  <c r="G102" i="8"/>
  <c r="K61" i="50"/>
  <c r="M61" i="50" s="1"/>
  <c r="F138" i="8"/>
  <c r="K94" i="50"/>
  <c r="M94" i="50" s="1"/>
  <c r="G122" i="8"/>
  <c r="K30" i="50"/>
  <c r="M30" i="50" s="1"/>
  <c r="F25" i="8"/>
  <c r="E25" i="8" s="1"/>
  <c r="K66" i="50"/>
  <c r="F49" i="8"/>
  <c r="K70" i="50"/>
  <c r="M70" i="50" s="1"/>
  <c r="F139" i="8"/>
  <c r="K80" i="50"/>
  <c r="F78" i="8"/>
  <c r="K38" i="50"/>
  <c r="F20" i="8"/>
  <c r="K79" i="50"/>
  <c r="F48" i="8"/>
  <c r="E48" i="8" s="1"/>
  <c r="K88" i="50"/>
  <c r="F62" i="8"/>
  <c r="K120" i="50"/>
  <c r="F111" i="8"/>
  <c r="K140" i="50"/>
  <c r="L140" i="50" s="1"/>
  <c r="G118" i="8"/>
  <c r="K122" i="50"/>
  <c r="L122" i="50" s="1"/>
  <c r="F114" i="8"/>
  <c r="K101" i="50"/>
  <c r="F105" i="8"/>
  <c r="K105" i="50"/>
  <c r="F142" i="8"/>
  <c r="E142" i="8" s="1"/>
  <c r="K133" i="50"/>
  <c r="M133" i="50" s="1"/>
  <c r="F94" i="8"/>
  <c r="K137" i="50"/>
  <c r="F136" i="8"/>
  <c r="K494" i="3"/>
  <c r="K461" i="3"/>
  <c r="K446" i="3"/>
  <c r="K412" i="3"/>
  <c r="L412" i="3" s="1"/>
  <c r="K428" i="3"/>
  <c r="K477" i="3"/>
  <c r="K429" i="3"/>
  <c r="K414" i="3"/>
  <c r="K400" i="3"/>
  <c r="K392" i="3"/>
  <c r="K384" i="3"/>
  <c r="K367" i="3"/>
  <c r="K359" i="3"/>
  <c r="K344" i="3"/>
  <c r="K327" i="3"/>
  <c r="K320" i="3"/>
  <c r="K311" i="3"/>
  <c r="K288" i="3"/>
  <c r="K273" i="3"/>
  <c r="K265" i="3"/>
  <c r="K250" i="3"/>
  <c r="K233" i="3"/>
  <c r="K218" i="3"/>
  <c r="K201" i="3"/>
  <c r="K186" i="3"/>
  <c r="K178" i="3"/>
  <c r="K161" i="3"/>
  <c r="K113" i="3"/>
  <c r="K407" i="3"/>
  <c r="K376" i="3"/>
  <c r="K351" i="3"/>
  <c r="K278" i="3"/>
  <c r="K214" i="3"/>
  <c r="K174" i="3"/>
  <c r="K166" i="3"/>
  <c r="K151" i="3"/>
  <c r="K134" i="3"/>
  <c r="K126" i="3"/>
  <c r="K118" i="3"/>
  <c r="K410" i="3"/>
  <c r="K401" i="3"/>
  <c r="L401" i="3" s="1"/>
  <c r="K393" i="3"/>
  <c r="K362" i="3"/>
  <c r="K345" i="3"/>
  <c r="K330" i="3"/>
  <c r="K313" i="3"/>
  <c r="K297" i="3"/>
  <c r="K289" i="3"/>
  <c r="L289" i="3" s="1"/>
  <c r="K272" i="3"/>
  <c r="L272" i="3" s="1"/>
  <c r="K264" i="3"/>
  <c r="K255" i="3"/>
  <c r="L255" i="3" s="1"/>
  <c r="K247" i="3"/>
  <c r="K240" i="3"/>
  <c r="L240" i="3" s="1"/>
  <c r="K223" i="3"/>
  <c r="L223" i="3" s="1"/>
  <c r="K208" i="3"/>
  <c r="L208" i="3" s="1"/>
  <c r="K191" i="3"/>
  <c r="L191" i="3" s="1"/>
  <c r="K183" i="3"/>
  <c r="K160" i="3"/>
  <c r="L160" i="3" s="1"/>
  <c r="K152" i="3"/>
  <c r="K112" i="3"/>
  <c r="L112" i="3" s="1"/>
  <c r="K81" i="3"/>
  <c r="K64" i="3"/>
  <c r="K43" i="3"/>
  <c r="K80" i="3"/>
  <c r="K65" i="3"/>
  <c r="K57" i="3"/>
  <c r="M57" i="3" s="1"/>
  <c r="K38" i="3"/>
  <c r="K13" i="50"/>
  <c r="M13" i="50" s="1"/>
  <c r="K53" i="50"/>
  <c r="M53" i="50" s="1"/>
  <c r="K57" i="50"/>
  <c r="K85" i="50"/>
  <c r="M85" i="50" s="1"/>
  <c r="K91" i="50"/>
  <c r="M91" i="50" s="1"/>
  <c r="K98" i="50"/>
  <c r="M98" i="50" s="1"/>
  <c r="K107" i="50"/>
  <c r="M107" i="50" s="1"/>
  <c r="K139" i="50"/>
  <c r="M139" i="50" s="1"/>
  <c r="K159" i="50"/>
  <c r="M159" i="50" s="1"/>
  <c r="K492" i="3"/>
  <c r="K484" i="3"/>
  <c r="K467" i="3"/>
  <c r="K459" i="3"/>
  <c r="K419" i="3"/>
  <c r="K476" i="3"/>
  <c r="K451" i="3"/>
  <c r="K417" i="3"/>
  <c r="K468" i="3"/>
  <c r="K460" i="3"/>
  <c r="K443" i="3"/>
  <c r="K413" i="3"/>
  <c r="L413" i="3" s="1"/>
  <c r="K390" i="3"/>
  <c r="K365" i="3"/>
  <c r="L365" i="3" s="1"/>
  <c r="K357" i="3"/>
  <c r="K342" i="3"/>
  <c r="K325" i="3"/>
  <c r="K318" i="3"/>
  <c r="L318" i="3" s="1"/>
  <c r="K309" i="3"/>
  <c r="K294" i="3"/>
  <c r="K286" i="3"/>
  <c r="L286" i="3" s="1"/>
  <c r="K263" i="3"/>
  <c r="K256" i="3"/>
  <c r="L256" i="3" s="1"/>
  <c r="K248" i="3"/>
  <c r="K239" i="3"/>
  <c r="L239" i="3" s="1"/>
  <c r="K224" i="3"/>
  <c r="L224" i="3" s="1"/>
  <c r="K207" i="3"/>
  <c r="L207" i="3" s="1"/>
  <c r="K192" i="3"/>
  <c r="L192" i="3" s="1"/>
  <c r="K184" i="3"/>
  <c r="K159" i="3"/>
  <c r="L159" i="3" s="1"/>
  <c r="K142" i="3"/>
  <c r="L142" i="3" s="1"/>
  <c r="K111" i="3"/>
  <c r="L111" i="3" s="1"/>
  <c r="K405" i="3"/>
  <c r="K382" i="3"/>
  <c r="K374" i="3"/>
  <c r="K334" i="3"/>
  <c r="K259" i="3"/>
  <c r="K244" i="3"/>
  <c r="K227" i="3"/>
  <c r="K212" i="3"/>
  <c r="K195" i="3"/>
  <c r="K157" i="3"/>
  <c r="K132" i="3"/>
  <c r="K124" i="3"/>
  <c r="K116" i="3"/>
  <c r="K109" i="3"/>
  <c r="K399" i="3"/>
  <c r="K391" i="3"/>
  <c r="K383" i="3"/>
  <c r="K375" i="3"/>
  <c r="K368" i="3"/>
  <c r="K360" i="3"/>
  <c r="K352" i="3"/>
  <c r="K328" i="3"/>
  <c r="K319" i="3"/>
  <c r="K312" i="3"/>
  <c r="K270" i="3"/>
  <c r="K262" i="3"/>
  <c r="K238" i="3"/>
  <c r="K221" i="3"/>
  <c r="K213" i="3"/>
  <c r="K206" i="3"/>
  <c r="K189" i="3"/>
  <c r="K181" i="3"/>
  <c r="K165" i="3"/>
  <c r="K158" i="3"/>
  <c r="K143" i="3"/>
  <c r="K110" i="3"/>
  <c r="K103" i="3"/>
  <c r="K79" i="3"/>
  <c r="K62" i="3"/>
  <c r="K54" i="3"/>
  <c r="K47" i="3"/>
  <c r="K35" i="3"/>
  <c r="K102" i="3"/>
  <c r="K78" i="3"/>
  <c r="L78" i="3" s="1"/>
  <c r="K63" i="3"/>
  <c r="K55" i="3"/>
  <c r="K48" i="3"/>
  <c r="L48" i="3" s="1"/>
  <c r="K42" i="3"/>
  <c r="K34" i="50"/>
  <c r="K50" i="50"/>
  <c r="K54" i="50"/>
  <c r="K74" i="50"/>
  <c r="K78" i="50"/>
  <c r="K112" i="50"/>
  <c r="M112" i="50" s="1"/>
  <c r="K116" i="50"/>
  <c r="K144" i="50"/>
  <c r="K148" i="50"/>
  <c r="K164" i="50"/>
  <c r="K95" i="50"/>
  <c r="K99" i="50"/>
  <c r="L99" i="50" s="1"/>
  <c r="K183" i="50"/>
  <c r="K199" i="50"/>
  <c r="K215" i="50"/>
  <c r="K231" i="50"/>
  <c r="K108" i="50"/>
  <c r="K128" i="50"/>
  <c r="K132" i="50"/>
  <c r="K156" i="50"/>
  <c r="K172" i="50"/>
  <c r="K187" i="50"/>
  <c r="L187" i="50" s="1"/>
  <c r="K203" i="50"/>
  <c r="K219" i="50"/>
  <c r="L219" i="50" s="1"/>
  <c r="K235" i="50"/>
  <c r="K498" i="3"/>
  <c r="K490" i="3"/>
  <c r="K473" i="3"/>
  <c r="L473" i="3" s="1"/>
  <c r="K457" i="3"/>
  <c r="L457" i="3" s="1"/>
  <c r="K442" i="3"/>
  <c r="L442" i="3" s="1"/>
  <c r="K425" i="3"/>
  <c r="K482" i="3"/>
  <c r="K449" i="3"/>
  <c r="K440" i="3"/>
  <c r="L440" i="3" s="1"/>
  <c r="K432" i="3"/>
  <c r="K415" i="3"/>
  <c r="K497" i="3"/>
  <c r="L497" i="3" s="1"/>
  <c r="K474" i="3"/>
  <c r="K466" i="3"/>
  <c r="K458" i="3"/>
  <c r="K426" i="3"/>
  <c r="K396" i="3"/>
  <c r="K388" i="3"/>
  <c r="K363" i="3"/>
  <c r="K348" i="3"/>
  <c r="K331" i="3"/>
  <c r="K300" i="3"/>
  <c r="K292" i="3"/>
  <c r="K284" i="3"/>
  <c r="K277" i="3"/>
  <c r="K269" i="3"/>
  <c r="K254" i="3"/>
  <c r="K246" i="3"/>
  <c r="K222" i="3"/>
  <c r="K190" i="3"/>
  <c r="K182" i="3"/>
  <c r="K148" i="3"/>
  <c r="K140" i="3"/>
  <c r="K403" i="3"/>
  <c r="K380" i="3"/>
  <c r="K372" i="3"/>
  <c r="K355" i="3"/>
  <c r="K340" i="3"/>
  <c r="K323" i="3"/>
  <c r="K316" i="3"/>
  <c r="K307" i="3"/>
  <c r="K242" i="3"/>
  <c r="K210" i="3"/>
  <c r="K193" i="3"/>
  <c r="K170" i="3"/>
  <c r="K155" i="3"/>
  <c r="L155" i="3" s="1"/>
  <c r="K122" i="3"/>
  <c r="L122" i="3" s="1"/>
  <c r="K114" i="3"/>
  <c r="K107" i="3"/>
  <c r="L107" i="3" s="1"/>
  <c r="K389" i="3"/>
  <c r="K366" i="3"/>
  <c r="K358" i="3"/>
  <c r="K333" i="3"/>
  <c r="M333" i="3" s="1"/>
  <c r="K326" i="3"/>
  <c r="K317" i="3"/>
  <c r="K310" i="3"/>
  <c r="K293" i="3"/>
  <c r="K285" i="3"/>
  <c r="K268" i="3"/>
  <c r="K251" i="3"/>
  <c r="K236" i="3"/>
  <c r="K219" i="3"/>
  <c r="K204" i="3"/>
  <c r="K171" i="3"/>
  <c r="K164" i="3"/>
  <c r="K156" i="3"/>
  <c r="K149" i="3"/>
  <c r="K141" i="3"/>
  <c r="K125" i="3"/>
  <c r="K117" i="3"/>
  <c r="K108" i="3"/>
  <c r="K101" i="3"/>
  <c r="K85" i="3"/>
  <c r="K60" i="3"/>
  <c r="K52" i="3"/>
  <c r="K17" i="50"/>
  <c r="K33" i="3"/>
  <c r="K29" i="50"/>
  <c r="K65" i="50"/>
  <c r="K100" i="3"/>
  <c r="K93" i="3"/>
  <c r="K76" i="3"/>
  <c r="K69" i="3"/>
  <c r="K53" i="3"/>
  <c r="K36" i="3"/>
  <c r="K11" i="50"/>
  <c r="K43" i="50"/>
  <c r="K47" i="50"/>
  <c r="K51" i="50"/>
  <c r="K55" i="50"/>
  <c r="K83" i="50"/>
  <c r="K113" i="50"/>
  <c r="M113" i="50" s="1"/>
  <c r="K145" i="50"/>
  <c r="M145" i="50" s="1"/>
  <c r="K195" i="50"/>
  <c r="K211" i="50"/>
  <c r="K227" i="50"/>
  <c r="K96" i="50"/>
  <c r="K100" i="50"/>
  <c r="K124" i="50"/>
  <c r="K152" i="50"/>
  <c r="K168" i="50"/>
  <c r="K109" i="50"/>
  <c r="K129" i="50"/>
  <c r="K141" i="50"/>
  <c r="K161" i="50"/>
  <c r="K192" i="50"/>
  <c r="M192" i="50" s="1"/>
  <c r="K208" i="50"/>
  <c r="K496" i="3"/>
  <c r="K488" i="3"/>
  <c r="M488" i="3" s="1"/>
  <c r="K471" i="3"/>
  <c r="M471" i="3" s="1"/>
  <c r="K463" i="3"/>
  <c r="K455" i="3"/>
  <c r="M455" i="3" s="1"/>
  <c r="K423" i="3"/>
  <c r="M423" i="3" s="1"/>
  <c r="K480" i="3"/>
  <c r="M480" i="3" s="1"/>
  <c r="K447" i="3"/>
  <c r="M447" i="3" s="1"/>
  <c r="K438" i="3"/>
  <c r="K495" i="3"/>
  <c r="K487" i="3"/>
  <c r="M487" i="3" s="1"/>
  <c r="K472" i="3"/>
  <c r="M472" i="3" s="1"/>
  <c r="K464" i="3"/>
  <c r="L464" i="3" s="1"/>
  <c r="K456" i="3"/>
  <c r="M456" i="3" s="1"/>
  <c r="K424" i="3"/>
  <c r="M424" i="3" s="1"/>
  <c r="K402" i="3"/>
  <c r="L402" i="3" s="1"/>
  <c r="K386" i="3"/>
  <c r="K346" i="3"/>
  <c r="K298" i="3"/>
  <c r="M298" i="3" s="1"/>
  <c r="K290" i="3"/>
  <c r="K282" i="3"/>
  <c r="M282" i="3" s="1"/>
  <c r="K267" i="3"/>
  <c r="M267" i="3" s="1"/>
  <c r="K252" i="3"/>
  <c r="M252" i="3" s="1"/>
  <c r="K235" i="3"/>
  <c r="M235" i="3" s="1"/>
  <c r="K220" i="3"/>
  <c r="M220" i="3" s="1"/>
  <c r="K203" i="3"/>
  <c r="M203" i="3" s="1"/>
  <c r="K163" i="3"/>
  <c r="K146" i="3"/>
  <c r="K409" i="3"/>
  <c r="L409" i="3" s="1"/>
  <c r="K378" i="3"/>
  <c r="L378" i="3" s="1"/>
  <c r="K353" i="3"/>
  <c r="M353" i="3" s="1"/>
  <c r="K338" i="3"/>
  <c r="M338" i="3" s="1"/>
  <c r="K314" i="3"/>
  <c r="L314" i="3" s="1"/>
  <c r="K305" i="3"/>
  <c r="M305" i="3" s="1"/>
  <c r="K280" i="3"/>
  <c r="K231" i="3"/>
  <c r="K216" i="3"/>
  <c r="K199" i="3"/>
  <c r="K176" i="3"/>
  <c r="M176" i="3" s="1"/>
  <c r="K168" i="3"/>
  <c r="K153" i="3"/>
  <c r="K136" i="3"/>
  <c r="K128" i="3"/>
  <c r="M128" i="3" s="1"/>
  <c r="K395" i="3"/>
  <c r="M395" i="3" s="1"/>
  <c r="K387" i="3"/>
  <c r="K347" i="3"/>
  <c r="M347" i="3" s="1"/>
  <c r="K332" i="3"/>
  <c r="M332" i="3" s="1"/>
  <c r="K299" i="3"/>
  <c r="M299" i="3" s="1"/>
  <c r="K291" i="3"/>
  <c r="K274" i="3"/>
  <c r="K266" i="3"/>
  <c r="M266" i="3" s="1"/>
  <c r="K249" i="3"/>
  <c r="M249" i="3" s="1"/>
  <c r="K234" i="3"/>
  <c r="M234" i="3" s="1"/>
  <c r="K217" i="3"/>
  <c r="M217" i="3" s="1"/>
  <c r="K202" i="3"/>
  <c r="M202" i="3" s="1"/>
  <c r="K185" i="3"/>
  <c r="M185" i="3" s="1"/>
  <c r="K177" i="3"/>
  <c r="K169" i="3"/>
  <c r="L169" i="3" s="1"/>
  <c r="K162" i="3"/>
  <c r="K147" i="3"/>
  <c r="K139" i="3"/>
  <c r="M139" i="3" s="1"/>
  <c r="K99" i="3"/>
  <c r="M99" i="3" s="1"/>
  <c r="K83" i="3"/>
  <c r="K66" i="3"/>
  <c r="L66" i="3" s="1"/>
  <c r="K58" i="3"/>
  <c r="L58" i="3" s="1"/>
  <c r="K51" i="3"/>
  <c r="L51" i="3" s="1"/>
  <c r="K37" i="3"/>
  <c r="K14" i="50"/>
  <c r="L14" i="50" s="1"/>
  <c r="K18" i="50"/>
  <c r="L18" i="50" s="1"/>
  <c r="K58" i="50"/>
  <c r="L58" i="50" s="1"/>
  <c r="K26" i="50"/>
  <c r="K62" i="50"/>
  <c r="M62" i="50" s="1"/>
  <c r="K106" i="3"/>
  <c r="L106" i="3" s="1"/>
  <c r="K98" i="3"/>
  <c r="K82" i="3"/>
  <c r="L82" i="3" s="1"/>
  <c r="K67" i="3"/>
  <c r="K59" i="3"/>
  <c r="K9" i="3"/>
  <c r="L9" i="3" s="1"/>
  <c r="K39" i="3"/>
  <c r="K12" i="50"/>
  <c r="K44" i="50"/>
  <c r="K48" i="50"/>
  <c r="M48" i="50" s="1"/>
  <c r="K52" i="50"/>
  <c r="K56" i="50"/>
  <c r="K84" i="50"/>
  <c r="M84" i="50" s="1"/>
  <c r="K106" i="50"/>
  <c r="K138" i="50"/>
  <c r="K158" i="50"/>
  <c r="K193" i="50"/>
  <c r="K209" i="50"/>
  <c r="K225" i="50"/>
  <c r="M225" i="50" s="1"/>
  <c r="K306" i="50" l="1"/>
  <c r="K290" i="50"/>
  <c r="L290" i="50" s="1"/>
  <c r="L303" i="3"/>
  <c r="L336" i="3"/>
  <c r="L470" i="3"/>
  <c r="K459" i="50"/>
  <c r="L459" i="50" s="1"/>
  <c r="K491" i="50"/>
  <c r="M491" i="50" s="1"/>
  <c r="K278" i="50"/>
  <c r="L278" i="50" s="1"/>
  <c r="K386" i="50"/>
  <c r="L386" i="50" s="1"/>
  <c r="K418" i="50"/>
  <c r="M418" i="50" s="1"/>
  <c r="M204" i="50"/>
  <c r="L453" i="3"/>
  <c r="L445" i="3"/>
  <c r="K276" i="50"/>
  <c r="M276" i="50" s="1"/>
  <c r="L223" i="50"/>
  <c r="L207" i="50"/>
  <c r="K441" i="50"/>
  <c r="M441" i="50" s="1"/>
  <c r="K505" i="50"/>
  <c r="M505" i="50" s="1"/>
  <c r="L301" i="3"/>
  <c r="L189" i="50"/>
  <c r="L157" i="50"/>
  <c r="K479" i="50"/>
  <c r="M479" i="50" s="1"/>
  <c r="K473" i="50"/>
  <c r="M473" i="50" s="1"/>
  <c r="K338" i="50"/>
  <c r="M338" i="50" s="1"/>
  <c r="K289" i="50"/>
  <c r="M289" i="50" s="1"/>
  <c r="K457" i="50"/>
  <c r="L457" i="50" s="1"/>
  <c r="K489" i="50"/>
  <c r="M489" i="50" s="1"/>
  <c r="K366" i="50"/>
  <c r="L366" i="50" s="1"/>
  <c r="K381" i="50"/>
  <c r="M381" i="50" s="1"/>
  <c r="K443" i="50"/>
  <c r="M443" i="50" s="1"/>
  <c r="K475" i="50"/>
  <c r="M475" i="50" s="1"/>
  <c r="K402" i="50"/>
  <c r="M402" i="50" s="1"/>
  <c r="K303" i="50"/>
  <c r="M303" i="50" s="1"/>
  <c r="K362" i="50"/>
  <c r="L362" i="50" s="1"/>
  <c r="L104" i="3"/>
  <c r="K330" i="50"/>
  <c r="M330" i="50" s="1"/>
  <c r="K370" i="50"/>
  <c r="M370" i="50" s="1"/>
  <c r="K304" i="50"/>
  <c r="L304" i="50" s="1"/>
  <c r="L321" i="3"/>
  <c r="L191" i="50"/>
  <c r="L370" i="3"/>
  <c r="L239" i="50"/>
  <c r="L220" i="50"/>
  <c r="L92" i="3"/>
  <c r="L237" i="50"/>
  <c r="L184" i="50"/>
  <c r="L174" i="50"/>
  <c r="M155" i="50"/>
  <c r="L214" i="50"/>
  <c r="L87" i="3"/>
  <c r="L154" i="50"/>
  <c r="L167" i="50"/>
  <c r="L244" i="50"/>
  <c r="L216" i="50"/>
  <c r="L349" i="3"/>
  <c r="M387" i="3"/>
  <c r="L387" i="3"/>
  <c r="L153" i="3"/>
  <c r="M153" i="3"/>
  <c r="L216" i="3"/>
  <c r="M216" i="3"/>
  <c r="M386" i="3"/>
  <c r="L386" i="3"/>
  <c r="L438" i="3"/>
  <c r="M438" i="3"/>
  <c r="L53" i="3"/>
  <c r="M53" i="3"/>
  <c r="M17" i="50"/>
  <c r="L17" i="50"/>
  <c r="L125" i="3"/>
  <c r="M125" i="3"/>
  <c r="L236" i="3"/>
  <c r="M236" i="3"/>
  <c r="M170" i="3"/>
  <c r="L170" i="3"/>
  <c r="L355" i="3"/>
  <c r="M355" i="3"/>
  <c r="M222" i="3"/>
  <c r="L222" i="3"/>
  <c r="M331" i="3"/>
  <c r="L331" i="3"/>
  <c r="M156" i="50"/>
  <c r="L156" i="50"/>
  <c r="M231" i="50"/>
  <c r="L231" i="50"/>
  <c r="M144" i="50"/>
  <c r="L144" i="50"/>
  <c r="M47" i="3"/>
  <c r="L47" i="3"/>
  <c r="L165" i="3"/>
  <c r="M165" i="3"/>
  <c r="L270" i="3"/>
  <c r="M270" i="3"/>
  <c r="M383" i="3"/>
  <c r="L383" i="3"/>
  <c r="L195" i="3"/>
  <c r="M195" i="3"/>
  <c r="M405" i="3"/>
  <c r="L405" i="3"/>
  <c r="L325" i="3"/>
  <c r="M325" i="3"/>
  <c r="M419" i="3"/>
  <c r="L419" i="3"/>
  <c r="L80" i="3"/>
  <c r="M80" i="3"/>
  <c r="M345" i="3"/>
  <c r="L345" i="3"/>
  <c r="L410" i="3"/>
  <c r="M410" i="3"/>
  <c r="L151" i="3"/>
  <c r="M151" i="3"/>
  <c r="L278" i="3"/>
  <c r="M278" i="3"/>
  <c r="L113" i="3"/>
  <c r="M113" i="3"/>
  <c r="L201" i="3"/>
  <c r="M201" i="3"/>
  <c r="L265" i="3"/>
  <c r="M265" i="3"/>
  <c r="L320" i="3"/>
  <c r="M320" i="3"/>
  <c r="L367" i="3"/>
  <c r="M367" i="3"/>
  <c r="M414" i="3"/>
  <c r="L414" i="3"/>
  <c r="M420" i="3"/>
  <c r="L420" i="3"/>
  <c r="L39" i="50"/>
  <c r="M39" i="50"/>
  <c r="L7" i="50"/>
  <c r="M7" i="50"/>
  <c r="L31" i="50"/>
  <c r="M31" i="50"/>
  <c r="L81" i="50"/>
  <c r="M81" i="50"/>
  <c r="M42" i="50"/>
  <c r="L42" i="50"/>
  <c r="M10" i="50"/>
  <c r="L10" i="50"/>
  <c r="M73" i="3"/>
  <c r="L73" i="3"/>
  <c r="L422" i="3"/>
  <c r="M422" i="3"/>
  <c r="M121" i="3"/>
  <c r="L121" i="3"/>
  <c r="M281" i="3"/>
  <c r="L281" i="3"/>
  <c r="L276" i="3"/>
  <c r="M276" i="3"/>
  <c r="L306" i="3"/>
  <c r="M306" i="3"/>
  <c r="M354" i="3"/>
  <c r="L354" i="3"/>
  <c r="L416" i="3"/>
  <c r="M416" i="3"/>
  <c r="L354" i="50"/>
  <c r="M434" i="3"/>
  <c r="L434" i="3"/>
  <c r="K262" i="50"/>
  <c r="L262" i="50" s="1"/>
  <c r="M308" i="3"/>
  <c r="L308" i="3"/>
  <c r="L448" i="3"/>
  <c r="M448" i="3"/>
  <c r="M169" i="50"/>
  <c r="L169" i="50"/>
  <c r="M196" i="50"/>
  <c r="L196" i="50"/>
  <c r="M209" i="3"/>
  <c r="L209" i="3"/>
  <c r="L246" i="50"/>
  <c r="L211" i="3"/>
  <c r="M211" i="3"/>
  <c r="L404" i="3"/>
  <c r="M404" i="3"/>
  <c r="L257" i="3"/>
  <c r="M257" i="3"/>
  <c r="M411" i="3"/>
  <c r="L411" i="3"/>
  <c r="M306" i="50"/>
  <c r="K236" i="50"/>
  <c r="L236" i="50" s="1"/>
  <c r="K222" i="50"/>
  <c r="L222" i="50" s="1"/>
  <c r="K190" i="50"/>
  <c r="L190" i="50" s="1"/>
  <c r="M287" i="3"/>
  <c r="L287" i="3"/>
  <c r="M70" i="3"/>
  <c r="L70" i="3"/>
  <c r="M77" i="3"/>
  <c r="L77" i="3"/>
  <c r="M49" i="3"/>
  <c r="L49" i="3"/>
  <c r="M61" i="3"/>
  <c r="L61" i="3"/>
  <c r="M41" i="3"/>
  <c r="L41" i="3"/>
  <c r="M481" i="3"/>
  <c r="L481" i="3"/>
  <c r="L198" i="3"/>
  <c r="M198" i="3"/>
  <c r="L135" i="3"/>
  <c r="M135" i="3"/>
  <c r="M435" i="3"/>
  <c r="L435" i="3"/>
  <c r="L192" i="50"/>
  <c r="L159" i="50"/>
  <c r="M135" i="50"/>
  <c r="M103" i="50"/>
  <c r="M166" i="50"/>
  <c r="L134" i="50"/>
  <c r="M213" i="50"/>
  <c r="M181" i="50"/>
  <c r="L151" i="50"/>
  <c r="L123" i="50"/>
  <c r="M111" i="50"/>
  <c r="M87" i="50"/>
  <c r="L182" i="50"/>
  <c r="L145" i="50"/>
  <c r="L113" i="50"/>
  <c r="M99" i="50"/>
  <c r="L49" i="50"/>
  <c r="L13" i="50"/>
  <c r="M72" i="3"/>
  <c r="M96" i="3"/>
  <c r="L75" i="50"/>
  <c r="M27" i="50"/>
  <c r="L70" i="50"/>
  <c r="M18" i="50"/>
  <c r="M58" i="3"/>
  <c r="L74" i="3"/>
  <c r="M123" i="3"/>
  <c r="L185" i="3"/>
  <c r="L249" i="3"/>
  <c r="M315" i="3"/>
  <c r="M379" i="3"/>
  <c r="M112" i="3"/>
  <c r="L176" i="3"/>
  <c r="M240" i="3"/>
  <c r="L305" i="3"/>
  <c r="M122" i="3"/>
  <c r="L188" i="3"/>
  <c r="L252" i="3"/>
  <c r="M314" i="3"/>
  <c r="M409" i="3"/>
  <c r="L127" i="3"/>
  <c r="M192" i="3"/>
  <c r="M256" i="3"/>
  <c r="M318" i="3"/>
  <c r="L381" i="3"/>
  <c r="L456" i="3"/>
  <c r="L430" i="3"/>
  <c r="M497" i="3"/>
  <c r="L471" i="3"/>
  <c r="M442" i="3"/>
  <c r="M102" i="50"/>
  <c r="M56" i="50"/>
  <c r="L56" i="50"/>
  <c r="L67" i="3"/>
  <c r="M67" i="3"/>
  <c r="M177" i="3"/>
  <c r="L177" i="3"/>
  <c r="M291" i="3"/>
  <c r="L291" i="3"/>
  <c r="M496" i="3"/>
  <c r="L496" i="3"/>
  <c r="M141" i="50"/>
  <c r="L141" i="50"/>
  <c r="L152" i="50"/>
  <c r="M152" i="50"/>
  <c r="M227" i="50"/>
  <c r="L227" i="50"/>
  <c r="L47" i="50"/>
  <c r="M47" i="50"/>
  <c r="M100" i="3"/>
  <c r="L100" i="3"/>
  <c r="L85" i="3"/>
  <c r="M85" i="3"/>
  <c r="M164" i="3"/>
  <c r="L164" i="3"/>
  <c r="M293" i="3"/>
  <c r="L293" i="3"/>
  <c r="M307" i="3"/>
  <c r="L307" i="3"/>
  <c r="M140" i="3"/>
  <c r="L140" i="3"/>
  <c r="L277" i="3"/>
  <c r="M277" i="3"/>
  <c r="M396" i="3"/>
  <c r="L396" i="3"/>
  <c r="L474" i="3"/>
  <c r="M474" i="3"/>
  <c r="M498" i="3"/>
  <c r="L498" i="3"/>
  <c r="M74" i="50"/>
  <c r="L74" i="50"/>
  <c r="L63" i="3"/>
  <c r="M63" i="3"/>
  <c r="L103" i="3"/>
  <c r="M103" i="3"/>
  <c r="L213" i="3"/>
  <c r="M213" i="3"/>
  <c r="M352" i="3"/>
  <c r="L352" i="3"/>
  <c r="M116" i="3"/>
  <c r="L116" i="3"/>
  <c r="L259" i="3"/>
  <c r="M259" i="3"/>
  <c r="M184" i="3"/>
  <c r="L184" i="3"/>
  <c r="M390" i="3"/>
  <c r="L390" i="3"/>
  <c r="L468" i="3"/>
  <c r="M468" i="3"/>
  <c r="M492" i="3"/>
  <c r="L492" i="3"/>
  <c r="M247" i="3"/>
  <c r="L247" i="3"/>
  <c r="M138" i="50"/>
  <c r="L138" i="50"/>
  <c r="M52" i="50"/>
  <c r="L52" i="50"/>
  <c r="L39" i="3"/>
  <c r="M39" i="3"/>
  <c r="L26" i="50"/>
  <c r="M26" i="50"/>
  <c r="M147" i="3"/>
  <c r="L147" i="3"/>
  <c r="M168" i="3"/>
  <c r="L168" i="3"/>
  <c r="M231" i="3"/>
  <c r="L231" i="3"/>
  <c r="M146" i="3"/>
  <c r="L146" i="3"/>
  <c r="L290" i="3"/>
  <c r="M290" i="3"/>
  <c r="M463" i="3"/>
  <c r="L463" i="3"/>
  <c r="M208" i="50"/>
  <c r="L208" i="50"/>
  <c r="L129" i="50"/>
  <c r="M129" i="50"/>
  <c r="L124" i="50"/>
  <c r="M124" i="50"/>
  <c r="L211" i="50"/>
  <c r="M211" i="50"/>
  <c r="L83" i="50"/>
  <c r="M83" i="50"/>
  <c r="M43" i="50"/>
  <c r="L43" i="50"/>
  <c r="L69" i="3"/>
  <c r="M69" i="3"/>
  <c r="L65" i="50"/>
  <c r="M65" i="50"/>
  <c r="M101" i="3"/>
  <c r="L101" i="3"/>
  <c r="L141" i="3"/>
  <c r="M141" i="3"/>
  <c r="L171" i="3"/>
  <c r="M171" i="3"/>
  <c r="M251" i="3"/>
  <c r="L251" i="3"/>
  <c r="L310" i="3"/>
  <c r="M310" i="3"/>
  <c r="M358" i="3"/>
  <c r="L358" i="3"/>
  <c r="L114" i="3"/>
  <c r="M114" i="3"/>
  <c r="L193" i="3"/>
  <c r="M193" i="3"/>
  <c r="L316" i="3"/>
  <c r="M316" i="3"/>
  <c r="M372" i="3"/>
  <c r="L372" i="3"/>
  <c r="L148" i="3"/>
  <c r="M148" i="3"/>
  <c r="L246" i="3"/>
  <c r="M246" i="3"/>
  <c r="M284" i="3"/>
  <c r="L284" i="3"/>
  <c r="M348" i="3"/>
  <c r="L348" i="3"/>
  <c r="M426" i="3"/>
  <c r="L426" i="3"/>
  <c r="L449" i="3"/>
  <c r="M449" i="3"/>
  <c r="L203" i="50"/>
  <c r="M203" i="50"/>
  <c r="L132" i="50"/>
  <c r="M132" i="50"/>
  <c r="L215" i="50"/>
  <c r="M215" i="50"/>
  <c r="L95" i="50"/>
  <c r="M95" i="50"/>
  <c r="M116" i="50"/>
  <c r="L116" i="50"/>
  <c r="M54" i="50"/>
  <c r="L54" i="50"/>
  <c r="L42" i="3"/>
  <c r="M42" i="3"/>
  <c r="L54" i="3"/>
  <c r="M54" i="3"/>
  <c r="L110" i="3"/>
  <c r="M110" i="3"/>
  <c r="M181" i="3"/>
  <c r="L181" i="3"/>
  <c r="M221" i="3"/>
  <c r="L221" i="3"/>
  <c r="M312" i="3"/>
  <c r="L312" i="3"/>
  <c r="L360" i="3"/>
  <c r="M360" i="3"/>
  <c r="L391" i="3"/>
  <c r="M391" i="3"/>
  <c r="L124" i="3"/>
  <c r="M124" i="3"/>
  <c r="L212" i="3"/>
  <c r="M212" i="3"/>
  <c r="M334" i="3"/>
  <c r="L334" i="3"/>
  <c r="M248" i="3"/>
  <c r="L248" i="3"/>
  <c r="M294" i="3"/>
  <c r="L294" i="3"/>
  <c r="L342" i="3"/>
  <c r="M342" i="3"/>
  <c r="L417" i="3"/>
  <c r="M417" i="3"/>
  <c r="L459" i="3"/>
  <c r="M459" i="3"/>
  <c r="L38" i="3"/>
  <c r="M38" i="3"/>
  <c r="M43" i="3"/>
  <c r="L43" i="3"/>
  <c r="M152" i="3"/>
  <c r="L152" i="3"/>
  <c r="L297" i="3"/>
  <c r="M297" i="3"/>
  <c r="L362" i="3"/>
  <c r="M362" i="3"/>
  <c r="L118" i="3"/>
  <c r="M118" i="3"/>
  <c r="M166" i="3"/>
  <c r="L166" i="3"/>
  <c r="L351" i="3"/>
  <c r="M351" i="3"/>
  <c r="L161" i="3"/>
  <c r="M161" i="3"/>
  <c r="L218" i="3"/>
  <c r="M218" i="3"/>
  <c r="L273" i="3"/>
  <c r="M273" i="3"/>
  <c r="L327" i="3"/>
  <c r="M327" i="3"/>
  <c r="L384" i="3"/>
  <c r="M384" i="3"/>
  <c r="M429" i="3"/>
  <c r="L429" i="3"/>
  <c r="L446" i="3"/>
  <c r="M446" i="3"/>
  <c r="M137" i="50"/>
  <c r="L137" i="50"/>
  <c r="L105" i="50"/>
  <c r="M105" i="50"/>
  <c r="M120" i="50"/>
  <c r="L120" i="50"/>
  <c r="M79" i="50"/>
  <c r="L79" i="50"/>
  <c r="L80" i="50"/>
  <c r="M80" i="50"/>
  <c r="M66" i="50"/>
  <c r="L66" i="50"/>
  <c r="M136" i="50"/>
  <c r="L136" i="50"/>
  <c r="L125" i="50"/>
  <c r="M125" i="50"/>
  <c r="L97" i="50"/>
  <c r="M97" i="50"/>
  <c r="M69" i="50"/>
  <c r="L69" i="50"/>
  <c r="M60" i="50"/>
  <c r="L60" i="50"/>
  <c r="L20" i="50"/>
  <c r="M20" i="50"/>
  <c r="L92" i="50"/>
  <c r="M92" i="50"/>
  <c r="L142" i="50"/>
  <c r="M142" i="50"/>
  <c r="L114" i="50"/>
  <c r="M114" i="50"/>
  <c r="L86" i="50"/>
  <c r="M86" i="50"/>
  <c r="L40" i="50"/>
  <c r="M40" i="50"/>
  <c r="L8" i="50"/>
  <c r="M8" i="50"/>
  <c r="M72" i="50"/>
  <c r="L72" i="50"/>
  <c r="M64" i="50"/>
  <c r="L64" i="50"/>
  <c r="M28" i="50"/>
  <c r="L28" i="50"/>
  <c r="M59" i="50"/>
  <c r="L59" i="50"/>
  <c r="L19" i="50"/>
  <c r="M19" i="50"/>
  <c r="M200" i="3"/>
  <c r="L200" i="3"/>
  <c r="M129" i="3"/>
  <c r="L129" i="3"/>
  <c r="L296" i="3"/>
  <c r="M296" i="3"/>
  <c r="M88" i="3"/>
  <c r="L88" i="3"/>
  <c r="L341" i="3"/>
  <c r="M341" i="3"/>
  <c r="M180" i="3"/>
  <c r="L180" i="3"/>
  <c r="M322" i="3"/>
  <c r="L322" i="3"/>
  <c r="M361" i="3"/>
  <c r="L361" i="3"/>
  <c r="M485" i="3"/>
  <c r="L485" i="3"/>
  <c r="L431" i="3"/>
  <c r="M431" i="3"/>
  <c r="K360" i="50"/>
  <c r="L360" i="50" s="1"/>
  <c r="K431" i="50"/>
  <c r="M431" i="50" s="1"/>
  <c r="K463" i="50"/>
  <c r="L463" i="50" s="1"/>
  <c r="K495" i="50"/>
  <c r="M495" i="50" s="1"/>
  <c r="K440" i="50"/>
  <c r="L440" i="50" s="1"/>
  <c r="K472" i="50"/>
  <c r="L472" i="50" s="1"/>
  <c r="K504" i="50"/>
  <c r="L504" i="50" s="1"/>
  <c r="K261" i="50"/>
  <c r="M261" i="50" s="1"/>
  <c r="K274" i="50"/>
  <c r="M274" i="50" s="1"/>
  <c r="K433" i="50"/>
  <c r="M433" i="50" s="1"/>
  <c r="K465" i="50"/>
  <c r="L465" i="50" s="1"/>
  <c r="K497" i="50"/>
  <c r="M497" i="50" s="1"/>
  <c r="K275" i="50"/>
  <c r="M275" i="50" s="1"/>
  <c r="K434" i="50"/>
  <c r="M434" i="50" s="1"/>
  <c r="K466" i="50"/>
  <c r="M466" i="50" s="1"/>
  <c r="K498" i="50"/>
  <c r="L498" i="50" s="1"/>
  <c r="L444" i="3"/>
  <c r="M444" i="3"/>
  <c r="K365" i="50"/>
  <c r="L365" i="50" s="1"/>
  <c r="K333" i="50"/>
  <c r="L333" i="50" s="1"/>
  <c r="K297" i="50"/>
  <c r="L297" i="50" s="1"/>
  <c r="K379" i="50"/>
  <c r="L379" i="50" s="1"/>
  <c r="K347" i="50"/>
  <c r="M347" i="50" s="1"/>
  <c r="M324" i="3"/>
  <c r="L324" i="3"/>
  <c r="L479" i="3"/>
  <c r="M479" i="3"/>
  <c r="L153" i="50"/>
  <c r="M153" i="50"/>
  <c r="L180" i="50"/>
  <c r="M180" i="50"/>
  <c r="M226" i="3"/>
  <c r="L226" i="3"/>
  <c r="M131" i="3"/>
  <c r="L131" i="3"/>
  <c r="L228" i="3"/>
  <c r="M228" i="3"/>
  <c r="M406" i="3"/>
  <c r="L406" i="3"/>
  <c r="K350" i="50"/>
  <c r="M350" i="50" s="1"/>
  <c r="M205" i="3"/>
  <c r="L205" i="3"/>
  <c r="K295" i="50"/>
  <c r="L295" i="50" s="1"/>
  <c r="K279" i="50"/>
  <c r="L279" i="50" s="1"/>
  <c r="K323" i="50"/>
  <c r="M323" i="50" s="1"/>
  <c r="K307" i="50"/>
  <c r="L307" i="50" s="1"/>
  <c r="L50" i="3"/>
  <c r="M50" i="3"/>
  <c r="K294" i="50"/>
  <c r="L294" i="50" s="1"/>
  <c r="L224" i="50"/>
  <c r="M243" i="50"/>
  <c r="L210" i="50"/>
  <c r="L179" i="50"/>
  <c r="L295" i="3"/>
  <c r="M295" i="3"/>
  <c r="K265" i="50"/>
  <c r="L265" i="50" s="1"/>
  <c r="L418" i="3"/>
  <c r="M418" i="3"/>
  <c r="L95" i="3"/>
  <c r="M95" i="3"/>
  <c r="L230" i="3"/>
  <c r="M230" i="3"/>
  <c r="L150" i="3"/>
  <c r="M150" i="3"/>
  <c r="M373" i="3"/>
  <c r="L373" i="3"/>
  <c r="M475" i="3"/>
  <c r="L475" i="3"/>
  <c r="L225" i="50"/>
  <c r="M187" i="50"/>
  <c r="M131" i="50"/>
  <c r="M218" i="50"/>
  <c r="M186" i="50"/>
  <c r="L130" i="50"/>
  <c r="L233" i="50"/>
  <c r="L201" i="50"/>
  <c r="M119" i="50"/>
  <c r="L230" i="50"/>
  <c r="M230" i="50"/>
  <c r="M77" i="50"/>
  <c r="L45" i="50"/>
  <c r="L57" i="3"/>
  <c r="M67" i="50"/>
  <c r="L62" i="50"/>
  <c r="L30" i="50"/>
  <c r="M78" i="3"/>
  <c r="L139" i="3"/>
  <c r="L202" i="3"/>
  <c r="L266" i="3"/>
  <c r="L332" i="3"/>
  <c r="L395" i="3"/>
  <c r="L128" i="3"/>
  <c r="M191" i="3"/>
  <c r="M255" i="3"/>
  <c r="M385" i="3"/>
  <c r="M82" i="3"/>
  <c r="L138" i="3"/>
  <c r="L203" i="3"/>
  <c r="L267" i="3"/>
  <c r="M142" i="3"/>
  <c r="M207" i="3"/>
  <c r="M271" i="3"/>
  <c r="L333" i="3"/>
  <c r="M402" i="3"/>
  <c r="L472" i="3"/>
  <c r="L447" i="3"/>
  <c r="L423" i="3"/>
  <c r="L488" i="3"/>
  <c r="M457" i="3"/>
  <c r="M178" i="50"/>
  <c r="L177" i="50"/>
  <c r="M177" i="50"/>
  <c r="L133" i="50"/>
  <c r="M212" i="50"/>
  <c r="M162" i="50"/>
  <c r="L229" i="50"/>
  <c r="M140" i="50"/>
  <c r="L84" i="50"/>
  <c r="L48" i="50"/>
  <c r="M209" i="50"/>
  <c r="L209" i="50"/>
  <c r="M106" i="50"/>
  <c r="L106" i="50"/>
  <c r="M98" i="3"/>
  <c r="L98" i="3"/>
  <c r="M37" i="3"/>
  <c r="L37" i="3"/>
  <c r="M83" i="3"/>
  <c r="L83" i="3"/>
  <c r="M162" i="3"/>
  <c r="L162" i="3"/>
  <c r="M109" i="50"/>
  <c r="L109" i="50"/>
  <c r="L55" i="50"/>
  <c r="M55" i="50"/>
  <c r="M29" i="50"/>
  <c r="L29" i="50"/>
  <c r="L149" i="3"/>
  <c r="M149" i="3"/>
  <c r="L380" i="3"/>
  <c r="M380" i="3"/>
  <c r="M292" i="3"/>
  <c r="L292" i="3"/>
  <c r="L128" i="50"/>
  <c r="M128" i="50"/>
  <c r="M50" i="50"/>
  <c r="L50" i="50"/>
  <c r="M62" i="3"/>
  <c r="L62" i="3"/>
  <c r="M189" i="3"/>
  <c r="L189" i="3"/>
  <c r="M319" i="3"/>
  <c r="L319" i="3"/>
  <c r="L399" i="3"/>
  <c r="M399" i="3"/>
  <c r="L227" i="3"/>
  <c r="M227" i="3"/>
  <c r="M374" i="3"/>
  <c r="L374" i="3"/>
  <c r="L309" i="3"/>
  <c r="M309" i="3"/>
  <c r="L451" i="3"/>
  <c r="M451" i="3"/>
  <c r="M64" i="3"/>
  <c r="L64" i="3"/>
  <c r="L264" i="3"/>
  <c r="M264" i="3"/>
  <c r="M313" i="3"/>
  <c r="L313" i="3"/>
  <c r="L393" i="3"/>
  <c r="M393" i="3"/>
  <c r="L126" i="3"/>
  <c r="M126" i="3"/>
  <c r="M174" i="3"/>
  <c r="L174" i="3"/>
  <c r="M376" i="3"/>
  <c r="L376" i="3"/>
  <c r="L178" i="3"/>
  <c r="M178" i="3"/>
  <c r="L233" i="3"/>
  <c r="M233" i="3"/>
  <c r="L288" i="3"/>
  <c r="M288" i="3"/>
  <c r="L344" i="3"/>
  <c r="M344" i="3"/>
  <c r="L392" i="3"/>
  <c r="M392" i="3"/>
  <c r="L477" i="3"/>
  <c r="M477" i="3"/>
  <c r="M461" i="3"/>
  <c r="L461" i="3"/>
  <c r="M71" i="50"/>
  <c r="L71" i="50"/>
  <c r="L63" i="50"/>
  <c r="M63" i="50"/>
  <c r="L46" i="50"/>
  <c r="M46" i="50"/>
  <c r="M215" i="3"/>
  <c r="L215" i="3"/>
  <c r="M197" i="3"/>
  <c r="L197" i="3"/>
  <c r="M137" i="3"/>
  <c r="L137" i="3"/>
  <c r="L421" i="3"/>
  <c r="M421" i="3"/>
  <c r="L179" i="3"/>
  <c r="M179" i="3"/>
  <c r="L397" i="3"/>
  <c r="M397" i="3"/>
  <c r="M329" i="3"/>
  <c r="L329" i="3"/>
  <c r="L369" i="3"/>
  <c r="M369" i="3"/>
  <c r="L493" i="3"/>
  <c r="M493" i="3"/>
  <c r="L454" i="3"/>
  <c r="M454" i="3"/>
  <c r="K301" i="50"/>
  <c r="M301" i="50" s="1"/>
  <c r="L306" i="50"/>
  <c r="K325" i="50"/>
  <c r="M325" i="50" s="1"/>
  <c r="K371" i="50"/>
  <c r="L371" i="50" s="1"/>
  <c r="M489" i="3"/>
  <c r="L489" i="3"/>
  <c r="M75" i="3"/>
  <c r="L75" i="3"/>
  <c r="M356" i="3"/>
  <c r="L356" i="3"/>
  <c r="M228" i="50"/>
  <c r="L228" i="50"/>
  <c r="L34" i="3"/>
  <c r="M34" i="3"/>
  <c r="M90" i="3"/>
  <c r="L90" i="3"/>
  <c r="M241" i="3"/>
  <c r="L241" i="3"/>
  <c r="L243" i="3"/>
  <c r="M243" i="3"/>
  <c r="K318" i="50"/>
  <c r="L318" i="50" s="1"/>
  <c r="K326" i="50"/>
  <c r="M326" i="50" s="1"/>
  <c r="M237" i="3"/>
  <c r="L237" i="3"/>
  <c r="K249" i="50"/>
  <c r="L249" i="50" s="1"/>
  <c r="M247" i="50"/>
  <c r="K263" i="50"/>
  <c r="L263" i="50" s="1"/>
  <c r="L398" i="3"/>
  <c r="M398" i="3"/>
  <c r="K245" i="50"/>
  <c r="L245" i="50" s="1"/>
  <c r="K238" i="50"/>
  <c r="L238" i="50" s="1"/>
  <c r="K206" i="50"/>
  <c r="L206" i="50" s="1"/>
  <c r="M245" i="3"/>
  <c r="L245" i="3"/>
  <c r="M343" i="3"/>
  <c r="L343" i="3"/>
  <c r="L40" i="3"/>
  <c r="M40" i="3"/>
  <c r="M46" i="3"/>
  <c r="L46" i="3"/>
  <c r="L56" i="3"/>
  <c r="M56" i="3"/>
  <c r="M71" i="3"/>
  <c r="L71" i="3"/>
  <c r="M84" i="3"/>
  <c r="L84" i="3"/>
  <c r="M68" i="3"/>
  <c r="L68" i="3"/>
  <c r="L433" i="3"/>
  <c r="M433" i="3"/>
  <c r="L133" i="3"/>
  <c r="M133" i="3"/>
  <c r="L408" i="3"/>
  <c r="M408" i="3"/>
  <c r="L119" i="3"/>
  <c r="M119" i="3"/>
  <c r="L279" i="3"/>
  <c r="M279" i="3"/>
  <c r="L452" i="3"/>
  <c r="M452" i="3"/>
  <c r="M219" i="50"/>
  <c r="M175" i="50"/>
  <c r="L139" i="50"/>
  <c r="M127" i="50"/>
  <c r="L170" i="50"/>
  <c r="L126" i="50"/>
  <c r="L98" i="50"/>
  <c r="M197" i="50"/>
  <c r="M147" i="50"/>
  <c r="L91" i="50"/>
  <c r="L198" i="50"/>
  <c r="L165" i="50"/>
  <c r="L121" i="50"/>
  <c r="L89" i="50"/>
  <c r="M37" i="50"/>
  <c r="M9" i="50"/>
  <c r="M44" i="3"/>
  <c r="M22" i="50"/>
  <c r="M14" i="50"/>
  <c r="L99" i="3"/>
  <c r="L25" i="50"/>
  <c r="M51" i="3"/>
  <c r="M66" i="3"/>
  <c r="M91" i="3"/>
  <c r="L91" i="3"/>
  <c r="M154" i="3"/>
  <c r="L217" i="3"/>
  <c r="L283" i="3"/>
  <c r="L347" i="3"/>
  <c r="L45" i="3"/>
  <c r="M145" i="3"/>
  <c r="M208" i="3"/>
  <c r="M272" i="3"/>
  <c r="L338" i="3"/>
  <c r="M401" i="3"/>
  <c r="M155" i="3"/>
  <c r="L220" i="3"/>
  <c r="L282" i="3"/>
  <c r="M378" i="3"/>
  <c r="M159" i="3"/>
  <c r="M224" i="3"/>
  <c r="M286" i="3"/>
  <c r="L350" i="3"/>
  <c r="L424" i="3"/>
  <c r="L487" i="3"/>
  <c r="M464" i="3"/>
  <c r="M440" i="3"/>
  <c r="M412" i="3"/>
  <c r="M473" i="3"/>
  <c r="L221" i="50"/>
  <c r="M221" i="50"/>
  <c r="M232" i="50"/>
  <c r="L232" i="50"/>
  <c r="M158" i="50"/>
  <c r="L158" i="50"/>
  <c r="M12" i="50"/>
  <c r="L12" i="50"/>
  <c r="L280" i="3"/>
  <c r="M280" i="3"/>
  <c r="L163" i="3"/>
  <c r="M163" i="3"/>
  <c r="M100" i="50"/>
  <c r="L100" i="50"/>
  <c r="L195" i="50"/>
  <c r="M195" i="50"/>
  <c r="M11" i="50"/>
  <c r="L11" i="50"/>
  <c r="M76" i="3"/>
  <c r="L76" i="3"/>
  <c r="M52" i="3"/>
  <c r="L52" i="3"/>
  <c r="L108" i="3"/>
  <c r="M108" i="3"/>
  <c r="L204" i="3"/>
  <c r="M204" i="3"/>
  <c r="L268" i="3"/>
  <c r="M268" i="3"/>
  <c r="M317" i="3"/>
  <c r="L317" i="3"/>
  <c r="L366" i="3"/>
  <c r="M366" i="3"/>
  <c r="L210" i="3"/>
  <c r="M210" i="3"/>
  <c r="L323" i="3"/>
  <c r="M323" i="3"/>
  <c r="L182" i="3"/>
  <c r="M182" i="3"/>
  <c r="M254" i="3"/>
  <c r="L254" i="3"/>
  <c r="M363" i="3"/>
  <c r="L363" i="3"/>
  <c r="M458" i="3"/>
  <c r="L458" i="3"/>
  <c r="M415" i="3"/>
  <c r="L415" i="3"/>
  <c r="L482" i="3"/>
  <c r="M482" i="3"/>
  <c r="M199" i="50"/>
  <c r="L199" i="50"/>
  <c r="L164" i="50"/>
  <c r="M164" i="50"/>
  <c r="L102" i="3"/>
  <c r="M102" i="3"/>
  <c r="L143" i="3"/>
  <c r="M143" i="3"/>
  <c r="L238" i="3"/>
  <c r="M238" i="3"/>
  <c r="L368" i="3"/>
  <c r="M368" i="3"/>
  <c r="L132" i="3"/>
  <c r="M132" i="3"/>
  <c r="M357" i="3"/>
  <c r="L357" i="3"/>
  <c r="L443" i="3"/>
  <c r="M443" i="3"/>
  <c r="M467" i="3"/>
  <c r="L467" i="3"/>
  <c r="M57" i="50"/>
  <c r="L57" i="50"/>
  <c r="M193" i="50"/>
  <c r="L193" i="50"/>
  <c r="M44" i="50"/>
  <c r="L44" i="50"/>
  <c r="M59" i="3"/>
  <c r="L59" i="3"/>
  <c r="M274" i="3"/>
  <c r="L274" i="3"/>
  <c r="M136" i="3"/>
  <c r="L136" i="3"/>
  <c r="M199" i="3"/>
  <c r="L199" i="3"/>
  <c r="L346" i="3"/>
  <c r="M346" i="3"/>
  <c r="L495" i="3"/>
  <c r="M495" i="3"/>
  <c r="M161" i="50"/>
  <c r="L161" i="50"/>
  <c r="L168" i="50"/>
  <c r="M168" i="50"/>
  <c r="L96" i="50"/>
  <c r="M96" i="50"/>
  <c r="L51" i="50"/>
  <c r="M51" i="50"/>
  <c r="M36" i="3"/>
  <c r="L36" i="3"/>
  <c r="M93" i="3"/>
  <c r="L93" i="3"/>
  <c r="L33" i="3"/>
  <c r="M33" i="3"/>
  <c r="M60" i="3"/>
  <c r="L60" i="3"/>
  <c r="M117" i="3"/>
  <c r="L117" i="3"/>
  <c r="L156" i="3"/>
  <c r="M156" i="3"/>
  <c r="M219" i="3"/>
  <c r="L219" i="3"/>
  <c r="M285" i="3"/>
  <c r="L285" i="3"/>
  <c r="M326" i="3"/>
  <c r="L326" i="3"/>
  <c r="M389" i="3"/>
  <c r="L389" i="3"/>
  <c r="L242" i="3"/>
  <c r="M242" i="3"/>
  <c r="M340" i="3"/>
  <c r="L340" i="3"/>
  <c r="M403" i="3"/>
  <c r="L403" i="3"/>
  <c r="M190" i="3"/>
  <c r="L190" i="3"/>
  <c r="M269" i="3"/>
  <c r="L269" i="3"/>
  <c r="M300" i="3"/>
  <c r="L300" i="3"/>
  <c r="M388" i="3"/>
  <c r="L388" i="3"/>
  <c r="L466" i="3"/>
  <c r="M466" i="3"/>
  <c r="M432" i="3"/>
  <c r="L432" i="3"/>
  <c r="L425" i="3"/>
  <c r="M425" i="3"/>
  <c r="M490" i="3"/>
  <c r="L490" i="3"/>
  <c r="M235" i="50"/>
  <c r="L235" i="50"/>
  <c r="M172" i="50"/>
  <c r="L172" i="50"/>
  <c r="L108" i="50"/>
  <c r="M108" i="50"/>
  <c r="L183" i="50"/>
  <c r="M183" i="50"/>
  <c r="L148" i="50"/>
  <c r="M148" i="50"/>
  <c r="M78" i="50"/>
  <c r="L78" i="50"/>
  <c r="M34" i="50"/>
  <c r="L34" i="50"/>
  <c r="M55" i="3"/>
  <c r="L55" i="3"/>
  <c r="L35" i="3"/>
  <c r="M35" i="3"/>
  <c r="M79" i="3"/>
  <c r="L79" i="3"/>
  <c r="M158" i="3"/>
  <c r="L158" i="3"/>
  <c r="L206" i="3"/>
  <c r="M206" i="3"/>
  <c r="L262" i="3"/>
  <c r="M262" i="3"/>
  <c r="L328" i="3"/>
  <c r="M328" i="3"/>
  <c r="L375" i="3"/>
  <c r="M375" i="3"/>
  <c r="M109" i="3"/>
  <c r="L109" i="3"/>
  <c r="L157" i="3"/>
  <c r="M157" i="3"/>
  <c r="L244" i="3"/>
  <c r="M244" i="3"/>
  <c r="M382" i="3"/>
  <c r="L382" i="3"/>
  <c r="M263" i="3"/>
  <c r="L263" i="3"/>
  <c r="L460" i="3"/>
  <c r="M460" i="3"/>
  <c r="L476" i="3"/>
  <c r="M476" i="3"/>
  <c r="M484" i="3"/>
  <c r="L484" i="3"/>
  <c r="L65" i="3"/>
  <c r="M65" i="3"/>
  <c r="L81" i="3"/>
  <c r="M81" i="3"/>
  <c r="M183" i="3"/>
  <c r="L183" i="3"/>
  <c r="L330" i="3"/>
  <c r="M330" i="3"/>
  <c r="M134" i="3"/>
  <c r="L134" i="3"/>
  <c r="M214" i="3"/>
  <c r="L214" i="3"/>
  <c r="M407" i="3"/>
  <c r="L407" i="3"/>
  <c r="L186" i="3"/>
  <c r="M186" i="3"/>
  <c r="L250" i="3"/>
  <c r="M250" i="3"/>
  <c r="L311" i="3"/>
  <c r="M311" i="3"/>
  <c r="L359" i="3"/>
  <c r="M359" i="3"/>
  <c r="L400" i="3"/>
  <c r="M400" i="3"/>
  <c r="M428" i="3"/>
  <c r="L428" i="3"/>
  <c r="M494" i="3"/>
  <c r="L494" i="3"/>
  <c r="M101" i="50"/>
  <c r="L101" i="50"/>
  <c r="M88" i="50"/>
  <c r="L88" i="50"/>
  <c r="M38" i="50"/>
  <c r="L38" i="50"/>
  <c r="L21" i="50"/>
  <c r="M21" i="50"/>
  <c r="M104" i="50"/>
  <c r="L104" i="50"/>
  <c r="M93" i="50"/>
  <c r="L93" i="50"/>
  <c r="M41" i="50"/>
  <c r="L41" i="50"/>
  <c r="M73" i="50"/>
  <c r="L73" i="50"/>
  <c r="L33" i="50"/>
  <c r="M33" i="50"/>
  <c r="M24" i="50"/>
  <c r="L24" i="50"/>
  <c r="M16" i="50"/>
  <c r="L16" i="50"/>
  <c r="L146" i="50"/>
  <c r="M146" i="50"/>
  <c r="L118" i="50"/>
  <c r="M118" i="50"/>
  <c r="M90" i="50"/>
  <c r="L90" i="50"/>
  <c r="M68" i="50"/>
  <c r="L68" i="50"/>
  <c r="L32" i="50"/>
  <c r="M32" i="50"/>
  <c r="L82" i="50"/>
  <c r="M82" i="50"/>
  <c r="M23" i="50"/>
  <c r="L23" i="50"/>
  <c r="M15" i="50"/>
  <c r="L15" i="50"/>
  <c r="M167" i="3"/>
  <c r="L167" i="3"/>
  <c r="M232" i="3"/>
  <c r="L232" i="3"/>
  <c r="M229" i="3"/>
  <c r="L229" i="3"/>
  <c r="L144" i="3"/>
  <c r="M144" i="3"/>
  <c r="M437" i="3"/>
  <c r="L437" i="3"/>
  <c r="M187" i="3"/>
  <c r="L187" i="3"/>
  <c r="L97" i="3"/>
  <c r="M97" i="3"/>
  <c r="M275" i="3"/>
  <c r="L275" i="3"/>
  <c r="L337" i="3"/>
  <c r="M337" i="3"/>
  <c r="M377" i="3"/>
  <c r="L377" i="3"/>
  <c r="L436" i="3"/>
  <c r="M436" i="3"/>
  <c r="L469" i="3"/>
  <c r="M469" i="3"/>
  <c r="K312" i="50"/>
  <c r="L312" i="50" s="1"/>
  <c r="K376" i="50"/>
  <c r="L376" i="50" s="1"/>
  <c r="K447" i="50"/>
  <c r="M447" i="50" s="1"/>
  <c r="K451" i="50"/>
  <c r="M451" i="50" s="1"/>
  <c r="K483" i="50"/>
  <c r="M483" i="50" s="1"/>
  <c r="K456" i="50"/>
  <c r="M456" i="50" s="1"/>
  <c r="K488" i="50"/>
  <c r="L488" i="50" s="1"/>
  <c r="K277" i="50"/>
  <c r="L277" i="50" s="1"/>
  <c r="K305" i="50"/>
  <c r="L305" i="50" s="1"/>
  <c r="K439" i="50"/>
  <c r="L439" i="50" s="1"/>
  <c r="K471" i="50"/>
  <c r="M471" i="50" s="1"/>
  <c r="K503" i="50"/>
  <c r="L503" i="50" s="1"/>
  <c r="K383" i="50"/>
  <c r="M383" i="50" s="1"/>
  <c r="K415" i="50"/>
  <c r="L415" i="50" s="1"/>
  <c r="K314" i="50"/>
  <c r="M314" i="50" s="1"/>
  <c r="K346" i="50"/>
  <c r="L346" i="50" s="1"/>
  <c r="K378" i="50"/>
  <c r="M378" i="50" s="1"/>
  <c r="K449" i="50"/>
  <c r="M449" i="50" s="1"/>
  <c r="K481" i="50"/>
  <c r="M481" i="50" s="1"/>
  <c r="K259" i="50"/>
  <c r="M259" i="50" s="1"/>
  <c r="K287" i="50"/>
  <c r="M287" i="50" s="1"/>
  <c r="K450" i="50"/>
  <c r="M450" i="50" s="1"/>
  <c r="K482" i="50"/>
  <c r="M482" i="50" s="1"/>
  <c r="M491" i="3"/>
  <c r="L491" i="3"/>
  <c r="K241" i="50"/>
  <c r="M241" i="50" s="1"/>
  <c r="K349" i="50"/>
  <c r="M349" i="50" s="1"/>
  <c r="K317" i="50"/>
  <c r="M317" i="50" s="1"/>
  <c r="K363" i="50"/>
  <c r="L363" i="50" s="1"/>
  <c r="L130" i="3"/>
  <c r="M130" i="3"/>
  <c r="L465" i="3"/>
  <c r="M465" i="3"/>
  <c r="L120" i="3"/>
  <c r="M120" i="3"/>
  <c r="M371" i="3"/>
  <c r="L371" i="3"/>
  <c r="M194" i="3"/>
  <c r="L194" i="3"/>
  <c r="M258" i="3"/>
  <c r="L258" i="3"/>
  <c r="L115" i="3"/>
  <c r="M115" i="3"/>
  <c r="L196" i="3"/>
  <c r="M196" i="3"/>
  <c r="L260" i="3"/>
  <c r="M260" i="3"/>
  <c r="M339" i="3"/>
  <c r="L339" i="3"/>
  <c r="K242" i="50"/>
  <c r="M242" i="50" s="1"/>
  <c r="L225" i="3"/>
  <c r="M225" i="3"/>
  <c r="M261" i="3"/>
  <c r="L261" i="3"/>
  <c r="K380" i="50"/>
  <c r="L380" i="50" s="1"/>
  <c r="K348" i="50"/>
  <c r="M348" i="50" s="1"/>
  <c r="K315" i="50"/>
  <c r="M315" i="50" s="1"/>
  <c r="K266" i="50"/>
  <c r="M266" i="50" s="1"/>
  <c r="K240" i="50"/>
  <c r="M240" i="50" s="1"/>
  <c r="K260" i="50"/>
  <c r="M260" i="50" s="1"/>
  <c r="K226" i="50"/>
  <c r="M226" i="50" s="1"/>
  <c r="K194" i="50"/>
  <c r="M194" i="50" s="1"/>
  <c r="M253" i="3"/>
  <c r="L253" i="3"/>
  <c r="L441" i="3"/>
  <c r="M441" i="3"/>
  <c r="M450" i="3"/>
  <c r="L450" i="3"/>
  <c r="L173" i="3"/>
  <c r="M173" i="3"/>
  <c r="L483" i="3"/>
  <c r="M483" i="3"/>
  <c r="M205" i="50"/>
  <c r="M171" i="50"/>
  <c r="L107" i="50"/>
  <c r="M234" i="50"/>
  <c r="M202" i="50"/>
  <c r="M150" i="50"/>
  <c r="M122" i="50"/>
  <c r="L94" i="50"/>
  <c r="L217" i="50"/>
  <c r="L185" i="50"/>
  <c r="M163" i="50"/>
  <c r="M143" i="50"/>
  <c r="M115" i="50"/>
  <c r="L149" i="50"/>
  <c r="L117" i="50"/>
  <c r="L85" i="50"/>
  <c r="L53" i="50"/>
  <c r="M89" i="3"/>
  <c r="L35" i="50"/>
  <c r="M58" i="50"/>
  <c r="L61" i="50"/>
  <c r="M48" i="3"/>
  <c r="M106" i="3"/>
  <c r="M169" i="3"/>
  <c r="L234" i="3"/>
  <c r="L299" i="3"/>
  <c r="L364" i="3"/>
  <c r="M160" i="3"/>
  <c r="M223" i="3"/>
  <c r="M289" i="3"/>
  <c r="L353" i="3"/>
  <c r="M9" i="3"/>
  <c r="M107" i="3"/>
  <c r="M172" i="3"/>
  <c r="L235" i="3"/>
  <c r="L298" i="3"/>
  <c r="L394" i="3"/>
  <c r="M111" i="3"/>
  <c r="L175" i="3"/>
  <c r="M239" i="3"/>
  <c r="L302" i="3"/>
  <c r="M365" i="3"/>
  <c r="M439" i="3"/>
  <c r="M413" i="3"/>
  <c r="L480" i="3"/>
  <c r="L455" i="3"/>
  <c r="L427" i="3"/>
  <c r="M110" i="50"/>
  <c r="M160" i="50"/>
  <c r="L112" i="50"/>
  <c r="M76" i="50"/>
  <c r="M36" i="50"/>
  <c r="L86" i="3"/>
  <c r="L304" i="3"/>
  <c r="L188" i="50"/>
  <c r="M176" i="50"/>
  <c r="L486" i="3"/>
  <c r="L335" i="3"/>
  <c r="M173" i="50"/>
  <c r="L105" i="3"/>
  <c r="M94" i="3"/>
  <c r="L462" i="3"/>
  <c r="L478" i="3"/>
  <c r="L200" i="50"/>
  <c r="K322" i="50"/>
  <c r="M322" i="50" s="1"/>
  <c r="K490" i="50"/>
  <c r="M490" i="50" s="1"/>
  <c r="K446" i="50"/>
  <c r="M446" i="50" s="1"/>
  <c r="K478" i="50"/>
  <c r="L478" i="50" s="1"/>
  <c r="K391" i="50"/>
  <c r="L391" i="50" s="1"/>
  <c r="K423" i="50"/>
  <c r="L423" i="50" s="1"/>
  <c r="K251" i="50"/>
  <c r="M251" i="50" s="1"/>
  <c r="K342" i="50"/>
  <c r="L342" i="50" s="1"/>
  <c r="K430" i="50"/>
  <c r="M430" i="50" s="1"/>
  <c r="K462" i="50"/>
  <c r="M462" i="50" s="1"/>
  <c r="K494" i="50"/>
  <c r="M494" i="50" s="1"/>
  <c r="K407" i="50"/>
  <c r="M407" i="50" s="1"/>
  <c r="K358" i="50"/>
  <c r="M358" i="50" s="1"/>
  <c r="K339" i="50"/>
  <c r="M339" i="50" s="1"/>
  <c r="K394" i="50"/>
  <c r="M394" i="50" s="1"/>
  <c r="K426" i="50"/>
  <c r="M426" i="50" s="1"/>
  <c r="K458" i="50"/>
  <c r="M458" i="50" s="1"/>
  <c r="K467" i="50"/>
  <c r="L467" i="50" s="1"/>
  <c r="J506" i="50"/>
  <c r="K288" i="50"/>
  <c r="M288" i="50" s="1"/>
  <c r="I506" i="50"/>
  <c r="K272" i="50"/>
  <c r="M272" i="50" s="1"/>
  <c r="K435" i="50"/>
  <c r="L435" i="50" s="1"/>
  <c r="K499" i="50"/>
  <c r="M499" i="50" s="1"/>
  <c r="K399" i="50"/>
  <c r="L399" i="50" s="1"/>
  <c r="K296" i="50"/>
  <c r="M296" i="50" s="1"/>
  <c r="K368" i="50"/>
  <c r="L368" i="50" s="1"/>
  <c r="K382" i="50"/>
  <c r="L382" i="50" s="1"/>
  <c r="K352" i="50"/>
  <c r="M352" i="50" s="1"/>
  <c r="K285" i="50"/>
  <c r="L285" i="50" s="1"/>
  <c r="G30" i="6"/>
  <c r="K316" i="50"/>
  <c r="M316" i="50" s="1"/>
  <c r="K372" i="50"/>
  <c r="M372" i="50" s="1"/>
  <c r="K280" i="50"/>
  <c r="L280" i="50" s="1"/>
  <c r="K254" i="50"/>
  <c r="M254" i="50" s="1"/>
  <c r="K448" i="50"/>
  <c r="L448" i="50" s="1"/>
  <c r="K299" i="50"/>
  <c r="M299" i="50" s="1"/>
  <c r="K269" i="50"/>
  <c r="M269" i="50" s="1"/>
  <c r="K310" i="50"/>
  <c r="L310" i="50" s="1"/>
  <c r="K268" i="50"/>
  <c r="L268" i="50" s="1"/>
  <c r="K340" i="50"/>
  <c r="L340" i="50" s="1"/>
  <c r="K308" i="50"/>
  <c r="L308" i="50" s="1"/>
  <c r="K256" i="50"/>
  <c r="M256" i="50" s="1"/>
  <c r="K270" i="50"/>
  <c r="M270" i="50" s="1"/>
  <c r="K291" i="50"/>
  <c r="M291" i="50" s="1"/>
  <c r="K281" i="50"/>
  <c r="L281" i="50" s="1"/>
  <c r="K248" i="50"/>
  <c r="L248" i="50" s="1"/>
  <c r="K410" i="50"/>
  <c r="L410" i="50" s="1"/>
  <c r="K442" i="50"/>
  <c r="M442" i="50" s="1"/>
  <c r="K474" i="50"/>
  <c r="M474" i="50" s="1"/>
  <c r="K364" i="50"/>
  <c r="M364" i="50" s="1"/>
  <c r="K332" i="50"/>
  <c r="L332" i="50" s="1"/>
  <c r="K250" i="50"/>
  <c r="M250" i="50" s="1"/>
  <c r="K334" i="50"/>
  <c r="M334" i="50" s="1"/>
  <c r="K252" i="50"/>
  <c r="L252" i="50" s="1"/>
  <c r="K356" i="50"/>
  <c r="M356" i="50" s="1"/>
  <c r="K324" i="50"/>
  <c r="M324" i="50" s="1"/>
  <c r="K292" i="50"/>
  <c r="M292" i="50" s="1"/>
  <c r="K331" i="50"/>
  <c r="M331" i="50" s="1"/>
  <c r="K264" i="50"/>
  <c r="M264" i="50" s="1"/>
  <c r="K309" i="50"/>
  <c r="M309" i="50" s="1"/>
  <c r="K355" i="50"/>
  <c r="L355" i="50" s="1"/>
  <c r="K336" i="50"/>
  <c r="L336" i="50" s="1"/>
  <c r="K283" i="50"/>
  <c r="L283" i="50" s="1"/>
  <c r="K320" i="50"/>
  <c r="M320" i="50" s="1"/>
  <c r="K373" i="50"/>
  <c r="M373" i="50" s="1"/>
  <c r="K341" i="50"/>
  <c r="M341" i="50" s="1"/>
  <c r="K282" i="50"/>
  <c r="M282" i="50" s="1"/>
  <c r="K253" i="50"/>
  <c r="M253" i="50" s="1"/>
  <c r="K357" i="50"/>
  <c r="L357" i="50" s="1"/>
  <c r="K293" i="50"/>
  <c r="L293" i="50" s="1"/>
  <c r="K298" i="50"/>
  <c r="L298" i="50" s="1"/>
  <c r="K267" i="50"/>
  <c r="L267" i="50" s="1"/>
  <c r="K344" i="50"/>
  <c r="M344" i="50" s="1"/>
  <c r="K328" i="50"/>
  <c r="L328" i="50" s="1"/>
  <c r="K455" i="50"/>
  <c r="L455" i="50" s="1"/>
  <c r="K487" i="50"/>
  <c r="L487" i="50" s="1"/>
  <c r="K258" i="50"/>
  <c r="L258" i="50" s="1"/>
  <c r="K374" i="50"/>
  <c r="M374" i="50" s="1"/>
  <c r="K403" i="50"/>
  <c r="M403" i="50" s="1"/>
  <c r="K412" i="50"/>
  <c r="M412" i="50" s="1"/>
  <c r="K444" i="50"/>
  <c r="M444" i="50" s="1"/>
  <c r="K476" i="50"/>
  <c r="M476" i="50" s="1"/>
  <c r="K392" i="50"/>
  <c r="M392" i="50" s="1"/>
  <c r="K424" i="50"/>
  <c r="M424" i="50" s="1"/>
  <c r="K453" i="50"/>
  <c r="M453" i="50" s="1"/>
  <c r="K485" i="50"/>
  <c r="M485" i="50" s="1"/>
  <c r="K413" i="50"/>
  <c r="M413" i="50" s="1"/>
  <c r="K445" i="50"/>
  <c r="M445" i="50" s="1"/>
  <c r="K477" i="50"/>
  <c r="M477" i="50" s="1"/>
  <c r="K390" i="50"/>
  <c r="M390" i="50" s="1"/>
  <c r="K422" i="50"/>
  <c r="M422" i="50" s="1"/>
  <c r="K393" i="50"/>
  <c r="M393" i="50" s="1"/>
  <c r="K425" i="50"/>
  <c r="M425" i="50" s="1"/>
  <c r="K454" i="50"/>
  <c r="M454" i="50" s="1"/>
  <c r="K486" i="50"/>
  <c r="L486" i="50" s="1"/>
  <c r="K375" i="50"/>
  <c r="M375" i="50" s="1"/>
  <c r="K343" i="50"/>
  <c r="L343" i="50" s="1"/>
  <c r="K311" i="50"/>
  <c r="M311" i="50" s="1"/>
  <c r="K273" i="50"/>
  <c r="L273" i="50" s="1"/>
  <c r="K353" i="50"/>
  <c r="L353" i="50" s="1"/>
  <c r="K321" i="50"/>
  <c r="M321" i="50" s="1"/>
  <c r="K286" i="50"/>
  <c r="L286" i="50" s="1"/>
  <c r="K255" i="50"/>
  <c r="L255" i="50" s="1"/>
  <c r="K411" i="50"/>
  <c r="M411" i="50" s="1"/>
  <c r="K480" i="50"/>
  <c r="L480" i="50" s="1"/>
  <c r="K452" i="50"/>
  <c r="M452" i="50" s="1"/>
  <c r="K484" i="50"/>
  <c r="L484" i="50" s="1"/>
  <c r="K388" i="50"/>
  <c r="L388" i="50" s="1"/>
  <c r="K420" i="50"/>
  <c r="L420" i="50" s="1"/>
  <c r="K400" i="50"/>
  <c r="L400" i="50" s="1"/>
  <c r="K389" i="50"/>
  <c r="L389" i="50" s="1"/>
  <c r="K421" i="50"/>
  <c r="M421" i="50" s="1"/>
  <c r="K398" i="50"/>
  <c r="L398" i="50" s="1"/>
  <c r="K401" i="50"/>
  <c r="L401" i="50" s="1"/>
  <c r="K367" i="50"/>
  <c r="L367" i="50" s="1"/>
  <c r="K335" i="50"/>
  <c r="M335" i="50" s="1"/>
  <c r="K300" i="50"/>
  <c r="L300" i="50" s="1"/>
  <c r="K377" i="50"/>
  <c r="M377" i="50" s="1"/>
  <c r="K345" i="50"/>
  <c r="M345" i="50" s="1"/>
  <c r="K313" i="50"/>
  <c r="M313" i="50" s="1"/>
  <c r="K387" i="50"/>
  <c r="L387" i="50" s="1"/>
  <c r="K419" i="50"/>
  <c r="L419" i="50" s="1"/>
  <c r="K396" i="50"/>
  <c r="M396" i="50" s="1"/>
  <c r="K428" i="50"/>
  <c r="M428" i="50" s="1"/>
  <c r="K460" i="50"/>
  <c r="M460" i="50" s="1"/>
  <c r="K492" i="50"/>
  <c r="L492" i="50" s="1"/>
  <c r="K408" i="50"/>
  <c r="M408" i="50" s="1"/>
  <c r="K437" i="50"/>
  <c r="M437" i="50" s="1"/>
  <c r="K469" i="50"/>
  <c r="M469" i="50" s="1"/>
  <c r="K501" i="50"/>
  <c r="M501" i="50" s="1"/>
  <c r="K397" i="50"/>
  <c r="M397" i="50" s="1"/>
  <c r="K429" i="50"/>
  <c r="M429" i="50" s="1"/>
  <c r="K461" i="50"/>
  <c r="M461" i="50" s="1"/>
  <c r="K493" i="50"/>
  <c r="M493" i="50" s="1"/>
  <c r="K406" i="50"/>
  <c r="M406" i="50" s="1"/>
  <c r="K409" i="50"/>
  <c r="M409" i="50" s="1"/>
  <c r="K438" i="50"/>
  <c r="L438" i="50" s="1"/>
  <c r="K470" i="50"/>
  <c r="L470" i="50" s="1"/>
  <c r="K502" i="50"/>
  <c r="L502" i="50" s="1"/>
  <c r="K359" i="50"/>
  <c r="L359" i="50" s="1"/>
  <c r="K327" i="50"/>
  <c r="L327" i="50" s="1"/>
  <c r="K257" i="50"/>
  <c r="M257" i="50" s="1"/>
  <c r="K369" i="50"/>
  <c r="M369" i="50" s="1"/>
  <c r="K337" i="50"/>
  <c r="L337" i="50" s="1"/>
  <c r="K302" i="50"/>
  <c r="L302" i="50" s="1"/>
  <c r="K271" i="50"/>
  <c r="M271" i="50" s="1"/>
  <c r="K395" i="50"/>
  <c r="L395" i="50" s="1"/>
  <c r="K427" i="50"/>
  <c r="L427" i="50" s="1"/>
  <c r="K432" i="50"/>
  <c r="M432" i="50" s="1"/>
  <c r="K464" i="50"/>
  <c r="M464" i="50" s="1"/>
  <c r="K496" i="50"/>
  <c r="M496" i="50" s="1"/>
  <c r="K436" i="50"/>
  <c r="L436" i="50" s="1"/>
  <c r="K468" i="50"/>
  <c r="L468" i="50" s="1"/>
  <c r="K500" i="50"/>
  <c r="M500" i="50" s="1"/>
  <c r="K404" i="50"/>
  <c r="M404" i="50" s="1"/>
  <c r="K384" i="50"/>
  <c r="M384" i="50" s="1"/>
  <c r="K416" i="50"/>
  <c r="M416" i="50" s="1"/>
  <c r="K405" i="50"/>
  <c r="M405" i="50" s="1"/>
  <c r="K414" i="50"/>
  <c r="M414" i="50" s="1"/>
  <c r="K385" i="50"/>
  <c r="M385" i="50" s="1"/>
  <c r="K417" i="50"/>
  <c r="M417" i="50" s="1"/>
  <c r="K351" i="50"/>
  <c r="M351" i="50" s="1"/>
  <c r="K319" i="50"/>
  <c r="L319" i="50" s="1"/>
  <c r="K284" i="50"/>
  <c r="L284" i="50" s="1"/>
  <c r="K361" i="50"/>
  <c r="M361" i="50" s="1"/>
  <c r="K329" i="50"/>
  <c r="L329" i="50" s="1"/>
  <c r="M290" i="50" l="1"/>
  <c r="M386" i="50"/>
  <c r="M278" i="50"/>
  <c r="L441" i="50"/>
  <c r="L418" i="50"/>
  <c r="L276" i="50"/>
  <c r="L505" i="50"/>
  <c r="M459" i="50"/>
  <c r="L491" i="50"/>
  <c r="L475" i="50"/>
  <c r="L443" i="50"/>
  <c r="L402" i="50"/>
  <c r="L338" i="50"/>
  <c r="M366" i="50"/>
  <c r="L479" i="50"/>
  <c r="M362" i="50"/>
  <c r="M304" i="50"/>
  <c r="M277" i="50"/>
  <c r="L317" i="50"/>
  <c r="L473" i="50"/>
  <c r="L497" i="50"/>
  <c r="M457" i="50"/>
  <c r="L274" i="50"/>
  <c r="L303" i="50"/>
  <c r="L289" i="50"/>
  <c r="L489" i="50"/>
  <c r="L301" i="50"/>
  <c r="L370" i="50"/>
  <c r="L381" i="50"/>
  <c r="M504" i="50"/>
  <c r="M440" i="50"/>
  <c r="M346" i="50"/>
  <c r="M262" i="50"/>
  <c r="M363" i="50"/>
  <c r="L481" i="50"/>
  <c r="M312" i="50"/>
  <c r="L325" i="50"/>
  <c r="M472" i="50"/>
  <c r="L330" i="50"/>
  <c r="M305" i="50"/>
  <c r="M294" i="50"/>
  <c r="M371" i="50"/>
  <c r="L226" i="50"/>
  <c r="L242" i="50"/>
  <c r="L378" i="50"/>
  <c r="L456" i="50"/>
  <c r="M295" i="50"/>
  <c r="M503" i="50"/>
  <c r="M318" i="50"/>
  <c r="M333" i="50"/>
  <c r="L495" i="50"/>
  <c r="M360" i="50"/>
  <c r="M206" i="50"/>
  <c r="L350" i="50"/>
  <c r="L433" i="50"/>
  <c r="L315" i="50"/>
  <c r="L314" i="50"/>
  <c r="M439" i="50"/>
  <c r="L483" i="50"/>
  <c r="L326" i="50"/>
  <c r="L323" i="50"/>
  <c r="L466" i="50"/>
  <c r="L275" i="50"/>
  <c r="L431" i="50"/>
  <c r="L266" i="50"/>
  <c r="M380" i="50"/>
  <c r="L241" i="50"/>
  <c r="L482" i="50"/>
  <c r="L287" i="50"/>
  <c r="L383" i="50"/>
  <c r="M279" i="50"/>
  <c r="M379" i="50"/>
  <c r="L261" i="50"/>
  <c r="M190" i="50"/>
  <c r="L372" i="50"/>
  <c r="L316" i="50"/>
  <c r="M310" i="50"/>
  <c r="M248" i="50"/>
  <c r="L269" i="50"/>
  <c r="L299" i="50"/>
  <c r="L352" i="50"/>
  <c r="L321" i="50"/>
  <c r="L375" i="50"/>
  <c r="M467" i="50"/>
  <c r="L454" i="50"/>
  <c r="L390" i="50"/>
  <c r="L458" i="50"/>
  <c r="L453" i="50"/>
  <c r="M389" i="50"/>
  <c r="M448" i="50"/>
  <c r="M337" i="50"/>
  <c r="M419" i="50"/>
  <c r="M410" i="50"/>
  <c r="L264" i="50"/>
  <c r="L331" i="50"/>
  <c r="L292" i="50"/>
  <c r="L349" i="50"/>
  <c r="M281" i="50"/>
  <c r="L260" i="50"/>
  <c r="L361" i="50"/>
  <c r="M357" i="50"/>
  <c r="L351" i="50"/>
  <c r="M423" i="50"/>
  <c r="L417" i="50"/>
  <c r="L414" i="50"/>
  <c r="L405" i="50"/>
  <c r="M283" i="50"/>
  <c r="L384" i="50"/>
  <c r="L500" i="50"/>
  <c r="L496" i="50"/>
  <c r="M273" i="50"/>
  <c r="M382" i="50"/>
  <c r="L494" i="50"/>
  <c r="M368" i="50"/>
  <c r="L341" i="50"/>
  <c r="L364" i="50"/>
  <c r="L373" i="50"/>
  <c r="L253" i="50"/>
  <c r="M268" i="50"/>
  <c r="L320" i="50"/>
  <c r="L257" i="50"/>
  <c r="M415" i="50"/>
  <c r="L409" i="50"/>
  <c r="L493" i="50"/>
  <c r="M367" i="50"/>
  <c r="L501" i="50"/>
  <c r="L460" i="50"/>
  <c r="M492" i="50"/>
  <c r="M487" i="50"/>
  <c r="M353" i="50"/>
  <c r="L499" i="50"/>
  <c r="L291" i="50"/>
  <c r="L347" i="50"/>
  <c r="M265" i="50"/>
  <c r="M297" i="50"/>
  <c r="L313" i="50"/>
  <c r="L335" i="50"/>
  <c r="M498" i="50"/>
  <c r="M359" i="50"/>
  <c r="M502" i="50"/>
  <c r="M488" i="50"/>
  <c r="L452" i="50"/>
  <c r="M468" i="50"/>
  <c r="M463" i="50"/>
  <c r="L446" i="50"/>
  <c r="L240" i="50"/>
  <c r="L296" i="50"/>
  <c r="L348" i="50"/>
  <c r="M280" i="50"/>
  <c r="M435" i="50"/>
  <c r="L425" i="50"/>
  <c r="L450" i="50"/>
  <c r="L477" i="50"/>
  <c r="L259" i="50"/>
  <c r="L426" i="50"/>
  <c r="L424" i="50"/>
  <c r="L449" i="50"/>
  <c r="L476" i="50"/>
  <c r="L451" i="50"/>
  <c r="M387" i="50"/>
  <c r="M376" i="50"/>
  <c r="M263" i="50"/>
  <c r="L324" i="50"/>
  <c r="L251" i="50"/>
  <c r="M342" i="50"/>
  <c r="L334" i="50"/>
  <c r="M267" i="50"/>
  <c r="M293" i="50"/>
  <c r="M255" i="50"/>
  <c r="M391" i="50"/>
  <c r="L385" i="50"/>
  <c r="M486" i="50"/>
  <c r="L464" i="50"/>
  <c r="M329" i="50"/>
  <c r="M484" i="50"/>
  <c r="L462" i="50"/>
  <c r="M336" i="50"/>
  <c r="M307" i="50"/>
  <c r="L282" i="50"/>
  <c r="L369" i="50"/>
  <c r="L434" i="50"/>
  <c r="L461" i="50"/>
  <c r="L474" i="50"/>
  <c r="L469" i="50"/>
  <c r="L428" i="50"/>
  <c r="M302" i="50"/>
  <c r="M455" i="50"/>
  <c r="M328" i="50"/>
  <c r="L339" i="50"/>
  <c r="L256" i="50"/>
  <c r="M355" i="50"/>
  <c r="L345" i="50"/>
  <c r="L471" i="50"/>
  <c r="M327" i="50"/>
  <c r="M470" i="50"/>
  <c r="M465" i="50"/>
  <c r="L322" i="50"/>
  <c r="M420" i="50"/>
  <c r="L411" i="50"/>
  <c r="M285" i="50"/>
  <c r="M436" i="50"/>
  <c r="M427" i="50"/>
  <c r="L288" i="50"/>
  <c r="L194" i="50"/>
  <c r="L272" i="50"/>
  <c r="L358" i="50"/>
  <c r="M258" i="50"/>
  <c r="L311" i="50"/>
  <c r="M399" i="50"/>
  <c r="L393" i="50"/>
  <c r="L445" i="50"/>
  <c r="M319" i="50"/>
  <c r="L394" i="50"/>
  <c r="L392" i="50"/>
  <c r="L444" i="50"/>
  <c r="M286" i="50"/>
  <c r="L403" i="50"/>
  <c r="L447" i="50"/>
  <c r="M284" i="50"/>
  <c r="M238" i="50"/>
  <c r="M245" i="50"/>
  <c r="L356" i="50"/>
  <c r="M249" i="50"/>
  <c r="M252" i="50"/>
  <c r="L374" i="50"/>
  <c r="M298" i="50"/>
  <c r="M478" i="50"/>
  <c r="M343" i="50"/>
  <c r="L432" i="50"/>
  <c r="L430" i="50"/>
  <c r="L250" i="50"/>
  <c r="M308" i="50"/>
  <c r="L344" i="50"/>
  <c r="L271" i="50"/>
  <c r="M365" i="50"/>
  <c r="L429" i="50"/>
  <c r="L442" i="50"/>
  <c r="L437" i="50"/>
  <c r="L396" i="50"/>
  <c r="M300" i="50"/>
  <c r="M222" i="50"/>
  <c r="M236" i="50"/>
  <c r="L309" i="50"/>
  <c r="L270" i="50"/>
  <c r="L377" i="50"/>
  <c r="L421" i="50"/>
  <c r="M438" i="50"/>
  <c r="M388" i="50"/>
  <c r="M400" i="50"/>
  <c r="M398" i="50"/>
  <c r="M395" i="50"/>
  <c r="L254" i="50"/>
  <c r="M332" i="50"/>
  <c r="L422" i="50"/>
  <c r="L413" i="50"/>
  <c r="L490" i="50"/>
  <c r="L485" i="50"/>
  <c r="L412" i="50"/>
  <c r="M480" i="50"/>
  <c r="L416" i="50"/>
  <c r="L404" i="50"/>
  <c r="L407" i="50"/>
  <c r="M340" i="50"/>
  <c r="L406" i="50"/>
  <c r="L397" i="50"/>
  <c r="L408" i="50"/>
  <c r="M401" i="50"/>
  <c r="K506" i="50"/>
  <c r="M506" i="50" s="1"/>
  <c r="F7" i="39"/>
  <c r="L506" i="50" l="1"/>
  <c r="F8" i="39"/>
  <c r="E37" i="10" l="1"/>
  <c r="E36" i="10"/>
  <c r="I37" i="10"/>
  <c r="I36" i="10"/>
  <c r="I32" i="10"/>
  <c r="I31" i="10"/>
  <c r="H32" i="3" l="1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8" i="3"/>
  <c r="H7" i="3"/>
  <c r="B2" i="8" l="1"/>
  <c r="D499" i="3" l="1"/>
  <c r="E8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7" i="3"/>
  <c r="H11" i="3" l="1"/>
  <c r="F499" i="3"/>
  <c r="H10" i="3"/>
  <c r="H12" i="3"/>
  <c r="E499" i="3"/>
  <c r="G499" i="3" l="1"/>
  <c r="H499" i="3"/>
  <c r="C8" i="39"/>
  <c r="J10" i="3"/>
  <c r="F53" i="67" s="1"/>
  <c r="J14" i="3"/>
  <c r="F57" i="67" s="1"/>
  <c r="J18" i="3"/>
  <c r="J22" i="3"/>
  <c r="J26" i="3"/>
  <c r="I11" i="3"/>
  <c r="I15" i="3"/>
  <c r="I19" i="3"/>
  <c r="F40" i="45" s="1"/>
  <c r="I23" i="3"/>
  <c r="F31" i="45" s="1"/>
  <c r="I27" i="3"/>
  <c r="I30" i="3"/>
  <c r="F50" i="45" s="1"/>
  <c r="J11" i="3"/>
  <c r="F54" i="67" s="1"/>
  <c r="J15" i="3"/>
  <c r="F58" i="67" s="1"/>
  <c r="J19" i="3"/>
  <c r="J23" i="3"/>
  <c r="G31" i="45" s="1"/>
  <c r="J27" i="3"/>
  <c r="J30" i="3"/>
  <c r="G50" i="45" s="1"/>
  <c r="I12" i="3"/>
  <c r="F12" i="45" s="1"/>
  <c r="I16" i="3"/>
  <c r="F87" i="45" s="1"/>
  <c r="I20" i="3"/>
  <c r="I24" i="3"/>
  <c r="F17" i="45" s="1"/>
  <c r="I28" i="3"/>
  <c r="F27" i="45" s="1"/>
  <c r="I31" i="3"/>
  <c r="I7" i="3"/>
  <c r="J7" i="3"/>
  <c r="F51" i="67" s="1"/>
  <c r="J12" i="3"/>
  <c r="J16" i="3"/>
  <c r="J20" i="3"/>
  <c r="F63" i="67" s="1"/>
  <c r="J24" i="3"/>
  <c r="G17" i="45" s="1"/>
  <c r="J28" i="3"/>
  <c r="G27" i="45" s="1"/>
  <c r="J31" i="3"/>
  <c r="I8" i="3"/>
  <c r="I13" i="3"/>
  <c r="I17" i="3"/>
  <c r="F23" i="45" s="1"/>
  <c r="I21" i="3"/>
  <c r="F13" i="45" s="1"/>
  <c r="I25" i="3"/>
  <c r="F18" i="45" s="1"/>
  <c r="I29" i="3"/>
  <c r="F69" i="45" s="1"/>
  <c r="I32" i="3"/>
  <c r="J8" i="3"/>
  <c r="F50" i="67" s="1"/>
  <c r="J13" i="3"/>
  <c r="G86" i="45" s="1"/>
  <c r="J17" i="3"/>
  <c r="J21" i="3"/>
  <c r="J25" i="3"/>
  <c r="G18" i="45" s="1"/>
  <c r="J29" i="3"/>
  <c r="J32" i="3"/>
  <c r="I10" i="3"/>
  <c r="I14" i="3"/>
  <c r="I18" i="3"/>
  <c r="F20" i="45" s="1"/>
  <c r="I22" i="3"/>
  <c r="I26" i="3"/>
  <c r="E31" i="8"/>
  <c r="E20" i="8"/>
  <c r="E41" i="8"/>
  <c r="E129" i="8"/>
  <c r="E44" i="8"/>
  <c r="E121" i="8"/>
  <c r="E60" i="8"/>
  <c r="E28" i="8"/>
  <c r="E138" i="8"/>
  <c r="E125" i="8"/>
  <c r="E57" i="8"/>
  <c r="E15" i="8"/>
  <c r="E131" i="8"/>
  <c r="E101" i="8"/>
  <c r="E83" i="8"/>
  <c r="E55" i="8"/>
  <c r="E144" i="8"/>
  <c r="E104" i="8"/>
  <c r="E133" i="8"/>
  <c r="E119" i="8"/>
  <c r="E73" i="8"/>
  <c r="E67" i="8"/>
  <c r="E76" i="8"/>
  <c r="E145" i="8"/>
  <c r="E45" i="8"/>
  <c r="E77" i="8"/>
  <c r="E140" i="8"/>
  <c r="E116" i="8"/>
  <c r="E62" i="8"/>
  <c r="E34" i="8"/>
  <c r="E126" i="8"/>
  <c r="E139" i="8"/>
  <c r="E66" i="8"/>
  <c r="E65" i="8"/>
  <c r="E94" i="8"/>
  <c r="E72" i="8"/>
  <c r="E146" i="8"/>
  <c r="E63" i="8"/>
  <c r="E113" i="8"/>
  <c r="E92" i="8"/>
  <c r="E98" i="8"/>
  <c r="E108" i="8"/>
  <c r="E124" i="8"/>
  <c r="E96" i="8"/>
  <c r="E122" i="8"/>
  <c r="E137" i="8"/>
  <c r="E109" i="8"/>
  <c r="E17" i="8"/>
  <c r="E26" i="8"/>
  <c r="E89" i="8"/>
  <c r="E143" i="8"/>
  <c r="E82" i="8"/>
  <c r="E106" i="8"/>
  <c r="E29" i="8"/>
  <c r="E112" i="8"/>
  <c r="E36" i="8"/>
  <c r="E49" i="8"/>
  <c r="E69" i="8"/>
  <c r="E78" i="8"/>
  <c r="E46" i="8"/>
  <c r="E47" i="8"/>
  <c r="E35" i="8"/>
  <c r="E50" i="8"/>
  <c r="E134" i="8"/>
  <c r="E43" i="8"/>
  <c r="E111" i="8"/>
  <c r="E61" i="8"/>
  <c r="E100" i="8"/>
  <c r="E114" i="8"/>
  <c r="E135" i="8"/>
  <c r="E30" i="8"/>
  <c r="E127" i="8"/>
  <c r="E51" i="8"/>
  <c r="E86" i="8"/>
  <c r="E75" i="8"/>
  <c r="E141" i="8"/>
  <c r="E97" i="8"/>
  <c r="E123" i="8"/>
  <c r="E88" i="8"/>
  <c r="E37" i="8"/>
  <c r="E80" i="8"/>
  <c r="E115" i="8"/>
  <c r="E74" i="8"/>
  <c r="E136" i="8"/>
  <c r="E147" i="8"/>
  <c r="E52" i="8"/>
  <c r="E68" i="8"/>
  <c r="E118" i="8"/>
  <c r="E130" i="8"/>
  <c r="E54" i="8"/>
  <c r="E132" i="8"/>
  <c r="E105" i="8"/>
  <c r="E95" i="8"/>
  <c r="E84" i="8"/>
  <c r="E13" i="8"/>
  <c r="E10" i="8"/>
  <c r="F60" i="67" l="1"/>
  <c r="G23" i="45"/>
  <c r="K23" i="45" s="1"/>
  <c r="Q23" i="45" s="1"/>
  <c r="F32" i="45"/>
  <c r="E32" i="45" s="1"/>
  <c r="F86" i="45"/>
  <c r="E86" i="45" s="1"/>
  <c r="F61" i="67"/>
  <c r="G20" i="45"/>
  <c r="K20" i="45" s="1"/>
  <c r="Q20" i="45" s="1"/>
  <c r="F64" i="67"/>
  <c r="G13" i="45"/>
  <c r="F55" i="67"/>
  <c r="G12" i="45"/>
  <c r="K12" i="45" s="1"/>
  <c r="Q12" i="45" s="1"/>
  <c r="F59" i="67"/>
  <c r="G87" i="45"/>
  <c r="F28" i="45"/>
  <c r="E28" i="45" s="1"/>
  <c r="F36" i="45"/>
  <c r="E36" i="45" s="1"/>
  <c r="F47" i="45"/>
  <c r="E47" i="45" s="1"/>
  <c r="F7" i="45"/>
  <c r="E7" i="45" s="1"/>
  <c r="F44" i="45"/>
  <c r="E44" i="45" s="1"/>
  <c r="F68" i="45"/>
  <c r="E68" i="45" s="1"/>
  <c r="G44" i="45"/>
  <c r="K44" i="45" s="1"/>
  <c r="Q44" i="45" s="1"/>
  <c r="G68" i="45"/>
  <c r="K68" i="45" s="1"/>
  <c r="Q68" i="45" s="1"/>
  <c r="G28" i="45"/>
  <c r="K28" i="45" s="1"/>
  <c r="Q28" i="45" s="1"/>
  <c r="G36" i="45"/>
  <c r="K36" i="45" s="1"/>
  <c r="Q36" i="45" s="1"/>
  <c r="F56" i="67"/>
  <c r="G32" i="45"/>
  <c r="K32" i="45" s="1"/>
  <c r="Q32" i="45" s="1"/>
  <c r="G47" i="45"/>
  <c r="K47" i="45" s="1"/>
  <c r="Q47" i="45" s="1"/>
  <c r="G7" i="45"/>
  <c r="K7" i="45" s="1"/>
  <c r="Q7" i="45" s="1"/>
  <c r="F62" i="67"/>
  <c r="G40" i="45"/>
  <c r="K40" i="45" s="1"/>
  <c r="Q40" i="45" s="1"/>
  <c r="G39" i="45"/>
  <c r="K39" i="45" s="1"/>
  <c r="Q39" i="45" s="1"/>
  <c r="G35" i="45"/>
  <c r="K35" i="45" s="1"/>
  <c r="Q35" i="45" s="1"/>
  <c r="G69" i="45"/>
  <c r="K69" i="45" s="1"/>
  <c r="Q69" i="45" s="1"/>
  <c r="F39" i="45"/>
  <c r="E39" i="45" s="1"/>
  <c r="F35" i="45"/>
  <c r="E35" i="45" s="1"/>
  <c r="E64" i="67"/>
  <c r="G93" i="45"/>
  <c r="K93" i="45" s="1"/>
  <c r="Q93" i="45" s="1"/>
  <c r="G52" i="45"/>
  <c r="K52" i="45" s="1"/>
  <c r="Q52" i="45" s="1"/>
  <c r="F70" i="45"/>
  <c r="J70" i="45" s="1"/>
  <c r="F62" i="45"/>
  <c r="E62" i="45" s="1"/>
  <c r="E55" i="67"/>
  <c r="G8" i="45"/>
  <c r="K8" i="45" s="1"/>
  <c r="Q8" i="45" s="1"/>
  <c r="G83" i="45"/>
  <c r="K83" i="45" s="1"/>
  <c r="F8" i="45"/>
  <c r="J8" i="45" s="1"/>
  <c r="G41" i="45"/>
  <c r="K41" i="45" s="1"/>
  <c r="Q41" i="45" s="1"/>
  <c r="G91" i="45"/>
  <c r="K91" i="45" s="1"/>
  <c r="Q91" i="45" s="1"/>
  <c r="F26" i="45"/>
  <c r="E26" i="45" s="1"/>
  <c r="G19" i="45"/>
  <c r="K19" i="45" s="1"/>
  <c r="Q19" i="45" s="1"/>
  <c r="G84" i="45"/>
  <c r="K84" i="45" s="1"/>
  <c r="Q84" i="45" s="1"/>
  <c r="E60" i="67"/>
  <c r="G70" i="45"/>
  <c r="K70" i="45" s="1"/>
  <c r="Q70" i="45" s="1"/>
  <c r="G62" i="45"/>
  <c r="K62" i="45" s="1"/>
  <c r="Q62" i="45" s="1"/>
  <c r="F48" i="45"/>
  <c r="J48" i="45" s="1"/>
  <c r="E50" i="67"/>
  <c r="G85" i="45"/>
  <c r="K85" i="45" s="1"/>
  <c r="Q85" i="45" s="1"/>
  <c r="F83" i="45"/>
  <c r="J83" i="45" s="1"/>
  <c r="F85" i="45"/>
  <c r="E85" i="45" s="1"/>
  <c r="E62" i="67"/>
  <c r="G21" i="45"/>
  <c r="K21" i="45" s="1"/>
  <c r="Q21" i="45" s="1"/>
  <c r="G22" i="45"/>
  <c r="K22" i="45" s="1"/>
  <c r="Q22" i="45" s="1"/>
  <c r="F6" i="45"/>
  <c r="E6" i="45" s="1"/>
  <c r="E61" i="67"/>
  <c r="G11" i="45"/>
  <c r="K11" i="45" s="1"/>
  <c r="Q11" i="45" s="1"/>
  <c r="G33" i="45"/>
  <c r="K33" i="45" s="1"/>
  <c r="Q33" i="45" s="1"/>
  <c r="E56" i="67"/>
  <c r="G48" i="45"/>
  <c r="K48" i="45" s="1"/>
  <c r="Q48" i="45" s="1"/>
  <c r="F42" i="45"/>
  <c r="J42" i="45" s="1"/>
  <c r="E63" i="67"/>
  <c r="G43" i="45"/>
  <c r="K43" i="45" s="1"/>
  <c r="Q43" i="45" s="1"/>
  <c r="G34" i="45"/>
  <c r="K34" i="45" s="1"/>
  <c r="Q34" i="45" s="1"/>
  <c r="F43" i="45"/>
  <c r="E43" i="45" s="1"/>
  <c r="F34" i="45"/>
  <c r="E34" i="45" s="1"/>
  <c r="E58" i="67"/>
  <c r="G26" i="45"/>
  <c r="K26" i="45" s="1"/>
  <c r="Q26" i="45" s="1"/>
  <c r="F41" i="45"/>
  <c r="E41" i="45" s="1"/>
  <c r="F91" i="45"/>
  <c r="E57" i="67"/>
  <c r="G29" i="45"/>
  <c r="K29" i="45" s="1"/>
  <c r="Q29" i="45" s="1"/>
  <c r="G37" i="45"/>
  <c r="K37" i="45" s="1"/>
  <c r="Q37" i="45" s="1"/>
  <c r="F29" i="45"/>
  <c r="J29" i="45" s="1"/>
  <c r="F37" i="45"/>
  <c r="J37" i="45" s="1"/>
  <c r="E52" i="67"/>
  <c r="G42" i="45"/>
  <c r="K42" i="45" s="1"/>
  <c r="Q42" i="45" s="1"/>
  <c r="F93" i="45"/>
  <c r="E93" i="45" s="1"/>
  <c r="F52" i="45"/>
  <c r="J52" i="45" s="1"/>
  <c r="E59" i="67"/>
  <c r="G10" i="45"/>
  <c r="K10" i="45" s="1"/>
  <c r="Q10" i="45" s="1"/>
  <c r="G14" i="45"/>
  <c r="K14" i="45" s="1"/>
  <c r="Q14" i="45" s="1"/>
  <c r="F10" i="45"/>
  <c r="E10" i="45" s="1"/>
  <c r="F14" i="45"/>
  <c r="E14" i="45" s="1"/>
  <c r="E54" i="67"/>
  <c r="G6" i="45"/>
  <c r="K6" i="45" s="1"/>
  <c r="Q6" i="45" s="1"/>
  <c r="F21" i="45"/>
  <c r="J21" i="45" s="1"/>
  <c r="F22" i="45"/>
  <c r="J22" i="45" s="1"/>
  <c r="E53" i="67"/>
  <c r="G15" i="45"/>
  <c r="K15" i="45" s="1"/>
  <c r="Q15" i="45" s="1"/>
  <c r="F19" i="45"/>
  <c r="E19" i="45" s="1"/>
  <c r="F11" i="45"/>
  <c r="E11" i="45" s="1"/>
  <c r="K18" i="3"/>
  <c r="L18" i="3" s="1"/>
  <c r="F84" i="45"/>
  <c r="K14" i="3"/>
  <c r="M14" i="3" s="1"/>
  <c r="F33" i="45"/>
  <c r="K22" i="3"/>
  <c r="L22" i="3" s="1"/>
  <c r="F15" i="45"/>
  <c r="K26" i="3"/>
  <c r="L26" i="3" s="1"/>
  <c r="K10" i="3"/>
  <c r="M10" i="3" s="1"/>
  <c r="K118" i="8"/>
  <c r="K37" i="8"/>
  <c r="K174" i="45"/>
  <c r="Q174" i="45" s="1"/>
  <c r="R149" i="40" s="1"/>
  <c r="K170" i="45"/>
  <c r="Q170" i="45" s="1"/>
  <c r="R145" i="40" s="1"/>
  <c r="K166" i="45"/>
  <c r="Q166" i="45" s="1"/>
  <c r="R141" i="40" s="1"/>
  <c r="K162" i="45"/>
  <c r="Q162" i="45" s="1"/>
  <c r="R137" i="40" s="1"/>
  <c r="K158" i="45"/>
  <c r="Q158" i="45" s="1"/>
  <c r="R133" i="40" s="1"/>
  <c r="K154" i="45"/>
  <c r="Q154" i="45" s="1"/>
  <c r="R129" i="40" s="1"/>
  <c r="K150" i="45"/>
  <c r="Q150" i="45" s="1"/>
  <c r="R125" i="40" s="1"/>
  <c r="K175" i="45"/>
  <c r="Q175" i="45" s="1"/>
  <c r="K171" i="45"/>
  <c r="Q171" i="45" s="1"/>
  <c r="R146" i="40" s="1"/>
  <c r="K167" i="45"/>
  <c r="Q167" i="45" s="1"/>
  <c r="R142" i="40" s="1"/>
  <c r="K163" i="45"/>
  <c r="Q163" i="45" s="1"/>
  <c r="R138" i="40" s="1"/>
  <c r="K159" i="45"/>
  <c r="Q159" i="45" s="1"/>
  <c r="R134" i="40" s="1"/>
  <c r="K155" i="45"/>
  <c r="Q155" i="45" s="1"/>
  <c r="R130" i="40" s="1"/>
  <c r="K151" i="45"/>
  <c r="Q151" i="45" s="1"/>
  <c r="R126" i="40" s="1"/>
  <c r="K172" i="45"/>
  <c r="Q172" i="45" s="1"/>
  <c r="R147" i="40" s="1"/>
  <c r="K168" i="45"/>
  <c r="Q168" i="45" s="1"/>
  <c r="R143" i="40" s="1"/>
  <c r="K164" i="45"/>
  <c r="Q164" i="45" s="1"/>
  <c r="R139" i="40" s="1"/>
  <c r="K160" i="45"/>
  <c r="Q160" i="45" s="1"/>
  <c r="R135" i="40" s="1"/>
  <c r="K156" i="45"/>
  <c r="Q156" i="45" s="1"/>
  <c r="R131" i="40" s="1"/>
  <c r="K152" i="45"/>
  <c r="Q152" i="45" s="1"/>
  <c r="R127" i="40" s="1"/>
  <c r="K173" i="45"/>
  <c r="Q173" i="45" s="1"/>
  <c r="R148" i="40" s="1"/>
  <c r="K169" i="45"/>
  <c r="Q169" i="45" s="1"/>
  <c r="R144" i="40" s="1"/>
  <c r="K165" i="45"/>
  <c r="Q165" i="45" s="1"/>
  <c r="R140" i="40" s="1"/>
  <c r="K161" i="45"/>
  <c r="Q161" i="45" s="1"/>
  <c r="R136" i="40" s="1"/>
  <c r="K157" i="45"/>
  <c r="Q157" i="45" s="1"/>
  <c r="R132" i="40" s="1"/>
  <c r="K153" i="45"/>
  <c r="Q153" i="45" s="1"/>
  <c r="R128" i="40" s="1"/>
  <c r="K149" i="45"/>
  <c r="Q149" i="45" s="1"/>
  <c r="R124" i="40" s="1"/>
  <c r="K147" i="45"/>
  <c r="Q147" i="45" s="1"/>
  <c r="R122" i="40" s="1"/>
  <c r="K146" i="45"/>
  <c r="Q146" i="45" s="1"/>
  <c r="R121" i="40" s="1"/>
  <c r="K148" i="45"/>
  <c r="Q148" i="45" s="1"/>
  <c r="R123" i="40" s="1"/>
  <c r="K145" i="45"/>
  <c r="Q145" i="45" s="1"/>
  <c r="R120" i="40" s="1"/>
  <c r="K143" i="45"/>
  <c r="Q143" i="45" s="1"/>
  <c r="R118" i="40" s="1"/>
  <c r="K141" i="45"/>
  <c r="Q141" i="45" s="1"/>
  <c r="R116" i="40" s="1"/>
  <c r="K139" i="45"/>
  <c r="Q139" i="45" s="1"/>
  <c r="R114" i="40" s="1"/>
  <c r="K137" i="45"/>
  <c r="Q137" i="45" s="1"/>
  <c r="R112" i="40" s="1"/>
  <c r="K135" i="45"/>
  <c r="Q135" i="45" s="1"/>
  <c r="R110" i="40" s="1"/>
  <c r="K133" i="45"/>
  <c r="Q133" i="45" s="1"/>
  <c r="R108" i="40" s="1"/>
  <c r="K131" i="45"/>
  <c r="Q131" i="45" s="1"/>
  <c r="R106" i="40" s="1"/>
  <c r="K129" i="45"/>
  <c r="Q129" i="45" s="1"/>
  <c r="R104" i="40" s="1"/>
  <c r="K127" i="45"/>
  <c r="Q127" i="45" s="1"/>
  <c r="R102" i="40" s="1"/>
  <c r="K144" i="45"/>
  <c r="Q144" i="45" s="1"/>
  <c r="R119" i="40" s="1"/>
  <c r="K142" i="45"/>
  <c r="Q142" i="45" s="1"/>
  <c r="R117" i="40" s="1"/>
  <c r="K140" i="45"/>
  <c r="Q140" i="45" s="1"/>
  <c r="R115" i="40" s="1"/>
  <c r="K138" i="45"/>
  <c r="Q138" i="45" s="1"/>
  <c r="R113" i="40" s="1"/>
  <c r="K136" i="45"/>
  <c r="Q136" i="45" s="1"/>
  <c r="R111" i="40" s="1"/>
  <c r="K134" i="45"/>
  <c r="Q134" i="45" s="1"/>
  <c r="R109" i="40" s="1"/>
  <c r="K132" i="45"/>
  <c r="Q132" i="45" s="1"/>
  <c r="R107" i="40" s="1"/>
  <c r="K130" i="45"/>
  <c r="Q130" i="45" s="1"/>
  <c r="R105" i="40" s="1"/>
  <c r="K128" i="45"/>
  <c r="Q128" i="45" s="1"/>
  <c r="R103" i="40" s="1"/>
  <c r="K126" i="45"/>
  <c r="Q126" i="45" s="1"/>
  <c r="R101" i="40" s="1"/>
  <c r="K125" i="45"/>
  <c r="Q125" i="45" s="1"/>
  <c r="R100" i="40" s="1"/>
  <c r="K58" i="45"/>
  <c r="Q58" i="45" s="1"/>
  <c r="K74" i="45"/>
  <c r="Q74" i="45" s="1"/>
  <c r="K53" i="45"/>
  <c r="Q53" i="45" s="1"/>
  <c r="K81" i="45"/>
  <c r="Q81" i="45" s="1"/>
  <c r="K103" i="45"/>
  <c r="Q103" i="45" s="1"/>
  <c r="K55" i="45"/>
  <c r="Q55" i="45" s="1"/>
  <c r="K102" i="45"/>
  <c r="Q102" i="45" s="1"/>
  <c r="K60" i="45"/>
  <c r="Q60" i="45" s="1"/>
  <c r="K63" i="45"/>
  <c r="Q63" i="45" s="1"/>
  <c r="K96" i="45"/>
  <c r="Q96" i="45" s="1"/>
  <c r="K87" i="45"/>
  <c r="Q87" i="45" s="1"/>
  <c r="K79" i="45"/>
  <c r="Q79" i="45" s="1"/>
  <c r="K46" i="45"/>
  <c r="Q46" i="45" s="1"/>
  <c r="K88" i="45"/>
  <c r="Q88" i="45" s="1"/>
  <c r="K17" i="45"/>
  <c r="Q17" i="45" s="1"/>
  <c r="K67" i="45"/>
  <c r="Q67" i="45" s="1"/>
  <c r="K38" i="45"/>
  <c r="Q38" i="45" s="1"/>
  <c r="K54" i="45"/>
  <c r="Q54" i="45" s="1"/>
  <c r="K124" i="45"/>
  <c r="Q124" i="45" s="1"/>
  <c r="R99" i="40" s="1"/>
  <c r="K122" i="45"/>
  <c r="Q122" i="45" s="1"/>
  <c r="R97" i="40" s="1"/>
  <c r="K120" i="45"/>
  <c r="Q120" i="45" s="1"/>
  <c r="R95" i="40" s="1"/>
  <c r="K73" i="45"/>
  <c r="Q73" i="45" s="1"/>
  <c r="K86" i="45"/>
  <c r="Q86" i="45" s="1"/>
  <c r="K119" i="45"/>
  <c r="Q119" i="45" s="1"/>
  <c r="K117" i="45"/>
  <c r="Q117" i="45" s="1"/>
  <c r="K116" i="45"/>
  <c r="Q116" i="45" s="1"/>
  <c r="K123" i="45"/>
  <c r="Q123" i="45" s="1"/>
  <c r="R98" i="40" s="1"/>
  <c r="K121" i="45"/>
  <c r="Q121" i="45" s="1"/>
  <c r="R96" i="40" s="1"/>
  <c r="K65" i="45"/>
  <c r="Q65" i="45" s="1"/>
  <c r="K82" i="45"/>
  <c r="Q82" i="45" s="1"/>
  <c r="K113" i="45"/>
  <c r="Q113" i="45" s="1"/>
  <c r="K118" i="45"/>
  <c r="Q118" i="45" s="1"/>
  <c r="K97" i="45"/>
  <c r="Q97" i="45" s="1"/>
  <c r="K115" i="45"/>
  <c r="Q115" i="45" s="1"/>
  <c r="K66" i="45"/>
  <c r="Q66" i="45" s="1"/>
  <c r="K72" i="45"/>
  <c r="Q72" i="45" s="1"/>
  <c r="K99" i="45"/>
  <c r="Q99" i="45" s="1"/>
  <c r="K71" i="45"/>
  <c r="Q71" i="45" s="1"/>
  <c r="K61" i="45"/>
  <c r="Q61" i="45" s="1"/>
  <c r="K114" i="45"/>
  <c r="Q114" i="45" s="1"/>
  <c r="K112" i="45"/>
  <c r="Q112" i="45" s="1"/>
  <c r="K18" i="45"/>
  <c r="Q18" i="45" s="1"/>
  <c r="K49" i="45"/>
  <c r="Q49" i="45" s="1"/>
  <c r="K75" i="45"/>
  <c r="Q75" i="45" s="1"/>
  <c r="K64" i="45"/>
  <c r="Q64" i="45" s="1"/>
  <c r="K89" i="45"/>
  <c r="Q89" i="45" s="1"/>
  <c r="K25" i="45"/>
  <c r="Q25" i="45" s="1"/>
  <c r="K110" i="45"/>
  <c r="Q110" i="45" s="1"/>
  <c r="K78" i="45"/>
  <c r="Q78" i="45" s="1"/>
  <c r="K80" i="45"/>
  <c r="Q80" i="45" s="1"/>
  <c r="K95" i="45"/>
  <c r="Q95" i="45" s="1"/>
  <c r="K94" i="45"/>
  <c r="Q94" i="45" s="1"/>
  <c r="K77" i="45"/>
  <c r="Q77" i="45" s="1"/>
  <c r="K111" i="45"/>
  <c r="Q111" i="45" s="1"/>
  <c r="K24" i="45"/>
  <c r="Q24" i="45" s="1"/>
  <c r="K45" i="45"/>
  <c r="Q45" i="45" s="1"/>
  <c r="K98" i="45"/>
  <c r="Q98" i="45" s="1"/>
  <c r="K106" i="45"/>
  <c r="Q106" i="45" s="1"/>
  <c r="K9" i="45"/>
  <c r="Q9" i="45" s="1"/>
  <c r="K92" i="45"/>
  <c r="Q92" i="45" s="1"/>
  <c r="K108" i="45"/>
  <c r="Q108" i="45" s="1"/>
  <c r="K100" i="45"/>
  <c r="Q100" i="45" s="1"/>
  <c r="K31" i="45"/>
  <c r="Q31" i="45" s="1"/>
  <c r="K30" i="45"/>
  <c r="Q30" i="45" s="1"/>
  <c r="K16" i="45"/>
  <c r="Q16" i="45" s="1"/>
  <c r="K57" i="45"/>
  <c r="Q57" i="45" s="1"/>
  <c r="K13" i="45"/>
  <c r="Q13" i="45" s="1"/>
  <c r="K90" i="45"/>
  <c r="Q90" i="45" s="1"/>
  <c r="K51" i="45"/>
  <c r="Q51" i="45" s="1"/>
  <c r="K104" i="45"/>
  <c r="Q104" i="45" s="1"/>
  <c r="K56" i="45"/>
  <c r="Q56" i="45" s="1"/>
  <c r="K148" i="8"/>
  <c r="K150" i="8"/>
  <c r="K152" i="8"/>
  <c r="K154" i="8"/>
  <c r="K156" i="8"/>
  <c r="K158" i="8"/>
  <c r="K160" i="8"/>
  <c r="K162" i="8"/>
  <c r="K164" i="8"/>
  <c r="K166" i="8"/>
  <c r="K168" i="8"/>
  <c r="K170" i="8"/>
  <c r="K172" i="8"/>
  <c r="K174" i="8"/>
  <c r="K50" i="45"/>
  <c r="Q50" i="45" s="1"/>
  <c r="K59" i="45"/>
  <c r="Q59" i="45" s="1"/>
  <c r="K105" i="45"/>
  <c r="Q105" i="45" s="1"/>
  <c r="K76" i="45"/>
  <c r="Q76" i="45" s="1"/>
  <c r="K107" i="45"/>
  <c r="Q107" i="45" s="1"/>
  <c r="K27" i="45"/>
  <c r="Q27" i="45" s="1"/>
  <c r="K109" i="45"/>
  <c r="Q109" i="45" s="1"/>
  <c r="K149" i="8"/>
  <c r="K151" i="8"/>
  <c r="K153" i="8"/>
  <c r="K155" i="8"/>
  <c r="K157" i="8"/>
  <c r="K159" i="8"/>
  <c r="K161" i="8"/>
  <c r="K163" i="8"/>
  <c r="K165" i="8"/>
  <c r="K167" i="8"/>
  <c r="K169" i="8"/>
  <c r="K171" i="8"/>
  <c r="K173" i="8"/>
  <c r="K175" i="8"/>
  <c r="K54" i="8"/>
  <c r="K115" i="8"/>
  <c r="K86" i="8"/>
  <c r="K95" i="8"/>
  <c r="K130" i="8"/>
  <c r="K147" i="8"/>
  <c r="K80" i="8"/>
  <c r="K97" i="8"/>
  <c r="K51" i="8"/>
  <c r="K109" i="8"/>
  <c r="K124" i="8"/>
  <c r="K113" i="8"/>
  <c r="K94" i="8"/>
  <c r="K126" i="8"/>
  <c r="K140" i="8"/>
  <c r="K137" i="8"/>
  <c r="K65" i="8"/>
  <c r="K77" i="8"/>
  <c r="K105" i="8"/>
  <c r="K136" i="8"/>
  <c r="K132" i="8"/>
  <c r="K68" i="8"/>
  <c r="K74" i="8"/>
  <c r="K88" i="8"/>
  <c r="K75" i="8"/>
  <c r="K122" i="8"/>
  <c r="K98" i="8"/>
  <c r="K146" i="8"/>
  <c r="K66" i="8"/>
  <c r="K62" i="8"/>
  <c r="K52" i="8"/>
  <c r="K123" i="8"/>
  <c r="E173" i="45"/>
  <c r="E169" i="45"/>
  <c r="E165" i="45"/>
  <c r="E161" i="45"/>
  <c r="E157" i="45"/>
  <c r="E153" i="45"/>
  <c r="E174" i="45"/>
  <c r="E170" i="45"/>
  <c r="E166" i="45"/>
  <c r="E162" i="45"/>
  <c r="E158" i="45"/>
  <c r="E154" i="45"/>
  <c r="E150" i="45"/>
  <c r="E175" i="45"/>
  <c r="E171" i="45"/>
  <c r="E167" i="45"/>
  <c r="E163" i="45"/>
  <c r="E159" i="45"/>
  <c r="E155" i="45"/>
  <c r="E151" i="45"/>
  <c r="E172" i="45"/>
  <c r="E168" i="45"/>
  <c r="E164" i="45"/>
  <c r="E160" i="45"/>
  <c r="E156" i="45"/>
  <c r="E152" i="45"/>
  <c r="E148" i="45"/>
  <c r="E149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7" i="45"/>
  <c r="E128" i="45"/>
  <c r="E126" i="45"/>
  <c r="E125" i="45"/>
  <c r="E124" i="45"/>
  <c r="E123" i="45"/>
  <c r="E122" i="45"/>
  <c r="E121" i="45"/>
  <c r="E120" i="45"/>
  <c r="E65" i="45"/>
  <c r="E73" i="45"/>
  <c r="E82" i="45"/>
  <c r="E113" i="45"/>
  <c r="E119" i="45"/>
  <c r="E118" i="45"/>
  <c r="E117" i="45"/>
  <c r="E97" i="45"/>
  <c r="E116" i="45"/>
  <c r="E115" i="45"/>
  <c r="E66" i="45"/>
  <c r="E72" i="45"/>
  <c r="E99" i="45"/>
  <c r="E71" i="45"/>
  <c r="E61" i="45"/>
  <c r="E114" i="45"/>
  <c r="E112" i="45"/>
  <c r="E18" i="45"/>
  <c r="E49" i="45"/>
  <c r="E75" i="45"/>
  <c r="E64" i="45"/>
  <c r="E89" i="45"/>
  <c r="E25" i="45"/>
  <c r="E110" i="45"/>
  <c r="E78" i="45"/>
  <c r="E80" i="45"/>
  <c r="E95" i="45"/>
  <c r="E94" i="45"/>
  <c r="E77" i="45"/>
  <c r="E58" i="45"/>
  <c r="E74" i="45"/>
  <c r="E53" i="45"/>
  <c r="E81" i="45"/>
  <c r="E103" i="45"/>
  <c r="E55" i="45"/>
  <c r="E102" i="45"/>
  <c r="E60" i="45"/>
  <c r="E63" i="45"/>
  <c r="E96" i="45"/>
  <c r="E87" i="45"/>
  <c r="E46" i="45"/>
  <c r="E40" i="45"/>
  <c r="E67" i="45"/>
  <c r="E12" i="45"/>
  <c r="E79" i="45"/>
  <c r="E88" i="45"/>
  <c r="E17" i="45"/>
  <c r="E38" i="45"/>
  <c r="E54" i="45"/>
  <c r="E111" i="45"/>
  <c r="E23" i="45"/>
  <c r="E24" i="45"/>
  <c r="E45" i="45"/>
  <c r="E98" i="45"/>
  <c r="E106" i="45"/>
  <c r="E9" i="45"/>
  <c r="E92" i="45"/>
  <c r="E108" i="45"/>
  <c r="E100" i="45"/>
  <c r="E31" i="45"/>
  <c r="E30" i="45"/>
  <c r="E16" i="45"/>
  <c r="E50" i="45"/>
  <c r="E57" i="45"/>
  <c r="E59" i="45"/>
  <c r="E13" i="45"/>
  <c r="E105" i="45"/>
  <c r="E76" i="45"/>
  <c r="E90" i="45"/>
  <c r="E51" i="45"/>
  <c r="E107" i="45"/>
  <c r="E69" i="45"/>
  <c r="E104" i="45"/>
  <c r="E27" i="45"/>
  <c r="E109" i="45"/>
  <c r="E56" i="45"/>
  <c r="E20" i="45"/>
  <c r="E148" i="8"/>
  <c r="E150" i="8"/>
  <c r="E152" i="8"/>
  <c r="E154" i="8"/>
  <c r="E156" i="8"/>
  <c r="E158" i="8"/>
  <c r="E160" i="8"/>
  <c r="E162" i="8"/>
  <c r="E164" i="8"/>
  <c r="E166" i="8"/>
  <c r="E168" i="8"/>
  <c r="E170" i="8"/>
  <c r="E172" i="8"/>
  <c r="E174" i="8"/>
  <c r="E155" i="8"/>
  <c r="E163" i="8"/>
  <c r="E171" i="8"/>
  <c r="E149" i="8"/>
  <c r="E157" i="8"/>
  <c r="E165" i="8"/>
  <c r="E173" i="8"/>
  <c r="E151" i="8"/>
  <c r="E159" i="8"/>
  <c r="E167" i="8"/>
  <c r="E175" i="8"/>
  <c r="E153" i="8"/>
  <c r="E161" i="8"/>
  <c r="E169" i="8"/>
  <c r="K92" i="8"/>
  <c r="K72" i="8"/>
  <c r="K139" i="8"/>
  <c r="K116" i="8"/>
  <c r="D7" i="39"/>
  <c r="E7" i="39" s="1"/>
  <c r="J95" i="8"/>
  <c r="H95" i="8"/>
  <c r="J130" i="8"/>
  <c r="H130" i="8"/>
  <c r="J147" i="8"/>
  <c r="H147" i="8"/>
  <c r="J80" i="8"/>
  <c r="H80" i="8"/>
  <c r="J97" i="8"/>
  <c r="H97" i="8"/>
  <c r="J51" i="8"/>
  <c r="H51" i="8"/>
  <c r="J96" i="8"/>
  <c r="J92" i="8"/>
  <c r="J72" i="8"/>
  <c r="H72" i="8"/>
  <c r="J139" i="8"/>
  <c r="J116" i="8"/>
  <c r="H127" i="8"/>
  <c r="K127" i="8"/>
  <c r="H105" i="8"/>
  <c r="J105" i="8"/>
  <c r="H118" i="8"/>
  <c r="J118" i="8"/>
  <c r="H136" i="8"/>
  <c r="J136" i="8"/>
  <c r="H37" i="8"/>
  <c r="J37" i="8"/>
  <c r="J141" i="8"/>
  <c r="J127" i="8"/>
  <c r="H108" i="8"/>
  <c r="K108" i="8"/>
  <c r="N108" i="8" s="1"/>
  <c r="H63" i="8"/>
  <c r="K63" i="8"/>
  <c r="N63" i="8" s="1"/>
  <c r="H34" i="8"/>
  <c r="K34" i="8"/>
  <c r="N34" i="8" s="1"/>
  <c r="H109" i="8"/>
  <c r="J109" i="8"/>
  <c r="H124" i="8"/>
  <c r="J124" i="8"/>
  <c r="H113" i="8"/>
  <c r="J113" i="8"/>
  <c r="J94" i="8"/>
  <c r="H94" i="8"/>
  <c r="J126" i="8"/>
  <c r="H126" i="8"/>
  <c r="H140" i="8"/>
  <c r="J140" i="8"/>
  <c r="H141" i="8"/>
  <c r="K141" i="8"/>
  <c r="N141" i="8" s="1"/>
  <c r="J132" i="8"/>
  <c r="H132" i="8"/>
  <c r="J68" i="8"/>
  <c r="H68" i="8"/>
  <c r="H74" i="8"/>
  <c r="J74" i="8"/>
  <c r="J88" i="8"/>
  <c r="H88" i="8"/>
  <c r="J75" i="8"/>
  <c r="H75" i="8"/>
  <c r="J137" i="8"/>
  <c r="H137" i="8"/>
  <c r="J108" i="8"/>
  <c r="J63" i="8"/>
  <c r="H65" i="8"/>
  <c r="J65" i="8"/>
  <c r="J34" i="8"/>
  <c r="J77" i="8"/>
  <c r="H77" i="8"/>
  <c r="H54" i="8"/>
  <c r="J54" i="8"/>
  <c r="H52" i="8"/>
  <c r="J52" i="8"/>
  <c r="H115" i="8"/>
  <c r="J115" i="8"/>
  <c r="H123" i="8"/>
  <c r="J123" i="8"/>
  <c r="H86" i="8"/>
  <c r="J86" i="8"/>
  <c r="H96" i="8"/>
  <c r="K96" i="8"/>
  <c r="N96" i="8" s="1"/>
  <c r="J122" i="8"/>
  <c r="H122" i="8"/>
  <c r="H98" i="8"/>
  <c r="J98" i="8"/>
  <c r="H146" i="8"/>
  <c r="J146" i="8"/>
  <c r="H66" i="8"/>
  <c r="J66" i="8"/>
  <c r="H62" i="8"/>
  <c r="J62" i="8"/>
  <c r="K133" i="8"/>
  <c r="N133" i="8" s="1"/>
  <c r="K46" i="8"/>
  <c r="N46" i="8" s="1"/>
  <c r="K60" i="8"/>
  <c r="N60" i="8" s="1"/>
  <c r="K103" i="8"/>
  <c r="N103" i="8" s="1"/>
  <c r="K73" i="8"/>
  <c r="N73" i="8" s="1"/>
  <c r="K36" i="8"/>
  <c r="N36" i="8" s="1"/>
  <c r="I499" i="3"/>
  <c r="E51" i="67" s="1"/>
  <c r="J499" i="3"/>
  <c r="K33" i="8"/>
  <c r="N33" i="8" s="1"/>
  <c r="K78" i="8"/>
  <c r="N78" i="8" s="1"/>
  <c r="K111" i="8"/>
  <c r="N111" i="8" s="1"/>
  <c r="K125" i="8"/>
  <c r="N125" i="8" s="1"/>
  <c r="K110" i="8"/>
  <c r="N110" i="8" s="1"/>
  <c r="J138" i="8"/>
  <c r="J91" i="8"/>
  <c r="J17" i="8"/>
  <c r="E16" i="8"/>
  <c r="K145" i="8"/>
  <c r="N145" i="8" s="1"/>
  <c r="K144" i="8"/>
  <c r="N144" i="8" s="1"/>
  <c r="K57" i="8"/>
  <c r="N57" i="8" s="1"/>
  <c r="K121" i="8"/>
  <c r="N121" i="8" s="1"/>
  <c r="K89" i="8"/>
  <c r="N89" i="8" s="1"/>
  <c r="K29" i="8"/>
  <c r="N29" i="8" s="1"/>
  <c r="K56" i="8"/>
  <c r="N56" i="8" s="1"/>
  <c r="K22" i="8"/>
  <c r="N22" i="8" s="1"/>
  <c r="K69" i="8"/>
  <c r="N69" i="8" s="1"/>
  <c r="K20" i="8"/>
  <c r="N20" i="8" s="1"/>
  <c r="K112" i="8"/>
  <c r="N112" i="8" s="1"/>
  <c r="K91" i="8"/>
  <c r="N91" i="8" s="1"/>
  <c r="K16" i="8"/>
  <c r="K114" i="8"/>
  <c r="N114" i="8" s="1"/>
  <c r="K100" i="8"/>
  <c r="N100" i="8" s="1"/>
  <c r="K55" i="8"/>
  <c r="N55" i="8" s="1"/>
  <c r="K15" i="8"/>
  <c r="N15" i="8" s="1"/>
  <c r="K23" i="8"/>
  <c r="N23" i="8" s="1"/>
  <c r="K87" i="8"/>
  <c r="N87" i="8" s="1"/>
  <c r="K18" i="8"/>
  <c r="N18" i="8" s="1"/>
  <c r="K44" i="8"/>
  <c r="N44" i="8" s="1"/>
  <c r="K38" i="8"/>
  <c r="N38" i="8" s="1"/>
  <c r="K48" i="8"/>
  <c r="N48" i="8" s="1"/>
  <c r="K106" i="8"/>
  <c r="N106" i="8" s="1"/>
  <c r="K70" i="8"/>
  <c r="N70" i="8" s="1"/>
  <c r="K138" i="8"/>
  <c r="N138" i="8" s="1"/>
  <c r="K135" i="8"/>
  <c r="N135" i="8" s="1"/>
  <c r="K49" i="8"/>
  <c r="N49" i="8" s="1"/>
  <c r="K82" i="8"/>
  <c r="N82" i="8" s="1"/>
  <c r="K61" i="8"/>
  <c r="N61" i="8" s="1"/>
  <c r="K24" i="8"/>
  <c r="N24" i="8" s="1"/>
  <c r="K128" i="8"/>
  <c r="N128" i="8" s="1"/>
  <c r="K35" i="8"/>
  <c r="K11" i="8"/>
  <c r="N11" i="8" s="1"/>
  <c r="K9" i="8"/>
  <c r="N9" i="8" s="1"/>
  <c r="K25" i="8"/>
  <c r="N25" i="8" s="1"/>
  <c r="J64" i="8"/>
  <c r="K47" i="8"/>
  <c r="N47" i="8" s="1"/>
  <c r="K99" i="8"/>
  <c r="N99" i="8" s="1"/>
  <c r="K58" i="8"/>
  <c r="N58" i="8" s="1"/>
  <c r="K6" i="8"/>
  <c r="N6" i="8" s="1"/>
  <c r="K53" i="8"/>
  <c r="N53" i="8" s="1"/>
  <c r="K32" i="8"/>
  <c r="N32" i="8" s="1"/>
  <c r="K107" i="8"/>
  <c r="N107" i="8" s="1"/>
  <c r="K21" i="8"/>
  <c r="N21" i="8" s="1"/>
  <c r="K43" i="8"/>
  <c r="N43" i="8" s="1"/>
  <c r="K28" i="8"/>
  <c r="N28" i="8" s="1"/>
  <c r="K143" i="8"/>
  <c r="N143" i="8" s="1"/>
  <c r="K90" i="8"/>
  <c r="N90" i="8" s="1"/>
  <c r="K40" i="8"/>
  <c r="N40" i="8" s="1"/>
  <c r="K104" i="8"/>
  <c r="N104" i="8" s="1"/>
  <c r="K64" i="8"/>
  <c r="N64" i="8" s="1"/>
  <c r="K27" i="8"/>
  <c r="N27" i="8" s="1"/>
  <c r="K31" i="8"/>
  <c r="N31" i="8" s="1"/>
  <c r="K142" i="8"/>
  <c r="N142" i="8" s="1"/>
  <c r="K42" i="8"/>
  <c r="N42" i="8" s="1"/>
  <c r="K30" i="8"/>
  <c r="N30" i="8" s="1"/>
  <c r="K131" i="8"/>
  <c r="N131" i="8" s="1"/>
  <c r="K119" i="8"/>
  <c r="N119" i="8" s="1"/>
  <c r="K26" i="8"/>
  <c r="N26" i="8" s="1"/>
  <c r="K117" i="8"/>
  <c r="N117" i="8" s="1"/>
  <c r="K45" i="8"/>
  <c r="N45" i="8" s="1"/>
  <c r="K102" i="8"/>
  <c r="N102" i="8" s="1"/>
  <c r="K79" i="8"/>
  <c r="N79" i="8" s="1"/>
  <c r="K76" i="8"/>
  <c r="N76" i="8" s="1"/>
  <c r="K83" i="8"/>
  <c r="N83" i="8" s="1"/>
  <c r="K13" i="8"/>
  <c r="N13" i="8" s="1"/>
  <c r="K8" i="8"/>
  <c r="N8" i="8" s="1"/>
  <c r="K21" i="3"/>
  <c r="M21" i="3" s="1"/>
  <c r="K7" i="3"/>
  <c r="M7" i="3" s="1"/>
  <c r="K24" i="3"/>
  <c r="M24" i="3" s="1"/>
  <c r="K23" i="3"/>
  <c r="M23" i="3" s="1"/>
  <c r="K32" i="3"/>
  <c r="L32" i="3" s="1"/>
  <c r="K17" i="3"/>
  <c r="M17" i="3" s="1"/>
  <c r="K20" i="3"/>
  <c r="M20" i="3" s="1"/>
  <c r="K19" i="3"/>
  <c r="L19" i="3" s="1"/>
  <c r="K29" i="3"/>
  <c r="L29" i="3" s="1"/>
  <c r="K13" i="3"/>
  <c r="M13" i="3" s="1"/>
  <c r="K31" i="3"/>
  <c r="M31" i="3" s="1"/>
  <c r="K16" i="3"/>
  <c r="M16" i="3" s="1"/>
  <c r="K30" i="3"/>
  <c r="M30" i="3" s="1"/>
  <c r="K15" i="3"/>
  <c r="L15" i="3" s="1"/>
  <c r="K25" i="3"/>
  <c r="L25" i="3" s="1"/>
  <c r="K8" i="3"/>
  <c r="M8" i="3" s="1"/>
  <c r="K28" i="3"/>
  <c r="M28" i="3" s="1"/>
  <c r="K12" i="3"/>
  <c r="L12" i="3" s="1"/>
  <c r="K27" i="3"/>
  <c r="M27" i="3" s="1"/>
  <c r="K11" i="3"/>
  <c r="M11" i="3" s="1"/>
  <c r="K19" i="8"/>
  <c r="N19" i="8" s="1"/>
  <c r="K7" i="8"/>
  <c r="N7" i="8" s="1"/>
  <c r="K84" i="8"/>
  <c r="N84" i="8" s="1"/>
  <c r="K71" i="8"/>
  <c r="N71" i="8" s="1"/>
  <c r="K14" i="8"/>
  <c r="N14" i="8" s="1"/>
  <c r="K12" i="8"/>
  <c r="N12" i="8" s="1"/>
  <c r="J39" i="8"/>
  <c r="K134" i="8"/>
  <c r="N134" i="8" s="1"/>
  <c r="K67" i="8"/>
  <c r="N67" i="8" s="1"/>
  <c r="K120" i="8"/>
  <c r="N120" i="8" s="1"/>
  <c r="K10" i="8"/>
  <c r="N10" i="8" s="1"/>
  <c r="K81" i="8"/>
  <c r="N81" i="8" s="1"/>
  <c r="J27" i="8"/>
  <c r="K93" i="8"/>
  <c r="N93" i="8" s="1"/>
  <c r="K129" i="8"/>
  <c r="N129" i="8" s="1"/>
  <c r="J16" i="8"/>
  <c r="J56" i="8"/>
  <c r="J84" i="8"/>
  <c r="K41" i="8"/>
  <c r="N41" i="8" s="1"/>
  <c r="K50" i="8"/>
  <c r="N50" i="8" s="1"/>
  <c r="K85" i="8"/>
  <c r="N85" i="8" s="1"/>
  <c r="K17" i="8"/>
  <c r="N17" i="8" s="1"/>
  <c r="K39" i="8"/>
  <c r="N39" i="8" s="1"/>
  <c r="B2" i="6"/>
  <c r="B2" i="1"/>
  <c r="B2" i="3"/>
  <c r="R10" i="40" l="1"/>
  <c r="S10" i="40" s="1"/>
  <c r="S17" i="45"/>
  <c r="R61" i="40"/>
  <c r="R59" i="40"/>
  <c r="R24" i="40"/>
  <c r="S24" i="40" s="1"/>
  <c r="R21" i="40"/>
  <c r="S21" i="40" s="1"/>
  <c r="R12" i="40"/>
  <c r="S12" i="40" s="1"/>
  <c r="R81" i="40"/>
  <c r="R69" i="40"/>
  <c r="R62" i="40"/>
  <c r="R18" i="40"/>
  <c r="S18" i="40" s="1"/>
  <c r="R70" i="40"/>
  <c r="R75" i="40"/>
  <c r="R60" i="40"/>
  <c r="R34" i="40"/>
  <c r="S34" i="40" s="1"/>
  <c r="R78" i="40"/>
  <c r="R29" i="40"/>
  <c r="S29" i="40" s="1"/>
  <c r="R85" i="40"/>
  <c r="R40" i="40"/>
  <c r="S40" i="40" s="1"/>
  <c r="R79" i="40"/>
  <c r="R32" i="40"/>
  <c r="S32" i="40" s="1"/>
  <c r="R16" i="40"/>
  <c r="S16" i="40" s="1"/>
  <c r="R35" i="40"/>
  <c r="S35" i="40" s="1"/>
  <c r="R80" i="40"/>
  <c r="R56" i="40"/>
  <c r="R84" i="40"/>
  <c r="R87" i="40"/>
  <c r="R31" i="40"/>
  <c r="S31" i="40" s="1"/>
  <c r="R89" i="40"/>
  <c r="R94" i="40"/>
  <c r="R30" i="40"/>
  <c r="S30" i="40" s="1"/>
  <c r="R11" i="40"/>
  <c r="S11" i="40" s="1"/>
  <c r="R28" i="40"/>
  <c r="S28" i="40" s="1"/>
  <c r="R37" i="40"/>
  <c r="S37" i="40" s="1"/>
  <c r="R14" i="40"/>
  <c r="S14" i="40" s="1"/>
  <c r="R64" i="40"/>
  <c r="R42" i="40"/>
  <c r="S42" i="40" s="1"/>
  <c r="R91" i="40"/>
  <c r="R38" i="40"/>
  <c r="S38" i="40" s="1"/>
  <c r="R71" i="40"/>
  <c r="R13" i="40"/>
  <c r="S13" i="40" s="1"/>
  <c r="R27" i="40"/>
  <c r="S27" i="40" s="1"/>
  <c r="R83" i="40"/>
  <c r="R68" i="40"/>
  <c r="R88" i="40"/>
  <c r="R92" i="40"/>
  <c r="R93" i="40"/>
  <c r="R39" i="40"/>
  <c r="S39" i="40" s="1"/>
  <c r="R82" i="40"/>
  <c r="R33" i="40"/>
  <c r="S33" i="40" s="1"/>
  <c r="R66" i="40"/>
  <c r="R55" i="40"/>
  <c r="R9" i="40"/>
  <c r="S9" i="40" s="1"/>
  <c r="R22" i="40"/>
  <c r="S22" i="40" s="1"/>
  <c r="R90" i="40"/>
  <c r="R25" i="40"/>
  <c r="S25" i="40" s="1"/>
  <c r="R43" i="40"/>
  <c r="S43" i="40" s="1"/>
  <c r="R72" i="40"/>
  <c r="R65" i="40"/>
  <c r="R73" i="40"/>
  <c r="R36" i="40"/>
  <c r="S36" i="40" s="1"/>
  <c r="R17" i="40"/>
  <c r="S17" i="40" s="1"/>
  <c r="R67" i="40"/>
  <c r="R41" i="40"/>
  <c r="S41" i="40" s="1"/>
  <c r="R86" i="40"/>
  <c r="R19" i="40"/>
  <c r="S19" i="40" s="1"/>
  <c r="R77" i="40"/>
  <c r="R57" i="40"/>
  <c r="H37" i="40"/>
  <c r="J37" i="40" s="1"/>
  <c r="R8" i="40"/>
  <c r="H34" i="40"/>
  <c r="J34" i="40" s="1"/>
  <c r="R20" i="40"/>
  <c r="H33" i="40"/>
  <c r="J33" i="40" s="1"/>
  <c r="H43" i="40"/>
  <c r="J43" i="40" s="1"/>
  <c r="R23" i="40"/>
  <c r="H35" i="40"/>
  <c r="J35" i="40" s="1"/>
  <c r="R26" i="40"/>
  <c r="H32" i="40"/>
  <c r="J32" i="40" s="1"/>
  <c r="R15" i="40"/>
  <c r="S113" i="45"/>
  <c r="R74" i="40"/>
  <c r="H38" i="40"/>
  <c r="J38" i="40" s="1"/>
  <c r="H36" i="40"/>
  <c r="J36" i="40" s="1"/>
  <c r="R7" i="40"/>
  <c r="S7" i="40" s="1"/>
  <c r="H42" i="40"/>
  <c r="J42" i="40" s="1"/>
  <c r="H40" i="40"/>
  <c r="J40" i="40" s="1"/>
  <c r="H41" i="40"/>
  <c r="J41" i="40" s="1"/>
  <c r="S24" i="45"/>
  <c r="S52" i="45"/>
  <c r="S70" i="45"/>
  <c r="S107" i="45"/>
  <c r="S39" i="45"/>
  <c r="S96" i="45"/>
  <c r="S7" i="45"/>
  <c r="S11" i="45"/>
  <c r="S31" i="45"/>
  <c r="S21" i="45"/>
  <c r="S102" i="45"/>
  <c r="S94" i="45"/>
  <c r="S76" i="45"/>
  <c r="S44" i="45"/>
  <c r="S93" i="45"/>
  <c r="S10" i="45"/>
  <c r="S100" i="45"/>
  <c r="S18" i="45"/>
  <c r="S15" i="45"/>
  <c r="S91" i="45"/>
  <c r="S26" i="45"/>
  <c r="S35" i="45"/>
  <c r="S99" i="45"/>
  <c r="S14" i="45"/>
  <c r="S97" i="45"/>
  <c r="S46" i="45"/>
  <c r="S71" i="45"/>
  <c r="S67" i="45"/>
  <c r="S43" i="45"/>
  <c r="S41" i="45"/>
  <c r="S84" i="45"/>
  <c r="S8" i="45"/>
  <c r="S37" i="45"/>
  <c r="S80" i="45"/>
  <c r="S56" i="45"/>
  <c r="S114" i="45"/>
  <c r="S73" i="45"/>
  <c r="S95" i="45"/>
  <c r="S13" i="45"/>
  <c r="S90" i="45"/>
  <c r="S42" i="45"/>
  <c r="S40" i="45"/>
  <c r="S75" i="45"/>
  <c r="S72" i="45"/>
  <c r="S115" i="45"/>
  <c r="S116" i="45"/>
  <c r="S87" i="45"/>
  <c r="S33" i="45"/>
  <c r="S16" i="45"/>
  <c r="S68" i="45"/>
  <c r="S85" i="45"/>
  <c r="S36" i="45"/>
  <c r="S53" i="45"/>
  <c r="S106" i="45"/>
  <c r="S50" i="45"/>
  <c r="S118" i="45"/>
  <c r="S103" i="45"/>
  <c r="S28" i="45"/>
  <c r="S22" i="45"/>
  <c r="R28" i="45"/>
  <c r="S20" i="45"/>
  <c r="R47" i="45"/>
  <c r="S66" i="45"/>
  <c r="S38" i="45"/>
  <c r="S110" i="45"/>
  <c r="S111" i="45"/>
  <c r="S60" i="45"/>
  <c r="R29" i="45"/>
  <c r="S63" i="45"/>
  <c r="R34" i="45"/>
  <c r="S23" i="45"/>
  <c r="R91" i="45"/>
  <c r="S47" i="45"/>
  <c r="S65" i="45"/>
  <c r="R56" i="45"/>
  <c r="S58" i="45"/>
  <c r="S81" i="45"/>
  <c r="S98" i="45"/>
  <c r="S48" i="45"/>
  <c r="S12" i="45"/>
  <c r="S29" i="45"/>
  <c r="S79" i="45"/>
  <c r="S108" i="45"/>
  <c r="S112" i="45"/>
  <c r="S78" i="45"/>
  <c r="S117" i="45"/>
  <c r="S92" i="45"/>
  <c r="S9" i="45"/>
  <c r="S45" i="45"/>
  <c r="S62" i="45"/>
  <c r="R41" i="45"/>
  <c r="S55" i="45"/>
  <c r="S64" i="45"/>
  <c r="R69" i="45"/>
  <c r="S54" i="45"/>
  <c r="S109" i="45"/>
  <c r="S49" i="45"/>
  <c r="R22" i="45"/>
  <c r="S25" i="45"/>
  <c r="R39" i="45"/>
  <c r="S61" i="45"/>
  <c r="S89" i="45"/>
  <c r="S104" i="45"/>
  <c r="S32" i="45"/>
  <c r="S86" i="45"/>
  <c r="S77" i="45"/>
  <c r="S19" i="45"/>
  <c r="S34" i="45"/>
  <c r="S105" i="45"/>
  <c r="S51" i="45"/>
  <c r="R37" i="45"/>
  <c r="S30" i="45"/>
  <c r="R11" i="45"/>
  <c r="S27" i="45"/>
  <c r="R85" i="45"/>
  <c r="S59" i="45"/>
  <c r="R109" i="45"/>
  <c r="R70" i="45"/>
  <c r="R90" i="45"/>
  <c r="H16" i="40"/>
  <c r="J16" i="40" s="1"/>
  <c r="F101" i="45"/>
  <c r="E101" i="45" s="1"/>
  <c r="G101" i="45"/>
  <c r="K101" i="45" s="1"/>
  <c r="Q101" i="45" s="1"/>
  <c r="R76" i="40" s="1"/>
  <c r="C80" i="1"/>
  <c r="H30" i="40"/>
  <c r="J30" i="40" s="1"/>
  <c r="H13" i="40"/>
  <c r="J13" i="40" s="1"/>
  <c r="H11" i="40"/>
  <c r="J11" i="40" s="1"/>
  <c r="R62" i="45"/>
  <c r="R48" i="45"/>
  <c r="R52" i="45"/>
  <c r="H18" i="40"/>
  <c r="J18" i="40" s="1"/>
  <c r="L22" i="45"/>
  <c r="N84" i="45"/>
  <c r="E70" i="45"/>
  <c r="N37" i="45"/>
  <c r="N22" i="45"/>
  <c r="H12" i="40"/>
  <c r="J12" i="40" s="1"/>
  <c r="L48" i="45"/>
  <c r="E52" i="45"/>
  <c r="H9" i="40"/>
  <c r="J9" i="40" s="1"/>
  <c r="R84" i="45"/>
  <c r="L37" i="45"/>
  <c r="N91" i="45"/>
  <c r="N48" i="45"/>
  <c r="N62" i="45"/>
  <c r="H91" i="45"/>
  <c r="J14" i="45"/>
  <c r="L14" i="45" s="1"/>
  <c r="J26" i="45"/>
  <c r="L26" i="45" s="1"/>
  <c r="J6" i="45"/>
  <c r="L6" i="45" s="1"/>
  <c r="H10" i="40"/>
  <c r="J10" i="40" s="1"/>
  <c r="E29" i="45"/>
  <c r="H48" i="45"/>
  <c r="R10" i="45"/>
  <c r="E8" i="45"/>
  <c r="E21" i="45"/>
  <c r="N10" i="45"/>
  <c r="E48" i="45"/>
  <c r="R8" i="45"/>
  <c r="C81" i="1"/>
  <c r="N52" i="45"/>
  <c r="N34" i="45"/>
  <c r="L52" i="45"/>
  <c r="L21" i="45"/>
  <c r="H10" i="45"/>
  <c r="N6" i="45"/>
  <c r="E42" i="45"/>
  <c r="H52" i="45"/>
  <c r="E83" i="45"/>
  <c r="H34" i="45"/>
  <c r="H85" i="45"/>
  <c r="R33" i="45"/>
  <c r="J62" i="45"/>
  <c r="L62" i="45" s="1"/>
  <c r="E37" i="45"/>
  <c r="E91" i="45"/>
  <c r="L42" i="45"/>
  <c r="N29" i="45"/>
  <c r="H6" i="45"/>
  <c r="J85" i="45"/>
  <c r="L85" i="45" s="1"/>
  <c r="N70" i="45"/>
  <c r="R15" i="45"/>
  <c r="L8" i="45"/>
  <c r="H62" i="45"/>
  <c r="N42" i="45"/>
  <c r="H29" i="45"/>
  <c r="N26" i="45"/>
  <c r="N33" i="45"/>
  <c r="N85" i="45"/>
  <c r="R42" i="45"/>
  <c r="H26" i="45"/>
  <c r="H8" i="45"/>
  <c r="N8" i="45"/>
  <c r="L70" i="45"/>
  <c r="H21" i="45"/>
  <c r="H14" i="45"/>
  <c r="J10" i="45"/>
  <c r="L10" i="45" s="1"/>
  <c r="H37" i="45"/>
  <c r="J91" i="45"/>
  <c r="L91" i="45" s="1"/>
  <c r="J34" i="45"/>
  <c r="L34" i="45" s="1"/>
  <c r="H42" i="45"/>
  <c r="H83" i="45"/>
  <c r="H26" i="40"/>
  <c r="J26" i="40" s="1"/>
  <c r="R21" i="45"/>
  <c r="H70" i="45"/>
  <c r="N15" i="45"/>
  <c r="L29" i="45"/>
  <c r="N21" i="45"/>
  <c r="R14" i="45"/>
  <c r="R26" i="45"/>
  <c r="E22" i="45"/>
  <c r="N14" i="45"/>
  <c r="H22" i="45"/>
  <c r="R6" i="45"/>
  <c r="M22" i="3"/>
  <c r="M19" i="3"/>
  <c r="M12" i="3"/>
  <c r="M26" i="3"/>
  <c r="L31" i="3"/>
  <c r="L21" i="3"/>
  <c r="L14" i="3"/>
  <c r="L20" i="3"/>
  <c r="M29" i="3"/>
  <c r="M32" i="3"/>
  <c r="L27" i="3"/>
  <c r="L28" i="3"/>
  <c r="L17" i="3"/>
  <c r="L10" i="3"/>
  <c r="L30" i="3"/>
  <c r="M25" i="3"/>
  <c r="L8" i="3"/>
  <c r="M15" i="3"/>
  <c r="L24" i="3"/>
  <c r="L13" i="3"/>
  <c r="L16" i="3"/>
  <c r="M18" i="3"/>
  <c r="L23" i="3"/>
  <c r="L11" i="3"/>
  <c r="L7" i="3"/>
  <c r="R110" i="45"/>
  <c r="R75" i="45"/>
  <c r="R114" i="45"/>
  <c r="R72" i="45"/>
  <c r="R118" i="45"/>
  <c r="R121" i="45"/>
  <c r="R119" i="45"/>
  <c r="R122" i="45"/>
  <c r="R128" i="45"/>
  <c r="R136" i="45"/>
  <c r="R144" i="45"/>
  <c r="R133" i="45"/>
  <c r="R141" i="45"/>
  <c r="R146" i="45"/>
  <c r="R157" i="45"/>
  <c r="R173" i="45"/>
  <c r="R164" i="45"/>
  <c r="R155" i="45"/>
  <c r="R171" i="45"/>
  <c r="R158" i="45"/>
  <c r="R174" i="45"/>
  <c r="R95" i="45"/>
  <c r="R25" i="45"/>
  <c r="R49" i="45"/>
  <c r="R61" i="45"/>
  <c r="R66" i="45"/>
  <c r="R113" i="45"/>
  <c r="R123" i="45"/>
  <c r="R86" i="45"/>
  <c r="R124" i="45"/>
  <c r="R130" i="45"/>
  <c r="R138" i="45"/>
  <c r="R127" i="45"/>
  <c r="R135" i="45"/>
  <c r="R143" i="45"/>
  <c r="R147" i="45"/>
  <c r="R161" i="45"/>
  <c r="R152" i="45"/>
  <c r="R168" i="45"/>
  <c r="R159" i="45"/>
  <c r="R175" i="45"/>
  <c r="R162" i="45"/>
  <c r="R80" i="45"/>
  <c r="R89" i="45"/>
  <c r="R18" i="45"/>
  <c r="R71" i="45"/>
  <c r="R115" i="45"/>
  <c r="R82" i="45"/>
  <c r="R116" i="45"/>
  <c r="R73" i="45"/>
  <c r="R125" i="45"/>
  <c r="R132" i="45"/>
  <c r="R140" i="45"/>
  <c r="R129" i="45"/>
  <c r="R137" i="45"/>
  <c r="R145" i="45"/>
  <c r="R149" i="45"/>
  <c r="R165" i="45"/>
  <c r="R156" i="45"/>
  <c r="R172" i="45"/>
  <c r="R163" i="45"/>
  <c r="R150" i="45"/>
  <c r="R166" i="45"/>
  <c r="R78" i="45"/>
  <c r="R64" i="45"/>
  <c r="R112" i="45"/>
  <c r="R99" i="45"/>
  <c r="R97" i="45"/>
  <c r="R65" i="45"/>
  <c r="R117" i="45"/>
  <c r="R120" i="45"/>
  <c r="R126" i="45"/>
  <c r="R134" i="45"/>
  <c r="R142" i="45"/>
  <c r="R131" i="45"/>
  <c r="R139" i="45"/>
  <c r="R148" i="45"/>
  <c r="R153" i="45"/>
  <c r="R169" i="45"/>
  <c r="R160" i="45"/>
  <c r="R151" i="45"/>
  <c r="R167" i="45"/>
  <c r="R154" i="45"/>
  <c r="R170" i="45"/>
  <c r="Q83" i="45"/>
  <c r="H7" i="40" s="1"/>
  <c r="N83" i="45"/>
  <c r="R35" i="45"/>
  <c r="R31" i="45"/>
  <c r="R77" i="45"/>
  <c r="R93" i="45"/>
  <c r="H31" i="40"/>
  <c r="J31" i="40" s="1"/>
  <c r="R36" i="45"/>
  <c r="R50" i="45"/>
  <c r="R43" i="45"/>
  <c r="R51" i="45"/>
  <c r="R57" i="45"/>
  <c r="R100" i="45"/>
  <c r="R9" i="45"/>
  <c r="R24" i="45"/>
  <c r="R94" i="45"/>
  <c r="R67" i="45"/>
  <c r="R46" i="45"/>
  <c r="R96" i="45"/>
  <c r="R55" i="45"/>
  <c r="R74" i="45"/>
  <c r="R107" i="45"/>
  <c r="R45" i="45"/>
  <c r="R20" i="45"/>
  <c r="R27" i="45"/>
  <c r="R76" i="45"/>
  <c r="H29" i="40"/>
  <c r="J29" i="40" s="1"/>
  <c r="R19" i="45"/>
  <c r="R68" i="45"/>
  <c r="R16" i="45"/>
  <c r="R108" i="45"/>
  <c r="R106" i="45"/>
  <c r="R23" i="45"/>
  <c r="R17" i="45"/>
  <c r="R79" i="45"/>
  <c r="R63" i="45"/>
  <c r="R103" i="45"/>
  <c r="R58" i="45"/>
  <c r="R59" i="45"/>
  <c r="R13" i="45"/>
  <c r="R32" i="45"/>
  <c r="R38" i="45"/>
  <c r="R88" i="45"/>
  <c r="R12" i="45"/>
  <c r="R102" i="45"/>
  <c r="R53" i="45"/>
  <c r="R105" i="45"/>
  <c r="R44" i="45"/>
  <c r="R104" i="45"/>
  <c r="R7" i="45"/>
  <c r="R30" i="45"/>
  <c r="R92" i="45"/>
  <c r="R98" i="45"/>
  <c r="R111" i="45"/>
  <c r="R54" i="45"/>
  <c r="R40" i="45"/>
  <c r="R87" i="45"/>
  <c r="R60" i="45"/>
  <c r="R81" i="45"/>
  <c r="H24" i="40"/>
  <c r="J24" i="40" s="1"/>
  <c r="H22" i="40"/>
  <c r="J22" i="40" s="1"/>
  <c r="H23" i="40"/>
  <c r="J23" i="40" s="1"/>
  <c r="H15" i="40"/>
  <c r="J15" i="40" s="1"/>
  <c r="H17" i="40"/>
  <c r="J17" i="40" s="1"/>
  <c r="H28" i="40"/>
  <c r="J28" i="40" s="1"/>
  <c r="H14" i="40"/>
  <c r="J14" i="40" s="1"/>
  <c r="H27" i="40"/>
  <c r="J27" i="40" s="1"/>
  <c r="H25" i="40"/>
  <c r="J25" i="40" s="1"/>
  <c r="H19" i="40"/>
  <c r="J19" i="40" s="1"/>
  <c r="H21" i="40"/>
  <c r="J21" i="40" s="1"/>
  <c r="H33" i="45"/>
  <c r="J33" i="45"/>
  <c r="L33" i="45" s="1"/>
  <c r="E33" i="45"/>
  <c r="H15" i="45"/>
  <c r="E15" i="45"/>
  <c r="J15" i="45"/>
  <c r="L15" i="45" s="1"/>
  <c r="H84" i="45"/>
  <c r="J84" i="45"/>
  <c r="L84" i="45" s="1"/>
  <c r="E84" i="45"/>
  <c r="L83" i="45"/>
  <c r="N54" i="8"/>
  <c r="Q54" i="8"/>
  <c r="N86" i="8"/>
  <c r="Q86" i="8"/>
  <c r="R49" i="37" s="1"/>
  <c r="L86" i="8"/>
  <c r="P49" i="37" s="1"/>
  <c r="L54" i="8"/>
  <c r="N95" i="8"/>
  <c r="Q95" i="8"/>
  <c r="R58" i="37" s="1"/>
  <c r="N115" i="8"/>
  <c r="Q115" i="8"/>
  <c r="R78" i="37" s="1"/>
  <c r="L95" i="8"/>
  <c r="P58" i="37" s="1"/>
  <c r="L115" i="8"/>
  <c r="P78" i="37" s="1"/>
  <c r="N72" i="8"/>
  <c r="Q72" i="8"/>
  <c r="R35" i="37" s="1"/>
  <c r="N62" i="8"/>
  <c r="Q62" i="8"/>
  <c r="N122" i="8"/>
  <c r="Q122" i="8"/>
  <c r="R85" i="37" s="1"/>
  <c r="N68" i="8"/>
  <c r="Q68" i="8"/>
  <c r="R31" i="37" s="1"/>
  <c r="N77" i="8"/>
  <c r="Q77" i="8"/>
  <c r="R40" i="37" s="1"/>
  <c r="N126" i="8"/>
  <c r="Q126" i="8"/>
  <c r="R89" i="37" s="1"/>
  <c r="N109" i="8"/>
  <c r="Q109" i="8"/>
  <c r="R72" i="37" s="1"/>
  <c r="N147" i="8"/>
  <c r="Q147" i="8"/>
  <c r="R110" i="37" s="1"/>
  <c r="N92" i="8"/>
  <c r="Q92" i="8"/>
  <c r="R55" i="37" s="1"/>
  <c r="N66" i="8"/>
  <c r="Q66" i="8"/>
  <c r="R29" i="37" s="1"/>
  <c r="N75" i="8"/>
  <c r="Q75" i="8"/>
  <c r="R38" i="37" s="1"/>
  <c r="N132" i="8"/>
  <c r="Q132" i="8"/>
  <c r="R95" i="37" s="1"/>
  <c r="N65" i="8"/>
  <c r="Q65" i="8"/>
  <c r="N94" i="8"/>
  <c r="Q94" i="8"/>
  <c r="R57" i="37" s="1"/>
  <c r="N51" i="8"/>
  <c r="Q51" i="8"/>
  <c r="N130" i="8"/>
  <c r="Q130" i="8"/>
  <c r="R93" i="37" s="1"/>
  <c r="N116" i="8"/>
  <c r="Q116" i="8"/>
  <c r="R79" i="37" s="1"/>
  <c r="N123" i="8"/>
  <c r="Q123" i="8"/>
  <c r="R86" i="37" s="1"/>
  <c r="N146" i="8"/>
  <c r="Q146" i="8"/>
  <c r="R109" i="37" s="1"/>
  <c r="N88" i="8"/>
  <c r="Q88" i="8"/>
  <c r="R51" i="37" s="1"/>
  <c r="N136" i="8"/>
  <c r="Q136" i="8"/>
  <c r="R99" i="37" s="1"/>
  <c r="N137" i="8"/>
  <c r="Q137" i="8"/>
  <c r="R100" i="37" s="1"/>
  <c r="N113" i="8"/>
  <c r="Q113" i="8"/>
  <c r="R76" i="37" s="1"/>
  <c r="N97" i="8"/>
  <c r="Q97" i="8"/>
  <c r="R60" i="37" s="1"/>
  <c r="N37" i="8"/>
  <c r="Q37" i="8"/>
  <c r="N139" i="8"/>
  <c r="Q139" i="8"/>
  <c r="R102" i="37" s="1"/>
  <c r="N52" i="8"/>
  <c r="Q52" i="8"/>
  <c r="N98" i="8"/>
  <c r="Q98" i="8"/>
  <c r="R61" i="37" s="1"/>
  <c r="N74" i="8"/>
  <c r="Q74" i="8"/>
  <c r="R37" i="37" s="1"/>
  <c r="N105" i="8"/>
  <c r="Q105" i="8"/>
  <c r="R68" i="37" s="1"/>
  <c r="N140" i="8"/>
  <c r="Q140" i="8"/>
  <c r="R103" i="37" s="1"/>
  <c r="N124" i="8"/>
  <c r="Q124" i="8"/>
  <c r="R87" i="37" s="1"/>
  <c r="N80" i="8"/>
  <c r="Q80" i="8"/>
  <c r="R43" i="37" s="1"/>
  <c r="N118" i="8"/>
  <c r="Q118" i="8"/>
  <c r="R81" i="37" s="1"/>
  <c r="L146" i="8"/>
  <c r="P109" i="37" s="1"/>
  <c r="L122" i="8"/>
  <c r="P85" i="37" s="1"/>
  <c r="J169" i="8"/>
  <c r="L169" i="8" s="1"/>
  <c r="P132" i="37" s="1"/>
  <c r="H169" i="8"/>
  <c r="J167" i="8"/>
  <c r="L167" i="8" s="1"/>
  <c r="P130" i="37" s="1"/>
  <c r="H167" i="8"/>
  <c r="J165" i="8"/>
  <c r="L165" i="8" s="1"/>
  <c r="P128" i="37" s="1"/>
  <c r="H165" i="8"/>
  <c r="J163" i="8"/>
  <c r="L163" i="8" s="1"/>
  <c r="P126" i="37" s="1"/>
  <c r="H163" i="8"/>
  <c r="J170" i="8"/>
  <c r="L170" i="8" s="1"/>
  <c r="P133" i="37" s="1"/>
  <c r="H170" i="8"/>
  <c r="J162" i="8"/>
  <c r="L162" i="8" s="1"/>
  <c r="P125" i="37" s="1"/>
  <c r="H162" i="8"/>
  <c r="J154" i="8"/>
  <c r="L154" i="8" s="1"/>
  <c r="P117" i="37" s="1"/>
  <c r="H154" i="8"/>
  <c r="J11" i="45"/>
  <c r="H11" i="45"/>
  <c r="J19" i="45"/>
  <c r="L19" i="45" s="1"/>
  <c r="H19" i="45"/>
  <c r="J28" i="45"/>
  <c r="L28" i="45" s="1"/>
  <c r="H28" i="45"/>
  <c r="J68" i="45"/>
  <c r="L68" i="45" s="1"/>
  <c r="H68" i="45"/>
  <c r="J47" i="45"/>
  <c r="L47" i="45" s="1"/>
  <c r="H47" i="45"/>
  <c r="J90" i="45"/>
  <c r="L90" i="45" s="1"/>
  <c r="H90" i="45"/>
  <c r="J13" i="45"/>
  <c r="L13" i="45" s="1"/>
  <c r="H13" i="45"/>
  <c r="H16" i="45"/>
  <c r="J16" i="45"/>
  <c r="L16" i="45" s="1"/>
  <c r="H108" i="45"/>
  <c r="J108" i="45"/>
  <c r="L108" i="45" s="1"/>
  <c r="H106" i="45"/>
  <c r="J106" i="45"/>
  <c r="L106" i="45" s="1"/>
  <c r="H23" i="45"/>
  <c r="J23" i="45"/>
  <c r="L23" i="45" s="1"/>
  <c r="H17" i="45"/>
  <c r="J17" i="45"/>
  <c r="L17" i="45" s="1"/>
  <c r="H67" i="45"/>
  <c r="J67" i="45"/>
  <c r="L67" i="45" s="1"/>
  <c r="J96" i="45"/>
  <c r="L96" i="45" s="1"/>
  <c r="H96" i="45"/>
  <c r="J55" i="45"/>
  <c r="L55" i="45" s="1"/>
  <c r="H55" i="45"/>
  <c r="J74" i="45"/>
  <c r="L74" i="45" s="1"/>
  <c r="P65" i="40" s="1"/>
  <c r="H74" i="45"/>
  <c r="J95" i="45"/>
  <c r="L95" i="45" s="1"/>
  <c r="H95" i="45"/>
  <c r="J25" i="45"/>
  <c r="L25" i="45" s="1"/>
  <c r="H25" i="45"/>
  <c r="J49" i="45"/>
  <c r="L49" i="45" s="1"/>
  <c r="H49" i="45"/>
  <c r="J61" i="45"/>
  <c r="L61" i="45" s="1"/>
  <c r="H61" i="45"/>
  <c r="J66" i="45"/>
  <c r="L66" i="45" s="1"/>
  <c r="H66" i="45"/>
  <c r="J117" i="45"/>
  <c r="L117" i="45" s="1"/>
  <c r="H117" i="45"/>
  <c r="J86" i="45"/>
  <c r="L86" i="45" s="1"/>
  <c r="H86" i="45"/>
  <c r="J120" i="45"/>
  <c r="L120" i="45" s="1"/>
  <c r="P95" i="40" s="1"/>
  <c r="H120" i="45"/>
  <c r="J124" i="45"/>
  <c r="L124" i="45" s="1"/>
  <c r="P99" i="40" s="1"/>
  <c r="H124" i="45"/>
  <c r="J127" i="45"/>
  <c r="L127" i="45" s="1"/>
  <c r="P102" i="40" s="1"/>
  <c r="H127" i="45"/>
  <c r="J132" i="45"/>
  <c r="L132" i="45" s="1"/>
  <c r="P107" i="40" s="1"/>
  <c r="H132" i="45"/>
  <c r="J136" i="45"/>
  <c r="L136" i="45" s="1"/>
  <c r="P111" i="40" s="1"/>
  <c r="H136" i="45"/>
  <c r="J140" i="45"/>
  <c r="L140" i="45" s="1"/>
  <c r="P115" i="40" s="1"/>
  <c r="H140" i="45"/>
  <c r="J144" i="45"/>
  <c r="L144" i="45" s="1"/>
  <c r="P119" i="40" s="1"/>
  <c r="H144" i="45"/>
  <c r="J149" i="45"/>
  <c r="L149" i="45" s="1"/>
  <c r="P124" i="40" s="1"/>
  <c r="H149" i="45"/>
  <c r="H160" i="45"/>
  <c r="J160" i="45"/>
  <c r="L160" i="45" s="1"/>
  <c r="P135" i="40" s="1"/>
  <c r="H151" i="45"/>
  <c r="J151" i="45"/>
  <c r="L151" i="45" s="1"/>
  <c r="P126" i="40" s="1"/>
  <c r="H167" i="45"/>
  <c r="J167" i="45"/>
  <c r="L167" i="45" s="1"/>
  <c r="P142" i="40" s="1"/>
  <c r="J154" i="45"/>
  <c r="L154" i="45" s="1"/>
  <c r="P129" i="40" s="1"/>
  <c r="H154" i="45"/>
  <c r="J170" i="45"/>
  <c r="L170" i="45" s="1"/>
  <c r="P145" i="40" s="1"/>
  <c r="H170" i="45"/>
  <c r="J161" i="45"/>
  <c r="L161" i="45" s="1"/>
  <c r="P136" i="40" s="1"/>
  <c r="H161" i="45"/>
  <c r="N175" i="8"/>
  <c r="Q175" i="8"/>
  <c r="N167" i="8"/>
  <c r="O167" i="8" s="1"/>
  <c r="Q167" i="8"/>
  <c r="N159" i="8"/>
  <c r="Q159" i="8"/>
  <c r="N151" i="8"/>
  <c r="Q151" i="8"/>
  <c r="N20" i="45"/>
  <c r="N27" i="45"/>
  <c r="N76" i="45"/>
  <c r="N174" i="8"/>
  <c r="Q174" i="8"/>
  <c r="N166" i="8"/>
  <c r="Q166" i="8"/>
  <c r="N158" i="8"/>
  <c r="Q158" i="8"/>
  <c r="N150" i="8"/>
  <c r="Q150" i="8"/>
  <c r="N19" i="45"/>
  <c r="N68" i="45"/>
  <c r="N90" i="45"/>
  <c r="N16" i="45"/>
  <c r="N108" i="45"/>
  <c r="N106" i="45"/>
  <c r="N23" i="45"/>
  <c r="N95" i="45"/>
  <c r="O95" i="45" s="1"/>
  <c r="N25" i="45"/>
  <c r="N49" i="45"/>
  <c r="N61" i="45"/>
  <c r="N66" i="45"/>
  <c r="O66" i="45" s="1"/>
  <c r="N113" i="45"/>
  <c r="N123" i="45"/>
  <c r="N86" i="45"/>
  <c r="N124" i="45"/>
  <c r="N17" i="45"/>
  <c r="N79" i="45"/>
  <c r="N63" i="45"/>
  <c r="N103" i="45"/>
  <c r="N58" i="45"/>
  <c r="N130" i="45"/>
  <c r="N138" i="45"/>
  <c r="N127" i="45"/>
  <c r="N135" i="45"/>
  <c r="N143" i="45"/>
  <c r="N147" i="45"/>
  <c r="N161" i="45"/>
  <c r="N152" i="45"/>
  <c r="N168" i="45"/>
  <c r="N159" i="45"/>
  <c r="N175" i="45"/>
  <c r="N162" i="45"/>
  <c r="L52" i="8"/>
  <c r="L77" i="8"/>
  <c r="P40" i="37" s="1"/>
  <c r="L113" i="8"/>
  <c r="P76" i="37" s="1"/>
  <c r="L118" i="8"/>
  <c r="P81" i="37" s="1"/>
  <c r="L139" i="8"/>
  <c r="P102" i="37" s="1"/>
  <c r="L147" i="8"/>
  <c r="P110" i="37" s="1"/>
  <c r="L88" i="8"/>
  <c r="P51" i="37" s="1"/>
  <c r="L94" i="8"/>
  <c r="P57" i="37" s="1"/>
  <c r="L136" i="8"/>
  <c r="P99" i="37" s="1"/>
  <c r="H116" i="8"/>
  <c r="H92" i="8"/>
  <c r="L80" i="8"/>
  <c r="P43" i="37" s="1"/>
  <c r="J161" i="8"/>
  <c r="L161" i="8" s="1"/>
  <c r="P124" i="37" s="1"/>
  <c r="H161" i="8"/>
  <c r="J159" i="8"/>
  <c r="L159" i="8" s="1"/>
  <c r="P122" i="37" s="1"/>
  <c r="H159" i="8"/>
  <c r="J157" i="8"/>
  <c r="L157" i="8" s="1"/>
  <c r="P120" i="37" s="1"/>
  <c r="H157" i="8"/>
  <c r="J155" i="8"/>
  <c r="L155" i="8" s="1"/>
  <c r="P118" i="37" s="1"/>
  <c r="H155" i="8"/>
  <c r="J168" i="8"/>
  <c r="L168" i="8" s="1"/>
  <c r="P131" i="37" s="1"/>
  <c r="H168" i="8"/>
  <c r="J160" i="8"/>
  <c r="L160" i="8" s="1"/>
  <c r="P123" i="37" s="1"/>
  <c r="H160" i="8"/>
  <c r="J152" i="8"/>
  <c r="L152" i="8" s="1"/>
  <c r="P115" i="37" s="1"/>
  <c r="H152" i="8"/>
  <c r="J41" i="45"/>
  <c r="L41" i="45" s="1"/>
  <c r="H41" i="45"/>
  <c r="J20" i="45"/>
  <c r="L20" i="45" s="1"/>
  <c r="H20" i="45"/>
  <c r="J35" i="45"/>
  <c r="L35" i="45" s="1"/>
  <c r="H35" i="45"/>
  <c r="J27" i="45"/>
  <c r="L27" i="45" s="1"/>
  <c r="H27" i="45"/>
  <c r="J107" i="45"/>
  <c r="L107" i="45" s="1"/>
  <c r="H107" i="45"/>
  <c r="J76" i="45"/>
  <c r="L76" i="45" s="1"/>
  <c r="H76" i="45"/>
  <c r="J59" i="45"/>
  <c r="L59" i="45" s="1"/>
  <c r="H59" i="45"/>
  <c r="H30" i="45"/>
  <c r="J30" i="45"/>
  <c r="L30" i="45" s="1"/>
  <c r="H92" i="45"/>
  <c r="J92" i="45"/>
  <c r="L92" i="45" s="1"/>
  <c r="H98" i="45"/>
  <c r="J98" i="45"/>
  <c r="L98" i="45" s="1"/>
  <c r="H111" i="45"/>
  <c r="J111" i="45"/>
  <c r="L111" i="45" s="1"/>
  <c r="H88" i="45"/>
  <c r="J88" i="45"/>
  <c r="L88" i="45" s="1"/>
  <c r="H40" i="45"/>
  <c r="J40" i="45"/>
  <c r="L40" i="45" s="1"/>
  <c r="J63" i="45"/>
  <c r="L63" i="45" s="1"/>
  <c r="H63" i="45"/>
  <c r="J103" i="45"/>
  <c r="L103" i="45" s="1"/>
  <c r="H103" i="45"/>
  <c r="J58" i="45"/>
  <c r="L58" i="45" s="1"/>
  <c r="H58" i="45"/>
  <c r="J80" i="45"/>
  <c r="L80" i="45" s="1"/>
  <c r="H80" i="45"/>
  <c r="J89" i="45"/>
  <c r="L89" i="45" s="1"/>
  <c r="H89" i="45"/>
  <c r="J18" i="45"/>
  <c r="L18" i="45" s="1"/>
  <c r="H18" i="45"/>
  <c r="J71" i="45"/>
  <c r="L71" i="45" s="1"/>
  <c r="H71" i="45"/>
  <c r="J115" i="45"/>
  <c r="L115" i="45" s="1"/>
  <c r="H115" i="45"/>
  <c r="J118" i="45"/>
  <c r="L118" i="45" s="1"/>
  <c r="P92" i="40" s="1"/>
  <c r="H118" i="45"/>
  <c r="J82" i="45"/>
  <c r="L82" i="45" s="1"/>
  <c r="H82" i="45"/>
  <c r="J121" i="45"/>
  <c r="L121" i="45" s="1"/>
  <c r="P96" i="40" s="1"/>
  <c r="H121" i="45"/>
  <c r="H125" i="45"/>
  <c r="J125" i="45"/>
  <c r="L125" i="45" s="1"/>
  <c r="P100" i="40" s="1"/>
  <c r="J129" i="45"/>
  <c r="L129" i="45" s="1"/>
  <c r="P104" i="40" s="1"/>
  <c r="H129" i="45"/>
  <c r="J133" i="45"/>
  <c r="L133" i="45" s="1"/>
  <c r="P108" i="40" s="1"/>
  <c r="H133" i="45"/>
  <c r="J137" i="45"/>
  <c r="L137" i="45" s="1"/>
  <c r="P112" i="40" s="1"/>
  <c r="H137" i="45"/>
  <c r="J141" i="45"/>
  <c r="L141" i="45" s="1"/>
  <c r="P116" i="40" s="1"/>
  <c r="H141" i="45"/>
  <c r="J145" i="45"/>
  <c r="L145" i="45" s="1"/>
  <c r="P120" i="40" s="1"/>
  <c r="H145" i="45"/>
  <c r="J148" i="45"/>
  <c r="L148" i="45" s="1"/>
  <c r="P123" i="40" s="1"/>
  <c r="H148" i="45"/>
  <c r="H164" i="45"/>
  <c r="J164" i="45"/>
  <c r="L164" i="45" s="1"/>
  <c r="P139" i="40" s="1"/>
  <c r="H155" i="45"/>
  <c r="J155" i="45"/>
  <c r="L155" i="45" s="1"/>
  <c r="P130" i="40" s="1"/>
  <c r="H171" i="45"/>
  <c r="J171" i="45"/>
  <c r="L171" i="45" s="1"/>
  <c r="P146" i="40" s="1"/>
  <c r="J158" i="45"/>
  <c r="L158" i="45" s="1"/>
  <c r="P133" i="40" s="1"/>
  <c r="H158" i="45"/>
  <c r="J174" i="45"/>
  <c r="L174" i="45" s="1"/>
  <c r="P149" i="40" s="1"/>
  <c r="H174" i="45"/>
  <c r="J165" i="45"/>
  <c r="L165" i="45" s="1"/>
  <c r="P140" i="40" s="1"/>
  <c r="H165" i="45"/>
  <c r="N173" i="8"/>
  <c r="Q173" i="8"/>
  <c r="N165" i="8"/>
  <c r="Q165" i="8"/>
  <c r="N157" i="8"/>
  <c r="O157" i="8" s="1"/>
  <c r="Q157" i="8"/>
  <c r="N149" i="8"/>
  <c r="Q149" i="8"/>
  <c r="N39" i="45"/>
  <c r="N69" i="45"/>
  <c r="N105" i="45"/>
  <c r="Q172" i="8"/>
  <c r="N172" i="8"/>
  <c r="Q164" i="8"/>
  <c r="N164" i="8"/>
  <c r="Q156" i="8"/>
  <c r="N156" i="8"/>
  <c r="Q148" i="8"/>
  <c r="N148" i="8"/>
  <c r="N44" i="45"/>
  <c r="N104" i="45"/>
  <c r="N7" i="45"/>
  <c r="N30" i="45"/>
  <c r="N92" i="45"/>
  <c r="N98" i="45"/>
  <c r="N111" i="45"/>
  <c r="N80" i="45"/>
  <c r="N89" i="45"/>
  <c r="N18" i="45"/>
  <c r="N71" i="45"/>
  <c r="N115" i="45"/>
  <c r="N82" i="45"/>
  <c r="N116" i="45"/>
  <c r="N73" i="45"/>
  <c r="N54" i="45"/>
  <c r="N40" i="45"/>
  <c r="O40" i="45" s="1"/>
  <c r="N87" i="45"/>
  <c r="N60" i="45"/>
  <c r="N81" i="45"/>
  <c r="N125" i="45"/>
  <c r="N132" i="45"/>
  <c r="N140" i="45"/>
  <c r="N129" i="45"/>
  <c r="N137" i="45"/>
  <c r="N145" i="45"/>
  <c r="N149" i="45"/>
  <c r="N165" i="45"/>
  <c r="N156" i="45"/>
  <c r="N172" i="45"/>
  <c r="N163" i="45"/>
  <c r="N150" i="45"/>
  <c r="N166" i="45"/>
  <c r="L123" i="8"/>
  <c r="P86" i="37" s="1"/>
  <c r="L75" i="8"/>
  <c r="P38" i="37" s="1"/>
  <c r="L132" i="8"/>
  <c r="P95" i="37" s="1"/>
  <c r="L97" i="8"/>
  <c r="P60" i="37" s="1"/>
  <c r="J153" i="8"/>
  <c r="L153" i="8" s="1"/>
  <c r="P116" i="37" s="1"/>
  <c r="H153" i="8"/>
  <c r="J151" i="8"/>
  <c r="L151" i="8" s="1"/>
  <c r="P114" i="37" s="1"/>
  <c r="H151" i="8"/>
  <c r="J149" i="8"/>
  <c r="L149" i="8" s="1"/>
  <c r="P112" i="37" s="1"/>
  <c r="H149" i="8"/>
  <c r="J174" i="8"/>
  <c r="L174" i="8" s="1"/>
  <c r="P137" i="37" s="1"/>
  <c r="H174" i="8"/>
  <c r="J166" i="8"/>
  <c r="L166" i="8" s="1"/>
  <c r="P129" i="37" s="1"/>
  <c r="H166" i="8"/>
  <c r="J158" i="8"/>
  <c r="L158" i="8" s="1"/>
  <c r="P121" i="37" s="1"/>
  <c r="H158" i="8"/>
  <c r="J150" i="8"/>
  <c r="L150" i="8" s="1"/>
  <c r="P113" i="37" s="1"/>
  <c r="H150" i="8"/>
  <c r="J43" i="45"/>
  <c r="L43" i="45" s="1"/>
  <c r="H43" i="45"/>
  <c r="J44" i="45"/>
  <c r="L44" i="45" s="1"/>
  <c r="H44" i="45"/>
  <c r="J56" i="45"/>
  <c r="L56" i="45" s="1"/>
  <c r="H56" i="45"/>
  <c r="J104" i="45"/>
  <c r="L104" i="45" s="1"/>
  <c r="P71" i="40" s="1"/>
  <c r="H104" i="45"/>
  <c r="J51" i="45"/>
  <c r="L51" i="45" s="1"/>
  <c r="H51" i="45"/>
  <c r="J7" i="45"/>
  <c r="L7" i="45" s="1"/>
  <c r="H7" i="45"/>
  <c r="J57" i="45"/>
  <c r="L57" i="45" s="1"/>
  <c r="P12" i="40" s="1"/>
  <c r="H57" i="45"/>
  <c r="H31" i="45"/>
  <c r="J31" i="45"/>
  <c r="L31" i="45" s="1"/>
  <c r="H32" i="45"/>
  <c r="J32" i="45"/>
  <c r="L32" i="45" s="1"/>
  <c r="H45" i="45"/>
  <c r="J45" i="45"/>
  <c r="L45" i="45" s="1"/>
  <c r="J54" i="45"/>
  <c r="L54" i="45" s="1"/>
  <c r="P25" i="40" s="1"/>
  <c r="H54" i="45"/>
  <c r="H79" i="45"/>
  <c r="J79" i="45"/>
  <c r="L79" i="45" s="1"/>
  <c r="H46" i="45"/>
  <c r="J46" i="45"/>
  <c r="L46" i="45" s="1"/>
  <c r="J60" i="45"/>
  <c r="L60" i="45" s="1"/>
  <c r="H60" i="45"/>
  <c r="J81" i="45"/>
  <c r="L81" i="45" s="1"/>
  <c r="H81" i="45"/>
  <c r="J77" i="45"/>
  <c r="L77" i="45" s="1"/>
  <c r="H77" i="45"/>
  <c r="J78" i="45"/>
  <c r="L78" i="45" s="1"/>
  <c r="H78" i="45"/>
  <c r="J64" i="45"/>
  <c r="L64" i="45" s="1"/>
  <c r="H64" i="45"/>
  <c r="J112" i="45"/>
  <c r="L112" i="45" s="1"/>
  <c r="H112" i="45"/>
  <c r="J99" i="45"/>
  <c r="L99" i="45" s="1"/>
  <c r="H99" i="45"/>
  <c r="J116" i="45"/>
  <c r="L116" i="45" s="1"/>
  <c r="P90" i="40" s="1"/>
  <c r="H116" i="45"/>
  <c r="J119" i="45"/>
  <c r="L119" i="45" s="1"/>
  <c r="P93" i="40" s="1"/>
  <c r="H119" i="45"/>
  <c r="J73" i="45"/>
  <c r="L73" i="45" s="1"/>
  <c r="H73" i="45"/>
  <c r="J122" i="45"/>
  <c r="L122" i="45" s="1"/>
  <c r="P97" i="40" s="1"/>
  <c r="H122" i="45"/>
  <c r="H126" i="45"/>
  <c r="J126" i="45"/>
  <c r="L126" i="45" s="1"/>
  <c r="P101" i="40" s="1"/>
  <c r="J130" i="45"/>
  <c r="L130" i="45" s="1"/>
  <c r="P105" i="40" s="1"/>
  <c r="H130" i="45"/>
  <c r="J134" i="45"/>
  <c r="L134" i="45" s="1"/>
  <c r="P109" i="40" s="1"/>
  <c r="H134" i="45"/>
  <c r="J138" i="45"/>
  <c r="L138" i="45" s="1"/>
  <c r="P113" i="40" s="1"/>
  <c r="H138" i="45"/>
  <c r="J142" i="45"/>
  <c r="L142" i="45" s="1"/>
  <c r="P117" i="40" s="1"/>
  <c r="H142" i="45"/>
  <c r="H146" i="45"/>
  <c r="J146" i="45"/>
  <c r="L146" i="45" s="1"/>
  <c r="P121" i="40" s="1"/>
  <c r="H152" i="45"/>
  <c r="J152" i="45"/>
  <c r="L152" i="45" s="1"/>
  <c r="P127" i="40" s="1"/>
  <c r="H168" i="45"/>
  <c r="J168" i="45"/>
  <c r="L168" i="45" s="1"/>
  <c r="P143" i="40" s="1"/>
  <c r="H159" i="45"/>
  <c r="J159" i="45"/>
  <c r="L159" i="45" s="1"/>
  <c r="P134" i="40" s="1"/>
  <c r="H175" i="45"/>
  <c r="J175" i="45"/>
  <c r="L175" i="45" s="1"/>
  <c r="J162" i="45"/>
  <c r="L162" i="45" s="1"/>
  <c r="P137" i="40" s="1"/>
  <c r="H162" i="45"/>
  <c r="J153" i="45"/>
  <c r="L153" i="45" s="1"/>
  <c r="P128" i="40" s="1"/>
  <c r="H153" i="45"/>
  <c r="J169" i="45"/>
  <c r="L169" i="45" s="1"/>
  <c r="P144" i="40" s="1"/>
  <c r="H169" i="45"/>
  <c r="N171" i="8"/>
  <c r="Q171" i="8"/>
  <c r="N163" i="8"/>
  <c r="O163" i="8" s="1"/>
  <c r="Q163" i="8"/>
  <c r="N155" i="8"/>
  <c r="Q155" i="8"/>
  <c r="N41" i="45"/>
  <c r="N35" i="45"/>
  <c r="N107" i="45"/>
  <c r="N59" i="45"/>
  <c r="N170" i="8"/>
  <c r="Q170" i="8"/>
  <c r="N162" i="8"/>
  <c r="Q162" i="8"/>
  <c r="N154" i="8"/>
  <c r="Q154" i="8"/>
  <c r="N11" i="45"/>
  <c r="N28" i="45"/>
  <c r="N47" i="45"/>
  <c r="N13" i="45"/>
  <c r="N31" i="45"/>
  <c r="N32" i="45"/>
  <c r="N45" i="45"/>
  <c r="N77" i="45"/>
  <c r="N78" i="45"/>
  <c r="N64" i="45"/>
  <c r="N112" i="45"/>
  <c r="N99" i="45"/>
  <c r="N97" i="45"/>
  <c r="N65" i="45"/>
  <c r="N117" i="45"/>
  <c r="N120" i="45"/>
  <c r="N38" i="45"/>
  <c r="N88" i="45"/>
  <c r="N12" i="45"/>
  <c r="N102" i="45"/>
  <c r="N53" i="45"/>
  <c r="N126" i="45"/>
  <c r="N134" i="45"/>
  <c r="N142" i="45"/>
  <c r="N131" i="45"/>
  <c r="N139" i="45"/>
  <c r="N148" i="45"/>
  <c r="N153" i="45"/>
  <c r="N169" i="45"/>
  <c r="N160" i="45"/>
  <c r="O160" i="45" s="1"/>
  <c r="N151" i="45"/>
  <c r="N167" i="45"/>
  <c r="N154" i="45"/>
  <c r="N170" i="45"/>
  <c r="L66" i="8"/>
  <c r="P29" i="37" s="1"/>
  <c r="L140" i="8"/>
  <c r="P103" i="37" s="1"/>
  <c r="L124" i="8"/>
  <c r="P87" i="37" s="1"/>
  <c r="L109" i="8"/>
  <c r="P72" i="37" s="1"/>
  <c r="L37" i="8"/>
  <c r="L116" i="8"/>
  <c r="P79" i="37" s="1"/>
  <c r="L92" i="8"/>
  <c r="P55" i="37" s="1"/>
  <c r="L62" i="8"/>
  <c r="L98" i="8"/>
  <c r="P61" i="37" s="1"/>
  <c r="L65" i="8"/>
  <c r="L137" i="8"/>
  <c r="P100" i="37" s="1"/>
  <c r="L74" i="8"/>
  <c r="P37" i="37" s="1"/>
  <c r="L68" i="8"/>
  <c r="P31" i="37" s="1"/>
  <c r="L126" i="8"/>
  <c r="P89" i="37" s="1"/>
  <c r="L105" i="8"/>
  <c r="P68" i="37" s="1"/>
  <c r="H139" i="8"/>
  <c r="L72" i="8"/>
  <c r="P35" i="37" s="1"/>
  <c r="L51" i="8"/>
  <c r="L130" i="8"/>
  <c r="P93" i="37" s="1"/>
  <c r="J175" i="8"/>
  <c r="L175" i="8" s="1"/>
  <c r="P138" i="37" s="1"/>
  <c r="H175" i="8"/>
  <c r="J173" i="8"/>
  <c r="L173" i="8" s="1"/>
  <c r="P136" i="37" s="1"/>
  <c r="H173" i="8"/>
  <c r="J171" i="8"/>
  <c r="L171" i="8" s="1"/>
  <c r="P134" i="37" s="1"/>
  <c r="H171" i="8"/>
  <c r="J172" i="8"/>
  <c r="L172" i="8" s="1"/>
  <c r="P135" i="37" s="1"/>
  <c r="H172" i="8"/>
  <c r="J164" i="8"/>
  <c r="L164" i="8" s="1"/>
  <c r="P127" i="37" s="1"/>
  <c r="H164" i="8"/>
  <c r="J156" i="8"/>
  <c r="L156" i="8" s="1"/>
  <c r="P119" i="37" s="1"/>
  <c r="H156" i="8"/>
  <c r="J148" i="8"/>
  <c r="L148" i="8" s="1"/>
  <c r="P111" i="37" s="1"/>
  <c r="H148" i="8"/>
  <c r="J93" i="45"/>
  <c r="L93" i="45" s="1"/>
  <c r="H93" i="45"/>
  <c r="J39" i="45"/>
  <c r="L39" i="45" s="1"/>
  <c r="H39" i="45"/>
  <c r="J109" i="45"/>
  <c r="L109" i="45" s="1"/>
  <c r="H109" i="45"/>
  <c r="J69" i="45"/>
  <c r="L69" i="45" s="1"/>
  <c r="H69" i="45"/>
  <c r="J36" i="45"/>
  <c r="L36" i="45" s="1"/>
  <c r="H36" i="45"/>
  <c r="J105" i="45"/>
  <c r="L105" i="45" s="1"/>
  <c r="P73" i="40" s="1"/>
  <c r="H105" i="45"/>
  <c r="J50" i="45"/>
  <c r="L50" i="45" s="1"/>
  <c r="H50" i="45"/>
  <c r="H100" i="45"/>
  <c r="J100" i="45"/>
  <c r="L100" i="45" s="1"/>
  <c r="P61" i="40" s="1"/>
  <c r="H9" i="45"/>
  <c r="J9" i="45"/>
  <c r="L9" i="45" s="1"/>
  <c r="H24" i="45"/>
  <c r="J24" i="45"/>
  <c r="L24" i="45" s="1"/>
  <c r="H38" i="45"/>
  <c r="J38" i="45"/>
  <c r="L38" i="45" s="1"/>
  <c r="J12" i="45"/>
  <c r="L12" i="45" s="1"/>
  <c r="H12" i="45"/>
  <c r="H87" i="45"/>
  <c r="J87" i="45"/>
  <c r="L87" i="45" s="1"/>
  <c r="J102" i="45"/>
  <c r="L102" i="45" s="1"/>
  <c r="H102" i="45"/>
  <c r="J53" i="45"/>
  <c r="L53" i="45" s="1"/>
  <c r="H53" i="45"/>
  <c r="J94" i="45"/>
  <c r="L94" i="45" s="1"/>
  <c r="H94" i="45"/>
  <c r="J110" i="45"/>
  <c r="L110" i="45" s="1"/>
  <c r="P83" i="40" s="1"/>
  <c r="H110" i="45"/>
  <c r="J75" i="45"/>
  <c r="L75" i="45" s="1"/>
  <c r="H75" i="45"/>
  <c r="J114" i="45"/>
  <c r="L114" i="45" s="1"/>
  <c r="H114" i="45"/>
  <c r="J72" i="45"/>
  <c r="L72" i="45" s="1"/>
  <c r="P58" i="40" s="1"/>
  <c r="H72" i="45"/>
  <c r="J97" i="45"/>
  <c r="L97" i="45" s="1"/>
  <c r="H97" i="45"/>
  <c r="J113" i="45"/>
  <c r="L113" i="45" s="1"/>
  <c r="H113" i="45"/>
  <c r="J65" i="45"/>
  <c r="L65" i="45" s="1"/>
  <c r="H65" i="45"/>
  <c r="J123" i="45"/>
  <c r="L123" i="45" s="1"/>
  <c r="P98" i="40" s="1"/>
  <c r="H123" i="45"/>
  <c r="J128" i="45"/>
  <c r="L128" i="45" s="1"/>
  <c r="P103" i="40" s="1"/>
  <c r="H128" i="45"/>
  <c r="J131" i="45"/>
  <c r="L131" i="45" s="1"/>
  <c r="P106" i="40" s="1"/>
  <c r="H131" i="45"/>
  <c r="J135" i="45"/>
  <c r="L135" i="45" s="1"/>
  <c r="P110" i="40" s="1"/>
  <c r="H135" i="45"/>
  <c r="J139" i="45"/>
  <c r="L139" i="45" s="1"/>
  <c r="P114" i="40" s="1"/>
  <c r="H139" i="45"/>
  <c r="J143" i="45"/>
  <c r="L143" i="45" s="1"/>
  <c r="P118" i="40" s="1"/>
  <c r="H143" i="45"/>
  <c r="H147" i="45"/>
  <c r="J147" i="45"/>
  <c r="L147" i="45" s="1"/>
  <c r="P122" i="40" s="1"/>
  <c r="H156" i="45"/>
  <c r="J156" i="45"/>
  <c r="L156" i="45" s="1"/>
  <c r="P131" i="40" s="1"/>
  <c r="H172" i="45"/>
  <c r="J172" i="45"/>
  <c r="L172" i="45" s="1"/>
  <c r="P147" i="40" s="1"/>
  <c r="H163" i="45"/>
  <c r="J163" i="45"/>
  <c r="L163" i="45" s="1"/>
  <c r="P138" i="40" s="1"/>
  <c r="J150" i="45"/>
  <c r="L150" i="45" s="1"/>
  <c r="P125" i="40" s="1"/>
  <c r="H150" i="45"/>
  <c r="J166" i="45"/>
  <c r="L166" i="45" s="1"/>
  <c r="P141" i="40" s="1"/>
  <c r="H166" i="45"/>
  <c r="J157" i="45"/>
  <c r="L157" i="45" s="1"/>
  <c r="P132" i="40" s="1"/>
  <c r="H157" i="45"/>
  <c r="J173" i="45"/>
  <c r="L173" i="45" s="1"/>
  <c r="P148" i="40" s="1"/>
  <c r="H173" i="45"/>
  <c r="N169" i="8"/>
  <c r="Q169" i="8"/>
  <c r="N161" i="8"/>
  <c r="Q161" i="8"/>
  <c r="N153" i="8"/>
  <c r="Q153" i="8"/>
  <c r="N93" i="45"/>
  <c r="N109" i="45"/>
  <c r="N36" i="45"/>
  <c r="N50" i="45"/>
  <c r="N168" i="8"/>
  <c r="Q168" i="8"/>
  <c r="Q160" i="8"/>
  <c r="N160" i="8"/>
  <c r="Q152" i="8"/>
  <c r="N152" i="8"/>
  <c r="N43" i="45"/>
  <c r="N56" i="45"/>
  <c r="N51" i="45"/>
  <c r="N57" i="45"/>
  <c r="N100" i="45"/>
  <c r="N9" i="45"/>
  <c r="N24" i="45"/>
  <c r="N94" i="45"/>
  <c r="N110" i="45"/>
  <c r="N75" i="45"/>
  <c r="N114" i="45"/>
  <c r="N72" i="45"/>
  <c r="N118" i="45"/>
  <c r="N121" i="45"/>
  <c r="N119" i="45"/>
  <c r="N122" i="45"/>
  <c r="N67" i="45"/>
  <c r="N46" i="45"/>
  <c r="N96" i="45"/>
  <c r="N55" i="45"/>
  <c r="N74" i="45"/>
  <c r="N128" i="45"/>
  <c r="N136" i="45"/>
  <c r="N144" i="45"/>
  <c r="N133" i="45"/>
  <c r="N141" i="45"/>
  <c r="N146" i="45"/>
  <c r="N157" i="45"/>
  <c r="N173" i="45"/>
  <c r="N164" i="45"/>
  <c r="N155" i="45"/>
  <c r="O155" i="45" s="1"/>
  <c r="N171" i="45"/>
  <c r="N158" i="45"/>
  <c r="N174" i="45"/>
  <c r="Q35" i="8"/>
  <c r="N35" i="8"/>
  <c r="Q127" i="8"/>
  <c r="R90" i="37" s="1"/>
  <c r="N127" i="8"/>
  <c r="L108" i="8"/>
  <c r="P71" i="37" s="1"/>
  <c r="L63" i="8"/>
  <c r="Q90" i="8"/>
  <c r="R53" i="37" s="1"/>
  <c r="Q9" i="8"/>
  <c r="Q32" i="8"/>
  <c r="Q107" i="8"/>
  <c r="R70" i="37" s="1"/>
  <c r="Q87" i="8"/>
  <c r="R50" i="37" s="1"/>
  <c r="Q111" i="8"/>
  <c r="R74" i="37" s="1"/>
  <c r="Q76" i="8"/>
  <c r="R39" i="37" s="1"/>
  <c r="Q117" i="8"/>
  <c r="R80" i="37" s="1"/>
  <c r="Q142" i="8"/>
  <c r="R105" i="37" s="1"/>
  <c r="Q143" i="8"/>
  <c r="R106" i="37" s="1"/>
  <c r="Q58" i="8"/>
  <c r="Q128" i="8"/>
  <c r="R91" i="37" s="1"/>
  <c r="Q38" i="8"/>
  <c r="Q7" i="8"/>
  <c r="Q45" i="8"/>
  <c r="Q42" i="8"/>
  <c r="Q47" i="8"/>
  <c r="Q25" i="8"/>
  <c r="Q106" i="8"/>
  <c r="R69" i="37" s="1"/>
  <c r="Q69" i="8"/>
  <c r="R32" i="37" s="1"/>
  <c r="Q56" i="8"/>
  <c r="Q89" i="8"/>
  <c r="R52" i="37" s="1"/>
  <c r="Q73" i="8"/>
  <c r="R36" i="37" s="1"/>
  <c r="Q63" i="8"/>
  <c r="Q81" i="8"/>
  <c r="R44" i="37" s="1"/>
  <c r="Q120" i="8"/>
  <c r="R83" i="37" s="1"/>
  <c r="Q71" i="8"/>
  <c r="R34" i="37" s="1"/>
  <c r="Q19" i="8"/>
  <c r="Q24" i="8"/>
  <c r="Q100" i="8"/>
  <c r="R63" i="37" s="1"/>
  <c r="Q91" i="8"/>
  <c r="R54" i="37" s="1"/>
  <c r="Q121" i="8"/>
  <c r="R84" i="37" s="1"/>
  <c r="Q46" i="8"/>
  <c r="Q34" i="8"/>
  <c r="Q39" i="8"/>
  <c r="R8" i="37" s="1"/>
  <c r="Q85" i="8"/>
  <c r="R48" i="37" s="1"/>
  <c r="Q41" i="8"/>
  <c r="J101" i="8"/>
  <c r="Q14" i="8"/>
  <c r="S14" i="8" s="1"/>
  <c r="Q8" i="8"/>
  <c r="S9" i="8" s="1"/>
  <c r="Q79" i="8"/>
  <c r="R42" i="37" s="1"/>
  <c r="Q26" i="8"/>
  <c r="Q31" i="8"/>
  <c r="Q104" i="8"/>
  <c r="R67" i="37" s="1"/>
  <c r="Q28" i="8"/>
  <c r="Q21" i="8"/>
  <c r="Q53" i="8"/>
  <c r="Q99" i="8"/>
  <c r="R62" i="37" s="1"/>
  <c r="Q11" i="8"/>
  <c r="S10" i="8" s="1"/>
  <c r="Q61" i="8"/>
  <c r="Q135" i="8"/>
  <c r="R98" i="37" s="1"/>
  <c r="Q70" i="8"/>
  <c r="R33" i="37" s="1"/>
  <c r="Q18" i="8"/>
  <c r="S18" i="8" s="1"/>
  <c r="Q23" i="8"/>
  <c r="Q114" i="8"/>
  <c r="R77" i="37" s="1"/>
  <c r="Q112" i="8"/>
  <c r="R75" i="37" s="1"/>
  <c r="H84" i="8"/>
  <c r="H101" i="8"/>
  <c r="Q57" i="8"/>
  <c r="Q110" i="8"/>
  <c r="R73" i="37" s="1"/>
  <c r="Q78" i="8"/>
  <c r="R41" i="37" s="1"/>
  <c r="Q133" i="8"/>
  <c r="R96" i="37" s="1"/>
  <c r="Q108" i="8"/>
  <c r="R71" i="37" s="1"/>
  <c r="Q71" i="37" s="1"/>
  <c r="Q17" i="8"/>
  <c r="S17" i="8" s="1"/>
  <c r="Q83" i="8"/>
  <c r="R46" i="37" s="1"/>
  <c r="Q50" i="8"/>
  <c r="Q129" i="8"/>
  <c r="R92" i="37" s="1"/>
  <c r="Q10" i="8"/>
  <c r="Q134" i="8"/>
  <c r="R97" i="37" s="1"/>
  <c r="Q84" i="8"/>
  <c r="R47" i="37" s="1"/>
  <c r="Q131" i="8"/>
  <c r="R94" i="37" s="1"/>
  <c r="Q64" i="8"/>
  <c r="Q49" i="8"/>
  <c r="Q55" i="8"/>
  <c r="N16" i="8"/>
  <c r="Q16" i="8"/>
  <c r="S16" i="8" s="1"/>
  <c r="Q145" i="8"/>
  <c r="R108" i="37" s="1"/>
  <c r="Q60" i="8"/>
  <c r="Q141" i="8"/>
  <c r="R104" i="37" s="1"/>
  <c r="H16" i="8"/>
  <c r="Q93" i="8"/>
  <c r="R56" i="37" s="1"/>
  <c r="Q67" i="8"/>
  <c r="R30" i="37" s="1"/>
  <c r="Q12" i="8"/>
  <c r="J31" i="8"/>
  <c r="L31" i="8" s="1"/>
  <c r="Q30" i="8"/>
  <c r="Q138" i="8"/>
  <c r="R101" i="37" s="1"/>
  <c r="Q44" i="8"/>
  <c r="Q13" i="8"/>
  <c r="S12" i="8" s="1"/>
  <c r="Q102" i="8"/>
  <c r="R65" i="37" s="1"/>
  <c r="Q119" i="8"/>
  <c r="R82" i="37" s="1"/>
  <c r="Q27" i="8"/>
  <c r="Q40" i="8"/>
  <c r="Q43" i="8"/>
  <c r="R12" i="37" s="1"/>
  <c r="Q6" i="8"/>
  <c r="S6" i="8" s="1"/>
  <c r="Q82" i="8"/>
  <c r="R45" i="37" s="1"/>
  <c r="Q48" i="8"/>
  <c r="Q15" i="8"/>
  <c r="S15" i="8" s="1"/>
  <c r="Q20" i="8"/>
  <c r="Q22" i="8"/>
  <c r="Q29" i="8"/>
  <c r="Q144" i="8"/>
  <c r="R107" i="37" s="1"/>
  <c r="Q125" i="8"/>
  <c r="R88" i="37" s="1"/>
  <c r="Q33" i="8"/>
  <c r="Q36" i="8"/>
  <c r="Q103" i="8"/>
  <c r="R66" i="37" s="1"/>
  <c r="Q96" i="8"/>
  <c r="R59" i="37" s="1"/>
  <c r="J112" i="8"/>
  <c r="L112" i="8" s="1"/>
  <c r="P75" i="37" s="1"/>
  <c r="H40" i="8"/>
  <c r="L127" i="8"/>
  <c r="P90" i="37" s="1"/>
  <c r="L34" i="8"/>
  <c r="K101" i="8"/>
  <c r="N101" i="8" s="1"/>
  <c r="J42" i="8"/>
  <c r="L42" i="8" s="1"/>
  <c r="L141" i="8"/>
  <c r="P104" i="37" s="1"/>
  <c r="L96" i="8"/>
  <c r="P59" i="37" s="1"/>
  <c r="H9" i="8"/>
  <c r="J90" i="8"/>
  <c r="L90" i="8" s="1"/>
  <c r="P53" i="37" s="1"/>
  <c r="J142" i="8"/>
  <c r="L142" i="8" s="1"/>
  <c r="P105" i="37" s="1"/>
  <c r="H27" i="8"/>
  <c r="J9" i="8"/>
  <c r="L9" i="8" s="1"/>
  <c r="H142" i="8"/>
  <c r="H56" i="8"/>
  <c r="K499" i="3"/>
  <c r="M499" i="3" s="1"/>
  <c r="H12" i="8"/>
  <c r="J89" i="8"/>
  <c r="L89" i="8" s="1"/>
  <c r="P52" i="37" s="1"/>
  <c r="H89" i="8"/>
  <c r="J85" i="8"/>
  <c r="L85" i="8" s="1"/>
  <c r="P48" i="37" s="1"/>
  <c r="H19" i="8"/>
  <c r="J20" i="8"/>
  <c r="L20" i="8" s="1"/>
  <c r="H20" i="8"/>
  <c r="J19" i="8"/>
  <c r="L19" i="8" s="1"/>
  <c r="J40" i="8"/>
  <c r="L40" i="8" s="1"/>
  <c r="H30" i="8"/>
  <c r="J30" i="8"/>
  <c r="L30" i="8" s="1"/>
  <c r="H28" i="8"/>
  <c r="J28" i="8"/>
  <c r="L28" i="8" s="1"/>
  <c r="H100" i="8"/>
  <c r="J100" i="8"/>
  <c r="L100" i="8" s="1"/>
  <c r="P63" i="37" s="1"/>
  <c r="H57" i="8"/>
  <c r="J57" i="8"/>
  <c r="L57" i="8" s="1"/>
  <c r="H69" i="8"/>
  <c r="J69" i="8"/>
  <c r="L69" i="8" s="1"/>
  <c r="P32" i="37" s="1"/>
  <c r="H60" i="8"/>
  <c r="J60" i="8"/>
  <c r="L60" i="8" s="1"/>
  <c r="H73" i="8"/>
  <c r="J73" i="8"/>
  <c r="L73" i="8" s="1"/>
  <c r="P36" i="37" s="1"/>
  <c r="H114" i="8"/>
  <c r="J114" i="8"/>
  <c r="L114" i="8" s="1"/>
  <c r="P77" i="37" s="1"/>
  <c r="H135" i="8"/>
  <c r="J135" i="8"/>
  <c r="L135" i="8" s="1"/>
  <c r="P98" i="37" s="1"/>
  <c r="H144" i="8"/>
  <c r="J144" i="8"/>
  <c r="L144" i="8" s="1"/>
  <c r="P107" i="37" s="1"/>
  <c r="H119" i="8"/>
  <c r="J119" i="8"/>
  <c r="L119" i="8" s="1"/>
  <c r="P82" i="37" s="1"/>
  <c r="H46" i="8"/>
  <c r="J46" i="8"/>
  <c r="L46" i="8" s="1"/>
  <c r="H82" i="8"/>
  <c r="J82" i="8"/>
  <c r="L82" i="8" s="1"/>
  <c r="P45" i="37" s="1"/>
  <c r="H43" i="8"/>
  <c r="J43" i="8"/>
  <c r="L43" i="8" s="1"/>
  <c r="H145" i="8"/>
  <c r="J145" i="8"/>
  <c r="L145" i="8" s="1"/>
  <c r="P108" i="37" s="1"/>
  <c r="H131" i="8"/>
  <c r="J131" i="8"/>
  <c r="L131" i="8" s="1"/>
  <c r="P94" i="37" s="1"/>
  <c r="H133" i="8"/>
  <c r="J133" i="8"/>
  <c r="L133" i="8" s="1"/>
  <c r="P96" i="37" s="1"/>
  <c r="H55" i="8"/>
  <c r="J55" i="8"/>
  <c r="L55" i="8" s="1"/>
  <c r="H49" i="8"/>
  <c r="J49" i="8"/>
  <c r="L49" i="8" s="1"/>
  <c r="H47" i="8"/>
  <c r="J47" i="8"/>
  <c r="L47" i="8" s="1"/>
  <c r="P17" i="37" s="1"/>
  <c r="H121" i="8"/>
  <c r="J121" i="8"/>
  <c r="L121" i="8" s="1"/>
  <c r="P84" i="37" s="1"/>
  <c r="H106" i="8"/>
  <c r="J106" i="8"/>
  <c r="L106" i="8" s="1"/>
  <c r="P69" i="37" s="1"/>
  <c r="J70" i="8"/>
  <c r="L70" i="8" s="1"/>
  <c r="P33" i="37" s="1"/>
  <c r="J12" i="8"/>
  <c r="L12" i="8" s="1"/>
  <c r="J143" i="8"/>
  <c r="L143" i="8" s="1"/>
  <c r="P106" i="37" s="1"/>
  <c r="J104" i="8"/>
  <c r="L104" i="8" s="1"/>
  <c r="P67" i="37" s="1"/>
  <c r="L27" i="8"/>
  <c r="L56" i="8"/>
  <c r="L16" i="8"/>
  <c r="L84" i="8"/>
  <c r="P47" i="37" s="1"/>
  <c r="H110" i="8"/>
  <c r="J110" i="8"/>
  <c r="L110" i="8" s="1"/>
  <c r="P73" i="37" s="1"/>
  <c r="H32" i="8"/>
  <c r="J32" i="8"/>
  <c r="L32" i="8" s="1"/>
  <c r="H58" i="8"/>
  <c r="J58" i="8"/>
  <c r="L58" i="8" s="1"/>
  <c r="H91" i="8"/>
  <c r="H70" i="8"/>
  <c r="H42" i="8"/>
  <c r="H90" i="8"/>
  <c r="H38" i="8"/>
  <c r="J38" i="8"/>
  <c r="L38" i="8" s="1"/>
  <c r="J129" i="8"/>
  <c r="L129" i="8" s="1"/>
  <c r="P92" i="37" s="1"/>
  <c r="H129" i="8"/>
  <c r="J71" i="8"/>
  <c r="L71" i="8" s="1"/>
  <c r="P34" i="37" s="1"/>
  <c r="H71" i="8"/>
  <c r="J10" i="8"/>
  <c r="L10" i="8" s="1"/>
  <c r="H10" i="8"/>
  <c r="J76" i="8"/>
  <c r="L76" i="8" s="1"/>
  <c r="P39" i="37" s="1"/>
  <c r="H76" i="8"/>
  <c r="J117" i="8"/>
  <c r="L117" i="8" s="1"/>
  <c r="P80" i="37" s="1"/>
  <c r="H117" i="8"/>
  <c r="J36" i="8"/>
  <c r="L36" i="8" s="1"/>
  <c r="H36" i="8"/>
  <c r="J48" i="8"/>
  <c r="L48" i="8" s="1"/>
  <c r="H48" i="8"/>
  <c r="J14" i="8"/>
  <c r="L14" i="8" s="1"/>
  <c r="H14" i="8"/>
  <c r="J15" i="8"/>
  <c r="L15" i="8" s="1"/>
  <c r="H15" i="8"/>
  <c r="J67" i="8"/>
  <c r="L67" i="8" s="1"/>
  <c r="P30" i="37" s="1"/>
  <c r="H67" i="8"/>
  <c r="H111" i="8"/>
  <c r="J111" i="8"/>
  <c r="L111" i="8" s="1"/>
  <c r="P74" i="37" s="1"/>
  <c r="J22" i="8"/>
  <c r="L22" i="8" s="1"/>
  <c r="H22" i="8"/>
  <c r="H29" i="8"/>
  <c r="J29" i="8"/>
  <c r="L29" i="8" s="1"/>
  <c r="L39" i="8"/>
  <c r="H17" i="8"/>
  <c r="L138" i="8"/>
  <c r="P101" i="37" s="1"/>
  <c r="J83" i="8"/>
  <c r="L83" i="8" s="1"/>
  <c r="P46" i="37" s="1"/>
  <c r="H83" i="8"/>
  <c r="J45" i="8"/>
  <c r="L45" i="8" s="1"/>
  <c r="H45" i="8"/>
  <c r="H78" i="8"/>
  <c r="J78" i="8"/>
  <c r="L78" i="8" s="1"/>
  <c r="P41" i="37" s="1"/>
  <c r="H125" i="8"/>
  <c r="J125" i="8"/>
  <c r="L125" i="8" s="1"/>
  <c r="P88" i="37" s="1"/>
  <c r="J61" i="8"/>
  <c r="L61" i="8" s="1"/>
  <c r="H61" i="8"/>
  <c r="J21" i="8"/>
  <c r="L21" i="8" s="1"/>
  <c r="H21" i="8"/>
  <c r="H53" i="8"/>
  <c r="J53" i="8"/>
  <c r="L53" i="8" s="1"/>
  <c r="H99" i="8"/>
  <c r="J99" i="8"/>
  <c r="L99" i="8" s="1"/>
  <c r="P62" i="37" s="1"/>
  <c r="H64" i="8"/>
  <c r="H104" i="8"/>
  <c r="H128" i="8"/>
  <c r="J128" i="8"/>
  <c r="L128" i="8" s="1"/>
  <c r="P91" i="37" s="1"/>
  <c r="H11" i="8"/>
  <c r="J11" i="8"/>
  <c r="L11" i="8" s="1"/>
  <c r="G177" i="8"/>
  <c r="K59" i="8"/>
  <c r="J81" i="8"/>
  <c r="L81" i="8" s="1"/>
  <c r="P44" i="37" s="1"/>
  <c r="H81" i="8"/>
  <c r="H6" i="8"/>
  <c r="J6" i="8"/>
  <c r="L6" i="8" s="1"/>
  <c r="L91" i="8"/>
  <c r="P54" i="37" s="1"/>
  <c r="L17" i="8"/>
  <c r="H85" i="8"/>
  <c r="H31" i="8"/>
  <c r="H112" i="8"/>
  <c r="J18" i="8"/>
  <c r="L18" i="8" s="1"/>
  <c r="H18" i="8"/>
  <c r="J23" i="8"/>
  <c r="L23" i="8" s="1"/>
  <c r="H23" i="8"/>
  <c r="J33" i="8"/>
  <c r="L33" i="8" s="1"/>
  <c r="H33" i="8"/>
  <c r="J13" i="8"/>
  <c r="L13" i="8" s="1"/>
  <c r="H13" i="8"/>
  <c r="H102" i="8"/>
  <c r="J102" i="8"/>
  <c r="L102" i="8" s="1"/>
  <c r="P65" i="37" s="1"/>
  <c r="J44" i="8"/>
  <c r="L44" i="8" s="1"/>
  <c r="H44" i="8"/>
  <c r="J87" i="8"/>
  <c r="L87" i="8" s="1"/>
  <c r="P50" i="37" s="1"/>
  <c r="H87" i="8"/>
  <c r="H50" i="8"/>
  <c r="J50" i="8"/>
  <c r="L50" i="8" s="1"/>
  <c r="H25" i="8"/>
  <c r="J25" i="8"/>
  <c r="L25" i="8" s="1"/>
  <c r="J24" i="8"/>
  <c r="L24" i="8" s="1"/>
  <c r="H24" i="8"/>
  <c r="H103" i="8"/>
  <c r="J103" i="8"/>
  <c r="L103" i="8" s="1"/>
  <c r="P66" i="37" s="1"/>
  <c r="H93" i="8"/>
  <c r="J93" i="8"/>
  <c r="L93" i="8" s="1"/>
  <c r="P56" i="37" s="1"/>
  <c r="H7" i="8"/>
  <c r="J7" i="8"/>
  <c r="L7" i="8" s="1"/>
  <c r="H39" i="8"/>
  <c r="H138" i="8"/>
  <c r="J8" i="8"/>
  <c r="L8" i="8" s="1"/>
  <c r="H8" i="8"/>
  <c r="J79" i="8"/>
  <c r="L79" i="8" s="1"/>
  <c r="P42" i="37" s="1"/>
  <c r="H79" i="8"/>
  <c r="J26" i="8"/>
  <c r="L26" i="8" s="1"/>
  <c r="H26" i="8"/>
  <c r="J41" i="8"/>
  <c r="L41" i="8" s="1"/>
  <c r="H41" i="8"/>
  <c r="J120" i="8"/>
  <c r="L120" i="8" s="1"/>
  <c r="P83" i="37" s="1"/>
  <c r="H120" i="8"/>
  <c r="H35" i="8"/>
  <c r="J35" i="8"/>
  <c r="L35" i="8" s="1"/>
  <c r="H107" i="8"/>
  <c r="J107" i="8"/>
  <c r="L107" i="8" s="1"/>
  <c r="P70" i="37" s="1"/>
  <c r="H134" i="8"/>
  <c r="J134" i="8"/>
  <c r="L134" i="8" s="1"/>
  <c r="P97" i="37" s="1"/>
  <c r="F177" i="8"/>
  <c r="J59" i="8"/>
  <c r="H59" i="8"/>
  <c r="L64" i="8"/>
  <c r="H143" i="8"/>
  <c r="S13" i="8" l="1"/>
  <c r="S11" i="8"/>
  <c r="S8" i="8"/>
  <c r="S7" i="8"/>
  <c r="P29" i="40"/>
  <c r="P27" i="40"/>
  <c r="Q27" i="40" s="1"/>
  <c r="P15" i="40"/>
  <c r="Q15" i="40" s="1"/>
  <c r="Q12" i="40"/>
  <c r="P13" i="40"/>
  <c r="Q13" i="40" s="1"/>
  <c r="P60" i="40"/>
  <c r="P70" i="40"/>
  <c r="F36" i="40"/>
  <c r="G36" i="40" s="1"/>
  <c r="Q29" i="40"/>
  <c r="P42" i="40"/>
  <c r="Q42" i="40" s="1"/>
  <c r="P32" i="40"/>
  <c r="Q32" i="40" s="1"/>
  <c r="P59" i="40"/>
  <c r="P19" i="40"/>
  <c r="Q19" i="40" s="1"/>
  <c r="P86" i="40"/>
  <c r="P68" i="40"/>
  <c r="P34" i="40"/>
  <c r="Q34" i="40" s="1"/>
  <c r="P64" i="40"/>
  <c r="P26" i="40"/>
  <c r="Q26" i="40" s="1"/>
  <c r="P82" i="40"/>
  <c r="P21" i="40"/>
  <c r="Q21" i="40" s="1"/>
  <c r="P56" i="40"/>
  <c r="P14" i="40"/>
  <c r="Q14" i="40" s="1"/>
  <c r="P9" i="40"/>
  <c r="Q9" i="40" s="1"/>
  <c r="P28" i="40"/>
  <c r="Q28" i="40" s="1"/>
  <c r="F33" i="40"/>
  <c r="G33" i="40" s="1"/>
  <c r="P43" i="40"/>
  <c r="Q43" i="40" s="1"/>
  <c r="P30" i="40"/>
  <c r="Q30" i="40" s="1"/>
  <c r="P35" i="40"/>
  <c r="Q35" i="40" s="1"/>
  <c r="P18" i="40"/>
  <c r="Q18" i="40" s="1"/>
  <c r="Q25" i="40"/>
  <c r="P62" i="40"/>
  <c r="P85" i="40"/>
  <c r="P75" i="40"/>
  <c r="P77" i="40"/>
  <c r="P38" i="40"/>
  <c r="Q38" i="40" s="1"/>
  <c r="P94" i="40"/>
  <c r="P89" i="40"/>
  <c r="P87" i="40"/>
  <c r="P66" i="40"/>
  <c r="P16" i="40"/>
  <c r="Q16" i="40" s="1"/>
  <c r="P78" i="40"/>
  <c r="P41" i="40"/>
  <c r="Q41" i="40" s="1"/>
  <c r="P67" i="40"/>
  <c r="P36" i="40"/>
  <c r="Q36" i="40" s="1"/>
  <c r="P79" i="40"/>
  <c r="R58" i="40"/>
  <c r="P31" i="40"/>
  <c r="Q31" i="40" s="1"/>
  <c r="P55" i="40"/>
  <c r="P33" i="40"/>
  <c r="Q33" i="40" s="1"/>
  <c r="P69" i="40"/>
  <c r="P91" i="40"/>
  <c r="P74" i="40"/>
  <c r="P17" i="40"/>
  <c r="Q17" i="40" s="1"/>
  <c r="P40" i="40"/>
  <c r="Q40" i="40" s="1"/>
  <c r="P24" i="40"/>
  <c r="Q24" i="40" s="1"/>
  <c r="P37" i="40"/>
  <c r="Q37" i="40" s="1"/>
  <c r="P57" i="40"/>
  <c r="P8" i="40"/>
  <c r="Q8" i="40" s="1"/>
  <c r="P11" i="40"/>
  <c r="Q11" i="40" s="1"/>
  <c r="P88" i="40"/>
  <c r="P81" i="40"/>
  <c r="P72" i="40"/>
  <c r="P84" i="40"/>
  <c r="P39" i="40"/>
  <c r="Q39" i="40" s="1"/>
  <c r="P80" i="40"/>
  <c r="F34" i="40"/>
  <c r="G34" i="40" s="1"/>
  <c r="P20" i="40"/>
  <c r="Q20" i="40" s="1"/>
  <c r="F43" i="40"/>
  <c r="G43" i="40" s="1"/>
  <c r="P23" i="40"/>
  <c r="Q23" i="40" s="1"/>
  <c r="F40" i="40"/>
  <c r="G40" i="40" s="1"/>
  <c r="F42" i="40"/>
  <c r="G42" i="40" s="1"/>
  <c r="P22" i="40"/>
  <c r="Q22" i="40" s="1"/>
  <c r="F41" i="40"/>
  <c r="G41" i="40" s="1"/>
  <c r="P10" i="40"/>
  <c r="Q10" i="40" s="1"/>
  <c r="S26" i="40"/>
  <c r="S8" i="40"/>
  <c r="S15" i="40"/>
  <c r="S23" i="40"/>
  <c r="H39" i="40"/>
  <c r="J39" i="40" s="1"/>
  <c r="R63" i="40"/>
  <c r="S20" i="40"/>
  <c r="F35" i="40"/>
  <c r="G35" i="40" s="1"/>
  <c r="P7" i="40"/>
  <c r="Q7" i="40" s="1"/>
  <c r="F38" i="40"/>
  <c r="G38" i="40" s="1"/>
  <c r="I26" i="40"/>
  <c r="F37" i="40"/>
  <c r="G37" i="40" s="1"/>
  <c r="F32" i="40"/>
  <c r="G32" i="40" s="1"/>
  <c r="I28" i="40"/>
  <c r="S83" i="45"/>
  <c r="I9" i="40"/>
  <c r="S101" i="45"/>
  <c r="S6" i="45"/>
  <c r="S57" i="45"/>
  <c r="I27" i="40"/>
  <c r="I25" i="40"/>
  <c r="Q177" i="45"/>
  <c r="S88" i="45"/>
  <c r="R101" i="45"/>
  <c r="S69" i="45"/>
  <c r="I22" i="40"/>
  <c r="J101" i="45"/>
  <c r="J177" i="45" s="1"/>
  <c r="F177" i="45"/>
  <c r="I14" i="40"/>
  <c r="G177" i="45"/>
  <c r="K177" i="45"/>
  <c r="H101" i="45"/>
  <c r="H180" i="45" s="1"/>
  <c r="N101" i="45"/>
  <c r="N177" i="45" s="1"/>
  <c r="H8" i="40"/>
  <c r="J8" i="40" s="1"/>
  <c r="I17" i="40"/>
  <c r="I30" i="40"/>
  <c r="I31" i="40"/>
  <c r="I18" i="40"/>
  <c r="I24" i="40"/>
  <c r="I10" i="40"/>
  <c r="I13" i="40"/>
  <c r="F16" i="37"/>
  <c r="H9" i="37"/>
  <c r="J9" i="37" s="1"/>
  <c r="H17" i="37"/>
  <c r="J17" i="37" s="1"/>
  <c r="F22" i="40"/>
  <c r="G22" i="40" s="1"/>
  <c r="F28" i="40"/>
  <c r="G28" i="40" s="1"/>
  <c r="F24" i="40"/>
  <c r="G24" i="40" s="1"/>
  <c r="F27" i="40"/>
  <c r="G27" i="40" s="1"/>
  <c r="H20" i="40"/>
  <c r="J20" i="40" s="1"/>
  <c r="I11" i="40"/>
  <c r="F30" i="40"/>
  <c r="G30" i="40" s="1"/>
  <c r="I12" i="40"/>
  <c r="F18" i="37"/>
  <c r="F17" i="37"/>
  <c r="H14" i="37"/>
  <c r="J14" i="37" s="1"/>
  <c r="P10" i="37"/>
  <c r="F13" i="37"/>
  <c r="P13" i="37"/>
  <c r="F9" i="37"/>
  <c r="F11" i="37"/>
  <c r="F14" i="37"/>
  <c r="P18" i="37"/>
  <c r="P14" i="37"/>
  <c r="R19" i="37"/>
  <c r="R10" i="37"/>
  <c r="R16" i="37"/>
  <c r="H13" i="37"/>
  <c r="J13" i="37" s="1"/>
  <c r="I29" i="40"/>
  <c r="I45" i="40"/>
  <c r="F20" i="40"/>
  <c r="I16" i="40"/>
  <c r="F13" i="40"/>
  <c r="G13" i="40" s="1"/>
  <c r="F29" i="40"/>
  <c r="G29" i="40" s="1"/>
  <c r="P8" i="37"/>
  <c r="Q8" i="37" s="1"/>
  <c r="H10" i="37"/>
  <c r="J10" i="37" s="1"/>
  <c r="H19" i="37"/>
  <c r="J19" i="37" s="1"/>
  <c r="R17" i="37"/>
  <c r="Q17" i="37" s="1"/>
  <c r="F8" i="37"/>
  <c r="P15" i="37"/>
  <c r="P16" i="37"/>
  <c r="P9" i="37"/>
  <c r="R9" i="37"/>
  <c r="F12" i="37"/>
  <c r="F19" i="37"/>
  <c r="F10" i="37"/>
  <c r="F15" i="37"/>
  <c r="R13" i="37"/>
  <c r="R15" i="37"/>
  <c r="H12" i="37"/>
  <c r="J12" i="37" s="1"/>
  <c r="P12" i="37"/>
  <c r="Q12" i="37" s="1"/>
  <c r="P11" i="37"/>
  <c r="R18" i="37"/>
  <c r="R11" i="37"/>
  <c r="P19" i="37"/>
  <c r="R14" i="37"/>
  <c r="H11" i="37"/>
  <c r="J11" i="37" s="1"/>
  <c r="H18" i="37"/>
  <c r="J18" i="37" s="1"/>
  <c r="H16" i="37"/>
  <c r="J16" i="37" s="1"/>
  <c r="H8" i="37"/>
  <c r="J8" i="37" s="1"/>
  <c r="H15" i="37"/>
  <c r="J15" i="37" s="1"/>
  <c r="H1690" i="61"/>
  <c r="K1690" i="61" s="1"/>
  <c r="W1690" i="61" s="1"/>
  <c r="H1775" i="61"/>
  <c r="L1775" i="61" s="1"/>
  <c r="X1775" i="61" s="1"/>
  <c r="H1729" i="61"/>
  <c r="H1803" i="61"/>
  <c r="I1803" i="61" s="1"/>
  <c r="H1848" i="61"/>
  <c r="L1848" i="61" s="1"/>
  <c r="X1848" i="61" s="1"/>
  <c r="H1880" i="61"/>
  <c r="I1880" i="61" s="1"/>
  <c r="H1673" i="61"/>
  <c r="M1673" i="61" s="1"/>
  <c r="Y1673" i="61" s="1"/>
  <c r="H1821" i="61"/>
  <c r="L1821" i="61" s="1"/>
  <c r="X1821" i="61" s="1"/>
  <c r="H1686" i="61"/>
  <c r="I1686" i="61" s="1"/>
  <c r="H1785" i="61"/>
  <c r="I1785" i="61" s="1"/>
  <c r="H1768" i="61"/>
  <c r="K1768" i="61" s="1"/>
  <c r="W1768" i="61" s="1"/>
  <c r="O48" i="45"/>
  <c r="O22" i="45"/>
  <c r="O62" i="45"/>
  <c r="O37" i="45"/>
  <c r="O91" i="45"/>
  <c r="O26" i="45"/>
  <c r="F7" i="40"/>
  <c r="O42" i="45"/>
  <c r="O21" i="45"/>
  <c r="O52" i="45"/>
  <c r="O34" i="45"/>
  <c r="R83" i="45"/>
  <c r="H1895" i="61" s="1"/>
  <c r="J1895" i="61" s="1"/>
  <c r="V1895" i="61" s="1"/>
  <c r="O85" i="45"/>
  <c r="O29" i="45"/>
  <c r="O8" i="45"/>
  <c r="F10" i="40"/>
  <c r="G10" i="40" s="1"/>
  <c r="O10" i="45"/>
  <c r="O6" i="45"/>
  <c r="O14" i="45"/>
  <c r="O70" i="45"/>
  <c r="F26" i="40"/>
  <c r="G26" i="40" s="1"/>
  <c r="L499" i="3"/>
  <c r="Q58" i="37"/>
  <c r="Q109" i="37"/>
  <c r="Q49" i="37"/>
  <c r="R168" i="8"/>
  <c r="R131" i="37"/>
  <c r="Q131" i="37" s="1"/>
  <c r="R161" i="8"/>
  <c r="R124" i="37"/>
  <c r="Q124" i="37" s="1"/>
  <c r="R158" i="8"/>
  <c r="R121" i="37"/>
  <c r="Q121" i="37" s="1"/>
  <c r="R174" i="8"/>
  <c r="R137" i="37"/>
  <c r="Q137" i="37" s="1"/>
  <c r="Q104" i="37"/>
  <c r="R152" i="8"/>
  <c r="R115" i="37"/>
  <c r="Q115" i="37" s="1"/>
  <c r="R154" i="8"/>
  <c r="R117" i="37"/>
  <c r="Q117" i="37" s="1"/>
  <c r="R170" i="8"/>
  <c r="R133" i="37"/>
  <c r="Q133" i="37" s="1"/>
  <c r="R163" i="8"/>
  <c r="R126" i="37"/>
  <c r="Q126" i="37" s="1"/>
  <c r="R156" i="8"/>
  <c r="R119" i="37"/>
  <c r="Q119" i="37" s="1"/>
  <c r="R172" i="8"/>
  <c r="R135" i="37"/>
  <c r="Q135" i="37" s="1"/>
  <c r="R149" i="8"/>
  <c r="R112" i="37"/>
  <c r="Q112" i="37" s="1"/>
  <c r="R165" i="8"/>
  <c r="R128" i="37"/>
  <c r="Q128" i="37" s="1"/>
  <c r="R151" i="8"/>
  <c r="R114" i="37"/>
  <c r="Q114" i="37" s="1"/>
  <c r="R167" i="8"/>
  <c r="R130" i="37"/>
  <c r="Q130" i="37" s="1"/>
  <c r="R153" i="8"/>
  <c r="R116" i="37"/>
  <c r="Q116" i="37" s="1"/>
  <c r="R169" i="8"/>
  <c r="R132" i="37"/>
  <c r="Q132" i="37" s="1"/>
  <c r="R150" i="8"/>
  <c r="R113" i="37"/>
  <c r="Q113" i="37" s="1"/>
  <c r="R166" i="8"/>
  <c r="R129" i="37"/>
  <c r="Q129" i="37" s="1"/>
  <c r="R160" i="8"/>
  <c r="R123" i="37"/>
  <c r="Q123" i="37" s="1"/>
  <c r="R162" i="8"/>
  <c r="R125" i="37"/>
  <c r="Q125" i="37" s="1"/>
  <c r="R155" i="8"/>
  <c r="R118" i="37"/>
  <c r="Q118" i="37" s="1"/>
  <c r="R171" i="8"/>
  <c r="R134" i="37"/>
  <c r="Q134" i="37" s="1"/>
  <c r="R148" i="8"/>
  <c r="R111" i="37"/>
  <c r="Q111" i="37" s="1"/>
  <c r="R164" i="8"/>
  <c r="R127" i="37"/>
  <c r="Q127" i="37" s="1"/>
  <c r="R157" i="8"/>
  <c r="R120" i="37"/>
  <c r="Q120" i="37" s="1"/>
  <c r="R173" i="8"/>
  <c r="R136" i="37"/>
  <c r="Q136" i="37" s="1"/>
  <c r="R159" i="8"/>
  <c r="R122" i="37"/>
  <c r="Q122" i="37" s="1"/>
  <c r="R175" i="8"/>
  <c r="R138" i="37"/>
  <c r="Q138" i="37" s="1"/>
  <c r="Q76" i="37"/>
  <c r="Q78" i="37"/>
  <c r="Q102" i="37"/>
  <c r="O161" i="45"/>
  <c r="Q41" i="37"/>
  <c r="Q42" i="37"/>
  <c r="Q44" i="37"/>
  <c r="Q106" i="37"/>
  <c r="Q74" i="37"/>
  <c r="Q45" i="37"/>
  <c r="Q94" i="37"/>
  <c r="Q92" i="37"/>
  <c r="Q73" i="37"/>
  <c r="Q75" i="37"/>
  <c r="Q33" i="37"/>
  <c r="Q62" i="37"/>
  <c r="Q67" i="37"/>
  <c r="Q48" i="37"/>
  <c r="Q84" i="37"/>
  <c r="Q32" i="37"/>
  <c r="Q105" i="37"/>
  <c r="Q50" i="37"/>
  <c r="Q53" i="37"/>
  <c r="Q43" i="37"/>
  <c r="Q103" i="37"/>
  <c r="Q37" i="37"/>
  <c r="Q99" i="37"/>
  <c r="Q79" i="37"/>
  <c r="Q38" i="37"/>
  <c r="Q55" i="37"/>
  <c r="Q72" i="37"/>
  <c r="Q40" i="37"/>
  <c r="Q85" i="37"/>
  <c r="Q35" i="37"/>
  <c r="Q59" i="37"/>
  <c r="Q88" i="37"/>
  <c r="Q82" i="37"/>
  <c r="Q101" i="37"/>
  <c r="Q30" i="37"/>
  <c r="Q47" i="37"/>
  <c r="Q96" i="37"/>
  <c r="Q77" i="37"/>
  <c r="Q98" i="37"/>
  <c r="Q54" i="37"/>
  <c r="Q34" i="37"/>
  <c r="Q36" i="37"/>
  <c r="Q69" i="37"/>
  <c r="Q91" i="37"/>
  <c r="Q80" i="37"/>
  <c r="Q70" i="37"/>
  <c r="Q66" i="37"/>
  <c r="Q107" i="37"/>
  <c r="Q65" i="37"/>
  <c r="Q56" i="37"/>
  <c r="Q108" i="37"/>
  <c r="Q97" i="37"/>
  <c r="Q46" i="37"/>
  <c r="Q63" i="37"/>
  <c r="Q83" i="37"/>
  <c r="Q52" i="37"/>
  <c r="Q39" i="37"/>
  <c r="Q90" i="37"/>
  <c r="Q81" i="37"/>
  <c r="Q87" i="37"/>
  <c r="Q68" i="37"/>
  <c r="Q61" i="37"/>
  <c r="Q60" i="37"/>
  <c r="Q100" i="37"/>
  <c r="Q51" i="37"/>
  <c r="Q86" i="37"/>
  <c r="Q93" i="37"/>
  <c r="Q57" i="37"/>
  <c r="Q95" i="37"/>
  <c r="Q110" i="37"/>
  <c r="Q89" i="37"/>
  <c r="Q31" i="37"/>
  <c r="O67" i="45"/>
  <c r="O83" i="45"/>
  <c r="O151" i="45"/>
  <c r="Q29" i="37"/>
  <c r="O146" i="45"/>
  <c r="O167" i="45"/>
  <c r="O164" i="45"/>
  <c r="O45" i="45"/>
  <c r="O30" i="45"/>
  <c r="O16" i="45"/>
  <c r="O171" i="45"/>
  <c r="O31" i="45"/>
  <c r="O98" i="45"/>
  <c r="O106" i="45"/>
  <c r="F16" i="40"/>
  <c r="G16" i="40" s="1"/>
  <c r="F11" i="40"/>
  <c r="G11" i="40" s="1"/>
  <c r="O9" i="45"/>
  <c r="P7" i="37"/>
  <c r="O162" i="8"/>
  <c r="O155" i="8"/>
  <c r="F23" i="40"/>
  <c r="G23" i="40" s="1"/>
  <c r="F19" i="40"/>
  <c r="G19" i="40" s="1"/>
  <c r="I19" i="40"/>
  <c r="O133" i="8"/>
  <c r="O135" i="8"/>
  <c r="O30" i="8"/>
  <c r="O9" i="8"/>
  <c r="O120" i="8"/>
  <c r="O26" i="8"/>
  <c r="O8" i="8"/>
  <c r="O87" i="8"/>
  <c r="O33" i="8"/>
  <c r="O18" i="8"/>
  <c r="O17" i="8"/>
  <c r="O11" i="8"/>
  <c r="O53" i="8"/>
  <c r="O78" i="8"/>
  <c r="O39" i="8"/>
  <c r="O22" i="8"/>
  <c r="O67" i="8"/>
  <c r="O14" i="8"/>
  <c r="O36" i="8"/>
  <c r="O76" i="8"/>
  <c r="O71" i="8"/>
  <c r="O143" i="8"/>
  <c r="O19" i="8"/>
  <c r="O85" i="8"/>
  <c r="O90" i="8"/>
  <c r="O42" i="8"/>
  <c r="O31" i="8"/>
  <c r="O63" i="8"/>
  <c r="O109" i="8"/>
  <c r="O64" i="8"/>
  <c r="O50" i="8"/>
  <c r="O91" i="8"/>
  <c r="O29" i="8"/>
  <c r="O56" i="8"/>
  <c r="O49" i="8"/>
  <c r="O119" i="8"/>
  <c r="O100" i="8"/>
  <c r="O112" i="8"/>
  <c r="O108" i="8"/>
  <c r="O123" i="8"/>
  <c r="O136" i="8"/>
  <c r="O139" i="8"/>
  <c r="O52" i="8"/>
  <c r="O95" i="8"/>
  <c r="O111" i="8"/>
  <c r="O58" i="8"/>
  <c r="O121" i="8"/>
  <c r="O145" i="8"/>
  <c r="O73" i="8"/>
  <c r="O41" i="8"/>
  <c r="O79" i="8"/>
  <c r="O24" i="8"/>
  <c r="O44" i="8"/>
  <c r="O13" i="8"/>
  <c r="O23" i="8"/>
  <c r="O6" i="8"/>
  <c r="O128" i="8"/>
  <c r="O99" i="8"/>
  <c r="O125" i="8"/>
  <c r="O138" i="8"/>
  <c r="O15" i="8"/>
  <c r="O48" i="8"/>
  <c r="O117" i="8"/>
  <c r="O10" i="8"/>
  <c r="O129" i="8"/>
  <c r="O27" i="8"/>
  <c r="F7" i="37"/>
  <c r="O70" i="8"/>
  <c r="O20" i="8"/>
  <c r="O89" i="8"/>
  <c r="O96" i="8"/>
  <c r="O51" i="8"/>
  <c r="O65" i="8"/>
  <c r="O116" i="8"/>
  <c r="O134" i="8"/>
  <c r="O93" i="8"/>
  <c r="O81" i="8"/>
  <c r="O61" i="8"/>
  <c r="O83" i="8"/>
  <c r="O110" i="8"/>
  <c r="O12" i="8"/>
  <c r="O82" i="8"/>
  <c r="O69" i="8"/>
  <c r="O34" i="8"/>
  <c r="O107" i="8"/>
  <c r="O7" i="8"/>
  <c r="O103" i="8"/>
  <c r="O25" i="8"/>
  <c r="O102" i="8"/>
  <c r="O21" i="8"/>
  <c r="O45" i="8"/>
  <c r="O38" i="8"/>
  <c r="O32" i="8"/>
  <c r="O84" i="8"/>
  <c r="O104" i="8"/>
  <c r="O106" i="8"/>
  <c r="O47" i="8"/>
  <c r="O55" i="8"/>
  <c r="O131" i="8"/>
  <c r="O43" i="8"/>
  <c r="O46" i="8"/>
  <c r="O144" i="8"/>
  <c r="O114" i="8"/>
  <c r="O60" i="8"/>
  <c r="O57" i="8"/>
  <c r="O28" i="8"/>
  <c r="O40" i="8"/>
  <c r="O142" i="8"/>
  <c r="O141" i="8"/>
  <c r="O72" i="8"/>
  <c r="O68" i="8"/>
  <c r="O113" i="8"/>
  <c r="O146" i="8"/>
  <c r="I23" i="40"/>
  <c r="R55" i="8"/>
  <c r="R83" i="8"/>
  <c r="R53" i="8"/>
  <c r="R31" i="8"/>
  <c r="R143" i="8"/>
  <c r="R9" i="8"/>
  <c r="R103" i="8"/>
  <c r="R33" i="8"/>
  <c r="R144" i="8"/>
  <c r="R22" i="8"/>
  <c r="R15" i="8"/>
  <c r="R6" i="8"/>
  <c r="R40" i="8"/>
  <c r="R119" i="8"/>
  <c r="R13" i="8"/>
  <c r="R138" i="8"/>
  <c r="R141" i="8"/>
  <c r="R134" i="8"/>
  <c r="R133" i="8"/>
  <c r="R110" i="8"/>
  <c r="R114" i="8"/>
  <c r="R18" i="8"/>
  <c r="R135" i="8"/>
  <c r="R85" i="8"/>
  <c r="R34" i="8"/>
  <c r="R121" i="8"/>
  <c r="R100" i="8"/>
  <c r="R19" i="8"/>
  <c r="R120" i="8"/>
  <c r="R63" i="8"/>
  <c r="R89" i="8"/>
  <c r="R69" i="8"/>
  <c r="R25" i="8"/>
  <c r="R42" i="8"/>
  <c r="R7" i="8"/>
  <c r="R127" i="8"/>
  <c r="R118" i="8"/>
  <c r="S83" i="37" s="1"/>
  <c r="R124" i="8"/>
  <c r="R105" i="8"/>
  <c r="R98" i="8"/>
  <c r="R139" i="8"/>
  <c r="R97" i="8"/>
  <c r="R137" i="8"/>
  <c r="S96" i="37" s="1"/>
  <c r="R88" i="8"/>
  <c r="R123" i="8"/>
  <c r="R130" i="8"/>
  <c r="S87" i="37" s="1"/>
  <c r="R94" i="8"/>
  <c r="R132" i="8"/>
  <c r="R66" i="8"/>
  <c r="R147" i="8"/>
  <c r="S110" i="37" s="1"/>
  <c r="R126" i="8"/>
  <c r="R68" i="8"/>
  <c r="R62" i="8"/>
  <c r="S77" i="37" s="1"/>
  <c r="R95" i="8"/>
  <c r="R86" i="8"/>
  <c r="R82" i="8"/>
  <c r="R145" i="8"/>
  <c r="S107" i="37" s="1"/>
  <c r="R84" i="8"/>
  <c r="R108" i="8"/>
  <c r="R28" i="8"/>
  <c r="R79" i="8"/>
  <c r="R117" i="8"/>
  <c r="R107" i="8"/>
  <c r="R12" i="8"/>
  <c r="R93" i="8"/>
  <c r="R60" i="8"/>
  <c r="R16" i="8"/>
  <c r="R49" i="8"/>
  <c r="R131" i="8"/>
  <c r="R50" i="8"/>
  <c r="R17" i="8"/>
  <c r="R61" i="8"/>
  <c r="R99" i="8"/>
  <c r="R21" i="8"/>
  <c r="R104" i="8"/>
  <c r="R26" i="8"/>
  <c r="R8" i="8"/>
  <c r="R58" i="8"/>
  <c r="R142" i="8"/>
  <c r="R76" i="8"/>
  <c r="R87" i="8"/>
  <c r="S104" i="37" s="1"/>
  <c r="R32" i="8"/>
  <c r="R90" i="8"/>
  <c r="F21" i="40"/>
  <c r="G21" i="40" s="1"/>
  <c r="R67" i="8"/>
  <c r="R64" i="8"/>
  <c r="R129" i="8"/>
  <c r="R11" i="8"/>
  <c r="R14" i="8"/>
  <c r="R128" i="8"/>
  <c r="R111" i="8"/>
  <c r="R96" i="8"/>
  <c r="R36" i="8"/>
  <c r="R125" i="8"/>
  <c r="R29" i="8"/>
  <c r="R20" i="8"/>
  <c r="R48" i="8"/>
  <c r="R43" i="8"/>
  <c r="R27" i="8"/>
  <c r="H7" i="37"/>
  <c r="R102" i="8"/>
  <c r="R44" i="8"/>
  <c r="R30" i="8"/>
  <c r="R10" i="8"/>
  <c r="R78" i="8"/>
  <c r="R57" i="8"/>
  <c r="R112" i="8"/>
  <c r="R23" i="8"/>
  <c r="R70" i="8"/>
  <c r="R41" i="8"/>
  <c r="R39" i="8"/>
  <c r="R46" i="8"/>
  <c r="R91" i="8"/>
  <c r="R24" i="8"/>
  <c r="R71" i="8"/>
  <c r="R81" i="8"/>
  <c r="R73" i="8"/>
  <c r="R56" i="8"/>
  <c r="R106" i="8"/>
  <c r="R47" i="8"/>
  <c r="R45" i="8"/>
  <c r="R38" i="8"/>
  <c r="R35" i="8"/>
  <c r="R7" i="37"/>
  <c r="R80" i="8"/>
  <c r="R140" i="8"/>
  <c r="R74" i="8"/>
  <c r="R52" i="8"/>
  <c r="R37" i="8"/>
  <c r="R113" i="8"/>
  <c r="R136" i="8"/>
  <c r="R146" i="8"/>
  <c r="S109" i="37" s="1"/>
  <c r="R116" i="8"/>
  <c r="R51" i="8"/>
  <c r="R65" i="8"/>
  <c r="S57" i="37" s="1"/>
  <c r="R75" i="8"/>
  <c r="S95" i="37" s="1"/>
  <c r="R92" i="8"/>
  <c r="R109" i="8"/>
  <c r="S97" i="37" s="1"/>
  <c r="R77" i="8"/>
  <c r="R122" i="8"/>
  <c r="R72" i="8"/>
  <c r="R115" i="8"/>
  <c r="R54" i="8"/>
  <c r="O100" i="45"/>
  <c r="O149" i="45"/>
  <c r="O49" i="45"/>
  <c r="O24" i="45"/>
  <c r="O15" i="45"/>
  <c r="O33" i="45"/>
  <c r="F25" i="40"/>
  <c r="G25" i="40" s="1"/>
  <c r="O84" i="45"/>
  <c r="F18" i="40"/>
  <c r="G18" i="40" s="1"/>
  <c r="O18" i="45"/>
  <c r="O80" i="45"/>
  <c r="O157" i="45"/>
  <c r="O165" i="45"/>
  <c r="O173" i="45"/>
  <c r="O114" i="45"/>
  <c r="O110" i="45"/>
  <c r="O141" i="45"/>
  <c r="O57" i="45"/>
  <c r="O56" i="45"/>
  <c r="O133" i="45"/>
  <c r="O136" i="45"/>
  <c r="O119" i="45"/>
  <c r="O118" i="45"/>
  <c r="O51" i="45"/>
  <c r="O43" i="45"/>
  <c r="O154" i="45"/>
  <c r="O148" i="45"/>
  <c r="O128" i="45"/>
  <c r="O36" i="45"/>
  <c r="O93" i="45"/>
  <c r="O50" i="45"/>
  <c r="O109" i="45"/>
  <c r="O169" i="45"/>
  <c r="O112" i="45"/>
  <c r="O78" i="45"/>
  <c r="O54" i="8"/>
  <c r="O171" i="8"/>
  <c r="O160" i="8"/>
  <c r="O98" i="8"/>
  <c r="O37" i="8"/>
  <c r="O66" i="8"/>
  <c r="O92" i="8"/>
  <c r="O75" i="8"/>
  <c r="O77" i="8"/>
  <c r="O173" i="8"/>
  <c r="O53" i="45"/>
  <c r="O150" i="45"/>
  <c r="O175" i="45"/>
  <c r="O166" i="45"/>
  <c r="O159" i="45"/>
  <c r="L11" i="45"/>
  <c r="F15" i="40" s="1"/>
  <c r="G15" i="40" s="1"/>
  <c r="O126" i="8"/>
  <c r="O147" i="8"/>
  <c r="O62" i="8"/>
  <c r="O144" i="45"/>
  <c r="O122" i="45"/>
  <c r="O121" i="45"/>
  <c r="O152" i="8"/>
  <c r="O130" i="8"/>
  <c r="O105" i="8"/>
  <c r="O137" i="8"/>
  <c r="O124" i="8"/>
  <c r="O170" i="45"/>
  <c r="O153" i="45"/>
  <c r="O77" i="45"/>
  <c r="O154" i="8"/>
  <c r="O170" i="8"/>
  <c r="O132" i="8"/>
  <c r="O165" i="8"/>
  <c r="O88" i="8"/>
  <c r="O86" i="8"/>
  <c r="L101" i="8"/>
  <c r="P64" i="37" s="1"/>
  <c r="P20" i="37" s="1"/>
  <c r="O55" i="45"/>
  <c r="O140" i="8"/>
  <c r="O115" i="8"/>
  <c r="O74" i="8"/>
  <c r="O122" i="8"/>
  <c r="O74" i="45"/>
  <c r="O96" i="45"/>
  <c r="O169" i="8"/>
  <c r="O99" i="45"/>
  <c r="O64" i="45"/>
  <c r="O71" i="45"/>
  <c r="O89" i="45"/>
  <c r="O61" i="45"/>
  <c r="O25" i="45"/>
  <c r="O134" i="45"/>
  <c r="O117" i="45"/>
  <c r="O47" i="45"/>
  <c r="O59" i="45"/>
  <c r="O35" i="45"/>
  <c r="O132" i="45"/>
  <c r="O124" i="45"/>
  <c r="O87" i="45"/>
  <c r="O142" i="45"/>
  <c r="O13" i="45"/>
  <c r="O28" i="45"/>
  <c r="O107" i="45"/>
  <c r="O41" i="45"/>
  <c r="O97" i="8"/>
  <c r="O140" i="45"/>
  <c r="O82" i="45"/>
  <c r="O94" i="8"/>
  <c r="O86" i="45"/>
  <c r="O60" i="45"/>
  <c r="O58" i="45"/>
  <c r="O63" i="45"/>
  <c r="O174" i="45"/>
  <c r="O46" i="45"/>
  <c r="O72" i="45"/>
  <c r="O75" i="45"/>
  <c r="O94" i="45"/>
  <c r="O168" i="8"/>
  <c r="O161" i="8"/>
  <c r="O139" i="45"/>
  <c r="O126" i="45"/>
  <c r="O88" i="45"/>
  <c r="O120" i="45"/>
  <c r="O65" i="45"/>
  <c r="O32" i="45"/>
  <c r="O172" i="45"/>
  <c r="O145" i="45"/>
  <c r="O129" i="45"/>
  <c r="O116" i="45"/>
  <c r="O115" i="45"/>
  <c r="O104" i="45"/>
  <c r="O148" i="8"/>
  <c r="O164" i="8"/>
  <c r="O105" i="45"/>
  <c r="O39" i="45"/>
  <c r="O80" i="8"/>
  <c r="O118" i="8"/>
  <c r="O152" i="45"/>
  <c r="O147" i="45"/>
  <c r="O135" i="45"/>
  <c r="O138" i="45"/>
  <c r="O17" i="45"/>
  <c r="O113" i="45"/>
  <c r="O23" i="45"/>
  <c r="O108" i="45"/>
  <c r="O90" i="45"/>
  <c r="O19" i="45"/>
  <c r="O27" i="45"/>
  <c r="O102" i="45"/>
  <c r="O81" i="45"/>
  <c r="O54" i="45"/>
  <c r="O162" i="45"/>
  <c r="O158" i="8"/>
  <c r="O174" i="8"/>
  <c r="O151" i="8"/>
  <c r="O158" i="45"/>
  <c r="O153" i="8"/>
  <c r="O131" i="45"/>
  <c r="O38" i="45"/>
  <c r="O97" i="45"/>
  <c r="O156" i="45"/>
  <c r="O137" i="45"/>
  <c r="O125" i="45"/>
  <c r="O73" i="45"/>
  <c r="O111" i="45"/>
  <c r="O92" i="45"/>
  <c r="O7" i="45"/>
  <c r="O44" i="45"/>
  <c r="O156" i="8"/>
  <c r="O172" i="8"/>
  <c r="O69" i="45"/>
  <c r="O168" i="45"/>
  <c r="O143" i="45"/>
  <c r="O127" i="45"/>
  <c r="O130" i="45"/>
  <c r="O79" i="45"/>
  <c r="O123" i="45"/>
  <c r="O68" i="45"/>
  <c r="O76" i="45"/>
  <c r="O20" i="45"/>
  <c r="O12" i="45"/>
  <c r="O163" i="45"/>
  <c r="O149" i="8"/>
  <c r="O103" i="45"/>
  <c r="O150" i="8"/>
  <c r="O166" i="8"/>
  <c r="O159" i="8"/>
  <c r="O175" i="8"/>
  <c r="Q180" i="45"/>
  <c r="F179" i="45"/>
  <c r="J179" i="45"/>
  <c r="K180" i="45"/>
  <c r="G179" i="45"/>
  <c r="G180" i="45"/>
  <c r="F180" i="45"/>
  <c r="K179" i="45"/>
  <c r="N179" i="45"/>
  <c r="Q179" i="45"/>
  <c r="O16" i="8"/>
  <c r="O127" i="8"/>
  <c r="O35" i="8"/>
  <c r="Q59" i="8"/>
  <c r="N59" i="8"/>
  <c r="Q101" i="8"/>
  <c r="R64" i="37" s="1"/>
  <c r="J177" i="8"/>
  <c r="L59" i="8"/>
  <c r="K177" i="8"/>
  <c r="H177" i="8"/>
  <c r="J180" i="8"/>
  <c r="J179" i="8"/>
  <c r="H180" i="8"/>
  <c r="H179" i="8"/>
  <c r="G180" i="8"/>
  <c r="G179" i="8"/>
  <c r="K180" i="8"/>
  <c r="F180" i="8"/>
  <c r="K179" i="8"/>
  <c r="F179" i="8"/>
  <c r="F12" i="40" l="1"/>
  <c r="G12" i="40" s="1"/>
  <c r="F9" i="40"/>
  <c r="G9" i="40" s="1"/>
  <c r="R45" i="40"/>
  <c r="F14" i="40"/>
  <c r="G14" i="40" s="1"/>
  <c r="F31" i="40"/>
  <c r="G31" i="40" s="1"/>
  <c r="R179" i="45"/>
  <c r="H682" i="61"/>
  <c r="M682" i="61" s="1"/>
  <c r="Y682" i="61" s="1"/>
  <c r="H179" i="45"/>
  <c r="C35" i="1" s="1"/>
  <c r="L101" i="45"/>
  <c r="O101" i="45" s="1"/>
  <c r="J180" i="45"/>
  <c r="J181" i="45" s="1"/>
  <c r="F22" i="37"/>
  <c r="H1807" i="61"/>
  <c r="M1807" i="61" s="1"/>
  <c r="Y1807" i="61" s="1"/>
  <c r="H1863" i="61"/>
  <c r="J1863" i="61" s="1"/>
  <c r="V1863" i="61" s="1"/>
  <c r="H1698" i="61"/>
  <c r="J1698" i="61" s="1"/>
  <c r="V1698" i="61" s="1"/>
  <c r="I7" i="40"/>
  <c r="J7" i="40" s="1"/>
  <c r="H1817" i="61"/>
  <c r="K1817" i="61" s="1"/>
  <c r="W1817" i="61" s="1"/>
  <c r="H1683" i="61"/>
  <c r="I1683" i="61" s="1"/>
  <c r="U1683" i="61" s="1"/>
  <c r="H1894" i="61"/>
  <c r="J1894" i="61" s="1"/>
  <c r="V1894" i="61" s="1"/>
  <c r="H1790" i="61"/>
  <c r="H1741" i="61"/>
  <c r="M1741" i="61" s="1"/>
  <c r="Y1741" i="61" s="1"/>
  <c r="H1866" i="61"/>
  <c r="K1866" i="61" s="1"/>
  <c r="W1866" i="61" s="1"/>
  <c r="H1771" i="61"/>
  <c r="H1856" i="61"/>
  <c r="H1826" i="61"/>
  <c r="K1826" i="61" s="1"/>
  <c r="W1826" i="61" s="1"/>
  <c r="H1879" i="61"/>
  <c r="J1879" i="61" s="1"/>
  <c r="V1879" i="61" s="1"/>
  <c r="H1851" i="61"/>
  <c r="M1851" i="61" s="1"/>
  <c r="Y1851" i="61" s="1"/>
  <c r="H1901" i="61"/>
  <c r="L1901" i="61" s="1"/>
  <c r="X1901" i="61" s="1"/>
  <c r="H1687" i="61"/>
  <c r="I1687" i="61" s="1"/>
  <c r="U1687" i="61" s="1"/>
  <c r="H1815" i="61"/>
  <c r="K1815" i="61" s="1"/>
  <c r="W1815" i="61" s="1"/>
  <c r="H1788" i="61"/>
  <c r="M1788" i="61" s="1"/>
  <c r="Y1788" i="61" s="1"/>
  <c r="H1761" i="61"/>
  <c r="H1734" i="61"/>
  <c r="J1734" i="61" s="1"/>
  <c r="V1734" i="61" s="1"/>
  <c r="H1819" i="61"/>
  <c r="M1819" i="61" s="1"/>
  <c r="Y1819" i="61" s="1"/>
  <c r="H1811" i="61"/>
  <c r="J1811" i="61" s="1"/>
  <c r="V1811" i="61" s="1"/>
  <c r="H1776" i="61"/>
  <c r="H1672" i="61"/>
  <c r="E56" i="62" s="1"/>
  <c r="H1747" i="61"/>
  <c r="M1747" i="61" s="1"/>
  <c r="Y1747" i="61" s="1"/>
  <c r="H1852" i="61"/>
  <c r="K1852" i="61" s="1"/>
  <c r="W1852" i="61" s="1"/>
  <c r="H1874" i="61"/>
  <c r="K1874" i="61" s="1"/>
  <c r="W1874" i="61" s="1"/>
  <c r="H1799" i="61"/>
  <c r="K1799" i="61" s="1"/>
  <c r="W1799" i="61" s="1"/>
  <c r="H1745" i="61"/>
  <c r="L1745" i="61" s="1"/>
  <c r="X1745" i="61" s="1"/>
  <c r="H1755" i="61"/>
  <c r="I1755" i="61" s="1"/>
  <c r="U1755" i="61" s="1"/>
  <c r="H1712" i="61"/>
  <c r="H1878" i="61"/>
  <c r="L1878" i="61" s="1"/>
  <c r="X1878" i="61" s="1"/>
  <c r="H1857" i="61"/>
  <c r="K1857" i="61" s="1"/>
  <c r="W1857" i="61" s="1"/>
  <c r="H1829" i="61"/>
  <c r="H1854" i="61"/>
  <c r="H1864" i="61"/>
  <c r="L1864" i="61" s="1"/>
  <c r="X1864" i="61" s="1"/>
  <c r="H1759" i="61"/>
  <c r="I1759" i="61" s="1"/>
  <c r="U1759" i="61" s="1"/>
  <c r="H1732" i="61"/>
  <c r="H1705" i="61"/>
  <c r="I1705" i="61" s="1"/>
  <c r="U1705" i="61" s="1"/>
  <c r="H1678" i="61"/>
  <c r="J1678" i="61" s="1"/>
  <c r="V1678" i="61" s="1"/>
  <c r="H1806" i="61"/>
  <c r="M1806" i="61" s="1"/>
  <c r="Y1806" i="61" s="1"/>
  <c r="H1797" i="61"/>
  <c r="J1797" i="61" s="1"/>
  <c r="V1797" i="61" s="1"/>
  <c r="H1707" i="61"/>
  <c r="H1754" i="61"/>
  <c r="M1754" i="61" s="1"/>
  <c r="Y1754" i="61" s="1"/>
  <c r="H1805" i="61"/>
  <c r="L1805" i="61" s="1"/>
  <c r="X1805" i="61" s="1"/>
  <c r="H1871" i="61"/>
  <c r="H1850" i="61"/>
  <c r="K1850" i="61" s="1"/>
  <c r="W1850" i="61" s="1"/>
  <c r="H1842" i="61"/>
  <c r="H1703" i="61"/>
  <c r="I1703" i="61" s="1"/>
  <c r="U1703" i="61" s="1"/>
  <c r="H1804" i="61"/>
  <c r="H1750" i="61"/>
  <c r="H1784" i="61"/>
  <c r="H1810" i="61"/>
  <c r="L1810" i="61" s="1"/>
  <c r="X1810" i="61" s="1"/>
  <c r="H1693" i="61"/>
  <c r="K1693" i="61" s="1"/>
  <c r="W1693" i="61" s="1"/>
  <c r="H1812" i="61"/>
  <c r="L1812" i="61" s="1"/>
  <c r="X1812" i="61" s="1"/>
  <c r="H1873" i="61"/>
  <c r="I1873" i="61" s="1"/>
  <c r="U1873" i="61" s="1"/>
  <c r="H1752" i="61"/>
  <c r="M1752" i="61" s="1"/>
  <c r="Y1752" i="61" s="1"/>
  <c r="H1744" i="61"/>
  <c r="I1744" i="61" s="1"/>
  <c r="U1744" i="61" s="1"/>
  <c r="H1753" i="61"/>
  <c r="H1834" i="61"/>
  <c r="I1834" i="61" s="1"/>
  <c r="U1834" i="61" s="1"/>
  <c r="H1730" i="61"/>
  <c r="I1730" i="61" s="1"/>
  <c r="U1730" i="61" s="1"/>
  <c r="H1682" i="61"/>
  <c r="J1682" i="61" s="1"/>
  <c r="V1682" i="61" s="1"/>
  <c r="H1694" i="61"/>
  <c r="H1688" i="61"/>
  <c r="H1861" i="61"/>
  <c r="J1861" i="61" s="1"/>
  <c r="V1861" i="61" s="1"/>
  <c r="H1849" i="61"/>
  <c r="K1849" i="61" s="1"/>
  <c r="W1849" i="61" s="1"/>
  <c r="H1896" i="61"/>
  <c r="L1896" i="61" s="1"/>
  <c r="X1896" i="61" s="1"/>
  <c r="H1724" i="61"/>
  <c r="K1724" i="61" s="1"/>
  <c r="W1724" i="61" s="1"/>
  <c r="H1798" i="61"/>
  <c r="L1798" i="61" s="1"/>
  <c r="X1798" i="61" s="1"/>
  <c r="H1675" i="61"/>
  <c r="K1675" i="61" s="1"/>
  <c r="W1675" i="61" s="1"/>
  <c r="H1773" i="61"/>
  <c r="H1828" i="61"/>
  <c r="J1828" i="61" s="1"/>
  <c r="V1828" i="61" s="1"/>
  <c r="H1671" i="61"/>
  <c r="J1671" i="61" s="1"/>
  <c r="V1671" i="61" s="1"/>
  <c r="H1718" i="61"/>
  <c r="H1830" i="61"/>
  <c r="I1830" i="61" s="1"/>
  <c r="U1830" i="61" s="1"/>
  <c r="H1847" i="61"/>
  <c r="K1847" i="61" s="1"/>
  <c r="W1847" i="61" s="1"/>
  <c r="H1865" i="61"/>
  <c r="L1865" i="61" s="1"/>
  <c r="X1865" i="61" s="1"/>
  <c r="H1823" i="61"/>
  <c r="H1769" i="61"/>
  <c r="H1696" i="61"/>
  <c r="L1696" i="61" s="1"/>
  <c r="X1696" i="61" s="1"/>
  <c r="H1808" i="61"/>
  <c r="H1779" i="61"/>
  <c r="M1779" i="61" s="1"/>
  <c r="Y1779" i="61" s="1"/>
  <c r="H1898" i="61"/>
  <c r="I1898" i="61" s="1"/>
  <c r="U1898" i="61" s="1"/>
  <c r="H1676" i="61"/>
  <c r="L1676" i="61" s="1"/>
  <c r="X1676" i="61" s="1"/>
  <c r="H1728" i="61"/>
  <c r="H1763" i="61"/>
  <c r="J1763" i="61" s="1"/>
  <c r="V1763" i="61" s="1"/>
  <c r="H1711" i="61"/>
  <c r="J1711" i="61" s="1"/>
  <c r="V1711" i="61" s="1"/>
  <c r="H1900" i="61"/>
  <c r="M1900" i="61" s="1"/>
  <c r="Y1900" i="61" s="1"/>
  <c r="H1795" i="61"/>
  <c r="L1795" i="61" s="1"/>
  <c r="X1795" i="61" s="1"/>
  <c r="H1876" i="61"/>
  <c r="J1876" i="61" s="1"/>
  <c r="V1876" i="61" s="1"/>
  <c r="H1786" i="61"/>
  <c r="H1869" i="61"/>
  <c r="J1869" i="61" s="1"/>
  <c r="V1869" i="61" s="1"/>
  <c r="H1748" i="61"/>
  <c r="L1748" i="61" s="1"/>
  <c r="X1748" i="61" s="1"/>
  <c r="H1762" i="61"/>
  <c r="M1762" i="61" s="1"/>
  <c r="Y1762" i="61" s="1"/>
  <c r="H1859" i="61"/>
  <c r="J1859" i="61" s="1"/>
  <c r="V1859" i="61" s="1"/>
  <c r="H1822" i="61"/>
  <c r="K1822" i="61" s="1"/>
  <c r="W1822" i="61" s="1"/>
  <c r="H1891" i="61"/>
  <c r="H1890" i="61"/>
  <c r="H1858" i="61"/>
  <c r="H1833" i="61"/>
  <c r="I1833" i="61" s="1"/>
  <c r="U1833" i="61" s="1"/>
  <c r="H1883" i="61"/>
  <c r="K1883" i="61" s="1"/>
  <c r="W1883" i="61" s="1"/>
  <c r="H1719" i="61"/>
  <c r="I1719" i="61" s="1"/>
  <c r="U1719" i="61" s="1"/>
  <c r="H1692" i="61"/>
  <c r="H1820" i="61"/>
  <c r="J1820" i="61" s="1"/>
  <c r="V1820" i="61" s="1"/>
  <c r="H1793" i="61"/>
  <c r="K1793" i="61" s="1"/>
  <c r="W1793" i="61" s="1"/>
  <c r="H1766" i="61"/>
  <c r="H1792" i="61"/>
  <c r="H1725" i="61"/>
  <c r="J1725" i="61" s="1"/>
  <c r="V1725" i="61" s="1"/>
  <c r="H1749" i="61"/>
  <c r="K1749" i="61" s="1"/>
  <c r="W1749" i="61" s="1"/>
  <c r="H1800" i="61"/>
  <c r="I1800" i="61" s="1"/>
  <c r="U1800" i="61" s="1"/>
  <c r="H1816" i="61"/>
  <c r="I1816" i="61" s="1"/>
  <c r="U1816" i="61" s="1"/>
  <c r="H1889" i="61"/>
  <c r="J1889" i="61" s="1"/>
  <c r="V1889" i="61" s="1"/>
  <c r="H1893" i="61"/>
  <c r="I1893" i="61" s="1"/>
  <c r="U1893" i="61" s="1"/>
  <c r="H1708" i="61"/>
  <c r="M1708" i="61" s="1"/>
  <c r="Y1708" i="61" s="1"/>
  <c r="H1809" i="61"/>
  <c r="H1701" i="61"/>
  <c r="H1813" i="61"/>
  <c r="J1813" i="61" s="1"/>
  <c r="V1813" i="61" s="1"/>
  <c r="H1839" i="61"/>
  <c r="H1868" i="61"/>
  <c r="H1844" i="61"/>
  <c r="K1844" i="61" s="1"/>
  <c r="W1844" i="61" s="1"/>
  <c r="H1835" i="61"/>
  <c r="L1835" i="61" s="1"/>
  <c r="X1835" i="61" s="1"/>
  <c r="H1888" i="61"/>
  <c r="H1791" i="61"/>
  <c r="H1764" i="61"/>
  <c r="H1737" i="61"/>
  <c r="L1737" i="61" s="1"/>
  <c r="X1737" i="61" s="1"/>
  <c r="H1710" i="61"/>
  <c r="H1723" i="61"/>
  <c r="H1770" i="61"/>
  <c r="L1770" i="61" s="1"/>
  <c r="X1770" i="61" s="1"/>
  <c r="H1680" i="61"/>
  <c r="K1680" i="61" s="1"/>
  <c r="W1680" i="61" s="1"/>
  <c r="H1731" i="61"/>
  <c r="H1778" i="61"/>
  <c r="H1843" i="61"/>
  <c r="H1837" i="61"/>
  <c r="I1837" i="61" s="1"/>
  <c r="U1837" i="61" s="1"/>
  <c r="H1841" i="61"/>
  <c r="J1841" i="61" s="1"/>
  <c r="V1841" i="61" s="1"/>
  <c r="H1767" i="61"/>
  <c r="M1767" i="61" s="1"/>
  <c r="Y1767" i="61" s="1"/>
  <c r="H1713" i="61"/>
  <c r="H1814" i="61"/>
  <c r="L1814" i="61" s="1"/>
  <c r="X1814" i="61" s="1"/>
  <c r="H1739" i="61"/>
  <c r="H1709" i="61"/>
  <c r="H1760" i="61"/>
  <c r="I1760" i="61" s="1"/>
  <c r="U1760" i="61" s="1"/>
  <c r="H1684" i="61"/>
  <c r="L1684" i="61" s="1"/>
  <c r="X1684" i="61" s="1"/>
  <c r="H1882" i="61"/>
  <c r="H1714" i="61"/>
  <c r="I1714" i="61" s="1"/>
  <c r="U1714" i="61" s="1"/>
  <c r="H1715" i="61"/>
  <c r="H1780" i="61"/>
  <c r="K1780" i="61" s="1"/>
  <c r="W1780" i="61" s="1"/>
  <c r="H1827" i="61"/>
  <c r="K1827" i="61" s="1"/>
  <c r="W1827" i="61" s="1"/>
  <c r="H1706" i="61"/>
  <c r="I1706" i="61" s="1"/>
  <c r="U1706" i="61" s="1"/>
  <c r="H1733" i="61"/>
  <c r="H1853" i="61"/>
  <c r="H1721" i="61"/>
  <c r="J1721" i="61" s="1"/>
  <c r="V1721" i="61" s="1"/>
  <c r="H1881" i="61"/>
  <c r="H1867" i="61"/>
  <c r="I1867" i="61" s="1"/>
  <c r="H1751" i="61"/>
  <c r="M1751" i="61" s="1"/>
  <c r="Y1751" i="61" s="1"/>
  <c r="H1697" i="61"/>
  <c r="E81" i="62" s="1"/>
  <c r="H1825" i="61"/>
  <c r="K1825" i="61" s="1"/>
  <c r="W1825" i="61" s="1"/>
  <c r="H1765" i="61"/>
  <c r="H1722" i="61"/>
  <c r="M1722" i="61" s="1"/>
  <c r="Y1722" i="61" s="1"/>
  <c r="H1794" i="61"/>
  <c r="J1794" i="61" s="1"/>
  <c r="V1794" i="61" s="1"/>
  <c r="H1772" i="61"/>
  <c r="K1772" i="61" s="1"/>
  <c r="W1772" i="61" s="1"/>
  <c r="H1802" i="61"/>
  <c r="J1802" i="61" s="1"/>
  <c r="V1802" i="61" s="1"/>
  <c r="H1887" i="61"/>
  <c r="H1886" i="61"/>
  <c r="L1886" i="61" s="1"/>
  <c r="X1886" i="61" s="1"/>
  <c r="H1695" i="61"/>
  <c r="J1695" i="61" s="1"/>
  <c r="V1695" i="61" s="1"/>
  <c r="H1796" i="61"/>
  <c r="H1742" i="61"/>
  <c r="K1742" i="61" s="1"/>
  <c r="W1742" i="61" s="1"/>
  <c r="H1720" i="61"/>
  <c r="M1720" i="61" s="1"/>
  <c r="Y1720" i="61" s="1"/>
  <c r="H1704" i="61"/>
  <c r="H1845" i="61"/>
  <c r="I1845" i="61" s="1"/>
  <c r="U1845" i="61" s="1"/>
  <c r="H1872" i="61"/>
  <c r="L1872" i="61" s="1"/>
  <c r="X1872" i="61" s="1"/>
  <c r="H1777" i="61"/>
  <c r="H1685" i="61"/>
  <c r="H1758" i="61"/>
  <c r="L1758" i="61" s="1"/>
  <c r="X1758" i="61" s="1"/>
  <c r="H1862" i="61"/>
  <c r="I1862" i="61" s="1"/>
  <c r="U1862" i="61" s="1"/>
  <c r="H1726" i="61"/>
  <c r="L1726" i="61" s="1"/>
  <c r="X1726" i="61" s="1"/>
  <c r="H1877" i="61"/>
  <c r="J1877" i="61" s="1"/>
  <c r="V1877" i="61" s="1"/>
  <c r="H1717" i="61"/>
  <c r="M1717" i="61" s="1"/>
  <c r="Y1717" i="61" s="1"/>
  <c r="H1740" i="61"/>
  <c r="K1740" i="61" s="1"/>
  <c r="W1740" i="61" s="1"/>
  <c r="H1757" i="61"/>
  <c r="J1757" i="61" s="1"/>
  <c r="V1757" i="61" s="1"/>
  <c r="H1824" i="61"/>
  <c r="M1824" i="61" s="1"/>
  <c r="Y1824" i="61" s="1"/>
  <c r="H1700" i="61"/>
  <c r="E84" i="62" s="1"/>
  <c r="H1838" i="61"/>
  <c r="K1838" i="61" s="1"/>
  <c r="W1838" i="61" s="1"/>
  <c r="H1782" i="61"/>
  <c r="I1782" i="61" s="1"/>
  <c r="U1782" i="61" s="1"/>
  <c r="H1846" i="61"/>
  <c r="J1846" i="61" s="1"/>
  <c r="V1846" i="61" s="1"/>
  <c r="H1738" i="61"/>
  <c r="H1756" i="61"/>
  <c r="I1756" i="61" s="1"/>
  <c r="U1756" i="61" s="1"/>
  <c r="H1736" i="61"/>
  <c r="I1736" i="61" s="1"/>
  <c r="U1736" i="61" s="1"/>
  <c r="H1689" i="61"/>
  <c r="H1836" i="61"/>
  <c r="H1787" i="61"/>
  <c r="L1787" i="61" s="1"/>
  <c r="X1787" i="61" s="1"/>
  <c r="H1831" i="61"/>
  <c r="K1831" i="61" s="1"/>
  <c r="W1831" i="61" s="1"/>
  <c r="H1789" i="61"/>
  <c r="H1832" i="61"/>
  <c r="L1832" i="61" s="1"/>
  <c r="X1832" i="61" s="1"/>
  <c r="H1677" i="61"/>
  <c r="J1677" i="61" s="1"/>
  <c r="V1677" i="61" s="1"/>
  <c r="H1774" i="61"/>
  <c r="H1727" i="61"/>
  <c r="H1870" i="61"/>
  <c r="H1681" i="61"/>
  <c r="E65" i="62" s="1"/>
  <c r="H1746" i="61"/>
  <c r="H1691" i="61"/>
  <c r="H1783" i="61"/>
  <c r="I1783" i="61" s="1"/>
  <c r="U1783" i="61" s="1"/>
  <c r="H1884" i="61"/>
  <c r="I1884" i="61" s="1"/>
  <c r="U1884" i="61" s="1"/>
  <c r="H1716" i="61"/>
  <c r="H1743" i="61"/>
  <c r="I1743" i="61" s="1"/>
  <c r="U1743" i="61" s="1"/>
  <c r="H1860" i="61"/>
  <c r="I1860" i="61" s="1"/>
  <c r="U1860" i="61" s="1"/>
  <c r="H1679" i="61"/>
  <c r="L1679" i="61" s="1"/>
  <c r="X1679" i="61" s="1"/>
  <c r="H1818" i="61"/>
  <c r="I1818" i="61" s="1"/>
  <c r="H1840" i="61"/>
  <c r="H1674" i="61"/>
  <c r="L1674" i="61" s="1"/>
  <c r="X1674" i="61" s="1"/>
  <c r="H1892" i="61"/>
  <c r="K1892" i="61" s="1"/>
  <c r="W1892" i="61" s="1"/>
  <c r="H1781" i="61"/>
  <c r="H1801" i="61"/>
  <c r="H1902" i="61"/>
  <c r="H1899" i="61"/>
  <c r="H1735" i="61"/>
  <c r="H1699" i="61"/>
  <c r="H1702" i="61"/>
  <c r="K1702" i="61" s="1"/>
  <c r="W1702" i="61" s="1"/>
  <c r="H1885" i="61"/>
  <c r="M1885" i="61" s="1"/>
  <c r="Y1885" i="61" s="1"/>
  <c r="H1875" i="61"/>
  <c r="L1875" i="61" s="1"/>
  <c r="X1875" i="61" s="1"/>
  <c r="H1897" i="61"/>
  <c r="H1855" i="61"/>
  <c r="H22" i="37"/>
  <c r="N180" i="45"/>
  <c r="N181" i="45" s="1"/>
  <c r="H177" i="45"/>
  <c r="M177" i="45"/>
  <c r="Q19" i="37"/>
  <c r="G7" i="40"/>
  <c r="C40" i="1"/>
  <c r="E40" i="1" s="1"/>
  <c r="G40" i="1" s="1"/>
  <c r="C42" i="81"/>
  <c r="C36" i="1"/>
  <c r="C38" i="81"/>
  <c r="C41" i="1"/>
  <c r="E41" i="1" s="1"/>
  <c r="G41" i="1" s="1"/>
  <c r="I41" i="1" s="1"/>
  <c r="C43" i="81"/>
  <c r="E43" i="81" s="1"/>
  <c r="G43" i="81" s="1"/>
  <c r="I43" i="81" s="1"/>
  <c r="G11" i="37"/>
  <c r="G10" i="37"/>
  <c r="Q16" i="37"/>
  <c r="G17" i="37"/>
  <c r="G16" i="37"/>
  <c r="Q18" i="37"/>
  <c r="G9" i="37"/>
  <c r="I20" i="40"/>
  <c r="I8" i="40"/>
  <c r="F32" i="1"/>
  <c r="Q15" i="37"/>
  <c r="Q11" i="37"/>
  <c r="G12" i="37"/>
  <c r="G14" i="37"/>
  <c r="G13" i="37"/>
  <c r="Q13" i="37"/>
  <c r="G18" i="37"/>
  <c r="G20" i="40"/>
  <c r="Q14" i="37"/>
  <c r="Q10" i="37"/>
  <c r="H278" i="61"/>
  <c r="L278" i="61" s="1"/>
  <c r="X278" i="61" s="1"/>
  <c r="G15" i="37"/>
  <c r="G19" i="37"/>
  <c r="Q9" i="37"/>
  <c r="G8" i="37"/>
  <c r="J1686" i="61"/>
  <c r="V1686" i="61" s="1"/>
  <c r="I1775" i="61"/>
  <c r="U1775" i="61" s="1"/>
  <c r="K1785" i="61"/>
  <c r="W1785" i="61" s="1"/>
  <c r="M1895" i="61"/>
  <c r="Y1895" i="61" s="1"/>
  <c r="K1821" i="61"/>
  <c r="W1821" i="61" s="1"/>
  <c r="K1880" i="61"/>
  <c r="W1880" i="61" s="1"/>
  <c r="J1775" i="61"/>
  <c r="V1775" i="61" s="1"/>
  <c r="K1775" i="61"/>
  <c r="W1775" i="61" s="1"/>
  <c r="J1880" i="61"/>
  <c r="V1880" i="61" s="1"/>
  <c r="E57" i="62"/>
  <c r="M1775" i="61"/>
  <c r="Y1775" i="61" s="1"/>
  <c r="I1673" i="61"/>
  <c r="U1673" i="61" s="1"/>
  <c r="I1821" i="61"/>
  <c r="U1821" i="61" s="1"/>
  <c r="M1880" i="61"/>
  <c r="Y1880" i="61" s="1"/>
  <c r="K1673" i="61"/>
  <c r="W1673" i="61" s="1"/>
  <c r="I1690" i="61"/>
  <c r="U1690" i="61" s="1"/>
  <c r="J1768" i="61"/>
  <c r="V1768" i="61" s="1"/>
  <c r="M1768" i="61"/>
  <c r="Y1768" i="61" s="1"/>
  <c r="I1768" i="61"/>
  <c r="U1768" i="61" s="1"/>
  <c r="L1690" i="61"/>
  <c r="X1690" i="61" s="1"/>
  <c r="M1690" i="61"/>
  <c r="Y1690" i="61" s="1"/>
  <c r="J1690" i="61"/>
  <c r="V1690" i="61" s="1"/>
  <c r="E74" i="62"/>
  <c r="L1768" i="61"/>
  <c r="X1768" i="61" s="1"/>
  <c r="I21" i="40"/>
  <c r="I15" i="40"/>
  <c r="R177" i="45"/>
  <c r="R180" i="45"/>
  <c r="M1848" i="61"/>
  <c r="Y1848" i="61" s="1"/>
  <c r="I1848" i="61"/>
  <c r="U1848" i="61" s="1"/>
  <c r="J1848" i="61"/>
  <c r="V1848" i="61" s="1"/>
  <c r="M1803" i="61"/>
  <c r="Y1803" i="61" s="1"/>
  <c r="K1803" i="61"/>
  <c r="W1803" i="61" s="1"/>
  <c r="M1729" i="61"/>
  <c r="Y1729" i="61" s="1"/>
  <c r="J1729" i="61"/>
  <c r="V1729" i="61" s="1"/>
  <c r="L1729" i="61"/>
  <c r="X1729" i="61" s="1"/>
  <c r="I1895" i="61"/>
  <c r="U1895" i="61" s="1"/>
  <c r="K1895" i="61"/>
  <c r="W1895" i="61" s="1"/>
  <c r="L1880" i="61"/>
  <c r="X1880" i="61" s="1"/>
  <c r="L1673" i="61"/>
  <c r="X1673" i="61" s="1"/>
  <c r="M1821" i="61"/>
  <c r="Y1821" i="61" s="1"/>
  <c r="J1821" i="61"/>
  <c r="V1821" i="61" s="1"/>
  <c r="I1729" i="61"/>
  <c r="U1729" i="61" s="1"/>
  <c r="J1803" i="61"/>
  <c r="V1803" i="61" s="1"/>
  <c r="J1785" i="61"/>
  <c r="V1785" i="61" s="1"/>
  <c r="M1785" i="61"/>
  <c r="Y1785" i="61" s="1"/>
  <c r="K1686" i="61"/>
  <c r="W1686" i="61" s="1"/>
  <c r="E70" i="62"/>
  <c r="M1686" i="61"/>
  <c r="Y1686" i="61" s="1"/>
  <c r="J1673" i="61"/>
  <c r="V1673" i="61" s="1"/>
  <c r="K1848" i="61"/>
  <c r="W1848" i="61" s="1"/>
  <c r="L1686" i="61"/>
  <c r="X1686" i="61" s="1"/>
  <c r="L1785" i="61"/>
  <c r="X1785" i="61" s="1"/>
  <c r="L1895" i="61"/>
  <c r="X1895" i="61" s="1"/>
  <c r="K1729" i="61"/>
  <c r="W1729" i="61" s="1"/>
  <c r="L1803" i="61"/>
  <c r="X1803" i="61" s="1"/>
  <c r="S106" i="37"/>
  <c r="R20" i="37"/>
  <c r="U1785" i="61"/>
  <c r="U1880" i="61"/>
  <c r="U1686" i="61"/>
  <c r="U1803" i="61"/>
  <c r="H1375" i="61"/>
  <c r="H1377" i="61"/>
  <c r="H1379" i="61"/>
  <c r="H1381" i="61"/>
  <c r="H1383" i="61"/>
  <c r="H1385" i="61"/>
  <c r="H1387" i="61"/>
  <c r="H1389" i="61"/>
  <c r="H1391" i="61"/>
  <c r="H1378" i="61"/>
  <c r="H1386" i="61"/>
  <c r="H1376" i="61"/>
  <c r="H1384" i="61"/>
  <c r="H1392" i="61"/>
  <c r="H1394" i="61"/>
  <c r="H1396" i="61"/>
  <c r="H1398" i="61"/>
  <c r="H1400" i="61"/>
  <c r="H1402" i="61"/>
  <c r="H1404" i="61"/>
  <c r="H1406" i="61"/>
  <c r="H1408" i="61"/>
  <c r="H1410" i="61"/>
  <c r="H1412" i="61"/>
  <c r="H1414" i="61"/>
  <c r="H1416" i="61"/>
  <c r="H1418" i="61"/>
  <c r="H1420" i="61"/>
  <c r="H1422" i="61"/>
  <c r="H1424" i="61"/>
  <c r="H1426" i="61"/>
  <c r="H1428" i="61"/>
  <c r="H1430" i="61"/>
  <c r="H1432" i="61"/>
  <c r="H1434" i="61"/>
  <c r="H1436" i="61"/>
  <c r="H1438" i="61"/>
  <c r="H1440" i="61"/>
  <c r="H1442" i="61"/>
  <c r="H1444" i="61"/>
  <c r="H1446" i="61"/>
  <c r="H1382" i="61"/>
  <c r="H1397" i="61"/>
  <c r="H1405" i="61"/>
  <c r="H1413" i="61"/>
  <c r="H1421" i="61"/>
  <c r="H1429" i="61"/>
  <c r="H1437" i="61"/>
  <c r="H1445" i="61"/>
  <c r="H1380" i="61"/>
  <c r="H1395" i="61"/>
  <c r="H1403" i="61"/>
  <c r="H1411" i="61"/>
  <c r="H1419" i="61"/>
  <c r="H1427" i="61"/>
  <c r="H1435" i="61"/>
  <c r="H1443" i="61"/>
  <c r="H1448" i="61"/>
  <c r="H1450" i="61"/>
  <c r="H1452" i="61"/>
  <c r="H1454" i="61"/>
  <c r="H1456" i="61"/>
  <c r="H1458" i="61"/>
  <c r="H1460" i="61"/>
  <c r="H1462" i="61"/>
  <c r="H1464" i="61"/>
  <c r="H1466" i="61"/>
  <c r="H1468" i="61"/>
  <c r="H1470" i="61"/>
  <c r="H1472" i="61"/>
  <c r="H1474" i="61"/>
  <c r="H1476" i="61"/>
  <c r="H1478" i="61"/>
  <c r="H1480" i="61"/>
  <c r="H1482" i="61"/>
  <c r="H1484" i="61"/>
  <c r="H1486" i="61"/>
  <c r="H1488" i="61"/>
  <c r="H1490" i="61"/>
  <c r="H1492" i="61"/>
  <c r="H1494" i="61"/>
  <c r="H1496" i="61"/>
  <c r="H1498" i="61"/>
  <c r="H1500" i="61"/>
  <c r="H1502" i="61"/>
  <c r="H1504" i="61"/>
  <c r="H1506" i="61"/>
  <c r="H1508" i="61"/>
  <c r="H1510" i="61"/>
  <c r="H1512" i="61"/>
  <c r="H1514" i="61"/>
  <c r="H1516" i="61"/>
  <c r="H1518" i="61"/>
  <c r="H1520" i="61"/>
  <c r="H1522" i="61"/>
  <c r="H1524" i="61"/>
  <c r="H1526" i="61"/>
  <c r="H1528" i="61"/>
  <c r="H1530" i="61"/>
  <c r="H1532" i="61"/>
  <c r="H1534" i="61"/>
  <c r="H1536" i="61"/>
  <c r="H1538" i="61"/>
  <c r="H1540" i="61"/>
  <c r="H1542" i="61"/>
  <c r="H1544" i="61"/>
  <c r="H1390" i="61"/>
  <c r="H1393" i="61"/>
  <c r="H1409" i="61"/>
  <c r="H1425" i="61"/>
  <c r="H1441" i="61"/>
  <c r="H1453" i="61"/>
  <c r="H1461" i="61"/>
  <c r="H1469" i="61"/>
  <c r="H1477" i="61"/>
  <c r="H1485" i="61"/>
  <c r="H1493" i="61"/>
  <c r="H1501" i="61"/>
  <c r="H1509" i="61"/>
  <c r="H1517" i="61"/>
  <c r="H1525" i="61"/>
  <c r="H1533" i="61"/>
  <c r="H1541" i="61"/>
  <c r="H1546" i="61"/>
  <c r="H1548" i="61"/>
  <c r="H1550" i="61"/>
  <c r="H1552" i="61"/>
  <c r="H1554" i="61"/>
  <c r="H1556" i="61"/>
  <c r="H1558" i="61"/>
  <c r="H1560" i="61"/>
  <c r="H1562" i="61"/>
  <c r="H1564" i="61"/>
  <c r="H1566" i="61"/>
  <c r="H1568" i="61"/>
  <c r="H1570" i="61"/>
  <c r="H1572" i="61"/>
  <c r="H1574" i="61"/>
  <c r="H1576" i="61"/>
  <c r="H1578" i="61"/>
  <c r="H1580" i="61"/>
  <c r="H1582" i="61"/>
  <c r="H1584" i="61"/>
  <c r="H1586" i="61"/>
  <c r="H1588" i="61"/>
  <c r="H1590" i="61"/>
  <c r="H1592" i="61"/>
  <c r="H1594" i="61"/>
  <c r="H1596" i="61"/>
  <c r="H1598" i="61"/>
  <c r="H1600" i="61"/>
  <c r="H1602" i="61"/>
  <c r="H1604" i="61"/>
  <c r="H1606" i="61"/>
  <c r="H1608" i="61"/>
  <c r="H1610" i="61"/>
  <c r="H1612" i="61"/>
  <c r="H1614" i="61"/>
  <c r="H1616" i="61"/>
  <c r="H1618" i="61"/>
  <c r="H1620" i="61"/>
  <c r="H1622" i="61"/>
  <c r="H1624" i="61"/>
  <c r="H1626" i="61"/>
  <c r="H1628" i="61"/>
  <c r="H1630" i="61"/>
  <c r="H1632" i="61"/>
  <c r="H1634" i="61"/>
  <c r="H1636" i="61"/>
  <c r="H1638" i="61"/>
  <c r="H1640" i="61"/>
  <c r="H1642" i="61"/>
  <c r="H1644" i="61"/>
  <c r="H1646" i="61"/>
  <c r="H1648" i="61"/>
  <c r="H1650" i="61"/>
  <c r="H1652" i="61"/>
  <c r="H1654" i="61"/>
  <c r="H1656" i="61"/>
  <c r="H1658" i="61"/>
  <c r="H1660" i="61"/>
  <c r="H1662" i="61"/>
  <c r="H1338" i="61"/>
  <c r="H1342" i="61"/>
  <c r="H1330" i="61"/>
  <c r="H1334" i="61"/>
  <c r="H915" i="61"/>
  <c r="H920" i="61"/>
  <c r="H925" i="61"/>
  <c r="H931" i="61"/>
  <c r="H936" i="61"/>
  <c r="H941" i="61"/>
  <c r="H947" i="61"/>
  <c r="H952" i="61"/>
  <c r="H957" i="61"/>
  <c r="H963" i="61"/>
  <c r="H968" i="61"/>
  <c r="H973" i="61"/>
  <c r="H979" i="61"/>
  <c r="H984" i="61"/>
  <c r="H989" i="61"/>
  <c r="H995" i="61"/>
  <c r="H1000" i="61"/>
  <c r="H1005" i="61"/>
  <c r="H1011" i="61"/>
  <c r="H1016" i="61"/>
  <c r="H1021" i="61"/>
  <c r="H1027" i="61"/>
  <c r="H1032" i="61"/>
  <c r="H1037" i="61"/>
  <c r="H1043" i="61"/>
  <c r="H1048" i="61"/>
  <c r="H1053" i="61"/>
  <c r="H1059" i="61"/>
  <c r="H1064" i="61"/>
  <c r="H1069" i="61"/>
  <c r="H1075" i="61"/>
  <c r="H1080" i="61"/>
  <c r="H1085" i="61"/>
  <c r="H1091" i="61"/>
  <c r="H1096" i="61"/>
  <c r="H1101" i="61"/>
  <c r="H1107" i="61"/>
  <c r="H1112" i="61"/>
  <c r="H1117" i="61"/>
  <c r="H1123" i="61"/>
  <c r="H1128" i="61"/>
  <c r="H1133" i="61"/>
  <c r="H1139" i="61"/>
  <c r="H1144" i="61"/>
  <c r="H1149" i="61"/>
  <c r="H1155" i="61"/>
  <c r="H1160" i="61"/>
  <c r="H1165" i="61"/>
  <c r="H1171" i="61"/>
  <c r="H1176" i="61"/>
  <c r="H1181" i="61"/>
  <c r="H1187" i="61"/>
  <c r="H1192" i="61"/>
  <c r="H1197" i="61"/>
  <c r="H1203" i="61"/>
  <c r="H1208" i="61"/>
  <c r="H1213" i="61"/>
  <c r="H1219" i="61"/>
  <c r="H1224" i="61"/>
  <c r="H1229" i="61"/>
  <c r="H1235" i="61"/>
  <c r="H1240" i="61"/>
  <c r="H1245" i="61"/>
  <c r="H1251" i="61"/>
  <c r="H1256" i="61"/>
  <c r="H1261" i="61"/>
  <c r="H1267" i="61"/>
  <c r="H1272" i="61"/>
  <c r="H1277" i="61"/>
  <c r="H1283" i="61"/>
  <c r="H1288" i="61"/>
  <c r="H1293" i="61"/>
  <c r="H1299" i="61"/>
  <c r="H1304" i="61"/>
  <c r="H1309" i="61"/>
  <c r="H1315" i="61"/>
  <c r="H1388" i="61"/>
  <c r="H1407" i="61"/>
  <c r="H1423" i="61"/>
  <c r="H1439" i="61"/>
  <c r="H1451" i="61"/>
  <c r="H1459" i="61"/>
  <c r="H1467" i="61"/>
  <c r="H1475" i="61"/>
  <c r="H1483" i="61"/>
  <c r="H1491" i="61"/>
  <c r="H1499" i="61"/>
  <c r="H1507" i="61"/>
  <c r="H1515" i="61"/>
  <c r="H1523" i="61"/>
  <c r="H1531" i="61"/>
  <c r="H1539" i="61"/>
  <c r="H1339" i="61"/>
  <c r="H1343" i="61"/>
  <c r="H1347" i="61"/>
  <c r="H1351" i="61"/>
  <c r="H1355" i="61"/>
  <c r="H1359" i="61"/>
  <c r="H1363" i="61"/>
  <c r="H1367" i="61"/>
  <c r="H1371" i="61"/>
  <c r="H1327" i="61"/>
  <c r="H1331" i="61"/>
  <c r="H1335" i="61"/>
  <c r="H916" i="61"/>
  <c r="H921" i="61"/>
  <c r="H927" i="61"/>
  <c r="H932" i="61"/>
  <c r="H937" i="61"/>
  <c r="H943" i="61"/>
  <c r="H948" i="61"/>
  <c r="H953" i="61"/>
  <c r="H959" i="61"/>
  <c r="H964" i="61"/>
  <c r="H969" i="61"/>
  <c r="H975" i="61"/>
  <c r="H980" i="61"/>
  <c r="H985" i="61"/>
  <c r="H991" i="61"/>
  <c r="H996" i="61"/>
  <c r="H1001" i="61"/>
  <c r="H1007" i="61"/>
  <c r="H1012" i="61"/>
  <c r="H1017" i="61"/>
  <c r="H1023" i="61"/>
  <c r="H1028" i="61"/>
  <c r="H1033" i="61"/>
  <c r="H1039" i="61"/>
  <c r="H1044" i="61"/>
  <c r="H1049" i="61"/>
  <c r="H1055" i="61"/>
  <c r="H1060" i="61"/>
  <c r="H1065" i="61"/>
  <c r="H1071" i="61"/>
  <c r="H1076" i="61"/>
  <c r="H1081" i="61"/>
  <c r="H1087" i="61"/>
  <c r="H1092" i="61"/>
  <c r="H1097" i="61"/>
  <c r="H1103" i="61"/>
  <c r="H1108" i="61"/>
  <c r="H1113" i="61"/>
  <c r="H1119" i="61"/>
  <c r="H1124" i="61"/>
  <c r="H1129" i="61"/>
  <c r="H1135" i="61"/>
  <c r="H1140" i="61"/>
  <c r="H1145" i="61"/>
  <c r="H1151" i="61"/>
  <c r="H1156" i="61"/>
  <c r="H1161" i="61"/>
  <c r="H1167" i="61"/>
  <c r="H1172" i="61"/>
  <c r="H1177" i="61"/>
  <c r="H1183" i="61"/>
  <c r="H1188" i="61"/>
  <c r="H1193" i="61"/>
  <c r="H1199" i="61"/>
  <c r="H1204" i="61"/>
  <c r="H1209" i="61"/>
  <c r="H1215" i="61"/>
  <c r="H1220" i="61"/>
  <c r="H1225" i="61"/>
  <c r="H1231" i="61"/>
  <c r="H1236" i="61"/>
  <c r="H1241" i="61"/>
  <c r="H1247" i="61"/>
  <c r="H1252" i="61"/>
  <c r="H1257" i="61"/>
  <c r="H1263" i="61"/>
  <c r="H1268" i="61"/>
  <c r="H1273" i="61"/>
  <c r="H1279" i="61"/>
  <c r="H1284" i="61"/>
  <c r="H1289" i="61"/>
  <c r="H1295" i="61"/>
  <c r="H1300" i="61"/>
  <c r="H1305" i="61"/>
  <c r="H1311" i="61"/>
  <c r="H1399" i="61"/>
  <c r="H1431" i="61"/>
  <c r="H1455" i="61"/>
  <c r="H1471" i="61"/>
  <c r="H1487" i="61"/>
  <c r="H1503" i="61"/>
  <c r="H1519" i="61"/>
  <c r="H1535" i="61"/>
  <c r="H1547" i="61"/>
  <c r="H1555" i="61"/>
  <c r="H1563" i="61"/>
  <c r="H1571" i="61"/>
  <c r="H1579" i="61"/>
  <c r="H1587" i="61"/>
  <c r="H1595" i="61"/>
  <c r="H1603" i="61"/>
  <c r="H1611" i="61"/>
  <c r="H1619" i="61"/>
  <c r="H1627" i="61"/>
  <c r="H1635" i="61"/>
  <c r="H1643" i="61"/>
  <c r="H1651" i="61"/>
  <c r="H1659" i="61"/>
  <c r="H1341" i="61"/>
  <c r="H1333" i="61"/>
  <c r="H919" i="61"/>
  <c r="H929" i="61"/>
  <c r="H940" i="61"/>
  <c r="H951" i="61"/>
  <c r="H961" i="61"/>
  <c r="H972" i="61"/>
  <c r="H983" i="61"/>
  <c r="H993" i="61"/>
  <c r="H1004" i="61"/>
  <c r="H1015" i="61"/>
  <c r="H1025" i="61"/>
  <c r="H1036" i="61"/>
  <c r="H1047" i="61"/>
  <c r="H1057" i="61"/>
  <c r="H1068" i="61"/>
  <c r="H1079" i="61"/>
  <c r="H1089" i="61"/>
  <c r="H1100" i="61"/>
  <c r="H1111" i="61"/>
  <c r="H1121" i="61"/>
  <c r="H1132" i="61"/>
  <c r="H1143" i="61"/>
  <c r="H1153" i="61"/>
  <c r="H1164" i="61"/>
  <c r="H1175" i="61"/>
  <c r="H1185" i="61"/>
  <c r="H1196" i="61"/>
  <c r="H1207" i="61"/>
  <c r="H1217" i="61"/>
  <c r="H1228" i="61"/>
  <c r="H1239" i="61"/>
  <c r="H1249" i="61"/>
  <c r="H1260" i="61"/>
  <c r="H1271" i="61"/>
  <c r="H1281" i="61"/>
  <c r="H1292" i="61"/>
  <c r="H1303" i="61"/>
  <c r="H1313" i="61"/>
  <c r="H1320" i="61"/>
  <c r="H1325" i="61"/>
  <c r="H912" i="61"/>
  <c r="H923" i="61"/>
  <c r="H933" i="61"/>
  <c r="H944" i="61"/>
  <c r="H965" i="61"/>
  <c r="H976" i="61"/>
  <c r="H987" i="61"/>
  <c r="H1008" i="61"/>
  <c r="H1019" i="61"/>
  <c r="H1040" i="61"/>
  <c r="H1061" i="61"/>
  <c r="H1083" i="61"/>
  <c r="H1104" i="61"/>
  <c r="H1115" i="61"/>
  <c r="H1136" i="61"/>
  <c r="H1157" i="61"/>
  <c r="H1179" i="61"/>
  <c r="H1200" i="61"/>
  <c r="H1211" i="61"/>
  <c r="H1232" i="61"/>
  <c r="H1253" i="61"/>
  <c r="H1275" i="61"/>
  <c r="H1285" i="61"/>
  <c r="H1307" i="61"/>
  <c r="H1321" i="61"/>
  <c r="H1447" i="61"/>
  <c r="H1463" i="61"/>
  <c r="H1479" i="61"/>
  <c r="H1495" i="61"/>
  <c r="H1511" i="61"/>
  <c r="H1543" i="61"/>
  <c r="H1551" i="61"/>
  <c r="H1575" i="61"/>
  <c r="H1599" i="61"/>
  <c r="H1607" i="61"/>
  <c r="H1615" i="61"/>
  <c r="H1623" i="61"/>
  <c r="H1639" i="61"/>
  <c r="H1647" i="61"/>
  <c r="H1345" i="61"/>
  <c r="H1329" i="61"/>
  <c r="H956" i="61"/>
  <c r="H988" i="61"/>
  <c r="H1009" i="61"/>
  <c r="H1031" i="61"/>
  <c r="H1052" i="61"/>
  <c r="H1073" i="61"/>
  <c r="H1095" i="61"/>
  <c r="H1116" i="61"/>
  <c r="H1137" i="61"/>
  <c r="H1159" i="61"/>
  <c r="H1180" i="61"/>
  <c r="H1201" i="61"/>
  <c r="H1223" i="61"/>
  <c r="H1244" i="61"/>
  <c r="H1265" i="61"/>
  <c r="H1287" i="61"/>
  <c r="H1308" i="61"/>
  <c r="H1457" i="61"/>
  <c r="H1473" i="61"/>
  <c r="H1489" i="61"/>
  <c r="H1521" i="61"/>
  <c r="H1549" i="61"/>
  <c r="H1573" i="61"/>
  <c r="H1581" i="61"/>
  <c r="H1589" i="61"/>
  <c r="H1629" i="61"/>
  <c r="H1637" i="61"/>
  <c r="H1645" i="61"/>
  <c r="H1661" i="61"/>
  <c r="H1332" i="61"/>
  <c r="H928" i="61"/>
  <c r="H949" i="61"/>
  <c r="H971" i="61"/>
  <c r="H992" i="61"/>
  <c r="H1013" i="61"/>
  <c r="H1035" i="61"/>
  <c r="H1056" i="61"/>
  <c r="H1077" i="61"/>
  <c r="H1088" i="61"/>
  <c r="H1109" i="61"/>
  <c r="H1131" i="61"/>
  <c r="H1152" i="61"/>
  <c r="H1173" i="61"/>
  <c r="H1195" i="61"/>
  <c r="H1216" i="61"/>
  <c r="H1237" i="61"/>
  <c r="H1259" i="61"/>
  <c r="H1280" i="61"/>
  <c r="H1301" i="61"/>
  <c r="H1319" i="61"/>
  <c r="H1417" i="61"/>
  <c r="H1449" i="61"/>
  <c r="H1465" i="61"/>
  <c r="H1481" i="61"/>
  <c r="H1497" i="61"/>
  <c r="H1513" i="61"/>
  <c r="H1529" i="61"/>
  <c r="H1545" i="61"/>
  <c r="H1553" i="61"/>
  <c r="H1561" i="61"/>
  <c r="H1569" i="61"/>
  <c r="H1577" i="61"/>
  <c r="H1585" i="61"/>
  <c r="H1593" i="61"/>
  <c r="H1601" i="61"/>
  <c r="H1609" i="61"/>
  <c r="H1617" i="61"/>
  <c r="H1625" i="61"/>
  <c r="H1633" i="61"/>
  <c r="H1641" i="61"/>
  <c r="H1649" i="61"/>
  <c r="H1657" i="61"/>
  <c r="H1344" i="61"/>
  <c r="H1328" i="61"/>
  <c r="H1336" i="61"/>
  <c r="H955" i="61"/>
  <c r="H997" i="61"/>
  <c r="H1029" i="61"/>
  <c r="H1051" i="61"/>
  <c r="H1072" i="61"/>
  <c r="H1093" i="61"/>
  <c r="H1125" i="61"/>
  <c r="H1147" i="61"/>
  <c r="H1168" i="61"/>
  <c r="H1189" i="61"/>
  <c r="H1221" i="61"/>
  <c r="H1243" i="61"/>
  <c r="H1264" i="61"/>
  <c r="H1296" i="61"/>
  <c r="H1316" i="61"/>
  <c r="H1415" i="61"/>
  <c r="H1527" i="61"/>
  <c r="H1559" i="61"/>
  <c r="H1567" i="61"/>
  <c r="H1583" i="61"/>
  <c r="H1591" i="61"/>
  <c r="H1631" i="61"/>
  <c r="H1655" i="61"/>
  <c r="H1337" i="61"/>
  <c r="H913" i="61"/>
  <c r="H924" i="61"/>
  <c r="H935" i="61"/>
  <c r="H945" i="61"/>
  <c r="H967" i="61"/>
  <c r="H977" i="61"/>
  <c r="H999" i="61"/>
  <c r="H1020" i="61"/>
  <c r="H1041" i="61"/>
  <c r="H1063" i="61"/>
  <c r="H1084" i="61"/>
  <c r="H1105" i="61"/>
  <c r="H1127" i="61"/>
  <c r="H1148" i="61"/>
  <c r="H1169" i="61"/>
  <c r="H1191" i="61"/>
  <c r="H1212" i="61"/>
  <c r="H1233" i="61"/>
  <c r="H1255" i="61"/>
  <c r="H1276" i="61"/>
  <c r="H1297" i="61"/>
  <c r="H1317" i="61"/>
  <c r="H1323" i="61"/>
  <c r="H1401" i="61"/>
  <c r="H1433" i="61"/>
  <c r="H1505" i="61"/>
  <c r="H1537" i="61"/>
  <c r="H1557" i="61"/>
  <c r="H1565" i="61"/>
  <c r="H1597" i="61"/>
  <c r="H1605" i="61"/>
  <c r="H1613" i="61"/>
  <c r="H1621" i="61"/>
  <c r="H1653" i="61"/>
  <c r="H1340" i="61"/>
  <c r="H917" i="61"/>
  <c r="H939" i="61"/>
  <c r="H960" i="61"/>
  <c r="H981" i="61"/>
  <c r="H1003" i="61"/>
  <c r="H1024" i="61"/>
  <c r="H1045" i="61"/>
  <c r="H1067" i="61"/>
  <c r="H1099" i="61"/>
  <c r="H1120" i="61"/>
  <c r="H1141" i="61"/>
  <c r="H1163" i="61"/>
  <c r="H1184" i="61"/>
  <c r="H1205" i="61"/>
  <c r="H1227" i="61"/>
  <c r="H1248" i="61"/>
  <c r="H1269" i="61"/>
  <c r="H1291" i="61"/>
  <c r="H1312" i="61"/>
  <c r="H1324" i="61"/>
  <c r="H1314" i="61"/>
  <c r="H1278" i="61"/>
  <c r="H1246" i="61"/>
  <c r="H1214" i="61"/>
  <c r="H1182" i="61"/>
  <c r="H1154" i="61"/>
  <c r="H1122" i="61"/>
  <c r="H1090" i="61"/>
  <c r="H1054" i="61"/>
  <c r="H1022" i="61"/>
  <c r="H990" i="61"/>
  <c r="H958" i="61"/>
  <c r="H930" i="61"/>
  <c r="H1310" i="61"/>
  <c r="H1282" i="61"/>
  <c r="H1250" i="61"/>
  <c r="H1218" i="61"/>
  <c r="H1186" i="61"/>
  <c r="H1150" i="61"/>
  <c r="H1118" i="61"/>
  <c r="H1086" i="61"/>
  <c r="H1058" i="61"/>
  <c r="H1026" i="61"/>
  <c r="H994" i="61"/>
  <c r="H962" i="61"/>
  <c r="H926" i="61"/>
  <c r="H1294" i="61"/>
  <c r="H1262" i="61"/>
  <c r="H1230" i="61"/>
  <c r="H1198" i="61"/>
  <c r="H1170" i="61"/>
  <c r="H1138" i="61"/>
  <c r="H1106" i="61"/>
  <c r="H1070" i="61"/>
  <c r="H1038" i="61"/>
  <c r="H1006" i="61"/>
  <c r="H974" i="61"/>
  <c r="H946" i="61"/>
  <c r="H918" i="61"/>
  <c r="H1326" i="61"/>
  <c r="H1298" i="61"/>
  <c r="H1266" i="61"/>
  <c r="H1234" i="61"/>
  <c r="H1202" i="61"/>
  <c r="H1166" i="61"/>
  <c r="H1134" i="61"/>
  <c r="H1102" i="61"/>
  <c r="H1074" i="61"/>
  <c r="H1042" i="61"/>
  <c r="H1010" i="61"/>
  <c r="H978" i="61"/>
  <c r="H942" i="61"/>
  <c r="H1270" i="61"/>
  <c r="H1206" i="61"/>
  <c r="H1146" i="61"/>
  <c r="H1078" i="61"/>
  <c r="H1014" i="61"/>
  <c r="H954" i="61"/>
  <c r="H1274" i="61"/>
  <c r="H1210" i="61"/>
  <c r="H1142" i="61"/>
  <c r="H1082" i="61"/>
  <c r="H1018" i="61"/>
  <c r="H950" i="61"/>
  <c r="H1302" i="61"/>
  <c r="H1238" i="61"/>
  <c r="H1178" i="61"/>
  <c r="H1114" i="61"/>
  <c r="H1046" i="61"/>
  <c r="H982" i="61"/>
  <c r="H922" i="61"/>
  <c r="H1306" i="61"/>
  <c r="H1242" i="61"/>
  <c r="H1174" i="61"/>
  <c r="H1110" i="61"/>
  <c r="H1050" i="61"/>
  <c r="H986" i="61"/>
  <c r="H1254" i="61"/>
  <c r="H1130" i="61"/>
  <c r="H998" i="61"/>
  <c r="H1318" i="61"/>
  <c r="H1194" i="61"/>
  <c r="H1066" i="61"/>
  <c r="H934" i="61"/>
  <c r="H1322" i="61"/>
  <c r="H1190" i="61"/>
  <c r="H1062" i="61"/>
  <c r="H938" i="61"/>
  <c r="H1258" i="61"/>
  <c r="H1126" i="61"/>
  <c r="H1002" i="61"/>
  <c r="H1098" i="61"/>
  <c r="H1158" i="61"/>
  <c r="H1368" i="61"/>
  <c r="H1352" i="61"/>
  <c r="H1366" i="61"/>
  <c r="H1350" i="61"/>
  <c r="H1365" i="61"/>
  <c r="H1349" i="61"/>
  <c r="H1286" i="61"/>
  <c r="H1030" i="61"/>
  <c r="H1094" i="61"/>
  <c r="H1222" i="61"/>
  <c r="H966" i="61"/>
  <c r="H1290" i="61"/>
  <c r="H1034" i="61"/>
  <c r="H1162" i="61"/>
  <c r="H1364" i="61"/>
  <c r="H1374" i="61"/>
  <c r="H1354" i="61"/>
  <c r="H1361" i="61"/>
  <c r="H1362" i="61"/>
  <c r="H1353" i="61"/>
  <c r="H1348" i="61"/>
  <c r="H1369" i="61"/>
  <c r="H914" i="61"/>
  <c r="H1360" i="61"/>
  <c r="H1370" i="61"/>
  <c r="H1346" i="61"/>
  <c r="H1357" i="61"/>
  <c r="H1226" i="61"/>
  <c r="H1356" i="61"/>
  <c r="H1373" i="61"/>
  <c r="H970" i="61"/>
  <c r="H1372" i="61"/>
  <c r="H1358" i="61"/>
  <c r="Q7" i="37"/>
  <c r="S108" i="37"/>
  <c r="Q64" i="37"/>
  <c r="S101" i="37"/>
  <c r="S73" i="37"/>
  <c r="S70" i="37"/>
  <c r="S11" i="37"/>
  <c r="I15" i="37"/>
  <c r="S94" i="37"/>
  <c r="S69" i="37"/>
  <c r="P22" i="37"/>
  <c r="R46" i="40"/>
  <c r="S46" i="40" s="1"/>
  <c r="Q179" i="8"/>
  <c r="G7" i="37"/>
  <c r="S74" i="37"/>
  <c r="S44" i="37"/>
  <c r="I8" i="37"/>
  <c r="I13" i="37"/>
  <c r="S82" i="37"/>
  <c r="S49" i="37"/>
  <c r="S65" i="37"/>
  <c r="S12" i="37"/>
  <c r="S84" i="37"/>
  <c r="S15" i="37"/>
  <c r="L177" i="8"/>
  <c r="N177" i="8"/>
  <c r="M177" i="8" s="1"/>
  <c r="F17" i="40"/>
  <c r="N179" i="8"/>
  <c r="S33" i="37"/>
  <c r="I18" i="37"/>
  <c r="S93" i="37"/>
  <c r="S100" i="37"/>
  <c r="S7" i="37"/>
  <c r="S42" i="37"/>
  <c r="I10" i="37"/>
  <c r="S40" i="37"/>
  <c r="S48" i="37"/>
  <c r="S45" i="37"/>
  <c r="S43" i="37"/>
  <c r="S36" i="37"/>
  <c r="S8" i="37"/>
  <c r="S89" i="37"/>
  <c r="S53" i="37"/>
  <c r="S62" i="37"/>
  <c r="S66" i="37"/>
  <c r="S41" i="37"/>
  <c r="S9" i="37"/>
  <c r="S10" i="37"/>
  <c r="I12" i="37"/>
  <c r="S58" i="37"/>
  <c r="S63" i="37"/>
  <c r="S46" i="37"/>
  <c r="S34" i="37"/>
  <c r="S29" i="37"/>
  <c r="S91" i="37"/>
  <c r="S86" i="37"/>
  <c r="S30" i="37"/>
  <c r="S80" i="37"/>
  <c r="S31" i="37"/>
  <c r="I14" i="37"/>
  <c r="S88" i="37"/>
  <c r="I16" i="37"/>
  <c r="S98" i="37"/>
  <c r="S90" i="37"/>
  <c r="I9" i="37"/>
  <c r="S79" i="37"/>
  <c r="S103" i="37"/>
  <c r="S61" i="37"/>
  <c r="S59" i="37"/>
  <c r="S85" i="37"/>
  <c r="S78" i="37"/>
  <c r="S60" i="37"/>
  <c r="S99" i="37"/>
  <c r="I17" i="37"/>
  <c r="S76" i="37"/>
  <c r="S92" i="37"/>
  <c r="S81" i="37"/>
  <c r="S102" i="37"/>
  <c r="I11" i="37"/>
  <c r="S39" i="37"/>
  <c r="S105" i="37"/>
  <c r="S51" i="37"/>
  <c r="S47" i="37"/>
  <c r="I7" i="37"/>
  <c r="J7" i="37" s="1"/>
  <c r="S75" i="37"/>
  <c r="S52" i="37"/>
  <c r="S35" i="37"/>
  <c r="S16" i="37"/>
  <c r="O101" i="8"/>
  <c r="O11" i="45"/>
  <c r="S55" i="37"/>
  <c r="S18" i="37"/>
  <c r="S72" i="37"/>
  <c r="S50" i="37"/>
  <c r="S37" i="37"/>
  <c r="I19" i="37"/>
  <c r="S32" i="37"/>
  <c r="S71" i="37"/>
  <c r="S13" i="37"/>
  <c r="S38" i="37"/>
  <c r="S14" i="37"/>
  <c r="S56" i="37"/>
  <c r="S19" i="37"/>
  <c r="S68" i="37"/>
  <c r="S54" i="37"/>
  <c r="S17" i="37"/>
  <c r="S67" i="37"/>
  <c r="K181" i="45"/>
  <c r="R101" i="8"/>
  <c r="R59" i="8"/>
  <c r="G181" i="45"/>
  <c r="Q181" i="45"/>
  <c r="F181" i="45"/>
  <c r="O59" i="8"/>
  <c r="Q180" i="8"/>
  <c r="Q177" i="8"/>
  <c r="N180" i="8"/>
  <c r="L179" i="8"/>
  <c r="L180" i="8"/>
  <c r="F181" i="8"/>
  <c r="G181" i="8"/>
  <c r="K181" i="8"/>
  <c r="H181" i="8"/>
  <c r="J181" i="8"/>
  <c r="J1740" i="61" l="1"/>
  <c r="V1740" i="61" s="1"/>
  <c r="P63" i="40"/>
  <c r="P76" i="40"/>
  <c r="F39" i="40"/>
  <c r="G39" i="40" s="1"/>
  <c r="K682" i="61"/>
  <c r="W682" i="61" s="1"/>
  <c r="E55" i="62"/>
  <c r="L177" i="45"/>
  <c r="L1759" i="61"/>
  <c r="X1759" i="61" s="1"/>
  <c r="L1730" i="61"/>
  <c r="X1730" i="61" s="1"/>
  <c r="L180" i="45"/>
  <c r="P180" i="45" s="1"/>
  <c r="J1703" i="61"/>
  <c r="V1703" i="61" s="1"/>
  <c r="R181" i="45"/>
  <c r="H181" i="45"/>
  <c r="I181" i="45" s="1"/>
  <c r="C37" i="81"/>
  <c r="I1900" i="61"/>
  <c r="U1900" i="61" s="1"/>
  <c r="J1819" i="61"/>
  <c r="V1819" i="61" s="1"/>
  <c r="J1752" i="61"/>
  <c r="V1752" i="61" s="1"/>
  <c r="L1815" i="61"/>
  <c r="X1815" i="61" s="1"/>
  <c r="J1795" i="61"/>
  <c r="V1795" i="61" s="1"/>
  <c r="M1759" i="61"/>
  <c r="Y1759" i="61" s="1"/>
  <c r="I682" i="61"/>
  <c r="U682" i="61" s="1"/>
  <c r="J682" i="61"/>
  <c r="V682" i="61" s="1"/>
  <c r="L682" i="61"/>
  <c r="X682" i="61" s="1"/>
  <c r="F8" i="40"/>
  <c r="G8" i="40" s="1"/>
  <c r="L179" i="45"/>
  <c r="K1677" i="61"/>
  <c r="W1677" i="61" s="1"/>
  <c r="L1851" i="61"/>
  <c r="X1851" i="61" s="1"/>
  <c r="L1885" i="61"/>
  <c r="X1885" i="61" s="1"/>
  <c r="L1677" i="61"/>
  <c r="X1677" i="61" s="1"/>
  <c r="J1885" i="61"/>
  <c r="V1885" i="61" s="1"/>
  <c r="J1817" i="61"/>
  <c r="V1817" i="61" s="1"/>
  <c r="I1741" i="61"/>
  <c r="U1741" i="61" s="1"/>
  <c r="I1844" i="61"/>
  <c r="U1844" i="61" s="1"/>
  <c r="K1782" i="61"/>
  <c r="W1782" i="61" s="1"/>
  <c r="L1722" i="61"/>
  <c r="X1722" i="61" s="1"/>
  <c r="M1742" i="61"/>
  <c r="Y1742" i="61" s="1"/>
  <c r="M1698" i="61"/>
  <c r="Y1698" i="61" s="1"/>
  <c r="M1672" i="61"/>
  <c r="Y1672" i="61" s="1"/>
  <c r="K1698" i="61"/>
  <c r="W1698" i="61" s="1"/>
  <c r="E82" i="62"/>
  <c r="M1760" i="61"/>
  <c r="Y1760" i="61" s="1"/>
  <c r="I1696" i="61"/>
  <c r="U1696" i="61" s="1"/>
  <c r="I1820" i="61"/>
  <c r="U1820" i="61" s="1"/>
  <c r="J1676" i="61"/>
  <c r="V1676" i="61" s="1"/>
  <c r="L1818" i="61"/>
  <c r="X1818" i="61" s="1"/>
  <c r="M1894" i="61"/>
  <c r="Y1894" i="61" s="1"/>
  <c r="M1757" i="61"/>
  <c r="Y1757" i="61" s="1"/>
  <c r="L1672" i="61"/>
  <c r="X1672" i="61" s="1"/>
  <c r="J1687" i="61"/>
  <c r="V1687" i="61" s="1"/>
  <c r="L1834" i="61"/>
  <c r="X1834" i="61" s="1"/>
  <c r="M1687" i="61"/>
  <c r="Y1687" i="61" s="1"/>
  <c r="K1734" i="61"/>
  <c r="W1734" i="61" s="1"/>
  <c r="M1834" i="61"/>
  <c r="Y1834" i="61" s="1"/>
  <c r="K1770" i="61"/>
  <c r="W1770" i="61" s="1"/>
  <c r="M1878" i="61"/>
  <c r="Y1878" i="61" s="1"/>
  <c r="J1834" i="61"/>
  <c r="V1834" i="61" s="1"/>
  <c r="K1813" i="61"/>
  <c r="W1813" i="61" s="1"/>
  <c r="E68" i="62"/>
  <c r="I1855" i="61"/>
  <c r="U1855" i="61" s="1"/>
  <c r="L1855" i="61"/>
  <c r="X1855" i="61" s="1"/>
  <c r="J1855" i="61"/>
  <c r="V1855" i="61" s="1"/>
  <c r="I1702" i="61"/>
  <c r="U1702" i="61" s="1"/>
  <c r="L1702" i="61"/>
  <c r="X1702" i="61" s="1"/>
  <c r="M1702" i="61"/>
  <c r="Y1702" i="61" s="1"/>
  <c r="M1902" i="61"/>
  <c r="Y1902" i="61" s="1"/>
  <c r="I1902" i="61"/>
  <c r="U1902" i="61" s="1"/>
  <c r="J1902" i="61"/>
  <c r="V1902" i="61" s="1"/>
  <c r="K1902" i="61"/>
  <c r="W1902" i="61" s="1"/>
  <c r="L1902" i="61"/>
  <c r="X1902" i="61" s="1"/>
  <c r="K1674" i="61"/>
  <c r="W1674" i="61" s="1"/>
  <c r="I1674" i="61"/>
  <c r="U1674" i="61" s="1"/>
  <c r="E58" i="62"/>
  <c r="J1674" i="61"/>
  <c r="V1674" i="61" s="1"/>
  <c r="M1674" i="61"/>
  <c r="Y1674" i="61" s="1"/>
  <c r="K1860" i="61"/>
  <c r="W1860" i="61" s="1"/>
  <c r="J1860" i="61"/>
  <c r="V1860" i="61" s="1"/>
  <c r="L1860" i="61"/>
  <c r="X1860" i="61" s="1"/>
  <c r="M1860" i="61"/>
  <c r="Y1860" i="61" s="1"/>
  <c r="L1783" i="61"/>
  <c r="X1783" i="61" s="1"/>
  <c r="J1783" i="61"/>
  <c r="V1783" i="61" s="1"/>
  <c r="M1783" i="61"/>
  <c r="Y1783" i="61" s="1"/>
  <c r="K1783" i="61"/>
  <c r="W1783" i="61" s="1"/>
  <c r="I1870" i="61"/>
  <c r="U1870" i="61" s="1"/>
  <c r="K1870" i="61"/>
  <c r="W1870" i="61" s="1"/>
  <c r="L1870" i="61"/>
  <c r="X1870" i="61" s="1"/>
  <c r="J1870" i="61"/>
  <c r="V1870" i="61" s="1"/>
  <c r="I1832" i="61"/>
  <c r="U1832" i="61" s="1"/>
  <c r="K1832" i="61"/>
  <c r="W1832" i="61" s="1"/>
  <c r="L1836" i="61"/>
  <c r="X1836" i="61" s="1"/>
  <c r="I1836" i="61"/>
  <c r="U1836" i="61" s="1"/>
  <c r="K1836" i="61"/>
  <c r="W1836" i="61" s="1"/>
  <c r="J1836" i="61"/>
  <c r="V1836" i="61" s="1"/>
  <c r="M1738" i="61"/>
  <c r="Y1738" i="61" s="1"/>
  <c r="J1738" i="61"/>
  <c r="V1738" i="61" s="1"/>
  <c r="K1738" i="61"/>
  <c r="W1738" i="61" s="1"/>
  <c r="I1738" i="61"/>
  <c r="U1738" i="61" s="1"/>
  <c r="L1738" i="61"/>
  <c r="X1738" i="61" s="1"/>
  <c r="I1700" i="61"/>
  <c r="U1700" i="61" s="1"/>
  <c r="K1700" i="61"/>
  <c r="W1700" i="61" s="1"/>
  <c r="J1700" i="61"/>
  <c r="V1700" i="61" s="1"/>
  <c r="I1717" i="61"/>
  <c r="U1717" i="61" s="1"/>
  <c r="J1717" i="61"/>
  <c r="V1717" i="61" s="1"/>
  <c r="K1717" i="61"/>
  <c r="W1717" i="61" s="1"/>
  <c r="K1758" i="61"/>
  <c r="W1758" i="61" s="1"/>
  <c r="J1758" i="61"/>
  <c r="V1758" i="61" s="1"/>
  <c r="I1758" i="61"/>
  <c r="U1758" i="61" s="1"/>
  <c r="M1758" i="61"/>
  <c r="Y1758" i="61" s="1"/>
  <c r="J1845" i="61"/>
  <c r="V1845" i="61" s="1"/>
  <c r="K1845" i="61"/>
  <c r="W1845" i="61" s="1"/>
  <c r="L1845" i="61"/>
  <c r="X1845" i="61" s="1"/>
  <c r="M1845" i="61"/>
  <c r="Y1845" i="61" s="1"/>
  <c r="M1796" i="61"/>
  <c r="Y1796" i="61" s="1"/>
  <c r="L1796" i="61"/>
  <c r="X1796" i="61" s="1"/>
  <c r="J1796" i="61"/>
  <c r="V1796" i="61" s="1"/>
  <c r="K1796" i="61"/>
  <c r="W1796" i="61" s="1"/>
  <c r="K1802" i="61"/>
  <c r="W1802" i="61" s="1"/>
  <c r="M1802" i="61"/>
  <c r="Y1802" i="61" s="1"/>
  <c r="L1802" i="61"/>
  <c r="X1802" i="61" s="1"/>
  <c r="I1802" i="61"/>
  <c r="U1802" i="61" s="1"/>
  <c r="K1765" i="61"/>
  <c r="W1765" i="61" s="1"/>
  <c r="J1765" i="61"/>
  <c r="V1765" i="61" s="1"/>
  <c r="I1765" i="61"/>
  <c r="U1765" i="61" s="1"/>
  <c r="M1765" i="61"/>
  <c r="Y1765" i="61" s="1"/>
  <c r="L1867" i="61"/>
  <c r="X1867" i="61" s="1"/>
  <c r="M1867" i="61"/>
  <c r="Y1867" i="61" s="1"/>
  <c r="J1867" i="61"/>
  <c r="V1867" i="61" s="1"/>
  <c r="K1867" i="61"/>
  <c r="W1867" i="61" s="1"/>
  <c r="K1733" i="61"/>
  <c r="W1733" i="61" s="1"/>
  <c r="M1733" i="61"/>
  <c r="Y1733" i="61" s="1"/>
  <c r="J1733" i="61"/>
  <c r="V1733" i="61" s="1"/>
  <c r="I1733" i="61"/>
  <c r="U1733" i="61" s="1"/>
  <c r="K1715" i="61"/>
  <c r="W1715" i="61" s="1"/>
  <c r="M1715" i="61"/>
  <c r="Y1715" i="61" s="1"/>
  <c r="I1715" i="61"/>
  <c r="U1715" i="61" s="1"/>
  <c r="J1715" i="61"/>
  <c r="V1715" i="61" s="1"/>
  <c r="L1715" i="61"/>
  <c r="X1715" i="61" s="1"/>
  <c r="K1760" i="61"/>
  <c r="W1760" i="61" s="1"/>
  <c r="J1760" i="61"/>
  <c r="V1760" i="61" s="1"/>
  <c r="L1713" i="61"/>
  <c r="X1713" i="61" s="1"/>
  <c r="J1713" i="61"/>
  <c r="V1713" i="61" s="1"/>
  <c r="M1713" i="61"/>
  <c r="Y1713" i="61" s="1"/>
  <c r="I1713" i="61"/>
  <c r="U1713" i="61" s="1"/>
  <c r="K1843" i="61"/>
  <c r="W1843" i="61" s="1"/>
  <c r="I1843" i="61"/>
  <c r="U1843" i="61" s="1"/>
  <c r="L1843" i="61"/>
  <c r="X1843" i="61" s="1"/>
  <c r="J1843" i="61"/>
  <c r="V1843" i="61" s="1"/>
  <c r="M1843" i="61"/>
  <c r="Y1843" i="61" s="1"/>
  <c r="J1770" i="61"/>
  <c r="V1770" i="61" s="1"/>
  <c r="I1770" i="61"/>
  <c r="U1770" i="61" s="1"/>
  <c r="M1770" i="61"/>
  <c r="Y1770" i="61" s="1"/>
  <c r="K1764" i="61"/>
  <c r="W1764" i="61" s="1"/>
  <c r="M1764" i="61"/>
  <c r="Y1764" i="61" s="1"/>
  <c r="L1764" i="61"/>
  <c r="X1764" i="61" s="1"/>
  <c r="J1764" i="61"/>
  <c r="V1764" i="61" s="1"/>
  <c r="I1764" i="61"/>
  <c r="U1764" i="61" s="1"/>
  <c r="J1844" i="61"/>
  <c r="V1844" i="61" s="1"/>
  <c r="L1844" i="61"/>
  <c r="X1844" i="61" s="1"/>
  <c r="M1844" i="61"/>
  <c r="Y1844" i="61" s="1"/>
  <c r="K1701" i="61"/>
  <c r="W1701" i="61" s="1"/>
  <c r="J1701" i="61"/>
  <c r="V1701" i="61" s="1"/>
  <c r="L1701" i="61"/>
  <c r="X1701" i="61" s="1"/>
  <c r="M1701" i="61"/>
  <c r="Y1701" i="61" s="1"/>
  <c r="I1701" i="61"/>
  <c r="U1701" i="61" s="1"/>
  <c r="L1889" i="61"/>
  <c r="X1889" i="61" s="1"/>
  <c r="I1889" i="61"/>
  <c r="U1889" i="61" s="1"/>
  <c r="M1889" i="61"/>
  <c r="Y1889" i="61" s="1"/>
  <c r="K1889" i="61"/>
  <c r="W1889" i="61" s="1"/>
  <c r="K1725" i="61"/>
  <c r="W1725" i="61" s="1"/>
  <c r="M1725" i="61"/>
  <c r="Y1725" i="61" s="1"/>
  <c r="I1725" i="61"/>
  <c r="U1725" i="61" s="1"/>
  <c r="L1725" i="61"/>
  <c r="X1725" i="61" s="1"/>
  <c r="K1820" i="61"/>
  <c r="W1820" i="61" s="1"/>
  <c r="M1820" i="61"/>
  <c r="Y1820" i="61" s="1"/>
  <c r="L1820" i="61"/>
  <c r="X1820" i="61" s="1"/>
  <c r="L1833" i="61"/>
  <c r="X1833" i="61" s="1"/>
  <c r="M1833" i="61"/>
  <c r="Y1833" i="61" s="1"/>
  <c r="J1833" i="61"/>
  <c r="V1833" i="61" s="1"/>
  <c r="K1833" i="61"/>
  <c r="W1833" i="61" s="1"/>
  <c r="M1822" i="61"/>
  <c r="Y1822" i="61" s="1"/>
  <c r="I1822" i="61"/>
  <c r="U1822" i="61" s="1"/>
  <c r="J1822" i="61"/>
  <c r="V1822" i="61" s="1"/>
  <c r="L1822" i="61"/>
  <c r="X1822" i="61" s="1"/>
  <c r="L1869" i="61"/>
  <c r="X1869" i="61" s="1"/>
  <c r="M1869" i="61"/>
  <c r="Y1869" i="61" s="1"/>
  <c r="K1869" i="61"/>
  <c r="W1869" i="61" s="1"/>
  <c r="I1869" i="61"/>
  <c r="U1869" i="61" s="1"/>
  <c r="L1900" i="61"/>
  <c r="X1900" i="61" s="1"/>
  <c r="K1900" i="61"/>
  <c r="W1900" i="61" s="1"/>
  <c r="J1900" i="61"/>
  <c r="V1900" i="61" s="1"/>
  <c r="M1676" i="61"/>
  <c r="Y1676" i="61" s="1"/>
  <c r="I1676" i="61"/>
  <c r="U1676" i="61" s="1"/>
  <c r="K1676" i="61"/>
  <c r="W1676" i="61" s="1"/>
  <c r="E60" i="62"/>
  <c r="M1696" i="61"/>
  <c r="Y1696" i="61" s="1"/>
  <c r="J1696" i="61"/>
  <c r="V1696" i="61" s="1"/>
  <c r="E80" i="62"/>
  <c r="K1696" i="61"/>
  <c r="W1696" i="61" s="1"/>
  <c r="I1847" i="61"/>
  <c r="U1847" i="61" s="1"/>
  <c r="M1847" i="61"/>
  <c r="Y1847" i="61" s="1"/>
  <c r="L1847" i="61"/>
  <c r="X1847" i="61" s="1"/>
  <c r="J1847" i="61"/>
  <c r="V1847" i="61" s="1"/>
  <c r="L1828" i="61"/>
  <c r="X1828" i="61" s="1"/>
  <c r="K1828" i="61"/>
  <c r="W1828" i="61" s="1"/>
  <c r="I1828" i="61"/>
  <c r="U1828" i="61" s="1"/>
  <c r="M1828" i="61"/>
  <c r="Y1828" i="61" s="1"/>
  <c r="J1724" i="61"/>
  <c r="V1724" i="61" s="1"/>
  <c r="I1724" i="61"/>
  <c r="U1724" i="61" s="1"/>
  <c r="M1724" i="61"/>
  <c r="Y1724" i="61" s="1"/>
  <c r="L1724" i="61"/>
  <c r="X1724" i="61" s="1"/>
  <c r="L1688" i="61"/>
  <c r="X1688" i="61" s="1"/>
  <c r="E72" i="62"/>
  <c r="I1688" i="61"/>
  <c r="U1688" i="61" s="1"/>
  <c r="K1688" i="61"/>
  <c r="W1688" i="61" s="1"/>
  <c r="M1688" i="61"/>
  <c r="Y1688" i="61" s="1"/>
  <c r="J1873" i="61"/>
  <c r="V1873" i="61" s="1"/>
  <c r="K1873" i="61"/>
  <c r="W1873" i="61" s="1"/>
  <c r="M1873" i="61"/>
  <c r="Y1873" i="61" s="1"/>
  <c r="L1873" i="61"/>
  <c r="X1873" i="61" s="1"/>
  <c r="I1784" i="61"/>
  <c r="U1784" i="61" s="1"/>
  <c r="J1784" i="61"/>
  <c r="V1784" i="61" s="1"/>
  <c r="M1784" i="61"/>
  <c r="Y1784" i="61" s="1"/>
  <c r="L1784" i="61"/>
  <c r="X1784" i="61" s="1"/>
  <c r="I1842" i="61"/>
  <c r="U1842" i="61" s="1"/>
  <c r="L1842" i="61"/>
  <c r="X1842" i="61" s="1"/>
  <c r="M1842" i="61"/>
  <c r="Y1842" i="61" s="1"/>
  <c r="J1842" i="61"/>
  <c r="V1842" i="61" s="1"/>
  <c r="K1842" i="61"/>
  <c r="W1842" i="61" s="1"/>
  <c r="L1754" i="61"/>
  <c r="X1754" i="61" s="1"/>
  <c r="K1754" i="61"/>
  <c r="W1754" i="61" s="1"/>
  <c r="J1754" i="61"/>
  <c r="V1754" i="61" s="1"/>
  <c r="M1678" i="61"/>
  <c r="Y1678" i="61" s="1"/>
  <c r="K1678" i="61"/>
  <c r="W1678" i="61" s="1"/>
  <c r="L1678" i="61"/>
  <c r="X1678" i="61" s="1"/>
  <c r="E62" i="62"/>
  <c r="I1678" i="61"/>
  <c r="U1678" i="61" s="1"/>
  <c r="M1864" i="61"/>
  <c r="Y1864" i="61" s="1"/>
  <c r="K1864" i="61"/>
  <c r="W1864" i="61" s="1"/>
  <c r="J1864" i="61"/>
  <c r="V1864" i="61" s="1"/>
  <c r="I1864" i="61"/>
  <c r="U1864" i="61" s="1"/>
  <c r="I1878" i="61"/>
  <c r="U1878" i="61" s="1"/>
  <c r="K1878" i="61"/>
  <c r="W1878" i="61" s="1"/>
  <c r="J1878" i="61"/>
  <c r="V1878" i="61" s="1"/>
  <c r="M1799" i="61"/>
  <c r="Y1799" i="61" s="1"/>
  <c r="J1799" i="61"/>
  <c r="V1799" i="61" s="1"/>
  <c r="L1799" i="61"/>
  <c r="X1799" i="61" s="1"/>
  <c r="I1799" i="61"/>
  <c r="U1799" i="61" s="1"/>
  <c r="J1672" i="61"/>
  <c r="V1672" i="61" s="1"/>
  <c r="I1672" i="61"/>
  <c r="U1672" i="61" s="1"/>
  <c r="K1672" i="61"/>
  <c r="W1672" i="61" s="1"/>
  <c r="I1734" i="61"/>
  <c r="U1734" i="61" s="1"/>
  <c r="M1734" i="61"/>
  <c r="Y1734" i="61" s="1"/>
  <c r="L1734" i="61"/>
  <c r="X1734" i="61" s="1"/>
  <c r="L1687" i="61"/>
  <c r="X1687" i="61" s="1"/>
  <c r="K1687" i="61"/>
  <c r="W1687" i="61" s="1"/>
  <c r="E71" i="62"/>
  <c r="L1826" i="61"/>
  <c r="X1826" i="61" s="1"/>
  <c r="I1826" i="61"/>
  <c r="U1826" i="61" s="1"/>
  <c r="M1826" i="61"/>
  <c r="Y1826" i="61" s="1"/>
  <c r="J1826" i="61"/>
  <c r="V1826" i="61" s="1"/>
  <c r="K1741" i="61"/>
  <c r="W1741" i="61" s="1"/>
  <c r="J1741" i="61"/>
  <c r="V1741" i="61" s="1"/>
  <c r="L1741" i="61"/>
  <c r="X1741" i="61" s="1"/>
  <c r="M1817" i="61"/>
  <c r="Y1817" i="61" s="1"/>
  <c r="I1817" i="61"/>
  <c r="U1817" i="61" s="1"/>
  <c r="L1817" i="61"/>
  <c r="X1817" i="61" s="1"/>
  <c r="I1807" i="61"/>
  <c r="U1807" i="61" s="1"/>
  <c r="K1807" i="61"/>
  <c r="W1807" i="61" s="1"/>
  <c r="J1807" i="61"/>
  <c r="V1807" i="61" s="1"/>
  <c r="L1807" i="61"/>
  <c r="X1807" i="61" s="1"/>
  <c r="L1700" i="61"/>
  <c r="X1700" i="61" s="1"/>
  <c r="M1832" i="61"/>
  <c r="Y1832" i="61" s="1"/>
  <c r="J1702" i="61"/>
  <c r="V1702" i="61" s="1"/>
  <c r="K1713" i="61"/>
  <c r="W1713" i="61" s="1"/>
  <c r="L1765" i="61"/>
  <c r="X1765" i="61" s="1"/>
  <c r="I1796" i="61"/>
  <c r="U1796" i="61" s="1"/>
  <c r="M1700" i="61"/>
  <c r="Y1700" i="61" s="1"/>
  <c r="L1733" i="61"/>
  <c r="X1733" i="61" s="1"/>
  <c r="K1834" i="61"/>
  <c r="W1834" i="61" s="1"/>
  <c r="J1832" i="61"/>
  <c r="V1832" i="61" s="1"/>
  <c r="K1784" i="61"/>
  <c r="W1784" i="61" s="1"/>
  <c r="L1760" i="61"/>
  <c r="X1760" i="61" s="1"/>
  <c r="J1688" i="61"/>
  <c r="V1688" i="61" s="1"/>
  <c r="I1754" i="61"/>
  <c r="U1754" i="61" s="1"/>
  <c r="M1836" i="61"/>
  <c r="Y1836" i="61" s="1"/>
  <c r="M1870" i="61"/>
  <c r="Y1870" i="61" s="1"/>
  <c r="L1717" i="61"/>
  <c r="X1717" i="61" s="1"/>
  <c r="J1681" i="61"/>
  <c r="V1681" i="61" s="1"/>
  <c r="I1812" i="61"/>
  <c r="U1812" i="61" s="1"/>
  <c r="K1816" i="61"/>
  <c r="W1816" i="61" s="1"/>
  <c r="M1892" i="61"/>
  <c r="Y1892" i="61" s="1"/>
  <c r="K1767" i="61"/>
  <c r="W1767" i="61" s="1"/>
  <c r="M1743" i="61"/>
  <c r="Y1743" i="61" s="1"/>
  <c r="M1825" i="61"/>
  <c r="Y1825" i="61" s="1"/>
  <c r="J1896" i="61"/>
  <c r="V1896" i="61" s="1"/>
  <c r="K1897" i="61"/>
  <c r="W1897" i="61" s="1"/>
  <c r="I1897" i="61"/>
  <c r="U1897" i="61" s="1"/>
  <c r="M1699" i="61"/>
  <c r="Y1699" i="61" s="1"/>
  <c r="I1699" i="61"/>
  <c r="U1699" i="61" s="1"/>
  <c r="I1801" i="61"/>
  <c r="U1801" i="61" s="1"/>
  <c r="M1801" i="61"/>
  <c r="Y1801" i="61" s="1"/>
  <c r="J1801" i="61"/>
  <c r="V1801" i="61" s="1"/>
  <c r="J1840" i="61"/>
  <c r="V1840" i="61" s="1"/>
  <c r="I1840" i="61"/>
  <c r="U1840" i="61" s="1"/>
  <c r="E75" i="62"/>
  <c r="J1691" i="61"/>
  <c r="V1691" i="61" s="1"/>
  <c r="I1691" i="61"/>
  <c r="U1691" i="61" s="1"/>
  <c r="L1727" i="61"/>
  <c r="X1727" i="61" s="1"/>
  <c r="K1727" i="61"/>
  <c r="W1727" i="61" s="1"/>
  <c r="J1727" i="61"/>
  <c r="V1727" i="61" s="1"/>
  <c r="M1789" i="61"/>
  <c r="Y1789" i="61" s="1"/>
  <c r="J1789" i="61"/>
  <c r="V1789" i="61" s="1"/>
  <c r="K1689" i="61"/>
  <c r="W1689" i="61" s="1"/>
  <c r="J1689" i="61"/>
  <c r="V1689" i="61" s="1"/>
  <c r="L1689" i="61"/>
  <c r="X1689" i="61" s="1"/>
  <c r="I1689" i="61"/>
  <c r="U1689" i="61" s="1"/>
  <c r="J1685" i="61"/>
  <c r="V1685" i="61" s="1"/>
  <c r="E69" i="62"/>
  <c r="L1704" i="61"/>
  <c r="X1704" i="61" s="1"/>
  <c r="J1704" i="61"/>
  <c r="V1704" i="61" s="1"/>
  <c r="E79" i="62"/>
  <c r="I1695" i="61"/>
  <c r="U1695" i="61" s="1"/>
  <c r="L1772" i="61"/>
  <c r="X1772" i="61" s="1"/>
  <c r="I1772" i="61"/>
  <c r="U1772" i="61" s="1"/>
  <c r="M1881" i="61"/>
  <c r="Y1881" i="61" s="1"/>
  <c r="I1881" i="61"/>
  <c r="U1881" i="61" s="1"/>
  <c r="J1881" i="61"/>
  <c r="V1881" i="61" s="1"/>
  <c r="M1706" i="61"/>
  <c r="Y1706" i="61" s="1"/>
  <c r="K1706" i="61"/>
  <c r="W1706" i="61" s="1"/>
  <c r="L1706" i="61"/>
  <c r="X1706" i="61" s="1"/>
  <c r="I1709" i="61"/>
  <c r="U1709" i="61" s="1"/>
  <c r="L1709" i="61"/>
  <c r="X1709" i="61" s="1"/>
  <c r="I1778" i="61"/>
  <c r="U1778" i="61" s="1"/>
  <c r="J1778" i="61"/>
  <c r="V1778" i="61" s="1"/>
  <c r="K1778" i="61"/>
  <c r="W1778" i="61" s="1"/>
  <c r="L1723" i="61"/>
  <c r="X1723" i="61" s="1"/>
  <c r="I1723" i="61"/>
  <c r="U1723" i="61" s="1"/>
  <c r="I1791" i="61"/>
  <c r="U1791" i="61" s="1"/>
  <c r="L1791" i="61"/>
  <c r="X1791" i="61" s="1"/>
  <c r="M1868" i="61"/>
  <c r="Y1868" i="61" s="1"/>
  <c r="K1868" i="61"/>
  <c r="W1868" i="61" s="1"/>
  <c r="J1809" i="61"/>
  <c r="V1809" i="61" s="1"/>
  <c r="I1809" i="61"/>
  <c r="U1809" i="61" s="1"/>
  <c r="L1792" i="61"/>
  <c r="X1792" i="61" s="1"/>
  <c r="M1792" i="61"/>
  <c r="Y1792" i="61" s="1"/>
  <c r="E76" i="62"/>
  <c r="L1692" i="61"/>
  <c r="X1692" i="61" s="1"/>
  <c r="J1858" i="61"/>
  <c r="V1858" i="61" s="1"/>
  <c r="L1858" i="61"/>
  <c r="X1858" i="61" s="1"/>
  <c r="M1858" i="61"/>
  <c r="Y1858" i="61" s="1"/>
  <c r="K1786" i="61"/>
  <c r="W1786" i="61" s="1"/>
  <c r="M1786" i="61"/>
  <c r="Y1786" i="61" s="1"/>
  <c r="L1711" i="61"/>
  <c r="X1711" i="61" s="1"/>
  <c r="K1711" i="61"/>
  <c r="W1711" i="61" s="1"/>
  <c r="I1769" i="61"/>
  <c r="U1769" i="61" s="1"/>
  <c r="L1769" i="61"/>
  <c r="X1769" i="61" s="1"/>
  <c r="J1830" i="61"/>
  <c r="V1830" i="61" s="1"/>
  <c r="M1830" i="61"/>
  <c r="Y1830" i="61" s="1"/>
  <c r="M1773" i="61"/>
  <c r="Y1773" i="61" s="1"/>
  <c r="L1773" i="61"/>
  <c r="X1773" i="61" s="1"/>
  <c r="I1773" i="61"/>
  <c r="U1773" i="61" s="1"/>
  <c r="M1694" i="61"/>
  <c r="Y1694" i="61" s="1"/>
  <c r="I1694" i="61"/>
  <c r="U1694" i="61" s="1"/>
  <c r="E78" i="62"/>
  <c r="L1694" i="61"/>
  <c r="X1694" i="61" s="1"/>
  <c r="L1753" i="61"/>
  <c r="X1753" i="61" s="1"/>
  <c r="I1753" i="61"/>
  <c r="U1753" i="61" s="1"/>
  <c r="J1753" i="61"/>
  <c r="V1753" i="61" s="1"/>
  <c r="K1750" i="61"/>
  <c r="W1750" i="61" s="1"/>
  <c r="M1750" i="61"/>
  <c r="Y1750" i="61" s="1"/>
  <c r="M1850" i="61"/>
  <c r="Y1850" i="61" s="1"/>
  <c r="I1850" i="61"/>
  <c r="U1850" i="61" s="1"/>
  <c r="J1707" i="61"/>
  <c r="V1707" i="61" s="1"/>
  <c r="K1707" i="61"/>
  <c r="W1707" i="61" s="1"/>
  <c r="M1707" i="61"/>
  <c r="Y1707" i="61" s="1"/>
  <c r="I1854" i="61"/>
  <c r="U1854" i="61" s="1"/>
  <c r="M1854" i="61"/>
  <c r="Y1854" i="61" s="1"/>
  <c r="M1712" i="61"/>
  <c r="Y1712" i="61" s="1"/>
  <c r="L1712" i="61"/>
  <c r="X1712" i="61" s="1"/>
  <c r="K1712" i="61"/>
  <c r="W1712" i="61" s="1"/>
  <c r="J1712" i="61"/>
  <c r="V1712" i="61" s="1"/>
  <c r="L1776" i="61"/>
  <c r="X1776" i="61" s="1"/>
  <c r="K1776" i="61"/>
  <c r="W1776" i="61" s="1"/>
  <c r="I1761" i="61"/>
  <c r="U1761" i="61" s="1"/>
  <c r="L1761" i="61"/>
  <c r="X1761" i="61" s="1"/>
  <c r="I1856" i="61"/>
  <c r="U1856" i="61" s="1"/>
  <c r="J1856" i="61"/>
  <c r="V1856" i="61" s="1"/>
  <c r="L1790" i="61"/>
  <c r="X1790" i="61" s="1"/>
  <c r="I1790" i="61"/>
  <c r="U1790" i="61" s="1"/>
  <c r="K1846" i="61"/>
  <c r="W1846" i="61" s="1"/>
  <c r="J1699" i="61"/>
  <c r="V1699" i="61" s="1"/>
  <c r="J1854" i="61"/>
  <c r="V1854" i="61" s="1"/>
  <c r="K1901" i="61"/>
  <c r="W1901" i="61" s="1"/>
  <c r="J1692" i="61"/>
  <c r="V1692" i="61" s="1"/>
  <c r="L1767" i="61"/>
  <c r="X1767" i="61" s="1"/>
  <c r="J1868" i="61"/>
  <c r="V1868" i="61" s="1"/>
  <c r="M1692" i="61"/>
  <c r="Y1692" i="61" s="1"/>
  <c r="J1723" i="61"/>
  <c r="V1723" i="61" s="1"/>
  <c r="J1714" i="61"/>
  <c r="V1714" i="61" s="1"/>
  <c r="M1689" i="61"/>
  <c r="Y1689" i="61" s="1"/>
  <c r="K1769" i="61"/>
  <c r="W1769" i="61" s="1"/>
  <c r="L1830" i="61"/>
  <c r="X1830" i="61" s="1"/>
  <c r="M1896" i="61"/>
  <c r="Y1896" i="61" s="1"/>
  <c r="L1825" i="61"/>
  <c r="X1825" i="61" s="1"/>
  <c r="L1898" i="61"/>
  <c r="X1898" i="61" s="1"/>
  <c r="M1772" i="61"/>
  <c r="Y1772" i="61" s="1"/>
  <c r="K1735" i="61"/>
  <c r="W1735" i="61" s="1"/>
  <c r="I1735" i="61"/>
  <c r="U1735" i="61" s="1"/>
  <c r="I1746" i="61"/>
  <c r="U1746" i="61" s="1"/>
  <c r="K1746" i="61"/>
  <c r="W1746" i="61" s="1"/>
  <c r="J1774" i="61"/>
  <c r="V1774" i="61" s="1"/>
  <c r="K1774" i="61"/>
  <c r="W1774" i="61" s="1"/>
  <c r="K1708" i="61"/>
  <c r="W1708" i="61" s="1"/>
  <c r="L1708" i="61"/>
  <c r="X1708" i="61" s="1"/>
  <c r="J1708" i="61"/>
  <c r="V1708" i="61" s="1"/>
  <c r="J1804" i="61"/>
  <c r="V1804" i="61" s="1"/>
  <c r="K1804" i="61"/>
  <c r="W1804" i="61" s="1"/>
  <c r="I1804" i="61"/>
  <c r="U1804" i="61" s="1"/>
  <c r="L1788" i="61"/>
  <c r="X1788" i="61" s="1"/>
  <c r="K1788" i="61"/>
  <c r="W1788" i="61" s="1"/>
  <c r="M1771" i="61"/>
  <c r="Y1771" i="61" s="1"/>
  <c r="J1771" i="61"/>
  <c r="V1771" i="61" s="1"/>
  <c r="I1846" i="61"/>
  <c r="U1846" i="61" s="1"/>
  <c r="I1877" i="61"/>
  <c r="U1877" i="61" s="1"/>
  <c r="M1753" i="61"/>
  <c r="Y1753" i="61" s="1"/>
  <c r="J1750" i="61"/>
  <c r="V1750" i="61" s="1"/>
  <c r="J1850" i="61"/>
  <c r="V1850" i="61" s="1"/>
  <c r="K1801" i="61"/>
  <c r="W1801" i="61" s="1"/>
  <c r="M1776" i="61"/>
  <c r="Y1776" i="61" s="1"/>
  <c r="L1856" i="61"/>
  <c r="X1856" i="61" s="1"/>
  <c r="L1714" i="61"/>
  <c r="X1714" i="61" s="1"/>
  <c r="I1792" i="61"/>
  <c r="U1792" i="61" s="1"/>
  <c r="K1723" i="61"/>
  <c r="W1723" i="61" s="1"/>
  <c r="K1859" i="61"/>
  <c r="W1859" i="61" s="1"/>
  <c r="L1881" i="61"/>
  <c r="X1881" i="61" s="1"/>
  <c r="L1897" i="61"/>
  <c r="X1897" i="61" s="1"/>
  <c r="M1685" i="61"/>
  <c r="Y1685" i="61" s="1"/>
  <c r="K1699" i="61"/>
  <c r="W1699" i="61" s="1"/>
  <c r="M1790" i="61"/>
  <c r="Y1790" i="61" s="1"/>
  <c r="J1743" i="61"/>
  <c r="V1743" i="61" s="1"/>
  <c r="L1743" i="61"/>
  <c r="X1743" i="61" s="1"/>
  <c r="K1694" i="61"/>
  <c r="W1694" i="61" s="1"/>
  <c r="M1726" i="61"/>
  <c r="Y1726" i="61" s="1"/>
  <c r="K1789" i="61"/>
  <c r="W1789" i="61" s="1"/>
  <c r="L1735" i="61"/>
  <c r="X1735" i="61" s="1"/>
  <c r="I1789" i="61"/>
  <c r="U1789" i="61" s="1"/>
  <c r="J1726" i="61"/>
  <c r="V1726" i="61" s="1"/>
  <c r="L1705" i="61"/>
  <c r="X1705" i="61" s="1"/>
  <c r="L1755" i="61"/>
  <c r="X1755" i="61" s="1"/>
  <c r="K1744" i="61"/>
  <c r="W1744" i="61" s="1"/>
  <c r="M1804" i="61"/>
  <c r="Y1804" i="61" s="1"/>
  <c r="K1824" i="61"/>
  <c r="W1824" i="61" s="1"/>
  <c r="L1698" i="61"/>
  <c r="X1698" i="61" s="1"/>
  <c r="L1840" i="61"/>
  <c r="X1840" i="61" s="1"/>
  <c r="J1874" i="61"/>
  <c r="V1874" i="61" s="1"/>
  <c r="L1750" i="61"/>
  <c r="X1750" i="61" s="1"/>
  <c r="M1816" i="61"/>
  <c r="Y1816" i="61" s="1"/>
  <c r="I1767" i="61"/>
  <c r="U1767" i="61" s="1"/>
  <c r="L1859" i="61"/>
  <c r="X1859" i="61" s="1"/>
  <c r="J1773" i="61"/>
  <c r="V1773" i="61" s="1"/>
  <c r="M1727" i="61"/>
  <c r="Y1727" i="61" s="1"/>
  <c r="L1801" i="61"/>
  <c r="X1801" i="61" s="1"/>
  <c r="I1698" i="61"/>
  <c r="U1698" i="61" s="1"/>
  <c r="L1786" i="61"/>
  <c r="X1786" i="61" s="1"/>
  <c r="K1743" i="61"/>
  <c r="W1743" i="61" s="1"/>
  <c r="I1863" i="61"/>
  <c r="U1863" i="61" s="1"/>
  <c r="M1862" i="61"/>
  <c r="Y1862" i="61" s="1"/>
  <c r="L1747" i="61"/>
  <c r="X1747" i="61" s="1"/>
  <c r="I1681" i="61"/>
  <c r="U1681" i="61" s="1"/>
  <c r="I1740" i="61"/>
  <c r="U1740" i="61" s="1"/>
  <c r="M1837" i="61"/>
  <c r="Y1837" i="61" s="1"/>
  <c r="I1798" i="61"/>
  <c r="U1798" i="61" s="1"/>
  <c r="K1863" i="61"/>
  <c r="W1863" i="61" s="1"/>
  <c r="I1748" i="61"/>
  <c r="U1748" i="61" s="1"/>
  <c r="C37" i="10"/>
  <c r="M1877" i="61"/>
  <c r="Y1877" i="61" s="1"/>
  <c r="L1740" i="61"/>
  <c r="X1740" i="61" s="1"/>
  <c r="L1863" i="61"/>
  <c r="X1863" i="61" s="1"/>
  <c r="L1699" i="61"/>
  <c r="J1761" i="61"/>
  <c r="V1761" i="61" s="1"/>
  <c r="I1750" i="61"/>
  <c r="U1750" i="61" s="1"/>
  <c r="K1705" i="61"/>
  <c r="W1705" i="61" s="1"/>
  <c r="M1901" i="61"/>
  <c r="Y1901" i="61" s="1"/>
  <c r="K1691" i="61"/>
  <c r="W1691" i="61" s="1"/>
  <c r="L1879" i="61"/>
  <c r="X1879" i="61" s="1"/>
  <c r="M1840" i="61"/>
  <c r="Y1840" i="61" s="1"/>
  <c r="L1892" i="61"/>
  <c r="X1892" i="61" s="1"/>
  <c r="I1824" i="61"/>
  <c r="U1824" i="61" s="1"/>
  <c r="I1727" i="61"/>
  <c r="U1727" i="61" s="1"/>
  <c r="K1854" i="61"/>
  <c r="W1854" i="61" s="1"/>
  <c r="J1857" i="61"/>
  <c r="V1857" i="61" s="1"/>
  <c r="K1756" i="61"/>
  <c r="W1756" i="61" s="1"/>
  <c r="M1691" i="61"/>
  <c r="Y1691" i="61" s="1"/>
  <c r="M1740" i="61"/>
  <c r="Y1740" i="61" s="1"/>
  <c r="I1776" i="61"/>
  <c r="K1761" i="61"/>
  <c r="W1761" i="61" s="1"/>
  <c r="J1776" i="61"/>
  <c r="V1776" i="61" s="1"/>
  <c r="M1745" i="61"/>
  <c r="Y1745" i="61" s="1"/>
  <c r="L1850" i="61"/>
  <c r="X1850" i="61" s="1"/>
  <c r="K1812" i="61"/>
  <c r="W1812" i="61" s="1"/>
  <c r="K1753" i="61"/>
  <c r="W1753" i="61" s="1"/>
  <c r="M1856" i="61"/>
  <c r="Y1856" i="61" s="1"/>
  <c r="L1854" i="61"/>
  <c r="X1854" i="61" s="1"/>
  <c r="K1809" i="61"/>
  <c r="W1809" i="61" s="1"/>
  <c r="I1749" i="61"/>
  <c r="U1749" i="61" s="1"/>
  <c r="J1816" i="61"/>
  <c r="V1816" i="61" s="1"/>
  <c r="I1868" i="61"/>
  <c r="I1692" i="61"/>
  <c r="U1692" i="61" s="1"/>
  <c r="I1858" i="61"/>
  <c r="U1858" i="61" s="1"/>
  <c r="K1692" i="61"/>
  <c r="W1692" i="61" s="1"/>
  <c r="K1792" i="61"/>
  <c r="W1792" i="61" s="1"/>
  <c r="K1791" i="61"/>
  <c r="W1791" i="61" s="1"/>
  <c r="M1723" i="61"/>
  <c r="Y1723" i="61" s="1"/>
  <c r="L1778" i="61"/>
  <c r="X1778" i="61" s="1"/>
  <c r="J1767" i="61"/>
  <c r="V1767" i="61" s="1"/>
  <c r="M1709" i="61"/>
  <c r="Y1709" i="61" s="1"/>
  <c r="L1685" i="61"/>
  <c r="X1685" i="61" s="1"/>
  <c r="J1898" i="61"/>
  <c r="V1898" i="61" s="1"/>
  <c r="J1742" i="61"/>
  <c r="I1896" i="61"/>
  <c r="U1896" i="61" s="1"/>
  <c r="J1772" i="61"/>
  <c r="V1772" i="61" s="1"/>
  <c r="L1695" i="61"/>
  <c r="X1695" i="61" s="1"/>
  <c r="J1825" i="61"/>
  <c r="V1825" i="61" s="1"/>
  <c r="I1722" i="61"/>
  <c r="U1722" i="61" s="1"/>
  <c r="M1711" i="61"/>
  <c r="Y1711" i="61" s="1"/>
  <c r="J1786" i="61"/>
  <c r="V1786" i="61" s="1"/>
  <c r="I1859" i="61"/>
  <c r="K1856" i="61"/>
  <c r="W1856" i="61" s="1"/>
  <c r="I1707" i="61"/>
  <c r="U1707" i="61" s="1"/>
  <c r="M1872" i="61"/>
  <c r="Y1872" i="61" s="1"/>
  <c r="I1704" i="61"/>
  <c r="U1704" i="61" s="1"/>
  <c r="M1695" i="61"/>
  <c r="Y1695" i="61" s="1"/>
  <c r="I1825" i="61"/>
  <c r="U1825" i="61" s="1"/>
  <c r="E73" i="62"/>
  <c r="M1704" i="61"/>
  <c r="Y1704" i="61" s="1"/>
  <c r="M1897" i="61"/>
  <c r="Y1897" i="61" s="1"/>
  <c r="K1881" i="61"/>
  <c r="W1881" i="61" s="1"/>
  <c r="I1685" i="61"/>
  <c r="U1685" i="61" s="1"/>
  <c r="J1790" i="61"/>
  <c r="E83" i="62"/>
  <c r="I1742" i="61"/>
  <c r="U1742" i="61" s="1"/>
  <c r="K1855" i="61"/>
  <c r="W1855" i="61" s="1"/>
  <c r="K1830" i="61"/>
  <c r="K1898" i="61"/>
  <c r="W1898" i="61" s="1"/>
  <c r="M1855" i="61"/>
  <c r="Y1855" i="61" s="1"/>
  <c r="M1769" i="61"/>
  <c r="Y1769" i="61" s="1"/>
  <c r="M1730" i="61"/>
  <c r="Y1730" i="61" s="1"/>
  <c r="L1809" i="61"/>
  <c r="X1809" i="61" s="1"/>
  <c r="L1756" i="61"/>
  <c r="X1756" i="61" s="1"/>
  <c r="I1901" i="61"/>
  <c r="U1901" i="61" s="1"/>
  <c r="M1810" i="61"/>
  <c r="L1874" i="61"/>
  <c r="X1874" i="61" s="1"/>
  <c r="L1707" i="61"/>
  <c r="X1707" i="61" s="1"/>
  <c r="L1884" i="61"/>
  <c r="X1884" i="61" s="1"/>
  <c r="M1846" i="61"/>
  <c r="Y1846" i="61" s="1"/>
  <c r="M1863" i="61"/>
  <c r="Y1863" i="61" s="1"/>
  <c r="L1789" i="61"/>
  <c r="X1789" i="61" s="1"/>
  <c r="L1877" i="61"/>
  <c r="X1877" i="61" s="1"/>
  <c r="M1761" i="61"/>
  <c r="Y1761" i="61" s="1"/>
  <c r="M1874" i="61"/>
  <c r="Y1874" i="61" s="1"/>
  <c r="K1805" i="61"/>
  <c r="W1805" i="61" s="1"/>
  <c r="J1705" i="61"/>
  <c r="V1705" i="61" s="1"/>
  <c r="K1759" i="61"/>
  <c r="W1759" i="61" s="1"/>
  <c r="M1681" i="61"/>
  <c r="Y1681" i="61" s="1"/>
  <c r="I1892" i="61"/>
  <c r="U1892" i="61" s="1"/>
  <c r="K1840" i="61"/>
  <c r="W1840" i="61" s="1"/>
  <c r="J1812" i="61"/>
  <c r="M1879" i="61"/>
  <c r="Y1879" i="61" s="1"/>
  <c r="K1819" i="61"/>
  <c r="W1819" i="61" s="1"/>
  <c r="I1874" i="61"/>
  <c r="U1874" i="61" s="1"/>
  <c r="I1712" i="61"/>
  <c r="U1712" i="61" s="1"/>
  <c r="M1812" i="61"/>
  <c r="Y1812" i="61" s="1"/>
  <c r="J1901" i="61"/>
  <c r="V1901" i="61" s="1"/>
  <c r="M1705" i="61"/>
  <c r="Y1705" i="61" s="1"/>
  <c r="J1792" i="61"/>
  <c r="V1792" i="61" s="1"/>
  <c r="K1714" i="61"/>
  <c r="W1714" i="61" s="1"/>
  <c r="J1709" i="61"/>
  <c r="V1709" i="61" s="1"/>
  <c r="J1791" i="61"/>
  <c r="V1791" i="61" s="1"/>
  <c r="L1816" i="61"/>
  <c r="X1816" i="61" s="1"/>
  <c r="M1809" i="61"/>
  <c r="Y1809" i="61" s="1"/>
  <c r="K1858" i="61"/>
  <c r="W1858" i="61" s="1"/>
  <c r="M1791" i="61"/>
  <c r="Y1791" i="61" s="1"/>
  <c r="L1868" i="61"/>
  <c r="X1868" i="61" s="1"/>
  <c r="M1778" i="61"/>
  <c r="Y1778" i="61" s="1"/>
  <c r="K1709" i="61"/>
  <c r="W1709" i="61" s="1"/>
  <c r="M1714" i="61"/>
  <c r="Y1714" i="61" s="1"/>
  <c r="M1861" i="61"/>
  <c r="Y1861" i="61" s="1"/>
  <c r="K1704" i="61"/>
  <c r="W1704" i="61" s="1"/>
  <c r="K1773" i="61"/>
  <c r="W1773" i="61" s="1"/>
  <c r="I1711" i="61"/>
  <c r="U1711" i="61" s="1"/>
  <c r="K1896" i="61"/>
  <c r="W1896" i="61" s="1"/>
  <c r="I1786" i="61"/>
  <c r="U1786" i="61" s="1"/>
  <c r="M1798" i="61"/>
  <c r="Y1798" i="61" s="1"/>
  <c r="K1685" i="61"/>
  <c r="W1685" i="61" s="1"/>
  <c r="M1898" i="61"/>
  <c r="Y1898" i="61" s="1"/>
  <c r="J1769" i="61"/>
  <c r="V1769" i="61" s="1"/>
  <c r="L1742" i="61"/>
  <c r="X1742" i="61" s="1"/>
  <c r="J1897" i="61"/>
  <c r="V1897" i="61" s="1"/>
  <c r="K1877" i="61"/>
  <c r="J1824" i="61"/>
  <c r="V1824" i="61" s="1"/>
  <c r="K1790" i="61"/>
  <c r="W1790" i="61" s="1"/>
  <c r="L1846" i="61"/>
  <c r="X1846" i="61" s="1"/>
  <c r="L1691" i="61"/>
  <c r="X1691" i="61" s="1"/>
  <c r="L1824" i="61"/>
  <c r="X1824" i="61" s="1"/>
  <c r="K1695" i="61"/>
  <c r="W1695" i="61" s="1"/>
  <c r="M1859" i="61"/>
  <c r="Y1859" i="61" s="1"/>
  <c r="J1694" i="61"/>
  <c r="J1706" i="61"/>
  <c r="V1706" i="61" s="1"/>
  <c r="M1875" i="61"/>
  <c r="Y1875" i="61" s="1"/>
  <c r="I1875" i="61"/>
  <c r="U1875" i="61" s="1"/>
  <c r="M1781" i="61"/>
  <c r="Y1781" i="61" s="1"/>
  <c r="J1781" i="61"/>
  <c r="V1781" i="61" s="1"/>
  <c r="K1720" i="61"/>
  <c r="W1720" i="61" s="1"/>
  <c r="J1720" i="61"/>
  <c r="V1720" i="61" s="1"/>
  <c r="L1720" i="61"/>
  <c r="X1720" i="61" s="1"/>
  <c r="I1794" i="61"/>
  <c r="U1794" i="61" s="1"/>
  <c r="L1794" i="61"/>
  <c r="X1794" i="61" s="1"/>
  <c r="K1794" i="61"/>
  <c r="W1794" i="61" s="1"/>
  <c r="L1721" i="61"/>
  <c r="X1721" i="61" s="1"/>
  <c r="M1721" i="61"/>
  <c r="Y1721" i="61" s="1"/>
  <c r="I1721" i="61"/>
  <c r="U1721" i="61" s="1"/>
  <c r="L1882" i="61"/>
  <c r="X1882" i="61" s="1"/>
  <c r="M1882" i="61"/>
  <c r="Y1882" i="61" s="1"/>
  <c r="K1882" i="61"/>
  <c r="W1882" i="61" s="1"/>
  <c r="M1739" i="61"/>
  <c r="Y1739" i="61" s="1"/>
  <c r="L1739" i="61"/>
  <c r="X1739" i="61" s="1"/>
  <c r="K1731" i="61"/>
  <c r="W1731" i="61" s="1"/>
  <c r="L1731" i="61"/>
  <c r="X1731" i="61" s="1"/>
  <c r="M1731" i="61"/>
  <c r="Y1731" i="61" s="1"/>
  <c r="I1710" i="61"/>
  <c r="U1710" i="61" s="1"/>
  <c r="K1710" i="61"/>
  <c r="W1710" i="61" s="1"/>
  <c r="M1710" i="61"/>
  <c r="Y1710" i="61" s="1"/>
  <c r="L1710" i="61"/>
  <c r="X1710" i="61" s="1"/>
  <c r="I1888" i="61"/>
  <c r="U1888" i="61" s="1"/>
  <c r="L1888" i="61"/>
  <c r="X1888" i="61" s="1"/>
  <c r="J1888" i="61"/>
  <c r="V1888" i="61" s="1"/>
  <c r="M1888" i="61"/>
  <c r="Y1888" i="61" s="1"/>
  <c r="M1839" i="61"/>
  <c r="Y1839" i="61" s="1"/>
  <c r="J1839" i="61"/>
  <c r="V1839" i="61" s="1"/>
  <c r="M1800" i="61"/>
  <c r="Y1800" i="61" s="1"/>
  <c r="L1800" i="61"/>
  <c r="X1800" i="61" s="1"/>
  <c r="K1800" i="61"/>
  <c r="W1800" i="61" s="1"/>
  <c r="M1766" i="61"/>
  <c r="Y1766" i="61" s="1"/>
  <c r="L1766" i="61"/>
  <c r="X1766" i="61" s="1"/>
  <c r="L1890" i="61"/>
  <c r="X1890" i="61" s="1"/>
  <c r="J1890" i="61"/>
  <c r="V1890" i="61" s="1"/>
  <c r="M1890" i="61"/>
  <c r="Y1890" i="61" s="1"/>
  <c r="K1890" i="61"/>
  <c r="W1890" i="61" s="1"/>
  <c r="L1762" i="61"/>
  <c r="X1762" i="61" s="1"/>
  <c r="J1762" i="61"/>
  <c r="V1762" i="61" s="1"/>
  <c r="K1762" i="61"/>
  <c r="W1762" i="61" s="1"/>
  <c r="I1876" i="61"/>
  <c r="U1876" i="61" s="1"/>
  <c r="L1876" i="61"/>
  <c r="X1876" i="61" s="1"/>
  <c r="K1876" i="61"/>
  <c r="W1876" i="61" s="1"/>
  <c r="L1779" i="61"/>
  <c r="X1779" i="61" s="1"/>
  <c r="I1779" i="61"/>
  <c r="U1779" i="61" s="1"/>
  <c r="K1718" i="61"/>
  <c r="W1718" i="61" s="1"/>
  <c r="I1718" i="61"/>
  <c r="U1718" i="61" s="1"/>
  <c r="L1718" i="61"/>
  <c r="J1718" i="61"/>
  <c r="V1718" i="61" s="1"/>
  <c r="M1718" i="61"/>
  <c r="Y1718" i="61" s="1"/>
  <c r="M1849" i="61"/>
  <c r="Y1849" i="61" s="1"/>
  <c r="I1849" i="61"/>
  <c r="J1849" i="61"/>
  <c r="V1849" i="61" s="1"/>
  <c r="L1849" i="61"/>
  <c r="X1849" i="61" s="1"/>
  <c r="I1871" i="61"/>
  <c r="U1871" i="61" s="1"/>
  <c r="M1871" i="61"/>
  <c r="Y1871" i="61" s="1"/>
  <c r="M1732" i="61"/>
  <c r="Y1732" i="61" s="1"/>
  <c r="K1732" i="61"/>
  <c r="W1732" i="61" s="1"/>
  <c r="J1732" i="61"/>
  <c r="V1732" i="61" s="1"/>
  <c r="J1829" i="61"/>
  <c r="I1829" i="61"/>
  <c r="U1829" i="61" s="1"/>
  <c r="M1852" i="61"/>
  <c r="Y1852" i="61" s="1"/>
  <c r="I1852" i="61"/>
  <c r="U1852" i="61" s="1"/>
  <c r="I1811" i="61"/>
  <c r="U1811" i="61" s="1"/>
  <c r="K1811" i="61"/>
  <c r="W1811" i="61" s="1"/>
  <c r="K1875" i="61"/>
  <c r="W1875" i="61" s="1"/>
  <c r="M1755" i="61"/>
  <c r="Y1755" i="61" s="1"/>
  <c r="L1871" i="61"/>
  <c r="X1871" i="61" s="1"/>
  <c r="M1735" i="61"/>
  <c r="Y1735" i="61" s="1"/>
  <c r="J1788" i="61"/>
  <c r="V1788" i="61" s="1"/>
  <c r="M1811" i="61"/>
  <c r="Y1811" i="61" s="1"/>
  <c r="M1746" i="61"/>
  <c r="Y1746" i="61" s="1"/>
  <c r="L1732" i="61"/>
  <c r="X1732" i="61" s="1"/>
  <c r="K1739" i="61"/>
  <c r="W1739" i="61" s="1"/>
  <c r="I1731" i="61"/>
  <c r="U1731" i="61" s="1"/>
  <c r="I1771" i="61"/>
  <c r="K1779" i="61"/>
  <c r="W1779" i="61" s="1"/>
  <c r="J1779" i="61"/>
  <c r="V1779" i="61" s="1"/>
  <c r="I1774" i="61"/>
  <c r="U1774" i="61" s="1"/>
  <c r="K1781" i="61"/>
  <c r="W1781" i="61" s="1"/>
  <c r="M1774" i="61"/>
  <c r="Y1774" i="61" s="1"/>
  <c r="M1876" i="61"/>
  <c r="Y1876" i="61" s="1"/>
  <c r="I1899" i="61"/>
  <c r="U1899" i="61" s="1"/>
  <c r="J1899" i="61"/>
  <c r="V1899" i="61" s="1"/>
  <c r="J1679" i="61"/>
  <c r="V1679" i="61" s="1"/>
  <c r="M1679" i="61"/>
  <c r="Y1679" i="61" s="1"/>
  <c r="K1679" i="61"/>
  <c r="W1679" i="61" s="1"/>
  <c r="I1887" i="61"/>
  <c r="J1887" i="61"/>
  <c r="V1887" i="61" s="1"/>
  <c r="M1887" i="61"/>
  <c r="Y1887" i="61" s="1"/>
  <c r="K1853" i="61"/>
  <c r="W1853" i="61" s="1"/>
  <c r="I1853" i="61"/>
  <c r="U1853" i="61" s="1"/>
  <c r="L1853" i="61"/>
  <c r="X1853" i="61" s="1"/>
  <c r="J1684" i="61"/>
  <c r="V1684" i="61" s="1"/>
  <c r="K1684" i="61"/>
  <c r="W1684" i="61" s="1"/>
  <c r="M1684" i="61"/>
  <c r="Y1684" i="61" s="1"/>
  <c r="J1837" i="61"/>
  <c r="V1837" i="61" s="1"/>
  <c r="K1837" i="61"/>
  <c r="W1837" i="61" s="1"/>
  <c r="M1737" i="61"/>
  <c r="Y1737" i="61" s="1"/>
  <c r="I1737" i="61"/>
  <c r="U1737" i="61" s="1"/>
  <c r="J1893" i="61"/>
  <c r="V1893" i="61" s="1"/>
  <c r="M1893" i="61"/>
  <c r="Y1893" i="61" s="1"/>
  <c r="L1893" i="61"/>
  <c r="X1893" i="61" s="1"/>
  <c r="I1808" i="61"/>
  <c r="U1808" i="61" s="1"/>
  <c r="J1808" i="61"/>
  <c r="V1808" i="61" s="1"/>
  <c r="K1808" i="61"/>
  <c r="W1808" i="61" s="1"/>
  <c r="L1671" i="61"/>
  <c r="X1671" i="61" s="1"/>
  <c r="I1671" i="61"/>
  <c r="U1671" i="61" s="1"/>
  <c r="M1866" i="61"/>
  <c r="Y1866" i="61" s="1"/>
  <c r="L1866" i="61"/>
  <c r="X1866" i="61" s="1"/>
  <c r="I1866" i="61"/>
  <c r="U1866" i="61" s="1"/>
  <c r="J1747" i="61"/>
  <c r="V1747" i="61" s="1"/>
  <c r="I1819" i="61"/>
  <c r="U1819" i="61" s="1"/>
  <c r="J1815" i="61"/>
  <c r="V1815" i="61" s="1"/>
  <c r="K1752" i="61"/>
  <c r="W1752" i="61" s="1"/>
  <c r="E63" i="62"/>
  <c r="K1862" i="61"/>
  <c r="W1862" i="61" s="1"/>
  <c r="L1782" i="61"/>
  <c r="X1782" i="61" s="1"/>
  <c r="J1735" i="61"/>
  <c r="V1735" i="61" s="1"/>
  <c r="I1677" i="61"/>
  <c r="U1677" i="61" s="1"/>
  <c r="K1884" i="61"/>
  <c r="W1884" i="61" s="1"/>
  <c r="J1782" i="61"/>
  <c r="V1782" i="61" s="1"/>
  <c r="L1752" i="61"/>
  <c r="X1752" i="61" s="1"/>
  <c r="J1871" i="61"/>
  <c r="V1871" i="61" s="1"/>
  <c r="J1759" i="61"/>
  <c r="V1759" i="61" s="1"/>
  <c r="H1904" i="61"/>
  <c r="J1852" i="61"/>
  <c r="V1852" i="61" s="1"/>
  <c r="M1703" i="61"/>
  <c r="Y1703" i="61" s="1"/>
  <c r="J1810" i="61"/>
  <c r="V1810" i="61" s="1"/>
  <c r="K1871" i="61"/>
  <c r="W1871" i="61" s="1"/>
  <c r="I1732" i="61"/>
  <c r="U1732" i="61" s="1"/>
  <c r="M1829" i="61"/>
  <c r="Y1829" i="61" s="1"/>
  <c r="M1899" i="61"/>
  <c r="Y1899" i="61" s="1"/>
  <c r="I1885" i="61"/>
  <c r="U1885" i="61" s="1"/>
  <c r="J1756" i="61"/>
  <c r="V1756" i="61" s="1"/>
  <c r="J1746" i="61"/>
  <c r="V1746" i="61" s="1"/>
  <c r="J1892" i="61"/>
  <c r="V1892" i="61" s="1"/>
  <c r="I1679" i="61"/>
  <c r="U1679" i="61" s="1"/>
  <c r="I1815" i="61"/>
  <c r="U1815" i="61" s="1"/>
  <c r="L1819" i="61"/>
  <c r="X1819" i="61" s="1"/>
  <c r="L1804" i="61"/>
  <c r="X1804" i="61" s="1"/>
  <c r="I1810" i="61"/>
  <c r="U1810" i="61" s="1"/>
  <c r="L1771" i="61"/>
  <c r="X1771" i="61" s="1"/>
  <c r="J1755" i="61"/>
  <c r="K1737" i="61"/>
  <c r="W1737" i="61" s="1"/>
  <c r="J1739" i="61"/>
  <c r="V1739" i="61" s="1"/>
  <c r="I1882" i="61"/>
  <c r="U1882" i="61" s="1"/>
  <c r="I1883" i="61"/>
  <c r="I1684" i="61"/>
  <c r="U1684" i="61" s="1"/>
  <c r="J1883" i="61"/>
  <c r="V1883" i="61" s="1"/>
  <c r="J1766" i="61"/>
  <c r="V1766" i="61" s="1"/>
  <c r="K1888" i="61"/>
  <c r="W1888" i="61" s="1"/>
  <c r="J1737" i="61"/>
  <c r="V1737" i="61" s="1"/>
  <c r="M1763" i="61"/>
  <c r="Y1763" i="61" s="1"/>
  <c r="L1808" i="61"/>
  <c r="X1808" i="61" s="1"/>
  <c r="K1721" i="61"/>
  <c r="K1763" i="61"/>
  <c r="W1763" i="61" s="1"/>
  <c r="M1671" i="61"/>
  <c r="Y1671" i="61" s="1"/>
  <c r="L1763" i="61"/>
  <c r="X1763" i="61" s="1"/>
  <c r="M1831" i="61"/>
  <c r="Y1831" i="61" s="1"/>
  <c r="K1887" i="61"/>
  <c r="W1887" i="61" s="1"/>
  <c r="J1831" i="61"/>
  <c r="V1831" i="61" s="1"/>
  <c r="J1798" i="61"/>
  <c r="V1798" i="61" s="1"/>
  <c r="I1831" i="61"/>
  <c r="L1887" i="61"/>
  <c r="X1887" i="61" s="1"/>
  <c r="K1726" i="61"/>
  <c r="W1726" i="61" s="1"/>
  <c r="J1722" i="61"/>
  <c r="V1722" i="61" s="1"/>
  <c r="J1884" i="61"/>
  <c r="V1884" i="61" s="1"/>
  <c r="M1795" i="61"/>
  <c r="Y1795" i="61" s="1"/>
  <c r="J1853" i="61"/>
  <c r="V1853" i="61" s="1"/>
  <c r="J1882" i="61"/>
  <c r="V1882" i="61" s="1"/>
  <c r="K1818" i="61"/>
  <c r="W1818" i="61" s="1"/>
  <c r="M1818" i="61"/>
  <c r="Y1818" i="61" s="1"/>
  <c r="L1716" i="61"/>
  <c r="X1716" i="61" s="1"/>
  <c r="M1716" i="61"/>
  <c r="Y1716" i="61" s="1"/>
  <c r="J1716" i="61"/>
  <c r="V1716" i="61" s="1"/>
  <c r="K1736" i="61"/>
  <c r="W1736" i="61" s="1"/>
  <c r="L1736" i="61"/>
  <c r="X1736" i="61" s="1"/>
  <c r="M1736" i="61"/>
  <c r="Y1736" i="61" s="1"/>
  <c r="I1757" i="61"/>
  <c r="U1757" i="61" s="1"/>
  <c r="L1757" i="61"/>
  <c r="X1757" i="61" s="1"/>
  <c r="K1777" i="61"/>
  <c r="W1777" i="61" s="1"/>
  <c r="J1777" i="61"/>
  <c r="V1777" i="61" s="1"/>
  <c r="L1777" i="61"/>
  <c r="X1777" i="61" s="1"/>
  <c r="I1777" i="61"/>
  <c r="U1777" i="61" s="1"/>
  <c r="M1777" i="61"/>
  <c r="Y1777" i="61" s="1"/>
  <c r="I1886" i="61"/>
  <c r="U1886" i="61" s="1"/>
  <c r="J1886" i="61"/>
  <c r="V1886" i="61" s="1"/>
  <c r="M1886" i="61"/>
  <c r="Y1886" i="61" s="1"/>
  <c r="K1886" i="61"/>
  <c r="W1886" i="61" s="1"/>
  <c r="J1697" i="61"/>
  <c r="V1697" i="61" s="1"/>
  <c r="L1697" i="61"/>
  <c r="X1697" i="61" s="1"/>
  <c r="I1697" i="61"/>
  <c r="U1697" i="61" s="1"/>
  <c r="M1697" i="61"/>
  <c r="Y1697" i="61" s="1"/>
  <c r="L1827" i="61"/>
  <c r="X1827" i="61" s="1"/>
  <c r="M1827" i="61"/>
  <c r="Y1827" i="61" s="1"/>
  <c r="I1827" i="61"/>
  <c r="U1827" i="61" s="1"/>
  <c r="J1827" i="61"/>
  <c r="V1827" i="61" s="1"/>
  <c r="L1841" i="61"/>
  <c r="X1841" i="61" s="1"/>
  <c r="I1841" i="61"/>
  <c r="M1841" i="61"/>
  <c r="Y1841" i="61" s="1"/>
  <c r="K1841" i="61"/>
  <c r="W1841" i="61" s="1"/>
  <c r="K1719" i="61"/>
  <c r="W1719" i="61" s="1"/>
  <c r="M1719" i="61"/>
  <c r="Y1719" i="61" s="1"/>
  <c r="J1719" i="61"/>
  <c r="V1719" i="61" s="1"/>
  <c r="J1823" i="61"/>
  <c r="V1823" i="61" s="1"/>
  <c r="I1823" i="61"/>
  <c r="U1823" i="61" s="1"/>
  <c r="K1823" i="61"/>
  <c r="W1823" i="61" s="1"/>
  <c r="M1823" i="61"/>
  <c r="Y1823" i="61" s="1"/>
  <c r="L1823" i="61"/>
  <c r="X1823" i="61" s="1"/>
  <c r="L1675" i="61"/>
  <c r="X1675" i="61" s="1"/>
  <c r="I1675" i="61"/>
  <c r="U1675" i="61" s="1"/>
  <c r="E59" i="62"/>
  <c r="M1675" i="61"/>
  <c r="Y1675" i="61" s="1"/>
  <c r="L1682" i="61"/>
  <c r="X1682" i="61" s="1"/>
  <c r="K1682" i="61"/>
  <c r="W1682" i="61" s="1"/>
  <c r="M1682" i="61"/>
  <c r="Y1682" i="61" s="1"/>
  <c r="E66" i="62"/>
  <c r="I1682" i="61"/>
  <c r="U1682" i="61" s="1"/>
  <c r="M1693" i="61"/>
  <c r="Y1693" i="61" s="1"/>
  <c r="J1693" i="61"/>
  <c r="V1693" i="61" s="1"/>
  <c r="E77" i="62"/>
  <c r="L1797" i="61"/>
  <c r="X1797" i="61" s="1"/>
  <c r="M1797" i="61"/>
  <c r="Y1797" i="61" s="1"/>
  <c r="K1851" i="61"/>
  <c r="W1851" i="61" s="1"/>
  <c r="I1851" i="61"/>
  <c r="U1851" i="61" s="1"/>
  <c r="K1894" i="61"/>
  <c r="W1894" i="61" s="1"/>
  <c r="L1894" i="61"/>
  <c r="X1894" i="61" s="1"/>
  <c r="I1894" i="61"/>
  <c r="U1894" i="61" s="1"/>
  <c r="L1811" i="61"/>
  <c r="X1811" i="61" s="1"/>
  <c r="L1829" i="61"/>
  <c r="X1829" i="61" s="1"/>
  <c r="J1851" i="61"/>
  <c r="V1851" i="61" s="1"/>
  <c r="L1693" i="61"/>
  <c r="X1693" i="61" s="1"/>
  <c r="L1744" i="61"/>
  <c r="X1744" i="61" s="1"/>
  <c r="J1818" i="61"/>
  <c r="V1818" i="61" s="1"/>
  <c r="M1744" i="61"/>
  <c r="J1710" i="61"/>
  <c r="V1710" i="61" s="1"/>
  <c r="L1839" i="61"/>
  <c r="X1839" i="61" s="1"/>
  <c r="I1766" i="61"/>
  <c r="U1766" i="61" s="1"/>
  <c r="J1736" i="61"/>
  <c r="E61" i="62"/>
  <c r="M1677" i="61"/>
  <c r="Y1677" i="61" s="1"/>
  <c r="J1787" i="61"/>
  <c r="V1787" i="61" s="1"/>
  <c r="K1787" i="61"/>
  <c r="I1787" i="61"/>
  <c r="U1787" i="61" s="1"/>
  <c r="M1838" i="61"/>
  <c r="Y1838" i="61" s="1"/>
  <c r="L1838" i="61"/>
  <c r="X1838" i="61" s="1"/>
  <c r="J1838" i="61"/>
  <c r="V1838" i="61" s="1"/>
  <c r="L1862" i="61"/>
  <c r="X1862" i="61" s="1"/>
  <c r="J1862" i="61"/>
  <c r="V1862" i="61" s="1"/>
  <c r="K1872" i="61"/>
  <c r="W1872" i="61" s="1"/>
  <c r="J1872" i="61"/>
  <c r="V1872" i="61" s="1"/>
  <c r="I1872" i="61"/>
  <c r="U1872" i="61" s="1"/>
  <c r="L1751" i="61"/>
  <c r="X1751" i="61" s="1"/>
  <c r="I1751" i="61"/>
  <c r="U1751" i="61" s="1"/>
  <c r="K1751" i="61"/>
  <c r="W1751" i="61" s="1"/>
  <c r="J1751" i="61"/>
  <c r="V1751" i="61" s="1"/>
  <c r="J1780" i="61"/>
  <c r="V1780" i="61" s="1"/>
  <c r="M1780" i="61"/>
  <c r="Y1780" i="61" s="1"/>
  <c r="M1814" i="61"/>
  <c r="Y1814" i="61" s="1"/>
  <c r="K1814" i="61"/>
  <c r="W1814" i="61" s="1"/>
  <c r="I1814" i="61"/>
  <c r="U1814" i="61" s="1"/>
  <c r="J1814" i="61"/>
  <c r="V1814" i="61" s="1"/>
  <c r="L1680" i="61"/>
  <c r="X1680" i="61" s="1"/>
  <c r="E64" i="62"/>
  <c r="M1680" i="61"/>
  <c r="Y1680" i="61" s="1"/>
  <c r="M1835" i="61"/>
  <c r="Y1835" i="61" s="1"/>
  <c r="K1835" i="61"/>
  <c r="W1835" i="61" s="1"/>
  <c r="I1835" i="61"/>
  <c r="U1835" i="61" s="1"/>
  <c r="I1813" i="61"/>
  <c r="U1813" i="61" s="1"/>
  <c r="L1813" i="61"/>
  <c r="X1813" i="61" s="1"/>
  <c r="M1749" i="61"/>
  <c r="Y1749" i="61" s="1"/>
  <c r="J1749" i="61"/>
  <c r="V1749" i="61" s="1"/>
  <c r="L1749" i="61"/>
  <c r="X1749" i="61" s="1"/>
  <c r="M1793" i="61"/>
  <c r="Y1793" i="61" s="1"/>
  <c r="J1793" i="61"/>
  <c r="V1793" i="61" s="1"/>
  <c r="L1793" i="61"/>
  <c r="X1793" i="61" s="1"/>
  <c r="L1883" i="61"/>
  <c r="X1883" i="61" s="1"/>
  <c r="M1883" i="61"/>
  <c r="Y1883" i="61" s="1"/>
  <c r="L1891" i="61"/>
  <c r="X1891" i="61" s="1"/>
  <c r="I1891" i="61"/>
  <c r="U1891" i="61" s="1"/>
  <c r="M1891" i="61"/>
  <c r="Y1891" i="61" s="1"/>
  <c r="K1891" i="61"/>
  <c r="W1891" i="61" s="1"/>
  <c r="J1891" i="61"/>
  <c r="J1748" i="61"/>
  <c r="V1748" i="61" s="1"/>
  <c r="M1748" i="61"/>
  <c r="Y1748" i="61" s="1"/>
  <c r="M1728" i="61"/>
  <c r="Y1728" i="61" s="1"/>
  <c r="K1728" i="61"/>
  <c r="W1728" i="61" s="1"/>
  <c r="J1728" i="61"/>
  <c r="V1728" i="61" s="1"/>
  <c r="I1728" i="61"/>
  <c r="U1728" i="61" s="1"/>
  <c r="L1728" i="61"/>
  <c r="X1728" i="61" s="1"/>
  <c r="J1865" i="61"/>
  <c r="V1865" i="61" s="1"/>
  <c r="M1865" i="61"/>
  <c r="Y1865" i="61" s="1"/>
  <c r="K1865" i="61"/>
  <c r="W1865" i="61" s="1"/>
  <c r="K1861" i="61"/>
  <c r="W1861" i="61" s="1"/>
  <c r="I1861" i="61"/>
  <c r="U1861" i="61" s="1"/>
  <c r="K1730" i="61"/>
  <c r="W1730" i="61" s="1"/>
  <c r="J1730" i="61"/>
  <c r="V1730" i="61" s="1"/>
  <c r="M1805" i="61"/>
  <c r="Y1805" i="61" s="1"/>
  <c r="I1805" i="61"/>
  <c r="I1806" i="61"/>
  <c r="U1806" i="61" s="1"/>
  <c r="K1806" i="61"/>
  <c r="W1806" i="61" s="1"/>
  <c r="L1857" i="61"/>
  <c r="X1857" i="61" s="1"/>
  <c r="I1857" i="61"/>
  <c r="U1857" i="61" s="1"/>
  <c r="M1857" i="61"/>
  <c r="Y1857" i="61" s="1"/>
  <c r="J1745" i="61"/>
  <c r="V1745" i="61" s="1"/>
  <c r="K1745" i="61"/>
  <c r="W1745" i="61" s="1"/>
  <c r="I1747" i="61"/>
  <c r="U1747" i="61" s="1"/>
  <c r="K1747" i="61"/>
  <c r="W1747" i="61" s="1"/>
  <c r="I1879" i="61"/>
  <c r="U1879" i="61" s="1"/>
  <c r="K1879" i="61"/>
  <c r="W1879" i="61" s="1"/>
  <c r="J1683" i="61"/>
  <c r="V1683" i="61" s="1"/>
  <c r="E67" i="62"/>
  <c r="M1683" i="61"/>
  <c r="Y1683" i="61" s="1"/>
  <c r="L1683" i="61"/>
  <c r="X1683" i="61" s="1"/>
  <c r="K1683" i="61"/>
  <c r="W1683" i="61" s="1"/>
  <c r="M1884" i="61"/>
  <c r="Y1884" i="61" s="1"/>
  <c r="J1744" i="61"/>
  <c r="V1744" i="61" s="1"/>
  <c r="L1703" i="61"/>
  <c r="X1703" i="61" s="1"/>
  <c r="I1781" i="61"/>
  <c r="U1781" i="61" s="1"/>
  <c r="M1782" i="61"/>
  <c r="Y1782" i="61" s="1"/>
  <c r="I1726" i="61"/>
  <c r="U1726" i="61" s="1"/>
  <c r="L1806" i="61"/>
  <c r="X1806" i="61" s="1"/>
  <c r="I1788" i="61"/>
  <c r="L1852" i="61"/>
  <c r="X1852" i="61" s="1"/>
  <c r="K1755" i="61"/>
  <c r="W1755" i="61" s="1"/>
  <c r="K1703" i="61"/>
  <c r="W1703" i="61" s="1"/>
  <c r="I1693" i="61"/>
  <c r="U1693" i="61" s="1"/>
  <c r="M1815" i="61"/>
  <c r="Y1815" i="61" s="1"/>
  <c r="L1681" i="61"/>
  <c r="X1681" i="61" s="1"/>
  <c r="K1757" i="61"/>
  <c r="W1757" i="61" s="1"/>
  <c r="L1781" i="61"/>
  <c r="X1781" i="61" s="1"/>
  <c r="K1797" i="61"/>
  <c r="W1797" i="61" s="1"/>
  <c r="J1806" i="61"/>
  <c r="V1806" i="61" s="1"/>
  <c r="K1829" i="61"/>
  <c r="W1829" i="61" s="1"/>
  <c r="J1875" i="61"/>
  <c r="V1875" i="61" s="1"/>
  <c r="M1756" i="61"/>
  <c r="Y1756" i="61" s="1"/>
  <c r="L1746" i="61"/>
  <c r="X1746" i="61" s="1"/>
  <c r="K1681" i="61"/>
  <c r="W1681" i="61" s="1"/>
  <c r="I1745" i="61"/>
  <c r="K1810" i="61"/>
  <c r="W1810" i="61" s="1"/>
  <c r="I1752" i="61"/>
  <c r="U1752" i="61" s="1"/>
  <c r="K1771" i="61"/>
  <c r="W1771" i="61" s="1"/>
  <c r="J1805" i="61"/>
  <c r="V1805" i="61" s="1"/>
  <c r="K1893" i="61"/>
  <c r="W1893" i="61" s="1"/>
  <c r="M1813" i="61"/>
  <c r="Y1813" i="61" s="1"/>
  <c r="J1835" i="61"/>
  <c r="V1835" i="61" s="1"/>
  <c r="I1739" i="61"/>
  <c r="K1766" i="61"/>
  <c r="W1766" i="61" s="1"/>
  <c r="I1680" i="61"/>
  <c r="U1680" i="61" s="1"/>
  <c r="I1839" i="61"/>
  <c r="U1839" i="61" s="1"/>
  <c r="L1780" i="61"/>
  <c r="I1890" i="61"/>
  <c r="U1890" i="61" s="1"/>
  <c r="L1719" i="61"/>
  <c r="X1719" i="61" s="1"/>
  <c r="I1793" i="61"/>
  <c r="U1793" i="61" s="1"/>
  <c r="J1800" i="61"/>
  <c r="V1800" i="61" s="1"/>
  <c r="I1708" i="61"/>
  <c r="U1708" i="61" s="1"/>
  <c r="K1839" i="61"/>
  <c r="W1839" i="61" s="1"/>
  <c r="J1680" i="61"/>
  <c r="V1680" i="61" s="1"/>
  <c r="L1837" i="61"/>
  <c r="X1837" i="61" s="1"/>
  <c r="I1780" i="61"/>
  <c r="U1780" i="61" s="1"/>
  <c r="K1798" i="61"/>
  <c r="W1798" i="61" s="1"/>
  <c r="K1722" i="61"/>
  <c r="W1722" i="61" s="1"/>
  <c r="I1716" i="61"/>
  <c r="M1808" i="61"/>
  <c r="Y1808" i="61" s="1"/>
  <c r="L1861" i="61"/>
  <c r="X1861" i="61" s="1"/>
  <c r="K1671" i="61"/>
  <c r="W1671" i="61" s="1"/>
  <c r="I1763" i="61"/>
  <c r="U1763" i="61" s="1"/>
  <c r="K1748" i="61"/>
  <c r="W1748" i="61" s="1"/>
  <c r="M1787" i="61"/>
  <c r="Y1787" i="61" s="1"/>
  <c r="I1720" i="61"/>
  <c r="U1720" i="61" s="1"/>
  <c r="K1716" i="61"/>
  <c r="W1716" i="61" s="1"/>
  <c r="K1697" i="61"/>
  <c r="W1697" i="61" s="1"/>
  <c r="J1675" i="61"/>
  <c r="V1675" i="61" s="1"/>
  <c r="L1831" i="61"/>
  <c r="X1831" i="61" s="1"/>
  <c r="L1774" i="61"/>
  <c r="X1774" i="61" s="1"/>
  <c r="I1865" i="61"/>
  <c r="U1865" i="61" s="1"/>
  <c r="K1899" i="61"/>
  <c r="W1899" i="61" s="1"/>
  <c r="J1866" i="61"/>
  <c r="V1866" i="61" s="1"/>
  <c r="I1838" i="61"/>
  <c r="U1838" i="61" s="1"/>
  <c r="L1899" i="61"/>
  <c r="X1899" i="61" s="1"/>
  <c r="K1885" i="61"/>
  <c r="W1885" i="61" s="1"/>
  <c r="I1797" i="61"/>
  <c r="U1797" i="61" s="1"/>
  <c r="I1762" i="61"/>
  <c r="U1762" i="61" s="1"/>
  <c r="K1795" i="61"/>
  <c r="W1795" i="61" s="1"/>
  <c r="I1795" i="61"/>
  <c r="U1795" i="61" s="1"/>
  <c r="M1794" i="61"/>
  <c r="Y1794" i="61" s="1"/>
  <c r="M1853" i="61"/>
  <c r="Y1853" i="61" s="1"/>
  <c r="J1731" i="61"/>
  <c r="V1731" i="61" s="1"/>
  <c r="J278" i="61"/>
  <c r="V278" i="61" s="1"/>
  <c r="G22" i="37"/>
  <c r="J22" i="37"/>
  <c r="C31" i="10"/>
  <c r="C36" i="10"/>
  <c r="C32" i="10"/>
  <c r="H37" i="10"/>
  <c r="E42" i="1"/>
  <c r="C42" i="1"/>
  <c r="D9" i="39" s="1"/>
  <c r="E9" i="39" s="1"/>
  <c r="C37" i="1"/>
  <c r="D8" i="39" s="1"/>
  <c r="E8" i="39" s="1"/>
  <c r="E42" i="81"/>
  <c r="C44" i="81"/>
  <c r="I278" i="61"/>
  <c r="M278" i="61"/>
  <c r="Y278" i="61" s="1"/>
  <c r="K278" i="61"/>
  <c r="W278" i="61" s="1"/>
  <c r="N1775" i="61"/>
  <c r="N1673" i="61"/>
  <c r="Z1768" i="61"/>
  <c r="N1768" i="61"/>
  <c r="U1818" i="61"/>
  <c r="Z1690" i="61"/>
  <c r="Z1775" i="61"/>
  <c r="U1867" i="61"/>
  <c r="N1690" i="61"/>
  <c r="Z1821" i="61"/>
  <c r="Z1673" i="61"/>
  <c r="N1895" i="61"/>
  <c r="Z1895" i="61"/>
  <c r="Z1848" i="61"/>
  <c r="Z1803" i="61"/>
  <c r="N1729" i="61"/>
  <c r="N1686" i="61"/>
  <c r="Z1729" i="61"/>
  <c r="N1848" i="61"/>
  <c r="Z1686" i="61"/>
  <c r="N1880" i="61"/>
  <c r="N1785" i="61"/>
  <c r="N1803" i="61"/>
  <c r="N1821" i="61"/>
  <c r="Z1880" i="61"/>
  <c r="Z1785" i="61"/>
  <c r="K1373" i="61"/>
  <c r="W1373" i="61" s="1"/>
  <c r="L1373" i="61"/>
  <c r="X1373" i="61" s="1"/>
  <c r="I1373" i="61"/>
  <c r="M1373" i="61"/>
  <c r="Y1373" i="61" s="1"/>
  <c r="J1373" i="61"/>
  <c r="V1373" i="61" s="1"/>
  <c r="K1346" i="61"/>
  <c r="W1346" i="61" s="1"/>
  <c r="J1346" i="61"/>
  <c r="V1346" i="61" s="1"/>
  <c r="L1346" i="61"/>
  <c r="X1346" i="61" s="1"/>
  <c r="I1346" i="61"/>
  <c r="M1346" i="61"/>
  <c r="Y1346" i="61" s="1"/>
  <c r="J1369" i="61"/>
  <c r="V1369" i="61" s="1"/>
  <c r="L1369" i="61"/>
  <c r="X1369" i="61" s="1"/>
  <c r="I1369" i="61"/>
  <c r="U1369" i="61" s="1"/>
  <c r="K1369" i="61"/>
  <c r="W1369" i="61" s="1"/>
  <c r="M1369" i="61"/>
  <c r="K1361" i="61"/>
  <c r="W1361" i="61" s="1"/>
  <c r="L1361" i="61"/>
  <c r="M1361" i="61"/>
  <c r="Y1361" i="61" s="1"/>
  <c r="J1361" i="61"/>
  <c r="V1361" i="61" s="1"/>
  <c r="I1361" i="61"/>
  <c r="U1361" i="61" s="1"/>
  <c r="L1162" i="61"/>
  <c r="X1162" i="61" s="1"/>
  <c r="K1162" i="61"/>
  <c r="W1162" i="61" s="1"/>
  <c r="M1162" i="61"/>
  <c r="Y1162" i="61" s="1"/>
  <c r="J1162" i="61"/>
  <c r="V1162" i="61" s="1"/>
  <c r="I1162" i="61"/>
  <c r="L1222" i="61"/>
  <c r="X1222" i="61" s="1"/>
  <c r="I1222" i="61"/>
  <c r="M1222" i="61"/>
  <c r="Y1222" i="61" s="1"/>
  <c r="K1222" i="61"/>
  <c r="W1222" i="61" s="1"/>
  <c r="J1222" i="61"/>
  <c r="V1222" i="61" s="1"/>
  <c r="L1349" i="61"/>
  <c r="X1349" i="61" s="1"/>
  <c r="J1349" i="61"/>
  <c r="V1349" i="61" s="1"/>
  <c r="I1349" i="61"/>
  <c r="M1349" i="61"/>
  <c r="Y1349" i="61" s="1"/>
  <c r="K1349" i="61"/>
  <c r="W1349" i="61" s="1"/>
  <c r="M1352" i="61"/>
  <c r="Y1352" i="61" s="1"/>
  <c r="L1352" i="61"/>
  <c r="X1352" i="61" s="1"/>
  <c r="I1352" i="61"/>
  <c r="K1352" i="61"/>
  <c r="W1352" i="61" s="1"/>
  <c r="J1352" i="61"/>
  <c r="V1352" i="61" s="1"/>
  <c r="L1002" i="61"/>
  <c r="X1002" i="61" s="1"/>
  <c r="K1002" i="61"/>
  <c r="W1002" i="61" s="1"/>
  <c r="J1002" i="61"/>
  <c r="V1002" i="61" s="1"/>
  <c r="M1002" i="61"/>
  <c r="Y1002" i="61" s="1"/>
  <c r="I1002" i="61"/>
  <c r="K1062" i="61"/>
  <c r="W1062" i="61" s="1"/>
  <c r="L1062" i="61"/>
  <c r="X1062" i="61" s="1"/>
  <c r="I1062" i="61"/>
  <c r="J1062" i="61"/>
  <c r="V1062" i="61" s="1"/>
  <c r="M1062" i="61"/>
  <c r="Y1062" i="61" s="1"/>
  <c r="L1066" i="61"/>
  <c r="X1066" i="61" s="1"/>
  <c r="K1066" i="61"/>
  <c r="W1066" i="61" s="1"/>
  <c r="I1066" i="61"/>
  <c r="J1066" i="61"/>
  <c r="V1066" i="61" s="1"/>
  <c r="M1066" i="61"/>
  <c r="Y1066" i="61" s="1"/>
  <c r="L1130" i="61"/>
  <c r="X1130" i="61" s="1"/>
  <c r="K1130" i="61"/>
  <c r="W1130" i="61" s="1"/>
  <c r="J1130" i="61"/>
  <c r="V1130" i="61" s="1"/>
  <c r="M1130" i="61"/>
  <c r="Y1130" i="61" s="1"/>
  <c r="I1130" i="61"/>
  <c r="L1110" i="61"/>
  <c r="X1110" i="61" s="1"/>
  <c r="I1110" i="61"/>
  <c r="J1110" i="61"/>
  <c r="V1110" i="61" s="1"/>
  <c r="M1110" i="61"/>
  <c r="Y1110" i="61" s="1"/>
  <c r="K1110" i="61"/>
  <c r="W1110" i="61" s="1"/>
  <c r="K922" i="61"/>
  <c r="W922" i="61" s="1"/>
  <c r="J922" i="61"/>
  <c r="V922" i="61" s="1"/>
  <c r="L922" i="61"/>
  <c r="X922" i="61" s="1"/>
  <c r="I922" i="61"/>
  <c r="M922" i="61"/>
  <c r="Y922" i="61" s="1"/>
  <c r="K1178" i="61"/>
  <c r="W1178" i="61" s="1"/>
  <c r="L1178" i="61"/>
  <c r="X1178" i="61" s="1"/>
  <c r="I1178" i="61"/>
  <c r="M1178" i="61"/>
  <c r="Y1178" i="61" s="1"/>
  <c r="J1178" i="61"/>
  <c r="V1178" i="61" s="1"/>
  <c r="K1018" i="61"/>
  <c r="W1018" i="61" s="1"/>
  <c r="L1018" i="61"/>
  <c r="X1018" i="61" s="1"/>
  <c r="I1018" i="61"/>
  <c r="J1018" i="61"/>
  <c r="V1018" i="61" s="1"/>
  <c r="M1018" i="61"/>
  <c r="Y1018" i="61" s="1"/>
  <c r="K1274" i="61"/>
  <c r="W1274" i="61" s="1"/>
  <c r="L1274" i="61"/>
  <c r="X1274" i="61" s="1"/>
  <c r="I1274" i="61"/>
  <c r="J1274" i="61"/>
  <c r="V1274" i="61" s="1"/>
  <c r="M1274" i="61"/>
  <c r="Y1274" i="61" s="1"/>
  <c r="K1146" i="61"/>
  <c r="W1146" i="61" s="1"/>
  <c r="L1146" i="61"/>
  <c r="X1146" i="61" s="1"/>
  <c r="I1146" i="61"/>
  <c r="J1146" i="61"/>
  <c r="V1146" i="61" s="1"/>
  <c r="M1146" i="61"/>
  <c r="Y1146" i="61" s="1"/>
  <c r="I978" i="61"/>
  <c r="J978" i="61"/>
  <c r="V978" i="61" s="1"/>
  <c r="L978" i="61"/>
  <c r="X978" i="61" s="1"/>
  <c r="M978" i="61"/>
  <c r="Y978" i="61" s="1"/>
  <c r="K978" i="61"/>
  <c r="W978" i="61" s="1"/>
  <c r="J1102" i="61"/>
  <c r="V1102" i="61" s="1"/>
  <c r="L1102" i="61"/>
  <c r="X1102" i="61" s="1"/>
  <c r="K1102" i="61"/>
  <c r="W1102" i="61" s="1"/>
  <c r="I1102" i="61"/>
  <c r="M1102" i="61"/>
  <c r="Y1102" i="61" s="1"/>
  <c r="I1234" i="61"/>
  <c r="J1234" i="61"/>
  <c r="V1234" i="61" s="1"/>
  <c r="L1234" i="61"/>
  <c r="X1234" i="61" s="1"/>
  <c r="M1234" i="61"/>
  <c r="Y1234" i="61" s="1"/>
  <c r="K1234" i="61"/>
  <c r="W1234" i="61" s="1"/>
  <c r="J918" i="61"/>
  <c r="V918" i="61" s="1"/>
  <c r="M918" i="61"/>
  <c r="Y918" i="61" s="1"/>
  <c r="K918" i="61"/>
  <c r="W918" i="61" s="1"/>
  <c r="L918" i="61"/>
  <c r="X918" i="61" s="1"/>
  <c r="I918" i="61"/>
  <c r="K1038" i="61"/>
  <c r="W1038" i="61" s="1"/>
  <c r="L1038" i="61"/>
  <c r="X1038" i="61" s="1"/>
  <c r="I1038" i="61"/>
  <c r="J1038" i="61"/>
  <c r="V1038" i="61" s="1"/>
  <c r="M1038" i="61"/>
  <c r="Y1038" i="61" s="1"/>
  <c r="J1170" i="61"/>
  <c r="V1170" i="61" s="1"/>
  <c r="L1170" i="61"/>
  <c r="X1170" i="61" s="1"/>
  <c r="M1170" i="61"/>
  <c r="Y1170" i="61" s="1"/>
  <c r="K1170" i="61"/>
  <c r="W1170" i="61" s="1"/>
  <c r="I1170" i="61"/>
  <c r="K1294" i="61"/>
  <c r="W1294" i="61" s="1"/>
  <c r="L1294" i="61"/>
  <c r="X1294" i="61" s="1"/>
  <c r="I1294" i="61"/>
  <c r="J1294" i="61"/>
  <c r="V1294" i="61" s="1"/>
  <c r="M1294" i="61"/>
  <c r="Y1294" i="61" s="1"/>
  <c r="I1026" i="61"/>
  <c r="J1026" i="61"/>
  <c r="V1026" i="61" s="1"/>
  <c r="L1026" i="61"/>
  <c r="X1026" i="61" s="1"/>
  <c r="M1026" i="61"/>
  <c r="Y1026" i="61" s="1"/>
  <c r="K1026" i="61"/>
  <c r="W1026" i="61" s="1"/>
  <c r="K1150" i="61"/>
  <c r="W1150" i="61" s="1"/>
  <c r="L1150" i="61"/>
  <c r="X1150" i="61" s="1"/>
  <c r="J1150" i="61"/>
  <c r="V1150" i="61" s="1"/>
  <c r="I1150" i="61"/>
  <c r="M1150" i="61"/>
  <c r="Y1150" i="61" s="1"/>
  <c r="I1282" i="61"/>
  <c r="J1282" i="61"/>
  <c r="V1282" i="61" s="1"/>
  <c r="L1282" i="61"/>
  <c r="X1282" i="61" s="1"/>
  <c r="M1282" i="61"/>
  <c r="Y1282" i="61" s="1"/>
  <c r="K1282" i="61"/>
  <c r="W1282" i="61" s="1"/>
  <c r="K990" i="61"/>
  <c r="W990" i="61" s="1"/>
  <c r="L990" i="61"/>
  <c r="X990" i="61" s="1"/>
  <c r="M990" i="61"/>
  <c r="Y990" i="61" s="1"/>
  <c r="I990" i="61"/>
  <c r="J990" i="61"/>
  <c r="V990" i="61" s="1"/>
  <c r="J1122" i="61"/>
  <c r="V1122" i="61" s="1"/>
  <c r="L1122" i="61"/>
  <c r="X1122" i="61" s="1"/>
  <c r="K1122" i="61"/>
  <c r="W1122" i="61" s="1"/>
  <c r="I1122" i="61"/>
  <c r="M1122" i="61"/>
  <c r="Y1122" i="61" s="1"/>
  <c r="K1246" i="61"/>
  <c r="W1246" i="61" s="1"/>
  <c r="L1246" i="61"/>
  <c r="X1246" i="61" s="1"/>
  <c r="M1246" i="61"/>
  <c r="Y1246" i="61" s="1"/>
  <c r="I1246" i="61"/>
  <c r="J1246" i="61"/>
  <c r="V1246" i="61" s="1"/>
  <c r="J1312" i="61"/>
  <c r="V1312" i="61" s="1"/>
  <c r="L1312" i="61"/>
  <c r="X1312" i="61" s="1"/>
  <c r="M1312" i="61"/>
  <c r="Y1312" i="61" s="1"/>
  <c r="K1312" i="61"/>
  <c r="W1312" i="61" s="1"/>
  <c r="I1312" i="61"/>
  <c r="I1227" i="61"/>
  <c r="K1227" i="61"/>
  <c r="W1227" i="61" s="1"/>
  <c r="M1227" i="61"/>
  <c r="Y1227" i="61" s="1"/>
  <c r="L1227" i="61"/>
  <c r="X1227" i="61" s="1"/>
  <c r="J1227" i="61"/>
  <c r="V1227" i="61" s="1"/>
  <c r="I1141" i="61"/>
  <c r="L1141" i="61"/>
  <c r="X1141" i="61" s="1"/>
  <c r="J1141" i="61"/>
  <c r="V1141" i="61" s="1"/>
  <c r="K1141" i="61"/>
  <c r="W1141" i="61" s="1"/>
  <c r="M1141" i="61"/>
  <c r="Y1141" i="61" s="1"/>
  <c r="I1045" i="61"/>
  <c r="L1045" i="61"/>
  <c r="X1045" i="61" s="1"/>
  <c r="J1045" i="61"/>
  <c r="V1045" i="61" s="1"/>
  <c r="K1045" i="61"/>
  <c r="W1045" i="61" s="1"/>
  <c r="M1045" i="61"/>
  <c r="Y1045" i="61" s="1"/>
  <c r="J960" i="61"/>
  <c r="V960" i="61" s="1"/>
  <c r="L960" i="61"/>
  <c r="X960" i="61" s="1"/>
  <c r="M960" i="61"/>
  <c r="Y960" i="61" s="1"/>
  <c r="K960" i="61"/>
  <c r="W960" i="61" s="1"/>
  <c r="I960" i="61"/>
  <c r="J1653" i="61"/>
  <c r="V1653" i="61" s="1"/>
  <c r="M1653" i="61"/>
  <c r="Y1653" i="61" s="1"/>
  <c r="L1653" i="61"/>
  <c r="X1653" i="61" s="1"/>
  <c r="K1653" i="61"/>
  <c r="W1653" i="61" s="1"/>
  <c r="I1653" i="61"/>
  <c r="J1597" i="61"/>
  <c r="V1597" i="61" s="1"/>
  <c r="M1597" i="61"/>
  <c r="Y1597" i="61" s="1"/>
  <c r="K1597" i="61"/>
  <c r="W1597" i="61" s="1"/>
  <c r="L1597" i="61"/>
  <c r="X1597" i="61" s="1"/>
  <c r="I1597" i="61"/>
  <c r="J1505" i="61"/>
  <c r="V1505" i="61" s="1"/>
  <c r="I1505" i="61"/>
  <c r="M1505" i="61"/>
  <c r="Y1505" i="61" s="1"/>
  <c r="L1505" i="61"/>
  <c r="X1505" i="61" s="1"/>
  <c r="K1505" i="61"/>
  <c r="W1505" i="61" s="1"/>
  <c r="L1317" i="61"/>
  <c r="X1317" i="61" s="1"/>
  <c r="K1317" i="61"/>
  <c r="W1317" i="61" s="1"/>
  <c r="M1317" i="61"/>
  <c r="Y1317" i="61" s="1"/>
  <c r="J1317" i="61"/>
  <c r="V1317" i="61" s="1"/>
  <c r="I1317" i="61"/>
  <c r="J1233" i="61"/>
  <c r="V1233" i="61" s="1"/>
  <c r="L1233" i="61"/>
  <c r="X1233" i="61" s="1"/>
  <c r="I1233" i="61"/>
  <c r="M1233" i="61"/>
  <c r="Y1233" i="61" s="1"/>
  <c r="K1233" i="61"/>
  <c r="W1233" i="61" s="1"/>
  <c r="L1148" i="61"/>
  <c r="X1148" i="61" s="1"/>
  <c r="I1148" i="61"/>
  <c r="J1148" i="61"/>
  <c r="V1148" i="61" s="1"/>
  <c r="M1148" i="61"/>
  <c r="Y1148" i="61" s="1"/>
  <c r="K1148" i="61"/>
  <c r="W1148" i="61" s="1"/>
  <c r="M1063" i="61"/>
  <c r="Y1063" i="61" s="1"/>
  <c r="J1063" i="61"/>
  <c r="V1063" i="61" s="1"/>
  <c r="L1063" i="61"/>
  <c r="X1063" i="61" s="1"/>
  <c r="K1063" i="61"/>
  <c r="W1063" i="61" s="1"/>
  <c r="I1063" i="61"/>
  <c r="J977" i="61"/>
  <c r="V977" i="61" s="1"/>
  <c r="L977" i="61"/>
  <c r="X977" i="61" s="1"/>
  <c r="I977" i="61"/>
  <c r="M977" i="61"/>
  <c r="Y977" i="61" s="1"/>
  <c r="K977" i="61"/>
  <c r="W977" i="61" s="1"/>
  <c r="I924" i="61"/>
  <c r="M924" i="61"/>
  <c r="Y924" i="61" s="1"/>
  <c r="K924" i="61"/>
  <c r="W924" i="61" s="1"/>
  <c r="L924" i="61"/>
  <c r="X924" i="61" s="1"/>
  <c r="J924" i="61"/>
  <c r="V924" i="61" s="1"/>
  <c r="I1631" i="61"/>
  <c r="L1631" i="61"/>
  <c r="X1631" i="61" s="1"/>
  <c r="J1631" i="61"/>
  <c r="V1631" i="61" s="1"/>
  <c r="M1631" i="61"/>
  <c r="Y1631" i="61" s="1"/>
  <c r="K1631" i="61"/>
  <c r="W1631" i="61" s="1"/>
  <c r="L1559" i="61"/>
  <c r="X1559" i="61" s="1"/>
  <c r="I1559" i="61"/>
  <c r="M1559" i="61"/>
  <c r="Y1559" i="61" s="1"/>
  <c r="K1559" i="61"/>
  <c r="W1559" i="61" s="1"/>
  <c r="J1559" i="61"/>
  <c r="V1559" i="61" s="1"/>
  <c r="L1296" i="61"/>
  <c r="X1296" i="61" s="1"/>
  <c r="M1296" i="61"/>
  <c r="Y1296" i="61" s="1"/>
  <c r="J1296" i="61"/>
  <c r="V1296" i="61" s="1"/>
  <c r="K1296" i="61"/>
  <c r="W1296" i="61" s="1"/>
  <c r="I1296" i="61"/>
  <c r="L1189" i="61"/>
  <c r="X1189" i="61" s="1"/>
  <c r="K1189" i="61"/>
  <c r="W1189" i="61" s="1"/>
  <c r="I1189" i="61"/>
  <c r="M1189" i="61"/>
  <c r="Y1189" i="61" s="1"/>
  <c r="J1189" i="61"/>
  <c r="V1189" i="61" s="1"/>
  <c r="I1093" i="61"/>
  <c r="L1093" i="61"/>
  <c r="X1093" i="61" s="1"/>
  <c r="M1093" i="61"/>
  <c r="Y1093" i="61" s="1"/>
  <c r="J1093" i="61"/>
  <c r="V1093" i="61" s="1"/>
  <c r="K1093" i="61"/>
  <c r="W1093" i="61" s="1"/>
  <c r="L997" i="61"/>
  <c r="X997" i="61" s="1"/>
  <c r="K997" i="61"/>
  <c r="W997" i="61" s="1"/>
  <c r="M997" i="61"/>
  <c r="Y997" i="61" s="1"/>
  <c r="J997" i="61"/>
  <c r="V997" i="61" s="1"/>
  <c r="I997" i="61"/>
  <c r="M1344" i="61"/>
  <c r="Y1344" i="61" s="1"/>
  <c r="L1344" i="61"/>
  <c r="X1344" i="61" s="1"/>
  <c r="I1344" i="61"/>
  <c r="J1344" i="61"/>
  <c r="V1344" i="61" s="1"/>
  <c r="K1344" i="61"/>
  <c r="W1344" i="61" s="1"/>
  <c r="M1633" i="61"/>
  <c r="Y1633" i="61" s="1"/>
  <c r="J1633" i="61"/>
  <c r="V1633" i="61" s="1"/>
  <c r="I1633" i="61"/>
  <c r="K1633" i="61"/>
  <c r="W1633" i="61" s="1"/>
  <c r="L1633" i="61"/>
  <c r="X1633" i="61" s="1"/>
  <c r="M1601" i="61"/>
  <c r="Y1601" i="61" s="1"/>
  <c r="J1601" i="61"/>
  <c r="V1601" i="61" s="1"/>
  <c r="I1601" i="61"/>
  <c r="K1601" i="61"/>
  <c r="W1601" i="61" s="1"/>
  <c r="L1601" i="61"/>
  <c r="X1601" i="61" s="1"/>
  <c r="J1569" i="61"/>
  <c r="V1569" i="61" s="1"/>
  <c r="M1569" i="61"/>
  <c r="Y1569" i="61" s="1"/>
  <c r="L1569" i="61"/>
  <c r="X1569" i="61" s="1"/>
  <c r="K1569" i="61"/>
  <c r="W1569" i="61" s="1"/>
  <c r="I1569" i="61"/>
  <c r="M1529" i="61"/>
  <c r="Y1529" i="61" s="1"/>
  <c r="L1529" i="61"/>
  <c r="X1529" i="61" s="1"/>
  <c r="K1529" i="61"/>
  <c r="W1529" i="61" s="1"/>
  <c r="J1529" i="61"/>
  <c r="V1529" i="61" s="1"/>
  <c r="I1529" i="61"/>
  <c r="L1465" i="61"/>
  <c r="X1465" i="61" s="1"/>
  <c r="J1465" i="61"/>
  <c r="V1465" i="61" s="1"/>
  <c r="K1465" i="61"/>
  <c r="W1465" i="61" s="1"/>
  <c r="M1465" i="61"/>
  <c r="Y1465" i="61" s="1"/>
  <c r="I1465" i="61"/>
  <c r="L1301" i="61"/>
  <c r="X1301" i="61" s="1"/>
  <c r="I1301" i="61"/>
  <c r="J1301" i="61"/>
  <c r="V1301" i="61" s="1"/>
  <c r="K1301" i="61"/>
  <c r="W1301" i="61" s="1"/>
  <c r="M1301" i="61"/>
  <c r="Y1301" i="61" s="1"/>
  <c r="J1216" i="61"/>
  <c r="V1216" i="61" s="1"/>
  <c r="K1216" i="61"/>
  <c r="W1216" i="61" s="1"/>
  <c r="L1216" i="61"/>
  <c r="X1216" i="61" s="1"/>
  <c r="M1216" i="61"/>
  <c r="Y1216" i="61" s="1"/>
  <c r="I1216" i="61"/>
  <c r="I1131" i="61"/>
  <c r="L1131" i="61"/>
  <c r="X1131" i="61" s="1"/>
  <c r="M1131" i="61"/>
  <c r="Y1131" i="61" s="1"/>
  <c r="K1131" i="61"/>
  <c r="W1131" i="61" s="1"/>
  <c r="J1131" i="61"/>
  <c r="V1131" i="61" s="1"/>
  <c r="K1056" i="61"/>
  <c r="W1056" i="61" s="1"/>
  <c r="L1056" i="61"/>
  <c r="X1056" i="61" s="1"/>
  <c r="M1056" i="61"/>
  <c r="Y1056" i="61" s="1"/>
  <c r="J1056" i="61"/>
  <c r="V1056" i="61" s="1"/>
  <c r="I1056" i="61"/>
  <c r="I971" i="61"/>
  <c r="M971" i="61"/>
  <c r="Y971" i="61" s="1"/>
  <c r="K971" i="61"/>
  <c r="W971" i="61" s="1"/>
  <c r="L971" i="61"/>
  <c r="X971" i="61" s="1"/>
  <c r="J971" i="61"/>
  <c r="V971" i="61" s="1"/>
  <c r="M1661" i="61"/>
  <c r="Y1661" i="61" s="1"/>
  <c r="J1661" i="61"/>
  <c r="V1661" i="61" s="1"/>
  <c r="K1661" i="61"/>
  <c r="W1661" i="61" s="1"/>
  <c r="L1661" i="61"/>
  <c r="X1661" i="61" s="1"/>
  <c r="I1661" i="61"/>
  <c r="J1589" i="61"/>
  <c r="V1589" i="61" s="1"/>
  <c r="M1589" i="61"/>
  <c r="Y1589" i="61" s="1"/>
  <c r="K1589" i="61"/>
  <c r="W1589" i="61" s="1"/>
  <c r="L1589" i="61"/>
  <c r="X1589" i="61" s="1"/>
  <c r="I1589" i="61"/>
  <c r="J1521" i="61"/>
  <c r="V1521" i="61" s="1"/>
  <c r="M1521" i="61"/>
  <c r="Y1521" i="61" s="1"/>
  <c r="L1521" i="61"/>
  <c r="X1521" i="61" s="1"/>
  <c r="K1521" i="61"/>
  <c r="W1521" i="61" s="1"/>
  <c r="I1521" i="61"/>
  <c r="I1308" i="61"/>
  <c r="M1308" i="61"/>
  <c r="Y1308" i="61" s="1"/>
  <c r="J1308" i="61"/>
  <c r="V1308" i="61" s="1"/>
  <c r="L1308" i="61"/>
  <c r="X1308" i="61" s="1"/>
  <c r="K1308" i="61"/>
  <c r="W1308" i="61" s="1"/>
  <c r="M1223" i="61"/>
  <c r="Y1223" i="61" s="1"/>
  <c r="J1223" i="61"/>
  <c r="V1223" i="61" s="1"/>
  <c r="K1223" i="61"/>
  <c r="W1223" i="61" s="1"/>
  <c r="L1223" i="61"/>
  <c r="X1223" i="61" s="1"/>
  <c r="I1223" i="61"/>
  <c r="L1137" i="61"/>
  <c r="X1137" i="61" s="1"/>
  <c r="I1137" i="61"/>
  <c r="M1137" i="61"/>
  <c r="Y1137" i="61" s="1"/>
  <c r="K1137" i="61"/>
  <c r="W1137" i="61" s="1"/>
  <c r="J1137" i="61"/>
  <c r="V1137" i="61" s="1"/>
  <c r="L1052" i="61"/>
  <c r="X1052" i="61" s="1"/>
  <c r="J1052" i="61"/>
  <c r="V1052" i="61" s="1"/>
  <c r="I1052" i="61"/>
  <c r="M1052" i="61"/>
  <c r="Y1052" i="61" s="1"/>
  <c r="K1052" i="61"/>
  <c r="W1052" i="61" s="1"/>
  <c r="I956" i="61"/>
  <c r="M956" i="61"/>
  <c r="Y956" i="61" s="1"/>
  <c r="L956" i="61"/>
  <c r="X956" i="61" s="1"/>
  <c r="J956" i="61"/>
  <c r="V956" i="61" s="1"/>
  <c r="K956" i="61"/>
  <c r="W956" i="61" s="1"/>
  <c r="J1639" i="61"/>
  <c r="V1639" i="61" s="1"/>
  <c r="I1639" i="61"/>
  <c r="L1639" i="61"/>
  <c r="X1639" i="61" s="1"/>
  <c r="K1639" i="61"/>
  <c r="W1639" i="61" s="1"/>
  <c r="M1639" i="61"/>
  <c r="Y1639" i="61" s="1"/>
  <c r="I1599" i="61"/>
  <c r="L1599" i="61"/>
  <c r="X1599" i="61" s="1"/>
  <c r="J1599" i="61"/>
  <c r="V1599" i="61" s="1"/>
  <c r="M1599" i="61"/>
  <c r="Y1599" i="61" s="1"/>
  <c r="K1599" i="61"/>
  <c r="W1599" i="61" s="1"/>
  <c r="M1511" i="61"/>
  <c r="Y1511" i="61" s="1"/>
  <c r="I1511" i="61"/>
  <c r="L1511" i="61"/>
  <c r="X1511" i="61" s="1"/>
  <c r="K1511" i="61"/>
  <c r="W1511" i="61" s="1"/>
  <c r="J1511" i="61"/>
  <c r="V1511" i="61" s="1"/>
  <c r="L1447" i="61"/>
  <c r="X1447" i="61" s="1"/>
  <c r="M1447" i="61"/>
  <c r="Y1447" i="61" s="1"/>
  <c r="K1447" i="61"/>
  <c r="W1447" i="61" s="1"/>
  <c r="J1447" i="61"/>
  <c r="V1447" i="61" s="1"/>
  <c r="I1447" i="61"/>
  <c r="I1275" i="61"/>
  <c r="M1275" i="61"/>
  <c r="Y1275" i="61" s="1"/>
  <c r="K1275" i="61"/>
  <c r="W1275" i="61" s="1"/>
  <c r="L1275" i="61"/>
  <c r="X1275" i="61" s="1"/>
  <c r="J1275" i="61"/>
  <c r="V1275" i="61" s="1"/>
  <c r="L1200" i="61"/>
  <c r="X1200" i="61" s="1"/>
  <c r="K1200" i="61"/>
  <c r="W1200" i="61" s="1"/>
  <c r="M1200" i="61"/>
  <c r="Y1200" i="61" s="1"/>
  <c r="I1200" i="61"/>
  <c r="J1200" i="61"/>
  <c r="V1200" i="61" s="1"/>
  <c r="I1115" i="61"/>
  <c r="M1115" i="61"/>
  <c r="Y1115" i="61" s="1"/>
  <c r="K1115" i="61"/>
  <c r="W1115" i="61" s="1"/>
  <c r="J1115" i="61"/>
  <c r="V1115" i="61" s="1"/>
  <c r="L1115" i="61"/>
  <c r="X1115" i="61" s="1"/>
  <c r="L1040" i="61"/>
  <c r="X1040" i="61" s="1"/>
  <c r="J1040" i="61"/>
  <c r="V1040" i="61" s="1"/>
  <c r="K1040" i="61"/>
  <c r="W1040" i="61" s="1"/>
  <c r="M1040" i="61"/>
  <c r="Y1040" i="61" s="1"/>
  <c r="I1040" i="61"/>
  <c r="J976" i="61"/>
  <c r="V976" i="61" s="1"/>
  <c r="L976" i="61"/>
  <c r="X976" i="61" s="1"/>
  <c r="M976" i="61"/>
  <c r="Y976" i="61" s="1"/>
  <c r="K976" i="61"/>
  <c r="W976" i="61" s="1"/>
  <c r="I976" i="61"/>
  <c r="M923" i="61"/>
  <c r="Y923" i="61" s="1"/>
  <c r="L923" i="61"/>
  <c r="X923" i="61" s="1"/>
  <c r="I923" i="61"/>
  <c r="J923" i="61"/>
  <c r="V923" i="61" s="1"/>
  <c r="K923" i="61"/>
  <c r="W923" i="61" s="1"/>
  <c r="I1313" i="61"/>
  <c r="M1313" i="61"/>
  <c r="Y1313" i="61" s="1"/>
  <c r="J1313" i="61"/>
  <c r="V1313" i="61" s="1"/>
  <c r="L1313" i="61"/>
  <c r="X1313" i="61" s="1"/>
  <c r="K1313" i="61"/>
  <c r="W1313" i="61" s="1"/>
  <c r="I1271" i="61"/>
  <c r="M1271" i="61"/>
  <c r="Y1271" i="61" s="1"/>
  <c r="L1271" i="61"/>
  <c r="X1271" i="61" s="1"/>
  <c r="J1271" i="61"/>
  <c r="V1271" i="61" s="1"/>
  <c r="K1271" i="61"/>
  <c r="W1271" i="61" s="1"/>
  <c r="M1228" i="61"/>
  <c r="Y1228" i="61" s="1"/>
  <c r="L1228" i="61"/>
  <c r="X1228" i="61" s="1"/>
  <c r="I1228" i="61"/>
  <c r="K1228" i="61"/>
  <c r="W1228" i="61" s="1"/>
  <c r="J1228" i="61"/>
  <c r="V1228" i="61" s="1"/>
  <c r="I1185" i="61"/>
  <c r="M1185" i="61"/>
  <c r="Y1185" i="61" s="1"/>
  <c r="J1185" i="61"/>
  <c r="V1185" i="61" s="1"/>
  <c r="L1185" i="61"/>
  <c r="X1185" i="61" s="1"/>
  <c r="K1185" i="61"/>
  <c r="W1185" i="61" s="1"/>
  <c r="J1143" i="61"/>
  <c r="V1143" i="61" s="1"/>
  <c r="M1143" i="61"/>
  <c r="Y1143" i="61" s="1"/>
  <c r="L1143" i="61"/>
  <c r="X1143" i="61" s="1"/>
  <c r="I1143" i="61"/>
  <c r="K1143" i="61"/>
  <c r="W1143" i="61" s="1"/>
  <c r="I1100" i="61"/>
  <c r="M1100" i="61"/>
  <c r="Y1100" i="61" s="1"/>
  <c r="K1100" i="61"/>
  <c r="W1100" i="61" s="1"/>
  <c r="L1100" i="61"/>
  <c r="X1100" i="61" s="1"/>
  <c r="J1100" i="61"/>
  <c r="V1100" i="61" s="1"/>
  <c r="I1057" i="61"/>
  <c r="M1057" i="61"/>
  <c r="Y1057" i="61" s="1"/>
  <c r="L1057" i="61"/>
  <c r="X1057" i="61" s="1"/>
  <c r="J1057" i="61"/>
  <c r="V1057" i="61" s="1"/>
  <c r="K1057" i="61"/>
  <c r="W1057" i="61" s="1"/>
  <c r="J1015" i="61"/>
  <c r="V1015" i="61" s="1"/>
  <c r="L1015" i="61"/>
  <c r="X1015" i="61" s="1"/>
  <c r="I1015" i="61"/>
  <c r="M1015" i="61"/>
  <c r="Y1015" i="61" s="1"/>
  <c r="K1015" i="61"/>
  <c r="W1015" i="61" s="1"/>
  <c r="M972" i="61"/>
  <c r="Y972" i="61" s="1"/>
  <c r="L972" i="61"/>
  <c r="X972" i="61" s="1"/>
  <c r="K972" i="61"/>
  <c r="W972" i="61" s="1"/>
  <c r="I972" i="61"/>
  <c r="J972" i="61"/>
  <c r="V972" i="61" s="1"/>
  <c r="M929" i="61"/>
  <c r="Y929" i="61" s="1"/>
  <c r="L929" i="61"/>
  <c r="X929" i="61" s="1"/>
  <c r="I929" i="61"/>
  <c r="K929" i="61"/>
  <c r="W929" i="61" s="1"/>
  <c r="J929" i="61"/>
  <c r="V929" i="61" s="1"/>
  <c r="J1659" i="61"/>
  <c r="V1659" i="61" s="1"/>
  <c r="I1659" i="61"/>
  <c r="L1659" i="61"/>
  <c r="X1659" i="61" s="1"/>
  <c r="M1659" i="61"/>
  <c r="Y1659" i="61" s="1"/>
  <c r="K1659" i="61"/>
  <c r="W1659" i="61" s="1"/>
  <c r="J1627" i="61"/>
  <c r="V1627" i="61" s="1"/>
  <c r="I1627" i="61"/>
  <c r="L1627" i="61"/>
  <c r="X1627" i="61" s="1"/>
  <c r="M1627" i="61"/>
  <c r="Y1627" i="61" s="1"/>
  <c r="K1627" i="61"/>
  <c r="W1627" i="61" s="1"/>
  <c r="J1595" i="61"/>
  <c r="V1595" i="61" s="1"/>
  <c r="I1595" i="61"/>
  <c r="M1595" i="61"/>
  <c r="Y1595" i="61" s="1"/>
  <c r="L1595" i="61"/>
  <c r="X1595" i="61" s="1"/>
  <c r="K1595" i="61"/>
  <c r="W1595" i="61" s="1"/>
  <c r="J1563" i="61"/>
  <c r="V1563" i="61" s="1"/>
  <c r="I1563" i="61"/>
  <c r="L1563" i="61"/>
  <c r="X1563" i="61" s="1"/>
  <c r="M1563" i="61"/>
  <c r="Y1563" i="61" s="1"/>
  <c r="K1563" i="61"/>
  <c r="W1563" i="61" s="1"/>
  <c r="I1519" i="61"/>
  <c r="J1519" i="61"/>
  <c r="V1519" i="61" s="1"/>
  <c r="L1519" i="61"/>
  <c r="X1519" i="61" s="1"/>
  <c r="K1519" i="61"/>
  <c r="W1519" i="61" s="1"/>
  <c r="M1519" i="61"/>
  <c r="Y1519" i="61" s="1"/>
  <c r="J1455" i="61"/>
  <c r="V1455" i="61" s="1"/>
  <c r="L1455" i="61"/>
  <c r="X1455" i="61" s="1"/>
  <c r="M1455" i="61"/>
  <c r="Y1455" i="61" s="1"/>
  <c r="K1455" i="61"/>
  <c r="W1455" i="61" s="1"/>
  <c r="I1455" i="61"/>
  <c r="K1305" i="61"/>
  <c r="W1305" i="61" s="1"/>
  <c r="I1305" i="61"/>
  <c r="L1305" i="61"/>
  <c r="X1305" i="61" s="1"/>
  <c r="J1305" i="61"/>
  <c r="V1305" i="61" s="1"/>
  <c r="M1305" i="61"/>
  <c r="Y1305" i="61" s="1"/>
  <c r="J1284" i="61"/>
  <c r="V1284" i="61" s="1"/>
  <c r="M1284" i="61"/>
  <c r="Y1284" i="61" s="1"/>
  <c r="I1284" i="61"/>
  <c r="K1284" i="61"/>
  <c r="W1284" i="61" s="1"/>
  <c r="L1284" i="61"/>
  <c r="X1284" i="61" s="1"/>
  <c r="M1263" i="61"/>
  <c r="Y1263" i="61" s="1"/>
  <c r="L1263" i="61"/>
  <c r="X1263" i="61" s="1"/>
  <c r="I1263" i="61"/>
  <c r="J1263" i="61"/>
  <c r="V1263" i="61" s="1"/>
  <c r="K1263" i="61"/>
  <c r="W1263" i="61" s="1"/>
  <c r="K1241" i="61"/>
  <c r="W1241" i="61" s="1"/>
  <c r="I1241" i="61"/>
  <c r="J1241" i="61"/>
  <c r="V1241" i="61" s="1"/>
  <c r="L1241" i="61"/>
  <c r="X1241" i="61" s="1"/>
  <c r="M1241" i="61"/>
  <c r="Y1241" i="61" s="1"/>
  <c r="J1220" i="61"/>
  <c r="V1220" i="61" s="1"/>
  <c r="M1220" i="61"/>
  <c r="Y1220" i="61" s="1"/>
  <c r="L1220" i="61"/>
  <c r="X1220" i="61" s="1"/>
  <c r="K1220" i="61"/>
  <c r="W1220" i="61" s="1"/>
  <c r="I1220" i="61"/>
  <c r="M1199" i="61"/>
  <c r="Y1199" i="61" s="1"/>
  <c r="L1199" i="61"/>
  <c r="X1199" i="61" s="1"/>
  <c r="K1199" i="61"/>
  <c r="W1199" i="61" s="1"/>
  <c r="I1199" i="61"/>
  <c r="J1199" i="61"/>
  <c r="V1199" i="61" s="1"/>
  <c r="K1177" i="61"/>
  <c r="W1177" i="61" s="1"/>
  <c r="I1177" i="61"/>
  <c r="L1177" i="61"/>
  <c r="X1177" i="61" s="1"/>
  <c r="J1177" i="61"/>
  <c r="V1177" i="61" s="1"/>
  <c r="M1177" i="61"/>
  <c r="Y1177" i="61" s="1"/>
  <c r="J1156" i="61"/>
  <c r="V1156" i="61" s="1"/>
  <c r="M1156" i="61"/>
  <c r="Y1156" i="61" s="1"/>
  <c r="L1156" i="61"/>
  <c r="X1156" i="61" s="1"/>
  <c r="K1156" i="61"/>
  <c r="W1156" i="61" s="1"/>
  <c r="I1156" i="61"/>
  <c r="M1135" i="61"/>
  <c r="Y1135" i="61" s="1"/>
  <c r="L1135" i="61"/>
  <c r="X1135" i="61" s="1"/>
  <c r="K1135" i="61"/>
  <c r="W1135" i="61" s="1"/>
  <c r="I1135" i="61"/>
  <c r="J1135" i="61"/>
  <c r="V1135" i="61" s="1"/>
  <c r="K1113" i="61"/>
  <c r="W1113" i="61" s="1"/>
  <c r="I1113" i="61"/>
  <c r="L1113" i="61"/>
  <c r="X1113" i="61" s="1"/>
  <c r="J1113" i="61"/>
  <c r="V1113" i="61" s="1"/>
  <c r="M1113" i="61"/>
  <c r="Y1113" i="61" s="1"/>
  <c r="L1092" i="61"/>
  <c r="X1092" i="61" s="1"/>
  <c r="J1092" i="61"/>
  <c r="V1092" i="61" s="1"/>
  <c r="I1092" i="61"/>
  <c r="M1092" i="61"/>
  <c r="Y1092" i="61" s="1"/>
  <c r="K1092" i="61"/>
  <c r="W1092" i="61" s="1"/>
  <c r="M1071" i="61"/>
  <c r="Y1071" i="61" s="1"/>
  <c r="L1071" i="61"/>
  <c r="X1071" i="61" s="1"/>
  <c r="K1071" i="61"/>
  <c r="W1071" i="61" s="1"/>
  <c r="J1071" i="61"/>
  <c r="V1071" i="61" s="1"/>
  <c r="I1071" i="61"/>
  <c r="K1049" i="61"/>
  <c r="W1049" i="61" s="1"/>
  <c r="I1049" i="61"/>
  <c r="L1049" i="61"/>
  <c r="X1049" i="61" s="1"/>
  <c r="J1049" i="61"/>
  <c r="V1049" i="61" s="1"/>
  <c r="M1049" i="61"/>
  <c r="Y1049" i="61" s="1"/>
  <c r="L1028" i="61"/>
  <c r="X1028" i="61" s="1"/>
  <c r="J1028" i="61"/>
  <c r="V1028" i="61" s="1"/>
  <c r="I1028" i="61"/>
  <c r="M1028" i="61"/>
  <c r="Y1028" i="61" s="1"/>
  <c r="K1028" i="61"/>
  <c r="W1028" i="61" s="1"/>
  <c r="J1007" i="61"/>
  <c r="V1007" i="61" s="1"/>
  <c r="L1007" i="61"/>
  <c r="X1007" i="61" s="1"/>
  <c r="M1007" i="61"/>
  <c r="Y1007" i="61" s="1"/>
  <c r="K1007" i="61"/>
  <c r="W1007" i="61" s="1"/>
  <c r="I1007" i="61"/>
  <c r="K985" i="61"/>
  <c r="W985" i="61" s="1"/>
  <c r="I985" i="61"/>
  <c r="L985" i="61"/>
  <c r="X985" i="61" s="1"/>
  <c r="J985" i="61"/>
  <c r="V985" i="61" s="1"/>
  <c r="M985" i="61"/>
  <c r="Y985" i="61" s="1"/>
  <c r="J964" i="61"/>
  <c r="V964" i="61" s="1"/>
  <c r="M964" i="61"/>
  <c r="Y964" i="61" s="1"/>
  <c r="I964" i="61"/>
  <c r="K964" i="61"/>
  <c r="W964" i="61" s="1"/>
  <c r="L964" i="61"/>
  <c r="X964" i="61" s="1"/>
  <c r="I943" i="61"/>
  <c r="J943" i="61"/>
  <c r="V943" i="61" s="1"/>
  <c r="K943" i="61"/>
  <c r="W943" i="61" s="1"/>
  <c r="M943" i="61"/>
  <c r="Y943" i="61" s="1"/>
  <c r="L943" i="61"/>
  <c r="X943" i="61" s="1"/>
  <c r="J921" i="61"/>
  <c r="V921" i="61" s="1"/>
  <c r="L921" i="61"/>
  <c r="X921" i="61" s="1"/>
  <c r="M921" i="61"/>
  <c r="Y921" i="61" s="1"/>
  <c r="K921" i="61"/>
  <c r="W921" i="61" s="1"/>
  <c r="I921" i="61"/>
  <c r="I1327" i="61"/>
  <c r="M1327" i="61"/>
  <c r="Y1327" i="61" s="1"/>
  <c r="J1327" i="61"/>
  <c r="V1327" i="61" s="1"/>
  <c r="K1327" i="61"/>
  <c r="W1327" i="61" s="1"/>
  <c r="L1327" i="61"/>
  <c r="X1327" i="61" s="1"/>
  <c r="J1359" i="61"/>
  <c r="V1359" i="61" s="1"/>
  <c r="K1359" i="61"/>
  <c r="L1359" i="61"/>
  <c r="X1359" i="61" s="1"/>
  <c r="M1359" i="61"/>
  <c r="Y1359" i="61" s="1"/>
  <c r="I1359" i="61"/>
  <c r="U1359" i="61" s="1"/>
  <c r="K1343" i="61"/>
  <c r="I1343" i="61"/>
  <c r="U1343" i="61" s="1"/>
  <c r="M1343" i="61"/>
  <c r="Y1343" i="61" s="1"/>
  <c r="J1343" i="61"/>
  <c r="V1343" i="61" s="1"/>
  <c r="L1343" i="61"/>
  <c r="X1343" i="61" s="1"/>
  <c r="M1523" i="61"/>
  <c r="Y1523" i="61" s="1"/>
  <c r="L1523" i="61"/>
  <c r="X1523" i="61" s="1"/>
  <c r="I1523" i="61"/>
  <c r="J1523" i="61"/>
  <c r="V1523" i="61" s="1"/>
  <c r="K1523" i="61"/>
  <c r="W1523" i="61" s="1"/>
  <c r="M1491" i="61"/>
  <c r="Y1491" i="61" s="1"/>
  <c r="J1491" i="61"/>
  <c r="V1491" i="61" s="1"/>
  <c r="L1491" i="61"/>
  <c r="X1491" i="61" s="1"/>
  <c r="I1491" i="61"/>
  <c r="K1491" i="61"/>
  <c r="W1491" i="61" s="1"/>
  <c r="J1459" i="61"/>
  <c r="V1459" i="61" s="1"/>
  <c r="L1459" i="61"/>
  <c r="X1459" i="61" s="1"/>
  <c r="I1459" i="61"/>
  <c r="M1459" i="61"/>
  <c r="Y1459" i="61" s="1"/>
  <c r="K1459" i="61"/>
  <c r="W1459" i="61" s="1"/>
  <c r="J1407" i="61"/>
  <c r="V1407" i="61" s="1"/>
  <c r="L1407" i="61"/>
  <c r="X1407" i="61" s="1"/>
  <c r="K1407" i="61"/>
  <c r="W1407" i="61" s="1"/>
  <c r="I1407" i="61"/>
  <c r="M1407" i="61"/>
  <c r="Y1407" i="61" s="1"/>
  <c r="K1304" i="61"/>
  <c r="W1304" i="61" s="1"/>
  <c r="I1304" i="61"/>
  <c r="M1304" i="61"/>
  <c r="Y1304" i="61" s="1"/>
  <c r="L1304" i="61"/>
  <c r="X1304" i="61" s="1"/>
  <c r="J1304" i="61"/>
  <c r="V1304" i="61" s="1"/>
  <c r="J1283" i="61"/>
  <c r="V1283" i="61" s="1"/>
  <c r="K1283" i="61"/>
  <c r="W1283" i="61" s="1"/>
  <c r="I1283" i="61"/>
  <c r="L1283" i="61"/>
  <c r="X1283" i="61" s="1"/>
  <c r="M1283" i="61"/>
  <c r="Y1283" i="61" s="1"/>
  <c r="I1261" i="61"/>
  <c r="K1261" i="61"/>
  <c r="W1261" i="61" s="1"/>
  <c r="M1261" i="61"/>
  <c r="Y1261" i="61" s="1"/>
  <c r="J1261" i="61"/>
  <c r="V1261" i="61" s="1"/>
  <c r="L1261" i="61"/>
  <c r="X1261" i="61" s="1"/>
  <c r="I1240" i="61"/>
  <c r="M1240" i="61"/>
  <c r="Y1240" i="61" s="1"/>
  <c r="L1240" i="61"/>
  <c r="X1240" i="61" s="1"/>
  <c r="J1240" i="61"/>
  <c r="V1240" i="61" s="1"/>
  <c r="K1240" i="61"/>
  <c r="W1240" i="61" s="1"/>
  <c r="J1219" i="61"/>
  <c r="V1219" i="61" s="1"/>
  <c r="I1219" i="61"/>
  <c r="L1219" i="61"/>
  <c r="X1219" i="61" s="1"/>
  <c r="M1219" i="61"/>
  <c r="Y1219" i="61" s="1"/>
  <c r="K1219" i="61"/>
  <c r="W1219" i="61" s="1"/>
  <c r="K1197" i="61"/>
  <c r="W1197" i="61" s="1"/>
  <c r="I1197" i="61"/>
  <c r="M1197" i="61"/>
  <c r="Y1197" i="61" s="1"/>
  <c r="J1197" i="61"/>
  <c r="V1197" i="61" s="1"/>
  <c r="L1197" i="61"/>
  <c r="X1197" i="61" s="1"/>
  <c r="I1176" i="61"/>
  <c r="M1176" i="61"/>
  <c r="Y1176" i="61" s="1"/>
  <c r="L1176" i="61"/>
  <c r="X1176" i="61" s="1"/>
  <c r="K1176" i="61"/>
  <c r="W1176" i="61" s="1"/>
  <c r="J1176" i="61"/>
  <c r="V1176" i="61" s="1"/>
  <c r="J1155" i="61"/>
  <c r="V1155" i="61" s="1"/>
  <c r="I1155" i="61"/>
  <c r="L1155" i="61"/>
  <c r="X1155" i="61" s="1"/>
  <c r="M1155" i="61"/>
  <c r="Y1155" i="61" s="1"/>
  <c r="K1155" i="61"/>
  <c r="W1155" i="61" s="1"/>
  <c r="K1133" i="61"/>
  <c r="W1133" i="61" s="1"/>
  <c r="I1133" i="61"/>
  <c r="M1133" i="61"/>
  <c r="Y1133" i="61" s="1"/>
  <c r="J1133" i="61"/>
  <c r="V1133" i="61" s="1"/>
  <c r="L1133" i="61"/>
  <c r="X1133" i="61" s="1"/>
  <c r="J1112" i="61"/>
  <c r="V1112" i="61" s="1"/>
  <c r="I1112" i="61"/>
  <c r="M1112" i="61"/>
  <c r="Y1112" i="61" s="1"/>
  <c r="L1112" i="61"/>
  <c r="X1112" i="61" s="1"/>
  <c r="K1112" i="61"/>
  <c r="W1112" i="61" s="1"/>
  <c r="L1091" i="61"/>
  <c r="X1091" i="61" s="1"/>
  <c r="J1091" i="61"/>
  <c r="V1091" i="61" s="1"/>
  <c r="I1091" i="61"/>
  <c r="M1091" i="61"/>
  <c r="Y1091" i="61" s="1"/>
  <c r="K1091" i="61"/>
  <c r="W1091" i="61" s="1"/>
  <c r="K1069" i="61"/>
  <c r="W1069" i="61" s="1"/>
  <c r="I1069" i="61"/>
  <c r="M1069" i="61"/>
  <c r="Y1069" i="61" s="1"/>
  <c r="J1069" i="61"/>
  <c r="V1069" i="61" s="1"/>
  <c r="L1069" i="61"/>
  <c r="X1069" i="61" s="1"/>
  <c r="J1048" i="61"/>
  <c r="V1048" i="61" s="1"/>
  <c r="I1048" i="61"/>
  <c r="M1048" i="61"/>
  <c r="Y1048" i="61" s="1"/>
  <c r="L1048" i="61"/>
  <c r="X1048" i="61" s="1"/>
  <c r="K1048" i="61"/>
  <c r="W1048" i="61" s="1"/>
  <c r="J1027" i="61"/>
  <c r="V1027" i="61" s="1"/>
  <c r="I1027" i="61"/>
  <c r="L1027" i="61"/>
  <c r="X1027" i="61" s="1"/>
  <c r="K1027" i="61"/>
  <c r="W1027" i="61" s="1"/>
  <c r="M1027" i="61"/>
  <c r="Y1027" i="61" s="1"/>
  <c r="K1005" i="61"/>
  <c r="W1005" i="61" s="1"/>
  <c r="I1005" i="61"/>
  <c r="M1005" i="61"/>
  <c r="Y1005" i="61" s="1"/>
  <c r="J1005" i="61"/>
  <c r="V1005" i="61" s="1"/>
  <c r="L1005" i="61"/>
  <c r="X1005" i="61" s="1"/>
  <c r="J984" i="61"/>
  <c r="V984" i="61" s="1"/>
  <c r="I984" i="61"/>
  <c r="M984" i="61"/>
  <c r="Y984" i="61" s="1"/>
  <c r="K984" i="61"/>
  <c r="W984" i="61" s="1"/>
  <c r="L984" i="61"/>
  <c r="X984" i="61" s="1"/>
  <c r="J963" i="61"/>
  <c r="V963" i="61" s="1"/>
  <c r="L963" i="61"/>
  <c r="X963" i="61" s="1"/>
  <c r="I963" i="61"/>
  <c r="K963" i="61"/>
  <c r="W963" i="61" s="1"/>
  <c r="M963" i="61"/>
  <c r="Y963" i="61" s="1"/>
  <c r="J941" i="61"/>
  <c r="V941" i="61" s="1"/>
  <c r="L941" i="61"/>
  <c r="X941" i="61" s="1"/>
  <c r="I941" i="61"/>
  <c r="M941" i="61"/>
  <c r="Y941" i="61" s="1"/>
  <c r="K941" i="61"/>
  <c r="W941" i="61" s="1"/>
  <c r="M920" i="61"/>
  <c r="Y920" i="61" s="1"/>
  <c r="I920" i="61"/>
  <c r="J920" i="61"/>
  <c r="V920" i="61" s="1"/>
  <c r="K920" i="61"/>
  <c r="W920" i="61" s="1"/>
  <c r="L920" i="61"/>
  <c r="X920" i="61" s="1"/>
  <c r="L1342" i="61"/>
  <c r="X1342" i="61" s="1"/>
  <c r="I1342" i="61"/>
  <c r="K1342" i="61"/>
  <c r="W1342" i="61" s="1"/>
  <c r="M1342" i="61"/>
  <c r="Y1342" i="61" s="1"/>
  <c r="J1342" i="61"/>
  <c r="V1342" i="61" s="1"/>
  <c r="J1658" i="61"/>
  <c r="V1658" i="61" s="1"/>
  <c r="M1658" i="61"/>
  <c r="Y1658" i="61" s="1"/>
  <c r="K1658" i="61"/>
  <c r="W1658" i="61" s="1"/>
  <c r="I1658" i="61"/>
  <c r="L1658" i="61"/>
  <c r="X1658" i="61" s="1"/>
  <c r="L1650" i="61"/>
  <c r="X1650" i="61" s="1"/>
  <c r="M1650" i="61"/>
  <c r="Y1650" i="61" s="1"/>
  <c r="J1650" i="61"/>
  <c r="V1650" i="61" s="1"/>
  <c r="I1650" i="61"/>
  <c r="K1650" i="61"/>
  <c r="W1650" i="61" s="1"/>
  <c r="J1642" i="61"/>
  <c r="V1642" i="61" s="1"/>
  <c r="M1642" i="61"/>
  <c r="Y1642" i="61" s="1"/>
  <c r="L1642" i="61"/>
  <c r="X1642" i="61" s="1"/>
  <c r="K1642" i="61"/>
  <c r="W1642" i="61" s="1"/>
  <c r="I1642" i="61"/>
  <c r="M1634" i="61"/>
  <c r="Y1634" i="61" s="1"/>
  <c r="L1634" i="61"/>
  <c r="X1634" i="61" s="1"/>
  <c r="J1634" i="61"/>
  <c r="V1634" i="61" s="1"/>
  <c r="I1634" i="61"/>
  <c r="K1634" i="61"/>
  <c r="W1634" i="61" s="1"/>
  <c r="J1626" i="61"/>
  <c r="V1626" i="61" s="1"/>
  <c r="M1626" i="61"/>
  <c r="Y1626" i="61" s="1"/>
  <c r="K1626" i="61"/>
  <c r="W1626" i="61" s="1"/>
  <c r="I1626" i="61"/>
  <c r="L1626" i="61"/>
  <c r="X1626" i="61" s="1"/>
  <c r="L1618" i="61"/>
  <c r="X1618" i="61" s="1"/>
  <c r="M1618" i="61"/>
  <c r="Y1618" i="61" s="1"/>
  <c r="J1618" i="61"/>
  <c r="V1618" i="61" s="1"/>
  <c r="I1618" i="61"/>
  <c r="K1618" i="61"/>
  <c r="W1618" i="61" s="1"/>
  <c r="J1610" i="61"/>
  <c r="V1610" i="61" s="1"/>
  <c r="M1610" i="61"/>
  <c r="Y1610" i="61" s="1"/>
  <c r="L1610" i="61"/>
  <c r="X1610" i="61" s="1"/>
  <c r="K1610" i="61"/>
  <c r="W1610" i="61" s="1"/>
  <c r="I1610" i="61"/>
  <c r="M1602" i="61"/>
  <c r="Y1602" i="61" s="1"/>
  <c r="L1602" i="61"/>
  <c r="X1602" i="61" s="1"/>
  <c r="J1602" i="61"/>
  <c r="V1602" i="61" s="1"/>
  <c r="I1602" i="61"/>
  <c r="K1602" i="61"/>
  <c r="W1602" i="61" s="1"/>
  <c r="M1594" i="61"/>
  <c r="Y1594" i="61" s="1"/>
  <c r="K1594" i="61"/>
  <c r="W1594" i="61" s="1"/>
  <c r="J1594" i="61"/>
  <c r="V1594" i="61" s="1"/>
  <c r="I1594" i="61"/>
  <c r="L1594" i="61"/>
  <c r="X1594" i="61" s="1"/>
  <c r="L1586" i="61"/>
  <c r="X1586" i="61" s="1"/>
  <c r="M1586" i="61"/>
  <c r="Y1586" i="61" s="1"/>
  <c r="J1586" i="61"/>
  <c r="V1586" i="61" s="1"/>
  <c r="I1586" i="61"/>
  <c r="K1586" i="61"/>
  <c r="W1586" i="61" s="1"/>
  <c r="M1578" i="61"/>
  <c r="Y1578" i="61" s="1"/>
  <c r="L1578" i="61"/>
  <c r="X1578" i="61" s="1"/>
  <c r="J1578" i="61"/>
  <c r="V1578" i="61" s="1"/>
  <c r="I1578" i="61"/>
  <c r="K1578" i="61"/>
  <c r="W1578" i="61" s="1"/>
  <c r="M1570" i="61"/>
  <c r="Y1570" i="61" s="1"/>
  <c r="L1570" i="61"/>
  <c r="X1570" i="61" s="1"/>
  <c r="J1570" i="61"/>
  <c r="V1570" i="61" s="1"/>
  <c r="K1570" i="61"/>
  <c r="W1570" i="61" s="1"/>
  <c r="I1570" i="61"/>
  <c r="M1562" i="61"/>
  <c r="Y1562" i="61" s="1"/>
  <c r="K1562" i="61"/>
  <c r="W1562" i="61" s="1"/>
  <c r="J1562" i="61"/>
  <c r="V1562" i="61" s="1"/>
  <c r="I1562" i="61"/>
  <c r="L1562" i="61"/>
  <c r="X1562" i="61" s="1"/>
  <c r="L1554" i="61"/>
  <c r="X1554" i="61" s="1"/>
  <c r="M1554" i="61"/>
  <c r="Y1554" i="61" s="1"/>
  <c r="J1554" i="61"/>
  <c r="V1554" i="61" s="1"/>
  <c r="I1554" i="61"/>
  <c r="K1554" i="61"/>
  <c r="W1554" i="61" s="1"/>
  <c r="K1546" i="61"/>
  <c r="W1546" i="61" s="1"/>
  <c r="M1546" i="61"/>
  <c r="Y1546" i="61" s="1"/>
  <c r="J1546" i="61"/>
  <c r="V1546" i="61" s="1"/>
  <c r="I1546" i="61"/>
  <c r="L1546" i="61"/>
  <c r="X1546" i="61" s="1"/>
  <c r="I1517" i="61"/>
  <c r="L1517" i="61"/>
  <c r="X1517" i="61" s="1"/>
  <c r="K1517" i="61"/>
  <c r="W1517" i="61" s="1"/>
  <c r="J1517" i="61"/>
  <c r="V1517" i="61" s="1"/>
  <c r="M1517" i="61"/>
  <c r="Y1517" i="61" s="1"/>
  <c r="I1485" i="61"/>
  <c r="L1485" i="61"/>
  <c r="X1485" i="61" s="1"/>
  <c r="M1485" i="61"/>
  <c r="Y1485" i="61" s="1"/>
  <c r="J1485" i="61"/>
  <c r="V1485" i="61" s="1"/>
  <c r="K1485" i="61"/>
  <c r="W1485" i="61" s="1"/>
  <c r="L1453" i="61"/>
  <c r="X1453" i="61" s="1"/>
  <c r="J1453" i="61"/>
  <c r="V1453" i="61" s="1"/>
  <c r="I1453" i="61"/>
  <c r="K1453" i="61"/>
  <c r="W1453" i="61" s="1"/>
  <c r="M1453" i="61"/>
  <c r="Y1453" i="61" s="1"/>
  <c r="L1393" i="61"/>
  <c r="X1393" i="61" s="1"/>
  <c r="J1393" i="61"/>
  <c r="V1393" i="61" s="1"/>
  <c r="K1393" i="61"/>
  <c r="W1393" i="61" s="1"/>
  <c r="I1393" i="61"/>
  <c r="M1393" i="61"/>
  <c r="Y1393" i="61" s="1"/>
  <c r="L1540" i="61"/>
  <c r="X1540" i="61" s="1"/>
  <c r="I1540" i="61"/>
  <c r="J1540" i="61"/>
  <c r="V1540" i="61" s="1"/>
  <c r="M1540" i="61"/>
  <c r="Y1540" i="61" s="1"/>
  <c r="K1540" i="61"/>
  <c r="W1540" i="61" s="1"/>
  <c r="L1532" i="61"/>
  <c r="X1532" i="61" s="1"/>
  <c r="K1532" i="61"/>
  <c r="W1532" i="61" s="1"/>
  <c r="I1532" i="61"/>
  <c r="J1532" i="61"/>
  <c r="V1532" i="61" s="1"/>
  <c r="M1532" i="61"/>
  <c r="Y1532" i="61" s="1"/>
  <c r="L1524" i="61"/>
  <c r="X1524" i="61" s="1"/>
  <c r="I1524" i="61"/>
  <c r="J1524" i="61"/>
  <c r="V1524" i="61" s="1"/>
  <c r="M1524" i="61"/>
  <c r="Y1524" i="61" s="1"/>
  <c r="K1524" i="61"/>
  <c r="W1524" i="61" s="1"/>
  <c r="K1516" i="61"/>
  <c r="W1516" i="61" s="1"/>
  <c r="L1516" i="61"/>
  <c r="X1516" i="61" s="1"/>
  <c r="I1516" i="61"/>
  <c r="J1516" i="61"/>
  <c r="V1516" i="61" s="1"/>
  <c r="M1516" i="61"/>
  <c r="Y1516" i="61" s="1"/>
  <c r="L1508" i="61"/>
  <c r="X1508" i="61" s="1"/>
  <c r="I1508" i="61"/>
  <c r="K1508" i="61"/>
  <c r="W1508" i="61" s="1"/>
  <c r="J1508" i="61"/>
  <c r="V1508" i="61" s="1"/>
  <c r="M1508" i="61"/>
  <c r="Y1508" i="61" s="1"/>
  <c r="K1500" i="61"/>
  <c r="W1500" i="61" s="1"/>
  <c r="I1500" i="61"/>
  <c r="J1500" i="61"/>
  <c r="V1500" i="61" s="1"/>
  <c r="M1500" i="61"/>
  <c r="Y1500" i="61" s="1"/>
  <c r="L1500" i="61"/>
  <c r="X1500" i="61" s="1"/>
  <c r="I1492" i="61"/>
  <c r="L1492" i="61"/>
  <c r="X1492" i="61" s="1"/>
  <c r="J1492" i="61"/>
  <c r="V1492" i="61" s="1"/>
  <c r="K1492" i="61"/>
  <c r="W1492" i="61" s="1"/>
  <c r="M1492" i="61"/>
  <c r="Y1492" i="61" s="1"/>
  <c r="K1484" i="61"/>
  <c r="W1484" i="61" s="1"/>
  <c r="I1484" i="61"/>
  <c r="J1484" i="61"/>
  <c r="V1484" i="61" s="1"/>
  <c r="L1484" i="61"/>
  <c r="X1484" i="61" s="1"/>
  <c r="M1484" i="61"/>
  <c r="Y1484" i="61" s="1"/>
  <c r="L1476" i="61"/>
  <c r="X1476" i="61" s="1"/>
  <c r="I1476" i="61"/>
  <c r="J1476" i="61"/>
  <c r="V1476" i="61" s="1"/>
  <c r="M1476" i="61"/>
  <c r="Y1476" i="61" s="1"/>
  <c r="K1476" i="61"/>
  <c r="W1476" i="61" s="1"/>
  <c r="L1468" i="61"/>
  <c r="X1468" i="61" s="1"/>
  <c r="I1468" i="61"/>
  <c r="J1468" i="61"/>
  <c r="V1468" i="61" s="1"/>
  <c r="M1468" i="61"/>
  <c r="Y1468" i="61" s="1"/>
  <c r="K1468" i="61"/>
  <c r="W1468" i="61" s="1"/>
  <c r="L1460" i="61"/>
  <c r="X1460" i="61" s="1"/>
  <c r="I1460" i="61"/>
  <c r="J1460" i="61"/>
  <c r="V1460" i="61" s="1"/>
  <c r="M1460" i="61"/>
  <c r="Y1460" i="61" s="1"/>
  <c r="K1460" i="61"/>
  <c r="W1460" i="61" s="1"/>
  <c r="I1452" i="61"/>
  <c r="J1452" i="61"/>
  <c r="V1452" i="61" s="1"/>
  <c r="L1452" i="61"/>
  <c r="X1452" i="61" s="1"/>
  <c r="K1452" i="61"/>
  <c r="W1452" i="61" s="1"/>
  <c r="M1452" i="61"/>
  <c r="Y1452" i="61" s="1"/>
  <c r="L1435" i="61"/>
  <c r="X1435" i="61" s="1"/>
  <c r="J1435" i="61"/>
  <c r="V1435" i="61" s="1"/>
  <c r="K1435" i="61"/>
  <c r="W1435" i="61" s="1"/>
  <c r="M1435" i="61"/>
  <c r="Y1435" i="61" s="1"/>
  <c r="I1435" i="61"/>
  <c r="L1403" i="61"/>
  <c r="X1403" i="61" s="1"/>
  <c r="I1403" i="61"/>
  <c r="J1403" i="61"/>
  <c r="V1403" i="61" s="1"/>
  <c r="M1403" i="61"/>
  <c r="Y1403" i="61" s="1"/>
  <c r="K1403" i="61"/>
  <c r="W1403" i="61" s="1"/>
  <c r="L1437" i="61"/>
  <c r="X1437" i="61" s="1"/>
  <c r="I1437" i="61"/>
  <c r="J1437" i="61"/>
  <c r="V1437" i="61" s="1"/>
  <c r="K1437" i="61"/>
  <c r="W1437" i="61" s="1"/>
  <c r="M1437" i="61"/>
  <c r="Y1437" i="61" s="1"/>
  <c r="L1405" i="61"/>
  <c r="X1405" i="61" s="1"/>
  <c r="K1405" i="61"/>
  <c r="W1405" i="61" s="1"/>
  <c r="M1405" i="61"/>
  <c r="Y1405" i="61" s="1"/>
  <c r="J1405" i="61"/>
  <c r="V1405" i="61" s="1"/>
  <c r="I1405" i="61"/>
  <c r="L1444" i="61"/>
  <c r="X1444" i="61" s="1"/>
  <c r="I1444" i="61"/>
  <c r="J1444" i="61"/>
  <c r="V1444" i="61" s="1"/>
  <c r="M1444" i="61"/>
  <c r="Y1444" i="61" s="1"/>
  <c r="K1444" i="61"/>
  <c r="W1444" i="61" s="1"/>
  <c r="L1436" i="61"/>
  <c r="X1436" i="61" s="1"/>
  <c r="I1436" i="61"/>
  <c r="J1436" i="61"/>
  <c r="V1436" i="61" s="1"/>
  <c r="K1436" i="61"/>
  <c r="W1436" i="61" s="1"/>
  <c r="M1436" i="61"/>
  <c r="Y1436" i="61" s="1"/>
  <c r="L1428" i="61"/>
  <c r="X1428" i="61" s="1"/>
  <c r="I1428" i="61"/>
  <c r="J1428" i="61"/>
  <c r="V1428" i="61" s="1"/>
  <c r="M1428" i="61"/>
  <c r="Y1428" i="61" s="1"/>
  <c r="K1428" i="61"/>
  <c r="W1428" i="61" s="1"/>
  <c r="L1420" i="61"/>
  <c r="X1420" i="61" s="1"/>
  <c r="J1420" i="61"/>
  <c r="V1420" i="61" s="1"/>
  <c r="I1420" i="61"/>
  <c r="M1420" i="61"/>
  <c r="Y1420" i="61" s="1"/>
  <c r="K1420" i="61"/>
  <c r="W1420" i="61" s="1"/>
  <c r="L1412" i="61"/>
  <c r="X1412" i="61" s="1"/>
  <c r="J1412" i="61"/>
  <c r="V1412" i="61" s="1"/>
  <c r="M1412" i="61"/>
  <c r="Y1412" i="61" s="1"/>
  <c r="K1412" i="61"/>
  <c r="W1412" i="61" s="1"/>
  <c r="I1412" i="61"/>
  <c r="L1404" i="61"/>
  <c r="X1404" i="61" s="1"/>
  <c r="J1404" i="61"/>
  <c r="V1404" i="61" s="1"/>
  <c r="I1404" i="61"/>
  <c r="M1404" i="61"/>
  <c r="Y1404" i="61" s="1"/>
  <c r="K1404" i="61"/>
  <c r="W1404" i="61" s="1"/>
  <c r="L1396" i="61"/>
  <c r="X1396" i="61" s="1"/>
  <c r="J1396" i="61"/>
  <c r="V1396" i="61" s="1"/>
  <c r="M1396" i="61"/>
  <c r="Y1396" i="61" s="1"/>
  <c r="K1396" i="61"/>
  <c r="W1396" i="61" s="1"/>
  <c r="I1396" i="61"/>
  <c r="L1376" i="61"/>
  <c r="X1376" i="61" s="1"/>
  <c r="I1376" i="61"/>
  <c r="K1376" i="61"/>
  <c r="W1376" i="61" s="1"/>
  <c r="J1376" i="61"/>
  <c r="V1376" i="61" s="1"/>
  <c r="M1376" i="61"/>
  <c r="Y1376" i="61" s="1"/>
  <c r="L1389" i="61"/>
  <c r="X1389" i="61" s="1"/>
  <c r="K1389" i="61"/>
  <c r="W1389" i="61" s="1"/>
  <c r="M1389" i="61"/>
  <c r="Y1389" i="61" s="1"/>
  <c r="I1389" i="61"/>
  <c r="J1389" i="61"/>
  <c r="V1389" i="61" s="1"/>
  <c r="L1381" i="61"/>
  <c r="X1381" i="61" s="1"/>
  <c r="K1381" i="61"/>
  <c r="W1381" i="61" s="1"/>
  <c r="M1381" i="61"/>
  <c r="Y1381" i="61" s="1"/>
  <c r="I1381" i="61"/>
  <c r="J1381" i="61"/>
  <c r="V1381" i="61" s="1"/>
  <c r="L1358" i="61"/>
  <c r="X1358" i="61" s="1"/>
  <c r="M1358" i="61"/>
  <c r="Y1358" i="61" s="1"/>
  <c r="I1358" i="61"/>
  <c r="J1358" i="61"/>
  <c r="V1358" i="61" s="1"/>
  <c r="K1358" i="61"/>
  <c r="W1358" i="61" s="1"/>
  <c r="J1356" i="61"/>
  <c r="V1356" i="61" s="1"/>
  <c r="K1356" i="61"/>
  <c r="W1356" i="61" s="1"/>
  <c r="M1356" i="61"/>
  <c r="L1356" i="61"/>
  <c r="X1356" i="61" s="1"/>
  <c r="I1356" i="61"/>
  <c r="U1356" i="61" s="1"/>
  <c r="I1370" i="61"/>
  <c r="U1370" i="61" s="1"/>
  <c r="J1370" i="61"/>
  <c r="V1370" i="61" s="1"/>
  <c r="K1370" i="61"/>
  <c r="W1370" i="61" s="1"/>
  <c r="M1370" i="61"/>
  <c r="Y1370" i="61" s="1"/>
  <c r="L1370" i="61"/>
  <c r="L1348" i="61"/>
  <c r="X1348" i="61" s="1"/>
  <c r="K1348" i="61"/>
  <c r="W1348" i="61" s="1"/>
  <c r="J1348" i="61"/>
  <c r="V1348" i="61" s="1"/>
  <c r="M1348" i="61"/>
  <c r="Y1348" i="61" s="1"/>
  <c r="I1348" i="61"/>
  <c r="L1354" i="61"/>
  <c r="M1354" i="61"/>
  <c r="Y1354" i="61" s="1"/>
  <c r="K1354" i="61"/>
  <c r="W1354" i="61" s="1"/>
  <c r="I1354" i="61"/>
  <c r="U1354" i="61" s="1"/>
  <c r="J1354" i="61"/>
  <c r="V1354" i="61" s="1"/>
  <c r="L1034" i="61"/>
  <c r="X1034" i="61" s="1"/>
  <c r="I1034" i="61"/>
  <c r="K1034" i="61"/>
  <c r="W1034" i="61" s="1"/>
  <c r="M1034" i="61"/>
  <c r="Y1034" i="61" s="1"/>
  <c r="J1034" i="61"/>
  <c r="V1034" i="61" s="1"/>
  <c r="J1094" i="61"/>
  <c r="V1094" i="61" s="1"/>
  <c r="L1094" i="61"/>
  <c r="X1094" i="61" s="1"/>
  <c r="I1094" i="61"/>
  <c r="K1094" i="61"/>
  <c r="W1094" i="61" s="1"/>
  <c r="M1094" i="61"/>
  <c r="Y1094" i="61" s="1"/>
  <c r="M1365" i="61"/>
  <c r="Y1365" i="61" s="1"/>
  <c r="I1365" i="61"/>
  <c r="J1365" i="61"/>
  <c r="V1365" i="61" s="1"/>
  <c r="K1365" i="61"/>
  <c r="W1365" i="61" s="1"/>
  <c r="L1365" i="61"/>
  <c r="X1365" i="61" s="1"/>
  <c r="J1368" i="61"/>
  <c r="V1368" i="61" s="1"/>
  <c r="K1368" i="61"/>
  <c r="W1368" i="61" s="1"/>
  <c r="L1368" i="61"/>
  <c r="X1368" i="61" s="1"/>
  <c r="M1368" i="61"/>
  <c r="Y1368" i="61" s="1"/>
  <c r="I1368" i="61"/>
  <c r="K1126" i="61"/>
  <c r="W1126" i="61" s="1"/>
  <c r="L1126" i="61"/>
  <c r="X1126" i="61" s="1"/>
  <c r="I1126" i="61"/>
  <c r="J1126" i="61"/>
  <c r="V1126" i="61" s="1"/>
  <c r="M1126" i="61"/>
  <c r="Y1126" i="61" s="1"/>
  <c r="L1190" i="61"/>
  <c r="X1190" i="61" s="1"/>
  <c r="I1190" i="61"/>
  <c r="K1190" i="61"/>
  <c r="W1190" i="61" s="1"/>
  <c r="J1190" i="61"/>
  <c r="V1190" i="61" s="1"/>
  <c r="M1190" i="61"/>
  <c r="Y1190" i="61" s="1"/>
  <c r="I1194" i="61"/>
  <c r="L1194" i="61"/>
  <c r="X1194" i="61" s="1"/>
  <c r="K1194" i="61"/>
  <c r="W1194" i="61" s="1"/>
  <c r="J1194" i="61"/>
  <c r="V1194" i="61" s="1"/>
  <c r="M1194" i="61"/>
  <c r="Y1194" i="61" s="1"/>
  <c r="K1254" i="61"/>
  <c r="W1254" i="61" s="1"/>
  <c r="L1254" i="61"/>
  <c r="X1254" i="61" s="1"/>
  <c r="I1254" i="61"/>
  <c r="J1254" i="61"/>
  <c r="V1254" i="61" s="1"/>
  <c r="M1254" i="61"/>
  <c r="Y1254" i="61" s="1"/>
  <c r="K1174" i="61"/>
  <c r="W1174" i="61" s="1"/>
  <c r="J1174" i="61"/>
  <c r="V1174" i="61" s="1"/>
  <c r="L1174" i="61"/>
  <c r="X1174" i="61" s="1"/>
  <c r="I1174" i="61"/>
  <c r="M1174" i="61"/>
  <c r="Y1174" i="61" s="1"/>
  <c r="L982" i="61"/>
  <c r="X982" i="61" s="1"/>
  <c r="I982" i="61"/>
  <c r="J982" i="61"/>
  <c r="V982" i="61" s="1"/>
  <c r="M982" i="61"/>
  <c r="Y982" i="61" s="1"/>
  <c r="K982" i="61"/>
  <c r="W982" i="61" s="1"/>
  <c r="L1238" i="61"/>
  <c r="X1238" i="61" s="1"/>
  <c r="I1238" i="61"/>
  <c r="J1238" i="61"/>
  <c r="V1238" i="61" s="1"/>
  <c r="M1238" i="61"/>
  <c r="Y1238" i="61" s="1"/>
  <c r="K1238" i="61"/>
  <c r="W1238" i="61" s="1"/>
  <c r="K1082" i="61"/>
  <c r="W1082" i="61" s="1"/>
  <c r="L1082" i="61"/>
  <c r="X1082" i="61" s="1"/>
  <c r="I1082" i="61"/>
  <c r="J1082" i="61"/>
  <c r="V1082" i="61" s="1"/>
  <c r="M1082" i="61"/>
  <c r="Y1082" i="61" s="1"/>
  <c r="J954" i="61"/>
  <c r="V954" i="61" s="1"/>
  <c r="K954" i="61"/>
  <c r="W954" i="61" s="1"/>
  <c r="M954" i="61"/>
  <c r="Y954" i="61" s="1"/>
  <c r="L954" i="61"/>
  <c r="X954" i="61" s="1"/>
  <c r="I954" i="61"/>
  <c r="L1206" i="61"/>
  <c r="X1206" i="61" s="1"/>
  <c r="K1206" i="61"/>
  <c r="W1206" i="61" s="1"/>
  <c r="J1206" i="61"/>
  <c r="V1206" i="61" s="1"/>
  <c r="I1206" i="61"/>
  <c r="M1206" i="61"/>
  <c r="Y1206" i="61" s="1"/>
  <c r="J1010" i="61"/>
  <c r="V1010" i="61" s="1"/>
  <c r="L1010" i="61"/>
  <c r="X1010" i="61" s="1"/>
  <c r="M1010" i="61"/>
  <c r="Y1010" i="61" s="1"/>
  <c r="I1010" i="61"/>
  <c r="K1010" i="61"/>
  <c r="W1010" i="61" s="1"/>
  <c r="J1134" i="61"/>
  <c r="V1134" i="61" s="1"/>
  <c r="L1134" i="61"/>
  <c r="X1134" i="61" s="1"/>
  <c r="K1134" i="61"/>
  <c r="W1134" i="61" s="1"/>
  <c r="I1134" i="61"/>
  <c r="M1134" i="61"/>
  <c r="Y1134" i="61" s="1"/>
  <c r="J1266" i="61"/>
  <c r="V1266" i="61" s="1"/>
  <c r="L1266" i="61"/>
  <c r="X1266" i="61" s="1"/>
  <c r="M1266" i="61"/>
  <c r="Y1266" i="61" s="1"/>
  <c r="I1266" i="61"/>
  <c r="K1266" i="61"/>
  <c r="W1266" i="61" s="1"/>
  <c r="M946" i="61"/>
  <c r="Y946" i="61" s="1"/>
  <c r="K946" i="61"/>
  <c r="W946" i="61" s="1"/>
  <c r="I946" i="61"/>
  <c r="J946" i="61"/>
  <c r="V946" i="61" s="1"/>
  <c r="L946" i="61"/>
  <c r="X946" i="61" s="1"/>
  <c r="J1070" i="61"/>
  <c r="V1070" i="61" s="1"/>
  <c r="L1070" i="61"/>
  <c r="X1070" i="61" s="1"/>
  <c r="K1070" i="61"/>
  <c r="W1070" i="61" s="1"/>
  <c r="I1070" i="61"/>
  <c r="M1070" i="61"/>
  <c r="Y1070" i="61" s="1"/>
  <c r="K1198" i="61"/>
  <c r="W1198" i="61" s="1"/>
  <c r="L1198" i="61"/>
  <c r="X1198" i="61" s="1"/>
  <c r="J1198" i="61"/>
  <c r="V1198" i="61" s="1"/>
  <c r="I1198" i="61"/>
  <c r="M1198" i="61"/>
  <c r="Y1198" i="61" s="1"/>
  <c r="J926" i="61"/>
  <c r="V926" i="61" s="1"/>
  <c r="K926" i="61"/>
  <c r="W926" i="61" s="1"/>
  <c r="M926" i="61"/>
  <c r="Y926" i="61" s="1"/>
  <c r="I926" i="61"/>
  <c r="L926" i="61"/>
  <c r="X926" i="61" s="1"/>
  <c r="J1058" i="61"/>
  <c r="V1058" i="61" s="1"/>
  <c r="L1058" i="61"/>
  <c r="X1058" i="61" s="1"/>
  <c r="I1058" i="61"/>
  <c r="K1058" i="61"/>
  <c r="W1058" i="61" s="1"/>
  <c r="M1058" i="61"/>
  <c r="Y1058" i="61" s="1"/>
  <c r="I1186" i="61"/>
  <c r="J1186" i="61"/>
  <c r="V1186" i="61" s="1"/>
  <c r="L1186" i="61"/>
  <c r="X1186" i="61" s="1"/>
  <c r="K1186" i="61"/>
  <c r="W1186" i="61" s="1"/>
  <c r="M1186" i="61"/>
  <c r="Y1186" i="61" s="1"/>
  <c r="J1310" i="61"/>
  <c r="V1310" i="61" s="1"/>
  <c r="L1310" i="61"/>
  <c r="X1310" i="61" s="1"/>
  <c r="K1310" i="61"/>
  <c r="W1310" i="61" s="1"/>
  <c r="M1310" i="61"/>
  <c r="Y1310" i="61" s="1"/>
  <c r="I1310" i="61"/>
  <c r="K1022" i="61"/>
  <c r="W1022" i="61" s="1"/>
  <c r="L1022" i="61"/>
  <c r="X1022" i="61" s="1"/>
  <c r="J1022" i="61"/>
  <c r="V1022" i="61" s="1"/>
  <c r="I1022" i="61"/>
  <c r="M1022" i="61"/>
  <c r="Y1022" i="61" s="1"/>
  <c r="J1154" i="61"/>
  <c r="V1154" i="61" s="1"/>
  <c r="L1154" i="61"/>
  <c r="X1154" i="61" s="1"/>
  <c r="M1154" i="61"/>
  <c r="Y1154" i="61" s="1"/>
  <c r="I1154" i="61"/>
  <c r="K1154" i="61"/>
  <c r="W1154" i="61" s="1"/>
  <c r="K1278" i="61"/>
  <c r="W1278" i="61" s="1"/>
  <c r="L1278" i="61"/>
  <c r="X1278" i="61" s="1"/>
  <c r="J1278" i="61"/>
  <c r="V1278" i="61" s="1"/>
  <c r="I1278" i="61"/>
  <c r="M1278" i="61"/>
  <c r="Y1278" i="61" s="1"/>
  <c r="I1291" i="61"/>
  <c r="K1291" i="61"/>
  <c r="W1291" i="61" s="1"/>
  <c r="M1291" i="61"/>
  <c r="Y1291" i="61" s="1"/>
  <c r="J1291" i="61"/>
  <c r="V1291" i="61" s="1"/>
  <c r="L1291" i="61"/>
  <c r="X1291" i="61" s="1"/>
  <c r="L1205" i="61"/>
  <c r="X1205" i="61" s="1"/>
  <c r="J1205" i="61"/>
  <c r="V1205" i="61" s="1"/>
  <c r="I1205" i="61"/>
  <c r="K1205" i="61"/>
  <c r="W1205" i="61" s="1"/>
  <c r="M1205" i="61"/>
  <c r="Y1205" i="61" s="1"/>
  <c r="K1120" i="61"/>
  <c r="W1120" i="61" s="1"/>
  <c r="L1120" i="61"/>
  <c r="X1120" i="61" s="1"/>
  <c r="M1120" i="61"/>
  <c r="Y1120" i="61" s="1"/>
  <c r="J1120" i="61"/>
  <c r="V1120" i="61" s="1"/>
  <c r="I1120" i="61"/>
  <c r="K1024" i="61"/>
  <c r="W1024" i="61" s="1"/>
  <c r="L1024" i="61"/>
  <c r="X1024" i="61" s="1"/>
  <c r="M1024" i="61"/>
  <c r="Y1024" i="61" s="1"/>
  <c r="J1024" i="61"/>
  <c r="V1024" i="61" s="1"/>
  <c r="I1024" i="61"/>
  <c r="L939" i="61"/>
  <c r="X939" i="61" s="1"/>
  <c r="M939" i="61"/>
  <c r="Y939" i="61" s="1"/>
  <c r="J939" i="61"/>
  <c r="V939" i="61" s="1"/>
  <c r="K939" i="61"/>
  <c r="W939" i="61" s="1"/>
  <c r="I939" i="61"/>
  <c r="J1621" i="61"/>
  <c r="V1621" i="61" s="1"/>
  <c r="M1621" i="61"/>
  <c r="Y1621" i="61" s="1"/>
  <c r="L1621" i="61"/>
  <c r="X1621" i="61" s="1"/>
  <c r="K1621" i="61"/>
  <c r="W1621" i="61" s="1"/>
  <c r="I1621" i="61"/>
  <c r="M1565" i="61"/>
  <c r="Y1565" i="61" s="1"/>
  <c r="K1565" i="61"/>
  <c r="W1565" i="61" s="1"/>
  <c r="L1565" i="61"/>
  <c r="X1565" i="61" s="1"/>
  <c r="J1565" i="61"/>
  <c r="V1565" i="61" s="1"/>
  <c r="I1565" i="61"/>
  <c r="J1433" i="61"/>
  <c r="V1433" i="61" s="1"/>
  <c r="L1433" i="61"/>
  <c r="X1433" i="61" s="1"/>
  <c r="K1433" i="61"/>
  <c r="W1433" i="61" s="1"/>
  <c r="M1433" i="61"/>
  <c r="Y1433" i="61" s="1"/>
  <c r="I1433" i="61"/>
  <c r="L1297" i="61"/>
  <c r="X1297" i="61" s="1"/>
  <c r="I1297" i="61"/>
  <c r="J1297" i="61"/>
  <c r="V1297" i="61" s="1"/>
  <c r="M1297" i="61"/>
  <c r="Y1297" i="61" s="1"/>
  <c r="K1297" i="61"/>
  <c r="W1297" i="61" s="1"/>
  <c r="I1212" i="61"/>
  <c r="L1212" i="61"/>
  <c r="X1212" i="61" s="1"/>
  <c r="J1212" i="61"/>
  <c r="V1212" i="61" s="1"/>
  <c r="M1212" i="61"/>
  <c r="Y1212" i="61" s="1"/>
  <c r="K1212" i="61"/>
  <c r="W1212" i="61" s="1"/>
  <c r="L1127" i="61"/>
  <c r="X1127" i="61" s="1"/>
  <c r="J1127" i="61"/>
  <c r="V1127" i="61" s="1"/>
  <c r="K1127" i="61"/>
  <c r="W1127" i="61" s="1"/>
  <c r="M1127" i="61"/>
  <c r="Y1127" i="61" s="1"/>
  <c r="I1127" i="61"/>
  <c r="L1041" i="61"/>
  <c r="X1041" i="61" s="1"/>
  <c r="I1041" i="61"/>
  <c r="M1041" i="61"/>
  <c r="Y1041" i="61" s="1"/>
  <c r="J1041" i="61"/>
  <c r="V1041" i="61" s="1"/>
  <c r="K1041" i="61"/>
  <c r="W1041" i="61" s="1"/>
  <c r="J967" i="61"/>
  <c r="V967" i="61" s="1"/>
  <c r="M967" i="61"/>
  <c r="Y967" i="61" s="1"/>
  <c r="K967" i="61"/>
  <c r="W967" i="61" s="1"/>
  <c r="I967" i="61"/>
  <c r="L967" i="61"/>
  <c r="X967" i="61" s="1"/>
  <c r="K913" i="61"/>
  <c r="W913" i="61" s="1"/>
  <c r="L913" i="61"/>
  <c r="X913" i="61" s="1"/>
  <c r="M913" i="61"/>
  <c r="Y913" i="61" s="1"/>
  <c r="I913" i="61"/>
  <c r="J913" i="61"/>
  <c r="V913" i="61" s="1"/>
  <c r="I1591" i="61"/>
  <c r="L1591" i="61"/>
  <c r="X1591" i="61" s="1"/>
  <c r="K1591" i="61"/>
  <c r="W1591" i="61" s="1"/>
  <c r="M1591" i="61"/>
  <c r="Y1591" i="61" s="1"/>
  <c r="J1591" i="61"/>
  <c r="V1591" i="61" s="1"/>
  <c r="J1527" i="61"/>
  <c r="V1527" i="61" s="1"/>
  <c r="I1527" i="61"/>
  <c r="M1527" i="61"/>
  <c r="Y1527" i="61" s="1"/>
  <c r="L1527" i="61"/>
  <c r="X1527" i="61" s="1"/>
  <c r="K1527" i="61"/>
  <c r="W1527" i="61" s="1"/>
  <c r="L1264" i="61"/>
  <c r="X1264" i="61" s="1"/>
  <c r="M1264" i="61"/>
  <c r="Y1264" i="61" s="1"/>
  <c r="K1264" i="61"/>
  <c r="W1264" i="61" s="1"/>
  <c r="I1264" i="61"/>
  <c r="J1264" i="61"/>
  <c r="V1264" i="61" s="1"/>
  <c r="L1168" i="61"/>
  <c r="X1168" i="61" s="1"/>
  <c r="K1168" i="61"/>
  <c r="W1168" i="61" s="1"/>
  <c r="M1168" i="61"/>
  <c r="Y1168" i="61" s="1"/>
  <c r="J1168" i="61"/>
  <c r="V1168" i="61" s="1"/>
  <c r="I1168" i="61"/>
  <c r="L1072" i="61"/>
  <c r="X1072" i="61" s="1"/>
  <c r="J1072" i="61"/>
  <c r="V1072" i="61" s="1"/>
  <c r="K1072" i="61"/>
  <c r="W1072" i="61" s="1"/>
  <c r="M1072" i="61"/>
  <c r="Y1072" i="61" s="1"/>
  <c r="I1072" i="61"/>
  <c r="L955" i="61"/>
  <c r="X955" i="61" s="1"/>
  <c r="J955" i="61"/>
  <c r="V955" i="61" s="1"/>
  <c r="I955" i="61"/>
  <c r="K955" i="61"/>
  <c r="W955" i="61" s="1"/>
  <c r="M955" i="61"/>
  <c r="Y955" i="61" s="1"/>
  <c r="J1657" i="61"/>
  <c r="V1657" i="61" s="1"/>
  <c r="M1657" i="61"/>
  <c r="Y1657" i="61" s="1"/>
  <c r="I1657" i="61"/>
  <c r="K1657" i="61"/>
  <c r="W1657" i="61" s="1"/>
  <c r="L1657" i="61"/>
  <c r="X1657" i="61" s="1"/>
  <c r="J1625" i="61"/>
  <c r="V1625" i="61" s="1"/>
  <c r="M1625" i="61"/>
  <c r="Y1625" i="61" s="1"/>
  <c r="I1625" i="61"/>
  <c r="K1625" i="61"/>
  <c r="W1625" i="61" s="1"/>
  <c r="L1625" i="61"/>
  <c r="X1625" i="61" s="1"/>
  <c r="J1593" i="61"/>
  <c r="V1593" i="61" s="1"/>
  <c r="M1593" i="61"/>
  <c r="Y1593" i="61" s="1"/>
  <c r="I1593" i="61"/>
  <c r="L1593" i="61"/>
  <c r="X1593" i="61" s="1"/>
  <c r="K1593" i="61"/>
  <c r="W1593" i="61" s="1"/>
  <c r="J1561" i="61"/>
  <c r="V1561" i="61" s="1"/>
  <c r="I1561" i="61"/>
  <c r="L1561" i="61"/>
  <c r="X1561" i="61" s="1"/>
  <c r="K1561" i="61"/>
  <c r="W1561" i="61" s="1"/>
  <c r="M1561" i="61"/>
  <c r="Y1561" i="61" s="1"/>
  <c r="J1513" i="61"/>
  <c r="V1513" i="61" s="1"/>
  <c r="M1513" i="61"/>
  <c r="Y1513" i="61" s="1"/>
  <c r="L1513" i="61"/>
  <c r="X1513" i="61" s="1"/>
  <c r="K1513" i="61"/>
  <c r="W1513" i="61" s="1"/>
  <c r="I1513" i="61"/>
  <c r="L1449" i="61"/>
  <c r="X1449" i="61" s="1"/>
  <c r="K1449" i="61"/>
  <c r="W1449" i="61" s="1"/>
  <c r="M1449" i="61"/>
  <c r="Y1449" i="61" s="1"/>
  <c r="J1449" i="61"/>
  <c r="V1449" i="61" s="1"/>
  <c r="I1449" i="61"/>
  <c r="J1280" i="61"/>
  <c r="V1280" i="61" s="1"/>
  <c r="L1280" i="61"/>
  <c r="X1280" i="61" s="1"/>
  <c r="M1280" i="61"/>
  <c r="Y1280" i="61" s="1"/>
  <c r="K1280" i="61"/>
  <c r="W1280" i="61" s="1"/>
  <c r="I1280" i="61"/>
  <c r="I1195" i="61"/>
  <c r="L1195" i="61"/>
  <c r="X1195" i="61" s="1"/>
  <c r="M1195" i="61"/>
  <c r="Y1195" i="61" s="1"/>
  <c r="K1195" i="61"/>
  <c r="W1195" i="61" s="1"/>
  <c r="J1195" i="61"/>
  <c r="V1195" i="61" s="1"/>
  <c r="I1109" i="61"/>
  <c r="L1109" i="61"/>
  <c r="X1109" i="61" s="1"/>
  <c r="J1109" i="61"/>
  <c r="V1109" i="61" s="1"/>
  <c r="K1109" i="61"/>
  <c r="W1109" i="61" s="1"/>
  <c r="M1109" i="61"/>
  <c r="Y1109" i="61" s="1"/>
  <c r="I1035" i="61"/>
  <c r="M1035" i="61"/>
  <c r="Y1035" i="61" s="1"/>
  <c r="K1035" i="61"/>
  <c r="W1035" i="61" s="1"/>
  <c r="J1035" i="61"/>
  <c r="V1035" i="61" s="1"/>
  <c r="L1035" i="61"/>
  <c r="X1035" i="61" s="1"/>
  <c r="K949" i="61"/>
  <c r="W949" i="61" s="1"/>
  <c r="M949" i="61"/>
  <c r="Y949" i="61" s="1"/>
  <c r="L949" i="61"/>
  <c r="X949" i="61" s="1"/>
  <c r="J949" i="61"/>
  <c r="V949" i="61" s="1"/>
  <c r="I949" i="61"/>
  <c r="J1645" i="61"/>
  <c r="V1645" i="61" s="1"/>
  <c r="M1645" i="61"/>
  <c r="Y1645" i="61" s="1"/>
  <c r="K1645" i="61"/>
  <c r="W1645" i="61" s="1"/>
  <c r="L1645" i="61"/>
  <c r="X1645" i="61" s="1"/>
  <c r="I1645" i="61"/>
  <c r="J1581" i="61"/>
  <c r="V1581" i="61" s="1"/>
  <c r="M1581" i="61"/>
  <c r="Y1581" i="61" s="1"/>
  <c r="K1581" i="61"/>
  <c r="W1581" i="61" s="1"/>
  <c r="L1581" i="61"/>
  <c r="X1581" i="61" s="1"/>
  <c r="I1581" i="61"/>
  <c r="I1489" i="61"/>
  <c r="L1489" i="61"/>
  <c r="X1489" i="61" s="1"/>
  <c r="J1489" i="61"/>
  <c r="V1489" i="61" s="1"/>
  <c r="K1489" i="61"/>
  <c r="W1489" i="61" s="1"/>
  <c r="M1489" i="61"/>
  <c r="Y1489" i="61" s="1"/>
  <c r="M1287" i="61"/>
  <c r="Y1287" i="61" s="1"/>
  <c r="J1287" i="61"/>
  <c r="V1287" i="61" s="1"/>
  <c r="I1287" i="61"/>
  <c r="K1287" i="61"/>
  <c r="W1287" i="61" s="1"/>
  <c r="L1287" i="61"/>
  <c r="X1287" i="61" s="1"/>
  <c r="J1201" i="61"/>
  <c r="V1201" i="61" s="1"/>
  <c r="L1201" i="61"/>
  <c r="X1201" i="61" s="1"/>
  <c r="I1201" i="61"/>
  <c r="M1201" i="61"/>
  <c r="Y1201" i="61" s="1"/>
  <c r="K1201" i="61"/>
  <c r="W1201" i="61" s="1"/>
  <c r="L1116" i="61"/>
  <c r="X1116" i="61" s="1"/>
  <c r="J1116" i="61"/>
  <c r="V1116" i="61" s="1"/>
  <c r="M1116" i="61"/>
  <c r="Y1116" i="61" s="1"/>
  <c r="I1116" i="61"/>
  <c r="K1116" i="61"/>
  <c r="W1116" i="61" s="1"/>
  <c r="M1031" i="61"/>
  <c r="Y1031" i="61" s="1"/>
  <c r="J1031" i="61"/>
  <c r="V1031" i="61" s="1"/>
  <c r="K1031" i="61"/>
  <c r="W1031" i="61" s="1"/>
  <c r="I1031" i="61"/>
  <c r="L1031" i="61"/>
  <c r="X1031" i="61" s="1"/>
  <c r="I1329" i="61"/>
  <c r="M1329" i="61"/>
  <c r="Y1329" i="61" s="1"/>
  <c r="J1329" i="61"/>
  <c r="V1329" i="61" s="1"/>
  <c r="L1329" i="61"/>
  <c r="X1329" i="61" s="1"/>
  <c r="K1329" i="61"/>
  <c r="W1329" i="61" s="1"/>
  <c r="I1623" i="61"/>
  <c r="L1623" i="61"/>
  <c r="X1623" i="61" s="1"/>
  <c r="K1623" i="61"/>
  <c r="W1623" i="61" s="1"/>
  <c r="J1623" i="61"/>
  <c r="V1623" i="61" s="1"/>
  <c r="M1623" i="61"/>
  <c r="Y1623" i="61" s="1"/>
  <c r="J1575" i="61"/>
  <c r="V1575" i="61" s="1"/>
  <c r="I1575" i="61"/>
  <c r="L1575" i="61"/>
  <c r="X1575" i="61" s="1"/>
  <c r="K1575" i="61"/>
  <c r="W1575" i="61" s="1"/>
  <c r="M1575" i="61"/>
  <c r="Y1575" i="61" s="1"/>
  <c r="I1495" i="61"/>
  <c r="J1495" i="61"/>
  <c r="V1495" i="61" s="1"/>
  <c r="L1495" i="61"/>
  <c r="X1495" i="61" s="1"/>
  <c r="M1495" i="61"/>
  <c r="Y1495" i="61" s="1"/>
  <c r="K1495" i="61"/>
  <c r="W1495" i="61" s="1"/>
  <c r="K1321" i="61"/>
  <c r="W1321" i="61" s="1"/>
  <c r="I1321" i="61"/>
  <c r="M1321" i="61"/>
  <c r="Y1321" i="61" s="1"/>
  <c r="L1321" i="61"/>
  <c r="X1321" i="61" s="1"/>
  <c r="J1321" i="61"/>
  <c r="V1321" i="61" s="1"/>
  <c r="L1253" i="61"/>
  <c r="X1253" i="61" s="1"/>
  <c r="K1253" i="61"/>
  <c r="W1253" i="61" s="1"/>
  <c r="I1253" i="61"/>
  <c r="M1253" i="61"/>
  <c r="Y1253" i="61" s="1"/>
  <c r="J1253" i="61"/>
  <c r="V1253" i="61" s="1"/>
  <c r="I1179" i="61"/>
  <c r="M1179" i="61"/>
  <c r="Y1179" i="61" s="1"/>
  <c r="L1179" i="61"/>
  <c r="X1179" i="61" s="1"/>
  <c r="K1179" i="61"/>
  <c r="W1179" i="61" s="1"/>
  <c r="J1179" i="61"/>
  <c r="V1179" i="61" s="1"/>
  <c r="J1104" i="61"/>
  <c r="V1104" i="61" s="1"/>
  <c r="L1104" i="61"/>
  <c r="X1104" i="61" s="1"/>
  <c r="K1104" i="61"/>
  <c r="W1104" i="61" s="1"/>
  <c r="M1104" i="61"/>
  <c r="Y1104" i="61" s="1"/>
  <c r="I1104" i="61"/>
  <c r="I1019" i="61"/>
  <c r="M1019" i="61"/>
  <c r="Y1019" i="61" s="1"/>
  <c r="L1019" i="61"/>
  <c r="X1019" i="61" s="1"/>
  <c r="J1019" i="61"/>
  <c r="V1019" i="61" s="1"/>
  <c r="K1019" i="61"/>
  <c r="W1019" i="61" s="1"/>
  <c r="L965" i="61"/>
  <c r="X965" i="61" s="1"/>
  <c r="I965" i="61"/>
  <c r="M965" i="61"/>
  <c r="Y965" i="61" s="1"/>
  <c r="J965" i="61"/>
  <c r="V965" i="61" s="1"/>
  <c r="K965" i="61"/>
  <c r="W965" i="61" s="1"/>
  <c r="H1664" i="61"/>
  <c r="K912" i="61"/>
  <c r="I912" i="61"/>
  <c r="L912" i="61"/>
  <c r="M912" i="61"/>
  <c r="J912" i="61"/>
  <c r="I1303" i="61"/>
  <c r="J1303" i="61"/>
  <c r="V1303" i="61" s="1"/>
  <c r="M1303" i="61"/>
  <c r="Y1303" i="61" s="1"/>
  <c r="K1303" i="61"/>
  <c r="W1303" i="61" s="1"/>
  <c r="L1303" i="61"/>
  <c r="X1303" i="61" s="1"/>
  <c r="L1260" i="61"/>
  <c r="X1260" i="61" s="1"/>
  <c r="M1260" i="61"/>
  <c r="Y1260" i="61" s="1"/>
  <c r="I1260" i="61"/>
  <c r="J1260" i="61"/>
  <c r="V1260" i="61" s="1"/>
  <c r="K1260" i="61"/>
  <c r="W1260" i="61" s="1"/>
  <c r="J1217" i="61"/>
  <c r="V1217" i="61" s="1"/>
  <c r="I1217" i="61"/>
  <c r="M1217" i="61"/>
  <c r="Y1217" i="61" s="1"/>
  <c r="L1217" i="61"/>
  <c r="X1217" i="61" s="1"/>
  <c r="K1217" i="61"/>
  <c r="W1217" i="61" s="1"/>
  <c r="M1175" i="61"/>
  <c r="Y1175" i="61" s="1"/>
  <c r="J1175" i="61"/>
  <c r="V1175" i="61" s="1"/>
  <c r="I1175" i="61"/>
  <c r="K1175" i="61"/>
  <c r="W1175" i="61" s="1"/>
  <c r="L1175" i="61"/>
  <c r="X1175" i="61" s="1"/>
  <c r="I1132" i="61"/>
  <c r="J1132" i="61"/>
  <c r="V1132" i="61" s="1"/>
  <c r="K1132" i="61"/>
  <c r="W1132" i="61" s="1"/>
  <c r="M1132" i="61"/>
  <c r="Y1132" i="61" s="1"/>
  <c r="L1132" i="61"/>
  <c r="X1132" i="61" s="1"/>
  <c r="I1089" i="61"/>
  <c r="M1089" i="61"/>
  <c r="Y1089" i="61" s="1"/>
  <c r="L1089" i="61"/>
  <c r="X1089" i="61" s="1"/>
  <c r="J1089" i="61"/>
  <c r="V1089" i="61" s="1"/>
  <c r="K1089" i="61"/>
  <c r="W1089" i="61" s="1"/>
  <c r="J1047" i="61"/>
  <c r="V1047" i="61" s="1"/>
  <c r="I1047" i="61"/>
  <c r="M1047" i="61"/>
  <c r="Y1047" i="61" s="1"/>
  <c r="K1047" i="61"/>
  <c r="W1047" i="61" s="1"/>
  <c r="L1047" i="61"/>
  <c r="X1047" i="61" s="1"/>
  <c r="L1004" i="61"/>
  <c r="X1004" i="61" s="1"/>
  <c r="J1004" i="61"/>
  <c r="V1004" i="61" s="1"/>
  <c r="K1004" i="61"/>
  <c r="W1004" i="61" s="1"/>
  <c r="M1004" i="61"/>
  <c r="Y1004" i="61" s="1"/>
  <c r="I1004" i="61"/>
  <c r="I961" i="61"/>
  <c r="M961" i="61"/>
  <c r="Y961" i="61" s="1"/>
  <c r="J961" i="61"/>
  <c r="V961" i="61" s="1"/>
  <c r="L961" i="61"/>
  <c r="X961" i="61" s="1"/>
  <c r="K961" i="61"/>
  <c r="W961" i="61" s="1"/>
  <c r="K919" i="61"/>
  <c r="W919" i="61" s="1"/>
  <c r="J919" i="61"/>
  <c r="V919" i="61" s="1"/>
  <c r="M919" i="61"/>
  <c r="Y919" i="61" s="1"/>
  <c r="L919" i="61"/>
  <c r="X919" i="61" s="1"/>
  <c r="I919" i="61"/>
  <c r="J1651" i="61"/>
  <c r="V1651" i="61" s="1"/>
  <c r="I1651" i="61"/>
  <c r="L1651" i="61"/>
  <c r="X1651" i="61" s="1"/>
  <c r="M1651" i="61"/>
  <c r="Y1651" i="61" s="1"/>
  <c r="K1651" i="61"/>
  <c r="W1651" i="61" s="1"/>
  <c r="J1619" i="61"/>
  <c r="V1619" i="61" s="1"/>
  <c r="I1619" i="61"/>
  <c r="L1619" i="61"/>
  <c r="X1619" i="61" s="1"/>
  <c r="M1619" i="61"/>
  <c r="Y1619" i="61" s="1"/>
  <c r="K1619" i="61"/>
  <c r="W1619" i="61" s="1"/>
  <c r="J1587" i="61"/>
  <c r="V1587" i="61" s="1"/>
  <c r="I1587" i="61"/>
  <c r="L1587" i="61"/>
  <c r="X1587" i="61" s="1"/>
  <c r="M1587" i="61"/>
  <c r="Y1587" i="61" s="1"/>
  <c r="K1587" i="61"/>
  <c r="W1587" i="61" s="1"/>
  <c r="J1555" i="61"/>
  <c r="V1555" i="61" s="1"/>
  <c r="I1555" i="61"/>
  <c r="L1555" i="61"/>
  <c r="X1555" i="61" s="1"/>
  <c r="M1555" i="61"/>
  <c r="Y1555" i="61" s="1"/>
  <c r="K1555" i="61"/>
  <c r="W1555" i="61" s="1"/>
  <c r="J1503" i="61"/>
  <c r="V1503" i="61" s="1"/>
  <c r="M1503" i="61"/>
  <c r="Y1503" i="61" s="1"/>
  <c r="I1503" i="61"/>
  <c r="L1503" i="61"/>
  <c r="X1503" i="61" s="1"/>
  <c r="K1503" i="61"/>
  <c r="W1503" i="61" s="1"/>
  <c r="J1431" i="61"/>
  <c r="V1431" i="61" s="1"/>
  <c r="L1431" i="61"/>
  <c r="X1431" i="61" s="1"/>
  <c r="M1431" i="61"/>
  <c r="Y1431" i="61" s="1"/>
  <c r="I1431" i="61"/>
  <c r="K1431" i="61"/>
  <c r="W1431" i="61" s="1"/>
  <c r="I1300" i="61"/>
  <c r="L1300" i="61"/>
  <c r="X1300" i="61" s="1"/>
  <c r="J1300" i="61"/>
  <c r="V1300" i="61" s="1"/>
  <c r="K1300" i="61"/>
  <c r="W1300" i="61" s="1"/>
  <c r="M1300" i="61"/>
  <c r="Y1300" i="61" s="1"/>
  <c r="J1279" i="61"/>
  <c r="V1279" i="61" s="1"/>
  <c r="L1279" i="61"/>
  <c r="X1279" i="61" s="1"/>
  <c r="I1279" i="61"/>
  <c r="M1279" i="61"/>
  <c r="Y1279" i="61" s="1"/>
  <c r="K1279" i="61"/>
  <c r="W1279" i="61" s="1"/>
  <c r="K1257" i="61"/>
  <c r="W1257" i="61" s="1"/>
  <c r="I1257" i="61"/>
  <c r="M1257" i="61"/>
  <c r="Y1257" i="61" s="1"/>
  <c r="L1257" i="61"/>
  <c r="X1257" i="61" s="1"/>
  <c r="J1257" i="61"/>
  <c r="V1257" i="61" s="1"/>
  <c r="L1236" i="61"/>
  <c r="X1236" i="61" s="1"/>
  <c r="I1236" i="61"/>
  <c r="M1236" i="61"/>
  <c r="Y1236" i="61" s="1"/>
  <c r="J1236" i="61"/>
  <c r="V1236" i="61" s="1"/>
  <c r="K1236" i="61"/>
  <c r="W1236" i="61" s="1"/>
  <c r="J1215" i="61"/>
  <c r="V1215" i="61" s="1"/>
  <c r="L1215" i="61"/>
  <c r="X1215" i="61" s="1"/>
  <c r="I1215" i="61"/>
  <c r="M1215" i="61"/>
  <c r="Y1215" i="61" s="1"/>
  <c r="K1215" i="61"/>
  <c r="W1215" i="61" s="1"/>
  <c r="K1193" i="61"/>
  <c r="W1193" i="61" s="1"/>
  <c r="I1193" i="61"/>
  <c r="M1193" i="61"/>
  <c r="Y1193" i="61" s="1"/>
  <c r="L1193" i="61"/>
  <c r="X1193" i="61" s="1"/>
  <c r="J1193" i="61"/>
  <c r="V1193" i="61" s="1"/>
  <c r="L1172" i="61"/>
  <c r="X1172" i="61" s="1"/>
  <c r="I1172" i="61"/>
  <c r="M1172" i="61"/>
  <c r="Y1172" i="61" s="1"/>
  <c r="J1172" i="61"/>
  <c r="V1172" i="61" s="1"/>
  <c r="K1172" i="61"/>
  <c r="W1172" i="61" s="1"/>
  <c r="J1151" i="61"/>
  <c r="V1151" i="61" s="1"/>
  <c r="L1151" i="61"/>
  <c r="X1151" i="61" s="1"/>
  <c r="I1151" i="61"/>
  <c r="K1151" i="61"/>
  <c r="W1151" i="61" s="1"/>
  <c r="M1151" i="61"/>
  <c r="Y1151" i="61" s="1"/>
  <c r="K1129" i="61"/>
  <c r="W1129" i="61" s="1"/>
  <c r="I1129" i="61"/>
  <c r="M1129" i="61"/>
  <c r="Y1129" i="61" s="1"/>
  <c r="L1129" i="61"/>
  <c r="X1129" i="61" s="1"/>
  <c r="J1129" i="61"/>
  <c r="V1129" i="61" s="1"/>
  <c r="M1108" i="61"/>
  <c r="Y1108" i="61" s="1"/>
  <c r="J1108" i="61"/>
  <c r="V1108" i="61" s="1"/>
  <c r="L1108" i="61"/>
  <c r="X1108" i="61" s="1"/>
  <c r="K1108" i="61"/>
  <c r="W1108" i="61" s="1"/>
  <c r="I1108" i="61"/>
  <c r="I1087" i="61"/>
  <c r="J1087" i="61"/>
  <c r="V1087" i="61" s="1"/>
  <c r="L1087" i="61"/>
  <c r="X1087" i="61" s="1"/>
  <c r="M1087" i="61"/>
  <c r="Y1087" i="61" s="1"/>
  <c r="K1087" i="61"/>
  <c r="W1087" i="61" s="1"/>
  <c r="K1065" i="61"/>
  <c r="W1065" i="61" s="1"/>
  <c r="I1065" i="61"/>
  <c r="M1065" i="61"/>
  <c r="Y1065" i="61" s="1"/>
  <c r="L1065" i="61"/>
  <c r="X1065" i="61" s="1"/>
  <c r="J1065" i="61"/>
  <c r="V1065" i="61" s="1"/>
  <c r="M1044" i="61"/>
  <c r="Y1044" i="61" s="1"/>
  <c r="J1044" i="61"/>
  <c r="V1044" i="61" s="1"/>
  <c r="K1044" i="61"/>
  <c r="W1044" i="61" s="1"/>
  <c r="L1044" i="61"/>
  <c r="X1044" i="61" s="1"/>
  <c r="I1044" i="61"/>
  <c r="M1023" i="61"/>
  <c r="Y1023" i="61" s="1"/>
  <c r="L1023" i="61"/>
  <c r="X1023" i="61" s="1"/>
  <c r="J1023" i="61"/>
  <c r="V1023" i="61" s="1"/>
  <c r="K1023" i="61"/>
  <c r="W1023" i="61" s="1"/>
  <c r="I1023" i="61"/>
  <c r="K1001" i="61"/>
  <c r="W1001" i="61" s="1"/>
  <c r="I1001" i="61"/>
  <c r="M1001" i="61"/>
  <c r="Y1001" i="61" s="1"/>
  <c r="L1001" i="61"/>
  <c r="X1001" i="61" s="1"/>
  <c r="J1001" i="61"/>
  <c r="V1001" i="61" s="1"/>
  <c r="M980" i="61"/>
  <c r="Y980" i="61" s="1"/>
  <c r="J980" i="61"/>
  <c r="V980" i="61" s="1"/>
  <c r="L980" i="61"/>
  <c r="X980" i="61" s="1"/>
  <c r="K980" i="61"/>
  <c r="W980" i="61" s="1"/>
  <c r="I980" i="61"/>
  <c r="I959" i="61"/>
  <c r="M959" i="61"/>
  <c r="Y959" i="61" s="1"/>
  <c r="L959" i="61"/>
  <c r="X959" i="61" s="1"/>
  <c r="K959" i="61"/>
  <c r="W959" i="61" s="1"/>
  <c r="J959" i="61"/>
  <c r="V959" i="61" s="1"/>
  <c r="J937" i="61"/>
  <c r="V937" i="61" s="1"/>
  <c r="L937" i="61"/>
  <c r="X937" i="61" s="1"/>
  <c r="I937" i="61"/>
  <c r="K937" i="61"/>
  <c r="W937" i="61" s="1"/>
  <c r="M937" i="61"/>
  <c r="Y937" i="61" s="1"/>
  <c r="I916" i="61"/>
  <c r="K916" i="61"/>
  <c r="W916" i="61" s="1"/>
  <c r="L916" i="61"/>
  <c r="X916" i="61" s="1"/>
  <c r="M916" i="61"/>
  <c r="Y916" i="61" s="1"/>
  <c r="J916" i="61"/>
  <c r="V916" i="61" s="1"/>
  <c r="L1371" i="61"/>
  <c r="X1371" i="61" s="1"/>
  <c r="M1371" i="61"/>
  <c r="Y1371" i="61" s="1"/>
  <c r="J1371" i="61"/>
  <c r="I1371" i="61"/>
  <c r="U1371" i="61" s="1"/>
  <c r="K1371" i="61"/>
  <c r="W1371" i="61" s="1"/>
  <c r="I1355" i="61"/>
  <c r="U1355" i="61" s="1"/>
  <c r="J1355" i="61"/>
  <c r="L1355" i="61"/>
  <c r="X1355" i="61" s="1"/>
  <c r="K1355" i="61"/>
  <c r="W1355" i="61" s="1"/>
  <c r="M1355" i="61"/>
  <c r="Y1355" i="61" s="1"/>
  <c r="L1339" i="61"/>
  <c r="X1339" i="61" s="1"/>
  <c r="J1339" i="61"/>
  <c r="V1339" i="61" s="1"/>
  <c r="I1339" i="61"/>
  <c r="K1339" i="61"/>
  <c r="W1339" i="61" s="1"/>
  <c r="M1339" i="61"/>
  <c r="Y1339" i="61" s="1"/>
  <c r="J1515" i="61"/>
  <c r="V1515" i="61" s="1"/>
  <c r="I1515" i="61"/>
  <c r="L1515" i="61"/>
  <c r="X1515" i="61" s="1"/>
  <c r="M1515" i="61"/>
  <c r="Y1515" i="61" s="1"/>
  <c r="K1515" i="61"/>
  <c r="W1515" i="61" s="1"/>
  <c r="J1483" i="61"/>
  <c r="V1483" i="61" s="1"/>
  <c r="I1483" i="61"/>
  <c r="L1483" i="61"/>
  <c r="X1483" i="61" s="1"/>
  <c r="M1483" i="61"/>
  <c r="Y1483" i="61" s="1"/>
  <c r="K1483" i="61"/>
  <c r="W1483" i="61" s="1"/>
  <c r="J1451" i="61"/>
  <c r="V1451" i="61" s="1"/>
  <c r="L1451" i="61"/>
  <c r="X1451" i="61" s="1"/>
  <c r="K1451" i="61"/>
  <c r="W1451" i="61" s="1"/>
  <c r="M1451" i="61"/>
  <c r="Y1451" i="61" s="1"/>
  <c r="I1451" i="61"/>
  <c r="J1388" i="61"/>
  <c r="V1388" i="61" s="1"/>
  <c r="L1388" i="61"/>
  <c r="X1388" i="61" s="1"/>
  <c r="I1388" i="61"/>
  <c r="M1388" i="61"/>
  <c r="Y1388" i="61" s="1"/>
  <c r="K1388" i="61"/>
  <c r="W1388" i="61" s="1"/>
  <c r="K1299" i="61"/>
  <c r="W1299" i="61" s="1"/>
  <c r="L1299" i="61"/>
  <c r="X1299" i="61" s="1"/>
  <c r="I1299" i="61"/>
  <c r="J1299" i="61"/>
  <c r="V1299" i="61" s="1"/>
  <c r="M1299" i="61"/>
  <c r="Y1299" i="61" s="1"/>
  <c r="M1277" i="61"/>
  <c r="Y1277" i="61" s="1"/>
  <c r="I1277" i="61"/>
  <c r="K1277" i="61"/>
  <c r="W1277" i="61" s="1"/>
  <c r="L1277" i="61"/>
  <c r="X1277" i="61" s="1"/>
  <c r="J1277" i="61"/>
  <c r="V1277" i="61" s="1"/>
  <c r="J1256" i="61"/>
  <c r="V1256" i="61" s="1"/>
  <c r="M1256" i="61"/>
  <c r="Y1256" i="61" s="1"/>
  <c r="I1256" i="61"/>
  <c r="K1256" i="61"/>
  <c r="W1256" i="61" s="1"/>
  <c r="L1256" i="61"/>
  <c r="X1256" i="61" s="1"/>
  <c r="L1235" i="61"/>
  <c r="X1235" i="61" s="1"/>
  <c r="I1235" i="61"/>
  <c r="J1235" i="61"/>
  <c r="V1235" i="61" s="1"/>
  <c r="K1235" i="61"/>
  <c r="W1235" i="61" s="1"/>
  <c r="M1235" i="61"/>
  <c r="Y1235" i="61" s="1"/>
  <c r="M1213" i="61"/>
  <c r="Y1213" i="61" s="1"/>
  <c r="I1213" i="61"/>
  <c r="K1213" i="61"/>
  <c r="W1213" i="61" s="1"/>
  <c r="L1213" i="61"/>
  <c r="X1213" i="61" s="1"/>
  <c r="J1213" i="61"/>
  <c r="V1213" i="61" s="1"/>
  <c r="J1192" i="61"/>
  <c r="V1192" i="61" s="1"/>
  <c r="M1192" i="61"/>
  <c r="Y1192" i="61" s="1"/>
  <c r="I1192" i="61"/>
  <c r="L1192" i="61"/>
  <c r="X1192" i="61" s="1"/>
  <c r="K1192" i="61"/>
  <c r="W1192" i="61" s="1"/>
  <c r="I1171" i="61"/>
  <c r="J1171" i="61"/>
  <c r="V1171" i="61" s="1"/>
  <c r="M1171" i="61"/>
  <c r="Y1171" i="61" s="1"/>
  <c r="L1171" i="61"/>
  <c r="X1171" i="61" s="1"/>
  <c r="K1171" i="61"/>
  <c r="W1171" i="61" s="1"/>
  <c r="I1149" i="61"/>
  <c r="M1149" i="61"/>
  <c r="Y1149" i="61" s="1"/>
  <c r="K1149" i="61"/>
  <c r="W1149" i="61" s="1"/>
  <c r="L1149" i="61"/>
  <c r="X1149" i="61" s="1"/>
  <c r="J1149" i="61"/>
  <c r="V1149" i="61" s="1"/>
  <c r="M1128" i="61"/>
  <c r="Y1128" i="61" s="1"/>
  <c r="I1128" i="61"/>
  <c r="J1128" i="61"/>
  <c r="V1128" i="61" s="1"/>
  <c r="L1128" i="61"/>
  <c r="X1128" i="61" s="1"/>
  <c r="K1128" i="61"/>
  <c r="W1128" i="61" s="1"/>
  <c r="I1107" i="61"/>
  <c r="J1107" i="61"/>
  <c r="V1107" i="61" s="1"/>
  <c r="M1107" i="61"/>
  <c r="Y1107" i="61" s="1"/>
  <c r="L1107" i="61"/>
  <c r="X1107" i="61" s="1"/>
  <c r="K1107" i="61"/>
  <c r="W1107" i="61" s="1"/>
  <c r="I1085" i="61"/>
  <c r="M1085" i="61"/>
  <c r="Y1085" i="61" s="1"/>
  <c r="K1085" i="61"/>
  <c r="W1085" i="61" s="1"/>
  <c r="L1085" i="61"/>
  <c r="X1085" i="61" s="1"/>
  <c r="J1085" i="61"/>
  <c r="V1085" i="61" s="1"/>
  <c r="M1064" i="61"/>
  <c r="Y1064" i="61" s="1"/>
  <c r="I1064" i="61"/>
  <c r="J1064" i="61"/>
  <c r="V1064" i="61" s="1"/>
  <c r="L1064" i="61"/>
  <c r="X1064" i="61" s="1"/>
  <c r="K1064" i="61"/>
  <c r="W1064" i="61" s="1"/>
  <c r="L1043" i="61"/>
  <c r="X1043" i="61" s="1"/>
  <c r="I1043" i="61"/>
  <c r="J1043" i="61"/>
  <c r="V1043" i="61" s="1"/>
  <c r="M1043" i="61"/>
  <c r="Y1043" i="61" s="1"/>
  <c r="K1043" i="61"/>
  <c r="W1043" i="61" s="1"/>
  <c r="I1021" i="61"/>
  <c r="M1021" i="61"/>
  <c r="Y1021" i="61" s="1"/>
  <c r="K1021" i="61"/>
  <c r="W1021" i="61" s="1"/>
  <c r="L1021" i="61"/>
  <c r="X1021" i="61" s="1"/>
  <c r="J1021" i="61"/>
  <c r="V1021" i="61" s="1"/>
  <c r="M1000" i="61"/>
  <c r="Y1000" i="61" s="1"/>
  <c r="I1000" i="61"/>
  <c r="J1000" i="61"/>
  <c r="V1000" i="61" s="1"/>
  <c r="L1000" i="61"/>
  <c r="X1000" i="61" s="1"/>
  <c r="K1000" i="61"/>
  <c r="W1000" i="61" s="1"/>
  <c r="L979" i="61"/>
  <c r="X979" i="61" s="1"/>
  <c r="I979" i="61"/>
  <c r="J979" i="61"/>
  <c r="V979" i="61" s="1"/>
  <c r="M979" i="61"/>
  <c r="Y979" i="61" s="1"/>
  <c r="K979" i="61"/>
  <c r="W979" i="61" s="1"/>
  <c r="I957" i="61"/>
  <c r="M957" i="61"/>
  <c r="Y957" i="61" s="1"/>
  <c r="K957" i="61"/>
  <c r="W957" i="61" s="1"/>
  <c r="L957" i="61"/>
  <c r="X957" i="61" s="1"/>
  <c r="J957" i="61"/>
  <c r="V957" i="61" s="1"/>
  <c r="M936" i="61"/>
  <c r="Y936" i="61" s="1"/>
  <c r="I936" i="61"/>
  <c r="L936" i="61"/>
  <c r="X936" i="61" s="1"/>
  <c r="K936" i="61"/>
  <c r="W936" i="61" s="1"/>
  <c r="J936" i="61"/>
  <c r="V936" i="61" s="1"/>
  <c r="K915" i="61"/>
  <c r="W915" i="61" s="1"/>
  <c r="M915" i="61"/>
  <c r="Y915" i="61" s="1"/>
  <c r="I915" i="61"/>
  <c r="L915" i="61"/>
  <c r="X915" i="61" s="1"/>
  <c r="J915" i="61"/>
  <c r="V915" i="61" s="1"/>
  <c r="L1338" i="61"/>
  <c r="X1338" i="61" s="1"/>
  <c r="J1338" i="61"/>
  <c r="V1338" i="61" s="1"/>
  <c r="I1338" i="61"/>
  <c r="M1338" i="61"/>
  <c r="Y1338" i="61" s="1"/>
  <c r="K1338" i="61"/>
  <c r="W1338" i="61" s="1"/>
  <c r="K1656" i="61"/>
  <c r="W1656" i="61" s="1"/>
  <c r="I1656" i="61"/>
  <c r="J1656" i="61"/>
  <c r="V1656" i="61" s="1"/>
  <c r="L1656" i="61"/>
  <c r="X1656" i="61" s="1"/>
  <c r="M1656" i="61"/>
  <c r="Y1656" i="61" s="1"/>
  <c r="K1648" i="61"/>
  <c r="W1648" i="61" s="1"/>
  <c r="L1648" i="61"/>
  <c r="X1648" i="61" s="1"/>
  <c r="J1648" i="61"/>
  <c r="V1648" i="61" s="1"/>
  <c r="I1648" i="61"/>
  <c r="M1648" i="61"/>
  <c r="Y1648" i="61" s="1"/>
  <c r="K1640" i="61"/>
  <c r="W1640" i="61" s="1"/>
  <c r="I1640" i="61"/>
  <c r="J1640" i="61"/>
  <c r="V1640" i="61" s="1"/>
  <c r="L1640" i="61"/>
  <c r="X1640" i="61" s="1"/>
  <c r="M1640" i="61"/>
  <c r="Y1640" i="61" s="1"/>
  <c r="L1632" i="61"/>
  <c r="X1632" i="61" s="1"/>
  <c r="K1632" i="61"/>
  <c r="W1632" i="61" s="1"/>
  <c r="J1632" i="61"/>
  <c r="V1632" i="61" s="1"/>
  <c r="I1632" i="61"/>
  <c r="M1632" i="61"/>
  <c r="Y1632" i="61" s="1"/>
  <c r="L1624" i="61"/>
  <c r="X1624" i="61" s="1"/>
  <c r="K1624" i="61"/>
  <c r="W1624" i="61" s="1"/>
  <c r="I1624" i="61"/>
  <c r="J1624" i="61"/>
  <c r="V1624" i="61" s="1"/>
  <c r="M1624" i="61"/>
  <c r="Y1624" i="61" s="1"/>
  <c r="L1616" i="61"/>
  <c r="X1616" i="61" s="1"/>
  <c r="K1616" i="61"/>
  <c r="W1616" i="61" s="1"/>
  <c r="J1616" i="61"/>
  <c r="V1616" i="61" s="1"/>
  <c r="I1616" i="61"/>
  <c r="M1616" i="61"/>
  <c r="Y1616" i="61" s="1"/>
  <c r="L1608" i="61"/>
  <c r="X1608" i="61" s="1"/>
  <c r="K1608" i="61"/>
  <c r="W1608" i="61" s="1"/>
  <c r="I1608" i="61"/>
  <c r="J1608" i="61"/>
  <c r="V1608" i="61" s="1"/>
  <c r="M1608" i="61"/>
  <c r="Y1608" i="61" s="1"/>
  <c r="L1600" i="61"/>
  <c r="X1600" i="61" s="1"/>
  <c r="K1600" i="61"/>
  <c r="W1600" i="61" s="1"/>
  <c r="J1600" i="61"/>
  <c r="V1600" i="61" s="1"/>
  <c r="I1600" i="61"/>
  <c r="M1600" i="61"/>
  <c r="Y1600" i="61" s="1"/>
  <c r="L1592" i="61"/>
  <c r="X1592" i="61" s="1"/>
  <c r="K1592" i="61"/>
  <c r="W1592" i="61" s="1"/>
  <c r="I1592" i="61"/>
  <c r="J1592" i="61"/>
  <c r="V1592" i="61" s="1"/>
  <c r="M1592" i="61"/>
  <c r="Y1592" i="61" s="1"/>
  <c r="L1584" i="61"/>
  <c r="X1584" i="61" s="1"/>
  <c r="K1584" i="61"/>
  <c r="W1584" i="61" s="1"/>
  <c r="I1584" i="61"/>
  <c r="J1584" i="61"/>
  <c r="V1584" i="61" s="1"/>
  <c r="M1584" i="61"/>
  <c r="Y1584" i="61" s="1"/>
  <c r="K1576" i="61"/>
  <c r="W1576" i="61" s="1"/>
  <c r="I1576" i="61"/>
  <c r="L1576" i="61"/>
  <c r="X1576" i="61" s="1"/>
  <c r="J1576" i="61"/>
  <c r="V1576" i="61" s="1"/>
  <c r="M1576" i="61"/>
  <c r="Y1576" i="61" s="1"/>
  <c r="L1568" i="61"/>
  <c r="X1568" i="61" s="1"/>
  <c r="K1568" i="61"/>
  <c r="W1568" i="61" s="1"/>
  <c r="I1568" i="61"/>
  <c r="M1568" i="61"/>
  <c r="Y1568" i="61" s="1"/>
  <c r="J1568" i="61"/>
  <c r="V1568" i="61" s="1"/>
  <c r="L1560" i="61"/>
  <c r="X1560" i="61" s="1"/>
  <c r="K1560" i="61"/>
  <c r="W1560" i="61" s="1"/>
  <c r="I1560" i="61"/>
  <c r="J1560" i="61"/>
  <c r="V1560" i="61" s="1"/>
  <c r="M1560" i="61"/>
  <c r="Y1560" i="61" s="1"/>
  <c r="L1552" i="61"/>
  <c r="X1552" i="61" s="1"/>
  <c r="K1552" i="61"/>
  <c r="W1552" i="61" s="1"/>
  <c r="I1552" i="61"/>
  <c r="J1552" i="61"/>
  <c r="V1552" i="61" s="1"/>
  <c r="M1552" i="61"/>
  <c r="Y1552" i="61" s="1"/>
  <c r="M1541" i="61"/>
  <c r="Y1541" i="61" s="1"/>
  <c r="J1541" i="61"/>
  <c r="V1541" i="61" s="1"/>
  <c r="L1541" i="61"/>
  <c r="X1541" i="61" s="1"/>
  <c r="K1541" i="61"/>
  <c r="W1541" i="61" s="1"/>
  <c r="I1541" i="61"/>
  <c r="I1509" i="61"/>
  <c r="M1509" i="61"/>
  <c r="Y1509" i="61" s="1"/>
  <c r="J1509" i="61"/>
  <c r="V1509" i="61" s="1"/>
  <c r="L1509" i="61"/>
  <c r="X1509" i="61" s="1"/>
  <c r="K1509" i="61"/>
  <c r="W1509" i="61" s="1"/>
  <c r="J1477" i="61"/>
  <c r="V1477" i="61" s="1"/>
  <c r="L1477" i="61"/>
  <c r="X1477" i="61" s="1"/>
  <c r="I1477" i="61"/>
  <c r="K1477" i="61"/>
  <c r="W1477" i="61" s="1"/>
  <c r="M1477" i="61"/>
  <c r="Y1477" i="61" s="1"/>
  <c r="J1441" i="61"/>
  <c r="V1441" i="61" s="1"/>
  <c r="L1441" i="61"/>
  <c r="X1441" i="61" s="1"/>
  <c r="K1441" i="61"/>
  <c r="W1441" i="61" s="1"/>
  <c r="I1441" i="61"/>
  <c r="M1441" i="61"/>
  <c r="Y1441" i="61" s="1"/>
  <c r="J1390" i="61"/>
  <c r="V1390" i="61" s="1"/>
  <c r="L1390" i="61"/>
  <c r="X1390" i="61" s="1"/>
  <c r="I1390" i="61"/>
  <c r="M1390" i="61"/>
  <c r="Y1390" i="61" s="1"/>
  <c r="K1390" i="61"/>
  <c r="W1390" i="61" s="1"/>
  <c r="L1538" i="61"/>
  <c r="X1538" i="61" s="1"/>
  <c r="K1538" i="61"/>
  <c r="W1538" i="61" s="1"/>
  <c r="M1538" i="61"/>
  <c r="Y1538" i="61" s="1"/>
  <c r="I1538" i="61"/>
  <c r="J1538" i="61"/>
  <c r="V1538" i="61" s="1"/>
  <c r="L1530" i="61"/>
  <c r="X1530" i="61" s="1"/>
  <c r="K1530" i="61"/>
  <c r="W1530" i="61" s="1"/>
  <c r="M1530" i="61"/>
  <c r="Y1530" i="61" s="1"/>
  <c r="I1530" i="61"/>
  <c r="J1530" i="61"/>
  <c r="V1530" i="61" s="1"/>
  <c r="K1522" i="61"/>
  <c r="W1522" i="61" s="1"/>
  <c r="M1522" i="61"/>
  <c r="Y1522" i="61" s="1"/>
  <c r="L1522" i="61"/>
  <c r="X1522" i="61" s="1"/>
  <c r="I1522" i="61"/>
  <c r="J1522" i="61"/>
  <c r="V1522" i="61" s="1"/>
  <c r="L1514" i="61"/>
  <c r="X1514" i="61" s="1"/>
  <c r="M1514" i="61"/>
  <c r="Y1514" i="61" s="1"/>
  <c r="J1514" i="61"/>
  <c r="V1514" i="61" s="1"/>
  <c r="I1514" i="61"/>
  <c r="K1514" i="61"/>
  <c r="W1514" i="61" s="1"/>
  <c r="L1506" i="61"/>
  <c r="X1506" i="61" s="1"/>
  <c r="I1506" i="61"/>
  <c r="K1506" i="61"/>
  <c r="W1506" i="61" s="1"/>
  <c r="J1506" i="61"/>
  <c r="V1506" i="61" s="1"/>
  <c r="M1506" i="61"/>
  <c r="Y1506" i="61" s="1"/>
  <c r="L1498" i="61"/>
  <c r="X1498" i="61" s="1"/>
  <c r="M1498" i="61"/>
  <c r="Y1498" i="61" s="1"/>
  <c r="K1498" i="61"/>
  <c r="W1498" i="61" s="1"/>
  <c r="J1498" i="61"/>
  <c r="V1498" i="61" s="1"/>
  <c r="I1498" i="61"/>
  <c r="L1490" i="61"/>
  <c r="X1490" i="61" s="1"/>
  <c r="K1490" i="61"/>
  <c r="W1490" i="61" s="1"/>
  <c r="I1490" i="61"/>
  <c r="J1490" i="61"/>
  <c r="V1490" i="61" s="1"/>
  <c r="M1490" i="61"/>
  <c r="Y1490" i="61" s="1"/>
  <c r="K1482" i="61"/>
  <c r="W1482" i="61" s="1"/>
  <c r="M1482" i="61"/>
  <c r="Y1482" i="61" s="1"/>
  <c r="L1482" i="61"/>
  <c r="X1482" i="61" s="1"/>
  <c r="I1482" i="61"/>
  <c r="J1482" i="61"/>
  <c r="V1482" i="61" s="1"/>
  <c r="L1474" i="61"/>
  <c r="X1474" i="61" s="1"/>
  <c r="K1474" i="61"/>
  <c r="W1474" i="61" s="1"/>
  <c r="M1474" i="61"/>
  <c r="Y1474" i="61" s="1"/>
  <c r="J1474" i="61"/>
  <c r="V1474" i="61" s="1"/>
  <c r="I1474" i="61"/>
  <c r="L1466" i="61"/>
  <c r="X1466" i="61" s="1"/>
  <c r="K1466" i="61"/>
  <c r="W1466" i="61" s="1"/>
  <c r="I1466" i="61"/>
  <c r="J1466" i="61"/>
  <c r="V1466" i="61" s="1"/>
  <c r="M1466" i="61"/>
  <c r="Y1466" i="61" s="1"/>
  <c r="L1458" i="61"/>
  <c r="X1458" i="61" s="1"/>
  <c r="K1458" i="61"/>
  <c r="W1458" i="61" s="1"/>
  <c r="M1458" i="61"/>
  <c r="Y1458" i="61" s="1"/>
  <c r="J1458" i="61"/>
  <c r="V1458" i="61" s="1"/>
  <c r="I1458" i="61"/>
  <c r="L1450" i="61"/>
  <c r="X1450" i="61" s="1"/>
  <c r="K1450" i="61"/>
  <c r="W1450" i="61" s="1"/>
  <c r="I1450" i="61"/>
  <c r="J1450" i="61"/>
  <c r="V1450" i="61" s="1"/>
  <c r="M1450" i="61"/>
  <c r="Y1450" i="61" s="1"/>
  <c r="L1427" i="61"/>
  <c r="X1427" i="61" s="1"/>
  <c r="I1427" i="61"/>
  <c r="J1427" i="61"/>
  <c r="V1427" i="61" s="1"/>
  <c r="K1427" i="61"/>
  <c r="W1427" i="61" s="1"/>
  <c r="M1427" i="61"/>
  <c r="Y1427" i="61" s="1"/>
  <c r="L1395" i="61"/>
  <c r="X1395" i="61" s="1"/>
  <c r="I1395" i="61"/>
  <c r="K1395" i="61"/>
  <c r="W1395" i="61" s="1"/>
  <c r="M1395" i="61"/>
  <c r="Y1395" i="61" s="1"/>
  <c r="J1395" i="61"/>
  <c r="V1395" i="61" s="1"/>
  <c r="L1429" i="61"/>
  <c r="X1429" i="61" s="1"/>
  <c r="I1429" i="61"/>
  <c r="J1429" i="61"/>
  <c r="V1429" i="61" s="1"/>
  <c r="M1429" i="61"/>
  <c r="Y1429" i="61" s="1"/>
  <c r="K1429" i="61"/>
  <c r="W1429" i="61" s="1"/>
  <c r="L1397" i="61"/>
  <c r="X1397" i="61" s="1"/>
  <c r="K1397" i="61"/>
  <c r="W1397" i="61" s="1"/>
  <c r="M1397" i="61"/>
  <c r="Y1397" i="61" s="1"/>
  <c r="J1397" i="61"/>
  <c r="V1397" i="61" s="1"/>
  <c r="I1397" i="61"/>
  <c r="K1442" i="61"/>
  <c r="W1442" i="61" s="1"/>
  <c r="M1442" i="61"/>
  <c r="Y1442" i="61" s="1"/>
  <c r="L1442" i="61"/>
  <c r="X1442" i="61" s="1"/>
  <c r="J1442" i="61"/>
  <c r="V1442" i="61" s="1"/>
  <c r="I1442" i="61"/>
  <c r="K1434" i="61"/>
  <c r="W1434" i="61" s="1"/>
  <c r="I1434" i="61"/>
  <c r="M1434" i="61"/>
  <c r="Y1434" i="61" s="1"/>
  <c r="J1434" i="61"/>
  <c r="V1434" i="61" s="1"/>
  <c r="L1434" i="61"/>
  <c r="X1434" i="61" s="1"/>
  <c r="K1426" i="61"/>
  <c r="W1426" i="61" s="1"/>
  <c r="L1426" i="61"/>
  <c r="X1426" i="61" s="1"/>
  <c r="M1426" i="61"/>
  <c r="Y1426" i="61" s="1"/>
  <c r="J1426" i="61"/>
  <c r="V1426" i="61" s="1"/>
  <c r="I1426" i="61"/>
  <c r="L1418" i="61"/>
  <c r="X1418" i="61" s="1"/>
  <c r="M1418" i="61"/>
  <c r="Y1418" i="61" s="1"/>
  <c r="I1418" i="61"/>
  <c r="J1418" i="61"/>
  <c r="V1418" i="61" s="1"/>
  <c r="K1418" i="61"/>
  <c r="W1418" i="61" s="1"/>
  <c r="M1410" i="61"/>
  <c r="Y1410" i="61" s="1"/>
  <c r="K1410" i="61"/>
  <c r="W1410" i="61" s="1"/>
  <c r="J1410" i="61"/>
  <c r="V1410" i="61" s="1"/>
  <c r="I1410" i="61"/>
  <c r="L1410" i="61"/>
  <c r="X1410" i="61" s="1"/>
  <c r="L1402" i="61"/>
  <c r="X1402" i="61" s="1"/>
  <c r="M1402" i="61"/>
  <c r="Y1402" i="61" s="1"/>
  <c r="I1402" i="61"/>
  <c r="K1402" i="61"/>
  <c r="W1402" i="61" s="1"/>
  <c r="J1402" i="61"/>
  <c r="V1402" i="61" s="1"/>
  <c r="M1394" i="61"/>
  <c r="Y1394" i="61" s="1"/>
  <c r="L1394" i="61"/>
  <c r="X1394" i="61" s="1"/>
  <c r="K1394" i="61"/>
  <c r="W1394" i="61" s="1"/>
  <c r="J1394" i="61"/>
  <c r="V1394" i="61" s="1"/>
  <c r="I1394" i="61"/>
  <c r="M1386" i="61"/>
  <c r="Y1386" i="61" s="1"/>
  <c r="I1386" i="61"/>
  <c r="L1386" i="61"/>
  <c r="X1386" i="61" s="1"/>
  <c r="K1386" i="61"/>
  <c r="W1386" i="61" s="1"/>
  <c r="J1386" i="61"/>
  <c r="V1386" i="61" s="1"/>
  <c r="L1387" i="61"/>
  <c r="X1387" i="61" s="1"/>
  <c r="I1387" i="61"/>
  <c r="J1387" i="61"/>
  <c r="V1387" i="61" s="1"/>
  <c r="M1387" i="61"/>
  <c r="Y1387" i="61" s="1"/>
  <c r="K1387" i="61"/>
  <c r="W1387" i="61" s="1"/>
  <c r="I1379" i="61"/>
  <c r="J1379" i="61"/>
  <c r="V1379" i="61" s="1"/>
  <c r="K1379" i="61"/>
  <c r="W1379" i="61" s="1"/>
  <c r="L1379" i="61"/>
  <c r="X1379" i="61" s="1"/>
  <c r="M1379" i="61"/>
  <c r="Y1379" i="61" s="1"/>
  <c r="M1372" i="61"/>
  <c r="Y1372" i="61" s="1"/>
  <c r="I1372" i="61"/>
  <c r="K1372" i="61"/>
  <c r="W1372" i="61" s="1"/>
  <c r="J1372" i="61"/>
  <c r="V1372" i="61" s="1"/>
  <c r="L1372" i="61"/>
  <c r="X1372" i="61" s="1"/>
  <c r="L1226" i="61"/>
  <c r="X1226" i="61" s="1"/>
  <c r="I1226" i="61"/>
  <c r="K1226" i="61"/>
  <c r="W1226" i="61" s="1"/>
  <c r="M1226" i="61"/>
  <c r="Y1226" i="61" s="1"/>
  <c r="J1226" i="61"/>
  <c r="V1226" i="61" s="1"/>
  <c r="J1360" i="61"/>
  <c r="M1360" i="61"/>
  <c r="Y1360" i="61" s="1"/>
  <c r="K1360" i="61"/>
  <c r="W1360" i="61" s="1"/>
  <c r="L1360" i="61"/>
  <c r="X1360" i="61" s="1"/>
  <c r="I1360" i="61"/>
  <c r="U1360" i="61" s="1"/>
  <c r="L1353" i="61"/>
  <c r="X1353" i="61" s="1"/>
  <c r="I1353" i="61"/>
  <c r="J1353" i="61"/>
  <c r="V1353" i="61" s="1"/>
  <c r="M1353" i="61"/>
  <c r="Y1353" i="61" s="1"/>
  <c r="K1353" i="61"/>
  <c r="W1353" i="61" s="1"/>
  <c r="K1374" i="61"/>
  <c r="W1374" i="61" s="1"/>
  <c r="L1374" i="61"/>
  <c r="X1374" i="61" s="1"/>
  <c r="M1374" i="61"/>
  <c r="Y1374" i="61" s="1"/>
  <c r="J1374" i="61"/>
  <c r="V1374" i="61" s="1"/>
  <c r="I1374" i="61"/>
  <c r="L1290" i="61"/>
  <c r="X1290" i="61" s="1"/>
  <c r="I1290" i="61"/>
  <c r="K1290" i="61"/>
  <c r="W1290" i="61" s="1"/>
  <c r="M1290" i="61"/>
  <c r="Y1290" i="61" s="1"/>
  <c r="J1290" i="61"/>
  <c r="V1290" i="61" s="1"/>
  <c r="L1030" i="61"/>
  <c r="X1030" i="61" s="1"/>
  <c r="I1030" i="61"/>
  <c r="M1030" i="61"/>
  <c r="Y1030" i="61" s="1"/>
  <c r="K1030" i="61"/>
  <c r="W1030" i="61" s="1"/>
  <c r="J1030" i="61"/>
  <c r="V1030" i="61" s="1"/>
  <c r="K1350" i="61"/>
  <c r="W1350" i="61" s="1"/>
  <c r="L1350" i="61"/>
  <c r="X1350" i="61" s="1"/>
  <c r="J1350" i="61"/>
  <c r="V1350" i="61" s="1"/>
  <c r="I1350" i="61"/>
  <c r="M1350" i="61"/>
  <c r="Y1350" i="61" s="1"/>
  <c r="J1158" i="61"/>
  <c r="V1158" i="61" s="1"/>
  <c r="L1158" i="61"/>
  <c r="X1158" i="61" s="1"/>
  <c r="I1158" i="61"/>
  <c r="K1158" i="61"/>
  <c r="W1158" i="61" s="1"/>
  <c r="M1158" i="61"/>
  <c r="Y1158" i="61" s="1"/>
  <c r="L1258" i="61"/>
  <c r="X1258" i="61" s="1"/>
  <c r="K1258" i="61"/>
  <c r="W1258" i="61" s="1"/>
  <c r="J1258" i="61"/>
  <c r="V1258" i="61" s="1"/>
  <c r="M1258" i="61"/>
  <c r="Y1258" i="61" s="1"/>
  <c r="I1258" i="61"/>
  <c r="L1322" i="61"/>
  <c r="X1322" i="61" s="1"/>
  <c r="K1322" i="61"/>
  <c r="W1322" i="61" s="1"/>
  <c r="I1322" i="61"/>
  <c r="J1322" i="61"/>
  <c r="V1322" i="61" s="1"/>
  <c r="M1322" i="61"/>
  <c r="Y1322" i="61" s="1"/>
  <c r="K1318" i="61"/>
  <c r="W1318" i="61" s="1"/>
  <c r="L1318" i="61"/>
  <c r="X1318" i="61" s="1"/>
  <c r="I1318" i="61"/>
  <c r="J1318" i="61"/>
  <c r="V1318" i="61" s="1"/>
  <c r="M1318" i="61"/>
  <c r="Y1318" i="61" s="1"/>
  <c r="I986" i="61"/>
  <c r="K986" i="61"/>
  <c r="W986" i="61" s="1"/>
  <c r="L986" i="61"/>
  <c r="X986" i="61" s="1"/>
  <c r="M986" i="61"/>
  <c r="Y986" i="61" s="1"/>
  <c r="J986" i="61"/>
  <c r="V986" i="61" s="1"/>
  <c r="I1242" i="61"/>
  <c r="K1242" i="61"/>
  <c r="W1242" i="61" s="1"/>
  <c r="L1242" i="61"/>
  <c r="X1242" i="61" s="1"/>
  <c r="M1242" i="61"/>
  <c r="Y1242" i="61" s="1"/>
  <c r="J1242" i="61"/>
  <c r="V1242" i="61" s="1"/>
  <c r="L1046" i="61"/>
  <c r="X1046" i="61" s="1"/>
  <c r="I1046" i="61"/>
  <c r="K1046" i="61"/>
  <c r="W1046" i="61" s="1"/>
  <c r="J1046" i="61"/>
  <c r="V1046" i="61" s="1"/>
  <c r="M1046" i="61"/>
  <c r="Y1046" i="61" s="1"/>
  <c r="K1302" i="61"/>
  <c r="W1302" i="61" s="1"/>
  <c r="J1302" i="61"/>
  <c r="V1302" i="61" s="1"/>
  <c r="L1302" i="61"/>
  <c r="X1302" i="61" s="1"/>
  <c r="I1302" i="61"/>
  <c r="M1302" i="61"/>
  <c r="Y1302" i="61" s="1"/>
  <c r="L1142" i="61"/>
  <c r="X1142" i="61" s="1"/>
  <c r="I1142" i="61"/>
  <c r="K1142" i="61"/>
  <c r="W1142" i="61" s="1"/>
  <c r="J1142" i="61"/>
  <c r="V1142" i="61" s="1"/>
  <c r="M1142" i="61"/>
  <c r="Y1142" i="61" s="1"/>
  <c r="L1014" i="61"/>
  <c r="X1014" i="61" s="1"/>
  <c r="K1014" i="61"/>
  <c r="W1014" i="61" s="1"/>
  <c r="J1014" i="61"/>
  <c r="V1014" i="61" s="1"/>
  <c r="I1014" i="61"/>
  <c r="M1014" i="61"/>
  <c r="Y1014" i="61" s="1"/>
  <c r="L1270" i="61"/>
  <c r="X1270" i="61" s="1"/>
  <c r="K1270" i="61"/>
  <c r="W1270" i="61" s="1"/>
  <c r="J1270" i="61"/>
  <c r="V1270" i="61" s="1"/>
  <c r="I1270" i="61"/>
  <c r="M1270" i="61"/>
  <c r="Y1270" i="61" s="1"/>
  <c r="I1042" i="61"/>
  <c r="J1042" i="61"/>
  <c r="V1042" i="61" s="1"/>
  <c r="L1042" i="61"/>
  <c r="X1042" i="61" s="1"/>
  <c r="M1042" i="61"/>
  <c r="Y1042" i="61" s="1"/>
  <c r="K1042" i="61"/>
  <c r="W1042" i="61" s="1"/>
  <c r="J1166" i="61"/>
  <c r="V1166" i="61" s="1"/>
  <c r="L1166" i="61"/>
  <c r="X1166" i="61" s="1"/>
  <c r="I1166" i="61"/>
  <c r="K1166" i="61"/>
  <c r="W1166" i="61" s="1"/>
  <c r="M1166" i="61"/>
  <c r="Y1166" i="61" s="1"/>
  <c r="J1298" i="61"/>
  <c r="V1298" i="61" s="1"/>
  <c r="L1298" i="61"/>
  <c r="X1298" i="61" s="1"/>
  <c r="M1298" i="61"/>
  <c r="Y1298" i="61" s="1"/>
  <c r="K1298" i="61"/>
  <c r="W1298" i="61" s="1"/>
  <c r="I1298" i="61"/>
  <c r="J974" i="61"/>
  <c r="V974" i="61" s="1"/>
  <c r="L974" i="61"/>
  <c r="X974" i="61" s="1"/>
  <c r="K974" i="61"/>
  <c r="W974" i="61" s="1"/>
  <c r="I974" i="61"/>
  <c r="M974" i="61"/>
  <c r="Y974" i="61" s="1"/>
  <c r="I1106" i="61"/>
  <c r="J1106" i="61"/>
  <c r="V1106" i="61" s="1"/>
  <c r="L1106" i="61"/>
  <c r="X1106" i="61" s="1"/>
  <c r="M1106" i="61"/>
  <c r="Y1106" i="61" s="1"/>
  <c r="K1106" i="61"/>
  <c r="W1106" i="61" s="1"/>
  <c r="K1230" i="61"/>
  <c r="W1230" i="61" s="1"/>
  <c r="L1230" i="61"/>
  <c r="X1230" i="61" s="1"/>
  <c r="J1230" i="61"/>
  <c r="V1230" i="61" s="1"/>
  <c r="I1230" i="61"/>
  <c r="M1230" i="61"/>
  <c r="Y1230" i="61" s="1"/>
  <c r="I962" i="61"/>
  <c r="J962" i="61"/>
  <c r="V962" i="61" s="1"/>
  <c r="L962" i="61"/>
  <c r="X962" i="61" s="1"/>
  <c r="M962" i="61"/>
  <c r="Y962" i="61" s="1"/>
  <c r="K962" i="61"/>
  <c r="W962" i="61" s="1"/>
  <c r="K1086" i="61"/>
  <c r="W1086" i="61" s="1"/>
  <c r="L1086" i="61"/>
  <c r="X1086" i="61" s="1"/>
  <c r="I1086" i="61"/>
  <c r="M1086" i="61"/>
  <c r="Y1086" i="61" s="1"/>
  <c r="J1086" i="61"/>
  <c r="V1086" i="61" s="1"/>
  <c r="I1218" i="61"/>
  <c r="J1218" i="61"/>
  <c r="V1218" i="61" s="1"/>
  <c r="L1218" i="61"/>
  <c r="X1218" i="61" s="1"/>
  <c r="M1218" i="61"/>
  <c r="Y1218" i="61" s="1"/>
  <c r="K1218" i="61"/>
  <c r="W1218" i="61" s="1"/>
  <c r="L930" i="61"/>
  <c r="X930" i="61" s="1"/>
  <c r="M930" i="61"/>
  <c r="Y930" i="61" s="1"/>
  <c r="J930" i="61"/>
  <c r="V930" i="61" s="1"/>
  <c r="K930" i="61"/>
  <c r="W930" i="61" s="1"/>
  <c r="I930" i="61"/>
  <c r="K1054" i="61"/>
  <c r="W1054" i="61" s="1"/>
  <c r="L1054" i="61"/>
  <c r="X1054" i="61" s="1"/>
  <c r="J1054" i="61"/>
  <c r="V1054" i="61" s="1"/>
  <c r="M1054" i="61"/>
  <c r="Y1054" i="61" s="1"/>
  <c r="I1054" i="61"/>
  <c r="J1182" i="61"/>
  <c r="V1182" i="61" s="1"/>
  <c r="L1182" i="61"/>
  <c r="X1182" i="61" s="1"/>
  <c r="K1182" i="61"/>
  <c r="W1182" i="61" s="1"/>
  <c r="M1182" i="61"/>
  <c r="Y1182" i="61" s="1"/>
  <c r="I1182" i="61"/>
  <c r="J1314" i="61"/>
  <c r="V1314" i="61" s="1"/>
  <c r="L1314" i="61"/>
  <c r="X1314" i="61" s="1"/>
  <c r="I1314" i="61"/>
  <c r="K1314" i="61"/>
  <c r="W1314" i="61" s="1"/>
  <c r="M1314" i="61"/>
  <c r="Y1314" i="61" s="1"/>
  <c r="L1269" i="61"/>
  <c r="X1269" i="61" s="1"/>
  <c r="J1269" i="61"/>
  <c r="V1269" i="61" s="1"/>
  <c r="I1269" i="61"/>
  <c r="K1269" i="61"/>
  <c r="W1269" i="61" s="1"/>
  <c r="M1269" i="61"/>
  <c r="Y1269" i="61" s="1"/>
  <c r="K1184" i="61"/>
  <c r="W1184" i="61" s="1"/>
  <c r="J1184" i="61"/>
  <c r="V1184" i="61" s="1"/>
  <c r="L1184" i="61"/>
  <c r="X1184" i="61" s="1"/>
  <c r="M1184" i="61"/>
  <c r="Y1184" i="61" s="1"/>
  <c r="I1184" i="61"/>
  <c r="I1099" i="61"/>
  <c r="L1099" i="61"/>
  <c r="X1099" i="61" s="1"/>
  <c r="M1099" i="61"/>
  <c r="Y1099" i="61" s="1"/>
  <c r="J1099" i="61"/>
  <c r="V1099" i="61" s="1"/>
  <c r="K1099" i="61"/>
  <c r="W1099" i="61" s="1"/>
  <c r="I1003" i="61"/>
  <c r="M1003" i="61"/>
  <c r="Y1003" i="61" s="1"/>
  <c r="K1003" i="61"/>
  <c r="W1003" i="61" s="1"/>
  <c r="L1003" i="61"/>
  <c r="X1003" i="61" s="1"/>
  <c r="J1003" i="61"/>
  <c r="V1003" i="61" s="1"/>
  <c r="L917" i="61"/>
  <c r="X917" i="61" s="1"/>
  <c r="M917" i="61"/>
  <c r="Y917" i="61" s="1"/>
  <c r="J917" i="61"/>
  <c r="V917" i="61" s="1"/>
  <c r="I917" i="61"/>
  <c r="K917" i="61"/>
  <c r="W917" i="61" s="1"/>
  <c r="J1613" i="61"/>
  <c r="V1613" i="61" s="1"/>
  <c r="M1613" i="61"/>
  <c r="Y1613" i="61" s="1"/>
  <c r="K1613" i="61"/>
  <c r="W1613" i="61" s="1"/>
  <c r="L1613" i="61"/>
  <c r="X1613" i="61" s="1"/>
  <c r="I1613" i="61"/>
  <c r="M1557" i="61"/>
  <c r="Y1557" i="61" s="1"/>
  <c r="J1557" i="61"/>
  <c r="V1557" i="61" s="1"/>
  <c r="I1557" i="61"/>
  <c r="U1557" i="61" s="1"/>
  <c r="K1557" i="61"/>
  <c r="L1557" i="61"/>
  <c r="X1557" i="61" s="1"/>
  <c r="J1401" i="61"/>
  <c r="V1401" i="61" s="1"/>
  <c r="L1401" i="61"/>
  <c r="X1401" i="61" s="1"/>
  <c r="M1401" i="61"/>
  <c r="Y1401" i="61" s="1"/>
  <c r="K1401" i="61"/>
  <c r="W1401" i="61" s="1"/>
  <c r="I1401" i="61"/>
  <c r="I1276" i="61"/>
  <c r="M1276" i="61"/>
  <c r="Y1276" i="61" s="1"/>
  <c r="L1276" i="61"/>
  <c r="X1276" i="61" s="1"/>
  <c r="J1276" i="61"/>
  <c r="V1276" i="61" s="1"/>
  <c r="K1276" i="61"/>
  <c r="W1276" i="61" s="1"/>
  <c r="J1191" i="61"/>
  <c r="V1191" i="61" s="1"/>
  <c r="L1191" i="61"/>
  <c r="X1191" i="61" s="1"/>
  <c r="K1191" i="61"/>
  <c r="W1191" i="61" s="1"/>
  <c r="I1191" i="61"/>
  <c r="M1191" i="61"/>
  <c r="Y1191" i="61" s="1"/>
  <c r="L1105" i="61"/>
  <c r="X1105" i="61" s="1"/>
  <c r="I1105" i="61"/>
  <c r="M1105" i="61"/>
  <c r="Y1105" i="61" s="1"/>
  <c r="J1105" i="61"/>
  <c r="V1105" i="61" s="1"/>
  <c r="K1105" i="61"/>
  <c r="W1105" i="61" s="1"/>
  <c r="L1020" i="61"/>
  <c r="X1020" i="61" s="1"/>
  <c r="I1020" i="61"/>
  <c r="J1020" i="61"/>
  <c r="V1020" i="61" s="1"/>
  <c r="M1020" i="61"/>
  <c r="Y1020" i="61" s="1"/>
  <c r="K1020" i="61"/>
  <c r="W1020" i="61" s="1"/>
  <c r="M945" i="61"/>
  <c r="Y945" i="61" s="1"/>
  <c r="K945" i="61"/>
  <c r="W945" i="61" s="1"/>
  <c r="L945" i="61"/>
  <c r="X945" i="61" s="1"/>
  <c r="I945" i="61"/>
  <c r="J945" i="61"/>
  <c r="V945" i="61" s="1"/>
  <c r="K1337" i="61"/>
  <c r="J1337" i="61"/>
  <c r="V1337" i="61" s="1"/>
  <c r="M1337" i="61"/>
  <c r="Y1337" i="61" s="1"/>
  <c r="L1337" i="61"/>
  <c r="X1337" i="61" s="1"/>
  <c r="I1337" i="61"/>
  <c r="U1337" i="61" s="1"/>
  <c r="I1583" i="61"/>
  <c r="J1583" i="61"/>
  <c r="V1583" i="61" s="1"/>
  <c r="L1583" i="61"/>
  <c r="X1583" i="61" s="1"/>
  <c r="M1583" i="61"/>
  <c r="Y1583" i="61" s="1"/>
  <c r="K1583" i="61"/>
  <c r="W1583" i="61" s="1"/>
  <c r="J1415" i="61"/>
  <c r="V1415" i="61" s="1"/>
  <c r="L1415" i="61"/>
  <c r="X1415" i="61" s="1"/>
  <c r="M1415" i="61"/>
  <c r="Y1415" i="61" s="1"/>
  <c r="K1415" i="61"/>
  <c r="W1415" i="61" s="1"/>
  <c r="I1415" i="61"/>
  <c r="L1243" i="61"/>
  <c r="X1243" i="61" s="1"/>
  <c r="I1243" i="61"/>
  <c r="M1243" i="61"/>
  <c r="Y1243" i="61" s="1"/>
  <c r="K1243" i="61"/>
  <c r="W1243" i="61" s="1"/>
  <c r="J1243" i="61"/>
  <c r="V1243" i="61" s="1"/>
  <c r="L1147" i="61"/>
  <c r="X1147" i="61" s="1"/>
  <c r="I1147" i="61"/>
  <c r="M1147" i="61"/>
  <c r="Y1147" i="61" s="1"/>
  <c r="J1147" i="61"/>
  <c r="V1147" i="61" s="1"/>
  <c r="K1147" i="61"/>
  <c r="W1147" i="61" s="1"/>
  <c r="L1051" i="61"/>
  <c r="X1051" i="61" s="1"/>
  <c r="I1051" i="61"/>
  <c r="M1051" i="61"/>
  <c r="Y1051" i="61" s="1"/>
  <c r="K1051" i="61"/>
  <c r="W1051" i="61" s="1"/>
  <c r="J1051" i="61"/>
  <c r="V1051" i="61" s="1"/>
  <c r="L1336" i="61"/>
  <c r="X1336" i="61" s="1"/>
  <c r="J1336" i="61"/>
  <c r="V1336" i="61" s="1"/>
  <c r="M1336" i="61"/>
  <c r="Y1336" i="61" s="1"/>
  <c r="K1336" i="61"/>
  <c r="W1336" i="61" s="1"/>
  <c r="I1336" i="61"/>
  <c r="M1649" i="61"/>
  <c r="Y1649" i="61" s="1"/>
  <c r="J1649" i="61"/>
  <c r="V1649" i="61" s="1"/>
  <c r="I1649" i="61"/>
  <c r="K1649" i="61"/>
  <c r="W1649" i="61" s="1"/>
  <c r="L1649" i="61"/>
  <c r="X1649" i="61" s="1"/>
  <c r="M1617" i="61"/>
  <c r="Y1617" i="61" s="1"/>
  <c r="J1617" i="61"/>
  <c r="V1617" i="61" s="1"/>
  <c r="I1617" i="61"/>
  <c r="K1617" i="61"/>
  <c r="W1617" i="61" s="1"/>
  <c r="L1617" i="61"/>
  <c r="X1617" i="61" s="1"/>
  <c r="M1585" i="61"/>
  <c r="Y1585" i="61" s="1"/>
  <c r="J1585" i="61"/>
  <c r="V1585" i="61" s="1"/>
  <c r="I1585" i="61"/>
  <c r="L1585" i="61"/>
  <c r="X1585" i="61" s="1"/>
  <c r="K1585" i="61"/>
  <c r="W1585" i="61" s="1"/>
  <c r="J1553" i="61"/>
  <c r="V1553" i="61" s="1"/>
  <c r="M1553" i="61"/>
  <c r="Y1553" i="61" s="1"/>
  <c r="L1553" i="61"/>
  <c r="X1553" i="61" s="1"/>
  <c r="K1553" i="61"/>
  <c r="W1553" i="61" s="1"/>
  <c r="I1553" i="61"/>
  <c r="M1497" i="61"/>
  <c r="Y1497" i="61" s="1"/>
  <c r="J1497" i="61"/>
  <c r="V1497" i="61" s="1"/>
  <c r="I1497" i="61"/>
  <c r="L1497" i="61"/>
  <c r="X1497" i="61" s="1"/>
  <c r="K1497" i="61"/>
  <c r="W1497" i="61" s="1"/>
  <c r="J1417" i="61"/>
  <c r="V1417" i="61" s="1"/>
  <c r="L1417" i="61"/>
  <c r="X1417" i="61" s="1"/>
  <c r="M1417" i="61"/>
  <c r="Y1417" i="61" s="1"/>
  <c r="K1417" i="61"/>
  <c r="W1417" i="61" s="1"/>
  <c r="I1417" i="61"/>
  <c r="I1259" i="61"/>
  <c r="K1259" i="61"/>
  <c r="W1259" i="61" s="1"/>
  <c r="M1259" i="61"/>
  <c r="Y1259" i="61" s="1"/>
  <c r="L1259" i="61"/>
  <c r="X1259" i="61" s="1"/>
  <c r="J1259" i="61"/>
  <c r="V1259" i="61" s="1"/>
  <c r="L1173" i="61"/>
  <c r="X1173" i="61" s="1"/>
  <c r="I1173" i="61"/>
  <c r="J1173" i="61"/>
  <c r="V1173" i="61" s="1"/>
  <c r="K1173" i="61"/>
  <c r="W1173" i="61" s="1"/>
  <c r="M1173" i="61"/>
  <c r="Y1173" i="61" s="1"/>
  <c r="K1088" i="61"/>
  <c r="W1088" i="61" s="1"/>
  <c r="L1088" i="61"/>
  <c r="X1088" i="61" s="1"/>
  <c r="M1088" i="61"/>
  <c r="Y1088" i="61" s="1"/>
  <c r="I1088" i="61"/>
  <c r="J1088" i="61"/>
  <c r="V1088" i="61" s="1"/>
  <c r="I1013" i="61"/>
  <c r="L1013" i="61"/>
  <c r="X1013" i="61" s="1"/>
  <c r="J1013" i="61"/>
  <c r="V1013" i="61" s="1"/>
  <c r="K1013" i="61"/>
  <c r="W1013" i="61" s="1"/>
  <c r="M1013" i="61"/>
  <c r="Y1013" i="61" s="1"/>
  <c r="L928" i="61"/>
  <c r="X928" i="61" s="1"/>
  <c r="K928" i="61"/>
  <c r="W928" i="61" s="1"/>
  <c r="I928" i="61"/>
  <c r="J928" i="61"/>
  <c r="V928" i="61" s="1"/>
  <c r="M928" i="61"/>
  <c r="Y928" i="61" s="1"/>
  <c r="J1637" i="61"/>
  <c r="V1637" i="61" s="1"/>
  <c r="M1637" i="61"/>
  <c r="Y1637" i="61" s="1"/>
  <c r="L1637" i="61"/>
  <c r="X1637" i="61" s="1"/>
  <c r="K1637" i="61"/>
  <c r="W1637" i="61" s="1"/>
  <c r="I1637" i="61"/>
  <c r="J1573" i="61"/>
  <c r="V1573" i="61" s="1"/>
  <c r="M1573" i="61"/>
  <c r="Y1573" i="61" s="1"/>
  <c r="K1573" i="61"/>
  <c r="W1573" i="61" s="1"/>
  <c r="I1573" i="61"/>
  <c r="L1573" i="61"/>
  <c r="X1573" i="61" s="1"/>
  <c r="J1473" i="61"/>
  <c r="V1473" i="61" s="1"/>
  <c r="L1473" i="61"/>
  <c r="X1473" i="61" s="1"/>
  <c r="K1473" i="61"/>
  <c r="W1473" i="61" s="1"/>
  <c r="I1473" i="61"/>
  <c r="M1473" i="61"/>
  <c r="Y1473" i="61" s="1"/>
  <c r="L1265" i="61"/>
  <c r="X1265" i="61" s="1"/>
  <c r="I1265" i="61"/>
  <c r="J1265" i="61"/>
  <c r="V1265" i="61" s="1"/>
  <c r="M1265" i="61"/>
  <c r="Y1265" i="61" s="1"/>
  <c r="K1265" i="61"/>
  <c r="W1265" i="61" s="1"/>
  <c r="I1180" i="61"/>
  <c r="J1180" i="61"/>
  <c r="V1180" i="61" s="1"/>
  <c r="L1180" i="61"/>
  <c r="X1180" i="61" s="1"/>
  <c r="M1180" i="61"/>
  <c r="Y1180" i="61" s="1"/>
  <c r="K1180" i="61"/>
  <c r="W1180" i="61" s="1"/>
  <c r="M1095" i="61"/>
  <c r="Y1095" i="61" s="1"/>
  <c r="J1095" i="61"/>
  <c r="V1095" i="61" s="1"/>
  <c r="K1095" i="61"/>
  <c r="W1095" i="61" s="1"/>
  <c r="L1095" i="61"/>
  <c r="X1095" i="61" s="1"/>
  <c r="I1095" i="61"/>
  <c r="L1009" i="61"/>
  <c r="X1009" i="61" s="1"/>
  <c r="I1009" i="61"/>
  <c r="M1009" i="61"/>
  <c r="Y1009" i="61" s="1"/>
  <c r="K1009" i="61"/>
  <c r="W1009" i="61" s="1"/>
  <c r="J1009" i="61"/>
  <c r="V1009" i="61" s="1"/>
  <c r="K1345" i="61"/>
  <c r="W1345" i="61" s="1"/>
  <c r="I1345" i="61"/>
  <c r="M1345" i="61"/>
  <c r="Y1345" i="61" s="1"/>
  <c r="J1345" i="61"/>
  <c r="V1345" i="61" s="1"/>
  <c r="L1345" i="61"/>
  <c r="X1345" i="61" s="1"/>
  <c r="I1615" i="61"/>
  <c r="L1615" i="61"/>
  <c r="X1615" i="61" s="1"/>
  <c r="J1615" i="61"/>
  <c r="V1615" i="61" s="1"/>
  <c r="M1615" i="61"/>
  <c r="Y1615" i="61" s="1"/>
  <c r="K1615" i="61"/>
  <c r="W1615" i="61" s="1"/>
  <c r="J1551" i="61"/>
  <c r="V1551" i="61" s="1"/>
  <c r="L1551" i="61"/>
  <c r="X1551" i="61" s="1"/>
  <c r="M1551" i="61"/>
  <c r="Y1551" i="61" s="1"/>
  <c r="K1551" i="61"/>
  <c r="W1551" i="61" s="1"/>
  <c r="I1551" i="61"/>
  <c r="M1479" i="61"/>
  <c r="Y1479" i="61" s="1"/>
  <c r="J1479" i="61"/>
  <c r="V1479" i="61" s="1"/>
  <c r="L1479" i="61"/>
  <c r="X1479" i="61" s="1"/>
  <c r="K1479" i="61"/>
  <c r="W1479" i="61" s="1"/>
  <c r="I1479" i="61"/>
  <c r="L1307" i="61"/>
  <c r="X1307" i="61" s="1"/>
  <c r="I1307" i="61"/>
  <c r="M1307" i="61"/>
  <c r="Y1307" i="61" s="1"/>
  <c r="K1307" i="61"/>
  <c r="W1307" i="61" s="1"/>
  <c r="J1307" i="61"/>
  <c r="V1307" i="61" s="1"/>
  <c r="L1232" i="61"/>
  <c r="X1232" i="61" s="1"/>
  <c r="M1232" i="61"/>
  <c r="Y1232" i="61" s="1"/>
  <c r="K1232" i="61"/>
  <c r="W1232" i="61" s="1"/>
  <c r="J1232" i="61"/>
  <c r="V1232" i="61" s="1"/>
  <c r="I1232" i="61"/>
  <c r="I1157" i="61"/>
  <c r="L1157" i="61"/>
  <c r="X1157" i="61" s="1"/>
  <c r="M1157" i="61"/>
  <c r="Y1157" i="61" s="1"/>
  <c r="J1157" i="61"/>
  <c r="V1157" i="61" s="1"/>
  <c r="K1157" i="61"/>
  <c r="W1157" i="61" s="1"/>
  <c r="I1083" i="61"/>
  <c r="M1083" i="61"/>
  <c r="Y1083" i="61" s="1"/>
  <c r="J1083" i="61"/>
  <c r="V1083" i="61" s="1"/>
  <c r="K1083" i="61"/>
  <c r="W1083" i="61" s="1"/>
  <c r="L1083" i="61"/>
  <c r="X1083" i="61" s="1"/>
  <c r="L1008" i="61"/>
  <c r="X1008" i="61" s="1"/>
  <c r="J1008" i="61"/>
  <c r="V1008" i="61" s="1"/>
  <c r="K1008" i="61"/>
  <c r="W1008" i="61" s="1"/>
  <c r="M1008" i="61"/>
  <c r="Y1008" i="61" s="1"/>
  <c r="I1008" i="61"/>
  <c r="K944" i="61"/>
  <c r="W944" i="61" s="1"/>
  <c r="I944" i="61"/>
  <c r="L944" i="61"/>
  <c r="X944" i="61" s="1"/>
  <c r="M944" i="61"/>
  <c r="Y944" i="61" s="1"/>
  <c r="J944" i="61"/>
  <c r="V944" i="61" s="1"/>
  <c r="K1325" i="61"/>
  <c r="W1325" i="61" s="1"/>
  <c r="I1325" i="61"/>
  <c r="M1325" i="61"/>
  <c r="Y1325" i="61" s="1"/>
  <c r="J1325" i="61"/>
  <c r="V1325" i="61" s="1"/>
  <c r="L1325" i="61"/>
  <c r="X1325" i="61" s="1"/>
  <c r="M1292" i="61"/>
  <c r="Y1292" i="61" s="1"/>
  <c r="L1292" i="61"/>
  <c r="X1292" i="61" s="1"/>
  <c r="K1292" i="61"/>
  <c r="W1292" i="61" s="1"/>
  <c r="I1292" i="61"/>
  <c r="J1292" i="61"/>
  <c r="V1292" i="61" s="1"/>
  <c r="I1249" i="61"/>
  <c r="M1249" i="61"/>
  <c r="Y1249" i="61" s="1"/>
  <c r="J1249" i="61"/>
  <c r="V1249" i="61" s="1"/>
  <c r="L1249" i="61"/>
  <c r="X1249" i="61" s="1"/>
  <c r="K1249" i="61"/>
  <c r="W1249" i="61" s="1"/>
  <c r="J1207" i="61"/>
  <c r="V1207" i="61" s="1"/>
  <c r="L1207" i="61"/>
  <c r="X1207" i="61" s="1"/>
  <c r="I1207" i="61"/>
  <c r="M1207" i="61"/>
  <c r="Y1207" i="61" s="1"/>
  <c r="K1207" i="61"/>
  <c r="W1207" i="61" s="1"/>
  <c r="L1164" i="61"/>
  <c r="X1164" i="61" s="1"/>
  <c r="I1164" i="61"/>
  <c r="M1164" i="61"/>
  <c r="Y1164" i="61" s="1"/>
  <c r="K1164" i="61"/>
  <c r="W1164" i="61" s="1"/>
  <c r="J1164" i="61"/>
  <c r="V1164" i="61" s="1"/>
  <c r="I1121" i="61"/>
  <c r="M1121" i="61"/>
  <c r="Y1121" i="61" s="1"/>
  <c r="L1121" i="61"/>
  <c r="X1121" i="61" s="1"/>
  <c r="J1121" i="61"/>
  <c r="V1121" i="61" s="1"/>
  <c r="K1121" i="61"/>
  <c r="W1121" i="61" s="1"/>
  <c r="J1079" i="61"/>
  <c r="V1079" i="61" s="1"/>
  <c r="M1079" i="61"/>
  <c r="Y1079" i="61" s="1"/>
  <c r="L1079" i="61"/>
  <c r="X1079" i="61" s="1"/>
  <c r="I1079" i="61"/>
  <c r="K1079" i="61"/>
  <c r="W1079" i="61" s="1"/>
  <c r="I1036" i="61"/>
  <c r="M1036" i="61"/>
  <c r="Y1036" i="61" s="1"/>
  <c r="K1036" i="61"/>
  <c r="W1036" i="61" s="1"/>
  <c r="L1036" i="61"/>
  <c r="X1036" i="61" s="1"/>
  <c r="J1036" i="61"/>
  <c r="V1036" i="61" s="1"/>
  <c r="J993" i="61"/>
  <c r="V993" i="61" s="1"/>
  <c r="I993" i="61"/>
  <c r="M993" i="61"/>
  <c r="Y993" i="61" s="1"/>
  <c r="L993" i="61"/>
  <c r="X993" i="61" s="1"/>
  <c r="K993" i="61"/>
  <c r="W993" i="61" s="1"/>
  <c r="K951" i="61"/>
  <c r="W951" i="61" s="1"/>
  <c r="I951" i="61"/>
  <c r="J951" i="61"/>
  <c r="V951" i="61" s="1"/>
  <c r="M951" i="61"/>
  <c r="Y951" i="61" s="1"/>
  <c r="L951" i="61"/>
  <c r="X951" i="61" s="1"/>
  <c r="I1333" i="61"/>
  <c r="L1333" i="61"/>
  <c r="X1333" i="61" s="1"/>
  <c r="J1333" i="61"/>
  <c r="V1333" i="61" s="1"/>
  <c r="M1333" i="61"/>
  <c r="Y1333" i="61" s="1"/>
  <c r="K1333" i="61"/>
  <c r="W1333" i="61" s="1"/>
  <c r="J1643" i="61"/>
  <c r="V1643" i="61" s="1"/>
  <c r="I1643" i="61"/>
  <c r="L1643" i="61"/>
  <c r="X1643" i="61" s="1"/>
  <c r="M1643" i="61"/>
  <c r="Y1643" i="61" s="1"/>
  <c r="K1643" i="61"/>
  <c r="W1643" i="61" s="1"/>
  <c r="J1611" i="61"/>
  <c r="V1611" i="61" s="1"/>
  <c r="I1611" i="61"/>
  <c r="L1611" i="61"/>
  <c r="X1611" i="61" s="1"/>
  <c r="M1611" i="61"/>
  <c r="Y1611" i="61" s="1"/>
  <c r="K1611" i="61"/>
  <c r="W1611" i="61" s="1"/>
  <c r="J1579" i="61"/>
  <c r="V1579" i="61" s="1"/>
  <c r="I1579" i="61"/>
  <c r="M1579" i="61"/>
  <c r="Y1579" i="61" s="1"/>
  <c r="L1579" i="61"/>
  <c r="X1579" i="61" s="1"/>
  <c r="K1579" i="61"/>
  <c r="W1579" i="61" s="1"/>
  <c r="J1547" i="61"/>
  <c r="V1547" i="61" s="1"/>
  <c r="I1547" i="61"/>
  <c r="L1547" i="61"/>
  <c r="X1547" i="61" s="1"/>
  <c r="K1547" i="61"/>
  <c r="W1547" i="61" s="1"/>
  <c r="M1547" i="61"/>
  <c r="Y1547" i="61" s="1"/>
  <c r="M1487" i="61"/>
  <c r="Y1487" i="61" s="1"/>
  <c r="L1487" i="61"/>
  <c r="X1487" i="61" s="1"/>
  <c r="J1487" i="61"/>
  <c r="V1487" i="61" s="1"/>
  <c r="K1487" i="61"/>
  <c r="W1487" i="61" s="1"/>
  <c r="I1487" i="61"/>
  <c r="J1399" i="61"/>
  <c r="V1399" i="61" s="1"/>
  <c r="L1399" i="61"/>
  <c r="X1399" i="61" s="1"/>
  <c r="M1399" i="61"/>
  <c r="Y1399" i="61" s="1"/>
  <c r="K1399" i="61"/>
  <c r="W1399" i="61" s="1"/>
  <c r="I1399" i="61"/>
  <c r="L1295" i="61"/>
  <c r="X1295" i="61" s="1"/>
  <c r="M1295" i="61"/>
  <c r="Y1295" i="61" s="1"/>
  <c r="I1295" i="61"/>
  <c r="K1295" i="61"/>
  <c r="W1295" i="61" s="1"/>
  <c r="J1295" i="61"/>
  <c r="V1295" i="61" s="1"/>
  <c r="K1273" i="61"/>
  <c r="W1273" i="61" s="1"/>
  <c r="I1273" i="61"/>
  <c r="M1273" i="61"/>
  <c r="Y1273" i="61" s="1"/>
  <c r="J1273" i="61"/>
  <c r="V1273" i="61" s="1"/>
  <c r="L1273" i="61"/>
  <c r="X1273" i="61" s="1"/>
  <c r="J1252" i="61"/>
  <c r="V1252" i="61" s="1"/>
  <c r="M1252" i="61"/>
  <c r="Y1252" i="61" s="1"/>
  <c r="L1252" i="61"/>
  <c r="X1252" i="61" s="1"/>
  <c r="I1252" i="61"/>
  <c r="K1252" i="61"/>
  <c r="W1252" i="61" s="1"/>
  <c r="L1231" i="61"/>
  <c r="X1231" i="61" s="1"/>
  <c r="M1231" i="61"/>
  <c r="Y1231" i="61" s="1"/>
  <c r="K1231" i="61"/>
  <c r="W1231" i="61" s="1"/>
  <c r="I1231" i="61"/>
  <c r="J1231" i="61"/>
  <c r="V1231" i="61" s="1"/>
  <c r="K1209" i="61"/>
  <c r="W1209" i="61" s="1"/>
  <c r="I1209" i="61"/>
  <c r="J1209" i="61"/>
  <c r="V1209" i="61" s="1"/>
  <c r="M1209" i="61"/>
  <c r="Y1209" i="61" s="1"/>
  <c r="L1209" i="61"/>
  <c r="X1209" i="61" s="1"/>
  <c r="J1188" i="61"/>
  <c r="V1188" i="61" s="1"/>
  <c r="M1188" i="61"/>
  <c r="Y1188" i="61" s="1"/>
  <c r="L1188" i="61"/>
  <c r="X1188" i="61" s="1"/>
  <c r="I1188" i="61"/>
  <c r="K1188" i="61"/>
  <c r="W1188" i="61" s="1"/>
  <c r="M1167" i="61"/>
  <c r="Y1167" i="61" s="1"/>
  <c r="L1167" i="61"/>
  <c r="X1167" i="61" s="1"/>
  <c r="K1167" i="61"/>
  <c r="W1167" i="61" s="1"/>
  <c r="I1167" i="61"/>
  <c r="J1167" i="61"/>
  <c r="V1167" i="61" s="1"/>
  <c r="K1145" i="61"/>
  <c r="W1145" i="61" s="1"/>
  <c r="I1145" i="61"/>
  <c r="J1145" i="61"/>
  <c r="V1145" i="61" s="1"/>
  <c r="M1145" i="61"/>
  <c r="Y1145" i="61" s="1"/>
  <c r="L1145" i="61"/>
  <c r="X1145" i="61" s="1"/>
  <c r="I1124" i="61"/>
  <c r="J1124" i="61"/>
  <c r="V1124" i="61" s="1"/>
  <c r="L1124" i="61"/>
  <c r="X1124" i="61" s="1"/>
  <c r="M1124" i="61"/>
  <c r="Y1124" i="61" s="1"/>
  <c r="K1124" i="61"/>
  <c r="W1124" i="61" s="1"/>
  <c r="M1103" i="61"/>
  <c r="Y1103" i="61" s="1"/>
  <c r="L1103" i="61"/>
  <c r="X1103" i="61" s="1"/>
  <c r="J1103" i="61"/>
  <c r="V1103" i="61" s="1"/>
  <c r="K1103" i="61"/>
  <c r="W1103" i="61" s="1"/>
  <c r="I1103" i="61"/>
  <c r="K1081" i="61"/>
  <c r="W1081" i="61" s="1"/>
  <c r="I1081" i="61"/>
  <c r="J1081" i="61"/>
  <c r="V1081" i="61" s="1"/>
  <c r="M1081" i="61"/>
  <c r="Y1081" i="61" s="1"/>
  <c r="L1081" i="61"/>
  <c r="X1081" i="61" s="1"/>
  <c r="I1060" i="61"/>
  <c r="J1060" i="61"/>
  <c r="V1060" i="61" s="1"/>
  <c r="L1060" i="61"/>
  <c r="X1060" i="61" s="1"/>
  <c r="M1060" i="61"/>
  <c r="Y1060" i="61" s="1"/>
  <c r="K1060" i="61"/>
  <c r="W1060" i="61" s="1"/>
  <c r="L1039" i="61"/>
  <c r="X1039" i="61" s="1"/>
  <c r="J1039" i="61"/>
  <c r="V1039" i="61" s="1"/>
  <c r="K1039" i="61"/>
  <c r="W1039" i="61" s="1"/>
  <c r="M1039" i="61"/>
  <c r="Y1039" i="61" s="1"/>
  <c r="I1039" i="61"/>
  <c r="K1017" i="61"/>
  <c r="W1017" i="61" s="1"/>
  <c r="I1017" i="61"/>
  <c r="J1017" i="61"/>
  <c r="V1017" i="61" s="1"/>
  <c r="M1017" i="61"/>
  <c r="Y1017" i="61" s="1"/>
  <c r="L1017" i="61"/>
  <c r="X1017" i="61" s="1"/>
  <c r="I996" i="61"/>
  <c r="J996" i="61"/>
  <c r="V996" i="61" s="1"/>
  <c r="L996" i="61"/>
  <c r="X996" i="61" s="1"/>
  <c r="M996" i="61"/>
  <c r="Y996" i="61" s="1"/>
  <c r="K996" i="61"/>
  <c r="W996" i="61" s="1"/>
  <c r="L975" i="61"/>
  <c r="X975" i="61" s="1"/>
  <c r="I975" i="61"/>
  <c r="J975" i="61"/>
  <c r="V975" i="61" s="1"/>
  <c r="K975" i="61"/>
  <c r="W975" i="61" s="1"/>
  <c r="M975" i="61"/>
  <c r="Y975" i="61" s="1"/>
  <c r="J953" i="61"/>
  <c r="V953" i="61" s="1"/>
  <c r="L953" i="61"/>
  <c r="X953" i="61" s="1"/>
  <c r="M953" i="61"/>
  <c r="Y953" i="61" s="1"/>
  <c r="I953" i="61"/>
  <c r="K953" i="61"/>
  <c r="W953" i="61" s="1"/>
  <c r="M932" i="61"/>
  <c r="Y932" i="61" s="1"/>
  <c r="L932" i="61"/>
  <c r="X932" i="61" s="1"/>
  <c r="I932" i="61"/>
  <c r="K932" i="61"/>
  <c r="W932" i="61" s="1"/>
  <c r="J932" i="61"/>
  <c r="V932" i="61" s="1"/>
  <c r="I1335" i="61"/>
  <c r="K1335" i="61"/>
  <c r="W1335" i="61" s="1"/>
  <c r="M1335" i="61"/>
  <c r="Y1335" i="61" s="1"/>
  <c r="J1335" i="61"/>
  <c r="V1335" i="61" s="1"/>
  <c r="L1335" i="61"/>
  <c r="X1335" i="61" s="1"/>
  <c r="L1367" i="61"/>
  <c r="X1367" i="61" s="1"/>
  <c r="J1367" i="61"/>
  <c r="V1367" i="61" s="1"/>
  <c r="I1367" i="61"/>
  <c r="U1367" i="61" s="1"/>
  <c r="M1367" i="61"/>
  <c r="K1367" i="61"/>
  <c r="W1367" i="61" s="1"/>
  <c r="J1351" i="61"/>
  <c r="V1351" i="61" s="1"/>
  <c r="I1351" i="61"/>
  <c r="U1351" i="61" s="1"/>
  <c r="K1351" i="61"/>
  <c r="W1351" i="61" s="1"/>
  <c r="M1351" i="61"/>
  <c r="Y1351" i="61" s="1"/>
  <c r="L1351" i="61"/>
  <c r="M1539" i="61"/>
  <c r="Y1539" i="61" s="1"/>
  <c r="L1539" i="61"/>
  <c r="X1539" i="61" s="1"/>
  <c r="J1539" i="61"/>
  <c r="V1539" i="61" s="1"/>
  <c r="K1539" i="61"/>
  <c r="W1539" i="61" s="1"/>
  <c r="I1539" i="61"/>
  <c r="J1507" i="61"/>
  <c r="V1507" i="61" s="1"/>
  <c r="M1507" i="61"/>
  <c r="Y1507" i="61" s="1"/>
  <c r="L1507" i="61"/>
  <c r="X1507" i="61" s="1"/>
  <c r="K1507" i="61"/>
  <c r="W1507" i="61" s="1"/>
  <c r="I1507" i="61"/>
  <c r="L1475" i="61"/>
  <c r="X1475" i="61" s="1"/>
  <c r="J1475" i="61"/>
  <c r="V1475" i="61" s="1"/>
  <c r="I1475" i="61"/>
  <c r="K1475" i="61"/>
  <c r="W1475" i="61" s="1"/>
  <c r="M1475" i="61"/>
  <c r="Y1475" i="61" s="1"/>
  <c r="L1439" i="61"/>
  <c r="X1439" i="61" s="1"/>
  <c r="M1439" i="61"/>
  <c r="Y1439" i="61" s="1"/>
  <c r="K1439" i="61"/>
  <c r="W1439" i="61" s="1"/>
  <c r="I1439" i="61"/>
  <c r="J1439" i="61"/>
  <c r="V1439" i="61" s="1"/>
  <c r="J1315" i="61"/>
  <c r="V1315" i="61" s="1"/>
  <c r="K1315" i="61"/>
  <c r="W1315" i="61" s="1"/>
  <c r="L1315" i="61"/>
  <c r="X1315" i="61" s="1"/>
  <c r="I1315" i="61"/>
  <c r="M1315" i="61"/>
  <c r="Y1315" i="61" s="1"/>
  <c r="I1293" i="61"/>
  <c r="K1293" i="61"/>
  <c r="W1293" i="61" s="1"/>
  <c r="M1293" i="61"/>
  <c r="Y1293" i="61" s="1"/>
  <c r="J1293" i="61"/>
  <c r="V1293" i="61" s="1"/>
  <c r="L1293" i="61"/>
  <c r="X1293" i="61" s="1"/>
  <c r="K1272" i="61"/>
  <c r="W1272" i="61" s="1"/>
  <c r="I1272" i="61"/>
  <c r="M1272" i="61"/>
  <c r="Y1272" i="61" s="1"/>
  <c r="J1272" i="61"/>
  <c r="V1272" i="61" s="1"/>
  <c r="L1272" i="61"/>
  <c r="X1272" i="61" s="1"/>
  <c r="J1251" i="61"/>
  <c r="V1251" i="61" s="1"/>
  <c r="I1251" i="61"/>
  <c r="K1251" i="61"/>
  <c r="W1251" i="61" s="1"/>
  <c r="L1251" i="61"/>
  <c r="X1251" i="61" s="1"/>
  <c r="M1251" i="61"/>
  <c r="Y1251" i="61" s="1"/>
  <c r="K1229" i="61"/>
  <c r="W1229" i="61" s="1"/>
  <c r="I1229" i="61"/>
  <c r="M1229" i="61"/>
  <c r="Y1229" i="61" s="1"/>
  <c r="J1229" i="61"/>
  <c r="V1229" i="61" s="1"/>
  <c r="L1229" i="61"/>
  <c r="X1229" i="61" s="1"/>
  <c r="I1208" i="61"/>
  <c r="M1208" i="61"/>
  <c r="Y1208" i="61" s="1"/>
  <c r="J1208" i="61"/>
  <c r="V1208" i="61" s="1"/>
  <c r="K1208" i="61"/>
  <c r="W1208" i="61" s="1"/>
  <c r="L1208" i="61"/>
  <c r="X1208" i="61" s="1"/>
  <c r="J1187" i="61"/>
  <c r="V1187" i="61" s="1"/>
  <c r="L1187" i="61"/>
  <c r="X1187" i="61" s="1"/>
  <c r="I1187" i="61"/>
  <c r="M1187" i="61"/>
  <c r="Y1187" i="61" s="1"/>
  <c r="K1187" i="61"/>
  <c r="W1187" i="61" s="1"/>
  <c r="I1165" i="61"/>
  <c r="K1165" i="61"/>
  <c r="W1165" i="61" s="1"/>
  <c r="M1165" i="61"/>
  <c r="Y1165" i="61" s="1"/>
  <c r="J1165" i="61"/>
  <c r="V1165" i="61" s="1"/>
  <c r="L1165" i="61"/>
  <c r="X1165" i="61" s="1"/>
  <c r="I1144" i="61"/>
  <c r="M1144" i="61"/>
  <c r="Y1144" i="61" s="1"/>
  <c r="K1144" i="61"/>
  <c r="W1144" i="61" s="1"/>
  <c r="J1144" i="61"/>
  <c r="V1144" i="61" s="1"/>
  <c r="L1144" i="61"/>
  <c r="X1144" i="61" s="1"/>
  <c r="L1123" i="61"/>
  <c r="X1123" i="61" s="1"/>
  <c r="J1123" i="61"/>
  <c r="V1123" i="61" s="1"/>
  <c r="I1123" i="61"/>
  <c r="M1123" i="61"/>
  <c r="Y1123" i="61" s="1"/>
  <c r="K1123" i="61"/>
  <c r="W1123" i="61" s="1"/>
  <c r="K1101" i="61"/>
  <c r="W1101" i="61" s="1"/>
  <c r="I1101" i="61"/>
  <c r="M1101" i="61"/>
  <c r="Y1101" i="61" s="1"/>
  <c r="J1101" i="61"/>
  <c r="V1101" i="61" s="1"/>
  <c r="L1101" i="61"/>
  <c r="X1101" i="61" s="1"/>
  <c r="I1080" i="61"/>
  <c r="M1080" i="61"/>
  <c r="Y1080" i="61" s="1"/>
  <c r="J1080" i="61"/>
  <c r="V1080" i="61" s="1"/>
  <c r="K1080" i="61"/>
  <c r="W1080" i="61" s="1"/>
  <c r="L1080" i="61"/>
  <c r="X1080" i="61" s="1"/>
  <c r="J1059" i="61"/>
  <c r="V1059" i="61" s="1"/>
  <c r="K1059" i="61"/>
  <c r="W1059" i="61" s="1"/>
  <c r="I1059" i="61"/>
  <c r="M1059" i="61"/>
  <c r="Y1059" i="61" s="1"/>
  <c r="L1059" i="61"/>
  <c r="X1059" i="61" s="1"/>
  <c r="K1037" i="61"/>
  <c r="W1037" i="61" s="1"/>
  <c r="I1037" i="61"/>
  <c r="M1037" i="61"/>
  <c r="Y1037" i="61" s="1"/>
  <c r="J1037" i="61"/>
  <c r="V1037" i="61" s="1"/>
  <c r="L1037" i="61"/>
  <c r="X1037" i="61" s="1"/>
  <c r="I1016" i="61"/>
  <c r="M1016" i="61"/>
  <c r="Y1016" i="61" s="1"/>
  <c r="J1016" i="61"/>
  <c r="V1016" i="61" s="1"/>
  <c r="K1016" i="61"/>
  <c r="W1016" i="61" s="1"/>
  <c r="L1016" i="61"/>
  <c r="X1016" i="61" s="1"/>
  <c r="J995" i="61"/>
  <c r="V995" i="61" s="1"/>
  <c r="I995" i="61"/>
  <c r="L995" i="61"/>
  <c r="X995" i="61" s="1"/>
  <c r="M995" i="61"/>
  <c r="Y995" i="61" s="1"/>
  <c r="K995" i="61"/>
  <c r="W995" i="61" s="1"/>
  <c r="K973" i="61"/>
  <c r="W973" i="61" s="1"/>
  <c r="I973" i="61"/>
  <c r="M973" i="61"/>
  <c r="Y973" i="61" s="1"/>
  <c r="J973" i="61"/>
  <c r="V973" i="61" s="1"/>
  <c r="L973" i="61"/>
  <c r="X973" i="61" s="1"/>
  <c r="L952" i="61"/>
  <c r="X952" i="61" s="1"/>
  <c r="I952" i="61"/>
  <c r="J952" i="61"/>
  <c r="V952" i="61" s="1"/>
  <c r="M952" i="61"/>
  <c r="Y952" i="61" s="1"/>
  <c r="K952" i="61"/>
  <c r="W952" i="61" s="1"/>
  <c r="K931" i="61"/>
  <c r="W931" i="61" s="1"/>
  <c r="I931" i="61"/>
  <c r="M931" i="61"/>
  <c r="Y931" i="61" s="1"/>
  <c r="L931" i="61"/>
  <c r="X931" i="61" s="1"/>
  <c r="J931" i="61"/>
  <c r="V931" i="61" s="1"/>
  <c r="M1334" i="61"/>
  <c r="Y1334" i="61" s="1"/>
  <c r="I1334" i="61"/>
  <c r="J1334" i="61"/>
  <c r="V1334" i="61" s="1"/>
  <c r="K1334" i="61"/>
  <c r="W1334" i="61" s="1"/>
  <c r="L1334" i="61"/>
  <c r="X1334" i="61" s="1"/>
  <c r="L1662" i="61"/>
  <c r="X1662" i="61" s="1"/>
  <c r="K1662" i="61"/>
  <c r="W1662" i="61" s="1"/>
  <c r="M1662" i="61"/>
  <c r="Y1662" i="61" s="1"/>
  <c r="J1662" i="61"/>
  <c r="V1662" i="61" s="1"/>
  <c r="I1662" i="61"/>
  <c r="K1654" i="61"/>
  <c r="W1654" i="61" s="1"/>
  <c r="L1654" i="61"/>
  <c r="X1654" i="61" s="1"/>
  <c r="M1654" i="61"/>
  <c r="Y1654" i="61" s="1"/>
  <c r="J1654" i="61"/>
  <c r="V1654" i="61" s="1"/>
  <c r="I1654" i="61"/>
  <c r="K1646" i="61"/>
  <c r="W1646" i="61" s="1"/>
  <c r="M1646" i="61"/>
  <c r="Y1646" i="61" s="1"/>
  <c r="L1646" i="61"/>
  <c r="X1646" i="61" s="1"/>
  <c r="J1646" i="61"/>
  <c r="V1646" i="61" s="1"/>
  <c r="I1646" i="61"/>
  <c r="K1638" i="61"/>
  <c r="W1638" i="61" s="1"/>
  <c r="L1638" i="61"/>
  <c r="X1638" i="61" s="1"/>
  <c r="M1638" i="61"/>
  <c r="Y1638" i="61" s="1"/>
  <c r="I1638" i="61"/>
  <c r="J1638" i="61"/>
  <c r="V1638" i="61" s="1"/>
  <c r="K1630" i="61"/>
  <c r="W1630" i="61" s="1"/>
  <c r="M1630" i="61"/>
  <c r="Y1630" i="61" s="1"/>
  <c r="J1630" i="61"/>
  <c r="V1630" i="61" s="1"/>
  <c r="L1630" i="61"/>
  <c r="X1630" i="61" s="1"/>
  <c r="I1630" i="61"/>
  <c r="K1622" i="61"/>
  <c r="W1622" i="61" s="1"/>
  <c r="M1622" i="61"/>
  <c r="Y1622" i="61" s="1"/>
  <c r="L1622" i="61"/>
  <c r="X1622" i="61" s="1"/>
  <c r="J1622" i="61"/>
  <c r="V1622" i="61" s="1"/>
  <c r="I1622" i="61"/>
  <c r="L1614" i="61"/>
  <c r="X1614" i="61" s="1"/>
  <c r="K1614" i="61"/>
  <c r="W1614" i="61" s="1"/>
  <c r="M1614" i="61"/>
  <c r="Y1614" i="61" s="1"/>
  <c r="J1614" i="61"/>
  <c r="V1614" i="61" s="1"/>
  <c r="I1614" i="61"/>
  <c r="K1606" i="61"/>
  <c r="W1606" i="61" s="1"/>
  <c r="M1606" i="61"/>
  <c r="Y1606" i="61" s="1"/>
  <c r="L1606" i="61"/>
  <c r="X1606" i="61" s="1"/>
  <c r="I1606" i="61"/>
  <c r="J1606" i="61"/>
  <c r="V1606" i="61" s="1"/>
  <c r="L1598" i="61"/>
  <c r="X1598" i="61" s="1"/>
  <c r="K1598" i="61"/>
  <c r="W1598" i="61" s="1"/>
  <c r="M1598" i="61"/>
  <c r="Y1598" i="61" s="1"/>
  <c r="J1598" i="61"/>
  <c r="V1598" i="61" s="1"/>
  <c r="I1598" i="61"/>
  <c r="L1590" i="61"/>
  <c r="X1590" i="61" s="1"/>
  <c r="K1590" i="61"/>
  <c r="W1590" i="61" s="1"/>
  <c r="M1590" i="61"/>
  <c r="Y1590" i="61" s="1"/>
  <c r="J1590" i="61"/>
  <c r="V1590" i="61" s="1"/>
  <c r="I1590" i="61"/>
  <c r="K1582" i="61"/>
  <c r="W1582" i="61" s="1"/>
  <c r="M1582" i="61"/>
  <c r="Y1582" i="61" s="1"/>
  <c r="L1582" i="61"/>
  <c r="X1582" i="61" s="1"/>
  <c r="J1582" i="61"/>
  <c r="V1582" i="61" s="1"/>
  <c r="I1582" i="61"/>
  <c r="L1574" i="61"/>
  <c r="X1574" i="61" s="1"/>
  <c r="M1574" i="61"/>
  <c r="Y1574" i="61" s="1"/>
  <c r="K1574" i="61"/>
  <c r="W1574" i="61" s="1"/>
  <c r="J1574" i="61"/>
  <c r="V1574" i="61" s="1"/>
  <c r="I1574" i="61"/>
  <c r="L1566" i="61"/>
  <c r="X1566" i="61" s="1"/>
  <c r="K1566" i="61"/>
  <c r="W1566" i="61" s="1"/>
  <c r="M1566" i="61"/>
  <c r="Y1566" i="61" s="1"/>
  <c r="J1566" i="61"/>
  <c r="V1566" i="61" s="1"/>
  <c r="I1566" i="61"/>
  <c r="L1558" i="61"/>
  <c r="X1558" i="61" s="1"/>
  <c r="M1558" i="61"/>
  <c r="Y1558" i="61" s="1"/>
  <c r="J1558" i="61"/>
  <c r="V1558" i="61" s="1"/>
  <c r="K1558" i="61"/>
  <c r="W1558" i="61" s="1"/>
  <c r="I1558" i="61"/>
  <c r="K1550" i="61"/>
  <c r="W1550" i="61" s="1"/>
  <c r="M1550" i="61"/>
  <c r="Y1550" i="61" s="1"/>
  <c r="J1550" i="61"/>
  <c r="V1550" i="61" s="1"/>
  <c r="I1550" i="61"/>
  <c r="L1550" i="61"/>
  <c r="X1550" i="61" s="1"/>
  <c r="M1533" i="61"/>
  <c r="Y1533" i="61" s="1"/>
  <c r="I1533" i="61"/>
  <c r="L1533" i="61"/>
  <c r="X1533" i="61" s="1"/>
  <c r="K1533" i="61"/>
  <c r="W1533" i="61" s="1"/>
  <c r="J1533" i="61"/>
  <c r="V1533" i="61" s="1"/>
  <c r="M1501" i="61"/>
  <c r="Y1501" i="61" s="1"/>
  <c r="L1501" i="61"/>
  <c r="X1501" i="61" s="1"/>
  <c r="J1501" i="61"/>
  <c r="V1501" i="61" s="1"/>
  <c r="K1501" i="61"/>
  <c r="W1501" i="61" s="1"/>
  <c r="I1501" i="61"/>
  <c r="L1469" i="61"/>
  <c r="X1469" i="61" s="1"/>
  <c r="J1469" i="61"/>
  <c r="V1469" i="61" s="1"/>
  <c r="I1469" i="61"/>
  <c r="K1469" i="61"/>
  <c r="W1469" i="61" s="1"/>
  <c r="M1469" i="61"/>
  <c r="Y1469" i="61" s="1"/>
  <c r="L1425" i="61"/>
  <c r="X1425" i="61" s="1"/>
  <c r="J1425" i="61"/>
  <c r="V1425" i="61" s="1"/>
  <c r="K1425" i="61"/>
  <c r="W1425" i="61" s="1"/>
  <c r="I1425" i="61"/>
  <c r="M1425" i="61"/>
  <c r="Y1425" i="61" s="1"/>
  <c r="L1544" i="61"/>
  <c r="X1544" i="61" s="1"/>
  <c r="I1544" i="61"/>
  <c r="K1544" i="61"/>
  <c r="W1544" i="61" s="1"/>
  <c r="J1544" i="61"/>
  <c r="V1544" i="61" s="1"/>
  <c r="M1544" i="61"/>
  <c r="Y1544" i="61" s="1"/>
  <c r="K1536" i="61"/>
  <c r="W1536" i="61" s="1"/>
  <c r="L1536" i="61"/>
  <c r="X1536" i="61" s="1"/>
  <c r="I1536" i="61"/>
  <c r="J1536" i="61"/>
  <c r="V1536" i="61" s="1"/>
  <c r="M1536" i="61"/>
  <c r="Y1536" i="61" s="1"/>
  <c r="K1528" i="61"/>
  <c r="W1528" i="61" s="1"/>
  <c r="L1528" i="61"/>
  <c r="X1528" i="61" s="1"/>
  <c r="I1528" i="61"/>
  <c r="J1528" i="61"/>
  <c r="V1528" i="61" s="1"/>
  <c r="M1528" i="61"/>
  <c r="Y1528" i="61" s="1"/>
  <c r="L1520" i="61"/>
  <c r="X1520" i="61" s="1"/>
  <c r="I1520" i="61"/>
  <c r="J1520" i="61"/>
  <c r="V1520" i="61" s="1"/>
  <c r="K1520" i="61"/>
  <c r="W1520" i="61" s="1"/>
  <c r="M1520" i="61"/>
  <c r="Y1520" i="61" s="1"/>
  <c r="L1512" i="61"/>
  <c r="X1512" i="61" s="1"/>
  <c r="K1512" i="61"/>
  <c r="W1512" i="61" s="1"/>
  <c r="J1512" i="61"/>
  <c r="V1512" i="61" s="1"/>
  <c r="M1512" i="61"/>
  <c r="Y1512" i="61" s="1"/>
  <c r="I1512" i="61"/>
  <c r="K1504" i="61"/>
  <c r="W1504" i="61" s="1"/>
  <c r="I1504" i="61"/>
  <c r="J1504" i="61"/>
  <c r="V1504" i="61" s="1"/>
  <c r="L1504" i="61"/>
  <c r="X1504" i="61" s="1"/>
  <c r="M1504" i="61"/>
  <c r="Y1504" i="61" s="1"/>
  <c r="K1496" i="61"/>
  <c r="W1496" i="61" s="1"/>
  <c r="L1496" i="61"/>
  <c r="X1496" i="61" s="1"/>
  <c r="M1496" i="61"/>
  <c r="Y1496" i="61" s="1"/>
  <c r="J1496" i="61"/>
  <c r="V1496" i="61" s="1"/>
  <c r="I1496" i="61"/>
  <c r="K1488" i="61"/>
  <c r="W1488" i="61" s="1"/>
  <c r="L1488" i="61"/>
  <c r="X1488" i="61" s="1"/>
  <c r="J1488" i="61"/>
  <c r="V1488" i="61" s="1"/>
  <c r="I1488" i="61"/>
  <c r="M1488" i="61"/>
  <c r="Y1488" i="61" s="1"/>
  <c r="L1480" i="61"/>
  <c r="X1480" i="61" s="1"/>
  <c r="K1480" i="61"/>
  <c r="W1480" i="61" s="1"/>
  <c r="J1480" i="61"/>
  <c r="V1480" i="61" s="1"/>
  <c r="M1480" i="61"/>
  <c r="Y1480" i="61" s="1"/>
  <c r="I1480" i="61"/>
  <c r="L1472" i="61"/>
  <c r="X1472" i="61" s="1"/>
  <c r="J1472" i="61"/>
  <c r="V1472" i="61" s="1"/>
  <c r="M1472" i="61"/>
  <c r="Y1472" i="61" s="1"/>
  <c r="K1472" i="61"/>
  <c r="W1472" i="61" s="1"/>
  <c r="I1472" i="61"/>
  <c r="L1464" i="61"/>
  <c r="X1464" i="61" s="1"/>
  <c r="I1464" i="61"/>
  <c r="K1464" i="61"/>
  <c r="W1464" i="61" s="1"/>
  <c r="J1464" i="61"/>
  <c r="V1464" i="61" s="1"/>
  <c r="M1464" i="61"/>
  <c r="Y1464" i="61" s="1"/>
  <c r="M1456" i="61"/>
  <c r="Y1456" i="61" s="1"/>
  <c r="J1456" i="61"/>
  <c r="V1456" i="61" s="1"/>
  <c r="I1456" i="61"/>
  <c r="L1456" i="61"/>
  <c r="X1456" i="61" s="1"/>
  <c r="K1456" i="61"/>
  <c r="W1456" i="61" s="1"/>
  <c r="L1448" i="61"/>
  <c r="X1448" i="61" s="1"/>
  <c r="J1448" i="61"/>
  <c r="V1448" i="61" s="1"/>
  <c r="I1448" i="61"/>
  <c r="K1448" i="61"/>
  <c r="W1448" i="61" s="1"/>
  <c r="M1448" i="61"/>
  <c r="Y1448" i="61" s="1"/>
  <c r="L1419" i="61"/>
  <c r="X1419" i="61" s="1"/>
  <c r="I1419" i="61"/>
  <c r="J1419" i="61"/>
  <c r="V1419" i="61" s="1"/>
  <c r="M1419" i="61"/>
  <c r="Y1419" i="61" s="1"/>
  <c r="K1419" i="61"/>
  <c r="W1419" i="61" s="1"/>
  <c r="L1380" i="61"/>
  <c r="X1380" i="61" s="1"/>
  <c r="J1380" i="61"/>
  <c r="V1380" i="61" s="1"/>
  <c r="M1380" i="61"/>
  <c r="Y1380" i="61" s="1"/>
  <c r="K1380" i="61"/>
  <c r="W1380" i="61" s="1"/>
  <c r="I1380" i="61"/>
  <c r="L1421" i="61"/>
  <c r="X1421" i="61" s="1"/>
  <c r="K1421" i="61"/>
  <c r="W1421" i="61" s="1"/>
  <c r="M1421" i="61"/>
  <c r="Y1421" i="61" s="1"/>
  <c r="I1421" i="61"/>
  <c r="J1421" i="61"/>
  <c r="V1421" i="61" s="1"/>
  <c r="M1382" i="61"/>
  <c r="Y1382" i="61" s="1"/>
  <c r="K1382" i="61"/>
  <c r="W1382" i="61" s="1"/>
  <c r="J1382" i="61"/>
  <c r="V1382" i="61" s="1"/>
  <c r="L1382" i="61"/>
  <c r="X1382" i="61" s="1"/>
  <c r="I1382" i="61"/>
  <c r="L1440" i="61"/>
  <c r="X1440" i="61" s="1"/>
  <c r="J1440" i="61"/>
  <c r="V1440" i="61" s="1"/>
  <c r="M1440" i="61"/>
  <c r="Y1440" i="61" s="1"/>
  <c r="I1440" i="61"/>
  <c r="K1440" i="61"/>
  <c r="W1440" i="61" s="1"/>
  <c r="L1432" i="61"/>
  <c r="X1432" i="61" s="1"/>
  <c r="I1432" i="61"/>
  <c r="K1432" i="61"/>
  <c r="W1432" i="61" s="1"/>
  <c r="J1432" i="61"/>
  <c r="V1432" i="61" s="1"/>
  <c r="M1432" i="61"/>
  <c r="Y1432" i="61" s="1"/>
  <c r="L1424" i="61"/>
  <c r="X1424" i="61" s="1"/>
  <c r="M1424" i="61"/>
  <c r="Y1424" i="61" s="1"/>
  <c r="J1424" i="61"/>
  <c r="V1424" i="61" s="1"/>
  <c r="K1424" i="61"/>
  <c r="W1424" i="61" s="1"/>
  <c r="I1424" i="61"/>
  <c r="L1416" i="61"/>
  <c r="X1416" i="61" s="1"/>
  <c r="I1416" i="61"/>
  <c r="K1416" i="61"/>
  <c r="W1416" i="61" s="1"/>
  <c r="J1416" i="61"/>
  <c r="V1416" i="61" s="1"/>
  <c r="M1416" i="61"/>
  <c r="Y1416" i="61" s="1"/>
  <c r="L1408" i="61"/>
  <c r="X1408" i="61" s="1"/>
  <c r="I1408" i="61"/>
  <c r="K1408" i="61"/>
  <c r="W1408" i="61" s="1"/>
  <c r="J1408" i="61"/>
  <c r="V1408" i="61" s="1"/>
  <c r="M1408" i="61"/>
  <c r="Y1408" i="61" s="1"/>
  <c r="I1400" i="61"/>
  <c r="K1400" i="61"/>
  <c r="W1400" i="61" s="1"/>
  <c r="M1400" i="61"/>
  <c r="Y1400" i="61" s="1"/>
  <c r="L1400" i="61"/>
  <c r="X1400" i="61" s="1"/>
  <c r="J1400" i="61"/>
  <c r="V1400" i="61" s="1"/>
  <c r="I1392" i="61"/>
  <c r="K1392" i="61"/>
  <c r="W1392" i="61" s="1"/>
  <c r="J1392" i="61"/>
  <c r="V1392" i="61" s="1"/>
  <c r="L1392" i="61"/>
  <c r="X1392" i="61" s="1"/>
  <c r="M1392" i="61"/>
  <c r="Y1392" i="61" s="1"/>
  <c r="M1378" i="61"/>
  <c r="Y1378" i="61" s="1"/>
  <c r="K1378" i="61"/>
  <c r="W1378" i="61" s="1"/>
  <c r="L1378" i="61"/>
  <c r="X1378" i="61" s="1"/>
  <c r="I1378" i="61"/>
  <c r="J1378" i="61"/>
  <c r="V1378" i="61" s="1"/>
  <c r="L1385" i="61"/>
  <c r="X1385" i="61" s="1"/>
  <c r="J1385" i="61"/>
  <c r="V1385" i="61" s="1"/>
  <c r="M1385" i="61"/>
  <c r="Y1385" i="61" s="1"/>
  <c r="K1385" i="61"/>
  <c r="W1385" i="61" s="1"/>
  <c r="I1385" i="61"/>
  <c r="L1377" i="61"/>
  <c r="X1377" i="61" s="1"/>
  <c r="J1377" i="61"/>
  <c r="V1377" i="61" s="1"/>
  <c r="K1377" i="61"/>
  <c r="W1377" i="61" s="1"/>
  <c r="I1377" i="61"/>
  <c r="M1377" i="61"/>
  <c r="Y1377" i="61" s="1"/>
  <c r="L970" i="61"/>
  <c r="X970" i="61" s="1"/>
  <c r="I970" i="61"/>
  <c r="K970" i="61"/>
  <c r="W970" i="61" s="1"/>
  <c r="M970" i="61"/>
  <c r="Y970" i="61" s="1"/>
  <c r="J970" i="61"/>
  <c r="V970" i="61" s="1"/>
  <c r="J1357" i="61"/>
  <c r="I1357" i="61"/>
  <c r="U1357" i="61" s="1"/>
  <c r="M1357" i="61"/>
  <c r="Y1357" i="61" s="1"/>
  <c r="L1357" i="61"/>
  <c r="X1357" i="61" s="1"/>
  <c r="K1357" i="61"/>
  <c r="W1357" i="61" s="1"/>
  <c r="M914" i="61"/>
  <c r="Y914" i="61" s="1"/>
  <c r="J914" i="61"/>
  <c r="V914" i="61" s="1"/>
  <c r="I914" i="61"/>
  <c r="K914" i="61"/>
  <c r="W914" i="61" s="1"/>
  <c r="L914" i="61"/>
  <c r="X914" i="61" s="1"/>
  <c r="L1362" i="61"/>
  <c r="X1362" i="61" s="1"/>
  <c r="K1362" i="61"/>
  <c r="W1362" i="61" s="1"/>
  <c r="M1362" i="61"/>
  <c r="Y1362" i="61" s="1"/>
  <c r="J1362" i="61"/>
  <c r="V1362" i="61" s="1"/>
  <c r="I1362" i="61"/>
  <c r="M1364" i="61"/>
  <c r="Y1364" i="61" s="1"/>
  <c r="L1364" i="61"/>
  <c r="X1364" i="61" s="1"/>
  <c r="J1364" i="61"/>
  <c r="V1364" i="61" s="1"/>
  <c r="I1364" i="61"/>
  <c r="U1364" i="61" s="1"/>
  <c r="K1364" i="61"/>
  <c r="L966" i="61"/>
  <c r="X966" i="61" s="1"/>
  <c r="I966" i="61"/>
  <c r="M966" i="61"/>
  <c r="Y966" i="61" s="1"/>
  <c r="K966" i="61"/>
  <c r="W966" i="61" s="1"/>
  <c r="J966" i="61"/>
  <c r="V966" i="61" s="1"/>
  <c r="L1286" i="61"/>
  <c r="X1286" i="61" s="1"/>
  <c r="I1286" i="61"/>
  <c r="M1286" i="61"/>
  <c r="Y1286" i="61" s="1"/>
  <c r="K1286" i="61"/>
  <c r="W1286" i="61" s="1"/>
  <c r="J1286" i="61"/>
  <c r="V1286" i="61" s="1"/>
  <c r="L1366" i="61"/>
  <c r="X1366" i="61" s="1"/>
  <c r="J1366" i="61"/>
  <c r="V1366" i="61" s="1"/>
  <c r="M1366" i="61"/>
  <c r="Y1366" i="61" s="1"/>
  <c r="I1366" i="61"/>
  <c r="K1366" i="61"/>
  <c r="W1366" i="61" s="1"/>
  <c r="L1098" i="61"/>
  <c r="X1098" i="61" s="1"/>
  <c r="K1098" i="61"/>
  <c r="W1098" i="61" s="1"/>
  <c r="I1098" i="61"/>
  <c r="M1098" i="61"/>
  <c r="Y1098" i="61" s="1"/>
  <c r="J1098" i="61"/>
  <c r="V1098" i="61" s="1"/>
  <c r="L938" i="61"/>
  <c r="X938" i="61" s="1"/>
  <c r="K938" i="61"/>
  <c r="W938" i="61" s="1"/>
  <c r="J938" i="61"/>
  <c r="V938" i="61" s="1"/>
  <c r="M938" i="61"/>
  <c r="Y938" i="61" s="1"/>
  <c r="I938" i="61"/>
  <c r="K934" i="61"/>
  <c r="W934" i="61" s="1"/>
  <c r="L934" i="61"/>
  <c r="X934" i="61" s="1"/>
  <c r="J934" i="61"/>
  <c r="V934" i="61" s="1"/>
  <c r="M934" i="61"/>
  <c r="Y934" i="61" s="1"/>
  <c r="I934" i="61"/>
  <c r="K998" i="61"/>
  <c r="W998" i="61" s="1"/>
  <c r="L998" i="61"/>
  <c r="X998" i="61" s="1"/>
  <c r="I998" i="61"/>
  <c r="J998" i="61"/>
  <c r="V998" i="61" s="1"/>
  <c r="M998" i="61"/>
  <c r="Y998" i="61" s="1"/>
  <c r="I1050" i="61"/>
  <c r="K1050" i="61"/>
  <c r="W1050" i="61" s="1"/>
  <c r="L1050" i="61"/>
  <c r="X1050" i="61" s="1"/>
  <c r="M1050" i="61"/>
  <c r="Y1050" i="61" s="1"/>
  <c r="J1050" i="61"/>
  <c r="V1050" i="61" s="1"/>
  <c r="K1306" i="61"/>
  <c r="W1306" i="61" s="1"/>
  <c r="L1306" i="61"/>
  <c r="X1306" i="61" s="1"/>
  <c r="I1306" i="61"/>
  <c r="M1306" i="61"/>
  <c r="Y1306" i="61" s="1"/>
  <c r="J1306" i="61"/>
  <c r="V1306" i="61" s="1"/>
  <c r="I1114" i="61"/>
  <c r="K1114" i="61"/>
  <c r="W1114" i="61" s="1"/>
  <c r="L1114" i="61"/>
  <c r="X1114" i="61" s="1"/>
  <c r="M1114" i="61"/>
  <c r="Y1114" i="61" s="1"/>
  <c r="J1114" i="61"/>
  <c r="V1114" i="61" s="1"/>
  <c r="K950" i="61"/>
  <c r="W950" i="61" s="1"/>
  <c r="J950" i="61"/>
  <c r="V950" i="61" s="1"/>
  <c r="M950" i="61"/>
  <c r="Y950" i="61" s="1"/>
  <c r="L950" i="61"/>
  <c r="X950" i="61" s="1"/>
  <c r="I950" i="61"/>
  <c r="K1210" i="61"/>
  <c r="W1210" i="61" s="1"/>
  <c r="L1210" i="61"/>
  <c r="X1210" i="61" s="1"/>
  <c r="J1210" i="61"/>
  <c r="V1210" i="61" s="1"/>
  <c r="I1210" i="61"/>
  <c r="M1210" i="61"/>
  <c r="Y1210" i="61" s="1"/>
  <c r="L1078" i="61"/>
  <c r="X1078" i="61" s="1"/>
  <c r="I1078" i="61"/>
  <c r="K1078" i="61"/>
  <c r="W1078" i="61" s="1"/>
  <c r="M1078" i="61"/>
  <c r="Y1078" i="61" s="1"/>
  <c r="J1078" i="61"/>
  <c r="V1078" i="61" s="1"/>
  <c r="M942" i="61"/>
  <c r="Y942" i="61" s="1"/>
  <c r="K942" i="61"/>
  <c r="W942" i="61" s="1"/>
  <c r="J942" i="61"/>
  <c r="V942" i="61" s="1"/>
  <c r="L942" i="61"/>
  <c r="X942" i="61" s="1"/>
  <c r="I942" i="61"/>
  <c r="J1074" i="61"/>
  <c r="V1074" i="61" s="1"/>
  <c r="I1074" i="61"/>
  <c r="L1074" i="61"/>
  <c r="X1074" i="61" s="1"/>
  <c r="M1074" i="61"/>
  <c r="Y1074" i="61" s="1"/>
  <c r="K1074" i="61"/>
  <c r="W1074" i="61" s="1"/>
  <c r="J1202" i="61"/>
  <c r="V1202" i="61" s="1"/>
  <c r="L1202" i="61"/>
  <c r="X1202" i="61" s="1"/>
  <c r="M1202" i="61"/>
  <c r="Y1202" i="61" s="1"/>
  <c r="K1202" i="61"/>
  <c r="W1202" i="61" s="1"/>
  <c r="I1202" i="61"/>
  <c r="J1326" i="61"/>
  <c r="V1326" i="61" s="1"/>
  <c r="L1326" i="61"/>
  <c r="X1326" i="61" s="1"/>
  <c r="K1326" i="61"/>
  <c r="W1326" i="61" s="1"/>
  <c r="I1326" i="61"/>
  <c r="M1326" i="61"/>
  <c r="Y1326" i="61" s="1"/>
  <c r="J1006" i="61"/>
  <c r="V1006" i="61" s="1"/>
  <c r="L1006" i="61"/>
  <c r="X1006" i="61" s="1"/>
  <c r="K1006" i="61"/>
  <c r="W1006" i="61" s="1"/>
  <c r="I1006" i="61"/>
  <c r="M1006" i="61"/>
  <c r="Y1006" i="61" s="1"/>
  <c r="J1138" i="61"/>
  <c r="V1138" i="61" s="1"/>
  <c r="I1138" i="61"/>
  <c r="L1138" i="61"/>
  <c r="X1138" i="61" s="1"/>
  <c r="M1138" i="61"/>
  <c r="Y1138" i="61" s="1"/>
  <c r="K1138" i="61"/>
  <c r="W1138" i="61" s="1"/>
  <c r="J1262" i="61"/>
  <c r="V1262" i="61" s="1"/>
  <c r="L1262" i="61"/>
  <c r="X1262" i="61" s="1"/>
  <c r="K1262" i="61"/>
  <c r="W1262" i="61" s="1"/>
  <c r="I1262" i="61"/>
  <c r="M1262" i="61"/>
  <c r="Y1262" i="61" s="1"/>
  <c r="J994" i="61"/>
  <c r="V994" i="61" s="1"/>
  <c r="L994" i="61"/>
  <c r="X994" i="61" s="1"/>
  <c r="K994" i="61"/>
  <c r="W994" i="61" s="1"/>
  <c r="I994" i="61"/>
  <c r="M994" i="61"/>
  <c r="Y994" i="61" s="1"/>
  <c r="K1118" i="61"/>
  <c r="W1118" i="61" s="1"/>
  <c r="L1118" i="61"/>
  <c r="X1118" i="61" s="1"/>
  <c r="M1118" i="61"/>
  <c r="Y1118" i="61" s="1"/>
  <c r="I1118" i="61"/>
  <c r="J1118" i="61"/>
  <c r="V1118" i="61" s="1"/>
  <c r="J1250" i="61"/>
  <c r="V1250" i="61" s="1"/>
  <c r="L1250" i="61"/>
  <c r="X1250" i="61" s="1"/>
  <c r="K1250" i="61"/>
  <c r="W1250" i="61" s="1"/>
  <c r="I1250" i="61"/>
  <c r="M1250" i="61"/>
  <c r="Y1250" i="61" s="1"/>
  <c r="K958" i="61"/>
  <c r="W958" i="61" s="1"/>
  <c r="L958" i="61"/>
  <c r="X958" i="61" s="1"/>
  <c r="I958" i="61"/>
  <c r="M958" i="61"/>
  <c r="Y958" i="61" s="1"/>
  <c r="J958" i="61"/>
  <c r="V958" i="61" s="1"/>
  <c r="J1090" i="61"/>
  <c r="V1090" i="61" s="1"/>
  <c r="L1090" i="61"/>
  <c r="X1090" i="61" s="1"/>
  <c r="I1090" i="61"/>
  <c r="M1090" i="61"/>
  <c r="Y1090" i="61" s="1"/>
  <c r="K1090" i="61"/>
  <c r="W1090" i="61" s="1"/>
  <c r="J1214" i="61"/>
  <c r="V1214" i="61" s="1"/>
  <c r="L1214" i="61"/>
  <c r="X1214" i="61" s="1"/>
  <c r="I1214" i="61"/>
  <c r="M1214" i="61"/>
  <c r="Y1214" i="61" s="1"/>
  <c r="K1214" i="61"/>
  <c r="W1214" i="61" s="1"/>
  <c r="L1324" i="61"/>
  <c r="X1324" i="61" s="1"/>
  <c r="M1324" i="61"/>
  <c r="Y1324" i="61" s="1"/>
  <c r="I1324" i="61"/>
  <c r="J1324" i="61"/>
  <c r="V1324" i="61" s="1"/>
  <c r="K1324" i="61"/>
  <c r="W1324" i="61" s="1"/>
  <c r="J1248" i="61"/>
  <c r="V1248" i="61" s="1"/>
  <c r="L1248" i="61"/>
  <c r="X1248" i="61" s="1"/>
  <c r="M1248" i="61"/>
  <c r="Y1248" i="61" s="1"/>
  <c r="K1248" i="61"/>
  <c r="W1248" i="61" s="1"/>
  <c r="I1248" i="61"/>
  <c r="I1163" i="61"/>
  <c r="L1163" i="61"/>
  <c r="X1163" i="61" s="1"/>
  <c r="M1163" i="61"/>
  <c r="Y1163" i="61" s="1"/>
  <c r="J1163" i="61"/>
  <c r="V1163" i="61" s="1"/>
  <c r="K1163" i="61"/>
  <c r="W1163" i="61" s="1"/>
  <c r="I1067" i="61"/>
  <c r="M1067" i="61"/>
  <c r="Y1067" i="61" s="1"/>
  <c r="K1067" i="61"/>
  <c r="W1067" i="61" s="1"/>
  <c r="L1067" i="61"/>
  <c r="X1067" i="61" s="1"/>
  <c r="J1067" i="61"/>
  <c r="V1067" i="61" s="1"/>
  <c r="L981" i="61"/>
  <c r="X981" i="61" s="1"/>
  <c r="I981" i="61"/>
  <c r="J981" i="61"/>
  <c r="V981" i="61" s="1"/>
  <c r="K981" i="61"/>
  <c r="W981" i="61" s="1"/>
  <c r="M981" i="61"/>
  <c r="Y981" i="61" s="1"/>
  <c r="I1340" i="61"/>
  <c r="U1340" i="61" s="1"/>
  <c r="M1340" i="61"/>
  <c r="Y1340" i="61" s="1"/>
  <c r="K1340" i="61"/>
  <c r="L1340" i="61"/>
  <c r="X1340" i="61" s="1"/>
  <c r="J1340" i="61"/>
  <c r="V1340" i="61" s="1"/>
  <c r="J1605" i="61"/>
  <c r="V1605" i="61" s="1"/>
  <c r="M1605" i="61"/>
  <c r="Y1605" i="61" s="1"/>
  <c r="L1605" i="61"/>
  <c r="X1605" i="61" s="1"/>
  <c r="K1605" i="61"/>
  <c r="W1605" i="61" s="1"/>
  <c r="I1605" i="61"/>
  <c r="I1537" i="61"/>
  <c r="L1537" i="61"/>
  <c r="X1537" i="61" s="1"/>
  <c r="J1537" i="61"/>
  <c r="V1537" i="61" s="1"/>
  <c r="K1537" i="61"/>
  <c r="W1537" i="61" s="1"/>
  <c r="M1537" i="61"/>
  <c r="Y1537" i="61" s="1"/>
  <c r="I1323" i="61"/>
  <c r="K1323" i="61"/>
  <c r="W1323" i="61" s="1"/>
  <c r="L1323" i="61"/>
  <c r="X1323" i="61" s="1"/>
  <c r="M1323" i="61"/>
  <c r="Y1323" i="61" s="1"/>
  <c r="J1323" i="61"/>
  <c r="V1323" i="61" s="1"/>
  <c r="M1255" i="61"/>
  <c r="Y1255" i="61" s="1"/>
  <c r="J1255" i="61"/>
  <c r="V1255" i="61" s="1"/>
  <c r="L1255" i="61"/>
  <c r="X1255" i="61" s="1"/>
  <c r="K1255" i="61"/>
  <c r="W1255" i="61" s="1"/>
  <c r="I1255" i="61"/>
  <c r="L1169" i="61"/>
  <c r="X1169" i="61" s="1"/>
  <c r="I1169" i="61"/>
  <c r="J1169" i="61"/>
  <c r="V1169" i="61" s="1"/>
  <c r="M1169" i="61"/>
  <c r="Y1169" i="61" s="1"/>
  <c r="K1169" i="61"/>
  <c r="W1169" i="61" s="1"/>
  <c r="L1084" i="61"/>
  <c r="X1084" i="61" s="1"/>
  <c r="I1084" i="61"/>
  <c r="J1084" i="61"/>
  <c r="V1084" i="61" s="1"/>
  <c r="M1084" i="61"/>
  <c r="Y1084" i="61" s="1"/>
  <c r="K1084" i="61"/>
  <c r="W1084" i="61" s="1"/>
  <c r="J999" i="61"/>
  <c r="V999" i="61" s="1"/>
  <c r="M999" i="61"/>
  <c r="Y999" i="61" s="1"/>
  <c r="I999" i="61"/>
  <c r="L999" i="61"/>
  <c r="X999" i="61" s="1"/>
  <c r="K999" i="61"/>
  <c r="W999" i="61" s="1"/>
  <c r="I935" i="61"/>
  <c r="L935" i="61"/>
  <c r="X935" i="61" s="1"/>
  <c r="K935" i="61"/>
  <c r="W935" i="61" s="1"/>
  <c r="J935" i="61"/>
  <c r="V935" i="61" s="1"/>
  <c r="M935" i="61"/>
  <c r="Y935" i="61" s="1"/>
  <c r="J1655" i="61"/>
  <c r="V1655" i="61" s="1"/>
  <c r="I1655" i="61"/>
  <c r="L1655" i="61"/>
  <c r="X1655" i="61" s="1"/>
  <c r="K1655" i="61"/>
  <c r="W1655" i="61" s="1"/>
  <c r="M1655" i="61"/>
  <c r="Y1655" i="61" s="1"/>
  <c r="M1567" i="61"/>
  <c r="Y1567" i="61" s="1"/>
  <c r="L1567" i="61"/>
  <c r="X1567" i="61" s="1"/>
  <c r="J1567" i="61"/>
  <c r="V1567" i="61" s="1"/>
  <c r="I1567" i="61"/>
  <c r="K1567" i="61"/>
  <c r="W1567" i="61" s="1"/>
  <c r="J1316" i="61"/>
  <c r="V1316" i="61" s="1"/>
  <c r="L1316" i="61"/>
  <c r="X1316" i="61" s="1"/>
  <c r="I1316" i="61"/>
  <c r="M1316" i="61"/>
  <c r="Y1316" i="61" s="1"/>
  <c r="K1316" i="61"/>
  <c r="W1316" i="61" s="1"/>
  <c r="L1221" i="61"/>
  <c r="X1221" i="61" s="1"/>
  <c r="I1221" i="61"/>
  <c r="M1221" i="61"/>
  <c r="Y1221" i="61" s="1"/>
  <c r="J1221" i="61"/>
  <c r="V1221" i="61" s="1"/>
  <c r="K1221" i="61"/>
  <c r="W1221" i="61" s="1"/>
  <c r="I1125" i="61"/>
  <c r="L1125" i="61"/>
  <c r="X1125" i="61" s="1"/>
  <c r="K1125" i="61"/>
  <c r="W1125" i="61" s="1"/>
  <c r="M1125" i="61"/>
  <c r="Y1125" i="61" s="1"/>
  <c r="J1125" i="61"/>
  <c r="V1125" i="61" s="1"/>
  <c r="I1029" i="61"/>
  <c r="L1029" i="61"/>
  <c r="X1029" i="61" s="1"/>
  <c r="M1029" i="61"/>
  <c r="Y1029" i="61" s="1"/>
  <c r="J1029" i="61"/>
  <c r="V1029" i="61" s="1"/>
  <c r="K1029" i="61"/>
  <c r="W1029" i="61" s="1"/>
  <c r="I1328" i="61"/>
  <c r="M1328" i="61"/>
  <c r="Y1328" i="61" s="1"/>
  <c r="K1328" i="61"/>
  <c r="W1328" i="61" s="1"/>
  <c r="L1328" i="61"/>
  <c r="X1328" i="61" s="1"/>
  <c r="J1328" i="61"/>
  <c r="V1328" i="61" s="1"/>
  <c r="J1641" i="61"/>
  <c r="V1641" i="61" s="1"/>
  <c r="M1641" i="61"/>
  <c r="Y1641" i="61" s="1"/>
  <c r="I1641" i="61"/>
  <c r="K1641" i="61"/>
  <c r="W1641" i="61" s="1"/>
  <c r="L1641" i="61"/>
  <c r="X1641" i="61" s="1"/>
  <c r="J1609" i="61"/>
  <c r="V1609" i="61" s="1"/>
  <c r="M1609" i="61"/>
  <c r="Y1609" i="61" s="1"/>
  <c r="I1609" i="61"/>
  <c r="K1609" i="61"/>
  <c r="W1609" i="61" s="1"/>
  <c r="L1609" i="61"/>
  <c r="X1609" i="61" s="1"/>
  <c r="J1577" i="61"/>
  <c r="V1577" i="61" s="1"/>
  <c r="M1577" i="61"/>
  <c r="Y1577" i="61" s="1"/>
  <c r="I1577" i="61"/>
  <c r="L1577" i="61"/>
  <c r="X1577" i="61" s="1"/>
  <c r="K1577" i="61"/>
  <c r="W1577" i="61" s="1"/>
  <c r="J1545" i="61"/>
  <c r="V1545" i="61" s="1"/>
  <c r="I1545" i="61"/>
  <c r="L1545" i="61"/>
  <c r="X1545" i="61" s="1"/>
  <c r="K1545" i="61"/>
  <c r="W1545" i="61" s="1"/>
  <c r="M1545" i="61"/>
  <c r="Y1545" i="61" s="1"/>
  <c r="J1481" i="61"/>
  <c r="V1481" i="61" s="1"/>
  <c r="I1481" i="61"/>
  <c r="L1481" i="61"/>
  <c r="X1481" i="61" s="1"/>
  <c r="K1481" i="61"/>
  <c r="W1481" i="61" s="1"/>
  <c r="M1481" i="61"/>
  <c r="Y1481" i="61" s="1"/>
  <c r="I1319" i="61"/>
  <c r="J1319" i="61"/>
  <c r="V1319" i="61" s="1"/>
  <c r="L1319" i="61"/>
  <c r="X1319" i="61" s="1"/>
  <c r="K1319" i="61"/>
  <c r="W1319" i="61" s="1"/>
  <c r="M1319" i="61"/>
  <c r="Y1319" i="61" s="1"/>
  <c r="L1237" i="61"/>
  <c r="X1237" i="61" s="1"/>
  <c r="J1237" i="61"/>
  <c r="V1237" i="61" s="1"/>
  <c r="K1237" i="61"/>
  <c r="W1237" i="61" s="1"/>
  <c r="M1237" i="61"/>
  <c r="Y1237" i="61" s="1"/>
  <c r="I1237" i="61"/>
  <c r="J1152" i="61"/>
  <c r="V1152" i="61" s="1"/>
  <c r="K1152" i="61"/>
  <c r="W1152" i="61" s="1"/>
  <c r="L1152" i="61"/>
  <c r="X1152" i="61" s="1"/>
  <c r="M1152" i="61"/>
  <c r="Y1152" i="61" s="1"/>
  <c r="I1152" i="61"/>
  <c r="I1077" i="61"/>
  <c r="L1077" i="61"/>
  <c r="X1077" i="61" s="1"/>
  <c r="J1077" i="61"/>
  <c r="V1077" i="61" s="1"/>
  <c r="K1077" i="61"/>
  <c r="W1077" i="61" s="1"/>
  <c r="M1077" i="61"/>
  <c r="Y1077" i="61" s="1"/>
  <c r="L992" i="61"/>
  <c r="X992" i="61" s="1"/>
  <c r="M992" i="61"/>
  <c r="Y992" i="61" s="1"/>
  <c r="J992" i="61"/>
  <c r="V992" i="61" s="1"/>
  <c r="K992" i="61"/>
  <c r="W992" i="61" s="1"/>
  <c r="I992" i="61"/>
  <c r="L1332" i="61"/>
  <c r="X1332" i="61" s="1"/>
  <c r="I1332" i="61"/>
  <c r="K1332" i="61"/>
  <c r="W1332" i="61" s="1"/>
  <c r="J1332" i="61"/>
  <c r="V1332" i="61" s="1"/>
  <c r="M1332" i="61"/>
  <c r="Y1332" i="61" s="1"/>
  <c r="J1629" i="61"/>
  <c r="V1629" i="61" s="1"/>
  <c r="M1629" i="61"/>
  <c r="Y1629" i="61" s="1"/>
  <c r="K1629" i="61"/>
  <c r="W1629" i="61" s="1"/>
  <c r="L1629" i="61"/>
  <c r="X1629" i="61" s="1"/>
  <c r="I1629" i="61"/>
  <c r="J1549" i="61"/>
  <c r="V1549" i="61" s="1"/>
  <c r="M1549" i="61"/>
  <c r="Y1549" i="61" s="1"/>
  <c r="K1549" i="61"/>
  <c r="W1549" i="61" s="1"/>
  <c r="L1549" i="61"/>
  <c r="X1549" i="61" s="1"/>
  <c r="I1549" i="61"/>
  <c r="L1457" i="61"/>
  <c r="X1457" i="61" s="1"/>
  <c r="K1457" i="61"/>
  <c r="W1457" i="61" s="1"/>
  <c r="J1457" i="61"/>
  <c r="V1457" i="61" s="1"/>
  <c r="I1457" i="61"/>
  <c r="M1457" i="61"/>
  <c r="Y1457" i="61" s="1"/>
  <c r="M1244" i="61"/>
  <c r="Y1244" i="61" s="1"/>
  <c r="I1244" i="61"/>
  <c r="J1244" i="61"/>
  <c r="V1244" i="61" s="1"/>
  <c r="L1244" i="61"/>
  <c r="X1244" i="61" s="1"/>
  <c r="K1244" i="61"/>
  <c r="W1244" i="61" s="1"/>
  <c r="M1159" i="61"/>
  <c r="Y1159" i="61" s="1"/>
  <c r="K1159" i="61"/>
  <c r="W1159" i="61" s="1"/>
  <c r="J1159" i="61"/>
  <c r="V1159" i="61" s="1"/>
  <c r="L1159" i="61"/>
  <c r="X1159" i="61" s="1"/>
  <c r="I1159" i="61"/>
  <c r="L1073" i="61"/>
  <c r="X1073" i="61" s="1"/>
  <c r="I1073" i="61"/>
  <c r="M1073" i="61"/>
  <c r="Y1073" i="61" s="1"/>
  <c r="K1073" i="61"/>
  <c r="W1073" i="61" s="1"/>
  <c r="J1073" i="61"/>
  <c r="V1073" i="61" s="1"/>
  <c r="M988" i="61"/>
  <c r="Y988" i="61" s="1"/>
  <c r="I988" i="61"/>
  <c r="J988" i="61"/>
  <c r="V988" i="61" s="1"/>
  <c r="L988" i="61"/>
  <c r="X988" i="61" s="1"/>
  <c r="K988" i="61"/>
  <c r="W988" i="61" s="1"/>
  <c r="I1647" i="61"/>
  <c r="J1647" i="61"/>
  <c r="V1647" i="61" s="1"/>
  <c r="L1647" i="61"/>
  <c r="X1647" i="61" s="1"/>
  <c r="M1647" i="61"/>
  <c r="Y1647" i="61" s="1"/>
  <c r="K1647" i="61"/>
  <c r="W1647" i="61" s="1"/>
  <c r="I1607" i="61"/>
  <c r="L1607" i="61"/>
  <c r="X1607" i="61" s="1"/>
  <c r="J1607" i="61"/>
  <c r="V1607" i="61" s="1"/>
  <c r="K1607" i="61"/>
  <c r="W1607" i="61" s="1"/>
  <c r="M1607" i="61"/>
  <c r="Y1607" i="61" s="1"/>
  <c r="M1543" i="61"/>
  <c r="Y1543" i="61" s="1"/>
  <c r="L1543" i="61"/>
  <c r="X1543" i="61" s="1"/>
  <c r="J1543" i="61"/>
  <c r="V1543" i="61" s="1"/>
  <c r="K1543" i="61"/>
  <c r="W1543" i="61" s="1"/>
  <c r="I1543" i="61"/>
  <c r="L1463" i="61"/>
  <c r="X1463" i="61" s="1"/>
  <c r="M1463" i="61"/>
  <c r="Y1463" i="61" s="1"/>
  <c r="J1463" i="61"/>
  <c r="V1463" i="61" s="1"/>
  <c r="K1463" i="61"/>
  <c r="W1463" i="61" s="1"/>
  <c r="I1463" i="61"/>
  <c r="L1285" i="61"/>
  <c r="X1285" i="61" s="1"/>
  <c r="I1285" i="61"/>
  <c r="M1285" i="61"/>
  <c r="Y1285" i="61" s="1"/>
  <c r="J1285" i="61"/>
  <c r="V1285" i="61" s="1"/>
  <c r="K1285" i="61"/>
  <c r="W1285" i="61" s="1"/>
  <c r="I1211" i="61"/>
  <c r="M1211" i="61"/>
  <c r="Y1211" i="61" s="1"/>
  <c r="L1211" i="61"/>
  <c r="X1211" i="61" s="1"/>
  <c r="J1211" i="61"/>
  <c r="V1211" i="61" s="1"/>
  <c r="K1211" i="61"/>
  <c r="W1211" i="61" s="1"/>
  <c r="L1136" i="61"/>
  <c r="X1136" i="61" s="1"/>
  <c r="K1136" i="61"/>
  <c r="W1136" i="61" s="1"/>
  <c r="M1136" i="61"/>
  <c r="Y1136" i="61" s="1"/>
  <c r="I1136" i="61"/>
  <c r="J1136" i="61"/>
  <c r="V1136" i="61" s="1"/>
  <c r="I1061" i="61"/>
  <c r="L1061" i="61"/>
  <c r="X1061" i="61" s="1"/>
  <c r="K1061" i="61"/>
  <c r="W1061" i="61" s="1"/>
  <c r="M1061" i="61"/>
  <c r="Y1061" i="61" s="1"/>
  <c r="J1061" i="61"/>
  <c r="V1061" i="61" s="1"/>
  <c r="L987" i="61"/>
  <c r="X987" i="61" s="1"/>
  <c r="I987" i="61"/>
  <c r="M987" i="61"/>
  <c r="Y987" i="61" s="1"/>
  <c r="J987" i="61"/>
  <c r="V987" i="61" s="1"/>
  <c r="K987" i="61"/>
  <c r="W987" i="61" s="1"/>
  <c r="K933" i="61"/>
  <c r="W933" i="61" s="1"/>
  <c r="J933" i="61"/>
  <c r="V933" i="61" s="1"/>
  <c r="L933" i="61"/>
  <c r="X933" i="61" s="1"/>
  <c r="I933" i="61"/>
  <c r="M933" i="61"/>
  <c r="Y933" i="61" s="1"/>
  <c r="J1320" i="61"/>
  <c r="V1320" i="61" s="1"/>
  <c r="M1320" i="61"/>
  <c r="Y1320" i="61" s="1"/>
  <c r="K1320" i="61"/>
  <c r="W1320" i="61" s="1"/>
  <c r="I1320" i="61"/>
  <c r="L1320" i="61"/>
  <c r="X1320" i="61" s="1"/>
  <c r="J1281" i="61"/>
  <c r="V1281" i="61" s="1"/>
  <c r="I1281" i="61"/>
  <c r="M1281" i="61"/>
  <c r="Y1281" i="61" s="1"/>
  <c r="L1281" i="61"/>
  <c r="X1281" i="61" s="1"/>
  <c r="K1281" i="61"/>
  <c r="W1281" i="61" s="1"/>
  <c r="M1239" i="61"/>
  <c r="Y1239" i="61" s="1"/>
  <c r="I1239" i="61"/>
  <c r="J1239" i="61"/>
  <c r="V1239" i="61" s="1"/>
  <c r="K1239" i="61"/>
  <c r="W1239" i="61" s="1"/>
  <c r="L1239" i="61"/>
  <c r="X1239" i="61" s="1"/>
  <c r="L1196" i="61"/>
  <c r="X1196" i="61" s="1"/>
  <c r="I1196" i="61"/>
  <c r="J1196" i="61"/>
  <c r="V1196" i="61" s="1"/>
  <c r="K1196" i="61"/>
  <c r="W1196" i="61" s="1"/>
  <c r="M1196" i="61"/>
  <c r="Y1196" i="61" s="1"/>
  <c r="I1153" i="61"/>
  <c r="M1153" i="61"/>
  <c r="Y1153" i="61" s="1"/>
  <c r="L1153" i="61"/>
  <c r="X1153" i="61" s="1"/>
  <c r="J1153" i="61"/>
  <c r="V1153" i="61" s="1"/>
  <c r="K1153" i="61"/>
  <c r="W1153" i="61" s="1"/>
  <c r="M1111" i="61"/>
  <c r="Y1111" i="61" s="1"/>
  <c r="J1111" i="61"/>
  <c r="V1111" i="61" s="1"/>
  <c r="I1111" i="61"/>
  <c r="K1111" i="61"/>
  <c r="W1111" i="61" s="1"/>
  <c r="L1111" i="61"/>
  <c r="X1111" i="61" s="1"/>
  <c r="I1068" i="61"/>
  <c r="L1068" i="61"/>
  <c r="X1068" i="61" s="1"/>
  <c r="J1068" i="61"/>
  <c r="V1068" i="61" s="1"/>
  <c r="K1068" i="61"/>
  <c r="W1068" i="61" s="1"/>
  <c r="M1068" i="61"/>
  <c r="Y1068" i="61" s="1"/>
  <c r="I1025" i="61"/>
  <c r="M1025" i="61"/>
  <c r="Y1025" i="61" s="1"/>
  <c r="L1025" i="61"/>
  <c r="X1025" i="61" s="1"/>
  <c r="J1025" i="61"/>
  <c r="V1025" i="61" s="1"/>
  <c r="K1025" i="61"/>
  <c r="W1025" i="61" s="1"/>
  <c r="I983" i="61"/>
  <c r="J983" i="61"/>
  <c r="V983" i="61" s="1"/>
  <c r="M983" i="61"/>
  <c r="Y983" i="61" s="1"/>
  <c r="K983" i="61"/>
  <c r="W983" i="61" s="1"/>
  <c r="L983" i="61"/>
  <c r="X983" i="61" s="1"/>
  <c r="K940" i="61"/>
  <c r="W940" i="61" s="1"/>
  <c r="I940" i="61"/>
  <c r="M940" i="61"/>
  <c r="Y940" i="61" s="1"/>
  <c r="J940" i="61"/>
  <c r="V940" i="61" s="1"/>
  <c r="L940" i="61"/>
  <c r="X940" i="61" s="1"/>
  <c r="J1341" i="61"/>
  <c r="I1341" i="61"/>
  <c r="U1341" i="61" s="1"/>
  <c r="M1341" i="61"/>
  <c r="Y1341" i="61" s="1"/>
  <c r="K1341" i="61"/>
  <c r="W1341" i="61" s="1"/>
  <c r="L1341" i="61"/>
  <c r="X1341" i="61" s="1"/>
  <c r="J1635" i="61"/>
  <c r="V1635" i="61" s="1"/>
  <c r="I1635" i="61"/>
  <c r="L1635" i="61"/>
  <c r="X1635" i="61" s="1"/>
  <c r="M1635" i="61"/>
  <c r="Y1635" i="61" s="1"/>
  <c r="K1635" i="61"/>
  <c r="W1635" i="61" s="1"/>
  <c r="J1603" i="61"/>
  <c r="V1603" i="61" s="1"/>
  <c r="I1603" i="61"/>
  <c r="L1603" i="61"/>
  <c r="X1603" i="61" s="1"/>
  <c r="M1603" i="61"/>
  <c r="Y1603" i="61" s="1"/>
  <c r="K1603" i="61"/>
  <c r="W1603" i="61" s="1"/>
  <c r="J1571" i="61"/>
  <c r="V1571" i="61" s="1"/>
  <c r="I1571" i="61"/>
  <c r="M1571" i="61"/>
  <c r="Y1571" i="61" s="1"/>
  <c r="L1571" i="61"/>
  <c r="X1571" i="61" s="1"/>
  <c r="K1571" i="61"/>
  <c r="W1571" i="61" s="1"/>
  <c r="I1535" i="61"/>
  <c r="M1535" i="61"/>
  <c r="Y1535" i="61" s="1"/>
  <c r="J1535" i="61"/>
  <c r="V1535" i="61" s="1"/>
  <c r="L1535" i="61"/>
  <c r="X1535" i="61" s="1"/>
  <c r="K1535" i="61"/>
  <c r="W1535" i="61" s="1"/>
  <c r="J1471" i="61"/>
  <c r="V1471" i="61" s="1"/>
  <c r="L1471" i="61"/>
  <c r="X1471" i="61" s="1"/>
  <c r="M1471" i="61"/>
  <c r="Y1471" i="61" s="1"/>
  <c r="K1471" i="61"/>
  <c r="W1471" i="61" s="1"/>
  <c r="I1471" i="61"/>
  <c r="J1311" i="61"/>
  <c r="V1311" i="61" s="1"/>
  <c r="L1311" i="61"/>
  <c r="X1311" i="61" s="1"/>
  <c r="I1311" i="61"/>
  <c r="M1311" i="61"/>
  <c r="Y1311" i="61" s="1"/>
  <c r="K1311" i="61"/>
  <c r="W1311" i="61" s="1"/>
  <c r="K1289" i="61"/>
  <c r="W1289" i="61" s="1"/>
  <c r="I1289" i="61"/>
  <c r="J1289" i="61"/>
  <c r="V1289" i="61" s="1"/>
  <c r="M1289" i="61"/>
  <c r="Y1289" i="61" s="1"/>
  <c r="L1289" i="61"/>
  <c r="X1289" i="61" s="1"/>
  <c r="L1268" i="61"/>
  <c r="X1268" i="61" s="1"/>
  <c r="I1268" i="61"/>
  <c r="J1268" i="61"/>
  <c r="V1268" i="61" s="1"/>
  <c r="K1268" i="61"/>
  <c r="W1268" i="61" s="1"/>
  <c r="M1268" i="61"/>
  <c r="Y1268" i="61" s="1"/>
  <c r="J1247" i="61"/>
  <c r="V1247" i="61" s="1"/>
  <c r="L1247" i="61"/>
  <c r="X1247" i="61" s="1"/>
  <c r="K1247" i="61"/>
  <c r="W1247" i="61" s="1"/>
  <c r="M1247" i="61"/>
  <c r="Y1247" i="61" s="1"/>
  <c r="I1247" i="61"/>
  <c r="K1225" i="61"/>
  <c r="W1225" i="61" s="1"/>
  <c r="I1225" i="61"/>
  <c r="J1225" i="61"/>
  <c r="V1225" i="61" s="1"/>
  <c r="M1225" i="61"/>
  <c r="Y1225" i="61" s="1"/>
  <c r="L1225" i="61"/>
  <c r="X1225" i="61" s="1"/>
  <c r="M1204" i="61"/>
  <c r="Y1204" i="61" s="1"/>
  <c r="I1204" i="61"/>
  <c r="L1204" i="61"/>
  <c r="X1204" i="61" s="1"/>
  <c r="J1204" i="61"/>
  <c r="V1204" i="61" s="1"/>
  <c r="K1204" i="61"/>
  <c r="W1204" i="61" s="1"/>
  <c r="J1183" i="61"/>
  <c r="V1183" i="61" s="1"/>
  <c r="L1183" i="61"/>
  <c r="X1183" i="61" s="1"/>
  <c r="I1183" i="61"/>
  <c r="M1183" i="61"/>
  <c r="Y1183" i="61" s="1"/>
  <c r="K1183" i="61"/>
  <c r="W1183" i="61" s="1"/>
  <c r="K1161" i="61"/>
  <c r="W1161" i="61" s="1"/>
  <c r="I1161" i="61"/>
  <c r="J1161" i="61"/>
  <c r="V1161" i="61" s="1"/>
  <c r="M1161" i="61"/>
  <c r="Y1161" i="61" s="1"/>
  <c r="L1161" i="61"/>
  <c r="X1161" i="61" s="1"/>
  <c r="M1140" i="61"/>
  <c r="Y1140" i="61" s="1"/>
  <c r="L1140" i="61"/>
  <c r="X1140" i="61" s="1"/>
  <c r="I1140" i="61"/>
  <c r="J1140" i="61"/>
  <c r="V1140" i="61" s="1"/>
  <c r="K1140" i="61"/>
  <c r="W1140" i="61" s="1"/>
  <c r="J1119" i="61"/>
  <c r="V1119" i="61" s="1"/>
  <c r="L1119" i="61"/>
  <c r="X1119" i="61" s="1"/>
  <c r="I1119" i="61"/>
  <c r="M1119" i="61"/>
  <c r="Y1119" i="61" s="1"/>
  <c r="K1119" i="61"/>
  <c r="W1119" i="61" s="1"/>
  <c r="K1097" i="61"/>
  <c r="W1097" i="61" s="1"/>
  <c r="I1097" i="61"/>
  <c r="J1097" i="61"/>
  <c r="V1097" i="61" s="1"/>
  <c r="M1097" i="61"/>
  <c r="Y1097" i="61" s="1"/>
  <c r="L1097" i="61"/>
  <c r="X1097" i="61" s="1"/>
  <c r="M1076" i="61"/>
  <c r="Y1076" i="61" s="1"/>
  <c r="J1076" i="61"/>
  <c r="V1076" i="61" s="1"/>
  <c r="I1076" i="61"/>
  <c r="K1076" i="61"/>
  <c r="W1076" i="61" s="1"/>
  <c r="L1076" i="61"/>
  <c r="X1076" i="61" s="1"/>
  <c r="J1055" i="61"/>
  <c r="V1055" i="61" s="1"/>
  <c r="L1055" i="61"/>
  <c r="X1055" i="61" s="1"/>
  <c r="I1055" i="61"/>
  <c r="M1055" i="61"/>
  <c r="Y1055" i="61" s="1"/>
  <c r="K1055" i="61"/>
  <c r="W1055" i="61" s="1"/>
  <c r="K1033" i="61"/>
  <c r="W1033" i="61" s="1"/>
  <c r="I1033" i="61"/>
  <c r="J1033" i="61"/>
  <c r="V1033" i="61" s="1"/>
  <c r="M1033" i="61"/>
  <c r="Y1033" i="61" s="1"/>
  <c r="L1033" i="61"/>
  <c r="X1033" i="61" s="1"/>
  <c r="M1012" i="61"/>
  <c r="Y1012" i="61" s="1"/>
  <c r="J1012" i="61"/>
  <c r="V1012" i="61" s="1"/>
  <c r="K1012" i="61"/>
  <c r="W1012" i="61" s="1"/>
  <c r="L1012" i="61"/>
  <c r="X1012" i="61" s="1"/>
  <c r="I1012" i="61"/>
  <c r="M991" i="61"/>
  <c r="Y991" i="61" s="1"/>
  <c r="I991" i="61"/>
  <c r="L991" i="61"/>
  <c r="X991" i="61" s="1"/>
  <c r="K991" i="61"/>
  <c r="W991" i="61" s="1"/>
  <c r="J991" i="61"/>
  <c r="V991" i="61" s="1"/>
  <c r="K969" i="61"/>
  <c r="W969" i="61" s="1"/>
  <c r="I969" i="61"/>
  <c r="J969" i="61"/>
  <c r="V969" i="61" s="1"/>
  <c r="M969" i="61"/>
  <c r="Y969" i="61" s="1"/>
  <c r="L969" i="61"/>
  <c r="X969" i="61" s="1"/>
  <c r="K948" i="61"/>
  <c r="W948" i="61" s="1"/>
  <c r="L948" i="61"/>
  <c r="X948" i="61" s="1"/>
  <c r="I948" i="61"/>
  <c r="M948" i="61"/>
  <c r="Y948" i="61" s="1"/>
  <c r="J948" i="61"/>
  <c r="V948" i="61" s="1"/>
  <c r="L927" i="61"/>
  <c r="X927" i="61" s="1"/>
  <c r="K927" i="61"/>
  <c r="W927" i="61" s="1"/>
  <c r="I927" i="61"/>
  <c r="M927" i="61"/>
  <c r="Y927" i="61" s="1"/>
  <c r="J927" i="61"/>
  <c r="V927" i="61" s="1"/>
  <c r="I1331" i="61"/>
  <c r="L1331" i="61"/>
  <c r="X1331" i="61" s="1"/>
  <c r="J1331" i="61"/>
  <c r="V1331" i="61" s="1"/>
  <c r="M1331" i="61"/>
  <c r="Y1331" i="61" s="1"/>
  <c r="K1331" i="61"/>
  <c r="W1331" i="61" s="1"/>
  <c r="I1363" i="61"/>
  <c r="L1363" i="61"/>
  <c r="X1363" i="61" s="1"/>
  <c r="K1363" i="61"/>
  <c r="W1363" i="61" s="1"/>
  <c r="M1363" i="61"/>
  <c r="Y1363" i="61" s="1"/>
  <c r="J1363" i="61"/>
  <c r="V1363" i="61" s="1"/>
  <c r="I1347" i="61"/>
  <c r="U1347" i="61" s="1"/>
  <c r="J1347" i="61"/>
  <c r="V1347" i="61" s="1"/>
  <c r="L1347" i="61"/>
  <c r="K1347" i="61"/>
  <c r="W1347" i="61" s="1"/>
  <c r="M1347" i="61"/>
  <c r="Y1347" i="61" s="1"/>
  <c r="I1531" i="61"/>
  <c r="L1531" i="61"/>
  <c r="X1531" i="61" s="1"/>
  <c r="J1531" i="61"/>
  <c r="V1531" i="61" s="1"/>
  <c r="M1531" i="61"/>
  <c r="Y1531" i="61" s="1"/>
  <c r="K1531" i="61"/>
  <c r="W1531" i="61" s="1"/>
  <c r="I1499" i="61"/>
  <c r="J1499" i="61"/>
  <c r="V1499" i="61" s="1"/>
  <c r="L1499" i="61"/>
  <c r="X1499" i="61" s="1"/>
  <c r="K1499" i="61"/>
  <c r="W1499" i="61" s="1"/>
  <c r="M1499" i="61"/>
  <c r="Y1499" i="61" s="1"/>
  <c r="L1467" i="61"/>
  <c r="X1467" i="61" s="1"/>
  <c r="K1467" i="61"/>
  <c r="W1467" i="61" s="1"/>
  <c r="M1467" i="61"/>
  <c r="Y1467" i="61" s="1"/>
  <c r="J1467" i="61"/>
  <c r="V1467" i="61" s="1"/>
  <c r="I1467" i="61"/>
  <c r="L1423" i="61"/>
  <c r="X1423" i="61" s="1"/>
  <c r="M1423" i="61"/>
  <c r="Y1423" i="61" s="1"/>
  <c r="J1423" i="61"/>
  <c r="V1423" i="61" s="1"/>
  <c r="K1423" i="61"/>
  <c r="W1423" i="61" s="1"/>
  <c r="I1423" i="61"/>
  <c r="I1309" i="61"/>
  <c r="M1309" i="61"/>
  <c r="Y1309" i="61" s="1"/>
  <c r="K1309" i="61"/>
  <c r="W1309" i="61" s="1"/>
  <c r="L1309" i="61"/>
  <c r="X1309" i="61" s="1"/>
  <c r="J1309" i="61"/>
  <c r="V1309" i="61" s="1"/>
  <c r="M1288" i="61"/>
  <c r="Y1288" i="61" s="1"/>
  <c r="J1288" i="61"/>
  <c r="V1288" i="61" s="1"/>
  <c r="K1288" i="61"/>
  <c r="W1288" i="61" s="1"/>
  <c r="I1288" i="61"/>
  <c r="L1288" i="61"/>
  <c r="X1288" i="61" s="1"/>
  <c r="L1267" i="61"/>
  <c r="X1267" i="61" s="1"/>
  <c r="K1267" i="61"/>
  <c r="W1267" i="61" s="1"/>
  <c r="I1267" i="61"/>
  <c r="J1267" i="61"/>
  <c r="V1267" i="61" s="1"/>
  <c r="M1267" i="61"/>
  <c r="Y1267" i="61" s="1"/>
  <c r="I1245" i="61"/>
  <c r="M1245" i="61"/>
  <c r="Y1245" i="61" s="1"/>
  <c r="K1245" i="61"/>
  <c r="W1245" i="61" s="1"/>
  <c r="L1245" i="61"/>
  <c r="X1245" i="61" s="1"/>
  <c r="J1245" i="61"/>
  <c r="V1245" i="61" s="1"/>
  <c r="M1224" i="61"/>
  <c r="Y1224" i="61" s="1"/>
  <c r="J1224" i="61"/>
  <c r="V1224" i="61" s="1"/>
  <c r="I1224" i="61"/>
  <c r="L1224" i="61"/>
  <c r="X1224" i="61" s="1"/>
  <c r="K1224" i="61"/>
  <c r="W1224" i="61" s="1"/>
  <c r="L1203" i="61"/>
  <c r="X1203" i="61" s="1"/>
  <c r="I1203" i="61"/>
  <c r="J1203" i="61"/>
  <c r="V1203" i="61" s="1"/>
  <c r="M1203" i="61"/>
  <c r="Y1203" i="61" s="1"/>
  <c r="K1203" i="61"/>
  <c r="W1203" i="61" s="1"/>
  <c r="I1181" i="61"/>
  <c r="M1181" i="61"/>
  <c r="Y1181" i="61" s="1"/>
  <c r="K1181" i="61"/>
  <c r="W1181" i="61" s="1"/>
  <c r="L1181" i="61"/>
  <c r="X1181" i="61" s="1"/>
  <c r="J1181" i="61"/>
  <c r="V1181" i="61" s="1"/>
  <c r="M1160" i="61"/>
  <c r="Y1160" i="61" s="1"/>
  <c r="J1160" i="61"/>
  <c r="V1160" i="61" s="1"/>
  <c r="I1160" i="61"/>
  <c r="L1160" i="61"/>
  <c r="X1160" i="61" s="1"/>
  <c r="K1160" i="61"/>
  <c r="W1160" i="61" s="1"/>
  <c r="L1139" i="61"/>
  <c r="X1139" i="61" s="1"/>
  <c r="I1139" i="61"/>
  <c r="J1139" i="61"/>
  <c r="V1139" i="61" s="1"/>
  <c r="M1139" i="61"/>
  <c r="Y1139" i="61" s="1"/>
  <c r="K1139" i="61"/>
  <c r="W1139" i="61" s="1"/>
  <c r="I1117" i="61"/>
  <c r="M1117" i="61"/>
  <c r="Y1117" i="61" s="1"/>
  <c r="K1117" i="61"/>
  <c r="W1117" i="61" s="1"/>
  <c r="L1117" i="61"/>
  <c r="X1117" i="61" s="1"/>
  <c r="J1117" i="61"/>
  <c r="V1117" i="61" s="1"/>
  <c r="M1096" i="61"/>
  <c r="Y1096" i="61" s="1"/>
  <c r="I1096" i="61"/>
  <c r="L1096" i="61"/>
  <c r="X1096" i="61" s="1"/>
  <c r="J1096" i="61"/>
  <c r="V1096" i="61" s="1"/>
  <c r="K1096" i="61"/>
  <c r="W1096" i="61" s="1"/>
  <c r="K1075" i="61"/>
  <c r="W1075" i="61" s="1"/>
  <c r="I1075" i="61"/>
  <c r="J1075" i="61"/>
  <c r="V1075" i="61" s="1"/>
  <c r="M1075" i="61"/>
  <c r="Y1075" i="61" s="1"/>
  <c r="L1075" i="61"/>
  <c r="X1075" i="61" s="1"/>
  <c r="I1053" i="61"/>
  <c r="M1053" i="61"/>
  <c r="Y1053" i="61" s="1"/>
  <c r="K1053" i="61"/>
  <c r="W1053" i="61" s="1"/>
  <c r="L1053" i="61"/>
  <c r="X1053" i="61" s="1"/>
  <c r="J1053" i="61"/>
  <c r="V1053" i="61" s="1"/>
  <c r="M1032" i="61"/>
  <c r="Y1032" i="61" s="1"/>
  <c r="I1032" i="61"/>
  <c r="J1032" i="61"/>
  <c r="V1032" i="61" s="1"/>
  <c r="L1032" i="61"/>
  <c r="X1032" i="61" s="1"/>
  <c r="K1032" i="61"/>
  <c r="W1032" i="61" s="1"/>
  <c r="L1011" i="61"/>
  <c r="X1011" i="61" s="1"/>
  <c r="I1011" i="61"/>
  <c r="J1011" i="61"/>
  <c r="V1011" i="61" s="1"/>
  <c r="M1011" i="61"/>
  <c r="Y1011" i="61" s="1"/>
  <c r="K1011" i="61"/>
  <c r="W1011" i="61" s="1"/>
  <c r="M989" i="61"/>
  <c r="Y989" i="61" s="1"/>
  <c r="I989" i="61"/>
  <c r="K989" i="61"/>
  <c r="W989" i="61" s="1"/>
  <c r="L989" i="61"/>
  <c r="X989" i="61" s="1"/>
  <c r="J989" i="61"/>
  <c r="V989" i="61" s="1"/>
  <c r="M968" i="61"/>
  <c r="Y968" i="61" s="1"/>
  <c r="J968" i="61"/>
  <c r="V968" i="61" s="1"/>
  <c r="I968" i="61"/>
  <c r="L968" i="61"/>
  <c r="X968" i="61" s="1"/>
  <c r="K968" i="61"/>
  <c r="W968" i="61" s="1"/>
  <c r="J947" i="61"/>
  <c r="V947" i="61" s="1"/>
  <c r="K947" i="61"/>
  <c r="W947" i="61" s="1"/>
  <c r="M947" i="61"/>
  <c r="Y947" i="61" s="1"/>
  <c r="L947" i="61"/>
  <c r="X947" i="61" s="1"/>
  <c r="I947" i="61"/>
  <c r="I925" i="61"/>
  <c r="K925" i="61"/>
  <c r="W925" i="61" s="1"/>
  <c r="J925" i="61"/>
  <c r="V925" i="61" s="1"/>
  <c r="L925" i="61"/>
  <c r="X925" i="61" s="1"/>
  <c r="M925" i="61"/>
  <c r="Y925" i="61" s="1"/>
  <c r="I1330" i="61"/>
  <c r="K1330" i="61"/>
  <c r="W1330" i="61" s="1"/>
  <c r="M1330" i="61"/>
  <c r="Y1330" i="61" s="1"/>
  <c r="L1330" i="61"/>
  <c r="X1330" i="61" s="1"/>
  <c r="J1330" i="61"/>
  <c r="V1330" i="61" s="1"/>
  <c r="K1660" i="61"/>
  <c r="W1660" i="61" s="1"/>
  <c r="I1660" i="61"/>
  <c r="M1660" i="61"/>
  <c r="Y1660" i="61" s="1"/>
  <c r="L1660" i="61"/>
  <c r="X1660" i="61" s="1"/>
  <c r="J1660" i="61"/>
  <c r="V1660" i="61" s="1"/>
  <c r="K1652" i="61"/>
  <c r="W1652" i="61" s="1"/>
  <c r="L1652" i="61"/>
  <c r="X1652" i="61" s="1"/>
  <c r="I1652" i="61"/>
  <c r="J1652" i="61"/>
  <c r="V1652" i="61" s="1"/>
  <c r="M1652" i="61"/>
  <c r="Y1652" i="61" s="1"/>
  <c r="K1644" i="61"/>
  <c r="W1644" i="61" s="1"/>
  <c r="I1644" i="61"/>
  <c r="M1644" i="61"/>
  <c r="Y1644" i="61" s="1"/>
  <c r="L1644" i="61"/>
  <c r="X1644" i="61" s="1"/>
  <c r="J1644" i="61"/>
  <c r="V1644" i="61" s="1"/>
  <c r="K1636" i="61"/>
  <c r="W1636" i="61" s="1"/>
  <c r="L1636" i="61"/>
  <c r="X1636" i="61" s="1"/>
  <c r="I1636" i="61"/>
  <c r="J1636" i="61"/>
  <c r="V1636" i="61" s="1"/>
  <c r="M1636" i="61"/>
  <c r="Y1636" i="61" s="1"/>
  <c r="K1628" i="61"/>
  <c r="W1628" i="61" s="1"/>
  <c r="I1628" i="61"/>
  <c r="L1628" i="61"/>
  <c r="X1628" i="61" s="1"/>
  <c r="M1628" i="61"/>
  <c r="Y1628" i="61" s="1"/>
  <c r="J1628" i="61"/>
  <c r="V1628" i="61" s="1"/>
  <c r="K1620" i="61"/>
  <c r="W1620" i="61" s="1"/>
  <c r="L1620" i="61"/>
  <c r="X1620" i="61" s="1"/>
  <c r="I1620" i="61"/>
  <c r="J1620" i="61"/>
  <c r="V1620" i="61" s="1"/>
  <c r="M1620" i="61"/>
  <c r="Y1620" i="61" s="1"/>
  <c r="K1612" i="61"/>
  <c r="W1612" i="61" s="1"/>
  <c r="I1612" i="61"/>
  <c r="M1612" i="61"/>
  <c r="Y1612" i="61" s="1"/>
  <c r="J1612" i="61"/>
  <c r="V1612" i="61" s="1"/>
  <c r="L1612" i="61"/>
  <c r="X1612" i="61" s="1"/>
  <c r="K1604" i="61"/>
  <c r="W1604" i="61" s="1"/>
  <c r="L1604" i="61"/>
  <c r="X1604" i="61" s="1"/>
  <c r="I1604" i="61"/>
  <c r="J1604" i="61"/>
  <c r="V1604" i="61" s="1"/>
  <c r="M1604" i="61"/>
  <c r="Y1604" i="61" s="1"/>
  <c r="K1596" i="61"/>
  <c r="W1596" i="61" s="1"/>
  <c r="I1596" i="61"/>
  <c r="M1596" i="61"/>
  <c r="Y1596" i="61" s="1"/>
  <c r="L1596" i="61"/>
  <c r="X1596" i="61" s="1"/>
  <c r="J1596" i="61"/>
  <c r="V1596" i="61" s="1"/>
  <c r="K1588" i="61"/>
  <c r="W1588" i="61" s="1"/>
  <c r="L1588" i="61"/>
  <c r="X1588" i="61" s="1"/>
  <c r="I1588" i="61"/>
  <c r="M1588" i="61"/>
  <c r="Y1588" i="61" s="1"/>
  <c r="J1588" i="61"/>
  <c r="V1588" i="61" s="1"/>
  <c r="K1580" i="61"/>
  <c r="W1580" i="61" s="1"/>
  <c r="I1580" i="61"/>
  <c r="M1580" i="61"/>
  <c r="Y1580" i="61" s="1"/>
  <c r="J1580" i="61"/>
  <c r="V1580" i="61" s="1"/>
  <c r="L1580" i="61"/>
  <c r="X1580" i="61" s="1"/>
  <c r="L1572" i="61"/>
  <c r="X1572" i="61" s="1"/>
  <c r="I1572" i="61"/>
  <c r="M1572" i="61"/>
  <c r="Y1572" i="61" s="1"/>
  <c r="K1572" i="61"/>
  <c r="W1572" i="61" s="1"/>
  <c r="J1572" i="61"/>
  <c r="V1572" i="61" s="1"/>
  <c r="K1564" i="61"/>
  <c r="W1564" i="61" s="1"/>
  <c r="I1564" i="61"/>
  <c r="L1564" i="61"/>
  <c r="X1564" i="61" s="1"/>
  <c r="M1564" i="61"/>
  <c r="Y1564" i="61" s="1"/>
  <c r="J1564" i="61"/>
  <c r="V1564" i="61" s="1"/>
  <c r="L1556" i="61"/>
  <c r="X1556" i="61" s="1"/>
  <c r="I1556" i="61"/>
  <c r="M1556" i="61"/>
  <c r="Y1556" i="61" s="1"/>
  <c r="K1556" i="61"/>
  <c r="W1556" i="61" s="1"/>
  <c r="J1556" i="61"/>
  <c r="V1556" i="61" s="1"/>
  <c r="K1548" i="61"/>
  <c r="W1548" i="61" s="1"/>
  <c r="I1548" i="61"/>
  <c r="M1548" i="61"/>
  <c r="Y1548" i="61" s="1"/>
  <c r="L1548" i="61"/>
  <c r="X1548" i="61" s="1"/>
  <c r="J1548" i="61"/>
  <c r="V1548" i="61" s="1"/>
  <c r="I1525" i="61"/>
  <c r="L1525" i="61"/>
  <c r="X1525" i="61" s="1"/>
  <c r="K1525" i="61"/>
  <c r="W1525" i="61" s="1"/>
  <c r="J1525" i="61"/>
  <c r="V1525" i="61" s="1"/>
  <c r="M1525" i="61"/>
  <c r="Y1525" i="61" s="1"/>
  <c r="M1493" i="61"/>
  <c r="Y1493" i="61" s="1"/>
  <c r="L1493" i="61"/>
  <c r="X1493" i="61" s="1"/>
  <c r="J1493" i="61"/>
  <c r="V1493" i="61" s="1"/>
  <c r="K1493" i="61"/>
  <c r="W1493" i="61" s="1"/>
  <c r="I1493" i="61"/>
  <c r="J1461" i="61"/>
  <c r="V1461" i="61" s="1"/>
  <c r="L1461" i="61"/>
  <c r="X1461" i="61" s="1"/>
  <c r="I1461" i="61"/>
  <c r="K1461" i="61"/>
  <c r="W1461" i="61" s="1"/>
  <c r="M1461" i="61"/>
  <c r="Y1461" i="61" s="1"/>
  <c r="J1409" i="61"/>
  <c r="V1409" i="61" s="1"/>
  <c r="L1409" i="61"/>
  <c r="X1409" i="61" s="1"/>
  <c r="K1409" i="61"/>
  <c r="W1409" i="61" s="1"/>
  <c r="I1409" i="61"/>
  <c r="M1409" i="61"/>
  <c r="Y1409" i="61" s="1"/>
  <c r="K1542" i="61"/>
  <c r="W1542" i="61" s="1"/>
  <c r="M1542" i="61"/>
  <c r="Y1542" i="61" s="1"/>
  <c r="L1542" i="61"/>
  <c r="X1542" i="61" s="1"/>
  <c r="I1542" i="61"/>
  <c r="J1542" i="61"/>
  <c r="V1542" i="61" s="1"/>
  <c r="L1534" i="61"/>
  <c r="X1534" i="61" s="1"/>
  <c r="M1534" i="61"/>
  <c r="Y1534" i="61" s="1"/>
  <c r="K1534" i="61"/>
  <c r="W1534" i="61" s="1"/>
  <c r="J1534" i="61"/>
  <c r="V1534" i="61" s="1"/>
  <c r="I1534" i="61"/>
  <c r="K1526" i="61"/>
  <c r="W1526" i="61" s="1"/>
  <c r="M1526" i="61"/>
  <c r="Y1526" i="61" s="1"/>
  <c r="L1526" i="61"/>
  <c r="X1526" i="61" s="1"/>
  <c r="I1526" i="61"/>
  <c r="J1526" i="61"/>
  <c r="V1526" i="61" s="1"/>
  <c r="K1518" i="61"/>
  <c r="W1518" i="61" s="1"/>
  <c r="L1518" i="61"/>
  <c r="X1518" i="61" s="1"/>
  <c r="M1518" i="61"/>
  <c r="Y1518" i="61" s="1"/>
  <c r="I1518" i="61"/>
  <c r="J1518" i="61"/>
  <c r="V1518" i="61" s="1"/>
  <c r="K1510" i="61"/>
  <c r="W1510" i="61" s="1"/>
  <c r="M1510" i="61"/>
  <c r="Y1510" i="61" s="1"/>
  <c r="I1510" i="61"/>
  <c r="L1510" i="61"/>
  <c r="X1510" i="61" s="1"/>
  <c r="J1510" i="61"/>
  <c r="V1510" i="61" s="1"/>
  <c r="K1502" i="61"/>
  <c r="W1502" i="61" s="1"/>
  <c r="L1502" i="61"/>
  <c r="X1502" i="61" s="1"/>
  <c r="M1502" i="61"/>
  <c r="Y1502" i="61" s="1"/>
  <c r="I1502" i="61"/>
  <c r="J1502" i="61"/>
  <c r="V1502" i="61" s="1"/>
  <c r="M1494" i="61"/>
  <c r="Y1494" i="61" s="1"/>
  <c r="K1494" i="61"/>
  <c r="W1494" i="61" s="1"/>
  <c r="L1494" i="61"/>
  <c r="X1494" i="61" s="1"/>
  <c r="I1494" i="61"/>
  <c r="J1494" i="61"/>
  <c r="V1494" i="61" s="1"/>
  <c r="K1486" i="61"/>
  <c r="W1486" i="61" s="1"/>
  <c r="L1486" i="61"/>
  <c r="X1486" i="61" s="1"/>
  <c r="M1486" i="61"/>
  <c r="Y1486" i="61" s="1"/>
  <c r="I1486" i="61"/>
  <c r="J1486" i="61"/>
  <c r="V1486" i="61" s="1"/>
  <c r="M1478" i="61"/>
  <c r="Y1478" i="61" s="1"/>
  <c r="I1478" i="61"/>
  <c r="K1478" i="61"/>
  <c r="W1478" i="61" s="1"/>
  <c r="L1478" i="61"/>
  <c r="X1478" i="61" s="1"/>
  <c r="J1478" i="61"/>
  <c r="V1478" i="61" s="1"/>
  <c r="M1470" i="61"/>
  <c r="Y1470" i="61" s="1"/>
  <c r="L1470" i="61"/>
  <c r="X1470" i="61" s="1"/>
  <c r="I1470" i="61"/>
  <c r="J1470" i="61"/>
  <c r="V1470" i="61" s="1"/>
  <c r="K1470" i="61"/>
  <c r="W1470" i="61" s="1"/>
  <c r="M1462" i="61"/>
  <c r="Y1462" i="61" s="1"/>
  <c r="I1462" i="61"/>
  <c r="K1462" i="61"/>
  <c r="W1462" i="61" s="1"/>
  <c r="L1462" i="61"/>
  <c r="X1462" i="61" s="1"/>
  <c r="J1462" i="61"/>
  <c r="V1462" i="61" s="1"/>
  <c r="M1454" i="61"/>
  <c r="Y1454" i="61" s="1"/>
  <c r="L1454" i="61"/>
  <c r="X1454" i="61" s="1"/>
  <c r="J1454" i="61"/>
  <c r="V1454" i="61" s="1"/>
  <c r="I1454" i="61"/>
  <c r="K1454" i="61"/>
  <c r="W1454" i="61" s="1"/>
  <c r="L1443" i="61"/>
  <c r="X1443" i="61" s="1"/>
  <c r="I1443" i="61"/>
  <c r="M1443" i="61"/>
  <c r="Y1443" i="61" s="1"/>
  <c r="J1443" i="61"/>
  <c r="V1443" i="61" s="1"/>
  <c r="K1443" i="61"/>
  <c r="W1443" i="61" s="1"/>
  <c r="L1411" i="61"/>
  <c r="X1411" i="61" s="1"/>
  <c r="I1411" i="61"/>
  <c r="K1411" i="61"/>
  <c r="W1411" i="61" s="1"/>
  <c r="J1411" i="61"/>
  <c r="V1411" i="61" s="1"/>
  <c r="M1411" i="61"/>
  <c r="Y1411" i="61" s="1"/>
  <c r="L1445" i="61"/>
  <c r="X1445" i="61" s="1"/>
  <c r="I1445" i="61"/>
  <c r="M1445" i="61"/>
  <c r="Y1445" i="61" s="1"/>
  <c r="K1445" i="61"/>
  <c r="W1445" i="61" s="1"/>
  <c r="J1445" i="61"/>
  <c r="V1445" i="61" s="1"/>
  <c r="L1413" i="61"/>
  <c r="X1413" i="61" s="1"/>
  <c r="K1413" i="61"/>
  <c r="W1413" i="61" s="1"/>
  <c r="M1413" i="61"/>
  <c r="Y1413" i="61" s="1"/>
  <c r="J1413" i="61"/>
  <c r="V1413" i="61" s="1"/>
  <c r="I1413" i="61"/>
  <c r="L1446" i="61"/>
  <c r="X1446" i="61" s="1"/>
  <c r="M1446" i="61"/>
  <c r="Y1446" i="61" s="1"/>
  <c r="I1446" i="61"/>
  <c r="K1446" i="61"/>
  <c r="W1446" i="61" s="1"/>
  <c r="J1446" i="61"/>
  <c r="V1446" i="61" s="1"/>
  <c r="L1438" i="61"/>
  <c r="X1438" i="61" s="1"/>
  <c r="M1438" i="61"/>
  <c r="Y1438" i="61" s="1"/>
  <c r="K1438" i="61"/>
  <c r="W1438" i="61" s="1"/>
  <c r="J1438" i="61"/>
  <c r="V1438" i="61" s="1"/>
  <c r="I1438" i="61"/>
  <c r="L1430" i="61"/>
  <c r="X1430" i="61" s="1"/>
  <c r="M1430" i="61"/>
  <c r="Y1430" i="61" s="1"/>
  <c r="I1430" i="61"/>
  <c r="K1430" i="61"/>
  <c r="W1430" i="61" s="1"/>
  <c r="J1430" i="61"/>
  <c r="V1430" i="61" s="1"/>
  <c r="L1422" i="61"/>
  <c r="X1422" i="61" s="1"/>
  <c r="M1422" i="61"/>
  <c r="Y1422" i="61" s="1"/>
  <c r="I1422" i="61"/>
  <c r="J1422" i="61"/>
  <c r="V1422" i="61" s="1"/>
  <c r="K1422" i="61"/>
  <c r="W1422" i="61" s="1"/>
  <c r="L1414" i="61"/>
  <c r="X1414" i="61" s="1"/>
  <c r="M1414" i="61"/>
  <c r="Y1414" i="61" s="1"/>
  <c r="K1414" i="61"/>
  <c r="W1414" i="61" s="1"/>
  <c r="I1414" i="61"/>
  <c r="J1414" i="61"/>
  <c r="V1414" i="61" s="1"/>
  <c r="L1406" i="61"/>
  <c r="X1406" i="61" s="1"/>
  <c r="I1406" i="61"/>
  <c r="J1406" i="61"/>
  <c r="V1406" i="61" s="1"/>
  <c r="M1406" i="61"/>
  <c r="Y1406" i="61" s="1"/>
  <c r="K1406" i="61"/>
  <c r="W1406" i="61" s="1"/>
  <c r="L1398" i="61"/>
  <c r="X1398" i="61" s="1"/>
  <c r="M1398" i="61"/>
  <c r="Y1398" i="61" s="1"/>
  <c r="K1398" i="61"/>
  <c r="W1398" i="61" s="1"/>
  <c r="J1398" i="61"/>
  <c r="V1398" i="61" s="1"/>
  <c r="I1398" i="61"/>
  <c r="L1384" i="61"/>
  <c r="X1384" i="61" s="1"/>
  <c r="I1384" i="61"/>
  <c r="K1384" i="61"/>
  <c r="W1384" i="61" s="1"/>
  <c r="M1384" i="61"/>
  <c r="Y1384" i="61" s="1"/>
  <c r="J1384" i="61"/>
  <c r="V1384" i="61" s="1"/>
  <c r="K1391" i="61"/>
  <c r="W1391" i="61" s="1"/>
  <c r="I1391" i="61"/>
  <c r="L1391" i="61"/>
  <c r="X1391" i="61" s="1"/>
  <c r="M1391" i="61"/>
  <c r="Y1391" i="61" s="1"/>
  <c r="J1391" i="61"/>
  <c r="V1391" i="61" s="1"/>
  <c r="L1383" i="61"/>
  <c r="X1383" i="61" s="1"/>
  <c r="M1383" i="61"/>
  <c r="Y1383" i="61" s="1"/>
  <c r="J1383" i="61"/>
  <c r="V1383" i="61" s="1"/>
  <c r="K1383" i="61"/>
  <c r="W1383" i="61" s="1"/>
  <c r="I1383" i="61"/>
  <c r="L1375" i="61"/>
  <c r="X1375" i="61" s="1"/>
  <c r="K1375" i="61"/>
  <c r="W1375" i="61" s="1"/>
  <c r="I1375" i="61"/>
  <c r="J1375" i="61"/>
  <c r="V1375" i="61" s="1"/>
  <c r="M1375" i="61"/>
  <c r="Y1375" i="61" s="1"/>
  <c r="P179" i="8"/>
  <c r="Q181" i="8"/>
  <c r="G17" i="40"/>
  <c r="S64" i="37"/>
  <c r="M179" i="8"/>
  <c r="R180" i="8"/>
  <c r="R179" i="8"/>
  <c r="R177" i="8"/>
  <c r="I40" i="1"/>
  <c r="I42" i="1" s="1"/>
  <c r="H36" i="10"/>
  <c r="F36" i="10"/>
  <c r="P180" i="8"/>
  <c r="M180" i="8"/>
  <c r="F37" i="10"/>
  <c r="N181" i="8"/>
  <c r="L181" i="8"/>
  <c r="D36" i="1" l="1"/>
  <c r="D35" i="1"/>
  <c r="P45" i="40"/>
  <c r="Q45" i="40" s="1"/>
  <c r="M180" i="45"/>
  <c r="L181" i="45"/>
  <c r="M181" i="45" s="1"/>
  <c r="C39" i="81"/>
  <c r="C46" i="81" s="1"/>
  <c r="C38" i="10"/>
  <c r="N682" i="61"/>
  <c r="Z682" i="61"/>
  <c r="P179" i="45"/>
  <c r="M179" i="45"/>
  <c r="Z1834" i="61"/>
  <c r="Z1847" i="61"/>
  <c r="Z1717" i="61"/>
  <c r="N1834" i="61"/>
  <c r="N1705" i="61"/>
  <c r="N1843" i="61"/>
  <c r="Z1696" i="61"/>
  <c r="Z1722" i="61"/>
  <c r="Z1750" i="61"/>
  <c r="Z1743" i="61"/>
  <c r="Z1698" i="61"/>
  <c r="Z1702" i="61"/>
  <c r="Z1817" i="61"/>
  <c r="Z1741" i="61"/>
  <c r="Z1826" i="61"/>
  <c r="Z1672" i="61"/>
  <c r="Z1864" i="61"/>
  <c r="Z1754" i="61"/>
  <c r="Z1688" i="61"/>
  <c r="Z1900" i="61"/>
  <c r="Z1715" i="61"/>
  <c r="Z1733" i="61"/>
  <c r="Z1802" i="61"/>
  <c r="Z1758" i="61"/>
  <c r="Z1738" i="61"/>
  <c r="Z1832" i="61"/>
  <c r="Z1674" i="61"/>
  <c r="Z1885" i="61"/>
  <c r="N1725" i="61"/>
  <c r="N1889" i="61"/>
  <c r="N1832" i="61"/>
  <c r="N1672" i="61"/>
  <c r="N1782" i="61"/>
  <c r="N1817" i="61"/>
  <c r="N1900" i="61"/>
  <c r="Z1756" i="61"/>
  <c r="Z1855" i="61"/>
  <c r="Z1727" i="61"/>
  <c r="Z1678" i="61"/>
  <c r="Z1822" i="61"/>
  <c r="Z1833" i="61"/>
  <c r="Z1844" i="61"/>
  <c r="N1709" i="61"/>
  <c r="N1807" i="61"/>
  <c r="N1867" i="61"/>
  <c r="N1678" i="61"/>
  <c r="N1738" i="61"/>
  <c r="N1864" i="61"/>
  <c r="N1802" i="61"/>
  <c r="N1764" i="61"/>
  <c r="Z1807" i="61"/>
  <c r="Z1687" i="61"/>
  <c r="Z1734" i="61"/>
  <c r="Z1799" i="61"/>
  <c r="Z1878" i="61"/>
  <c r="Z1842" i="61"/>
  <c r="Z1784" i="61"/>
  <c r="Z1873" i="61"/>
  <c r="Z1724" i="61"/>
  <c r="Z1676" i="61"/>
  <c r="Z1869" i="61"/>
  <c r="Z1820" i="61"/>
  <c r="Z1725" i="61"/>
  <c r="Z1889" i="61"/>
  <c r="Z1764" i="61"/>
  <c r="Z1713" i="61"/>
  <c r="Z1760" i="61"/>
  <c r="Z1765" i="61"/>
  <c r="Z1796" i="61"/>
  <c r="Z1845" i="61"/>
  <c r="Z1700" i="61"/>
  <c r="Z1836" i="61"/>
  <c r="Z1870" i="61"/>
  <c r="Z1783" i="61"/>
  <c r="Z1860" i="61"/>
  <c r="Z1902" i="61"/>
  <c r="N1826" i="61"/>
  <c r="N1844" i="61"/>
  <c r="N1822" i="61"/>
  <c r="N1734" i="61"/>
  <c r="N1702" i="61"/>
  <c r="N1873" i="61"/>
  <c r="N1741" i="61"/>
  <c r="Z1839" i="61"/>
  <c r="Z1685" i="61"/>
  <c r="Z1707" i="61"/>
  <c r="N1783" i="61"/>
  <c r="N1799" i="61"/>
  <c r="N1820" i="61"/>
  <c r="N1870" i="61"/>
  <c r="Z1843" i="61"/>
  <c r="N1845" i="61"/>
  <c r="N1784" i="61"/>
  <c r="N1847" i="61"/>
  <c r="Z1867" i="61"/>
  <c r="N1869" i="61"/>
  <c r="N1902" i="61"/>
  <c r="N1713" i="61"/>
  <c r="N1724" i="61"/>
  <c r="T1724" i="61" s="1"/>
  <c r="N1836" i="61"/>
  <c r="T1836" i="61" s="1"/>
  <c r="N1765" i="61"/>
  <c r="Z1795" i="61"/>
  <c r="N1842" i="61"/>
  <c r="Z1770" i="61"/>
  <c r="N1770" i="61"/>
  <c r="N1701" i="61"/>
  <c r="Z1708" i="61"/>
  <c r="N1878" i="61"/>
  <c r="N1674" i="61"/>
  <c r="N1687" i="61"/>
  <c r="N1717" i="61"/>
  <c r="N1760" i="61"/>
  <c r="N1754" i="61"/>
  <c r="N1700" i="61"/>
  <c r="N1833" i="61"/>
  <c r="N1715" i="61"/>
  <c r="Z1701" i="61"/>
  <c r="N1688" i="61"/>
  <c r="N1860" i="61"/>
  <c r="T1860" i="61" s="1"/>
  <c r="N1758" i="61"/>
  <c r="Z1828" i="61"/>
  <c r="N1828" i="61"/>
  <c r="N1750" i="61"/>
  <c r="N1676" i="61"/>
  <c r="T1676" i="61" s="1"/>
  <c r="N1796" i="61"/>
  <c r="N1696" i="61"/>
  <c r="N1733" i="61"/>
  <c r="N1727" i="61"/>
  <c r="N1772" i="61"/>
  <c r="Z1875" i="61"/>
  <c r="Z1835" i="61"/>
  <c r="Z1872" i="61"/>
  <c r="Z1703" i="61"/>
  <c r="Z1737" i="61"/>
  <c r="Z1896" i="61"/>
  <c r="Z1759" i="61"/>
  <c r="Z1846" i="61"/>
  <c r="Z1767" i="61"/>
  <c r="Z1856" i="61"/>
  <c r="Z1753" i="61"/>
  <c r="Z1809" i="61"/>
  <c r="Z1709" i="61"/>
  <c r="Z1689" i="61"/>
  <c r="Z1789" i="61"/>
  <c r="Z1748" i="61"/>
  <c r="N1711" i="61"/>
  <c r="N1706" i="61"/>
  <c r="Z1850" i="61"/>
  <c r="Z1714" i="61"/>
  <c r="N1804" i="61"/>
  <c r="N1698" i="61"/>
  <c r="T1698" i="61" s="1"/>
  <c r="Z1876" i="61"/>
  <c r="Z1824" i="61"/>
  <c r="Z1881" i="61"/>
  <c r="N1792" i="61"/>
  <c r="N1809" i="61"/>
  <c r="Z1772" i="61"/>
  <c r="T1772" i="61" s="1"/>
  <c r="N1881" i="61"/>
  <c r="N1753" i="61"/>
  <c r="N1707" i="61"/>
  <c r="N1789" i="61"/>
  <c r="N1778" i="61"/>
  <c r="N1714" i="61"/>
  <c r="N1766" i="61"/>
  <c r="N1773" i="61"/>
  <c r="N1874" i="61"/>
  <c r="Z1806" i="61"/>
  <c r="Z1726" i="61"/>
  <c r="Z1862" i="61"/>
  <c r="Z1815" i="61"/>
  <c r="Z1866" i="61"/>
  <c r="Z1858" i="61"/>
  <c r="Z1740" i="61"/>
  <c r="Z1804" i="61"/>
  <c r="T1804" i="61" s="1"/>
  <c r="Z1773" i="61"/>
  <c r="Z1711" i="61"/>
  <c r="Z1723" i="61"/>
  <c r="Z1778" i="61"/>
  <c r="T1778" i="61" s="1"/>
  <c r="Z1706" i="61"/>
  <c r="T1706" i="61" s="1"/>
  <c r="Z1801" i="61"/>
  <c r="Z1897" i="61"/>
  <c r="N1726" i="61"/>
  <c r="N1732" i="61"/>
  <c r="Z1762" i="61"/>
  <c r="Z1763" i="61"/>
  <c r="Z1837" i="61"/>
  <c r="Z1861" i="61"/>
  <c r="Z1728" i="61"/>
  <c r="Z1749" i="61"/>
  <c r="Z1851" i="61"/>
  <c r="Z1819" i="61"/>
  <c r="Z1746" i="61"/>
  <c r="Z1677" i="61"/>
  <c r="Z1899" i="61"/>
  <c r="Z1811" i="61"/>
  <c r="Z1779" i="61"/>
  <c r="Z1731" i="61"/>
  <c r="Z1691" i="61"/>
  <c r="Z1898" i="61"/>
  <c r="Z1816" i="61"/>
  <c r="Z1792" i="61"/>
  <c r="Z1712" i="61"/>
  <c r="Z1761" i="61"/>
  <c r="Z1704" i="61"/>
  <c r="Z1825" i="61"/>
  <c r="Z1892" i="61"/>
  <c r="Z1901" i="61"/>
  <c r="N1815" i="61"/>
  <c r="N1885" i="61"/>
  <c r="N1824" i="61"/>
  <c r="N1858" i="61"/>
  <c r="N1740" i="61"/>
  <c r="N1735" i="61"/>
  <c r="N1689" i="61"/>
  <c r="N1748" i="61"/>
  <c r="N1801" i="61"/>
  <c r="N1779" i="61"/>
  <c r="N1866" i="61"/>
  <c r="N1723" i="61"/>
  <c r="Z1874" i="61"/>
  <c r="N1876" i="61"/>
  <c r="Z1681" i="61"/>
  <c r="Z1879" i="61"/>
  <c r="Z1813" i="61"/>
  <c r="Z1798" i="61"/>
  <c r="Z1732" i="61"/>
  <c r="Z1735" i="61"/>
  <c r="Z1893" i="61"/>
  <c r="Z1852" i="61"/>
  <c r="Z1840" i="61"/>
  <c r="Z1705" i="61"/>
  <c r="Z1769" i="61"/>
  <c r="Z1786" i="61"/>
  <c r="Z1695" i="61"/>
  <c r="Z1692" i="61"/>
  <c r="Z1863" i="61"/>
  <c r="N1712" i="61"/>
  <c r="N1681" i="61"/>
  <c r="N1875" i="61"/>
  <c r="N1794" i="61"/>
  <c r="N1675" i="61"/>
  <c r="N1743" i="61"/>
  <c r="T1743" i="61" s="1"/>
  <c r="N1795" i="61"/>
  <c r="Z1782" i="61"/>
  <c r="U1716" i="61"/>
  <c r="Z1716" i="61" s="1"/>
  <c r="N1716" i="61"/>
  <c r="U1745" i="61"/>
  <c r="Z1745" i="61" s="1"/>
  <c r="N1745" i="61"/>
  <c r="U1788" i="61"/>
  <c r="Z1788" i="61" s="1"/>
  <c r="N1788" i="61"/>
  <c r="V1891" i="61"/>
  <c r="Z1891" i="61" s="1"/>
  <c r="N1891" i="61"/>
  <c r="V1736" i="61"/>
  <c r="Z1736" i="61" s="1"/>
  <c r="N1736" i="61"/>
  <c r="U1841" i="61"/>
  <c r="Z1841" i="61" s="1"/>
  <c r="N1841" i="61"/>
  <c r="U1831" i="61"/>
  <c r="Z1831" i="61" s="1"/>
  <c r="N1831" i="61"/>
  <c r="U1883" i="61"/>
  <c r="N1883" i="61"/>
  <c r="U1887" i="61"/>
  <c r="Z1887" i="61" s="1"/>
  <c r="N1887" i="61"/>
  <c r="U1771" i="61"/>
  <c r="N1771" i="61"/>
  <c r="V1829" i="61"/>
  <c r="Z1829" i="61" s="1"/>
  <c r="N1829" i="61"/>
  <c r="U1849" i="61"/>
  <c r="N1849" i="61"/>
  <c r="W1877" i="61"/>
  <c r="Z1877" i="61" s="1"/>
  <c r="N1877" i="61"/>
  <c r="Y1810" i="61"/>
  <c r="Z1810" i="61" s="1"/>
  <c r="N1810" i="61"/>
  <c r="W1830" i="61"/>
  <c r="Z1830" i="61" s="1"/>
  <c r="N1830" i="61"/>
  <c r="V1742" i="61"/>
  <c r="Z1742" i="61" s="1"/>
  <c r="N1742" i="61"/>
  <c r="U1776" i="61"/>
  <c r="Z1776" i="61" s="1"/>
  <c r="N1776" i="61"/>
  <c r="X1699" i="61"/>
  <c r="Z1699" i="61" s="1"/>
  <c r="N1699" i="61"/>
  <c r="N1846" i="61"/>
  <c r="T1846" i="61" s="1"/>
  <c r="N1816" i="61"/>
  <c r="N1704" i="61"/>
  <c r="N1720" i="61"/>
  <c r="Z1827" i="61"/>
  <c r="Z1882" i="61"/>
  <c r="N1677" i="61"/>
  <c r="N1746" i="61"/>
  <c r="T1746" i="61" s="1"/>
  <c r="L1904" i="61"/>
  <c r="F1904" i="61" s="1"/>
  <c r="N1901" i="61"/>
  <c r="N1850" i="61"/>
  <c r="N1767" i="61"/>
  <c r="N1882" i="61"/>
  <c r="N1763" i="61"/>
  <c r="N1898" i="61"/>
  <c r="N1896" i="61"/>
  <c r="N1728" i="61"/>
  <c r="Z1818" i="61"/>
  <c r="N1703" i="61"/>
  <c r="X1780" i="61"/>
  <c r="Z1780" i="61" s="1"/>
  <c r="N1780" i="61"/>
  <c r="U1739" i="61"/>
  <c r="Z1739" i="61" s="1"/>
  <c r="N1739" i="61"/>
  <c r="Z1683" i="61"/>
  <c r="U1805" i="61"/>
  <c r="Z1805" i="61" s="1"/>
  <c r="N1805" i="61"/>
  <c r="W1787" i="61"/>
  <c r="Z1787" i="61" s="1"/>
  <c r="N1787" i="61"/>
  <c r="Y1744" i="61"/>
  <c r="Z1744" i="61" s="1"/>
  <c r="N1744" i="61"/>
  <c r="W1721" i="61"/>
  <c r="Z1721" i="61" s="1"/>
  <c r="N1721" i="61"/>
  <c r="V1755" i="61"/>
  <c r="Z1755" i="61" s="1"/>
  <c r="N1755" i="61"/>
  <c r="Z1853" i="61"/>
  <c r="X1718" i="61"/>
  <c r="N1718" i="61"/>
  <c r="V1694" i="61"/>
  <c r="Z1694" i="61" s="1"/>
  <c r="N1694" i="61"/>
  <c r="V1812" i="61"/>
  <c r="Z1812" i="61" s="1"/>
  <c r="N1812" i="61"/>
  <c r="V1790" i="61"/>
  <c r="Z1790" i="61" s="1"/>
  <c r="N1790" i="61"/>
  <c r="U1859" i="61"/>
  <c r="Z1859" i="61" s="1"/>
  <c r="N1859" i="61"/>
  <c r="U1868" i="61"/>
  <c r="Z1868" i="61" s="1"/>
  <c r="N1868" i="61"/>
  <c r="N1854" i="61"/>
  <c r="N1761" i="61"/>
  <c r="Z1684" i="61"/>
  <c r="Z1823" i="61"/>
  <c r="Z1886" i="61"/>
  <c r="Z1871" i="61"/>
  <c r="Z1854" i="61"/>
  <c r="N1892" i="61"/>
  <c r="N1691" i="61"/>
  <c r="N1757" i="61"/>
  <c r="N1825" i="61"/>
  <c r="N1731" i="61"/>
  <c r="N1886" i="61"/>
  <c r="Z1797" i="61"/>
  <c r="Z1680" i="61"/>
  <c r="Z1771" i="61"/>
  <c r="Z1682" i="61"/>
  <c r="Z1675" i="61"/>
  <c r="Z1752" i="61"/>
  <c r="Z1710" i="61"/>
  <c r="K1904" i="61"/>
  <c r="E1904" i="61" s="1"/>
  <c r="N1871" i="61"/>
  <c r="N1680" i="61"/>
  <c r="N1852" i="61"/>
  <c r="N1823" i="61"/>
  <c r="N1791" i="61"/>
  <c r="N1684" i="61"/>
  <c r="N1692" i="61"/>
  <c r="N1769" i="61"/>
  <c r="N1856" i="61"/>
  <c r="N1697" i="61"/>
  <c r="N1695" i="61"/>
  <c r="N1897" i="61"/>
  <c r="N1855" i="61"/>
  <c r="T1855" i="61" s="1"/>
  <c r="N1777" i="61"/>
  <c r="Z1720" i="61"/>
  <c r="Z1793" i="61"/>
  <c r="Z1757" i="61"/>
  <c r="Z1857" i="61"/>
  <c r="Z1883" i="61"/>
  <c r="Z1814" i="61"/>
  <c r="Z1751" i="61"/>
  <c r="Z1838" i="61"/>
  <c r="Z1766" i="61"/>
  <c r="Z1774" i="61"/>
  <c r="Z1800" i="61"/>
  <c r="Z1888" i="61"/>
  <c r="N1840" i="61"/>
  <c r="N1863" i="61"/>
  <c r="T1784" i="61"/>
  <c r="N1835" i="61"/>
  <c r="Z1791" i="61"/>
  <c r="N1814" i="61"/>
  <c r="N1685" i="61"/>
  <c r="N1827" i="61"/>
  <c r="N1786" i="61"/>
  <c r="Z1865" i="61"/>
  <c r="Z1890" i="61"/>
  <c r="Z1747" i="61"/>
  <c r="Z1730" i="61"/>
  <c r="Z1894" i="61"/>
  <c r="Z1719" i="61"/>
  <c r="Z1697" i="61"/>
  <c r="Z1777" i="61"/>
  <c r="Z1884" i="61"/>
  <c r="Z1808" i="61"/>
  <c r="Z1679" i="61"/>
  <c r="Z1849" i="61"/>
  <c r="Z1794" i="61"/>
  <c r="T1794" i="61" s="1"/>
  <c r="Z1781" i="61"/>
  <c r="Z1671" i="61"/>
  <c r="J1904" i="61"/>
  <c r="D1904" i="61" s="1"/>
  <c r="N1884" i="61"/>
  <c r="M1904" i="61"/>
  <c r="G1904" i="61" s="1"/>
  <c r="N1811" i="61"/>
  <c r="N1679" i="61"/>
  <c r="N1747" i="61"/>
  <c r="N1862" i="61"/>
  <c r="N1819" i="61"/>
  <c r="N1837" i="61"/>
  <c r="N1806" i="61"/>
  <c r="N1797" i="61"/>
  <c r="N1813" i="61"/>
  <c r="N1762" i="61"/>
  <c r="N1800" i="61"/>
  <c r="N1839" i="61"/>
  <c r="N1693" i="61"/>
  <c r="N1888" i="61"/>
  <c r="N1759" i="61"/>
  <c r="N1861" i="61"/>
  <c r="N1890" i="61"/>
  <c r="N1872" i="61"/>
  <c r="N1683" i="61"/>
  <c r="N1818" i="61"/>
  <c r="N1894" i="61"/>
  <c r="N1710" i="61"/>
  <c r="N1899" i="61"/>
  <c r="N1682" i="61"/>
  <c r="N1838" i="61"/>
  <c r="N1851" i="61"/>
  <c r="I1904" i="61"/>
  <c r="C1904" i="61" s="1"/>
  <c r="N1752" i="61"/>
  <c r="N1774" i="61"/>
  <c r="N1879" i="61"/>
  <c r="T1879" i="61" s="1"/>
  <c r="N1893" i="61"/>
  <c r="N1719" i="61"/>
  <c r="N1857" i="61"/>
  <c r="Z1693" i="61"/>
  <c r="N1737" i="61"/>
  <c r="N1793" i="61"/>
  <c r="N1751" i="61"/>
  <c r="N1808" i="61"/>
  <c r="N1756" i="61"/>
  <c r="T1756" i="61" s="1"/>
  <c r="N1749" i="61"/>
  <c r="N1865" i="61"/>
  <c r="N1781" i="61"/>
  <c r="N1708" i="61"/>
  <c r="N1798" i="61"/>
  <c r="N1671" i="61"/>
  <c r="N1722" i="61"/>
  <c r="N1853" i="61"/>
  <c r="N1730" i="61"/>
  <c r="C33" i="10"/>
  <c r="H38" i="10"/>
  <c r="C44" i="1"/>
  <c r="J41" i="1"/>
  <c r="K37" i="10" s="1"/>
  <c r="J43" i="81"/>
  <c r="K43" i="81" s="1"/>
  <c r="J36" i="1"/>
  <c r="J38" i="81"/>
  <c r="J40" i="1"/>
  <c r="K36" i="10" s="1"/>
  <c r="J42" i="81"/>
  <c r="G42" i="81"/>
  <c r="E44" i="81"/>
  <c r="P181" i="8"/>
  <c r="N278" i="61"/>
  <c r="U278" i="61"/>
  <c r="Z278" i="61" s="1"/>
  <c r="T1690" i="61"/>
  <c r="T1768" i="61"/>
  <c r="T1775" i="61"/>
  <c r="T1673" i="61"/>
  <c r="T1729" i="61"/>
  <c r="T1821" i="61"/>
  <c r="T1803" i="61"/>
  <c r="T1880" i="61"/>
  <c r="T1686" i="61"/>
  <c r="T1785" i="61"/>
  <c r="T1848" i="61"/>
  <c r="T1895" i="61"/>
  <c r="N1414" i="61"/>
  <c r="U1414" i="61"/>
  <c r="Z1414" i="61" s="1"/>
  <c r="N1462" i="61"/>
  <c r="U1462" i="61"/>
  <c r="Z1462" i="61" s="1"/>
  <c r="N1470" i="61"/>
  <c r="U1470" i="61"/>
  <c r="Z1470" i="61" s="1"/>
  <c r="N1542" i="61"/>
  <c r="U1542" i="61"/>
  <c r="Z1542" i="61" s="1"/>
  <c r="U1181" i="61"/>
  <c r="Z1181" i="61" s="1"/>
  <c r="N1181" i="61"/>
  <c r="N1363" i="61"/>
  <c r="U1363" i="61"/>
  <c r="Z1363" i="61" s="1"/>
  <c r="U991" i="61"/>
  <c r="Z991" i="61" s="1"/>
  <c r="N991" i="61"/>
  <c r="U1161" i="61"/>
  <c r="Z1161" i="61" s="1"/>
  <c r="N1161" i="61"/>
  <c r="N1635" i="61"/>
  <c r="U1635" i="61"/>
  <c r="Z1635" i="61" s="1"/>
  <c r="U983" i="61"/>
  <c r="Z983" i="61" s="1"/>
  <c r="N983" i="61"/>
  <c r="U1196" i="61"/>
  <c r="Z1196" i="61" s="1"/>
  <c r="N1196" i="61"/>
  <c r="N1457" i="61"/>
  <c r="U1457" i="61"/>
  <c r="Z1457" i="61" s="1"/>
  <c r="N1549" i="61"/>
  <c r="U1549" i="61"/>
  <c r="Z1549" i="61" s="1"/>
  <c r="N1577" i="61"/>
  <c r="U1577" i="61"/>
  <c r="Z1577" i="61" s="1"/>
  <c r="U981" i="61"/>
  <c r="Z981" i="61" s="1"/>
  <c r="N981" i="61"/>
  <c r="N1138" i="61"/>
  <c r="U1138" i="61"/>
  <c r="Z1138" i="61" s="1"/>
  <c r="U1326" i="61"/>
  <c r="Z1326" i="61" s="1"/>
  <c r="N1326" i="61"/>
  <c r="N1050" i="61"/>
  <c r="U1050" i="61"/>
  <c r="Z1050" i="61" s="1"/>
  <c r="N1377" i="61"/>
  <c r="U1377" i="61"/>
  <c r="Z1377" i="61" s="1"/>
  <c r="N1416" i="61"/>
  <c r="U1416" i="61"/>
  <c r="Z1416" i="61" s="1"/>
  <c r="U1472" i="61"/>
  <c r="Z1472" i="61" s="1"/>
  <c r="N1472" i="61"/>
  <c r="N1544" i="61"/>
  <c r="U1544" i="61"/>
  <c r="Z1544" i="61" s="1"/>
  <c r="N1501" i="61"/>
  <c r="U1501" i="61"/>
  <c r="Z1501" i="61" s="1"/>
  <c r="U1533" i="61"/>
  <c r="Z1533" i="61" s="1"/>
  <c r="N1533" i="61"/>
  <c r="N1598" i="61"/>
  <c r="U1598" i="61"/>
  <c r="Z1598" i="61" s="1"/>
  <c r="U995" i="61"/>
  <c r="Z995" i="61" s="1"/>
  <c r="N995" i="61"/>
  <c r="N1144" i="61"/>
  <c r="U1144" i="61"/>
  <c r="Z1144" i="61" s="1"/>
  <c r="U1187" i="61"/>
  <c r="Z1187" i="61" s="1"/>
  <c r="N1187" i="61"/>
  <c r="N1103" i="61"/>
  <c r="U1103" i="61"/>
  <c r="Z1103" i="61" s="1"/>
  <c r="N1167" i="61"/>
  <c r="U1167" i="61"/>
  <c r="Z1167" i="61" s="1"/>
  <c r="U1252" i="61"/>
  <c r="Z1252" i="61" s="1"/>
  <c r="N1252" i="61"/>
  <c r="U951" i="61"/>
  <c r="Z951" i="61" s="1"/>
  <c r="N951" i="61"/>
  <c r="U1249" i="61"/>
  <c r="Z1249" i="61" s="1"/>
  <c r="N1249" i="61"/>
  <c r="U1009" i="61"/>
  <c r="Z1009" i="61" s="1"/>
  <c r="N1009" i="61"/>
  <c r="N1147" i="61"/>
  <c r="U1147" i="61"/>
  <c r="Z1147" i="61" s="1"/>
  <c r="N1583" i="61"/>
  <c r="U1583" i="61"/>
  <c r="Z1583" i="61" s="1"/>
  <c r="N1099" i="61"/>
  <c r="U1099" i="61"/>
  <c r="Z1099" i="61" s="1"/>
  <c r="N1158" i="61"/>
  <c r="U1158" i="61"/>
  <c r="Z1158" i="61" s="1"/>
  <c r="N1360" i="61"/>
  <c r="V1360" i="61"/>
  <c r="Z1360" i="61" s="1"/>
  <c r="U1226" i="61"/>
  <c r="Z1226" i="61" s="1"/>
  <c r="N1226" i="61"/>
  <c r="N1394" i="61"/>
  <c r="U1394" i="61"/>
  <c r="Z1394" i="61" s="1"/>
  <c r="N1426" i="61"/>
  <c r="U1426" i="61"/>
  <c r="Z1426" i="61" s="1"/>
  <c r="N1434" i="61"/>
  <c r="U1434" i="61"/>
  <c r="Z1434" i="61" s="1"/>
  <c r="N1568" i="61"/>
  <c r="U1568" i="61"/>
  <c r="Z1568" i="61" s="1"/>
  <c r="N1656" i="61"/>
  <c r="U1656" i="61"/>
  <c r="Z1656" i="61" s="1"/>
  <c r="U1128" i="61"/>
  <c r="Z1128" i="61" s="1"/>
  <c r="N1128" i="61"/>
  <c r="N1388" i="61"/>
  <c r="U1388" i="61"/>
  <c r="Z1388" i="61" s="1"/>
  <c r="N1339" i="61"/>
  <c r="U1339" i="61"/>
  <c r="Z1339" i="61" s="1"/>
  <c r="U937" i="61"/>
  <c r="Z937" i="61" s="1"/>
  <c r="N937" i="61"/>
  <c r="U1001" i="61"/>
  <c r="Z1001" i="61" s="1"/>
  <c r="N1001" i="61"/>
  <c r="N1172" i="61"/>
  <c r="U1172" i="61"/>
  <c r="Z1172" i="61" s="1"/>
  <c r="N1279" i="61"/>
  <c r="U1279" i="61"/>
  <c r="Z1279" i="61" s="1"/>
  <c r="N1651" i="61"/>
  <c r="U1651" i="61"/>
  <c r="Z1651" i="61" s="1"/>
  <c r="U1004" i="61"/>
  <c r="Z1004" i="61" s="1"/>
  <c r="N1004" i="61"/>
  <c r="U1047" i="61"/>
  <c r="Z1047" i="61" s="1"/>
  <c r="N1047" i="61"/>
  <c r="K1664" i="61"/>
  <c r="E1664" i="61" s="1"/>
  <c r="W912" i="61"/>
  <c r="U1253" i="61"/>
  <c r="Z1253" i="61" s="1"/>
  <c r="N1253" i="61"/>
  <c r="U1201" i="61"/>
  <c r="Z1201" i="61" s="1"/>
  <c r="N1201" i="61"/>
  <c r="N1449" i="61"/>
  <c r="U1449" i="61"/>
  <c r="Z1449" i="61" s="1"/>
  <c r="N1212" i="61"/>
  <c r="U1212" i="61"/>
  <c r="Z1212" i="61" s="1"/>
  <c r="U1621" i="61"/>
  <c r="Z1621" i="61" s="1"/>
  <c r="N1621" i="61"/>
  <c r="N1154" i="61"/>
  <c r="U1154" i="61"/>
  <c r="Z1154" i="61" s="1"/>
  <c r="U954" i="61"/>
  <c r="Z954" i="61" s="1"/>
  <c r="N954" i="61"/>
  <c r="N1436" i="61"/>
  <c r="U1436" i="61"/>
  <c r="Z1436" i="61" s="1"/>
  <c r="N1500" i="61"/>
  <c r="U1500" i="61"/>
  <c r="Z1500" i="61" s="1"/>
  <c r="U1546" i="61"/>
  <c r="Z1546" i="61" s="1"/>
  <c r="N1546" i="61"/>
  <c r="N1048" i="61"/>
  <c r="U1048" i="61"/>
  <c r="Z1048" i="61" s="1"/>
  <c r="U1219" i="61"/>
  <c r="Z1219" i="61" s="1"/>
  <c r="N1219" i="61"/>
  <c r="U1327" i="61"/>
  <c r="Z1327" i="61" s="1"/>
  <c r="N1327" i="61"/>
  <c r="N1028" i="61"/>
  <c r="U1028" i="61"/>
  <c r="Z1028" i="61" s="1"/>
  <c r="U1177" i="61"/>
  <c r="Z1177" i="61" s="1"/>
  <c r="N1177" i="61"/>
  <c r="N1659" i="61"/>
  <c r="U1659" i="61"/>
  <c r="Z1659" i="61" s="1"/>
  <c r="U972" i="61"/>
  <c r="Z972" i="61" s="1"/>
  <c r="N972" i="61"/>
  <c r="N1599" i="61"/>
  <c r="U1599" i="61"/>
  <c r="Z1599" i="61" s="1"/>
  <c r="N1639" i="61"/>
  <c r="U1639" i="61"/>
  <c r="Z1639" i="61" s="1"/>
  <c r="N1131" i="61"/>
  <c r="U1131" i="61"/>
  <c r="Z1131" i="61" s="1"/>
  <c r="N1601" i="61"/>
  <c r="U1601" i="61"/>
  <c r="Z1601" i="61" s="1"/>
  <c r="N1296" i="61"/>
  <c r="U1296" i="61"/>
  <c r="Z1296" i="61" s="1"/>
  <c r="U960" i="61"/>
  <c r="Z960" i="61" s="1"/>
  <c r="N960" i="61"/>
  <c r="N1312" i="61"/>
  <c r="U1312" i="61"/>
  <c r="Z1312" i="61" s="1"/>
  <c r="U990" i="61"/>
  <c r="Z990" i="61" s="1"/>
  <c r="N990" i="61"/>
  <c r="N1062" i="61"/>
  <c r="U1062" i="61"/>
  <c r="Z1062" i="61" s="1"/>
  <c r="U1406" i="61"/>
  <c r="Z1406" i="61" s="1"/>
  <c r="N1406" i="61"/>
  <c r="N1411" i="61"/>
  <c r="U1411" i="61"/>
  <c r="Z1411" i="61" s="1"/>
  <c r="N1454" i="61"/>
  <c r="U1454" i="61"/>
  <c r="Z1454" i="61" s="1"/>
  <c r="N1486" i="61"/>
  <c r="U1486" i="61"/>
  <c r="Z1486" i="61" s="1"/>
  <c r="N1510" i="61"/>
  <c r="U1510" i="61"/>
  <c r="Z1510" i="61" s="1"/>
  <c r="N1596" i="61"/>
  <c r="U1596" i="61"/>
  <c r="Z1596" i="61" s="1"/>
  <c r="N1604" i="61"/>
  <c r="U1604" i="61"/>
  <c r="Z1604" i="61" s="1"/>
  <c r="N1628" i="61"/>
  <c r="U1628" i="61"/>
  <c r="Z1628" i="61" s="1"/>
  <c r="N1636" i="61"/>
  <c r="U1636" i="61"/>
  <c r="Z1636" i="61" s="1"/>
  <c r="N1660" i="61"/>
  <c r="U1660" i="61"/>
  <c r="Z1660" i="61" s="1"/>
  <c r="U1117" i="61"/>
  <c r="Z1117" i="61" s="1"/>
  <c r="N1117" i="61"/>
  <c r="N1160" i="61"/>
  <c r="U1160" i="61"/>
  <c r="Z1160" i="61" s="1"/>
  <c r="N1499" i="61"/>
  <c r="U1499" i="61"/>
  <c r="Z1499" i="61" s="1"/>
  <c r="N1347" i="61"/>
  <c r="X1347" i="61"/>
  <c r="Z1347" i="61" s="1"/>
  <c r="U1331" i="61"/>
  <c r="Z1331" i="61" s="1"/>
  <c r="N1331" i="61"/>
  <c r="U948" i="61"/>
  <c r="Z948" i="61" s="1"/>
  <c r="N948" i="61"/>
  <c r="U1119" i="61"/>
  <c r="Z1119" i="61" s="1"/>
  <c r="N1119" i="61"/>
  <c r="U1247" i="61"/>
  <c r="Z1247" i="61" s="1"/>
  <c r="N1247" i="61"/>
  <c r="U1268" i="61"/>
  <c r="Z1268" i="61" s="1"/>
  <c r="N1268" i="61"/>
  <c r="N1471" i="61"/>
  <c r="U1471" i="61"/>
  <c r="Z1471" i="61" s="1"/>
  <c r="U1025" i="61"/>
  <c r="Z1025" i="61" s="1"/>
  <c r="N1025" i="61"/>
  <c r="U1239" i="61"/>
  <c r="Z1239" i="61" s="1"/>
  <c r="N1239" i="61"/>
  <c r="U1320" i="61"/>
  <c r="Z1320" i="61" s="1"/>
  <c r="N1320" i="61"/>
  <c r="N987" i="61"/>
  <c r="U987" i="61"/>
  <c r="Z987" i="61" s="1"/>
  <c r="N1607" i="61"/>
  <c r="U1607" i="61"/>
  <c r="Z1607" i="61" s="1"/>
  <c r="N1328" i="61"/>
  <c r="U1328" i="61"/>
  <c r="Z1328" i="61" s="1"/>
  <c r="N1084" i="61"/>
  <c r="U1084" i="61"/>
  <c r="Z1084" i="61" s="1"/>
  <c r="U1262" i="61"/>
  <c r="Z1262" i="61" s="1"/>
  <c r="N1262" i="61"/>
  <c r="U1210" i="61"/>
  <c r="Z1210" i="61" s="1"/>
  <c r="N1210" i="61"/>
  <c r="N1306" i="61"/>
  <c r="U1306" i="61"/>
  <c r="Z1306" i="61" s="1"/>
  <c r="U1362" i="61"/>
  <c r="Z1362" i="61" s="1"/>
  <c r="N1362" i="61"/>
  <c r="N1440" i="61"/>
  <c r="U1440" i="61"/>
  <c r="Z1440" i="61" s="1"/>
  <c r="U1528" i="61"/>
  <c r="Z1528" i="61" s="1"/>
  <c r="N1528" i="61"/>
  <c r="N1574" i="61"/>
  <c r="U1574" i="61"/>
  <c r="Z1574" i="61" s="1"/>
  <c r="N1101" i="61"/>
  <c r="U1101" i="61"/>
  <c r="Z1101" i="61" s="1"/>
  <c r="N1165" i="61"/>
  <c r="U1165" i="61"/>
  <c r="Z1165" i="61" s="1"/>
  <c r="U1315" i="61"/>
  <c r="Z1315" i="61" s="1"/>
  <c r="N1315" i="61"/>
  <c r="N975" i="61"/>
  <c r="U975" i="61"/>
  <c r="Z975" i="61" s="1"/>
  <c r="N1611" i="61"/>
  <c r="U1611" i="61"/>
  <c r="Z1611" i="61" s="1"/>
  <c r="N993" i="61"/>
  <c r="U993" i="61"/>
  <c r="Z993" i="61" s="1"/>
  <c r="U1079" i="61"/>
  <c r="Z1079" i="61" s="1"/>
  <c r="N1079" i="61"/>
  <c r="U1121" i="61"/>
  <c r="Z1121" i="61" s="1"/>
  <c r="N1121" i="61"/>
  <c r="U1325" i="61"/>
  <c r="Z1325" i="61" s="1"/>
  <c r="N1325" i="61"/>
  <c r="N1479" i="61"/>
  <c r="U1479" i="61"/>
  <c r="Z1479" i="61" s="1"/>
  <c r="N1417" i="61"/>
  <c r="U1417" i="61"/>
  <c r="Z1417" i="61" s="1"/>
  <c r="N1337" i="61"/>
  <c r="W1337" i="61"/>
  <c r="Z1337" i="61" s="1"/>
  <c r="U1613" i="61"/>
  <c r="Z1613" i="61" s="1"/>
  <c r="N1613" i="61"/>
  <c r="N1184" i="61"/>
  <c r="U1184" i="61"/>
  <c r="Z1184" i="61" s="1"/>
  <c r="N1314" i="61"/>
  <c r="U1314" i="61"/>
  <c r="Z1314" i="61" s="1"/>
  <c r="U974" i="61"/>
  <c r="Z974" i="61" s="1"/>
  <c r="N974" i="61"/>
  <c r="N1298" i="61"/>
  <c r="U1298" i="61"/>
  <c r="Z1298" i="61" s="1"/>
  <c r="U1270" i="61"/>
  <c r="Z1270" i="61" s="1"/>
  <c r="N1270" i="61"/>
  <c r="N1142" i="61"/>
  <c r="U1142" i="61"/>
  <c r="Z1142" i="61" s="1"/>
  <c r="N1242" i="61"/>
  <c r="U1242" i="61"/>
  <c r="Z1242" i="61" s="1"/>
  <c r="N1427" i="61"/>
  <c r="U1427" i="61"/>
  <c r="Z1427" i="61" s="1"/>
  <c r="N1506" i="61"/>
  <c r="U1506" i="61"/>
  <c r="Z1506" i="61" s="1"/>
  <c r="N1616" i="61"/>
  <c r="U1616" i="61"/>
  <c r="Z1616" i="61" s="1"/>
  <c r="N1648" i="61"/>
  <c r="U1648" i="61"/>
  <c r="Z1648" i="61" s="1"/>
  <c r="U915" i="61"/>
  <c r="Z915" i="61" s="1"/>
  <c r="N915" i="61"/>
  <c r="N979" i="61"/>
  <c r="U979" i="61"/>
  <c r="Z979" i="61" s="1"/>
  <c r="U1064" i="61"/>
  <c r="Z1064" i="61" s="1"/>
  <c r="N1064" i="61"/>
  <c r="U1235" i="61"/>
  <c r="Z1235" i="61" s="1"/>
  <c r="N1235" i="61"/>
  <c r="U1087" i="61"/>
  <c r="Z1087" i="61" s="1"/>
  <c r="N1087" i="61"/>
  <c r="U1193" i="61"/>
  <c r="Z1193" i="61" s="1"/>
  <c r="N1193" i="61"/>
  <c r="U1215" i="61"/>
  <c r="Z1215" i="61" s="1"/>
  <c r="N1215" i="61"/>
  <c r="N1431" i="61"/>
  <c r="U1431" i="61"/>
  <c r="Z1431" i="61" s="1"/>
  <c r="N1555" i="61"/>
  <c r="U1555" i="61"/>
  <c r="Z1555" i="61" s="1"/>
  <c r="Y912" i="61"/>
  <c r="M1664" i="61"/>
  <c r="G1664" i="61" s="1"/>
  <c r="U1031" i="61"/>
  <c r="Z1031" i="61" s="1"/>
  <c r="N1031" i="61"/>
  <c r="U1581" i="61"/>
  <c r="Z1581" i="61" s="1"/>
  <c r="N1581" i="61"/>
  <c r="N1513" i="61"/>
  <c r="U1513" i="61"/>
  <c r="Z1513" i="61" s="1"/>
  <c r="U1561" i="61"/>
  <c r="Z1561" i="61" s="1"/>
  <c r="N1561" i="61"/>
  <c r="U913" i="61"/>
  <c r="Z913" i="61" s="1"/>
  <c r="N913" i="61"/>
  <c r="U1041" i="61"/>
  <c r="Z1041" i="61" s="1"/>
  <c r="N1041" i="61"/>
  <c r="U939" i="61"/>
  <c r="Z939" i="61" s="1"/>
  <c r="N939" i="61"/>
  <c r="N1291" i="61"/>
  <c r="U1291" i="61"/>
  <c r="Z1291" i="61" s="1"/>
  <c r="U1022" i="61"/>
  <c r="Z1022" i="61" s="1"/>
  <c r="N1022" i="61"/>
  <c r="N1058" i="61"/>
  <c r="U1058" i="61"/>
  <c r="Z1058" i="61" s="1"/>
  <c r="U926" i="61"/>
  <c r="Z926" i="61" s="1"/>
  <c r="N926" i="61"/>
  <c r="N946" i="61"/>
  <c r="U946" i="61"/>
  <c r="Z946" i="61" s="1"/>
  <c r="N1266" i="61"/>
  <c r="U1266" i="61"/>
  <c r="Z1266" i="61" s="1"/>
  <c r="U1174" i="61"/>
  <c r="Z1174" i="61" s="1"/>
  <c r="N1174" i="61"/>
  <c r="N1368" i="61"/>
  <c r="U1368" i="61"/>
  <c r="Z1368" i="61" s="1"/>
  <c r="N1365" i="61"/>
  <c r="U1365" i="61"/>
  <c r="Z1365" i="61" s="1"/>
  <c r="N1420" i="61"/>
  <c r="U1420" i="61"/>
  <c r="Z1420" i="61" s="1"/>
  <c r="N1508" i="61"/>
  <c r="U1508" i="61"/>
  <c r="Z1508" i="61" s="1"/>
  <c r="N1516" i="61"/>
  <c r="U1516" i="61"/>
  <c r="Z1516" i="61" s="1"/>
  <c r="N1485" i="61"/>
  <c r="U1485" i="61"/>
  <c r="Z1485" i="61" s="1"/>
  <c r="U1586" i="61"/>
  <c r="Z1586" i="61" s="1"/>
  <c r="N1586" i="61"/>
  <c r="U1650" i="61"/>
  <c r="Z1650" i="61" s="1"/>
  <c r="N1650" i="61"/>
  <c r="N984" i="61"/>
  <c r="U984" i="61"/>
  <c r="Z984" i="61" s="1"/>
  <c r="U1155" i="61"/>
  <c r="Z1155" i="61" s="1"/>
  <c r="N1155" i="61"/>
  <c r="N1491" i="61"/>
  <c r="U1491" i="61"/>
  <c r="Z1491" i="61" s="1"/>
  <c r="U921" i="61"/>
  <c r="Z921" i="61" s="1"/>
  <c r="N921" i="61"/>
  <c r="U964" i="61"/>
  <c r="Z964" i="61" s="1"/>
  <c r="N964" i="61"/>
  <c r="N1007" i="61"/>
  <c r="U1007" i="61"/>
  <c r="Z1007" i="61" s="1"/>
  <c r="N1563" i="61"/>
  <c r="U1563" i="61"/>
  <c r="Z1563" i="61" s="1"/>
  <c r="U976" i="61"/>
  <c r="Z976" i="61" s="1"/>
  <c r="N976" i="61"/>
  <c r="U1661" i="61"/>
  <c r="Z1661" i="61" s="1"/>
  <c r="N1661" i="61"/>
  <c r="U1301" i="61"/>
  <c r="Z1301" i="61" s="1"/>
  <c r="N1301" i="61"/>
  <c r="N1189" i="61"/>
  <c r="U1189" i="61"/>
  <c r="Z1189" i="61" s="1"/>
  <c r="U1063" i="61"/>
  <c r="Z1063" i="61" s="1"/>
  <c r="N1063" i="61"/>
  <c r="U1148" i="61"/>
  <c r="Z1148" i="61" s="1"/>
  <c r="N1148" i="61"/>
  <c r="U1045" i="61"/>
  <c r="Z1045" i="61" s="1"/>
  <c r="N1045" i="61"/>
  <c r="U1294" i="61"/>
  <c r="Z1294" i="61" s="1"/>
  <c r="N1294" i="61"/>
  <c r="U1102" i="61"/>
  <c r="Z1102" i="61" s="1"/>
  <c r="N1102" i="61"/>
  <c r="N978" i="61"/>
  <c r="U978" i="61"/>
  <c r="Z978" i="61" s="1"/>
  <c r="U1274" i="61"/>
  <c r="Z1274" i="61" s="1"/>
  <c r="N1274" i="61"/>
  <c r="N1222" i="61"/>
  <c r="U1222" i="61"/>
  <c r="Z1222" i="61" s="1"/>
  <c r="N1369" i="61"/>
  <c r="Y1369" i="61"/>
  <c r="Z1369" i="61" s="1"/>
  <c r="N1373" i="61"/>
  <c r="U1373" i="61"/>
  <c r="Z1373" i="61" s="1"/>
  <c r="N1383" i="61"/>
  <c r="U1383" i="61"/>
  <c r="Z1383" i="61" s="1"/>
  <c r="N1391" i="61"/>
  <c r="U1391" i="61"/>
  <c r="Z1391" i="61" s="1"/>
  <c r="N1422" i="61"/>
  <c r="U1422" i="61"/>
  <c r="Z1422" i="61" s="1"/>
  <c r="N1438" i="61"/>
  <c r="U1438" i="61"/>
  <c r="Z1438" i="61" s="1"/>
  <c r="U1443" i="61"/>
  <c r="Z1443" i="61" s="1"/>
  <c r="N1443" i="61"/>
  <c r="N1478" i="61"/>
  <c r="U1478" i="61"/>
  <c r="Z1478" i="61" s="1"/>
  <c r="N1494" i="61"/>
  <c r="U1494" i="61"/>
  <c r="Z1494" i="61" s="1"/>
  <c r="U1526" i="61"/>
  <c r="Z1526" i="61" s="1"/>
  <c r="N1526" i="61"/>
  <c r="N1534" i="61"/>
  <c r="U1534" i="61"/>
  <c r="Z1534" i="61" s="1"/>
  <c r="N1493" i="61"/>
  <c r="U1493" i="61"/>
  <c r="Z1493" i="61" s="1"/>
  <c r="N1572" i="61"/>
  <c r="U1572" i="61"/>
  <c r="Z1572" i="61" s="1"/>
  <c r="U989" i="61"/>
  <c r="Z989" i="61" s="1"/>
  <c r="N989" i="61"/>
  <c r="U1053" i="61"/>
  <c r="Z1053" i="61" s="1"/>
  <c r="N1053" i="61"/>
  <c r="U1075" i="61"/>
  <c r="Z1075" i="61" s="1"/>
  <c r="N1075" i="61"/>
  <c r="N1267" i="61"/>
  <c r="U1267" i="61"/>
  <c r="Z1267" i="61" s="1"/>
  <c r="U1288" i="61"/>
  <c r="Z1288" i="61" s="1"/>
  <c r="N1288" i="61"/>
  <c r="U1309" i="61"/>
  <c r="Z1309" i="61" s="1"/>
  <c r="N1309" i="61"/>
  <c r="N1531" i="61"/>
  <c r="U1531" i="61"/>
  <c r="Z1531" i="61" s="1"/>
  <c r="N1012" i="61"/>
  <c r="U1012" i="61"/>
  <c r="Z1012" i="61" s="1"/>
  <c r="U1033" i="61"/>
  <c r="Z1033" i="61" s="1"/>
  <c r="N1033" i="61"/>
  <c r="N1055" i="61"/>
  <c r="U1055" i="61"/>
  <c r="Z1055" i="61" s="1"/>
  <c r="N1140" i="61"/>
  <c r="U1140" i="61"/>
  <c r="Z1140" i="61" s="1"/>
  <c r="N1204" i="61"/>
  <c r="U1204" i="61"/>
  <c r="Z1204" i="61" s="1"/>
  <c r="U1289" i="61"/>
  <c r="Z1289" i="61" s="1"/>
  <c r="N1289" i="61"/>
  <c r="N1311" i="61"/>
  <c r="U1311" i="61"/>
  <c r="Z1311" i="61" s="1"/>
  <c r="U1535" i="61"/>
  <c r="Z1535" i="61" s="1"/>
  <c r="N1535" i="61"/>
  <c r="N1571" i="61"/>
  <c r="U1571" i="61"/>
  <c r="Z1571" i="61" s="1"/>
  <c r="N1341" i="61"/>
  <c r="V1341" i="61"/>
  <c r="Z1341" i="61" s="1"/>
  <c r="U940" i="61"/>
  <c r="Z940" i="61" s="1"/>
  <c r="N940" i="61"/>
  <c r="U1068" i="61"/>
  <c r="Z1068" i="61" s="1"/>
  <c r="N1068" i="61"/>
  <c r="U1281" i="61"/>
  <c r="Z1281" i="61" s="1"/>
  <c r="N1281" i="61"/>
  <c r="N933" i="61"/>
  <c r="U933" i="61"/>
  <c r="Z933" i="61" s="1"/>
  <c r="N1647" i="61"/>
  <c r="U1647" i="61"/>
  <c r="Z1647" i="61" s="1"/>
  <c r="U988" i="61"/>
  <c r="Z988" i="61" s="1"/>
  <c r="N988" i="61"/>
  <c r="U1237" i="61"/>
  <c r="Z1237" i="61" s="1"/>
  <c r="N1237" i="61"/>
  <c r="U1641" i="61"/>
  <c r="Z1641" i="61" s="1"/>
  <c r="N1641" i="61"/>
  <c r="N1029" i="61"/>
  <c r="U1029" i="61"/>
  <c r="Z1029" i="61" s="1"/>
  <c r="N1655" i="61"/>
  <c r="U1655" i="61"/>
  <c r="Z1655" i="61" s="1"/>
  <c r="U1169" i="61"/>
  <c r="Z1169" i="61" s="1"/>
  <c r="N1169" i="61"/>
  <c r="U1537" i="61"/>
  <c r="Z1537" i="61" s="1"/>
  <c r="N1537" i="61"/>
  <c r="N1340" i="61"/>
  <c r="W1340" i="61"/>
  <c r="Z1340" i="61" s="1"/>
  <c r="N1067" i="61"/>
  <c r="U1067" i="61"/>
  <c r="Z1067" i="61" s="1"/>
  <c r="U958" i="61"/>
  <c r="Z958" i="61" s="1"/>
  <c r="N958" i="61"/>
  <c r="N1250" i="61"/>
  <c r="U1250" i="61"/>
  <c r="Z1250" i="61" s="1"/>
  <c r="U942" i="61"/>
  <c r="Z942" i="61" s="1"/>
  <c r="N942" i="61"/>
  <c r="N1078" i="61"/>
  <c r="U1078" i="61"/>
  <c r="Z1078" i="61" s="1"/>
  <c r="U1114" i="61"/>
  <c r="Z1114" i="61" s="1"/>
  <c r="N1114" i="61"/>
  <c r="U934" i="61"/>
  <c r="Z934" i="61" s="1"/>
  <c r="N934" i="61"/>
  <c r="U1098" i="61"/>
  <c r="Z1098" i="61" s="1"/>
  <c r="N1098" i="61"/>
  <c r="N1366" i="61"/>
  <c r="U1366" i="61"/>
  <c r="Z1366" i="61" s="1"/>
  <c r="U966" i="61"/>
  <c r="Z966" i="61" s="1"/>
  <c r="N966" i="61"/>
  <c r="N1378" i="61"/>
  <c r="U1378" i="61"/>
  <c r="Z1378" i="61" s="1"/>
  <c r="N1392" i="61"/>
  <c r="U1392" i="61"/>
  <c r="Z1392" i="61" s="1"/>
  <c r="N1424" i="61"/>
  <c r="U1424" i="61"/>
  <c r="Z1424" i="61" s="1"/>
  <c r="N1432" i="61"/>
  <c r="U1432" i="61"/>
  <c r="Z1432" i="61" s="1"/>
  <c r="U1464" i="61"/>
  <c r="Z1464" i="61" s="1"/>
  <c r="N1464" i="61"/>
  <c r="U1536" i="61"/>
  <c r="Z1536" i="61" s="1"/>
  <c r="N1536" i="61"/>
  <c r="U1582" i="61"/>
  <c r="Z1582" i="61" s="1"/>
  <c r="N1582" i="61"/>
  <c r="N1606" i="61"/>
  <c r="U1606" i="61"/>
  <c r="Z1606" i="61" s="1"/>
  <c r="N1614" i="61"/>
  <c r="U1614" i="61"/>
  <c r="Z1614" i="61" s="1"/>
  <c r="N1638" i="61"/>
  <c r="U1638" i="61"/>
  <c r="Z1638" i="61" s="1"/>
  <c r="U1646" i="61"/>
  <c r="Z1646" i="61" s="1"/>
  <c r="N1646" i="61"/>
  <c r="U952" i="61"/>
  <c r="Z952" i="61" s="1"/>
  <c r="N952" i="61"/>
  <c r="N1016" i="61"/>
  <c r="U1016" i="61"/>
  <c r="Z1016" i="61" s="1"/>
  <c r="N1037" i="61"/>
  <c r="U1037" i="61"/>
  <c r="Z1037" i="61" s="1"/>
  <c r="U1059" i="61"/>
  <c r="Z1059" i="61" s="1"/>
  <c r="N1059" i="61"/>
  <c r="N1439" i="61"/>
  <c r="U1439" i="61"/>
  <c r="Z1439" i="61" s="1"/>
  <c r="U932" i="61"/>
  <c r="Z932" i="61" s="1"/>
  <c r="N932" i="61"/>
  <c r="U953" i="61"/>
  <c r="Z953" i="61" s="1"/>
  <c r="N953" i="61"/>
  <c r="N1060" i="61"/>
  <c r="U1060" i="61"/>
  <c r="Z1060" i="61" s="1"/>
  <c r="U1081" i="61"/>
  <c r="Z1081" i="61" s="1"/>
  <c r="N1081" i="61"/>
  <c r="N1399" i="61"/>
  <c r="U1399" i="61"/>
  <c r="Z1399" i="61" s="1"/>
  <c r="N1643" i="61"/>
  <c r="U1643" i="61"/>
  <c r="Z1643" i="61" s="1"/>
  <c r="U1292" i="61"/>
  <c r="Z1292" i="61" s="1"/>
  <c r="N1292" i="61"/>
  <c r="U944" i="61"/>
  <c r="Z944" i="61" s="1"/>
  <c r="N944" i="61"/>
  <c r="N1157" i="61"/>
  <c r="U1157" i="61"/>
  <c r="Z1157" i="61" s="1"/>
  <c r="U1551" i="61"/>
  <c r="Z1551" i="61" s="1"/>
  <c r="N1551" i="61"/>
  <c r="U1095" i="61"/>
  <c r="Z1095" i="61" s="1"/>
  <c r="N1095" i="61"/>
  <c r="N1473" i="61"/>
  <c r="U1473" i="61"/>
  <c r="Z1473" i="61" s="1"/>
  <c r="U928" i="61"/>
  <c r="Z928" i="61" s="1"/>
  <c r="N928" i="61"/>
  <c r="U1173" i="61"/>
  <c r="Z1173" i="61" s="1"/>
  <c r="N1173" i="61"/>
  <c r="N1585" i="61"/>
  <c r="U1585" i="61"/>
  <c r="Z1585" i="61" s="1"/>
  <c r="N1020" i="61"/>
  <c r="U1020" i="61"/>
  <c r="Z1020" i="61" s="1"/>
  <c r="U1191" i="61"/>
  <c r="Z1191" i="61" s="1"/>
  <c r="N1191" i="61"/>
  <c r="U1276" i="61"/>
  <c r="Z1276" i="61" s="1"/>
  <c r="N1276" i="61"/>
  <c r="N930" i="61"/>
  <c r="U930" i="61"/>
  <c r="Z930" i="61" s="1"/>
  <c r="U1086" i="61"/>
  <c r="Z1086" i="61" s="1"/>
  <c r="N1086" i="61"/>
  <c r="U1014" i="61"/>
  <c r="Z1014" i="61" s="1"/>
  <c r="N1014" i="61"/>
  <c r="N986" i="61"/>
  <c r="U986" i="61"/>
  <c r="Z986" i="61" s="1"/>
  <c r="U1322" i="61"/>
  <c r="Z1322" i="61" s="1"/>
  <c r="N1322" i="61"/>
  <c r="N1374" i="61"/>
  <c r="U1374" i="61"/>
  <c r="Z1374" i="61" s="1"/>
  <c r="U1353" i="61"/>
  <c r="Z1353" i="61" s="1"/>
  <c r="N1353" i="61"/>
  <c r="U1386" i="61"/>
  <c r="Z1386" i="61" s="1"/>
  <c r="N1386" i="61"/>
  <c r="N1442" i="61"/>
  <c r="U1442" i="61"/>
  <c r="Z1442" i="61" s="1"/>
  <c r="U1474" i="61"/>
  <c r="Z1474" i="61" s="1"/>
  <c r="N1474" i="61"/>
  <c r="N1490" i="61"/>
  <c r="U1490" i="61"/>
  <c r="Z1490" i="61" s="1"/>
  <c r="U1530" i="61"/>
  <c r="Z1530" i="61" s="1"/>
  <c r="N1530" i="61"/>
  <c r="U1509" i="61"/>
  <c r="Z1509" i="61" s="1"/>
  <c r="N1509" i="61"/>
  <c r="N1552" i="61"/>
  <c r="U1552" i="61"/>
  <c r="Z1552" i="61" s="1"/>
  <c r="N1576" i="61"/>
  <c r="U1576" i="61"/>
  <c r="Z1576" i="61" s="1"/>
  <c r="N1584" i="61"/>
  <c r="U1584" i="61"/>
  <c r="Z1584" i="61" s="1"/>
  <c r="N1640" i="61"/>
  <c r="U1640" i="61"/>
  <c r="Z1640" i="61" s="1"/>
  <c r="U1000" i="61"/>
  <c r="Z1000" i="61" s="1"/>
  <c r="N1000" i="61"/>
  <c r="N1149" i="61"/>
  <c r="U1149" i="61"/>
  <c r="Z1149" i="61" s="1"/>
  <c r="U1192" i="61"/>
  <c r="Z1192" i="61" s="1"/>
  <c r="N1192" i="61"/>
  <c r="N1355" i="61"/>
  <c r="V1355" i="61"/>
  <c r="Z1355" i="61" s="1"/>
  <c r="N1371" i="61"/>
  <c r="V1371" i="61"/>
  <c r="Z1371" i="61" s="1"/>
  <c r="N1023" i="61"/>
  <c r="U1023" i="61"/>
  <c r="Z1023" i="61" s="1"/>
  <c r="N1108" i="61"/>
  <c r="U1108" i="61"/>
  <c r="Z1108" i="61" s="1"/>
  <c r="U1129" i="61"/>
  <c r="Z1129" i="61" s="1"/>
  <c r="N1129" i="61"/>
  <c r="U1151" i="61"/>
  <c r="Z1151" i="61" s="1"/>
  <c r="N1151" i="61"/>
  <c r="N1587" i="61"/>
  <c r="U1587" i="61"/>
  <c r="Z1587" i="61" s="1"/>
  <c r="U919" i="61"/>
  <c r="Z919" i="61" s="1"/>
  <c r="N919" i="61"/>
  <c r="U1089" i="61"/>
  <c r="Z1089" i="61" s="1"/>
  <c r="N1089" i="61"/>
  <c r="U1175" i="61"/>
  <c r="Z1175" i="61" s="1"/>
  <c r="N1175" i="61"/>
  <c r="L1664" i="61"/>
  <c r="F1664" i="61" s="1"/>
  <c r="X912" i="61"/>
  <c r="U1321" i="61"/>
  <c r="Z1321" i="61" s="1"/>
  <c r="N1321" i="61"/>
  <c r="N1623" i="61"/>
  <c r="U1623" i="61"/>
  <c r="Z1623" i="61" s="1"/>
  <c r="N1116" i="61"/>
  <c r="U1116" i="61"/>
  <c r="Z1116" i="61" s="1"/>
  <c r="U1645" i="61"/>
  <c r="Z1645" i="61" s="1"/>
  <c r="N1645" i="61"/>
  <c r="N1195" i="61"/>
  <c r="U1195" i="61"/>
  <c r="Z1195" i="61" s="1"/>
  <c r="U1625" i="61"/>
  <c r="Z1625" i="61" s="1"/>
  <c r="N1625" i="61"/>
  <c r="N1264" i="61"/>
  <c r="U1264" i="61"/>
  <c r="Z1264" i="61" s="1"/>
  <c r="U967" i="61"/>
  <c r="Z967" i="61" s="1"/>
  <c r="N967" i="61"/>
  <c r="N1433" i="61"/>
  <c r="U1433" i="61"/>
  <c r="Z1433" i="61" s="1"/>
  <c r="U1024" i="61"/>
  <c r="Z1024" i="61" s="1"/>
  <c r="N1024" i="61"/>
  <c r="U1205" i="61"/>
  <c r="Z1205" i="61" s="1"/>
  <c r="N1205" i="61"/>
  <c r="N1186" i="61"/>
  <c r="U1186" i="61"/>
  <c r="Z1186" i="61" s="1"/>
  <c r="U1198" i="61"/>
  <c r="Z1198" i="61" s="1"/>
  <c r="N1198" i="61"/>
  <c r="U1134" i="61"/>
  <c r="Z1134" i="61" s="1"/>
  <c r="N1134" i="61"/>
  <c r="U982" i="61"/>
  <c r="Z982" i="61" s="1"/>
  <c r="N982" i="61"/>
  <c r="U1194" i="61"/>
  <c r="Z1194" i="61" s="1"/>
  <c r="N1194" i="61"/>
  <c r="N1190" i="61"/>
  <c r="U1190" i="61"/>
  <c r="Z1190" i="61" s="1"/>
  <c r="U1126" i="61"/>
  <c r="Z1126" i="61" s="1"/>
  <c r="N1126" i="61"/>
  <c r="U1348" i="61"/>
  <c r="Z1348" i="61" s="1"/>
  <c r="N1348" i="61"/>
  <c r="N1356" i="61"/>
  <c r="Y1356" i="61"/>
  <c r="Z1356" i="61" s="1"/>
  <c r="N1381" i="61"/>
  <c r="U1381" i="61"/>
  <c r="Z1381" i="61" s="1"/>
  <c r="N1376" i="61"/>
  <c r="U1376" i="61"/>
  <c r="Z1376" i="61" s="1"/>
  <c r="N1412" i="61"/>
  <c r="U1412" i="61"/>
  <c r="Z1412" i="61" s="1"/>
  <c r="N1435" i="61"/>
  <c r="U1435" i="61"/>
  <c r="Z1435" i="61" s="1"/>
  <c r="N1484" i="61"/>
  <c r="U1484" i="61"/>
  <c r="Z1484" i="61" s="1"/>
  <c r="N1453" i="61"/>
  <c r="U1453" i="61"/>
  <c r="Z1453" i="61" s="1"/>
  <c r="N1517" i="61"/>
  <c r="U1517" i="61"/>
  <c r="Z1517" i="61" s="1"/>
  <c r="U1562" i="61"/>
  <c r="Z1562" i="61" s="1"/>
  <c r="N1562" i="61"/>
  <c r="U1570" i="61"/>
  <c r="Z1570" i="61" s="1"/>
  <c r="N1570" i="61"/>
  <c r="N1594" i="61"/>
  <c r="U1594" i="61"/>
  <c r="Z1594" i="61" s="1"/>
  <c r="U1626" i="61"/>
  <c r="Z1626" i="61" s="1"/>
  <c r="N1626" i="61"/>
  <c r="U1658" i="61"/>
  <c r="Z1658" i="61" s="1"/>
  <c r="N1658" i="61"/>
  <c r="U920" i="61"/>
  <c r="Z920" i="61" s="1"/>
  <c r="N920" i="61"/>
  <c r="U941" i="61"/>
  <c r="Z941" i="61" s="1"/>
  <c r="N941" i="61"/>
  <c r="U1005" i="61"/>
  <c r="Z1005" i="61" s="1"/>
  <c r="N1005" i="61"/>
  <c r="U1240" i="61"/>
  <c r="Z1240" i="61" s="1"/>
  <c r="N1240" i="61"/>
  <c r="U1283" i="61"/>
  <c r="Z1283" i="61" s="1"/>
  <c r="N1283" i="61"/>
  <c r="N1343" i="61"/>
  <c r="W1343" i="61"/>
  <c r="Z1343" i="61" s="1"/>
  <c r="N1359" i="61"/>
  <c r="W1359" i="61"/>
  <c r="Z1359" i="61" s="1"/>
  <c r="U943" i="61"/>
  <c r="Z943" i="61" s="1"/>
  <c r="N943" i="61"/>
  <c r="U1049" i="61"/>
  <c r="Z1049" i="61" s="1"/>
  <c r="N1049" i="61"/>
  <c r="U1305" i="61"/>
  <c r="Z1305" i="61" s="1"/>
  <c r="N1305" i="61"/>
  <c r="N1595" i="61"/>
  <c r="U1595" i="61"/>
  <c r="Z1595" i="61" s="1"/>
  <c r="U1015" i="61"/>
  <c r="Z1015" i="61" s="1"/>
  <c r="N1015" i="61"/>
  <c r="U1100" i="61"/>
  <c r="Z1100" i="61" s="1"/>
  <c r="N1100" i="61"/>
  <c r="U1271" i="61"/>
  <c r="Z1271" i="61" s="1"/>
  <c r="N1271" i="61"/>
  <c r="U923" i="61"/>
  <c r="Z923" i="61" s="1"/>
  <c r="N923" i="61"/>
  <c r="N1040" i="61"/>
  <c r="U1040" i="61"/>
  <c r="Z1040" i="61" s="1"/>
  <c r="N1447" i="61"/>
  <c r="U1447" i="61"/>
  <c r="Z1447" i="61" s="1"/>
  <c r="U1511" i="61"/>
  <c r="Z1511" i="61" s="1"/>
  <c r="N1511" i="61"/>
  <c r="U956" i="61"/>
  <c r="Z956" i="61" s="1"/>
  <c r="N956" i="61"/>
  <c r="U1308" i="61"/>
  <c r="Z1308" i="61" s="1"/>
  <c r="N1308" i="61"/>
  <c r="N971" i="61"/>
  <c r="U971" i="61"/>
  <c r="Z971" i="61" s="1"/>
  <c r="N1344" i="61"/>
  <c r="U1344" i="61"/>
  <c r="Z1344" i="61" s="1"/>
  <c r="N1093" i="61"/>
  <c r="U1093" i="61"/>
  <c r="Z1093" i="61" s="1"/>
  <c r="N1631" i="61"/>
  <c r="U1631" i="61"/>
  <c r="Z1631" i="61" s="1"/>
  <c r="N977" i="61"/>
  <c r="U977" i="61"/>
  <c r="Z977" i="61" s="1"/>
  <c r="U1597" i="61"/>
  <c r="Z1597" i="61" s="1"/>
  <c r="N1597" i="61"/>
  <c r="U1141" i="61"/>
  <c r="Z1141" i="61" s="1"/>
  <c r="N1141" i="61"/>
  <c r="U1246" i="61"/>
  <c r="Z1246" i="61" s="1"/>
  <c r="N1246" i="61"/>
  <c r="U1150" i="61"/>
  <c r="Z1150" i="61" s="1"/>
  <c r="N1150" i="61"/>
  <c r="N1026" i="61"/>
  <c r="U1026" i="61"/>
  <c r="Z1026" i="61" s="1"/>
  <c r="U918" i="61"/>
  <c r="Z918" i="61" s="1"/>
  <c r="N918" i="61"/>
  <c r="U1018" i="61"/>
  <c r="Z1018" i="61" s="1"/>
  <c r="N1018" i="61"/>
  <c r="N1110" i="61"/>
  <c r="U1110" i="61"/>
  <c r="Z1110" i="61" s="1"/>
  <c r="N1352" i="61"/>
  <c r="U1352" i="61"/>
  <c r="Z1352" i="61" s="1"/>
  <c r="N1413" i="61"/>
  <c r="U1413" i="61"/>
  <c r="Z1413" i="61" s="1"/>
  <c r="N1445" i="61"/>
  <c r="U1445" i="61"/>
  <c r="Z1445" i="61" s="1"/>
  <c r="N1556" i="61"/>
  <c r="U1556" i="61"/>
  <c r="Z1556" i="61" s="1"/>
  <c r="N925" i="61"/>
  <c r="U925" i="61"/>
  <c r="Z925" i="61" s="1"/>
  <c r="U968" i="61"/>
  <c r="Z968" i="61" s="1"/>
  <c r="N968" i="61"/>
  <c r="U1032" i="61"/>
  <c r="Z1032" i="61" s="1"/>
  <c r="N1032" i="61"/>
  <c r="U1203" i="61"/>
  <c r="Z1203" i="61" s="1"/>
  <c r="N1203" i="61"/>
  <c r="N1224" i="61"/>
  <c r="U1224" i="61"/>
  <c r="Z1224" i="61" s="1"/>
  <c r="N1467" i="61"/>
  <c r="U1467" i="61"/>
  <c r="Z1467" i="61" s="1"/>
  <c r="U927" i="61"/>
  <c r="Z927" i="61" s="1"/>
  <c r="N927" i="61"/>
  <c r="U1183" i="61"/>
  <c r="Z1183" i="61" s="1"/>
  <c r="N1183" i="61"/>
  <c r="U1153" i="61"/>
  <c r="Z1153" i="61" s="1"/>
  <c r="N1153" i="61"/>
  <c r="U1543" i="61"/>
  <c r="Z1543" i="61" s="1"/>
  <c r="N1543" i="61"/>
  <c r="U1077" i="61"/>
  <c r="Z1077" i="61" s="1"/>
  <c r="N1077" i="61"/>
  <c r="N1545" i="61"/>
  <c r="U1545" i="61"/>
  <c r="Z1545" i="61" s="1"/>
  <c r="U935" i="61"/>
  <c r="Z935" i="61" s="1"/>
  <c r="N935" i="61"/>
  <c r="U1255" i="61"/>
  <c r="Z1255" i="61" s="1"/>
  <c r="N1255" i="61"/>
  <c r="U1248" i="61"/>
  <c r="Z1248" i="61" s="1"/>
  <c r="N1248" i="61"/>
  <c r="U1214" i="61"/>
  <c r="Z1214" i="61" s="1"/>
  <c r="N1214" i="61"/>
  <c r="N994" i="61"/>
  <c r="U994" i="61"/>
  <c r="Z994" i="61" s="1"/>
  <c r="N1202" i="61"/>
  <c r="U1202" i="61"/>
  <c r="Z1202" i="61" s="1"/>
  <c r="N1074" i="61"/>
  <c r="U1074" i="61"/>
  <c r="Z1074" i="61" s="1"/>
  <c r="N1364" i="61"/>
  <c r="W1364" i="61"/>
  <c r="Z1364" i="61" s="1"/>
  <c r="N914" i="61"/>
  <c r="U914" i="61"/>
  <c r="Z914" i="61" s="1"/>
  <c r="N1385" i="61"/>
  <c r="U1385" i="61"/>
  <c r="Z1385" i="61" s="1"/>
  <c r="N1456" i="61"/>
  <c r="U1456" i="61"/>
  <c r="Z1456" i="61" s="1"/>
  <c r="N1566" i="61"/>
  <c r="U1566" i="61"/>
  <c r="Z1566" i="61" s="1"/>
  <c r="N1630" i="61"/>
  <c r="U1630" i="61"/>
  <c r="Z1630" i="61" s="1"/>
  <c r="N1662" i="61"/>
  <c r="U1662" i="61"/>
  <c r="Z1662" i="61" s="1"/>
  <c r="U1334" i="61"/>
  <c r="Z1334" i="61" s="1"/>
  <c r="N1334" i="61"/>
  <c r="U1251" i="61"/>
  <c r="Z1251" i="61" s="1"/>
  <c r="N1251" i="61"/>
  <c r="N1475" i="61"/>
  <c r="U1475" i="61"/>
  <c r="Z1475" i="61" s="1"/>
  <c r="N1539" i="61"/>
  <c r="U1539" i="61"/>
  <c r="Z1539" i="61" s="1"/>
  <c r="U1209" i="61"/>
  <c r="Z1209" i="61" s="1"/>
  <c r="N1209" i="61"/>
  <c r="N1579" i="61"/>
  <c r="U1579" i="61"/>
  <c r="Z1579" i="61" s="1"/>
  <c r="U1333" i="61"/>
  <c r="Z1333" i="61" s="1"/>
  <c r="N1333" i="61"/>
  <c r="U1008" i="61"/>
  <c r="Z1008" i="61" s="1"/>
  <c r="N1008" i="61"/>
  <c r="N1259" i="61"/>
  <c r="U1259" i="61"/>
  <c r="Z1259" i="61" s="1"/>
  <c r="N1497" i="61"/>
  <c r="U1497" i="61"/>
  <c r="Z1497" i="61" s="1"/>
  <c r="U1649" i="61"/>
  <c r="Z1649" i="61" s="1"/>
  <c r="N1649" i="61"/>
  <c r="U1269" i="61"/>
  <c r="Z1269" i="61" s="1"/>
  <c r="N1269" i="61"/>
  <c r="U1182" i="61"/>
  <c r="Z1182" i="61" s="1"/>
  <c r="N1182" i="61"/>
  <c r="U1166" i="61"/>
  <c r="Z1166" i="61" s="1"/>
  <c r="N1166" i="61"/>
  <c r="U1302" i="61"/>
  <c r="Z1302" i="61" s="1"/>
  <c r="N1302" i="61"/>
  <c r="U1350" i="61"/>
  <c r="Z1350" i="61" s="1"/>
  <c r="N1350" i="61"/>
  <c r="U1290" i="61"/>
  <c r="Z1290" i="61" s="1"/>
  <c r="N1290" i="61"/>
  <c r="U1395" i="61"/>
  <c r="Z1395" i="61" s="1"/>
  <c r="N1395" i="61"/>
  <c r="N1458" i="61"/>
  <c r="U1458" i="61"/>
  <c r="Z1458" i="61" s="1"/>
  <c r="N1482" i="61"/>
  <c r="U1482" i="61"/>
  <c r="Z1482" i="61" s="1"/>
  <c r="U1514" i="61"/>
  <c r="Z1514" i="61" s="1"/>
  <c r="N1514" i="61"/>
  <c r="N1338" i="61"/>
  <c r="U1338" i="61"/>
  <c r="Z1338" i="61" s="1"/>
  <c r="N1021" i="61"/>
  <c r="U1021" i="61"/>
  <c r="Z1021" i="61" s="1"/>
  <c r="U1043" i="61"/>
  <c r="Z1043" i="61" s="1"/>
  <c r="N1043" i="61"/>
  <c r="U1107" i="61"/>
  <c r="Z1107" i="61" s="1"/>
  <c r="N1107" i="61"/>
  <c r="N1213" i="61"/>
  <c r="U1213" i="61"/>
  <c r="Z1213" i="61" s="1"/>
  <c r="U1515" i="61"/>
  <c r="Z1515" i="61" s="1"/>
  <c r="N1515" i="61"/>
  <c r="U980" i="61"/>
  <c r="Z980" i="61" s="1"/>
  <c r="N980" i="61"/>
  <c r="U1257" i="61"/>
  <c r="Z1257" i="61" s="1"/>
  <c r="N1257" i="61"/>
  <c r="U1217" i="61"/>
  <c r="Z1217" i="61" s="1"/>
  <c r="N1217" i="61"/>
  <c r="U1260" i="61"/>
  <c r="Z1260" i="61" s="1"/>
  <c r="N1260" i="61"/>
  <c r="J1664" i="61"/>
  <c r="D1664" i="61" s="1"/>
  <c r="V912" i="61"/>
  <c r="N1104" i="61"/>
  <c r="U1104" i="61"/>
  <c r="Z1104" i="61" s="1"/>
  <c r="N1495" i="61"/>
  <c r="U1495" i="61"/>
  <c r="Z1495" i="61" s="1"/>
  <c r="N1575" i="61"/>
  <c r="U1575" i="61"/>
  <c r="Z1575" i="61" s="1"/>
  <c r="N1489" i="61"/>
  <c r="U1489" i="61"/>
  <c r="Z1489" i="61" s="1"/>
  <c r="N1035" i="61"/>
  <c r="U1035" i="61"/>
  <c r="Z1035" i="61" s="1"/>
  <c r="N955" i="61"/>
  <c r="U955" i="61"/>
  <c r="Z955" i="61" s="1"/>
  <c r="N1168" i="61"/>
  <c r="U1168" i="61"/>
  <c r="Z1168" i="61" s="1"/>
  <c r="N1297" i="61"/>
  <c r="U1297" i="61"/>
  <c r="Z1297" i="61" s="1"/>
  <c r="U1206" i="61"/>
  <c r="Z1206" i="61" s="1"/>
  <c r="N1206" i="61"/>
  <c r="N1396" i="61"/>
  <c r="U1396" i="61"/>
  <c r="Z1396" i="61" s="1"/>
  <c r="N1403" i="61"/>
  <c r="U1403" i="61"/>
  <c r="Z1403" i="61" s="1"/>
  <c r="N1468" i="61"/>
  <c r="U1468" i="61"/>
  <c r="Z1468" i="61" s="1"/>
  <c r="N1492" i="61"/>
  <c r="U1492" i="61"/>
  <c r="Z1492" i="61" s="1"/>
  <c r="N1393" i="61"/>
  <c r="U1393" i="61"/>
  <c r="Z1393" i="61" s="1"/>
  <c r="U1578" i="61"/>
  <c r="Z1578" i="61" s="1"/>
  <c r="N1578" i="61"/>
  <c r="U1133" i="61"/>
  <c r="Z1133" i="61" s="1"/>
  <c r="N1133" i="61"/>
  <c r="U1304" i="61"/>
  <c r="Z1304" i="61" s="1"/>
  <c r="N1304" i="61"/>
  <c r="N1071" i="61"/>
  <c r="U1071" i="61"/>
  <c r="Z1071" i="61" s="1"/>
  <c r="U1135" i="61"/>
  <c r="Z1135" i="61" s="1"/>
  <c r="N1135" i="61"/>
  <c r="N1156" i="61"/>
  <c r="U1156" i="61"/>
  <c r="Z1156" i="61" s="1"/>
  <c r="U1284" i="61"/>
  <c r="Z1284" i="61" s="1"/>
  <c r="N1284" i="61"/>
  <c r="N1455" i="61"/>
  <c r="U1455" i="61"/>
  <c r="Z1455" i="61" s="1"/>
  <c r="N929" i="61"/>
  <c r="U929" i="61"/>
  <c r="Z929" i="61" s="1"/>
  <c r="U1143" i="61"/>
  <c r="Z1143" i="61" s="1"/>
  <c r="N1143" i="61"/>
  <c r="U1185" i="61"/>
  <c r="Z1185" i="61" s="1"/>
  <c r="N1185" i="61"/>
  <c r="N1589" i="61"/>
  <c r="U1589" i="61"/>
  <c r="Z1589" i="61" s="1"/>
  <c r="N1529" i="61"/>
  <c r="U1529" i="61"/>
  <c r="Z1529" i="61" s="1"/>
  <c r="N1559" i="61"/>
  <c r="U1559" i="61"/>
  <c r="Z1559" i="61" s="1"/>
  <c r="N1317" i="61"/>
  <c r="U1317" i="61"/>
  <c r="Z1317" i="61" s="1"/>
  <c r="N1505" i="61"/>
  <c r="U1505" i="61"/>
  <c r="Z1505" i="61" s="1"/>
  <c r="N1282" i="61"/>
  <c r="U1282" i="61"/>
  <c r="Z1282" i="61" s="1"/>
  <c r="N1170" i="61"/>
  <c r="U1170" i="61"/>
  <c r="Z1170" i="61" s="1"/>
  <c r="N1146" i="61"/>
  <c r="U1146" i="61"/>
  <c r="Z1146" i="61" s="1"/>
  <c r="U1130" i="61"/>
  <c r="Z1130" i="61" s="1"/>
  <c r="N1130" i="61"/>
  <c r="N1398" i="61"/>
  <c r="U1398" i="61"/>
  <c r="Z1398" i="61" s="1"/>
  <c r="N1446" i="61"/>
  <c r="U1446" i="61"/>
  <c r="Z1446" i="61" s="1"/>
  <c r="U1518" i="61"/>
  <c r="Z1518" i="61" s="1"/>
  <c r="N1518" i="61"/>
  <c r="N1409" i="61"/>
  <c r="U1409" i="61"/>
  <c r="Z1409" i="61" s="1"/>
  <c r="N1564" i="61"/>
  <c r="U1564" i="61"/>
  <c r="Z1564" i="61" s="1"/>
  <c r="U947" i="61"/>
  <c r="Z947" i="61" s="1"/>
  <c r="N947" i="61"/>
  <c r="U1139" i="61"/>
  <c r="Z1139" i="61" s="1"/>
  <c r="N1139" i="61"/>
  <c r="U1097" i="61"/>
  <c r="Z1097" i="61" s="1"/>
  <c r="N1097" i="61"/>
  <c r="U1111" i="61"/>
  <c r="Z1111" i="61" s="1"/>
  <c r="N1111" i="61"/>
  <c r="N1136" i="61"/>
  <c r="U1136" i="61"/>
  <c r="Z1136" i="61" s="1"/>
  <c r="N1211" i="61"/>
  <c r="U1211" i="61"/>
  <c r="Z1211" i="61" s="1"/>
  <c r="N1285" i="61"/>
  <c r="U1285" i="61"/>
  <c r="Z1285" i="61" s="1"/>
  <c r="U1159" i="61"/>
  <c r="Z1159" i="61" s="1"/>
  <c r="N1159" i="61"/>
  <c r="U1244" i="61"/>
  <c r="Z1244" i="61" s="1"/>
  <c r="N1244" i="61"/>
  <c r="U1629" i="61"/>
  <c r="Z1629" i="61" s="1"/>
  <c r="N1629" i="61"/>
  <c r="N1332" i="61"/>
  <c r="U1332" i="61"/>
  <c r="Z1332" i="61" s="1"/>
  <c r="N1152" i="61"/>
  <c r="U1152" i="61"/>
  <c r="Z1152" i="61" s="1"/>
  <c r="U1609" i="61"/>
  <c r="Z1609" i="61" s="1"/>
  <c r="N1609" i="61"/>
  <c r="N1323" i="61"/>
  <c r="U1323" i="61"/>
  <c r="Z1323" i="61" s="1"/>
  <c r="N1090" i="61"/>
  <c r="U1090" i="61"/>
  <c r="Z1090" i="61" s="1"/>
  <c r="U950" i="61"/>
  <c r="Z950" i="61" s="1"/>
  <c r="N950" i="61"/>
  <c r="N1286" i="61"/>
  <c r="U1286" i="61"/>
  <c r="Z1286" i="61" s="1"/>
  <c r="U1382" i="61"/>
  <c r="Z1382" i="61" s="1"/>
  <c r="N1382" i="61"/>
  <c r="N1480" i="61"/>
  <c r="U1480" i="61"/>
  <c r="Z1480" i="61" s="1"/>
  <c r="U1512" i="61"/>
  <c r="Z1512" i="61" s="1"/>
  <c r="N1512" i="61"/>
  <c r="U1520" i="61"/>
  <c r="Z1520" i="61" s="1"/>
  <c r="N1520" i="61"/>
  <c r="N1469" i="61"/>
  <c r="U1469" i="61"/>
  <c r="Z1469" i="61" s="1"/>
  <c r="U931" i="61"/>
  <c r="Z931" i="61" s="1"/>
  <c r="N931" i="61"/>
  <c r="N1080" i="61"/>
  <c r="U1080" i="61"/>
  <c r="Z1080" i="61" s="1"/>
  <c r="U1123" i="61"/>
  <c r="Z1123" i="61" s="1"/>
  <c r="N1123" i="61"/>
  <c r="U1272" i="61"/>
  <c r="Z1272" i="61" s="1"/>
  <c r="N1272" i="61"/>
  <c r="N1351" i="61"/>
  <c r="X1351" i="61"/>
  <c r="Z1351" i="61" s="1"/>
  <c r="N1039" i="61"/>
  <c r="U1039" i="61"/>
  <c r="Z1039" i="61" s="1"/>
  <c r="N1124" i="61"/>
  <c r="U1124" i="61"/>
  <c r="Z1124" i="61" s="1"/>
  <c r="U1145" i="61"/>
  <c r="Z1145" i="61" s="1"/>
  <c r="N1145" i="61"/>
  <c r="N1188" i="61"/>
  <c r="U1188" i="61"/>
  <c r="Z1188" i="61" s="1"/>
  <c r="N1164" i="61"/>
  <c r="U1164" i="61"/>
  <c r="Z1164" i="61" s="1"/>
  <c r="N1207" i="61"/>
  <c r="U1207" i="61"/>
  <c r="Z1207" i="61" s="1"/>
  <c r="N1083" i="61"/>
  <c r="U1083" i="61"/>
  <c r="Z1083" i="61" s="1"/>
  <c r="U1013" i="61"/>
  <c r="Z1013" i="61" s="1"/>
  <c r="N1013" i="61"/>
  <c r="N1243" i="61"/>
  <c r="U1243" i="61"/>
  <c r="Z1243" i="61" s="1"/>
  <c r="N1557" i="61"/>
  <c r="W1557" i="61"/>
  <c r="Z1557" i="61" s="1"/>
  <c r="U1054" i="61"/>
  <c r="Z1054" i="61" s="1"/>
  <c r="N1054" i="61"/>
  <c r="N962" i="61"/>
  <c r="U962" i="61"/>
  <c r="Z962" i="61" s="1"/>
  <c r="N1318" i="61"/>
  <c r="U1318" i="61"/>
  <c r="Z1318" i="61" s="1"/>
  <c r="U1258" i="61"/>
  <c r="Z1258" i="61" s="1"/>
  <c r="N1258" i="61"/>
  <c r="N1372" i="61"/>
  <c r="U1372" i="61"/>
  <c r="Z1372" i="61" s="1"/>
  <c r="N1379" i="61"/>
  <c r="U1379" i="61"/>
  <c r="Z1379" i="61" s="1"/>
  <c r="N1387" i="61"/>
  <c r="U1387" i="61"/>
  <c r="Z1387" i="61" s="1"/>
  <c r="N1418" i="61"/>
  <c r="U1418" i="61"/>
  <c r="Z1418" i="61" s="1"/>
  <c r="N1450" i="61"/>
  <c r="U1450" i="61"/>
  <c r="Z1450" i="61" s="1"/>
  <c r="N1498" i="61"/>
  <c r="U1498" i="61"/>
  <c r="Z1498" i="61" s="1"/>
  <c r="U1522" i="61"/>
  <c r="Z1522" i="61" s="1"/>
  <c r="N1522" i="61"/>
  <c r="N1390" i="61"/>
  <c r="U1390" i="61"/>
  <c r="Z1390" i="61" s="1"/>
  <c r="N1441" i="61"/>
  <c r="U1441" i="61"/>
  <c r="Z1441" i="61" s="1"/>
  <c r="N1608" i="61"/>
  <c r="U1608" i="61"/>
  <c r="Z1608" i="61" s="1"/>
  <c r="U957" i="61"/>
  <c r="Z957" i="61" s="1"/>
  <c r="N957" i="61"/>
  <c r="U1256" i="61"/>
  <c r="Z1256" i="61" s="1"/>
  <c r="N1256" i="61"/>
  <c r="U916" i="61"/>
  <c r="Z916" i="61" s="1"/>
  <c r="N916" i="61"/>
  <c r="N965" i="61"/>
  <c r="U965" i="61"/>
  <c r="Z965" i="61" s="1"/>
  <c r="N1179" i="61"/>
  <c r="U1179" i="61"/>
  <c r="Z1179" i="61" s="1"/>
  <c r="N1287" i="61"/>
  <c r="U1287" i="61"/>
  <c r="Z1287" i="61" s="1"/>
  <c r="U1109" i="61"/>
  <c r="Z1109" i="61" s="1"/>
  <c r="N1109" i="61"/>
  <c r="U1593" i="61"/>
  <c r="Z1593" i="61" s="1"/>
  <c r="N1593" i="61"/>
  <c r="U1527" i="61"/>
  <c r="Z1527" i="61" s="1"/>
  <c r="N1527" i="61"/>
  <c r="U1310" i="61"/>
  <c r="Z1310" i="61" s="1"/>
  <c r="N1310" i="61"/>
  <c r="U1238" i="61"/>
  <c r="Z1238" i="61" s="1"/>
  <c r="N1238" i="61"/>
  <c r="U1094" i="61"/>
  <c r="Z1094" i="61" s="1"/>
  <c r="N1094" i="61"/>
  <c r="N1354" i="61"/>
  <c r="X1354" i="61"/>
  <c r="Z1354" i="61" s="1"/>
  <c r="U1444" i="61"/>
  <c r="Z1444" i="61" s="1"/>
  <c r="N1444" i="61"/>
  <c r="N1476" i="61"/>
  <c r="U1476" i="61"/>
  <c r="Z1476" i="61" s="1"/>
  <c r="N1540" i="61"/>
  <c r="U1540" i="61"/>
  <c r="Z1540" i="61" s="1"/>
  <c r="N1554" i="61"/>
  <c r="U1554" i="61"/>
  <c r="Z1554" i="61" s="1"/>
  <c r="U1618" i="61"/>
  <c r="Z1618" i="61" s="1"/>
  <c r="N1618" i="61"/>
  <c r="N1342" i="61"/>
  <c r="U1342" i="61"/>
  <c r="Z1342" i="61" s="1"/>
  <c r="U1069" i="61"/>
  <c r="Z1069" i="61" s="1"/>
  <c r="N1069" i="61"/>
  <c r="U1091" i="61"/>
  <c r="Z1091" i="61" s="1"/>
  <c r="N1091" i="61"/>
  <c r="U1459" i="61"/>
  <c r="Z1459" i="61" s="1"/>
  <c r="N1459" i="61"/>
  <c r="U1113" i="61"/>
  <c r="Z1113" i="61" s="1"/>
  <c r="N1113" i="61"/>
  <c r="U1519" i="61"/>
  <c r="Z1519" i="61" s="1"/>
  <c r="N1519" i="61"/>
  <c r="U1057" i="61"/>
  <c r="Z1057" i="61" s="1"/>
  <c r="N1057" i="61"/>
  <c r="N1200" i="61"/>
  <c r="U1200" i="61"/>
  <c r="Z1200" i="61" s="1"/>
  <c r="N1275" i="61"/>
  <c r="U1275" i="61"/>
  <c r="Z1275" i="61" s="1"/>
  <c r="N1052" i="61"/>
  <c r="U1052" i="61"/>
  <c r="Z1052" i="61" s="1"/>
  <c r="U1223" i="61"/>
  <c r="Z1223" i="61" s="1"/>
  <c r="N1223" i="61"/>
  <c r="N1216" i="61"/>
  <c r="U1216" i="61"/>
  <c r="Z1216" i="61" s="1"/>
  <c r="N1569" i="61"/>
  <c r="U1569" i="61"/>
  <c r="Z1569" i="61" s="1"/>
  <c r="U1633" i="61"/>
  <c r="Z1633" i="61" s="1"/>
  <c r="N1633" i="61"/>
  <c r="N997" i="61"/>
  <c r="U997" i="61"/>
  <c r="Z997" i="61" s="1"/>
  <c r="U1233" i="61"/>
  <c r="Z1233" i="61" s="1"/>
  <c r="N1233" i="61"/>
  <c r="U1375" i="61"/>
  <c r="Z1375" i="61" s="1"/>
  <c r="N1375" i="61"/>
  <c r="N1384" i="61"/>
  <c r="U1384" i="61"/>
  <c r="Z1384" i="61" s="1"/>
  <c r="N1430" i="61"/>
  <c r="U1430" i="61"/>
  <c r="Z1430" i="61" s="1"/>
  <c r="N1502" i="61"/>
  <c r="U1502" i="61"/>
  <c r="Z1502" i="61" s="1"/>
  <c r="N1461" i="61"/>
  <c r="U1461" i="61"/>
  <c r="Z1461" i="61" s="1"/>
  <c r="U1525" i="61"/>
  <c r="Z1525" i="61" s="1"/>
  <c r="N1525" i="61"/>
  <c r="N1548" i="61"/>
  <c r="U1548" i="61"/>
  <c r="Z1548" i="61" s="1"/>
  <c r="N1580" i="61"/>
  <c r="U1580" i="61"/>
  <c r="Z1580" i="61" s="1"/>
  <c r="N1588" i="61"/>
  <c r="U1588" i="61"/>
  <c r="Z1588" i="61" s="1"/>
  <c r="N1612" i="61"/>
  <c r="U1612" i="61"/>
  <c r="Z1612" i="61" s="1"/>
  <c r="N1620" i="61"/>
  <c r="U1620" i="61"/>
  <c r="Z1620" i="61" s="1"/>
  <c r="N1644" i="61"/>
  <c r="U1644" i="61"/>
  <c r="Z1644" i="61" s="1"/>
  <c r="N1652" i="61"/>
  <c r="U1652" i="61"/>
  <c r="Z1652" i="61" s="1"/>
  <c r="U1330" i="61"/>
  <c r="Z1330" i="61" s="1"/>
  <c r="N1330" i="61"/>
  <c r="U1011" i="61"/>
  <c r="Z1011" i="61" s="1"/>
  <c r="N1011" i="61"/>
  <c r="U1096" i="61"/>
  <c r="Z1096" i="61" s="1"/>
  <c r="N1096" i="61"/>
  <c r="U1245" i="61"/>
  <c r="Z1245" i="61" s="1"/>
  <c r="N1245" i="61"/>
  <c r="N1423" i="61"/>
  <c r="U1423" i="61"/>
  <c r="Z1423" i="61" s="1"/>
  <c r="U969" i="61"/>
  <c r="Z969" i="61" s="1"/>
  <c r="N969" i="61"/>
  <c r="N1076" i="61"/>
  <c r="U1076" i="61"/>
  <c r="Z1076" i="61" s="1"/>
  <c r="U1225" i="61"/>
  <c r="Z1225" i="61" s="1"/>
  <c r="N1225" i="61"/>
  <c r="N1603" i="61"/>
  <c r="U1603" i="61"/>
  <c r="Z1603" i="61" s="1"/>
  <c r="N1061" i="61"/>
  <c r="U1061" i="61"/>
  <c r="Z1061" i="61" s="1"/>
  <c r="N1463" i="61"/>
  <c r="U1463" i="61"/>
  <c r="Z1463" i="61" s="1"/>
  <c r="U1073" i="61"/>
  <c r="Z1073" i="61" s="1"/>
  <c r="N1073" i="61"/>
  <c r="U992" i="61"/>
  <c r="Z992" i="61" s="1"/>
  <c r="N992" i="61"/>
  <c r="U1319" i="61"/>
  <c r="Z1319" i="61" s="1"/>
  <c r="N1319" i="61"/>
  <c r="N1481" i="61"/>
  <c r="U1481" i="61"/>
  <c r="Z1481" i="61" s="1"/>
  <c r="N1125" i="61"/>
  <c r="U1125" i="61"/>
  <c r="Z1125" i="61" s="1"/>
  <c r="N1221" i="61"/>
  <c r="U1221" i="61"/>
  <c r="Z1221" i="61" s="1"/>
  <c r="U1316" i="61"/>
  <c r="Z1316" i="61" s="1"/>
  <c r="N1316" i="61"/>
  <c r="N1567" i="61"/>
  <c r="U1567" i="61"/>
  <c r="Z1567" i="61" s="1"/>
  <c r="U999" i="61"/>
  <c r="Z999" i="61" s="1"/>
  <c r="N999" i="61"/>
  <c r="N1605" i="61"/>
  <c r="U1605" i="61"/>
  <c r="Z1605" i="61" s="1"/>
  <c r="N1163" i="61"/>
  <c r="U1163" i="61"/>
  <c r="Z1163" i="61" s="1"/>
  <c r="U1324" i="61"/>
  <c r="Z1324" i="61" s="1"/>
  <c r="N1324" i="61"/>
  <c r="U1118" i="61"/>
  <c r="Z1118" i="61" s="1"/>
  <c r="N1118" i="61"/>
  <c r="U1006" i="61"/>
  <c r="Z1006" i="61" s="1"/>
  <c r="N1006" i="61"/>
  <c r="U998" i="61"/>
  <c r="Z998" i="61" s="1"/>
  <c r="N998" i="61"/>
  <c r="N938" i="61"/>
  <c r="U938" i="61"/>
  <c r="Z938" i="61" s="1"/>
  <c r="N1357" i="61"/>
  <c r="V1357" i="61"/>
  <c r="Z1357" i="61" s="1"/>
  <c r="U970" i="61"/>
  <c r="Z970" i="61" s="1"/>
  <c r="N970" i="61"/>
  <c r="U1400" i="61"/>
  <c r="Z1400" i="61" s="1"/>
  <c r="N1400" i="61"/>
  <c r="N1408" i="61"/>
  <c r="U1408" i="61"/>
  <c r="Z1408" i="61" s="1"/>
  <c r="N1421" i="61"/>
  <c r="U1421" i="61"/>
  <c r="Z1421" i="61" s="1"/>
  <c r="N1380" i="61"/>
  <c r="U1380" i="61"/>
  <c r="Z1380" i="61" s="1"/>
  <c r="N1419" i="61"/>
  <c r="U1419" i="61"/>
  <c r="Z1419" i="61" s="1"/>
  <c r="N1448" i="61"/>
  <c r="U1448" i="61"/>
  <c r="Z1448" i="61" s="1"/>
  <c r="U1488" i="61"/>
  <c r="Z1488" i="61" s="1"/>
  <c r="N1488" i="61"/>
  <c r="N1496" i="61"/>
  <c r="U1496" i="61"/>
  <c r="Z1496" i="61" s="1"/>
  <c r="N1504" i="61"/>
  <c r="U1504" i="61"/>
  <c r="Z1504" i="61" s="1"/>
  <c r="N1425" i="61"/>
  <c r="U1425" i="61"/>
  <c r="Z1425" i="61" s="1"/>
  <c r="N1550" i="61"/>
  <c r="U1550" i="61"/>
  <c r="Z1550" i="61" s="1"/>
  <c r="N1558" i="61"/>
  <c r="U1558" i="61"/>
  <c r="Z1558" i="61" s="1"/>
  <c r="N1590" i="61"/>
  <c r="U1590" i="61"/>
  <c r="Z1590" i="61" s="1"/>
  <c r="N1622" i="61"/>
  <c r="U1622" i="61"/>
  <c r="Z1622" i="61" s="1"/>
  <c r="N1654" i="61"/>
  <c r="U1654" i="61"/>
  <c r="Z1654" i="61" s="1"/>
  <c r="N973" i="61"/>
  <c r="U973" i="61"/>
  <c r="Z973" i="61" s="1"/>
  <c r="N1208" i="61"/>
  <c r="U1208" i="61"/>
  <c r="Z1208" i="61" s="1"/>
  <c r="U1229" i="61"/>
  <c r="Z1229" i="61" s="1"/>
  <c r="N1229" i="61"/>
  <c r="N1293" i="61"/>
  <c r="U1293" i="61"/>
  <c r="Z1293" i="61" s="1"/>
  <c r="U1507" i="61"/>
  <c r="Z1507" i="61" s="1"/>
  <c r="N1507" i="61"/>
  <c r="N1367" i="61"/>
  <c r="Y1367" i="61"/>
  <c r="Z1367" i="61" s="1"/>
  <c r="N1335" i="61"/>
  <c r="U1335" i="61"/>
  <c r="Z1335" i="61" s="1"/>
  <c r="U996" i="61"/>
  <c r="Z996" i="61" s="1"/>
  <c r="N996" i="61"/>
  <c r="U1017" i="61"/>
  <c r="Z1017" i="61" s="1"/>
  <c r="N1017" i="61"/>
  <c r="N1231" i="61"/>
  <c r="U1231" i="61"/>
  <c r="Z1231" i="61" s="1"/>
  <c r="U1273" i="61"/>
  <c r="Z1273" i="61" s="1"/>
  <c r="N1273" i="61"/>
  <c r="N1295" i="61"/>
  <c r="U1295" i="61"/>
  <c r="Z1295" i="61" s="1"/>
  <c r="N1487" i="61"/>
  <c r="U1487" i="61"/>
  <c r="Z1487" i="61" s="1"/>
  <c r="N1547" i="61"/>
  <c r="U1547" i="61"/>
  <c r="Z1547" i="61" s="1"/>
  <c r="U1036" i="61"/>
  <c r="Z1036" i="61" s="1"/>
  <c r="N1036" i="61"/>
  <c r="U1232" i="61"/>
  <c r="Z1232" i="61" s="1"/>
  <c r="N1232" i="61"/>
  <c r="N1307" i="61"/>
  <c r="U1307" i="61"/>
  <c r="Z1307" i="61" s="1"/>
  <c r="N1615" i="61"/>
  <c r="U1615" i="61"/>
  <c r="Z1615" i="61" s="1"/>
  <c r="N1345" i="61"/>
  <c r="U1345" i="61"/>
  <c r="Z1345" i="61" s="1"/>
  <c r="U1180" i="61"/>
  <c r="Z1180" i="61" s="1"/>
  <c r="N1180" i="61"/>
  <c r="N1265" i="61"/>
  <c r="U1265" i="61"/>
  <c r="Z1265" i="61" s="1"/>
  <c r="N1573" i="61"/>
  <c r="U1573" i="61"/>
  <c r="Z1573" i="61" s="1"/>
  <c r="U1637" i="61"/>
  <c r="Z1637" i="61" s="1"/>
  <c r="N1637" i="61"/>
  <c r="N1088" i="61"/>
  <c r="U1088" i="61"/>
  <c r="Z1088" i="61" s="1"/>
  <c r="N1553" i="61"/>
  <c r="U1553" i="61"/>
  <c r="Z1553" i="61" s="1"/>
  <c r="U1617" i="61"/>
  <c r="Z1617" i="61" s="1"/>
  <c r="N1617" i="61"/>
  <c r="N1336" i="61"/>
  <c r="U1336" i="61"/>
  <c r="Z1336" i="61" s="1"/>
  <c r="N1051" i="61"/>
  <c r="U1051" i="61"/>
  <c r="Z1051" i="61" s="1"/>
  <c r="N1415" i="61"/>
  <c r="U1415" i="61"/>
  <c r="Z1415" i="61" s="1"/>
  <c r="N945" i="61"/>
  <c r="U945" i="61"/>
  <c r="Z945" i="61" s="1"/>
  <c r="U1105" i="61"/>
  <c r="Z1105" i="61" s="1"/>
  <c r="N1105" i="61"/>
  <c r="N1401" i="61"/>
  <c r="U1401" i="61"/>
  <c r="Z1401" i="61" s="1"/>
  <c r="U917" i="61"/>
  <c r="Z917" i="61" s="1"/>
  <c r="N917" i="61"/>
  <c r="N1003" i="61"/>
  <c r="U1003" i="61"/>
  <c r="Z1003" i="61" s="1"/>
  <c r="N1218" i="61"/>
  <c r="U1218" i="61"/>
  <c r="Z1218" i="61" s="1"/>
  <c r="U1230" i="61"/>
  <c r="Z1230" i="61" s="1"/>
  <c r="N1230" i="61"/>
  <c r="N1106" i="61"/>
  <c r="U1106" i="61"/>
  <c r="Z1106" i="61" s="1"/>
  <c r="N1042" i="61"/>
  <c r="U1042" i="61"/>
  <c r="Z1042" i="61" s="1"/>
  <c r="U1046" i="61"/>
  <c r="Z1046" i="61" s="1"/>
  <c r="N1046" i="61"/>
  <c r="N1030" i="61"/>
  <c r="U1030" i="61"/>
  <c r="Z1030" i="61" s="1"/>
  <c r="N1402" i="61"/>
  <c r="U1402" i="61"/>
  <c r="Z1402" i="61" s="1"/>
  <c r="N1410" i="61"/>
  <c r="U1410" i="61"/>
  <c r="Z1410" i="61" s="1"/>
  <c r="N1397" i="61"/>
  <c r="U1397" i="61"/>
  <c r="Z1397" i="61" s="1"/>
  <c r="N1429" i="61"/>
  <c r="U1429" i="61"/>
  <c r="Z1429" i="61" s="1"/>
  <c r="N1466" i="61"/>
  <c r="U1466" i="61"/>
  <c r="Z1466" i="61" s="1"/>
  <c r="U1538" i="61"/>
  <c r="Z1538" i="61" s="1"/>
  <c r="N1538" i="61"/>
  <c r="N1477" i="61"/>
  <c r="U1477" i="61"/>
  <c r="Z1477" i="61" s="1"/>
  <c r="N1541" i="61"/>
  <c r="U1541" i="61"/>
  <c r="Z1541" i="61" s="1"/>
  <c r="U1560" i="61"/>
  <c r="Z1560" i="61" s="1"/>
  <c r="N1560" i="61"/>
  <c r="N1592" i="61"/>
  <c r="U1592" i="61"/>
  <c r="Z1592" i="61" s="1"/>
  <c r="N1600" i="61"/>
  <c r="U1600" i="61"/>
  <c r="Z1600" i="61" s="1"/>
  <c r="N1624" i="61"/>
  <c r="U1624" i="61"/>
  <c r="Z1624" i="61" s="1"/>
  <c r="N1632" i="61"/>
  <c r="U1632" i="61"/>
  <c r="Z1632" i="61" s="1"/>
  <c r="U936" i="61"/>
  <c r="Z936" i="61" s="1"/>
  <c r="N936" i="61"/>
  <c r="N1085" i="61"/>
  <c r="U1085" i="61"/>
  <c r="Z1085" i="61" s="1"/>
  <c r="U1171" i="61"/>
  <c r="Z1171" i="61" s="1"/>
  <c r="N1171" i="61"/>
  <c r="N1277" i="61"/>
  <c r="U1277" i="61"/>
  <c r="Z1277" i="61" s="1"/>
  <c r="U1299" i="61"/>
  <c r="Z1299" i="61" s="1"/>
  <c r="N1299" i="61"/>
  <c r="N1451" i="61"/>
  <c r="U1451" i="61"/>
  <c r="Z1451" i="61" s="1"/>
  <c r="N1483" i="61"/>
  <c r="U1483" i="61"/>
  <c r="Z1483" i="61" s="1"/>
  <c r="U959" i="61"/>
  <c r="Z959" i="61" s="1"/>
  <c r="N959" i="61"/>
  <c r="N1044" i="61"/>
  <c r="U1044" i="61"/>
  <c r="Z1044" i="61" s="1"/>
  <c r="U1065" i="61"/>
  <c r="Z1065" i="61" s="1"/>
  <c r="N1065" i="61"/>
  <c r="U1236" i="61"/>
  <c r="Z1236" i="61" s="1"/>
  <c r="N1236" i="61"/>
  <c r="U1300" i="61"/>
  <c r="Z1300" i="61" s="1"/>
  <c r="N1300" i="61"/>
  <c r="N1503" i="61"/>
  <c r="U1503" i="61"/>
  <c r="Z1503" i="61" s="1"/>
  <c r="N1619" i="61"/>
  <c r="U1619" i="61"/>
  <c r="Z1619" i="61" s="1"/>
  <c r="N961" i="61"/>
  <c r="U961" i="61"/>
  <c r="Z961" i="61" s="1"/>
  <c r="U1132" i="61"/>
  <c r="Z1132" i="61" s="1"/>
  <c r="N1132" i="61"/>
  <c r="U1303" i="61"/>
  <c r="Z1303" i="61" s="1"/>
  <c r="N1303" i="61"/>
  <c r="I1664" i="61"/>
  <c r="U912" i="61"/>
  <c r="N912" i="61"/>
  <c r="N1019" i="61"/>
  <c r="U1019" i="61"/>
  <c r="Z1019" i="61" s="1"/>
  <c r="U1329" i="61"/>
  <c r="Z1329" i="61" s="1"/>
  <c r="N1329" i="61"/>
  <c r="U949" i="61"/>
  <c r="Z949" i="61" s="1"/>
  <c r="N949" i="61"/>
  <c r="N1280" i="61"/>
  <c r="U1280" i="61"/>
  <c r="Z1280" i="61" s="1"/>
  <c r="U1657" i="61"/>
  <c r="Z1657" i="61" s="1"/>
  <c r="N1657" i="61"/>
  <c r="N1072" i="61"/>
  <c r="U1072" i="61"/>
  <c r="Z1072" i="61" s="1"/>
  <c r="N1591" i="61"/>
  <c r="U1591" i="61"/>
  <c r="Z1591" i="61" s="1"/>
  <c r="U1127" i="61"/>
  <c r="Z1127" i="61" s="1"/>
  <c r="N1127" i="61"/>
  <c r="U1565" i="61"/>
  <c r="Z1565" i="61" s="1"/>
  <c r="N1565" i="61"/>
  <c r="N1120" i="61"/>
  <c r="U1120" i="61"/>
  <c r="Z1120" i="61" s="1"/>
  <c r="U1278" i="61"/>
  <c r="Z1278" i="61" s="1"/>
  <c r="N1278" i="61"/>
  <c r="U1070" i="61"/>
  <c r="Z1070" i="61" s="1"/>
  <c r="N1070" i="61"/>
  <c r="N1010" i="61"/>
  <c r="U1010" i="61"/>
  <c r="Z1010" i="61" s="1"/>
  <c r="N1082" i="61"/>
  <c r="U1082" i="61"/>
  <c r="Z1082" i="61" s="1"/>
  <c r="U1254" i="61"/>
  <c r="Z1254" i="61" s="1"/>
  <c r="N1254" i="61"/>
  <c r="U1034" i="61"/>
  <c r="Z1034" i="61" s="1"/>
  <c r="N1034" i="61"/>
  <c r="N1370" i="61"/>
  <c r="X1370" i="61"/>
  <c r="Z1370" i="61" s="1"/>
  <c r="N1358" i="61"/>
  <c r="U1358" i="61"/>
  <c r="Z1358" i="61" s="1"/>
  <c r="N1389" i="61"/>
  <c r="U1389" i="61"/>
  <c r="Z1389" i="61" s="1"/>
  <c r="N1404" i="61"/>
  <c r="U1404" i="61"/>
  <c r="Z1404" i="61" s="1"/>
  <c r="N1428" i="61"/>
  <c r="U1428" i="61"/>
  <c r="Z1428" i="61" s="1"/>
  <c r="N1405" i="61"/>
  <c r="U1405" i="61"/>
  <c r="Z1405" i="61" s="1"/>
  <c r="N1437" i="61"/>
  <c r="U1437" i="61"/>
  <c r="Z1437" i="61" s="1"/>
  <c r="N1452" i="61"/>
  <c r="U1452" i="61"/>
  <c r="Z1452" i="61" s="1"/>
  <c r="N1460" i="61"/>
  <c r="U1460" i="61"/>
  <c r="Z1460" i="61" s="1"/>
  <c r="N1524" i="61"/>
  <c r="U1524" i="61"/>
  <c r="Z1524" i="61" s="1"/>
  <c r="N1532" i="61"/>
  <c r="U1532" i="61"/>
  <c r="Z1532" i="61" s="1"/>
  <c r="U1602" i="61"/>
  <c r="Z1602" i="61" s="1"/>
  <c r="N1602" i="61"/>
  <c r="N1610" i="61"/>
  <c r="U1610" i="61"/>
  <c r="Z1610" i="61" s="1"/>
  <c r="U1634" i="61"/>
  <c r="Z1634" i="61" s="1"/>
  <c r="N1634" i="61"/>
  <c r="N1642" i="61"/>
  <c r="U1642" i="61"/>
  <c r="Z1642" i="61" s="1"/>
  <c r="U963" i="61"/>
  <c r="Z963" i="61" s="1"/>
  <c r="N963" i="61"/>
  <c r="U1027" i="61"/>
  <c r="Z1027" i="61" s="1"/>
  <c r="N1027" i="61"/>
  <c r="N1112" i="61"/>
  <c r="U1112" i="61"/>
  <c r="Z1112" i="61" s="1"/>
  <c r="U1176" i="61"/>
  <c r="Z1176" i="61" s="1"/>
  <c r="N1176" i="61"/>
  <c r="U1197" i="61"/>
  <c r="Z1197" i="61" s="1"/>
  <c r="N1197" i="61"/>
  <c r="U1261" i="61"/>
  <c r="Z1261" i="61" s="1"/>
  <c r="N1261" i="61"/>
  <c r="N1407" i="61"/>
  <c r="U1407" i="61"/>
  <c r="Z1407" i="61" s="1"/>
  <c r="U1523" i="61"/>
  <c r="Z1523" i="61" s="1"/>
  <c r="N1523" i="61"/>
  <c r="U985" i="61"/>
  <c r="Z985" i="61" s="1"/>
  <c r="N985" i="61"/>
  <c r="N1092" i="61"/>
  <c r="U1092" i="61"/>
  <c r="Z1092" i="61" s="1"/>
  <c r="N1199" i="61"/>
  <c r="U1199" i="61"/>
  <c r="Z1199" i="61" s="1"/>
  <c r="N1220" i="61"/>
  <c r="U1220" i="61"/>
  <c r="Z1220" i="61" s="1"/>
  <c r="U1241" i="61"/>
  <c r="Z1241" i="61" s="1"/>
  <c r="N1241" i="61"/>
  <c r="U1263" i="61"/>
  <c r="Z1263" i="61" s="1"/>
  <c r="N1263" i="61"/>
  <c r="N1627" i="61"/>
  <c r="U1627" i="61"/>
  <c r="Z1627" i="61" s="1"/>
  <c r="N1228" i="61"/>
  <c r="U1228" i="61"/>
  <c r="Z1228" i="61" s="1"/>
  <c r="U1313" i="61"/>
  <c r="Z1313" i="61" s="1"/>
  <c r="N1313" i="61"/>
  <c r="N1115" i="61"/>
  <c r="U1115" i="61"/>
  <c r="Z1115" i="61" s="1"/>
  <c r="U1137" i="61"/>
  <c r="Z1137" i="61" s="1"/>
  <c r="N1137" i="61"/>
  <c r="U1521" i="61"/>
  <c r="Z1521" i="61" s="1"/>
  <c r="N1521" i="61"/>
  <c r="N1056" i="61"/>
  <c r="U1056" i="61"/>
  <c r="Z1056" i="61" s="1"/>
  <c r="N1465" i="61"/>
  <c r="U1465" i="61"/>
  <c r="Z1465" i="61" s="1"/>
  <c r="U924" i="61"/>
  <c r="Z924" i="61" s="1"/>
  <c r="N924" i="61"/>
  <c r="U1653" i="61"/>
  <c r="Z1653" i="61" s="1"/>
  <c r="N1653" i="61"/>
  <c r="N1227" i="61"/>
  <c r="U1227" i="61"/>
  <c r="Z1227" i="61" s="1"/>
  <c r="N1122" i="61"/>
  <c r="U1122" i="61"/>
  <c r="Z1122" i="61" s="1"/>
  <c r="N1038" i="61"/>
  <c r="U1038" i="61"/>
  <c r="Z1038" i="61" s="1"/>
  <c r="N1234" i="61"/>
  <c r="U1234" i="61"/>
  <c r="Z1234" i="61" s="1"/>
  <c r="N1178" i="61"/>
  <c r="U1178" i="61"/>
  <c r="Z1178" i="61" s="1"/>
  <c r="N922" i="61"/>
  <c r="U922" i="61"/>
  <c r="Z922" i="61" s="1"/>
  <c r="U1066" i="61"/>
  <c r="Z1066" i="61" s="1"/>
  <c r="N1066" i="61"/>
  <c r="U1002" i="61"/>
  <c r="Z1002" i="61" s="1"/>
  <c r="N1002" i="61"/>
  <c r="N1349" i="61"/>
  <c r="U1349" i="61"/>
  <c r="Z1349" i="61" s="1"/>
  <c r="U1162" i="61"/>
  <c r="Z1162" i="61" s="1"/>
  <c r="N1162" i="61"/>
  <c r="N1361" i="61"/>
  <c r="X1361" i="61"/>
  <c r="Z1361" i="61" s="1"/>
  <c r="U1346" i="61"/>
  <c r="Z1346" i="61" s="1"/>
  <c r="N1346" i="61"/>
  <c r="S20" i="37"/>
  <c r="S22" i="37" s="1"/>
  <c r="Q20" i="37"/>
  <c r="R22" i="37"/>
  <c r="Q22" i="37" s="1"/>
  <c r="R181" i="8"/>
  <c r="F38" i="10"/>
  <c r="J36" i="10"/>
  <c r="J37" i="10"/>
  <c r="M181" i="8"/>
  <c r="P35" i="1" l="1"/>
  <c r="D37" i="81"/>
  <c r="E31" i="10"/>
  <c r="E35" i="1"/>
  <c r="P36" i="1"/>
  <c r="D38" i="81"/>
  <c r="E32" i="10"/>
  <c r="E36" i="1"/>
  <c r="P46" i="40"/>
  <c r="T1847" i="61"/>
  <c r="C40" i="10"/>
  <c r="T682" i="61"/>
  <c r="T1758" i="61"/>
  <c r="T1765" i="61"/>
  <c r="P181" i="45"/>
  <c r="T1796" i="61"/>
  <c r="T1705" i="61"/>
  <c r="T1750" i="61"/>
  <c r="T1725" i="61"/>
  <c r="T1738" i="61"/>
  <c r="T1864" i="61"/>
  <c r="T1717" i="61"/>
  <c r="J37" i="81"/>
  <c r="J35" i="1"/>
  <c r="K41" i="1"/>
  <c r="T1715" i="61"/>
  <c r="T1792" i="61"/>
  <c r="T1834" i="61"/>
  <c r="T1817" i="61"/>
  <c r="T1733" i="61"/>
  <c r="T1843" i="61"/>
  <c r="T1741" i="61"/>
  <c r="T1672" i="61"/>
  <c r="T1722" i="61"/>
  <c r="T1842" i="61"/>
  <c r="T1900" i="61"/>
  <c r="T1742" i="61"/>
  <c r="T1807" i="61"/>
  <c r="T1885" i="61"/>
  <c r="T1702" i="61"/>
  <c r="T1713" i="61"/>
  <c r="T1826" i="61"/>
  <c r="T1696" i="61"/>
  <c r="T1873" i="61"/>
  <c r="T1832" i="61"/>
  <c r="T1679" i="61"/>
  <c r="T1844" i="61"/>
  <c r="T1681" i="61"/>
  <c r="T1853" i="61"/>
  <c r="T1708" i="61"/>
  <c r="T1806" i="61"/>
  <c r="T1896" i="61"/>
  <c r="T1760" i="61"/>
  <c r="T1878" i="61"/>
  <c r="T1709" i="61"/>
  <c r="T1688" i="61"/>
  <c r="T1700" i="61"/>
  <c r="T1783" i="61"/>
  <c r="T1678" i="61"/>
  <c r="T1730" i="61"/>
  <c r="T1871" i="61"/>
  <c r="T1761" i="61"/>
  <c r="T1754" i="61"/>
  <c r="T1674" i="61"/>
  <c r="T1802" i="61"/>
  <c r="T1795" i="61"/>
  <c r="T1735" i="61"/>
  <c r="T1862" i="61"/>
  <c r="T1703" i="61"/>
  <c r="T1828" i="61"/>
  <c r="T1701" i="61"/>
  <c r="T1820" i="61"/>
  <c r="T1685" i="61"/>
  <c r="T1870" i="61"/>
  <c r="T1764" i="61"/>
  <c r="T1869" i="61"/>
  <c r="T1867" i="61"/>
  <c r="T1710" i="61"/>
  <c r="T1777" i="61"/>
  <c r="T1810" i="61"/>
  <c r="T1891" i="61"/>
  <c r="T1893" i="61"/>
  <c r="T1813" i="61"/>
  <c r="T1711" i="61"/>
  <c r="T1707" i="61"/>
  <c r="T1753" i="61"/>
  <c r="T1727" i="61"/>
  <c r="T1845" i="61"/>
  <c r="T1799" i="61"/>
  <c r="T1902" i="61"/>
  <c r="T1889" i="61"/>
  <c r="T1687" i="61"/>
  <c r="T1797" i="61"/>
  <c r="T1827" i="61"/>
  <c r="T1697" i="61"/>
  <c r="T1825" i="61"/>
  <c r="T1824" i="61"/>
  <c r="T1897" i="61"/>
  <c r="T1780" i="61"/>
  <c r="T1782" i="61"/>
  <c r="T1740" i="61"/>
  <c r="T1779" i="61"/>
  <c r="T1809" i="61"/>
  <c r="T1876" i="61"/>
  <c r="T1789" i="61"/>
  <c r="T1770" i="61"/>
  <c r="T1734" i="61"/>
  <c r="T1865" i="61"/>
  <c r="T1766" i="61"/>
  <c r="T1883" i="61"/>
  <c r="T1720" i="61"/>
  <c r="T1692" i="61"/>
  <c r="T1898" i="61"/>
  <c r="T1773" i="61"/>
  <c r="T1714" i="61"/>
  <c r="T1835" i="61"/>
  <c r="T1833" i="61"/>
  <c r="T1822" i="61"/>
  <c r="T1801" i="61"/>
  <c r="T1872" i="61"/>
  <c r="T1762" i="61"/>
  <c r="T1849" i="61"/>
  <c r="T1787" i="61"/>
  <c r="T1857" i="61"/>
  <c r="T1838" i="61"/>
  <c r="T1819" i="61"/>
  <c r="T1811" i="61"/>
  <c r="T1757" i="61"/>
  <c r="T1856" i="61"/>
  <c r="T1744" i="61"/>
  <c r="T1901" i="61"/>
  <c r="T1816" i="61"/>
  <c r="T1840" i="61"/>
  <c r="T1866" i="61"/>
  <c r="T1689" i="61"/>
  <c r="T1691" i="61"/>
  <c r="T1851" i="61"/>
  <c r="T1726" i="61"/>
  <c r="T1815" i="61"/>
  <c r="T1874" i="61"/>
  <c r="T1875" i="61"/>
  <c r="T1682" i="61"/>
  <c r="T1861" i="61"/>
  <c r="T1839" i="61"/>
  <c r="T1808" i="61"/>
  <c r="T1818" i="61"/>
  <c r="T1781" i="61"/>
  <c r="T1767" i="61"/>
  <c r="T1771" i="61"/>
  <c r="T1731" i="61"/>
  <c r="T1721" i="61"/>
  <c r="T1850" i="61"/>
  <c r="T1704" i="61"/>
  <c r="T1699" i="61"/>
  <c r="T1841" i="61"/>
  <c r="T1745" i="61"/>
  <c r="T1723" i="61"/>
  <c r="T1748" i="61"/>
  <c r="T1858" i="61"/>
  <c r="T1881" i="61"/>
  <c r="T1737" i="61"/>
  <c r="T1899" i="61"/>
  <c r="T1759" i="61"/>
  <c r="T1747" i="61"/>
  <c r="T1884" i="61"/>
  <c r="T1863" i="61"/>
  <c r="T1769" i="61"/>
  <c r="T1859" i="61"/>
  <c r="T1812" i="61"/>
  <c r="T1728" i="61"/>
  <c r="T1814" i="61"/>
  <c r="T1892" i="61"/>
  <c r="T1823" i="61"/>
  <c r="T1868" i="61"/>
  <c r="T1694" i="61"/>
  <c r="T1739" i="61"/>
  <c r="T1732" i="61"/>
  <c r="T1837" i="61"/>
  <c r="T1755" i="61"/>
  <c r="T1805" i="61"/>
  <c r="T1830" i="61"/>
  <c r="T1877" i="61"/>
  <c r="T1829" i="61"/>
  <c r="T1887" i="61"/>
  <c r="T1831" i="61"/>
  <c r="T1736" i="61"/>
  <c r="T1788" i="61"/>
  <c r="T1712" i="61"/>
  <c r="T1786" i="61"/>
  <c r="T1852" i="61"/>
  <c r="T1798" i="61"/>
  <c r="T1677" i="61"/>
  <c r="T1763" i="61"/>
  <c r="T1751" i="61"/>
  <c r="T1774" i="61"/>
  <c r="T1695" i="61"/>
  <c r="T1888" i="61"/>
  <c r="T1894" i="61"/>
  <c r="T1790" i="61"/>
  <c r="T1854" i="61"/>
  <c r="X1904" i="61"/>
  <c r="R1904" i="61" s="1"/>
  <c r="T1791" i="61"/>
  <c r="T1749" i="61"/>
  <c r="T1719" i="61"/>
  <c r="T1675" i="61"/>
  <c r="T1680" i="61"/>
  <c r="T1776" i="61"/>
  <c r="T1886" i="61"/>
  <c r="V1904" i="61"/>
  <c r="P1904" i="61" s="1"/>
  <c r="T1716" i="61"/>
  <c r="Z1718" i="61"/>
  <c r="T1718" i="61" s="1"/>
  <c r="W1904" i="61"/>
  <c r="Q1904" i="61" s="1"/>
  <c r="T1684" i="61"/>
  <c r="T1882" i="61"/>
  <c r="U1904" i="61"/>
  <c r="O1904" i="61" s="1"/>
  <c r="T1793" i="61"/>
  <c r="T1752" i="61"/>
  <c r="T1890" i="61"/>
  <c r="T1671" i="61"/>
  <c r="T1693" i="61"/>
  <c r="T1683" i="61"/>
  <c r="T1800" i="61"/>
  <c r="Y1904" i="61"/>
  <c r="S1904" i="61" s="1"/>
  <c r="N1904" i="61"/>
  <c r="G38" i="10"/>
  <c r="K40" i="1"/>
  <c r="M40" i="1" s="1"/>
  <c r="K32" i="10"/>
  <c r="T278" i="61"/>
  <c r="G44" i="81"/>
  <c r="I42" i="81"/>
  <c r="T1394" i="61"/>
  <c r="T1470" i="61"/>
  <c r="T1519" i="61"/>
  <c r="T1359" i="61"/>
  <c r="T1517" i="61"/>
  <c r="T1484" i="61"/>
  <c r="T1412" i="61"/>
  <c r="T1381" i="61"/>
  <c r="T1190" i="61"/>
  <c r="T1433" i="61"/>
  <c r="T1264" i="61"/>
  <c r="T1195" i="61"/>
  <c r="T1116" i="61"/>
  <c r="T1355" i="61"/>
  <c r="T1424" i="61"/>
  <c r="T1378" i="61"/>
  <c r="T1493" i="61"/>
  <c r="T1031" i="61"/>
  <c r="T1321" i="61"/>
  <c r="T1175" i="61"/>
  <c r="T1151" i="61"/>
  <c r="T1192" i="61"/>
  <c r="T1000" i="61"/>
  <c r="T1530" i="61"/>
  <c r="T1474" i="61"/>
  <c r="T1386" i="61"/>
  <c r="T1086" i="61"/>
  <c r="T1081" i="61"/>
  <c r="T953" i="61"/>
  <c r="T952" i="61"/>
  <c r="T1536" i="61"/>
  <c r="T1193" i="61"/>
  <c r="T1347" i="61"/>
  <c r="T1486" i="61"/>
  <c r="T1167" i="61"/>
  <c r="T1544" i="61"/>
  <c r="T1416" i="61"/>
  <c r="T1050" i="61"/>
  <c r="T1542" i="61"/>
  <c r="T1201" i="61"/>
  <c r="T1191" i="61"/>
  <c r="T1546" i="61"/>
  <c r="T1340" i="61"/>
  <c r="T1485" i="61"/>
  <c r="T1508" i="61"/>
  <c r="T1365" i="61"/>
  <c r="T946" i="61"/>
  <c r="T1058" i="61"/>
  <c r="T1291" i="61"/>
  <c r="T1223" i="61"/>
  <c r="T1630" i="61"/>
  <c r="T1456" i="61"/>
  <c r="T914" i="61"/>
  <c r="T1255" i="61"/>
  <c r="T1183" i="61"/>
  <c r="T1203" i="61"/>
  <c r="T968" i="61"/>
  <c r="T1015" i="61"/>
  <c r="T1370" i="61"/>
  <c r="T1662" i="61"/>
  <c r="T1566" i="61"/>
  <c r="T1385" i="61"/>
  <c r="T1364" i="61"/>
  <c r="T1202" i="61"/>
  <c r="T1631" i="61"/>
  <c r="T1344" i="61"/>
  <c r="T1040" i="61"/>
  <c r="T1137" i="61"/>
  <c r="T1313" i="61"/>
  <c r="T1106" i="61"/>
  <c r="T1218" i="61"/>
  <c r="T1216" i="61"/>
  <c r="T1052" i="61"/>
  <c r="T1200" i="61"/>
  <c r="T1540" i="61"/>
  <c r="T1557" i="61"/>
  <c r="T1207" i="61"/>
  <c r="T1351" i="61"/>
  <c r="T929" i="61"/>
  <c r="T1492" i="61"/>
  <c r="T1403" i="61"/>
  <c r="T1168" i="61"/>
  <c r="T1035" i="61"/>
  <c r="T1575" i="61"/>
  <c r="T1104" i="61"/>
  <c r="T1361" i="61"/>
  <c r="T1349" i="61"/>
  <c r="T1178" i="61"/>
  <c r="T1038" i="61"/>
  <c r="T1227" i="61"/>
  <c r="T1056" i="61"/>
  <c r="T1105" i="61"/>
  <c r="T1637" i="61"/>
  <c r="T1482" i="61"/>
  <c r="T1611" i="61"/>
  <c r="T1107" i="61"/>
  <c r="T1514" i="61"/>
  <c r="T1259" i="61"/>
  <c r="T1008" i="61"/>
  <c r="T1579" i="61"/>
  <c r="T918" i="61"/>
  <c r="T1150" i="61"/>
  <c r="T1141" i="61"/>
  <c r="T1587" i="61"/>
  <c r="T1585" i="61"/>
  <c r="T1157" i="61"/>
  <c r="T966" i="61"/>
  <c r="T1098" i="61"/>
  <c r="T1114" i="61"/>
  <c r="T942" i="61"/>
  <c r="T958" i="61"/>
  <c r="T1169" i="61"/>
  <c r="T1237" i="61"/>
  <c r="T1281" i="61"/>
  <c r="T940" i="61"/>
  <c r="T1309" i="61"/>
  <c r="T1053" i="61"/>
  <c r="T993" i="61"/>
  <c r="T975" i="61"/>
  <c r="T983" i="61"/>
  <c r="T1161" i="61"/>
  <c r="T1241" i="61"/>
  <c r="T985" i="61"/>
  <c r="T1197" i="61"/>
  <c r="T963" i="61"/>
  <c r="T1634" i="61"/>
  <c r="T1602" i="61"/>
  <c r="T1524" i="61"/>
  <c r="T1452" i="61"/>
  <c r="T1405" i="61"/>
  <c r="T1404" i="61"/>
  <c r="T1034" i="61"/>
  <c r="T1070" i="61"/>
  <c r="T1127" i="61"/>
  <c r="T1329" i="61"/>
  <c r="T1619" i="61"/>
  <c r="T1299" i="61"/>
  <c r="T1171" i="61"/>
  <c r="T936" i="61"/>
  <c r="T1538" i="61"/>
  <c r="T1402" i="61"/>
  <c r="T1547" i="61"/>
  <c r="T1295" i="61"/>
  <c r="T1231" i="61"/>
  <c r="T1335" i="61"/>
  <c r="T973" i="61"/>
  <c r="T1622" i="61"/>
  <c r="T1558" i="61"/>
  <c r="T1425" i="61"/>
  <c r="T1496" i="61"/>
  <c r="T1448" i="61"/>
  <c r="T1380" i="61"/>
  <c r="T1408" i="61"/>
  <c r="T938" i="61"/>
  <c r="T1605" i="61"/>
  <c r="T1567" i="61"/>
  <c r="T1221" i="61"/>
  <c r="T1481" i="61"/>
  <c r="T1463" i="61"/>
  <c r="T1603" i="61"/>
  <c r="T1076" i="61"/>
  <c r="T1245" i="61"/>
  <c r="T1011" i="61"/>
  <c r="T1375" i="61"/>
  <c r="T1527" i="61"/>
  <c r="T1109" i="61"/>
  <c r="T916" i="61"/>
  <c r="T957" i="61"/>
  <c r="T1522" i="61"/>
  <c r="T1054" i="61"/>
  <c r="T1145" i="61"/>
  <c r="T1272" i="61"/>
  <c r="T1512" i="61"/>
  <c r="T1382" i="61"/>
  <c r="T950" i="61"/>
  <c r="T1629" i="61"/>
  <c r="T1159" i="61"/>
  <c r="T1111" i="61"/>
  <c r="T1564" i="61"/>
  <c r="T1398" i="61"/>
  <c r="T1130" i="61"/>
  <c r="T1143" i="61"/>
  <c r="T1497" i="61"/>
  <c r="T934" i="61"/>
  <c r="T1537" i="61"/>
  <c r="T1294" i="61"/>
  <c r="T1148" i="61"/>
  <c r="T1661" i="61"/>
  <c r="T964" i="61"/>
  <c r="T1215" i="61"/>
  <c r="T1087" i="61"/>
  <c r="T1271" i="61"/>
  <c r="T1315" i="61"/>
  <c r="T1528" i="61"/>
  <c r="T1362" i="61"/>
  <c r="T954" i="61"/>
  <c r="T1621" i="61"/>
  <c r="T1253" i="61"/>
  <c r="T1249" i="61"/>
  <c r="T1252" i="61"/>
  <c r="T1196" i="61"/>
  <c r="T991" i="61"/>
  <c r="T1627" i="61"/>
  <c r="T1263" i="61"/>
  <c r="T1523" i="61"/>
  <c r="T1261" i="61"/>
  <c r="T1176" i="61"/>
  <c r="T1027" i="61"/>
  <c r="T1532" i="61"/>
  <c r="T1460" i="61"/>
  <c r="T1437" i="61"/>
  <c r="T1428" i="61"/>
  <c r="T1389" i="61"/>
  <c r="T1358" i="61"/>
  <c r="T1254" i="61"/>
  <c r="T1278" i="61"/>
  <c r="T1565" i="61"/>
  <c r="T1657" i="61"/>
  <c r="T949" i="61"/>
  <c r="T961" i="61"/>
  <c r="T1503" i="61"/>
  <c r="T922" i="61"/>
  <c r="T1234" i="61"/>
  <c r="T1122" i="61"/>
  <c r="T1465" i="61"/>
  <c r="T1030" i="61"/>
  <c r="T1042" i="61"/>
  <c r="T1003" i="61"/>
  <c r="T1401" i="61"/>
  <c r="T1620" i="61"/>
  <c r="T1275" i="61"/>
  <c r="T1342" i="61"/>
  <c r="T1554" i="61"/>
  <c r="T1476" i="61"/>
  <c r="T1354" i="61"/>
  <c r="T1617" i="61"/>
  <c r="T1180" i="61"/>
  <c r="T1232" i="61"/>
  <c r="T1044" i="61"/>
  <c r="T1560" i="61"/>
  <c r="T1410" i="61"/>
  <c r="T1487" i="61"/>
  <c r="T1367" i="61"/>
  <c r="T1293" i="61"/>
  <c r="T1208" i="61"/>
  <c r="T1654" i="61"/>
  <c r="T1590" i="61"/>
  <c r="T1550" i="61"/>
  <c r="T1504" i="61"/>
  <c r="T1419" i="61"/>
  <c r="T1421" i="61"/>
  <c r="T1357" i="61"/>
  <c r="T1163" i="61"/>
  <c r="T1125" i="61"/>
  <c r="T1061" i="61"/>
  <c r="T1096" i="61"/>
  <c r="T1330" i="61"/>
  <c r="T1525" i="61"/>
  <c r="T1233" i="61"/>
  <c r="T1633" i="61"/>
  <c r="T1593" i="61"/>
  <c r="T1256" i="61"/>
  <c r="T1258" i="61"/>
  <c r="T1013" i="61"/>
  <c r="T1123" i="61"/>
  <c r="T931" i="61"/>
  <c r="T1520" i="61"/>
  <c r="T1609" i="61"/>
  <c r="T1244" i="61"/>
  <c r="T1409" i="61"/>
  <c r="T1446" i="61"/>
  <c r="T1185" i="61"/>
  <c r="T1545" i="61"/>
  <c r="T1556" i="61"/>
  <c r="T1018" i="61"/>
  <c r="T1246" i="61"/>
  <c r="T1597" i="61"/>
  <c r="T1371" i="61"/>
  <c r="T1020" i="61"/>
  <c r="T1473" i="61"/>
  <c r="T1641" i="61"/>
  <c r="T988" i="61"/>
  <c r="T1068" i="61"/>
  <c r="T1535" i="61"/>
  <c r="T1289" i="61"/>
  <c r="T1033" i="61"/>
  <c r="T1288" i="61"/>
  <c r="T1075" i="61"/>
  <c r="T989" i="61"/>
  <c r="T1491" i="61"/>
  <c r="T984" i="61"/>
  <c r="T1516" i="61"/>
  <c r="T1420" i="61"/>
  <c r="T1368" i="61"/>
  <c r="T1266" i="61"/>
  <c r="T1513" i="61"/>
  <c r="T1616" i="61"/>
  <c r="T1427" i="61"/>
  <c r="T1142" i="61"/>
  <c r="T1298" i="61"/>
  <c r="T1314" i="61"/>
  <c r="T1337" i="61"/>
  <c r="T1306" i="61"/>
  <c r="T1328" i="61"/>
  <c r="T987" i="61"/>
  <c r="T1471" i="61"/>
  <c r="T1160" i="61"/>
  <c r="T1660" i="61"/>
  <c r="T1628" i="61"/>
  <c r="T1596" i="61"/>
  <c r="T1411" i="61"/>
  <c r="T1062" i="61"/>
  <c r="T1312" i="61"/>
  <c r="T1296" i="61"/>
  <c r="T1131" i="61"/>
  <c r="T1599" i="61"/>
  <c r="T1659" i="61"/>
  <c r="T1028" i="61"/>
  <c r="T1436" i="61"/>
  <c r="T1138" i="61"/>
  <c r="T1577" i="61"/>
  <c r="T1457" i="61"/>
  <c r="T1462" i="61"/>
  <c r="T1455" i="61"/>
  <c r="T1156" i="61"/>
  <c r="T1071" i="61"/>
  <c r="T1393" i="61"/>
  <c r="T1468" i="61"/>
  <c r="T1396" i="61"/>
  <c r="T1297" i="61"/>
  <c r="T955" i="61"/>
  <c r="T1489" i="61"/>
  <c r="T1495" i="61"/>
  <c r="T1074" i="61"/>
  <c r="T994" i="61"/>
  <c r="T977" i="61"/>
  <c r="T1093" i="61"/>
  <c r="T971" i="61"/>
  <c r="T1447" i="61"/>
  <c r="T1343" i="61"/>
  <c r="T1594" i="61"/>
  <c r="T1453" i="61"/>
  <c r="T1435" i="61"/>
  <c r="T1376" i="61"/>
  <c r="T1356" i="61"/>
  <c r="T1186" i="61"/>
  <c r="T1432" i="61"/>
  <c r="T1392" i="61"/>
  <c r="T1572" i="61"/>
  <c r="T1534" i="61"/>
  <c r="T1004" i="61"/>
  <c r="T1001" i="61"/>
  <c r="T1128" i="61"/>
  <c r="T1226" i="61"/>
  <c r="T1009" i="61"/>
  <c r="T951" i="61"/>
  <c r="T979" i="61"/>
  <c r="T1648" i="61"/>
  <c r="T1506" i="61"/>
  <c r="T1242" i="61"/>
  <c r="T1184" i="61"/>
  <c r="T1325" i="61"/>
  <c r="T1084" i="61"/>
  <c r="T1607" i="61"/>
  <c r="T1499" i="61"/>
  <c r="T1636" i="61"/>
  <c r="T1604" i="61"/>
  <c r="T1510" i="61"/>
  <c r="T1454" i="61"/>
  <c r="T1601" i="61"/>
  <c r="T1639" i="61"/>
  <c r="T1048" i="61"/>
  <c r="T1500" i="61"/>
  <c r="T1144" i="61"/>
  <c r="T1598" i="61"/>
  <c r="T1501" i="61"/>
  <c r="T1377" i="61"/>
  <c r="T1549" i="61"/>
  <c r="T1414" i="61"/>
  <c r="T1043" i="61"/>
  <c r="T1395" i="61"/>
  <c r="T935" i="61"/>
  <c r="T927" i="61"/>
  <c r="T1032" i="61"/>
  <c r="T1100" i="61"/>
  <c r="T1049" i="61"/>
  <c r="T1089" i="61"/>
  <c r="T1129" i="61"/>
  <c r="T1509" i="61"/>
  <c r="T1353" i="61"/>
  <c r="T1322" i="61"/>
  <c r="T1014" i="61"/>
  <c r="T1292" i="61"/>
  <c r="T932" i="61"/>
  <c r="T1059" i="61"/>
  <c r="T1646" i="61"/>
  <c r="T1582" i="61"/>
  <c r="T1464" i="61"/>
  <c r="T1443" i="61"/>
  <c r="T1274" i="61"/>
  <c r="T1102" i="61"/>
  <c r="T1045" i="61"/>
  <c r="T1063" i="61"/>
  <c r="T1301" i="61"/>
  <c r="T976" i="61"/>
  <c r="T921" i="61"/>
  <c r="T1047" i="61"/>
  <c r="T937" i="61"/>
  <c r="T1369" i="61"/>
  <c r="T1095" i="61"/>
  <c r="T1502" i="61"/>
  <c r="T1539" i="61"/>
  <c r="T1346" i="61"/>
  <c r="T1162" i="61"/>
  <c r="T1002" i="61"/>
  <c r="T1653" i="61"/>
  <c r="T1521" i="61"/>
  <c r="T1115" i="61"/>
  <c r="T1228" i="61"/>
  <c r="T1199" i="61"/>
  <c r="T1407" i="61"/>
  <c r="T1112" i="61"/>
  <c r="T1082" i="61"/>
  <c r="T1120" i="61"/>
  <c r="T1072" i="61"/>
  <c r="T1280" i="61"/>
  <c r="N1664" i="61"/>
  <c r="T1303" i="61"/>
  <c r="T1236" i="61"/>
  <c r="T1483" i="61"/>
  <c r="T1624" i="61"/>
  <c r="T1592" i="61"/>
  <c r="T1541" i="61"/>
  <c r="T1466" i="61"/>
  <c r="T1397" i="61"/>
  <c r="T1046" i="61"/>
  <c r="T917" i="61"/>
  <c r="T1415" i="61"/>
  <c r="T1336" i="61"/>
  <c r="T1553" i="61"/>
  <c r="T1265" i="61"/>
  <c r="T1345" i="61"/>
  <c r="T1307" i="61"/>
  <c r="T1017" i="61"/>
  <c r="T1507" i="61"/>
  <c r="T1229" i="61"/>
  <c r="T970" i="61"/>
  <c r="T1006" i="61"/>
  <c r="T1324" i="61"/>
  <c r="T992" i="61"/>
  <c r="T1423" i="61"/>
  <c r="T1644" i="61"/>
  <c r="T1612" i="61"/>
  <c r="T1580" i="61"/>
  <c r="T1384" i="61"/>
  <c r="T1057" i="61"/>
  <c r="T1113" i="61"/>
  <c r="T1091" i="61"/>
  <c r="T1238" i="61"/>
  <c r="T1179" i="61"/>
  <c r="T1441" i="61"/>
  <c r="T1450" i="61"/>
  <c r="T1387" i="61"/>
  <c r="T1372" i="61"/>
  <c r="T1318" i="61"/>
  <c r="T1243" i="61"/>
  <c r="T1083" i="61"/>
  <c r="T1164" i="61"/>
  <c r="T1080" i="61"/>
  <c r="T1469" i="61"/>
  <c r="T1323" i="61"/>
  <c r="T1152" i="61"/>
  <c r="T1211" i="61"/>
  <c r="T1097" i="61"/>
  <c r="T947" i="61"/>
  <c r="T1170" i="61"/>
  <c r="T1505" i="61"/>
  <c r="T1559" i="61"/>
  <c r="T1589" i="61"/>
  <c r="T1284" i="61"/>
  <c r="T1135" i="61"/>
  <c r="T1304" i="61"/>
  <c r="T1578" i="61"/>
  <c r="T1206" i="61"/>
  <c r="T1260" i="61"/>
  <c r="T1257" i="61"/>
  <c r="T1515" i="61"/>
  <c r="T1021" i="61"/>
  <c r="T1458" i="61"/>
  <c r="T1360" i="61"/>
  <c r="T1350" i="61"/>
  <c r="T1166" i="61"/>
  <c r="T1269" i="61"/>
  <c r="T1333" i="61"/>
  <c r="T1209" i="61"/>
  <c r="T1475" i="61"/>
  <c r="T1251" i="61"/>
  <c r="T1214" i="61"/>
  <c r="T1077" i="61"/>
  <c r="T1153" i="61"/>
  <c r="T1224" i="61"/>
  <c r="T925" i="61"/>
  <c r="T1413" i="61"/>
  <c r="T1110" i="61"/>
  <c r="T1308" i="61"/>
  <c r="T1511" i="61"/>
  <c r="T943" i="61"/>
  <c r="T1240" i="61"/>
  <c r="T941" i="61"/>
  <c r="T1658" i="61"/>
  <c r="T1562" i="61"/>
  <c r="T982" i="61"/>
  <c r="T1198" i="61"/>
  <c r="T1205" i="61"/>
  <c r="T1023" i="61"/>
  <c r="T1149" i="61"/>
  <c r="T1640" i="61"/>
  <c r="T1576" i="61"/>
  <c r="T1490" i="61"/>
  <c r="T1442" i="61"/>
  <c r="T930" i="61"/>
  <c r="T1276" i="61"/>
  <c r="T1173" i="61"/>
  <c r="T1551" i="61"/>
  <c r="T944" i="61"/>
  <c r="T1643" i="61"/>
  <c r="T1037" i="61"/>
  <c r="T1638" i="61"/>
  <c r="T1606" i="61"/>
  <c r="T1440" i="61"/>
  <c r="T1366" i="61"/>
  <c r="T1078" i="61"/>
  <c r="T1250" i="61"/>
  <c r="T1067" i="61"/>
  <c r="T1655" i="61"/>
  <c r="T933" i="61"/>
  <c r="T1140" i="61"/>
  <c r="T1531" i="61"/>
  <c r="T1494" i="61"/>
  <c r="T1422" i="61"/>
  <c r="T1383" i="61"/>
  <c r="T1586" i="61"/>
  <c r="T926" i="61"/>
  <c r="T1022" i="61"/>
  <c r="T939" i="61"/>
  <c r="T913" i="61"/>
  <c r="T1555" i="61"/>
  <c r="T1235" i="61"/>
  <c r="T1270" i="61"/>
  <c r="T974" i="61"/>
  <c r="T1479" i="61"/>
  <c r="T1101" i="61"/>
  <c r="T1262" i="61"/>
  <c r="T1239" i="61"/>
  <c r="T1247" i="61"/>
  <c r="T948" i="61"/>
  <c r="T1219" i="61"/>
  <c r="T1154" i="61"/>
  <c r="T1212" i="61"/>
  <c r="W1664" i="61"/>
  <c r="Q1664" i="61" s="1"/>
  <c r="T1279" i="61"/>
  <c r="T1339" i="61"/>
  <c r="T1568" i="61"/>
  <c r="T1426" i="61"/>
  <c r="T1158" i="61"/>
  <c r="T1583" i="61"/>
  <c r="T1472" i="61"/>
  <c r="T1326" i="61"/>
  <c r="T981" i="61"/>
  <c r="T1635" i="61"/>
  <c r="U1664" i="61"/>
  <c r="O1664" i="61" s="1"/>
  <c r="Z912" i="61"/>
  <c r="V1664" i="61"/>
  <c r="P1664" i="61" s="1"/>
  <c r="T1451" i="61"/>
  <c r="T1066" i="61"/>
  <c r="T924" i="61"/>
  <c r="T1220" i="61"/>
  <c r="T1092" i="61"/>
  <c r="T1642" i="61"/>
  <c r="T1610" i="61"/>
  <c r="T1010" i="61"/>
  <c r="T1591" i="61"/>
  <c r="T1019" i="61"/>
  <c r="T1132" i="61"/>
  <c r="T1300" i="61"/>
  <c r="T1065" i="61"/>
  <c r="T959" i="61"/>
  <c r="T1277" i="61"/>
  <c r="T1085" i="61"/>
  <c r="T1632" i="61"/>
  <c r="T1600" i="61"/>
  <c r="T1477" i="61"/>
  <c r="T1498" i="61"/>
  <c r="T1429" i="61"/>
  <c r="T1418" i="61"/>
  <c r="T1230" i="61"/>
  <c r="T945" i="61"/>
  <c r="T1051" i="61"/>
  <c r="T1088" i="61"/>
  <c r="T1573" i="61"/>
  <c r="T1615" i="61"/>
  <c r="T1036" i="61"/>
  <c r="T1273" i="61"/>
  <c r="T1039" i="61"/>
  <c r="T996" i="61"/>
  <c r="T1488" i="61"/>
  <c r="T1400" i="61"/>
  <c r="T998" i="61"/>
  <c r="T1118" i="61"/>
  <c r="T999" i="61"/>
  <c r="T1316" i="61"/>
  <c r="T1319" i="61"/>
  <c r="T1073" i="61"/>
  <c r="T1225" i="61"/>
  <c r="T969" i="61"/>
  <c r="T1652" i="61"/>
  <c r="T1588" i="61"/>
  <c r="T1548" i="61"/>
  <c r="T1461" i="61"/>
  <c r="T1430" i="61"/>
  <c r="T997" i="61"/>
  <c r="T1569" i="61"/>
  <c r="T1459" i="61"/>
  <c r="T1069" i="61"/>
  <c r="T1618" i="61"/>
  <c r="T1444" i="61"/>
  <c r="T1094" i="61"/>
  <c r="T1310" i="61"/>
  <c r="T1287" i="61"/>
  <c r="T965" i="61"/>
  <c r="T1608" i="61"/>
  <c r="T1390" i="61"/>
  <c r="T1379" i="61"/>
  <c r="T962" i="61"/>
  <c r="T1188" i="61"/>
  <c r="T1124" i="61"/>
  <c r="T1480" i="61"/>
  <c r="T1286" i="61"/>
  <c r="T1090" i="61"/>
  <c r="T1332" i="61"/>
  <c r="T1285" i="61"/>
  <c r="T1136" i="61"/>
  <c r="T1341" i="61"/>
  <c r="T1139" i="61"/>
  <c r="T1518" i="61"/>
  <c r="T1146" i="61"/>
  <c r="T1282" i="61"/>
  <c r="T1317" i="61"/>
  <c r="T1529" i="61"/>
  <c r="T1133" i="61"/>
  <c r="T1217" i="61"/>
  <c r="T980" i="61"/>
  <c r="T1213" i="61"/>
  <c r="T1338" i="61"/>
  <c r="T1290" i="61"/>
  <c r="T1302" i="61"/>
  <c r="T1182" i="61"/>
  <c r="T1649" i="61"/>
  <c r="T1079" i="61"/>
  <c r="T1439" i="61"/>
  <c r="T1334" i="61"/>
  <c r="T1248" i="61"/>
  <c r="T1543" i="61"/>
  <c r="T1467" i="61"/>
  <c r="T1445" i="61"/>
  <c r="T1352" i="61"/>
  <c r="T1026" i="61"/>
  <c r="T956" i="61"/>
  <c r="T923" i="61"/>
  <c r="T1595" i="61"/>
  <c r="T1305" i="61"/>
  <c r="T1007" i="61"/>
  <c r="T1283" i="61"/>
  <c r="T1005" i="61"/>
  <c r="T920" i="61"/>
  <c r="T1626" i="61"/>
  <c r="T1570" i="61"/>
  <c r="T1348" i="61"/>
  <c r="T1126" i="61"/>
  <c r="T1194" i="61"/>
  <c r="T1134" i="61"/>
  <c r="T1024" i="61"/>
  <c r="T967" i="61"/>
  <c r="T1625" i="61"/>
  <c r="T1645" i="61"/>
  <c r="T1623" i="61"/>
  <c r="X1664" i="61"/>
  <c r="R1664" i="61" s="1"/>
  <c r="T919" i="61"/>
  <c r="T1108" i="61"/>
  <c r="T1584" i="61"/>
  <c r="T1552" i="61"/>
  <c r="T1374" i="61"/>
  <c r="T986" i="61"/>
  <c r="T928" i="61"/>
  <c r="T1399" i="61"/>
  <c r="T1060" i="61"/>
  <c r="T1016" i="61"/>
  <c r="T1614" i="61"/>
  <c r="T1029" i="61"/>
  <c r="T1647" i="61"/>
  <c r="T1571" i="61"/>
  <c r="T1311" i="61"/>
  <c r="T1204" i="61"/>
  <c r="T1055" i="61"/>
  <c r="T1012" i="61"/>
  <c r="T1267" i="61"/>
  <c r="T1526" i="61"/>
  <c r="T1478" i="61"/>
  <c r="T1438" i="61"/>
  <c r="T1391" i="61"/>
  <c r="T1373" i="61"/>
  <c r="T1222" i="61"/>
  <c r="T978" i="61"/>
  <c r="T1189" i="61"/>
  <c r="T1563" i="61"/>
  <c r="T1155" i="61"/>
  <c r="T1650" i="61"/>
  <c r="T1174" i="61"/>
  <c r="T1041" i="61"/>
  <c r="T1561" i="61"/>
  <c r="T1581" i="61"/>
  <c r="Y1664" i="61"/>
  <c r="S1664" i="61" s="1"/>
  <c r="T1431" i="61"/>
  <c r="T1064" i="61"/>
  <c r="T915" i="61"/>
  <c r="T1613" i="61"/>
  <c r="T1417" i="61"/>
  <c r="T1121" i="61"/>
  <c r="T1165" i="61"/>
  <c r="T1574" i="61"/>
  <c r="T1210" i="61"/>
  <c r="T1320" i="61"/>
  <c r="T1025" i="61"/>
  <c r="T1268" i="61"/>
  <c r="T1119" i="61"/>
  <c r="T1331" i="61"/>
  <c r="T1117" i="61"/>
  <c r="T1406" i="61"/>
  <c r="T990" i="61"/>
  <c r="T960" i="61"/>
  <c r="T972" i="61"/>
  <c r="T1177" i="61"/>
  <c r="T1327" i="61"/>
  <c r="T1449" i="61"/>
  <c r="T1651" i="61"/>
  <c r="T1172" i="61"/>
  <c r="T1388" i="61"/>
  <c r="T1656" i="61"/>
  <c r="T1434" i="61"/>
  <c r="T1099" i="61"/>
  <c r="T1147" i="61"/>
  <c r="T1103" i="61"/>
  <c r="T1187" i="61"/>
  <c r="T995" i="61"/>
  <c r="T1533" i="61"/>
  <c r="T1363" i="61"/>
  <c r="T1181" i="61"/>
  <c r="J38" i="10"/>
  <c r="D31" i="10" l="1"/>
  <c r="P37" i="81"/>
  <c r="E37" i="81"/>
  <c r="G36" i="1"/>
  <c r="F32" i="10"/>
  <c r="G35" i="1"/>
  <c r="F31" i="10"/>
  <c r="E37" i="1"/>
  <c r="E44" i="1" s="1"/>
  <c r="D32" i="10"/>
  <c r="P38" i="81"/>
  <c r="E38" i="81"/>
  <c r="G38" i="81" s="1"/>
  <c r="I38" i="81" s="1"/>
  <c r="K38" i="81" s="1"/>
  <c r="L37" i="10"/>
  <c r="M41" i="1"/>
  <c r="K42" i="1"/>
  <c r="K31" i="10"/>
  <c r="L36" i="10"/>
  <c r="Z1904" i="61"/>
  <c r="T1904" i="61" s="1"/>
  <c r="K42" i="81"/>
  <c r="K44" i="81" s="1"/>
  <c r="I44" i="81"/>
  <c r="F44" i="81"/>
  <c r="T912" i="61"/>
  <c r="Z1664" i="61"/>
  <c r="T1664" i="61" s="1"/>
  <c r="G42" i="1"/>
  <c r="G37" i="1" l="1"/>
  <c r="F37" i="1" s="1"/>
  <c r="F33" i="10"/>
  <c r="E39" i="81"/>
  <c r="E46" i="81" s="1"/>
  <c r="G37" i="81"/>
  <c r="H32" i="10"/>
  <c r="I36" i="1"/>
  <c r="H31" i="10"/>
  <c r="I35" i="1"/>
  <c r="M44" i="81"/>
  <c r="M38" i="10" s="1"/>
  <c r="L38" i="10"/>
  <c r="K38" i="10" s="1"/>
  <c r="J42" i="1"/>
  <c r="M42" i="1"/>
  <c r="F42" i="1"/>
  <c r="J44" i="81"/>
  <c r="C19" i="38"/>
  <c r="G44" i="1" l="1"/>
  <c r="F44" i="1" s="1"/>
  <c r="J32" i="10"/>
  <c r="K36" i="1"/>
  <c r="F40" i="10"/>
  <c r="G39" i="81"/>
  <c r="I37" i="81"/>
  <c r="I37" i="1"/>
  <c r="I44" i="1" s="1"/>
  <c r="J31" i="10"/>
  <c r="K35" i="1"/>
  <c r="H33" i="10"/>
  <c r="G33" i="10" s="1"/>
  <c r="G11" i="10"/>
  <c r="J33" i="10" l="1"/>
  <c r="J40" i="10" s="1"/>
  <c r="M36" i="1"/>
  <c r="L32" i="10"/>
  <c r="K37" i="81"/>
  <c r="K39" i="81" s="1"/>
  <c r="I39" i="81"/>
  <c r="I46" i="81" s="1"/>
  <c r="M35" i="1"/>
  <c r="L31" i="10"/>
  <c r="K37" i="1"/>
  <c r="F39" i="81"/>
  <c r="G46" i="81"/>
  <c r="F46" i="81" s="1"/>
  <c r="E19" i="38"/>
  <c r="G19" i="38" s="1"/>
  <c r="H11" i="10"/>
  <c r="H40" i="10" s="1"/>
  <c r="G40" i="10" s="1"/>
  <c r="L33" i="10" l="1"/>
  <c r="K33" i="10" s="1"/>
  <c r="L39" i="81"/>
  <c r="M39" i="81"/>
  <c r="M33" i="10" s="1"/>
  <c r="J39" i="81"/>
  <c r="M37" i="1"/>
  <c r="J37" i="1"/>
  <c r="K44" i="1"/>
  <c r="H12" i="61"/>
  <c r="J12" i="61" s="1"/>
  <c r="V12" i="61" s="1"/>
  <c r="D19" i="38"/>
  <c r="L40" i="10" l="1"/>
  <c r="K40" i="10" s="1"/>
  <c r="E53" i="1"/>
  <c r="M44" i="1"/>
  <c r="L23" i="81"/>
  <c r="L30" i="81"/>
  <c r="L29" i="81"/>
  <c r="M46" i="81"/>
  <c r="M40" i="10" s="1"/>
  <c r="L28" i="81"/>
  <c r="L25" i="81"/>
  <c r="L46" i="81"/>
  <c r="L44" i="81"/>
  <c r="L20" i="81"/>
  <c r="L43" i="81"/>
  <c r="L21" i="81"/>
  <c r="L38" i="81"/>
  <c r="L32" i="81"/>
  <c r="C55" i="81"/>
  <c r="L19" i="81"/>
  <c r="L42" i="81"/>
  <c r="J46" i="81"/>
  <c r="L16" i="81"/>
  <c r="L34" i="81"/>
  <c r="L37" i="81"/>
  <c r="L21" i="1"/>
  <c r="L22" i="1"/>
  <c r="L27" i="1"/>
  <c r="L20" i="1"/>
  <c r="L23" i="1"/>
  <c r="J44" i="1"/>
  <c r="L18" i="1"/>
  <c r="L12" i="61"/>
  <c r="X12" i="61" s="1"/>
  <c r="E7" i="62"/>
  <c r="M12" i="61"/>
  <c r="Y12" i="61" s="1"/>
  <c r="K12" i="61"/>
  <c r="W12" i="61" s="1"/>
  <c r="I12" i="61"/>
  <c r="U12" i="61" s="1"/>
  <c r="L37" i="1"/>
  <c r="L35" i="1"/>
  <c r="L42" i="1"/>
  <c r="L36" i="1"/>
  <c r="L44" i="1"/>
  <c r="L41" i="1"/>
  <c r="I7" i="41"/>
  <c r="J7" i="41" s="1"/>
  <c r="C53" i="1"/>
  <c r="L32" i="1"/>
  <c r="J32" i="1"/>
  <c r="L30" i="1"/>
  <c r="L31" i="1"/>
  <c r="L29" i="1"/>
  <c r="L40" i="1"/>
  <c r="F19" i="38"/>
  <c r="K7" i="41" l="1"/>
  <c r="N12" i="61"/>
  <c r="Z12" i="61"/>
  <c r="H19" i="38"/>
  <c r="I19" i="38" s="1"/>
  <c r="T12" i="61" l="1"/>
  <c r="Q46" i="40"/>
  <c r="C1664" i="61" l="1"/>
  <c r="C5" i="61"/>
  <c r="C6" i="61" s="1"/>
</calcChain>
</file>

<file path=xl/comments1.xml><?xml version="1.0" encoding="utf-8"?>
<comments xmlns="http://schemas.openxmlformats.org/spreadsheetml/2006/main">
  <authors>
    <author>Daniel Snaebjornsson</author>
  </authors>
  <commentList>
    <comment ref="D7" authorId="0">
      <text>
        <r>
          <rPr>
            <sz val="8"/>
            <color indexed="81"/>
            <rFont val="Tahoma"/>
            <family val="2"/>
          </rPr>
          <t>Two letter IATA code.</t>
        </r>
      </text>
    </comment>
    <comment ref="D36" authorId="0">
      <text>
        <r>
          <rPr>
            <sz val="8"/>
            <color indexed="81"/>
            <rFont val="Tahoma"/>
            <family val="2"/>
          </rPr>
          <t>To enter XX.XX with a dot between numbers put ' in front of the text string.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To enter XX.XX with a dot between numbers put ' in front of the text string.</t>
        </r>
      </text>
    </comment>
    <comment ref="D39" authorId="0">
      <text>
        <r>
          <rPr>
            <sz val="8"/>
            <color indexed="81"/>
            <rFont val="Tahoma"/>
            <family val="2"/>
          </rPr>
          <t>To enter XX.XX with a dot between numbers put ' in front of the text string.</t>
        </r>
      </text>
    </comment>
    <comment ref="D40" authorId="0">
      <text>
        <r>
          <rPr>
            <sz val="8"/>
            <color indexed="81"/>
            <rFont val="Tahoma"/>
            <family val="2"/>
          </rPr>
          <t>To enter XX.XX with a dot between numbers put ' in front of the text string.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To enter XX:XX with a dot between numbers put ' in front of the text string.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To enter XX:XX with a dot between numbers put ' in front of the text string.</t>
        </r>
      </text>
    </comment>
  </commentList>
</comments>
</file>

<file path=xl/comments2.xml><?xml version="1.0" encoding="utf-8"?>
<comments xmlns="http://schemas.openxmlformats.org/spreadsheetml/2006/main">
  <authors>
    <author>Oliver Smith</author>
  </authors>
  <commentList>
    <comment ref="B17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VFR &amp; Business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Assume Business is concentrated in the Primary</t>
        </r>
      </text>
    </comment>
    <comment ref="D1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IMF US-China trade, weighted with Chinese GDP @ 5.8% CAGR
</t>
        </r>
      </text>
    </comment>
    <comment ref="H1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Assume stim for business traffic due to Silicon Valley attraction. NH SFO/SJC-TYO Direct ~ 35% stim. ARC says 19%.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Based on frequency share options to SFO (and via SEA!)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Assume leisure traffic to Silicon Valley will be based on VFR only (not tourism spot)</t>
        </r>
      </text>
    </comment>
    <comment ref="D20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Houshold income growth ($Bn) with Bay Area - China traffic growth @ 6.8% CAGR, e.g people become richer, increase PTF.</t>
        </r>
      </text>
    </comment>
    <comment ref="H20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Stim due to 82% of Chinese population in SJC S/A</t>
        </r>
      </text>
    </comment>
    <comment ref="H21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low Chinese population</t>
        </r>
      </text>
    </comment>
    <comment ref="H22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daily direct flights from SFO</t>
        </r>
      </text>
    </comment>
    <comment ref="D27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IMF US-China trade, weighted with Chinese GDP @ 5.8% CAGR
</t>
        </r>
      </text>
    </comment>
    <comment ref="H27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Assume stim for business traffic due to Silicon Valley attraction. NH SFO/SJC-TYO Direct ~ 35% stim. ARC says 19%.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Stimulated moderately through fares, direct frequency for Chinese residents</t>
        </r>
      </text>
    </comment>
    <comment ref="D29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Houshold income growth ($Bn) with Bay Area - China traffic growth @ 6.8% CAGR, e.g people become richer, increase PTF.</t>
        </r>
      </text>
    </comment>
    <comment ref="H29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Stim due to 82% of Chinese population in SJC S/A</t>
        </r>
      </text>
    </comment>
    <comment ref="H30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low Chinese population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daily direct flights from SFO</t>
        </r>
      </text>
    </comment>
    <comment ref="D40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Houshold income growth ($Bn) with Bay Area - China traffic growth @ 6.8% CAGR, e.g people become richer, increase PTF.</t>
        </r>
      </text>
    </comment>
    <comment ref="D41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Houshold income growth ($Bn) with Bay Area - China traffic growth @ 6.8% CAGR, e.g people become richer, increase PTF.</t>
        </r>
      </text>
    </comment>
  </commentList>
</comments>
</file>

<file path=xl/comments3.xml><?xml version="1.0" encoding="utf-8"?>
<comments xmlns="http://schemas.openxmlformats.org/spreadsheetml/2006/main">
  <authors>
    <author>Oliver Smith</author>
  </authors>
  <commentList>
    <comment ref="B16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Assume Business is concentrated in the Primary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IMF Bay Area trade - careful double check!</t>
        </r>
      </text>
    </comment>
    <comment ref="H16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already accessing through SFO</t>
        </r>
      </text>
    </comment>
    <comment ref="J16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Based on frequency share options to SFO (and via SEA!)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Assume leisure traffic to Silicon Valley will be based on VFR only (not tourism spot)</t>
        </r>
      </text>
    </comment>
    <comment ref="D1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IMF Bay Area trade - careful double check!</t>
        </r>
      </text>
    </comment>
    <comment ref="H1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already accessing through SFO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Based on frequency share options to SFO (and via SEA!)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Stimulated moderately through fares, direct frequency for Chinese residents</t>
        </r>
      </text>
    </comment>
    <comment ref="H20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low Chinese population</t>
        </r>
      </text>
    </comment>
    <comment ref="H21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daily direct flights from SFO</t>
        </r>
      </text>
    </comment>
    <comment ref="B25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Assume Business is concentrated in the Primary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IMF Bay Area trade - careful double check!</t>
        </r>
      </text>
    </comment>
    <comment ref="H25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already accessing through SFO</t>
        </r>
      </text>
    </comment>
    <comment ref="J25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Based on frequency share options to SFO (and via SEA!)</t>
        </r>
      </text>
    </comment>
    <comment ref="B27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Assume leisure traffic to Silicon Valley will be based on VFR only (not tourism spot)</t>
        </r>
      </text>
    </comment>
    <comment ref="D27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IMF Bay Area trade - careful double check!</t>
        </r>
      </text>
    </comment>
    <comment ref="H27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already accessing through SFO</t>
        </r>
      </text>
    </comment>
    <comment ref="J27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Based on frequency share options to SFO (and via SEA!)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Stimulated moderately through fares, direct frequency for Chinese residents</t>
        </r>
      </text>
    </comment>
    <comment ref="H29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low Chinese population</t>
        </r>
      </text>
    </comment>
    <comment ref="H30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No stim due daily direct flights from SFO</t>
        </r>
      </text>
    </comment>
  </commentList>
</comments>
</file>

<file path=xl/comments4.xml><?xml version="1.0" encoding="utf-8"?>
<comments xmlns="http://schemas.openxmlformats.org/spreadsheetml/2006/main">
  <authors>
    <author>Oliver Smith</author>
  </authors>
  <commentList>
    <comment ref="D144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Assume visitor and resident buisness have same travel profile</t>
        </r>
      </text>
    </comment>
  </commentList>
</comments>
</file>

<file path=xl/comments5.xml><?xml version="1.0" encoding="utf-8"?>
<comments xmlns="http://schemas.openxmlformats.org/spreadsheetml/2006/main">
  <authors>
    <author>Oliver Smith</author>
  </authors>
  <commentList>
    <comment ref="G8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Manual edit to remove Indian connections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Manual edit to remove Indian connections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Manual edit to remove Indian connections</t>
        </r>
      </text>
    </comment>
    <comment ref="G13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Manual edit to remove Indian connections</t>
        </r>
      </text>
    </comment>
    <comment ref="G16" authorId="0">
      <text>
        <r>
          <rPr>
            <b/>
            <sz val="9"/>
            <color indexed="81"/>
            <rFont val="Tahoma"/>
            <family val="2"/>
          </rPr>
          <t>Oliver Smith:</t>
        </r>
        <r>
          <rPr>
            <sz val="9"/>
            <color indexed="81"/>
            <rFont val="Tahoma"/>
            <family val="2"/>
          </rPr>
          <t xml:space="preserve">
Manual edit to remove Indian connections</t>
        </r>
      </text>
    </comment>
  </commentList>
</comments>
</file>

<file path=xl/sharedStrings.xml><?xml version="1.0" encoding="utf-8"?>
<sst xmlns="http://schemas.openxmlformats.org/spreadsheetml/2006/main" count="25065" uniqueCount="8277">
  <si>
    <t>Grand Total</t>
  </si>
  <si>
    <t>SYD</t>
  </si>
  <si>
    <t>Original Factor Up</t>
  </si>
  <si>
    <t>"Actual" Factor Up</t>
  </si>
  <si>
    <t>Premium</t>
  </si>
  <si>
    <t>END of SHEET</t>
  </si>
  <si>
    <t>Total</t>
  </si>
  <si>
    <t>LOS</t>
  </si>
  <si>
    <t>ACC</t>
  </si>
  <si>
    <t>ABV</t>
  </si>
  <si>
    <t>DKR</t>
  </si>
  <si>
    <t>NBO</t>
  </si>
  <si>
    <t>ADD</t>
  </si>
  <si>
    <t>DAR</t>
  </si>
  <si>
    <t>ASM</t>
  </si>
  <si>
    <t>MRU</t>
  </si>
  <si>
    <t>MBA</t>
  </si>
  <si>
    <t>JIB</t>
  </si>
  <si>
    <t>SEZ</t>
  </si>
  <si>
    <t>CAI</t>
  </si>
  <si>
    <t>ALG</t>
  </si>
  <si>
    <t>KRT</t>
  </si>
  <si>
    <t>TUN</t>
  </si>
  <si>
    <t>TIP</t>
  </si>
  <si>
    <t>LXR</t>
  </si>
  <si>
    <t>BEN</t>
  </si>
  <si>
    <t>JNB</t>
  </si>
  <si>
    <t>CPT</t>
  </si>
  <si>
    <t>DUR</t>
  </si>
  <si>
    <t>LAD</t>
  </si>
  <si>
    <t>FRU</t>
  </si>
  <si>
    <t>TAS</t>
  </si>
  <si>
    <t>DYU</t>
  </si>
  <si>
    <t>ASB</t>
  </si>
  <si>
    <t>SCO</t>
  </si>
  <si>
    <t>HKG</t>
  </si>
  <si>
    <t>CAN</t>
  </si>
  <si>
    <t>SVX</t>
  </si>
  <si>
    <t>KUF</t>
  </si>
  <si>
    <t>DEL</t>
  </si>
  <si>
    <t>AMD</t>
  </si>
  <si>
    <t>BOM</t>
  </si>
  <si>
    <t>MAA</t>
  </si>
  <si>
    <t>HYD</t>
  </si>
  <si>
    <t>BLR</t>
  </si>
  <si>
    <t>COK</t>
  </si>
  <si>
    <t>KHI</t>
  </si>
  <si>
    <t>LHE</t>
  </si>
  <si>
    <t>CCU</t>
  </si>
  <si>
    <t>ISB</t>
  </si>
  <si>
    <t>TRV</t>
  </si>
  <si>
    <t>DAC</t>
  </si>
  <si>
    <t>KTM</t>
  </si>
  <si>
    <t>CMB</t>
  </si>
  <si>
    <t>PNQ</t>
  </si>
  <si>
    <t>CCJ</t>
  </si>
  <si>
    <t>ATQ</t>
  </si>
  <si>
    <t>GOI</t>
  </si>
  <si>
    <t>IXE</t>
  </si>
  <si>
    <t>KBL</t>
  </si>
  <si>
    <t>PEW</t>
  </si>
  <si>
    <t>LKO</t>
  </si>
  <si>
    <t>JAI</t>
  </si>
  <si>
    <t>MLE</t>
  </si>
  <si>
    <t>CGP</t>
  </si>
  <si>
    <t>UET</t>
  </si>
  <si>
    <t>ZYL</t>
  </si>
  <si>
    <t>LYP</t>
  </si>
  <si>
    <t>MUX</t>
  </si>
  <si>
    <t>TRZ</t>
  </si>
  <si>
    <t>MNL</t>
  </si>
  <si>
    <t>BKK</t>
  </si>
  <si>
    <t>SIN</t>
  </si>
  <si>
    <t>KUL</t>
  </si>
  <si>
    <t>BWN</t>
  </si>
  <si>
    <t>PRG</t>
  </si>
  <si>
    <t>TBS</t>
  </si>
  <si>
    <t>EVN</t>
  </si>
  <si>
    <t>ATH</t>
  </si>
  <si>
    <t>VCE</t>
  </si>
  <si>
    <t>VIE</t>
  </si>
  <si>
    <t>ZRH</t>
  </si>
  <si>
    <t>GVA</t>
  </si>
  <si>
    <t>MAD</t>
  </si>
  <si>
    <t>FRA</t>
  </si>
  <si>
    <t>HAM</t>
  </si>
  <si>
    <t>MUC</t>
  </si>
  <si>
    <t>IST</t>
  </si>
  <si>
    <t>AMS</t>
  </si>
  <si>
    <t>MAN</t>
  </si>
  <si>
    <t>DUS</t>
  </si>
  <si>
    <t>NCE</t>
  </si>
  <si>
    <t>GLA</t>
  </si>
  <si>
    <t>BHX</t>
  </si>
  <si>
    <t>NCL</t>
  </si>
  <si>
    <t>LCA</t>
  </si>
  <si>
    <t>DAM</t>
  </si>
  <si>
    <t>BEY</t>
  </si>
  <si>
    <t>JED</t>
  </si>
  <si>
    <t>AMM</t>
  </si>
  <si>
    <t>BAH</t>
  </si>
  <si>
    <t>KWI</t>
  </si>
  <si>
    <t>ALP</t>
  </si>
  <si>
    <t>RUH</t>
  </si>
  <si>
    <t>DOH</t>
  </si>
  <si>
    <t>AUH</t>
  </si>
  <si>
    <t>MCT</t>
  </si>
  <si>
    <t>DMM</t>
  </si>
  <si>
    <t>ADE</t>
  </si>
  <si>
    <t>SAH</t>
  </si>
  <si>
    <t>MED</t>
  </si>
  <si>
    <t>MHD</t>
  </si>
  <si>
    <t>EBL</t>
  </si>
  <si>
    <t>TBZ</t>
  </si>
  <si>
    <t>SYZ</t>
  </si>
  <si>
    <t>YNB</t>
  </si>
  <si>
    <t>AHB</t>
  </si>
  <si>
    <t>BSR</t>
  </si>
  <si>
    <t>ISU</t>
  </si>
  <si>
    <t>ELQ</t>
  </si>
  <si>
    <t>AWZ</t>
  </si>
  <si>
    <t>MEL</t>
  </si>
  <si>
    <t>BNE</t>
  </si>
  <si>
    <t>PER</t>
  </si>
  <si>
    <t>Unfactored</t>
  </si>
  <si>
    <t>Factored</t>
  </si>
  <si>
    <t>Factored + Premium</t>
  </si>
  <si>
    <t>LAX</t>
  </si>
  <si>
    <t>SFO</t>
  </si>
  <si>
    <t>BRU</t>
  </si>
  <si>
    <t>DXB</t>
  </si>
  <si>
    <t>ATL</t>
  </si>
  <si>
    <t>MSP</t>
  </si>
  <si>
    <t>YVR</t>
  </si>
  <si>
    <t>DUB</t>
  </si>
  <si>
    <t>SEA</t>
  </si>
  <si>
    <t>SLC</t>
  </si>
  <si>
    <t>BOS</t>
  </si>
  <si>
    <t>DFW</t>
  </si>
  <si>
    <t>CVG</t>
  </si>
  <si>
    <t>LAS</t>
  </si>
  <si>
    <t>HNL</t>
  </si>
  <si>
    <t>MEM</t>
  </si>
  <si>
    <t>PHL</t>
  </si>
  <si>
    <t>CPH</t>
  </si>
  <si>
    <t>DEN</t>
  </si>
  <si>
    <t>CLE</t>
  </si>
  <si>
    <t>RDU</t>
  </si>
  <si>
    <t>WAW</t>
  </si>
  <si>
    <t>CLT</t>
  </si>
  <si>
    <t>PIT</t>
  </si>
  <si>
    <t>PHX</t>
  </si>
  <si>
    <t>PDX</t>
  </si>
  <si>
    <t>BCN</t>
  </si>
  <si>
    <t>MIA</t>
  </si>
  <si>
    <t>STL</t>
  </si>
  <si>
    <t>CMH</t>
  </si>
  <si>
    <t>PVD</t>
  </si>
  <si>
    <t>SYR</t>
  </si>
  <si>
    <t>BWI</t>
  </si>
  <si>
    <t>LIT</t>
  </si>
  <si>
    <t>ROC</t>
  </si>
  <si>
    <t>YOW</t>
  </si>
  <si>
    <t>ORF</t>
  </si>
  <si>
    <t>Proposed Schedule</t>
  </si>
  <si>
    <t>Dep. Time</t>
  </si>
  <si>
    <t>Arr. Time</t>
  </si>
  <si>
    <t>Op. Days</t>
  </si>
  <si>
    <t>Aircraft</t>
  </si>
  <si>
    <t>Seats</t>
  </si>
  <si>
    <t>ORD</t>
  </si>
  <si>
    <t>US</t>
  </si>
  <si>
    <t>Forecast</t>
  </si>
  <si>
    <t>Market</t>
  </si>
  <si>
    <t>Compound Growth</t>
  </si>
  <si>
    <t>Demand After Stimulation</t>
  </si>
  <si>
    <t>Capture Rate</t>
  </si>
  <si>
    <t>Point-to-Point Market</t>
  </si>
  <si>
    <t>AAN</t>
  </si>
  <si>
    <t>O&amp;Ds with Direct Competition</t>
  </si>
  <si>
    <t>O&amp;Ds with No Direct Competition</t>
  </si>
  <si>
    <t>Frequency</t>
  </si>
  <si>
    <t>Annual Capacity</t>
  </si>
  <si>
    <t>Seat Factor</t>
  </si>
  <si>
    <t>City Name</t>
  </si>
  <si>
    <t>Direct Service Flag</t>
  </si>
  <si>
    <t>QSI of Total Market</t>
  </si>
  <si>
    <t>Direct Service</t>
  </si>
  <si>
    <t>No Direct Service</t>
  </si>
  <si>
    <t>YYC</t>
  </si>
  <si>
    <t>SAN</t>
  </si>
  <si>
    <t>SAT</t>
  </si>
  <si>
    <t>BNA</t>
  </si>
  <si>
    <t>AUS</t>
  </si>
  <si>
    <t>MSY</t>
  </si>
  <si>
    <t>IND</t>
  </si>
  <si>
    <t>HSV</t>
  </si>
  <si>
    <t>TUS</t>
  </si>
  <si>
    <t>YWG</t>
  </si>
  <si>
    <t>OKC</t>
  </si>
  <si>
    <t>TUL</t>
  </si>
  <si>
    <t>SDF</t>
  </si>
  <si>
    <t>COS</t>
  </si>
  <si>
    <t>ELP</t>
  </si>
  <si>
    <t>BHM</t>
  </si>
  <si>
    <t>OMA</t>
  </si>
  <si>
    <t>TYS</t>
  </si>
  <si>
    <t>ABQ</t>
  </si>
  <si>
    <t>DAY</t>
  </si>
  <si>
    <t>ICT</t>
  </si>
  <si>
    <t>BOI</t>
  </si>
  <si>
    <t>SGF</t>
  </si>
  <si>
    <t>MKE</t>
  </si>
  <si>
    <t>LEX</t>
  </si>
  <si>
    <t>GEG</t>
  </si>
  <si>
    <t>SNA</t>
  </si>
  <si>
    <t>DSM</t>
  </si>
  <si>
    <t>GRR</t>
  </si>
  <si>
    <t>RNO</t>
  </si>
  <si>
    <t>ANC</t>
  </si>
  <si>
    <t>FNT</t>
  </si>
  <si>
    <t>CHA</t>
  </si>
  <si>
    <t>YQR</t>
  </si>
  <si>
    <t>CAK</t>
  </si>
  <si>
    <t>TRI</t>
  </si>
  <si>
    <t>EVV</t>
  </si>
  <si>
    <t>MLI</t>
  </si>
  <si>
    <t>MSN</t>
  </si>
  <si>
    <t>CID</t>
  </si>
  <si>
    <t>FSD</t>
  </si>
  <si>
    <t>FWA</t>
  </si>
  <si>
    <t>MBS</t>
  </si>
  <si>
    <t>LAN</t>
  </si>
  <si>
    <t>SJC</t>
  </si>
  <si>
    <t>SBN</t>
  </si>
  <si>
    <t>TVC</t>
  </si>
  <si>
    <t>MSO</t>
  </si>
  <si>
    <t>GRB</t>
  </si>
  <si>
    <t>FCA</t>
  </si>
  <si>
    <t>LNK</t>
  </si>
  <si>
    <t>RST</t>
  </si>
  <si>
    <t>PIA</t>
  </si>
  <si>
    <t>OGG</t>
  </si>
  <si>
    <t>AZO</t>
  </si>
  <si>
    <t>PSP</t>
  </si>
  <si>
    <t>FAR</t>
  </si>
  <si>
    <t>RAP</t>
  </si>
  <si>
    <t>TOL</t>
  </si>
  <si>
    <t>BMI</t>
  </si>
  <si>
    <t>ATW</t>
  </si>
  <si>
    <t>BZN</t>
  </si>
  <si>
    <t>LSE</t>
  </si>
  <si>
    <t>MHK</t>
  </si>
  <si>
    <t>CMI</t>
  </si>
  <si>
    <t>BIL</t>
  </si>
  <si>
    <t>DLH</t>
  </si>
  <si>
    <t>SPI</t>
  </si>
  <si>
    <t>BIS</t>
  </si>
  <si>
    <t>MTJ</t>
  </si>
  <si>
    <t>JAC</t>
  </si>
  <si>
    <t>EGE</t>
  </si>
  <si>
    <t>MKG</t>
  </si>
  <si>
    <t>ASE</t>
  </si>
  <si>
    <t>LGB</t>
  </si>
  <si>
    <t>PAH</t>
  </si>
  <si>
    <t>DBQ</t>
  </si>
  <si>
    <t>MQT</t>
  </si>
  <si>
    <t>CMX</t>
  </si>
  <si>
    <t>EAU</t>
  </si>
  <si>
    <t>HOU</t>
  </si>
  <si>
    <t>GUM</t>
  </si>
  <si>
    <t>GSP</t>
  </si>
  <si>
    <t>TPE</t>
  </si>
  <si>
    <t>TPA</t>
  </si>
  <si>
    <t>LON</t>
  </si>
  <si>
    <t>THR</t>
  </si>
  <si>
    <t>BJS</t>
  </si>
  <si>
    <t>JKT</t>
  </si>
  <si>
    <t>MOW</t>
  </si>
  <si>
    <t>PAR</t>
  </si>
  <si>
    <t>NYC</t>
  </si>
  <si>
    <t>ROM</t>
  </si>
  <si>
    <t>SHA</t>
  </si>
  <si>
    <t>ALY</t>
  </si>
  <si>
    <t>MIL</t>
  </si>
  <si>
    <t>SEL</t>
  </si>
  <si>
    <t>BAK</t>
  </si>
  <si>
    <t>SAO</t>
  </si>
  <si>
    <t>IEV</t>
  </si>
  <si>
    <t>WAS</t>
  </si>
  <si>
    <t>OSA</t>
  </si>
  <si>
    <t>CAS</t>
  </si>
  <si>
    <t>TYO</t>
  </si>
  <si>
    <t>BUH</t>
  </si>
  <si>
    <t>YTO</t>
  </si>
  <si>
    <t>BER</t>
  </si>
  <si>
    <t>HEL</t>
  </si>
  <si>
    <t>NGO</t>
  </si>
  <si>
    <t>BUD</t>
  </si>
  <si>
    <t>CEB</t>
  </si>
  <si>
    <t>RIX</t>
  </si>
  <si>
    <t>BKI</t>
  </si>
  <si>
    <t>LIS</t>
  </si>
  <si>
    <t>EBB</t>
  </si>
  <si>
    <t>SOF</t>
  </si>
  <si>
    <t>KMG</t>
  </si>
  <si>
    <t>ALA</t>
  </si>
  <si>
    <t>LED</t>
  </si>
  <si>
    <t>TLV</t>
  </si>
  <si>
    <t>KHH</t>
  </si>
  <si>
    <t>SGN</t>
  </si>
  <si>
    <t>DLA</t>
  </si>
  <si>
    <t>JRO</t>
  </si>
  <si>
    <t>WDH</t>
  </si>
  <si>
    <t>City</t>
  </si>
  <si>
    <t>DTT</t>
  </si>
  <si>
    <t>MKC</t>
  </si>
  <si>
    <t>YMQ</t>
  </si>
  <si>
    <t>BUF</t>
  </si>
  <si>
    <t>HFD</t>
  </si>
  <si>
    <t>RIC</t>
  </si>
  <si>
    <t>HPN</t>
  </si>
  <si>
    <t>FYV</t>
  </si>
  <si>
    <t>HAR</t>
  </si>
  <si>
    <t>ORL</t>
  </si>
  <si>
    <t>ABE</t>
  </si>
  <si>
    <t>FLL</t>
  </si>
  <si>
    <t>ALB</t>
  </si>
  <si>
    <t>JAX</t>
  </si>
  <si>
    <t>BTV</t>
  </si>
  <si>
    <t>MEX</t>
  </si>
  <si>
    <t>GSO</t>
  </si>
  <si>
    <t>AVP</t>
  </si>
  <si>
    <t>AUW</t>
  </si>
  <si>
    <t>CHS</t>
  </si>
  <si>
    <t>PWM</t>
  </si>
  <si>
    <t>CRW</t>
  </si>
  <si>
    <t>SAV</t>
  </si>
  <si>
    <t>YEA</t>
  </si>
  <si>
    <t>MHT</t>
  </si>
  <si>
    <t>CUN</t>
  </si>
  <si>
    <t>ROA</t>
  </si>
  <si>
    <t>FMY</t>
  </si>
  <si>
    <t>CAE</t>
  </si>
  <si>
    <t>SJU</t>
  </si>
  <si>
    <t>AVL</t>
  </si>
  <si>
    <t>SAC</t>
  </si>
  <si>
    <t>YQB</t>
  </si>
  <si>
    <t>YXU</t>
  </si>
  <si>
    <t>PNS</t>
  </si>
  <si>
    <t>MYR</t>
  </si>
  <si>
    <t>STO</t>
  </si>
  <si>
    <t>YHZ</t>
  </si>
  <si>
    <t>PBI</t>
  </si>
  <si>
    <t>GDL</t>
  </si>
  <si>
    <t>GUA</t>
  </si>
  <si>
    <t>MBJ</t>
  </si>
  <si>
    <t>PUJ</t>
  </si>
  <si>
    <t>PVR</t>
  </si>
  <si>
    <t>SAL</t>
  </si>
  <si>
    <t>SJD</t>
  </si>
  <si>
    <t>HUX</t>
  </si>
  <si>
    <t>DGO</t>
  </si>
  <si>
    <t>GCM</t>
  </si>
  <si>
    <t>AUA</t>
  </si>
  <si>
    <t>REK</t>
  </si>
  <si>
    <t>City Code</t>
  </si>
  <si>
    <t>Implied Factor Up</t>
  </si>
  <si>
    <t>Forecast (000s)</t>
  </si>
  <si>
    <t>Notes:</t>
  </si>
  <si>
    <t>Nr</t>
  </si>
  <si>
    <t>Segment</t>
  </si>
  <si>
    <t>Average Fare by Booking Class (USD, Oneway)</t>
  </si>
  <si>
    <t>Total Revenue (USD)</t>
  </si>
  <si>
    <t>Average Fare (USD, Oneway)</t>
  </si>
  <si>
    <t>AAE</t>
  </si>
  <si>
    <t>AAL</t>
  </si>
  <si>
    <t>AAQ</t>
  </si>
  <si>
    <t>AAR</t>
  </si>
  <si>
    <t>ABJ</t>
  </si>
  <si>
    <t>ABT</t>
  </si>
  <si>
    <t>ABX</t>
  </si>
  <si>
    <t>ABZ</t>
  </si>
  <si>
    <t>ACA</t>
  </si>
  <si>
    <t>ACE</t>
  </si>
  <si>
    <t>ADA</t>
  </si>
  <si>
    <t>IZM</t>
  </si>
  <si>
    <t>ADL</t>
  </si>
  <si>
    <t>ADZ</t>
  </si>
  <si>
    <t>BUE</t>
  </si>
  <si>
    <t>AER</t>
  </si>
  <si>
    <t>AES</t>
  </si>
  <si>
    <t>AFA</t>
  </si>
  <si>
    <t>AGA</t>
  </si>
  <si>
    <t>AGH</t>
  </si>
  <si>
    <t>AGP</t>
  </si>
  <si>
    <t>AGT</t>
  </si>
  <si>
    <t>AGU</t>
  </si>
  <si>
    <t>AHO</t>
  </si>
  <si>
    <t>AJA</t>
  </si>
  <si>
    <t>AJF</t>
  </si>
  <si>
    <t>AJL</t>
  </si>
  <si>
    <t>AJR</t>
  </si>
  <si>
    <t>AJU</t>
  </si>
  <si>
    <t>AKJ</t>
  </si>
  <si>
    <t>AKL</t>
  </si>
  <si>
    <t>AKX</t>
  </si>
  <si>
    <t>ALC</t>
  </si>
  <si>
    <t>ALF</t>
  </si>
  <si>
    <t>AMI</t>
  </si>
  <si>
    <t>AMQ</t>
  </si>
  <si>
    <t>ANF</t>
  </si>
  <si>
    <t>ANU</t>
  </si>
  <si>
    <t>AOE</t>
  </si>
  <si>
    <t>AOI</t>
  </si>
  <si>
    <t>AOJ</t>
  </si>
  <si>
    <t>AOK</t>
  </si>
  <si>
    <t>AOR</t>
  </si>
  <si>
    <t>APL</t>
  </si>
  <si>
    <t>APW</t>
  </si>
  <si>
    <t>AQI</t>
  </si>
  <si>
    <t>AQJ</t>
  </si>
  <si>
    <t>AQP</t>
  </si>
  <si>
    <t>ARH</t>
  </si>
  <si>
    <t>ARI</t>
  </si>
  <si>
    <t>ARK</t>
  </si>
  <si>
    <t>ARM</t>
  </si>
  <si>
    <t>ASF</t>
  </si>
  <si>
    <t>ASP</t>
  </si>
  <si>
    <t>ASR</t>
  </si>
  <si>
    <t>ASU</t>
  </si>
  <si>
    <t>ASW</t>
  </si>
  <si>
    <t>AXA</t>
  </si>
  <si>
    <t>AXD</t>
  </si>
  <si>
    <t>AXM</t>
  </si>
  <si>
    <t>AXT</t>
  </si>
  <si>
    <t>AYQ</t>
  </si>
  <si>
    <t>AYT</t>
  </si>
  <si>
    <t>BAQ</t>
  </si>
  <si>
    <t>BAV</t>
  </si>
  <si>
    <t>BAX</t>
  </si>
  <si>
    <t>BAY</t>
  </si>
  <si>
    <t>BBA</t>
  </si>
  <si>
    <t>BBI</t>
  </si>
  <si>
    <t>BCD</t>
  </si>
  <si>
    <t>BCM</t>
  </si>
  <si>
    <t>BDA</t>
  </si>
  <si>
    <t>BDB</t>
  </si>
  <si>
    <t>BDQ</t>
  </si>
  <si>
    <t>BDS</t>
  </si>
  <si>
    <t>BEG</t>
  </si>
  <si>
    <t>BEL</t>
  </si>
  <si>
    <t>BES</t>
  </si>
  <si>
    <t>BEW</t>
  </si>
  <si>
    <t>BFN</t>
  </si>
  <si>
    <t>BFS</t>
  </si>
  <si>
    <t>BGA</t>
  </si>
  <si>
    <t>BGF</t>
  </si>
  <si>
    <t>BGI</t>
  </si>
  <si>
    <t>BGO</t>
  </si>
  <si>
    <t>BGW</t>
  </si>
  <si>
    <t>BHE</t>
  </si>
  <si>
    <t>BHI</t>
  </si>
  <si>
    <t>BHJ</t>
  </si>
  <si>
    <t>BHO</t>
  </si>
  <si>
    <t>BHS</t>
  </si>
  <si>
    <t>BHU</t>
  </si>
  <si>
    <t>BHV</t>
  </si>
  <si>
    <t>BIA</t>
  </si>
  <si>
    <t>BIM</t>
  </si>
  <si>
    <t>BIO</t>
  </si>
  <si>
    <t>BIQ</t>
  </si>
  <si>
    <t>BJL</t>
  </si>
  <si>
    <t>BJM</t>
  </si>
  <si>
    <t>BJR</t>
  </si>
  <si>
    <t>BXN</t>
  </si>
  <si>
    <t>BJX</t>
  </si>
  <si>
    <t>BKO</t>
  </si>
  <si>
    <t>BLA</t>
  </si>
  <si>
    <t>BLL</t>
  </si>
  <si>
    <t>BLQ</t>
  </si>
  <si>
    <t>BLZ</t>
  </si>
  <si>
    <t>BME</t>
  </si>
  <si>
    <t>BNK</t>
  </si>
  <si>
    <t>BNN</t>
  </si>
  <si>
    <t>BOB</t>
  </si>
  <si>
    <t>BOD</t>
  </si>
  <si>
    <t>BOG</t>
  </si>
  <si>
    <t>BOH</t>
  </si>
  <si>
    <t>BOJ</t>
  </si>
  <si>
    <t>BON</t>
  </si>
  <si>
    <t>BOO</t>
  </si>
  <si>
    <t>BPN</t>
  </si>
  <si>
    <t>BPS</t>
  </si>
  <si>
    <t>BQN</t>
  </si>
  <si>
    <t>BRC</t>
  </si>
  <si>
    <t>BRE</t>
  </si>
  <si>
    <t>BRI</t>
  </si>
  <si>
    <t>BRM</t>
  </si>
  <si>
    <t>BRN</t>
  </si>
  <si>
    <t>BRQ</t>
  </si>
  <si>
    <t>BRS</t>
  </si>
  <si>
    <t>BSB</t>
  </si>
  <si>
    <t>EAP</t>
  </si>
  <si>
    <t>BTJ</t>
  </si>
  <si>
    <t>BTK</t>
  </si>
  <si>
    <t>BTS</t>
  </si>
  <si>
    <t>BTU</t>
  </si>
  <si>
    <t>BUQ</t>
  </si>
  <si>
    <t>BVE</t>
  </si>
  <si>
    <t>BZE</t>
  </si>
  <si>
    <t>BZO</t>
  </si>
  <si>
    <t>BZV</t>
  </si>
  <si>
    <t>CAG</t>
  </si>
  <si>
    <t>CAP</t>
  </si>
  <si>
    <t>CAY</t>
  </si>
  <si>
    <t>CBB</t>
  </si>
  <si>
    <t>CBR</t>
  </si>
  <si>
    <t>CCP</t>
  </si>
  <si>
    <t>CCS</t>
  </si>
  <si>
    <t>CEI</t>
  </si>
  <si>
    <t>CEK</t>
  </si>
  <si>
    <t>CEN</t>
  </si>
  <si>
    <t>CFE</t>
  </si>
  <si>
    <t>CFS</t>
  </si>
  <si>
    <t>CFU</t>
  </si>
  <si>
    <t>CGB</t>
  </si>
  <si>
    <t>CGN</t>
  </si>
  <si>
    <t>CGO</t>
  </si>
  <si>
    <t>CGQ</t>
  </si>
  <si>
    <t>CGR</t>
  </si>
  <si>
    <t>CGY</t>
  </si>
  <si>
    <t>CHC</t>
  </si>
  <si>
    <t>CHQ</t>
  </si>
  <si>
    <t>CIT</t>
  </si>
  <si>
    <t>CIX</t>
  </si>
  <si>
    <t>CJA</t>
  </si>
  <si>
    <t>CJB</t>
  </si>
  <si>
    <t>CJC</t>
  </si>
  <si>
    <t>CJS</t>
  </si>
  <si>
    <t>CJU</t>
  </si>
  <si>
    <t>CKG</t>
  </si>
  <si>
    <t>CKY</t>
  </si>
  <si>
    <t>CLJ</t>
  </si>
  <si>
    <t>CLO</t>
  </si>
  <si>
    <t>CLQ</t>
  </si>
  <si>
    <t>CLY</t>
  </si>
  <si>
    <t>CME</t>
  </si>
  <si>
    <t>CND</t>
  </si>
  <si>
    <t>BHZ</t>
  </si>
  <si>
    <t>CNQ</t>
  </si>
  <si>
    <t>CNS</t>
  </si>
  <si>
    <t>CNX</t>
  </si>
  <si>
    <t>COO</t>
  </si>
  <si>
    <t>COR</t>
  </si>
  <si>
    <t>CPE</t>
  </si>
  <si>
    <t>CPO</t>
  </si>
  <si>
    <t>CPQ</t>
  </si>
  <si>
    <t>CRA</t>
  </si>
  <si>
    <t>NCP</t>
  </si>
  <si>
    <t>CRV</t>
  </si>
  <si>
    <t>CSX</t>
  </si>
  <si>
    <t>CTA</t>
  </si>
  <si>
    <t>CTG</t>
  </si>
  <si>
    <t>CTM</t>
  </si>
  <si>
    <t>SPK</t>
  </si>
  <si>
    <t>CTU</t>
  </si>
  <si>
    <t>CUC</t>
  </si>
  <si>
    <t>CUE</t>
  </si>
  <si>
    <t>CUL</t>
  </si>
  <si>
    <t>CUR</t>
  </si>
  <si>
    <t>CUU</t>
  </si>
  <si>
    <t>CUZ</t>
  </si>
  <si>
    <t>CVM</t>
  </si>
  <si>
    <t>CWB</t>
  </si>
  <si>
    <t>CWC</t>
  </si>
  <si>
    <t>CWL</t>
  </si>
  <si>
    <t>CXJ</t>
  </si>
  <si>
    <t>CYB</t>
  </si>
  <si>
    <t>CZM</t>
  </si>
  <si>
    <t>DAD</t>
  </si>
  <si>
    <t>DAV</t>
  </si>
  <si>
    <t>DBO</t>
  </si>
  <si>
    <t>DBV</t>
  </si>
  <si>
    <t>DOM</t>
  </si>
  <si>
    <t>DED</t>
  </si>
  <si>
    <t>DGT</t>
  </si>
  <si>
    <t>DHM</t>
  </si>
  <si>
    <t>DIL</t>
  </si>
  <si>
    <t>DIR</t>
  </si>
  <si>
    <t>DIY</t>
  </si>
  <si>
    <t>DJE</t>
  </si>
  <si>
    <t>DJJ</t>
  </si>
  <si>
    <t>DLC</t>
  </si>
  <si>
    <t>DLI</t>
  </si>
  <si>
    <t>DLM</t>
  </si>
  <si>
    <t>DND</t>
  </si>
  <si>
    <t>DNH</t>
  </si>
  <si>
    <t>DNK</t>
  </si>
  <si>
    <t>DNZ</t>
  </si>
  <si>
    <t>DOK</t>
  </si>
  <si>
    <t>DPL</t>
  </si>
  <si>
    <t>DPO</t>
  </si>
  <si>
    <t>DPS</t>
  </si>
  <si>
    <t>DQA</t>
  </si>
  <si>
    <t>DRS</t>
  </si>
  <si>
    <t>DRW</t>
  </si>
  <si>
    <t>DSA</t>
  </si>
  <si>
    <t>DTM</t>
  </si>
  <si>
    <t>DUD</t>
  </si>
  <si>
    <t>DVO</t>
  </si>
  <si>
    <t>DYG</t>
  </si>
  <si>
    <t>EAM</t>
  </si>
  <si>
    <t>EAS</t>
  </si>
  <si>
    <t>ECN</t>
  </si>
  <si>
    <t>EDI</t>
  </si>
  <si>
    <t>EDL</t>
  </si>
  <si>
    <t>EFL</t>
  </si>
  <si>
    <t>EGS</t>
  </si>
  <si>
    <t>EIN</t>
  </si>
  <si>
    <t>EIS</t>
  </si>
  <si>
    <t>EJA</t>
  </si>
  <si>
    <t>ELH</t>
  </si>
  <si>
    <t>ELS</t>
  </si>
  <si>
    <t>NQT</t>
  </si>
  <si>
    <t>EMD</t>
  </si>
  <si>
    <t>MDE</t>
  </si>
  <si>
    <t>ERZ</t>
  </si>
  <si>
    <t>ANK</t>
  </si>
  <si>
    <t>ETH</t>
  </si>
  <si>
    <t>EUN</t>
  </si>
  <si>
    <t>EUX</t>
  </si>
  <si>
    <t>EVE</t>
  </si>
  <si>
    <t>EXT</t>
  </si>
  <si>
    <t>EZS</t>
  </si>
  <si>
    <t>FAE</t>
  </si>
  <si>
    <t>FAO</t>
  </si>
  <si>
    <t>FBM</t>
  </si>
  <si>
    <t>FDF</t>
  </si>
  <si>
    <t>FDH</t>
  </si>
  <si>
    <t>FEZ</t>
  </si>
  <si>
    <t>FIH</t>
  </si>
  <si>
    <t>FKS</t>
  </si>
  <si>
    <t>FLN</t>
  </si>
  <si>
    <t>FLR</t>
  </si>
  <si>
    <t>FMA</t>
  </si>
  <si>
    <t>FMO</t>
  </si>
  <si>
    <t>FNA</t>
  </si>
  <si>
    <t>FNC</t>
  </si>
  <si>
    <t>FOC</t>
  </si>
  <si>
    <t>FOR</t>
  </si>
  <si>
    <t>FPO</t>
  </si>
  <si>
    <t>FRS</t>
  </si>
  <si>
    <t>FSC</t>
  </si>
  <si>
    <t>FSZ</t>
  </si>
  <si>
    <t>FTE</t>
  </si>
  <si>
    <t>FUE</t>
  </si>
  <si>
    <t>FUK</t>
  </si>
  <si>
    <t>GAU</t>
  </si>
  <si>
    <t>GBE</t>
  </si>
  <si>
    <t>GCI</t>
  </si>
  <si>
    <t>GDN</t>
  </si>
  <si>
    <t>GDQ</t>
  </si>
  <si>
    <t>NOU</t>
  </si>
  <si>
    <t>GEO</t>
  </si>
  <si>
    <t>GES</t>
  </si>
  <si>
    <t>GEV</t>
  </si>
  <si>
    <t>GGT</t>
  </si>
  <si>
    <t>GHB</t>
  </si>
  <si>
    <t>GIB</t>
  </si>
  <si>
    <t>RIO</t>
  </si>
  <si>
    <t>GIS</t>
  </si>
  <si>
    <t>GIZ</t>
  </si>
  <si>
    <t>GKA</t>
  </si>
  <si>
    <t>GLT</t>
  </si>
  <si>
    <t>LYS</t>
  </si>
  <si>
    <t>GND</t>
  </si>
  <si>
    <t>GOA</t>
  </si>
  <si>
    <t>GOJ</t>
  </si>
  <si>
    <t>GOT</t>
  </si>
  <si>
    <t>GPS</t>
  </si>
  <si>
    <t>GRJ</t>
  </si>
  <si>
    <t>GRX</t>
  </si>
  <si>
    <t>GRZ</t>
  </si>
  <si>
    <t>GUW</t>
  </si>
  <si>
    <t>GWT</t>
  </si>
  <si>
    <t>GYE</t>
  </si>
  <si>
    <t>GYM</t>
  </si>
  <si>
    <t>GYN</t>
  </si>
  <si>
    <t>GZO</t>
  </si>
  <si>
    <t>GZT</t>
  </si>
  <si>
    <t>HAD</t>
  </si>
  <si>
    <t>HAJ</t>
  </si>
  <si>
    <t>HAK</t>
  </si>
  <si>
    <t>HAN</t>
  </si>
  <si>
    <t>HAS</t>
  </si>
  <si>
    <t>HAU</t>
  </si>
  <si>
    <t>HAV</t>
  </si>
  <si>
    <t>HBA</t>
  </si>
  <si>
    <t>HBX</t>
  </si>
  <si>
    <t>HDS</t>
  </si>
  <si>
    <t>HDY</t>
  </si>
  <si>
    <t>HER</t>
  </si>
  <si>
    <t>HET</t>
  </si>
  <si>
    <t>HFE</t>
  </si>
  <si>
    <t>HFT</t>
  </si>
  <si>
    <t>HGA</t>
  </si>
  <si>
    <t>HGH</t>
  </si>
  <si>
    <t>HGU</t>
  </si>
  <si>
    <t>HIJ</t>
  </si>
  <si>
    <t>HIN</t>
  </si>
  <si>
    <t>HIR</t>
  </si>
  <si>
    <t>HJR</t>
  </si>
  <si>
    <t>HKD</t>
  </si>
  <si>
    <t>HKN</t>
  </si>
  <si>
    <t>HKT</t>
  </si>
  <si>
    <t>HLZ</t>
  </si>
  <si>
    <t>HMO</t>
  </si>
  <si>
    <t>HOR</t>
  </si>
  <si>
    <t>HOV</t>
  </si>
  <si>
    <t>HPH</t>
  </si>
  <si>
    <t>HRB</t>
  </si>
  <si>
    <t>HRE</t>
  </si>
  <si>
    <t>HRG</t>
  </si>
  <si>
    <t>HRK</t>
  </si>
  <si>
    <t>HSG</t>
  </si>
  <si>
    <t>HTI</t>
  </si>
  <si>
    <t>HTY</t>
  </si>
  <si>
    <t>HUY</t>
  </si>
  <si>
    <t>IAS</t>
  </si>
  <si>
    <t>IBE</t>
  </si>
  <si>
    <t>IBR</t>
  </si>
  <si>
    <t>IBZ</t>
  </si>
  <si>
    <t>IDR</t>
  </si>
  <si>
    <t>IFO</t>
  </si>
  <si>
    <t>IGA</t>
  </si>
  <si>
    <t>IGR</t>
  </si>
  <si>
    <t>IGU</t>
  </si>
  <si>
    <t>IKT</t>
  </si>
  <si>
    <t>ILO</t>
  </si>
  <si>
    <t>ILY</t>
  </si>
  <si>
    <t>IMF</t>
  </si>
  <si>
    <t>IMP</t>
  </si>
  <si>
    <t>INC</t>
  </si>
  <si>
    <t>INH</t>
  </si>
  <si>
    <t>INN</t>
  </si>
  <si>
    <t>INV</t>
  </si>
  <si>
    <t>IOA</t>
  </si>
  <si>
    <t>IOM</t>
  </si>
  <si>
    <t>IOS</t>
  </si>
  <si>
    <t>IPC</t>
  </si>
  <si>
    <t>IQQ</t>
  </si>
  <si>
    <t>IQT</t>
  </si>
  <si>
    <t>IVC</t>
  </si>
  <si>
    <t>IVL</t>
  </si>
  <si>
    <t>IXB</t>
  </si>
  <si>
    <t>IXC</t>
  </si>
  <si>
    <t>IXJ</t>
  </si>
  <si>
    <t>IXL</t>
  </si>
  <si>
    <t>IXM</t>
  </si>
  <si>
    <t>IXR</t>
  </si>
  <si>
    <t>IXU</t>
  </si>
  <si>
    <t>IZO</t>
  </si>
  <si>
    <t>JAL</t>
  </si>
  <si>
    <t>JDH</t>
  </si>
  <si>
    <t>JER</t>
  </si>
  <si>
    <t>JGA</t>
  </si>
  <si>
    <t>JHB</t>
  </si>
  <si>
    <t>JIK</t>
  </si>
  <si>
    <t>JJN</t>
  </si>
  <si>
    <t>JKH</t>
  </si>
  <si>
    <t>JMK</t>
  </si>
  <si>
    <t>JMU</t>
  </si>
  <si>
    <t>JNG</t>
  </si>
  <si>
    <t>JOE</t>
  </si>
  <si>
    <t>JOG</t>
  </si>
  <si>
    <t>JOI</t>
  </si>
  <si>
    <t>JPA</t>
  </si>
  <si>
    <t>JTR</t>
  </si>
  <si>
    <t>JUB</t>
  </si>
  <si>
    <t>JUL</t>
  </si>
  <si>
    <t>JYV</t>
  </si>
  <si>
    <t>KAJ</t>
  </si>
  <si>
    <t>KAN</t>
  </si>
  <si>
    <t>KAT</t>
  </si>
  <si>
    <t>KBR</t>
  </si>
  <si>
    <t>KBV</t>
  </si>
  <si>
    <t>KCH</t>
  </si>
  <si>
    <t>KCZ</t>
  </si>
  <si>
    <t>KEF</t>
  </si>
  <si>
    <t>KEJ</t>
  </si>
  <si>
    <t>KGD</t>
  </si>
  <si>
    <t>KGF</t>
  </si>
  <si>
    <t>KGL</t>
  </si>
  <si>
    <t>KGS</t>
  </si>
  <si>
    <t>KHN</t>
  </si>
  <si>
    <t>KHV</t>
  </si>
  <si>
    <t>KIJ</t>
  </si>
  <si>
    <t>KIM</t>
  </si>
  <si>
    <t>KIN</t>
  </si>
  <si>
    <t>KIR</t>
  </si>
  <si>
    <t>KIS</t>
  </si>
  <si>
    <t>KIV</t>
  </si>
  <si>
    <t>KJA</t>
  </si>
  <si>
    <t>KKC</t>
  </si>
  <si>
    <t>KKE</t>
  </si>
  <si>
    <t>KKJ</t>
  </si>
  <si>
    <t>KKN</t>
  </si>
  <si>
    <t>KLO</t>
  </si>
  <si>
    <t>KLR</t>
  </si>
  <si>
    <t>KLU</t>
  </si>
  <si>
    <t>KLX</t>
  </si>
  <si>
    <t>KMI</t>
  </si>
  <si>
    <t>KMJ</t>
  </si>
  <si>
    <t>KMQ</t>
  </si>
  <si>
    <t>KOI</t>
  </si>
  <si>
    <t>KOJ</t>
  </si>
  <si>
    <t>KOW</t>
  </si>
  <si>
    <t>KPO</t>
  </si>
  <si>
    <t>KRK</t>
  </si>
  <si>
    <t>KRN</t>
  </si>
  <si>
    <t>KRP</t>
  </si>
  <si>
    <t>KRR</t>
  </si>
  <si>
    <t>KRS</t>
  </si>
  <si>
    <t>KSC</t>
  </si>
  <si>
    <t>KSU</t>
  </si>
  <si>
    <t>KTA</t>
  </si>
  <si>
    <t>KTW</t>
  </si>
  <si>
    <t>KUA</t>
  </si>
  <si>
    <t>KUH</t>
  </si>
  <si>
    <t>KUN</t>
  </si>
  <si>
    <t>KUO</t>
  </si>
  <si>
    <t>KVA</t>
  </si>
  <si>
    <t>KWA</t>
  </si>
  <si>
    <t>KWE</t>
  </si>
  <si>
    <t>KWJ</t>
  </si>
  <si>
    <t>KWL</t>
  </si>
  <si>
    <t>KYA</t>
  </si>
  <si>
    <t>KZN</t>
  </si>
  <si>
    <t>LAE</t>
  </si>
  <si>
    <t>LAI</t>
  </si>
  <si>
    <t>LAO</t>
  </si>
  <si>
    <t>LAP</t>
  </si>
  <si>
    <t>LBA</t>
  </si>
  <si>
    <t>LBD</t>
  </si>
  <si>
    <t>LBS</t>
  </si>
  <si>
    <t>LBU</t>
  </si>
  <si>
    <t>LBV</t>
  </si>
  <si>
    <t>LCE</t>
  </si>
  <si>
    <t>LCG</t>
  </si>
  <si>
    <t>LDB</t>
  </si>
  <si>
    <t>LDE</t>
  </si>
  <si>
    <t>LEI</t>
  </si>
  <si>
    <t>LEJ</t>
  </si>
  <si>
    <t>LEN</t>
  </si>
  <si>
    <t>LET</t>
  </si>
  <si>
    <t>LFW</t>
  </si>
  <si>
    <t>LGI</t>
  </si>
  <si>
    <t>LGK</t>
  </si>
  <si>
    <t>LGP</t>
  </si>
  <si>
    <t>LHW</t>
  </si>
  <si>
    <t>LIG</t>
  </si>
  <si>
    <t>LIM</t>
  </si>
  <si>
    <t>LIR</t>
  </si>
  <si>
    <t>LJG</t>
  </si>
  <si>
    <t>LJU</t>
  </si>
  <si>
    <t>LLA</t>
  </si>
  <si>
    <t>LLW</t>
  </si>
  <si>
    <t>LMM</t>
  </si>
  <si>
    <t>LNZ</t>
  </si>
  <si>
    <t>LPA</t>
  </si>
  <si>
    <t>LPB</t>
  </si>
  <si>
    <t>LPI</t>
  </si>
  <si>
    <t>LPL</t>
  </si>
  <si>
    <t>LPP</t>
  </si>
  <si>
    <t>LPQ</t>
  </si>
  <si>
    <t>LRM</t>
  </si>
  <si>
    <t>LRT</t>
  </si>
  <si>
    <t>LSC</t>
  </si>
  <si>
    <t>SDZ</t>
  </si>
  <si>
    <t>LSP</t>
  </si>
  <si>
    <t>LST</t>
  </si>
  <si>
    <t>LSY</t>
  </si>
  <si>
    <t>LTO</t>
  </si>
  <si>
    <t>LUG</t>
  </si>
  <si>
    <t>LUN</t>
  </si>
  <si>
    <t>LUX</t>
  </si>
  <si>
    <t>LVI</t>
  </si>
  <si>
    <t>LWO</t>
  </si>
  <si>
    <t>LXA</t>
  </si>
  <si>
    <t>LXS</t>
  </si>
  <si>
    <t>LYA</t>
  </si>
  <si>
    <t>LYB</t>
  </si>
  <si>
    <t>LYG</t>
  </si>
  <si>
    <t>LYI</t>
  </si>
  <si>
    <t>LYR</t>
  </si>
  <si>
    <t>LZC</t>
  </si>
  <si>
    <t>MAB</t>
  </si>
  <si>
    <t>MAG</t>
  </si>
  <si>
    <t>MAH</t>
  </si>
  <si>
    <t>MAJ</t>
  </si>
  <si>
    <t>MAM</t>
  </si>
  <si>
    <t>MAO</t>
  </si>
  <si>
    <t>MAR</t>
  </si>
  <si>
    <t>MAZ</t>
  </si>
  <si>
    <t>MCM</t>
  </si>
  <si>
    <t>MCY</t>
  </si>
  <si>
    <t>MCZ</t>
  </si>
  <si>
    <t>MDC</t>
  </si>
  <si>
    <t>MDQ</t>
  </si>
  <si>
    <t>MDU</t>
  </si>
  <si>
    <t>Chicago</t>
  </si>
  <si>
    <t>MDZ</t>
  </si>
  <si>
    <t>MEC</t>
  </si>
  <si>
    <t>MES</t>
  </si>
  <si>
    <t>MFM</t>
  </si>
  <si>
    <t>MGA</t>
  </si>
  <si>
    <t>MGF</t>
  </si>
  <si>
    <t>MHH</t>
  </si>
  <si>
    <t>MSQ</t>
  </si>
  <si>
    <t>MID</t>
  </si>
  <si>
    <t>MIR</t>
  </si>
  <si>
    <t>MJT</t>
  </si>
  <si>
    <t>MJV</t>
  </si>
  <si>
    <t>MKY</t>
  </si>
  <si>
    <t>MLA</t>
  </si>
  <si>
    <t>MLG</t>
  </si>
  <si>
    <t>MLM</t>
  </si>
  <si>
    <t>MLN</t>
  </si>
  <si>
    <t>MLW</t>
  </si>
  <si>
    <t>MLX</t>
  </si>
  <si>
    <t>MMB</t>
  </si>
  <si>
    <t>MME</t>
  </si>
  <si>
    <t>MMK</t>
  </si>
  <si>
    <t>MMA</t>
  </si>
  <si>
    <t>MNI</t>
  </si>
  <si>
    <t>MOL</t>
  </si>
  <si>
    <t>MOZ</t>
  </si>
  <si>
    <t>MPH</t>
  </si>
  <si>
    <t>MPL</t>
  </si>
  <si>
    <t>MPM</t>
  </si>
  <si>
    <t>MQL</t>
  </si>
  <si>
    <t>MQP</t>
  </si>
  <si>
    <t>MRO</t>
  </si>
  <si>
    <t>MRS</t>
  </si>
  <si>
    <t>MRV</t>
  </si>
  <si>
    <t>MSJ</t>
  </si>
  <si>
    <t>MSU</t>
  </si>
  <si>
    <t>MTR</t>
  </si>
  <si>
    <t>MTS</t>
  </si>
  <si>
    <t>MTT</t>
  </si>
  <si>
    <t>MTY</t>
  </si>
  <si>
    <t>MUB</t>
  </si>
  <si>
    <t>MUN</t>
  </si>
  <si>
    <t>MVD</t>
  </si>
  <si>
    <t>MWZ</t>
  </si>
  <si>
    <t>MXL</t>
  </si>
  <si>
    <t>MYJ</t>
  </si>
  <si>
    <t>MYY</t>
  </si>
  <si>
    <t>MZL</t>
  </si>
  <si>
    <t>MZT</t>
  </si>
  <si>
    <t>NAG</t>
  </si>
  <si>
    <t>NAN</t>
  </si>
  <si>
    <t>NAP</t>
  </si>
  <si>
    <t>NAS</t>
  </si>
  <si>
    <t>NAT</t>
  </si>
  <si>
    <t>NBC</t>
  </si>
  <si>
    <t>NCY</t>
  </si>
  <si>
    <t>NDG</t>
  </si>
  <si>
    <t>NDJ</t>
  </si>
  <si>
    <t>NEV</t>
  </si>
  <si>
    <t>NGB</t>
  </si>
  <si>
    <t>NGS</t>
  </si>
  <si>
    <t>NIM</t>
  </si>
  <si>
    <t>NJC</t>
  </si>
  <si>
    <t>NJF</t>
  </si>
  <si>
    <t>NKC</t>
  </si>
  <si>
    <t>NKG</t>
  </si>
  <si>
    <t>NLA</t>
  </si>
  <si>
    <t>NLD</t>
  </si>
  <si>
    <t>NNG</t>
  </si>
  <si>
    <t>NOC</t>
  </si>
  <si>
    <t>NOZ</t>
  </si>
  <si>
    <t>NPE</t>
  </si>
  <si>
    <t>NPL</t>
  </si>
  <si>
    <t>NQN</t>
  </si>
  <si>
    <t>NQY</t>
  </si>
  <si>
    <t>NRK</t>
  </si>
  <si>
    <t>YAO</t>
  </si>
  <si>
    <t>NSN</t>
  </si>
  <si>
    <t>NTE</t>
  </si>
  <si>
    <t>NTL</t>
  </si>
  <si>
    <t>NUE</t>
  </si>
  <si>
    <t>NVA</t>
  </si>
  <si>
    <t>NVT</t>
  </si>
  <si>
    <t>NWI</t>
  </si>
  <si>
    <t>OAX</t>
  </si>
  <si>
    <t>OBO</t>
  </si>
  <si>
    <t>ODS</t>
  </si>
  <si>
    <t>OER</t>
  </si>
  <si>
    <t>OHD</t>
  </si>
  <si>
    <t>OIT</t>
  </si>
  <si>
    <t>OKA</t>
  </si>
  <si>
    <t>OKJ</t>
  </si>
  <si>
    <t>OLB</t>
  </si>
  <si>
    <t>OMR</t>
  </si>
  <si>
    <t>OMS</t>
  </si>
  <si>
    <t>OOL</t>
  </si>
  <si>
    <t>OPO</t>
  </si>
  <si>
    <t>ORK</t>
  </si>
  <si>
    <t>ORN</t>
  </si>
  <si>
    <t>OSD</t>
  </si>
  <si>
    <t>OSL</t>
  </si>
  <si>
    <t>OSR</t>
  </si>
  <si>
    <t>OSS</t>
  </si>
  <si>
    <t>OUA</t>
  </si>
  <si>
    <t>OUD</t>
  </si>
  <si>
    <t>OUL</t>
  </si>
  <si>
    <t>OVB</t>
  </si>
  <si>
    <t>OVD</t>
  </si>
  <si>
    <t>OXB</t>
  </si>
  <si>
    <t>OZC</t>
  </si>
  <si>
    <t>OZZ</t>
  </si>
  <si>
    <t>PTY</t>
  </si>
  <si>
    <t>PAD</t>
  </si>
  <si>
    <t>PAP</t>
  </si>
  <si>
    <t>PAS</t>
  </si>
  <si>
    <t>PAT</t>
  </si>
  <si>
    <t>PAZ</t>
  </si>
  <si>
    <t>PBC</t>
  </si>
  <si>
    <t>PBD</t>
  </si>
  <si>
    <t>PBM</t>
  </si>
  <si>
    <t>PCL</t>
  </si>
  <si>
    <t>PDG</t>
  </si>
  <si>
    <t>PDL</t>
  </si>
  <si>
    <t>PDP</t>
  </si>
  <si>
    <t>PEE</t>
  </si>
  <si>
    <t>PEG</t>
  </si>
  <si>
    <t>PEI</t>
  </si>
  <si>
    <t>PEM</t>
  </si>
  <si>
    <t>PEN</t>
  </si>
  <si>
    <t>PFB</t>
  </si>
  <si>
    <t>PFO</t>
  </si>
  <si>
    <t>PGF</t>
  </si>
  <si>
    <t>PHC</t>
  </si>
  <si>
    <t>PHE</t>
  </si>
  <si>
    <t>PHW</t>
  </si>
  <si>
    <t>PIU</t>
  </si>
  <si>
    <t>PKC</t>
  </si>
  <si>
    <t>PKU</t>
  </si>
  <si>
    <t>PLQ</t>
  </si>
  <si>
    <t>PLS</t>
  </si>
  <si>
    <t>PLZ</t>
  </si>
  <si>
    <t>PMC</t>
  </si>
  <si>
    <t>PMI</t>
  </si>
  <si>
    <t>PMO</t>
  </si>
  <si>
    <t>PMR</t>
  </si>
  <si>
    <t>PMV</t>
  </si>
  <si>
    <t>PMW</t>
  </si>
  <si>
    <t>PNA</t>
  </si>
  <si>
    <t>PNH</t>
  </si>
  <si>
    <t>PNI</t>
  </si>
  <si>
    <t>PNR</t>
  </si>
  <si>
    <t>PNZ</t>
  </si>
  <si>
    <t>POA</t>
  </si>
  <si>
    <t>POL</t>
  </si>
  <si>
    <t>POM</t>
  </si>
  <si>
    <t>POP</t>
  </si>
  <si>
    <t>POS</t>
  </si>
  <si>
    <t>POZ</t>
  </si>
  <si>
    <t>PPG</t>
  </si>
  <si>
    <t>PPP</t>
  </si>
  <si>
    <t>PPS</t>
  </si>
  <si>
    <t>PPT</t>
  </si>
  <si>
    <t>PQQ</t>
  </si>
  <si>
    <t>PRN</t>
  </si>
  <si>
    <t>PSA</t>
  </si>
  <si>
    <t>PSE</t>
  </si>
  <si>
    <t>PSO</t>
  </si>
  <si>
    <t>PSR</t>
  </si>
  <si>
    <t>PSS</t>
  </si>
  <si>
    <t>PTG</t>
  </si>
  <si>
    <t>PTP</t>
  </si>
  <si>
    <t>PUF</t>
  </si>
  <si>
    <t>PUQ</t>
  </si>
  <si>
    <t>PUS</t>
  </si>
  <si>
    <t>PUY</t>
  </si>
  <si>
    <t>PVH</t>
  </si>
  <si>
    <t>PXM</t>
  </si>
  <si>
    <t>PZB</t>
  </si>
  <si>
    <t>PZO</t>
  </si>
  <si>
    <t>QRO</t>
  </si>
  <si>
    <t>RAI</t>
  </si>
  <si>
    <t>RAJ</t>
  </si>
  <si>
    <t>RAK</t>
  </si>
  <si>
    <t>RAO</t>
  </si>
  <si>
    <t>RAR</t>
  </si>
  <si>
    <t>RBA</t>
  </si>
  <si>
    <t>RBR</t>
  </si>
  <si>
    <t>RCB</t>
  </si>
  <si>
    <t>RCH</t>
  </si>
  <si>
    <t>REC</t>
  </si>
  <si>
    <t>REG</t>
  </si>
  <si>
    <t>REL</t>
  </si>
  <si>
    <t>REN</t>
  </si>
  <si>
    <t>REP</t>
  </si>
  <si>
    <t>RES</t>
  </si>
  <si>
    <t>REX</t>
  </si>
  <si>
    <t>RFP</t>
  </si>
  <si>
    <t>RGI</t>
  </si>
  <si>
    <t>RGN</t>
  </si>
  <si>
    <t>RHO</t>
  </si>
  <si>
    <t>RJA</t>
  </si>
  <si>
    <t>RJK</t>
  </si>
  <si>
    <t>RJL</t>
  </si>
  <si>
    <t>RLG</t>
  </si>
  <si>
    <t>RMI</t>
  </si>
  <si>
    <t>RMQ</t>
  </si>
  <si>
    <t>RNB</t>
  </si>
  <si>
    <t>RNN</t>
  </si>
  <si>
    <t>RNS</t>
  </si>
  <si>
    <t>ROK</t>
  </si>
  <si>
    <t>ROP</t>
  </si>
  <si>
    <t>ROR</t>
  </si>
  <si>
    <t>ROS</t>
  </si>
  <si>
    <t>ROT</t>
  </si>
  <si>
    <t>ROV</t>
  </si>
  <si>
    <t>RPR</t>
  </si>
  <si>
    <t>RSD</t>
  </si>
  <si>
    <t>RSU</t>
  </si>
  <si>
    <t>RTB</t>
  </si>
  <si>
    <t>RTM</t>
  </si>
  <si>
    <t>RUN</t>
  </si>
  <si>
    <t>RVN</t>
  </si>
  <si>
    <t>RYK</t>
  </si>
  <si>
    <t>RZE</t>
  </si>
  <si>
    <t>SAB</t>
  </si>
  <si>
    <t>SAP</t>
  </si>
  <si>
    <t>SBH</t>
  </si>
  <si>
    <t>SBZ</t>
  </si>
  <si>
    <t>SCL</t>
  </si>
  <si>
    <t>SCN</t>
  </si>
  <si>
    <t>SCQ</t>
  </si>
  <si>
    <t>SCV</t>
  </si>
  <si>
    <t>SCW</t>
  </si>
  <si>
    <t>SDD</t>
  </si>
  <si>
    <t>SDE</t>
  </si>
  <si>
    <t>SDJ</t>
  </si>
  <si>
    <t>SDK</t>
  </si>
  <si>
    <t>SDL</t>
  </si>
  <si>
    <t>SDQ</t>
  </si>
  <si>
    <t>SDR</t>
  </si>
  <si>
    <t>SFN</t>
  </si>
  <si>
    <t>SFT</t>
  </si>
  <si>
    <t>SGC</t>
  </si>
  <si>
    <t>SHE</t>
  </si>
  <si>
    <t>SHM</t>
  </si>
  <si>
    <t>SIP</t>
  </si>
  <si>
    <t>SJJ</t>
  </si>
  <si>
    <t>SJO</t>
  </si>
  <si>
    <t>SJP</t>
  </si>
  <si>
    <t>SKB</t>
  </si>
  <si>
    <t>SKG</t>
  </si>
  <si>
    <t>SKP</t>
  </si>
  <si>
    <t>SLA</t>
  </si>
  <si>
    <t>SLL</t>
  </si>
  <si>
    <t>SLM</t>
  </si>
  <si>
    <t>SLP</t>
  </si>
  <si>
    <t>SLU</t>
  </si>
  <si>
    <t>SLW</t>
  </si>
  <si>
    <t>SLZ</t>
  </si>
  <si>
    <t>SMI</t>
  </si>
  <si>
    <t>SMR</t>
  </si>
  <si>
    <t>SNN</t>
  </si>
  <si>
    <t>SOC</t>
  </si>
  <si>
    <t>SOG</t>
  </si>
  <si>
    <t>SON</t>
  </si>
  <si>
    <t>SOU</t>
  </si>
  <si>
    <t>STT</t>
  </si>
  <si>
    <t>SPC</t>
  </si>
  <si>
    <t>SPN</t>
  </si>
  <si>
    <t>SPU</t>
  </si>
  <si>
    <t>SRE</t>
  </si>
  <si>
    <t>SRG</t>
  </si>
  <si>
    <t>SRZ</t>
  </si>
  <si>
    <t>SSA</t>
  </si>
  <si>
    <t>STX</t>
  </si>
  <si>
    <t>SSG</t>
  </si>
  <si>
    <t>SSH</t>
  </si>
  <si>
    <t>STI</t>
  </si>
  <si>
    <t>STM</t>
  </si>
  <si>
    <t>STR</t>
  </si>
  <si>
    <t>STV</t>
  </si>
  <si>
    <t>SUB</t>
  </si>
  <si>
    <t>SUF</t>
  </si>
  <si>
    <t>SUJ</t>
  </si>
  <si>
    <t>SUV</t>
  </si>
  <si>
    <t>SVD</t>
  </si>
  <si>
    <t>SVG</t>
  </si>
  <si>
    <t>SVJ</t>
  </si>
  <si>
    <t>SVQ</t>
  </si>
  <si>
    <t>SVU</t>
  </si>
  <si>
    <t>SWA</t>
  </si>
  <si>
    <t>SXB</t>
  </si>
  <si>
    <t>SXM</t>
  </si>
  <si>
    <t>SXR</t>
  </si>
  <si>
    <t>SYO</t>
  </si>
  <si>
    <t>SYX</t>
  </si>
  <si>
    <t>SYY</t>
  </si>
  <si>
    <t>SZG</t>
  </si>
  <si>
    <t>SZX</t>
  </si>
  <si>
    <t>SZZ</t>
  </si>
  <si>
    <t>TAB</t>
  </si>
  <si>
    <t>TAC</t>
  </si>
  <si>
    <t>TAE</t>
  </si>
  <si>
    <t>TAG</t>
  </si>
  <si>
    <t>TAK</t>
  </si>
  <si>
    <t>TAM</t>
  </si>
  <si>
    <t>TAO</t>
  </si>
  <si>
    <t>TAP</t>
  </si>
  <si>
    <t>TAY</t>
  </si>
  <si>
    <t>TBU</t>
  </si>
  <si>
    <t>TCB</t>
  </si>
  <si>
    <t>TCQ</t>
  </si>
  <si>
    <t>TER</t>
  </si>
  <si>
    <t>TCI</t>
  </si>
  <si>
    <t>TGD</t>
  </si>
  <si>
    <t>TGG</t>
  </si>
  <si>
    <t>TGM</t>
  </si>
  <si>
    <t>TGU</t>
  </si>
  <si>
    <t>TGZ</t>
  </si>
  <si>
    <t>THE</t>
  </si>
  <si>
    <t>TIA</t>
  </si>
  <si>
    <t>TIJ</t>
  </si>
  <si>
    <t>TIM</t>
  </si>
  <si>
    <t>TIN</t>
  </si>
  <si>
    <t>TIR</t>
  </si>
  <si>
    <t>TIU</t>
  </si>
  <si>
    <t>TIV</t>
  </si>
  <si>
    <t>TJA</t>
  </si>
  <si>
    <t>TJM</t>
  </si>
  <si>
    <t>TKK</t>
  </si>
  <si>
    <t>TKQ</t>
  </si>
  <si>
    <t>TKS</t>
  </si>
  <si>
    <t>TKU</t>
  </si>
  <si>
    <t>TLL</t>
  </si>
  <si>
    <t>TLM</t>
  </si>
  <si>
    <t>TLN</t>
  </si>
  <si>
    <t>TLS</t>
  </si>
  <si>
    <t>TMM</t>
  </si>
  <si>
    <t>TMP</t>
  </si>
  <si>
    <t>TMS</t>
  </si>
  <si>
    <t>TMW</t>
  </si>
  <si>
    <t>TNA</t>
  </si>
  <si>
    <t>TNG</t>
  </si>
  <si>
    <t>TNR</t>
  </si>
  <si>
    <t>TOF</t>
  </si>
  <si>
    <t>TOS</t>
  </si>
  <si>
    <t>TOY</t>
  </si>
  <si>
    <t>TPP</t>
  </si>
  <si>
    <t>TPQ</t>
  </si>
  <si>
    <t>TRC</t>
  </si>
  <si>
    <t>TRD</t>
  </si>
  <si>
    <t>TRG</t>
  </si>
  <si>
    <t>TRN</t>
  </si>
  <si>
    <t>TRO</t>
  </si>
  <si>
    <t>TRS</t>
  </si>
  <si>
    <t>TRU</t>
  </si>
  <si>
    <t>TRW</t>
  </si>
  <si>
    <t>TSE</t>
  </si>
  <si>
    <t>TSN</t>
  </si>
  <si>
    <t>TSR</t>
  </si>
  <si>
    <t>TSV</t>
  </si>
  <si>
    <t>TTJ</t>
  </si>
  <si>
    <t>TUC</t>
  </si>
  <si>
    <t>TUO</t>
  </si>
  <si>
    <t>TUU</t>
  </si>
  <si>
    <t>TVU</t>
  </si>
  <si>
    <t>TWU</t>
  </si>
  <si>
    <t>TYN</t>
  </si>
  <si>
    <t>TZX</t>
  </si>
  <si>
    <t>UAQ</t>
  </si>
  <si>
    <t>UBA</t>
  </si>
  <si>
    <t>UBJ</t>
  </si>
  <si>
    <t>UBP</t>
  </si>
  <si>
    <t>UDI</t>
  </si>
  <si>
    <t>UDJ</t>
  </si>
  <si>
    <t>UDR</t>
  </si>
  <si>
    <t>UFA</t>
  </si>
  <si>
    <t>UIO</t>
  </si>
  <si>
    <t>UIP</t>
  </si>
  <si>
    <t>UKK</t>
  </si>
  <si>
    <t>ULN</t>
  </si>
  <si>
    <t>UME</t>
  </si>
  <si>
    <t>UPG</t>
  </si>
  <si>
    <t>URA</t>
  </si>
  <si>
    <t>URC</t>
  </si>
  <si>
    <t>URT</t>
  </si>
  <si>
    <t>USH</t>
  </si>
  <si>
    <t>USM</t>
  </si>
  <si>
    <t>USN</t>
  </si>
  <si>
    <t>UTH</t>
  </si>
  <si>
    <t>UTN</t>
  </si>
  <si>
    <t>UTT</t>
  </si>
  <si>
    <t>UUD</t>
  </si>
  <si>
    <t>UUS</t>
  </si>
  <si>
    <t>VAA</t>
  </si>
  <si>
    <t>VAN</t>
  </si>
  <si>
    <t>VAR</t>
  </si>
  <si>
    <t>VRN</t>
  </si>
  <si>
    <t>VBY</t>
  </si>
  <si>
    <t>VCA</t>
  </si>
  <si>
    <t>VER</t>
  </si>
  <si>
    <t>VFA</t>
  </si>
  <si>
    <t>VGA</t>
  </si>
  <si>
    <t>VGO</t>
  </si>
  <si>
    <t>VIG</t>
  </si>
  <si>
    <t>VIJ</t>
  </si>
  <si>
    <t>VIX</t>
  </si>
  <si>
    <t>VLC</t>
  </si>
  <si>
    <t>VLI</t>
  </si>
  <si>
    <t>VLL</t>
  </si>
  <si>
    <t>VLN</t>
  </si>
  <si>
    <t>VNO</t>
  </si>
  <si>
    <t>VNS</t>
  </si>
  <si>
    <t>VOG</t>
  </si>
  <si>
    <t>VQS</t>
  </si>
  <si>
    <t>VRA</t>
  </si>
  <si>
    <t>VSA</t>
  </si>
  <si>
    <t>VTE</t>
  </si>
  <si>
    <t>VTZ</t>
  </si>
  <si>
    <t>VUP</t>
  </si>
  <si>
    <t>VVO</t>
  </si>
  <si>
    <t>VXE</t>
  </si>
  <si>
    <t>VXO</t>
  </si>
  <si>
    <t>WAG</t>
  </si>
  <si>
    <t>WEF</t>
  </si>
  <si>
    <t>WEH</t>
  </si>
  <si>
    <t>WGA</t>
  </si>
  <si>
    <t>WHK</t>
  </si>
  <si>
    <t>WLG</t>
  </si>
  <si>
    <t>WNZ</t>
  </si>
  <si>
    <t>WRE</t>
  </si>
  <si>
    <t>WRO</t>
  </si>
  <si>
    <t>WSZ</t>
  </si>
  <si>
    <t>WUH</t>
  </si>
  <si>
    <t>WUX</t>
  </si>
  <si>
    <t>WVB</t>
  </si>
  <si>
    <t>WYA</t>
  </si>
  <si>
    <t>XFN</t>
  </si>
  <si>
    <t>XIL</t>
  </si>
  <si>
    <t>SIA</t>
  </si>
  <si>
    <t>XMN</t>
  </si>
  <si>
    <t>XNN</t>
  </si>
  <si>
    <t>XRY</t>
  </si>
  <si>
    <t>XSC</t>
  </si>
  <si>
    <t>XUZ</t>
  </si>
  <si>
    <t>YAM</t>
  </si>
  <si>
    <t>YAP</t>
  </si>
  <si>
    <t>YBC</t>
  </si>
  <si>
    <t>YBG</t>
  </si>
  <si>
    <t>YBL</t>
  </si>
  <si>
    <t>YBP</t>
  </si>
  <si>
    <t>YBX</t>
  </si>
  <si>
    <t>YCD</t>
  </si>
  <si>
    <t>YCG</t>
  </si>
  <si>
    <t>YDF</t>
  </si>
  <si>
    <t>YDQ</t>
  </si>
  <si>
    <t>YFB</t>
  </si>
  <si>
    <t>YFC</t>
  </si>
  <si>
    <t>YFO</t>
  </si>
  <si>
    <t>YGJ</t>
  </si>
  <si>
    <t>YGK</t>
  </si>
  <si>
    <t>YGP</t>
  </si>
  <si>
    <t>YGR</t>
  </si>
  <si>
    <t>YHD</t>
  </si>
  <si>
    <t>YIH</t>
  </si>
  <si>
    <t>YKA</t>
  </si>
  <si>
    <t>YKF</t>
  </si>
  <si>
    <t>YLW</t>
  </si>
  <si>
    <t>YMM</t>
  </si>
  <si>
    <t>YNJ</t>
  </si>
  <si>
    <t>YNT</t>
  </si>
  <si>
    <t>YPR</t>
  </si>
  <si>
    <t>YPW</t>
  </si>
  <si>
    <t>YQD</t>
  </si>
  <si>
    <t>YQG</t>
  </si>
  <si>
    <t>YQK</t>
  </si>
  <si>
    <t>YQL</t>
  </si>
  <si>
    <t>YQM</t>
  </si>
  <si>
    <t>YQQ</t>
  </si>
  <si>
    <t>YQT</t>
  </si>
  <si>
    <t>YQU</t>
  </si>
  <si>
    <t>YQX</t>
  </si>
  <si>
    <t>YQY</t>
  </si>
  <si>
    <t>YQZ</t>
  </si>
  <si>
    <t>YRL</t>
  </si>
  <si>
    <t>YSB</t>
  </si>
  <si>
    <t>YSJ</t>
  </si>
  <si>
    <t>YTH</t>
  </si>
  <si>
    <t>YTS</t>
  </si>
  <si>
    <t>YUY</t>
  </si>
  <si>
    <t>YVO</t>
  </si>
  <si>
    <t>YYJ</t>
  </si>
  <si>
    <t>YWK</t>
  </si>
  <si>
    <t>YWL</t>
  </si>
  <si>
    <t>YXC</t>
  </si>
  <si>
    <t>YXE</t>
  </si>
  <si>
    <t>YXH</t>
  </si>
  <si>
    <t>YXJ</t>
  </si>
  <si>
    <t>YXL</t>
  </si>
  <si>
    <t>YXS</t>
  </si>
  <si>
    <t>YXT</t>
  </si>
  <si>
    <t>YXX</t>
  </si>
  <si>
    <t>YXY</t>
  </si>
  <si>
    <t>YYB</t>
  </si>
  <si>
    <t>YYD</t>
  </si>
  <si>
    <t>YYE</t>
  </si>
  <si>
    <t>YYF</t>
  </si>
  <si>
    <t>YYG</t>
  </si>
  <si>
    <t>YYR</t>
  </si>
  <si>
    <t>YYT</t>
  </si>
  <si>
    <t>YYY</t>
  </si>
  <si>
    <t>YZF</t>
  </si>
  <si>
    <t>YZP</t>
  </si>
  <si>
    <t>YZR</t>
  </si>
  <si>
    <t>YZV</t>
  </si>
  <si>
    <t>ZAD</t>
  </si>
  <si>
    <t>ZAG</t>
  </si>
  <si>
    <t>ZAL</t>
  </si>
  <si>
    <t>ZAM</t>
  </si>
  <si>
    <t>ZAZ</t>
  </si>
  <si>
    <t>ZBF</t>
  </si>
  <si>
    <t>ZCL</t>
  </si>
  <si>
    <t>ZCO</t>
  </si>
  <si>
    <t>ZHA</t>
  </si>
  <si>
    <t>ZIH</t>
  </si>
  <si>
    <t>ZLO</t>
  </si>
  <si>
    <t>ZNZ</t>
  </si>
  <si>
    <t>ZOS</t>
  </si>
  <si>
    <t>ZQN</t>
  </si>
  <si>
    <t>ZSA</t>
  </si>
  <si>
    <t>ZSE</t>
  </si>
  <si>
    <t>ZTH</t>
  </si>
  <si>
    <t>ZUH</t>
  </si>
  <si>
    <t>Country</t>
  </si>
  <si>
    <t>Source: Travelport MIDT Data for period Nov09-Oct10, AviaSolutions Estimates</t>
  </si>
  <si>
    <t>Total Passengers (000s)</t>
  </si>
  <si>
    <t>Annual MIDT Bookings (000s)</t>
  </si>
  <si>
    <t>Estimated Annual Pax (000s)</t>
  </si>
  <si>
    <t>Estimated Pax per Day Each Way</t>
  </si>
  <si>
    <t>Note:</t>
  </si>
  <si>
    <t>MIDT bookings have been adjusted to reflect estimates of MIDT market penetration.</t>
  </si>
  <si>
    <t>Only onward markets which are served from Dubai/Chicago and are geographically convenient have been considered.</t>
  </si>
  <si>
    <t>Total Passengers</t>
  </si>
  <si>
    <t>Average Fare</t>
  </si>
  <si>
    <t>Oneway</t>
  </si>
  <si>
    <t>Column Nr</t>
  </si>
  <si>
    <t>Bookings Distribution</t>
  </si>
  <si>
    <t>Class 2</t>
  </si>
  <si>
    <t>Class 3</t>
  </si>
  <si>
    <t>Class 4</t>
  </si>
  <si>
    <t>Class 5</t>
  </si>
  <si>
    <t>Total Pax</t>
  </si>
  <si>
    <t>Other</t>
  </si>
  <si>
    <t>Average Oneway Fare (USD)</t>
  </si>
  <si>
    <t>Average Oneway Fare</t>
  </si>
  <si>
    <t>Average Fare Prem</t>
  </si>
  <si>
    <t>Average Fare 2</t>
  </si>
  <si>
    <t>Average Fare 3</t>
  </si>
  <si>
    <t>Average Fare 4</t>
  </si>
  <si>
    <t>Average Fare 5</t>
  </si>
  <si>
    <t>% Prem</t>
  </si>
  <si>
    <t>% Class 2</t>
  </si>
  <si>
    <t>% Class 3</t>
  </si>
  <si>
    <t>% Class 4</t>
  </si>
  <si>
    <t>% Class 5</t>
  </si>
  <si>
    <t>Passengers by Booking Class (000s)</t>
  </si>
  <si>
    <t>Estimated Average Fare (USD, Oneway)</t>
  </si>
  <si>
    <t>Premium and Full Fare Economy Share</t>
  </si>
  <si>
    <t>Sector</t>
  </si>
  <si>
    <t>Annual Seats</t>
  </si>
  <si>
    <t>Annual Pax</t>
  </si>
  <si>
    <t>Key Market Metrics</t>
  </si>
  <si>
    <t>US Point of Sale</t>
  </si>
  <si>
    <t>Adjusted QSI</t>
  </si>
  <si>
    <t>Ceiling</t>
  </si>
  <si>
    <t>IATA Stimulation Curve</t>
  </si>
  <si>
    <t>Source: IATA</t>
  </si>
  <si>
    <t>Existing Indirect Passengers (000)</t>
  </si>
  <si>
    <t>Stimulation Factor</t>
  </si>
  <si>
    <t>Formula:</t>
  </si>
  <si>
    <r>
      <t>y = 4.227x</t>
    </r>
    <r>
      <rPr>
        <vertAlign val="superscript"/>
        <sz val="10"/>
        <color theme="1"/>
        <rFont val="Arial"/>
        <family val="2"/>
      </rPr>
      <t>-0.28</t>
    </r>
  </si>
  <si>
    <t>Implied Stimulation Factor</t>
  </si>
  <si>
    <t>Weekly Frequency</t>
  </si>
  <si>
    <t>-</t>
  </si>
  <si>
    <t>Annual Forecast</t>
  </si>
  <si>
    <t>Seasonality Adjusted Forecast</t>
  </si>
  <si>
    <t>Airline Name</t>
  </si>
  <si>
    <t>Airline Home Airport</t>
  </si>
  <si>
    <t>Destination Airport</t>
  </si>
  <si>
    <t>Forecast Year</t>
  </si>
  <si>
    <t>Destination Airport Code</t>
  </si>
  <si>
    <t>Airline Home Airport Code</t>
  </si>
  <si>
    <t>Service Start Date</t>
  </si>
  <si>
    <t>Service End Date</t>
  </si>
  <si>
    <t>Table may have to be manually updated, e.g. more or less options.</t>
  </si>
  <si>
    <t>Table may have to be manually updated, e.g. include more connecting points.</t>
  </si>
  <si>
    <t>Table may have to be manually updated, e.g. include more or less destinations.</t>
  </si>
  <si>
    <t>Notes need to be manually updated.</t>
  </si>
  <si>
    <t>Seat Capacity</t>
  </si>
  <si>
    <t>Base Direct Demand</t>
  </si>
  <si>
    <t>Base Indirect Demand</t>
  </si>
  <si>
    <t>Base Total Demand</t>
  </si>
  <si>
    <t>Selected</t>
  </si>
  <si>
    <t>QSI Score by Frequency</t>
  </si>
  <si>
    <t>QSI</t>
  </si>
  <si>
    <t>Direct Demand</t>
  </si>
  <si>
    <t>Indirect Demand</t>
  </si>
  <si>
    <t>Total Demand</t>
  </si>
  <si>
    <t>Adjusted Annual Forecast</t>
  </si>
  <si>
    <t>Adjustments</t>
  </si>
  <si>
    <t>QSI Adjustment</t>
  </si>
  <si>
    <t>Departure Time from Home Airport</t>
  </si>
  <si>
    <t>Arrival Time at Destination Airport</t>
  </si>
  <si>
    <t>Departure Time from Destination Airport</t>
  </si>
  <si>
    <t>Arrival Time at Home Airport</t>
  </si>
  <si>
    <t>Days of Departure from Home Airport</t>
  </si>
  <si>
    <t>Days of Arrival at Destination Airport</t>
  </si>
  <si>
    <t>Days of Departure from Destination Airport</t>
  </si>
  <si>
    <t>Days of Arrival at Home Airport</t>
  </si>
  <si>
    <t>Base Annual Demand</t>
  </si>
  <si>
    <t>Demand Stimulation due to Direct Service</t>
  </si>
  <si>
    <t>Annual Service</t>
  </si>
  <si>
    <t>Elapsed Time</t>
  </si>
  <si>
    <t>[XX.XX]</t>
  </si>
  <si>
    <t>Unit / Format</t>
  </si>
  <si>
    <t>[#]</t>
  </si>
  <si>
    <t>[DD-MMM-YY]</t>
  </si>
  <si>
    <t>[YYYY]</t>
  </si>
  <si>
    <t>[1234567]</t>
  </si>
  <si>
    <t>Home Airport to Destination Airport</t>
  </si>
  <si>
    <t>Destination Airport to Home Airport</t>
  </si>
  <si>
    <t>% of Total</t>
  </si>
  <si>
    <t>Seasonality Adjusted Forecast 3)</t>
  </si>
  <si>
    <t>BND</t>
  </si>
  <si>
    <t>LRR</t>
  </si>
  <si>
    <t>TIF</t>
  </si>
  <si>
    <t>BBO</t>
  </si>
  <si>
    <t>KDH</t>
  </si>
  <si>
    <t>IFN</t>
  </si>
  <si>
    <t>BUZ</t>
  </si>
  <si>
    <t>ABD</t>
  </si>
  <si>
    <t>KSH</t>
  </si>
  <si>
    <t>KIH</t>
  </si>
  <si>
    <t>ZBR</t>
  </si>
  <si>
    <t>PZU</t>
  </si>
  <si>
    <t>LFM</t>
  </si>
  <si>
    <t>RIY</t>
  </si>
  <si>
    <t>ZAH</t>
  </si>
  <si>
    <t>DEA</t>
  </si>
  <si>
    <t>AIY</t>
  </si>
  <si>
    <t>Ghana</t>
  </si>
  <si>
    <t>Nigeria</t>
  </si>
  <si>
    <t>Senegal</t>
  </si>
  <si>
    <t>Djibouti</t>
  </si>
  <si>
    <t>Eritrea</t>
  </si>
  <si>
    <t>Ethiopia</t>
  </si>
  <si>
    <t>Kenya</t>
  </si>
  <si>
    <t>Mauritius</t>
  </si>
  <si>
    <t>Rwanda</t>
  </si>
  <si>
    <t>Seychelles</t>
  </si>
  <si>
    <t>Uganda</t>
  </si>
  <si>
    <t>Algeria</t>
  </si>
  <si>
    <t>Egypt</t>
  </si>
  <si>
    <t>Morocco</t>
  </si>
  <si>
    <t>Sudan</t>
  </si>
  <si>
    <t>Tunisia</t>
  </si>
  <si>
    <t>Angola</t>
  </si>
  <si>
    <t>South Africa</t>
  </si>
  <si>
    <t>Zambia</t>
  </si>
  <si>
    <t>Kazakhstan</t>
  </si>
  <si>
    <t>Kyrgyzstan</t>
  </si>
  <si>
    <t>Turkmenistan</t>
  </si>
  <si>
    <t>Uzbekistan</t>
  </si>
  <si>
    <t>China</t>
  </si>
  <si>
    <t>Japan</t>
  </si>
  <si>
    <t>Korea Republic of</t>
  </si>
  <si>
    <t>Afghanistan</t>
  </si>
  <si>
    <t>Bangladesh</t>
  </si>
  <si>
    <t>India</t>
  </si>
  <si>
    <t>Maldives</t>
  </si>
  <si>
    <t>Nepal</t>
  </si>
  <si>
    <t>Pakistan</t>
  </si>
  <si>
    <t>Sri Lanka</t>
  </si>
  <si>
    <t>Indonesia</t>
  </si>
  <si>
    <t>Malaysia</t>
  </si>
  <si>
    <t>Philippines</t>
  </si>
  <si>
    <t>Singapore</t>
  </si>
  <si>
    <t>Thailand</t>
  </si>
  <si>
    <t>Viet Nam</t>
  </si>
  <si>
    <t>Armenia</t>
  </si>
  <si>
    <t>Azerbaijan</t>
  </si>
  <si>
    <t>Czech Republic</t>
  </si>
  <si>
    <t>Georgia</t>
  </si>
  <si>
    <t>Romania</t>
  </si>
  <si>
    <t>Serbia</t>
  </si>
  <si>
    <t>Ukraine</t>
  </si>
  <si>
    <t>Austria</t>
  </si>
  <si>
    <t>Cyprus</t>
  </si>
  <si>
    <t>Denmark</t>
  </si>
  <si>
    <t>Finland</t>
  </si>
  <si>
    <t>France</t>
  </si>
  <si>
    <t>Germany</t>
  </si>
  <si>
    <t>Greece</t>
  </si>
  <si>
    <t>Italy</t>
  </si>
  <si>
    <t>Netherlands</t>
  </si>
  <si>
    <t>Spain</t>
  </si>
  <si>
    <t>Switzerland</t>
  </si>
  <si>
    <t>Turkey</t>
  </si>
  <si>
    <t>United Kingdom</t>
  </si>
  <si>
    <t>Brazil</t>
  </si>
  <si>
    <t>Bahrain</t>
  </si>
  <si>
    <t>Iraq</t>
  </si>
  <si>
    <t>Jordan</t>
  </si>
  <si>
    <t>Kuwait</t>
  </si>
  <si>
    <t>Lebanon</t>
  </si>
  <si>
    <t>Oman</t>
  </si>
  <si>
    <t>Qatar</t>
  </si>
  <si>
    <t>Saudi Arabia</t>
  </si>
  <si>
    <t>Yemen</t>
  </si>
  <si>
    <t>Canada</t>
  </si>
  <si>
    <t>Australia</t>
  </si>
  <si>
    <t>CHI</t>
  </si>
  <si>
    <t>CWA</t>
  </si>
  <si>
    <t>DAL</t>
  </si>
  <si>
    <t>DTW</t>
  </si>
  <si>
    <t>XNA</t>
  </si>
  <si>
    <t>IAH</t>
  </si>
  <si>
    <t>MCI</t>
  </si>
  <si>
    <t>AZA</t>
  </si>
  <si>
    <t>SCK</t>
  </si>
  <si>
    <t>SMF</t>
  </si>
  <si>
    <t>HDN</t>
  </si>
  <si>
    <t>BFI</t>
  </si>
  <si>
    <t>LKE</t>
  </si>
  <si>
    <t>YEG</t>
  </si>
  <si>
    <t>CXH</t>
  </si>
  <si>
    <t>DMK</t>
  </si>
  <si>
    <t>CGK</t>
  </si>
  <si>
    <t>HLA</t>
  </si>
  <si>
    <t>SZB</t>
  </si>
  <si>
    <t>WIL</t>
  </si>
  <si>
    <t>IKA</t>
  </si>
  <si>
    <t>ICN</t>
  </si>
  <si>
    <t>LHR</t>
  </si>
  <si>
    <t>NRT</t>
  </si>
  <si>
    <t>CDG</t>
  </si>
  <si>
    <t>IAD</t>
  </si>
  <si>
    <t>EWR</t>
  </si>
  <si>
    <t>JFK</t>
  </si>
  <si>
    <t>FCO</t>
  </si>
  <si>
    <t>PVG</t>
  </si>
  <si>
    <t>PEK</t>
  </si>
  <si>
    <t>YYZ</t>
  </si>
  <si>
    <t>SVO</t>
  </si>
  <si>
    <t>LGA</t>
  </si>
  <si>
    <t>YUL</t>
  </si>
  <si>
    <t>HND</t>
  </si>
  <si>
    <t>DCA</t>
  </si>
  <si>
    <t>KBP</t>
  </si>
  <si>
    <t>DME</t>
  </si>
  <si>
    <t>ESB</t>
  </si>
  <si>
    <t>GRU</t>
  </si>
  <si>
    <t>MXP</t>
  </si>
  <si>
    <t>EZE</t>
  </si>
  <si>
    <t>LGW</t>
  </si>
  <si>
    <t>ARN</t>
  </si>
  <si>
    <t>KIX</t>
  </si>
  <si>
    <t>City Codes Converted to Airport Codes</t>
  </si>
  <si>
    <t>DepAirport</t>
  </si>
  <si>
    <t>DepCity</t>
  </si>
  <si>
    <t>DepCityName</t>
  </si>
  <si>
    <t>DepIATACtryName</t>
  </si>
  <si>
    <t>AAA</t>
  </si>
  <si>
    <t>Anaa</t>
  </si>
  <si>
    <t>French Polynesia</t>
  </si>
  <si>
    <t>Annaba</t>
  </si>
  <si>
    <t>Aalborg</t>
  </si>
  <si>
    <t>Anapa</t>
  </si>
  <si>
    <t>Aarhus</t>
  </si>
  <si>
    <t>AAT</t>
  </si>
  <si>
    <t>Altay</t>
  </si>
  <si>
    <t>AAX</t>
  </si>
  <si>
    <t>Araxa</t>
  </si>
  <si>
    <t>AAY</t>
  </si>
  <si>
    <t>ABA</t>
  </si>
  <si>
    <t>Abakan</t>
  </si>
  <si>
    <t>Abadan</t>
  </si>
  <si>
    <t>USA</t>
  </si>
  <si>
    <t>ABI</t>
  </si>
  <si>
    <t>Abilene</t>
  </si>
  <si>
    <t>Abidjan</t>
  </si>
  <si>
    <t>Cote D'Ivoire</t>
  </si>
  <si>
    <t>ABK</t>
  </si>
  <si>
    <t>ABL</t>
  </si>
  <si>
    <t>Ambler</t>
  </si>
  <si>
    <t>ABM</t>
  </si>
  <si>
    <t>Bamaga</t>
  </si>
  <si>
    <t>Albuquerque</t>
  </si>
  <si>
    <t>ABR</t>
  </si>
  <si>
    <t>ABS</t>
  </si>
  <si>
    <t>Abuja</t>
  </si>
  <si>
    <t>Albury</t>
  </si>
  <si>
    <t>ABY</t>
  </si>
  <si>
    <t>Acapulco</t>
  </si>
  <si>
    <t>Mexico</t>
  </si>
  <si>
    <t>Accra</t>
  </si>
  <si>
    <t>Lanzarote</t>
  </si>
  <si>
    <t>ACH</t>
  </si>
  <si>
    <t>Altenrhein</t>
  </si>
  <si>
    <t>ACI</t>
  </si>
  <si>
    <t>Alderney</t>
  </si>
  <si>
    <t>ACK</t>
  </si>
  <si>
    <t>Nantucket</t>
  </si>
  <si>
    <t>ACP</t>
  </si>
  <si>
    <t>ACR</t>
  </si>
  <si>
    <t>Araracuara</t>
  </si>
  <si>
    <t>Colombia</t>
  </si>
  <si>
    <t>ACT</t>
  </si>
  <si>
    <t>Waco</t>
  </si>
  <si>
    <t>ACU</t>
  </si>
  <si>
    <t>Achutupo</t>
  </si>
  <si>
    <t>Panama</t>
  </si>
  <si>
    <t>ACV</t>
  </si>
  <si>
    <t>Arcata/Eureka</t>
  </si>
  <si>
    <t>ACX</t>
  </si>
  <si>
    <t>Xingyi</t>
  </si>
  <si>
    <t>ACY</t>
  </si>
  <si>
    <t>Adana</t>
  </si>
  <si>
    <t>ADB</t>
  </si>
  <si>
    <t>Izmir</t>
  </si>
  <si>
    <t>Aden</t>
  </si>
  <si>
    <t>ADF</t>
  </si>
  <si>
    <t>Adiyaman</t>
  </si>
  <si>
    <t>Amman</t>
  </si>
  <si>
    <t>ADK</t>
  </si>
  <si>
    <t>Adelaide</t>
  </si>
  <si>
    <t>ADQ</t>
  </si>
  <si>
    <t>Kodiak</t>
  </si>
  <si>
    <t>ADU</t>
  </si>
  <si>
    <t>Ardabil</t>
  </si>
  <si>
    <t>AEG</t>
  </si>
  <si>
    <t>AEP</t>
  </si>
  <si>
    <t>Argentina</t>
  </si>
  <si>
    <t>Sochi</t>
  </si>
  <si>
    <t>Alesund</t>
  </si>
  <si>
    <t>Norway</t>
  </si>
  <si>
    <t>AET</t>
  </si>
  <si>
    <t>Allakaket</t>
  </si>
  <si>
    <t>AEX</t>
  </si>
  <si>
    <t>AEY</t>
  </si>
  <si>
    <t>Akureyri</t>
  </si>
  <si>
    <t>Iceland</t>
  </si>
  <si>
    <t>AFL</t>
  </si>
  <si>
    <t>AFS</t>
  </si>
  <si>
    <t>Zarafshan</t>
  </si>
  <si>
    <t>AFT</t>
  </si>
  <si>
    <t>Afutara</t>
  </si>
  <si>
    <t>Solomon Islands</t>
  </si>
  <si>
    <t>AFZ</t>
  </si>
  <si>
    <t>Sabzevar</t>
  </si>
  <si>
    <t>Agadir</t>
  </si>
  <si>
    <t>Munich</t>
  </si>
  <si>
    <t>AGF</t>
  </si>
  <si>
    <t>Agen</t>
  </si>
  <si>
    <t>Sweden</t>
  </si>
  <si>
    <t>Papua New Guinea</t>
  </si>
  <si>
    <t>AGM</t>
  </si>
  <si>
    <t>Tasiilaq</t>
  </si>
  <si>
    <t>Greenland</t>
  </si>
  <si>
    <t>AGN</t>
  </si>
  <si>
    <t>Angoon</t>
  </si>
  <si>
    <t>Malaga</t>
  </si>
  <si>
    <t>AGS</t>
  </si>
  <si>
    <t>Paraguay</t>
  </si>
  <si>
    <t>Aguascalientes</t>
  </si>
  <si>
    <t>AGX</t>
  </si>
  <si>
    <t>Abha</t>
  </si>
  <si>
    <t>AHE</t>
  </si>
  <si>
    <t>Ahe</t>
  </si>
  <si>
    <t>AHN</t>
  </si>
  <si>
    <t>Alghero</t>
  </si>
  <si>
    <t>Honduras</t>
  </si>
  <si>
    <t>AHU</t>
  </si>
  <si>
    <t>AIA</t>
  </si>
  <si>
    <t>Alliance</t>
  </si>
  <si>
    <t>AIN</t>
  </si>
  <si>
    <t>Wainwright</t>
  </si>
  <si>
    <t>AIT</t>
  </si>
  <si>
    <t>Cook Islands</t>
  </si>
  <si>
    <t>AIU</t>
  </si>
  <si>
    <t>Ajaccio</t>
  </si>
  <si>
    <t>Jouf</t>
  </si>
  <si>
    <t>Aizawl</t>
  </si>
  <si>
    <t>Arvidsjaur</t>
  </si>
  <si>
    <t>Aracaju</t>
  </si>
  <si>
    <t>AKB</t>
  </si>
  <si>
    <t>Atka</t>
  </si>
  <si>
    <t>AKF</t>
  </si>
  <si>
    <t>AKI</t>
  </si>
  <si>
    <t>Akiak</t>
  </si>
  <si>
    <t>Asahikawa</t>
  </si>
  <si>
    <t>Auckland</t>
  </si>
  <si>
    <t>New Zealand</t>
  </si>
  <si>
    <t>AKN</t>
  </si>
  <si>
    <t>AKP</t>
  </si>
  <si>
    <t>AKU</t>
  </si>
  <si>
    <t>Aksu</t>
  </si>
  <si>
    <t>AKV</t>
  </si>
  <si>
    <t>Akulivik</t>
  </si>
  <si>
    <t>Aktyubinsk</t>
  </si>
  <si>
    <t>AKY</t>
  </si>
  <si>
    <t>Sittwe</t>
  </si>
  <si>
    <t>Myanmar</t>
  </si>
  <si>
    <t>Almaty</t>
  </si>
  <si>
    <t>Alicante</t>
  </si>
  <si>
    <t>Alta</t>
  </si>
  <si>
    <t>Algiers</t>
  </si>
  <si>
    <t>ALH</t>
  </si>
  <si>
    <t>Albany</t>
  </si>
  <si>
    <t>ALO</t>
  </si>
  <si>
    <t>Waterloo</t>
  </si>
  <si>
    <t>Aleppo</t>
  </si>
  <si>
    <t>ALS</t>
  </si>
  <si>
    <t>Alamosa</t>
  </si>
  <si>
    <t>ALW</t>
  </si>
  <si>
    <t>ALZ</t>
  </si>
  <si>
    <t>Alitak</t>
  </si>
  <si>
    <t>AMA</t>
  </si>
  <si>
    <t>Amarillo</t>
  </si>
  <si>
    <t>Ahmedabad</t>
  </si>
  <si>
    <t>AMH</t>
  </si>
  <si>
    <t>Mataram</t>
  </si>
  <si>
    <t>Ambon</t>
  </si>
  <si>
    <t>Amsterdam</t>
  </si>
  <si>
    <t>Anchorage</t>
  </si>
  <si>
    <t>Antofagasta</t>
  </si>
  <si>
    <t>Chile</t>
  </si>
  <si>
    <t>ANI</t>
  </si>
  <si>
    <t>Aniak</t>
  </si>
  <si>
    <t>ANM</t>
  </si>
  <si>
    <t>Antalaha</t>
  </si>
  <si>
    <t>Madagascar</t>
  </si>
  <si>
    <t>ANR</t>
  </si>
  <si>
    <t>Brussels</t>
  </si>
  <si>
    <t>Belgium</t>
  </si>
  <si>
    <t>ANS</t>
  </si>
  <si>
    <t>Andahuaylas</t>
  </si>
  <si>
    <t>Peru</t>
  </si>
  <si>
    <t>Antigua</t>
  </si>
  <si>
    <t>ANV</t>
  </si>
  <si>
    <t>Anvik</t>
  </si>
  <si>
    <t>ANX</t>
  </si>
  <si>
    <t>Andenes</t>
  </si>
  <si>
    <t>Eskisehir</t>
  </si>
  <si>
    <t>Ancona</t>
  </si>
  <si>
    <t>Aomori</t>
  </si>
  <si>
    <t>Karpathos</t>
  </si>
  <si>
    <t>AOO</t>
  </si>
  <si>
    <t>Altoona</t>
  </si>
  <si>
    <t>AOS</t>
  </si>
  <si>
    <t>Amook</t>
  </si>
  <si>
    <t>APK</t>
  </si>
  <si>
    <t>Apataki</t>
  </si>
  <si>
    <t>Nampula</t>
  </si>
  <si>
    <t>Mozambique</t>
  </si>
  <si>
    <t>APN</t>
  </si>
  <si>
    <t>Alpena</t>
  </si>
  <si>
    <t>APO</t>
  </si>
  <si>
    <t>Apartado</t>
  </si>
  <si>
    <t>Apia</t>
  </si>
  <si>
    <t>Samoa</t>
  </si>
  <si>
    <t>AQG</t>
  </si>
  <si>
    <t>Anqing</t>
  </si>
  <si>
    <t>Qaisumah</t>
  </si>
  <si>
    <t>Aqaba</t>
  </si>
  <si>
    <t>Arequipa</t>
  </si>
  <si>
    <t>ARC</t>
  </si>
  <si>
    <t>Arkhangelsk</t>
  </si>
  <si>
    <t>Arica</t>
  </si>
  <si>
    <t>Arusha</t>
  </si>
  <si>
    <t>Armidale</t>
  </si>
  <si>
    <t>Stockholm</t>
  </si>
  <si>
    <t>ART</t>
  </si>
  <si>
    <t>ARU</t>
  </si>
  <si>
    <t>Aracatuba</t>
  </si>
  <si>
    <t>Ashgabat</t>
  </si>
  <si>
    <t>Bahamas</t>
  </si>
  <si>
    <t>Aspen</t>
  </si>
  <si>
    <t>Astrakhan</t>
  </si>
  <si>
    <t>ASJ</t>
  </si>
  <si>
    <t>Asmara</t>
  </si>
  <si>
    <t>ASO</t>
  </si>
  <si>
    <t>Asosa</t>
  </si>
  <si>
    <t>Kayseri</t>
  </si>
  <si>
    <t>Asuncion</t>
  </si>
  <si>
    <t>ASV</t>
  </si>
  <si>
    <t>Amboseli</t>
  </si>
  <si>
    <t>Aswan</t>
  </si>
  <si>
    <t>ATA</t>
  </si>
  <si>
    <t>Anta</t>
  </si>
  <si>
    <t>ATD</t>
  </si>
  <si>
    <t>Atoifi</t>
  </si>
  <si>
    <t>ATK</t>
  </si>
  <si>
    <t>Atqasuk</t>
  </si>
  <si>
    <t>Atlanta</t>
  </si>
  <si>
    <t>ATM</t>
  </si>
  <si>
    <t>Altamira</t>
  </si>
  <si>
    <t>Amritsar</t>
  </si>
  <si>
    <t>ATT</t>
  </si>
  <si>
    <t>Atmautluak</t>
  </si>
  <si>
    <t>Appleton</t>
  </si>
  <si>
    <t>ATY</t>
  </si>
  <si>
    <t>ATZ</t>
  </si>
  <si>
    <t>Aruba</t>
  </si>
  <si>
    <t>AUC</t>
  </si>
  <si>
    <t>Arauca</t>
  </si>
  <si>
    <t>AUG</t>
  </si>
  <si>
    <t>AUK</t>
  </si>
  <si>
    <t>Alakanuk</t>
  </si>
  <si>
    <t>AUQ</t>
  </si>
  <si>
    <t>Atuona</t>
  </si>
  <si>
    <t>AUR</t>
  </si>
  <si>
    <t>Aurillac</t>
  </si>
  <si>
    <t>Austin</t>
  </si>
  <si>
    <t>AUU</t>
  </si>
  <si>
    <t>AUX</t>
  </si>
  <si>
    <t>Araguaina</t>
  </si>
  <si>
    <t>AUY</t>
  </si>
  <si>
    <t>Aneityum</t>
  </si>
  <si>
    <t>Vanuatu</t>
  </si>
  <si>
    <t>Asheville</t>
  </si>
  <si>
    <t>AVN</t>
  </si>
  <si>
    <t>Avignon</t>
  </si>
  <si>
    <t>Wilkes-Barre</t>
  </si>
  <si>
    <t>AVV</t>
  </si>
  <si>
    <t>AWD</t>
  </si>
  <si>
    <t>Aniwa</t>
  </si>
  <si>
    <t>Ahwaz</t>
  </si>
  <si>
    <t>Anguilla</t>
  </si>
  <si>
    <t>Alexandroupolis</t>
  </si>
  <si>
    <t>AXK</t>
  </si>
  <si>
    <t>Ataq</t>
  </si>
  <si>
    <t>AXP</t>
  </si>
  <si>
    <t>AXR</t>
  </si>
  <si>
    <t>Arutua</t>
  </si>
  <si>
    <t>Akita</t>
  </si>
  <si>
    <t>AXU</t>
  </si>
  <si>
    <t>Axum</t>
  </si>
  <si>
    <t>AYP</t>
  </si>
  <si>
    <t>Ayacucho</t>
  </si>
  <si>
    <t>Antalya</t>
  </si>
  <si>
    <t>Phoenix</t>
  </si>
  <si>
    <t>AZD</t>
  </si>
  <si>
    <t>Yazd</t>
  </si>
  <si>
    <t>AZN</t>
  </si>
  <si>
    <t>Andizhan</t>
  </si>
  <si>
    <t>Kalamazoo</t>
  </si>
  <si>
    <t>AZR</t>
  </si>
  <si>
    <t>Adrar</t>
  </si>
  <si>
    <t>AZS</t>
  </si>
  <si>
    <t>Samana</t>
  </si>
  <si>
    <t>Dominican Republic</t>
  </si>
  <si>
    <t>BAL</t>
  </si>
  <si>
    <t>Batman</t>
  </si>
  <si>
    <t>Barranquilla</t>
  </si>
  <si>
    <t>BAS</t>
  </si>
  <si>
    <t>Balalae</t>
  </si>
  <si>
    <t>Baotou</t>
  </si>
  <si>
    <t>Barnaul</t>
  </si>
  <si>
    <t>BAZ</t>
  </si>
  <si>
    <t>Barcelos</t>
  </si>
  <si>
    <t>Balmaceda</t>
  </si>
  <si>
    <t>Bhubaneswar</t>
  </si>
  <si>
    <t>BBK</t>
  </si>
  <si>
    <t>Kasane</t>
  </si>
  <si>
    <t>Botswana</t>
  </si>
  <si>
    <t>BBN</t>
  </si>
  <si>
    <t>Bario</t>
  </si>
  <si>
    <t>Berbera</t>
  </si>
  <si>
    <t>Somalia</t>
  </si>
  <si>
    <t>Bucharest</t>
  </si>
  <si>
    <t>BCA</t>
  </si>
  <si>
    <t>Baracoa</t>
  </si>
  <si>
    <t>Cuba</t>
  </si>
  <si>
    <t>Bacolod</t>
  </si>
  <si>
    <t>BCI</t>
  </si>
  <si>
    <t>Barcaldine</t>
  </si>
  <si>
    <t>Bacau</t>
  </si>
  <si>
    <t>Bermuda</t>
  </si>
  <si>
    <t>Bundaberg</t>
  </si>
  <si>
    <t>BDH</t>
  </si>
  <si>
    <t>BDJ</t>
  </si>
  <si>
    <t>Banjarmasin</t>
  </si>
  <si>
    <t>BDL</t>
  </si>
  <si>
    <t>Hartford</t>
  </si>
  <si>
    <t>BDO</t>
  </si>
  <si>
    <t>Bandung</t>
  </si>
  <si>
    <t>BDP</t>
  </si>
  <si>
    <t>Bhadrapur</t>
  </si>
  <si>
    <t>Vadodara</t>
  </si>
  <si>
    <t>Brindisi</t>
  </si>
  <si>
    <t>BDT</t>
  </si>
  <si>
    <t>Gbadolite</t>
  </si>
  <si>
    <t>BDU</t>
  </si>
  <si>
    <t>Bardufoss</t>
  </si>
  <si>
    <t>BEB</t>
  </si>
  <si>
    <t>Benbecula</t>
  </si>
  <si>
    <t>Belgrade</t>
  </si>
  <si>
    <t>BEJ</t>
  </si>
  <si>
    <t>Berau</t>
  </si>
  <si>
    <t>Belem</t>
  </si>
  <si>
    <t>Benghazi</t>
  </si>
  <si>
    <t>BET</t>
  </si>
  <si>
    <t>Bethel</t>
  </si>
  <si>
    <t>BEU</t>
  </si>
  <si>
    <t>Bedourie</t>
  </si>
  <si>
    <t>Beira</t>
  </si>
  <si>
    <t>Beirut</t>
  </si>
  <si>
    <t>BFD</t>
  </si>
  <si>
    <t>Bradford</t>
  </si>
  <si>
    <t>BFF</t>
  </si>
  <si>
    <t>Scottsbluff</t>
  </si>
  <si>
    <t>Seattle</t>
  </si>
  <si>
    <t>BFL</t>
  </si>
  <si>
    <t>Bakersfield</t>
  </si>
  <si>
    <t>Bloemfontein</t>
  </si>
  <si>
    <t>BFQ</t>
  </si>
  <si>
    <t>Belfast</t>
  </si>
  <si>
    <t>Bucaramanga</t>
  </si>
  <si>
    <t>BGC</t>
  </si>
  <si>
    <t>Braganca</t>
  </si>
  <si>
    <t>Portugal</t>
  </si>
  <si>
    <t>Bangui</t>
  </si>
  <si>
    <t>Central African Republic</t>
  </si>
  <si>
    <t>Barbados</t>
  </si>
  <si>
    <t>BGM</t>
  </si>
  <si>
    <t>Binghamton</t>
  </si>
  <si>
    <t>Bergen</t>
  </si>
  <si>
    <t>BGR</t>
  </si>
  <si>
    <t>Bangor</t>
  </si>
  <si>
    <t>Baghdad</t>
  </si>
  <si>
    <t>BGY</t>
  </si>
  <si>
    <t>Milan</t>
  </si>
  <si>
    <t>BHB</t>
  </si>
  <si>
    <t>BHD</t>
  </si>
  <si>
    <t>Blenheim</t>
  </si>
  <si>
    <t>BHH</t>
  </si>
  <si>
    <t>Bisha</t>
  </si>
  <si>
    <t>Bhuj</t>
  </si>
  <si>
    <t>BHK</t>
  </si>
  <si>
    <t>Bukhara</t>
  </si>
  <si>
    <t>Bhopal</t>
  </si>
  <si>
    <t>BHQ</t>
  </si>
  <si>
    <t>BHR</t>
  </si>
  <si>
    <t>Bharatpur</t>
  </si>
  <si>
    <t>Bhavnagar</t>
  </si>
  <si>
    <t>Bahawalpur</t>
  </si>
  <si>
    <t>BHY</t>
  </si>
  <si>
    <t>Beihai</t>
  </si>
  <si>
    <t>Bastia</t>
  </si>
  <si>
    <t>BIC</t>
  </si>
  <si>
    <t>BID</t>
  </si>
  <si>
    <t>Marshall Islands</t>
  </si>
  <si>
    <t>BIK</t>
  </si>
  <si>
    <t>Biak</t>
  </si>
  <si>
    <t>Billings</t>
  </si>
  <si>
    <t>Bimini</t>
  </si>
  <si>
    <t>Bilbao</t>
  </si>
  <si>
    <t>Biarritz</t>
  </si>
  <si>
    <t>BIR</t>
  </si>
  <si>
    <t>Biratnagar</t>
  </si>
  <si>
    <t>Bismarck</t>
  </si>
  <si>
    <t>BJA</t>
  </si>
  <si>
    <t>Bejaia</t>
  </si>
  <si>
    <t>BJB</t>
  </si>
  <si>
    <t>BJF</t>
  </si>
  <si>
    <t>Batsfjord</t>
  </si>
  <si>
    <t>BJI</t>
  </si>
  <si>
    <t>Bemidji</t>
  </si>
  <si>
    <t>Banjul</t>
  </si>
  <si>
    <t>Gambia</t>
  </si>
  <si>
    <t>Bujumbura</t>
  </si>
  <si>
    <t>Burundi</t>
  </si>
  <si>
    <t>BJV</t>
  </si>
  <si>
    <t>Bodrum</t>
  </si>
  <si>
    <t>Leon/Guanajuato</t>
  </si>
  <si>
    <t>BKA</t>
  </si>
  <si>
    <t>Moscow</t>
  </si>
  <si>
    <t>BKC</t>
  </si>
  <si>
    <t>Buckland</t>
  </si>
  <si>
    <t>BKG</t>
  </si>
  <si>
    <t>Branson</t>
  </si>
  <si>
    <t>Bangkok</t>
  </si>
  <si>
    <t>BKM</t>
  </si>
  <si>
    <t>Bakalalan</t>
  </si>
  <si>
    <t>Bamako</t>
  </si>
  <si>
    <t>Mali</t>
  </si>
  <si>
    <t>BKQ</t>
  </si>
  <si>
    <t>Blackall</t>
  </si>
  <si>
    <t>BKS</t>
  </si>
  <si>
    <t>Bengkulu</t>
  </si>
  <si>
    <t>BKW</t>
  </si>
  <si>
    <t>Beckley</t>
  </si>
  <si>
    <t>Venezuela</t>
  </si>
  <si>
    <t>BLI</t>
  </si>
  <si>
    <t>Bellingham</t>
  </si>
  <si>
    <t>BLJ</t>
  </si>
  <si>
    <t>Batna</t>
  </si>
  <si>
    <t>BLK</t>
  </si>
  <si>
    <t>Blackpool</t>
  </si>
  <si>
    <t>Billund</t>
  </si>
  <si>
    <t>Bologna</t>
  </si>
  <si>
    <t>Bengaluru</t>
  </si>
  <si>
    <t>Blantyre</t>
  </si>
  <si>
    <t>Malawi</t>
  </si>
  <si>
    <t>BMA</t>
  </si>
  <si>
    <t>BMD</t>
  </si>
  <si>
    <t>Broome</t>
  </si>
  <si>
    <t>Bloomington-Normal</t>
  </si>
  <si>
    <t>BMU</t>
  </si>
  <si>
    <t>Bima</t>
  </si>
  <si>
    <t>BMV</t>
  </si>
  <si>
    <t>BMW</t>
  </si>
  <si>
    <t>BMY</t>
  </si>
  <si>
    <t>New Caledonia</t>
  </si>
  <si>
    <t>Nashville</t>
  </si>
  <si>
    <t>Brisbane</t>
  </si>
  <si>
    <t>BNI</t>
  </si>
  <si>
    <t>Ballina</t>
  </si>
  <si>
    <t>Bronnoysund</t>
  </si>
  <si>
    <t>BNS</t>
  </si>
  <si>
    <t>Barinas</t>
  </si>
  <si>
    <t>BNY</t>
  </si>
  <si>
    <t>Bellona</t>
  </si>
  <si>
    <t>BOC</t>
  </si>
  <si>
    <t>Bordeaux</t>
  </si>
  <si>
    <t>Bogota</t>
  </si>
  <si>
    <t>Bournemouth</t>
  </si>
  <si>
    <t>Boise</t>
  </si>
  <si>
    <t>Burgas</t>
  </si>
  <si>
    <t>Bulgaria</t>
  </si>
  <si>
    <t>Mumbai</t>
  </si>
  <si>
    <t>Bonaire</t>
  </si>
  <si>
    <t>Bodo</t>
  </si>
  <si>
    <t>Boston</t>
  </si>
  <si>
    <t>BOY</t>
  </si>
  <si>
    <t>Burkina Faso</t>
  </si>
  <si>
    <t>Balikpapan</t>
  </si>
  <si>
    <t>BPX</t>
  </si>
  <si>
    <t>BQK</t>
  </si>
  <si>
    <t>SSI</t>
  </si>
  <si>
    <t>Brunswick</t>
  </si>
  <si>
    <t>BQL</t>
  </si>
  <si>
    <t>Boulia</t>
  </si>
  <si>
    <t>Aguadilla</t>
  </si>
  <si>
    <t>Puerto Rico</t>
  </si>
  <si>
    <t>BQS</t>
  </si>
  <si>
    <t>Blagoveschensk</t>
  </si>
  <si>
    <t>Belarus</t>
  </si>
  <si>
    <t>BRA</t>
  </si>
  <si>
    <t>Barreiras</t>
  </si>
  <si>
    <t>BRD</t>
  </si>
  <si>
    <t>Brainerd</t>
  </si>
  <si>
    <t>Bremen</t>
  </si>
  <si>
    <t>Bari</t>
  </si>
  <si>
    <t>Barquisimeto</t>
  </si>
  <si>
    <t>Berne</t>
  </si>
  <si>
    <t>BRO</t>
  </si>
  <si>
    <t>Brownsville</t>
  </si>
  <si>
    <t>Brno</t>
  </si>
  <si>
    <t>BRR</t>
  </si>
  <si>
    <t>Barra</t>
  </si>
  <si>
    <t>Bristol</t>
  </si>
  <si>
    <t>BRT</t>
  </si>
  <si>
    <t>BRW</t>
  </si>
  <si>
    <t>Barrow</t>
  </si>
  <si>
    <t>BSA</t>
  </si>
  <si>
    <t>Brasilia</t>
  </si>
  <si>
    <t>BSC</t>
  </si>
  <si>
    <t>BSD</t>
  </si>
  <si>
    <t>Baoshan</t>
  </si>
  <si>
    <t>BSG</t>
  </si>
  <si>
    <t>Bata</t>
  </si>
  <si>
    <t>Equatorial Guinea</t>
  </si>
  <si>
    <t>BSK</t>
  </si>
  <si>
    <t>Biskra</t>
  </si>
  <si>
    <t>BSL</t>
  </si>
  <si>
    <t>Basel/Mulhouse</t>
  </si>
  <si>
    <t>BSO</t>
  </si>
  <si>
    <t>Basco</t>
  </si>
  <si>
    <t>BST</t>
  </si>
  <si>
    <t>BSZ</t>
  </si>
  <si>
    <t>Bartletts</t>
  </si>
  <si>
    <t>BTH</t>
  </si>
  <si>
    <t>Batam</t>
  </si>
  <si>
    <t>BTI</t>
  </si>
  <si>
    <t>Bratsk</t>
  </si>
  <si>
    <t>BTM</t>
  </si>
  <si>
    <t>Butte</t>
  </si>
  <si>
    <t>BTR</t>
  </si>
  <si>
    <t>Bratislava</t>
  </si>
  <si>
    <t>Slovakia</t>
  </si>
  <si>
    <t>BTT</t>
  </si>
  <si>
    <t>Bettles</t>
  </si>
  <si>
    <t>Bintulu</t>
  </si>
  <si>
    <t>BUA</t>
  </si>
  <si>
    <t>Buka</t>
  </si>
  <si>
    <t>BUC</t>
  </si>
  <si>
    <t>Burketown</t>
  </si>
  <si>
    <t>Budapest</t>
  </si>
  <si>
    <t>Hungary</t>
  </si>
  <si>
    <t>Buffalo</t>
  </si>
  <si>
    <t>BUL</t>
  </si>
  <si>
    <t>Bulolo</t>
  </si>
  <si>
    <t>BUN</t>
  </si>
  <si>
    <t>Buenaventura</t>
  </si>
  <si>
    <t>Bulawayo</t>
  </si>
  <si>
    <t>Zimbabwe</t>
  </si>
  <si>
    <t>BUR</t>
  </si>
  <si>
    <t>Burbank</t>
  </si>
  <si>
    <t>BUS</t>
  </si>
  <si>
    <t>Batumi</t>
  </si>
  <si>
    <t>BUW</t>
  </si>
  <si>
    <t>Baubau</t>
  </si>
  <si>
    <t>Bushehr</t>
  </si>
  <si>
    <t>BVA</t>
  </si>
  <si>
    <t>Paris</t>
  </si>
  <si>
    <t>BVB</t>
  </si>
  <si>
    <t>BVC</t>
  </si>
  <si>
    <t>Cape Verde</t>
  </si>
  <si>
    <t>Brive-La-Gaillarde</t>
  </si>
  <si>
    <t>BVG</t>
  </si>
  <si>
    <t>Berlevag</t>
  </si>
  <si>
    <t>BVH</t>
  </si>
  <si>
    <t>Vilhena</t>
  </si>
  <si>
    <t>BVI</t>
  </si>
  <si>
    <t>Birdsville</t>
  </si>
  <si>
    <t>BVV</t>
  </si>
  <si>
    <t>BWA</t>
  </si>
  <si>
    <t>Bhairawa</t>
  </si>
  <si>
    <t>Baltimore</t>
  </si>
  <si>
    <t>BWK</t>
  </si>
  <si>
    <t>Brac</t>
  </si>
  <si>
    <t>Croatia</t>
  </si>
  <si>
    <t>BWT</t>
  </si>
  <si>
    <t>Burnie</t>
  </si>
  <si>
    <t>BWW</t>
  </si>
  <si>
    <t>BXR</t>
  </si>
  <si>
    <t>Bam</t>
  </si>
  <si>
    <t>BXU</t>
  </si>
  <si>
    <t>Butuan</t>
  </si>
  <si>
    <t>BYC</t>
  </si>
  <si>
    <t>Yacuiba</t>
  </si>
  <si>
    <t>Bolivia</t>
  </si>
  <si>
    <t>BYN</t>
  </si>
  <si>
    <t>Bayankhongor</t>
  </si>
  <si>
    <t>Mongolia</t>
  </si>
  <si>
    <t>BYO</t>
  </si>
  <si>
    <t>Bonito</t>
  </si>
  <si>
    <t>Belize</t>
  </si>
  <si>
    <t>BZG</t>
  </si>
  <si>
    <t>Bydgoszcz</t>
  </si>
  <si>
    <t>Poland</t>
  </si>
  <si>
    <t>Bozeman</t>
  </si>
  <si>
    <t>Bolzano/Bozen</t>
  </si>
  <si>
    <t>BZR</t>
  </si>
  <si>
    <t>Beziers</t>
  </si>
  <si>
    <t>Brazzaville</t>
  </si>
  <si>
    <t>Congo</t>
  </si>
  <si>
    <t>CAB</t>
  </si>
  <si>
    <t>Cabinda</t>
  </si>
  <si>
    <t>CAC</t>
  </si>
  <si>
    <t>Cascavel</t>
  </si>
  <si>
    <t>Cagliari</t>
  </si>
  <si>
    <t>CAH</t>
  </si>
  <si>
    <t>Cairo</t>
  </si>
  <si>
    <t>Akron/Canton</t>
  </si>
  <si>
    <t>CAL</t>
  </si>
  <si>
    <t>Campbeltown</t>
  </si>
  <si>
    <t>Guangzhou</t>
  </si>
  <si>
    <t>Haiti</t>
  </si>
  <si>
    <t>Casablanca</t>
  </si>
  <si>
    <t>Cayenne</t>
  </si>
  <si>
    <t>French Guiana</t>
  </si>
  <si>
    <t>Cochabamba</t>
  </si>
  <si>
    <t>CBH</t>
  </si>
  <si>
    <t>Bechar</t>
  </si>
  <si>
    <t>CBO</t>
  </si>
  <si>
    <t>Cotabato</t>
  </si>
  <si>
    <t>CBQ</t>
  </si>
  <si>
    <t>Calabar</t>
  </si>
  <si>
    <t>Canberra</t>
  </si>
  <si>
    <t>CBT</t>
  </si>
  <si>
    <t>Catumbela</t>
  </si>
  <si>
    <t>CCC</t>
  </si>
  <si>
    <t>CCF</t>
  </si>
  <si>
    <t>Carcassonne</t>
  </si>
  <si>
    <t>Kozhikode</t>
  </si>
  <si>
    <t>CCK</t>
  </si>
  <si>
    <t>Cocos Islands</t>
  </si>
  <si>
    <t>CCM</t>
  </si>
  <si>
    <t>Criciuma</t>
  </si>
  <si>
    <t>CCN</t>
  </si>
  <si>
    <t>Concepcion</t>
  </si>
  <si>
    <t>Caracas</t>
  </si>
  <si>
    <t>Kolkata</t>
  </si>
  <si>
    <t>CCV</t>
  </si>
  <si>
    <t>CCZ</t>
  </si>
  <si>
    <t>CDB</t>
  </si>
  <si>
    <t>CDC</t>
  </si>
  <si>
    <t>CDR</t>
  </si>
  <si>
    <t>Chadron</t>
  </si>
  <si>
    <t>CDV</t>
  </si>
  <si>
    <t>Cordova</t>
  </si>
  <si>
    <t>Cebu</t>
  </si>
  <si>
    <t>CEC</t>
  </si>
  <si>
    <t>CED</t>
  </si>
  <si>
    <t>Ceduna</t>
  </si>
  <si>
    <t>CEE</t>
  </si>
  <si>
    <t>Cherepovets</t>
  </si>
  <si>
    <t>Chelyabinsk</t>
  </si>
  <si>
    <t>CEM</t>
  </si>
  <si>
    <t>Central</t>
  </si>
  <si>
    <t>CEZ</t>
  </si>
  <si>
    <t>Cortez</t>
  </si>
  <si>
    <t>CFB</t>
  </si>
  <si>
    <t>CFC</t>
  </si>
  <si>
    <t>Cacador</t>
  </si>
  <si>
    <t>Clermont-Ferrand</t>
  </si>
  <si>
    <t>CFK</t>
  </si>
  <si>
    <t>Chlef</t>
  </si>
  <si>
    <t>CFN</t>
  </si>
  <si>
    <t>Donegal</t>
  </si>
  <si>
    <t>CFR</t>
  </si>
  <si>
    <t>Caen</t>
  </si>
  <si>
    <t>Kerkyra</t>
  </si>
  <si>
    <t>CGA</t>
  </si>
  <si>
    <t>Craig</t>
  </si>
  <si>
    <t>Cuiaba</t>
  </si>
  <si>
    <t>CGD</t>
  </si>
  <si>
    <t>Changde</t>
  </si>
  <si>
    <t>CGH</t>
  </si>
  <si>
    <t>CGI</t>
  </si>
  <si>
    <t>Jakarta</t>
  </si>
  <si>
    <t>Cologne/Bonn</t>
  </si>
  <si>
    <t>Zhengzhou</t>
  </si>
  <si>
    <t>Chittagong</t>
  </si>
  <si>
    <t>Changchun</t>
  </si>
  <si>
    <t>Chattanooga</t>
  </si>
  <si>
    <t>Christchurch</t>
  </si>
  <si>
    <t>CHG</t>
  </si>
  <si>
    <t>Chaoyang</t>
  </si>
  <si>
    <t>CHO</t>
  </si>
  <si>
    <t>Charlottesville</t>
  </si>
  <si>
    <t>Chania</t>
  </si>
  <si>
    <t>CHT</t>
  </si>
  <si>
    <t>CHU</t>
  </si>
  <si>
    <t>Chuathbaluk</t>
  </si>
  <si>
    <t>CHX</t>
  </si>
  <si>
    <t>Changuinola</t>
  </si>
  <si>
    <t>CHY</t>
  </si>
  <si>
    <t>CIA</t>
  </si>
  <si>
    <t>CIC</t>
  </si>
  <si>
    <t>Chico</t>
  </si>
  <si>
    <t>Cedar Rapids</t>
  </si>
  <si>
    <t>CIF</t>
  </si>
  <si>
    <t>Chifeng</t>
  </si>
  <si>
    <t>CIH</t>
  </si>
  <si>
    <t>Changzhi</t>
  </si>
  <si>
    <t>CIJ</t>
  </si>
  <si>
    <t>Cobija</t>
  </si>
  <si>
    <t>CIK</t>
  </si>
  <si>
    <t>Chalkyitsik</t>
  </si>
  <si>
    <t>CIP</t>
  </si>
  <si>
    <t>Chipata</t>
  </si>
  <si>
    <t>Shimkent</t>
  </si>
  <si>
    <t>CIU</t>
  </si>
  <si>
    <t>SSM</t>
  </si>
  <si>
    <t>St Vincent and the Grenadines</t>
  </si>
  <si>
    <t>Chiclayo</t>
  </si>
  <si>
    <t>CIZ</t>
  </si>
  <si>
    <t>Coari</t>
  </si>
  <si>
    <t>Cajamarca</t>
  </si>
  <si>
    <t>Coimbatore</t>
  </si>
  <si>
    <t>Calama</t>
  </si>
  <si>
    <t>CJJ</t>
  </si>
  <si>
    <t>Cheongju</t>
  </si>
  <si>
    <t>CJL</t>
  </si>
  <si>
    <t>Chitral</t>
  </si>
  <si>
    <t>Jeju</t>
  </si>
  <si>
    <t>CKB</t>
  </si>
  <si>
    <t>Clarksburg</t>
  </si>
  <si>
    <t>CKD</t>
  </si>
  <si>
    <t>Chongqing</t>
  </si>
  <si>
    <t>CKH</t>
  </si>
  <si>
    <t>Chokurdakh</t>
  </si>
  <si>
    <t>CKS</t>
  </si>
  <si>
    <t>Carajas</t>
  </si>
  <si>
    <t>CKX</t>
  </si>
  <si>
    <t>Chicken</t>
  </si>
  <si>
    <t>Conakry</t>
  </si>
  <si>
    <t>Guinea</t>
  </si>
  <si>
    <t>CLD</t>
  </si>
  <si>
    <t>Cleveland</t>
  </si>
  <si>
    <t>Cluj-Napoca</t>
  </si>
  <si>
    <t>CLL</t>
  </si>
  <si>
    <t>CLM</t>
  </si>
  <si>
    <t>Cali</t>
  </si>
  <si>
    <t>CLP</t>
  </si>
  <si>
    <t>Colima</t>
  </si>
  <si>
    <t>Charlotte</t>
  </si>
  <si>
    <t>Calvi</t>
  </si>
  <si>
    <t>CMA</t>
  </si>
  <si>
    <t>Cunnamulla</t>
  </si>
  <si>
    <t>Colombo</t>
  </si>
  <si>
    <t>CMG</t>
  </si>
  <si>
    <t>Corumba</t>
  </si>
  <si>
    <t>Champaign</t>
  </si>
  <si>
    <t>CMN</t>
  </si>
  <si>
    <t>CMW</t>
  </si>
  <si>
    <t>Camaguey</t>
  </si>
  <si>
    <t>Hancock</t>
  </si>
  <si>
    <t>Constanta</t>
  </si>
  <si>
    <t>CNF</t>
  </si>
  <si>
    <t>CNJ</t>
  </si>
  <si>
    <t>Cloncurry</t>
  </si>
  <si>
    <t>CNM</t>
  </si>
  <si>
    <t>CNP</t>
  </si>
  <si>
    <t>Corrientes</t>
  </si>
  <si>
    <t>Cairns</t>
  </si>
  <si>
    <t>CNY</t>
  </si>
  <si>
    <t>Moab</t>
  </si>
  <si>
    <t>COD</t>
  </si>
  <si>
    <t>Cody</t>
  </si>
  <si>
    <t>Cotonou</t>
  </si>
  <si>
    <t>Benin</t>
  </si>
  <si>
    <t>COQ</t>
  </si>
  <si>
    <t>Choibalsan</t>
  </si>
  <si>
    <t>Cordoba</t>
  </si>
  <si>
    <t>COU</t>
  </si>
  <si>
    <t>Liberia</t>
  </si>
  <si>
    <t>CPC</t>
  </si>
  <si>
    <t>CPD</t>
  </si>
  <si>
    <t>Campeche</t>
  </si>
  <si>
    <t>Copenhagen</t>
  </si>
  <si>
    <t>Copiapo</t>
  </si>
  <si>
    <t>Campinas</t>
  </si>
  <si>
    <t>CPR</t>
  </si>
  <si>
    <t>Casper</t>
  </si>
  <si>
    <t>CPV</t>
  </si>
  <si>
    <t>CQD</t>
  </si>
  <si>
    <t>Craiova</t>
  </si>
  <si>
    <t>CRD</t>
  </si>
  <si>
    <t>CRI</t>
  </si>
  <si>
    <t>CRK</t>
  </si>
  <si>
    <t>CRL</t>
  </si>
  <si>
    <t>CRM</t>
  </si>
  <si>
    <t>Catarman</t>
  </si>
  <si>
    <t>CRP</t>
  </si>
  <si>
    <t>Crotone</t>
  </si>
  <si>
    <t>CSG</t>
  </si>
  <si>
    <t>Changsha</t>
  </si>
  <si>
    <t>CSY</t>
  </si>
  <si>
    <t>Cheboksary</t>
  </si>
  <si>
    <t>Catania</t>
  </si>
  <si>
    <t>CTC</t>
  </si>
  <si>
    <t>Catamarca</t>
  </si>
  <si>
    <t>Cartagena</t>
  </si>
  <si>
    <t>CTL</t>
  </si>
  <si>
    <t>Charleville</t>
  </si>
  <si>
    <t>Chetumal</t>
  </si>
  <si>
    <t>CTS</t>
  </si>
  <si>
    <t>Sapporo</t>
  </si>
  <si>
    <t>Chengdu</t>
  </si>
  <si>
    <t>Cucuta</t>
  </si>
  <si>
    <t>Cuenca</t>
  </si>
  <si>
    <t>Ecuador</t>
  </si>
  <si>
    <t>CUF</t>
  </si>
  <si>
    <t>Cuneo</t>
  </si>
  <si>
    <t>CUK</t>
  </si>
  <si>
    <t>Culiacan</t>
  </si>
  <si>
    <t>Cancun</t>
  </si>
  <si>
    <t>CUQ</t>
  </si>
  <si>
    <t>Coen</t>
  </si>
  <si>
    <t>Curacao</t>
  </si>
  <si>
    <t>Chihuahua</t>
  </si>
  <si>
    <t>Cuzco</t>
  </si>
  <si>
    <t>Cincinnati</t>
  </si>
  <si>
    <t>CVN</t>
  </si>
  <si>
    <t>Clovis</t>
  </si>
  <si>
    <t>CVU</t>
  </si>
  <si>
    <t>Wausau</t>
  </si>
  <si>
    <t>Curitiba</t>
  </si>
  <si>
    <t>Cardiff</t>
  </si>
  <si>
    <t>CXB</t>
  </si>
  <si>
    <t>Vancouver</t>
  </si>
  <si>
    <t>CXI</t>
  </si>
  <si>
    <t>Kiribati</t>
  </si>
  <si>
    <t>NHA</t>
  </si>
  <si>
    <t>Cayman Islands</t>
  </si>
  <si>
    <t>CYC</t>
  </si>
  <si>
    <t>CYF</t>
  </si>
  <si>
    <t>Chefornak</t>
  </si>
  <si>
    <t>CYI</t>
  </si>
  <si>
    <t>Chiayi</t>
  </si>
  <si>
    <t>Chinese Taipei</t>
  </si>
  <si>
    <t>CYO</t>
  </si>
  <si>
    <t>CYP</t>
  </si>
  <si>
    <t>Calbayog</t>
  </si>
  <si>
    <t>CYS</t>
  </si>
  <si>
    <t>Cheyenne</t>
  </si>
  <si>
    <t>CYX</t>
  </si>
  <si>
    <t>Chersky</t>
  </si>
  <si>
    <t>CYZ</t>
  </si>
  <si>
    <t>Cauayan</t>
  </si>
  <si>
    <t>CZJ</t>
  </si>
  <si>
    <t>CZL</t>
  </si>
  <si>
    <t>Constantine</t>
  </si>
  <si>
    <t>Cozumel</t>
  </si>
  <si>
    <t>CZS</t>
  </si>
  <si>
    <t>CZU</t>
  </si>
  <si>
    <t>CZX</t>
  </si>
  <si>
    <t>Changzhou</t>
  </si>
  <si>
    <t>DAB</t>
  </si>
  <si>
    <t>Dhaka</t>
  </si>
  <si>
    <t>Damascus</t>
  </si>
  <si>
    <t>DAT</t>
  </si>
  <si>
    <t>Datong</t>
  </si>
  <si>
    <t>DAU</t>
  </si>
  <si>
    <t>Daru</t>
  </si>
  <si>
    <t>David</t>
  </si>
  <si>
    <t>DAX</t>
  </si>
  <si>
    <t>Dayton</t>
  </si>
  <si>
    <t>DBA</t>
  </si>
  <si>
    <t>Dalbandin</t>
  </si>
  <si>
    <t>Dubbo</t>
  </si>
  <si>
    <t>Dubuque</t>
  </si>
  <si>
    <t>Dubrovnik</t>
  </si>
  <si>
    <t>Washington</t>
  </si>
  <si>
    <t>DCF</t>
  </si>
  <si>
    <t>Dominica</t>
  </si>
  <si>
    <t>DCM</t>
  </si>
  <si>
    <t>Castres</t>
  </si>
  <si>
    <t>DCN</t>
  </si>
  <si>
    <t>Derby</t>
  </si>
  <si>
    <t>DDC</t>
  </si>
  <si>
    <t>DDG</t>
  </si>
  <si>
    <t>Dandong</t>
  </si>
  <si>
    <t>DEB</t>
  </si>
  <si>
    <t>Debrecen</t>
  </si>
  <si>
    <t>DEE</t>
  </si>
  <si>
    <t>Yuzhno-Kurilsk</t>
  </si>
  <si>
    <t>DEF</t>
  </si>
  <si>
    <t>Dezful</t>
  </si>
  <si>
    <t>Delhi</t>
  </si>
  <si>
    <t>Denver</t>
  </si>
  <si>
    <t>DEZ</t>
  </si>
  <si>
    <t>DGA</t>
  </si>
  <si>
    <t>Dangriga</t>
  </si>
  <si>
    <t>DGE</t>
  </si>
  <si>
    <t>Mudgee</t>
  </si>
  <si>
    <t>Dumaguete</t>
  </si>
  <si>
    <t>DHB</t>
  </si>
  <si>
    <t>DHI</t>
  </si>
  <si>
    <t>Dhangarhi</t>
  </si>
  <si>
    <t>Dharamsala</t>
  </si>
  <si>
    <t>DHN</t>
  </si>
  <si>
    <t>Dothan</t>
  </si>
  <si>
    <t>DIB</t>
  </si>
  <si>
    <t>Dibrugarh</t>
  </si>
  <si>
    <t>DIE</t>
  </si>
  <si>
    <t>Antsiranana</t>
  </si>
  <si>
    <t>DIG</t>
  </si>
  <si>
    <t>DIK</t>
  </si>
  <si>
    <t>Dickinson</t>
  </si>
  <si>
    <t>Dili</t>
  </si>
  <si>
    <t>Timor-leste</t>
  </si>
  <si>
    <t>DIN</t>
  </si>
  <si>
    <t>DIU</t>
  </si>
  <si>
    <t>Diu</t>
  </si>
  <si>
    <t>Diyarbakir</t>
  </si>
  <si>
    <t>DJB</t>
  </si>
  <si>
    <t>Jambi</t>
  </si>
  <si>
    <t>Djerba</t>
  </si>
  <si>
    <t>DJG</t>
  </si>
  <si>
    <t>Djanet</t>
  </si>
  <si>
    <t>Jayapura</t>
  </si>
  <si>
    <t>DKA</t>
  </si>
  <si>
    <t>Katsina</t>
  </si>
  <si>
    <t>Dakar</t>
  </si>
  <si>
    <t>Douala</t>
  </si>
  <si>
    <t>Cameroon</t>
  </si>
  <si>
    <t>Dalian</t>
  </si>
  <si>
    <t>DLG</t>
  </si>
  <si>
    <t>Dillingham</t>
  </si>
  <si>
    <t>Duluth/Superior</t>
  </si>
  <si>
    <t>Dalat</t>
  </si>
  <si>
    <t>Dalaman</t>
  </si>
  <si>
    <t>DLU</t>
  </si>
  <si>
    <t>DLY</t>
  </si>
  <si>
    <t>DLZ</t>
  </si>
  <si>
    <t>Dalanzadgad</t>
  </si>
  <si>
    <t>DMD</t>
  </si>
  <si>
    <t>DMU</t>
  </si>
  <si>
    <t>Dimapur</t>
  </si>
  <si>
    <t>Dundee</t>
  </si>
  <si>
    <t>Dunhuang</t>
  </si>
  <si>
    <t>DNR</t>
  </si>
  <si>
    <t>Dinard/St-Malo</t>
  </si>
  <si>
    <t>Denizli</t>
  </si>
  <si>
    <t>Doha</t>
  </si>
  <si>
    <t>Donetsk</t>
  </si>
  <si>
    <t>DOL</t>
  </si>
  <si>
    <t>Deauville</t>
  </si>
  <si>
    <t>DOP</t>
  </si>
  <si>
    <t>Dolpa</t>
  </si>
  <si>
    <t>DOU</t>
  </si>
  <si>
    <t>Dourados</t>
  </si>
  <si>
    <t>DOY</t>
  </si>
  <si>
    <t>Dongying</t>
  </si>
  <si>
    <t>Dipolog</t>
  </si>
  <si>
    <t>Devonport</t>
  </si>
  <si>
    <t>DRG</t>
  </si>
  <si>
    <t>Deering</t>
  </si>
  <si>
    <t>DRK</t>
  </si>
  <si>
    <t>Costa Rica</t>
  </si>
  <si>
    <t>DRO</t>
  </si>
  <si>
    <t>Dresden</t>
  </si>
  <si>
    <t>DRT</t>
  </si>
  <si>
    <t>Darwin</t>
  </si>
  <si>
    <t>DSK</t>
  </si>
  <si>
    <t>DSN</t>
  </si>
  <si>
    <t>Dortmund</t>
  </si>
  <si>
    <t>Detroit</t>
  </si>
  <si>
    <t>Dublin</t>
  </si>
  <si>
    <t>Dunedin</t>
  </si>
  <si>
    <t>DUJ</t>
  </si>
  <si>
    <t>Dubois</t>
  </si>
  <si>
    <t>Durban</t>
  </si>
  <si>
    <t>Duesseldorf</t>
  </si>
  <si>
    <t>DUT</t>
  </si>
  <si>
    <t>DVL</t>
  </si>
  <si>
    <t>Davao</t>
  </si>
  <si>
    <t>DWD</t>
  </si>
  <si>
    <t>Dawadmi</t>
  </si>
  <si>
    <t>Dushanbe</t>
  </si>
  <si>
    <t>Tajikistan</t>
  </si>
  <si>
    <t>DZA</t>
  </si>
  <si>
    <t>Dzaoudzi</t>
  </si>
  <si>
    <t>Mayotte</t>
  </si>
  <si>
    <t>DZN</t>
  </si>
  <si>
    <t>Zhezkazgan</t>
  </si>
  <si>
    <t>EAA</t>
  </si>
  <si>
    <t>Eagle</t>
  </si>
  <si>
    <t>EAE</t>
  </si>
  <si>
    <t>Emae</t>
  </si>
  <si>
    <t>Nejran</t>
  </si>
  <si>
    <t>EAR</t>
  </si>
  <si>
    <t>Kearney</t>
  </si>
  <si>
    <t>EAT</t>
  </si>
  <si>
    <t>Wenatchee</t>
  </si>
  <si>
    <t>EBA</t>
  </si>
  <si>
    <t>EBH</t>
  </si>
  <si>
    <t>EBJ</t>
  </si>
  <si>
    <t>Esbjerg</t>
  </si>
  <si>
    <t>Erbil</t>
  </si>
  <si>
    <t>EBU</t>
  </si>
  <si>
    <t>St-etienne</t>
  </si>
  <si>
    <t>Ercan</t>
  </si>
  <si>
    <t>ECP</t>
  </si>
  <si>
    <t>PFN</t>
  </si>
  <si>
    <t>EDA</t>
  </si>
  <si>
    <t>Edinburgh</t>
  </si>
  <si>
    <t>Eldoret</t>
  </si>
  <si>
    <t>EDR</t>
  </si>
  <si>
    <t>EEK</t>
  </si>
  <si>
    <t>Eek</t>
  </si>
  <si>
    <t>Kefallinia</t>
  </si>
  <si>
    <t>EGC</t>
  </si>
  <si>
    <t>Bergerac</t>
  </si>
  <si>
    <t>Vail</t>
  </si>
  <si>
    <t>EGM</t>
  </si>
  <si>
    <t>Sege</t>
  </si>
  <si>
    <t>EGN</t>
  </si>
  <si>
    <t>Geneina</t>
  </si>
  <si>
    <t>EGO</t>
  </si>
  <si>
    <t>Belgorod</t>
  </si>
  <si>
    <t>Egilsstadir</t>
  </si>
  <si>
    <t>EGX</t>
  </si>
  <si>
    <t>Egegik</t>
  </si>
  <si>
    <t>Eindhoven</t>
  </si>
  <si>
    <t>Barrancabermeja</t>
  </si>
  <si>
    <t>EJH</t>
  </si>
  <si>
    <t>Wedjh</t>
  </si>
  <si>
    <t>EKO</t>
  </si>
  <si>
    <t>Elko</t>
  </si>
  <si>
    <t>ELC</t>
  </si>
  <si>
    <t>ELD</t>
  </si>
  <si>
    <t>ELF</t>
  </si>
  <si>
    <t>ELG</t>
  </si>
  <si>
    <t>ELI</t>
  </si>
  <si>
    <t>Elim</t>
  </si>
  <si>
    <t>ELM</t>
  </si>
  <si>
    <t>Elmira/Corning</t>
  </si>
  <si>
    <t>El Paso</t>
  </si>
  <si>
    <t>Gassim</t>
  </si>
  <si>
    <t>ELU</t>
  </si>
  <si>
    <t>ELV</t>
  </si>
  <si>
    <t>ELY</t>
  </si>
  <si>
    <t>Ely</t>
  </si>
  <si>
    <t>EMA</t>
  </si>
  <si>
    <t>Nottingham</t>
  </si>
  <si>
    <t>Emerald</t>
  </si>
  <si>
    <t>EMK</t>
  </si>
  <si>
    <t>Emmonak</t>
  </si>
  <si>
    <t>ENA</t>
  </si>
  <si>
    <t>Kenai</t>
  </si>
  <si>
    <t>ENE</t>
  </si>
  <si>
    <t>Ende</t>
  </si>
  <si>
    <t>ENH</t>
  </si>
  <si>
    <t>Enshi</t>
  </si>
  <si>
    <t>ENU</t>
  </si>
  <si>
    <t>Enugu</t>
  </si>
  <si>
    <t>ENY</t>
  </si>
  <si>
    <t>Yan'an</t>
  </si>
  <si>
    <t>EOH</t>
  </si>
  <si>
    <t>Medellin</t>
  </si>
  <si>
    <t>EOI</t>
  </si>
  <si>
    <t>Eday</t>
  </si>
  <si>
    <t>EPR</t>
  </si>
  <si>
    <t>Esperance</t>
  </si>
  <si>
    <t>EQS</t>
  </si>
  <si>
    <t>Esquel</t>
  </si>
  <si>
    <t>ERC</t>
  </si>
  <si>
    <t>Erzincan</t>
  </si>
  <si>
    <t>ERF</t>
  </si>
  <si>
    <t>Erfurt</t>
  </si>
  <si>
    <t>ERI</t>
  </si>
  <si>
    <t>Erie</t>
  </si>
  <si>
    <t>ERM</t>
  </si>
  <si>
    <t>Erechim</t>
  </si>
  <si>
    <t>ERN</t>
  </si>
  <si>
    <t>Eirunepe</t>
  </si>
  <si>
    <t>ERS</t>
  </si>
  <si>
    <t>Windhoek</t>
  </si>
  <si>
    <t>Namibia</t>
  </si>
  <si>
    <t>Erzurum</t>
  </si>
  <si>
    <t>Ankara</t>
  </si>
  <si>
    <t>ESC</t>
  </si>
  <si>
    <t>Escanaba</t>
  </si>
  <si>
    <t>ESD</t>
  </si>
  <si>
    <t>Eastsound</t>
  </si>
  <si>
    <t>ESM</t>
  </si>
  <si>
    <t>Esmeraldas</t>
  </si>
  <si>
    <t>ESR</t>
  </si>
  <si>
    <t>El Salvador</t>
  </si>
  <si>
    <t>ESU</t>
  </si>
  <si>
    <t>Essaouira</t>
  </si>
  <si>
    <t>Israel</t>
  </si>
  <si>
    <t>ETZ</t>
  </si>
  <si>
    <t>Metz/Nancy</t>
  </si>
  <si>
    <t>EUG</t>
  </si>
  <si>
    <t>Eugene</t>
  </si>
  <si>
    <t>Laayoune</t>
  </si>
  <si>
    <t>Harstad-Narvik</t>
  </si>
  <si>
    <t>Yerevan</t>
  </si>
  <si>
    <t>Evansville</t>
  </si>
  <si>
    <t>EWB</t>
  </si>
  <si>
    <t>EWD</t>
  </si>
  <si>
    <t>EWN</t>
  </si>
  <si>
    <t>New York</t>
  </si>
  <si>
    <t>Exeter</t>
  </si>
  <si>
    <t>EYK</t>
  </si>
  <si>
    <t>Beloyarsky</t>
  </si>
  <si>
    <t>EYP</t>
  </si>
  <si>
    <t>EYW</t>
  </si>
  <si>
    <t>Elazig</t>
  </si>
  <si>
    <t>FAC</t>
  </si>
  <si>
    <t>Faaite</t>
  </si>
  <si>
    <t>Faroe Islands</t>
  </si>
  <si>
    <t>FAH</t>
  </si>
  <si>
    <t>Farah</t>
  </si>
  <si>
    <t>FAI</t>
  </si>
  <si>
    <t>Fairbanks</t>
  </si>
  <si>
    <t>Faro</t>
  </si>
  <si>
    <t>Fargo</t>
  </si>
  <si>
    <t>FAT</t>
  </si>
  <si>
    <t>Fresno</t>
  </si>
  <si>
    <t>FAV</t>
  </si>
  <si>
    <t>Fakarava</t>
  </si>
  <si>
    <t>FAY</t>
  </si>
  <si>
    <t>FBD</t>
  </si>
  <si>
    <t>Faizabad</t>
  </si>
  <si>
    <t>Lubumbashi</t>
  </si>
  <si>
    <t>FBS</t>
  </si>
  <si>
    <t>Kalispell</t>
  </si>
  <si>
    <t>FDE</t>
  </si>
  <si>
    <t>Forde</t>
  </si>
  <si>
    <t>Martinique</t>
  </si>
  <si>
    <t>Friedrichshafen</t>
  </si>
  <si>
    <t>FEG</t>
  </si>
  <si>
    <t>Fergana</t>
  </si>
  <si>
    <t>FEN</t>
  </si>
  <si>
    <t>Fes</t>
  </si>
  <si>
    <t>FGI</t>
  </si>
  <si>
    <t>FIE</t>
  </si>
  <si>
    <t>Kinshasa</t>
  </si>
  <si>
    <t>FKB</t>
  </si>
  <si>
    <t>Karlsruhe/Baden-Baden</t>
  </si>
  <si>
    <t>FKI</t>
  </si>
  <si>
    <t>Kisangani</t>
  </si>
  <si>
    <t>FKL</t>
  </si>
  <si>
    <t>Franklin</t>
  </si>
  <si>
    <t>FKQ</t>
  </si>
  <si>
    <t>Fukushima</t>
  </si>
  <si>
    <t>FLA</t>
  </si>
  <si>
    <t>Florencia</t>
  </si>
  <si>
    <t>FLG</t>
  </si>
  <si>
    <t>GCN</t>
  </si>
  <si>
    <t>Florianopolis</t>
  </si>
  <si>
    <t>FLO</t>
  </si>
  <si>
    <t>FLW</t>
  </si>
  <si>
    <t>Formosa</t>
  </si>
  <si>
    <t>FMM</t>
  </si>
  <si>
    <t>Memmingen</t>
  </si>
  <si>
    <t>FMN</t>
  </si>
  <si>
    <t>Farmington</t>
  </si>
  <si>
    <t>Muenster/osnabrueck</t>
  </si>
  <si>
    <t>Freetown</t>
  </si>
  <si>
    <t>Sierra Leone</t>
  </si>
  <si>
    <t>Funchal</t>
  </si>
  <si>
    <t>FNI</t>
  </si>
  <si>
    <t>Nimes</t>
  </si>
  <si>
    <t>FNJ</t>
  </si>
  <si>
    <t>Pyongyang</t>
  </si>
  <si>
    <t>FNL</t>
  </si>
  <si>
    <t>Flint</t>
  </si>
  <si>
    <t>FOA</t>
  </si>
  <si>
    <t>Foula</t>
  </si>
  <si>
    <t>Fuzhou</t>
  </si>
  <si>
    <t>FOG</t>
  </si>
  <si>
    <t>Foggia</t>
  </si>
  <si>
    <t>Fortaleza</t>
  </si>
  <si>
    <t>Freeport</t>
  </si>
  <si>
    <t>Frankfurt</t>
  </si>
  <si>
    <t>FRD</t>
  </si>
  <si>
    <t>FRE</t>
  </si>
  <si>
    <t>FRL</t>
  </si>
  <si>
    <t>Forli</t>
  </si>
  <si>
    <t>Flores</t>
  </si>
  <si>
    <t>Guatemala</t>
  </si>
  <si>
    <t>Bishkek</t>
  </si>
  <si>
    <t>FRW</t>
  </si>
  <si>
    <t>Francistown</t>
  </si>
  <si>
    <t>Figari</t>
  </si>
  <si>
    <t>FSM</t>
  </si>
  <si>
    <t>FSP</t>
  </si>
  <si>
    <t>Saint Pierre and Miquelon</t>
  </si>
  <si>
    <t>Shizuoka</t>
  </si>
  <si>
    <t>FTA</t>
  </si>
  <si>
    <t>FTU</t>
  </si>
  <si>
    <t>Fuerteventura</t>
  </si>
  <si>
    <t>FUG</t>
  </si>
  <si>
    <t>Fuyang</t>
  </si>
  <si>
    <t>FUJ</t>
  </si>
  <si>
    <t>Fukue</t>
  </si>
  <si>
    <t>Fukuoka</t>
  </si>
  <si>
    <t>FUN</t>
  </si>
  <si>
    <t>Tuvalu</t>
  </si>
  <si>
    <t>FUO</t>
  </si>
  <si>
    <t>Foshan</t>
  </si>
  <si>
    <t>FUT</t>
  </si>
  <si>
    <t>Futuna</t>
  </si>
  <si>
    <t>Wallis and Futuna Islands</t>
  </si>
  <si>
    <t>FYU</t>
  </si>
  <si>
    <t>GAE</t>
  </si>
  <si>
    <t>Gabes</t>
  </si>
  <si>
    <t>GAF</t>
  </si>
  <si>
    <t>Gafsa</t>
  </si>
  <si>
    <t>GAJ</t>
  </si>
  <si>
    <t>Yamagata</t>
  </si>
  <si>
    <t>GAL</t>
  </si>
  <si>
    <t>Galena</t>
  </si>
  <si>
    <t>GAM</t>
  </si>
  <si>
    <t>Gambell</t>
  </si>
  <si>
    <t>GAN</t>
  </si>
  <si>
    <t>GAO</t>
  </si>
  <si>
    <t>Guantanamo</t>
  </si>
  <si>
    <t>Guwahati</t>
  </si>
  <si>
    <t>Gabon</t>
  </si>
  <si>
    <t>GBD</t>
  </si>
  <si>
    <t>Gaborone</t>
  </si>
  <si>
    <t>GBT</t>
  </si>
  <si>
    <t>Gorgan</t>
  </si>
  <si>
    <t>GCC</t>
  </si>
  <si>
    <t>Gillette</t>
  </si>
  <si>
    <t>Guernsey</t>
  </si>
  <si>
    <t>GCK</t>
  </si>
  <si>
    <t>GDE</t>
  </si>
  <si>
    <t>Gode</t>
  </si>
  <si>
    <t>Guadalajara</t>
  </si>
  <si>
    <t>Gdansk</t>
  </si>
  <si>
    <t>GDT</t>
  </si>
  <si>
    <t>Turks and Caicos Islands</t>
  </si>
  <si>
    <t>GDV</t>
  </si>
  <si>
    <t>Glendive</t>
  </si>
  <si>
    <t>GDX</t>
  </si>
  <si>
    <t>Magadan</t>
  </si>
  <si>
    <t>GDZ</t>
  </si>
  <si>
    <t>Gelendzhik</t>
  </si>
  <si>
    <t>GEA</t>
  </si>
  <si>
    <t>Noumea</t>
  </si>
  <si>
    <t>Spokane</t>
  </si>
  <si>
    <t>GEL</t>
  </si>
  <si>
    <t>Guyana</t>
  </si>
  <si>
    <t>GER</t>
  </si>
  <si>
    <t>GET</t>
  </si>
  <si>
    <t>Gallivare</t>
  </si>
  <si>
    <t>GFF</t>
  </si>
  <si>
    <t>Griffith</t>
  </si>
  <si>
    <t>GFK</t>
  </si>
  <si>
    <t>GFN</t>
  </si>
  <si>
    <t>Grafton</t>
  </si>
  <si>
    <t>GGG</t>
  </si>
  <si>
    <t>Longview</t>
  </si>
  <si>
    <t>GGW</t>
  </si>
  <si>
    <t>GHA</t>
  </si>
  <si>
    <t>Ghardaia</t>
  </si>
  <si>
    <t>GHE</t>
  </si>
  <si>
    <t>Garachine</t>
  </si>
  <si>
    <t>Gibraltar</t>
  </si>
  <si>
    <t>GIG</t>
  </si>
  <si>
    <t>GIL</t>
  </si>
  <si>
    <t>Gilgit</t>
  </si>
  <si>
    <t>Gisborne</t>
  </si>
  <si>
    <t>Jazan</t>
  </si>
  <si>
    <t>GJA</t>
  </si>
  <si>
    <t>Guanaja</t>
  </si>
  <si>
    <t>GJL</t>
  </si>
  <si>
    <t>Jijel</t>
  </si>
  <si>
    <t>GJT</t>
  </si>
  <si>
    <t>Goroka</t>
  </si>
  <si>
    <t>GLF</t>
  </si>
  <si>
    <t>Golfito</t>
  </si>
  <si>
    <t>GLH</t>
  </si>
  <si>
    <t>GLK</t>
  </si>
  <si>
    <t>Galcaio</t>
  </si>
  <si>
    <t>GLO</t>
  </si>
  <si>
    <t>Gladstone</t>
  </si>
  <si>
    <t>GLV</t>
  </si>
  <si>
    <t>Golovin</t>
  </si>
  <si>
    <t>GMA</t>
  </si>
  <si>
    <t>Gemena</t>
  </si>
  <si>
    <t>GMB</t>
  </si>
  <si>
    <t>Gambela</t>
  </si>
  <si>
    <t>GMO</t>
  </si>
  <si>
    <t>Gombe</t>
  </si>
  <si>
    <t>GMP</t>
  </si>
  <si>
    <t>Seoul</t>
  </si>
  <si>
    <t>GMR</t>
  </si>
  <si>
    <t>GNA</t>
  </si>
  <si>
    <t>Grodno</t>
  </si>
  <si>
    <t>Lyon</t>
  </si>
  <si>
    <t>Grenada</t>
  </si>
  <si>
    <t>GNS</t>
  </si>
  <si>
    <t>Gunungsitoli</t>
  </si>
  <si>
    <t>GNU</t>
  </si>
  <si>
    <t>GNV</t>
  </si>
  <si>
    <t>Gainesville</t>
  </si>
  <si>
    <t>GNY</t>
  </si>
  <si>
    <t>Sanliurfa</t>
  </si>
  <si>
    <t>Genoa</t>
  </si>
  <si>
    <t>GOH</t>
  </si>
  <si>
    <t>Nuuk</t>
  </si>
  <si>
    <t>Goa</t>
  </si>
  <si>
    <t>GOM</t>
  </si>
  <si>
    <t>Goma</t>
  </si>
  <si>
    <t>GOP</t>
  </si>
  <si>
    <t>Gorakhpur</t>
  </si>
  <si>
    <t>GOQ</t>
  </si>
  <si>
    <t>Golmud</t>
  </si>
  <si>
    <t>Goteborg</t>
  </si>
  <si>
    <t>GOV</t>
  </si>
  <si>
    <t>GPA</t>
  </si>
  <si>
    <t>Patrai</t>
  </si>
  <si>
    <t>GPI</t>
  </si>
  <si>
    <t>Guapi</t>
  </si>
  <si>
    <t>GPT</t>
  </si>
  <si>
    <t>Gulfport/Biloxi</t>
  </si>
  <si>
    <t>GRI</t>
  </si>
  <si>
    <t>George</t>
  </si>
  <si>
    <t>GRK</t>
  </si>
  <si>
    <t>ILE</t>
  </si>
  <si>
    <t>Killeen</t>
  </si>
  <si>
    <t>GRO</t>
  </si>
  <si>
    <t>Girona</t>
  </si>
  <si>
    <t>GRQ</t>
  </si>
  <si>
    <t>Groningen</t>
  </si>
  <si>
    <t>GRV</t>
  </si>
  <si>
    <t>Grozny</t>
  </si>
  <si>
    <t>GRW</t>
  </si>
  <si>
    <t>Granada</t>
  </si>
  <si>
    <t>Graz</t>
  </si>
  <si>
    <t>GSE</t>
  </si>
  <si>
    <t>GSM</t>
  </si>
  <si>
    <t>GST</t>
  </si>
  <si>
    <t>Gustavus</t>
  </si>
  <si>
    <t>GTA</t>
  </si>
  <si>
    <t>Gatokae</t>
  </si>
  <si>
    <t>GTE</t>
  </si>
  <si>
    <t>GTF</t>
  </si>
  <si>
    <t>GTO</t>
  </si>
  <si>
    <t>Gorontalo</t>
  </si>
  <si>
    <t>GTR</t>
  </si>
  <si>
    <t>UBS</t>
  </si>
  <si>
    <t>GTS</t>
  </si>
  <si>
    <t>GUC</t>
  </si>
  <si>
    <t>Gunnison</t>
  </si>
  <si>
    <t>Guam</t>
  </si>
  <si>
    <t>GUR</t>
  </si>
  <si>
    <t>Alotau</t>
  </si>
  <si>
    <t>Atyrau</t>
  </si>
  <si>
    <t>Geneva</t>
  </si>
  <si>
    <t>GVR</t>
  </si>
  <si>
    <t>GWD</t>
  </si>
  <si>
    <t>Gwadar</t>
  </si>
  <si>
    <t>GWL</t>
  </si>
  <si>
    <t>Gwalior</t>
  </si>
  <si>
    <t>Westerland</t>
  </si>
  <si>
    <t>GXF</t>
  </si>
  <si>
    <t>GYA</t>
  </si>
  <si>
    <t>Guayaramerin</t>
  </si>
  <si>
    <t>GYD</t>
  </si>
  <si>
    <t>Baku</t>
  </si>
  <si>
    <t>Guayaquil</t>
  </si>
  <si>
    <t>GYL</t>
  </si>
  <si>
    <t>Argyle</t>
  </si>
  <si>
    <t>Guaymas</t>
  </si>
  <si>
    <t>Goiania</t>
  </si>
  <si>
    <t>GYS</t>
  </si>
  <si>
    <t>Gizo</t>
  </si>
  <si>
    <t>Gaziantep</t>
  </si>
  <si>
    <t>HAA</t>
  </si>
  <si>
    <t>Hasvik</t>
  </si>
  <si>
    <t>HAC</t>
  </si>
  <si>
    <t>Halmstad</t>
  </si>
  <si>
    <t>HAH</t>
  </si>
  <si>
    <t>YVA</t>
  </si>
  <si>
    <t>Moroni</t>
  </si>
  <si>
    <t>Comoros</t>
  </si>
  <si>
    <t>Hannover</t>
  </si>
  <si>
    <t>Haikou</t>
  </si>
  <si>
    <t>Hamburg</t>
  </si>
  <si>
    <t>Hanoi</t>
  </si>
  <si>
    <t>HAQ</t>
  </si>
  <si>
    <t>Hanimaadhoo</t>
  </si>
  <si>
    <t>Hail</t>
  </si>
  <si>
    <t>Haugesund</t>
  </si>
  <si>
    <t>Hobart</t>
  </si>
  <si>
    <t>HBE</t>
  </si>
  <si>
    <t>Hubli</t>
  </si>
  <si>
    <t>HCN</t>
  </si>
  <si>
    <t>Hengchun</t>
  </si>
  <si>
    <t>HCR</t>
  </si>
  <si>
    <t>HDD</t>
  </si>
  <si>
    <t>HDF</t>
  </si>
  <si>
    <t>Heringsdorf</t>
  </si>
  <si>
    <t>HDG</t>
  </si>
  <si>
    <t>Handan</t>
  </si>
  <si>
    <t>Hoedspruit</t>
  </si>
  <si>
    <t>HEA</t>
  </si>
  <si>
    <t>Herat</t>
  </si>
  <si>
    <t>HEH</t>
  </si>
  <si>
    <t>Heho</t>
  </si>
  <si>
    <t>HEK</t>
  </si>
  <si>
    <t>Heihe</t>
  </si>
  <si>
    <t>Helsinki</t>
  </si>
  <si>
    <t>Irakleion</t>
  </si>
  <si>
    <t>Hohhot</t>
  </si>
  <si>
    <t>Hefei</t>
  </si>
  <si>
    <t>Hammerfest</t>
  </si>
  <si>
    <t>Hargeisa</t>
  </si>
  <si>
    <t>HGD</t>
  </si>
  <si>
    <t>Hughenden</t>
  </si>
  <si>
    <t>Hangzhou</t>
  </si>
  <si>
    <t>HGN</t>
  </si>
  <si>
    <t>HGR</t>
  </si>
  <si>
    <t>Hagerstown</t>
  </si>
  <si>
    <t>HHH</t>
  </si>
  <si>
    <t>HHN</t>
  </si>
  <si>
    <t>HHZ</t>
  </si>
  <si>
    <t>Hikueru</t>
  </si>
  <si>
    <t>HIB</t>
  </si>
  <si>
    <t>Hibbing/Chisholm</t>
  </si>
  <si>
    <t>HID</t>
  </si>
  <si>
    <t>Hiroshima</t>
  </si>
  <si>
    <t>Jinju</t>
  </si>
  <si>
    <t>Honiara</t>
  </si>
  <si>
    <t>HJJ</t>
  </si>
  <si>
    <t>Khajuraho</t>
  </si>
  <si>
    <t>HKB</t>
  </si>
  <si>
    <t>Hakodate</t>
  </si>
  <si>
    <t>Hong Kong</t>
  </si>
  <si>
    <t>HKK</t>
  </si>
  <si>
    <t>Hokitika</t>
  </si>
  <si>
    <t>Hoskins</t>
  </si>
  <si>
    <t>Phuket</t>
  </si>
  <si>
    <t>Johannesburg</t>
  </si>
  <si>
    <t>HLD</t>
  </si>
  <si>
    <t>Hailar</t>
  </si>
  <si>
    <t>HLH</t>
  </si>
  <si>
    <t>Ulanhot</t>
  </si>
  <si>
    <t>HLN</t>
  </si>
  <si>
    <t>Helena</t>
  </si>
  <si>
    <t>HMA</t>
  </si>
  <si>
    <t>Khanty-Mansiysk</t>
  </si>
  <si>
    <t>HME</t>
  </si>
  <si>
    <t>HMI</t>
  </si>
  <si>
    <t>Hami</t>
  </si>
  <si>
    <t>Hermosillo</t>
  </si>
  <si>
    <t>HNA</t>
  </si>
  <si>
    <t>Hanamaki</t>
  </si>
  <si>
    <t>Tokyo</t>
  </si>
  <si>
    <t>HNH</t>
  </si>
  <si>
    <t>Hoonah</t>
  </si>
  <si>
    <t>Honolulu</t>
  </si>
  <si>
    <t>HNM</t>
  </si>
  <si>
    <t>Hana</t>
  </si>
  <si>
    <t>HNS</t>
  </si>
  <si>
    <t>Haines</t>
  </si>
  <si>
    <t>HOB</t>
  </si>
  <si>
    <t>Hobbs</t>
  </si>
  <si>
    <t>HOD</t>
  </si>
  <si>
    <t>Hodeidah</t>
  </si>
  <si>
    <t>HOE</t>
  </si>
  <si>
    <t>Houeisay</t>
  </si>
  <si>
    <t>HOF</t>
  </si>
  <si>
    <t>HOG</t>
  </si>
  <si>
    <t>Holguin</t>
  </si>
  <si>
    <t>HOI</t>
  </si>
  <si>
    <t>HOM</t>
  </si>
  <si>
    <t>Homer</t>
  </si>
  <si>
    <t>HON</t>
  </si>
  <si>
    <t>Huron</t>
  </si>
  <si>
    <t>Horta</t>
  </si>
  <si>
    <t>HOT</t>
  </si>
  <si>
    <t>Houston</t>
  </si>
  <si>
    <t>Orsta/Volda</t>
  </si>
  <si>
    <t>HPB</t>
  </si>
  <si>
    <t>Haiphong</t>
  </si>
  <si>
    <t>Harbin</t>
  </si>
  <si>
    <t>Harare</t>
  </si>
  <si>
    <t>Hurghada</t>
  </si>
  <si>
    <t>HRL</t>
  </si>
  <si>
    <t>Harlingen</t>
  </si>
  <si>
    <t>HRO</t>
  </si>
  <si>
    <t>Harrison</t>
  </si>
  <si>
    <t>Saga</t>
  </si>
  <si>
    <t>HSL</t>
  </si>
  <si>
    <t>Huslia</t>
  </si>
  <si>
    <t>HSN</t>
  </si>
  <si>
    <t>Zhoushan</t>
  </si>
  <si>
    <t>Huntsville</t>
  </si>
  <si>
    <t>HTA</t>
  </si>
  <si>
    <t>Chita</t>
  </si>
  <si>
    <t>HTN</t>
  </si>
  <si>
    <t>Hotan</t>
  </si>
  <si>
    <t>HTS</t>
  </si>
  <si>
    <t>Huntington</t>
  </si>
  <si>
    <t>Hatay</t>
  </si>
  <si>
    <t>HUE</t>
  </si>
  <si>
    <t>Humera</t>
  </si>
  <si>
    <t>HUH</t>
  </si>
  <si>
    <t>Huahine</t>
  </si>
  <si>
    <t>HUI</t>
  </si>
  <si>
    <t>Hue</t>
  </si>
  <si>
    <t>HUN</t>
  </si>
  <si>
    <t>Hualien</t>
  </si>
  <si>
    <t>HUS</t>
  </si>
  <si>
    <t>Hughes</t>
  </si>
  <si>
    <t>HUU</t>
  </si>
  <si>
    <t>Huanuco</t>
  </si>
  <si>
    <t>Huatulco</t>
  </si>
  <si>
    <t>Humberside</t>
  </si>
  <si>
    <t>HVB</t>
  </si>
  <si>
    <t>HVD</t>
  </si>
  <si>
    <t>Khovd</t>
  </si>
  <si>
    <t>HVG</t>
  </si>
  <si>
    <t>Honningsvag</t>
  </si>
  <si>
    <t>HVN</t>
  </si>
  <si>
    <t>HVR</t>
  </si>
  <si>
    <t>Havre</t>
  </si>
  <si>
    <t>HYA</t>
  </si>
  <si>
    <t>Hyannis</t>
  </si>
  <si>
    <t>HYG</t>
  </si>
  <si>
    <t>Hydaburg</t>
  </si>
  <si>
    <t>HYL</t>
  </si>
  <si>
    <t>Hollis</t>
  </si>
  <si>
    <t>HYS</t>
  </si>
  <si>
    <t>Hays</t>
  </si>
  <si>
    <t>HZG</t>
  </si>
  <si>
    <t>Hanzhong</t>
  </si>
  <si>
    <t>HZH</t>
  </si>
  <si>
    <t>IAA</t>
  </si>
  <si>
    <t>Igarka</t>
  </si>
  <si>
    <t>IAM</t>
  </si>
  <si>
    <t>IAN</t>
  </si>
  <si>
    <t>Kiana</t>
  </si>
  <si>
    <t>IAO</t>
  </si>
  <si>
    <t>Iasi</t>
  </si>
  <si>
    <t>Ibague</t>
  </si>
  <si>
    <t>Ibaraki</t>
  </si>
  <si>
    <t>Ibiza</t>
  </si>
  <si>
    <t>Wichita</t>
  </si>
  <si>
    <t>IDA</t>
  </si>
  <si>
    <t>Indore</t>
  </si>
  <si>
    <t>Kiev</t>
  </si>
  <si>
    <t>IFJ</t>
  </si>
  <si>
    <t>Isafjordur</t>
  </si>
  <si>
    <t>Inagua</t>
  </si>
  <si>
    <t>IGG</t>
  </si>
  <si>
    <t>Igiugig</t>
  </si>
  <si>
    <t>IGM</t>
  </si>
  <si>
    <t>Kingman</t>
  </si>
  <si>
    <t>Iguazu</t>
  </si>
  <si>
    <t>Tehran</t>
  </si>
  <si>
    <t>IKI</t>
  </si>
  <si>
    <t>Iki</t>
  </si>
  <si>
    <t>IKO</t>
  </si>
  <si>
    <t>Nikolski</t>
  </si>
  <si>
    <t>IKS</t>
  </si>
  <si>
    <t>Tiksi</t>
  </si>
  <si>
    <t>Irkutsk</t>
  </si>
  <si>
    <t>ILD</t>
  </si>
  <si>
    <t>Lleida</t>
  </si>
  <si>
    <t>ILI</t>
  </si>
  <si>
    <t>Iliamna</t>
  </si>
  <si>
    <t>ILM</t>
  </si>
  <si>
    <t>Ilo-ilo</t>
  </si>
  <si>
    <t>ILP</t>
  </si>
  <si>
    <t>Islay</t>
  </si>
  <si>
    <t>ILZ</t>
  </si>
  <si>
    <t>Zilina</t>
  </si>
  <si>
    <t>Imphal</t>
  </si>
  <si>
    <t>IMK</t>
  </si>
  <si>
    <t>Simikot</t>
  </si>
  <si>
    <t>Imperatriz</t>
  </si>
  <si>
    <t>IMT</t>
  </si>
  <si>
    <t>Yinchuan</t>
  </si>
  <si>
    <t>Indianapolis</t>
  </si>
  <si>
    <t>Inhambane</t>
  </si>
  <si>
    <t>INI</t>
  </si>
  <si>
    <t>Nis</t>
  </si>
  <si>
    <t>INL</t>
  </si>
  <si>
    <t>Innsbruck</t>
  </si>
  <si>
    <t>INU</t>
  </si>
  <si>
    <t>Nauru</t>
  </si>
  <si>
    <t>Inverness</t>
  </si>
  <si>
    <t>INZ</t>
  </si>
  <si>
    <t>Ioannina</t>
  </si>
  <si>
    <t>Ilheus</t>
  </si>
  <si>
    <t>IPA</t>
  </si>
  <si>
    <t>Ipota</t>
  </si>
  <si>
    <t>IPH</t>
  </si>
  <si>
    <t>Ipoh</t>
  </si>
  <si>
    <t>IPI</t>
  </si>
  <si>
    <t>Ipiales</t>
  </si>
  <si>
    <t>IPL</t>
  </si>
  <si>
    <t>Imperial</t>
  </si>
  <si>
    <t>IPN</t>
  </si>
  <si>
    <t>Ipatinga</t>
  </si>
  <si>
    <t>IPT</t>
  </si>
  <si>
    <t>Williamsport</t>
  </si>
  <si>
    <t>Iquique</t>
  </si>
  <si>
    <t>Iquitos</t>
  </si>
  <si>
    <t>IRA</t>
  </si>
  <si>
    <t>Kirakira</t>
  </si>
  <si>
    <t>IRC</t>
  </si>
  <si>
    <t>Circle</t>
  </si>
  <si>
    <t>IRG</t>
  </si>
  <si>
    <t>IRJ</t>
  </si>
  <si>
    <t>IRK</t>
  </si>
  <si>
    <t>Kirksville</t>
  </si>
  <si>
    <t>IRM</t>
  </si>
  <si>
    <t>Igrim</t>
  </si>
  <si>
    <t>ISA</t>
  </si>
  <si>
    <t>Islamabad</t>
  </si>
  <si>
    <t>ISC</t>
  </si>
  <si>
    <t>ISG</t>
  </si>
  <si>
    <t>Ishigaki</t>
  </si>
  <si>
    <t>ISN</t>
  </si>
  <si>
    <t>Williston</t>
  </si>
  <si>
    <t>ISP</t>
  </si>
  <si>
    <t>Istanbul</t>
  </si>
  <si>
    <t>Sulaymaniyah</t>
  </si>
  <si>
    <t>ITB</t>
  </si>
  <si>
    <t>Itaituba</t>
  </si>
  <si>
    <t>ITH</t>
  </si>
  <si>
    <t>Ithaca</t>
  </si>
  <si>
    <t>ITM</t>
  </si>
  <si>
    <t>Osaka</t>
  </si>
  <si>
    <t>ITO</t>
  </si>
  <si>
    <t>Hilo</t>
  </si>
  <si>
    <t>IUE</t>
  </si>
  <si>
    <t>Niue</t>
  </si>
  <si>
    <t>Invercargill</t>
  </si>
  <si>
    <t>Ivalo</t>
  </si>
  <si>
    <t>IWD</t>
  </si>
  <si>
    <t>Ironwood</t>
  </si>
  <si>
    <t>IWJ</t>
  </si>
  <si>
    <t>Iwami</t>
  </si>
  <si>
    <t>IXA</t>
  </si>
  <si>
    <t>Agartala</t>
  </si>
  <si>
    <t>Bagdogra</t>
  </si>
  <si>
    <t>Chandigarh</t>
  </si>
  <si>
    <t>IXD</t>
  </si>
  <si>
    <t>Allahabad</t>
  </si>
  <si>
    <t>Mangalore</t>
  </si>
  <si>
    <t>IXI</t>
  </si>
  <si>
    <t>Lilabari</t>
  </si>
  <si>
    <t>Jammu</t>
  </si>
  <si>
    <t>Leh</t>
  </si>
  <si>
    <t>Madurai</t>
  </si>
  <si>
    <t>Ranchi</t>
  </si>
  <si>
    <t>IXS</t>
  </si>
  <si>
    <t>Silchar</t>
  </si>
  <si>
    <t>Aurangabad</t>
  </si>
  <si>
    <t>IXY</t>
  </si>
  <si>
    <t>Kandla</t>
  </si>
  <si>
    <t>IXZ</t>
  </si>
  <si>
    <t>IYK</t>
  </si>
  <si>
    <t>Inyokern</t>
  </si>
  <si>
    <t>Izumo</t>
  </si>
  <si>
    <t>Jaipur</t>
  </si>
  <si>
    <t>Jalapa</t>
  </si>
  <si>
    <t>JAN</t>
  </si>
  <si>
    <t>JAU</t>
  </si>
  <si>
    <t>Jauja</t>
  </si>
  <si>
    <t>JAV</t>
  </si>
  <si>
    <t>Ilulissat</t>
  </si>
  <si>
    <t>JBQ</t>
  </si>
  <si>
    <t>Higuero</t>
  </si>
  <si>
    <t>JCB</t>
  </si>
  <si>
    <t>Joacaba</t>
  </si>
  <si>
    <t>JCK</t>
  </si>
  <si>
    <t>JDF</t>
  </si>
  <si>
    <t>Jodhpur</t>
  </si>
  <si>
    <t>JDO</t>
  </si>
  <si>
    <t>JDZ</t>
  </si>
  <si>
    <t>Jingdezhen</t>
  </si>
  <si>
    <t>Jeddah</t>
  </si>
  <si>
    <t>JEG</t>
  </si>
  <si>
    <t>Aasiaat</t>
  </si>
  <si>
    <t>Jersey</t>
  </si>
  <si>
    <t>JFR</t>
  </si>
  <si>
    <t>Paamiut</t>
  </si>
  <si>
    <t>Jamnagar</t>
  </si>
  <si>
    <t>JGN</t>
  </si>
  <si>
    <t>Jiayuguan</t>
  </si>
  <si>
    <t>JGS</t>
  </si>
  <si>
    <t>JHG</t>
  </si>
  <si>
    <t>Jinghong</t>
  </si>
  <si>
    <t>JHM</t>
  </si>
  <si>
    <t>Kapalua</t>
  </si>
  <si>
    <t>JHS</t>
  </si>
  <si>
    <t>Sisimiut</t>
  </si>
  <si>
    <t>JHW</t>
  </si>
  <si>
    <t>JIJ</t>
  </si>
  <si>
    <t>Jijiga</t>
  </si>
  <si>
    <t>JIM</t>
  </si>
  <si>
    <t>Jimma</t>
  </si>
  <si>
    <t>JIU</t>
  </si>
  <si>
    <t>Jiujiang</t>
  </si>
  <si>
    <t>JJU</t>
  </si>
  <si>
    <t>Qaqortoq</t>
  </si>
  <si>
    <t>Chios</t>
  </si>
  <si>
    <t>JKL</t>
  </si>
  <si>
    <t>JKR</t>
  </si>
  <si>
    <t>Janakpur</t>
  </si>
  <si>
    <t>JLN</t>
  </si>
  <si>
    <t>Joplin</t>
  </si>
  <si>
    <t>JLR</t>
  </si>
  <si>
    <t>Jabalpur</t>
  </si>
  <si>
    <t>Mykonos</t>
  </si>
  <si>
    <t>JMO</t>
  </si>
  <si>
    <t>Jomsom</t>
  </si>
  <si>
    <t>JMS</t>
  </si>
  <si>
    <t>Jiamusi</t>
  </si>
  <si>
    <t>Jining</t>
  </si>
  <si>
    <t>JNN</t>
  </si>
  <si>
    <t>Nanortalik</t>
  </si>
  <si>
    <t>JNS</t>
  </si>
  <si>
    <t>Narsaq</t>
  </si>
  <si>
    <t>JNU</t>
  </si>
  <si>
    <t>Juneau</t>
  </si>
  <si>
    <t>JNX</t>
  </si>
  <si>
    <t>JNZ</t>
  </si>
  <si>
    <t>Jinzhou</t>
  </si>
  <si>
    <t>Joensuu</t>
  </si>
  <si>
    <t>Yogyakarta</t>
  </si>
  <si>
    <t>Joinville</t>
  </si>
  <si>
    <t>JOL</t>
  </si>
  <si>
    <t>Jolo</t>
  </si>
  <si>
    <t>JOS</t>
  </si>
  <si>
    <t>Jos</t>
  </si>
  <si>
    <t>JPR</t>
  </si>
  <si>
    <t>Ji-Parana</t>
  </si>
  <si>
    <t>JQA</t>
  </si>
  <si>
    <t>Qaarsut</t>
  </si>
  <si>
    <t>JRH</t>
  </si>
  <si>
    <t>Jorhat</t>
  </si>
  <si>
    <t>Kilimanjaro</t>
  </si>
  <si>
    <t>JSH</t>
  </si>
  <si>
    <t>Siteia</t>
  </si>
  <si>
    <t>JSI</t>
  </si>
  <si>
    <t>Skiathos</t>
  </si>
  <si>
    <t>JSR</t>
  </si>
  <si>
    <t>Jessore</t>
  </si>
  <si>
    <t>JST</t>
  </si>
  <si>
    <t>Johnstown</t>
  </si>
  <si>
    <t>JSU</t>
  </si>
  <si>
    <t>Maniitsoq</t>
  </si>
  <si>
    <t>JSY</t>
  </si>
  <si>
    <t>JTC</t>
  </si>
  <si>
    <t>Bauru</t>
  </si>
  <si>
    <t>Thira</t>
  </si>
  <si>
    <t>JTY</t>
  </si>
  <si>
    <t>Juba</t>
  </si>
  <si>
    <t>JUJ</t>
  </si>
  <si>
    <t>Jujuy</t>
  </si>
  <si>
    <t>Juliaca</t>
  </si>
  <si>
    <t>JUM</t>
  </si>
  <si>
    <t>Jumla</t>
  </si>
  <si>
    <t>JUV</t>
  </si>
  <si>
    <t>Upernavik</t>
  </si>
  <si>
    <t>JUZ</t>
  </si>
  <si>
    <t>JXA</t>
  </si>
  <si>
    <t>Jyvaskyla</t>
  </si>
  <si>
    <t>JZH</t>
  </si>
  <si>
    <t>KAC</t>
  </si>
  <si>
    <t>KAD</t>
  </si>
  <si>
    <t>Kaduna</t>
  </si>
  <si>
    <t>KAE</t>
  </si>
  <si>
    <t>Kake</t>
  </si>
  <si>
    <t>Kajaani</t>
  </si>
  <si>
    <t>KAL</t>
  </si>
  <si>
    <t>Kaltag</t>
  </si>
  <si>
    <t>Kano</t>
  </si>
  <si>
    <t>KAO</t>
  </si>
  <si>
    <t>Kuusamo</t>
  </si>
  <si>
    <t>Kaitaia</t>
  </si>
  <si>
    <t>KAW</t>
  </si>
  <si>
    <t>Kawthaung</t>
  </si>
  <si>
    <t>KAZ</t>
  </si>
  <si>
    <t>Kau</t>
  </si>
  <si>
    <t>KBC</t>
  </si>
  <si>
    <t>Kabul</t>
  </si>
  <si>
    <t>KBU</t>
  </si>
  <si>
    <t>Kotabaru</t>
  </si>
  <si>
    <t>Krabi</t>
  </si>
  <si>
    <t>KCA</t>
  </si>
  <si>
    <t>Kuqa</t>
  </si>
  <si>
    <t>KCC</t>
  </si>
  <si>
    <t>KCF</t>
  </si>
  <si>
    <t>Kadanwari</t>
  </si>
  <si>
    <t>KCG</t>
  </si>
  <si>
    <t>KCL</t>
  </si>
  <si>
    <t>Chignik</t>
  </si>
  <si>
    <t>Kuching</t>
  </si>
  <si>
    <t>KCM</t>
  </si>
  <si>
    <t>Kahramanmaras</t>
  </si>
  <si>
    <t>KCQ</t>
  </si>
  <si>
    <t>Kandahar</t>
  </si>
  <si>
    <t>KDI</t>
  </si>
  <si>
    <t>Kendari</t>
  </si>
  <si>
    <t>KDL</t>
  </si>
  <si>
    <t>Kardla</t>
  </si>
  <si>
    <t>Estonia</t>
  </si>
  <si>
    <t>KDM</t>
  </si>
  <si>
    <t>Kaadedhdhoo</t>
  </si>
  <si>
    <t>KDO</t>
  </si>
  <si>
    <t>Kadhdhoo</t>
  </si>
  <si>
    <t>KDU</t>
  </si>
  <si>
    <t>Skardu</t>
  </si>
  <si>
    <t>KDV</t>
  </si>
  <si>
    <t>Kadavu</t>
  </si>
  <si>
    <t>Fiji</t>
  </si>
  <si>
    <t>KEB</t>
  </si>
  <si>
    <t>Nanwalek</t>
  </si>
  <si>
    <t>Reykjavik</t>
  </si>
  <si>
    <t>KEH</t>
  </si>
  <si>
    <t>Kemerovo</t>
  </si>
  <si>
    <t>KEK</t>
  </si>
  <si>
    <t>Ekwok</t>
  </si>
  <si>
    <t>KEM</t>
  </si>
  <si>
    <t>Kemi/Tornio</t>
  </si>
  <si>
    <t>KEP</t>
  </si>
  <si>
    <t>Nepalganj</t>
  </si>
  <si>
    <t>KER</t>
  </si>
  <si>
    <t>Kerman</t>
  </si>
  <si>
    <t>KET</t>
  </si>
  <si>
    <t>Kengtung</t>
  </si>
  <si>
    <t>KEW</t>
  </si>
  <si>
    <t>Keewaywin</t>
  </si>
  <si>
    <t>KFP</t>
  </si>
  <si>
    <t>KGA</t>
  </si>
  <si>
    <t>Kananga</t>
  </si>
  <si>
    <t>KGC</t>
  </si>
  <si>
    <t>Kingscote</t>
  </si>
  <si>
    <t>Kaliningrad</t>
  </si>
  <si>
    <t>KGE</t>
  </si>
  <si>
    <t>Kagau</t>
  </si>
  <si>
    <t>Karaganda</t>
  </si>
  <si>
    <t>KGI</t>
  </si>
  <si>
    <t>KGK</t>
  </si>
  <si>
    <t>Koliganek</t>
  </si>
  <si>
    <t>Kigali</t>
  </si>
  <si>
    <t>KGP</t>
  </si>
  <si>
    <t>Kogalym</t>
  </si>
  <si>
    <t>Kos</t>
  </si>
  <si>
    <t>KGT</t>
  </si>
  <si>
    <t>Kangding</t>
  </si>
  <si>
    <t>KGX</t>
  </si>
  <si>
    <t>Grayling</t>
  </si>
  <si>
    <t>KHD</t>
  </si>
  <si>
    <t>Khorramabad</t>
  </si>
  <si>
    <t>KHG</t>
  </si>
  <si>
    <t>Kashi</t>
  </si>
  <si>
    <t>Kaohsiung</t>
  </si>
  <si>
    <t>Karachi</t>
  </si>
  <si>
    <t>Nanchang</t>
  </si>
  <si>
    <t>KHS</t>
  </si>
  <si>
    <t>Khasab</t>
  </si>
  <si>
    <t>Khabarovsk</t>
  </si>
  <si>
    <t>KHY</t>
  </si>
  <si>
    <t>Khoy</t>
  </si>
  <si>
    <t>KHZ</t>
  </si>
  <si>
    <t>Kauehi</t>
  </si>
  <si>
    <t>KIF</t>
  </si>
  <si>
    <t>Niigata</t>
  </si>
  <si>
    <t>Kimberley</t>
  </si>
  <si>
    <t>Jamaica</t>
  </si>
  <si>
    <t>Kerry</t>
  </si>
  <si>
    <t>Kisumu</t>
  </si>
  <si>
    <t>KIT</t>
  </si>
  <si>
    <t>Kythira</t>
  </si>
  <si>
    <t>Chisinau</t>
  </si>
  <si>
    <t>Moldova Republic of</t>
  </si>
  <si>
    <t>Krasnoyarsk</t>
  </si>
  <si>
    <t>KJI</t>
  </si>
  <si>
    <t>KKA</t>
  </si>
  <si>
    <t>Koyuk</t>
  </si>
  <si>
    <t>KKB</t>
  </si>
  <si>
    <t>Kerikeri</t>
  </si>
  <si>
    <t>KKH</t>
  </si>
  <si>
    <t>Kongiganak</t>
  </si>
  <si>
    <t>KKI</t>
  </si>
  <si>
    <t>Akiachak</t>
  </si>
  <si>
    <t>Kirkenes</t>
  </si>
  <si>
    <t>KKR</t>
  </si>
  <si>
    <t>KKU</t>
  </si>
  <si>
    <t>Ekuk</t>
  </si>
  <si>
    <t>KLG</t>
  </si>
  <si>
    <t>Kalskag</t>
  </si>
  <si>
    <t>KLL</t>
  </si>
  <si>
    <t>Levelock</t>
  </si>
  <si>
    <t>KLN</t>
  </si>
  <si>
    <t>Kalibo</t>
  </si>
  <si>
    <t>Kalmar</t>
  </si>
  <si>
    <t>Klagenfurt</t>
  </si>
  <si>
    <t>KLV</t>
  </si>
  <si>
    <t>KLW</t>
  </si>
  <si>
    <t>Klawock</t>
  </si>
  <si>
    <t>Kalamata</t>
  </si>
  <si>
    <t>KMA</t>
  </si>
  <si>
    <t>Kerema</t>
  </si>
  <si>
    <t>KME</t>
  </si>
  <si>
    <t>Kunming</t>
  </si>
  <si>
    <t>Miyazaki</t>
  </si>
  <si>
    <t>Kumamoto</t>
  </si>
  <si>
    <t>KMO</t>
  </si>
  <si>
    <t>Manokotak</t>
  </si>
  <si>
    <t>Komatsu</t>
  </si>
  <si>
    <t>KMS</t>
  </si>
  <si>
    <t>Kumasi</t>
  </si>
  <si>
    <t>KMV</t>
  </si>
  <si>
    <t>Kalemyo</t>
  </si>
  <si>
    <t>KND</t>
  </si>
  <si>
    <t>Kindu</t>
  </si>
  <si>
    <t>KNG</t>
  </si>
  <si>
    <t>Kaimana</t>
  </si>
  <si>
    <t>KNH</t>
  </si>
  <si>
    <t>Kinmen</t>
  </si>
  <si>
    <t>KNK</t>
  </si>
  <si>
    <t>Kakhonak</t>
  </si>
  <si>
    <t>KNQ</t>
  </si>
  <si>
    <t>Kone</t>
  </si>
  <si>
    <t>KNS</t>
  </si>
  <si>
    <t>KNU</t>
  </si>
  <si>
    <t>Kanpur</t>
  </si>
  <si>
    <t>KNW</t>
  </si>
  <si>
    <t>KNX</t>
  </si>
  <si>
    <t>Kununurra</t>
  </si>
  <si>
    <t>KOA</t>
  </si>
  <si>
    <t>Kona</t>
  </si>
  <si>
    <t>KOC</t>
  </si>
  <si>
    <t>Koumac</t>
  </si>
  <si>
    <t>KOE</t>
  </si>
  <si>
    <t>Kupang</t>
  </si>
  <si>
    <t>Kirkwall</t>
  </si>
  <si>
    <t>Kagoshima</t>
  </si>
  <si>
    <t>KOP</t>
  </si>
  <si>
    <t>KOT</t>
  </si>
  <si>
    <t>Kotlik</t>
  </si>
  <si>
    <t>Ganzhou</t>
  </si>
  <si>
    <t>KOZ</t>
  </si>
  <si>
    <t>Ouzinkie</t>
  </si>
  <si>
    <t>KPB</t>
  </si>
  <si>
    <t>KPN</t>
  </si>
  <si>
    <t>Kipnuk</t>
  </si>
  <si>
    <t>Pohang</t>
  </si>
  <si>
    <t>KPV</t>
  </si>
  <si>
    <t>Perryville</t>
  </si>
  <si>
    <t>KPY</t>
  </si>
  <si>
    <t>KQA</t>
  </si>
  <si>
    <t>Akutan</t>
  </si>
  <si>
    <t>KRC</t>
  </si>
  <si>
    <t>Kerinci</t>
  </si>
  <si>
    <t>Krakow</t>
  </si>
  <si>
    <t>KRL</t>
  </si>
  <si>
    <t>Korla</t>
  </si>
  <si>
    <t>Kiruna</t>
  </si>
  <si>
    <t>Karup</t>
  </si>
  <si>
    <t>Krasnodar</t>
  </si>
  <si>
    <t>Kristiansand</t>
  </si>
  <si>
    <t>Khartoum</t>
  </si>
  <si>
    <t>KSA</t>
  </si>
  <si>
    <t>Kosrae</t>
  </si>
  <si>
    <t>Kosice</t>
  </si>
  <si>
    <t>Kermanshah</t>
  </si>
  <si>
    <t>KSJ</t>
  </si>
  <si>
    <t>KSM</t>
  </si>
  <si>
    <t>KSN</t>
  </si>
  <si>
    <t>Kostanay</t>
  </si>
  <si>
    <t>KSQ</t>
  </si>
  <si>
    <t>Karshi</t>
  </si>
  <si>
    <t>Kristiansund</t>
  </si>
  <si>
    <t>KSY</t>
  </si>
  <si>
    <t>Kars</t>
  </si>
  <si>
    <t>Karratha</t>
  </si>
  <si>
    <t>KTB</t>
  </si>
  <si>
    <t>KTE</t>
  </si>
  <si>
    <t>Kerteh</t>
  </si>
  <si>
    <t>KTG</t>
  </si>
  <si>
    <t>Ketapang</t>
  </si>
  <si>
    <t>KTL</t>
  </si>
  <si>
    <t>Kitale</t>
  </si>
  <si>
    <t>Kathmandu</t>
  </si>
  <si>
    <t>KTN</t>
  </si>
  <si>
    <t>Ketchikan</t>
  </si>
  <si>
    <t>KTS</t>
  </si>
  <si>
    <t>KTT</t>
  </si>
  <si>
    <t>Kittila</t>
  </si>
  <si>
    <t>Katowice</t>
  </si>
  <si>
    <t>Kuantan</t>
  </si>
  <si>
    <t>KUD</t>
  </si>
  <si>
    <t>Kudat</t>
  </si>
  <si>
    <t>Samara</t>
  </si>
  <si>
    <t>Kushiro</t>
  </si>
  <si>
    <t>KUK</t>
  </si>
  <si>
    <t>Kasigluk</t>
  </si>
  <si>
    <t>Kaunas</t>
  </si>
  <si>
    <t>Lithuania</t>
  </si>
  <si>
    <t>Kuopio</t>
  </si>
  <si>
    <t>KUS</t>
  </si>
  <si>
    <t>KUU</t>
  </si>
  <si>
    <t>Kulu</t>
  </si>
  <si>
    <t>KUV</t>
  </si>
  <si>
    <t>Gunsan</t>
  </si>
  <si>
    <t>Kavala</t>
  </si>
  <si>
    <t>KVC</t>
  </si>
  <si>
    <t>KVD</t>
  </si>
  <si>
    <t>Ganja</t>
  </si>
  <si>
    <t>KVG</t>
  </si>
  <si>
    <t>Kavieng</t>
  </si>
  <si>
    <t>KVL</t>
  </si>
  <si>
    <t>Kivalina</t>
  </si>
  <si>
    <t>KVX</t>
  </si>
  <si>
    <t>Kirov</t>
  </si>
  <si>
    <t>Kwajalein</t>
  </si>
  <si>
    <t>Guiyang</t>
  </si>
  <si>
    <t>KWF</t>
  </si>
  <si>
    <t>Waterfall</t>
  </si>
  <si>
    <t>Gwangju</t>
  </si>
  <si>
    <t>KWK</t>
  </si>
  <si>
    <t>Kwigillingok</t>
  </si>
  <si>
    <t>Guilin</t>
  </si>
  <si>
    <t>KWM</t>
  </si>
  <si>
    <t>Kowanyama</t>
  </si>
  <si>
    <t>KWN</t>
  </si>
  <si>
    <t>Quinhagak</t>
  </si>
  <si>
    <t>KWT</t>
  </si>
  <si>
    <t>Kwethluk</t>
  </si>
  <si>
    <t>KXA</t>
  </si>
  <si>
    <t>Kasaan</t>
  </si>
  <si>
    <t>KXU</t>
  </si>
  <si>
    <t>Katiu</t>
  </si>
  <si>
    <t>Konya</t>
  </si>
  <si>
    <t>KYK</t>
  </si>
  <si>
    <t>Karluk</t>
  </si>
  <si>
    <t>KYU</t>
  </si>
  <si>
    <t>Koyukuk</t>
  </si>
  <si>
    <t>KZB</t>
  </si>
  <si>
    <t>Cambodia</t>
  </si>
  <si>
    <t>Kazan</t>
  </si>
  <si>
    <t>KZO</t>
  </si>
  <si>
    <t>Kzyl-Orda</t>
  </si>
  <si>
    <t>KZS</t>
  </si>
  <si>
    <t>Megisti</t>
  </si>
  <si>
    <t>Luanda</t>
  </si>
  <si>
    <t>Lae</t>
  </si>
  <si>
    <t>Lannion</t>
  </si>
  <si>
    <t>LAK</t>
  </si>
  <si>
    <t>Aklavik</t>
  </si>
  <si>
    <t>Lansing</t>
  </si>
  <si>
    <t>Laoag</t>
  </si>
  <si>
    <t>LAR</t>
  </si>
  <si>
    <t>Laramie</t>
  </si>
  <si>
    <t>Las Vegas</t>
  </si>
  <si>
    <t>LAU</t>
  </si>
  <si>
    <t>Lamu</t>
  </si>
  <si>
    <t>LAW</t>
  </si>
  <si>
    <t>Lawton</t>
  </si>
  <si>
    <t>Los Angeles</t>
  </si>
  <si>
    <t>LBB</t>
  </si>
  <si>
    <t>Lubbock</t>
  </si>
  <si>
    <t>LBC</t>
  </si>
  <si>
    <t>Khudzhand</t>
  </si>
  <si>
    <t>LBF</t>
  </si>
  <si>
    <t>LBJ</t>
  </si>
  <si>
    <t>LBL</t>
  </si>
  <si>
    <t>Liberal</t>
  </si>
  <si>
    <t>LBP</t>
  </si>
  <si>
    <t>Labasa</t>
  </si>
  <si>
    <t>Labuan</t>
  </si>
  <si>
    <t>Libreville</t>
  </si>
  <si>
    <t>Larnaca</t>
  </si>
  <si>
    <t>LCH</t>
  </si>
  <si>
    <t>LCJ</t>
  </si>
  <si>
    <t>Lodz</t>
  </si>
  <si>
    <t>LCR</t>
  </si>
  <si>
    <t>LCX</t>
  </si>
  <si>
    <t>Longyan</t>
  </si>
  <si>
    <t>LCY</t>
  </si>
  <si>
    <t>Londrina</t>
  </si>
  <si>
    <t>Lourdes/Tarbes</t>
  </si>
  <si>
    <t>LDH</t>
  </si>
  <si>
    <t>LDN</t>
  </si>
  <si>
    <t>Lamidanda</t>
  </si>
  <si>
    <t>LDS</t>
  </si>
  <si>
    <t>LDU</t>
  </si>
  <si>
    <t>LDY</t>
  </si>
  <si>
    <t>LEA</t>
  </si>
  <si>
    <t>Learmonth</t>
  </si>
  <si>
    <t>LEB</t>
  </si>
  <si>
    <t>LEC</t>
  </si>
  <si>
    <t>Lencois</t>
  </si>
  <si>
    <t>St Petersburg</t>
  </si>
  <si>
    <t>LEH</t>
  </si>
  <si>
    <t>Almeria</t>
  </si>
  <si>
    <t>Leipzig/Halle</t>
  </si>
  <si>
    <t>Leon</t>
  </si>
  <si>
    <t>LEQ</t>
  </si>
  <si>
    <t>Leticia</t>
  </si>
  <si>
    <t>Lexington</t>
  </si>
  <si>
    <t>Lamerd</t>
  </si>
  <si>
    <t>LFT</t>
  </si>
  <si>
    <t>Lafayette</t>
  </si>
  <si>
    <t>Lome</t>
  </si>
  <si>
    <t>Togo</t>
  </si>
  <si>
    <t>LGG</t>
  </si>
  <si>
    <t>Liege</t>
  </si>
  <si>
    <t>Langkawi</t>
  </si>
  <si>
    <t>LGL</t>
  </si>
  <si>
    <t>Legaspi</t>
  </si>
  <si>
    <t>LGQ</t>
  </si>
  <si>
    <t>Lahore</t>
  </si>
  <si>
    <t>Lanzhou</t>
  </si>
  <si>
    <t>LIF</t>
  </si>
  <si>
    <t>Lifou</t>
  </si>
  <si>
    <t>Limoges</t>
  </si>
  <si>
    <t>LIH</t>
  </si>
  <si>
    <t>LIL</t>
  </si>
  <si>
    <t>Lille</t>
  </si>
  <si>
    <t>Lima</t>
  </si>
  <si>
    <t>LIN</t>
  </si>
  <si>
    <t>Lisbon</t>
  </si>
  <si>
    <t>Ljubljana</t>
  </si>
  <si>
    <t>Slovenia</t>
  </si>
  <si>
    <t>LKB</t>
  </si>
  <si>
    <t>Lakeba</t>
  </si>
  <si>
    <t>LKG</t>
  </si>
  <si>
    <t>LKH</t>
  </si>
  <si>
    <t>LKL</t>
  </si>
  <si>
    <t>Lakselv</t>
  </si>
  <si>
    <t>LKN</t>
  </si>
  <si>
    <t>Leknes</t>
  </si>
  <si>
    <t>Lucknow</t>
  </si>
  <si>
    <t>Lulea</t>
  </si>
  <si>
    <t>LLF</t>
  </si>
  <si>
    <t>LLI</t>
  </si>
  <si>
    <t>Lalibela</t>
  </si>
  <si>
    <t>LLK</t>
  </si>
  <si>
    <t>Lankaran</t>
  </si>
  <si>
    <t>Lilongwe</t>
  </si>
  <si>
    <t>LMA</t>
  </si>
  <si>
    <t>LMC</t>
  </si>
  <si>
    <t>Lamacarena</t>
  </si>
  <si>
    <t>LMN</t>
  </si>
  <si>
    <t>Limbang</t>
  </si>
  <si>
    <t>LMP</t>
  </si>
  <si>
    <t>Lampedusa</t>
  </si>
  <si>
    <t>LMT</t>
  </si>
  <si>
    <t>LNB</t>
  </si>
  <si>
    <t>LNE</t>
  </si>
  <si>
    <t>Lonorore</t>
  </si>
  <si>
    <t>LNJ</t>
  </si>
  <si>
    <t>Lincang</t>
  </si>
  <si>
    <t>Lincoln</t>
  </si>
  <si>
    <t>LNS</t>
  </si>
  <si>
    <t>Lancaster</t>
  </si>
  <si>
    <t>LNV</t>
  </si>
  <si>
    <t>LNY</t>
  </si>
  <si>
    <t>Linz</t>
  </si>
  <si>
    <t>LOD</t>
  </si>
  <si>
    <t>Longana</t>
  </si>
  <si>
    <t>LOH</t>
  </si>
  <si>
    <t>Loja</t>
  </si>
  <si>
    <t>LOK</t>
  </si>
  <si>
    <t>Lodwar</t>
  </si>
  <si>
    <t>LOO</t>
  </si>
  <si>
    <t>Laghouat</t>
  </si>
  <si>
    <t>Lagos</t>
  </si>
  <si>
    <t>LPD</t>
  </si>
  <si>
    <t>Linkoping</t>
  </si>
  <si>
    <t>LPK</t>
  </si>
  <si>
    <t>Lipetsk</t>
  </si>
  <si>
    <t>Liverpool</t>
  </si>
  <si>
    <t>LPM</t>
  </si>
  <si>
    <t>Lamap</t>
  </si>
  <si>
    <t>Lappeenranta</t>
  </si>
  <si>
    <t>LPS</t>
  </si>
  <si>
    <t>LPT</t>
  </si>
  <si>
    <t>Lampang</t>
  </si>
  <si>
    <t>LPY</t>
  </si>
  <si>
    <t>LQM</t>
  </si>
  <si>
    <t>LQN</t>
  </si>
  <si>
    <t>LRD</t>
  </si>
  <si>
    <t>Laredo</t>
  </si>
  <si>
    <t>LRE</t>
  </si>
  <si>
    <t>Longreach</t>
  </si>
  <si>
    <t>LRH</t>
  </si>
  <si>
    <t>Lar</t>
  </si>
  <si>
    <t>LRS</t>
  </si>
  <si>
    <t>Leros</t>
  </si>
  <si>
    <t>Lorient</t>
  </si>
  <si>
    <t>LSA</t>
  </si>
  <si>
    <t>Losuia</t>
  </si>
  <si>
    <t>LSH</t>
  </si>
  <si>
    <t>Lashio</t>
  </si>
  <si>
    <t>LSI</t>
  </si>
  <si>
    <t>Launceston</t>
  </si>
  <si>
    <t>LSW</t>
  </si>
  <si>
    <t>Lismore</t>
  </si>
  <si>
    <t>LTK</t>
  </si>
  <si>
    <t>Latakia</t>
  </si>
  <si>
    <t>LTN</t>
  </si>
  <si>
    <t>Loreto</t>
  </si>
  <si>
    <t>LTQ</t>
  </si>
  <si>
    <t>LTT</t>
  </si>
  <si>
    <t>St-Tropez</t>
  </si>
  <si>
    <t>LUA</t>
  </si>
  <si>
    <t>Lukla</t>
  </si>
  <si>
    <t>LUD</t>
  </si>
  <si>
    <t>Luderitz</t>
  </si>
  <si>
    <t>Lugano</t>
  </si>
  <si>
    <t>LUH</t>
  </si>
  <si>
    <t>Ludhiana</t>
  </si>
  <si>
    <t>LUM</t>
  </si>
  <si>
    <t>Lusaka</t>
  </si>
  <si>
    <t>LUP</t>
  </si>
  <si>
    <t>Kalaupapa</t>
  </si>
  <si>
    <t>LUQ</t>
  </si>
  <si>
    <t>LUR</t>
  </si>
  <si>
    <t>LUV</t>
  </si>
  <si>
    <t>Langgur</t>
  </si>
  <si>
    <t>Luxembourg</t>
  </si>
  <si>
    <t>Livingstone</t>
  </si>
  <si>
    <t>LWB</t>
  </si>
  <si>
    <t>Lewisburg</t>
  </si>
  <si>
    <t>LWK</t>
  </si>
  <si>
    <t>LWN</t>
  </si>
  <si>
    <t>Gyumri</t>
  </si>
  <si>
    <t>Lviv</t>
  </si>
  <si>
    <t>LWS</t>
  </si>
  <si>
    <t>Lewiston</t>
  </si>
  <si>
    <t>LWT</t>
  </si>
  <si>
    <t>Lewistown</t>
  </si>
  <si>
    <t>LWY</t>
  </si>
  <si>
    <t>Lawas</t>
  </si>
  <si>
    <t>LXG</t>
  </si>
  <si>
    <t>Luxor</t>
  </si>
  <si>
    <t>Limnos</t>
  </si>
  <si>
    <t>Luoyang</t>
  </si>
  <si>
    <t>LYC</t>
  </si>
  <si>
    <t>Lycksele</t>
  </si>
  <si>
    <t>Lianyungang</t>
  </si>
  <si>
    <t>LYH</t>
  </si>
  <si>
    <t>Lynchburg</t>
  </si>
  <si>
    <t>Linyi</t>
  </si>
  <si>
    <t>Faisalabad</t>
  </si>
  <si>
    <t>Longyearbyen</t>
  </si>
  <si>
    <t>LYX</t>
  </si>
  <si>
    <t>Lydd</t>
  </si>
  <si>
    <t>LZH</t>
  </si>
  <si>
    <t>Liuzhou</t>
  </si>
  <si>
    <t>LZN</t>
  </si>
  <si>
    <t>Nangan</t>
  </si>
  <si>
    <t>LZO</t>
  </si>
  <si>
    <t>Luzhou</t>
  </si>
  <si>
    <t>LZY</t>
  </si>
  <si>
    <t>Chennai</t>
  </si>
  <si>
    <t>Maraba</t>
  </si>
  <si>
    <t>Madrid</t>
  </si>
  <si>
    <t>MAF</t>
  </si>
  <si>
    <t>Midland/odessa</t>
  </si>
  <si>
    <t>Madang</t>
  </si>
  <si>
    <t>Menorca</t>
  </si>
  <si>
    <t>Majuro</t>
  </si>
  <si>
    <t>MAK</t>
  </si>
  <si>
    <t>Malakal</t>
  </si>
  <si>
    <t>Matamoros</t>
  </si>
  <si>
    <t>Manaus</t>
  </si>
  <si>
    <t>Maracaibo</t>
  </si>
  <si>
    <t>MAS</t>
  </si>
  <si>
    <t>MAU</t>
  </si>
  <si>
    <t>Mayaguez</t>
  </si>
  <si>
    <t>Mombasa</t>
  </si>
  <si>
    <t>MBE</t>
  </si>
  <si>
    <t>Monbetsu</t>
  </si>
  <si>
    <t>MBI</t>
  </si>
  <si>
    <t>Mbeya</t>
  </si>
  <si>
    <t>Saginaw</t>
  </si>
  <si>
    <t>MBT</t>
  </si>
  <si>
    <t>Masbate</t>
  </si>
  <si>
    <t>MCE</t>
  </si>
  <si>
    <t>Merced</t>
  </si>
  <si>
    <t>MCG</t>
  </si>
  <si>
    <t>Mcgrath</t>
  </si>
  <si>
    <t>Kansas City</t>
  </si>
  <si>
    <t>MCK</t>
  </si>
  <si>
    <t>Mccook</t>
  </si>
  <si>
    <t>Monaco</t>
  </si>
  <si>
    <t>MCN</t>
  </si>
  <si>
    <t>Macon</t>
  </si>
  <si>
    <t>MCO</t>
  </si>
  <si>
    <t>Orlando</t>
  </si>
  <si>
    <t>MCP</t>
  </si>
  <si>
    <t>Macapa</t>
  </si>
  <si>
    <t>Muscat</t>
  </si>
  <si>
    <t>MCV</t>
  </si>
  <si>
    <t>MCW</t>
  </si>
  <si>
    <t>MCX</t>
  </si>
  <si>
    <t>Makhachkala</t>
  </si>
  <si>
    <t>Maceio</t>
  </si>
  <si>
    <t>Manado</t>
  </si>
  <si>
    <t>MDG</t>
  </si>
  <si>
    <t>Mudanjiang</t>
  </si>
  <si>
    <t>MDK</t>
  </si>
  <si>
    <t>Mbandaka</t>
  </si>
  <si>
    <t>MDL</t>
  </si>
  <si>
    <t>Mandalay</t>
  </si>
  <si>
    <t>MDT</t>
  </si>
  <si>
    <t>Harrisburg</t>
  </si>
  <si>
    <t>Mendi</t>
  </si>
  <si>
    <t>MDW</t>
  </si>
  <si>
    <t>Mendoza</t>
  </si>
  <si>
    <t>Manta</t>
  </si>
  <si>
    <t>Madinah</t>
  </si>
  <si>
    <t>MEE</t>
  </si>
  <si>
    <t>Mare</t>
  </si>
  <si>
    <t>MEH</t>
  </si>
  <si>
    <t>Mehamn</t>
  </si>
  <si>
    <t>MEI</t>
  </si>
  <si>
    <t>Meridian</t>
  </si>
  <si>
    <t>Memphis</t>
  </si>
  <si>
    <t>MEQ</t>
  </si>
  <si>
    <t>Meulaboh</t>
  </si>
  <si>
    <t>Medan</t>
  </si>
  <si>
    <t>MEY</t>
  </si>
  <si>
    <t>Meghauli</t>
  </si>
  <si>
    <t>MFE</t>
  </si>
  <si>
    <t>Mcallen</t>
  </si>
  <si>
    <t>MFK</t>
  </si>
  <si>
    <t>Matsu</t>
  </si>
  <si>
    <t>Macau</t>
  </si>
  <si>
    <t>Macao (sar) China</t>
  </si>
  <si>
    <t>MFR</t>
  </si>
  <si>
    <t>Medford</t>
  </si>
  <si>
    <t>MFU</t>
  </si>
  <si>
    <t>Mfuwe</t>
  </si>
  <si>
    <t>Managua</t>
  </si>
  <si>
    <t>Nicaragua</t>
  </si>
  <si>
    <t>MGB</t>
  </si>
  <si>
    <t>Maringa</t>
  </si>
  <si>
    <t>MGM</t>
  </si>
  <si>
    <t>Montgomery</t>
  </si>
  <si>
    <t>MGQ</t>
  </si>
  <si>
    <t>Mogadishu</t>
  </si>
  <si>
    <t>MGS</t>
  </si>
  <si>
    <t>MGT</t>
  </si>
  <si>
    <t>MGW</t>
  </si>
  <si>
    <t>Morgantown</t>
  </si>
  <si>
    <t>MGZ</t>
  </si>
  <si>
    <t>Myeik</t>
  </si>
  <si>
    <t>Manhattan</t>
  </si>
  <si>
    <t>MHP</t>
  </si>
  <si>
    <t>Minsk</t>
  </si>
  <si>
    <t>MHQ</t>
  </si>
  <si>
    <t>Mariehamn</t>
  </si>
  <si>
    <t>Miami</t>
  </si>
  <si>
    <t>Merida</t>
  </si>
  <si>
    <t>MIG</t>
  </si>
  <si>
    <t>MII</t>
  </si>
  <si>
    <t>Marilia</t>
  </si>
  <si>
    <t>MIM</t>
  </si>
  <si>
    <t>Merimbula</t>
  </si>
  <si>
    <t>Monastir</t>
  </si>
  <si>
    <t>MIS</t>
  </si>
  <si>
    <t>MJD</t>
  </si>
  <si>
    <t>Mohenjodaro</t>
  </si>
  <si>
    <t>MJF</t>
  </si>
  <si>
    <t>Mosjoen</t>
  </si>
  <si>
    <t>MJM</t>
  </si>
  <si>
    <t>Mbuji-Mayi</t>
  </si>
  <si>
    <t>MJN</t>
  </si>
  <si>
    <t>Mytilini</t>
  </si>
  <si>
    <t>MJU</t>
  </si>
  <si>
    <t>Mamuju</t>
  </si>
  <si>
    <t>Murcia</t>
  </si>
  <si>
    <t>Milwaukee</t>
  </si>
  <si>
    <t>Muskegon</t>
  </si>
  <si>
    <t>MKK</t>
  </si>
  <si>
    <t>Hoolehua</t>
  </si>
  <si>
    <t>MKL</t>
  </si>
  <si>
    <t>MKM</t>
  </si>
  <si>
    <t>Mukah</t>
  </si>
  <si>
    <t>MKP</t>
  </si>
  <si>
    <t>Makemo</t>
  </si>
  <si>
    <t>MKQ</t>
  </si>
  <si>
    <t>Merauke</t>
  </si>
  <si>
    <t>MKW</t>
  </si>
  <si>
    <t>Manokwari</t>
  </si>
  <si>
    <t>Mukalla</t>
  </si>
  <si>
    <t>Mackay</t>
  </si>
  <si>
    <t>MKZ</t>
  </si>
  <si>
    <t>Malacca</t>
  </si>
  <si>
    <t>Malta</t>
  </si>
  <si>
    <t>MLB</t>
  </si>
  <si>
    <t>Male</t>
  </si>
  <si>
    <t>Malang</t>
  </si>
  <si>
    <t>MLH</t>
  </si>
  <si>
    <t>Moline</t>
  </si>
  <si>
    <t>MLL</t>
  </si>
  <si>
    <t>Morelia</t>
  </si>
  <si>
    <t>Melilla</t>
  </si>
  <si>
    <t>MLO</t>
  </si>
  <si>
    <t>Milos</t>
  </si>
  <si>
    <t>MLS</t>
  </si>
  <si>
    <t>MLU</t>
  </si>
  <si>
    <t>Monroe</t>
  </si>
  <si>
    <t>Monrovia</t>
  </si>
  <si>
    <t>Malatya</t>
  </si>
  <si>
    <t>MLY</t>
  </si>
  <si>
    <t>Memambetsu</t>
  </si>
  <si>
    <t>MMH</t>
  </si>
  <si>
    <t>MMJ</t>
  </si>
  <si>
    <t>Matsumoto</t>
  </si>
  <si>
    <t>Murmansk</t>
  </si>
  <si>
    <t>MMO</t>
  </si>
  <si>
    <t>MMX</t>
  </si>
  <si>
    <t>Malmo</t>
  </si>
  <si>
    <t>MMY</t>
  </si>
  <si>
    <t>MMZ</t>
  </si>
  <si>
    <t>MNA</t>
  </si>
  <si>
    <t>Melangguane</t>
  </si>
  <si>
    <t>MNG</t>
  </si>
  <si>
    <t>Maningrida</t>
  </si>
  <si>
    <t>Montserrat</t>
  </si>
  <si>
    <t>Manila</t>
  </si>
  <si>
    <t>MNT</t>
  </si>
  <si>
    <t>Minto</t>
  </si>
  <si>
    <t>MOA</t>
  </si>
  <si>
    <t>Moa</t>
  </si>
  <si>
    <t>MOB</t>
  </si>
  <si>
    <t>Mobile</t>
  </si>
  <si>
    <t>MOC</t>
  </si>
  <si>
    <t>MOD</t>
  </si>
  <si>
    <t>Modesto</t>
  </si>
  <si>
    <t>MOF</t>
  </si>
  <si>
    <t>Maumere</t>
  </si>
  <si>
    <t>MOI</t>
  </si>
  <si>
    <t>Molde</t>
  </si>
  <si>
    <t>MOQ</t>
  </si>
  <si>
    <t>Morondava</t>
  </si>
  <si>
    <t>MOT</t>
  </si>
  <si>
    <t>Minot</t>
  </si>
  <si>
    <t>MOU</t>
  </si>
  <si>
    <t>MOV</t>
  </si>
  <si>
    <t>Moranbah</t>
  </si>
  <si>
    <t>Moorea</t>
  </si>
  <si>
    <t>MPA</t>
  </si>
  <si>
    <t>Caticlan</t>
  </si>
  <si>
    <t>Montpellier</t>
  </si>
  <si>
    <t>Maputo</t>
  </si>
  <si>
    <t>MPN</t>
  </si>
  <si>
    <t>Falkland Islands</t>
  </si>
  <si>
    <t>MPP</t>
  </si>
  <si>
    <t>Mulatupo</t>
  </si>
  <si>
    <t>MQF</t>
  </si>
  <si>
    <t>Magnitogorsk</t>
  </si>
  <si>
    <t>Mildura</t>
  </si>
  <si>
    <t>MQM</t>
  </si>
  <si>
    <t>Mardin</t>
  </si>
  <si>
    <t>MQN</t>
  </si>
  <si>
    <t>Nelspruit</t>
  </si>
  <si>
    <t>Marquette</t>
  </si>
  <si>
    <t>MQX</t>
  </si>
  <si>
    <t>MRA</t>
  </si>
  <si>
    <t>Misurata</t>
  </si>
  <si>
    <t>MRE</t>
  </si>
  <si>
    <t>Masterton</t>
  </si>
  <si>
    <t>MRQ</t>
  </si>
  <si>
    <t>Marinduque</t>
  </si>
  <si>
    <t>Marseille</t>
  </si>
  <si>
    <t>MRY</t>
  </si>
  <si>
    <t>Monterey</t>
  </si>
  <si>
    <t>MRZ</t>
  </si>
  <si>
    <t>Moree</t>
  </si>
  <si>
    <t>MSA</t>
  </si>
  <si>
    <t>Misawa</t>
  </si>
  <si>
    <t>MSL</t>
  </si>
  <si>
    <t>Madison</t>
  </si>
  <si>
    <t>Missoula</t>
  </si>
  <si>
    <t>MSR</t>
  </si>
  <si>
    <t>Mus</t>
  </si>
  <si>
    <t>MSS</t>
  </si>
  <si>
    <t>Massena</t>
  </si>
  <si>
    <t>MST</t>
  </si>
  <si>
    <t>Maseru</t>
  </si>
  <si>
    <t>Lesotho</t>
  </si>
  <si>
    <t>MSW</t>
  </si>
  <si>
    <t>Massawa</t>
  </si>
  <si>
    <t>New Orleans</t>
  </si>
  <si>
    <t>Montrose</t>
  </si>
  <si>
    <t>MTM</t>
  </si>
  <si>
    <t>Metlakatla</t>
  </si>
  <si>
    <t>Monteria</t>
  </si>
  <si>
    <t>Manzini</t>
  </si>
  <si>
    <t>Swaziland</t>
  </si>
  <si>
    <t>Minatitlan</t>
  </si>
  <si>
    <t>MTV</t>
  </si>
  <si>
    <t>Monterrey</t>
  </si>
  <si>
    <t>MUA</t>
  </si>
  <si>
    <t>Munda</t>
  </si>
  <si>
    <t>Maun</t>
  </si>
  <si>
    <t>MUE</t>
  </si>
  <si>
    <t>Kamuela</t>
  </si>
  <si>
    <t>MUH</t>
  </si>
  <si>
    <t>MUK</t>
  </si>
  <si>
    <t>Maturin</t>
  </si>
  <si>
    <t>MUR</t>
  </si>
  <si>
    <t>Marudi</t>
  </si>
  <si>
    <t>Multan</t>
  </si>
  <si>
    <t>MUZ</t>
  </si>
  <si>
    <t>Musoma</t>
  </si>
  <si>
    <t>Montevideo</t>
  </si>
  <si>
    <t>Uruguay</t>
  </si>
  <si>
    <t>MVP</t>
  </si>
  <si>
    <t>Mitu</t>
  </si>
  <si>
    <t>MVT</t>
  </si>
  <si>
    <t>Mataiva</t>
  </si>
  <si>
    <t>MVY</t>
  </si>
  <si>
    <t>MWA</t>
  </si>
  <si>
    <t>Marion</t>
  </si>
  <si>
    <t>MWF</t>
  </si>
  <si>
    <t>Maewo</t>
  </si>
  <si>
    <t>MWX</t>
  </si>
  <si>
    <t>Muan</t>
  </si>
  <si>
    <t>Mwanza</t>
  </si>
  <si>
    <t>MXH</t>
  </si>
  <si>
    <t>Moro</t>
  </si>
  <si>
    <t>Mexicali</t>
  </si>
  <si>
    <t>MXM</t>
  </si>
  <si>
    <t>Morombe</t>
  </si>
  <si>
    <t>MXV</t>
  </si>
  <si>
    <t>Moron</t>
  </si>
  <si>
    <t>MXZ</t>
  </si>
  <si>
    <t>Meixian</t>
  </si>
  <si>
    <t>MYA</t>
  </si>
  <si>
    <t>Moruya</t>
  </si>
  <si>
    <t>MYD</t>
  </si>
  <si>
    <t>Malindi</t>
  </si>
  <si>
    <t>MYE</t>
  </si>
  <si>
    <t>MYG</t>
  </si>
  <si>
    <t>Mayaguana</t>
  </si>
  <si>
    <t>Matsuyama</t>
  </si>
  <si>
    <t>MYT</t>
  </si>
  <si>
    <t>Myitkyina</t>
  </si>
  <si>
    <t>MYU</t>
  </si>
  <si>
    <t>Mekoryuk</t>
  </si>
  <si>
    <t>MYW</t>
  </si>
  <si>
    <t>Mtwara</t>
  </si>
  <si>
    <t>Miri</t>
  </si>
  <si>
    <t>MZG</t>
  </si>
  <si>
    <t>Makung</t>
  </si>
  <si>
    <t>MZH</t>
  </si>
  <si>
    <t>Amasya</t>
  </si>
  <si>
    <t>Manizales</t>
  </si>
  <si>
    <t>MZR</t>
  </si>
  <si>
    <t>Mazatlan</t>
  </si>
  <si>
    <t>MZV</t>
  </si>
  <si>
    <t>Mulu</t>
  </si>
  <si>
    <t>MZW</t>
  </si>
  <si>
    <t>NAA</t>
  </si>
  <si>
    <t>Narrabri</t>
  </si>
  <si>
    <t>Nagpur</t>
  </si>
  <si>
    <t>NAH</t>
  </si>
  <si>
    <t>Naha</t>
  </si>
  <si>
    <t>NAJ</t>
  </si>
  <si>
    <t>NAL</t>
  </si>
  <si>
    <t>Nalchik</t>
  </si>
  <si>
    <t>Nadi</t>
  </si>
  <si>
    <t>NAO</t>
  </si>
  <si>
    <t>Nanchong</t>
  </si>
  <si>
    <t>NAQ</t>
  </si>
  <si>
    <t>Qaanaaq</t>
  </si>
  <si>
    <t>Nassau</t>
  </si>
  <si>
    <t>Natal</t>
  </si>
  <si>
    <t>NAU</t>
  </si>
  <si>
    <t>NAV</t>
  </si>
  <si>
    <t>Nevsehir</t>
  </si>
  <si>
    <t>NAW</t>
  </si>
  <si>
    <t>Narathiwat</t>
  </si>
  <si>
    <t>NAY</t>
  </si>
  <si>
    <t>Beijing</t>
  </si>
  <si>
    <t>Nizhnekamsk</t>
  </si>
  <si>
    <t>NBE</t>
  </si>
  <si>
    <t>Enfidha</t>
  </si>
  <si>
    <t>Nairobi</t>
  </si>
  <si>
    <t>NBS</t>
  </si>
  <si>
    <t>Baishan</t>
  </si>
  <si>
    <t>NBW</t>
  </si>
  <si>
    <t>NBX</t>
  </si>
  <si>
    <t>Nabire</t>
  </si>
  <si>
    <t>Nice</t>
  </si>
  <si>
    <t>NCU</t>
  </si>
  <si>
    <t>Nukus</t>
  </si>
  <si>
    <t>Annecy</t>
  </si>
  <si>
    <t>NDB</t>
  </si>
  <si>
    <t>Nouadhibou</t>
  </si>
  <si>
    <t>Mauritania</t>
  </si>
  <si>
    <t>NDC</t>
  </si>
  <si>
    <t>Nanded</t>
  </si>
  <si>
    <t>Qiqihar</t>
  </si>
  <si>
    <t>Chad</t>
  </si>
  <si>
    <t>NDR</t>
  </si>
  <si>
    <t>Nador</t>
  </si>
  <si>
    <t>NDY</t>
  </si>
  <si>
    <t>Sanday</t>
  </si>
  <si>
    <t>NER</t>
  </si>
  <si>
    <t>Neryungri</t>
  </si>
  <si>
    <t>Nevis</t>
  </si>
  <si>
    <t>Ningbo</t>
  </si>
  <si>
    <t>Nagoya</t>
  </si>
  <si>
    <t>Nagasaki</t>
  </si>
  <si>
    <t>NHV</t>
  </si>
  <si>
    <t>NIB</t>
  </si>
  <si>
    <t>Nikolai</t>
  </si>
  <si>
    <t>Niamey</t>
  </si>
  <si>
    <t>Niger</t>
  </si>
  <si>
    <t>NIU</t>
  </si>
  <si>
    <t>Niau</t>
  </si>
  <si>
    <t>Nizhnevartovsk</t>
  </si>
  <si>
    <t>Nouakchott</t>
  </si>
  <si>
    <t>Nanjing</t>
  </si>
  <si>
    <t>NKI</t>
  </si>
  <si>
    <t>Naukiti</t>
  </si>
  <si>
    <t>NKM</t>
  </si>
  <si>
    <t>Ndola</t>
  </si>
  <si>
    <t>NLG</t>
  </si>
  <si>
    <t>NLK</t>
  </si>
  <si>
    <t>Norfolk Island</t>
  </si>
  <si>
    <t>NLT</t>
  </si>
  <si>
    <t>NLV</t>
  </si>
  <si>
    <t>NMA</t>
  </si>
  <si>
    <t>Namangan</t>
  </si>
  <si>
    <t>NME</t>
  </si>
  <si>
    <t>Nightmute</t>
  </si>
  <si>
    <t>NNB</t>
  </si>
  <si>
    <t>Nanning</t>
  </si>
  <si>
    <t>NNL</t>
  </si>
  <si>
    <t>Nondalton</t>
  </si>
  <si>
    <t>NNM</t>
  </si>
  <si>
    <t>Naryan-Mar</t>
  </si>
  <si>
    <t>NNT</t>
  </si>
  <si>
    <t>Nan</t>
  </si>
  <si>
    <t>NNY</t>
  </si>
  <si>
    <t>Nanyang</t>
  </si>
  <si>
    <t>NOB</t>
  </si>
  <si>
    <t>Knock</t>
  </si>
  <si>
    <t>NOJ</t>
  </si>
  <si>
    <t>Nojabrsk</t>
  </si>
  <si>
    <t>NOS</t>
  </si>
  <si>
    <t>Novokuznetsk</t>
  </si>
  <si>
    <t>Napier-Hastings</t>
  </si>
  <si>
    <t>Neuquen</t>
  </si>
  <si>
    <t>NQU</t>
  </si>
  <si>
    <t>Nuqui</t>
  </si>
  <si>
    <t>Newquay</t>
  </si>
  <si>
    <t>NRA</t>
  </si>
  <si>
    <t>Narrandera</t>
  </si>
  <si>
    <t>Norrkoping</t>
  </si>
  <si>
    <t>NRL</t>
  </si>
  <si>
    <t>NRN</t>
  </si>
  <si>
    <t>NSH</t>
  </si>
  <si>
    <t>NSI</t>
  </si>
  <si>
    <t>Yaounde</t>
  </si>
  <si>
    <t>NSK</t>
  </si>
  <si>
    <t>Norilsk</t>
  </si>
  <si>
    <t>Nelson</t>
  </si>
  <si>
    <t>NST</t>
  </si>
  <si>
    <t>Nantes</t>
  </si>
  <si>
    <t>NTG</t>
  </si>
  <si>
    <t>Nantong</t>
  </si>
  <si>
    <t>NTN</t>
  </si>
  <si>
    <t>Normanton</t>
  </si>
  <si>
    <t>NTQ</t>
  </si>
  <si>
    <t>Wajima</t>
  </si>
  <si>
    <t>NTX</t>
  </si>
  <si>
    <t>Natuna</t>
  </si>
  <si>
    <t>Nuremberg</t>
  </si>
  <si>
    <t>NUI</t>
  </si>
  <si>
    <t>Nuiqsut</t>
  </si>
  <si>
    <t>NUL</t>
  </si>
  <si>
    <t>Nulato</t>
  </si>
  <si>
    <t>NUP</t>
  </si>
  <si>
    <t>Nunapitchuk</t>
  </si>
  <si>
    <t>NUS</t>
  </si>
  <si>
    <t>Norsup</t>
  </si>
  <si>
    <t>NUX</t>
  </si>
  <si>
    <t>Neiva</t>
  </si>
  <si>
    <t>NVI</t>
  </si>
  <si>
    <t>Navoi</t>
  </si>
  <si>
    <t>Navegantes</t>
  </si>
  <si>
    <t>Norwich</t>
  </si>
  <si>
    <t>NYA</t>
  </si>
  <si>
    <t>Nyagan</t>
  </si>
  <si>
    <t>NYI</t>
  </si>
  <si>
    <t>Sunyani</t>
  </si>
  <si>
    <t>NYK</t>
  </si>
  <si>
    <t>Nanyuki</t>
  </si>
  <si>
    <t>NYM</t>
  </si>
  <si>
    <t>Nadym</t>
  </si>
  <si>
    <t>NYO</t>
  </si>
  <si>
    <t>NYU</t>
  </si>
  <si>
    <t>Nyaung-u</t>
  </si>
  <si>
    <t>NZH</t>
  </si>
  <si>
    <t>Manzhouli</t>
  </si>
  <si>
    <t>OAG</t>
  </si>
  <si>
    <t>Orange</t>
  </si>
  <si>
    <t>OAJ</t>
  </si>
  <si>
    <t>OAK</t>
  </si>
  <si>
    <t>Oakland</t>
  </si>
  <si>
    <t>Oaxaca</t>
  </si>
  <si>
    <t>Obihiro</t>
  </si>
  <si>
    <t>OBU</t>
  </si>
  <si>
    <t>Kobuk</t>
  </si>
  <si>
    <t>OCC</t>
  </si>
  <si>
    <t>Coca</t>
  </si>
  <si>
    <t>ODN</t>
  </si>
  <si>
    <t>ODY</t>
  </si>
  <si>
    <t>Oudomxay</t>
  </si>
  <si>
    <t>Ornskoldsvik</t>
  </si>
  <si>
    <t>Kahului</t>
  </si>
  <si>
    <t>OGN</t>
  </si>
  <si>
    <t>OGS</t>
  </si>
  <si>
    <t>Ogdensburg</t>
  </si>
  <si>
    <t>OGX</t>
  </si>
  <si>
    <t>Ouargla</t>
  </si>
  <si>
    <t>OGZ</t>
  </si>
  <si>
    <t>Vladikavkaz</t>
  </si>
  <si>
    <t>Ohrid</t>
  </si>
  <si>
    <t>OHE</t>
  </si>
  <si>
    <t>OIM</t>
  </si>
  <si>
    <t>Oshima</t>
  </si>
  <si>
    <t>Oita</t>
  </si>
  <si>
    <t>Okinawa</t>
  </si>
  <si>
    <t>Oklahoma City</t>
  </si>
  <si>
    <t>Okayama</t>
  </si>
  <si>
    <t>OLA</t>
  </si>
  <si>
    <t>Orland</t>
  </si>
  <si>
    <t>Olbia</t>
  </si>
  <si>
    <t>OLH</t>
  </si>
  <si>
    <t>OLP</t>
  </si>
  <si>
    <t>Omaha</t>
  </si>
  <si>
    <t>OMD</t>
  </si>
  <si>
    <t>Oranjemund</t>
  </si>
  <si>
    <t>OME</t>
  </si>
  <si>
    <t>Nome</t>
  </si>
  <si>
    <t>OMH</t>
  </si>
  <si>
    <t>Oradea</t>
  </si>
  <si>
    <t>Omsk</t>
  </si>
  <si>
    <t>OND</t>
  </si>
  <si>
    <t>Ondangwa</t>
  </si>
  <si>
    <t>ONG</t>
  </si>
  <si>
    <t>ONJ</t>
  </si>
  <si>
    <t>ONT</t>
  </si>
  <si>
    <t>Ontario</t>
  </si>
  <si>
    <t>OOK</t>
  </si>
  <si>
    <t>OOM</t>
  </si>
  <si>
    <t>Cooma</t>
  </si>
  <si>
    <t>Porto</t>
  </si>
  <si>
    <t>OPS</t>
  </si>
  <si>
    <t>OPU</t>
  </si>
  <si>
    <t>Balimo</t>
  </si>
  <si>
    <t>Norfolk</t>
  </si>
  <si>
    <t>ORI</t>
  </si>
  <si>
    <t>Cork</t>
  </si>
  <si>
    <t>Oran</t>
  </si>
  <si>
    <t>ORV</t>
  </si>
  <si>
    <t>Noorvik</t>
  </si>
  <si>
    <t>ORY</t>
  </si>
  <si>
    <t>Are/ostersund</t>
  </si>
  <si>
    <t>OSI</t>
  </si>
  <si>
    <t>Osijek</t>
  </si>
  <si>
    <t>Oslo</t>
  </si>
  <si>
    <t>OSM</t>
  </si>
  <si>
    <t>Mosul</t>
  </si>
  <si>
    <t>Ostrava</t>
  </si>
  <si>
    <t>Osh</t>
  </si>
  <si>
    <t>OST</t>
  </si>
  <si>
    <t>Oostende/Brugge</t>
  </si>
  <si>
    <t>OSW</t>
  </si>
  <si>
    <t>Orsk</t>
  </si>
  <si>
    <t>OSY</t>
  </si>
  <si>
    <t>Namsos</t>
  </si>
  <si>
    <t>OTD</t>
  </si>
  <si>
    <t>Contadora</t>
  </si>
  <si>
    <t>OTH</t>
  </si>
  <si>
    <t>OTP</t>
  </si>
  <si>
    <t>OTZ</t>
  </si>
  <si>
    <t>Kotzebue</t>
  </si>
  <si>
    <t>Ouagadougou</t>
  </si>
  <si>
    <t>Oujda</t>
  </si>
  <si>
    <t>OUK</t>
  </si>
  <si>
    <t>Oulu</t>
  </si>
  <si>
    <t>OUZ</t>
  </si>
  <si>
    <t>Zouerate</t>
  </si>
  <si>
    <t>Novosibirsk</t>
  </si>
  <si>
    <t>Asturias</t>
  </si>
  <si>
    <t>OVS</t>
  </si>
  <si>
    <t>Sovetsky</t>
  </si>
  <si>
    <t>OWB</t>
  </si>
  <si>
    <t>Owensboro</t>
  </si>
  <si>
    <t>Bissau</t>
  </si>
  <si>
    <t>Guinea-Bissau</t>
  </si>
  <si>
    <t>Ozamis</t>
  </si>
  <si>
    <t>OZH</t>
  </si>
  <si>
    <t>Ouarzazate</t>
  </si>
  <si>
    <t>PAC</t>
  </si>
  <si>
    <t>Paderborn/Lippstadt</t>
  </si>
  <si>
    <t>PAG</t>
  </si>
  <si>
    <t>Pagadian</t>
  </si>
  <si>
    <t>Paducah</t>
  </si>
  <si>
    <t>Paros</t>
  </si>
  <si>
    <t>Patna</t>
  </si>
  <si>
    <t>Puebla</t>
  </si>
  <si>
    <t>Porbandar</t>
  </si>
  <si>
    <t>PBG</t>
  </si>
  <si>
    <t>Plattsburgh</t>
  </si>
  <si>
    <t>PBH</t>
  </si>
  <si>
    <t>Paro</t>
  </si>
  <si>
    <t>Bhutan</t>
  </si>
  <si>
    <t>PBJ</t>
  </si>
  <si>
    <t>Paama</t>
  </si>
  <si>
    <t>Paramaribo</t>
  </si>
  <si>
    <t>Suriname</t>
  </si>
  <si>
    <t>PBO</t>
  </si>
  <si>
    <t>Paraburdoo</t>
  </si>
  <si>
    <t>PBP</t>
  </si>
  <si>
    <t>PCE</t>
  </si>
  <si>
    <t>Pucallpa</t>
  </si>
  <si>
    <t>PCR</t>
  </si>
  <si>
    <t>PDA</t>
  </si>
  <si>
    <t>PDB</t>
  </si>
  <si>
    <t>Padang</t>
  </si>
  <si>
    <t>PDT</t>
  </si>
  <si>
    <t>Pendleton</t>
  </si>
  <si>
    <t>PEC</t>
  </si>
  <si>
    <t>Pelican</t>
  </si>
  <si>
    <t>PED</t>
  </si>
  <si>
    <t>Pardubice</t>
  </si>
  <si>
    <t>Perm</t>
  </si>
  <si>
    <t>Perugia</t>
  </si>
  <si>
    <t>Pereira</t>
  </si>
  <si>
    <t>Penang</t>
  </si>
  <si>
    <t>Perth</t>
  </si>
  <si>
    <t>PES</t>
  </si>
  <si>
    <t>Petrozavodsk</t>
  </si>
  <si>
    <t>PET</t>
  </si>
  <si>
    <t>Pelotas</t>
  </si>
  <si>
    <t>PEU</t>
  </si>
  <si>
    <t>Peshawar</t>
  </si>
  <si>
    <t>PEZ</t>
  </si>
  <si>
    <t>Penza</t>
  </si>
  <si>
    <t>Paphos</t>
  </si>
  <si>
    <t>PFQ</t>
  </si>
  <si>
    <t>Parsabad</t>
  </si>
  <si>
    <t>PGA</t>
  </si>
  <si>
    <t>Page</t>
  </si>
  <si>
    <t>PGD</t>
  </si>
  <si>
    <t>Perpignan</t>
  </si>
  <si>
    <t>PGK</t>
  </si>
  <si>
    <t>Pangkalpinang</t>
  </si>
  <si>
    <t>PGM</t>
  </si>
  <si>
    <t>PGU</t>
  </si>
  <si>
    <t>Asaloyeh</t>
  </si>
  <si>
    <t>PGV</t>
  </si>
  <si>
    <t>Greenville</t>
  </si>
  <si>
    <t>PGX</t>
  </si>
  <si>
    <t>Perigueux</t>
  </si>
  <si>
    <t>PHF</t>
  </si>
  <si>
    <t>PHG</t>
  </si>
  <si>
    <t>Philadelphia</t>
  </si>
  <si>
    <t>PHO</t>
  </si>
  <si>
    <t>PHS</t>
  </si>
  <si>
    <t>Phitsanulok</t>
  </si>
  <si>
    <t>Phalaborwa</t>
  </si>
  <si>
    <t>Peoria</t>
  </si>
  <si>
    <t>PIB</t>
  </si>
  <si>
    <t>LUL</t>
  </si>
  <si>
    <t>Laurel</t>
  </si>
  <si>
    <t>PIE</t>
  </si>
  <si>
    <t>Tampa</t>
  </si>
  <si>
    <t>PIH</t>
  </si>
  <si>
    <t>Pocatello</t>
  </si>
  <si>
    <t>PIK</t>
  </si>
  <si>
    <t>PIN</t>
  </si>
  <si>
    <t>Parintins</t>
  </si>
  <si>
    <t>PIP</t>
  </si>
  <si>
    <t>PIR</t>
  </si>
  <si>
    <t>Pierre</t>
  </si>
  <si>
    <t>PIS</t>
  </si>
  <si>
    <t>Poitiers</t>
  </si>
  <si>
    <t>Pittsburgh</t>
  </si>
  <si>
    <t>Piura</t>
  </si>
  <si>
    <t>PIX</t>
  </si>
  <si>
    <t>PIZ</t>
  </si>
  <si>
    <t>PJG</t>
  </si>
  <si>
    <t>Panjgur</t>
  </si>
  <si>
    <t>PJM</t>
  </si>
  <si>
    <t>PKA</t>
  </si>
  <si>
    <t>Napaskiak</t>
  </si>
  <si>
    <t>PKB</t>
  </si>
  <si>
    <t>Parkersburg/Marietta</t>
  </si>
  <si>
    <t>PKE</t>
  </si>
  <si>
    <t>Parkes</t>
  </si>
  <si>
    <t>PKN</t>
  </si>
  <si>
    <t>Pangkalanbun</t>
  </si>
  <si>
    <t>PKP</t>
  </si>
  <si>
    <t>PKR</t>
  </si>
  <si>
    <t>Pokhara</t>
  </si>
  <si>
    <t>Pekanbaru</t>
  </si>
  <si>
    <t>PKY</t>
  </si>
  <si>
    <t>Palangkaraya</t>
  </si>
  <si>
    <t>PKZ</t>
  </si>
  <si>
    <t>Pakse</t>
  </si>
  <si>
    <t>PLJ</t>
  </si>
  <si>
    <t>Placencia</t>
  </si>
  <si>
    <t>PLM</t>
  </si>
  <si>
    <t>Palembang</t>
  </si>
  <si>
    <t>PLN</t>
  </si>
  <si>
    <t>Pellston</t>
  </si>
  <si>
    <t>PLO</t>
  </si>
  <si>
    <t>Klaipeda/Palanga</t>
  </si>
  <si>
    <t>Providenciales</t>
  </si>
  <si>
    <t>PLU</t>
  </si>
  <si>
    <t>PLW</t>
  </si>
  <si>
    <t>Palu</t>
  </si>
  <si>
    <t>PLX</t>
  </si>
  <si>
    <t>Semipalatinsk</t>
  </si>
  <si>
    <t>PMF</t>
  </si>
  <si>
    <t>PML</t>
  </si>
  <si>
    <t>Palermo</t>
  </si>
  <si>
    <t>Porlamar</t>
  </si>
  <si>
    <t>Palmas</t>
  </si>
  <si>
    <t>PMY</t>
  </si>
  <si>
    <t>PMZ</t>
  </si>
  <si>
    <t>Palmar</t>
  </si>
  <si>
    <t>Pamplona</t>
  </si>
  <si>
    <t>PND</t>
  </si>
  <si>
    <t>Pohnpei</t>
  </si>
  <si>
    <t>PNK</t>
  </si>
  <si>
    <t>Pontianak</t>
  </si>
  <si>
    <t>PNL</t>
  </si>
  <si>
    <t>Pantelleria</t>
  </si>
  <si>
    <t>PNP</t>
  </si>
  <si>
    <t>Popondetta</t>
  </si>
  <si>
    <t>Pune</t>
  </si>
  <si>
    <t>Pensacola</t>
  </si>
  <si>
    <t>Petrolina</t>
  </si>
  <si>
    <t>POG</t>
  </si>
  <si>
    <t>Trinidad and Tobago</t>
  </si>
  <si>
    <t>Poznan</t>
  </si>
  <si>
    <t>PPB</t>
  </si>
  <si>
    <t>American Samoa</t>
  </si>
  <si>
    <t>Petropavlovsk</t>
  </si>
  <si>
    <t>PPL</t>
  </si>
  <si>
    <t>Phaplu</t>
  </si>
  <si>
    <t>PPN</t>
  </si>
  <si>
    <t>Popayan</t>
  </si>
  <si>
    <t>Proserpine</t>
  </si>
  <si>
    <t>Papeete</t>
  </si>
  <si>
    <t>PPV</t>
  </si>
  <si>
    <t>PPW</t>
  </si>
  <si>
    <t>PQC</t>
  </si>
  <si>
    <t>Phuquoc</t>
  </si>
  <si>
    <t>PQI</t>
  </si>
  <si>
    <t>PQS</t>
  </si>
  <si>
    <t>PRC</t>
  </si>
  <si>
    <t>Prescott</t>
  </si>
  <si>
    <t>Prague</t>
  </si>
  <si>
    <t>PRI</t>
  </si>
  <si>
    <t>Pristina</t>
  </si>
  <si>
    <t>Pisa</t>
  </si>
  <si>
    <t>PSC</t>
  </si>
  <si>
    <t>Pasco</t>
  </si>
  <si>
    <t>Ponce</t>
  </si>
  <si>
    <t>PSG</t>
  </si>
  <si>
    <t>Petersburg</t>
  </si>
  <si>
    <t>Pasto</t>
  </si>
  <si>
    <t>Pescara</t>
  </si>
  <si>
    <t>Posadas</t>
  </si>
  <si>
    <t>PSU</t>
  </si>
  <si>
    <t>Putussibau</t>
  </si>
  <si>
    <t>PSV</t>
  </si>
  <si>
    <t>PSZ</t>
  </si>
  <si>
    <t>PTA</t>
  </si>
  <si>
    <t>Polokwane</t>
  </si>
  <si>
    <t>PTH</t>
  </si>
  <si>
    <t>PTJ</t>
  </si>
  <si>
    <t>Pointe-a-Pitre</t>
  </si>
  <si>
    <t>Guadeloupe</t>
  </si>
  <si>
    <t>PTU</t>
  </si>
  <si>
    <t>Platinum</t>
  </si>
  <si>
    <t>PUB</t>
  </si>
  <si>
    <t>Pueblo</t>
  </si>
  <si>
    <t>Pau</t>
  </si>
  <si>
    <t>PUG</t>
  </si>
  <si>
    <t>PUK</t>
  </si>
  <si>
    <t>Pukarua</t>
  </si>
  <si>
    <t>PUM</t>
  </si>
  <si>
    <t>Pomala</t>
  </si>
  <si>
    <t>Busan</t>
  </si>
  <si>
    <t>PUU</t>
  </si>
  <si>
    <t>PUW</t>
  </si>
  <si>
    <t>Pullman</t>
  </si>
  <si>
    <t>Pula</t>
  </si>
  <si>
    <t>PVA</t>
  </si>
  <si>
    <t>Providencia</t>
  </si>
  <si>
    <t>PVC</t>
  </si>
  <si>
    <t>Provincetown</t>
  </si>
  <si>
    <t>Providence</t>
  </si>
  <si>
    <t>Shanghai</t>
  </si>
  <si>
    <t>PVK</t>
  </si>
  <si>
    <t>Preveza/Lefkada</t>
  </si>
  <si>
    <t>Portland</t>
  </si>
  <si>
    <t>PWQ</t>
  </si>
  <si>
    <t>Pavlodar</t>
  </si>
  <si>
    <t>PXO</t>
  </si>
  <si>
    <t>PXU</t>
  </si>
  <si>
    <t>Pleiku</t>
  </si>
  <si>
    <t>PYC</t>
  </si>
  <si>
    <t>PYH</t>
  </si>
  <si>
    <t>PYY</t>
  </si>
  <si>
    <t>Pai</t>
  </si>
  <si>
    <t>Pietermaritzburg</t>
  </si>
  <si>
    <t>PZH</t>
  </si>
  <si>
    <t>Zhob</t>
  </si>
  <si>
    <t>QBC</t>
  </si>
  <si>
    <t>QOW</t>
  </si>
  <si>
    <t>Owerri</t>
  </si>
  <si>
    <t>Queretaro</t>
  </si>
  <si>
    <t>QRW</t>
  </si>
  <si>
    <t>Warri</t>
  </si>
  <si>
    <t>QSF</t>
  </si>
  <si>
    <t>Setif</t>
  </si>
  <si>
    <t>RAB</t>
  </si>
  <si>
    <t>Rabaul</t>
  </si>
  <si>
    <t>RAE</t>
  </si>
  <si>
    <t>Arar</t>
  </si>
  <si>
    <t>RAH</t>
  </si>
  <si>
    <t>Rafha</t>
  </si>
  <si>
    <t>Praia</t>
  </si>
  <si>
    <t>Rajkot</t>
  </si>
  <si>
    <t>Marrakech</t>
  </si>
  <si>
    <t>RAS</t>
  </si>
  <si>
    <t>Rasht</t>
  </si>
  <si>
    <t>Rabat</t>
  </si>
  <si>
    <t>RBQ</t>
  </si>
  <si>
    <t>Rurrenabaque</t>
  </si>
  <si>
    <t>RBV</t>
  </si>
  <si>
    <t>Ramata</t>
  </si>
  <si>
    <t>RBX</t>
  </si>
  <si>
    <t>Rumbek</t>
  </si>
  <si>
    <t>RBY</t>
  </si>
  <si>
    <t>Ruby</t>
  </si>
  <si>
    <t>RCE</t>
  </si>
  <si>
    <t>Riohacha</t>
  </si>
  <si>
    <t>RCM</t>
  </si>
  <si>
    <t>RDB</t>
  </si>
  <si>
    <t>RDD</t>
  </si>
  <si>
    <t>Redding</t>
  </si>
  <si>
    <t>RDM</t>
  </si>
  <si>
    <t>Redmond</t>
  </si>
  <si>
    <t>RDN</t>
  </si>
  <si>
    <t>Redang</t>
  </si>
  <si>
    <t>Raleigh/Durham</t>
  </si>
  <si>
    <t>RDV</t>
  </si>
  <si>
    <t>RDZ</t>
  </si>
  <si>
    <t>Rodez</t>
  </si>
  <si>
    <t>REA</t>
  </si>
  <si>
    <t>Reao</t>
  </si>
  <si>
    <t>Recife</t>
  </si>
  <si>
    <t>Trelew</t>
  </si>
  <si>
    <t>Orenburg</t>
  </si>
  <si>
    <t>Resistencia</t>
  </si>
  <si>
    <t>RET</t>
  </si>
  <si>
    <t>Rost</t>
  </si>
  <si>
    <t>REU</t>
  </si>
  <si>
    <t>Reus</t>
  </si>
  <si>
    <t>Reynosa</t>
  </si>
  <si>
    <t>RFD</t>
  </si>
  <si>
    <t>RGA</t>
  </si>
  <si>
    <t>RGL</t>
  </si>
  <si>
    <t>Yangon</t>
  </si>
  <si>
    <t>RGS</t>
  </si>
  <si>
    <t>Burgos</t>
  </si>
  <si>
    <t>RHI</t>
  </si>
  <si>
    <t>Rhinelander</t>
  </si>
  <si>
    <t>Rhodes</t>
  </si>
  <si>
    <t>RIA</t>
  </si>
  <si>
    <t>RIB</t>
  </si>
  <si>
    <t>Riberalta</t>
  </si>
  <si>
    <t>RIG</t>
  </si>
  <si>
    <t>RIS</t>
  </si>
  <si>
    <t>Rishiri</t>
  </si>
  <si>
    <t>RIW</t>
  </si>
  <si>
    <t>Riverton</t>
  </si>
  <si>
    <t>Riga</t>
  </si>
  <si>
    <t>Latvia</t>
  </si>
  <si>
    <t>Rajahmundry</t>
  </si>
  <si>
    <t>Rijeka</t>
  </si>
  <si>
    <t>Logrono</t>
  </si>
  <si>
    <t>RKA</t>
  </si>
  <si>
    <t>Aratika</t>
  </si>
  <si>
    <t>RKD</t>
  </si>
  <si>
    <t>Rockland</t>
  </si>
  <si>
    <t>RKS</t>
  </si>
  <si>
    <t>RKT</t>
  </si>
  <si>
    <t>RKV</t>
  </si>
  <si>
    <t>Rostock</t>
  </si>
  <si>
    <t>RMA</t>
  </si>
  <si>
    <t>Roma</t>
  </si>
  <si>
    <t>RMF</t>
  </si>
  <si>
    <t>Rimini</t>
  </si>
  <si>
    <t>RMP</t>
  </si>
  <si>
    <t>Rampart</t>
  </si>
  <si>
    <t>Taichung</t>
  </si>
  <si>
    <t>RMT</t>
  </si>
  <si>
    <t>Rimatara</t>
  </si>
  <si>
    <t>RNA</t>
  </si>
  <si>
    <t>Arona</t>
  </si>
  <si>
    <t>Ronneby/Karlskrona</t>
  </si>
  <si>
    <t>RNL</t>
  </si>
  <si>
    <t>Rennell</t>
  </si>
  <si>
    <t>Bornholm</t>
  </si>
  <si>
    <t>Reno</t>
  </si>
  <si>
    <t>Rennes</t>
  </si>
  <si>
    <t>Roanoke</t>
  </si>
  <si>
    <t>ROB</t>
  </si>
  <si>
    <t>Rockhampton</t>
  </si>
  <si>
    <t>ROO</t>
  </si>
  <si>
    <t>Rondonopolis</t>
  </si>
  <si>
    <t>Rota</t>
  </si>
  <si>
    <t>Koror</t>
  </si>
  <si>
    <t>Palau</t>
  </si>
  <si>
    <t>Rotorua</t>
  </si>
  <si>
    <t>Rostov</t>
  </si>
  <si>
    <t>ROW</t>
  </si>
  <si>
    <t>Roswell</t>
  </si>
  <si>
    <t>Raipur</t>
  </si>
  <si>
    <t>RRG</t>
  </si>
  <si>
    <t>RRR</t>
  </si>
  <si>
    <t>Raroia</t>
  </si>
  <si>
    <t>RSA</t>
  </si>
  <si>
    <t>RSH</t>
  </si>
  <si>
    <t>RSJ</t>
  </si>
  <si>
    <t>Yeosu</t>
  </si>
  <si>
    <t>RSW</t>
  </si>
  <si>
    <t>Roatan</t>
  </si>
  <si>
    <t>Rotterdam</t>
  </si>
  <si>
    <t>RTW</t>
  </si>
  <si>
    <t>Saratov</t>
  </si>
  <si>
    <t>RUA</t>
  </si>
  <si>
    <t>Arua</t>
  </si>
  <si>
    <t>Riyadh</t>
  </si>
  <si>
    <t>RUM</t>
  </si>
  <si>
    <t>Rumjatar</t>
  </si>
  <si>
    <t>Reunion</t>
  </si>
  <si>
    <t>RUR</t>
  </si>
  <si>
    <t>Rurutu</t>
  </si>
  <si>
    <t>RUS</t>
  </si>
  <si>
    <t>RUT</t>
  </si>
  <si>
    <t>Rutland</t>
  </si>
  <si>
    <t>RVD</t>
  </si>
  <si>
    <t>RVE</t>
  </si>
  <si>
    <t>Saravena</t>
  </si>
  <si>
    <t>RVK</t>
  </si>
  <si>
    <t>Rorvik</t>
  </si>
  <si>
    <t>Rovaniemi</t>
  </si>
  <si>
    <t>RVV</t>
  </si>
  <si>
    <t>Rairua</t>
  </si>
  <si>
    <t>RXS</t>
  </si>
  <si>
    <t>Roxas</t>
  </si>
  <si>
    <t>RYG</t>
  </si>
  <si>
    <t>Rzeszow</t>
  </si>
  <si>
    <t>RZR</t>
  </si>
  <si>
    <t>Ramsar</t>
  </si>
  <si>
    <t>RZS</t>
  </si>
  <si>
    <t>Sawan</t>
  </si>
  <si>
    <t>Saba</t>
  </si>
  <si>
    <t>SAF</t>
  </si>
  <si>
    <t>Sanaa</t>
  </si>
  <si>
    <t>San Diego</t>
  </si>
  <si>
    <t>San Antonio</t>
  </si>
  <si>
    <t>Savannah</t>
  </si>
  <si>
    <t>SAW</t>
  </si>
  <si>
    <t>SBA</t>
  </si>
  <si>
    <t>Saint Barthelemy</t>
  </si>
  <si>
    <t>SBP</t>
  </si>
  <si>
    <t>CSL</t>
  </si>
  <si>
    <t>SBW</t>
  </si>
  <si>
    <t>Sibu</t>
  </si>
  <si>
    <t>SBY</t>
  </si>
  <si>
    <t>Sibiu</t>
  </si>
  <si>
    <t>SCC</t>
  </si>
  <si>
    <t>SCE</t>
  </si>
  <si>
    <t>Sacramento</t>
  </si>
  <si>
    <t>SCM</t>
  </si>
  <si>
    <t>Saarbrucken</t>
  </si>
  <si>
    <t>Aktau</t>
  </si>
  <si>
    <t>SCT</t>
  </si>
  <si>
    <t>Socotra</t>
  </si>
  <si>
    <t>SCU</t>
  </si>
  <si>
    <t>Suceava</t>
  </si>
  <si>
    <t>Syktyvkar</t>
  </si>
  <si>
    <t>SCY</t>
  </si>
  <si>
    <t>SCZ</t>
  </si>
  <si>
    <t>Lubango</t>
  </si>
  <si>
    <t>Louisville</t>
  </si>
  <si>
    <t>SDG</t>
  </si>
  <si>
    <t>Sanandaj</t>
  </si>
  <si>
    <t>Sendai</t>
  </si>
  <si>
    <t>Sandakan</t>
  </si>
  <si>
    <t>SDP</t>
  </si>
  <si>
    <t>Santander</t>
  </si>
  <si>
    <t>SDU</t>
  </si>
  <si>
    <t>SDV</t>
  </si>
  <si>
    <t>SDY</t>
  </si>
  <si>
    <t>Sidney</t>
  </si>
  <si>
    <t>SEB</t>
  </si>
  <si>
    <t>Sebha</t>
  </si>
  <si>
    <t>SEN</t>
  </si>
  <si>
    <t>Southend</t>
  </si>
  <si>
    <t>SFA</t>
  </si>
  <si>
    <t>Sfax</t>
  </si>
  <si>
    <t>SFB</t>
  </si>
  <si>
    <t>SFG</t>
  </si>
  <si>
    <t>Saint Martin</t>
  </si>
  <si>
    <t>SFJ</t>
  </si>
  <si>
    <t>Kangerlussuaq</t>
  </si>
  <si>
    <t>SFL</t>
  </si>
  <si>
    <t>San Francisco</t>
  </si>
  <si>
    <t>Skelleftea</t>
  </si>
  <si>
    <t>Surgut</t>
  </si>
  <si>
    <t>Springfield</t>
  </si>
  <si>
    <t>SGK</t>
  </si>
  <si>
    <t>Sangapi</t>
  </si>
  <si>
    <t>SGO</t>
  </si>
  <si>
    <t>SGU</t>
  </si>
  <si>
    <t>SGY</t>
  </si>
  <si>
    <t>Skagway</t>
  </si>
  <si>
    <t>SHB</t>
  </si>
  <si>
    <t>Nakashibetsu</t>
  </si>
  <si>
    <t>SHC</t>
  </si>
  <si>
    <t>SHD</t>
  </si>
  <si>
    <t>Staunton</t>
  </si>
  <si>
    <t>Shenyang</t>
  </si>
  <si>
    <t>SHG</t>
  </si>
  <si>
    <t>Shungnak</t>
  </si>
  <si>
    <t>SHH</t>
  </si>
  <si>
    <t>Shishmaref</t>
  </si>
  <si>
    <t>SHJ</t>
  </si>
  <si>
    <t>Sharjah</t>
  </si>
  <si>
    <t>SHL</t>
  </si>
  <si>
    <t>Shillong</t>
  </si>
  <si>
    <t>SHP</t>
  </si>
  <si>
    <t>Qinhuangdao</t>
  </si>
  <si>
    <t>SHR</t>
  </si>
  <si>
    <t>Sheridan</t>
  </si>
  <si>
    <t>SHV</t>
  </si>
  <si>
    <t>Shreveport</t>
  </si>
  <si>
    <t>SHW</t>
  </si>
  <si>
    <t>Sharurah</t>
  </si>
  <si>
    <t>SHX</t>
  </si>
  <si>
    <t>Shageluk</t>
  </si>
  <si>
    <t>SID</t>
  </si>
  <si>
    <t>SIF</t>
  </si>
  <si>
    <t>Simara</t>
  </si>
  <si>
    <t>Simferopol</t>
  </si>
  <si>
    <t>SIT</t>
  </si>
  <si>
    <t>Sitka</t>
  </si>
  <si>
    <t>SJE</t>
  </si>
  <si>
    <t>SJI</t>
  </si>
  <si>
    <t>Sarajevo</t>
  </si>
  <si>
    <t>Bosnia and Herzegovina</t>
  </si>
  <si>
    <t>SJK</t>
  </si>
  <si>
    <t>SJL</t>
  </si>
  <si>
    <t>SJT</t>
  </si>
  <si>
    <t>SJW</t>
  </si>
  <si>
    <t>Shijiazhuang</t>
  </si>
  <si>
    <t>SJZ</t>
  </si>
  <si>
    <t>SKD</t>
  </si>
  <si>
    <t>Samarkand</t>
  </si>
  <si>
    <t>Thessaloniki</t>
  </si>
  <si>
    <t>SKK</t>
  </si>
  <si>
    <t>Shaktoolik</t>
  </si>
  <si>
    <t>SKN</t>
  </si>
  <si>
    <t>Stokmarknes</t>
  </si>
  <si>
    <t>SKO</t>
  </si>
  <si>
    <t>Sokoto</t>
  </si>
  <si>
    <t>Skopje</t>
  </si>
  <si>
    <t>SKT</t>
  </si>
  <si>
    <t>Sialkot</t>
  </si>
  <si>
    <t>SKU</t>
  </si>
  <si>
    <t>Skyros</t>
  </si>
  <si>
    <t>SKZ</t>
  </si>
  <si>
    <t>Sukkur</t>
  </si>
  <si>
    <t>Salta</t>
  </si>
  <si>
    <t>Salt Lake City</t>
  </si>
  <si>
    <t>SLH</t>
  </si>
  <si>
    <t>Sola</t>
  </si>
  <si>
    <t>SLI</t>
  </si>
  <si>
    <t>Solwezi</t>
  </si>
  <si>
    <t>SLK</t>
  </si>
  <si>
    <t>Salalah</t>
  </si>
  <si>
    <t>Salamanca</t>
  </si>
  <si>
    <t>SLN</t>
  </si>
  <si>
    <t>Salina</t>
  </si>
  <si>
    <t>SLQ</t>
  </si>
  <si>
    <t>Sleetmute</t>
  </si>
  <si>
    <t>Saint Lucia</t>
  </si>
  <si>
    <t>SLV</t>
  </si>
  <si>
    <t>Simla</t>
  </si>
  <si>
    <t>Saltillo</t>
  </si>
  <si>
    <t>SLY</t>
  </si>
  <si>
    <t>Salekhard</t>
  </si>
  <si>
    <t>SMA</t>
  </si>
  <si>
    <t>Samos</t>
  </si>
  <si>
    <t>SMK</t>
  </si>
  <si>
    <t>SML</t>
  </si>
  <si>
    <t>SMS</t>
  </si>
  <si>
    <t>SMX</t>
  </si>
  <si>
    <t>SNE</t>
  </si>
  <si>
    <t>Shannon</t>
  </si>
  <si>
    <t>SNO</t>
  </si>
  <si>
    <t>SNP</t>
  </si>
  <si>
    <t>SNR</t>
  </si>
  <si>
    <t>St-Nazaire</t>
  </si>
  <si>
    <t>SNU</t>
  </si>
  <si>
    <t>SNW</t>
  </si>
  <si>
    <t>Thandwe</t>
  </si>
  <si>
    <t>Sofia</t>
  </si>
  <si>
    <t>Sogndal</t>
  </si>
  <si>
    <t>SOJ</t>
  </si>
  <si>
    <t>Sorkjosen</t>
  </si>
  <si>
    <t>SOQ</t>
  </si>
  <si>
    <t>Sorong</t>
  </si>
  <si>
    <t>Southampton</t>
  </si>
  <si>
    <t>SOV</t>
  </si>
  <si>
    <t>Seldovia</t>
  </si>
  <si>
    <t>SOW</t>
  </si>
  <si>
    <t>SOY</t>
  </si>
  <si>
    <t>Stronsay</t>
  </si>
  <si>
    <t>SPB</t>
  </si>
  <si>
    <t>Saipan</t>
  </si>
  <si>
    <t>SPP</t>
  </si>
  <si>
    <t>Menongue</t>
  </si>
  <si>
    <t>SPR</t>
  </si>
  <si>
    <t>SPS</t>
  </si>
  <si>
    <t>Split</t>
  </si>
  <si>
    <t>SRA</t>
  </si>
  <si>
    <t>Sucre</t>
  </si>
  <si>
    <t>Semarang</t>
  </si>
  <si>
    <t>SRQ</t>
  </si>
  <si>
    <t>Sarasota/Bradenton</t>
  </si>
  <si>
    <t>SRV</t>
  </si>
  <si>
    <t>SRY</t>
  </si>
  <si>
    <t>Salvador</t>
  </si>
  <si>
    <t>SSB</t>
  </si>
  <si>
    <t>Malabo</t>
  </si>
  <si>
    <t>SSJ</t>
  </si>
  <si>
    <t>Sandnessjoen</t>
  </si>
  <si>
    <t>SSR</t>
  </si>
  <si>
    <t>Sara</t>
  </si>
  <si>
    <t>STD</t>
  </si>
  <si>
    <t>STG</t>
  </si>
  <si>
    <t>Santiago</t>
  </si>
  <si>
    <t>St Louis</t>
  </si>
  <si>
    <t>Santarem</t>
  </si>
  <si>
    <t>STN</t>
  </si>
  <si>
    <t>Stuttgart</t>
  </si>
  <si>
    <t>STS</t>
  </si>
  <si>
    <t>Surat</t>
  </si>
  <si>
    <t>STW</t>
  </si>
  <si>
    <t>Stavropol</t>
  </si>
  <si>
    <t>Surabaya</t>
  </si>
  <si>
    <t>SUG</t>
  </si>
  <si>
    <t>Surigao</t>
  </si>
  <si>
    <t>SUL</t>
  </si>
  <si>
    <t>Sui</t>
  </si>
  <si>
    <t>SUN</t>
  </si>
  <si>
    <t>SUR</t>
  </si>
  <si>
    <t>Suva</t>
  </si>
  <si>
    <t>SUX</t>
  </si>
  <si>
    <t>SVA</t>
  </si>
  <si>
    <t>Savoonga</t>
  </si>
  <si>
    <t>SVB</t>
  </si>
  <si>
    <t>Sambava</t>
  </si>
  <si>
    <t>SVC</t>
  </si>
  <si>
    <t>Stavanger</t>
  </si>
  <si>
    <t>SVI</t>
  </si>
  <si>
    <t>Svolvaer</t>
  </si>
  <si>
    <t>SVL</t>
  </si>
  <si>
    <t>Savonlinna</t>
  </si>
  <si>
    <t>Sevilla</t>
  </si>
  <si>
    <t>SVS</t>
  </si>
  <si>
    <t>Savusavu</t>
  </si>
  <si>
    <t>Shantou</t>
  </si>
  <si>
    <t>SWF</t>
  </si>
  <si>
    <t>Newburgh</t>
  </si>
  <si>
    <t>Strasbourg</t>
  </si>
  <si>
    <t>SXF</t>
  </si>
  <si>
    <t>Berlin</t>
  </si>
  <si>
    <t>St Maarten</t>
  </si>
  <si>
    <t>SXP</t>
  </si>
  <si>
    <t>Srinagar</t>
  </si>
  <si>
    <t>SYB</t>
  </si>
  <si>
    <t>SYM</t>
  </si>
  <si>
    <t>Simao</t>
  </si>
  <si>
    <t>Shonai</t>
  </si>
  <si>
    <t>Syracuse</t>
  </si>
  <si>
    <t>Sanya</t>
  </si>
  <si>
    <t>Stornoway</t>
  </si>
  <si>
    <t>Shiraz</t>
  </si>
  <si>
    <t>SZF</t>
  </si>
  <si>
    <t>Salzburg</t>
  </si>
  <si>
    <t>Shenzhen</t>
  </si>
  <si>
    <t>Szczecin</t>
  </si>
  <si>
    <t>Tobago</t>
  </si>
  <si>
    <t>Tacloban</t>
  </si>
  <si>
    <t>Daegu</t>
  </si>
  <si>
    <t>Tagbilaran</t>
  </si>
  <si>
    <t>TAH</t>
  </si>
  <si>
    <t>Tanna</t>
  </si>
  <si>
    <t>TAI</t>
  </si>
  <si>
    <t>Takamatsu</t>
  </si>
  <si>
    <t>TAL</t>
  </si>
  <si>
    <t>Tanana</t>
  </si>
  <si>
    <t>Tampico</t>
  </si>
  <si>
    <t>Qingdao</t>
  </si>
  <si>
    <t>Tapachula</t>
  </si>
  <si>
    <t>Tashkent</t>
  </si>
  <si>
    <t>TAT</t>
  </si>
  <si>
    <t>Tartu</t>
  </si>
  <si>
    <t>TBB</t>
  </si>
  <si>
    <t>Tuyhoa</t>
  </si>
  <si>
    <t>TBG</t>
  </si>
  <si>
    <t>Tabubil</t>
  </si>
  <si>
    <t>TBH</t>
  </si>
  <si>
    <t>Tablas</t>
  </si>
  <si>
    <t>TBI</t>
  </si>
  <si>
    <t>TBN</t>
  </si>
  <si>
    <t>TBO</t>
  </si>
  <si>
    <t>Tabora</t>
  </si>
  <si>
    <t>TBP</t>
  </si>
  <si>
    <t>Tumbes</t>
  </si>
  <si>
    <t>Tbilisi</t>
  </si>
  <si>
    <t>TBT</t>
  </si>
  <si>
    <t>Tabatinga</t>
  </si>
  <si>
    <t>Nuku'alofa</t>
  </si>
  <si>
    <t>Tonga</t>
  </si>
  <si>
    <t>Tabriz</t>
  </si>
  <si>
    <t>TCD</t>
  </si>
  <si>
    <t>Tarapaca</t>
  </si>
  <si>
    <t>TCO</t>
  </si>
  <si>
    <t>Tumaco</t>
  </si>
  <si>
    <t>TCP</t>
  </si>
  <si>
    <t>Taba</t>
  </si>
  <si>
    <t>Tacna</t>
  </si>
  <si>
    <t>TCR</t>
  </si>
  <si>
    <t>Tuticorin</t>
  </si>
  <si>
    <t>TCT</t>
  </si>
  <si>
    <t>Takotna</t>
  </si>
  <si>
    <t>TCZ</t>
  </si>
  <si>
    <t>Tengchong</t>
  </si>
  <si>
    <t>TDD</t>
  </si>
  <si>
    <t>Trinidad</t>
  </si>
  <si>
    <t>TDX</t>
  </si>
  <si>
    <t>Trat</t>
  </si>
  <si>
    <t>TEE</t>
  </si>
  <si>
    <t>Terceira</t>
  </si>
  <si>
    <t>TET</t>
  </si>
  <si>
    <t>Tete</t>
  </si>
  <si>
    <t>TEX</t>
  </si>
  <si>
    <t>Telluride</t>
  </si>
  <si>
    <t>TEZ</t>
  </si>
  <si>
    <t>Tezpur</t>
  </si>
  <si>
    <t>TFF</t>
  </si>
  <si>
    <t>Tefe</t>
  </si>
  <si>
    <t>TFI</t>
  </si>
  <si>
    <t>Tufi</t>
  </si>
  <si>
    <t>TFN</t>
  </si>
  <si>
    <t>Tenerife</t>
  </si>
  <si>
    <t>TFS</t>
  </si>
  <si>
    <t>TGC</t>
  </si>
  <si>
    <t>Podgorica</t>
  </si>
  <si>
    <t>Montenegro</t>
  </si>
  <si>
    <t>TGH</t>
  </si>
  <si>
    <t>Tongoa</t>
  </si>
  <si>
    <t>TGJ</t>
  </si>
  <si>
    <t>Tiga</t>
  </si>
  <si>
    <t>TGK</t>
  </si>
  <si>
    <t>Taganrog</t>
  </si>
  <si>
    <t>TGO</t>
  </si>
  <si>
    <t>Tongliao</t>
  </si>
  <si>
    <t>TGR</t>
  </si>
  <si>
    <t>Touggourt</t>
  </si>
  <si>
    <t>Tegucigalpa</t>
  </si>
  <si>
    <t>Teresina</t>
  </si>
  <si>
    <t>THL</t>
  </si>
  <si>
    <t>Tachilek</t>
  </si>
  <si>
    <t>THS</t>
  </si>
  <si>
    <t>Sukhothai</t>
  </si>
  <si>
    <t>Tirana</t>
  </si>
  <si>
    <t>Albania</t>
  </si>
  <si>
    <t>TID</t>
  </si>
  <si>
    <t>Tiaret</t>
  </si>
  <si>
    <t>Taif</t>
  </si>
  <si>
    <t>TIH</t>
  </si>
  <si>
    <t>TII</t>
  </si>
  <si>
    <t>Tijuana</t>
  </si>
  <si>
    <t>Tembagapura</t>
  </si>
  <si>
    <t>Tindouf</t>
  </si>
  <si>
    <t>TIQ</t>
  </si>
  <si>
    <t>Tinian</t>
  </si>
  <si>
    <t>Tirupati</t>
  </si>
  <si>
    <t>Timaru</t>
  </si>
  <si>
    <t>Tivat</t>
  </si>
  <si>
    <t>TIZ</t>
  </si>
  <si>
    <t>Tari</t>
  </si>
  <si>
    <t>Tarija</t>
  </si>
  <si>
    <t>Tyumen</t>
  </si>
  <si>
    <t>TJQ</t>
  </si>
  <si>
    <t>TJU</t>
  </si>
  <si>
    <t>Kulyab</t>
  </si>
  <si>
    <t>TKD</t>
  </si>
  <si>
    <t>Takoradi</t>
  </si>
  <si>
    <t>TKE</t>
  </si>
  <si>
    <t>Tenakee</t>
  </si>
  <si>
    <t>TKG</t>
  </si>
  <si>
    <t>TKJ</t>
  </si>
  <si>
    <t>Tok</t>
  </si>
  <si>
    <t>Truk</t>
  </si>
  <si>
    <t>TKP</t>
  </si>
  <si>
    <t>Takapoto</t>
  </si>
  <si>
    <t>Kigoma</t>
  </si>
  <si>
    <t>Tokushima</t>
  </si>
  <si>
    <t>Turku</t>
  </si>
  <si>
    <t>TKV</t>
  </si>
  <si>
    <t>Tatakoto</t>
  </si>
  <si>
    <t>TKX</t>
  </si>
  <si>
    <t>Takaroa</t>
  </si>
  <si>
    <t>TLA</t>
  </si>
  <si>
    <t>Teller</t>
  </si>
  <si>
    <t>TLC</t>
  </si>
  <si>
    <t>TLE</t>
  </si>
  <si>
    <t>TLH</t>
  </si>
  <si>
    <t>Tallahassee</t>
  </si>
  <si>
    <t>TLJ</t>
  </si>
  <si>
    <t>Tatalina</t>
  </si>
  <si>
    <t>Tlemcen</t>
  </si>
  <si>
    <t>Toulon/Hyeres</t>
  </si>
  <si>
    <t>Toulouse</t>
  </si>
  <si>
    <t>TLT</t>
  </si>
  <si>
    <t>Tuluksak</t>
  </si>
  <si>
    <t>TMC</t>
  </si>
  <si>
    <t>Tambolaka</t>
  </si>
  <si>
    <t>TME</t>
  </si>
  <si>
    <t>Tame</t>
  </si>
  <si>
    <t>TMI</t>
  </si>
  <si>
    <t>Tumlingtar</t>
  </si>
  <si>
    <t>TMJ</t>
  </si>
  <si>
    <t>Termez</t>
  </si>
  <si>
    <t>TML</t>
  </si>
  <si>
    <t>Tamale</t>
  </si>
  <si>
    <t>Tampere</t>
  </si>
  <si>
    <t>TMR</t>
  </si>
  <si>
    <t>Tamanrasset</t>
  </si>
  <si>
    <t>Sao Tome and Principe</t>
  </si>
  <si>
    <t>TMT</t>
  </si>
  <si>
    <t>Trombetas</t>
  </si>
  <si>
    <t>TMU</t>
  </si>
  <si>
    <t>Tambor</t>
  </si>
  <si>
    <t>Tamworth</t>
  </si>
  <si>
    <t>Jinan</t>
  </si>
  <si>
    <t>TNC</t>
  </si>
  <si>
    <t>Tangier</t>
  </si>
  <si>
    <t>TNJ</t>
  </si>
  <si>
    <t>TNK</t>
  </si>
  <si>
    <t>Tununak</t>
  </si>
  <si>
    <t>TNN</t>
  </si>
  <si>
    <t>Tainan</t>
  </si>
  <si>
    <t>TNO</t>
  </si>
  <si>
    <t>Tamarindo</t>
  </si>
  <si>
    <t>Antananarivo</t>
  </si>
  <si>
    <t>TOB</t>
  </si>
  <si>
    <t>Tobruk</t>
  </si>
  <si>
    <t>TOD</t>
  </si>
  <si>
    <t>Tioman</t>
  </si>
  <si>
    <t>TOE</t>
  </si>
  <si>
    <t>Tozeur</t>
  </si>
  <si>
    <t>Tomsk</t>
  </si>
  <si>
    <t>TOG</t>
  </si>
  <si>
    <t>Togiak</t>
  </si>
  <si>
    <t>TOH</t>
  </si>
  <si>
    <t>Torres</t>
  </si>
  <si>
    <t>Tromso</t>
  </si>
  <si>
    <t>TOU</t>
  </si>
  <si>
    <t>Touho</t>
  </si>
  <si>
    <t>Toyama</t>
  </si>
  <si>
    <t>Taipei</t>
  </si>
  <si>
    <t>Tarapoto</t>
  </si>
  <si>
    <t>Tepic</t>
  </si>
  <si>
    <t>TPS</t>
  </si>
  <si>
    <t>Trapani</t>
  </si>
  <si>
    <t>TQR</t>
  </si>
  <si>
    <t>Torreon</t>
  </si>
  <si>
    <t>Trondheim</t>
  </si>
  <si>
    <t>TRE</t>
  </si>
  <si>
    <t>Tiree</t>
  </si>
  <si>
    <t>TRF</t>
  </si>
  <si>
    <t>Tauranga</t>
  </si>
  <si>
    <t>TRK</t>
  </si>
  <si>
    <t>Tarakan</t>
  </si>
  <si>
    <t>Turin</t>
  </si>
  <si>
    <t>Taree</t>
  </si>
  <si>
    <t>Trieste</t>
  </si>
  <si>
    <t>Trujillo</t>
  </si>
  <si>
    <t>Thiruvananthapuram</t>
  </si>
  <si>
    <t>Tarawa</t>
  </si>
  <si>
    <t>Tiruchirapally</t>
  </si>
  <si>
    <t>TSA</t>
  </si>
  <si>
    <t>Astana</t>
  </si>
  <si>
    <t>TSF</t>
  </si>
  <si>
    <t>Venice</t>
  </si>
  <si>
    <t>TSJ</t>
  </si>
  <si>
    <t>Tsushima</t>
  </si>
  <si>
    <t>Tianjin</t>
  </si>
  <si>
    <t>Timisoara</t>
  </si>
  <si>
    <t>TST</t>
  </si>
  <si>
    <t>Trang</t>
  </si>
  <si>
    <t>Townsville</t>
  </si>
  <si>
    <t>TTE</t>
  </si>
  <si>
    <t>Ternate</t>
  </si>
  <si>
    <t>Tottori</t>
  </si>
  <si>
    <t>TTT</t>
  </si>
  <si>
    <t>Taitung</t>
  </si>
  <si>
    <t>TUB</t>
  </si>
  <si>
    <t>Tubuai</t>
  </si>
  <si>
    <t>Tucuman</t>
  </si>
  <si>
    <t>TUF</t>
  </si>
  <si>
    <t>Tours</t>
  </si>
  <si>
    <t>TUG</t>
  </si>
  <si>
    <t>Tuguegarao</t>
  </si>
  <si>
    <t>TUI</t>
  </si>
  <si>
    <t>Turaif</t>
  </si>
  <si>
    <t>TUK</t>
  </si>
  <si>
    <t>Turbat</t>
  </si>
  <si>
    <t>Tulsa</t>
  </si>
  <si>
    <t>Tunis</t>
  </si>
  <si>
    <t>Taupo</t>
  </si>
  <si>
    <t>TUP</t>
  </si>
  <si>
    <t>Tupelo</t>
  </si>
  <si>
    <t>TUR</t>
  </si>
  <si>
    <t>Tucurui</t>
  </si>
  <si>
    <t>Tucson</t>
  </si>
  <si>
    <t>Tabuk</t>
  </si>
  <si>
    <t>TVF</t>
  </si>
  <si>
    <t>Taveuni</t>
  </si>
  <si>
    <t>TVY</t>
  </si>
  <si>
    <t>Dawe</t>
  </si>
  <si>
    <t>TWB</t>
  </si>
  <si>
    <t>Toowoomba</t>
  </si>
  <si>
    <t>TWF</t>
  </si>
  <si>
    <t>TWT</t>
  </si>
  <si>
    <t>Tawitawi</t>
  </si>
  <si>
    <t>Tawau</t>
  </si>
  <si>
    <t>TXK</t>
  </si>
  <si>
    <t>Texarkana</t>
  </si>
  <si>
    <t>TXL</t>
  </si>
  <si>
    <t>TXN</t>
  </si>
  <si>
    <t>Taiyuan</t>
  </si>
  <si>
    <t>TYR</t>
  </si>
  <si>
    <t>Tyler</t>
  </si>
  <si>
    <t>Knoxville</t>
  </si>
  <si>
    <t>TZA</t>
  </si>
  <si>
    <t>Trabzon</t>
  </si>
  <si>
    <t>UAH</t>
  </si>
  <si>
    <t>UAK</t>
  </si>
  <si>
    <t>Narsarsuaq</t>
  </si>
  <si>
    <t>UAP</t>
  </si>
  <si>
    <t>UAS</t>
  </si>
  <si>
    <t>Samburu</t>
  </si>
  <si>
    <t>Uberaba</t>
  </si>
  <si>
    <t>Ube</t>
  </si>
  <si>
    <t>UCT</t>
  </si>
  <si>
    <t>Ukhta</t>
  </si>
  <si>
    <t>Uberlandia</t>
  </si>
  <si>
    <t>Udaipur</t>
  </si>
  <si>
    <t>UEL</t>
  </si>
  <si>
    <t>Quelimane</t>
  </si>
  <si>
    <t>UEO</t>
  </si>
  <si>
    <t>Quetta</t>
  </si>
  <si>
    <t>Ufa</t>
  </si>
  <si>
    <t>UGC</t>
  </si>
  <si>
    <t>Urgench</t>
  </si>
  <si>
    <t>UGI</t>
  </si>
  <si>
    <t>Uganik</t>
  </si>
  <si>
    <t>UIB</t>
  </si>
  <si>
    <t>Quibdo</t>
  </si>
  <si>
    <t>UIH</t>
  </si>
  <si>
    <t>Quinhon</t>
  </si>
  <si>
    <t>UII</t>
  </si>
  <si>
    <t>Utila</t>
  </si>
  <si>
    <t>UIN</t>
  </si>
  <si>
    <t>Quincy</t>
  </si>
  <si>
    <t>Quito</t>
  </si>
  <si>
    <t>Quimper</t>
  </si>
  <si>
    <t>UKB</t>
  </si>
  <si>
    <t>Ust-Kamenogorsk</t>
  </si>
  <si>
    <t>ULB</t>
  </si>
  <si>
    <t>Ulei</t>
  </si>
  <si>
    <t>ULG</t>
  </si>
  <si>
    <t>Ulgit</t>
  </si>
  <si>
    <t>Ulaanbaatar</t>
  </si>
  <si>
    <t>ULO</t>
  </si>
  <si>
    <t>Ulaangom</t>
  </si>
  <si>
    <t>ULP</t>
  </si>
  <si>
    <t>Quilpie</t>
  </si>
  <si>
    <t>ULY</t>
  </si>
  <si>
    <t>ULZ</t>
  </si>
  <si>
    <t>Uliastai</t>
  </si>
  <si>
    <t>UMD</t>
  </si>
  <si>
    <t>Uummannaq</t>
  </si>
  <si>
    <t>Umea</t>
  </si>
  <si>
    <t>UND</t>
  </si>
  <si>
    <t>Kunduz</t>
  </si>
  <si>
    <t>UNG</t>
  </si>
  <si>
    <t>Kiunga</t>
  </si>
  <si>
    <t>UNK</t>
  </si>
  <si>
    <t>Unalakleet</t>
  </si>
  <si>
    <t>UPB</t>
  </si>
  <si>
    <t>UPN</t>
  </si>
  <si>
    <t>Uruapan</t>
  </si>
  <si>
    <t>Uralsk</t>
  </si>
  <si>
    <t>Urumqi</t>
  </si>
  <si>
    <t>URG</t>
  </si>
  <si>
    <t>Uruguaiana</t>
  </si>
  <si>
    <t>URJ</t>
  </si>
  <si>
    <t>URY</t>
  </si>
  <si>
    <t>Gurayat</t>
  </si>
  <si>
    <t>Ushuaia</t>
  </si>
  <si>
    <t>USK</t>
  </si>
  <si>
    <t>Usinsk</t>
  </si>
  <si>
    <t>Ulsan</t>
  </si>
  <si>
    <t>USU</t>
  </si>
  <si>
    <t>Busuanga</t>
  </si>
  <si>
    <t>Upington</t>
  </si>
  <si>
    <t>UTP</t>
  </si>
  <si>
    <t>Utapao</t>
  </si>
  <si>
    <t>UTS</t>
  </si>
  <si>
    <t>Ust-Tsilma</t>
  </si>
  <si>
    <t>Umtata</t>
  </si>
  <si>
    <t>UUA</t>
  </si>
  <si>
    <t>Bugulma</t>
  </si>
  <si>
    <t>Ulan-Ude</t>
  </si>
  <si>
    <t>Yuzhno-Sakhalinsk</t>
  </si>
  <si>
    <t>UVE</t>
  </si>
  <si>
    <t>Ouvea</t>
  </si>
  <si>
    <t>UVF</t>
  </si>
  <si>
    <t>UYL</t>
  </si>
  <si>
    <t>Nyala</t>
  </si>
  <si>
    <t>UYN</t>
  </si>
  <si>
    <t>Yulin</t>
  </si>
  <si>
    <t>Vaasa</t>
  </si>
  <si>
    <t>VAI</t>
  </si>
  <si>
    <t>Vanimo</t>
  </si>
  <si>
    <t>VAK</t>
  </si>
  <si>
    <t>Chevak</t>
  </si>
  <si>
    <t>Van</t>
  </si>
  <si>
    <t>VAO</t>
  </si>
  <si>
    <t>Suavanao</t>
  </si>
  <si>
    <t>Varna</t>
  </si>
  <si>
    <t>VAS</t>
  </si>
  <si>
    <t>Sivas</t>
  </si>
  <si>
    <t>VAW</t>
  </si>
  <si>
    <t>Vardo</t>
  </si>
  <si>
    <t>VBM</t>
  </si>
  <si>
    <t>Verona</t>
  </si>
  <si>
    <t>VBV</t>
  </si>
  <si>
    <t>Vanuabalavu</t>
  </si>
  <si>
    <t>Visby</t>
  </si>
  <si>
    <t>Cantho</t>
  </si>
  <si>
    <t>VCL</t>
  </si>
  <si>
    <t>Tamky</t>
  </si>
  <si>
    <t>VCP</t>
  </si>
  <si>
    <t>VCS</t>
  </si>
  <si>
    <t>VDB</t>
  </si>
  <si>
    <t>Fagernes</t>
  </si>
  <si>
    <t>VDC</t>
  </si>
  <si>
    <t>VDE</t>
  </si>
  <si>
    <t>Valverde</t>
  </si>
  <si>
    <t>VDH</t>
  </si>
  <si>
    <t>VDM</t>
  </si>
  <si>
    <t>Viedma</t>
  </si>
  <si>
    <t>VDS</t>
  </si>
  <si>
    <t>Vadso</t>
  </si>
  <si>
    <t>VDZ</t>
  </si>
  <si>
    <t>Valdez</t>
  </si>
  <si>
    <t>VEE</t>
  </si>
  <si>
    <t>Venetie</t>
  </si>
  <si>
    <t>VEL</t>
  </si>
  <si>
    <t>Vernal</t>
  </si>
  <si>
    <t>Veracruz</t>
  </si>
  <si>
    <t>Vijayawada</t>
  </si>
  <si>
    <t>Vigo</t>
  </si>
  <si>
    <t>VGZ</t>
  </si>
  <si>
    <t>Mocoa</t>
  </si>
  <si>
    <t>VHM</t>
  </si>
  <si>
    <t>Vilhelmina</t>
  </si>
  <si>
    <t>Vienna</t>
  </si>
  <si>
    <t>VII</t>
  </si>
  <si>
    <t>VIL</t>
  </si>
  <si>
    <t>Dakhla</t>
  </si>
  <si>
    <t>VIS</t>
  </si>
  <si>
    <t>Visalia</t>
  </si>
  <si>
    <t>VKG</t>
  </si>
  <si>
    <t>Rachgia</t>
  </si>
  <si>
    <t>VKO</t>
  </si>
  <si>
    <t>VLD</t>
  </si>
  <si>
    <t>Valdosta</t>
  </si>
  <si>
    <t>Valladolid</t>
  </si>
  <si>
    <t>VLS</t>
  </si>
  <si>
    <t>Valesdir</t>
  </si>
  <si>
    <t>Vilnius</t>
  </si>
  <si>
    <t>Varanasi</t>
  </si>
  <si>
    <t>VNX</t>
  </si>
  <si>
    <t>Volgograd</t>
  </si>
  <si>
    <t>VOL</t>
  </si>
  <si>
    <t>Volos</t>
  </si>
  <si>
    <t>VOZ</t>
  </si>
  <si>
    <t>Voronezh</t>
  </si>
  <si>
    <t>VPE</t>
  </si>
  <si>
    <t>VPS</t>
  </si>
  <si>
    <t>Valparaiso</t>
  </si>
  <si>
    <t>VPY</t>
  </si>
  <si>
    <t>Chimoio</t>
  </si>
  <si>
    <t>Vieques</t>
  </si>
  <si>
    <t>Varadero</t>
  </si>
  <si>
    <t>VRC</t>
  </si>
  <si>
    <t>Virac</t>
  </si>
  <si>
    <t>VRL</t>
  </si>
  <si>
    <t>Villahermosa</t>
  </si>
  <si>
    <t>VSG</t>
  </si>
  <si>
    <t>VST</t>
  </si>
  <si>
    <t>Vientiane</t>
  </si>
  <si>
    <t>Vishakhapatnam</t>
  </si>
  <si>
    <t>Valledupar</t>
  </si>
  <si>
    <t>VVC</t>
  </si>
  <si>
    <t>Villavicencio</t>
  </si>
  <si>
    <t>VVI</t>
  </si>
  <si>
    <t>Vladivostok</t>
  </si>
  <si>
    <t>VVZ</t>
  </si>
  <si>
    <t>Illizi</t>
  </si>
  <si>
    <t>VXC</t>
  </si>
  <si>
    <t>Lichinga</t>
  </si>
  <si>
    <t>Vaxjo</t>
  </si>
  <si>
    <t>WAA</t>
  </si>
  <si>
    <t>Wales</t>
  </si>
  <si>
    <t>WAE</t>
  </si>
  <si>
    <t>Wanganui</t>
  </si>
  <si>
    <t>WAT</t>
  </si>
  <si>
    <t>Waterford</t>
  </si>
  <si>
    <t>Warsaw</t>
  </si>
  <si>
    <t>WBB</t>
  </si>
  <si>
    <t>Stebbins</t>
  </si>
  <si>
    <t>WBQ</t>
  </si>
  <si>
    <t>Beaver</t>
  </si>
  <si>
    <t>Weifang</t>
  </si>
  <si>
    <t>Weihai</t>
  </si>
  <si>
    <t>WEI</t>
  </si>
  <si>
    <t>Weipa</t>
  </si>
  <si>
    <t>WGP</t>
  </si>
  <si>
    <t>Waingapu</t>
  </si>
  <si>
    <t>Whakatane</t>
  </si>
  <si>
    <t>WIC</t>
  </si>
  <si>
    <t>Wick</t>
  </si>
  <si>
    <t>WIN</t>
  </si>
  <si>
    <t>Winton</t>
  </si>
  <si>
    <t>WJR</t>
  </si>
  <si>
    <t>Wajir</t>
  </si>
  <si>
    <t>WJU</t>
  </si>
  <si>
    <t>Won-ju</t>
  </si>
  <si>
    <t>WKA</t>
  </si>
  <si>
    <t>Wanaka</t>
  </si>
  <si>
    <t>WKJ</t>
  </si>
  <si>
    <t>Wakkanai</t>
  </si>
  <si>
    <t>WKK</t>
  </si>
  <si>
    <t>Aleknagik</t>
  </si>
  <si>
    <t>Wellington</t>
  </si>
  <si>
    <t>WLH</t>
  </si>
  <si>
    <t>Walaha</t>
  </si>
  <si>
    <t>WLK</t>
  </si>
  <si>
    <t>Selawik</t>
  </si>
  <si>
    <t>WLS</t>
  </si>
  <si>
    <t>WMK</t>
  </si>
  <si>
    <t>WMN</t>
  </si>
  <si>
    <t>Maroantsetra</t>
  </si>
  <si>
    <t>WMO</t>
  </si>
  <si>
    <t>WNA</t>
  </si>
  <si>
    <t>Napakiak</t>
  </si>
  <si>
    <t>WNH</t>
  </si>
  <si>
    <t>Wenshan</t>
  </si>
  <si>
    <t>WNN</t>
  </si>
  <si>
    <t>WNP</t>
  </si>
  <si>
    <t>Naga</t>
  </si>
  <si>
    <t>WNR</t>
  </si>
  <si>
    <t>Windorah</t>
  </si>
  <si>
    <t>WNS</t>
  </si>
  <si>
    <t>Nawabshah</t>
  </si>
  <si>
    <t>Wenzhou</t>
  </si>
  <si>
    <t>Whangarei</t>
  </si>
  <si>
    <t>WRG</t>
  </si>
  <si>
    <t>Wrangell</t>
  </si>
  <si>
    <t>WRL</t>
  </si>
  <si>
    <t>Worland</t>
  </si>
  <si>
    <t>Wroclaw</t>
  </si>
  <si>
    <t>WRY</t>
  </si>
  <si>
    <t>Westray</t>
  </si>
  <si>
    <t>WSN</t>
  </si>
  <si>
    <t>WST</t>
  </si>
  <si>
    <t>Westerly</t>
  </si>
  <si>
    <t>WSX</t>
  </si>
  <si>
    <t>Westsound</t>
  </si>
  <si>
    <t>Westport</t>
  </si>
  <si>
    <t>WTK</t>
  </si>
  <si>
    <t>Noatak</t>
  </si>
  <si>
    <t>WTL</t>
  </si>
  <si>
    <t>Tuntutuliak</t>
  </si>
  <si>
    <t>WUA</t>
  </si>
  <si>
    <t>Wuhan</t>
  </si>
  <si>
    <t>WUS</t>
  </si>
  <si>
    <t>Wuyishan</t>
  </si>
  <si>
    <t>Wuxi</t>
  </si>
  <si>
    <t>WWK</t>
  </si>
  <si>
    <t>Wewak</t>
  </si>
  <si>
    <t>WWP</t>
  </si>
  <si>
    <t>WWT</t>
  </si>
  <si>
    <t>Newtok</t>
  </si>
  <si>
    <t>WXN</t>
  </si>
  <si>
    <t>Whyalla</t>
  </si>
  <si>
    <t>WYS</t>
  </si>
  <si>
    <t>XAP</t>
  </si>
  <si>
    <t>Chapeco</t>
  </si>
  <si>
    <t>XBE</t>
  </si>
  <si>
    <t>XBJ</t>
  </si>
  <si>
    <t>Birjand</t>
  </si>
  <si>
    <t>XCH</t>
  </si>
  <si>
    <t>XCR</t>
  </si>
  <si>
    <t>XGR</t>
  </si>
  <si>
    <t>Kangiqsualujjuaq</t>
  </si>
  <si>
    <t>XIC</t>
  </si>
  <si>
    <t>Xichang</t>
  </si>
  <si>
    <t>Xilinhot</t>
  </si>
  <si>
    <t>XIY</t>
  </si>
  <si>
    <t>XKH</t>
  </si>
  <si>
    <t>XKS</t>
  </si>
  <si>
    <t>Kasabonika</t>
  </si>
  <si>
    <t>XMH</t>
  </si>
  <si>
    <t>Manihi</t>
  </si>
  <si>
    <t>Xiamen</t>
  </si>
  <si>
    <t>XMS</t>
  </si>
  <si>
    <t>Macas</t>
  </si>
  <si>
    <t>Xining</t>
  </si>
  <si>
    <t>XQP</t>
  </si>
  <si>
    <t>Quepos</t>
  </si>
  <si>
    <t>Jerez</t>
  </si>
  <si>
    <t>XTG</t>
  </si>
  <si>
    <t>Thargomindah</t>
  </si>
  <si>
    <t>Xuzhou</t>
  </si>
  <si>
    <t>YAA</t>
  </si>
  <si>
    <t>YAC</t>
  </si>
  <si>
    <t>YAG</t>
  </si>
  <si>
    <t>YAK</t>
  </si>
  <si>
    <t>Yakutat</t>
  </si>
  <si>
    <t>Yap</t>
  </si>
  <si>
    <t>YAT</t>
  </si>
  <si>
    <t>Attawapiskat</t>
  </si>
  <si>
    <t>YAX</t>
  </si>
  <si>
    <t>YAY</t>
  </si>
  <si>
    <t>YBB</t>
  </si>
  <si>
    <t>Bagotville</t>
  </si>
  <si>
    <t>YBK</t>
  </si>
  <si>
    <t>Yibin</t>
  </si>
  <si>
    <t>YBW</t>
  </si>
  <si>
    <t>YCB</t>
  </si>
  <si>
    <t>Nanaimo</t>
  </si>
  <si>
    <t>YCF</t>
  </si>
  <si>
    <t>Castlegar</t>
  </si>
  <si>
    <t>YCK</t>
  </si>
  <si>
    <t>YCO</t>
  </si>
  <si>
    <t>YCS</t>
  </si>
  <si>
    <t>YCU</t>
  </si>
  <si>
    <t>YCY</t>
  </si>
  <si>
    <t>YDA</t>
  </si>
  <si>
    <t>YDP</t>
  </si>
  <si>
    <t>Nain</t>
  </si>
  <si>
    <t>YDS</t>
  </si>
  <si>
    <t>Edmonton</t>
  </si>
  <si>
    <t>YEI</t>
  </si>
  <si>
    <t>YEK</t>
  </si>
  <si>
    <t>Arviat</t>
  </si>
  <si>
    <t>YER</t>
  </si>
  <si>
    <t>YES</t>
  </si>
  <si>
    <t>Yasouj</t>
  </si>
  <si>
    <t>YEV</t>
  </si>
  <si>
    <t>Inuvik</t>
  </si>
  <si>
    <t>YFA</t>
  </si>
  <si>
    <t>Iqaluit</t>
  </si>
  <si>
    <t>Fredericton</t>
  </si>
  <si>
    <t>YFH</t>
  </si>
  <si>
    <t>YFJ</t>
  </si>
  <si>
    <t>YFS</t>
  </si>
  <si>
    <t>YFX</t>
  </si>
  <si>
    <t>YGG</t>
  </si>
  <si>
    <t>YGH</t>
  </si>
  <si>
    <t>Yonago</t>
  </si>
  <si>
    <t>YGL</t>
  </si>
  <si>
    <t>Gaspe</t>
  </si>
  <si>
    <t>YGT</t>
  </si>
  <si>
    <t>Igloolik</t>
  </si>
  <si>
    <t>YGV</t>
  </si>
  <si>
    <t>YGW</t>
  </si>
  <si>
    <t>Kuujjuarapik</t>
  </si>
  <si>
    <t>YGX</t>
  </si>
  <si>
    <t>Gillam</t>
  </si>
  <si>
    <t>YGZ</t>
  </si>
  <si>
    <t>YHA</t>
  </si>
  <si>
    <t>Dryden</t>
  </si>
  <si>
    <t>YHG</t>
  </si>
  <si>
    <t>YHH</t>
  </si>
  <si>
    <t>YHI</t>
  </si>
  <si>
    <t>Ulukhaktok</t>
  </si>
  <si>
    <t>YHK</t>
  </si>
  <si>
    <t>YHM</t>
  </si>
  <si>
    <t>Toronto</t>
  </si>
  <si>
    <t>YHO</t>
  </si>
  <si>
    <t>Hopedale</t>
  </si>
  <si>
    <t>YHR</t>
  </si>
  <si>
    <t>Chevery</t>
  </si>
  <si>
    <t>YHU</t>
  </si>
  <si>
    <t>Montreal</t>
  </si>
  <si>
    <t>YHY</t>
  </si>
  <si>
    <t>Halifax</t>
  </si>
  <si>
    <t>YIF</t>
  </si>
  <si>
    <t>Pakuashipi</t>
  </si>
  <si>
    <t>Yichang</t>
  </si>
  <si>
    <t>YIK</t>
  </si>
  <si>
    <t>Ivujivik</t>
  </si>
  <si>
    <t>YIN</t>
  </si>
  <si>
    <t>Yining</t>
  </si>
  <si>
    <t>YIO</t>
  </si>
  <si>
    <t>YIW</t>
  </si>
  <si>
    <t>Yiwu</t>
  </si>
  <si>
    <t>YJT</t>
  </si>
  <si>
    <t>Stephenville</t>
  </si>
  <si>
    <t>Kamloops</t>
  </si>
  <si>
    <t>Kitchener/Waterloo</t>
  </si>
  <si>
    <t>YKG</t>
  </si>
  <si>
    <t>Kangirsuk</t>
  </si>
  <si>
    <t>YKL</t>
  </si>
  <si>
    <t>Schefferville</t>
  </si>
  <si>
    <t>YKM</t>
  </si>
  <si>
    <t>Yakima</t>
  </si>
  <si>
    <t>YKQ</t>
  </si>
  <si>
    <t>Waskaganish</t>
  </si>
  <si>
    <t>YKS</t>
  </si>
  <si>
    <t>Yakutsk</t>
  </si>
  <si>
    <t>YKT</t>
  </si>
  <si>
    <t>Klemtu</t>
  </si>
  <si>
    <t>YKU</t>
  </si>
  <si>
    <t>Chisasibi</t>
  </si>
  <si>
    <t>YLC</t>
  </si>
  <si>
    <t>YLE</t>
  </si>
  <si>
    <t>YLH</t>
  </si>
  <si>
    <t>YLL</t>
  </si>
  <si>
    <t>Lloydminster</t>
  </si>
  <si>
    <t>Kelowna</t>
  </si>
  <si>
    <t>YMF</t>
  </si>
  <si>
    <t>YMH</t>
  </si>
  <si>
    <t>YMK</t>
  </si>
  <si>
    <t>YMN</t>
  </si>
  <si>
    <t>Makkovik</t>
  </si>
  <si>
    <t>YMO</t>
  </si>
  <si>
    <t>Moosonee</t>
  </si>
  <si>
    <t>YMP</t>
  </si>
  <si>
    <t>YMT</t>
  </si>
  <si>
    <t>Chibougamau</t>
  </si>
  <si>
    <t>YMU</t>
  </si>
  <si>
    <t>YNA</t>
  </si>
  <si>
    <t>Natashquan</t>
  </si>
  <si>
    <t>YNC</t>
  </si>
  <si>
    <t>Wemindji</t>
  </si>
  <si>
    <t>YNG</t>
  </si>
  <si>
    <t>Youngstown</t>
  </si>
  <si>
    <t>Yanji</t>
  </si>
  <si>
    <t>YNO</t>
  </si>
  <si>
    <t>YNP</t>
  </si>
  <si>
    <t>Natuashish</t>
  </si>
  <si>
    <t>YNS</t>
  </si>
  <si>
    <t>Nemiscau</t>
  </si>
  <si>
    <t>Yantai</t>
  </si>
  <si>
    <t>YNZ</t>
  </si>
  <si>
    <t>Yancheng</t>
  </si>
  <si>
    <t>YOC</t>
  </si>
  <si>
    <t>YOG</t>
  </si>
  <si>
    <t>Ogoki</t>
  </si>
  <si>
    <t>YOJ</t>
  </si>
  <si>
    <t>YOP</t>
  </si>
  <si>
    <t>Ottawa</t>
  </si>
  <si>
    <t>YPC</t>
  </si>
  <si>
    <t>Paulatuk</t>
  </si>
  <si>
    <t>YPH</t>
  </si>
  <si>
    <t>Inukjuak</t>
  </si>
  <si>
    <t>YPJ</t>
  </si>
  <si>
    <t>Aupaluk</t>
  </si>
  <si>
    <t>YPL</t>
  </si>
  <si>
    <t>YPM</t>
  </si>
  <si>
    <t>Pikangikum</t>
  </si>
  <si>
    <t>YPO</t>
  </si>
  <si>
    <t>Peawanuck</t>
  </si>
  <si>
    <t>YPT</t>
  </si>
  <si>
    <t>YPX</t>
  </si>
  <si>
    <t>Puvirnituq</t>
  </si>
  <si>
    <t>Quebec</t>
  </si>
  <si>
    <t>YQC</t>
  </si>
  <si>
    <t>Quaqtaq</t>
  </si>
  <si>
    <t>Windsor</t>
  </si>
  <si>
    <t>YQJ</t>
  </si>
  <si>
    <t>Kenora</t>
  </si>
  <si>
    <t>Lethbridge</t>
  </si>
  <si>
    <t>Moncton</t>
  </si>
  <si>
    <t>Comox</t>
  </si>
  <si>
    <t>Regina</t>
  </si>
  <si>
    <t>Gander</t>
  </si>
  <si>
    <t>Quesnel</t>
  </si>
  <si>
    <t>YRA</t>
  </si>
  <si>
    <t>YRB</t>
  </si>
  <si>
    <t>Resolute</t>
  </si>
  <si>
    <t>YRC</t>
  </si>
  <si>
    <t>YRG</t>
  </si>
  <si>
    <t>Rigolet</t>
  </si>
  <si>
    <t>YRR</t>
  </si>
  <si>
    <t>YRT</t>
  </si>
  <si>
    <t>Sudbury</t>
  </si>
  <si>
    <t>YSG</t>
  </si>
  <si>
    <t>YSK</t>
  </si>
  <si>
    <t>Sanikiluaq</t>
  </si>
  <si>
    <t>YSM</t>
  </si>
  <si>
    <t>YSO</t>
  </si>
  <si>
    <t>Postville</t>
  </si>
  <si>
    <t>YSY</t>
  </si>
  <si>
    <t>YTE</t>
  </si>
  <si>
    <t>YTG</t>
  </si>
  <si>
    <t>Thompson</t>
  </si>
  <si>
    <t>YTL</t>
  </si>
  <si>
    <t>YTQ</t>
  </si>
  <si>
    <t>Tasiujuaq</t>
  </si>
  <si>
    <t>Timmins</t>
  </si>
  <si>
    <t>YTZ</t>
  </si>
  <si>
    <t>YUB</t>
  </si>
  <si>
    <t>Tuktoyaktuk</t>
  </si>
  <si>
    <t>YUD</t>
  </si>
  <si>
    <t>Umiujaq</t>
  </si>
  <si>
    <t>YUM</t>
  </si>
  <si>
    <t>Yuma</t>
  </si>
  <si>
    <t>YUS</t>
  </si>
  <si>
    <t>YUT</t>
  </si>
  <si>
    <t>YUX</t>
  </si>
  <si>
    <t>Rouyn</t>
  </si>
  <si>
    <t>YVB</t>
  </si>
  <si>
    <t>Bonaventure</t>
  </si>
  <si>
    <t>YVM</t>
  </si>
  <si>
    <t>Qikiqtarjuaq</t>
  </si>
  <si>
    <t>YVP</t>
  </si>
  <si>
    <t>Kuujjuaq</t>
  </si>
  <si>
    <t>YVQ</t>
  </si>
  <si>
    <t>YVZ</t>
  </si>
  <si>
    <t>YWB</t>
  </si>
  <si>
    <t>Kangiqsujuaq</t>
  </si>
  <si>
    <t>Winnipeg</t>
  </si>
  <si>
    <t>YWH</t>
  </si>
  <si>
    <t>YWJ</t>
  </si>
  <si>
    <t>Deline</t>
  </si>
  <si>
    <t>Wabush</t>
  </si>
  <si>
    <t>YWM</t>
  </si>
  <si>
    <t>YWP</t>
  </si>
  <si>
    <t>Webequie</t>
  </si>
  <si>
    <t>Cranbrook</t>
  </si>
  <si>
    <t>Saskatoon</t>
  </si>
  <si>
    <t>YXN</t>
  </si>
  <si>
    <t>YXP</t>
  </si>
  <si>
    <t>Pangnirtung</t>
  </si>
  <si>
    <t>Terrace</t>
  </si>
  <si>
    <t>Abbotsford</t>
  </si>
  <si>
    <t>Whitehorse</t>
  </si>
  <si>
    <t>Calgary</t>
  </si>
  <si>
    <t>Smithers</t>
  </si>
  <si>
    <t>Penticton</t>
  </si>
  <si>
    <t>YYH</t>
  </si>
  <si>
    <t>Taloyoak</t>
  </si>
  <si>
    <t>YYL</t>
  </si>
  <si>
    <t>YYQ</t>
  </si>
  <si>
    <t>Churchill</t>
  </si>
  <si>
    <t>YYU</t>
  </si>
  <si>
    <t>Kapuskasing</t>
  </si>
  <si>
    <t>Yellowknife</t>
  </si>
  <si>
    <t>YZG</t>
  </si>
  <si>
    <t>Salluit</t>
  </si>
  <si>
    <t>Sandspit</t>
  </si>
  <si>
    <t>Sarnia</t>
  </si>
  <si>
    <t>YZS</t>
  </si>
  <si>
    <t>YZT</t>
  </si>
  <si>
    <t>Sept-Iles</t>
  </si>
  <si>
    <t>YZZ</t>
  </si>
  <si>
    <t>Trail</t>
  </si>
  <si>
    <t>Zadar</t>
  </si>
  <si>
    <t>Zagreb</t>
  </si>
  <si>
    <t>Zahedan</t>
  </si>
  <si>
    <t>ZAJ</t>
  </si>
  <si>
    <t>Zaranj</t>
  </si>
  <si>
    <t>Valdivia</t>
  </si>
  <si>
    <t>Zamboanga</t>
  </si>
  <si>
    <t>ZAT</t>
  </si>
  <si>
    <t>Zhaotong</t>
  </si>
  <si>
    <t>Zaragoza</t>
  </si>
  <si>
    <t>ZBL</t>
  </si>
  <si>
    <t>Biloela</t>
  </si>
  <si>
    <t>Zacatecas</t>
  </si>
  <si>
    <t>Temuco</t>
  </si>
  <si>
    <t>ZEL</t>
  </si>
  <si>
    <t>ZEM</t>
  </si>
  <si>
    <t>ZFM</t>
  </si>
  <si>
    <t>ZFN</t>
  </si>
  <si>
    <t>ZGS</t>
  </si>
  <si>
    <t>Gethsemani</t>
  </si>
  <si>
    <t>ZGU</t>
  </si>
  <si>
    <t>Gaua</t>
  </si>
  <si>
    <t>Zhanjiang</t>
  </si>
  <si>
    <t>ZIG</t>
  </si>
  <si>
    <t>Ziguinchor</t>
  </si>
  <si>
    <t>Ixtapa/zihuatanejo</t>
  </si>
  <si>
    <t>ZKE</t>
  </si>
  <si>
    <t>Kaschechewan</t>
  </si>
  <si>
    <t>ZKG</t>
  </si>
  <si>
    <t>Kegaska</t>
  </si>
  <si>
    <t>ZLT</t>
  </si>
  <si>
    <t>ZMT</t>
  </si>
  <si>
    <t>Masset</t>
  </si>
  <si>
    <t>ZNA</t>
  </si>
  <si>
    <t>ZNE</t>
  </si>
  <si>
    <t>Newman</t>
  </si>
  <si>
    <t>Zanzibar</t>
  </si>
  <si>
    <t>Osorno</t>
  </si>
  <si>
    <t>ZPB</t>
  </si>
  <si>
    <t>Queenstown</t>
  </si>
  <si>
    <t>ZQW</t>
  </si>
  <si>
    <t>Zurich</t>
  </si>
  <si>
    <t>ZRJ</t>
  </si>
  <si>
    <t>ZSJ</t>
  </si>
  <si>
    <t>ZTA</t>
  </si>
  <si>
    <t>Tureia</t>
  </si>
  <si>
    <t>ZTB</t>
  </si>
  <si>
    <t>Zhuhai</t>
  </si>
  <si>
    <t>ZUM</t>
  </si>
  <si>
    <t>ZVK</t>
  </si>
  <si>
    <t>Savannakhet</t>
  </si>
  <si>
    <t>Sylhet</t>
  </si>
  <si>
    <t>Airline Info</t>
  </si>
  <si>
    <t>Schedule Info</t>
  </si>
  <si>
    <t xml:space="preserve"> </t>
  </si>
  <si>
    <t>&gt; Transit Points &gt;</t>
  </si>
  <si>
    <t>Should Only Include Airport Codes</t>
  </si>
  <si>
    <t>Airline Home City</t>
  </si>
  <si>
    <t>Destination City</t>
  </si>
  <si>
    <t>Carrier1</t>
  </si>
  <si>
    <t>Carrier1Name</t>
  </si>
  <si>
    <t>FlightNo1</t>
  </si>
  <si>
    <t>Carrier2</t>
  </si>
  <si>
    <t>Carrier2Name</t>
  </si>
  <si>
    <t>FlightNo2</t>
  </si>
  <si>
    <t>CarrDom1</t>
  </si>
  <si>
    <t>CarrDom1Name</t>
  </si>
  <si>
    <t>CarrDom2</t>
  </si>
  <si>
    <t>CarrDom2Name</t>
  </si>
  <si>
    <t>DepAirportName</t>
  </si>
  <si>
    <t>DepTerminal</t>
  </si>
  <si>
    <t>DepState</t>
  </si>
  <si>
    <t>DepStateName</t>
  </si>
  <si>
    <t>DepIATACtry</t>
  </si>
  <si>
    <t>DepDOTCtry</t>
  </si>
  <si>
    <t>DepDOTCtryName</t>
  </si>
  <si>
    <t>DepReg</t>
  </si>
  <si>
    <t>DepRegName</t>
  </si>
  <si>
    <t>ArrAirport</t>
  </si>
  <si>
    <t>ArrAirportName</t>
  </si>
  <si>
    <t>ArrTerminal</t>
  </si>
  <si>
    <t>ArrCity</t>
  </si>
  <si>
    <t>ArrCityName</t>
  </si>
  <si>
    <t>ArrState</t>
  </si>
  <si>
    <t>ArrStateName</t>
  </si>
  <si>
    <t>ArrIATACtry</t>
  </si>
  <si>
    <t>ArrIATACtryName</t>
  </si>
  <si>
    <t>ArrDOTCtry</t>
  </si>
  <si>
    <t>ArrDOTCtryName</t>
  </si>
  <si>
    <t>ArrReg</t>
  </si>
  <si>
    <t>ArrRegName</t>
  </si>
  <si>
    <t>LocalDepTime</t>
  </si>
  <si>
    <t>LocalArrTime</t>
  </si>
  <si>
    <t>LocalArrDay</t>
  </si>
  <si>
    <t>LocalDaysOfOp</t>
  </si>
  <si>
    <t>ArrDaysOfOp</t>
  </si>
  <si>
    <t>Service</t>
  </si>
  <si>
    <t>FstSeats</t>
  </si>
  <si>
    <t>BusSeats</t>
  </si>
  <si>
    <t>EcoSeats</t>
  </si>
  <si>
    <t>EffFrom</t>
  </si>
  <si>
    <t>EffTo</t>
  </si>
  <si>
    <t>LocalDaysOfOp1</t>
  </si>
  <si>
    <t>LocalDaysOfOp2</t>
  </si>
  <si>
    <t>LocalDaysOfOp3</t>
  </si>
  <si>
    <t>LocalDaysOfOp4</t>
  </si>
  <si>
    <t>LocalDaysOfOp5</t>
  </si>
  <si>
    <t>LocalDaysOfOp6</t>
  </si>
  <si>
    <t>LocalDaysOfOp7</t>
  </si>
  <si>
    <t>ElapsedTime</t>
  </si>
  <si>
    <t>FlyingTime</t>
  </si>
  <si>
    <t>GroundTime</t>
  </si>
  <si>
    <t>Stops</t>
  </si>
  <si>
    <t>IntAirports</t>
  </si>
  <si>
    <t>IntCities</t>
  </si>
  <si>
    <t>IntCountries</t>
  </si>
  <si>
    <t>AcftChange</t>
  </si>
  <si>
    <t>AcftChApt1</t>
  </si>
  <si>
    <t>AcftChApt2</t>
  </si>
  <si>
    <t>AcftChApt3</t>
  </si>
  <si>
    <t>GeneralAcft</t>
  </si>
  <si>
    <t>GeneralAcftName</t>
  </si>
  <si>
    <t>SpecificAcft</t>
  </si>
  <si>
    <t>SpecificAcftName</t>
  </si>
  <si>
    <t>SecondAcft</t>
  </si>
  <si>
    <t>ThirdAcft</t>
  </si>
  <si>
    <t>FourthAcft</t>
  </si>
  <si>
    <t>Freightons</t>
  </si>
  <si>
    <t>PassClass</t>
  </si>
  <si>
    <t>FreightClass</t>
  </si>
  <si>
    <t>Routing</t>
  </si>
  <si>
    <t>StatMiles</t>
  </si>
  <si>
    <t>NautMiles</t>
  </si>
  <si>
    <t>Km</t>
  </si>
  <si>
    <t>DistStMiles</t>
  </si>
  <si>
    <t>DistNtMiles</t>
  </si>
  <si>
    <t>DistKM</t>
  </si>
  <si>
    <t>Restrictions</t>
  </si>
  <si>
    <t>ShAirlDes</t>
  </si>
  <si>
    <t>MultCDes</t>
  </si>
  <si>
    <t>DupMarker</t>
  </si>
  <si>
    <t>DupCar1</t>
  </si>
  <si>
    <t>DupCar2</t>
  </si>
  <si>
    <t>DupCar3</t>
  </si>
  <si>
    <t>DupCar4</t>
  </si>
  <si>
    <t>DupCar5</t>
  </si>
  <si>
    <t>DupCar6</t>
  </si>
  <si>
    <t>DupCar7</t>
  </si>
  <si>
    <t>DupCar8</t>
  </si>
  <si>
    <t>OpCar</t>
  </si>
  <si>
    <t>Comment</t>
  </si>
  <si>
    <t>AcftOwnerCode</t>
  </si>
  <si>
    <t>AcftOwnerCodeName</t>
  </si>
  <si>
    <t>CockpitCrewCode</t>
  </si>
  <si>
    <t>CockpitCrewCodeName</t>
  </si>
  <si>
    <t>CabinCrewCode</t>
  </si>
  <si>
    <t>CabinCrewCodeName</t>
  </si>
  <si>
    <t>LongLeg</t>
  </si>
  <si>
    <t>MaxTakeOffWeight</t>
  </si>
  <si>
    <t>HoldVolume</t>
  </si>
  <si>
    <t>RangeKm</t>
  </si>
  <si>
    <t>RangeStatMiles</t>
  </si>
  <si>
    <t>RangeNautMiles</t>
  </si>
  <si>
    <t>CruiseSpeed</t>
  </si>
  <si>
    <t>Category</t>
  </si>
  <si>
    <t>Manufacturer</t>
  </si>
  <si>
    <t>Ghost</t>
  </si>
  <si>
    <t>SubGovnApp</t>
  </si>
  <si>
    <t>FltDup</t>
  </si>
  <si>
    <t>ASMs</t>
  </si>
  <si>
    <t>ASKs</t>
  </si>
  <si>
    <t>TotalSeatCapacity</t>
  </si>
  <si>
    <t>TotalTonnage</t>
  </si>
  <si>
    <t>Airline Home Country Code</t>
  </si>
  <si>
    <t>Airline Home Country</t>
  </si>
  <si>
    <t>Destination Country</t>
  </si>
  <si>
    <t>Destination Country Code</t>
  </si>
  <si>
    <t>PF</t>
  </si>
  <si>
    <t>AAB</t>
  </si>
  <si>
    <t>Arrabury</t>
  </si>
  <si>
    <t>AU</t>
  </si>
  <si>
    <t>DZ</t>
  </si>
  <si>
    <t>DK</t>
  </si>
  <si>
    <t>United Arab Emirates</t>
  </si>
  <si>
    <t>AE</t>
  </si>
  <si>
    <t>RU</t>
  </si>
  <si>
    <t>CN</t>
  </si>
  <si>
    <t>BR</t>
  </si>
  <si>
    <t>YE</t>
  </si>
  <si>
    <t>ABB</t>
  </si>
  <si>
    <t>Asaba</t>
  </si>
  <si>
    <t>NG</t>
  </si>
  <si>
    <t>IR</t>
  </si>
  <si>
    <t>CI</t>
  </si>
  <si>
    <t>ET</t>
  </si>
  <si>
    <t>EG</t>
  </si>
  <si>
    <t>SA</t>
  </si>
  <si>
    <t>GB</t>
  </si>
  <si>
    <t>MX</t>
  </si>
  <si>
    <t>GH</t>
  </si>
  <si>
    <t>ES</t>
  </si>
  <si>
    <t>CH</t>
  </si>
  <si>
    <t>Maragheh</t>
  </si>
  <si>
    <t>CO</t>
  </si>
  <si>
    <t>PA</t>
  </si>
  <si>
    <t>TR</t>
  </si>
  <si>
    <t>JO</t>
  </si>
  <si>
    <t>ID</t>
  </si>
  <si>
    <t>AR</t>
  </si>
  <si>
    <t>NO</t>
  </si>
  <si>
    <t>IS</t>
  </si>
  <si>
    <t>UZ</t>
  </si>
  <si>
    <t>SB</t>
  </si>
  <si>
    <t>MA</t>
  </si>
  <si>
    <t>FR</t>
  </si>
  <si>
    <t>SE</t>
  </si>
  <si>
    <t>GL</t>
  </si>
  <si>
    <t>PY</t>
  </si>
  <si>
    <t>IN</t>
  </si>
  <si>
    <t>IT</t>
  </si>
  <si>
    <t>CK</t>
  </si>
  <si>
    <t>AJI</t>
  </si>
  <si>
    <t>Agri</t>
  </si>
  <si>
    <t>AJN</t>
  </si>
  <si>
    <t>Anjouan</t>
  </si>
  <si>
    <t>KM</t>
  </si>
  <si>
    <t>AJY</t>
  </si>
  <si>
    <t>Agadez</t>
  </si>
  <si>
    <t>NE</t>
  </si>
  <si>
    <t>Kufra</t>
  </si>
  <si>
    <t>Libya</t>
  </si>
  <si>
    <t>LY</t>
  </si>
  <si>
    <t>JP</t>
  </si>
  <si>
    <t>NZ</t>
  </si>
  <si>
    <t>CA</t>
  </si>
  <si>
    <t>KZ</t>
  </si>
  <si>
    <t>MM</t>
  </si>
  <si>
    <t>Syrian Arab Republic</t>
  </si>
  <si>
    <t>SY</t>
  </si>
  <si>
    <t>NL</t>
  </si>
  <si>
    <t>AMV</t>
  </si>
  <si>
    <t>Amderma</t>
  </si>
  <si>
    <t>ANE</t>
  </si>
  <si>
    <t>Angers</t>
  </si>
  <si>
    <t>CL</t>
  </si>
  <si>
    <t>MG</t>
  </si>
  <si>
    <t>Antwerp</t>
  </si>
  <si>
    <t>BE</t>
  </si>
  <si>
    <t>PE</t>
  </si>
  <si>
    <t>AG</t>
  </si>
  <si>
    <t>GR</t>
  </si>
  <si>
    <t>MY</t>
  </si>
  <si>
    <t>APF</t>
  </si>
  <si>
    <t>MZ</t>
  </si>
  <si>
    <t>WS</t>
  </si>
  <si>
    <t>TZ</t>
  </si>
  <si>
    <t>TM</t>
  </si>
  <si>
    <t>ER</t>
  </si>
  <si>
    <t>KE</t>
  </si>
  <si>
    <t>Asyut</t>
  </si>
  <si>
    <t>AW</t>
  </si>
  <si>
    <t>Aurukun</t>
  </si>
  <si>
    <t>VU</t>
  </si>
  <si>
    <t>AVK</t>
  </si>
  <si>
    <t>Arvaikheer</t>
  </si>
  <si>
    <t>MN</t>
  </si>
  <si>
    <t>AI</t>
  </si>
  <si>
    <t>BS</t>
  </si>
  <si>
    <t>DO</t>
  </si>
  <si>
    <t>BH</t>
  </si>
  <si>
    <t>RO</t>
  </si>
  <si>
    <t>BW</t>
  </si>
  <si>
    <t>SO</t>
  </si>
  <si>
    <t>CU</t>
  </si>
  <si>
    <t>PH</t>
  </si>
  <si>
    <t>BM</t>
  </si>
  <si>
    <t>NP</t>
  </si>
  <si>
    <t>CD</t>
  </si>
  <si>
    <t>BED</t>
  </si>
  <si>
    <t>Bedford/Hanscom</t>
  </si>
  <si>
    <t>RS</t>
  </si>
  <si>
    <t>DE</t>
  </si>
  <si>
    <t>Brest</t>
  </si>
  <si>
    <t>LB</t>
  </si>
  <si>
    <t>ZA</t>
  </si>
  <si>
    <t>PT</t>
  </si>
  <si>
    <t>CF</t>
  </si>
  <si>
    <t>BB</t>
  </si>
  <si>
    <t>IQ</t>
  </si>
  <si>
    <t>PK</t>
  </si>
  <si>
    <t>Bojnurd</t>
  </si>
  <si>
    <t>GM</t>
  </si>
  <si>
    <t>BI</t>
  </si>
  <si>
    <t>LK</t>
  </si>
  <si>
    <t>TH</t>
  </si>
  <si>
    <t>ML</t>
  </si>
  <si>
    <t>BKZ</t>
  </si>
  <si>
    <t>Bukoba</t>
  </si>
  <si>
    <t>VE</t>
  </si>
  <si>
    <t>BLD</t>
  </si>
  <si>
    <t>MW</t>
  </si>
  <si>
    <t>VN</t>
  </si>
  <si>
    <t>NC</t>
  </si>
  <si>
    <t>BNX</t>
  </si>
  <si>
    <t>BA</t>
  </si>
  <si>
    <t>BG</t>
  </si>
  <si>
    <t>BQ</t>
  </si>
  <si>
    <t>BF</t>
  </si>
  <si>
    <t>BPL</t>
  </si>
  <si>
    <t>Bole</t>
  </si>
  <si>
    <t>BPM</t>
  </si>
  <si>
    <t>BQB</t>
  </si>
  <si>
    <t>Busselton</t>
  </si>
  <si>
    <t>PR</t>
  </si>
  <si>
    <t>CZ</t>
  </si>
  <si>
    <t>Bosaso</t>
  </si>
  <si>
    <t>GQ</t>
  </si>
  <si>
    <t>Basrah</t>
  </si>
  <si>
    <t>AF</t>
  </si>
  <si>
    <t>SK</t>
  </si>
  <si>
    <t>PG</t>
  </si>
  <si>
    <t>HU</t>
  </si>
  <si>
    <t>ZW</t>
  </si>
  <si>
    <t>GE</t>
  </si>
  <si>
    <t>CV</t>
  </si>
  <si>
    <t>HR</t>
  </si>
  <si>
    <t>Brunei Darussalam</t>
  </si>
  <si>
    <t>BN</t>
  </si>
  <si>
    <t>BO</t>
  </si>
  <si>
    <t>BZ</t>
  </si>
  <si>
    <t>PL</t>
  </si>
  <si>
    <t>CG</t>
  </si>
  <si>
    <t>AO</t>
  </si>
  <si>
    <t>CAJ</t>
  </si>
  <si>
    <t>Canaima</t>
  </si>
  <si>
    <t>HT</t>
  </si>
  <si>
    <t>CAW</t>
  </si>
  <si>
    <t>Campos</t>
  </si>
  <si>
    <t>GF</t>
  </si>
  <si>
    <t>CAZ</t>
  </si>
  <si>
    <t>Cobar</t>
  </si>
  <si>
    <t>CBI</t>
  </si>
  <si>
    <t>CC</t>
  </si>
  <si>
    <t>Chaghcharan</t>
  </si>
  <si>
    <t>CFG</t>
  </si>
  <si>
    <t>Cienfuegos</t>
  </si>
  <si>
    <t>IE</t>
  </si>
  <si>
    <t>BD</t>
  </si>
  <si>
    <t>ZM</t>
  </si>
  <si>
    <t>KR</t>
  </si>
  <si>
    <t>GN</t>
  </si>
  <si>
    <t>CLU</t>
  </si>
  <si>
    <t>CLV</t>
  </si>
  <si>
    <t>Carlsbad</t>
  </si>
  <si>
    <t>COL</t>
  </si>
  <si>
    <t>Coll</t>
  </si>
  <si>
    <t>BJ</t>
  </si>
  <si>
    <t>CSA</t>
  </si>
  <si>
    <t>Colonsay</t>
  </si>
  <si>
    <t>SN</t>
  </si>
  <si>
    <t>CSO</t>
  </si>
  <si>
    <t>Magdeburg</t>
  </si>
  <si>
    <t>EC</t>
  </si>
  <si>
    <t>CW</t>
  </si>
  <si>
    <t>Chernivtsi</t>
  </si>
  <si>
    <t>UA</t>
  </si>
  <si>
    <t>KI</t>
  </si>
  <si>
    <t>KY</t>
  </si>
  <si>
    <t>TW</t>
  </si>
  <si>
    <t>CZH</t>
  </si>
  <si>
    <t>DBU</t>
  </si>
  <si>
    <t>Dambula</t>
  </si>
  <si>
    <t>DM</t>
  </si>
  <si>
    <t>DCG</t>
  </si>
  <si>
    <t>DDU</t>
  </si>
  <si>
    <t>Dadu</t>
  </si>
  <si>
    <t>DIJ</t>
  </si>
  <si>
    <t>Dijon</t>
  </si>
  <si>
    <t>TL</t>
  </si>
  <si>
    <t>DIW</t>
  </si>
  <si>
    <t>Dickwella</t>
  </si>
  <si>
    <t>TN</t>
  </si>
  <si>
    <t>CM</t>
  </si>
  <si>
    <t>DLE</t>
  </si>
  <si>
    <t>Dole</t>
  </si>
  <si>
    <t>Dnipropetrovsk</t>
  </si>
  <si>
    <t>QA</t>
  </si>
  <si>
    <t>CR</t>
  </si>
  <si>
    <t>Doncaster/Sheffield</t>
  </si>
  <si>
    <t>DTI</t>
  </si>
  <si>
    <t>Diamantina</t>
  </si>
  <si>
    <t>TJ</t>
  </si>
  <si>
    <t>YT</t>
  </si>
  <si>
    <t>Entebbe</t>
  </si>
  <si>
    <t>UG</t>
  </si>
  <si>
    <t>CY</t>
  </si>
  <si>
    <t>EDO</t>
  </si>
  <si>
    <t>Edremit</t>
  </si>
  <si>
    <t>Pormpuraaw</t>
  </si>
  <si>
    <t>SD</t>
  </si>
  <si>
    <t>VG</t>
  </si>
  <si>
    <t>EKS</t>
  </si>
  <si>
    <t>Shakhtersk</t>
  </si>
  <si>
    <t>NA</t>
  </si>
  <si>
    <t>ESL</t>
  </si>
  <si>
    <t>Elista</t>
  </si>
  <si>
    <t>Eilat</t>
  </si>
  <si>
    <t>IL</t>
  </si>
  <si>
    <t>ETR</t>
  </si>
  <si>
    <t>EVG</t>
  </si>
  <si>
    <t>Sveg</t>
  </si>
  <si>
    <t>AM</t>
  </si>
  <si>
    <t>EZV</t>
  </si>
  <si>
    <t>Berezovo</t>
  </si>
  <si>
    <t>FO</t>
  </si>
  <si>
    <t>FBA</t>
  </si>
  <si>
    <t>FBE</t>
  </si>
  <si>
    <t>MQ</t>
  </si>
  <si>
    <t>FGU</t>
  </si>
  <si>
    <t>Fangatau</t>
  </si>
  <si>
    <t>FHZ</t>
  </si>
  <si>
    <t>Fakahina</t>
  </si>
  <si>
    <t>SL</t>
  </si>
  <si>
    <t>KP</t>
  </si>
  <si>
    <t>GT</t>
  </si>
  <si>
    <t>KG</t>
  </si>
  <si>
    <t>PM</t>
  </si>
  <si>
    <t>Tolanaro</t>
  </si>
  <si>
    <t>TV</t>
  </si>
  <si>
    <t>WF</t>
  </si>
  <si>
    <t>MV</t>
  </si>
  <si>
    <t>GCW</t>
  </si>
  <si>
    <t>Gonder</t>
  </si>
  <si>
    <t>TC</t>
  </si>
  <si>
    <t>Georgetown</t>
  </si>
  <si>
    <t>GY</t>
  </si>
  <si>
    <t>GHC</t>
  </si>
  <si>
    <t>GI</t>
  </si>
  <si>
    <t>HN</t>
  </si>
  <si>
    <t>Gloucester/Cheltenham</t>
  </si>
  <si>
    <t>GME</t>
  </si>
  <si>
    <t>Gomel</t>
  </si>
  <si>
    <t>BY</t>
  </si>
  <si>
    <t>GD</t>
  </si>
  <si>
    <t>GOU</t>
  </si>
  <si>
    <t>Garoua</t>
  </si>
  <si>
    <t>AT</t>
  </si>
  <si>
    <t>GU</t>
  </si>
  <si>
    <t>Sayun</t>
  </si>
  <si>
    <t>AZ</t>
  </si>
  <si>
    <t>GYI</t>
  </si>
  <si>
    <t>Gisenyi</t>
  </si>
  <si>
    <t>RW</t>
  </si>
  <si>
    <t>GYU</t>
  </si>
  <si>
    <t>GYY</t>
  </si>
  <si>
    <t>GZP</t>
  </si>
  <si>
    <t>Gazipasa</t>
  </si>
  <si>
    <t>Hayden</t>
  </si>
  <si>
    <t>FI</t>
  </si>
  <si>
    <t>HIA</t>
  </si>
  <si>
    <t>Huai'an</t>
  </si>
  <si>
    <t>HK</t>
  </si>
  <si>
    <t>HLP</t>
  </si>
  <si>
    <t>HLT</t>
  </si>
  <si>
    <t>HMB</t>
  </si>
  <si>
    <t>Sohag</t>
  </si>
  <si>
    <t>HMV</t>
  </si>
  <si>
    <t>Hemavan/Tarnaby</t>
  </si>
  <si>
    <t>LA</t>
  </si>
  <si>
    <t>Hofuf</t>
  </si>
  <si>
    <t>Kharkiv</t>
  </si>
  <si>
    <t>HUW</t>
  </si>
  <si>
    <t>Humaita</t>
  </si>
  <si>
    <t>IAG</t>
  </si>
  <si>
    <t>IBA</t>
  </si>
  <si>
    <t>Ibadan</t>
  </si>
  <si>
    <t>ICI</t>
  </si>
  <si>
    <t>Cicia</t>
  </si>
  <si>
    <t>FJ</t>
  </si>
  <si>
    <t>Esfahan</t>
  </si>
  <si>
    <t>Ivano-Frankivsk</t>
  </si>
  <si>
    <t>IGT</t>
  </si>
  <si>
    <t>Magas</t>
  </si>
  <si>
    <t>IJK</t>
  </si>
  <si>
    <t>Izhevsk</t>
  </si>
  <si>
    <t>ILR</t>
  </si>
  <si>
    <t>Ilorin</t>
  </si>
  <si>
    <t>INB</t>
  </si>
  <si>
    <t>Independence</t>
  </si>
  <si>
    <t>NR</t>
  </si>
  <si>
    <t>IRI</t>
  </si>
  <si>
    <t>Iringa</t>
  </si>
  <si>
    <t>IRZ</t>
  </si>
  <si>
    <t>ITA</t>
  </si>
  <si>
    <t>Itacoatiara</t>
  </si>
  <si>
    <t>NU</t>
  </si>
  <si>
    <t>IZA</t>
  </si>
  <si>
    <t>JCA</t>
  </si>
  <si>
    <t>CEQ</t>
  </si>
  <si>
    <t>Cannes</t>
  </si>
  <si>
    <t>DJ</t>
  </si>
  <si>
    <t>JIQ</t>
  </si>
  <si>
    <t>JKG</t>
  </si>
  <si>
    <t>Jonkoping</t>
  </si>
  <si>
    <t>JOK</t>
  </si>
  <si>
    <t>Yoshkar-Ola</t>
  </si>
  <si>
    <t>South Sudan</t>
  </si>
  <si>
    <t>SS</t>
  </si>
  <si>
    <t>Kamishly</t>
  </si>
  <si>
    <t>KCK</t>
  </si>
  <si>
    <t>Kirensk</t>
  </si>
  <si>
    <t>KCO</t>
  </si>
  <si>
    <t>Kocaeli</t>
  </si>
  <si>
    <t>KCT</t>
  </si>
  <si>
    <t>Koggala</t>
  </si>
  <si>
    <t>EE</t>
  </si>
  <si>
    <t>KDZ</t>
  </si>
  <si>
    <t>Katugastota</t>
  </si>
  <si>
    <t>OM</t>
  </si>
  <si>
    <t>JM</t>
  </si>
  <si>
    <t>MD</t>
  </si>
  <si>
    <t>Cyangugu</t>
  </si>
  <si>
    <t>KOS</t>
  </si>
  <si>
    <t>Sihanoukville</t>
  </si>
  <si>
    <t>KH</t>
  </si>
  <si>
    <t>KRO</t>
  </si>
  <si>
    <t>Kurgan</t>
  </si>
  <si>
    <t>FM</t>
  </si>
  <si>
    <t>KSD</t>
  </si>
  <si>
    <t>Karlstad</t>
  </si>
  <si>
    <t>KSR</t>
  </si>
  <si>
    <t>KSZ</t>
  </si>
  <si>
    <t>Kotlas</t>
  </si>
  <si>
    <t>LT</t>
  </si>
  <si>
    <t>MH</t>
  </si>
  <si>
    <t>KWG</t>
  </si>
  <si>
    <t>KW</t>
  </si>
  <si>
    <t>LBE</t>
  </si>
  <si>
    <t>Latrobe</t>
  </si>
  <si>
    <t>LBR</t>
  </si>
  <si>
    <t>Labrea</t>
  </si>
  <si>
    <t>GA</t>
  </si>
  <si>
    <t>Derry</t>
  </si>
  <si>
    <t>TG</t>
  </si>
  <si>
    <t>LIX</t>
  </si>
  <si>
    <t>SI</t>
  </si>
  <si>
    <t>Lokichogio</t>
  </si>
  <si>
    <t>LOE</t>
  </si>
  <si>
    <t>Loei</t>
  </si>
  <si>
    <t>LOP</t>
  </si>
  <si>
    <t>Praya</t>
  </si>
  <si>
    <t>LTX</t>
  </si>
  <si>
    <t>Latacunga</t>
  </si>
  <si>
    <t>LUW</t>
  </si>
  <si>
    <t>Luwuk</t>
  </si>
  <si>
    <t>LU</t>
  </si>
  <si>
    <t>MAQ</t>
  </si>
  <si>
    <t>MC</t>
  </si>
  <si>
    <t>MO</t>
  </si>
  <si>
    <t>NI</t>
  </si>
  <si>
    <t>Mashhad</t>
  </si>
  <si>
    <t>MIU</t>
  </si>
  <si>
    <t>Maiduguri</t>
  </si>
  <si>
    <t>MJI</t>
  </si>
  <si>
    <t>Mahajanga</t>
  </si>
  <si>
    <t>MT</t>
  </si>
  <si>
    <t>Marshall</t>
  </si>
  <si>
    <t>LR</t>
  </si>
  <si>
    <t>Durham</t>
  </si>
  <si>
    <t>Maimanah</t>
  </si>
  <si>
    <t>MS</t>
  </si>
  <si>
    <t>FK</t>
  </si>
  <si>
    <t>Mekele</t>
  </si>
  <si>
    <t>MU</t>
  </si>
  <si>
    <t>MRX</t>
  </si>
  <si>
    <t>Maastricht/Aachen</t>
  </si>
  <si>
    <t>LS</t>
  </si>
  <si>
    <t>SZ</t>
  </si>
  <si>
    <t>MUW</t>
  </si>
  <si>
    <t>Mascara</t>
  </si>
  <si>
    <t>UY</t>
  </si>
  <si>
    <t>MVR</t>
  </si>
  <si>
    <t>Maroua</t>
  </si>
  <si>
    <t>MXX</t>
  </si>
  <si>
    <t>Mora</t>
  </si>
  <si>
    <t>Mecheria</t>
  </si>
  <si>
    <t>Nakchivan</t>
  </si>
  <si>
    <t>NCJ</t>
  </si>
  <si>
    <t>Sunchales</t>
  </si>
  <si>
    <t>MR</t>
  </si>
  <si>
    <t>N'djamena</t>
  </si>
  <si>
    <t>TD</t>
  </si>
  <si>
    <t>NDU</t>
  </si>
  <si>
    <t>Rundu</t>
  </si>
  <si>
    <t>NEG</t>
  </si>
  <si>
    <t>Negril</t>
  </si>
  <si>
    <t>KN</t>
  </si>
  <si>
    <t>NIN</t>
  </si>
  <si>
    <t>Ninilchik</t>
  </si>
  <si>
    <t>NF</t>
  </si>
  <si>
    <t>Mykolaiv</t>
  </si>
  <si>
    <t>NMG</t>
  </si>
  <si>
    <t>NNX</t>
  </si>
  <si>
    <t>Nunukan</t>
  </si>
  <si>
    <t>Nosy-Be</t>
  </si>
  <si>
    <t>NUA</t>
  </si>
  <si>
    <t>NUK</t>
  </si>
  <si>
    <t>Nukutavake</t>
  </si>
  <si>
    <t>OAI</t>
  </si>
  <si>
    <t>Bagram</t>
  </si>
  <si>
    <t>OAL</t>
  </si>
  <si>
    <t>Cacoal</t>
  </si>
  <si>
    <t>OAZ</t>
  </si>
  <si>
    <t>OBN</t>
  </si>
  <si>
    <t>Oban</t>
  </si>
  <si>
    <t>ODO</t>
  </si>
  <si>
    <t>Bodaybo</t>
  </si>
  <si>
    <t>Odesa</t>
  </si>
  <si>
    <t>MK</t>
  </si>
  <si>
    <t>OLC</t>
  </si>
  <si>
    <t>OLF</t>
  </si>
  <si>
    <t>Urumiyeh</t>
  </si>
  <si>
    <t>GW</t>
  </si>
  <si>
    <t>OXF</t>
  </si>
  <si>
    <t>Oxford</t>
  </si>
  <si>
    <t>Zaporizhia</t>
  </si>
  <si>
    <t>BT</t>
  </si>
  <si>
    <t>SR</t>
  </si>
  <si>
    <t>PDS</t>
  </si>
  <si>
    <t>PDV</t>
  </si>
  <si>
    <t>Plovdiv</t>
  </si>
  <si>
    <t>PEX</t>
  </si>
  <si>
    <t>Pechora</t>
  </si>
  <si>
    <t>PJA</t>
  </si>
  <si>
    <t>Pajala</t>
  </si>
  <si>
    <t>PKG</t>
  </si>
  <si>
    <t>Pangkor</t>
  </si>
  <si>
    <t>PMQ</t>
  </si>
  <si>
    <t>Pointe-Noire</t>
  </si>
  <si>
    <t>Pemba</t>
  </si>
  <si>
    <t>TT</t>
  </si>
  <si>
    <t>AS</t>
  </si>
  <si>
    <t>PPQ</t>
  </si>
  <si>
    <t>Paraparaumu</t>
  </si>
  <si>
    <t>PRH</t>
  </si>
  <si>
    <t>Phrae</t>
  </si>
  <si>
    <t>SC</t>
  </si>
  <si>
    <t>GP</t>
  </si>
  <si>
    <t>PVO</t>
  </si>
  <si>
    <t>Portoviejo</t>
  </si>
  <si>
    <t>PVU</t>
  </si>
  <si>
    <t>Provo</t>
  </si>
  <si>
    <t>PWE</t>
  </si>
  <si>
    <t>Pevek</t>
  </si>
  <si>
    <t>QUO</t>
  </si>
  <si>
    <t>Uyo</t>
  </si>
  <si>
    <t>LV</t>
  </si>
  <si>
    <t>RJH</t>
  </si>
  <si>
    <t>Rajshahi</t>
  </si>
  <si>
    <t>RKZ</t>
  </si>
  <si>
    <t>RLK</t>
  </si>
  <si>
    <t>ROI</t>
  </si>
  <si>
    <t>MP</t>
  </si>
  <si>
    <t>PW</t>
  </si>
  <si>
    <t>RTA</t>
  </si>
  <si>
    <t>St-denis</t>
  </si>
  <si>
    <t>RE</t>
  </si>
  <si>
    <t>RVT</t>
  </si>
  <si>
    <t>Ravensthorpe</t>
  </si>
  <si>
    <t>SV</t>
  </si>
  <si>
    <t>BL</t>
  </si>
  <si>
    <t>Sundsvall/Harnosand</t>
  </si>
  <si>
    <t>SDN</t>
  </si>
  <si>
    <t>Sandane</t>
  </si>
  <si>
    <t>MF</t>
  </si>
  <si>
    <t>SGS</t>
  </si>
  <si>
    <t>SGX</t>
  </si>
  <si>
    <t>Songea</t>
  </si>
  <si>
    <t>SG</t>
  </si>
  <si>
    <t>LC</t>
  </si>
  <si>
    <t>SMQ</t>
  </si>
  <si>
    <t>Sampit</t>
  </si>
  <si>
    <t>VI</t>
  </si>
  <si>
    <t>SPD</t>
  </si>
  <si>
    <t>Saidpur</t>
  </si>
  <si>
    <t>SQG</t>
  </si>
  <si>
    <t>Sintang</t>
  </si>
  <si>
    <t>SRI</t>
  </si>
  <si>
    <t>Samarinda</t>
  </si>
  <si>
    <t>Sari</t>
  </si>
  <si>
    <t>SSY</t>
  </si>
  <si>
    <t>VC</t>
  </si>
  <si>
    <t>Yekaterinburg</t>
  </si>
  <si>
    <t>SX</t>
  </si>
  <si>
    <t>SZA</t>
  </si>
  <si>
    <t>Soyo</t>
  </si>
  <si>
    <t>Carsamba</t>
  </si>
  <si>
    <t>Taizz</t>
  </si>
  <si>
    <t>Poprad</t>
  </si>
  <si>
    <t>TO</t>
  </si>
  <si>
    <t>Tebessa</t>
  </si>
  <si>
    <t>ME</t>
  </si>
  <si>
    <t>TGT</t>
  </si>
  <si>
    <t>Tanga</t>
  </si>
  <si>
    <t>THN</t>
  </si>
  <si>
    <t>Trollhattan/Vanersborg</t>
  </si>
  <si>
    <t>THX</t>
  </si>
  <si>
    <t>Turukhansk</t>
  </si>
  <si>
    <t>AL</t>
  </si>
  <si>
    <t>TJN</t>
  </si>
  <si>
    <t>Takume</t>
  </si>
  <si>
    <t>Toliara</t>
  </si>
  <si>
    <t>Toamasina</t>
  </si>
  <si>
    <t>ST</t>
  </si>
  <si>
    <t>TOW</t>
  </si>
  <si>
    <t>TTN</t>
  </si>
  <si>
    <t>TVS</t>
  </si>
  <si>
    <t>Tangshan</t>
  </si>
  <si>
    <t>TYL</t>
  </si>
  <si>
    <t>Talara</t>
  </si>
  <si>
    <t>Uzhhorod</t>
  </si>
  <si>
    <t>UGB</t>
  </si>
  <si>
    <t>UKA</t>
  </si>
  <si>
    <t>Ukunda</t>
  </si>
  <si>
    <t>UKX</t>
  </si>
  <si>
    <t>Ust-Kut</t>
  </si>
  <si>
    <t>ULH</t>
  </si>
  <si>
    <t>ULK</t>
  </si>
  <si>
    <t>Lensk</t>
  </si>
  <si>
    <t>ULV</t>
  </si>
  <si>
    <t>UMU</t>
  </si>
  <si>
    <t>Umuarama</t>
  </si>
  <si>
    <t>UNN</t>
  </si>
  <si>
    <t>Ranong</t>
  </si>
  <si>
    <t>Uray</t>
  </si>
  <si>
    <t>UYU</t>
  </si>
  <si>
    <t>Uyuni</t>
  </si>
  <si>
    <t>VAG</t>
  </si>
  <si>
    <t>Varginha</t>
  </si>
  <si>
    <t>VAM</t>
  </si>
  <si>
    <t>Maamigili</t>
  </si>
  <si>
    <t>VHZ</t>
  </si>
  <si>
    <t>Vahitahi</t>
  </si>
  <si>
    <t>VIF</t>
  </si>
  <si>
    <t>Vieste</t>
  </si>
  <si>
    <t>VKT</t>
  </si>
  <si>
    <t>Vorkuta</t>
  </si>
  <si>
    <t>VLG</t>
  </si>
  <si>
    <t>VLY</t>
  </si>
  <si>
    <t>Anglesey</t>
  </si>
  <si>
    <t>VME</t>
  </si>
  <si>
    <t>Vilankulos</t>
  </si>
  <si>
    <t>Ondjiva</t>
  </si>
  <si>
    <t>Luhansk</t>
  </si>
  <si>
    <t>VUS</t>
  </si>
  <si>
    <t>WBM</t>
  </si>
  <si>
    <t>Wapenamanda</t>
  </si>
  <si>
    <t>WMX</t>
  </si>
  <si>
    <t>Wamena</t>
  </si>
  <si>
    <t>WUU</t>
  </si>
  <si>
    <t>Wau</t>
  </si>
  <si>
    <t>CX</t>
  </si>
  <si>
    <t>YAB</t>
  </si>
  <si>
    <t>YBE</t>
  </si>
  <si>
    <t>Bursa</t>
  </si>
  <si>
    <t>YGE</t>
  </si>
  <si>
    <t>YGQ</t>
  </si>
  <si>
    <t>YIP</t>
  </si>
  <si>
    <t>Mys-Kamenny</t>
  </si>
  <si>
    <t>YNL</t>
  </si>
  <si>
    <t>YOL</t>
  </si>
  <si>
    <t>Yola</t>
  </si>
  <si>
    <t>YPA</t>
  </si>
  <si>
    <t>YPY</t>
  </si>
  <si>
    <t>YRJ</t>
  </si>
  <si>
    <t>Roberval</t>
  </si>
  <si>
    <t>YSF</t>
  </si>
  <si>
    <t>YTF</t>
  </si>
  <si>
    <t>Alma</t>
  </si>
  <si>
    <t>ZFD</t>
  </si>
  <si>
    <t>ZIZ</t>
  </si>
  <si>
    <t>Zamzama</t>
  </si>
  <si>
    <t>ZND</t>
  </si>
  <si>
    <t>Zinder</t>
  </si>
  <si>
    <t>St-Pierre</t>
  </si>
  <si>
    <t>ZWL</t>
  </si>
  <si>
    <t>Christmas Island</t>
  </si>
  <si>
    <t>From Chicago to All Destinations</t>
  </si>
  <si>
    <t>From Destination to Chicago</t>
  </si>
  <si>
    <t>Class 1</t>
  </si>
  <si>
    <t>Point-to-Point Market - Fare and Booking Data</t>
  </si>
  <si>
    <t>Distribution of Bookings by Fare Class</t>
  </si>
  <si>
    <t>Originating City Code</t>
  </si>
  <si>
    <t>Destination City Code</t>
  </si>
  <si>
    <t>Destination City Name</t>
  </si>
  <si>
    <t>Source: Travelport MIDT Data January to December 2011 and AviaSolutions Estimates</t>
  </si>
  <si>
    <t>Connecting Beyond Chicago - Fare and Booking Data</t>
  </si>
  <si>
    <t>Source: Travelport MIDT Data November 2009 to October 2010 and AviaSolutions Estimates</t>
  </si>
  <si>
    <t>Fare Class Definitions</t>
  </si>
  <si>
    <t>Class 1. Premium = A,F,P,R</t>
  </si>
  <si>
    <t>Class 2. Business = C,D,J</t>
  </si>
  <si>
    <t>Class 3. Full Coach = Y</t>
  </si>
  <si>
    <t>Class 4. Premium economy = I, S, W, Z</t>
  </si>
  <si>
    <t>Class 5. Discounted Coach = All other classes</t>
  </si>
  <si>
    <t>Source: Travelport</t>
  </si>
  <si>
    <t>Airline IATA Code</t>
  </si>
  <si>
    <t>Airline Home Arrival Terminal</t>
  </si>
  <si>
    <t>Airline Home Departure Terminal</t>
  </si>
  <si>
    <t>Destination Arrival Terminal</t>
  </si>
  <si>
    <t>Destination Departure Terminal</t>
  </si>
  <si>
    <t>Aberdeen</t>
  </si>
  <si>
    <t>Alexandria</t>
  </si>
  <si>
    <t>Athens</t>
  </si>
  <si>
    <t>Augusta</t>
  </si>
  <si>
    <t>Barcelona</t>
  </si>
  <si>
    <t>Bathurst</t>
  </si>
  <si>
    <t>Birmingham</t>
  </si>
  <si>
    <t>Burlington</t>
  </si>
  <si>
    <t>Charleston</t>
  </si>
  <si>
    <t>Charlottetown</t>
  </si>
  <si>
    <t>Columbia</t>
  </si>
  <si>
    <t>Columbus</t>
  </si>
  <si>
    <t>Corozal</t>
  </si>
  <si>
    <t>Dammam</t>
  </si>
  <si>
    <t>Dubai</t>
  </si>
  <si>
    <t>Durango</t>
  </si>
  <si>
    <t>Fayetteville</t>
  </si>
  <si>
    <t>Florence</t>
  </si>
  <si>
    <t>Geraldton</t>
  </si>
  <si>
    <t>Glasgow</t>
  </si>
  <si>
    <t>Hamilton</t>
  </si>
  <si>
    <t>Havana</t>
  </si>
  <si>
    <t>Hyderabad</t>
  </si>
  <si>
    <t>Jackson</t>
  </si>
  <si>
    <t>Jacksonville</t>
  </si>
  <si>
    <t>Jamestown</t>
  </si>
  <si>
    <t>Kingston</t>
  </si>
  <si>
    <t>Kochi</t>
  </si>
  <si>
    <t>London</t>
  </si>
  <si>
    <t>Manchester</t>
  </si>
  <si>
    <t>Manzanillo</t>
  </si>
  <si>
    <t>Melbourne</t>
  </si>
  <si>
    <t>Naples</t>
  </si>
  <si>
    <t>Newcastle</t>
  </si>
  <si>
    <t>Richmond</t>
  </si>
  <si>
    <t>Rochester</t>
  </si>
  <si>
    <t>Rome</t>
  </si>
  <si>
    <t>Rosario</t>
  </si>
  <si>
    <t>Sinop</t>
  </si>
  <si>
    <t>Sydney</t>
  </si>
  <si>
    <t>Tallinn</t>
  </si>
  <si>
    <t>Toledo</t>
  </si>
  <si>
    <t>Tripoli</t>
  </si>
  <si>
    <t>Ulyanovsk</t>
  </si>
  <si>
    <t>Valencia</t>
  </si>
  <si>
    <t>Victoria</t>
  </si>
  <si>
    <t>Vitoria</t>
  </si>
  <si>
    <t>Watertown</t>
  </si>
  <si>
    <t>Wilmington</t>
  </si>
  <si>
    <t>Al Ain</t>
  </si>
  <si>
    <t>Russian Federation</t>
  </si>
  <si>
    <t>Al Ghaydah</t>
  </si>
  <si>
    <t>ABC</t>
  </si>
  <si>
    <t>Albacete</t>
  </si>
  <si>
    <t>Iran Islamic Republic of</t>
  </si>
  <si>
    <t>Allentown/Bethlehem/Easton</t>
  </si>
  <si>
    <t>Kebri Dehar</t>
  </si>
  <si>
    <t>Abu Simbel</t>
  </si>
  <si>
    <t>Al Baha</t>
  </si>
  <si>
    <t>Atlantic City</t>
  </si>
  <si>
    <t>ACZ</t>
  </si>
  <si>
    <t>Zabol</t>
  </si>
  <si>
    <t>Addis Ababa</t>
  </si>
  <si>
    <t>Adak Island</t>
  </si>
  <si>
    <t>San Andres Island</t>
  </si>
  <si>
    <t>AEB</t>
  </si>
  <si>
    <t>Baise</t>
  </si>
  <si>
    <t>Aek Godang</t>
  </si>
  <si>
    <t>Buenos Aires</t>
  </si>
  <si>
    <t>San Rafael</t>
  </si>
  <si>
    <t>Alta Floresta</t>
  </si>
  <si>
    <t>AGB</t>
  </si>
  <si>
    <t>Angelholm/Helsingborg</t>
  </si>
  <si>
    <t>Ciudad del Este</t>
  </si>
  <si>
    <t>Agatti Island</t>
  </si>
  <si>
    <t>Al Hoceima</t>
  </si>
  <si>
    <t>Aitutaki Island</t>
  </si>
  <si>
    <t>Atiu Island</t>
  </si>
  <si>
    <t>AKK</t>
  </si>
  <si>
    <t>Akhiok</t>
  </si>
  <si>
    <t>King Salmon</t>
  </si>
  <si>
    <t>Anaktuvuk Pass</t>
  </si>
  <si>
    <t>Walla Walla</t>
  </si>
  <si>
    <t>Arba Minch</t>
  </si>
  <si>
    <t>Antigua and Barbuda, Leeward Islands</t>
  </si>
  <si>
    <t>Alor Setar</t>
  </si>
  <si>
    <t>Arctic Village</t>
  </si>
  <si>
    <t>Tanzania United Republic of</t>
  </si>
  <si>
    <t>ARW</t>
  </si>
  <si>
    <t>Arad</t>
  </si>
  <si>
    <t>Amami O Shima</t>
  </si>
  <si>
    <t>Alice Springs</t>
  </si>
  <si>
    <t>Abu Dhabi</t>
  </si>
  <si>
    <t>AVA</t>
  </si>
  <si>
    <t>Anshun</t>
  </si>
  <si>
    <t>Anguilla, Leeward Islands</t>
  </si>
  <si>
    <t>Spring Point</t>
  </si>
  <si>
    <t>Ayers Rock</t>
  </si>
  <si>
    <t>Baia Mare</t>
  </si>
  <si>
    <t>Bandar Lengeh</t>
  </si>
  <si>
    <t>Congo Democratic Republic of</t>
  </si>
  <si>
    <t>Bahia Pinas</t>
  </si>
  <si>
    <t>Bar Harbor</t>
  </si>
  <si>
    <t>Bahia Blanca</t>
  </si>
  <si>
    <t>Broken Hill</t>
  </si>
  <si>
    <t>Big Creek</t>
  </si>
  <si>
    <t>Block Island</t>
  </si>
  <si>
    <t>Bahar Dar</t>
  </si>
  <si>
    <t>BJZ</t>
  </si>
  <si>
    <t>Badajoz</t>
  </si>
  <si>
    <t>Kota Kinabalu</t>
  </si>
  <si>
    <t>Belo Tsiribihina</t>
  </si>
  <si>
    <t>Ban Me Thuot</t>
  </si>
  <si>
    <t>Bordj Mokhtar</t>
  </si>
  <si>
    <t>Belep Island</t>
  </si>
  <si>
    <t>Bandar Abbas</t>
  </si>
  <si>
    <t>Benin City</t>
  </si>
  <si>
    <t>Banja Luka</t>
  </si>
  <si>
    <t>Bora Bora</t>
  </si>
  <si>
    <t>Bocas del Toro</t>
  </si>
  <si>
    <t>Bonaire, Saint Eustatius and Saba</t>
  </si>
  <si>
    <t>Bobo Dioulasso</t>
  </si>
  <si>
    <t>Porto Seguro</t>
  </si>
  <si>
    <t>Qamdo/Changdu</t>
  </si>
  <si>
    <t>San Carlos de Bariloche</t>
  </si>
  <si>
    <t>BRL</t>
  </si>
  <si>
    <t>Bathurst Island</t>
  </si>
  <si>
    <t>Bahia Solano</t>
  </si>
  <si>
    <t>Lashkar Gah</t>
  </si>
  <si>
    <t>Barter Island</t>
  </si>
  <si>
    <t>Banda Aceh</t>
  </si>
  <si>
    <t>Baton Rouge</t>
  </si>
  <si>
    <t>Boa Vista</t>
  </si>
  <si>
    <t>Boa Vista Island</t>
  </si>
  <si>
    <t>Iturup Island</t>
  </si>
  <si>
    <t>Bandar Seri Begawan</t>
  </si>
  <si>
    <t>Cayo Las Brujas</t>
  </si>
  <si>
    <t>Belize City</t>
  </si>
  <si>
    <t>BZI</t>
  </si>
  <si>
    <t>Balikesir</t>
  </si>
  <si>
    <t>Ca Mau</t>
  </si>
  <si>
    <t>Cap Haitien</t>
  </si>
  <si>
    <t>CBG</t>
  </si>
  <si>
    <t>Cambridge</t>
  </si>
  <si>
    <t>Cape Barren Island</t>
  </si>
  <si>
    <t>Cayo Coco</t>
  </si>
  <si>
    <t>CCI</t>
  </si>
  <si>
    <t>Concordia</t>
  </si>
  <si>
    <t>Cocos (keeling) Islands</t>
  </si>
  <si>
    <t>Craig Cove</t>
  </si>
  <si>
    <t>Chub Cay</t>
  </si>
  <si>
    <t>Cold Bay</t>
  </si>
  <si>
    <t>Cedar City</t>
  </si>
  <si>
    <t>Crescent City</t>
  </si>
  <si>
    <t>Chiang Rai</t>
  </si>
  <si>
    <t>Ciudad Obregon</t>
  </si>
  <si>
    <t>Cabo Frio</t>
  </si>
  <si>
    <t>Ireland Republic of</t>
  </si>
  <si>
    <t>Coffs Harbour</t>
  </si>
  <si>
    <t>Sao Paulo</t>
  </si>
  <si>
    <t>Cape Girardeau</t>
  </si>
  <si>
    <t>Campo Grande</t>
  </si>
  <si>
    <t>Cagayan de Oro</t>
  </si>
  <si>
    <t>Chatham Island</t>
  </si>
  <si>
    <t>Choiseul Bay</t>
  </si>
  <si>
    <t>Sault Ste Marie</t>
  </si>
  <si>
    <t>Ciudad Juarez</t>
  </si>
  <si>
    <t>Crooked Creek</t>
  </si>
  <si>
    <t>College Station</t>
  </si>
  <si>
    <t>Port Angeles</t>
  </si>
  <si>
    <t>Clarks Point</t>
  </si>
  <si>
    <t>Caldas Novas</t>
  </si>
  <si>
    <t>Ciudad del Carmen</t>
  </si>
  <si>
    <t>Belo Horizonte</t>
  </si>
  <si>
    <t>Neerlerit Inaat</t>
  </si>
  <si>
    <t>Chiang Mai</t>
  </si>
  <si>
    <t>Colorado Springs</t>
  </si>
  <si>
    <t>San Martin de Los Andes</t>
  </si>
  <si>
    <t>Coober Pedy</t>
  </si>
  <si>
    <t>Cape Town</t>
  </si>
  <si>
    <t>Campina Grande</t>
  </si>
  <si>
    <t>Shahre Kord</t>
  </si>
  <si>
    <t>Comodoro Rivadavia</t>
  </si>
  <si>
    <t>Crooked Island</t>
  </si>
  <si>
    <t>Luzon Island</t>
  </si>
  <si>
    <t>Corpus Christi</t>
  </si>
  <si>
    <t>CSH</t>
  </si>
  <si>
    <t>Solovetsky</t>
  </si>
  <si>
    <t>Caye Caulker</t>
  </si>
  <si>
    <t>CVJ</t>
  </si>
  <si>
    <t>Cuernavaca</t>
  </si>
  <si>
    <t>Ciudad Victoria</t>
  </si>
  <si>
    <t>Corvo Island</t>
  </si>
  <si>
    <t>Cox's Bazar</t>
  </si>
  <si>
    <t>Caxias do Sul</t>
  </si>
  <si>
    <t>CXR</t>
  </si>
  <si>
    <t>Nha Trang</t>
  </si>
  <si>
    <t>Cayman Brac</t>
  </si>
  <si>
    <t>Caye Chapel</t>
  </si>
  <si>
    <t>Cayo Largo del Sur</t>
  </si>
  <si>
    <t>Corazon de Jesus</t>
  </si>
  <si>
    <t>Cruzeiro do Sul</t>
  </si>
  <si>
    <t>Daytona Beach</t>
  </si>
  <si>
    <t>Da Nang</t>
  </si>
  <si>
    <t>Dallas/Fort Worth</t>
  </si>
  <si>
    <t>Dar Es Salaam</t>
  </si>
  <si>
    <t>Dazhou</t>
  </si>
  <si>
    <t>Dodge City</t>
  </si>
  <si>
    <t>Dera Ghazi Khan</t>
  </si>
  <si>
    <t>DEC</t>
  </si>
  <si>
    <t>Decatur</t>
  </si>
  <si>
    <t>Dehra Dun</t>
  </si>
  <si>
    <t>Deir Ez Zor</t>
  </si>
  <si>
    <t>Deer Harbor</t>
  </si>
  <si>
    <t>DIC</t>
  </si>
  <si>
    <t>Deqen</t>
  </si>
  <si>
    <t>Dien Bien Phu</t>
  </si>
  <si>
    <t>Dire Dawa</t>
  </si>
  <si>
    <t>Dali</t>
  </si>
  <si>
    <t>Dillons Bay</t>
  </si>
  <si>
    <t>Doomadgee Mission</t>
  </si>
  <si>
    <t>Denpasar Bali</t>
  </si>
  <si>
    <t>Daqing</t>
  </si>
  <si>
    <t>Drake Bay</t>
  </si>
  <si>
    <t>Del Rio</t>
  </si>
  <si>
    <t>Dera Ismail Khan</t>
  </si>
  <si>
    <t>Des Moines</t>
  </si>
  <si>
    <t>Ordos</t>
  </si>
  <si>
    <t>Dutch Harbor</t>
  </si>
  <si>
    <t>DVD</t>
  </si>
  <si>
    <t>Andavadoaka</t>
  </si>
  <si>
    <t>Devils Lake</t>
  </si>
  <si>
    <t>Zhangjiajie</t>
  </si>
  <si>
    <t>San Sebastian</t>
  </si>
  <si>
    <t>Eau Claire</t>
  </si>
  <si>
    <t>Elba Island</t>
  </si>
  <si>
    <t>El Bayadh</t>
  </si>
  <si>
    <t>Panama City</t>
  </si>
  <si>
    <t>Edna Bay</t>
  </si>
  <si>
    <t>Beef Island</t>
  </si>
  <si>
    <t>Virgin Islands, British</t>
  </si>
  <si>
    <t>Elcho Island</t>
  </si>
  <si>
    <t>El Dorado</t>
  </si>
  <si>
    <t>El Fasher</t>
  </si>
  <si>
    <t>El Golea</t>
  </si>
  <si>
    <t>North Eleuthera</t>
  </si>
  <si>
    <t>East London</t>
  </si>
  <si>
    <t>El Oued</t>
  </si>
  <si>
    <t>Elfin Cove</t>
  </si>
  <si>
    <t>ERG</t>
  </si>
  <si>
    <t>Yerbogachen</t>
  </si>
  <si>
    <t>ERL</t>
  </si>
  <si>
    <t>Erenhot</t>
  </si>
  <si>
    <t>Santa Rosa</t>
  </si>
  <si>
    <t>St Eustatius</t>
  </si>
  <si>
    <t>New Bedford</t>
  </si>
  <si>
    <t>Wildman Lake</t>
  </si>
  <si>
    <t>New Bern</t>
  </si>
  <si>
    <t>EXI</t>
  </si>
  <si>
    <t>Excursion Inlet</t>
  </si>
  <si>
    <t>El Yopal</t>
  </si>
  <si>
    <t>Key West</t>
  </si>
  <si>
    <t>Fonte Boa</t>
  </si>
  <si>
    <t>Francisco Beltrao</t>
  </si>
  <si>
    <t>Friday Harbor SPB</t>
  </si>
  <si>
    <t>Fort de France</t>
  </si>
  <si>
    <t>Fernando de Noronha</t>
  </si>
  <si>
    <t>Fair Isle</t>
  </si>
  <si>
    <t>Fak Fak</t>
  </si>
  <si>
    <t>Grand Canyon</t>
  </si>
  <si>
    <t>Fort Lauderdale</t>
  </si>
  <si>
    <t>Flores Island</t>
  </si>
  <si>
    <t>Korea Democratic People's Republic of</t>
  </si>
  <si>
    <t>Fort Collins/Loveland</t>
  </si>
  <si>
    <t>Friday Harbor</t>
  </si>
  <si>
    <t>Fera Island</t>
  </si>
  <si>
    <t>FRO</t>
  </si>
  <si>
    <t>Floro</t>
  </si>
  <si>
    <t>Sioux Falls</t>
  </si>
  <si>
    <t>Fort Smith</t>
  </si>
  <si>
    <t>St Pierre</t>
  </si>
  <si>
    <t>Futuna Island</t>
  </si>
  <si>
    <t>El Calafate</t>
  </si>
  <si>
    <t>Funafuti Atol</t>
  </si>
  <si>
    <t>Fort Wayne</t>
  </si>
  <si>
    <t>Fort Yukon</t>
  </si>
  <si>
    <t>Gan Island</t>
  </si>
  <si>
    <t>GBB</t>
  </si>
  <si>
    <t>Gabala</t>
  </si>
  <si>
    <t>Great Bend</t>
  </si>
  <si>
    <t>Garden City</t>
  </si>
  <si>
    <t>Grand Cayman Island</t>
  </si>
  <si>
    <t>Grand Canyon West</t>
  </si>
  <si>
    <t>Grand Turk</t>
  </si>
  <si>
    <t>Santo Angelo</t>
  </si>
  <si>
    <t>Nueva Gerona</t>
  </si>
  <si>
    <t>General Santos</t>
  </si>
  <si>
    <t>Grand Forks</t>
  </si>
  <si>
    <t>George Town</t>
  </si>
  <si>
    <t>Governors Harbour</t>
  </si>
  <si>
    <t>Great Harbour Cay</t>
  </si>
  <si>
    <t>Rio de Janeiro</t>
  </si>
  <si>
    <t>Grand Junction</t>
  </si>
  <si>
    <t>Gambier Island</t>
  </si>
  <si>
    <t>GMZ</t>
  </si>
  <si>
    <t>San Sebastian/Gomera</t>
  </si>
  <si>
    <t>Grenada, Windward Islands</t>
  </si>
  <si>
    <t>Goodnews Bay</t>
  </si>
  <si>
    <t>Nizhny Novgorod</t>
  </si>
  <si>
    <t>Nhulunbuy</t>
  </si>
  <si>
    <t>Baltra Island</t>
  </si>
  <si>
    <t>Green Bay</t>
  </si>
  <si>
    <t>Grand Island</t>
  </si>
  <si>
    <t>Grand Rapids</t>
  </si>
  <si>
    <t>Graciosa Island</t>
  </si>
  <si>
    <t>Gheshm Island</t>
  </si>
  <si>
    <t>Greensboro/High Point</t>
  </si>
  <si>
    <t>Groote Eylandt</t>
  </si>
  <si>
    <t>Great Falls</t>
  </si>
  <si>
    <t>The Granites</t>
  </si>
  <si>
    <t>Guatemala City</t>
  </si>
  <si>
    <t>Governador Valadares</t>
  </si>
  <si>
    <t>Guangyuan</t>
  </si>
  <si>
    <t>Guyuan</t>
  </si>
  <si>
    <t>Hachijo Jima</t>
  </si>
  <si>
    <t>Holy Cross</t>
  </si>
  <si>
    <t>Hat Yai</t>
  </si>
  <si>
    <t>Mae Hong Son</t>
  </si>
  <si>
    <t>Mount Hagen</t>
  </si>
  <si>
    <t>Hilton Head Island</t>
  </si>
  <si>
    <t>Horn Island</t>
  </si>
  <si>
    <t>Huaihua</t>
  </si>
  <si>
    <t>Healy Lake</t>
  </si>
  <si>
    <t>Hassi Messaoud</t>
  </si>
  <si>
    <t>Lao People's Democratic Republic</t>
  </si>
  <si>
    <t>Hao Island</t>
  </si>
  <si>
    <t>Hot Springs</t>
  </si>
  <si>
    <t>Hooper Bay</t>
  </si>
  <si>
    <t>Westchester County</t>
  </si>
  <si>
    <t>HSK</t>
  </si>
  <si>
    <t>Huesca</t>
  </si>
  <si>
    <t>Hamilton Island</t>
  </si>
  <si>
    <t>Hervey Bay</t>
  </si>
  <si>
    <t>New Haven</t>
  </si>
  <si>
    <t>Liping</t>
  </si>
  <si>
    <t>Niagara Falls</t>
  </si>
  <si>
    <t>In Amenas</t>
  </si>
  <si>
    <t>Del Carmen</t>
  </si>
  <si>
    <t>IAR</t>
  </si>
  <si>
    <t>Yaroslavl</t>
  </si>
  <si>
    <t>Idaho Falls</t>
  </si>
  <si>
    <t>Foz do Iguacu</t>
  </si>
  <si>
    <t>IIL</t>
  </si>
  <si>
    <t>Ilam</t>
  </si>
  <si>
    <t>Ile des Pins</t>
  </si>
  <si>
    <t>Iron Mountain</t>
  </si>
  <si>
    <t>International Falls</t>
  </si>
  <si>
    <t>Nauru Island</t>
  </si>
  <si>
    <t>In Salah</t>
  </si>
  <si>
    <t>Isle of Man</t>
  </si>
  <si>
    <t>Easter Island</t>
  </si>
  <si>
    <t>Lockhart River</t>
  </si>
  <si>
    <t>La Rioja</t>
  </si>
  <si>
    <t>Santa Isabel Rio Negro</t>
  </si>
  <si>
    <t>Mount Isa</t>
  </si>
  <si>
    <t>Isles of Scilly</t>
  </si>
  <si>
    <t>Long Island Macarthur</t>
  </si>
  <si>
    <t>Port Blair</t>
  </si>
  <si>
    <t>Juiz de Fora</t>
  </si>
  <si>
    <t>JBR</t>
  </si>
  <si>
    <t>Jonesboro</t>
  </si>
  <si>
    <t>Julia Creek</t>
  </si>
  <si>
    <t>Juazeiro do Norte</t>
  </si>
  <si>
    <t>JDR</t>
  </si>
  <si>
    <t>Sao Joao del Rei</t>
  </si>
  <si>
    <t>Ji'an</t>
  </si>
  <si>
    <t>Johor Bahru</t>
  </si>
  <si>
    <t>JIC</t>
  </si>
  <si>
    <t>Jinchang</t>
  </si>
  <si>
    <t>Ikaria Island</t>
  </si>
  <si>
    <t>Qianjiang</t>
  </si>
  <si>
    <t>JJM</t>
  </si>
  <si>
    <t>Meru-Kinna</t>
  </si>
  <si>
    <t>Quanzhou</t>
  </si>
  <si>
    <t>Kalymnos Island</t>
  </si>
  <si>
    <t>Naxos Is</t>
  </si>
  <si>
    <t>Joao Pessoa</t>
  </si>
  <si>
    <t>Syros Island</t>
  </si>
  <si>
    <t>Astypalaia Island</t>
  </si>
  <si>
    <t>Quzhou</t>
  </si>
  <si>
    <t>Jixi</t>
  </si>
  <si>
    <t>Jiuzhaigou</t>
  </si>
  <si>
    <t>Birch Creek</t>
  </si>
  <si>
    <t>Kota Bharu</t>
  </si>
  <si>
    <t>Coffman Cove</t>
  </si>
  <si>
    <t>Kenmore Air Harbor</t>
  </si>
  <si>
    <t>KEZ</t>
  </si>
  <si>
    <t>Kelaniya</t>
  </si>
  <si>
    <t>False Pass</t>
  </si>
  <si>
    <t>KFS</t>
  </si>
  <si>
    <t>Kastamonu</t>
  </si>
  <si>
    <t>Kalgoorlie-Boulder</t>
  </si>
  <si>
    <t>Kingfisher Lake</t>
  </si>
  <si>
    <t>Kish Island</t>
  </si>
  <si>
    <t>Burqin</t>
  </si>
  <si>
    <t>Kitoi Bay</t>
  </si>
  <si>
    <t>Khon Kaen</t>
  </si>
  <si>
    <t>Kita Kyushu</t>
  </si>
  <si>
    <t>KKQ</t>
  </si>
  <si>
    <t>Krasnoselkup</t>
  </si>
  <si>
    <t>Kaukura Atoll</t>
  </si>
  <si>
    <t>Larsen Bay</t>
  </si>
  <si>
    <t>Karlovy Vary</t>
  </si>
  <si>
    <t>KMY</t>
  </si>
  <si>
    <t>Moser Bay</t>
  </si>
  <si>
    <t>King Island</t>
  </si>
  <si>
    <t>New Stuyahok</t>
  </si>
  <si>
    <t>Nakhon Phanom</t>
  </si>
  <si>
    <t>KOY</t>
  </si>
  <si>
    <t>Olga Bay</t>
  </si>
  <si>
    <t>Point Baker</t>
  </si>
  <si>
    <t>Port Bailey</t>
  </si>
  <si>
    <t>KRY</t>
  </si>
  <si>
    <t>Karamay</t>
  </si>
  <si>
    <t>Micronesia Federated States of</t>
  </si>
  <si>
    <t>Kasos Island</t>
  </si>
  <si>
    <t>KSL</t>
  </si>
  <si>
    <t>Kassala</t>
  </si>
  <si>
    <t>St Marys</t>
  </si>
  <si>
    <t>Sandy River</t>
  </si>
  <si>
    <t>Thorne Bay</t>
  </si>
  <si>
    <t>KTP</t>
  </si>
  <si>
    <t>Teller Mission</t>
  </si>
  <si>
    <t>Kuala Lumpur</t>
  </si>
  <si>
    <t>Kulusuk Island</t>
  </si>
  <si>
    <t>KUT</t>
  </si>
  <si>
    <t>Kutaisi</t>
  </si>
  <si>
    <t>King Cove</t>
  </si>
  <si>
    <t>KVR</t>
  </si>
  <si>
    <t>Kavalerovo</t>
  </si>
  <si>
    <t>Krivyi Rih</t>
  </si>
  <si>
    <t>KWZ</t>
  </si>
  <si>
    <t>Kolwezi</t>
  </si>
  <si>
    <t>Zachar Bay</t>
  </si>
  <si>
    <t>La Paz</t>
  </si>
  <si>
    <t>Leeds Bradford</t>
  </si>
  <si>
    <t>North Platte</t>
  </si>
  <si>
    <t>Labuan Bajo</t>
  </si>
  <si>
    <t>Long Banga</t>
  </si>
  <si>
    <t>La Ceiba</t>
  </si>
  <si>
    <t>A Coruna</t>
  </si>
  <si>
    <t>Lake Charles</t>
  </si>
  <si>
    <t>LCK</t>
  </si>
  <si>
    <t>La Chorrera</t>
  </si>
  <si>
    <t>LDG</t>
  </si>
  <si>
    <t>Leshukonskoye</t>
  </si>
  <si>
    <t>Lord Howe Island</t>
  </si>
  <si>
    <t>Yichun</t>
  </si>
  <si>
    <t>Lahad Datu</t>
  </si>
  <si>
    <t>Le Havre</t>
  </si>
  <si>
    <t>Land's End</t>
  </si>
  <si>
    <t>Long Beach</t>
  </si>
  <si>
    <t>Deadmans Cay</t>
  </si>
  <si>
    <t>Long Lellang</t>
  </si>
  <si>
    <t>Lago Agrio</t>
  </si>
  <si>
    <t>Kauai Island</t>
  </si>
  <si>
    <t>Little Rock</t>
  </si>
  <si>
    <t>Likoma Island</t>
  </si>
  <si>
    <t>Lijiang</t>
  </si>
  <si>
    <t>Long Akah</t>
  </si>
  <si>
    <t>Yongzhou</t>
  </si>
  <si>
    <t>Lake Minchumina</t>
  </si>
  <si>
    <t>Los Mochis</t>
  </si>
  <si>
    <t>Klamath Falls</t>
  </si>
  <si>
    <t>Lamen Bay</t>
  </si>
  <si>
    <t>Lihir Island</t>
  </si>
  <si>
    <t>Lanai City</t>
  </si>
  <si>
    <t>Gran Canaria</t>
  </si>
  <si>
    <t>La Pedrera</t>
  </si>
  <si>
    <t>Luang Prabang</t>
  </si>
  <si>
    <t>Lopez Island</t>
  </si>
  <si>
    <t>Le Puy</t>
  </si>
  <si>
    <t>Puerto Leguizamo</t>
  </si>
  <si>
    <t>Qalah-ye Now</t>
  </si>
  <si>
    <t>La Rochelle</t>
  </si>
  <si>
    <t>La Romana</t>
  </si>
  <si>
    <t>La Serena</t>
  </si>
  <si>
    <t>La Crosse</t>
  </si>
  <si>
    <t>Shetland Islands</t>
  </si>
  <si>
    <t>Las Piedras</t>
  </si>
  <si>
    <t>Lhok Seumawe</t>
  </si>
  <si>
    <t>Le Touquet-Paris-Plage</t>
  </si>
  <si>
    <t>LUK</t>
  </si>
  <si>
    <t>Mangshi</t>
  </si>
  <si>
    <t>LUO</t>
  </si>
  <si>
    <t>Luena</t>
  </si>
  <si>
    <t>San Luis</t>
  </si>
  <si>
    <t>Cape Lisburne</t>
  </si>
  <si>
    <t>Lhasa/Lasa</t>
  </si>
  <si>
    <t>Luang Namtha</t>
  </si>
  <si>
    <t>Little Cayman</t>
  </si>
  <si>
    <t>Lazaro Cardenas</t>
  </si>
  <si>
    <t>Nyingchi/Linzhi</t>
  </si>
  <si>
    <t>Mae Sot</t>
  </si>
  <si>
    <t>Manus Island</t>
  </si>
  <si>
    <t>Maupiti Island</t>
  </si>
  <si>
    <t>Montego Bay</t>
  </si>
  <si>
    <t>MBL</t>
  </si>
  <si>
    <t>Manistee</t>
  </si>
  <si>
    <t>Mcarthur River Mine</t>
  </si>
  <si>
    <t>Mason City</t>
  </si>
  <si>
    <t>Sunshine Coast</t>
  </si>
  <si>
    <t>Mar del Plata</t>
  </si>
  <si>
    <t>MEG</t>
  </si>
  <si>
    <t>Malange</t>
  </si>
  <si>
    <t>Mexico City</t>
  </si>
  <si>
    <t>Mount Gambier</t>
  </si>
  <si>
    <t>Mangaia Island</t>
  </si>
  <si>
    <t>Milingimbi Island</t>
  </si>
  <si>
    <t>Marsh Harbour</t>
  </si>
  <si>
    <t>MHU</t>
  </si>
  <si>
    <t>Mount Hotham</t>
  </si>
  <si>
    <t>Mianyang</t>
  </si>
  <si>
    <t>Misima Island</t>
  </si>
  <si>
    <t>MJZ</t>
  </si>
  <si>
    <t>Mirny</t>
  </si>
  <si>
    <t>Miles City</t>
  </si>
  <si>
    <t>Manley Hot Springs</t>
  </si>
  <si>
    <t>Mammoth Lakes</t>
  </si>
  <si>
    <t>Maio Island</t>
  </si>
  <si>
    <t>MMU</t>
  </si>
  <si>
    <t>Morristown</t>
  </si>
  <si>
    <t>Miyako Jima</t>
  </si>
  <si>
    <t>Montserrat, Leeward Islands</t>
  </si>
  <si>
    <t>Montes Claros</t>
  </si>
  <si>
    <t>Mitiaro Island</t>
  </si>
  <si>
    <t>Mountain Village</t>
  </si>
  <si>
    <t>Katima Mulilo</t>
  </si>
  <si>
    <t>Mount Pleasant</t>
  </si>
  <si>
    <t>MPW</t>
  </si>
  <si>
    <t>Mariupol</t>
  </si>
  <si>
    <t>Mo I Rana</t>
  </si>
  <si>
    <t>MQY</t>
  </si>
  <si>
    <t>Smyrna</t>
  </si>
  <si>
    <t>Masai Mara</t>
  </si>
  <si>
    <t>Mineralnye Vody</t>
  </si>
  <si>
    <t>Bandar Mahshahr</t>
  </si>
  <si>
    <t>Muskrat Dam</t>
  </si>
  <si>
    <t>Muscle Shoals</t>
  </si>
  <si>
    <t>Minneapolis/St Paul</t>
  </si>
  <si>
    <t>MSZ</t>
  </si>
  <si>
    <t>Namibe</t>
  </si>
  <si>
    <t>Mota Lava</t>
  </si>
  <si>
    <t>Mersa Matruh</t>
  </si>
  <si>
    <t>Mauke Island</t>
  </si>
  <si>
    <t>Martha's Vineyard</t>
  </si>
  <si>
    <t>Miyake Jima</t>
  </si>
  <si>
    <t>Myrtle Beach</t>
  </si>
  <si>
    <t>MZA</t>
  </si>
  <si>
    <t>Muzaffarnagar</t>
  </si>
  <si>
    <t>MZO</t>
  </si>
  <si>
    <t>Mazar-e Sharif</t>
  </si>
  <si>
    <t>Napuka Island</t>
  </si>
  <si>
    <t>Saint Kitts and Nevis, Leeward Islands</t>
  </si>
  <si>
    <t>NGQ</t>
  </si>
  <si>
    <t>Shiquande</t>
  </si>
  <si>
    <t>Nuku Hiva</t>
  </si>
  <si>
    <t>Al Najaf</t>
  </si>
  <si>
    <t>Nuevo Laredo</t>
  </si>
  <si>
    <t>Nelson Lagoon</t>
  </si>
  <si>
    <t>Xinyuan</t>
  </si>
  <si>
    <t>San Miguel</t>
  </si>
  <si>
    <t>Santa Ana Island</t>
  </si>
  <si>
    <t>Nosara Beach</t>
  </si>
  <si>
    <t>NOP</t>
  </si>
  <si>
    <t>NOV</t>
  </si>
  <si>
    <t>Huambo</t>
  </si>
  <si>
    <t>New Plymouth</t>
  </si>
  <si>
    <t>North Ronaldsay</t>
  </si>
  <si>
    <t>Now Shahr</t>
  </si>
  <si>
    <t>Nakhon Si Thammarat</t>
  </si>
  <si>
    <t>Nuwara Eliya</t>
  </si>
  <si>
    <t>Novy Urengoy</t>
  </si>
  <si>
    <t>NVK</t>
  </si>
  <si>
    <t>Narvik</t>
  </si>
  <si>
    <t>Camp Bastion</t>
  </si>
  <si>
    <t>Long Seridan</t>
  </si>
  <si>
    <t>Yonaguni Jima</t>
  </si>
  <si>
    <t>Macedonia Former Yugoslav Republic of</t>
  </si>
  <si>
    <t>Mohe</t>
  </si>
  <si>
    <t>OHH</t>
  </si>
  <si>
    <t>Okha</t>
  </si>
  <si>
    <t>Sao Paula de Olivenca</t>
  </si>
  <si>
    <t>Wolf Point</t>
  </si>
  <si>
    <t>Old Harbor</t>
  </si>
  <si>
    <t>Olympic Dam</t>
  </si>
  <si>
    <t>Mornington Island</t>
  </si>
  <si>
    <t>Odate Noshiro</t>
  </si>
  <si>
    <t>ONQ</t>
  </si>
  <si>
    <t>Zonguldak</t>
  </si>
  <si>
    <t>Toksook Bay</t>
  </si>
  <si>
    <t>Gold Coast</t>
  </si>
  <si>
    <t>Port Lions</t>
  </si>
  <si>
    <t>North Bend</t>
  </si>
  <si>
    <t>Out Skerries</t>
  </si>
  <si>
    <t>Port au Prince</t>
  </si>
  <si>
    <t>Poza Rica</t>
  </si>
  <si>
    <t>West Palm Beach</t>
  </si>
  <si>
    <t>Punta Islita</t>
  </si>
  <si>
    <t>Painter Creek</t>
  </si>
  <si>
    <t>Puerto Carreno</t>
  </si>
  <si>
    <t>Puerto Inirida</t>
  </si>
  <si>
    <t>Pedro Bay</t>
  </si>
  <si>
    <t>Ponta Delgada</t>
  </si>
  <si>
    <t>Punta del Este</t>
  </si>
  <si>
    <t>Piedras Negras</t>
  </si>
  <si>
    <t>Puerto Maldonado</t>
  </si>
  <si>
    <t>Puerto Lempira</t>
  </si>
  <si>
    <t>Passo Fundo</t>
  </si>
  <si>
    <t>Punta Gorda</t>
  </si>
  <si>
    <t>Port Graham</t>
  </si>
  <si>
    <t>Port Harcourt</t>
  </si>
  <si>
    <t>Port Hedland</t>
  </si>
  <si>
    <t>Newport News</t>
  </si>
  <si>
    <t>Port Harcourt City</t>
  </si>
  <si>
    <t>Point Hope</t>
  </si>
  <si>
    <t>Pilot Point</t>
  </si>
  <si>
    <t>Pico Island</t>
  </si>
  <si>
    <t>Point Lay</t>
  </si>
  <si>
    <t>Puerto Jimenez</t>
  </si>
  <si>
    <t>Puka Puka</t>
  </si>
  <si>
    <t>Port Lincoln</t>
  </si>
  <si>
    <t>Port Elizabeth</t>
  </si>
  <si>
    <t>Puerto Montt</t>
  </si>
  <si>
    <t>Palma de Mallorca</t>
  </si>
  <si>
    <t>Port Moller</t>
  </si>
  <si>
    <t>Perito Moreno</t>
  </si>
  <si>
    <t>Palmerston North</t>
  </si>
  <si>
    <t>Puerto Madryn</t>
  </si>
  <si>
    <t>Phnom Penh</t>
  </si>
  <si>
    <t>Porto Alegre</t>
  </si>
  <si>
    <t>Port Gentil</t>
  </si>
  <si>
    <t>POJ</t>
  </si>
  <si>
    <t>Patos de Minas</t>
  </si>
  <si>
    <t>Port Moresby</t>
  </si>
  <si>
    <t>Puerto Plata</t>
  </si>
  <si>
    <t>Port of Spain</t>
  </si>
  <si>
    <t>President Prudente</t>
  </si>
  <si>
    <t>Pago Pago</t>
  </si>
  <si>
    <t>Puerto Princesa</t>
  </si>
  <si>
    <t>Port Protection</t>
  </si>
  <si>
    <t>Papa Westray</t>
  </si>
  <si>
    <t>Presque Isle</t>
  </si>
  <si>
    <t>Port Macquarie</t>
  </si>
  <si>
    <t>Pilot Station</t>
  </si>
  <si>
    <t>Praslin Island</t>
  </si>
  <si>
    <t>Palm Springs</t>
  </si>
  <si>
    <t>Papa Stour</t>
  </si>
  <si>
    <t>Puerto Suarez</t>
  </si>
  <si>
    <t>Port Alsworth</t>
  </si>
  <si>
    <t>Port Heiden</t>
  </si>
  <si>
    <t>Port Augusta</t>
  </si>
  <si>
    <t>Punta Cana</t>
  </si>
  <si>
    <t>Punta Arenas</t>
  </si>
  <si>
    <t>Puerto Asis</t>
  </si>
  <si>
    <t>Porto Velho</t>
  </si>
  <si>
    <t>Puerto Vallarta</t>
  </si>
  <si>
    <t>Puerto Escondido</t>
  </si>
  <si>
    <t>Porto Santo</t>
  </si>
  <si>
    <t>Playon Chico</t>
  </si>
  <si>
    <t>Puerto Ayacucho</t>
  </si>
  <si>
    <t>PZE</t>
  </si>
  <si>
    <t>Penzance</t>
  </si>
  <si>
    <t>Puerto Ordaz</t>
  </si>
  <si>
    <t>Port Sudan</t>
  </si>
  <si>
    <t>Bella Coola</t>
  </si>
  <si>
    <t>QSR</t>
  </si>
  <si>
    <t>Salerno</t>
  </si>
  <si>
    <t>Ribeirao Preto</t>
  </si>
  <si>
    <t>Rapid City</t>
  </si>
  <si>
    <t>Rarotonga Island</t>
  </si>
  <si>
    <t>RBH</t>
  </si>
  <si>
    <t>Brooks Lodge</t>
  </si>
  <si>
    <t>Rio Branco</t>
  </si>
  <si>
    <t>Richards Bay</t>
  </si>
  <si>
    <t>Roche Harbor</t>
  </si>
  <si>
    <t>Red Dog</t>
  </si>
  <si>
    <t>Red Devil</t>
  </si>
  <si>
    <t>Reggio Di Calabria</t>
  </si>
  <si>
    <t>Siem Reap</t>
  </si>
  <si>
    <t>REZ</t>
  </si>
  <si>
    <t>Resende</t>
  </si>
  <si>
    <t>Raiatea Island</t>
  </si>
  <si>
    <t>Rio Grande</t>
  </si>
  <si>
    <t>Rangiroa Island</t>
  </si>
  <si>
    <t>RGK</t>
  </si>
  <si>
    <t>Gorno-altaysk</t>
  </si>
  <si>
    <t>Rio Gallegos</t>
  </si>
  <si>
    <t>Santa Maria</t>
  </si>
  <si>
    <t>Rock Springs</t>
  </si>
  <si>
    <t>Ras al Khaimah</t>
  </si>
  <si>
    <t>Xigaze/rikaze</t>
  </si>
  <si>
    <t>Bayannur</t>
  </si>
  <si>
    <t>RLR</t>
  </si>
  <si>
    <t>Ranohira</t>
  </si>
  <si>
    <t>Marsa Alam</t>
  </si>
  <si>
    <t>Roi Et</t>
  </si>
  <si>
    <t>Northern Mariana Islands (except Guam)</t>
  </si>
  <si>
    <t>Rodrigues Island</t>
  </si>
  <si>
    <t>Rock Sound</t>
  </si>
  <si>
    <t>Russian Mission</t>
  </si>
  <si>
    <t>Fort Myers</t>
  </si>
  <si>
    <t>Rotuma Island</t>
  </si>
  <si>
    <t>Marau Island</t>
  </si>
  <si>
    <t>Rio Verde</t>
  </si>
  <si>
    <t>Rahim Yar Khan</t>
  </si>
  <si>
    <t>Santa Fe</t>
  </si>
  <si>
    <t>San Salvador</t>
  </si>
  <si>
    <t>San Pedro Sula</t>
  </si>
  <si>
    <t>Santa Barbara</t>
  </si>
  <si>
    <t>St Barthelemy</t>
  </si>
  <si>
    <t>South Bend</t>
  </si>
  <si>
    <t>San Luis Obispo</t>
  </si>
  <si>
    <t>Salisbury-Ocean City</t>
  </si>
  <si>
    <t>Prudhoe Bay/Deadhorse</t>
  </si>
  <si>
    <t>State College</t>
  </si>
  <si>
    <t>Scammon Bay</t>
  </si>
  <si>
    <t>Santiago de Compostela</t>
  </si>
  <si>
    <t>San Cristobal Island</t>
  </si>
  <si>
    <t>Santa Cruz Island</t>
  </si>
  <si>
    <t>Santiago del Estero</t>
  </si>
  <si>
    <t>Sand Point</t>
  </si>
  <si>
    <t>Santo Domingo</t>
  </si>
  <si>
    <t>Tel Aviv-yafo</t>
  </si>
  <si>
    <t>Mahe Island</t>
  </si>
  <si>
    <t>St Martin</t>
  </si>
  <si>
    <t>Sao Filipe</t>
  </si>
  <si>
    <t>Ho Chi Minh City</t>
  </si>
  <si>
    <t>St George</t>
  </si>
  <si>
    <t>Sanga Sanga</t>
  </si>
  <si>
    <t>Inda Selassie</t>
  </si>
  <si>
    <t>Nanki Shirahama</t>
  </si>
  <si>
    <t>Sal Island</t>
  </si>
  <si>
    <t>San Jose</t>
  </si>
  <si>
    <t>San Jose Cabo</t>
  </si>
  <si>
    <t>San Jose del Guaviare</t>
  </si>
  <si>
    <t>Sao Jose Dos Campos</t>
  </si>
  <si>
    <t>Sao Gabriel</t>
  </si>
  <si>
    <t>Sao Jose do Rio Preto</t>
  </si>
  <si>
    <t>San Angelo</t>
  </si>
  <si>
    <t>San Juan</t>
  </si>
  <si>
    <t>Sao Jorge Island</t>
  </si>
  <si>
    <t>St Kitts</t>
  </si>
  <si>
    <t>SKE</t>
  </si>
  <si>
    <t>Skien</t>
  </si>
  <si>
    <t>Saranac Lake</t>
  </si>
  <si>
    <t>San Luis Potosi</t>
  </si>
  <si>
    <t>St Lucia</t>
  </si>
  <si>
    <t>Sao Luiz</t>
  </si>
  <si>
    <t>Santa Maria Island</t>
  </si>
  <si>
    <t>St Michael</t>
  </si>
  <si>
    <t>Stella Maris</t>
  </si>
  <si>
    <t>Santa Marta</t>
  </si>
  <si>
    <t>Ste Marie</t>
  </si>
  <si>
    <t>Santa Ana</t>
  </si>
  <si>
    <t>Sao Nicolau Island</t>
  </si>
  <si>
    <t>Sakon Nakhon</t>
  </si>
  <si>
    <t>St Paul Island</t>
  </si>
  <si>
    <t>Santa Clara</t>
  </si>
  <si>
    <t>Solo City</t>
  </si>
  <si>
    <t>Espiritu Santo</t>
  </si>
  <si>
    <t>Show Low</t>
  </si>
  <si>
    <t>St Thomas Island</t>
  </si>
  <si>
    <t>Virgin Islands, Us</t>
  </si>
  <si>
    <t>Santa Cruz de la Palma</t>
  </si>
  <si>
    <t>San Pedro</t>
  </si>
  <si>
    <t>Wichita Falls</t>
  </si>
  <si>
    <t>Stony River</t>
  </si>
  <si>
    <t>Santa Cruz</t>
  </si>
  <si>
    <t>St Croix Island</t>
  </si>
  <si>
    <t>Sharm El-Sheikh</t>
  </si>
  <si>
    <t>M'Banza Congo</t>
  </si>
  <si>
    <t>St George Island</t>
  </si>
  <si>
    <t>Lamezia Terme</t>
  </si>
  <si>
    <t>Satu Mare</t>
  </si>
  <si>
    <t>Sun Valley</t>
  </si>
  <si>
    <t>Summer Beaver</t>
  </si>
  <si>
    <t>Sioux City</t>
  </si>
  <si>
    <t>Silver City</t>
  </si>
  <si>
    <t>St Vincent</t>
  </si>
  <si>
    <t>San Vicente del Caguan</t>
  </si>
  <si>
    <t>SVP</t>
  </si>
  <si>
    <t>Kuito</t>
  </si>
  <si>
    <t>Stevens Village</t>
  </si>
  <si>
    <t>St Maarten (dutch Part)</t>
  </si>
  <si>
    <t>Sheldon Point</t>
  </si>
  <si>
    <t>Seal Bay</t>
  </si>
  <si>
    <t>The Bight</t>
  </si>
  <si>
    <t>Fort Leonard Wood</t>
  </si>
  <si>
    <t>TBW</t>
  </si>
  <si>
    <t>Tambov</t>
  </si>
  <si>
    <t>Treasure Cay</t>
  </si>
  <si>
    <t>TCG</t>
  </si>
  <si>
    <t>Tacheng</t>
  </si>
  <si>
    <t>TEN</t>
  </si>
  <si>
    <t>Tongren</t>
  </si>
  <si>
    <t>TEQ</t>
  </si>
  <si>
    <t>Tekirdag</t>
  </si>
  <si>
    <t>Tanjung Manis</t>
  </si>
  <si>
    <t>Kuala Terengganu</t>
  </si>
  <si>
    <t>Tirgu Mures</t>
  </si>
  <si>
    <t>Tuxtla Gutierrez</t>
  </si>
  <si>
    <t>THQ</t>
  </si>
  <si>
    <t>Tianshui</t>
  </si>
  <si>
    <t>Tikehau Atoll</t>
  </si>
  <si>
    <t>Tarin Kot</t>
  </si>
  <si>
    <t>Tanjung Pandan</t>
  </si>
  <si>
    <t>Bandar Lampung</t>
  </si>
  <si>
    <t>TLY</t>
  </si>
  <si>
    <t>Plastun</t>
  </si>
  <si>
    <t>Sao Tome</t>
  </si>
  <si>
    <t>TMX</t>
  </si>
  <si>
    <t>Timimoun</t>
  </si>
  <si>
    <t>Tin City</t>
  </si>
  <si>
    <t>Tanjung Pinang</t>
  </si>
  <si>
    <t>TQL</t>
  </si>
  <si>
    <t>Tarko-Sale</t>
  </si>
  <si>
    <t>San Domino Island</t>
  </si>
  <si>
    <t>Tri-Cities Regional</t>
  </si>
  <si>
    <t>TSO</t>
  </si>
  <si>
    <t>TTU</t>
  </si>
  <si>
    <t>Tetouan</t>
  </si>
  <si>
    <t>Traverse City</t>
  </si>
  <si>
    <t>Thief River Falls</t>
  </si>
  <si>
    <t>Twin Falls</t>
  </si>
  <si>
    <t>Huangshan</t>
  </si>
  <si>
    <t>Ua Huka</t>
  </si>
  <si>
    <t>Ua Pou</t>
  </si>
  <si>
    <t>Ubon Ratchathani</t>
  </si>
  <si>
    <t>Kume Jima</t>
  </si>
  <si>
    <t>ULD</t>
  </si>
  <si>
    <t>Ulundi</t>
  </si>
  <si>
    <t>Al Ula</t>
  </si>
  <si>
    <t>Ujung Pandang</t>
  </si>
  <si>
    <t>URE</t>
  </si>
  <si>
    <t>Kuressaare</t>
  </si>
  <si>
    <t>Surat Thani</t>
  </si>
  <si>
    <t>Koh Samui</t>
  </si>
  <si>
    <t>Udon Thani</t>
  </si>
  <si>
    <t>Blue Mountain</t>
  </si>
  <si>
    <t>Con Dao</t>
  </si>
  <si>
    <t>Vitoria Da Conquista</t>
  </si>
  <si>
    <t>Dong Hoi</t>
  </si>
  <si>
    <t>Victoria Falls</t>
  </si>
  <si>
    <t>VHC</t>
  </si>
  <si>
    <t>Saurimo</t>
  </si>
  <si>
    <t>El Vigia</t>
  </si>
  <si>
    <t>Vinh City</t>
  </si>
  <si>
    <t>Virgin Gorda</t>
  </si>
  <si>
    <t>VIT</t>
  </si>
  <si>
    <t>Villa Gesell</t>
  </si>
  <si>
    <t>Port Vila</t>
  </si>
  <si>
    <t>VLV</t>
  </si>
  <si>
    <t>Valera</t>
  </si>
  <si>
    <t>Villa Mercedes</t>
  </si>
  <si>
    <t>VPG</t>
  </si>
  <si>
    <t>Vipingo</t>
  </si>
  <si>
    <t>Vila Real</t>
  </si>
  <si>
    <t>Veliky Ustyug</t>
  </si>
  <si>
    <t>Sao Vicente Island</t>
  </si>
  <si>
    <t>Wadi al Dawaser</t>
  </si>
  <si>
    <t>Wagga Wagga</t>
  </si>
  <si>
    <t>Wallis Island</t>
  </si>
  <si>
    <t>Meyers Chuck</t>
  </si>
  <si>
    <t>White Mountain</t>
  </si>
  <si>
    <t>WMR</t>
  </si>
  <si>
    <t>Mananara Avaratra</t>
  </si>
  <si>
    <t>Wunnummin Lake</t>
  </si>
  <si>
    <t>South Naknek</t>
  </si>
  <si>
    <t>Wuhai</t>
  </si>
  <si>
    <t>WUZ</t>
  </si>
  <si>
    <t>Wuzhou</t>
  </si>
  <si>
    <t>Walvis Bay</t>
  </si>
  <si>
    <t>Whale Pass</t>
  </si>
  <si>
    <t>Wanzhou</t>
  </si>
  <si>
    <t>West Yellowstone</t>
  </si>
  <si>
    <t>Bearskin Lake</t>
  </si>
  <si>
    <t>Christmas Island, Indian Ocean</t>
  </si>
  <si>
    <t>Xiangyang</t>
  </si>
  <si>
    <t>XFW</t>
  </si>
  <si>
    <t>Xi'an</t>
  </si>
  <si>
    <t>Xieng Khouang</t>
  </si>
  <si>
    <t>South Caicos</t>
  </si>
  <si>
    <t>Anahim Lake</t>
  </si>
  <si>
    <t>Arctic Bay</t>
  </si>
  <si>
    <t>Cat Lake</t>
  </si>
  <si>
    <t>Fort Frances</t>
  </si>
  <si>
    <t>Angling Lake</t>
  </si>
  <si>
    <t>St Anthony</t>
  </si>
  <si>
    <t>Pelly Bay</t>
  </si>
  <si>
    <t>Baie Comeau</t>
  </si>
  <si>
    <t>Uranium City</t>
  </si>
  <si>
    <t>Baker Lake</t>
  </si>
  <si>
    <t>Campbell River</t>
  </si>
  <si>
    <t>Bedwell Harbor</t>
  </si>
  <si>
    <t>Blanc Sablon</t>
  </si>
  <si>
    <t>Cambridge Bay</t>
  </si>
  <si>
    <t>Cortes Bay</t>
  </si>
  <si>
    <t>Colville Lake</t>
  </si>
  <si>
    <t>Kugluktuk Coppermine</t>
  </si>
  <si>
    <t>Chesterfield Inlet</t>
  </si>
  <si>
    <t>Yuncheng</t>
  </si>
  <si>
    <t>Clyde River</t>
  </si>
  <si>
    <t>Dawson City</t>
  </si>
  <si>
    <t>Deer Lake</t>
  </si>
  <si>
    <t>YDL</t>
  </si>
  <si>
    <t>Dease Lake</t>
  </si>
  <si>
    <t>Dawson Creek</t>
  </si>
  <si>
    <t>Desolation Sound</t>
  </si>
  <si>
    <t>Fort Severn</t>
  </si>
  <si>
    <t>Fort Albany</t>
  </si>
  <si>
    <t>Fort Hope</t>
  </si>
  <si>
    <t>Snare Lake</t>
  </si>
  <si>
    <t>Flin Flon</t>
  </si>
  <si>
    <t>Fort Simpson</t>
  </si>
  <si>
    <t>Fox Harbour</t>
  </si>
  <si>
    <t>Gorge Harbor</t>
  </si>
  <si>
    <t>Ganges Harbor</t>
  </si>
  <si>
    <t>Fort Good Hope</t>
  </si>
  <si>
    <t>La Grande</t>
  </si>
  <si>
    <t>Iles de la Madeleine</t>
  </si>
  <si>
    <t>Havre St Pierre</t>
  </si>
  <si>
    <t>Grise Fiord</t>
  </si>
  <si>
    <t>Port Hope Simpson</t>
  </si>
  <si>
    <t>Gjoa Haven</t>
  </si>
  <si>
    <t>Hay River</t>
  </si>
  <si>
    <t>Pond Inlet</t>
  </si>
  <si>
    <t>Kimmirut/Lake Harbour</t>
  </si>
  <si>
    <t>Wha Ti Lac la Martre</t>
  </si>
  <si>
    <t>Lansdowne House</t>
  </si>
  <si>
    <t>Montagne Harbor</t>
  </si>
  <si>
    <t>Mary's Harbour</t>
  </si>
  <si>
    <t>Fort Mcmurray</t>
  </si>
  <si>
    <t>Port Mcneil</t>
  </si>
  <si>
    <t>Mansons Landing</t>
  </si>
  <si>
    <t>Yanbu al Bahr</t>
  </si>
  <si>
    <t>Points North Landing</t>
  </si>
  <si>
    <t>North Spirit Lake</t>
  </si>
  <si>
    <t>Old Crow</t>
  </si>
  <si>
    <t>High Level</t>
  </si>
  <si>
    <t>Rainbow Lake</t>
  </si>
  <si>
    <t>Prince Albert</t>
  </si>
  <si>
    <t>Pickle Lake</t>
  </si>
  <si>
    <t>Prince Rupert</t>
  </si>
  <si>
    <t>Pender Harbor</t>
  </si>
  <si>
    <t>Powell River</t>
  </si>
  <si>
    <t>Fort Chipewyan</t>
  </si>
  <si>
    <t>The Pas</t>
  </si>
  <si>
    <t>YQF</t>
  </si>
  <si>
    <t>Red Deer</t>
  </si>
  <si>
    <t>Quadra Island</t>
  </si>
  <si>
    <t>Thunder Bay</t>
  </si>
  <si>
    <t>Grande Prairie</t>
  </si>
  <si>
    <t>Rae Lakes</t>
  </si>
  <si>
    <t>Refuge Cove</t>
  </si>
  <si>
    <t>Red Lake</t>
  </si>
  <si>
    <t>Stuart Island</t>
  </si>
  <si>
    <t>Rankin Inlet</t>
  </si>
  <si>
    <t>Stony Rapids</t>
  </si>
  <si>
    <t>Lutselke Snowdrift</t>
  </si>
  <si>
    <t>St John</t>
  </si>
  <si>
    <t>Sachs Harbour</t>
  </si>
  <si>
    <t>Cape Dorset</t>
  </si>
  <si>
    <t>Sullivan Bay</t>
  </si>
  <si>
    <t>Big Trout Lake</t>
  </si>
  <si>
    <t>YTM</t>
  </si>
  <si>
    <t>Mont Tremblant</t>
  </si>
  <si>
    <t>YTY</t>
  </si>
  <si>
    <t>Yangzhou</t>
  </si>
  <si>
    <t>Yushu</t>
  </si>
  <si>
    <t>Repulse Bay</t>
  </si>
  <si>
    <t>Hall Beach</t>
  </si>
  <si>
    <t>Val D'Or</t>
  </si>
  <si>
    <t>Norman Wells</t>
  </si>
  <si>
    <t>Williams Lake</t>
  </si>
  <si>
    <t>Williams Harbour</t>
  </si>
  <si>
    <t>Medicine Hat</t>
  </si>
  <si>
    <t>Fort St John</t>
  </si>
  <si>
    <t>Sioux Lookout</t>
  </si>
  <si>
    <t>Whale Cove</t>
  </si>
  <si>
    <t>Prince George</t>
  </si>
  <si>
    <t>North Bay</t>
  </si>
  <si>
    <t>Fort Nelson</t>
  </si>
  <si>
    <t>Lynn Lake</t>
  </si>
  <si>
    <t>Goose Bay</t>
  </si>
  <si>
    <t>St Johns</t>
  </si>
  <si>
    <t>Mont Joli</t>
  </si>
  <si>
    <t>Coral Harbour</t>
  </si>
  <si>
    <t>Port Hardy</t>
  </si>
  <si>
    <t>YZY</t>
  </si>
  <si>
    <t>Zhangye</t>
  </si>
  <si>
    <t>Chah Bahar</t>
  </si>
  <si>
    <t>Bella Bella</t>
  </si>
  <si>
    <t>East Main</t>
  </si>
  <si>
    <t>Fond du Lac</t>
  </si>
  <si>
    <t>Fort Mcpherson</t>
  </si>
  <si>
    <t>Tulita Fort Norman</t>
  </si>
  <si>
    <t>La Tabatiere</t>
  </si>
  <si>
    <t>Sachigo Lake</t>
  </si>
  <si>
    <t>Round Lake</t>
  </si>
  <si>
    <t>Sandy Lake</t>
  </si>
  <si>
    <t>Tete-a-La Baleine</t>
  </si>
  <si>
    <t>Zakinthos Island</t>
  </si>
  <si>
    <t>ZTU</t>
  </si>
  <si>
    <t>Zaqatala</t>
  </si>
  <si>
    <t>Churchill Falls</t>
  </si>
  <si>
    <t>Wollaston Lake</t>
  </si>
  <si>
    <t>Airline Home City Code</t>
  </si>
  <si>
    <t>Airport Code</t>
  </si>
  <si>
    <t>Country Name</t>
  </si>
  <si>
    <t>Country Code</t>
  </si>
  <si>
    <t>Connections at Destination Airport</t>
  </si>
  <si>
    <t>Point-to-Point</t>
  </si>
  <si>
    <t>Connections Home Airport</t>
  </si>
  <si>
    <t>Average Oneway Fare (USD) by Class</t>
  </si>
  <si>
    <t>Two Way Passengers by Class</t>
  </si>
  <si>
    <t>Traffic Forecast</t>
  </si>
  <si>
    <t>Average</t>
  </si>
  <si>
    <t>Revenue</t>
  </si>
  <si>
    <t>Total Revenue</t>
  </si>
  <si>
    <t>5) Demand on double connections has been excluded.</t>
  </si>
  <si>
    <t>CNX HUB</t>
  </si>
  <si>
    <t xml:space="preserve">% Share </t>
  </si>
  <si>
    <t>London Heathrow</t>
  </si>
  <si>
    <t>CITY CODE</t>
  </si>
  <si>
    <t>CITY NAME</t>
  </si>
  <si>
    <t>COUNTRY</t>
  </si>
  <si>
    <t>Direct</t>
  </si>
  <si>
    <t>Indirect</t>
  </si>
  <si>
    <t>Share</t>
  </si>
  <si>
    <t>Beyond</t>
  </si>
  <si>
    <t>For OAG Analyser</t>
  </si>
  <si>
    <t>Markets</t>
  </si>
  <si>
    <t>Flight</t>
  </si>
  <si>
    <t>From</t>
  </si>
  <si>
    <t>To</t>
  </si>
  <si>
    <t>Acft</t>
  </si>
  <si>
    <t>Arrival Day</t>
  </si>
  <si>
    <t>Flt time</t>
  </si>
  <si>
    <t>Airline</t>
  </si>
  <si>
    <t>Flight No.</t>
  </si>
  <si>
    <t>Dep</t>
  </si>
  <si>
    <t>Arr</t>
  </si>
  <si>
    <t>Dep Time</t>
  </si>
  <si>
    <t>Arr Time</t>
  </si>
  <si>
    <t>Day Ops</t>
  </si>
  <si>
    <t>Flt Time</t>
  </si>
  <si>
    <t>Adj Time</t>
  </si>
  <si>
    <t>Vel</t>
  </si>
  <si>
    <t>Time</t>
  </si>
  <si>
    <t>Flying Time</t>
  </si>
  <si>
    <t>Dist (km)</t>
  </si>
  <si>
    <t>A/C</t>
  </si>
  <si>
    <t>Text String Generator</t>
  </si>
  <si>
    <t>Transit Points</t>
  </si>
  <si>
    <t>Text String for OAG/Sabre</t>
  </si>
  <si>
    <t>Airport codes only!</t>
  </si>
  <si>
    <t>For Sabre</t>
  </si>
  <si>
    <t>Either create separate Sabre file for Point to Point demand or include demand in one of the files from below</t>
  </si>
  <si>
    <t>GNB</t>
  </si>
  <si>
    <t>Grenoble</t>
  </si>
  <si>
    <t>Indirect Pax</t>
  </si>
  <si>
    <t>Stimulation</t>
  </si>
  <si>
    <t>Connecting Beyond Berlin - Fare and Booking Data</t>
  </si>
  <si>
    <t xml:space="preserve">US cities served from oslo </t>
  </si>
  <si>
    <t>Norwegian Air Shuttle</t>
  </si>
  <si>
    <t>SAS Scandinavian Airlines</t>
  </si>
  <si>
    <t>United Airlines</t>
  </si>
  <si>
    <t>U.S. DoT data</t>
  </si>
  <si>
    <t>CY2002</t>
  </si>
  <si>
    <t>CY2003</t>
  </si>
  <si>
    <t>CY2004</t>
  </si>
  <si>
    <t>CY2005</t>
  </si>
  <si>
    <t>CY2006</t>
  </si>
  <si>
    <t>CY2007</t>
  </si>
  <si>
    <t>CY2008</t>
  </si>
  <si>
    <t>CY2009</t>
  </si>
  <si>
    <t>CY2010</t>
  </si>
  <si>
    <t>CY2011</t>
  </si>
  <si>
    <t>CY2012</t>
  </si>
  <si>
    <t>CAGR 2002-2012</t>
  </si>
  <si>
    <t>Norway - US</t>
  </si>
  <si>
    <t>USA-OSL</t>
  </si>
  <si>
    <t>San Jose Intl</t>
  </si>
  <si>
    <t>787-800</t>
  </si>
  <si>
    <t>Config</t>
  </si>
  <si>
    <t>36/177</t>
  </si>
  <si>
    <t>Airport</t>
  </si>
  <si>
    <t>North America</t>
  </si>
  <si>
    <t>1510</t>
  </si>
  <si>
    <t>1425</t>
  </si>
  <si>
    <t>1550</t>
  </si>
  <si>
    <t>1135</t>
  </si>
  <si>
    <t>1600</t>
  </si>
  <si>
    <t>10:35</t>
  </si>
  <si>
    <t>1345</t>
  </si>
  <si>
    <t>1125</t>
  </si>
  <si>
    <t>1220</t>
  </si>
  <si>
    <t>1400</t>
  </si>
  <si>
    <t>1655</t>
  </si>
  <si>
    <t>Mod Dest</t>
  </si>
  <si>
    <t>SJC Catch</t>
  </si>
  <si>
    <t>Delta</t>
  </si>
  <si>
    <t>SZV</t>
  </si>
  <si>
    <t>50000-100000</t>
  </si>
  <si>
    <t>&gt; 100000</t>
  </si>
  <si>
    <t>5000-50000</t>
  </si>
  <si>
    <t>&lt;5000</t>
  </si>
  <si>
    <t>*** should really do Gaussian curve</t>
  </si>
  <si>
    <t>Pax</t>
  </si>
  <si>
    <t xml:space="preserve">Sabre / AvPorts </t>
  </si>
  <si>
    <t>Sabre Total (SFO,OAK,SJC)</t>
  </si>
  <si>
    <t>CAGR 13-15</t>
  </si>
  <si>
    <t>SJC Service Area</t>
  </si>
  <si>
    <t>Visitors</t>
  </si>
  <si>
    <t>Residents</t>
  </si>
  <si>
    <t>Primary</t>
  </si>
  <si>
    <t>Secondary</t>
  </si>
  <si>
    <t>Contested</t>
  </si>
  <si>
    <t xml:space="preserve">SJC </t>
  </si>
  <si>
    <t>All</t>
  </si>
  <si>
    <t>Month</t>
  </si>
  <si>
    <t>Sub Total</t>
  </si>
  <si>
    <t>SFO-TYO</t>
  </si>
  <si>
    <t>SFO-BJS</t>
  </si>
  <si>
    <t>Frequencies</t>
  </si>
  <si>
    <t>SJC share</t>
  </si>
  <si>
    <t>SJC-TYO</t>
  </si>
  <si>
    <t>SJC-BJS</t>
  </si>
  <si>
    <t>Share of Bay Area</t>
  </si>
  <si>
    <t>Capacity Share</t>
  </si>
  <si>
    <t>Ethnicity</t>
  </si>
  <si>
    <t>Filipino</t>
  </si>
  <si>
    <t>Alameda</t>
  </si>
  <si>
    <t>Contra Costa</t>
  </si>
  <si>
    <t xml:space="preserve">Marin </t>
  </si>
  <si>
    <t>Napa</t>
  </si>
  <si>
    <t>San Benito</t>
  </si>
  <si>
    <t>San Joaquin</t>
  </si>
  <si>
    <t>San Mateo</t>
  </si>
  <si>
    <t>Solano</t>
  </si>
  <si>
    <t>Sonoma</t>
  </si>
  <si>
    <t>Stanislaus</t>
  </si>
  <si>
    <t>County</t>
  </si>
  <si>
    <t>CSA County</t>
  </si>
  <si>
    <t>Japanese</t>
  </si>
  <si>
    <t xml:space="preserve">India </t>
  </si>
  <si>
    <t>South Korean</t>
  </si>
  <si>
    <t>Vietnamese</t>
  </si>
  <si>
    <t>Other Asian</t>
  </si>
  <si>
    <t>Hispanic</t>
  </si>
  <si>
    <t>SJC S/A residents</t>
  </si>
  <si>
    <t>Visitor</t>
  </si>
  <si>
    <t>Resident</t>
  </si>
  <si>
    <t>As proportion of pop</t>
  </si>
  <si>
    <t>Population factor</t>
  </si>
  <si>
    <t>Assuming 40% share</t>
  </si>
  <si>
    <t>Leakage</t>
  </si>
  <si>
    <t>SJC Leakage</t>
  </si>
  <si>
    <t>Total Japanese Residents</t>
  </si>
  <si>
    <t>Local</t>
  </si>
  <si>
    <t>PTF</t>
  </si>
  <si>
    <t>China Leakage</t>
  </si>
  <si>
    <t>Business</t>
  </si>
  <si>
    <t>Leisure</t>
  </si>
  <si>
    <t>Bay Area firms with Affiliates in Foreign Countries</t>
  </si>
  <si>
    <t>Foreign Firms with Affiliates in the Bay Area</t>
  </si>
  <si>
    <t>Leisure/VFR</t>
  </si>
  <si>
    <t>Point to Point Total</t>
  </si>
  <si>
    <t>SJC DEMAND</t>
  </si>
  <si>
    <t>Freq Share</t>
  </si>
  <si>
    <t>Freq</t>
  </si>
  <si>
    <t>Capacity</t>
  </si>
  <si>
    <t>Unemployment 2010</t>
  </si>
  <si>
    <t>Personal Income</t>
  </si>
  <si>
    <t>CAGR 10-13</t>
  </si>
  <si>
    <t>Resident Multiplier</t>
  </si>
  <si>
    <t>Business Multiplier</t>
  </si>
  <si>
    <t>Catchment</t>
  </si>
  <si>
    <t>Total Leisure/VFR</t>
  </si>
  <si>
    <t>Point to Point</t>
  </si>
  <si>
    <t xml:space="preserve">    Primary</t>
  </si>
  <si>
    <t xml:space="preserve">    Secondary</t>
  </si>
  <si>
    <t xml:space="preserve">    Contested</t>
  </si>
  <si>
    <t xml:space="preserve">    O&amp;Ds with Direct Competition</t>
  </si>
  <si>
    <t xml:space="preserve">    O&amp;Ds with No Direct Competition</t>
  </si>
  <si>
    <t>Total Point to Point</t>
  </si>
  <si>
    <t>% of Annual Demand Between January and December 3)</t>
  </si>
  <si>
    <t>Demand Between January and December in 2015 (000s)</t>
  </si>
  <si>
    <r>
      <t>Base Annual Demand (000s)</t>
    </r>
    <r>
      <rPr>
        <b/>
        <vertAlign val="superscript"/>
        <sz val="11"/>
        <color indexed="9"/>
        <rFont val="GE Inspira"/>
        <family val="2"/>
      </rPr>
      <t xml:space="preserve"> 1)</t>
    </r>
  </si>
  <si>
    <r>
      <t xml:space="preserve">Compound Growth to 2015 </t>
    </r>
    <r>
      <rPr>
        <b/>
        <vertAlign val="superscript"/>
        <sz val="11"/>
        <color indexed="9"/>
        <rFont val="GE Inspira"/>
        <family val="2"/>
      </rPr>
      <t>2)</t>
    </r>
  </si>
  <si>
    <r>
      <t xml:space="preserve">Stimulation due to Direct Service </t>
    </r>
    <r>
      <rPr>
        <b/>
        <vertAlign val="superscript"/>
        <sz val="11"/>
        <color indexed="9"/>
        <rFont val="GE Inspira"/>
        <family val="2"/>
      </rPr>
      <t>3)</t>
    </r>
  </si>
  <si>
    <r>
      <t xml:space="preserve">Connecting at SJC </t>
    </r>
    <r>
      <rPr>
        <b/>
        <u/>
        <vertAlign val="superscript"/>
        <sz val="11"/>
        <color rgb="FF002060"/>
        <rFont val="GE Inspira"/>
        <family val="2"/>
      </rPr>
      <t>5)</t>
    </r>
  </si>
  <si>
    <t>Californian Economic Forecasts (Caltran)</t>
  </si>
  <si>
    <r>
      <rPr>
        <i/>
        <vertAlign val="superscript"/>
        <sz val="11.5"/>
        <color rgb="FF002060"/>
        <rFont val="GE Inspira"/>
        <family val="2"/>
      </rPr>
      <t>1)</t>
    </r>
    <r>
      <rPr>
        <i/>
        <sz val="11.5"/>
        <color rgb="FF002060"/>
        <rFont val="GE Inspira"/>
        <family val="2"/>
      </rPr>
      <t xml:space="preserve"> Demand on double connections excluded.</t>
    </r>
  </si>
  <si>
    <r>
      <rPr>
        <i/>
        <vertAlign val="superscript"/>
        <sz val="11.5"/>
        <color rgb="FF002060"/>
        <rFont val="GE Inspira"/>
        <family val="2"/>
      </rPr>
      <t>2)</t>
    </r>
    <r>
      <rPr>
        <i/>
        <sz val="11.5"/>
        <color rgb="FF002060"/>
        <rFont val="GE Inspira"/>
        <family val="2"/>
      </rPr>
      <t xml:space="preserve"> Based on QSI model.</t>
    </r>
  </si>
  <si>
    <t>Hong Kong (sar)</t>
  </si>
  <si>
    <r>
      <t xml:space="preserve">Annual Demand in 2015 </t>
    </r>
    <r>
      <rPr>
        <b/>
        <vertAlign val="superscript"/>
        <sz val="11.5"/>
        <color indexed="9"/>
        <rFont val="Century Gothic"/>
        <family val="2"/>
      </rPr>
      <t>1)</t>
    </r>
  </si>
  <si>
    <r>
      <t xml:space="preserve">HU's Annual Share </t>
    </r>
    <r>
      <rPr>
        <b/>
        <vertAlign val="superscript"/>
        <sz val="11.5"/>
        <color indexed="9"/>
        <rFont val="Century Gothic"/>
        <family val="2"/>
      </rPr>
      <t>2)</t>
    </r>
  </si>
  <si>
    <t>ANA Share</t>
  </si>
  <si>
    <t>Jun13-Apr14</t>
  </si>
  <si>
    <t>Total Segment</t>
  </si>
  <si>
    <t>O&amp;D</t>
  </si>
  <si>
    <t>Connex</t>
  </si>
  <si>
    <r>
      <t>Compound Growth Rate</t>
    </r>
    <r>
      <rPr>
        <b/>
        <vertAlign val="superscript"/>
        <sz val="11"/>
        <color indexed="9"/>
        <rFont val="GE Inspira"/>
        <family val="2"/>
      </rPr>
      <t xml:space="preserve"> 2)</t>
    </r>
  </si>
  <si>
    <t>PPDEW</t>
  </si>
  <si>
    <t>PTEW</t>
  </si>
  <si>
    <t>Connecting Pax</t>
  </si>
  <si>
    <t>Connecting at SJC</t>
  </si>
  <si>
    <t>Point to Point Breakdown</t>
  </si>
  <si>
    <t>xxx</t>
  </si>
  <si>
    <t>yyy</t>
  </si>
  <si>
    <t>zzz</t>
  </si>
  <si>
    <t>other</t>
  </si>
  <si>
    <t>Business/Premium</t>
  </si>
  <si>
    <t>Economy</t>
  </si>
  <si>
    <t>LHR/SJC time difference</t>
  </si>
  <si>
    <t>Turnaround time SJC</t>
  </si>
  <si>
    <t>LHR-SJC</t>
  </si>
  <si>
    <t>Benchmarks US-LHR</t>
  </si>
  <si>
    <t>Benchmarks LHR-US</t>
  </si>
  <si>
    <t>SJC-LHR</t>
  </si>
  <si>
    <t>Air New Zealand</t>
  </si>
  <si>
    <t>001</t>
  </si>
  <si>
    <t>1615</t>
  </si>
  <si>
    <t>1935</t>
  </si>
  <si>
    <t>11:20</t>
  </si>
  <si>
    <t>American Airlines</t>
  </si>
  <si>
    <t>109</t>
  </si>
  <si>
    <t>1215</t>
  </si>
  <si>
    <t>1535</t>
  </si>
  <si>
    <t>135</t>
  </si>
  <si>
    <t>1715</t>
  </si>
  <si>
    <t>11:15</t>
  </si>
  <si>
    <t>British Airways</t>
  </si>
  <si>
    <t>049</t>
  </si>
  <si>
    <t>1530</t>
  </si>
  <si>
    <t>1705</t>
  </si>
  <si>
    <t>09:35</t>
  </si>
  <si>
    <t>053</t>
  </si>
  <si>
    <t>0940</t>
  </si>
  <si>
    <t>1115</t>
  </si>
  <si>
    <t>0955</t>
  </si>
  <si>
    <t>1130</t>
  </si>
  <si>
    <t>269</t>
  </si>
  <si>
    <t>1915</t>
  </si>
  <si>
    <t>11:00</t>
  </si>
  <si>
    <t>273</t>
  </si>
  <si>
    <t>1525</t>
  </si>
  <si>
    <t>1835</t>
  </si>
  <si>
    <t>11:10</t>
  </si>
  <si>
    <t>1845</t>
  </si>
  <si>
    <t>275</t>
  </si>
  <si>
    <t>1650</t>
  </si>
  <si>
    <t>1920</t>
  </si>
  <si>
    <t>10:30</t>
  </si>
  <si>
    <t>283</t>
  </si>
  <si>
    <t>0935</t>
  </si>
  <si>
    <t>1240</t>
  </si>
  <si>
    <t>11:05</t>
  </si>
  <si>
    <t>285</t>
  </si>
  <si>
    <t>1120</t>
  </si>
  <si>
    <t>1435</t>
  </si>
  <si>
    <t>287</t>
  </si>
  <si>
    <t>1405</t>
  </si>
  <si>
    <t>10:50</t>
  </si>
  <si>
    <t>Delta Air Lines</t>
  </si>
  <si>
    <t>35</t>
  </si>
  <si>
    <t>1545</t>
  </si>
  <si>
    <t>2001</t>
  </si>
  <si>
    <t>12:16</t>
  </si>
  <si>
    <t>36</t>
  </si>
  <si>
    <t>1305</t>
  </si>
  <si>
    <t>1520</t>
  </si>
  <si>
    <t>10:15</t>
  </si>
  <si>
    <t>900</t>
  </si>
  <si>
    <t>1025</t>
  </si>
  <si>
    <t>1315</t>
  </si>
  <si>
    <t>931</t>
  </si>
  <si>
    <t>1335</t>
  </si>
  <si>
    <t>1640</t>
  </si>
  <si>
    <t>935</t>
  </si>
  <si>
    <t>1035</t>
  </si>
  <si>
    <t>Virgin Atlantic Airways</t>
  </si>
  <si>
    <t>007</t>
  </si>
  <si>
    <t>019</t>
  </si>
  <si>
    <t>023</t>
  </si>
  <si>
    <t>1235</t>
  </si>
  <si>
    <t>1605</t>
  </si>
  <si>
    <t>11:30</t>
  </si>
  <si>
    <t>041</t>
  </si>
  <si>
    <t>1855</t>
  </si>
  <si>
    <t>002</t>
  </si>
  <si>
    <t>108</t>
  </si>
  <si>
    <t>1750</t>
  </si>
  <si>
    <t>1225</t>
  </si>
  <si>
    <t>136</t>
  </si>
  <si>
    <t>1945</t>
  </si>
  <si>
    <t>1420</t>
  </si>
  <si>
    <t>048</t>
  </si>
  <si>
    <t>1230</t>
  </si>
  <si>
    <t>09:15</t>
  </si>
  <si>
    <t>052</t>
  </si>
  <si>
    <t>1340</t>
  </si>
  <si>
    <t>0655</t>
  </si>
  <si>
    <t>0710</t>
  </si>
  <si>
    <t>09:10</t>
  </si>
  <si>
    <t>0715</t>
  </si>
  <si>
    <t>268</t>
  </si>
  <si>
    <t>2130</t>
  </si>
  <si>
    <t>272</t>
  </si>
  <si>
    <t>2035</t>
  </si>
  <si>
    <t>274</t>
  </si>
  <si>
    <t>2125</t>
  </si>
  <si>
    <t>10:00</t>
  </si>
  <si>
    <t>282</t>
  </si>
  <si>
    <t>1005</t>
  </si>
  <si>
    <t>284</t>
  </si>
  <si>
    <t>1100</t>
  </si>
  <si>
    <t>10:20</t>
  </si>
  <si>
    <t>286</t>
  </si>
  <si>
    <t>1900</t>
  </si>
  <si>
    <t>34</t>
  </si>
  <si>
    <t>2055</t>
  </si>
  <si>
    <t>10:55</t>
  </si>
  <si>
    <t>37</t>
  </si>
  <si>
    <t>1300</t>
  </si>
  <si>
    <t>09:40</t>
  </si>
  <si>
    <t>901</t>
  </si>
  <si>
    <t>1255</t>
  </si>
  <si>
    <t>930</t>
  </si>
  <si>
    <t>934</t>
  </si>
  <si>
    <t>1930</t>
  </si>
  <si>
    <t>008</t>
  </si>
  <si>
    <t>020</t>
  </si>
  <si>
    <t>1205</t>
  </si>
  <si>
    <t>024</t>
  </si>
  <si>
    <t>2220</t>
  </si>
  <si>
    <t>042</t>
  </si>
  <si>
    <t>10:40</t>
  </si>
  <si>
    <t>2155</t>
  </si>
  <si>
    <t>1635</t>
  </si>
  <si>
    <t>35/25/154</t>
  </si>
  <si>
    <t>Club/Plus WT/WT</t>
  </si>
  <si>
    <r>
      <t xml:space="preserve">LHR is 8 hours </t>
    </r>
    <r>
      <rPr>
        <i/>
        <sz val="10"/>
        <color rgb="FF002060"/>
        <rFont val="GE Inspira"/>
        <family val="2"/>
      </rPr>
      <t xml:space="preserve">ahead </t>
    </r>
    <r>
      <rPr>
        <sz val="10"/>
        <color rgb="FF002060"/>
        <rFont val="GE Inspira"/>
        <family val="2"/>
      </rPr>
      <t xml:space="preserve">of SJC in July </t>
    </r>
  </si>
  <si>
    <t>Schedules @LHR</t>
  </si>
  <si>
    <t>LHR-----XXX WAVES</t>
  </si>
  <si>
    <t>LHR-----&gt;Our Network Europe</t>
  </si>
  <si>
    <t>LHR-----&gt;Our Network ASIA</t>
  </si>
  <si>
    <t>LHR-----&gt;Our Network ME</t>
  </si>
  <si>
    <t>LHR-----&gt;Our Network Africa</t>
  </si>
  <si>
    <t>Departure</t>
  </si>
  <si>
    <t>7-8</t>
  </si>
  <si>
    <t>21-22</t>
  </si>
  <si>
    <t>22-23</t>
  </si>
  <si>
    <t>8-9</t>
  </si>
  <si>
    <t>13-14</t>
  </si>
  <si>
    <t>19-20</t>
  </si>
  <si>
    <t>10-11</t>
  </si>
  <si>
    <t>14-15</t>
  </si>
  <si>
    <t>18-19</t>
  </si>
  <si>
    <t>16-17</t>
  </si>
  <si>
    <t>20-21</t>
  </si>
  <si>
    <t>9-10</t>
  </si>
  <si>
    <t>17-18</t>
  </si>
  <si>
    <t>15-16</t>
  </si>
  <si>
    <t>11-12</t>
  </si>
  <si>
    <t>12-13</t>
  </si>
  <si>
    <t>6-7</t>
  </si>
  <si>
    <t>XXX ------- LHR WAVES</t>
  </si>
  <si>
    <t>Our Network Europe------&gt;LHR</t>
  </si>
  <si>
    <t>Our Network Asia------&gt;LHR</t>
  </si>
  <si>
    <t>Our Network ME------&gt;LHR</t>
  </si>
  <si>
    <t>Our Network Africa------&gt;LHR</t>
  </si>
  <si>
    <t>Arrival</t>
  </si>
  <si>
    <t>5-6</t>
  </si>
  <si>
    <t>23-24</t>
  </si>
  <si>
    <t>END</t>
  </si>
  <si>
    <t>11.00</t>
  </si>
  <si>
    <t>10.25</t>
  </si>
  <si>
    <t>MCT 90 MIN</t>
  </si>
  <si>
    <t>&lt;&lt;</t>
  </si>
  <si>
    <t>&lt;&lt;BA WEBSITE</t>
  </si>
  <si>
    <t>Connecting at LHR</t>
  </si>
  <si>
    <r>
      <t xml:space="preserve">BA's Annual Share </t>
    </r>
    <r>
      <rPr>
        <b/>
        <vertAlign val="superscript"/>
        <sz val="11.5"/>
        <color theme="0"/>
        <rFont val="GE Inspira"/>
        <family val="2"/>
      </rPr>
      <t>2)</t>
    </r>
  </si>
  <si>
    <r>
      <t xml:space="preserve">Annual Demand YE 2016 </t>
    </r>
    <r>
      <rPr>
        <b/>
        <vertAlign val="superscript"/>
        <sz val="11.5"/>
        <color indexed="9"/>
        <rFont val="GE Inspira"/>
        <family val="2"/>
      </rPr>
      <t>1)</t>
    </r>
  </si>
  <si>
    <r>
      <t xml:space="preserve">BA's Annual Share </t>
    </r>
    <r>
      <rPr>
        <b/>
        <vertAlign val="superscript"/>
        <sz val="11.5"/>
        <color indexed="9"/>
        <rFont val="GE Inspira"/>
        <family val="2"/>
      </rPr>
      <t>2)</t>
    </r>
  </si>
  <si>
    <r>
      <t xml:space="preserve">BA's Capture Rate </t>
    </r>
    <r>
      <rPr>
        <b/>
        <vertAlign val="superscript"/>
        <sz val="11"/>
        <color indexed="9"/>
        <rFont val="GE Inspira"/>
        <family val="2"/>
      </rPr>
      <t>4)</t>
    </r>
  </si>
  <si>
    <r>
      <t xml:space="preserve">Connecting at LHR </t>
    </r>
    <r>
      <rPr>
        <b/>
        <u/>
        <vertAlign val="superscript"/>
        <sz val="11"/>
        <color rgb="FF002060"/>
        <rFont val="GE Inspira"/>
        <family val="2"/>
      </rPr>
      <t>5)</t>
    </r>
  </si>
  <si>
    <t>Annual Demand              YE 2016                (000s)</t>
  </si>
  <si>
    <t>Schedule Options: B787-800</t>
  </si>
  <si>
    <t>Local time LHR</t>
  </si>
  <si>
    <t>FROM</t>
  </si>
  <si>
    <t>VIA</t>
  </si>
  <si>
    <t>Include?</t>
  </si>
  <si>
    <t>Africa : Central/Western Africa</t>
  </si>
  <si>
    <t>Europe : Western Europe</t>
  </si>
  <si>
    <t>Africa : Eastern Africa</t>
  </si>
  <si>
    <t>Asia : Central Asia</t>
  </si>
  <si>
    <t>Africa : North Africa</t>
  </si>
  <si>
    <t>Middle East</t>
  </si>
  <si>
    <t>Europe : Eastern/Central Europe</t>
  </si>
  <si>
    <t>Asia : South East Asia</t>
  </si>
  <si>
    <t>Asia : South Asia</t>
  </si>
  <si>
    <t>Latin America : Upper South America</t>
  </si>
  <si>
    <t>Asia : North East Asia</t>
  </si>
  <si>
    <t>Africa : Southern Africa</t>
  </si>
  <si>
    <t>Latin America : Lower South America</t>
  </si>
  <si>
    <t>Hong Kong (sar) China</t>
  </si>
  <si>
    <t>Latin America : Central America</t>
  </si>
  <si>
    <t>Latin America : Caribbean</t>
  </si>
  <si>
    <t>OUR FULL AIRPORT NETWORK</t>
  </si>
  <si>
    <t>Include</t>
  </si>
  <si>
    <t>Y</t>
  </si>
  <si>
    <t>ADJ</t>
  </si>
  <si>
    <t>BBU</t>
  </si>
  <si>
    <t>RKE</t>
  </si>
  <si>
    <t>ConnectPoint1</t>
  </si>
  <si>
    <t>Cnx 1 only</t>
  </si>
  <si>
    <t>Schedules @SJC</t>
  </si>
  <si>
    <t>SJC-----XXX WAVES</t>
  </si>
  <si>
    <t>XXX ------- SJC WAVES</t>
  </si>
  <si>
    <t>SJC-----&gt;Our Network</t>
  </si>
  <si>
    <t>DEP</t>
  </si>
  <si>
    <t>Our Network ------&gt;SJC</t>
  </si>
  <si>
    <t>MCT 90min</t>
  </si>
  <si>
    <t>MCT 90 min</t>
  </si>
  <si>
    <t>&lt;&lt; Proxy analysis</t>
  </si>
  <si>
    <t>Southwest destinations neglected as no CNX potential</t>
  </si>
  <si>
    <t>Volaris destinations neglected as no CNX potential</t>
  </si>
  <si>
    <t>Asia: North East Asia</t>
  </si>
  <si>
    <t>CNX 1 ONLY!</t>
  </si>
  <si>
    <t>LHR-----&gt;TOP10</t>
  </si>
  <si>
    <t>Row Labels</t>
  </si>
  <si>
    <t>Sum of Frequencies</t>
  </si>
  <si>
    <t>Top10 ------&gt;LHR</t>
  </si>
  <si>
    <t>1234567</t>
  </si>
  <si>
    <t>A</t>
  </si>
  <si>
    <t>PPTEW</t>
  </si>
  <si>
    <t>OUT</t>
  </si>
  <si>
    <t>777-200ER</t>
  </si>
  <si>
    <t>48/24/203</t>
  </si>
  <si>
    <t>(No First)</t>
  </si>
  <si>
    <t>Mod Dest City</t>
  </si>
  <si>
    <t>OperatingAirline</t>
  </si>
  <si>
    <t>VS</t>
  </si>
  <si>
    <t>UL</t>
  </si>
  <si>
    <t>One-stop Connections through LHR</t>
  </si>
  <si>
    <t>PDEW</t>
  </si>
  <si>
    <t>Indicator</t>
  </si>
  <si>
    <t>EK</t>
  </si>
  <si>
    <t xml:space="preserve">HKG </t>
  </si>
  <si>
    <t>LH</t>
  </si>
  <si>
    <t>OZ</t>
  </si>
  <si>
    <t>JL</t>
  </si>
  <si>
    <t>KL</t>
  </si>
  <si>
    <t>RJ</t>
  </si>
  <si>
    <t>DL</t>
  </si>
  <si>
    <t>Cnx1</t>
  </si>
  <si>
    <t>NH</t>
  </si>
  <si>
    <t>AA</t>
  </si>
  <si>
    <t>QSI Scores Unweighted</t>
  </si>
  <si>
    <t>Route</t>
  </si>
  <si>
    <t>Factor Up</t>
  </si>
  <si>
    <t>Rank</t>
  </si>
  <si>
    <t>http://www.routesonline.com/news/29/breaking-news/244212/british-airways-to-deploy-a380-on-san-francisco-route/</t>
  </si>
  <si>
    <t>UK CAA 2013</t>
  </si>
  <si>
    <t>TrueOD</t>
  </si>
  <si>
    <t>TI</t>
  </si>
  <si>
    <t>Terminate</t>
  </si>
  <si>
    <t>Residence</t>
  </si>
  <si>
    <t>Profile</t>
  </si>
  <si>
    <t>United States</t>
  </si>
  <si>
    <t>(All)</t>
  </si>
  <si>
    <t>Route_In</t>
  </si>
  <si>
    <t>United States of America</t>
  </si>
  <si>
    <t>UK</t>
  </si>
  <si>
    <t>UK Consolidated</t>
  </si>
  <si>
    <t xml:space="preserve">Business </t>
  </si>
  <si>
    <t>SJC ONLY</t>
  </si>
  <si>
    <t>CAGR 13-16</t>
  </si>
  <si>
    <t>CAGR 13 vs 16</t>
  </si>
  <si>
    <t>CAGR 10 vs 13</t>
  </si>
  <si>
    <t>Bay Area Pax</t>
  </si>
  <si>
    <t>CAGR 10 v 13</t>
  </si>
  <si>
    <t>Multiplier</t>
  </si>
  <si>
    <t>Growth</t>
  </si>
  <si>
    <t>UK Visitors</t>
  </si>
  <si>
    <t>US Residents</t>
  </si>
  <si>
    <t>Total UK</t>
  </si>
  <si>
    <t>Total US</t>
  </si>
  <si>
    <t>Original</t>
  </si>
  <si>
    <t>http://www.iata.org/pressroom/pr/Pages/2014-10-16-01.aspx</t>
  </si>
  <si>
    <t>Western Europe</t>
  </si>
  <si>
    <t>Eastern Europe</t>
  </si>
  <si>
    <t>South Asia</t>
  </si>
  <si>
    <t>Africa</t>
  </si>
  <si>
    <t>UK Leisure/VFR</t>
  </si>
  <si>
    <t>US Leisure/VFR</t>
  </si>
  <si>
    <t>US Business</t>
  </si>
  <si>
    <t>UK Business</t>
  </si>
  <si>
    <r>
      <t xml:space="preserve">PDEW </t>
    </r>
    <r>
      <rPr>
        <b/>
        <vertAlign val="superscript"/>
        <sz val="11"/>
        <color indexed="9"/>
        <rFont val="GE Inspira"/>
        <family val="2"/>
      </rPr>
      <t>6)</t>
    </r>
  </si>
  <si>
    <t>Demand After Stimulation (000s)</t>
  </si>
  <si>
    <t>6) Passengers per day each way.</t>
  </si>
  <si>
    <t>AviaSolutions Analysis</t>
  </si>
  <si>
    <t>2) Compound growth to year ending 2016. Growth rates taken from IATA passenger forecasts, U.S. GDP and Californian Econometric forecasts.</t>
  </si>
  <si>
    <t>3) Based on industry assumptions and ANA performance.</t>
  </si>
  <si>
    <t>4) Point-to-point market capture rates based on market share calibration with CAA Survey data. Connecting market capture rate based on QSI model.</t>
  </si>
  <si>
    <t xml:space="preserve">1) Demand for point-to-point market and connecting markets based on Sabre ADI/CAA Survey data for January to December 2013 and restricted to San Jose Service Area. </t>
  </si>
  <si>
    <t>Tel Aviv</t>
  </si>
  <si>
    <t>Origin</t>
  </si>
  <si>
    <t>OriginCountry</t>
  </si>
  <si>
    <t>Destination</t>
  </si>
  <si>
    <t>DestinationCountry</t>
  </si>
  <si>
    <t>Passengers</t>
  </si>
  <si>
    <t>LoadFactor</t>
  </si>
  <si>
    <t>Yield-US-Cents/Mile</t>
  </si>
  <si>
    <t>ODRevenueInUSD</t>
  </si>
  <si>
    <t>SegRevenueInUSD</t>
  </si>
  <si>
    <t>ODAvgFareInUSD</t>
  </si>
  <si>
    <t>SegAvgFareInUSD</t>
  </si>
  <si>
    <t>TrafficType</t>
  </si>
  <si>
    <t>A2</t>
  </si>
  <si>
    <t>Scheduled</t>
  </si>
  <si>
    <t>X6</t>
  </si>
  <si>
    <t>XH</t>
  </si>
  <si>
    <t>XX</t>
  </si>
  <si>
    <t>YY</t>
  </si>
  <si>
    <t>ZZ</t>
  </si>
  <si>
    <t>FB</t>
  </si>
  <si>
    <t>LTM Aug14</t>
  </si>
  <si>
    <t>LHR-SFO</t>
  </si>
  <si>
    <t>SFO-LHR</t>
  </si>
  <si>
    <t xml:space="preserve">A380 </t>
  </si>
  <si>
    <t>Current</t>
  </si>
  <si>
    <t>Bangalore</t>
  </si>
  <si>
    <t>AviaSolutions analysis</t>
  </si>
  <si>
    <t>Note: AviaSolutions analysis. Source for aircraft configuration is British Airways website</t>
  </si>
  <si>
    <t>Ireland</t>
  </si>
  <si>
    <t>U.A.E</t>
  </si>
  <si>
    <t>Russia</t>
  </si>
  <si>
    <t>17.00</t>
  </si>
  <si>
    <t>20.00</t>
  </si>
  <si>
    <t>22.00</t>
  </si>
  <si>
    <t>16.25</t>
  </si>
  <si>
    <t>insert</t>
  </si>
  <si>
    <t>original time</t>
  </si>
  <si>
    <t>new time</t>
  </si>
  <si>
    <t>y</t>
  </si>
  <si>
    <t>Manual edit calibrated against SFO market</t>
  </si>
  <si>
    <t>OLD TIME</t>
  </si>
  <si>
    <t>INSERT</t>
  </si>
  <si>
    <t>NEW TIME</t>
  </si>
  <si>
    <t>ORIGINAL</t>
  </si>
  <si>
    <t>POS Business</t>
  </si>
  <si>
    <t>POS Leisure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</si>
</sst>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#,##0.00_ ;\-#,##0.00\ "/>
    <numFmt numFmtId="165" formatCode="0.0%"/>
    <numFmt numFmtId="166" formatCode="#,##0.0"/>
    <numFmt numFmtId="167" formatCode="#,##0.00\ &quot;m&quot;"/>
    <numFmt numFmtId="168" formatCode="[$-809]d\-mmm\-yy;@"/>
    <numFmt numFmtId="169" formatCode="mmm"/>
    <numFmt numFmtId="170" formatCode="0&quot;x&quot;"/>
    <numFmt numFmtId="171" formatCode="_-* #,##0_-;\-* #,##0_-;_-* &quot;-&quot;??_-;_-@_-"/>
    <numFmt numFmtId="172" formatCode="0E+00"/>
    <numFmt numFmtId="173" formatCode="0.0"/>
  </numFmts>
  <fonts count="14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6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rgb="FFFF0000"/>
      <name val="Arial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indexed="8"/>
      <name val="Calibri"/>
      <family val="2"/>
    </font>
    <font>
      <sz val="10"/>
      <color indexed="9"/>
      <name val="Arial"/>
      <family val="2"/>
    </font>
    <font>
      <vertAlign val="superscript"/>
      <sz val="10"/>
      <color theme="1"/>
      <name val="Arial"/>
      <family val="2"/>
    </font>
    <font>
      <b/>
      <sz val="14"/>
      <color rgb="FFFF0000"/>
      <name val="Arial"/>
      <family val="2"/>
    </font>
    <font>
      <b/>
      <sz val="16"/>
      <color rgb="FFFF000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i/>
      <sz val="10"/>
      <color rgb="FFFF0000"/>
      <name val="Arial"/>
      <family val="2"/>
    </font>
    <font>
      <sz val="10"/>
      <color rgb="FF0070C0"/>
      <name val="Arial"/>
      <family val="2"/>
    </font>
    <font>
      <i/>
      <sz val="10"/>
      <color theme="1"/>
      <name val="Arial"/>
      <family val="2"/>
    </font>
    <font>
      <sz val="11"/>
      <color theme="1"/>
      <name val="Century Gothic"/>
      <family val="2"/>
    </font>
    <font>
      <b/>
      <sz val="11"/>
      <color indexed="9"/>
      <name val="Century Gothic"/>
      <family val="2"/>
    </font>
    <font>
      <sz val="11"/>
      <color rgb="FF002060"/>
      <name val="Century Gothic"/>
      <family val="2"/>
    </font>
    <font>
      <sz val="11.5"/>
      <color theme="1"/>
      <name val="Century Gothic"/>
      <family val="2"/>
    </font>
    <font>
      <b/>
      <sz val="11.5"/>
      <color indexed="9"/>
      <name val="Century Gothic"/>
      <family val="2"/>
    </font>
    <font>
      <b/>
      <sz val="12"/>
      <color rgb="FF005581"/>
      <name val="Century Gothic"/>
      <family val="2"/>
    </font>
    <font>
      <sz val="11.5"/>
      <color rgb="FF005581"/>
      <name val="Century Gothic"/>
      <family val="2"/>
    </font>
    <font>
      <b/>
      <sz val="11.5"/>
      <color rgb="FF005581"/>
      <name val="Century Gothic"/>
      <family val="2"/>
    </font>
    <font>
      <sz val="16"/>
      <name val="Century Gothic"/>
      <family val="2"/>
    </font>
    <font>
      <b/>
      <sz val="11"/>
      <color rgb="FFFF0000"/>
      <name val="Century Gothic"/>
      <family val="2"/>
    </font>
    <font>
      <sz val="11"/>
      <color rgb="FF005581"/>
      <name val="Century Gothic"/>
      <family val="2"/>
    </font>
    <font>
      <b/>
      <sz val="11"/>
      <color rgb="FF005581"/>
      <name val="Century Gothic"/>
      <family val="2"/>
    </font>
    <font>
      <i/>
      <sz val="11"/>
      <color rgb="FF005581"/>
      <name val="Century Gothic"/>
      <family val="2"/>
    </font>
    <font>
      <b/>
      <sz val="11"/>
      <color theme="0"/>
      <name val="Century Gothic"/>
      <family val="2"/>
    </font>
    <font>
      <i/>
      <sz val="10"/>
      <color rgb="FF005581"/>
      <name val="Century Gothic"/>
      <family val="2"/>
    </font>
    <font>
      <sz val="10"/>
      <color rgb="FF002060"/>
      <name val="Century Gothic"/>
      <family val="2"/>
    </font>
    <font>
      <b/>
      <sz val="10"/>
      <color theme="0"/>
      <name val="Century Gothic"/>
      <family val="2"/>
    </font>
    <font>
      <b/>
      <sz val="10"/>
      <color rgb="FF002060"/>
      <name val="Century Gothic"/>
      <family val="2"/>
    </font>
    <font>
      <sz val="10"/>
      <color theme="0"/>
      <name val="Century Gothic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GE Inspira"/>
      <family val="2"/>
    </font>
    <font>
      <sz val="11"/>
      <color theme="1"/>
      <name val="GE Inspira Pitch"/>
      <family val="2"/>
    </font>
    <font>
      <sz val="16"/>
      <color theme="1"/>
      <name val="GE Inspira"/>
      <family val="2"/>
    </font>
    <font>
      <b/>
      <sz val="16"/>
      <color theme="1"/>
      <name val="GE Inspira"/>
      <family val="2"/>
    </font>
    <font>
      <sz val="16"/>
      <name val="GE Inspira"/>
      <family val="2"/>
    </font>
    <font>
      <b/>
      <sz val="11"/>
      <color rgb="FFFF0000"/>
      <name val="GE Inspira"/>
      <family val="2"/>
    </font>
    <font>
      <sz val="11.5"/>
      <color theme="1"/>
      <name val="GE Inspira"/>
      <family val="2"/>
    </font>
    <font>
      <b/>
      <sz val="11.5"/>
      <color indexed="9"/>
      <name val="GE Inspira"/>
      <family val="2"/>
    </font>
    <font>
      <b/>
      <vertAlign val="superscript"/>
      <sz val="11"/>
      <color indexed="9"/>
      <name val="GE Inspira"/>
      <family val="2"/>
    </font>
    <font>
      <b/>
      <sz val="11.5"/>
      <color rgb="FF005581"/>
      <name val="GE Inspira"/>
      <family val="2"/>
    </font>
    <font>
      <sz val="11.5"/>
      <color rgb="FF005581"/>
      <name val="GE Inspira"/>
      <family val="2"/>
    </font>
    <font>
      <sz val="11"/>
      <color rgb="FF002060"/>
      <name val="GE Inspira"/>
      <family val="2"/>
    </font>
    <font>
      <b/>
      <sz val="12"/>
      <color rgb="FF002060"/>
      <name val="GE Inspira"/>
      <family val="2"/>
    </font>
    <font>
      <b/>
      <u/>
      <sz val="11.5"/>
      <color rgb="FF002060"/>
      <name val="GE Inspira"/>
      <family val="2"/>
    </font>
    <font>
      <sz val="11.5"/>
      <color rgb="FF002060"/>
      <name val="GE Inspira"/>
      <family val="2"/>
    </font>
    <font>
      <b/>
      <sz val="11.5"/>
      <color rgb="FF002060"/>
      <name val="GE Inspira"/>
      <family val="2"/>
    </font>
    <font>
      <b/>
      <u/>
      <vertAlign val="superscript"/>
      <sz val="11"/>
      <color rgb="FF002060"/>
      <name val="GE Inspira"/>
      <family val="2"/>
    </font>
    <font>
      <i/>
      <sz val="11.5"/>
      <color rgb="FF002060"/>
      <name val="GE Inspira"/>
      <family val="2"/>
    </font>
    <font>
      <b/>
      <sz val="11.5"/>
      <color theme="0"/>
      <name val="GE Inspira"/>
      <family val="2"/>
    </font>
    <font>
      <sz val="11.5"/>
      <name val="GE Inspira"/>
      <family val="2"/>
    </font>
    <font>
      <b/>
      <sz val="11.5"/>
      <color rgb="FFFF0000"/>
      <name val="GE Inspira"/>
      <family val="2"/>
    </font>
    <font>
      <b/>
      <sz val="11.5"/>
      <color indexed="10"/>
      <name val="GE Inspira"/>
      <family val="2"/>
    </font>
    <font>
      <b/>
      <vertAlign val="superscript"/>
      <sz val="11.5"/>
      <color indexed="9"/>
      <name val="GE Inspira"/>
      <family val="2"/>
    </font>
    <font>
      <i/>
      <vertAlign val="superscript"/>
      <sz val="11.5"/>
      <color rgb="FF002060"/>
      <name val="GE Inspira"/>
      <family val="2"/>
    </font>
    <font>
      <b/>
      <vertAlign val="superscript"/>
      <sz val="11.5"/>
      <color theme="0"/>
      <name val="GE Inspira"/>
      <family val="2"/>
    </font>
    <font>
      <sz val="11.5"/>
      <name val="Century Gothic"/>
      <family val="2"/>
    </font>
    <font>
      <b/>
      <sz val="11.5"/>
      <color rgb="FFFF0000"/>
      <name val="Century Gothic"/>
      <family val="2"/>
    </font>
    <font>
      <b/>
      <vertAlign val="superscript"/>
      <sz val="11.5"/>
      <color indexed="9"/>
      <name val="Century Gothic"/>
      <family val="2"/>
    </font>
    <font>
      <sz val="11.5"/>
      <color rgb="FF002060"/>
      <name val="Century Gothic"/>
      <family val="2"/>
    </font>
    <font>
      <b/>
      <sz val="11.5"/>
      <color rgb="FF002060"/>
      <name val="Century Gothic"/>
      <family val="2"/>
    </font>
    <font>
      <b/>
      <sz val="11"/>
      <color rgb="FF002060"/>
      <name val="GE Inspira"/>
      <family val="2"/>
    </font>
    <font>
      <sz val="10"/>
      <color theme="0"/>
      <name val="GE Inspira"/>
      <family val="2"/>
    </font>
    <font>
      <sz val="10"/>
      <color rgb="FF002060"/>
      <name val="GE Inspira"/>
      <family val="2"/>
    </font>
    <font>
      <b/>
      <sz val="10"/>
      <color rgb="FF002060"/>
      <name val="GE Inspira"/>
      <family val="2"/>
    </font>
    <font>
      <b/>
      <u/>
      <sz val="10"/>
      <color rgb="FF002060"/>
      <name val="GE Inspira"/>
      <family val="2"/>
    </font>
    <font>
      <b/>
      <sz val="10"/>
      <color rgb="FF002060"/>
      <name val="Arial"/>
      <family val="2"/>
    </font>
    <font>
      <sz val="10"/>
      <color rgb="FF002060"/>
      <name val="Arial"/>
      <family val="2"/>
    </font>
    <font>
      <sz val="10"/>
      <color theme="1"/>
      <name val="GE Inspira"/>
      <family val="2"/>
    </font>
    <font>
      <b/>
      <sz val="10"/>
      <color theme="1"/>
      <name val="GE Inspira"/>
      <family val="2"/>
    </font>
    <font>
      <b/>
      <sz val="10"/>
      <color indexed="9"/>
      <name val="GE Inspira"/>
      <family val="2"/>
    </font>
    <font>
      <b/>
      <sz val="10"/>
      <color theme="0"/>
      <name val="GE Inspira"/>
      <family val="2"/>
    </font>
    <font>
      <sz val="10"/>
      <color theme="1"/>
      <name val="GE Inspira Pitch"/>
      <family val="2"/>
    </font>
    <font>
      <i/>
      <sz val="10"/>
      <color rgb="FF002060"/>
      <name val="GE Inspira"/>
      <family val="2"/>
    </font>
    <font>
      <sz val="16"/>
      <color indexed="8"/>
      <name val="GE Inspira"/>
      <family val="2"/>
    </font>
    <font>
      <b/>
      <sz val="16"/>
      <color rgb="FF002060"/>
      <name val="GE Inspira"/>
      <family val="2"/>
    </font>
    <font>
      <sz val="16"/>
      <color rgb="FF002060"/>
      <name val="GE Inspira"/>
      <family val="2"/>
    </font>
    <font>
      <sz val="12"/>
      <color indexed="8"/>
      <name val="GE Inspira"/>
      <family val="2"/>
    </font>
    <font>
      <sz val="12"/>
      <color rgb="FF002060"/>
      <name val="GE Inspira"/>
      <family val="2"/>
    </font>
    <font>
      <sz val="10"/>
      <color indexed="8"/>
      <name val="GE Inspira"/>
      <family val="2"/>
    </font>
    <font>
      <sz val="12"/>
      <color theme="1"/>
      <name val="GE Inspira"/>
      <family val="2"/>
    </font>
    <font>
      <b/>
      <sz val="12"/>
      <color rgb="FFFF0000"/>
      <name val="GE Inspira"/>
      <family val="2"/>
    </font>
    <font>
      <b/>
      <u/>
      <sz val="11"/>
      <color rgb="FF00B050"/>
      <name val="GE Inspira"/>
      <family val="2"/>
    </font>
    <font>
      <sz val="10"/>
      <color rgb="FFFF0000"/>
      <name val="GE Inspira"/>
      <family val="2"/>
    </font>
    <font>
      <b/>
      <u/>
      <sz val="11"/>
      <color rgb="FFFF0000"/>
      <name val="GE Inspira"/>
      <family val="2"/>
    </font>
    <font>
      <b/>
      <sz val="10"/>
      <color rgb="FFFF0000"/>
      <name val="GE Inspira"/>
      <family val="2"/>
    </font>
    <font>
      <sz val="12"/>
      <color theme="0"/>
      <name val="GE Inspira"/>
      <family val="2"/>
    </font>
    <font>
      <b/>
      <sz val="18"/>
      <color theme="0"/>
      <name val="GE Inspira"/>
      <family val="2"/>
    </font>
    <font>
      <b/>
      <sz val="22"/>
      <color theme="0"/>
      <name val="GE Inspira"/>
      <family val="2"/>
    </font>
    <font>
      <b/>
      <sz val="26"/>
      <color theme="0"/>
      <name val="GE Inspira"/>
      <family val="2"/>
    </font>
    <font>
      <b/>
      <sz val="16"/>
      <name val="GE Inspira"/>
      <family val="2"/>
    </font>
    <font>
      <b/>
      <i/>
      <sz val="10"/>
      <color theme="0"/>
      <name val="GE Inspira"/>
      <family val="2"/>
    </font>
    <font>
      <i/>
      <sz val="10"/>
      <color rgb="FF00B050"/>
      <name val="GE Inspira"/>
      <family val="2"/>
    </font>
    <font>
      <b/>
      <i/>
      <sz val="10"/>
      <color rgb="FFFF0000"/>
      <name val="GE Inspira"/>
      <family val="2"/>
    </font>
    <font>
      <i/>
      <sz val="10"/>
      <color rgb="FFFF0000"/>
      <name val="GE Inspira"/>
      <family val="2"/>
    </font>
    <font>
      <b/>
      <sz val="16"/>
      <color rgb="FFFF0000"/>
      <name val="GE Inspira"/>
      <family val="2"/>
    </font>
    <font>
      <sz val="10"/>
      <name val="GE Inspira"/>
      <family val="2"/>
    </font>
    <font>
      <b/>
      <sz val="10"/>
      <name val="GE Inspira"/>
      <family val="2"/>
    </font>
    <font>
      <b/>
      <sz val="18"/>
      <color rgb="FF002060"/>
      <name val="GE Inspira"/>
      <family val="2"/>
    </font>
    <font>
      <b/>
      <sz val="10"/>
      <color rgb="FFFF0000"/>
      <name val="Century Gothic"/>
      <family val="2"/>
    </font>
    <font>
      <sz val="10"/>
      <color indexed="8"/>
      <name val="Century Gothic"/>
      <family val="2"/>
    </font>
    <font>
      <sz val="10"/>
      <color rgb="FF00B050"/>
      <name val="GE Inspira"/>
      <family val="2"/>
    </font>
    <font>
      <b/>
      <u/>
      <sz val="14"/>
      <color rgb="FF00B050"/>
      <name val="GE Inspira"/>
      <family val="2"/>
    </font>
    <font>
      <b/>
      <sz val="11"/>
      <color rgb="FF00B050"/>
      <name val="GE Inspira"/>
      <family val="2"/>
    </font>
    <font>
      <sz val="14"/>
      <color rgb="FF00B050"/>
      <name val="GE Inspira"/>
      <family val="2"/>
    </font>
    <font>
      <b/>
      <sz val="14"/>
      <color theme="0"/>
      <name val="GE Inspira"/>
      <family val="2"/>
    </font>
    <font>
      <sz val="14"/>
      <color theme="1"/>
      <name val="GE Inspira"/>
      <family val="2"/>
    </font>
    <font>
      <i/>
      <sz val="14"/>
      <color rgb="FFFF0000"/>
      <name val="GE Inspira"/>
      <family val="2"/>
    </font>
    <font>
      <sz val="8"/>
      <color rgb="FF002060"/>
      <name val="Century Gothic"/>
      <family val="2"/>
    </font>
    <font>
      <i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rgb="FFFF0000"/>
      <name val="Arial"/>
      <family val="2"/>
    </font>
    <font>
      <sz val="10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2060"/>
        <b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005581"/>
        <bgColor indexed="64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003399"/>
        <bgColor indexed="64"/>
      </patternFill>
    </fill>
  </fills>
  <borders count="7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 style="dashed">
        <color auto="1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dashed">
        <color theme="0"/>
      </left>
      <right style="thin">
        <color theme="0"/>
      </right>
      <top style="thin">
        <color theme="0"/>
      </top>
      <bottom/>
      <diagonal/>
    </border>
    <border>
      <left style="dashed">
        <color theme="0"/>
      </left>
      <right/>
      <top style="thin">
        <color theme="0"/>
      </top>
      <bottom/>
      <diagonal/>
    </border>
    <border>
      <left style="dashed">
        <color auto="1"/>
      </left>
      <right style="thin">
        <color indexed="64"/>
      </right>
      <top/>
      <bottom/>
      <diagonal/>
    </border>
    <border>
      <left style="dash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5581"/>
      </bottom>
      <diagonal/>
    </border>
    <border>
      <left/>
      <right/>
      <top style="thin">
        <color rgb="FF005581"/>
      </top>
      <bottom style="thin">
        <color rgb="FF005581"/>
      </bottom>
      <diagonal/>
    </border>
    <border>
      <left/>
      <right/>
      <top style="thin">
        <color rgb="FF005581"/>
      </top>
      <bottom style="medium">
        <color rgb="FF005581"/>
      </bottom>
      <diagonal/>
    </border>
    <border>
      <left/>
      <right style="dashed">
        <color indexed="64"/>
      </right>
      <top style="thin">
        <color rgb="FF005581"/>
      </top>
      <bottom style="medium">
        <color rgb="FF005581"/>
      </bottom>
      <diagonal/>
    </border>
    <border>
      <left style="dotted">
        <color indexed="64"/>
      </left>
      <right/>
      <top style="thin">
        <color rgb="FF005581"/>
      </top>
      <bottom style="medium">
        <color rgb="FF005581"/>
      </bottom>
      <diagonal/>
    </border>
    <border>
      <left/>
      <right style="dotted">
        <color indexed="64"/>
      </right>
      <top style="thin">
        <color rgb="FF005581"/>
      </top>
      <bottom style="medium">
        <color rgb="FF005581"/>
      </bottom>
      <diagonal/>
    </border>
    <border>
      <left style="thin">
        <color indexed="64"/>
      </left>
      <right style="thin">
        <color indexed="64"/>
      </right>
      <top/>
      <bottom style="medium">
        <color rgb="FF005581"/>
      </bottom>
      <diagonal/>
    </border>
    <border>
      <left style="thin">
        <color indexed="64"/>
      </left>
      <right/>
      <top/>
      <bottom style="medium">
        <color rgb="FF005581"/>
      </bottom>
      <diagonal/>
    </border>
    <border>
      <left style="dashed">
        <color auto="1"/>
      </left>
      <right style="thin">
        <color indexed="64"/>
      </right>
      <top/>
      <bottom style="medium">
        <color rgb="FF005581"/>
      </bottom>
      <diagonal/>
    </border>
    <border>
      <left style="dashed">
        <color indexed="64"/>
      </left>
      <right/>
      <top/>
      <bottom style="medium">
        <color rgb="FF00558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/>
      <top/>
      <bottom style="medium">
        <color rgb="FF002060"/>
      </bottom>
      <diagonal/>
    </border>
    <border>
      <left style="dotted">
        <color rgb="FF002060"/>
      </left>
      <right/>
      <top/>
      <bottom/>
      <diagonal/>
    </border>
    <border>
      <left style="dotted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dotted">
        <color indexed="64"/>
      </left>
      <right style="thin">
        <color indexed="64"/>
      </right>
      <top style="dotted">
        <color auto="1"/>
      </top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rgb="FF002060"/>
      </left>
      <right style="dotted">
        <color rgb="FF002060"/>
      </right>
      <top style="thin">
        <color rgb="FF002060"/>
      </top>
      <bottom style="thin">
        <color rgb="FF002060"/>
      </bottom>
      <diagonal/>
    </border>
  </borders>
  <cellStyleXfs count="18">
    <xf numFmtId="0" fontId="0" fillId="0" borderId="0"/>
    <xf numFmtId="43" fontId="4" fillId="0" borderId="0" applyFont="0" applyFill="0" applyBorder="0" applyAlignment="0" applyProtection="0"/>
    <xf numFmtId="0" fontId="8" fillId="0" borderId="0" applyNumberFormat="0" applyFill="0" applyBorder="0" applyAlignment="0" applyProtection="0"/>
    <xf numFmtId="9" fontId="4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1" fillId="0" borderId="0"/>
    <xf numFmtId="0" fontId="18" fillId="0" borderId="0"/>
    <xf numFmtId="0" fontId="19" fillId="0" borderId="0"/>
    <xf numFmtId="0" fontId="20" fillId="0" borderId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60" fillId="0" borderId="0"/>
    <xf numFmtId="0" fontId="1" fillId="0" borderId="0"/>
    <xf numFmtId="0" fontId="1" fillId="21" borderId="59" applyNumberFormat="0" applyFont="0" applyAlignment="0" applyProtection="0"/>
  </cellStyleXfs>
  <cellXfs count="983">
    <xf numFmtId="0" fontId="0" fillId="0" borderId="0" xfId="0"/>
    <xf numFmtId="164" fontId="5" fillId="2" borderId="0" xfId="1" applyNumberFormat="1" applyFont="1" applyFill="1" applyAlignment="1">
      <alignment vertical="top"/>
    </xf>
    <xf numFmtId="0" fontId="0" fillId="3" borderId="1" xfId="0" applyFill="1" applyBorder="1"/>
    <xf numFmtId="0" fontId="7" fillId="3" borderId="1" xfId="0" applyFont="1" applyFill="1" applyBorder="1"/>
    <xf numFmtId="0" fontId="0" fillId="0" borderId="0" xfId="0" applyAlignment="1">
      <alignment horizontal="center"/>
    </xf>
    <xf numFmtId="0" fontId="0" fillId="0" borderId="0" xfId="0" applyFont="1"/>
    <xf numFmtId="3" fontId="4" fillId="0" borderId="0" xfId="0" applyNumberFormat="1" applyFont="1" applyBorder="1" applyAlignment="1">
      <alignment horizontal="center"/>
    </xf>
    <xf numFmtId="165" fontId="0" fillId="0" borderId="0" xfId="3" applyNumberFormat="1" applyFont="1" applyAlignment="1">
      <alignment horizontal="center"/>
    </xf>
    <xf numFmtId="3" fontId="12" fillId="2" borderId="0" xfId="3" applyNumberFormat="1" applyFont="1" applyFill="1" applyBorder="1" applyAlignment="1">
      <alignment horizontal="center"/>
    </xf>
    <xf numFmtId="3" fontId="0" fillId="2" borderId="0" xfId="0" applyNumberFormat="1" applyFont="1" applyFill="1" applyBorder="1" applyAlignment="1">
      <alignment horizontal="center"/>
    </xf>
    <xf numFmtId="3" fontId="0" fillId="2" borderId="0" xfId="3" applyNumberFormat="1" applyFont="1" applyFill="1" applyBorder="1" applyAlignment="1">
      <alignment horizontal="center"/>
    </xf>
    <xf numFmtId="0" fontId="13" fillId="2" borderId="0" xfId="0" applyFont="1" applyFill="1"/>
    <xf numFmtId="3" fontId="14" fillId="2" borderId="0" xfId="0" applyNumberFormat="1" applyFont="1" applyFill="1" applyAlignment="1">
      <alignment horizontal="center"/>
    </xf>
    <xf numFmtId="165" fontId="14" fillId="2" borderId="0" xfId="0" applyNumberFormat="1" applyFont="1" applyFill="1" applyAlignment="1">
      <alignment horizontal="center"/>
    </xf>
    <xf numFmtId="0" fontId="0" fillId="2" borderId="0" xfId="0" applyFont="1" applyFill="1"/>
    <xf numFmtId="3" fontId="0" fillId="2" borderId="0" xfId="3" applyNumberFormat="1" applyFont="1" applyFill="1" applyAlignment="1">
      <alignment horizontal="center"/>
    </xf>
    <xf numFmtId="0" fontId="14" fillId="2" borderId="1" xfId="0" applyFont="1" applyFill="1" applyBorder="1"/>
    <xf numFmtId="3" fontId="14" fillId="2" borderId="1" xfId="0" applyNumberFormat="1" applyFont="1" applyFill="1" applyBorder="1" applyAlignment="1">
      <alignment horizontal="center"/>
    </xf>
    <xf numFmtId="4" fontId="15" fillId="0" borderId="1" xfId="0" applyNumberFormat="1" applyFont="1" applyFill="1" applyBorder="1" applyAlignment="1">
      <alignment horizontal="center"/>
    </xf>
    <xf numFmtId="165" fontId="14" fillId="2" borderId="1" xfId="3" applyNumberFormat="1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center"/>
    </xf>
    <xf numFmtId="165" fontId="14" fillId="2" borderId="0" xfId="3" applyNumberFormat="1" applyFont="1" applyFill="1" applyBorder="1" applyAlignment="1">
      <alignment horizontal="center"/>
    </xf>
    <xf numFmtId="0" fontId="15" fillId="0" borderId="1" xfId="0" applyFont="1" applyFill="1" applyBorder="1"/>
    <xf numFmtId="3" fontId="15" fillId="0" borderId="1" xfId="0" applyNumberFormat="1" applyFont="1" applyFill="1" applyBorder="1" applyAlignment="1">
      <alignment horizontal="center"/>
    </xf>
    <xf numFmtId="4" fontId="14" fillId="2" borderId="1" xfId="0" applyNumberFormat="1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Font="1" applyFill="1" applyAlignment="1">
      <alignment horizontal="center"/>
    </xf>
    <xf numFmtId="3" fontId="0" fillId="0" borderId="0" xfId="0" applyNumberFormat="1" applyFill="1" applyAlignment="1">
      <alignment horizontal="center"/>
    </xf>
    <xf numFmtId="0" fontId="0" fillId="0" borderId="0" xfId="0" applyBorder="1"/>
    <xf numFmtId="3" fontId="0" fillId="0" borderId="0" xfId="0" applyNumberFormat="1" applyBorder="1" applyAlignment="1">
      <alignment horizontal="center"/>
    </xf>
    <xf numFmtId="165" fontId="0" fillId="0" borderId="0" xfId="3" applyNumberFormat="1" applyFont="1" applyBorder="1" applyAlignment="1">
      <alignment horizontal="center"/>
    </xf>
    <xf numFmtId="0" fontId="7" fillId="0" borderId="8" xfId="0" applyFont="1" applyBorder="1"/>
    <xf numFmtId="3" fontId="7" fillId="0" borderId="8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165" fontId="0" fillId="0" borderId="0" xfId="3" applyNumberFormat="1" applyFont="1" applyFill="1" applyAlignment="1">
      <alignment horizontal="center"/>
    </xf>
    <xf numFmtId="0" fontId="14" fillId="0" borderId="8" xfId="0" applyFont="1" applyFill="1" applyBorder="1"/>
    <xf numFmtId="3" fontId="14" fillId="0" borderId="8" xfId="0" applyNumberFormat="1" applyFont="1" applyFill="1" applyBorder="1" applyAlignment="1">
      <alignment horizontal="center"/>
    </xf>
    <xf numFmtId="165" fontId="14" fillId="0" borderId="8" xfId="3" applyNumberFormat="1" applyFont="1" applyFill="1" applyBorder="1" applyAlignment="1">
      <alignment horizontal="center"/>
    </xf>
    <xf numFmtId="165" fontId="7" fillId="0" borderId="8" xfId="3" applyNumberFormat="1" applyFont="1" applyBorder="1" applyAlignment="1">
      <alignment horizontal="center"/>
    </xf>
    <xf numFmtId="3" fontId="17" fillId="2" borderId="0" xfId="0" applyNumberFormat="1" applyFon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9" fontId="0" fillId="0" borderId="0" xfId="3" applyFont="1"/>
    <xf numFmtId="0" fontId="0" fillId="0" borderId="0" xfId="0" applyAlignment="1">
      <alignment horizontal="left"/>
    </xf>
    <xf numFmtId="0" fontId="9" fillId="5" borderId="0" xfId="0" applyFont="1" applyFill="1"/>
    <xf numFmtId="0" fontId="13" fillId="0" borderId="0" xfId="0" applyFont="1" applyAlignment="1">
      <alignment horizontal="left"/>
    </xf>
    <xf numFmtId="0" fontId="14" fillId="0" borderId="0" xfId="0" applyFont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0" fontId="14" fillId="0" borderId="8" xfId="0" applyFont="1" applyBorder="1"/>
    <xf numFmtId="165" fontId="14" fillId="0" borderId="8" xfId="4" applyNumberFormat="1" applyFont="1" applyBorder="1" applyAlignment="1">
      <alignment horizontal="center"/>
    </xf>
    <xf numFmtId="3" fontId="14" fillId="0" borderId="8" xfId="0" applyNumberFormat="1" applyFont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0" xfId="0" applyFont="1" applyAlignment="1">
      <alignment horizontal="left"/>
    </xf>
    <xf numFmtId="0" fontId="14" fillId="0" borderId="8" xfId="0" applyFont="1" applyBorder="1" applyAlignment="1">
      <alignment horizontal="center"/>
    </xf>
    <xf numFmtId="0" fontId="1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8" fillId="0" borderId="0" xfId="2" applyAlignment="1">
      <alignment horizontal="center"/>
    </xf>
    <xf numFmtId="0" fontId="0" fillId="0" borderId="0" xfId="0" applyAlignment="1">
      <alignment vertical="center" wrapText="1"/>
    </xf>
    <xf numFmtId="0" fontId="10" fillId="10" borderId="1" xfId="0" applyFont="1" applyFill="1" applyBorder="1"/>
    <xf numFmtId="0" fontId="22" fillId="10" borderId="1" xfId="0" applyFont="1" applyFill="1" applyBorder="1" applyAlignment="1">
      <alignment horizontal="center"/>
    </xf>
    <xf numFmtId="0" fontId="22" fillId="10" borderId="1" xfId="0" applyFont="1" applyFill="1" applyBorder="1"/>
    <xf numFmtId="166" fontId="0" fillId="7" borderId="0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2" fillId="5" borderId="0" xfId="0" applyFont="1" applyFill="1" applyAlignment="1">
      <alignment vertical="center" wrapText="1"/>
    </xf>
    <xf numFmtId="0" fontId="22" fillId="5" borderId="0" xfId="0" applyFont="1" applyFill="1" applyAlignment="1">
      <alignment horizontal="center" vertical="center" wrapText="1"/>
    </xf>
    <xf numFmtId="0" fontId="22" fillId="5" borderId="4" xfId="0" applyFont="1" applyFill="1" applyBorder="1" applyAlignment="1">
      <alignment horizontal="center" vertical="center" wrapText="1"/>
    </xf>
    <xf numFmtId="0" fontId="22" fillId="5" borderId="5" xfId="0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center"/>
    </xf>
    <xf numFmtId="165" fontId="0" fillId="7" borderId="0" xfId="4" applyNumberFormat="1" applyFont="1" applyFill="1" applyBorder="1" applyAlignment="1">
      <alignment horizontal="center"/>
    </xf>
    <xf numFmtId="0" fontId="0" fillId="12" borderId="0" xfId="0" applyFill="1" applyAlignment="1">
      <alignment horizontal="center"/>
    </xf>
    <xf numFmtId="164" fontId="5" fillId="2" borderId="0" xfId="1" applyNumberFormat="1" applyFont="1" applyFill="1" applyAlignment="1">
      <alignment horizontal="left" vertical="top"/>
    </xf>
    <xf numFmtId="0" fontId="9" fillId="5" borderId="0" xfId="0" applyFont="1" applyFill="1" applyAlignment="1">
      <alignment horizontal="left"/>
    </xf>
    <xf numFmtId="0" fontId="22" fillId="5" borderId="1" xfId="0" applyFont="1" applyFill="1" applyBorder="1" applyAlignment="1">
      <alignment vertical="center"/>
    </xf>
    <xf numFmtId="3" fontId="22" fillId="5" borderId="1" xfId="0" applyNumberFormat="1" applyFont="1" applyFill="1" applyBorder="1" applyAlignment="1">
      <alignment horizontal="center" vertical="center" wrapText="1"/>
    </xf>
    <xf numFmtId="0" fontId="22" fillId="5" borderId="1" xfId="0" applyFont="1" applyFill="1" applyBorder="1" applyAlignment="1">
      <alignment horizontal="center" vertical="center" wrapText="1"/>
    </xf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2" fillId="5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9" fillId="5" borderId="0" xfId="0" applyFont="1" applyFill="1" applyBorder="1" applyAlignment="1">
      <alignment horizontal="left"/>
    </xf>
    <xf numFmtId="0" fontId="9" fillId="5" borderId="0" xfId="0" applyFont="1" applyFill="1" applyAlignment="1">
      <alignment horizontal="center"/>
    </xf>
    <xf numFmtId="0" fontId="11" fillId="3" borderId="1" xfId="0" applyFont="1" applyFill="1" applyBorder="1"/>
    <xf numFmtId="9" fontId="0" fillId="12" borderId="2" xfId="0" applyNumberFormat="1" applyFill="1" applyBorder="1" applyAlignment="1">
      <alignment horizontal="center"/>
    </xf>
    <xf numFmtId="0" fontId="0" fillId="0" borderId="0" xfId="0" applyFont="1" applyAlignment="1">
      <alignment horizontal="left"/>
    </xf>
    <xf numFmtId="0" fontId="0" fillId="3" borderId="1" xfId="0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165" fontId="7" fillId="0" borderId="8" xfId="3" applyNumberFormat="1" applyFont="1" applyFill="1" applyBorder="1" applyAlignment="1">
      <alignment horizontal="center"/>
    </xf>
    <xf numFmtId="0" fontId="9" fillId="5" borderId="0" xfId="0" applyFont="1" applyFill="1" applyAlignment="1">
      <alignment horizontal="center" vertical="center" wrapText="1"/>
    </xf>
    <xf numFmtId="4" fontId="0" fillId="12" borderId="0" xfId="0" applyNumberFormat="1" applyFill="1" applyAlignment="1">
      <alignment horizontal="center"/>
    </xf>
    <xf numFmtId="2" fontId="0" fillId="11" borderId="2" xfId="0" applyNumberFormat="1" applyFill="1" applyBorder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165" fontId="7" fillId="0" borderId="1" xfId="3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0" fontId="22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 wrapText="1"/>
    </xf>
    <xf numFmtId="0" fontId="22" fillId="5" borderId="0" xfId="0" applyFont="1" applyFill="1" applyBorder="1" applyAlignment="1">
      <alignment vertical="center" wrapText="1"/>
    </xf>
    <xf numFmtId="3" fontId="0" fillId="7" borderId="0" xfId="0" applyNumberFormat="1" applyFont="1" applyFill="1" applyBorder="1" applyAlignment="1">
      <alignment horizontal="center"/>
    </xf>
    <xf numFmtId="3" fontId="0" fillId="7" borderId="0" xfId="0" applyNumberFormat="1" applyFont="1" applyFill="1" applyAlignment="1">
      <alignment horizontal="center"/>
    </xf>
    <xf numFmtId="3" fontId="11" fillId="7" borderId="0" xfId="0" applyNumberFormat="1" applyFont="1" applyFill="1" applyBorder="1" applyAlignment="1">
      <alignment horizontal="center"/>
    </xf>
    <xf numFmtId="165" fontId="11" fillId="7" borderId="0" xfId="3" applyNumberFormat="1" applyFont="1" applyFill="1" applyBorder="1" applyAlignment="1">
      <alignment horizontal="center"/>
    </xf>
    <xf numFmtId="165" fontId="0" fillId="7" borderId="0" xfId="0" applyNumberFormat="1" applyFont="1" applyFill="1" applyBorder="1" applyAlignment="1">
      <alignment horizontal="center"/>
    </xf>
    <xf numFmtId="0" fontId="14" fillId="2" borderId="0" xfId="0" applyFont="1" applyFill="1"/>
    <xf numFmtId="0" fontId="6" fillId="0" borderId="0" xfId="0" applyFont="1" applyFill="1"/>
    <xf numFmtId="0" fontId="9" fillId="0" borderId="0" xfId="0" applyFont="1" applyFill="1" applyAlignment="1">
      <alignment horizontal="center"/>
    </xf>
    <xf numFmtId="0" fontId="6" fillId="6" borderId="0" xfId="0" applyFont="1" applyFill="1"/>
    <xf numFmtId="0" fontId="6" fillId="6" borderId="0" xfId="0" applyFont="1" applyFill="1" applyAlignment="1">
      <alignment horizontal="center"/>
    </xf>
    <xf numFmtId="3" fontId="0" fillId="7" borderId="0" xfId="0" applyNumberFormat="1" applyFill="1" applyAlignment="1">
      <alignment horizontal="center"/>
    </xf>
    <xf numFmtId="165" fontId="0" fillId="7" borderId="0" xfId="3" applyNumberFormat="1" applyFont="1" applyFill="1" applyAlignment="1">
      <alignment horizontal="center"/>
    </xf>
    <xf numFmtId="0" fontId="0" fillId="7" borderId="0" xfId="0" applyFill="1"/>
    <xf numFmtId="170" fontId="9" fillId="5" borderId="0" xfId="0" applyNumberFormat="1" applyFont="1" applyFill="1" applyAlignment="1">
      <alignment horizontal="center"/>
    </xf>
    <xf numFmtId="0" fontId="25" fillId="0" borderId="0" xfId="0" applyFont="1"/>
    <xf numFmtId="0" fontId="9" fillId="5" borderId="0" xfId="0" applyFont="1" applyFill="1" applyAlignment="1">
      <alignment horizontal="left" vertical="center" wrapText="1"/>
    </xf>
    <xf numFmtId="0" fontId="9" fillId="5" borderId="0" xfId="0" applyFont="1" applyFill="1" applyAlignment="1">
      <alignment vertical="center" wrapText="1"/>
    </xf>
    <xf numFmtId="3" fontId="9" fillId="8" borderId="0" xfId="0" applyNumberFormat="1" applyFont="1" applyFill="1" applyBorder="1" applyAlignment="1">
      <alignment horizontal="center" vertical="center" wrapText="1"/>
    </xf>
    <xf numFmtId="0" fontId="9" fillId="5" borderId="0" xfId="0" applyFon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9" fillId="5" borderId="0" xfId="0" applyFont="1" applyFill="1" applyBorder="1" applyAlignment="1">
      <alignment horizontal="center" vertical="center" wrapText="1"/>
    </xf>
    <xf numFmtId="2" fontId="7" fillId="0" borderId="8" xfId="0" applyNumberFormat="1" applyFont="1" applyBorder="1" applyAlignment="1">
      <alignment horizontal="center"/>
    </xf>
    <xf numFmtId="3" fontId="7" fillId="0" borderId="17" xfId="0" applyNumberFormat="1" applyFont="1" applyBorder="1" applyAlignment="1">
      <alignment horizontal="center"/>
    </xf>
    <xf numFmtId="0" fontId="9" fillId="5" borderId="0" xfId="0" applyFont="1" applyFill="1" applyBorder="1"/>
    <xf numFmtId="0" fontId="9" fillId="5" borderId="0" xfId="0" applyFont="1" applyFill="1" applyBorder="1" applyAlignment="1">
      <alignment vertical="center"/>
    </xf>
    <xf numFmtId="0" fontId="9" fillId="5" borderId="0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0" fillId="7" borderId="0" xfId="0" applyFill="1" applyAlignment="1">
      <alignment horizontal="left"/>
    </xf>
    <xf numFmtId="0" fontId="7" fillId="0" borderId="8" xfId="0" applyFont="1" applyBorder="1" applyAlignment="1">
      <alignment horizontal="left"/>
    </xf>
    <xf numFmtId="0" fontId="9" fillId="5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6" fillId="5" borderId="0" xfId="0" applyFon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0" fillId="5" borderId="0" xfId="0" applyFill="1" applyAlignment="1">
      <alignment horizontal="center" vertical="center" wrapText="1"/>
    </xf>
    <xf numFmtId="0" fontId="0" fillId="14" borderId="0" xfId="0" applyFill="1" applyBorder="1"/>
    <xf numFmtId="9" fontId="0" fillId="0" borderId="0" xfId="3" applyFont="1" applyBorder="1"/>
    <xf numFmtId="0" fontId="0" fillId="12" borderId="0" xfId="0" applyFill="1"/>
    <xf numFmtId="0" fontId="25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28" fillId="0" borderId="0" xfId="0" applyFont="1" applyAlignment="1">
      <alignment horizontal="left" vertical="center" wrapText="1"/>
    </xf>
    <xf numFmtId="0" fontId="27" fillId="5" borderId="0" xfId="0" applyFont="1" applyFill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14" fillId="0" borderId="0" xfId="0" applyFont="1" applyBorder="1" applyAlignment="1">
      <alignment horizontal="left"/>
    </xf>
    <xf numFmtId="0" fontId="22" fillId="5" borderId="0" xfId="0" applyFont="1" applyFill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14" fillId="0" borderId="8" xfId="0" applyFont="1" applyBorder="1" applyAlignment="1">
      <alignment horizontal="left"/>
    </xf>
    <xf numFmtId="0" fontId="2" fillId="0" borderId="0" xfId="0" applyFont="1" applyFill="1" applyAlignment="1">
      <alignment horizontal="center"/>
    </xf>
    <xf numFmtId="0" fontId="0" fillId="12" borderId="8" xfId="0" applyFill="1" applyBorder="1"/>
    <xf numFmtId="3" fontId="0" fillId="12" borderId="8" xfId="0" applyNumberFormat="1" applyFill="1" applyBorder="1" applyAlignment="1">
      <alignment horizontal="center"/>
    </xf>
    <xf numFmtId="165" fontId="0" fillId="12" borderId="8" xfId="4" applyNumberFormat="1" applyFont="1" applyFill="1" applyBorder="1" applyAlignment="1">
      <alignment horizontal="center"/>
    </xf>
    <xf numFmtId="0" fontId="0" fillId="12" borderId="0" xfId="0" applyFill="1" applyBorder="1"/>
    <xf numFmtId="3" fontId="0" fillId="12" borderId="0" xfId="0" applyNumberFormat="1" applyFill="1" applyBorder="1" applyAlignment="1">
      <alignment horizontal="center"/>
    </xf>
    <xf numFmtId="165" fontId="0" fillId="12" borderId="0" xfId="4" applyNumberFormat="1" applyFont="1" applyFill="1" applyBorder="1" applyAlignment="1">
      <alignment horizontal="center"/>
    </xf>
    <xf numFmtId="3" fontId="0" fillId="12" borderId="0" xfId="0" applyNumberFormat="1" applyFill="1" applyAlignment="1">
      <alignment horizontal="center"/>
    </xf>
    <xf numFmtId="165" fontId="0" fillId="12" borderId="0" xfId="4" applyNumberFormat="1" applyFont="1" applyFill="1" applyAlignment="1">
      <alignment horizontal="center"/>
    </xf>
    <xf numFmtId="165" fontId="12" fillId="12" borderId="0" xfId="3" applyNumberFormat="1" applyFont="1" applyFill="1" applyBorder="1" applyAlignment="1">
      <alignment horizontal="center"/>
    </xf>
    <xf numFmtId="1" fontId="0" fillId="12" borderId="0" xfId="0" applyNumberFormat="1" applyFill="1" applyAlignment="1">
      <alignment horizontal="center"/>
    </xf>
    <xf numFmtId="165" fontId="0" fillId="12" borderId="0" xfId="3" applyNumberFormat="1" applyFont="1" applyFill="1" applyBorder="1" applyAlignment="1">
      <alignment horizontal="center"/>
    </xf>
    <xf numFmtId="165" fontId="0" fillId="12" borderId="0" xfId="3" applyNumberFormat="1" applyFont="1" applyFill="1" applyAlignment="1">
      <alignment horizontal="center"/>
    </xf>
    <xf numFmtId="4" fontId="0" fillId="12" borderId="0" xfId="3" applyNumberFormat="1" applyFont="1" applyFill="1" applyAlignment="1">
      <alignment horizontal="center"/>
    </xf>
    <xf numFmtId="4" fontId="12" fillId="12" borderId="0" xfId="3" applyNumberFormat="1" applyFont="1" applyFill="1" applyBorder="1" applyAlignment="1">
      <alignment horizontal="center"/>
    </xf>
    <xf numFmtId="165" fontId="0" fillId="12" borderId="0" xfId="0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center"/>
    </xf>
    <xf numFmtId="0" fontId="0" fillId="12" borderId="0" xfId="0" applyFont="1" applyFill="1" applyBorder="1" applyAlignment="1">
      <alignment horizontal="left"/>
    </xf>
    <xf numFmtId="0" fontId="0" fillId="12" borderId="0" xfId="0" applyFont="1" applyFill="1" applyBorder="1" applyAlignment="1">
      <alignment horizontal="center"/>
    </xf>
    <xf numFmtId="3" fontId="4" fillId="12" borderId="0" xfId="0" applyNumberFormat="1" applyFont="1" applyFill="1" applyBorder="1" applyAlignment="1">
      <alignment horizontal="center"/>
    </xf>
    <xf numFmtId="0" fontId="4" fillId="12" borderId="0" xfId="0" applyFon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0" fontId="22" fillId="5" borderId="27" xfId="0" applyFont="1" applyFill="1" applyBorder="1" applyAlignment="1">
      <alignment horizontal="center" vertical="center" wrapText="1"/>
    </xf>
    <xf numFmtId="0" fontId="22" fillId="0" borderId="26" xfId="0" applyFont="1" applyFill="1" applyBorder="1" applyAlignment="1">
      <alignment horizontal="center" vertical="center" wrapText="1"/>
    </xf>
    <xf numFmtId="3" fontId="0" fillId="0" borderId="26" xfId="0" applyNumberFormat="1" applyBorder="1" applyAlignment="1">
      <alignment horizontal="center"/>
    </xf>
    <xf numFmtId="0" fontId="0" fillId="0" borderId="0" xfId="0" applyFill="1" applyBorder="1" applyAlignment="1">
      <alignment horizontal="left"/>
    </xf>
    <xf numFmtId="165" fontId="0" fillId="0" borderId="0" xfId="4" applyNumberFormat="1" applyFon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/>
    <xf numFmtId="166" fontId="0" fillId="0" borderId="29" xfId="0" applyNumberFormat="1" applyFill="1" applyBorder="1" applyAlignment="1">
      <alignment horizontal="center"/>
    </xf>
    <xf numFmtId="3" fontId="0" fillId="0" borderId="26" xfId="0" applyNumberFormat="1" applyFill="1" applyBorder="1" applyAlignment="1">
      <alignment horizontal="center"/>
    </xf>
    <xf numFmtId="3" fontId="14" fillId="0" borderId="27" xfId="0" applyNumberFormat="1" applyFont="1" applyBorder="1" applyAlignment="1">
      <alignment horizontal="center"/>
    </xf>
    <xf numFmtId="0" fontId="22" fillId="5" borderId="26" xfId="0" applyFont="1" applyFill="1" applyBorder="1" applyAlignment="1">
      <alignment horizontal="center" vertical="center" wrapText="1"/>
    </xf>
    <xf numFmtId="3" fontId="0" fillId="7" borderId="26" xfId="0" applyNumberFormat="1" applyFill="1" applyBorder="1" applyAlignment="1">
      <alignment horizontal="center"/>
    </xf>
    <xf numFmtId="166" fontId="0" fillId="0" borderId="26" xfId="0" applyNumberFormat="1" applyFill="1" applyBorder="1" applyAlignment="1">
      <alignment horizontal="center"/>
    </xf>
    <xf numFmtId="166" fontId="14" fillId="0" borderId="27" xfId="0" applyNumberFormat="1" applyFont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3" fontId="7" fillId="0" borderId="28" xfId="0" applyNumberFormat="1" applyFont="1" applyBorder="1" applyAlignment="1">
      <alignment horizontal="center"/>
    </xf>
    <xf numFmtId="3" fontId="7" fillId="0" borderId="27" xfId="0" applyNumberFormat="1" applyFont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3" borderId="6" xfId="0" applyFill="1" applyBorder="1"/>
    <xf numFmtId="9" fontId="0" fillId="0" borderId="0" xfId="0" applyNumberFormat="1"/>
    <xf numFmtId="0" fontId="0" fillId="12" borderId="4" xfId="0" applyFill="1" applyBorder="1"/>
    <xf numFmtId="9" fontId="0" fillId="12" borderId="5" xfId="3" applyNumberFormat="1" applyFont="1" applyFill="1" applyBorder="1" applyAlignment="1">
      <alignment horizontal="center"/>
    </xf>
    <xf numFmtId="9" fontId="0" fillId="12" borderId="5" xfId="0" applyNumberFormat="1" applyFill="1" applyBorder="1" applyAlignment="1">
      <alignment horizontal="center"/>
    </xf>
    <xf numFmtId="0" fontId="7" fillId="14" borderId="6" xfId="0" applyFont="1" applyFill="1" applyBorder="1"/>
    <xf numFmtId="9" fontId="7" fillId="0" borderId="7" xfId="0" applyNumberFormat="1" applyFont="1" applyBorder="1" applyAlignment="1">
      <alignment horizontal="center"/>
    </xf>
    <xf numFmtId="9" fontId="0" fillId="0" borderId="0" xfId="0" applyNumberFormat="1" applyAlignment="1">
      <alignment horizontal="center"/>
    </xf>
    <xf numFmtId="165" fontId="0" fillId="14" borderId="0" xfId="3" applyNumberFormat="1" applyFont="1" applyFill="1" applyBorder="1" applyAlignment="1">
      <alignment horizontal="center"/>
    </xf>
    <xf numFmtId="3" fontId="2" fillId="12" borderId="4" xfId="0" applyNumberFormat="1" applyFont="1" applyFill="1" applyBorder="1" applyAlignment="1">
      <alignment horizontal="left"/>
    </xf>
    <xf numFmtId="9" fontId="2" fillId="12" borderId="5" xfId="0" applyNumberFormat="1" applyFont="1" applyFill="1" applyBorder="1" applyAlignment="1">
      <alignment horizontal="center"/>
    </xf>
    <xf numFmtId="3" fontId="30" fillId="14" borderId="0" xfId="0" applyNumberFormat="1" applyFont="1" applyFill="1" applyBorder="1" applyAlignment="1">
      <alignment horizontal="left"/>
    </xf>
    <xf numFmtId="9" fontId="30" fillId="14" borderId="0" xfId="0" applyNumberFormat="1" applyFont="1" applyFill="1" applyBorder="1" applyAlignment="1">
      <alignment horizontal="center"/>
    </xf>
    <xf numFmtId="0" fontId="0" fillId="14" borderId="0" xfId="0" applyFill="1"/>
    <xf numFmtId="0" fontId="0" fillId="14" borderId="0" xfId="0" applyFont="1" applyFill="1" applyBorder="1" applyAlignment="1">
      <alignment horizontal="left"/>
    </xf>
    <xf numFmtId="3" fontId="4" fillId="14" borderId="0" xfId="0" applyNumberFormat="1" applyFont="1" applyFill="1" applyBorder="1" applyAlignment="1">
      <alignment horizontal="center"/>
    </xf>
    <xf numFmtId="0" fontId="2" fillId="14" borderId="0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3" fontId="9" fillId="5" borderId="1" xfId="0" applyNumberFormat="1" applyFont="1" applyFill="1" applyBorder="1" applyAlignment="1">
      <alignment horizontal="center"/>
    </xf>
    <xf numFmtId="165" fontId="9" fillId="5" borderId="7" xfId="3" applyNumberFormat="1" applyFont="1" applyFill="1" applyBorder="1" applyAlignment="1">
      <alignment horizontal="center"/>
    </xf>
    <xf numFmtId="3" fontId="0" fillId="14" borderId="0" xfId="0" applyNumberFormat="1" applyFont="1" applyFill="1" applyBorder="1" applyAlignment="1">
      <alignment horizontal="center"/>
    </xf>
    <xf numFmtId="3" fontId="2" fillId="7" borderId="0" xfId="0" applyNumberFormat="1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4" fillId="14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14" borderId="0" xfId="0" applyFont="1" applyFill="1" applyAlignment="1">
      <alignment horizontal="center"/>
    </xf>
    <xf numFmtId="0" fontId="9" fillId="5" borderId="7" xfId="0" applyFont="1" applyFill="1" applyBorder="1" applyAlignment="1">
      <alignment horizontal="center"/>
    </xf>
    <xf numFmtId="3" fontId="15" fillId="14" borderId="6" xfId="0" applyNumberFormat="1" applyFont="1" applyFill="1" applyBorder="1" applyAlignment="1">
      <alignment horizontal="left"/>
    </xf>
    <xf numFmtId="9" fontId="15" fillId="14" borderId="7" xfId="0" applyNumberFormat="1" applyFont="1" applyFill="1" applyBorder="1" applyAlignment="1">
      <alignment horizontal="center"/>
    </xf>
    <xf numFmtId="9" fontId="2" fillId="12" borderId="4" xfId="0" applyNumberFormat="1" applyFont="1" applyFill="1" applyBorder="1" applyAlignment="1">
      <alignment horizontal="left"/>
    </xf>
    <xf numFmtId="9" fontId="15" fillId="14" borderId="6" xfId="0" applyNumberFormat="1" applyFont="1" applyFill="1" applyBorder="1" applyAlignment="1">
      <alignment horizontal="left"/>
    </xf>
    <xf numFmtId="165" fontId="9" fillId="5" borderId="1" xfId="3" applyNumberFormat="1" applyFont="1" applyFill="1" applyBorder="1" applyAlignment="1">
      <alignment horizontal="center"/>
    </xf>
    <xf numFmtId="0" fontId="9" fillId="5" borderId="9" xfId="0" applyFont="1" applyFill="1" applyBorder="1" applyAlignment="1">
      <alignment horizontal="center" vertical="center"/>
    </xf>
    <xf numFmtId="0" fontId="6" fillId="5" borderId="0" xfId="0" applyFont="1" applyFill="1"/>
    <xf numFmtId="2" fontId="0" fillId="0" borderId="32" xfId="0" applyNumberFormat="1" applyBorder="1" applyAlignment="1">
      <alignment horizontal="center"/>
    </xf>
    <xf numFmtId="0" fontId="17" fillId="3" borderId="1" xfId="0" applyFont="1" applyFill="1" applyBorder="1"/>
    <xf numFmtId="0" fontId="29" fillId="0" borderId="0" xfId="0" applyFont="1"/>
    <xf numFmtId="172" fontId="0" fillId="0" borderId="0" xfId="0" applyNumberFormat="1"/>
    <xf numFmtId="172" fontId="0" fillId="0" borderId="0" xfId="0" applyNumberFormat="1" applyAlignment="1">
      <alignment horizontal="center"/>
    </xf>
    <xf numFmtId="0" fontId="0" fillId="0" borderId="0" xfId="0" applyFill="1" applyBorder="1"/>
    <xf numFmtId="0" fontId="9" fillId="5" borderId="34" xfId="0" applyFont="1" applyFill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30" xfId="0" applyNumberFormat="1" applyBorder="1" applyAlignment="1">
      <alignment horizontal="center"/>
    </xf>
    <xf numFmtId="0" fontId="38" fillId="0" borderId="0" xfId="0" applyFont="1" applyFill="1" applyBorder="1"/>
    <xf numFmtId="165" fontId="38" fillId="0" borderId="0" xfId="4" applyNumberFormat="1" applyFont="1" applyFill="1" applyBorder="1" applyAlignment="1">
      <alignment horizontal="center"/>
    </xf>
    <xf numFmtId="164" fontId="40" fillId="2" borderId="0" xfId="1" applyNumberFormat="1" applyFont="1" applyFill="1" applyAlignment="1">
      <alignment vertical="top"/>
    </xf>
    <xf numFmtId="0" fontId="32" fillId="0" borderId="0" xfId="0" applyFont="1"/>
    <xf numFmtId="0" fontId="32" fillId="0" borderId="0" xfId="0" applyFont="1" applyAlignment="1">
      <alignment horizontal="center"/>
    </xf>
    <xf numFmtId="0" fontId="41" fillId="0" borderId="0" xfId="0" applyFont="1"/>
    <xf numFmtId="0" fontId="34" fillId="0" borderId="0" xfId="0" applyFont="1" applyBorder="1" applyAlignment="1">
      <alignment horizontal="left"/>
    </xf>
    <xf numFmtId="0" fontId="34" fillId="0" borderId="0" xfId="0" applyFont="1"/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3" fontId="32" fillId="0" borderId="0" xfId="0" applyNumberFormat="1" applyFont="1"/>
    <xf numFmtId="3" fontId="42" fillId="0" borderId="0" xfId="0" applyNumberFormat="1" applyFont="1" applyFill="1" applyBorder="1" applyAlignment="1">
      <alignment horizontal="center"/>
    </xf>
    <xf numFmtId="0" fontId="42" fillId="0" borderId="0" xfId="0" applyFont="1" applyAlignment="1">
      <alignment horizontal="left"/>
    </xf>
    <xf numFmtId="0" fontId="42" fillId="0" borderId="0" xfId="0" applyFont="1" applyBorder="1" applyAlignment="1">
      <alignment horizontal="left"/>
    </xf>
    <xf numFmtId="0" fontId="42" fillId="0" borderId="0" xfId="0" applyFont="1"/>
    <xf numFmtId="0" fontId="42" fillId="0" borderId="0" xfId="0" applyFont="1" applyAlignment="1">
      <alignment horizontal="center"/>
    </xf>
    <xf numFmtId="0" fontId="42" fillId="0" borderId="8" xfId="0" applyFont="1" applyBorder="1"/>
    <xf numFmtId="0" fontId="44" fillId="0" borderId="0" xfId="0" applyFont="1" applyBorder="1" applyAlignment="1">
      <alignment horizontal="left"/>
    </xf>
    <xf numFmtId="0" fontId="42" fillId="0" borderId="0" xfId="0" applyFont="1" applyBorder="1"/>
    <xf numFmtId="0" fontId="42" fillId="0" borderId="0" xfId="0" applyFont="1" applyBorder="1" applyAlignment="1">
      <alignment horizontal="center"/>
    </xf>
    <xf numFmtId="0" fontId="42" fillId="0" borderId="35" xfId="0" applyFont="1" applyBorder="1"/>
    <xf numFmtId="0" fontId="42" fillId="0" borderId="35" xfId="0" applyFont="1" applyBorder="1" applyAlignment="1">
      <alignment horizontal="center"/>
    </xf>
    <xf numFmtId="0" fontId="42" fillId="0" borderId="35" xfId="0" applyFont="1" applyBorder="1" applyAlignment="1">
      <alignment horizontal="left"/>
    </xf>
    <xf numFmtId="0" fontId="42" fillId="0" borderId="0" xfId="0" applyFont="1" applyFill="1" applyBorder="1"/>
    <xf numFmtId="3" fontId="42" fillId="0" borderId="0" xfId="0" applyNumberFormat="1" applyFont="1" applyBorder="1" applyAlignment="1">
      <alignment horizontal="center"/>
    </xf>
    <xf numFmtId="0" fontId="37" fillId="0" borderId="0" xfId="0" applyFont="1"/>
    <xf numFmtId="0" fontId="45" fillId="17" borderId="0" xfId="0" applyFont="1" applyFill="1" applyBorder="1" applyAlignment="1">
      <alignment horizontal="center" vertical="center" wrapText="1"/>
    </xf>
    <xf numFmtId="0" fontId="32" fillId="11" borderId="0" xfId="0" applyFont="1" applyFill="1"/>
    <xf numFmtId="0" fontId="32" fillId="0" borderId="0" xfId="0" applyFont="1" applyAlignment="1">
      <alignment wrapText="1"/>
    </xf>
    <xf numFmtId="0" fontId="33" fillId="17" borderId="0" xfId="0" applyFont="1" applyFill="1" applyBorder="1" applyAlignment="1">
      <alignment horizontal="center" vertical="center" wrapText="1"/>
    </xf>
    <xf numFmtId="166" fontId="42" fillId="11" borderId="17" xfId="0" applyNumberFormat="1" applyFont="1" applyFill="1" applyBorder="1" applyAlignment="1">
      <alignment horizontal="center"/>
    </xf>
    <xf numFmtId="166" fontId="42" fillId="0" borderId="8" xfId="0" applyNumberFormat="1" applyFont="1" applyBorder="1" applyAlignment="1">
      <alignment horizontal="center"/>
    </xf>
    <xf numFmtId="3" fontId="42" fillId="0" borderId="14" xfId="0" applyNumberFormat="1" applyFont="1" applyBorder="1" applyAlignment="1">
      <alignment horizontal="center"/>
    </xf>
    <xf numFmtId="3" fontId="42" fillId="0" borderId="18" xfId="0" applyNumberFormat="1" applyFont="1" applyBorder="1" applyAlignment="1">
      <alignment horizontal="center"/>
    </xf>
    <xf numFmtId="167" fontId="42" fillId="0" borderId="8" xfId="0" applyNumberFormat="1" applyFont="1" applyBorder="1" applyAlignment="1">
      <alignment horizontal="center"/>
    </xf>
    <xf numFmtId="166" fontId="42" fillId="11" borderId="11" xfId="0" applyNumberFormat="1" applyFont="1" applyFill="1" applyBorder="1" applyAlignment="1">
      <alignment horizontal="center"/>
    </xf>
    <xf numFmtId="166" fontId="42" fillId="0" borderId="0" xfId="0" applyNumberFormat="1" applyFont="1" applyBorder="1" applyAlignment="1">
      <alignment horizontal="center"/>
    </xf>
    <xf numFmtId="3" fontId="42" fillId="0" borderId="9" xfId="0" applyNumberFormat="1" applyFont="1" applyBorder="1" applyAlignment="1">
      <alignment horizontal="center"/>
    </xf>
    <xf numFmtId="3" fontId="42" fillId="0" borderId="12" xfId="0" applyNumberFormat="1" applyFont="1" applyBorder="1" applyAlignment="1">
      <alignment horizontal="center"/>
    </xf>
    <xf numFmtId="167" fontId="42" fillId="0" borderId="0" xfId="0" applyNumberFormat="1" applyFont="1" applyBorder="1" applyAlignment="1">
      <alignment horizontal="center"/>
    </xf>
    <xf numFmtId="166" fontId="42" fillId="0" borderId="0" xfId="0" applyNumberFormat="1" applyFont="1" applyAlignment="1">
      <alignment horizontal="center"/>
    </xf>
    <xf numFmtId="167" fontId="42" fillId="0" borderId="0" xfId="0" applyNumberFormat="1" applyFont="1" applyAlignment="1">
      <alignment horizontal="center"/>
    </xf>
    <xf numFmtId="0" fontId="45" fillId="17" borderId="0" xfId="0" applyFont="1" applyFill="1" applyBorder="1" applyAlignment="1">
      <alignment vertical="center" wrapText="1"/>
    </xf>
    <xf numFmtId="0" fontId="34" fillId="0" borderId="0" xfId="0" applyFont="1" applyAlignment="1">
      <alignment wrapText="1"/>
    </xf>
    <xf numFmtId="166" fontId="42" fillId="0" borderId="8" xfId="0" applyNumberFormat="1" applyFont="1" applyFill="1" applyBorder="1" applyAlignment="1">
      <alignment horizontal="center"/>
    </xf>
    <xf numFmtId="3" fontId="42" fillId="0" borderId="8" xfId="0" applyNumberFormat="1" applyFont="1" applyFill="1" applyBorder="1" applyAlignment="1">
      <alignment horizontal="center"/>
    </xf>
    <xf numFmtId="165" fontId="42" fillId="0" borderId="8" xfId="3" applyNumberFormat="1" applyFont="1" applyFill="1" applyBorder="1" applyAlignment="1">
      <alignment horizontal="center"/>
    </xf>
    <xf numFmtId="165" fontId="42" fillId="11" borderId="8" xfId="3" applyNumberFormat="1" applyFont="1" applyFill="1" applyBorder="1" applyAlignment="1">
      <alignment horizontal="center"/>
    </xf>
    <xf numFmtId="3" fontId="42" fillId="11" borderId="8" xfId="0" applyNumberFormat="1" applyFont="1" applyFill="1" applyBorder="1" applyAlignment="1">
      <alignment horizontal="center"/>
    </xf>
    <xf numFmtId="166" fontId="42" fillId="0" borderId="0" xfId="0" applyNumberFormat="1" applyFont="1" applyFill="1" applyBorder="1" applyAlignment="1">
      <alignment horizontal="center"/>
    </xf>
    <xf numFmtId="165" fontId="42" fillId="0" borderId="0" xfId="3" applyNumberFormat="1" applyFont="1" applyFill="1" applyBorder="1" applyAlignment="1">
      <alignment horizontal="center"/>
    </xf>
    <xf numFmtId="165" fontId="42" fillId="11" borderId="0" xfId="3" applyNumberFormat="1" applyFont="1" applyFill="1" applyBorder="1" applyAlignment="1">
      <alignment horizontal="center"/>
    </xf>
    <xf numFmtId="3" fontId="42" fillId="11" borderId="0" xfId="0" applyNumberFormat="1" applyFont="1" applyFill="1" applyBorder="1" applyAlignment="1">
      <alignment horizontal="center"/>
    </xf>
    <xf numFmtId="0" fontId="42" fillId="0" borderId="8" xfId="0" applyFont="1" applyFill="1" applyBorder="1"/>
    <xf numFmtId="0" fontId="46" fillId="0" borderId="0" xfId="0" applyFont="1"/>
    <xf numFmtId="166" fontId="34" fillId="0" borderId="0" xfId="0" applyNumberFormat="1" applyFont="1"/>
    <xf numFmtId="0" fontId="42" fillId="0" borderId="35" xfId="0" applyFont="1" applyFill="1" applyBorder="1"/>
    <xf numFmtId="0" fontId="43" fillId="0" borderId="37" xfId="0" applyFont="1" applyBorder="1"/>
    <xf numFmtId="166" fontId="43" fillId="0" borderId="38" xfId="0" applyNumberFormat="1" applyFont="1" applyFill="1" applyBorder="1" applyAlignment="1">
      <alignment horizontal="center"/>
    </xf>
    <xf numFmtId="166" fontId="43" fillId="0" borderId="37" xfId="0" applyNumberFormat="1" applyFont="1" applyBorder="1" applyAlignment="1">
      <alignment horizontal="center"/>
    </xf>
    <xf numFmtId="3" fontId="43" fillId="0" borderId="39" xfId="0" applyNumberFormat="1" applyFont="1" applyBorder="1" applyAlignment="1">
      <alignment horizontal="center"/>
    </xf>
    <xf numFmtId="3" fontId="43" fillId="0" borderId="40" xfId="0" applyNumberFormat="1" applyFont="1" applyBorder="1" applyAlignment="1">
      <alignment horizontal="center"/>
    </xf>
    <xf numFmtId="167" fontId="43" fillId="0" borderId="37" xfId="0" applyNumberFormat="1" applyFont="1" applyBorder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47" fillId="0" borderId="0" xfId="0" applyFont="1" applyAlignment="1">
      <alignment horizontal="left"/>
    </xf>
    <xf numFmtId="0" fontId="48" fillId="17" borderId="0" xfId="0" applyFont="1" applyFill="1" applyAlignment="1">
      <alignment horizontal="left"/>
    </xf>
    <xf numFmtId="0" fontId="48" fillId="17" borderId="19" xfId="0" applyFont="1" applyFill="1" applyBorder="1" applyAlignment="1">
      <alignment horizontal="center"/>
    </xf>
    <xf numFmtId="0" fontId="49" fillId="0" borderId="0" xfId="0" applyFont="1"/>
    <xf numFmtId="0" fontId="49" fillId="0" borderId="0" xfId="0" applyFont="1" applyAlignment="1">
      <alignment horizontal="center"/>
    </xf>
    <xf numFmtId="0" fontId="48" fillId="17" borderId="0" xfId="0" applyFont="1" applyFill="1" applyAlignment="1">
      <alignment horizontal="left" vertical="center" wrapText="1"/>
    </xf>
    <xf numFmtId="0" fontId="48" fillId="17" borderId="21" xfId="0" applyFont="1" applyFill="1" applyBorder="1" applyAlignment="1">
      <alignment horizontal="center" vertical="center" wrapText="1"/>
    </xf>
    <xf numFmtId="0" fontId="48" fillId="17" borderId="22" xfId="0" applyFont="1" applyFill="1" applyBorder="1" applyAlignment="1">
      <alignment horizontal="center" vertical="center" wrapText="1"/>
    </xf>
    <xf numFmtId="0" fontId="48" fillId="17" borderId="23" xfId="0" applyFont="1" applyFill="1" applyBorder="1" applyAlignment="1">
      <alignment horizontal="center" vertical="center" wrapText="1"/>
    </xf>
    <xf numFmtId="0" fontId="48" fillId="17" borderId="24" xfId="0" applyFont="1" applyFill="1" applyBorder="1" applyAlignment="1">
      <alignment horizontal="center" vertical="center" wrapText="1"/>
    </xf>
    <xf numFmtId="0" fontId="48" fillId="17" borderId="25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47" fillId="0" borderId="0" xfId="0" applyFont="1" applyBorder="1" applyAlignment="1">
      <alignment horizontal="left"/>
    </xf>
    <xf numFmtId="0" fontId="47" fillId="0" borderId="3" xfId="0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0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0" fontId="47" fillId="0" borderId="0" xfId="0" applyFont="1" applyBorder="1"/>
    <xf numFmtId="0" fontId="47" fillId="0" borderId="15" xfId="0" applyFont="1" applyBorder="1"/>
    <xf numFmtId="165" fontId="47" fillId="0" borderId="0" xfId="3" applyNumberFormat="1" applyFont="1" applyBorder="1" applyAlignment="1">
      <alignment horizontal="center"/>
    </xf>
    <xf numFmtId="166" fontId="47" fillId="0" borderId="0" xfId="0" applyNumberFormat="1" applyFont="1" applyBorder="1" applyAlignment="1">
      <alignment horizontal="center"/>
    </xf>
    <xf numFmtId="0" fontId="49" fillId="0" borderId="0" xfId="0" applyFont="1" applyBorder="1" applyAlignment="1">
      <alignment horizontal="left"/>
    </xf>
    <xf numFmtId="0" fontId="49" fillId="0" borderId="0" xfId="0" applyFont="1" applyBorder="1"/>
    <xf numFmtId="0" fontId="49" fillId="0" borderId="0" xfId="0" applyFont="1" applyBorder="1" applyAlignment="1">
      <alignment horizontal="center"/>
    </xf>
    <xf numFmtId="3" fontId="47" fillId="0" borderId="0" xfId="0" applyNumberFormat="1" applyFont="1" applyBorder="1" applyAlignment="1">
      <alignment horizontal="center"/>
    </xf>
    <xf numFmtId="165" fontId="47" fillId="0" borderId="0" xfId="0" applyNumberFormat="1" applyFont="1" applyBorder="1" applyAlignment="1">
      <alignment horizontal="center"/>
    </xf>
    <xf numFmtId="0" fontId="45" fillId="17" borderId="0" xfId="0" applyFont="1" applyFill="1" applyAlignment="1">
      <alignment horizontal="left"/>
    </xf>
    <xf numFmtId="0" fontId="45" fillId="17" borderId="19" xfId="0" applyFont="1" applyFill="1" applyBorder="1" applyAlignment="1">
      <alignment horizontal="center"/>
    </xf>
    <xf numFmtId="0" fontId="45" fillId="17" borderId="0" xfId="0" applyFont="1" applyFill="1" applyAlignment="1">
      <alignment horizontal="left" vertical="center" wrapText="1"/>
    </xf>
    <xf numFmtId="0" fontId="45" fillId="17" borderId="21" xfId="0" applyFont="1" applyFill="1" applyBorder="1" applyAlignment="1">
      <alignment horizontal="center" vertical="center" wrapText="1"/>
    </xf>
    <xf numFmtId="0" fontId="45" fillId="17" borderId="22" xfId="0" applyFont="1" applyFill="1" applyBorder="1" applyAlignment="1">
      <alignment horizontal="center" vertical="center" wrapText="1"/>
    </xf>
    <xf numFmtId="0" fontId="45" fillId="17" borderId="23" xfId="0" applyFont="1" applyFill="1" applyBorder="1" applyAlignment="1">
      <alignment horizontal="center" vertical="center" wrapText="1"/>
    </xf>
    <xf numFmtId="0" fontId="45" fillId="17" borderId="24" xfId="0" applyFont="1" applyFill="1" applyBorder="1" applyAlignment="1">
      <alignment horizontal="center" vertical="center" wrapText="1"/>
    </xf>
    <xf numFmtId="0" fontId="45" fillId="17" borderId="25" xfId="0" applyFont="1" applyFill="1" applyBorder="1" applyAlignment="1">
      <alignment horizontal="center" vertical="center" wrapText="1"/>
    </xf>
    <xf numFmtId="0" fontId="34" fillId="0" borderId="3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26" xfId="0" applyFont="1" applyBorder="1" applyAlignment="1">
      <alignment horizontal="center"/>
    </xf>
    <xf numFmtId="0" fontId="34" fillId="0" borderId="15" xfId="0" applyFont="1" applyBorder="1"/>
    <xf numFmtId="3" fontId="42" fillId="0" borderId="3" xfId="0" applyNumberFormat="1" applyFont="1" applyBorder="1" applyAlignment="1">
      <alignment horizontal="center"/>
    </xf>
    <xf numFmtId="165" fontId="42" fillId="0" borderId="4" xfId="3" applyNumberFormat="1" applyFont="1" applyBorder="1" applyAlignment="1">
      <alignment horizontal="center"/>
    </xf>
    <xf numFmtId="165" fontId="42" fillId="0" borderId="0" xfId="3" applyNumberFormat="1" applyFont="1" applyBorder="1" applyAlignment="1">
      <alignment horizontal="center"/>
    </xf>
    <xf numFmtId="165" fontId="42" fillId="0" borderId="26" xfId="0" applyNumberFormat="1" applyFont="1" applyBorder="1" applyAlignment="1">
      <alignment horizontal="center"/>
    </xf>
    <xf numFmtId="166" fontId="42" fillId="0" borderId="15" xfId="0" applyNumberFormat="1" applyFont="1" applyBorder="1" applyAlignment="1">
      <alignment horizontal="center"/>
    </xf>
    <xf numFmtId="0" fontId="50" fillId="17" borderId="0" xfId="0" applyFont="1" applyFill="1" applyBorder="1" applyAlignment="1">
      <alignment horizontal="left"/>
    </xf>
    <xf numFmtId="0" fontId="50" fillId="17" borderId="0" xfId="0" applyFont="1" applyFill="1" applyBorder="1" applyAlignment="1">
      <alignment horizontal="center"/>
    </xf>
    <xf numFmtId="0" fontId="42" fillId="0" borderId="0" xfId="0" applyFont="1" applyBorder="1" applyAlignment="1">
      <alignment horizontal="left" vertical="center" indent="1"/>
    </xf>
    <xf numFmtId="0" fontId="44" fillId="0" borderId="0" xfId="0" applyFont="1" applyAlignment="1">
      <alignment horizontal="left"/>
    </xf>
    <xf numFmtId="0" fontId="45" fillId="17" borderId="0" xfId="0" applyFont="1" applyFill="1" applyBorder="1" applyAlignment="1">
      <alignment horizontal="left"/>
    </xf>
    <xf numFmtId="0" fontId="42" fillId="0" borderId="35" xfId="0" applyFont="1" applyBorder="1" applyAlignment="1">
      <alignment horizontal="left" vertical="center" indent="1"/>
    </xf>
    <xf numFmtId="3" fontId="42" fillId="0" borderId="41" xfId="0" applyNumberFormat="1" applyFont="1" applyBorder="1" applyAlignment="1">
      <alignment horizontal="center"/>
    </xf>
    <xf numFmtId="165" fontId="42" fillId="0" borderId="42" xfId="3" applyNumberFormat="1" applyFont="1" applyBorder="1" applyAlignment="1">
      <alignment horizontal="center"/>
    </xf>
    <xf numFmtId="165" fontId="42" fillId="0" borderId="35" xfId="3" applyNumberFormat="1" applyFont="1" applyBorder="1" applyAlignment="1">
      <alignment horizontal="center"/>
    </xf>
    <xf numFmtId="165" fontId="42" fillId="0" borderId="43" xfId="0" applyNumberFormat="1" applyFont="1" applyBorder="1" applyAlignment="1">
      <alignment horizontal="center"/>
    </xf>
    <xf numFmtId="166" fontId="42" fillId="0" borderId="35" xfId="0" applyNumberFormat="1" applyFont="1" applyBorder="1" applyAlignment="1">
      <alignment horizontal="center"/>
    </xf>
    <xf numFmtId="166" fontId="42" fillId="0" borderId="44" xfId="0" applyNumberFormat="1" applyFont="1" applyBorder="1" applyAlignment="1">
      <alignment horizontal="center"/>
    </xf>
    <xf numFmtId="165" fontId="42" fillId="0" borderId="0" xfId="0" applyNumberFormat="1" applyFont="1" applyBorder="1" applyAlignment="1">
      <alignment horizontal="center"/>
    </xf>
    <xf numFmtId="0" fontId="42" fillId="0" borderId="41" xfId="0" applyFont="1" applyBorder="1" applyAlignment="1">
      <alignment horizontal="center"/>
    </xf>
    <xf numFmtId="0" fontId="42" fillId="0" borderId="42" xfId="0" applyFont="1" applyBorder="1" applyAlignment="1">
      <alignment horizontal="center"/>
    </xf>
    <xf numFmtId="0" fontId="42" fillId="0" borderId="43" xfId="0" applyFont="1" applyBorder="1" applyAlignment="1">
      <alignment horizontal="center"/>
    </xf>
    <xf numFmtId="0" fontId="42" fillId="0" borderId="44" xfId="0" applyFont="1" applyBorder="1"/>
    <xf numFmtId="9" fontId="7" fillId="0" borderId="14" xfId="0" applyNumberFormat="1" applyFont="1" applyBorder="1" applyAlignment="1">
      <alignment horizontal="center"/>
    </xf>
    <xf numFmtId="9" fontId="7" fillId="0" borderId="8" xfId="0" applyNumberFormat="1" applyFont="1" applyBorder="1" applyAlignment="1">
      <alignment horizontal="center"/>
    </xf>
    <xf numFmtId="0" fontId="51" fillId="0" borderId="0" xfId="0" applyFont="1" applyBorder="1"/>
    <xf numFmtId="0" fontId="51" fillId="0" borderId="2" xfId="0" applyFont="1" applyBorder="1" applyAlignment="1">
      <alignment horizontal="center"/>
    </xf>
    <xf numFmtId="0" fontId="51" fillId="0" borderId="2" xfId="0" applyNumberFormat="1" applyFont="1" applyBorder="1" applyAlignment="1">
      <alignment horizontal="center"/>
    </xf>
    <xf numFmtId="3" fontId="51" fillId="0" borderId="2" xfId="0" applyNumberFormat="1" applyFont="1" applyBorder="1" applyAlignment="1">
      <alignment horizontal="center"/>
    </xf>
    <xf numFmtId="0" fontId="51" fillId="0" borderId="0" xfId="0" applyFont="1" applyBorder="1" applyAlignment="1">
      <alignment horizontal="center"/>
    </xf>
    <xf numFmtId="0" fontId="52" fillId="0" borderId="2" xfId="0" applyFont="1" applyBorder="1" applyAlignment="1">
      <alignment horizontal="center"/>
    </xf>
    <xf numFmtId="0" fontId="8" fillId="0" borderId="0" xfId="2" applyAlignment="1">
      <alignment horizontal="left"/>
    </xf>
    <xf numFmtId="0" fontId="0" fillId="0" borderId="46" xfId="0" applyBorder="1"/>
    <xf numFmtId="0" fontId="0" fillId="0" borderId="0" xfId="0" applyNumberFormat="1"/>
    <xf numFmtId="0" fontId="55" fillId="18" borderId="49" xfId="0" applyFont="1" applyFill="1" applyBorder="1"/>
    <xf numFmtId="0" fontId="55" fillId="18" borderId="49" xfId="0" applyFont="1" applyFill="1" applyBorder="1" applyAlignment="1">
      <alignment horizontal="center"/>
    </xf>
    <xf numFmtId="165" fontId="56" fillId="0" borderId="0" xfId="3" applyNumberFormat="1" applyFont="1" applyAlignment="1">
      <alignment horizontal="center"/>
    </xf>
    <xf numFmtId="2" fontId="0" fillId="12" borderId="0" xfId="0" applyNumberFormat="1" applyFont="1" applyFill="1" applyAlignment="1">
      <alignment horizontal="center"/>
    </xf>
    <xf numFmtId="3" fontId="0" fillId="0" borderId="0" xfId="0" applyNumberFormat="1" applyAlignment="1">
      <alignment horizontal="left"/>
    </xf>
    <xf numFmtId="165" fontId="12" fillId="14" borderId="0" xfId="3" applyNumberFormat="1" applyFont="1" applyFill="1" applyBorder="1" applyAlignment="1">
      <alignment horizontal="center"/>
    </xf>
    <xf numFmtId="3" fontId="12" fillId="14" borderId="0" xfId="3" applyNumberFormat="1" applyFont="1" applyFill="1" applyBorder="1" applyAlignment="1">
      <alignment horizontal="center"/>
    </xf>
    <xf numFmtId="3" fontId="0" fillId="14" borderId="0" xfId="3" applyNumberFormat="1" applyFont="1" applyFill="1" applyBorder="1" applyAlignment="1">
      <alignment horizontal="center"/>
    </xf>
    <xf numFmtId="4" fontId="12" fillId="14" borderId="0" xfId="3" applyNumberFormat="1" applyFont="1" applyFill="1" applyBorder="1" applyAlignment="1">
      <alignment horizontal="center"/>
    </xf>
    <xf numFmtId="165" fontId="0" fillId="14" borderId="0" xfId="0" applyNumberFormat="1" applyFont="1" applyFill="1" applyBorder="1" applyAlignment="1">
      <alignment horizontal="center"/>
    </xf>
    <xf numFmtId="165" fontId="0" fillId="14" borderId="0" xfId="3" applyNumberFormat="1" applyFont="1" applyFill="1" applyAlignment="1">
      <alignment horizontal="center"/>
    </xf>
    <xf numFmtId="0" fontId="7" fillId="14" borderId="0" xfId="0" applyFont="1" applyFill="1"/>
    <xf numFmtId="9" fontId="0" fillId="14" borderId="0" xfId="0" applyNumberFormat="1" applyFill="1" applyAlignment="1">
      <alignment horizontal="center"/>
    </xf>
    <xf numFmtId="0" fontId="0" fillId="12" borderId="50" xfId="0" applyFont="1" applyFill="1" applyBorder="1" applyAlignment="1">
      <alignment horizontal="left"/>
    </xf>
    <xf numFmtId="0" fontId="4" fillId="12" borderId="50" xfId="0" applyFont="1" applyFill="1" applyBorder="1" applyAlignment="1">
      <alignment horizontal="center"/>
    </xf>
    <xf numFmtId="3" fontId="4" fillId="12" borderId="50" xfId="0" applyNumberFormat="1" applyFont="1" applyFill="1" applyBorder="1" applyAlignment="1">
      <alignment horizontal="center"/>
    </xf>
    <xf numFmtId="2" fontId="0" fillId="0" borderId="50" xfId="0" applyNumberFormat="1" applyBorder="1" applyAlignment="1">
      <alignment horizontal="center"/>
    </xf>
    <xf numFmtId="2" fontId="0" fillId="7" borderId="50" xfId="0" applyNumberFormat="1" applyFill="1" applyBorder="1" applyAlignment="1">
      <alignment horizontal="center"/>
    </xf>
    <xf numFmtId="3" fontId="4" fillId="0" borderId="50" xfId="0" applyNumberFormat="1" applyFont="1" applyBorder="1" applyAlignment="1">
      <alignment horizontal="center"/>
    </xf>
    <xf numFmtId="0" fontId="54" fillId="5" borderId="0" xfId="0" applyFont="1" applyFill="1" applyAlignment="1">
      <alignment horizontal="center"/>
    </xf>
    <xf numFmtId="0" fontId="54" fillId="5" borderId="0" xfId="0" applyFont="1" applyFill="1"/>
    <xf numFmtId="0" fontId="53" fillId="5" borderId="0" xfId="0" applyFont="1" applyFill="1" applyAlignment="1">
      <alignment horizontal="center"/>
    </xf>
    <xf numFmtId="3" fontId="53" fillId="0" borderId="0" xfId="0" applyNumberFormat="1" applyFont="1" applyAlignment="1">
      <alignment horizontal="center"/>
    </xf>
    <xf numFmtId="0" fontId="54" fillId="5" borderId="9" xfId="0" applyFont="1" applyFill="1" applyBorder="1" applyAlignment="1">
      <alignment horizontal="center"/>
    </xf>
    <xf numFmtId="0" fontId="54" fillId="5" borderId="0" xfId="0" applyFont="1" applyFill="1" applyBorder="1" applyAlignment="1">
      <alignment horizontal="center"/>
    </xf>
    <xf numFmtId="0" fontId="54" fillId="5" borderId="12" xfId="0" applyFont="1" applyFill="1" applyBorder="1" applyAlignment="1">
      <alignment horizontal="center"/>
    </xf>
    <xf numFmtId="3" fontId="53" fillId="0" borderId="9" xfId="0" applyNumberFormat="1" applyFont="1" applyBorder="1" applyAlignment="1">
      <alignment horizontal="center"/>
    </xf>
    <xf numFmtId="3" fontId="53" fillId="0" borderId="0" xfId="0" applyNumberFormat="1" applyFont="1" applyBorder="1" applyAlignment="1">
      <alignment horizontal="center"/>
    </xf>
    <xf numFmtId="3" fontId="53" fillId="0" borderId="12" xfId="0" applyNumberFormat="1" applyFont="1" applyBorder="1" applyAlignment="1">
      <alignment horizontal="center"/>
    </xf>
    <xf numFmtId="17" fontId="53" fillId="0" borderId="0" xfId="0" applyNumberFormat="1" applyFont="1" applyAlignment="1">
      <alignment horizontal="left"/>
    </xf>
    <xf numFmtId="165" fontId="0" fillId="0" borderId="0" xfId="0" applyNumberFormat="1"/>
    <xf numFmtId="9" fontId="7" fillId="0" borderId="8" xfId="0" applyNumberFormat="1" applyFont="1" applyBorder="1"/>
    <xf numFmtId="0" fontId="0" fillId="0" borderId="50" xfId="0" applyBorder="1"/>
    <xf numFmtId="0" fontId="15" fillId="0" borderId="50" xfId="0" applyFont="1" applyBorder="1"/>
    <xf numFmtId="165" fontId="7" fillId="0" borderId="50" xfId="0" applyNumberFormat="1" applyFont="1" applyBorder="1" applyAlignment="1">
      <alignment horizontal="center"/>
    </xf>
    <xf numFmtId="3" fontId="2" fillId="14" borderId="0" xfId="0" applyNumberFormat="1" applyFont="1" applyFill="1" applyAlignment="1">
      <alignment horizontal="center"/>
    </xf>
    <xf numFmtId="3" fontId="15" fillId="0" borderId="0" xfId="0" applyNumberFormat="1" applyFont="1" applyBorder="1" applyAlignment="1">
      <alignment horizontal="center"/>
    </xf>
    <xf numFmtId="165" fontId="7" fillId="0" borderId="8" xfId="0" applyNumberFormat="1" applyFont="1" applyBorder="1" applyAlignment="1">
      <alignment horizontal="center"/>
    </xf>
    <xf numFmtId="0" fontId="0" fillId="0" borderId="50" xfId="0" applyBorder="1" applyAlignment="1">
      <alignment horizontal="center"/>
    </xf>
    <xf numFmtId="9" fontId="59" fillId="0" borderId="0" xfId="0" applyNumberFormat="1" applyFont="1" applyBorder="1"/>
    <xf numFmtId="4" fontId="0" fillId="0" borderId="0" xfId="0" applyNumberFormat="1"/>
    <xf numFmtId="3" fontId="0" fillId="0" borderId="0" xfId="0" applyNumberFormat="1"/>
    <xf numFmtId="10" fontId="0" fillId="0" borderId="0" xfId="0" applyNumberFormat="1" applyAlignment="1">
      <alignment horizontal="center"/>
    </xf>
    <xf numFmtId="3" fontId="61" fillId="0" borderId="0" xfId="15" applyNumberFormat="1" applyFont="1" applyBorder="1" applyAlignment="1">
      <alignment horizontal="center" vertical="center"/>
    </xf>
    <xf numFmtId="3" fontId="62" fillId="0" borderId="0" xfId="15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0" fontId="9" fillId="5" borderId="9" xfId="0" applyFont="1" applyFill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8" xfId="0" applyBorder="1" applyAlignment="1">
      <alignment horizontal="center"/>
    </xf>
    <xf numFmtId="9" fontId="14" fillId="2" borderId="1" xfId="0" applyNumberFormat="1" applyFont="1" applyFill="1" applyBorder="1" applyAlignment="1">
      <alignment horizontal="center"/>
    </xf>
    <xf numFmtId="0" fontId="59" fillId="0" borderId="0" xfId="0" applyFont="1"/>
    <xf numFmtId="164" fontId="63" fillId="2" borderId="0" xfId="1" applyNumberFormat="1" applyFont="1" applyFill="1" applyAlignment="1">
      <alignment vertical="top"/>
    </xf>
    <xf numFmtId="0" fontId="59" fillId="0" borderId="0" xfId="0" applyFont="1" applyAlignment="1">
      <alignment horizontal="center"/>
    </xf>
    <xf numFmtId="0" fontId="64" fillId="0" borderId="0" xfId="0" applyFont="1"/>
    <xf numFmtId="0" fontId="59" fillId="11" borderId="0" xfId="0" applyFont="1" applyFill="1"/>
    <xf numFmtId="0" fontId="65" fillId="0" borderId="0" xfId="0" applyFont="1" applyFill="1" applyAlignment="1">
      <alignment horizontal="center"/>
    </xf>
    <xf numFmtId="0" fontId="65" fillId="0" borderId="0" xfId="0" applyFont="1" applyFill="1"/>
    <xf numFmtId="165" fontId="69" fillId="0" borderId="0" xfId="4" applyNumberFormat="1" applyFont="1" applyFill="1" applyBorder="1" applyAlignment="1">
      <alignment horizontal="center"/>
    </xf>
    <xf numFmtId="0" fontId="70" fillId="0" borderId="0" xfId="0" applyFont="1"/>
    <xf numFmtId="0" fontId="70" fillId="0" borderId="0" xfId="0" applyFont="1" applyAlignment="1">
      <alignment horizontal="center"/>
    </xf>
    <xf numFmtId="0" fontId="59" fillId="0" borderId="0" xfId="0" applyFont="1" applyAlignment="1">
      <alignment vertical="center" wrapText="1"/>
    </xf>
    <xf numFmtId="0" fontId="59" fillId="0" borderId="0" xfId="0" applyFont="1" applyAlignment="1">
      <alignment horizontal="center" vertical="center" wrapText="1"/>
    </xf>
    <xf numFmtId="0" fontId="59" fillId="0" borderId="0" xfId="0" applyFont="1" applyBorder="1"/>
    <xf numFmtId="0" fontId="59" fillId="0" borderId="0" xfId="0" applyFont="1" applyBorder="1" applyAlignment="1">
      <alignment horizontal="center"/>
    </xf>
    <xf numFmtId="0" fontId="59" fillId="0" borderId="0" xfId="0" applyFont="1" applyAlignment="1">
      <alignment horizontal="center" wrapText="1"/>
    </xf>
    <xf numFmtId="0" fontId="59" fillId="0" borderId="0" xfId="0" applyFont="1" applyAlignment="1">
      <alignment wrapText="1"/>
    </xf>
    <xf numFmtId="0" fontId="71" fillId="0" borderId="0" xfId="0" applyFont="1" applyFill="1"/>
    <xf numFmtId="0" fontId="72" fillId="0" borderId="0" xfId="0" applyFont="1" applyFill="1" applyBorder="1"/>
    <xf numFmtId="0" fontId="73" fillId="0" borderId="0" xfId="0" applyFont="1" applyFill="1" applyAlignment="1">
      <alignment horizontal="center"/>
    </xf>
    <xf numFmtId="0" fontId="73" fillId="0" borderId="0" xfId="0" applyFont="1" applyFill="1"/>
    <xf numFmtId="0" fontId="74" fillId="0" borderId="0" xfId="0" applyFont="1" applyFill="1" applyBorder="1"/>
    <xf numFmtId="166" fontId="73" fillId="0" borderId="0" xfId="0" applyNumberFormat="1" applyFont="1" applyFill="1" applyBorder="1" applyAlignment="1">
      <alignment horizontal="center"/>
    </xf>
    <xf numFmtId="165" fontId="73" fillId="0" borderId="0" xfId="4" applyNumberFormat="1" applyFont="1" applyFill="1" applyBorder="1" applyAlignment="1">
      <alignment horizontal="center"/>
    </xf>
    <xf numFmtId="165" fontId="73" fillId="0" borderId="0" xfId="3" applyNumberFormat="1" applyFont="1" applyFill="1" applyBorder="1" applyAlignment="1">
      <alignment horizontal="center"/>
    </xf>
    <xf numFmtId="4" fontId="73" fillId="0" borderId="0" xfId="0" applyNumberFormat="1" applyFont="1" applyFill="1" applyBorder="1" applyAlignment="1">
      <alignment horizontal="center"/>
    </xf>
    <xf numFmtId="0" fontId="73" fillId="0" borderId="0" xfId="0" applyFont="1" applyFill="1" applyBorder="1"/>
    <xf numFmtId="0" fontId="74" fillId="0" borderId="0" xfId="0" applyFont="1" applyFill="1"/>
    <xf numFmtId="166" fontId="74" fillId="0" borderId="0" xfId="0" applyNumberFormat="1" applyFont="1" applyFill="1" applyAlignment="1">
      <alignment horizontal="center"/>
    </xf>
    <xf numFmtId="165" fontId="74" fillId="0" borderId="0" xfId="4" applyNumberFormat="1" applyFont="1" applyFill="1" applyAlignment="1">
      <alignment horizontal="center"/>
    </xf>
    <xf numFmtId="0" fontId="74" fillId="0" borderId="0" xfId="0" applyFont="1" applyFill="1" applyAlignment="1">
      <alignment horizontal="center"/>
    </xf>
    <xf numFmtId="166" fontId="74" fillId="0" borderId="0" xfId="0" applyNumberFormat="1" applyFont="1" applyFill="1" applyBorder="1" applyAlignment="1">
      <alignment horizontal="center"/>
    </xf>
    <xf numFmtId="165" fontId="74" fillId="0" borderId="0" xfId="4" applyNumberFormat="1" applyFont="1" applyFill="1" applyBorder="1" applyAlignment="1">
      <alignment horizontal="center"/>
    </xf>
    <xf numFmtId="165" fontId="74" fillId="0" borderId="0" xfId="3" applyNumberFormat="1" applyFont="1" applyFill="1" applyBorder="1" applyAlignment="1">
      <alignment horizontal="center"/>
    </xf>
    <xf numFmtId="0" fontId="74" fillId="0" borderId="0" xfId="0" applyFont="1" applyFill="1" applyBorder="1" applyAlignment="1">
      <alignment horizontal="center"/>
    </xf>
    <xf numFmtId="0" fontId="72" fillId="0" borderId="0" xfId="0" applyFont="1" applyFill="1"/>
    <xf numFmtId="166" fontId="72" fillId="0" borderId="0" xfId="0" applyNumberFormat="1" applyFont="1" applyFill="1" applyAlignment="1">
      <alignment horizontal="center"/>
    </xf>
    <xf numFmtId="165" fontId="72" fillId="0" borderId="0" xfId="4" applyNumberFormat="1" applyFont="1" applyFill="1" applyAlignment="1">
      <alignment horizontal="center"/>
    </xf>
    <xf numFmtId="0" fontId="72" fillId="0" borderId="0" xfId="0" applyFont="1" applyFill="1" applyAlignment="1">
      <alignment horizontal="center"/>
    </xf>
    <xf numFmtId="166" fontId="73" fillId="0" borderId="0" xfId="0" applyNumberFormat="1" applyFont="1" applyFill="1" applyAlignment="1">
      <alignment horizontal="center"/>
    </xf>
    <xf numFmtId="165" fontId="73" fillId="0" borderId="0" xfId="4" applyNumberFormat="1" applyFont="1" applyFill="1" applyAlignment="1">
      <alignment horizontal="center"/>
    </xf>
    <xf numFmtId="4" fontId="73" fillId="0" borderId="0" xfId="0" applyNumberFormat="1" applyFont="1" applyFill="1" applyAlignment="1">
      <alignment horizontal="center"/>
    </xf>
    <xf numFmtId="166" fontId="72" fillId="0" borderId="0" xfId="0" applyNumberFormat="1" applyFont="1" applyFill="1" applyBorder="1" applyAlignment="1">
      <alignment horizontal="center"/>
    </xf>
    <xf numFmtId="165" fontId="72" fillId="0" borderId="0" xfId="4" applyNumberFormat="1" applyFont="1" applyFill="1" applyBorder="1" applyAlignment="1">
      <alignment horizontal="center"/>
    </xf>
    <xf numFmtId="0" fontId="72" fillId="0" borderId="0" xfId="0" applyFont="1" applyFill="1" applyBorder="1" applyAlignment="1">
      <alignment horizontal="center"/>
    </xf>
    <xf numFmtId="0" fontId="76" fillId="0" borderId="0" xfId="0" applyFont="1" applyFill="1" applyBorder="1"/>
    <xf numFmtId="0" fontId="73" fillId="0" borderId="0" xfId="0" applyFont="1" applyFill="1" applyBorder="1" applyAlignment="1">
      <alignment horizontal="center"/>
    </xf>
    <xf numFmtId="0" fontId="74" fillId="0" borderId="51" xfId="0" applyFont="1" applyFill="1" applyBorder="1"/>
    <xf numFmtId="166" fontId="74" fillId="0" borderId="51" xfId="0" applyNumberFormat="1" applyFont="1" applyFill="1" applyBorder="1" applyAlignment="1">
      <alignment horizontal="center"/>
    </xf>
    <xf numFmtId="165" fontId="74" fillId="0" borderId="51" xfId="4" applyNumberFormat="1" applyFont="1" applyFill="1" applyBorder="1" applyAlignment="1">
      <alignment horizontal="center"/>
    </xf>
    <xf numFmtId="165" fontId="74" fillId="0" borderId="51" xfId="3" applyNumberFormat="1" applyFont="1" applyFill="1" applyBorder="1" applyAlignment="1">
      <alignment horizontal="center"/>
    </xf>
    <xf numFmtId="0" fontId="74" fillId="0" borderId="51" xfId="0" applyFont="1" applyFill="1" applyBorder="1" applyAlignment="1">
      <alignment horizontal="center"/>
    </xf>
    <xf numFmtId="166" fontId="65" fillId="0" borderId="53" xfId="0" applyNumberFormat="1" applyFont="1" applyFill="1" applyBorder="1" applyAlignment="1">
      <alignment horizontal="center"/>
    </xf>
    <xf numFmtId="166" fontId="73" fillId="0" borderId="53" xfId="0" applyNumberFormat="1" applyFont="1" applyFill="1" applyBorder="1" applyAlignment="1">
      <alignment horizontal="center"/>
    </xf>
    <xf numFmtId="166" fontId="73" fillId="0" borderId="53" xfId="4" applyNumberFormat="1" applyFont="1" applyFill="1" applyBorder="1" applyAlignment="1">
      <alignment horizontal="center"/>
    </xf>
    <xf numFmtId="166" fontId="74" fillId="0" borderId="54" xfId="0" applyNumberFormat="1" applyFont="1" applyFill="1" applyBorder="1" applyAlignment="1">
      <alignment horizontal="center"/>
    </xf>
    <xf numFmtId="166" fontId="74" fillId="0" borderId="53" xfId="0" applyNumberFormat="1" applyFont="1" applyFill="1" applyBorder="1" applyAlignment="1">
      <alignment horizontal="center"/>
    </xf>
    <xf numFmtId="166" fontId="72" fillId="0" borderId="53" xfId="0" applyNumberFormat="1" applyFont="1" applyFill="1" applyBorder="1" applyAlignment="1">
      <alignment horizontal="center"/>
    </xf>
    <xf numFmtId="0" fontId="31" fillId="0" borderId="0" xfId="0" applyFont="1" applyAlignment="1">
      <alignment horizontal="left"/>
    </xf>
    <xf numFmtId="0" fontId="73" fillId="0" borderId="0" xfId="0" applyFont="1" applyBorder="1" applyAlignment="1">
      <alignment horizontal="center"/>
    </xf>
    <xf numFmtId="20" fontId="73" fillId="0" borderId="0" xfId="0" applyNumberFormat="1" applyFont="1" applyBorder="1" applyAlignment="1">
      <alignment horizontal="center"/>
    </xf>
    <xf numFmtId="1" fontId="73" fillId="0" borderId="0" xfId="0" applyNumberFormat="1" applyFont="1" applyBorder="1" applyAlignment="1">
      <alignment horizontal="center"/>
    </xf>
    <xf numFmtId="0" fontId="76" fillId="0" borderId="0" xfId="0" applyFont="1" applyBorder="1"/>
    <xf numFmtId="0" fontId="73" fillId="0" borderId="0" xfId="0" applyFont="1" applyBorder="1"/>
    <xf numFmtId="0" fontId="73" fillId="0" borderId="52" xfId="0" applyFont="1" applyBorder="1" applyAlignment="1">
      <alignment horizontal="center"/>
    </xf>
    <xf numFmtId="20" fontId="73" fillId="0" borderId="52" xfId="0" applyNumberFormat="1" applyFont="1" applyBorder="1" applyAlignment="1">
      <alignment horizontal="center"/>
    </xf>
    <xf numFmtId="164" fontId="78" fillId="2" borderId="0" xfId="1" applyNumberFormat="1" applyFont="1" applyFill="1" applyAlignment="1">
      <alignment vertical="top"/>
    </xf>
    <xf numFmtId="0" fontId="65" fillId="0" borderId="0" xfId="0" applyFont="1"/>
    <xf numFmtId="0" fontId="65" fillId="0" borderId="0" xfId="0" applyFont="1" applyAlignment="1">
      <alignment horizontal="center"/>
    </xf>
    <xf numFmtId="0" fontId="65" fillId="0" borderId="0" xfId="0" applyFont="1" applyAlignment="1">
      <alignment horizontal="left"/>
    </xf>
    <xf numFmtId="0" fontId="79" fillId="0" borderId="0" xfId="0" applyFont="1"/>
    <xf numFmtId="0" fontId="68" fillId="0" borderId="0" xfId="0" applyFont="1" applyAlignment="1">
      <alignment horizontal="left"/>
    </xf>
    <xf numFmtId="0" fontId="80" fillId="0" borderId="0" xfId="0" applyFont="1"/>
    <xf numFmtId="3" fontId="66" fillId="0" borderId="0" xfId="0" applyNumberFormat="1" applyFont="1" applyFill="1" applyBorder="1" applyAlignment="1">
      <alignment horizontal="center" vertical="center" wrapText="1"/>
    </xf>
    <xf numFmtId="0" fontId="65" fillId="0" borderId="0" xfId="0" applyFont="1" applyAlignment="1">
      <alignment vertical="center" wrapText="1"/>
    </xf>
    <xf numFmtId="3" fontId="69" fillId="0" borderId="0" xfId="0" applyNumberFormat="1" applyFont="1" applyFill="1" applyBorder="1" applyAlignment="1">
      <alignment horizontal="center"/>
    </xf>
    <xf numFmtId="0" fontId="69" fillId="0" borderId="0" xfId="0" applyFont="1" applyAlignment="1">
      <alignment horizontal="left"/>
    </xf>
    <xf numFmtId="0" fontId="69" fillId="0" borderId="0" xfId="0" applyFont="1"/>
    <xf numFmtId="0" fontId="69" fillId="0" borderId="0" xfId="0" applyFont="1" applyAlignment="1">
      <alignment horizontal="center"/>
    </xf>
    <xf numFmtId="0" fontId="69" fillId="0" borderId="0" xfId="0" applyFont="1" applyBorder="1"/>
    <xf numFmtId="3" fontId="69" fillId="0" borderId="0" xfId="0" applyNumberFormat="1" applyFont="1"/>
    <xf numFmtId="165" fontId="69" fillId="0" borderId="0" xfId="3" applyNumberFormat="1" applyFont="1"/>
    <xf numFmtId="0" fontId="73" fillId="0" borderId="0" xfId="0" applyFont="1" applyAlignment="1">
      <alignment horizontal="left"/>
    </xf>
    <xf numFmtId="0" fontId="73" fillId="0" borderId="0" xfId="0" applyFont="1"/>
    <xf numFmtId="3" fontId="73" fillId="0" borderId="0" xfId="0" applyNumberFormat="1" applyFont="1" applyFill="1" applyBorder="1" applyAlignment="1">
      <alignment horizontal="center"/>
    </xf>
    <xf numFmtId="0" fontId="73" fillId="0" borderId="0" xfId="0" applyFont="1" applyFill="1" applyBorder="1" applyAlignment="1">
      <alignment horizontal="left"/>
    </xf>
    <xf numFmtId="3" fontId="74" fillId="0" borderId="0" xfId="0" applyNumberFormat="1" applyFont="1" applyFill="1" applyBorder="1" applyAlignment="1">
      <alignment horizontal="center" vertical="center" wrapText="1"/>
    </xf>
    <xf numFmtId="0" fontId="73" fillId="0" borderId="0" xfId="0" applyFont="1" applyBorder="1" applyAlignment="1">
      <alignment horizontal="left"/>
    </xf>
    <xf numFmtId="0" fontId="73" fillId="0" borderId="0" xfId="0" applyFont="1" applyAlignment="1">
      <alignment horizontal="center"/>
    </xf>
    <xf numFmtId="3" fontId="73" fillId="0" borderId="0" xfId="0" applyNumberFormat="1" applyFont="1" applyAlignment="1">
      <alignment horizontal="center"/>
    </xf>
    <xf numFmtId="165" fontId="73" fillId="0" borderId="0" xfId="3" applyNumberFormat="1" applyFont="1" applyAlignment="1">
      <alignment horizontal="center"/>
    </xf>
    <xf numFmtId="0" fontId="76" fillId="2" borderId="0" xfId="0" applyFont="1" applyFill="1" applyBorder="1" applyAlignment="1">
      <alignment horizontal="left"/>
    </xf>
    <xf numFmtId="0" fontId="76" fillId="0" borderId="0" xfId="0" applyFont="1" applyBorder="1" applyAlignment="1">
      <alignment horizontal="left"/>
    </xf>
    <xf numFmtId="0" fontId="73" fillId="0" borderId="51" xfId="0" applyFont="1" applyBorder="1"/>
    <xf numFmtId="0" fontId="74" fillId="0" borderId="51" xfId="0" applyFont="1" applyBorder="1"/>
    <xf numFmtId="3" fontId="74" fillId="0" borderId="51" xfId="0" applyNumberFormat="1" applyFont="1" applyBorder="1" applyAlignment="1">
      <alignment horizontal="center"/>
    </xf>
    <xf numFmtId="165" fontId="74" fillId="0" borderId="51" xfId="4" applyNumberFormat="1" applyFont="1" applyBorder="1" applyAlignment="1">
      <alignment horizontal="center"/>
    </xf>
    <xf numFmtId="0" fontId="76" fillId="0" borderId="52" xfId="0" applyFont="1" applyBorder="1" applyAlignment="1">
      <alignment horizontal="left"/>
    </xf>
    <xf numFmtId="0" fontId="73" fillId="0" borderId="52" xfId="0" applyFont="1" applyBorder="1"/>
    <xf numFmtId="0" fontId="73" fillId="0" borderId="52" xfId="0" applyFont="1" applyBorder="1" applyAlignment="1">
      <alignment horizontal="left"/>
    </xf>
    <xf numFmtId="164" fontId="84" fillId="2" borderId="0" xfId="1" applyNumberFormat="1" applyFont="1" applyFill="1" applyAlignment="1">
      <alignment vertical="top"/>
    </xf>
    <xf numFmtId="0" fontId="35" fillId="0" borderId="0" xfId="0" applyFont="1"/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0" fontId="85" fillId="0" borderId="0" xfId="0" applyFont="1"/>
    <xf numFmtId="0" fontId="39" fillId="0" borderId="0" xfId="0" applyFont="1" applyAlignment="1">
      <alignment horizontal="left"/>
    </xf>
    <xf numFmtId="3" fontId="36" fillId="5" borderId="0" xfId="0" applyNumberFormat="1" applyFont="1" applyFill="1" applyAlignment="1">
      <alignment horizontal="center" vertical="center" wrapText="1"/>
    </xf>
    <xf numFmtId="3" fontId="36" fillId="0" borderId="0" xfId="0" applyNumberFormat="1" applyFont="1" applyFill="1" applyBorder="1" applyAlignment="1">
      <alignment horizontal="center" vertical="center" wrapText="1"/>
    </xf>
    <xf numFmtId="3" fontId="36" fillId="17" borderId="0" xfId="0" applyNumberFormat="1" applyFont="1" applyFill="1" applyAlignment="1">
      <alignment horizontal="left" vertical="center" wrapText="1"/>
    </xf>
    <xf numFmtId="3" fontId="36" fillId="17" borderId="0" xfId="0" applyNumberFormat="1" applyFont="1" applyFill="1" applyAlignment="1">
      <alignment horizontal="center" vertical="center" wrapText="1"/>
    </xf>
    <xf numFmtId="3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left"/>
    </xf>
    <xf numFmtId="3" fontId="87" fillId="0" borderId="0" xfId="0" applyNumberFormat="1" applyFont="1" applyFill="1" applyBorder="1" applyAlignment="1">
      <alignment horizontal="center"/>
    </xf>
    <xf numFmtId="3" fontId="35" fillId="0" borderId="0" xfId="0" applyNumberFormat="1" applyFont="1"/>
    <xf numFmtId="0" fontId="38" fillId="0" borderId="0" xfId="0" applyFont="1" applyBorder="1"/>
    <xf numFmtId="0" fontId="38" fillId="0" borderId="0" xfId="0" applyFont="1" applyBorder="1" applyAlignment="1">
      <alignment horizontal="left"/>
    </xf>
    <xf numFmtId="3" fontId="38" fillId="0" borderId="0" xfId="0" applyNumberFormat="1" applyFont="1" applyBorder="1" applyAlignment="1">
      <alignment horizontal="center"/>
    </xf>
    <xf numFmtId="3" fontId="35" fillId="0" borderId="0" xfId="0" applyNumberFormat="1" applyFont="1" applyBorder="1" applyAlignment="1">
      <alignment horizontal="center"/>
    </xf>
    <xf numFmtId="0" fontId="35" fillId="0" borderId="0" xfId="0" applyFont="1" applyBorder="1"/>
    <xf numFmtId="0" fontId="69" fillId="0" borderId="51" xfId="0" applyFont="1" applyBorder="1"/>
    <xf numFmtId="0" fontId="38" fillId="0" borderId="51" xfId="0" applyFont="1" applyBorder="1"/>
    <xf numFmtId="0" fontId="38" fillId="0" borderId="36" xfId="0" applyFont="1" applyBorder="1" applyAlignment="1">
      <alignment horizontal="left"/>
    </xf>
    <xf numFmtId="0" fontId="39" fillId="0" borderId="36" xfId="0" applyFont="1" applyBorder="1"/>
    <xf numFmtId="0" fontId="38" fillId="0" borderId="36" xfId="0" applyFont="1" applyBorder="1"/>
    <xf numFmtId="3" fontId="39" fillId="0" borderId="36" xfId="0" applyNumberFormat="1" applyFont="1" applyBorder="1" applyAlignment="1">
      <alignment horizontal="center"/>
    </xf>
    <xf numFmtId="165" fontId="39" fillId="0" borderId="36" xfId="4" applyNumberFormat="1" applyFont="1" applyBorder="1" applyAlignment="1">
      <alignment horizontal="center"/>
    </xf>
    <xf numFmtId="3" fontId="88" fillId="0" borderId="8" xfId="0" applyNumberFormat="1" applyFont="1" applyBorder="1" applyAlignment="1">
      <alignment horizontal="center"/>
    </xf>
    <xf numFmtId="3" fontId="88" fillId="0" borderId="0" xfId="0" applyNumberFormat="1" applyFont="1" applyBorder="1" applyAlignment="1">
      <alignment horizontal="center"/>
    </xf>
    <xf numFmtId="0" fontId="87" fillId="0" borderId="0" xfId="0" applyFont="1" applyBorder="1"/>
    <xf numFmtId="3" fontId="87" fillId="2" borderId="0" xfId="0" applyNumberFormat="1" applyFont="1" applyFill="1" applyBorder="1" applyAlignment="1">
      <alignment horizontal="center"/>
    </xf>
    <xf numFmtId="0" fontId="87" fillId="0" borderId="8" xfId="0" applyFont="1" applyBorder="1"/>
    <xf numFmtId="0" fontId="87" fillId="0" borderId="52" xfId="0" applyFont="1" applyBorder="1"/>
    <xf numFmtId="0" fontId="38" fillId="0" borderId="35" xfId="0" applyFont="1" applyBorder="1" applyAlignment="1">
      <alignment horizontal="left"/>
    </xf>
    <xf numFmtId="0" fontId="38" fillId="0" borderId="35" xfId="0" applyFont="1" applyBorder="1"/>
    <xf numFmtId="0" fontId="87" fillId="0" borderId="10" xfId="0" applyFont="1" applyBorder="1"/>
    <xf numFmtId="0" fontId="39" fillId="0" borderId="0" xfId="0" applyFont="1" applyBorder="1"/>
    <xf numFmtId="3" fontId="39" fillId="0" borderId="0" xfId="0" applyNumberFormat="1" applyFont="1" applyBorder="1" applyAlignment="1">
      <alignment horizontal="center"/>
    </xf>
    <xf numFmtId="165" fontId="39" fillId="0" borderId="0" xfId="4" applyNumberFormat="1" applyFont="1" applyBorder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0" fontId="38" fillId="0" borderId="0" xfId="0" applyFont="1" applyAlignment="1">
      <alignment horizontal="center"/>
    </xf>
    <xf numFmtId="0" fontId="87" fillId="0" borderId="0" xfId="0" applyFont="1"/>
    <xf numFmtId="0" fontId="87" fillId="0" borderId="0" xfId="0" applyFont="1" applyBorder="1" applyAlignment="1">
      <alignment horizontal="left"/>
    </xf>
    <xf numFmtId="0" fontId="87" fillId="0" borderId="0" xfId="0" applyFont="1" applyFill="1" applyBorder="1" applyAlignment="1">
      <alignment horizontal="left"/>
    </xf>
    <xf numFmtId="165" fontId="87" fillId="0" borderId="0" xfId="4" applyNumberFormat="1" applyFont="1" applyFill="1" applyBorder="1" applyAlignment="1">
      <alignment horizontal="center"/>
    </xf>
    <xf numFmtId="165" fontId="73" fillId="0" borderId="0" xfId="0" applyNumberFormat="1" applyFont="1" applyFill="1" applyBorder="1" applyAlignment="1">
      <alignment horizontal="center"/>
    </xf>
    <xf numFmtId="0" fontId="70" fillId="0" borderId="53" xfId="0" applyFont="1" applyBorder="1" applyAlignment="1">
      <alignment horizontal="center"/>
    </xf>
    <xf numFmtId="165" fontId="74" fillId="0" borderId="51" xfId="0" applyNumberFormat="1" applyFont="1" applyBorder="1" applyAlignment="1">
      <alignment horizontal="center"/>
    </xf>
    <xf numFmtId="0" fontId="68" fillId="0" borderId="51" xfId="0" applyFont="1" applyBorder="1"/>
    <xf numFmtId="166" fontId="89" fillId="0" borderId="53" xfId="0" applyNumberFormat="1" applyFont="1" applyBorder="1" applyAlignment="1">
      <alignment horizontal="center"/>
    </xf>
    <xf numFmtId="166" fontId="89" fillId="0" borderId="54" xfId="0" applyNumberFormat="1" applyFont="1" applyBorder="1" applyAlignment="1">
      <alignment horizontal="center"/>
    </xf>
    <xf numFmtId="0" fontId="38" fillId="0" borderId="53" xfId="0" applyFont="1" applyBorder="1"/>
    <xf numFmtId="166" fontId="74" fillId="0" borderId="54" xfId="0" applyNumberFormat="1" applyFont="1" applyBorder="1" applyAlignment="1">
      <alignment horizontal="center"/>
    </xf>
    <xf numFmtId="3" fontId="73" fillId="0" borderId="53" xfId="0" applyNumberFormat="1" applyFont="1" applyFill="1" applyBorder="1" applyAlignment="1">
      <alignment horizontal="center"/>
    </xf>
    <xf numFmtId="0" fontId="73" fillId="0" borderId="54" xfId="0" applyFont="1" applyBorder="1"/>
    <xf numFmtId="0" fontId="65" fillId="0" borderId="53" xfId="0" applyFont="1" applyBorder="1"/>
    <xf numFmtId="9" fontId="0" fillId="14" borderId="0" xfId="0" applyNumberFormat="1" applyFont="1" applyFill="1" applyBorder="1" applyAlignment="1">
      <alignment horizontal="center"/>
    </xf>
    <xf numFmtId="0" fontId="33" fillId="17" borderId="0" xfId="0" applyFont="1" applyFill="1" applyBorder="1" applyAlignment="1">
      <alignment horizontal="center" vertical="center" wrapText="1"/>
    </xf>
    <xf numFmtId="0" fontId="90" fillId="5" borderId="0" xfId="0" applyFont="1" applyFill="1"/>
    <xf numFmtId="0" fontId="91" fillId="0" borderId="0" xfId="0" applyFont="1"/>
    <xf numFmtId="0" fontId="91" fillId="5" borderId="0" xfId="0" applyFont="1" applyFill="1"/>
    <xf numFmtId="0" fontId="92" fillId="0" borderId="0" xfId="0" applyFont="1"/>
    <xf numFmtId="3" fontId="91" fillId="0" borderId="0" xfId="0" applyNumberFormat="1" applyFont="1"/>
    <xf numFmtId="0" fontId="93" fillId="0" borderId="0" xfId="0" applyFont="1"/>
    <xf numFmtId="0" fontId="92" fillId="0" borderId="8" xfId="0" applyFont="1" applyBorder="1"/>
    <xf numFmtId="3" fontId="92" fillId="0" borderId="8" xfId="0" applyNumberFormat="1" applyFont="1" applyBorder="1"/>
    <xf numFmtId="0" fontId="94" fillId="2" borderId="0" xfId="0" applyFont="1" applyFill="1"/>
    <xf numFmtId="0" fontId="95" fillId="2" borderId="0" xfId="0" applyFont="1" applyFill="1"/>
    <xf numFmtId="0" fontId="95" fillId="12" borderId="0" xfId="0" applyFont="1" applyFill="1" applyAlignment="1">
      <alignment horizontal="center"/>
    </xf>
    <xf numFmtId="1" fontId="95" fillId="12" borderId="0" xfId="0" applyNumberFormat="1" applyFont="1" applyFill="1" applyAlignment="1">
      <alignment horizontal="center"/>
    </xf>
    <xf numFmtId="0" fontId="95" fillId="0" borderId="0" xfId="0" applyFont="1" applyFill="1" applyAlignment="1">
      <alignment horizontal="center"/>
    </xf>
    <xf numFmtId="3" fontId="95" fillId="0" borderId="0" xfId="0" applyNumberFormat="1" applyFont="1" applyFill="1" applyAlignment="1">
      <alignment horizontal="center"/>
    </xf>
    <xf numFmtId="0" fontId="95" fillId="0" borderId="0" xfId="0" applyFont="1" applyAlignment="1">
      <alignment horizontal="center"/>
    </xf>
    <xf numFmtId="0" fontId="96" fillId="0" borderId="0" xfId="0" applyFont="1"/>
    <xf numFmtId="0" fontId="97" fillId="3" borderId="1" xfId="0" applyFont="1" applyFill="1" applyBorder="1"/>
    <xf numFmtId="0" fontId="98" fillId="16" borderId="0" xfId="0" applyFont="1" applyFill="1" applyBorder="1" applyAlignment="1">
      <alignment horizontal="center" vertical="center"/>
    </xf>
    <xf numFmtId="0" fontId="96" fillId="3" borderId="1" xfId="0" applyFont="1" applyFill="1" applyBorder="1"/>
    <xf numFmtId="0" fontId="99" fillId="5" borderId="6" xfId="0" applyFont="1" applyFill="1" applyBorder="1"/>
    <xf numFmtId="0" fontId="99" fillId="5" borderId="1" xfId="0" applyFont="1" applyFill="1" applyBorder="1"/>
    <xf numFmtId="0" fontId="99" fillId="5" borderId="1" xfId="0" applyFont="1" applyFill="1" applyBorder="1" applyAlignment="1">
      <alignment horizontal="center"/>
    </xf>
    <xf numFmtId="0" fontId="99" fillId="5" borderId="8" xfId="0" applyFont="1" applyFill="1" applyBorder="1"/>
    <xf numFmtId="0" fontId="99" fillId="5" borderId="7" xfId="0" applyFont="1" applyFill="1" applyBorder="1" applyAlignment="1">
      <alignment horizontal="center"/>
    </xf>
    <xf numFmtId="0" fontId="96" fillId="0" borderId="0" xfId="0" applyFont="1" applyBorder="1"/>
    <xf numFmtId="0" fontId="96" fillId="0" borderId="0" xfId="0" applyFont="1" applyBorder="1" applyAlignment="1">
      <alignment horizontal="center"/>
    </xf>
    <xf numFmtId="166" fontId="96" fillId="0" borderId="0" xfId="0" applyNumberFormat="1" applyFont="1" applyBorder="1" applyAlignment="1">
      <alignment horizontal="center"/>
    </xf>
    <xf numFmtId="3" fontId="96" fillId="0" borderId="0" xfId="0" applyNumberFormat="1" applyFont="1" applyBorder="1" applyAlignment="1">
      <alignment horizontal="center"/>
    </xf>
    <xf numFmtId="0" fontId="96" fillId="14" borderId="0" xfId="0" applyFont="1" applyFill="1" applyBorder="1"/>
    <xf numFmtId="0" fontId="97" fillId="0" borderId="0" xfId="0" applyFont="1"/>
    <xf numFmtId="3" fontId="97" fillId="0" borderId="0" xfId="0" applyNumberFormat="1" applyFont="1" applyAlignment="1">
      <alignment horizontal="center"/>
    </xf>
    <xf numFmtId="0" fontId="97" fillId="0" borderId="28" xfId="0" applyFont="1" applyBorder="1"/>
    <xf numFmtId="3" fontId="96" fillId="12" borderId="31" xfId="0" applyNumberFormat="1" applyFont="1" applyFill="1" applyBorder="1" applyAlignment="1">
      <alignment horizontal="center"/>
    </xf>
    <xf numFmtId="0" fontId="97" fillId="0" borderId="4" xfId="0" applyFont="1" applyBorder="1"/>
    <xf numFmtId="2" fontId="96" fillId="0" borderId="32" xfId="0" applyNumberFormat="1" applyFont="1" applyBorder="1" applyAlignment="1">
      <alignment horizontal="center"/>
    </xf>
    <xf numFmtId="0" fontId="97" fillId="0" borderId="30" xfId="0" applyFont="1" applyBorder="1"/>
    <xf numFmtId="0" fontId="96" fillId="0" borderId="33" xfId="0" applyFont="1" applyBorder="1" applyAlignment="1">
      <alignment horizontal="center"/>
    </xf>
    <xf numFmtId="0" fontId="96" fillId="0" borderId="0" xfId="0" applyFont="1" applyFill="1" applyBorder="1"/>
    <xf numFmtId="0" fontId="96" fillId="0" borderId="0" xfId="0" applyFont="1" applyFill="1" applyBorder="1" applyAlignment="1">
      <alignment horizontal="center"/>
    </xf>
    <xf numFmtId="0" fontId="99" fillId="5" borderId="28" xfId="0" applyFont="1" applyFill="1" applyBorder="1"/>
    <xf numFmtId="0" fontId="99" fillId="5" borderId="8" xfId="0" applyFont="1" applyFill="1" applyBorder="1" applyAlignment="1">
      <alignment horizontal="center"/>
    </xf>
    <xf numFmtId="0" fontId="99" fillId="5" borderId="55" xfId="0" applyFont="1" applyFill="1" applyBorder="1" applyAlignment="1">
      <alignment horizontal="center"/>
    </xf>
    <xf numFmtId="2" fontId="100" fillId="19" borderId="0" xfId="0" applyNumberFormat="1" applyFont="1" applyFill="1" applyBorder="1" applyAlignment="1">
      <alignment horizontal="center" vertical="center"/>
    </xf>
    <xf numFmtId="3" fontId="100" fillId="19" borderId="0" xfId="0" applyNumberFormat="1" applyFont="1" applyFill="1" applyBorder="1" applyAlignment="1">
      <alignment horizontal="center"/>
    </xf>
    <xf numFmtId="0" fontId="91" fillId="0" borderId="0" xfId="0" applyFont="1" applyBorder="1"/>
    <xf numFmtId="0" fontId="91" fillId="0" borderId="0" xfId="0" applyFont="1" applyBorder="1" applyAlignment="1">
      <alignment horizontal="center"/>
    </xf>
    <xf numFmtId="0" fontId="91" fillId="0" borderId="0" xfId="0" applyFont="1" applyFill="1" applyBorder="1"/>
    <xf numFmtId="0" fontId="91" fillId="0" borderId="0" xfId="0" applyFont="1" applyFill="1" applyBorder="1" applyAlignment="1">
      <alignment horizontal="center"/>
    </xf>
    <xf numFmtId="0" fontId="91" fillId="0" borderId="0" xfId="0" applyFont="1" applyBorder="1" applyAlignment="1">
      <alignment horizontal="center" vertical="center"/>
    </xf>
    <xf numFmtId="0" fontId="91" fillId="0" borderId="0" xfId="0" applyFont="1" applyFill="1" applyBorder="1" applyAlignment="1">
      <alignment horizontal="center" vertical="center"/>
    </xf>
    <xf numFmtId="0" fontId="91" fillId="0" borderId="0" xfId="0" applyFont="1" applyBorder="1" applyAlignment="1">
      <alignment vertical="center"/>
    </xf>
    <xf numFmtId="0" fontId="91" fillId="0" borderId="0" xfId="0" applyFont="1" applyFill="1" applyBorder="1" applyAlignment="1">
      <alignment vertical="center"/>
    </xf>
    <xf numFmtId="0" fontId="96" fillId="0" borderId="0" xfId="0" applyFont="1" applyBorder="1" applyAlignment="1">
      <alignment vertical="center"/>
    </xf>
    <xf numFmtId="0" fontId="91" fillId="0" borderId="0" xfId="0" applyFont="1" applyAlignment="1">
      <alignment horizontal="center"/>
    </xf>
    <xf numFmtId="20" fontId="91" fillId="0" borderId="0" xfId="0" applyNumberFormat="1" applyFont="1" applyAlignment="1">
      <alignment horizontal="center"/>
    </xf>
    <xf numFmtId="20" fontId="91" fillId="0" borderId="0" xfId="0" quotePrefix="1" applyNumberFormat="1" applyFont="1" applyAlignment="1">
      <alignment horizontal="center"/>
    </xf>
    <xf numFmtId="20" fontId="91" fillId="0" borderId="0" xfId="0" applyNumberFormat="1" applyFont="1"/>
    <xf numFmtId="20" fontId="91" fillId="4" borderId="0" xfId="0" quotePrefix="1" applyNumberFormat="1" applyFont="1" applyFill="1" applyAlignment="1">
      <alignment horizontal="center"/>
    </xf>
    <xf numFmtId="0" fontId="91" fillId="14" borderId="0" xfId="0" applyFont="1" applyFill="1"/>
    <xf numFmtId="0" fontId="91" fillId="14" borderId="0" xfId="0" applyFont="1" applyFill="1" applyAlignment="1">
      <alignment horizontal="center"/>
    </xf>
    <xf numFmtId="20" fontId="91" fillId="14" borderId="0" xfId="0" applyNumberFormat="1" applyFont="1" applyFill="1" applyAlignment="1">
      <alignment horizontal="center"/>
    </xf>
    <xf numFmtId="20" fontId="91" fillId="4" borderId="0" xfId="0" applyNumberFormat="1" applyFont="1" applyFill="1" applyAlignment="1">
      <alignment horizontal="center"/>
    </xf>
    <xf numFmtId="0" fontId="92" fillId="3" borderId="6" xfId="0" applyFont="1" applyFill="1" applyBorder="1"/>
    <xf numFmtId="0" fontId="102" fillId="3" borderId="1" xfId="0" applyFont="1" applyFill="1" applyBorder="1"/>
    <xf numFmtId="3" fontId="103" fillId="3" borderId="1" xfId="0" applyNumberFormat="1" applyFont="1" applyFill="1" applyBorder="1" applyAlignment="1">
      <alignment horizontal="center" vertical="center"/>
    </xf>
    <xf numFmtId="0" fontId="102" fillId="3" borderId="1" xfId="0" applyNumberFormat="1" applyFont="1" applyFill="1" applyBorder="1" applyAlignment="1">
      <alignment horizontal="center"/>
    </xf>
    <xf numFmtId="0" fontId="102" fillId="3" borderId="1" xfId="0" applyFont="1" applyFill="1" applyBorder="1" applyAlignment="1">
      <alignment horizontal="center"/>
    </xf>
    <xf numFmtId="0" fontId="104" fillId="3" borderId="1" xfId="0" applyFont="1" applyFill="1" applyBorder="1"/>
    <xf numFmtId="0" fontId="102" fillId="0" borderId="0" xfId="0" applyFont="1"/>
    <xf numFmtId="0" fontId="102" fillId="14" borderId="0" xfId="0" applyFont="1" applyFill="1"/>
    <xf numFmtId="0" fontId="104" fillId="14" borderId="0" xfId="0" applyFont="1" applyFill="1"/>
    <xf numFmtId="3" fontId="103" fillId="14" borderId="0" xfId="0" applyNumberFormat="1" applyFont="1" applyFill="1" applyAlignment="1">
      <alignment horizontal="center" vertical="center"/>
    </xf>
    <xf numFmtId="0" fontId="102" fillId="14" borderId="0" xfId="0" applyNumberFormat="1" applyFont="1" applyFill="1" applyAlignment="1">
      <alignment horizontal="center"/>
    </xf>
    <xf numFmtId="0" fontId="102" fillId="14" borderId="0" xfId="0" applyFont="1" applyFill="1" applyAlignment="1">
      <alignment horizontal="center"/>
    </xf>
    <xf numFmtId="0" fontId="92" fillId="3" borderId="1" xfId="0" applyFont="1" applyFill="1" applyBorder="1"/>
    <xf numFmtId="0" fontId="105" fillId="0" borderId="0" xfId="0" applyFont="1"/>
    <xf numFmtId="0" fontId="106" fillId="14" borderId="0" xfId="0" applyFont="1" applyFill="1"/>
    <xf numFmtId="0" fontId="107" fillId="0" borderId="0" xfId="0" applyFont="1"/>
    <xf numFmtId="0" fontId="99" fillId="18" borderId="0" xfId="0" applyFont="1" applyFill="1" applyAlignment="1">
      <alignment horizontal="center" vertical="center"/>
    </xf>
    <xf numFmtId="0" fontId="107" fillId="0" borderId="0" xfId="0" applyFont="1" applyAlignment="1">
      <alignment horizontal="center" vertical="center"/>
    </xf>
    <xf numFmtId="0" fontId="107" fillId="0" borderId="0" xfId="0" applyNumberFormat="1" applyFont="1" applyAlignment="1">
      <alignment horizontal="center" vertical="center"/>
    </xf>
    <xf numFmtId="0" fontId="99" fillId="18" borderId="0" xfId="0" applyNumberFormat="1" applyFont="1" applyFill="1" applyAlignment="1">
      <alignment horizontal="center" vertical="center"/>
    </xf>
    <xf numFmtId="0" fontId="107" fillId="0" borderId="0" xfId="0" applyFont="1" applyAlignment="1">
      <alignment horizontal="left"/>
    </xf>
    <xf numFmtId="0" fontId="107" fillId="0" borderId="0" xfId="0" applyNumberFormat="1" applyFont="1"/>
    <xf numFmtId="0" fontId="109" fillId="0" borderId="0" xfId="0" applyFont="1"/>
    <xf numFmtId="0" fontId="105" fillId="14" borderId="0" xfId="0" applyFont="1" applyFill="1"/>
    <xf numFmtId="0" fontId="105" fillId="14" borderId="0" xfId="0" applyFont="1" applyFill="1" applyAlignment="1">
      <alignment horizontal="center"/>
    </xf>
    <xf numFmtId="164" fontId="103" fillId="2" borderId="0" xfId="1" applyNumberFormat="1" applyFont="1" applyFill="1" applyAlignment="1">
      <alignment vertical="top"/>
    </xf>
    <xf numFmtId="164" fontId="104" fillId="2" borderId="0" xfId="1" applyNumberFormat="1" applyFont="1" applyFill="1" applyAlignment="1" applyProtection="1">
      <alignment vertical="top"/>
      <protection locked="0"/>
    </xf>
    <xf numFmtId="0" fontId="91" fillId="0" borderId="0" xfId="0" applyFont="1" applyAlignment="1" applyProtection="1">
      <alignment horizontal="center"/>
      <protection locked="0"/>
    </xf>
    <xf numFmtId="0" fontId="91" fillId="0" borderId="0" xfId="0" applyFont="1" applyProtection="1">
      <protection locked="0"/>
    </xf>
    <xf numFmtId="164" fontId="91" fillId="2" borderId="0" xfId="1" applyNumberFormat="1" applyFont="1" applyFill="1" applyAlignment="1" applyProtection="1">
      <alignment vertical="top"/>
      <protection locked="0"/>
    </xf>
    <xf numFmtId="0" fontId="91" fillId="6" borderId="0" xfId="0" applyFont="1" applyFill="1" applyProtection="1">
      <protection locked="0"/>
    </xf>
    <xf numFmtId="0" fontId="91" fillId="6" borderId="0" xfId="0" applyFont="1" applyFill="1" applyAlignment="1" applyProtection="1">
      <alignment horizontal="center"/>
      <protection locked="0"/>
    </xf>
    <xf numFmtId="0" fontId="91" fillId="12" borderId="0" xfId="0" applyFont="1" applyFill="1" applyAlignment="1" applyProtection="1">
      <alignment horizontal="center"/>
      <protection locked="0"/>
    </xf>
    <xf numFmtId="0" fontId="91" fillId="12" borderId="0" xfId="0" applyFont="1" applyFill="1" applyBorder="1" applyAlignment="1" applyProtection="1">
      <alignment horizontal="center"/>
      <protection locked="0"/>
    </xf>
    <xf numFmtId="0" fontId="91" fillId="0" borderId="2" xfId="0" applyFont="1" applyFill="1" applyBorder="1" applyAlignment="1" applyProtection="1">
      <alignment horizontal="center"/>
    </xf>
    <xf numFmtId="0" fontId="91" fillId="0" borderId="0" xfId="0" applyFont="1" applyFill="1" applyProtection="1">
      <protection locked="0"/>
    </xf>
    <xf numFmtId="0" fontId="91" fillId="0" borderId="0" xfId="0" applyFont="1" applyFill="1" applyAlignment="1" applyProtection="1">
      <alignment horizontal="center"/>
      <protection locked="0"/>
    </xf>
    <xf numFmtId="168" fontId="91" fillId="12" borderId="0" xfId="0" applyNumberFormat="1" applyFont="1" applyFill="1" applyAlignment="1" applyProtection="1">
      <alignment horizontal="center"/>
      <protection locked="0"/>
    </xf>
    <xf numFmtId="169" fontId="91" fillId="0" borderId="0" xfId="0" applyNumberFormat="1" applyFont="1" applyProtection="1">
      <protection locked="0"/>
    </xf>
    <xf numFmtId="2" fontId="91" fillId="12" borderId="0" xfId="0" quotePrefix="1" applyNumberFormat="1" applyFont="1" applyFill="1" applyAlignment="1" applyProtection="1">
      <alignment horizontal="center"/>
      <protection locked="0"/>
    </xf>
    <xf numFmtId="2" fontId="91" fillId="0" borderId="0" xfId="0" applyNumberFormat="1" applyFont="1" applyAlignment="1" applyProtection="1">
      <alignment horizontal="center"/>
      <protection locked="0"/>
    </xf>
    <xf numFmtId="0" fontId="92" fillId="0" borderId="0" xfId="0" applyFont="1" applyProtection="1">
      <protection locked="0"/>
    </xf>
    <xf numFmtId="20" fontId="91" fillId="12" borderId="0" xfId="0" quotePrefix="1" applyNumberFormat="1" applyFont="1" applyFill="1" applyAlignment="1" applyProtection="1">
      <alignment horizontal="center"/>
      <protection locked="0"/>
    </xf>
    <xf numFmtId="0" fontId="90" fillId="6" borderId="0" xfId="0" applyFont="1" applyFill="1" applyProtection="1">
      <protection locked="0"/>
    </xf>
    <xf numFmtId="0" fontId="90" fillId="6" borderId="0" xfId="0" applyFont="1" applyFill="1" applyAlignment="1" applyProtection="1">
      <alignment horizontal="left"/>
      <protection locked="0"/>
    </xf>
    <xf numFmtId="16" fontId="107" fillId="0" borderId="0" xfId="0" applyNumberFormat="1" applyFont="1"/>
    <xf numFmtId="0" fontId="110" fillId="0" borderId="0" xfId="0" applyFont="1"/>
    <xf numFmtId="0" fontId="111" fillId="0" borderId="0" xfId="0" applyFont="1"/>
    <xf numFmtId="0" fontId="112" fillId="0" borderId="0" xfId="0" applyFont="1"/>
    <xf numFmtId="0" fontId="90" fillId="0" borderId="0" xfId="0" applyFont="1" applyAlignment="1">
      <alignment wrapText="1"/>
    </xf>
    <xf numFmtId="171" fontId="96" fillId="0" borderId="0" xfId="1" applyNumberFormat="1" applyFont="1"/>
    <xf numFmtId="0" fontId="99" fillId="13" borderId="1" xfId="0" applyFont="1" applyFill="1" applyBorder="1"/>
    <xf numFmtId="171" fontId="99" fillId="13" borderId="1" xfId="1" applyNumberFormat="1" applyFont="1" applyFill="1" applyBorder="1"/>
    <xf numFmtId="171" fontId="96" fillId="3" borderId="1" xfId="1" applyNumberFormat="1" applyFont="1" applyFill="1" applyBorder="1"/>
    <xf numFmtId="0" fontId="90" fillId="5" borderId="0" xfId="0" applyFont="1" applyFill="1" applyBorder="1"/>
    <xf numFmtId="0" fontId="97" fillId="14" borderId="0" xfId="0" applyFont="1" applyFill="1" applyBorder="1"/>
    <xf numFmtId="171" fontId="96" fillId="14" borderId="0" xfId="1" applyNumberFormat="1" applyFont="1" applyFill="1" applyBorder="1"/>
    <xf numFmtId="0" fontId="96" fillId="0" borderId="0" xfId="0" applyFont="1" applyAlignment="1">
      <alignment horizontal="left"/>
    </xf>
    <xf numFmtId="0" fontId="99" fillId="6" borderId="1" xfId="0" applyFont="1" applyFill="1" applyBorder="1"/>
    <xf numFmtId="171" fontId="99" fillId="6" borderId="1" xfId="1" applyNumberFormat="1" applyFont="1" applyFill="1" applyBorder="1"/>
    <xf numFmtId="0" fontId="115" fillId="13" borderId="1" xfId="0" applyFont="1" applyFill="1" applyBorder="1" applyAlignment="1">
      <alignment horizontal="left"/>
    </xf>
    <xf numFmtId="0" fontId="117" fillId="13" borderId="1" xfId="0" applyFont="1" applyFill="1" applyBorder="1" applyAlignment="1">
      <alignment horizontal="left"/>
    </xf>
    <xf numFmtId="0" fontId="113" fillId="0" borderId="0" xfId="0" applyFont="1" applyFill="1" applyBorder="1"/>
    <xf numFmtId="171" fontId="96" fillId="0" borderId="0" xfId="1" applyNumberFormat="1" applyFont="1" applyFill="1" applyBorder="1"/>
    <xf numFmtId="0" fontId="90" fillId="0" borderId="0" xfId="0" applyFont="1" applyFill="1" applyBorder="1"/>
    <xf numFmtId="0" fontId="108" fillId="0" borderId="0" xfId="0" applyFont="1" applyFill="1" applyBorder="1" applyAlignment="1">
      <alignment horizontal="center"/>
    </xf>
    <xf numFmtId="0" fontId="108" fillId="0" borderId="0" xfId="0" applyFont="1" applyFill="1" applyBorder="1"/>
    <xf numFmtId="10" fontId="108" fillId="0" borderId="0" xfId="0" applyNumberFormat="1" applyFont="1" applyFill="1" applyBorder="1" applyAlignment="1">
      <alignment horizontal="center"/>
    </xf>
    <xf numFmtId="0" fontId="97" fillId="0" borderId="0" xfId="0" applyFont="1" applyFill="1" applyBorder="1"/>
    <xf numFmtId="0" fontId="114" fillId="0" borderId="0" xfId="0" applyFont="1" applyFill="1" applyBorder="1" applyAlignment="1">
      <alignment horizontal="center"/>
    </xf>
    <xf numFmtId="165" fontId="108" fillId="0" borderId="0" xfId="0" applyNumberFormat="1" applyFont="1" applyFill="1" applyBorder="1" applyAlignment="1">
      <alignment horizontal="center"/>
    </xf>
    <xf numFmtId="0" fontId="116" fillId="6" borderId="1" xfId="0" applyFont="1" applyFill="1" applyBorder="1"/>
    <xf numFmtId="0" fontId="95" fillId="0" borderId="0" xfId="0" applyFont="1"/>
    <xf numFmtId="1" fontId="95" fillId="7" borderId="0" xfId="0" applyNumberFormat="1" applyFont="1" applyFill="1" applyAlignment="1">
      <alignment horizontal="center"/>
    </xf>
    <xf numFmtId="2" fontId="95" fillId="7" borderId="0" xfId="0" applyNumberFormat="1" applyFont="1" applyFill="1" applyAlignment="1">
      <alignment horizontal="center"/>
    </xf>
    <xf numFmtId="20" fontId="95" fillId="7" borderId="0" xfId="0" applyNumberFormat="1" applyFont="1" applyFill="1" applyAlignment="1">
      <alignment horizontal="center"/>
    </xf>
    <xf numFmtId="0" fontId="95" fillId="7" borderId="0" xfId="0" applyFont="1" applyFill="1" applyAlignment="1">
      <alignment horizontal="center"/>
    </xf>
    <xf numFmtId="2" fontId="95" fillId="0" borderId="0" xfId="0" applyNumberFormat="1" applyFont="1" applyAlignment="1">
      <alignment horizontal="center"/>
    </xf>
    <xf numFmtId="3" fontId="22" fillId="0" borderId="0" xfId="0" applyNumberFormat="1" applyFont="1" applyFill="1" applyBorder="1" applyAlignment="1">
      <alignment horizontal="center" vertical="center" wrapText="1"/>
    </xf>
    <xf numFmtId="0" fontId="71" fillId="0" borderId="0" xfId="0" applyFont="1" applyBorder="1"/>
    <xf numFmtId="164" fontId="118" fillId="2" borderId="0" xfId="1" applyNumberFormat="1" applyFont="1" applyFill="1" applyAlignment="1">
      <alignment vertical="top"/>
    </xf>
    <xf numFmtId="0" fontId="119" fillId="18" borderId="0" xfId="0" applyFont="1" applyFill="1" applyBorder="1" applyAlignment="1">
      <alignment horizontal="center" vertical="center"/>
    </xf>
    <xf numFmtId="0" fontId="99" fillId="18" borderId="0" xfId="0" applyFont="1" applyFill="1" applyBorder="1" applyAlignment="1">
      <alignment horizontal="center" vertical="center"/>
    </xf>
    <xf numFmtId="0" fontId="120" fillId="0" borderId="0" xfId="0" applyFont="1" applyAlignment="1">
      <alignment horizontal="center"/>
    </xf>
    <xf numFmtId="0" fontId="96" fillId="0" borderId="0" xfId="0" applyFont="1" applyBorder="1" applyAlignment="1">
      <alignment horizontal="center" vertical="center"/>
    </xf>
    <xf numFmtId="0" fontId="107" fillId="0" borderId="0" xfId="0" applyFont="1" applyBorder="1" applyAlignment="1">
      <alignment horizontal="center" vertical="center"/>
    </xf>
    <xf numFmtId="0" fontId="121" fillId="14" borderId="0" xfId="0" applyFont="1" applyFill="1" applyBorder="1" applyAlignment="1">
      <alignment horizontal="center" vertical="center"/>
    </xf>
    <xf numFmtId="0" fontId="113" fillId="0" borderId="0" xfId="0" applyFont="1"/>
    <xf numFmtId="0" fontId="122" fillId="0" borderId="0" xfId="0" applyFont="1" applyAlignment="1">
      <alignment horizontal="center"/>
    </xf>
    <xf numFmtId="0" fontId="6" fillId="5" borderId="45" xfId="0" applyFont="1" applyFill="1" applyBorder="1" applyAlignment="1">
      <alignment horizontal="center" vertical="center"/>
    </xf>
    <xf numFmtId="0" fontId="6" fillId="5" borderId="46" xfId="0" applyFont="1" applyFill="1" applyBorder="1" applyAlignment="1">
      <alignment horizontal="center" vertical="center"/>
    </xf>
    <xf numFmtId="171" fontId="111" fillId="0" borderId="0" xfId="1" applyNumberFormat="1" applyFont="1"/>
    <xf numFmtId="3" fontId="95" fillId="0" borderId="56" xfId="0" applyNumberFormat="1" applyFont="1" applyBorder="1" applyAlignment="1">
      <alignment horizontal="center" vertical="center"/>
    </xf>
    <xf numFmtId="10" fontId="95" fillId="0" borderId="57" xfId="0" applyNumberFormat="1" applyFont="1" applyBorder="1" applyAlignment="1">
      <alignment horizontal="center" vertical="center"/>
    </xf>
    <xf numFmtId="0" fontId="95" fillId="0" borderId="56" xfId="0" applyFont="1" applyBorder="1" applyAlignment="1">
      <alignment horizontal="center" vertical="center"/>
    </xf>
    <xf numFmtId="3" fontId="95" fillId="0" borderId="58" xfId="0" applyNumberFormat="1" applyFont="1" applyBorder="1" applyAlignment="1">
      <alignment horizontal="center" vertical="center"/>
    </xf>
    <xf numFmtId="10" fontId="95" fillId="0" borderId="47" xfId="0" applyNumberFormat="1" applyFont="1" applyBorder="1" applyAlignment="1">
      <alignment horizontal="center" vertical="center"/>
    </xf>
    <xf numFmtId="3" fontId="95" fillId="20" borderId="45" xfId="0" applyNumberFormat="1" applyFont="1" applyFill="1" applyBorder="1" applyAlignment="1">
      <alignment horizontal="center" vertical="center"/>
    </xf>
    <xf numFmtId="10" fontId="95" fillId="20" borderId="46" xfId="0" applyNumberFormat="1" applyFont="1" applyFill="1" applyBorder="1" applyAlignment="1">
      <alignment horizontal="center" vertical="center"/>
    </xf>
    <xf numFmtId="3" fontId="95" fillId="20" borderId="56" xfId="0" applyNumberFormat="1" applyFont="1" applyFill="1" applyBorder="1" applyAlignment="1">
      <alignment horizontal="center" vertical="center"/>
    </xf>
    <xf numFmtId="10" fontId="95" fillId="20" borderId="57" xfId="0" applyNumberFormat="1" applyFont="1" applyFill="1" applyBorder="1" applyAlignment="1">
      <alignment horizontal="center" vertical="center"/>
    </xf>
    <xf numFmtId="0" fontId="95" fillId="20" borderId="56" xfId="0" applyFont="1" applyFill="1" applyBorder="1" applyAlignment="1">
      <alignment horizontal="center" vertical="center"/>
    </xf>
    <xf numFmtId="0" fontId="123" fillId="0" borderId="0" xfId="0" applyFont="1" applyAlignment="1">
      <alignment horizontal="left"/>
    </xf>
    <xf numFmtId="0" fontId="90" fillId="5" borderId="0" xfId="0" applyFont="1" applyFill="1" applyBorder="1" applyAlignment="1">
      <alignment horizontal="left"/>
    </xf>
    <xf numFmtId="0" fontId="90" fillId="5" borderId="0" xfId="0" applyFont="1" applyFill="1" applyBorder="1" applyAlignment="1">
      <alignment horizontal="center"/>
    </xf>
    <xf numFmtId="0" fontId="124" fillId="3" borderId="0" xfId="0" applyFont="1" applyFill="1" applyBorder="1" applyAlignment="1">
      <alignment horizontal="center"/>
    </xf>
    <xf numFmtId="0" fontId="125" fillId="3" borderId="0" xfId="0" applyFont="1" applyFill="1" applyBorder="1" applyAlignment="1">
      <alignment horizontal="center"/>
    </xf>
    <xf numFmtId="0" fontId="124" fillId="3" borderId="11" xfId="0" applyFont="1" applyFill="1" applyBorder="1" applyAlignment="1">
      <alignment horizontal="center"/>
    </xf>
    <xf numFmtId="0" fontId="124" fillId="3" borderId="15" xfId="0" applyFont="1" applyFill="1" applyBorder="1" applyAlignment="1">
      <alignment horizontal="center"/>
    </xf>
    <xf numFmtId="0" fontId="90" fillId="5" borderId="0" xfId="0" applyFont="1" applyFill="1" applyAlignment="1">
      <alignment horizontal="left" vertical="center" wrapText="1"/>
    </xf>
    <xf numFmtId="0" fontId="90" fillId="5" borderId="0" xfId="0" applyFont="1" applyFill="1" applyBorder="1" applyAlignment="1">
      <alignment horizontal="center" vertical="center" wrapText="1"/>
    </xf>
    <xf numFmtId="0" fontId="90" fillId="5" borderId="0" xfId="0" applyFont="1" applyFill="1" applyBorder="1" applyAlignment="1">
      <alignment horizontal="center" vertical="center"/>
    </xf>
    <xf numFmtId="0" fontId="90" fillId="5" borderId="11" xfId="0" applyFont="1" applyFill="1" applyBorder="1" applyAlignment="1">
      <alignment horizontal="center" vertical="center"/>
    </xf>
    <xf numFmtId="0" fontId="90" fillId="5" borderId="15" xfId="0" applyFont="1" applyFill="1" applyBorder="1" applyAlignment="1">
      <alignment horizontal="center" vertical="center"/>
    </xf>
    <xf numFmtId="3" fontId="90" fillId="8" borderId="0" xfId="0" applyNumberFormat="1" applyFont="1" applyFill="1" applyBorder="1" applyAlignment="1">
      <alignment horizontal="center" vertical="center" wrapText="1"/>
    </xf>
    <xf numFmtId="0" fontId="90" fillId="5" borderId="9" xfId="0" applyFont="1" applyFill="1" applyBorder="1" applyAlignment="1">
      <alignment horizontal="center" vertical="center"/>
    </xf>
    <xf numFmtId="0" fontId="90" fillId="5" borderId="0" xfId="0" applyFont="1" applyFill="1" applyBorder="1" applyAlignment="1">
      <alignment vertical="center"/>
    </xf>
    <xf numFmtId="0" fontId="96" fillId="12" borderId="0" xfId="0" applyFont="1" applyFill="1" applyBorder="1" applyAlignment="1">
      <alignment horizontal="left"/>
    </xf>
    <xf numFmtId="0" fontId="124" fillId="12" borderId="0" xfId="0" applyFont="1" applyFill="1" applyBorder="1" applyAlignment="1">
      <alignment horizontal="center"/>
    </xf>
    <xf numFmtId="3" fontId="124" fillId="12" borderId="0" xfId="0" applyNumberFormat="1" applyFont="1" applyFill="1" applyBorder="1" applyAlignment="1">
      <alignment horizontal="center" vertical="center"/>
    </xf>
    <xf numFmtId="3" fontId="96" fillId="0" borderId="11" xfId="0" applyNumberFormat="1" applyFont="1" applyBorder="1" applyAlignment="1">
      <alignment horizontal="center"/>
    </xf>
    <xf numFmtId="3" fontId="124" fillId="12" borderId="0" xfId="0" applyNumberFormat="1" applyFont="1" applyFill="1" applyBorder="1" applyAlignment="1">
      <alignment horizontal="center"/>
    </xf>
    <xf numFmtId="9" fontId="96" fillId="0" borderId="9" xfId="0" applyNumberFormat="1" applyFont="1" applyBorder="1" applyAlignment="1">
      <alignment horizontal="center"/>
    </xf>
    <xf numFmtId="9" fontId="96" fillId="0" borderId="0" xfId="0" applyNumberFormat="1" applyFont="1" applyBorder="1" applyAlignment="1">
      <alignment horizontal="center"/>
    </xf>
    <xf numFmtId="0" fontId="96" fillId="12" borderId="0" xfId="0" applyFont="1" applyFill="1" applyBorder="1" applyAlignment="1">
      <alignment horizontal="center"/>
    </xf>
    <xf numFmtId="3" fontId="96" fillId="12" borderId="0" xfId="0" applyNumberFormat="1" applyFont="1" applyFill="1" applyBorder="1" applyAlignment="1">
      <alignment horizontal="center"/>
    </xf>
    <xf numFmtId="0" fontId="97" fillId="0" borderId="8" xfId="0" applyFont="1" applyBorder="1" applyAlignment="1">
      <alignment horizontal="left"/>
    </xf>
    <xf numFmtId="0" fontId="97" fillId="0" borderId="8" xfId="0" applyFont="1" applyBorder="1" applyAlignment="1">
      <alignment horizontal="center"/>
    </xf>
    <xf numFmtId="3" fontId="97" fillId="0" borderId="8" xfId="0" applyNumberFormat="1" applyFont="1" applyBorder="1" applyAlignment="1">
      <alignment horizontal="center"/>
    </xf>
    <xf numFmtId="3" fontId="97" fillId="0" borderId="17" xfId="0" applyNumberFormat="1" applyFont="1" applyBorder="1" applyAlignment="1">
      <alignment horizontal="center"/>
    </xf>
    <xf numFmtId="9" fontId="97" fillId="0" borderId="14" xfId="0" applyNumberFormat="1" applyFont="1" applyBorder="1" applyAlignment="1">
      <alignment horizontal="center"/>
    </xf>
    <xf numFmtId="9" fontId="97" fillId="0" borderId="8" xfId="0" applyNumberFormat="1" applyFont="1" applyBorder="1" applyAlignment="1">
      <alignment horizontal="center"/>
    </xf>
    <xf numFmtId="0" fontId="97" fillId="0" borderId="8" xfId="0" applyFont="1" applyBorder="1"/>
    <xf numFmtId="9" fontId="96" fillId="0" borderId="0" xfId="3" applyFont="1"/>
    <xf numFmtId="0" fontId="71" fillId="3" borderId="6" xfId="0" applyFont="1" applyFill="1" applyBorder="1"/>
    <xf numFmtId="0" fontId="126" fillId="3" borderId="6" xfId="0" applyFont="1" applyFill="1" applyBorder="1"/>
    <xf numFmtId="0" fontId="127" fillId="0" borderId="0" xfId="0" applyFont="1"/>
    <xf numFmtId="0" fontId="47" fillId="14" borderId="0" xfId="0" applyFont="1" applyFill="1"/>
    <xf numFmtId="0" fontId="48" fillId="18" borderId="0" xfId="0" pivotButton="1" applyFont="1" applyFill="1" applyAlignment="1">
      <alignment horizontal="center" vertical="center"/>
    </xf>
    <xf numFmtId="0" fontId="48" fillId="18" borderId="0" xfId="0" applyFont="1" applyFill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28" fillId="0" borderId="0" xfId="0" applyNumberFormat="1" applyFont="1" applyAlignment="1">
      <alignment horizontal="center" vertical="center"/>
    </xf>
    <xf numFmtId="0" fontId="48" fillId="18" borderId="0" xfId="0" applyNumberFormat="1" applyFont="1" applyFill="1" applyAlignment="1">
      <alignment horizontal="center" vertical="center"/>
    </xf>
    <xf numFmtId="0" fontId="128" fillId="0" borderId="0" xfId="0" applyFont="1"/>
    <xf numFmtId="0" fontId="128" fillId="0" borderId="0" xfId="0" applyFont="1" applyAlignment="1">
      <alignment horizontal="left"/>
    </xf>
    <xf numFmtId="0" fontId="128" fillId="0" borderId="0" xfId="0" applyNumberFormat="1" applyFont="1"/>
    <xf numFmtId="0" fontId="108" fillId="3" borderId="1" xfId="0" applyFont="1" applyFill="1" applyBorder="1"/>
    <xf numFmtId="0" fontId="130" fillId="0" borderId="0" xfId="0" applyFont="1"/>
    <xf numFmtId="20" fontId="128" fillId="0" borderId="0" xfId="0" applyNumberFormat="1" applyFont="1" applyAlignment="1">
      <alignment horizontal="center" vertical="center"/>
    </xf>
    <xf numFmtId="20" fontId="131" fillId="0" borderId="0" xfId="0" applyNumberFormat="1" applyFont="1" applyAlignment="1">
      <alignment horizontal="left"/>
    </xf>
    <xf numFmtId="20" fontId="129" fillId="0" borderId="0" xfId="0" applyNumberFormat="1" applyFont="1" applyAlignment="1">
      <alignment horizontal="center"/>
    </xf>
    <xf numFmtId="0" fontId="132" fillId="0" borderId="0" xfId="0" applyFont="1"/>
    <xf numFmtId="0" fontId="133" fillId="18" borderId="0" xfId="0" applyFont="1" applyFill="1" applyBorder="1" applyAlignment="1">
      <alignment horizontal="center" vertical="center"/>
    </xf>
    <xf numFmtId="0" fontId="134" fillId="0" borderId="0" xfId="0" applyFont="1" applyBorder="1" applyAlignment="1">
      <alignment horizontal="center" vertical="center"/>
    </xf>
    <xf numFmtId="0" fontId="135" fillId="0" borderId="0" xfId="0" applyFont="1" applyAlignment="1">
      <alignment horizontal="center"/>
    </xf>
    <xf numFmtId="0" fontId="95" fillId="12" borderId="0" xfId="0" applyFont="1" applyFill="1" applyBorder="1" applyAlignment="1">
      <alignment horizontal="left"/>
    </xf>
    <xf numFmtId="0" fontId="95" fillId="12" borderId="0" xfId="0" applyFont="1" applyFill="1" applyBorder="1" applyAlignment="1">
      <alignment horizontal="center"/>
    </xf>
    <xf numFmtId="3" fontId="95" fillId="12" borderId="0" xfId="0" applyNumberFormat="1" applyFont="1" applyFill="1" applyBorder="1" applyAlignment="1">
      <alignment horizontal="center"/>
    </xf>
    <xf numFmtId="3" fontId="95" fillId="0" borderId="11" xfId="0" applyNumberFormat="1" applyFont="1" applyBorder="1" applyAlignment="1">
      <alignment horizontal="center"/>
    </xf>
    <xf numFmtId="3" fontId="95" fillId="0" borderId="0" xfId="0" applyNumberFormat="1" applyFont="1" applyBorder="1" applyAlignment="1">
      <alignment horizontal="center"/>
    </xf>
    <xf numFmtId="9" fontId="95" fillId="0" borderId="9" xfId="0" applyNumberFormat="1" applyFont="1" applyBorder="1" applyAlignment="1">
      <alignment horizontal="center"/>
    </xf>
    <xf numFmtId="9" fontId="95" fillId="0" borderId="0" xfId="0" applyNumberFormat="1" applyFont="1" applyBorder="1" applyAlignment="1">
      <alignment horizontal="center"/>
    </xf>
    <xf numFmtId="0" fontId="95" fillId="12" borderId="0" xfId="0" applyFont="1" applyFill="1"/>
    <xf numFmtId="0" fontId="0" fillId="0" borderId="45" xfId="0" applyBorder="1" applyAlignment="1">
      <alignment horizontal="center"/>
    </xf>
    <xf numFmtId="0" fontId="0" fillId="0" borderId="56" xfId="0" applyBorder="1" applyAlignment="1">
      <alignment horizontal="center"/>
    </xf>
    <xf numFmtId="10" fontId="0" fillId="0" borderId="57" xfId="0" applyNumberFormat="1" applyBorder="1" applyAlignment="1">
      <alignment horizontal="center"/>
    </xf>
    <xf numFmtId="3" fontId="0" fillId="0" borderId="56" xfId="0" applyNumberFormat="1" applyBorder="1" applyAlignment="1">
      <alignment horizontal="center"/>
    </xf>
    <xf numFmtId="0" fontId="89" fillId="0" borderId="0" xfId="0" applyFont="1" applyFill="1" applyBorder="1"/>
    <xf numFmtId="3" fontId="0" fillId="3" borderId="45" xfId="0" applyNumberFormat="1" applyFill="1" applyBorder="1" applyAlignment="1">
      <alignment horizontal="center"/>
    </xf>
    <xf numFmtId="10" fontId="0" fillId="3" borderId="46" xfId="0" applyNumberFormat="1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10" fontId="0" fillId="3" borderId="57" xfId="0" applyNumberFormat="1" applyFill="1" applyBorder="1" applyAlignment="1">
      <alignment horizontal="center"/>
    </xf>
    <xf numFmtId="3" fontId="0" fillId="3" borderId="56" xfId="0" applyNumberFormat="1" applyFill="1" applyBorder="1" applyAlignment="1">
      <alignment horizontal="center"/>
    </xf>
    <xf numFmtId="0" fontId="136" fillId="14" borderId="0" xfId="0" applyFont="1" applyFill="1"/>
    <xf numFmtId="0" fontId="128" fillId="0" borderId="0" xfId="0" pivotButton="1" applyFont="1"/>
    <xf numFmtId="0" fontId="91" fillId="12" borderId="0" xfId="0" quotePrefix="1" applyFont="1" applyFill="1" applyAlignment="1" applyProtection="1">
      <alignment horizontal="center"/>
      <protection locked="0"/>
    </xf>
    <xf numFmtId="3" fontId="137" fillId="0" borderId="0" xfId="3" applyNumberFormat="1" applyFont="1" applyBorder="1" applyAlignment="1">
      <alignment horizontal="center" vertical="center"/>
    </xf>
    <xf numFmtId="1" fontId="29" fillId="0" borderId="0" xfId="0" applyNumberFormat="1" applyFont="1" applyBorder="1" applyAlignment="1">
      <alignment horizontal="center"/>
    </xf>
    <xf numFmtId="0" fontId="53" fillId="0" borderId="45" xfId="0" applyFont="1" applyBorder="1"/>
    <xf numFmtId="0" fontId="53" fillId="0" borderId="46" xfId="0" applyFont="1" applyBorder="1"/>
    <xf numFmtId="0" fontId="53" fillId="0" borderId="46" xfId="0" applyNumberFormat="1" applyFont="1" applyBorder="1" applyAlignment="1">
      <alignment horizontal="center"/>
    </xf>
    <xf numFmtId="0" fontId="53" fillId="0" borderId="48" xfId="0" applyFont="1" applyBorder="1"/>
    <xf numFmtId="0" fontId="53" fillId="0" borderId="56" xfId="0" applyFont="1" applyBorder="1"/>
    <xf numFmtId="0" fontId="53" fillId="0" borderId="57" xfId="0" applyNumberFormat="1" applyFont="1" applyBorder="1" applyAlignment="1">
      <alignment horizontal="center"/>
    </xf>
    <xf numFmtId="166" fontId="0" fillId="0" borderId="0" xfId="0" applyNumberFormat="1"/>
    <xf numFmtId="0" fontId="53" fillId="0" borderId="0" xfId="0" applyFont="1" applyBorder="1" applyAlignment="1">
      <alignment horizontal="center"/>
    </xf>
    <xf numFmtId="0" fontId="53" fillId="0" borderId="0" xfId="0" applyFont="1" applyBorder="1"/>
    <xf numFmtId="0" fontId="53" fillId="0" borderId="0" xfId="0" applyNumberFormat="1" applyFont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0" fontId="53" fillId="0" borderId="0" xfId="0" applyNumberFormat="1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9" fontId="0" fillId="0" borderId="0" xfId="3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53" fillId="14" borderId="45" xfId="0" applyFont="1" applyFill="1" applyBorder="1"/>
    <xf numFmtId="0" fontId="53" fillId="14" borderId="60" xfId="0" applyNumberFormat="1" applyFont="1" applyFill="1" applyBorder="1" applyAlignment="1">
      <alignment horizontal="center"/>
    </xf>
    <xf numFmtId="0" fontId="53" fillId="14" borderId="61" xfId="0" applyFont="1" applyFill="1" applyBorder="1"/>
    <xf numFmtId="0" fontId="53" fillId="14" borderId="62" xfId="0" applyNumberFormat="1" applyFont="1" applyFill="1" applyBorder="1" applyAlignment="1">
      <alignment horizontal="center"/>
    </xf>
    <xf numFmtId="0" fontId="9" fillId="6" borderId="28" xfId="0" applyFont="1" applyFill="1" applyBorder="1"/>
    <xf numFmtId="0" fontId="9" fillId="6" borderId="8" xfId="0" applyFont="1" applyFill="1" applyBorder="1"/>
    <xf numFmtId="0" fontId="9" fillId="6" borderId="55" xfId="0" applyFont="1" applyFill="1" applyBorder="1"/>
    <xf numFmtId="0" fontId="53" fillId="14" borderId="63" xfId="0" applyFont="1" applyFill="1" applyBorder="1"/>
    <xf numFmtId="0" fontId="53" fillId="14" borderId="64" xfId="0" applyFont="1" applyFill="1" applyBorder="1"/>
    <xf numFmtId="0" fontId="0" fillId="14" borderId="2" xfId="0" applyFill="1" applyBorder="1" applyAlignment="1">
      <alignment horizontal="center"/>
    </xf>
    <xf numFmtId="0" fontId="8" fillId="0" borderId="0" xfId="2"/>
    <xf numFmtId="0" fontId="0" fillId="22" borderId="0" xfId="0" applyFill="1"/>
    <xf numFmtId="0" fontId="0" fillId="22" borderId="49" xfId="0" applyFill="1" applyBorder="1"/>
    <xf numFmtId="0" fontId="0" fillId="24" borderId="0" xfId="0" applyFill="1"/>
    <xf numFmtId="0" fontId="0" fillId="24" borderId="49" xfId="0" applyFill="1" applyBorder="1"/>
    <xf numFmtId="0" fontId="55" fillId="23" borderId="49" xfId="0" applyFont="1" applyFill="1" applyBorder="1"/>
    <xf numFmtId="3" fontId="0" fillId="14" borderId="0" xfId="0" applyNumberFormat="1" applyFill="1"/>
    <xf numFmtId="0" fontId="0" fillId="24" borderId="0" xfId="0" applyFill="1" applyBorder="1"/>
    <xf numFmtId="9" fontId="0" fillId="14" borderId="0" xfId="0" applyNumberFormat="1" applyFill="1" applyBorder="1" applyAlignment="1">
      <alignment horizontal="center"/>
    </xf>
    <xf numFmtId="9" fontId="0" fillId="14" borderId="9" xfId="0" applyNumberFormat="1" applyFill="1" applyBorder="1" applyAlignment="1">
      <alignment horizontal="center"/>
    </xf>
    <xf numFmtId="0" fontId="55" fillId="23" borderId="49" xfId="0" applyFont="1" applyFill="1" applyBorder="1" applyAlignment="1">
      <alignment horizontal="center"/>
    </xf>
    <xf numFmtId="0" fontId="55" fillId="23" borderId="9" xfId="0" applyFont="1" applyFill="1" applyBorder="1" applyAlignment="1">
      <alignment horizontal="center"/>
    </xf>
    <xf numFmtId="0" fontId="55" fillId="23" borderId="0" xfId="0" applyFont="1" applyFill="1" applyBorder="1" applyAlignment="1">
      <alignment horizontal="center"/>
    </xf>
    <xf numFmtId="3" fontId="0" fillId="14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left"/>
    </xf>
    <xf numFmtId="0" fontId="0" fillId="25" borderId="0" xfId="0" applyFill="1"/>
    <xf numFmtId="0" fontId="55" fillId="23" borderId="49" xfId="0" applyFont="1" applyFill="1" applyBorder="1" applyAlignment="1">
      <alignment horizontal="left"/>
    </xf>
    <xf numFmtId="3" fontId="0" fillId="0" borderId="65" xfId="0" applyNumberFormat="1" applyBorder="1" applyAlignment="1">
      <alignment horizontal="left"/>
    </xf>
    <xf numFmtId="3" fontId="0" fillId="0" borderId="66" xfId="0" applyNumberForma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68" xfId="0" applyBorder="1" applyAlignment="1">
      <alignment horizontal="left"/>
    </xf>
    <xf numFmtId="165" fontId="2" fillId="12" borderId="67" xfId="0" applyNumberFormat="1" applyFont="1" applyFill="1" applyBorder="1" applyAlignment="1">
      <alignment horizontal="center"/>
    </xf>
    <xf numFmtId="165" fontId="2" fillId="12" borderId="32" xfId="0" applyNumberFormat="1" applyFont="1" applyFill="1" applyBorder="1" applyAlignment="1">
      <alignment horizontal="center"/>
    </xf>
    <xf numFmtId="9" fontId="0" fillId="14" borderId="0" xfId="0" applyNumberFormat="1" applyFill="1"/>
    <xf numFmtId="1" fontId="0" fillId="0" borderId="0" xfId="0" applyNumberFormat="1"/>
    <xf numFmtId="0" fontId="138" fillId="22" borderId="49" xfId="0" applyFont="1" applyFill="1" applyBorder="1"/>
    <xf numFmtId="165" fontId="2" fillId="12" borderId="69" xfId="0" applyNumberFormat="1" applyFont="1" applyFill="1" applyBorder="1" applyAlignment="1">
      <alignment horizontal="center"/>
    </xf>
    <xf numFmtId="165" fontId="2" fillId="12" borderId="33" xfId="0" applyNumberFormat="1" applyFont="1" applyFill="1" applyBorder="1" applyAlignment="1">
      <alignment horizontal="center"/>
    </xf>
    <xf numFmtId="3" fontId="22" fillId="5" borderId="70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70" xfId="0" applyNumberFormat="1" applyBorder="1" applyAlignment="1">
      <alignment horizontal="center"/>
    </xf>
    <xf numFmtId="165" fontId="0" fillId="11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6" xfId="0" applyBorder="1" applyAlignment="1">
      <alignment horizontal="left"/>
    </xf>
    <xf numFmtId="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139" fillId="0" borderId="0" xfId="3" applyNumberFormat="1" applyFont="1" applyAlignment="1">
      <alignment horizontal="center"/>
    </xf>
    <xf numFmtId="165" fontId="140" fillId="12" borderId="0" xfId="0" applyNumberFormat="1" applyFont="1" applyFill="1" applyAlignment="1">
      <alignment horizontal="center"/>
    </xf>
    <xf numFmtId="166" fontId="74" fillId="0" borderId="71" xfId="0" applyNumberFormat="1" applyFont="1" applyFill="1" applyBorder="1" applyAlignment="1">
      <alignment horizontal="center"/>
    </xf>
    <xf numFmtId="0" fontId="0" fillId="14" borderId="0" xfId="0" applyFill="1" applyBorder="1" applyAlignment="1">
      <alignment horizontal="left"/>
    </xf>
    <xf numFmtId="3" fontId="14" fillId="14" borderId="29" xfId="0" applyNumberFormat="1" applyFont="1" applyFill="1" applyBorder="1" applyAlignment="1">
      <alignment horizontal="center"/>
    </xf>
    <xf numFmtId="3" fontId="0" fillId="14" borderId="0" xfId="0" applyNumberFormat="1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124" fillId="11" borderId="0" xfId="0" applyFont="1" applyFill="1" applyBorder="1" applyAlignment="1">
      <alignment horizontal="center"/>
    </xf>
    <xf numFmtId="3" fontId="96" fillId="0" borderId="0" xfId="0" applyNumberFormat="1" applyFont="1" applyBorder="1"/>
    <xf numFmtId="0" fontId="90" fillId="5" borderId="0" xfId="0" applyFont="1" applyFill="1" applyBorder="1" applyAlignment="1">
      <alignment horizontal="right" vertical="center"/>
    </xf>
    <xf numFmtId="0" fontId="96" fillId="11" borderId="0" xfId="0" applyFont="1" applyFill="1" applyBorder="1" applyAlignment="1">
      <alignment horizontal="left"/>
    </xf>
    <xf numFmtId="3" fontId="124" fillId="11" borderId="0" xfId="0" applyNumberFormat="1" applyFont="1" applyFill="1" applyBorder="1" applyAlignment="1">
      <alignment horizontal="center" vertical="center"/>
    </xf>
    <xf numFmtId="3" fontId="96" fillId="11" borderId="11" xfId="0" applyNumberFormat="1" applyFont="1" applyFill="1" applyBorder="1" applyAlignment="1">
      <alignment horizontal="center"/>
    </xf>
    <xf numFmtId="3" fontId="124" fillId="11" borderId="0" xfId="0" applyNumberFormat="1" applyFont="1" applyFill="1" applyBorder="1" applyAlignment="1">
      <alignment horizontal="center"/>
    </xf>
    <xf numFmtId="3" fontId="96" fillId="11" borderId="0" xfId="0" applyNumberFormat="1" applyFont="1" applyFill="1" applyBorder="1" applyAlignment="1">
      <alignment horizontal="center"/>
    </xf>
    <xf numFmtId="9" fontId="96" fillId="11" borderId="9" xfId="0" applyNumberFormat="1" applyFont="1" applyFill="1" applyBorder="1" applyAlignment="1">
      <alignment horizontal="center"/>
    </xf>
    <xf numFmtId="9" fontId="96" fillId="11" borderId="0" xfId="0" applyNumberFormat="1" applyFont="1" applyFill="1" applyBorder="1" applyAlignment="1">
      <alignment horizontal="center"/>
    </xf>
    <xf numFmtId="0" fontId="96" fillId="11" borderId="0" xfId="0" applyFont="1" applyFill="1" applyBorder="1"/>
    <xf numFmtId="3" fontId="96" fillId="11" borderId="0" xfId="0" applyNumberFormat="1" applyFont="1" applyFill="1" applyBorder="1"/>
    <xf numFmtId="10" fontId="0" fillId="0" borderId="0" xfId="0" applyNumberFormat="1"/>
    <xf numFmtId="173" fontId="0" fillId="0" borderId="0" xfId="0" applyNumberFormat="1"/>
    <xf numFmtId="17" fontId="0" fillId="0" borderId="0" xfId="0" applyNumberFormat="1" applyAlignment="1">
      <alignment horizontal="center"/>
    </xf>
    <xf numFmtId="0" fontId="9" fillId="26" borderId="0" xfId="0" applyFont="1" applyFill="1" applyAlignment="1">
      <alignment horizontal="center"/>
    </xf>
    <xf numFmtId="0" fontId="9" fillId="26" borderId="0" xfId="0" applyFont="1" applyFill="1"/>
    <xf numFmtId="3" fontId="2" fillId="14" borderId="0" xfId="0" applyNumberFormat="1" applyFont="1" applyFill="1" applyBorder="1" applyAlignment="1">
      <alignment horizontal="center"/>
    </xf>
    <xf numFmtId="3" fontId="66" fillId="27" borderId="0" xfId="0" applyNumberFormat="1" applyFont="1" applyFill="1" applyAlignment="1">
      <alignment horizontal="left" vertical="center" wrapText="1"/>
    </xf>
    <xf numFmtId="3" fontId="66" fillId="27" borderId="0" xfId="0" applyNumberFormat="1" applyFont="1" applyFill="1" applyAlignment="1">
      <alignment horizontal="center" vertical="center" wrapText="1"/>
    </xf>
    <xf numFmtId="3" fontId="36" fillId="27" borderId="53" xfId="0" applyNumberFormat="1" applyFont="1" applyFill="1" applyBorder="1" applyAlignment="1">
      <alignment horizontal="center" vertical="center" wrapText="1"/>
    </xf>
    <xf numFmtId="0" fontId="66" fillId="27" borderId="51" xfId="0" applyFont="1" applyFill="1" applyBorder="1" applyAlignment="1">
      <alignment vertical="center"/>
    </xf>
    <xf numFmtId="3" fontId="66" fillId="27" borderId="51" xfId="0" applyNumberFormat="1" applyFont="1" applyFill="1" applyBorder="1" applyAlignment="1">
      <alignment horizontal="center" vertical="center" wrapText="1"/>
    </xf>
    <xf numFmtId="0" fontId="66" fillId="27" borderId="51" xfId="0" applyFont="1" applyFill="1" applyBorder="1" applyAlignment="1">
      <alignment horizontal="center" vertical="center" wrapText="1"/>
    </xf>
    <xf numFmtId="0" fontId="66" fillId="27" borderId="54" xfId="0" applyFont="1" applyFill="1" applyBorder="1" applyAlignment="1">
      <alignment horizontal="center" vertical="center" wrapText="1"/>
    </xf>
    <xf numFmtId="0" fontId="76" fillId="0" borderId="52" xfId="0" applyFont="1" applyFill="1" applyBorder="1"/>
    <xf numFmtId="0" fontId="73" fillId="0" borderId="52" xfId="0" applyFont="1" applyFill="1" applyBorder="1" applyAlignment="1">
      <alignment horizontal="center"/>
    </xf>
    <xf numFmtId="3" fontId="77" fillId="27" borderId="0" xfId="0" applyNumberFormat="1" applyFont="1" applyFill="1" applyAlignment="1">
      <alignment horizontal="left" vertical="center" wrapText="1"/>
    </xf>
    <xf numFmtId="3" fontId="77" fillId="27" borderId="0" xfId="0" applyNumberFormat="1" applyFont="1" applyFill="1" applyAlignment="1">
      <alignment horizontal="center" vertical="center" wrapText="1"/>
    </xf>
    <xf numFmtId="3" fontId="36" fillId="27" borderId="0" xfId="0" applyNumberFormat="1" applyFont="1" applyFill="1" applyAlignment="1">
      <alignment horizontal="center" vertical="center" wrapText="1"/>
    </xf>
    <xf numFmtId="0" fontId="77" fillId="27" borderId="0" xfId="0" applyFont="1" applyFill="1" applyBorder="1" applyAlignment="1">
      <alignment horizontal="center" vertical="center" wrapText="1"/>
    </xf>
    <xf numFmtId="165" fontId="14" fillId="0" borderId="8" xfId="0" applyNumberFormat="1" applyFont="1" applyFill="1" applyBorder="1" applyAlignment="1">
      <alignment horizontal="center"/>
    </xf>
    <xf numFmtId="4" fontId="14" fillId="0" borderId="8" xfId="0" applyNumberFormat="1" applyFont="1" applyFill="1" applyBorder="1" applyAlignment="1">
      <alignment horizontal="center"/>
    </xf>
    <xf numFmtId="0" fontId="80" fillId="0" borderId="0" xfId="0" applyFont="1" applyFill="1"/>
    <xf numFmtId="0" fontId="73" fillId="0" borderId="51" xfId="0" applyFont="1" applyFill="1" applyBorder="1"/>
    <xf numFmtId="0" fontId="73" fillId="0" borderId="52" xfId="0" applyFont="1" applyFill="1" applyBorder="1"/>
    <xf numFmtId="0" fontId="69" fillId="0" borderId="0" xfId="0" applyFont="1" applyFill="1"/>
    <xf numFmtId="0" fontId="140" fillId="0" borderId="0" xfId="0" applyFont="1" applyAlignment="1">
      <alignment horizontal="left"/>
    </xf>
    <xf numFmtId="0" fontId="125" fillId="3" borderId="9" xfId="0" applyFont="1" applyFill="1" applyBorder="1" applyAlignment="1">
      <alignment horizontal="center"/>
    </xf>
    <xf numFmtId="0" fontId="125" fillId="3" borderId="0" xfId="0" applyFont="1" applyFill="1" applyBorder="1" applyAlignment="1">
      <alignment horizontal="center"/>
    </xf>
    <xf numFmtId="0" fontId="15" fillId="3" borderId="9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/>
    </xf>
    <xf numFmtId="0" fontId="26" fillId="15" borderId="0" xfId="0" applyFont="1" applyFill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9" fillId="5" borderId="16" xfId="0" applyFont="1" applyFill="1" applyBorder="1" applyAlignment="1">
      <alignment horizontal="center"/>
    </xf>
    <xf numFmtId="3" fontId="73" fillId="0" borderId="0" xfId="0" applyNumberFormat="1" applyFont="1" applyBorder="1" applyAlignment="1">
      <alignment horizontal="center" vertical="center"/>
    </xf>
    <xf numFmtId="3" fontId="73" fillId="0" borderId="52" xfId="0" applyNumberFormat="1" applyFont="1" applyBorder="1" applyAlignment="1">
      <alignment horizontal="center" vertical="center"/>
    </xf>
    <xf numFmtId="0" fontId="73" fillId="0" borderId="52" xfId="0" applyFont="1" applyBorder="1" applyAlignment="1">
      <alignment horizontal="center" vertical="center"/>
    </xf>
    <xf numFmtId="165" fontId="73" fillId="0" borderId="0" xfId="3" applyNumberFormat="1" applyFont="1" applyBorder="1" applyAlignment="1">
      <alignment horizontal="center" vertical="center"/>
    </xf>
    <xf numFmtId="165" fontId="73" fillId="0" borderId="52" xfId="3" applyNumberFormat="1" applyFont="1" applyBorder="1" applyAlignment="1">
      <alignment horizontal="center" vertical="center"/>
    </xf>
    <xf numFmtId="0" fontId="33" fillId="17" borderId="9" xfId="0" applyFont="1" applyFill="1" applyBorder="1" applyAlignment="1">
      <alignment horizontal="center" vertical="center" wrapText="1"/>
    </xf>
    <xf numFmtId="0" fontId="33" fillId="17" borderId="0" xfId="0" applyFont="1" applyFill="1" applyBorder="1" applyAlignment="1">
      <alignment horizontal="left" vertical="center"/>
    </xf>
    <xf numFmtId="0" fontId="33" fillId="17" borderId="11" xfId="0" applyFont="1" applyFill="1" applyBorder="1" applyAlignment="1">
      <alignment horizontal="center" vertical="center" wrapText="1"/>
    </xf>
    <xf numFmtId="0" fontId="33" fillId="17" borderId="0" xfId="0" applyFont="1" applyFill="1" applyBorder="1" applyAlignment="1">
      <alignment horizontal="center" vertical="center" wrapText="1"/>
    </xf>
    <xf numFmtId="0" fontId="33" fillId="17" borderId="12" xfId="0" applyFont="1" applyFill="1" applyBorder="1" applyAlignment="1">
      <alignment horizontal="center" vertical="center" wrapText="1"/>
    </xf>
    <xf numFmtId="0" fontId="33" fillId="17" borderId="13" xfId="0" applyFont="1" applyFill="1" applyBorder="1" applyAlignment="1">
      <alignment horizontal="center" vertical="center" wrapText="1"/>
    </xf>
    <xf numFmtId="0" fontId="14" fillId="9" borderId="6" xfId="0" applyFont="1" applyFill="1" applyBorder="1" applyAlignment="1">
      <alignment horizontal="center"/>
    </xf>
    <xf numFmtId="0" fontId="14" fillId="9" borderId="1" xfId="0" applyFont="1" applyFill="1" applyBorder="1" applyAlignment="1">
      <alignment horizontal="center"/>
    </xf>
    <xf numFmtId="0" fontId="14" fillId="9" borderId="7" xfId="0" applyFont="1" applyFill="1" applyBorder="1" applyAlignment="1">
      <alignment horizontal="center"/>
    </xf>
    <xf numFmtId="0" fontId="14" fillId="9" borderId="2" xfId="0" applyFont="1" applyFill="1" applyBorder="1" applyAlignment="1">
      <alignment horizontal="center" wrapText="1"/>
    </xf>
    <xf numFmtId="0" fontId="14" fillId="9" borderId="6" xfId="0" applyFont="1" applyFill="1" applyBorder="1" applyAlignment="1">
      <alignment horizontal="center" wrapText="1"/>
    </xf>
    <xf numFmtId="0" fontId="14" fillId="9" borderId="1" xfId="0" applyFont="1" applyFill="1" applyBorder="1" applyAlignment="1">
      <alignment horizontal="center" wrapText="1"/>
    </xf>
    <xf numFmtId="0" fontId="14" fillId="9" borderId="7" xfId="0" applyFont="1" applyFill="1" applyBorder="1" applyAlignment="1">
      <alignment horizontal="center" wrapText="1"/>
    </xf>
    <xf numFmtId="0" fontId="37" fillId="0" borderId="0" xfId="0" applyFont="1" applyBorder="1" applyAlignment="1">
      <alignment horizontal="left"/>
    </xf>
    <xf numFmtId="0" fontId="45" fillId="17" borderId="19" xfId="0" applyFont="1" applyFill="1" applyBorder="1" applyAlignment="1">
      <alignment horizontal="center"/>
    </xf>
    <xf numFmtId="0" fontId="45" fillId="17" borderId="20" xfId="0" applyFont="1" applyFill="1" applyBorder="1" applyAlignment="1">
      <alignment horizontal="center"/>
    </xf>
    <xf numFmtId="0" fontId="37" fillId="0" borderId="0" xfId="0" applyFont="1" applyAlignment="1">
      <alignment horizontal="left"/>
    </xf>
    <xf numFmtId="0" fontId="48" fillId="17" borderId="19" xfId="0" applyFont="1" applyFill="1" applyBorder="1" applyAlignment="1">
      <alignment horizontal="center"/>
    </xf>
    <xf numFmtId="0" fontId="48" fillId="17" borderId="20" xfId="0" applyFont="1" applyFill="1" applyBorder="1" applyAlignment="1">
      <alignment horizontal="center"/>
    </xf>
    <xf numFmtId="0" fontId="76" fillId="0" borderId="0" xfId="0" applyFont="1" applyFill="1" applyBorder="1" applyAlignment="1">
      <alignment horizontal="left"/>
    </xf>
  </cellXfs>
  <cellStyles count="18">
    <cellStyle name="Comma" xfId="1" builtinId="3"/>
    <cellStyle name="Hyperlink" xfId="2" builtinId="8"/>
    <cellStyle name="Normal" xfId="0" builtinId="0"/>
    <cellStyle name="Normal 2" xfId="5"/>
    <cellStyle name="Normal 2 2" xfId="6"/>
    <cellStyle name="Normal 2 3" xfId="13"/>
    <cellStyle name="Normal 2 4" xfId="14"/>
    <cellStyle name="Normal 3" xfId="7"/>
    <cellStyle name="Normal 3 2" xfId="8"/>
    <cellStyle name="Normal 4" xfId="12"/>
    <cellStyle name="Normal 5" xfId="15"/>
    <cellStyle name="Normal 6" xfId="16"/>
    <cellStyle name="Note 2" xfId="17"/>
    <cellStyle name="Percent" xfId="3" builtinId="5"/>
    <cellStyle name="Percent 2" xfId="4"/>
    <cellStyle name="Percent 2 2" xfId="9"/>
    <cellStyle name="Percent 2 3" xfId="10"/>
    <cellStyle name="Percent 3" xfId="11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  <dxf>
      <font>
        <name val="Century Gothic"/>
        <scheme val="none"/>
      </font>
    </dxf>
    <dxf>
      <font>
        <sz val="10"/>
      </font>
    </dxf>
    <dxf>
      <font>
        <name val="Century Gothic"/>
        <scheme val="none"/>
      </font>
    </dxf>
    <dxf>
      <font>
        <b/>
        <color theme="0"/>
      </font>
      <fill>
        <patternFill patternType="solid">
          <fgColor theme="4" tint="0.79998168889431442"/>
          <bgColor rgb="FF002060"/>
        </patternFill>
      </fill>
    </dxf>
    <dxf>
      <font>
        <b/>
        <color theme="0"/>
      </font>
      <fill>
        <patternFill patternType="solid">
          <fgColor theme="4" tint="0.79998168889431442"/>
          <bgColor rgb="FF002060"/>
        </patternFill>
      </fill>
    </dxf>
    <dxf>
      <font>
        <b/>
        <color theme="0"/>
      </font>
      <fill>
        <patternFill patternType="solid">
          <fgColor theme="4" tint="0.79998168889431442"/>
          <bgColor rgb="FF002060"/>
        </patternFill>
      </fill>
    </dxf>
    <dxf>
      <font>
        <b/>
        <color theme="0"/>
      </font>
      <fill>
        <patternFill patternType="solid">
          <fgColor theme="4" tint="0.79998168889431442"/>
          <bgColor rgb="FF002060"/>
        </patternFill>
      </fill>
    </dxf>
    <dxf>
      <alignment vertical="center" readingOrder="0"/>
    </dxf>
    <dxf>
      <alignment horizontal="center" readingOrder="0"/>
    </dxf>
    <dxf>
      <font>
        <sz val="16"/>
      </font>
    </dxf>
    <dxf>
      <font>
        <name val="GE Inspira"/>
        <scheme val="none"/>
      </font>
    </dxf>
  </dxfs>
  <tableStyles count="0" defaultTableStyle="TableStyleMedium2" defaultPivotStyle="PivotStyleLight16"/>
  <colors>
    <mruColors>
      <color rgb="FF003399"/>
      <color rgb="FF00558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hartsheet" Target="chartsheets/sheet3.xml"/><Relationship Id="rId50" Type="http://schemas.openxmlformats.org/officeDocument/2006/relationships/chartsheet" Target="chartsheets/sheet6.xml"/><Relationship Id="rId55" Type="http://schemas.openxmlformats.org/officeDocument/2006/relationships/externalLink" Target="externalLinks/externalLink2.xml"/><Relationship Id="rId63" Type="http://schemas.openxmlformats.org/officeDocument/2006/relationships/externalLink" Target="externalLinks/externalLink10.xml"/><Relationship Id="rId68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hartsheet" Target="chartsheets/sheet1.xml"/><Relationship Id="rId53" Type="http://schemas.openxmlformats.org/officeDocument/2006/relationships/worksheet" Target="worksheets/sheet45.xml"/><Relationship Id="rId58" Type="http://schemas.openxmlformats.org/officeDocument/2006/relationships/externalLink" Target="externalLinks/externalLink5.xml"/><Relationship Id="rId66" Type="http://schemas.openxmlformats.org/officeDocument/2006/relationships/externalLink" Target="externalLinks/externalLink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hartsheet" Target="chartsheets/sheet5.xml"/><Relationship Id="rId57" Type="http://schemas.openxmlformats.org/officeDocument/2006/relationships/externalLink" Target="externalLinks/externalLink4.xml"/><Relationship Id="rId61" Type="http://schemas.openxmlformats.org/officeDocument/2006/relationships/externalLink" Target="externalLinks/externalLink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hartsheet" Target="chartsheets/sheet8.xml"/><Relationship Id="rId60" Type="http://schemas.openxmlformats.org/officeDocument/2006/relationships/externalLink" Target="externalLinks/externalLink7.xml"/><Relationship Id="rId65" Type="http://schemas.openxmlformats.org/officeDocument/2006/relationships/externalLink" Target="externalLinks/externalLink12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hartsheet" Target="chartsheets/sheet4.xml"/><Relationship Id="rId56" Type="http://schemas.openxmlformats.org/officeDocument/2006/relationships/externalLink" Target="externalLinks/externalLink3.xml"/><Relationship Id="rId64" Type="http://schemas.openxmlformats.org/officeDocument/2006/relationships/externalLink" Target="externalLinks/externalLink11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7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hartsheet" Target="chartsheets/sheet2.xml"/><Relationship Id="rId59" Type="http://schemas.openxmlformats.org/officeDocument/2006/relationships/externalLink" Target="externalLinks/externalLink6.xml"/><Relationship Id="rId67" Type="http://schemas.openxmlformats.org/officeDocument/2006/relationships/pivotCacheDefinition" Target="pivotCache/pivotCacheDefinition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62" Type="http://schemas.openxmlformats.org/officeDocument/2006/relationships/externalLink" Target="externalLinks/externalLink9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1"/>
            <c:dispEq val="1"/>
            <c:trendlineLbl>
              <c:layout>
                <c:manualLayout>
                  <c:x val="0.12772922134733158"/>
                  <c:y val="-0.44856445027704872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US"/>
                </a:p>
              </c:txPr>
            </c:trendlineLbl>
          </c:trendline>
          <c:xVal>
            <c:numRef>
              <c:f>Forecast!$G$94:$G$109</c:f>
              <c:numCache>
                <c:formatCode>#,##0</c:formatCode>
                <c:ptCount val="16"/>
                <c:pt idx="0">
                  <c:v>2000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</c:numCache>
            </c:numRef>
          </c:xVal>
          <c:yVal>
            <c:numRef>
              <c:f>Forecast!$H$94:$H$109</c:f>
              <c:numCache>
                <c:formatCode>0.00</c:formatCode>
                <c:ptCount val="16"/>
                <c:pt idx="0">
                  <c:v>3</c:v>
                </c:pt>
                <c:pt idx="1">
                  <c:v>2.4</c:v>
                </c:pt>
                <c:pt idx="2">
                  <c:v>2</c:v>
                </c:pt>
                <c:pt idx="3">
                  <c:v>1.8</c:v>
                </c:pt>
                <c:pt idx="4">
                  <c:v>1.6</c:v>
                </c:pt>
                <c:pt idx="5">
                  <c:v>1.5</c:v>
                </c:pt>
                <c:pt idx="6">
                  <c:v>1.4</c:v>
                </c:pt>
                <c:pt idx="7">
                  <c:v>1.3</c:v>
                </c:pt>
                <c:pt idx="8">
                  <c:v>1.2</c:v>
                </c:pt>
                <c:pt idx="9">
                  <c:v>1.1499999999999999</c:v>
                </c:pt>
                <c:pt idx="10">
                  <c:v>1.1000000000000001</c:v>
                </c:pt>
                <c:pt idx="11">
                  <c:v>1.08</c:v>
                </c:pt>
                <c:pt idx="12">
                  <c:v>1.06</c:v>
                </c:pt>
                <c:pt idx="13">
                  <c:v>1.05</c:v>
                </c:pt>
                <c:pt idx="14">
                  <c:v>1.04</c:v>
                </c:pt>
                <c:pt idx="15">
                  <c:v>1.03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58080"/>
        <c:axId val="152959616"/>
      </c:scatterChart>
      <c:valAx>
        <c:axId val="1529580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crossAx val="152959616"/>
        <c:crosses val="autoZero"/>
        <c:crossBetween val="midCat"/>
      </c:valAx>
      <c:valAx>
        <c:axId val="15295961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1529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1"/>
            <c:dispEq val="1"/>
            <c:trendlineLbl>
              <c:layout>
                <c:manualLayout>
                  <c:x val="0.12772922134733158"/>
                  <c:y val="-0.44856445027704872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600"/>
                  </a:pPr>
                  <a:endParaRPr lang="en-US"/>
                </a:p>
              </c:txPr>
            </c:trendlineLbl>
          </c:trendline>
          <c:xVal>
            <c:numRef>
              <c:f>'Forecast Finalised'!$G$96:$G$111</c:f>
              <c:numCache>
                <c:formatCode>#,##0</c:formatCode>
                <c:ptCount val="16"/>
                <c:pt idx="0">
                  <c:v>2000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</c:numCache>
            </c:numRef>
          </c:xVal>
          <c:yVal>
            <c:numRef>
              <c:f>'Forecast Finalised'!$H$96:$H$111</c:f>
              <c:numCache>
                <c:formatCode>0.00</c:formatCode>
                <c:ptCount val="16"/>
                <c:pt idx="0">
                  <c:v>3</c:v>
                </c:pt>
                <c:pt idx="1">
                  <c:v>2.4</c:v>
                </c:pt>
                <c:pt idx="2">
                  <c:v>2</c:v>
                </c:pt>
                <c:pt idx="3">
                  <c:v>1.8</c:v>
                </c:pt>
                <c:pt idx="4">
                  <c:v>1.6</c:v>
                </c:pt>
                <c:pt idx="5">
                  <c:v>1.5</c:v>
                </c:pt>
                <c:pt idx="6">
                  <c:v>1.4</c:v>
                </c:pt>
                <c:pt idx="7">
                  <c:v>1.3</c:v>
                </c:pt>
                <c:pt idx="8">
                  <c:v>1.2</c:v>
                </c:pt>
                <c:pt idx="9">
                  <c:v>1.1499999999999999</c:v>
                </c:pt>
                <c:pt idx="10">
                  <c:v>1.1000000000000001</c:v>
                </c:pt>
                <c:pt idx="11">
                  <c:v>1.08</c:v>
                </c:pt>
                <c:pt idx="12">
                  <c:v>1.06</c:v>
                </c:pt>
                <c:pt idx="13">
                  <c:v>1.05</c:v>
                </c:pt>
                <c:pt idx="14">
                  <c:v>1.04</c:v>
                </c:pt>
                <c:pt idx="15">
                  <c:v>1.03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17440"/>
        <c:axId val="153527424"/>
      </c:scatterChart>
      <c:valAx>
        <c:axId val="15351744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crossAx val="153527424"/>
        <c:crosses val="autoZero"/>
        <c:crossBetween val="midCat"/>
      </c:valAx>
      <c:valAx>
        <c:axId val="15352742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15351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latin typeface="Century Gothic" panose="020B0502020202020204" pitchFamily="34" charset="0"/>
              </a:defRPr>
            </a:pPr>
            <a:r>
              <a:rPr lang="en-GB" sz="1400"/>
              <a:t>Major Connecting Points for Demand Between Chicago and xxx </a:t>
            </a:r>
          </a:p>
          <a:p>
            <a:pPr>
              <a:defRPr>
                <a:latin typeface="Century Gothic" panose="020B0502020202020204" pitchFamily="34" charset="0"/>
              </a:defRPr>
            </a:pPr>
            <a:r>
              <a:rPr lang="en-GB" sz="1200"/>
              <a:t>Source: Sabre ADI CY2012 &amp; AviaSolutions Analysis</a:t>
            </a:r>
            <a:endParaRPr lang="en-GB" sz="1100"/>
          </a:p>
        </c:rich>
      </c:tx>
      <c:layout>
        <c:manualLayout>
          <c:xMode val="edge"/>
          <c:yMode val="edge"/>
          <c:x val="0.18012448443944507"/>
          <c:y val="4.83931966278452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687369847999769"/>
          <c:y val="0.22184136748250272"/>
          <c:w val="0.50717233422745234"/>
          <c:h val="0.6979611984365568"/>
        </c:manualLayout>
      </c:layout>
      <c:pieChart>
        <c:varyColors val="1"/>
        <c:ser>
          <c:idx val="0"/>
          <c:order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'Background analysis'!$B$7:$B$16</c:f>
              <c:strCache>
                <c:ptCount val="10"/>
                <c:pt idx="9">
                  <c:v>Other</c:v>
                </c:pt>
              </c:strCache>
            </c:strRef>
          </c:cat>
          <c:val>
            <c:numRef>
              <c:f>'Background analysis'!$C$7:$C$16</c:f>
              <c:numCache>
                <c:formatCode>0%</c:formatCode>
                <c:ptCount val="10"/>
                <c:pt idx="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90"/>
      </c:pieChart>
    </c:plotArea>
    <c:plotVisOnly val="1"/>
    <c:dispBlanksAs val="gap"/>
    <c:showDLblsOverMax val="0"/>
  </c:chart>
  <c:spPr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latin typeface="Century Gothic" panose="020B0502020202020204" pitchFamily="34" charset="0"/>
              </a:defRPr>
            </a:pPr>
            <a:r>
              <a:rPr lang="en-GB" sz="1400"/>
              <a:t>xxx to Cities beyond Chicago - Major Connecting Points</a:t>
            </a:r>
          </a:p>
          <a:p>
            <a:pPr>
              <a:defRPr>
                <a:latin typeface="Century Gothic" panose="020B0502020202020204" pitchFamily="34" charset="0"/>
              </a:defRPr>
            </a:pPr>
            <a:r>
              <a:rPr lang="en-GB" sz="1400"/>
              <a:t>- Cities on the xxx Coast of the U.S. &amp; Canada excluded - </a:t>
            </a:r>
          </a:p>
          <a:p>
            <a:pPr>
              <a:defRPr>
                <a:latin typeface="Century Gothic" panose="020B0502020202020204" pitchFamily="34" charset="0"/>
              </a:defRPr>
            </a:pPr>
            <a:r>
              <a:rPr lang="en-GB" sz="1200"/>
              <a:t>Source: Sabre ADI for CY2012 &amp; AviaSolutions Analysis</a:t>
            </a:r>
            <a:endParaRPr lang="en-GB" sz="1100"/>
          </a:p>
        </c:rich>
      </c:tx>
      <c:layout>
        <c:manualLayout>
          <c:xMode val="edge"/>
          <c:yMode val="edge"/>
          <c:x val="0.26070492465625333"/>
          <c:y val="1.911222116311286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687369847999769"/>
          <c:y val="0.22184136748250272"/>
          <c:w val="0.50717233422745234"/>
          <c:h val="0.6979611984365568"/>
        </c:manualLayout>
      </c:layout>
      <c:pieChart>
        <c:varyColors val="1"/>
        <c:ser>
          <c:idx val="0"/>
          <c:order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'Background analysis'!$B$36:$B$44</c:f>
              <c:strCache>
                <c:ptCount val="9"/>
                <c:pt idx="8">
                  <c:v>Other</c:v>
                </c:pt>
              </c:strCache>
            </c:strRef>
          </c:cat>
          <c:val>
            <c:numRef>
              <c:f>'Background analysis'!$C$36:$C$44</c:f>
              <c:numCache>
                <c:formatCode>0%</c:formatCode>
                <c:ptCount val="9"/>
                <c:pt idx="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90"/>
      </c:pieChart>
    </c:plotArea>
    <c:plotVisOnly val="1"/>
    <c:dispBlanksAs val="gap"/>
    <c:showDLblsOverMax val="0"/>
  </c:chart>
  <c:spPr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latin typeface="Century Gothic" panose="020B0502020202020204" pitchFamily="34" charset="0"/>
              </a:defRPr>
            </a:pPr>
            <a:r>
              <a:rPr lang="en-GB" sz="1400"/>
              <a:t>Chicago to Cities beyond xxx - Major Connecting Points</a:t>
            </a:r>
          </a:p>
          <a:p>
            <a:pPr>
              <a:defRPr>
                <a:latin typeface="Century Gothic" panose="020B0502020202020204" pitchFamily="34" charset="0"/>
              </a:defRPr>
            </a:pPr>
            <a:r>
              <a:rPr lang="en-GB" sz="1200"/>
              <a:t>Source: Sabre ADI for CY2012 &amp; AviaSolutions Analysis</a:t>
            </a:r>
            <a:endParaRPr lang="en-GB" sz="1050"/>
          </a:p>
        </c:rich>
      </c:tx>
      <c:layout>
        <c:manualLayout>
          <c:xMode val="edge"/>
          <c:yMode val="edge"/>
          <c:x val="0.26070492465625333"/>
          <c:y val="1.911222116311286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687369847999769"/>
          <c:y val="0.22184136748250272"/>
          <c:w val="0.50717233422745234"/>
          <c:h val="0.6979611984365568"/>
        </c:manualLayout>
      </c:layout>
      <c:pieChart>
        <c:varyColors val="1"/>
        <c:ser>
          <c:idx val="0"/>
          <c:order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'Background analysis'!$B$21:$B$30</c:f>
              <c:strCache>
                <c:ptCount val="10"/>
                <c:pt idx="9">
                  <c:v>Other</c:v>
                </c:pt>
              </c:strCache>
            </c:strRef>
          </c:cat>
          <c:val>
            <c:numRef>
              <c:f>'Background analysis'!$C$21:$C$30</c:f>
              <c:numCache>
                <c:formatCode>0%</c:formatCode>
                <c:ptCount val="10"/>
                <c:pt idx="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90"/>
      </c:pieChart>
    </c:plotArea>
    <c:plotVisOnly val="1"/>
    <c:dispBlanksAs val="gap"/>
    <c:showDLblsOverMax val="0"/>
  </c:chart>
  <c:spPr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GB" sz="1400"/>
              <a:t>Top 15 City Pair Markets from Chicago beyond XXX</a:t>
            </a:r>
          </a:p>
          <a:p>
            <a:pPr algn="ctr">
              <a:defRPr/>
            </a:pPr>
            <a:r>
              <a:rPr lang="en-GB" sz="1200"/>
              <a:t>Source: Sabre ADI for CY2012 &amp; AviaSolutions Analysis</a:t>
            </a:r>
          </a:p>
        </c:rich>
      </c:tx>
      <c:layout>
        <c:manualLayout>
          <c:xMode val="edge"/>
          <c:yMode val="edge"/>
          <c:x val="0.28616621899150008"/>
          <c:y val="3.28631129339210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420184015459605"/>
          <c:y val="0.19386047834960146"/>
          <c:w val="0.82840991029967403"/>
          <c:h val="0.533477842807570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'Background analysis'!$E$49</c:f>
              <c:strCache>
                <c:ptCount val="1"/>
                <c:pt idx="0">
                  <c:v>Direct Demand</c:v>
                </c:pt>
              </c:strCache>
            </c:strRef>
          </c:tx>
          <c:spPr>
            <a:solidFill>
              <a:srgbClr val="005581"/>
            </a:solidFill>
          </c:spPr>
          <c:invertIfNegative val="0"/>
          <c:cat>
            <c:strRef>
              <c:f>'Background analysis'!$C$50:$C$64</c:f>
              <c:strCache>
                <c:ptCount val="15"/>
                <c:pt idx="0">
                  <c:v>Paris</c:v>
                </c:pt>
                <c:pt idx="1">
                  <c:v>Delhi</c:v>
                </c:pt>
                <c:pt idx="2">
                  <c:v>Frankfurt</c:v>
                </c:pt>
                <c:pt idx="3">
                  <c:v>Bengaluru</c:v>
                </c:pt>
                <c:pt idx="4">
                  <c:v>Mumbai</c:v>
                </c:pt>
                <c:pt idx="5">
                  <c:v>Amsterdam</c:v>
                </c:pt>
                <c:pt idx="6">
                  <c:v>Hyderabad</c:v>
                </c:pt>
                <c:pt idx="7">
                  <c:v>Munich</c:v>
                </c:pt>
                <c:pt idx="8">
                  <c:v>Tel Aviv-yafo</c:v>
                </c:pt>
                <c:pt idx="9">
                  <c:v>Chennai</c:v>
                </c:pt>
                <c:pt idx="10">
                  <c:v>Zurich</c:v>
                </c:pt>
                <c:pt idx="11">
                  <c:v>Copenhagen</c:v>
                </c:pt>
                <c:pt idx="12">
                  <c:v>Dublin</c:v>
                </c:pt>
                <c:pt idx="13">
                  <c:v>Rome</c:v>
                </c:pt>
                <c:pt idx="14">
                  <c:v>Stockholm</c:v>
                </c:pt>
              </c:strCache>
            </c:strRef>
          </c:cat>
          <c:val>
            <c:numRef>
              <c:f>'Background analysis'!$E$50:$E$64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tx>
            <c:strRef>
              <c:f>'Background analysis'!$F$49</c:f>
              <c:strCache>
                <c:ptCount val="1"/>
                <c:pt idx="0">
                  <c:v>Indirect Demand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cat>
            <c:strRef>
              <c:f>'Background analysis'!$C$50:$C$64</c:f>
              <c:strCache>
                <c:ptCount val="15"/>
                <c:pt idx="0">
                  <c:v>Paris</c:v>
                </c:pt>
                <c:pt idx="1">
                  <c:v>Delhi</c:v>
                </c:pt>
                <c:pt idx="2">
                  <c:v>Frankfurt</c:v>
                </c:pt>
                <c:pt idx="3">
                  <c:v>Bengaluru</c:v>
                </c:pt>
                <c:pt idx="4">
                  <c:v>Mumbai</c:v>
                </c:pt>
                <c:pt idx="5">
                  <c:v>Amsterdam</c:v>
                </c:pt>
                <c:pt idx="6">
                  <c:v>Hyderabad</c:v>
                </c:pt>
                <c:pt idx="7">
                  <c:v>Munich</c:v>
                </c:pt>
                <c:pt idx="8">
                  <c:v>Tel Aviv-yafo</c:v>
                </c:pt>
                <c:pt idx="9">
                  <c:v>Chennai</c:v>
                </c:pt>
                <c:pt idx="10">
                  <c:v>Zurich</c:v>
                </c:pt>
                <c:pt idx="11">
                  <c:v>Copenhagen</c:v>
                </c:pt>
                <c:pt idx="12">
                  <c:v>Dublin</c:v>
                </c:pt>
                <c:pt idx="13">
                  <c:v>Rome</c:v>
                </c:pt>
                <c:pt idx="14">
                  <c:v>Stockholm</c:v>
                </c:pt>
              </c:strCache>
            </c:strRef>
          </c:cat>
          <c:val>
            <c:numRef>
              <c:f>'Background analysis'!$F$50:$F$64</c:f>
              <c:numCache>
                <c:formatCode>#,##0</c:formatCode>
                <c:ptCount val="15"/>
                <c:pt idx="0">
                  <c:v>0</c:v>
                </c:pt>
                <c:pt idx="1">
                  <c:v>129348.78464933367</c:v>
                </c:pt>
                <c:pt idx="2">
                  <c:v>92794.486241960505</c:v>
                </c:pt>
                <c:pt idx="3">
                  <c:v>0</c:v>
                </c:pt>
                <c:pt idx="4">
                  <c:v>0</c:v>
                </c:pt>
                <c:pt idx="5">
                  <c:v>55850.526360707692</c:v>
                </c:pt>
                <c:pt idx="6">
                  <c:v>0</c:v>
                </c:pt>
                <c:pt idx="7">
                  <c:v>40326.816564706191</c:v>
                </c:pt>
                <c:pt idx="8">
                  <c:v>38860.747142044616</c:v>
                </c:pt>
                <c:pt idx="9">
                  <c:v>0</c:v>
                </c:pt>
                <c:pt idx="10">
                  <c:v>33988.675165454304</c:v>
                </c:pt>
                <c:pt idx="11">
                  <c:v>29868.975644484053</c:v>
                </c:pt>
                <c:pt idx="12">
                  <c:v>28174.208534072572</c:v>
                </c:pt>
                <c:pt idx="13">
                  <c:v>25359.08063464981</c:v>
                </c:pt>
                <c:pt idx="14">
                  <c:v>23154.585160237024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63165696"/>
        <c:axId val="163167232"/>
      </c:barChart>
      <c:catAx>
        <c:axId val="16316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2700000" vert="horz"/>
          <a:lstStyle/>
          <a:p>
            <a:pPr>
              <a:defRPr sz="1100"/>
            </a:pPr>
            <a:endParaRPr lang="en-US"/>
          </a:p>
        </c:txPr>
        <c:crossAx val="163167232"/>
        <c:crosses val="autoZero"/>
        <c:auto val="1"/>
        <c:lblAlgn val="ctr"/>
        <c:lblOffset val="100"/>
        <c:noMultiLvlLbl val="0"/>
      </c:catAx>
      <c:valAx>
        <c:axId val="1631672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/>
                </a:pPr>
                <a:r>
                  <a:rPr lang="en-GB" sz="1100"/>
                  <a:t>Estimated Total Passengers (000s)</a:t>
                </a:r>
              </a:p>
            </c:rich>
          </c:tx>
          <c:layout>
            <c:manualLayout>
              <c:xMode val="edge"/>
              <c:yMode val="edge"/>
              <c:x val="4.5474546450924407E-2"/>
              <c:y val="0.23292385406720367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63165696"/>
        <c:crosses val="autoZero"/>
        <c:crossBetween val="between"/>
        <c:dispUnits>
          <c:builtInUnit val="thousands"/>
        </c:dispUnits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0461065443742608"/>
          <c:y val="0.9157047036980468"/>
          <c:w val="0.43473461971099764"/>
          <c:h val="5.203316521672309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600" b="1">
          <a:solidFill>
            <a:srgbClr val="005581"/>
          </a:solidFill>
          <a:latin typeface="Century Gothic" panose="020B0502020202020204" pitchFamily="34" charset="0"/>
        </a:defRPr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GB" sz="1400"/>
              <a:t>Top 15 City Pair Markets from xxx beyond Chicago</a:t>
            </a:r>
          </a:p>
          <a:p>
            <a:pPr algn="ctr">
              <a:defRPr/>
            </a:pPr>
            <a:r>
              <a:rPr lang="en-GB" sz="1400"/>
              <a:t>- Cities on the xxx Coast of the U.S. &amp; Canada excluded - </a:t>
            </a:r>
          </a:p>
          <a:p>
            <a:pPr algn="ctr">
              <a:defRPr/>
            </a:pPr>
            <a:r>
              <a:rPr lang="en-GB" sz="1200"/>
              <a:t>Source: Sabre ADI for CY2012 &amp; AviaSolutions Analysis</a:t>
            </a:r>
            <a:endParaRPr lang="en-GB" sz="1100"/>
          </a:p>
        </c:rich>
      </c:tx>
      <c:layout>
        <c:manualLayout>
          <c:xMode val="edge"/>
          <c:yMode val="edge"/>
          <c:x val="0.26567966274289073"/>
          <c:y val="3.28631129339210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420184015459605"/>
          <c:y val="0.19386047834960146"/>
          <c:w val="0.82840991029967403"/>
          <c:h val="0.533477842807570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'Background analysis'!$E$89</c:f>
              <c:strCache>
                <c:ptCount val="1"/>
                <c:pt idx="0">
                  <c:v>Direct Demand</c:v>
                </c:pt>
              </c:strCache>
            </c:strRef>
          </c:tx>
          <c:spPr>
            <a:solidFill>
              <a:srgbClr val="005581"/>
            </a:solidFill>
          </c:spPr>
          <c:invertIfNegative val="0"/>
          <c:cat>
            <c:strRef>
              <c:f>'Background analysis'!$C$90:$C$104</c:f>
              <c:strCache>
                <c:ptCount val="15"/>
                <c:pt idx="0">
                  <c:v>#REF!</c:v>
                </c:pt>
                <c:pt idx="1">
                  <c:v>Los Angeles</c:v>
                </c:pt>
                <c:pt idx="2">
                  <c:v>Seattle</c:v>
                </c:pt>
                <c:pt idx="3">
                  <c:v>Phoenix</c:v>
                </c:pt>
                <c:pt idx="4">
                  <c:v>Portland</c:v>
                </c:pt>
                <c:pt idx="5">
                  <c:v>Salt Lake City</c:v>
                </c:pt>
                <c:pt idx="6">
                  <c:v>Honolulu</c:v>
                </c:pt>
                <c:pt idx="7">
                  <c:v>Guadalajara</c:v>
                </c:pt>
                <c:pt idx="8">
                  <c:v>Reno</c:v>
                </c:pt>
                <c:pt idx="9">
                  <c:v>Kahului</c:v>
                </c:pt>
                <c:pt idx="10">
                  <c:v>Boise</c:v>
                </c:pt>
                <c:pt idx="11">
                  <c:v>Kona</c:v>
                </c:pt>
                <c:pt idx="12">
                  <c:v>San Jose Cabo</c:v>
                </c:pt>
                <c:pt idx="13">
                  <c:v>Kauai Island</c:v>
                </c:pt>
                <c:pt idx="14">
                  <c:v>#N/A</c:v>
                </c:pt>
              </c:strCache>
            </c:strRef>
          </c:cat>
          <c:val>
            <c:numRef>
              <c:f>'Background analysis'!$E$90:$E$104</c:f>
              <c:numCache>
                <c:formatCode>#,##0</c:formatCode>
                <c:ptCount val="15"/>
                <c:pt idx="0">
                  <c:v>0</c:v>
                </c:pt>
                <c:pt idx="1">
                  <c:v>670910</c:v>
                </c:pt>
                <c:pt idx="2">
                  <c:v>98168</c:v>
                </c:pt>
                <c:pt idx="3">
                  <c:v>74780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tx>
            <c:strRef>
              <c:f>'Background analysis'!$F$89</c:f>
              <c:strCache>
                <c:ptCount val="1"/>
                <c:pt idx="0">
                  <c:v>Indirect Demand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cat>
            <c:strRef>
              <c:f>'Background analysis'!$C$90:$C$104</c:f>
              <c:strCache>
                <c:ptCount val="15"/>
                <c:pt idx="0">
                  <c:v>#REF!</c:v>
                </c:pt>
                <c:pt idx="1">
                  <c:v>Los Angeles</c:v>
                </c:pt>
                <c:pt idx="2">
                  <c:v>Seattle</c:v>
                </c:pt>
                <c:pt idx="3">
                  <c:v>Phoenix</c:v>
                </c:pt>
                <c:pt idx="4">
                  <c:v>Portland</c:v>
                </c:pt>
                <c:pt idx="5">
                  <c:v>Salt Lake City</c:v>
                </c:pt>
                <c:pt idx="6">
                  <c:v>Honolulu</c:v>
                </c:pt>
                <c:pt idx="7">
                  <c:v>Guadalajara</c:v>
                </c:pt>
                <c:pt idx="8">
                  <c:v>Reno</c:v>
                </c:pt>
                <c:pt idx="9">
                  <c:v>Kahului</c:v>
                </c:pt>
                <c:pt idx="10">
                  <c:v>Boise</c:v>
                </c:pt>
                <c:pt idx="11">
                  <c:v>Kona</c:v>
                </c:pt>
                <c:pt idx="12">
                  <c:v>San Jose Cabo</c:v>
                </c:pt>
                <c:pt idx="13">
                  <c:v>Kauai Island</c:v>
                </c:pt>
                <c:pt idx="14">
                  <c:v>#N/A</c:v>
                </c:pt>
              </c:strCache>
            </c:strRef>
          </c:cat>
          <c:val>
            <c:numRef>
              <c:f>'Background analysis'!$F$90:$F$104</c:f>
              <c:numCache>
                <c:formatCode>#,##0</c:formatCode>
                <c:ptCount val="15"/>
                <c:pt idx="0">
                  <c:v>0</c:v>
                </c:pt>
                <c:pt idx="1">
                  <c:v>57774</c:v>
                </c:pt>
                <c:pt idx="2">
                  <c:v>50988</c:v>
                </c:pt>
                <c:pt idx="3">
                  <c:v>25164</c:v>
                </c:pt>
                <c:pt idx="4">
                  <c:v>36192</c:v>
                </c:pt>
                <c:pt idx="5">
                  <c:v>32314</c:v>
                </c:pt>
                <c:pt idx="6">
                  <c:v>27309</c:v>
                </c:pt>
                <c:pt idx="7">
                  <c:v>8256</c:v>
                </c:pt>
                <c:pt idx="8">
                  <c:v>5803</c:v>
                </c:pt>
                <c:pt idx="9">
                  <c:v>5722</c:v>
                </c:pt>
                <c:pt idx="10">
                  <c:v>4842</c:v>
                </c:pt>
                <c:pt idx="11">
                  <c:v>4417</c:v>
                </c:pt>
                <c:pt idx="12">
                  <c:v>2543</c:v>
                </c:pt>
                <c:pt idx="13">
                  <c:v>2013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63583488"/>
        <c:axId val="163585024"/>
      </c:barChart>
      <c:catAx>
        <c:axId val="163583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2700000" vert="horz"/>
          <a:lstStyle/>
          <a:p>
            <a:pPr>
              <a:defRPr sz="1100"/>
            </a:pPr>
            <a:endParaRPr lang="en-US"/>
          </a:p>
        </c:txPr>
        <c:crossAx val="163585024"/>
        <c:crosses val="autoZero"/>
        <c:auto val="1"/>
        <c:lblAlgn val="ctr"/>
        <c:lblOffset val="100"/>
        <c:noMultiLvlLbl val="0"/>
      </c:catAx>
      <c:valAx>
        <c:axId val="1635850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/>
                </a:pPr>
                <a:r>
                  <a:rPr lang="en-GB" sz="1100"/>
                  <a:t>Estimated Total Passengers (000s)</a:t>
                </a:r>
              </a:p>
            </c:rich>
          </c:tx>
          <c:layout>
            <c:manualLayout>
              <c:xMode val="edge"/>
              <c:yMode val="edge"/>
              <c:x val="4.5474546450924407E-2"/>
              <c:y val="0.23292385406720367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63583488"/>
        <c:crosses val="autoZero"/>
        <c:crossBetween val="between"/>
        <c:dispUnits>
          <c:builtInUnit val="thousands"/>
        </c:dispUnits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0461065443742608"/>
          <c:y val="0.9157047036980468"/>
          <c:w val="0.43473461971099764"/>
          <c:h val="5.203316521672309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600" b="1">
          <a:solidFill>
            <a:srgbClr val="005581"/>
          </a:solidFill>
          <a:latin typeface="Century Gothic" panose="020B0502020202020204" pitchFamily="34" charset="0"/>
        </a:defRPr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1400">
                <a:solidFill>
                  <a:schemeClr val="tx1"/>
                </a:solidFill>
              </a:defRPr>
            </a:pPr>
            <a:r>
              <a:rPr lang="en-US" sz="1400" b="1" i="0" u="none" strike="noStrike" baseline="0">
                <a:effectLst/>
              </a:rPr>
              <a:t>U.S. Cities Served from Oslo</a:t>
            </a:r>
          </a:p>
          <a:p>
            <a:pPr algn="ctr">
              <a:defRPr sz="1400">
                <a:solidFill>
                  <a:schemeClr val="tx1"/>
                </a:solidFill>
              </a:defRPr>
            </a:pPr>
            <a:r>
              <a:rPr lang="en-US" sz="1200" b="1" i="0" u="none" strike="noStrike" baseline="0">
                <a:effectLst/>
              </a:rPr>
              <a:t>Source: xxx </a:t>
            </a:r>
            <a:r>
              <a:rPr lang="en-US" sz="1200" b="1" i="0" u="none" strike="noStrike" baseline="0"/>
              <a:t> </a:t>
            </a:r>
            <a:endParaRPr lang="en-US" sz="1200"/>
          </a:p>
        </c:rich>
      </c:tx>
      <c:layout>
        <c:manualLayout>
          <c:xMode val="edge"/>
          <c:yMode val="edge"/>
          <c:x val="0.33913585017218922"/>
          <c:y val="1.85056852653442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1698881462590406E-2"/>
          <c:y val="9.4843765090975862E-2"/>
          <c:w val="0.8489304641596187"/>
          <c:h val="0.628453034058845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'[13]Background analysis'!$B$89</c:f>
              <c:strCache>
                <c:ptCount val="1"/>
                <c:pt idx="0">
                  <c:v>Norwegian Air Shuttle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dLbls>
            <c:delete val="1"/>
          </c:dLbls>
          <c:cat>
            <c:strRef>
              <c:f>'[13]Background analysis'!$C$88:$D$88</c:f>
              <c:strCache>
                <c:ptCount val="2"/>
                <c:pt idx="0">
                  <c:v>New York</c:v>
                </c:pt>
                <c:pt idx="1">
                  <c:v>Fort Lauderdale</c:v>
                </c:pt>
              </c:strCache>
            </c:strRef>
          </c:cat>
          <c:val>
            <c:numRef>
              <c:f>'[13]Background analysis'!$C$89:$D$89</c:f>
              <c:numCache>
                <c:formatCode>General</c:formatCode>
                <c:ptCount val="2"/>
                <c:pt idx="0">
                  <c:v>4</c:v>
                </c:pt>
                <c:pt idx="1">
                  <c:v>2</c:v>
                </c:pt>
              </c:numCache>
            </c:numRef>
          </c:val>
        </c:ser>
        <c:ser>
          <c:idx val="1"/>
          <c:order val="1"/>
          <c:tx>
            <c:strRef>
              <c:f>'[13]Background analysis'!$B$90</c:f>
              <c:strCache>
                <c:ptCount val="1"/>
                <c:pt idx="0">
                  <c:v>SAS Scandinavian Airlines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cat>
            <c:strRef>
              <c:f>'[13]Background analysis'!$C$88:$D$88</c:f>
              <c:strCache>
                <c:ptCount val="2"/>
                <c:pt idx="0">
                  <c:v>New York</c:v>
                </c:pt>
                <c:pt idx="1">
                  <c:v>Fort Lauderdale</c:v>
                </c:pt>
              </c:strCache>
            </c:strRef>
          </c:cat>
          <c:val>
            <c:numRef>
              <c:f>'[13]Background analysis'!$C$90:$D$90</c:f>
              <c:numCache>
                <c:formatCode>General</c:formatCode>
                <c:ptCount val="2"/>
                <c:pt idx="0">
                  <c:v>7</c:v>
                </c:pt>
              </c:numCache>
            </c:numRef>
          </c:val>
        </c:ser>
        <c:ser>
          <c:idx val="2"/>
          <c:order val="2"/>
          <c:tx>
            <c:strRef>
              <c:f>'[13]Background analysis'!$B$91</c:f>
              <c:strCache>
                <c:ptCount val="1"/>
                <c:pt idx="0">
                  <c:v>United Airlines</c:v>
                </c:pt>
              </c:strCache>
            </c:strRef>
          </c:tx>
          <c:spPr>
            <a:solidFill>
              <a:srgbClr val="005581">
                <a:lumMod val="20000"/>
                <a:lumOff val="80000"/>
              </a:srgbClr>
            </a:solidFill>
          </c:spPr>
          <c:invertIfNegative val="0"/>
          <c:dLbls>
            <c:delete val="1"/>
          </c:dLbls>
          <c:cat>
            <c:strRef>
              <c:f>'[13]Background analysis'!$C$88:$D$88</c:f>
              <c:strCache>
                <c:ptCount val="2"/>
                <c:pt idx="0">
                  <c:v>New York</c:v>
                </c:pt>
                <c:pt idx="1">
                  <c:v>Fort Lauderdale</c:v>
                </c:pt>
              </c:strCache>
            </c:strRef>
          </c:cat>
          <c:val>
            <c:numRef>
              <c:f>'[13]Background analysis'!$C$91:$D$91</c:f>
              <c:numCache>
                <c:formatCode>General</c:formatCode>
                <c:ptCount val="2"/>
                <c:pt idx="0">
                  <c:v>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5"/>
        <c:overlap val="100"/>
        <c:axId val="163641984"/>
        <c:axId val="163316096"/>
      </c:barChart>
      <c:catAx>
        <c:axId val="163641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1100">
                <a:solidFill>
                  <a:schemeClr val="tx1"/>
                </a:solidFill>
              </a:defRPr>
            </a:pPr>
            <a:endParaRPr lang="en-US"/>
          </a:p>
        </c:txPr>
        <c:crossAx val="163316096"/>
        <c:crosses val="autoZero"/>
        <c:auto val="1"/>
        <c:lblAlgn val="ctr"/>
        <c:lblOffset val="100"/>
        <c:noMultiLvlLbl val="0"/>
      </c:catAx>
      <c:valAx>
        <c:axId val="163316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1">
                <a:solidFill>
                  <a:schemeClr val="tx1"/>
                </a:solidFill>
              </a:defRPr>
            </a:pPr>
            <a:endParaRPr lang="en-US"/>
          </a:p>
        </c:txPr>
        <c:crossAx val="1636419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4340687434377533"/>
          <c:y val="0.8086050166441282"/>
          <c:w val="0.7278324874461245"/>
          <c:h val="0.18937423456183722"/>
        </c:manualLayout>
      </c:layout>
      <c:overlay val="0"/>
      <c:txPr>
        <a:bodyPr/>
        <a:lstStyle/>
        <a:p>
          <a:pPr>
            <a:defRPr sz="1200">
              <a:solidFill>
                <a:schemeClr val="tx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600" b="1">
          <a:solidFill>
            <a:srgbClr val="002060"/>
          </a:solidFill>
        </a:defRPr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400"/>
              <a:t>Annual Passengers from the U.S. Direct to Norway</a:t>
            </a:r>
          </a:p>
          <a:p>
            <a:pPr>
              <a:defRPr sz="1200"/>
            </a:pPr>
            <a:r>
              <a:rPr lang="en-US" sz="1200"/>
              <a:t>Source: xxx</a:t>
            </a:r>
          </a:p>
        </c:rich>
      </c:tx>
      <c:layout>
        <c:manualLayout>
          <c:xMode val="edge"/>
          <c:yMode val="edge"/>
          <c:x val="0.24059951052689549"/>
          <c:y val="6.2366812298932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92048891022887"/>
          <c:y val="0.18918759374802599"/>
          <c:w val="0.80291595397164273"/>
          <c:h val="0.6514092177013138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</c:spPr>
          <c:invertIfNegative val="0"/>
          <c:dLbls>
            <c:txPr>
              <a:bodyPr/>
              <a:lstStyle/>
              <a:p>
                <a:pPr>
                  <a:defRPr sz="13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name>CAGR 2002-2012</c:name>
            <c:spPr>
              <a:ln w="38100">
                <a:solidFill>
                  <a:srgbClr val="FF0000">
                    <a:alpha val="8800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'[13]Background analysis'!$D$97:$M$97</c:f>
              <c:strCache>
                <c:ptCount val="10"/>
                <c:pt idx="0">
                  <c:v>CY2003</c:v>
                </c:pt>
                <c:pt idx="1">
                  <c:v>CY2004</c:v>
                </c:pt>
                <c:pt idx="2">
                  <c:v>CY2005</c:v>
                </c:pt>
                <c:pt idx="3">
                  <c:v>CY2006</c:v>
                </c:pt>
                <c:pt idx="4">
                  <c:v>CY2007</c:v>
                </c:pt>
                <c:pt idx="5">
                  <c:v>CY2008</c:v>
                </c:pt>
                <c:pt idx="6">
                  <c:v>CY2009</c:v>
                </c:pt>
                <c:pt idx="7">
                  <c:v>CY2010</c:v>
                </c:pt>
                <c:pt idx="8">
                  <c:v>CY2011</c:v>
                </c:pt>
                <c:pt idx="9">
                  <c:v>CY2012</c:v>
                </c:pt>
              </c:strCache>
            </c:strRef>
          </c:cat>
          <c:val>
            <c:numRef>
              <c:f>'[13]Background analysis'!$D$98:$M$98</c:f>
              <c:numCache>
                <c:formatCode>General</c:formatCode>
                <c:ptCount val="10"/>
                <c:pt idx="0">
                  <c:v>61737</c:v>
                </c:pt>
                <c:pt idx="1">
                  <c:v>57754</c:v>
                </c:pt>
                <c:pt idx="2">
                  <c:v>67677</c:v>
                </c:pt>
                <c:pt idx="3">
                  <c:v>85376</c:v>
                </c:pt>
                <c:pt idx="4">
                  <c:v>94461</c:v>
                </c:pt>
                <c:pt idx="5">
                  <c:v>107836</c:v>
                </c:pt>
                <c:pt idx="6">
                  <c:v>138708</c:v>
                </c:pt>
                <c:pt idx="7">
                  <c:v>161461</c:v>
                </c:pt>
                <c:pt idx="8">
                  <c:v>207945</c:v>
                </c:pt>
                <c:pt idx="9">
                  <c:v>227772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3381248"/>
        <c:axId val="163382784"/>
      </c:barChart>
      <c:catAx>
        <c:axId val="1633812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163382784"/>
        <c:crosses val="autoZero"/>
        <c:auto val="1"/>
        <c:lblAlgn val="ctr"/>
        <c:lblOffset val="100"/>
        <c:tickMarkSkip val="1"/>
        <c:noMultiLvlLbl val="0"/>
      </c:catAx>
      <c:valAx>
        <c:axId val="163382784"/>
        <c:scaling>
          <c:orientation val="minMax"/>
          <c:max val="25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163381248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2.5023398782997884E-2"/>
                <c:y val="0.36297199003500352"/>
              </c:manualLayout>
            </c:layout>
            <c:tx>
              <c:rich>
                <a:bodyPr/>
                <a:lstStyle/>
                <a:p>
                  <a:pPr>
                    <a:defRPr sz="1050"/>
                  </a:pPr>
                  <a:r>
                    <a:rPr lang="en-US" sz="1050"/>
                    <a:t>Annual Passengers (000s)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GB" sz="2000" b="1" i="0" u="none" strike="noStrike" kern="1200" baseline="0">
                <a:solidFill>
                  <a:srgbClr val="292934"/>
                </a:solidFill>
                <a:latin typeface="GE Inspira" panose="020F0603030400020203" pitchFamily="34" charset="0"/>
                <a:ea typeface="+mn-ea"/>
                <a:cs typeface="+mn-cs"/>
              </a:defRPr>
            </a:pPr>
            <a:r>
              <a:rPr lang="en-US" sz="2000" b="1" i="0" u="none" strike="noStrike" kern="1200" baseline="0">
                <a:solidFill>
                  <a:srgbClr val="292934"/>
                </a:solidFill>
                <a:latin typeface="GE Inspira" panose="020F0603030400020203" pitchFamily="34" charset="0"/>
                <a:ea typeface="+mn-ea"/>
                <a:cs typeface="+mn-cs"/>
              </a:rPr>
              <a:t>Demand from San Jose Service Area beyond London</a:t>
            </a:r>
          </a:p>
          <a:p>
            <a:pPr algn="ctr" rtl="0">
              <a:defRPr lang="en-GB" sz="2000" b="1" i="0" u="none" strike="noStrike" kern="1200" baseline="0">
                <a:solidFill>
                  <a:srgbClr val="292934"/>
                </a:solidFill>
                <a:latin typeface="GE Inspira" panose="020F0603030400020203" pitchFamily="34" charset="0"/>
                <a:ea typeface="+mn-ea"/>
                <a:cs typeface="+mn-cs"/>
              </a:defRPr>
            </a:pPr>
            <a:r>
              <a:rPr lang="en-US" sz="1600" b="0" i="0" u="none" strike="noStrike" kern="1200" baseline="0">
                <a:solidFill>
                  <a:srgbClr val="292934"/>
                </a:solidFill>
                <a:latin typeface="GE Inspira" panose="020F0603030400020203" pitchFamily="34" charset="0"/>
                <a:ea typeface="+mn-ea"/>
                <a:cs typeface="+mn-cs"/>
              </a:rPr>
              <a:t>Source: Sabre ADI for CY2013 &amp; AviaSolutions Analysis</a:t>
            </a:r>
            <a:endParaRPr lang="en-US" sz="1200" b="0" i="0" u="none" strike="noStrike" kern="1200" baseline="0">
              <a:solidFill>
                <a:srgbClr val="292934"/>
              </a:solidFill>
              <a:latin typeface="GE Inspira" panose="020F0603030400020203" pitchFamily="34" charset="0"/>
              <a:ea typeface="+mn-ea"/>
              <a:cs typeface="+mn-cs"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spPr>
            <a:solidFill>
              <a:srgbClr val="003399"/>
            </a:solidFill>
          </c:spPr>
          <c:invertIfNegative val="0"/>
          <c:dPt>
            <c:idx val="15"/>
            <c:invertIfNegative val="0"/>
            <c:bubble3D val="0"/>
            <c:spPr>
              <a:solidFill>
                <a:schemeClr val="accent5"/>
              </a:solidFill>
            </c:spPr>
          </c:dPt>
          <c:dPt>
            <c:idx val="16"/>
            <c:invertIfNegative val="0"/>
            <c:bubble3D val="0"/>
            <c:spPr>
              <a:solidFill>
                <a:schemeClr val="accent5"/>
              </a:solidFill>
            </c:spPr>
          </c:dPt>
          <c:dPt>
            <c:idx val="17"/>
            <c:invertIfNegative val="0"/>
            <c:bubble3D val="0"/>
            <c:spPr>
              <a:solidFill>
                <a:schemeClr val="accent5"/>
              </a:solidFill>
            </c:spPr>
          </c:dPt>
          <c:dPt>
            <c:idx val="18"/>
            <c:invertIfNegative val="0"/>
            <c:bubble3D val="0"/>
            <c:spPr>
              <a:solidFill>
                <a:schemeClr val="accent5"/>
              </a:solidFill>
            </c:spPr>
          </c:dPt>
          <c:dPt>
            <c:idx val="19"/>
            <c:invertIfNegative val="0"/>
            <c:bubble3D val="0"/>
            <c:spPr>
              <a:solidFill>
                <a:schemeClr val="accent5"/>
              </a:solidFill>
            </c:spPr>
          </c:dPt>
          <c:cat>
            <c:strRef>
              <c:f>'Background analysis'!$K$50:$K$69</c:f>
              <c:strCache>
                <c:ptCount val="20"/>
                <c:pt idx="0">
                  <c:v>Paris</c:v>
                </c:pt>
                <c:pt idx="1">
                  <c:v>Frankfurt</c:v>
                </c:pt>
                <c:pt idx="2">
                  <c:v>Amsterdam</c:v>
                </c:pt>
                <c:pt idx="3">
                  <c:v>Munich</c:v>
                </c:pt>
                <c:pt idx="4">
                  <c:v>Tel Aviv</c:v>
                </c:pt>
                <c:pt idx="5">
                  <c:v>Zurich</c:v>
                </c:pt>
                <c:pt idx="6">
                  <c:v>Copenhagen</c:v>
                </c:pt>
                <c:pt idx="7">
                  <c:v>Dublin</c:v>
                </c:pt>
                <c:pt idx="8">
                  <c:v>Rome</c:v>
                </c:pt>
                <c:pt idx="9">
                  <c:v>Stockholm</c:v>
                </c:pt>
                <c:pt idx="10">
                  <c:v>Barcelona</c:v>
                </c:pt>
                <c:pt idx="11">
                  <c:v>Madrid</c:v>
                </c:pt>
                <c:pt idx="12">
                  <c:v>Milan</c:v>
                </c:pt>
                <c:pt idx="13">
                  <c:v>Berlin</c:v>
                </c:pt>
                <c:pt idx="14">
                  <c:v>Brussels</c:v>
                </c:pt>
                <c:pt idx="15">
                  <c:v>Delhi</c:v>
                </c:pt>
                <c:pt idx="16">
                  <c:v>Bangalore</c:v>
                </c:pt>
                <c:pt idx="17">
                  <c:v>Mumbai</c:v>
                </c:pt>
                <c:pt idx="18">
                  <c:v>Hyderabad</c:v>
                </c:pt>
                <c:pt idx="19">
                  <c:v>Chennai</c:v>
                </c:pt>
              </c:strCache>
            </c:strRef>
          </c:cat>
          <c:val>
            <c:numRef>
              <c:f>'Background analysis'!$L$50:$L$69</c:f>
              <c:numCache>
                <c:formatCode>#,##0</c:formatCode>
                <c:ptCount val="20"/>
                <c:pt idx="0">
                  <c:v>129348.78464933367</c:v>
                </c:pt>
                <c:pt idx="1">
                  <c:v>92794.486241960505</c:v>
                </c:pt>
                <c:pt idx="2">
                  <c:v>55850.526360707692</c:v>
                </c:pt>
                <c:pt idx="3">
                  <c:v>40326.816564706191</c:v>
                </c:pt>
                <c:pt idx="4">
                  <c:v>38860.747142044616</c:v>
                </c:pt>
                <c:pt idx="5">
                  <c:v>33988.675165454304</c:v>
                </c:pt>
                <c:pt idx="6">
                  <c:v>29868.975644484053</c:v>
                </c:pt>
                <c:pt idx="7">
                  <c:v>28174.208534072572</c:v>
                </c:pt>
                <c:pt idx="8">
                  <c:v>25359.08063464981</c:v>
                </c:pt>
                <c:pt idx="9">
                  <c:v>23154.585160237024</c:v>
                </c:pt>
                <c:pt idx="10">
                  <c:v>20317.303688247994</c:v>
                </c:pt>
                <c:pt idx="11">
                  <c:v>18160.986079825449</c:v>
                </c:pt>
                <c:pt idx="12">
                  <c:v>18011.386423289227</c:v>
                </c:pt>
                <c:pt idx="13">
                  <c:v>16586.974699067992</c:v>
                </c:pt>
                <c:pt idx="14">
                  <c:v>15338.445653877301</c:v>
                </c:pt>
                <c:pt idx="15">
                  <c:v>115732.46631155646</c:v>
                </c:pt>
                <c:pt idx="16">
                  <c:v>79730</c:v>
                </c:pt>
                <c:pt idx="17">
                  <c:v>63618.780893028816</c:v>
                </c:pt>
                <c:pt idx="18">
                  <c:v>51270</c:v>
                </c:pt>
                <c:pt idx="19">
                  <c:v>47210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3443456"/>
        <c:axId val="163444992"/>
      </c:barChart>
      <c:catAx>
        <c:axId val="1634434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3600000"/>
          <a:lstStyle/>
          <a:p>
            <a:pPr algn="ctr" rtl="0">
              <a:defRPr lang="en-GB" sz="1600" b="0" i="0" u="none" strike="noStrike" kern="1200" baseline="0">
                <a:solidFill>
                  <a:srgbClr val="292934"/>
                </a:solidFill>
                <a:latin typeface="GE Inspira" panose="020F0603030400020203" pitchFamily="34" charset="0"/>
                <a:ea typeface="+mn-ea"/>
                <a:cs typeface="+mn-cs"/>
              </a:defRPr>
            </a:pPr>
            <a:endParaRPr lang="en-US"/>
          </a:p>
        </c:txPr>
        <c:crossAx val="163444992"/>
        <c:crosses val="autoZero"/>
        <c:auto val="1"/>
        <c:lblAlgn val="ctr"/>
        <c:lblOffset val="100"/>
        <c:noMultiLvlLbl val="0"/>
      </c:catAx>
      <c:valAx>
        <c:axId val="1634449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 sz="1600" b="0">
                    <a:latin typeface="GE Inspira" panose="020F0603030400020203" pitchFamily="34" charset="0"/>
                  </a:rPr>
                  <a:t>Annual</a:t>
                </a:r>
                <a:r>
                  <a:rPr lang="en-GB" sz="1600" b="0" baseline="0">
                    <a:latin typeface="GE Inspira" panose="020F0603030400020203" pitchFamily="34" charset="0"/>
                  </a:rPr>
                  <a:t> Two-Way Passengers</a:t>
                </a:r>
                <a:endParaRPr lang="en-GB" sz="1600" b="0">
                  <a:latin typeface="GE Inspira" panose="020F0603030400020203" pitchFamily="34" charset="0"/>
                </a:endParaRPr>
              </a:p>
            </c:rich>
          </c:tx>
          <c:layout>
            <c:manualLayout>
              <c:xMode val="edge"/>
              <c:yMode val="edge"/>
              <c:x val="5.4613610106529018E-3"/>
              <c:y val="0.24004181029968111"/>
            </c:manualLayout>
          </c:layout>
          <c:overlay val="0"/>
        </c:title>
        <c:numFmt formatCode="#,##0&quot;k&quot;" sourceLinked="0"/>
        <c:majorTickMark val="out"/>
        <c:minorTickMark val="none"/>
        <c:tickLblPos val="nextTo"/>
        <c:txPr>
          <a:bodyPr/>
          <a:lstStyle/>
          <a:p>
            <a:pPr algn="ctr" rtl="0">
              <a:defRPr lang="en-GB" sz="1600" b="0" i="0" u="none" strike="noStrike" kern="1200" baseline="0">
                <a:solidFill>
                  <a:srgbClr val="292934"/>
                </a:solidFill>
                <a:latin typeface="GE Inspira" panose="020F0603030400020203" pitchFamily="34" charset="0"/>
                <a:ea typeface="+mn-ea"/>
                <a:cs typeface="+mn-cs"/>
              </a:defRPr>
            </a:pPr>
            <a:endParaRPr lang="en-US"/>
          </a:p>
        </c:txPr>
        <c:crossAx val="163443456"/>
        <c:crosses val="autoZero"/>
        <c:crossBetween val="between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8"/>
  <sheetViews>
    <sheetView zoomScale="8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0"/>
  <sheetViews>
    <sheetView zoomScale="8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9"/>
  <sheetViews>
    <sheetView zoomScale="8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41"/>
  <sheetViews>
    <sheetView zoomScale="8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42"/>
  <sheetViews>
    <sheetView zoomScale="80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zoomScale="80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/>
  <sheetViews>
    <sheetView zoomScale="80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/>
  <sheetViews>
    <sheetView tabSelected="1"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268941</xdr:colOff>
      <xdr:row>91</xdr:row>
      <xdr:rowOff>135590</xdr:rowOff>
    </xdr:from>
    <xdr:to>
      <xdr:col>5</xdr:col>
      <xdr:colOff>100853</xdr:colOff>
      <xdr:row>109</xdr:row>
      <xdr:rowOff>54908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268941</xdr:colOff>
      <xdr:row>93</xdr:row>
      <xdr:rowOff>135590</xdr:rowOff>
    </xdr:from>
    <xdr:to>
      <xdr:col>5</xdr:col>
      <xdr:colOff>100853</xdr:colOff>
      <xdr:row>111</xdr:row>
      <xdr:rowOff>54908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0.07144</cdr:x>
      <cdr:y>0.11367</cdr:y>
    </cdr:from>
    <cdr:to>
      <cdr:x>0.18685</cdr:x>
      <cdr:y>0.23643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19125" y="714375"/>
          <a:ext cx="1000125" cy="771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0.04946</cdr:x>
      <cdr:y>0.0394</cdr:y>
    </cdr:from>
    <cdr:to>
      <cdr:x>0.19784</cdr:x>
      <cdr:y>0.20157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28625" y="247650"/>
          <a:ext cx="1285875" cy="1019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0.76359</cdr:x>
      <cdr:y>0.1369</cdr:y>
    </cdr:from>
    <cdr:to>
      <cdr:x>0.76689</cdr:x>
      <cdr:y>0.79824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7100455" y="831273"/>
          <a:ext cx="30688" cy="4015771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3399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7%20Current%20Projects/MAG%20-%20Route%20Development%20Support/Etihad/Forecast/Version%202%20with%20additional%20line%20(OS)%2009Jul1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07%20Current%20Projects/Ricondo%20-%20Chicago%20Task%2011%202012/Target%20Airlines/Air%20New%20Zealand/World%20Routes%202012/AKL%20Forecast%20(OS%20DS)%2009Sep1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07%20Current%20Projects/San%20Jose%20-%20Route%20Development/Target%20Airlines/Qatar/FINAL%20QR%20Forecast%20(OS)%2009Feb15%20(Autosaved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anielSnaebjornsson.AVIA/Desktop/CDA/Hainan/Post%20Routes%20Asia%202012%20-%20April%202012/Hainan%20PEK%20with%20Codeshare%20Forecast%20(DS)%2027Apr1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07%20Current%20Projects/Ricondo%20-%20Chicago%20Network/Detailed%20Forecasts/01%20Lima%20LAN/LIM%20Forecast%20(AM%20DS)%2010FEB1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07%20Current%20Projects/Ricondo%20-%20Chicago%20Network/Data/MIDT/Table%20NOV09-OCT10%20v2%20(without%20Months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08%20Archive%20Projects/2011/Ricondo%20-%20Chicago%20Task%205%20and%207/Detailed%20Forecasts/08%20Dubai/DXB%20Forecast%20(DS)%2017Mar11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07%20Current%20Projects/Ricondo%20-%20Chicago%20Task%2011%202012/Target%20Airlines/Egyptair/Apr%202013%20Forecast/CAI%20Forecast%20Apr2013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07%20Current%20Projects/Ricondo%20-%20Chicago%20Network/Detailed%20Forecasts/08%20Dubai/DXB%20Forecast%20(DS)%2027Feb1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07%20Current%20Projects/Ricondo%20-%20Chicago%20Network/Detailed%20Forecasts/05%20Barcelona/American/BCN%20AA%20Forecast%20(DS)%2027Feb1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212326623/Desktop/Avia%20Fromuyla/AviaFunctions.xla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ATA/OAG/Schedules%202015/@SJC%20Jul%20201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07%20Current%20Projects/Ricondo%20-%20Chicago%20Task%2011%202012/Templates/Draft%20CDA%20Presentation%20Templates%20-%20WI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osed Schedule &gt;&gt;"/>
      <sheetName val="Proposed Schedule"/>
      <sheetName val="Inputs &gt;&gt;"/>
      <sheetName val="Inputs"/>
      <sheetName val="Catchment"/>
      <sheetName val="Forecast"/>
      <sheetName val="Scheduled Output for QSI Model"/>
      <sheetName val="Demand &gt;&gt;"/>
      <sheetName val="P2P Demand"/>
      <sheetName val="Connecting Demand Analysis"/>
      <sheetName val="Primary Demand"/>
      <sheetName val="Secondary Demand"/>
      <sheetName val="Tertiary Demand"/>
      <sheetName val="Text Strings for Access &gt;&gt;"/>
      <sheetName val="Text Strings"/>
      <sheetName val="From Destination Beyond Home"/>
      <sheetName val="From Home Beyond Destination"/>
      <sheetName val="QSI Scores &gt;&gt;"/>
      <sheetName val="QSI for Primary"/>
      <sheetName val="QSI for Secondary"/>
      <sheetName val="QSI for Tertiary"/>
      <sheetName val="Connecting Forecast &gt;&gt;"/>
      <sheetName val="Forecast Cnx @ Primary"/>
      <sheetName val="Forecast Cnx @ Secondary"/>
      <sheetName val="Forecast Cnx @ Additional"/>
      <sheetName val="Forecast Cnx @ COMBINED"/>
      <sheetName val="Output Tables &gt;&gt;"/>
      <sheetName val="Cnx at Home Hub TABLE"/>
      <sheetName val="Forecast TABLE"/>
      <sheetName val="Scheduled TABLE"/>
      <sheetName val="Revenue Forecast TABLE"/>
      <sheetName val="Key Market Metrics TABLE"/>
      <sheetName val="Other Analysis &gt;&gt;"/>
      <sheetName val="Other Analysis"/>
      <sheetName val="Revenue Forecast &gt;&gt;"/>
      <sheetName val="Revenue Data"/>
      <sheetName val="Revenue Forecast"/>
      <sheetName val="Summary Table"/>
      <sheetName val="Lookups &gt;&gt;"/>
      <sheetName val="City Lookup"/>
      <sheetName val="Market Analysis &gt;&gt;"/>
      <sheetName val="Background analysis"/>
      <sheetName val="P2P Pie Chart"/>
      <sheetName val="Pie Chart PEK"/>
      <sheetName val="Pie Chart MAN"/>
      <sheetName val="Top 15 Cities PEK"/>
      <sheetName val="Top 15 Cities PEK China"/>
      <sheetName val="Top 15 Cities MAN"/>
    </sheetNames>
    <sheetDataSet>
      <sheetData sheetId="0"/>
      <sheetData sheetId="1"/>
      <sheetData sheetId="2"/>
      <sheetData sheetId="3">
        <row r="6">
          <cell r="D6" t="str">
            <v>Ethiad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6">
          <cell r="B6" t="str">
            <v>City Code</v>
          </cell>
          <cell r="C6" t="str">
            <v>Direct Demand</v>
          </cell>
          <cell r="D6" t="str">
            <v>Indirect Demand</v>
          </cell>
          <cell r="E6" t="str">
            <v>Total Demand</v>
          </cell>
          <cell r="F6" t="str">
            <v>Direct Demand</v>
          </cell>
          <cell r="G6" t="str">
            <v>Indirect Demand</v>
          </cell>
          <cell r="H6" t="str">
            <v>Total Demand</v>
          </cell>
          <cell r="I6" t="str">
            <v>Base Direct Demand</v>
          </cell>
          <cell r="J6" t="str">
            <v>Base Indirect Demand</v>
          </cell>
          <cell r="K6" t="str">
            <v>Base Total Demand</v>
          </cell>
        </row>
        <row r="7">
          <cell r="B7" t="str">
            <v>ADD</v>
          </cell>
          <cell r="C7">
            <v>0</v>
          </cell>
          <cell r="D7">
            <v>0</v>
          </cell>
          <cell r="E7">
            <v>0</v>
          </cell>
          <cell r="F7">
            <v>2443.0696969696969</v>
          </cell>
          <cell r="G7">
            <v>1661.384615384615</v>
          </cell>
          <cell r="H7">
            <v>4104.4543123543117</v>
          </cell>
          <cell r="I7">
            <v>2443.0696969696969</v>
          </cell>
          <cell r="J7">
            <v>1661.384615384615</v>
          </cell>
          <cell r="K7">
            <v>4104.4543123543117</v>
          </cell>
        </row>
        <row r="8">
          <cell r="B8" t="str">
            <v>ALA</v>
          </cell>
          <cell r="C8">
            <v>0</v>
          </cell>
          <cell r="D8">
            <v>0</v>
          </cell>
          <cell r="E8">
            <v>0</v>
          </cell>
          <cell r="F8">
            <v>184.91666666666666</v>
          </cell>
          <cell r="G8">
            <v>6693.3419516253307</v>
          </cell>
          <cell r="H8">
            <v>6878.2586182919977</v>
          </cell>
          <cell r="I8">
            <v>184.91666666666666</v>
          </cell>
          <cell r="J8">
            <v>6693.3419516253307</v>
          </cell>
          <cell r="K8">
            <v>6878.2586182919977</v>
          </cell>
        </row>
        <row r="9">
          <cell r="B9" t="str">
            <v>AMD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10503.851065914432</v>
          </cell>
          <cell r="H9">
            <v>10503.851065914432</v>
          </cell>
          <cell r="I9">
            <v>0</v>
          </cell>
          <cell r="J9">
            <v>10503.851065914432</v>
          </cell>
          <cell r="K9">
            <v>10503.851065914432</v>
          </cell>
        </row>
        <row r="10">
          <cell r="B10" t="str">
            <v>BAH</v>
          </cell>
          <cell r="C10">
            <v>0</v>
          </cell>
          <cell r="D10">
            <v>0</v>
          </cell>
          <cell r="E10">
            <v>0</v>
          </cell>
          <cell r="F10">
            <v>3262.9849206349209</v>
          </cell>
          <cell r="G10">
            <v>1963.5575948054707</v>
          </cell>
          <cell r="H10">
            <v>5226.5425154403911</v>
          </cell>
          <cell r="I10">
            <v>3262.9849206349209</v>
          </cell>
          <cell r="J10">
            <v>1963.5575948054707</v>
          </cell>
          <cell r="K10">
            <v>5226.5425154403911</v>
          </cell>
        </row>
        <row r="11">
          <cell r="B11" t="str">
            <v>BJS</v>
          </cell>
          <cell r="C11">
            <v>0</v>
          </cell>
          <cell r="D11">
            <v>0</v>
          </cell>
          <cell r="E11">
            <v>0</v>
          </cell>
          <cell r="F11">
            <v>18597.884684202847</v>
          </cell>
          <cell r="G11">
            <v>20549.085541590364</v>
          </cell>
          <cell r="H11">
            <v>39146.970225793208</v>
          </cell>
          <cell r="I11">
            <v>18597.884684202847</v>
          </cell>
          <cell r="J11">
            <v>20549.085541590364</v>
          </cell>
          <cell r="K11">
            <v>39146.970225793208</v>
          </cell>
        </row>
        <row r="12">
          <cell r="B12" t="str">
            <v>BKK</v>
          </cell>
          <cell r="C12">
            <v>0</v>
          </cell>
          <cell r="D12">
            <v>0</v>
          </cell>
          <cell r="E12">
            <v>0</v>
          </cell>
          <cell r="F12">
            <v>20094.962658622382</v>
          </cell>
          <cell r="G12">
            <v>24610.021838900317</v>
          </cell>
          <cell r="H12">
            <v>44704.984497522702</v>
          </cell>
          <cell r="I12">
            <v>20094.962658622382</v>
          </cell>
          <cell r="J12">
            <v>24610.021838900317</v>
          </cell>
          <cell r="K12">
            <v>44704.984497522702</v>
          </cell>
        </row>
        <row r="13">
          <cell r="B13" t="str">
            <v>BLR</v>
          </cell>
          <cell r="C13">
            <v>0</v>
          </cell>
          <cell r="D13">
            <v>0</v>
          </cell>
          <cell r="E13">
            <v>0</v>
          </cell>
          <cell r="F13">
            <v>1984.0690690690692</v>
          </cell>
          <cell r="G13">
            <v>2862.3387177174154</v>
          </cell>
          <cell r="H13">
            <v>4846.4077867864844</v>
          </cell>
          <cell r="I13">
            <v>1984.0690690690692</v>
          </cell>
          <cell r="J13">
            <v>2862.3387177174154</v>
          </cell>
          <cell r="K13">
            <v>4846.4077867864844</v>
          </cell>
        </row>
        <row r="14">
          <cell r="B14" t="str">
            <v>BOM</v>
          </cell>
          <cell r="C14">
            <v>0</v>
          </cell>
          <cell r="D14">
            <v>0</v>
          </cell>
          <cell r="E14">
            <v>0</v>
          </cell>
          <cell r="F14">
            <v>28916.395662627601</v>
          </cell>
          <cell r="G14">
            <v>6072.885620753862</v>
          </cell>
          <cell r="H14">
            <v>34989.281283381461</v>
          </cell>
          <cell r="I14">
            <v>28916.395662627601</v>
          </cell>
          <cell r="J14">
            <v>6072.885620753862</v>
          </cell>
          <cell r="K14">
            <v>34989.281283381461</v>
          </cell>
        </row>
        <row r="15">
          <cell r="B15" t="str">
            <v>BSR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681.72812403085936</v>
          </cell>
          <cell r="H15">
            <v>681.72812403085936</v>
          </cell>
          <cell r="I15">
            <v>0</v>
          </cell>
          <cell r="J15">
            <v>681.72812403085936</v>
          </cell>
          <cell r="K15">
            <v>681.72812403085936</v>
          </cell>
        </row>
        <row r="16">
          <cell r="B16" t="str">
            <v>CCJ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1404.5523637835363</v>
          </cell>
          <cell r="H16">
            <v>1404.5523637835363</v>
          </cell>
          <cell r="I16">
            <v>0</v>
          </cell>
          <cell r="J16">
            <v>1404.5523637835363</v>
          </cell>
          <cell r="K16">
            <v>1404.5523637835363</v>
          </cell>
        </row>
        <row r="17">
          <cell r="B17" t="str">
            <v>CGP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</row>
        <row r="18">
          <cell r="B18" t="str">
            <v>CMB</v>
          </cell>
          <cell r="C18">
            <v>0</v>
          </cell>
          <cell r="D18">
            <v>0</v>
          </cell>
          <cell r="E18">
            <v>0</v>
          </cell>
          <cell r="F18">
            <v>3298.9445428139115</v>
          </cell>
          <cell r="G18">
            <v>7210.6645323913035</v>
          </cell>
          <cell r="H18">
            <v>10509.609075205215</v>
          </cell>
          <cell r="I18">
            <v>3298.9445428139115</v>
          </cell>
          <cell r="J18">
            <v>7210.6645323913035</v>
          </cell>
          <cell r="K18">
            <v>10509.609075205215</v>
          </cell>
        </row>
        <row r="19">
          <cell r="B19" t="str">
            <v>COK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17513.893271385594</v>
          </cell>
          <cell r="H19">
            <v>17513.893271385594</v>
          </cell>
          <cell r="I19">
            <v>0</v>
          </cell>
          <cell r="J19">
            <v>17513.893271385594</v>
          </cell>
          <cell r="K19">
            <v>17513.893271385594</v>
          </cell>
        </row>
        <row r="20">
          <cell r="B20" t="str">
            <v>CTU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</row>
        <row r="21">
          <cell r="B21" t="str">
            <v>DAC</v>
          </cell>
          <cell r="C21">
            <v>0</v>
          </cell>
          <cell r="D21">
            <v>0</v>
          </cell>
          <cell r="E21">
            <v>0</v>
          </cell>
          <cell r="F21">
            <v>3037.3421530392507</v>
          </cell>
          <cell r="G21">
            <v>3109.3953061716247</v>
          </cell>
          <cell r="H21">
            <v>6146.7374592108754</v>
          </cell>
          <cell r="I21">
            <v>3037.3421530392507</v>
          </cell>
          <cell r="J21">
            <v>3109.3953061716247</v>
          </cell>
          <cell r="K21">
            <v>6146.7374592108754</v>
          </cell>
        </row>
        <row r="22">
          <cell r="B22" t="str">
            <v>DEL</v>
          </cell>
          <cell r="C22">
            <v>0</v>
          </cell>
          <cell r="D22">
            <v>0</v>
          </cell>
          <cell r="E22">
            <v>0</v>
          </cell>
          <cell r="F22">
            <v>48826.519782410003</v>
          </cell>
          <cell r="G22">
            <v>10251.66021185679</v>
          </cell>
          <cell r="H22">
            <v>59078.179994266793</v>
          </cell>
          <cell r="I22">
            <v>48826.519782410003</v>
          </cell>
          <cell r="J22">
            <v>10251.66021185679</v>
          </cell>
          <cell r="K22">
            <v>59078.179994266793</v>
          </cell>
        </row>
        <row r="23">
          <cell r="B23" t="str">
            <v>DMM</v>
          </cell>
          <cell r="C23">
            <v>0</v>
          </cell>
          <cell r="D23">
            <v>0</v>
          </cell>
          <cell r="E23">
            <v>0</v>
          </cell>
          <cell r="F23">
            <v>312.23611111111109</v>
          </cell>
          <cell r="G23">
            <v>0</v>
          </cell>
          <cell r="H23">
            <v>312.23611111111109</v>
          </cell>
          <cell r="I23">
            <v>312.23611111111109</v>
          </cell>
          <cell r="J23">
            <v>0</v>
          </cell>
          <cell r="K23">
            <v>312.23611111111109</v>
          </cell>
        </row>
        <row r="24">
          <cell r="B24" t="str">
            <v>DOH</v>
          </cell>
          <cell r="C24">
            <v>0</v>
          </cell>
          <cell r="D24">
            <v>0</v>
          </cell>
          <cell r="E24">
            <v>0</v>
          </cell>
          <cell r="F24">
            <v>5374.1132487268032</v>
          </cell>
          <cell r="G24">
            <v>6469.1489270735765</v>
          </cell>
          <cell r="H24">
            <v>11843.262175800381</v>
          </cell>
          <cell r="I24">
            <v>5374.1132487268032</v>
          </cell>
          <cell r="J24">
            <v>6469.1489270735765</v>
          </cell>
          <cell r="K24">
            <v>11843.262175800381</v>
          </cell>
        </row>
        <row r="25">
          <cell r="B25" t="str">
            <v>EBL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475.88400790421525</v>
          </cell>
          <cell r="H25">
            <v>475.88400790421525</v>
          </cell>
          <cell r="I25">
            <v>0</v>
          </cell>
          <cell r="J25">
            <v>475.88400790421525</v>
          </cell>
          <cell r="K25">
            <v>475.88400790421525</v>
          </cell>
        </row>
        <row r="26">
          <cell r="B26" t="str">
            <v>HKT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1955.6553445528439</v>
          </cell>
          <cell r="H26">
            <v>1955.6553445528439</v>
          </cell>
          <cell r="I26">
            <v>0</v>
          </cell>
          <cell r="J26">
            <v>1955.6553445528439</v>
          </cell>
          <cell r="K26">
            <v>1955.6553445528439</v>
          </cell>
        </row>
        <row r="27">
          <cell r="B27" t="str">
            <v>HYD</v>
          </cell>
          <cell r="C27">
            <v>0</v>
          </cell>
          <cell r="D27">
            <v>0</v>
          </cell>
          <cell r="E27">
            <v>0</v>
          </cell>
          <cell r="F27">
            <v>6040.8993316624901</v>
          </cell>
          <cell r="G27">
            <v>7604.004955274946</v>
          </cell>
          <cell r="H27">
            <v>13644.904286937435</v>
          </cell>
          <cell r="I27">
            <v>6040.8993316624901</v>
          </cell>
          <cell r="J27">
            <v>7604.004955274946</v>
          </cell>
          <cell r="K27">
            <v>13644.904286937435</v>
          </cell>
        </row>
        <row r="28">
          <cell r="B28" t="str">
            <v>IKA</v>
          </cell>
          <cell r="C28">
            <v>0</v>
          </cell>
          <cell r="D28">
            <v>0</v>
          </cell>
          <cell r="E28">
            <v>0</v>
          </cell>
          <cell r="F28">
            <v>2241.4374011821442</v>
          </cell>
          <cell r="G28">
            <v>4243.0639011586336</v>
          </cell>
          <cell r="H28">
            <v>6484.5013023407773</v>
          </cell>
          <cell r="I28">
            <v>2241.4374011821442</v>
          </cell>
          <cell r="J28">
            <v>4243.0639011586336</v>
          </cell>
          <cell r="K28">
            <v>6484.5013023407773</v>
          </cell>
        </row>
        <row r="29">
          <cell r="B29" t="str">
            <v>ISB</v>
          </cell>
          <cell r="C29">
            <v>0</v>
          </cell>
          <cell r="D29">
            <v>0</v>
          </cell>
          <cell r="E29">
            <v>0</v>
          </cell>
          <cell r="F29">
            <v>9943.083164300202</v>
          </cell>
          <cell r="G29">
            <v>1498.5254774677769</v>
          </cell>
          <cell r="H29">
            <v>11441.60864176798</v>
          </cell>
          <cell r="I29">
            <v>9943.083164300202</v>
          </cell>
          <cell r="J29">
            <v>1498.5254774677769</v>
          </cell>
          <cell r="K29">
            <v>11441.60864176798</v>
          </cell>
        </row>
        <row r="30">
          <cell r="B30" t="str">
            <v>JKT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991.09989587903419</v>
          </cell>
          <cell r="H30">
            <v>991.09989587903419</v>
          </cell>
          <cell r="I30">
            <v>0</v>
          </cell>
          <cell r="J30">
            <v>991.09989587903419</v>
          </cell>
          <cell r="K30">
            <v>991.09989587903419</v>
          </cell>
        </row>
        <row r="31">
          <cell r="B31" t="str">
            <v>JNB</v>
          </cell>
          <cell r="C31">
            <v>0</v>
          </cell>
          <cell r="D31">
            <v>0</v>
          </cell>
          <cell r="E31">
            <v>0</v>
          </cell>
          <cell r="F31">
            <v>24995.417488606159</v>
          </cell>
          <cell r="G31">
            <v>13330.962069284637</v>
          </cell>
          <cell r="H31">
            <v>38326.379557890796</v>
          </cell>
          <cell r="I31">
            <v>24995.417488606159</v>
          </cell>
          <cell r="J31">
            <v>13330.962069284637</v>
          </cell>
          <cell r="K31">
            <v>38326.379557890796</v>
          </cell>
        </row>
        <row r="32">
          <cell r="B32" t="str">
            <v>KHI</v>
          </cell>
          <cell r="C32">
            <v>0</v>
          </cell>
          <cell r="D32">
            <v>0</v>
          </cell>
          <cell r="E32">
            <v>0</v>
          </cell>
          <cell r="F32">
            <v>14490.623944949211</v>
          </cell>
          <cell r="G32">
            <v>4521.0716837765613</v>
          </cell>
          <cell r="H32">
            <v>19011.695628725771</v>
          </cell>
          <cell r="I32">
            <v>14490.623944949211</v>
          </cell>
          <cell r="J32">
            <v>4521.0716837765613</v>
          </cell>
          <cell r="K32">
            <v>19011.695628725771</v>
          </cell>
        </row>
        <row r="33">
          <cell r="B33" t="str">
            <v>KRT</v>
          </cell>
          <cell r="C33">
            <v>0</v>
          </cell>
          <cell r="D33">
            <v>0</v>
          </cell>
          <cell r="E33">
            <v>0</v>
          </cell>
          <cell r="F33">
            <v>701.15384615384619</v>
          </cell>
          <cell r="G33">
            <v>0</v>
          </cell>
          <cell r="H33">
            <v>701.15384615384619</v>
          </cell>
          <cell r="I33">
            <v>701.15384615384619</v>
          </cell>
          <cell r="J33">
            <v>0</v>
          </cell>
          <cell r="K33">
            <v>701.15384615384619</v>
          </cell>
        </row>
        <row r="34">
          <cell r="B34" t="str">
            <v>KTM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16096.346953037873</v>
          </cell>
          <cell r="H34">
            <v>16096.346953037873</v>
          </cell>
          <cell r="I34">
            <v>0</v>
          </cell>
          <cell r="J34">
            <v>16096.346953037873</v>
          </cell>
          <cell r="K34">
            <v>16096.346953037873</v>
          </cell>
        </row>
        <row r="35">
          <cell r="B35" t="str">
            <v>KUL</v>
          </cell>
          <cell r="C35">
            <v>0</v>
          </cell>
          <cell r="D35">
            <v>0</v>
          </cell>
          <cell r="E35">
            <v>0</v>
          </cell>
          <cell r="F35">
            <v>10604.614680774404</v>
          </cell>
          <cell r="G35">
            <v>7081.100388796749</v>
          </cell>
          <cell r="H35">
            <v>17685.715069571153</v>
          </cell>
          <cell r="I35">
            <v>10604.614680774404</v>
          </cell>
          <cell r="J35">
            <v>7081.100388796749</v>
          </cell>
          <cell r="K35">
            <v>17685.715069571153</v>
          </cell>
        </row>
        <row r="36">
          <cell r="B36" t="str">
            <v>KWI</v>
          </cell>
          <cell r="C36">
            <v>0</v>
          </cell>
          <cell r="D36">
            <v>0</v>
          </cell>
          <cell r="E36">
            <v>0</v>
          </cell>
          <cell r="F36">
            <v>19260</v>
          </cell>
          <cell r="G36">
            <v>1955.6472838377606</v>
          </cell>
          <cell r="H36">
            <v>21215.647283837759</v>
          </cell>
          <cell r="I36">
            <v>19260</v>
          </cell>
          <cell r="J36">
            <v>1955.6472838377606</v>
          </cell>
          <cell r="K36">
            <v>21215.647283837759</v>
          </cell>
        </row>
        <row r="37">
          <cell r="B37" t="str">
            <v>LHE</v>
          </cell>
          <cell r="C37">
            <v>0</v>
          </cell>
          <cell r="D37">
            <v>0</v>
          </cell>
          <cell r="E37">
            <v>0</v>
          </cell>
          <cell r="F37">
            <v>5116.8689031492213</v>
          </cell>
          <cell r="G37">
            <v>2172.6320904339373</v>
          </cell>
          <cell r="H37">
            <v>7289.5009935831586</v>
          </cell>
          <cell r="I37">
            <v>5116.8689031492213</v>
          </cell>
          <cell r="J37">
            <v>2172.6320904339373</v>
          </cell>
          <cell r="K37">
            <v>7289.5009935831586</v>
          </cell>
        </row>
        <row r="38">
          <cell r="B38" t="str">
            <v>MAA</v>
          </cell>
          <cell r="C38">
            <v>0</v>
          </cell>
          <cell r="D38">
            <v>0</v>
          </cell>
          <cell r="E38">
            <v>0</v>
          </cell>
          <cell r="F38">
            <v>1524.6470238095237</v>
          </cell>
          <cell r="G38">
            <v>8013.4148586198962</v>
          </cell>
          <cell r="H38">
            <v>9538.0618824294197</v>
          </cell>
          <cell r="I38">
            <v>1524.6470238095237</v>
          </cell>
          <cell r="J38">
            <v>8013.4148586198962</v>
          </cell>
          <cell r="K38">
            <v>9538.0618824294197</v>
          </cell>
        </row>
        <row r="39">
          <cell r="B39" t="str">
            <v>MCT</v>
          </cell>
          <cell r="C39">
            <v>0</v>
          </cell>
          <cell r="D39">
            <v>0</v>
          </cell>
          <cell r="E39">
            <v>0</v>
          </cell>
          <cell r="F39">
            <v>5986.5831423478485</v>
          </cell>
          <cell r="G39">
            <v>0</v>
          </cell>
          <cell r="H39">
            <v>5986.5831423478485</v>
          </cell>
          <cell r="I39">
            <v>5986.5831423478485</v>
          </cell>
          <cell r="J39">
            <v>0</v>
          </cell>
          <cell r="K39">
            <v>5986.5831423478485</v>
          </cell>
        </row>
        <row r="40">
          <cell r="B40" t="str">
            <v>MED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904.49612085242848</v>
          </cell>
          <cell r="H40">
            <v>904.49612085242848</v>
          </cell>
          <cell r="I40">
            <v>0</v>
          </cell>
          <cell r="J40">
            <v>904.49612085242848</v>
          </cell>
          <cell r="K40">
            <v>904.49612085242848</v>
          </cell>
        </row>
        <row r="41">
          <cell r="B41" t="str">
            <v>MEL</v>
          </cell>
          <cell r="C41">
            <v>0</v>
          </cell>
          <cell r="D41">
            <v>0</v>
          </cell>
          <cell r="E41">
            <v>0</v>
          </cell>
          <cell r="F41">
            <v>3898.3026315789266</v>
          </cell>
          <cell r="G41">
            <v>42527.051845343944</v>
          </cell>
          <cell r="H41">
            <v>46425.354476922868</v>
          </cell>
          <cell r="I41">
            <v>3898.3026315789266</v>
          </cell>
          <cell r="J41">
            <v>42527.051845343944</v>
          </cell>
          <cell r="K41">
            <v>46425.354476922868</v>
          </cell>
        </row>
        <row r="42">
          <cell r="B42" t="str">
            <v>MLE</v>
          </cell>
          <cell r="C42">
            <v>0</v>
          </cell>
          <cell r="D42">
            <v>0</v>
          </cell>
          <cell r="E42">
            <v>0</v>
          </cell>
          <cell r="F42">
            <v>8907.6380876068379</v>
          </cell>
          <cell r="G42">
            <v>2737.6178135875352</v>
          </cell>
          <cell r="H42">
            <v>11645.255901194374</v>
          </cell>
          <cell r="I42">
            <v>8907.6380876068379</v>
          </cell>
          <cell r="J42">
            <v>2737.6178135875352</v>
          </cell>
          <cell r="K42">
            <v>11645.255901194374</v>
          </cell>
        </row>
        <row r="43">
          <cell r="B43" t="str">
            <v>MNL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25802.206108313378</v>
          </cell>
          <cell r="H43">
            <v>25802.206108313378</v>
          </cell>
          <cell r="I43">
            <v>0</v>
          </cell>
          <cell r="J43">
            <v>25802.206108313378</v>
          </cell>
          <cell r="K43">
            <v>25802.206108313378</v>
          </cell>
        </row>
        <row r="44">
          <cell r="B44" t="str">
            <v>NBO</v>
          </cell>
          <cell r="C44">
            <v>0</v>
          </cell>
          <cell r="D44">
            <v>0</v>
          </cell>
          <cell r="E44">
            <v>0</v>
          </cell>
          <cell r="F44">
            <v>18709.822889255254</v>
          </cell>
          <cell r="G44">
            <v>8880.3783976129525</v>
          </cell>
          <cell r="H44">
            <v>27590.201286868207</v>
          </cell>
          <cell r="I44">
            <v>18709.822889255254</v>
          </cell>
          <cell r="J44">
            <v>8880.3783976129525</v>
          </cell>
          <cell r="K44">
            <v>27590.201286868207</v>
          </cell>
        </row>
        <row r="45">
          <cell r="B45" t="str">
            <v>NGO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</row>
        <row r="46">
          <cell r="B46" t="str">
            <v>PEW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513.33437007780003</v>
          </cell>
          <cell r="H46">
            <v>513.33437007780003</v>
          </cell>
          <cell r="I46">
            <v>0</v>
          </cell>
          <cell r="J46">
            <v>513.33437007780003</v>
          </cell>
          <cell r="K46">
            <v>513.33437007780003</v>
          </cell>
        </row>
        <row r="47">
          <cell r="B47" t="str">
            <v>RUH</v>
          </cell>
          <cell r="C47">
            <v>0</v>
          </cell>
          <cell r="D47">
            <v>0</v>
          </cell>
          <cell r="E47">
            <v>0</v>
          </cell>
          <cell r="F47">
            <v>9721.1305168471154</v>
          </cell>
          <cell r="G47">
            <v>0</v>
          </cell>
          <cell r="H47">
            <v>9721.1305168471154</v>
          </cell>
          <cell r="I47">
            <v>9721.1305168471154</v>
          </cell>
          <cell r="J47">
            <v>0</v>
          </cell>
          <cell r="K47">
            <v>9721.1305168471154</v>
          </cell>
        </row>
        <row r="48">
          <cell r="B48" t="str">
            <v>SAH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B49" t="str">
            <v>SEL</v>
          </cell>
          <cell r="C49">
            <v>0</v>
          </cell>
          <cell r="D49">
            <v>0</v>
          </cell>
          <cell r="E49">
            <v>0</v>
          </cell>
          <cell r="F49">
            <v>4762.05154320988</v>
          </cell>
          <cell r="G49">
            <v>2164.8901661055766</v>
          </cell>
          <cell r="H49">
            <v>6926.941709315457</v>
          </cell>
          <cell r="I49">
            <v>4762.05154320988</v>
          </cell>
          <cell r="J49">
            <v>2164.8901661055766</v>
          </cell>
          <cell r="K49">
            <v>6926.941709315457</v>
          </cell>
        </row>
        <row r="50">
          <cell r="B50" t="str">
            <v>SEZ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790.04441129461134</v>
          </cell>
          <cell r="H50">
            <v>790.04441129461134</v>
          </cell>
          <cell r="I50">
            <v>0</v>
          </cell>
          <cell r="J50">
            <v>790.04441129461134</v>
          </cell>
          <cell r="K50">
            <v>790.04441129461134</v>
          </cell>
        </row>
        <row r="51">
          <cell r="B51" t="str">
            <v>SGN</v>
          </cell>
          <cell r="C51">
            <v>0</v>
          </cell>
          <cell r="D51">
            <v>0</v>
          </cell>
          <cell r="E51">
            <v>0</v>
          </cell>
          <cell r="F51">
            <v>1833.7166666666667</v>
          </cell>
          <cell r="G51">
            <v>2009.1502741843308</v>
          </cell>
          <cell r="H51">
            <v>3842.8669408509977</v>
          </cell>
          <cell r="I51">
            <v>1833.7166666666667</v>
          </cell>
          <cell r="J51">
            <v>2009.1502741843308</v>
          </cell>
          <cell r="K51">
            <v>3842.8669408509977</v>
          </cell>
        </row>
        <row r="52">
          <cell r="B52" t="str">
            <v>SHA</v>
          </cell>
          <cell r="C52">
            <v>0</v>
          </cell>
          <cell r="D52">
            <v>0</v>
          </cell>
          <cell r="E52">
            <v>0</v>
          </cell>
          <cell r="F52">
            <v>12462.318067940998</v>
          </cell>
          <cell r="G52">
            <v>9219.6334795747916</v>
          </cell>
          <cell r="H52">
            <v>21681.95154751579</v>
          </cell>
          <cell r="I52">
            <v>12462.318067940998</v>
          </cell>
          <cell r="J52">
            <v>9219.6334795747916</v>
          </cell>
          <cell r="K52">
            <v>21681.95154751579</v>
          </cell>
        </row>
        <row r="53">
          <cell r="B53" t="str">
            <v>SIN</v>
          </cell>
          <cell r="C53">
            <v>0</v>
          </cell>
          <cell r="D53">
            <v>0</v>
          </cell>
          <cell r="E53">
            <v>0</v>
          </cell>
          <cell r="F53">
            <v>12328.326275725465</v>
          </cell>
          <cell r="G53">
            <v>13504.04410225575</v>
          </cell>
          <cell r="H53">
            <v>25832.370377981213</v>
          </cell>
          <cell r="I53">
            <v>12328.326275725465</v>
          </cell>
          <cell r="J53">
            <v>13504.04410225575</v>
          </cell>
          <cell r="K53">
            <v>25832.370377981213</v>
          </cell>
        </row>
        <row r="54">
          <cell r="B54" t="str">
            <v>SYD</v>
          </cell>
          <cell r="C54">
            <v>0</v>
          </cell>
          <cell r="D54">
            <v>0</v>
          </cell>
          <cell r="E54">
            <v>0</v>
          </cell>
          <cell r="F54">
            <v>11152.861112229515</v>
          </cell>
          <cell r="G54">
            <v>26729.753157717001</v>
          </cell>
          <cell r="H54">
            <v>37882.614269946513</v>
          </cell>
          <cell r="I54">
            <v>11152.861112229515</v>
          </cell>
          <cell r="J54">
            <v>26729.753157717001</v>
          </cell>
          <cell r="K54">
            <v>37882.614269946513</v>
          </cell>
        </row>
        <row r="55">
          <cell r="B55" t="str">
            <v>TRV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3790.4953070602501</v>
          </cell>
          <cell r="H55">
            <v>3790.4953070602501</v>
          </cell>
          <cell r="I55">
            <v>0</v>
          </cell>
          <cell r="J55">
            <v>3790.4953070602501</v>
          </cell>
          <cell r="K55">
            <v>3790.4953070602501</v>
          </cell>
        </row>
        <row r="56">
          <cell r="B56" t="str">
            <v>TSE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</row>
        <row r="57">
          <cell r="B57" t="str">
            <v>TYO</v>
          </cell>
          <cell r="C57">
            <v>0</v>
          </cell>
          <cell r="D57">
            <v>0</v>
          </cell>
          <cell r="E57">
            <v>0</v>
          </cell>
          <cell r="F57">
            <v>9154.2095238095262</v>
          </cell>
          <cell r="G57">
            <v>3684.3062684280876</v>
          </cell>
          <cell r="H57">
            <v>12838.515792237613</v>
          </cell>
          <cell r="I57">
            <v>9154.2095238095262</v>
          </cell>
          <cell r="J57">
            <v>3684.3062684280876</v>
          </cell>
          <cell r="K57">
            <v>12838.515792237613</v>
          </cell>
        </row>
        <row r="58"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</row>
        <row r="60"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</row>
        <row r="61"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</row>
        <row r="67"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</row>
        <row r="68"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</row>
        <row r="69"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</row>
        <row r="70"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</row>
        <row r="71"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</row>
        <row r="73"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</row>
        <row r="74"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</row>
        <row r="75"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</row>
        <row r="76"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</row>
        <row r="77"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</row>
        <row r="79"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</row>
        <row r="82"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</row>
        <row r="83"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</row>
        <row r="87"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</row>
        <row r="88"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</row>
        <row r="89"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</row>
        <row r="90"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</row>
        <row r="91"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</row>
        <row r="92"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</row>
        <row r="93"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</row>
        <row r="94"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</row>
        <row r="95"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</row>
        <row r="96"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</row>
        <row r="97"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</row>
        <row r="98"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</row>
        <row r="99"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</row>
        <row r="100"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</row>
        <row r="101"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</row>
        <row r="102"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</row>
        <row r="103"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</row>
        <row r="104"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</row>
        <row r="105"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</row>
        <row r="106"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</row>
        <row r="107"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</row>
        <row r="108"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</row>
        <row r="109"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</row>
        <row r="110"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</row>
        <row r="111"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</row>
        <row r="112"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</row>
        <row r="113"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</row>
        <row r="114"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</row>
        <row r="115"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</row>
        <row r="116"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</row>
        <row r="117"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</row>
        <row r="118"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</row>
        <row r="119"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</row>
        <row r="120"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</row>
        <row r="121"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</row>
        <row r="122"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</row>
        <row r="123"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</row>
        <row r="124"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</row>
        <row r="125"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</row>
        <row r="126"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</row>
        <row r="127"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</row>
        <row r="128"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</row>
        <row r="129"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</row>
        <row r="130"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</row>
        <row r="131"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</row>
        <row r="132"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</row>
        <row r="133"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</row>
        <row r="134"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</row>
        <row r="135"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</row>
        <row r="136"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</row>
        <row r="137"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</row>
        <row r="138"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</row>
        <row r="139"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</row>
        <row r="140"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</row>
        <row r="141"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</row>
        <row r="142"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</row>
        <row r="143"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</row>
        <row r="144"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</row>
        <row r="145"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</row>
        <row r="146"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</row>
        <row r="147"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</row>
        <row r="149"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</row>
        <row r="150"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</row>
        <row r="151"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</row>
        <row r="152"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</row>
        <row r="153"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</row>
        <row r="154"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</row>
        <row r="155"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</row>
        <row r="156"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</row>
        <row r="157"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</row>
        <row r="158"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</row>
        <row r="159"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</row>
        <row r="160"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</row>
        <row r="161"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</row>
        <row r="162"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</row>
        <row r="163"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</row>
        <row r="164"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</row>
        <row r="166"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</row>
        <row r="167"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</row>
        <row r="168"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</row>
        <row r="169"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</row>
        <row r="170"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</row>
        <row r="171"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</row>
        <row r="172"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</row>
        <row r="173"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</row>
        <row r="174"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</row>
        <row r="176"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</row>
        <row r="177"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</row>
        <row r="178"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</row>
        <row r="179"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</row>
        <row r="180"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</row>
        <row r="181"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</row>
        <row r="182"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</row>
        <row r="183"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</row>
        <row r="184"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</row>
        <row r="185"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</row>
        <row r="186"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</row>
        <row r="187"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</row>
        <row r="188"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</row>
        <row r="189"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</row>
        <row r="190"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</row>
        <row r="191"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</row>
        <row r="192"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</row>
        <row r="193"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</row>
        <row r="194"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</row>
        <row r="195"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</row>
        <row r="196"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</row>
        <row r="197"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</row>
        <row r="198"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</row>
        <row r="199"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</row>
        <row r="200"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</row>
        <row r="201"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</row>
        <row r="202"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</row>
        <row r="203"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</row>
        <row r="208"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</row>
        <row r="232"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</row>
        <row r="242"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</row>
        <row r="285"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</row>
        <row r="286"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</row>
        <row r="287"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</row>
        <row r="288"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</row>
        <row r="289"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</row>
        <row r="290"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</row>
        <row r="291"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</row>
        <row r="292"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</row>
        <row r="293"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</row>
        <row r="294"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</row>
        <row r="295"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</row>
        <row r="296"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</row>
        <row r="297"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</row>
        <row r="298"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</row>
        <row r="299"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</row>
        <row r="300"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</row>
        <row r="301"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</row>
        <row r="302"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</row>
        <row r="303"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</row>
        <row r="304"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</row>
        <row r="305"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</row>
        <row r="306"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</row>
        <row r="307"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</row>
        <row r="308"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</row>
        <row r="310"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</row>
        <row r="311"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</row>
        <row r="312"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</row>
        <row r="314"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</row>
        <row r="315"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</row>
        <row r="316"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</row>
        <row r="317"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</row>
        <row r="318"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</row>
        <row r="319"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</row>
        <row r="320"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</row>
        <row r="321"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</row>
        <row r="322"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</row>
        <row r="323"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</row>
        <row r="324"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</row>
        <row r="325"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</row>
        <row r="326"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</row>
        <row r="327"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</row>
        <row r="328"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</row>
        <row r="329"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</row>
        <row r="330"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</row>
        <row r="331"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</row>
        <row r="332"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</row>
        <row r="333"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</row>
        <row r="334"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</row>
        <row r="335"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</row>
        <row r="336"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</row>
        <row r="337"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</row>
        <row r="338"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</row>
        <row r="339"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</row>
        <row r="341"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</row>
        <row r="342"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</row>
        <row r="343"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</row>
        <row r="344"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</row>
        <row r="345"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</row>
        <row r="346"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</row>
        <row r="347"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</row>
        <row r="348"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</row>
        <row r="349"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</row>
        <row r="350"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</row>
        <row r="351"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</row>
        <row r="352"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</row>
        <row r="353"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</row>
        <row r="354"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</row>
        <row r="355"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</row>
        <row r="356"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</row>
        <row r="357"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</row>
        <row r="358"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</row>
        <row r="359"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</row>
        <row r="360"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</row>
        <row r="361"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</row>
        <row r="362"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</row>
        <row r="363"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</row>
        <row r="364"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</row>
        <row r="365"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</row>
        <row r="366"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</row>
        <row r="367"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</row>
        <row r="368"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</row>
        <row r="369"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</row>
        <row r="370"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</row>
        <row r="371"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</row>
        <row r="372"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</row>
        <row r="374"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</row>
        <row r="377"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</row>
        <row r="378"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</row>
        <row r="379"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</row>
        <row r="380"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</row>
        <row r="381"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</row>
        <row r="382"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</row>
        <row r="383"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</row>
        <row r="384"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</row>
        <row r="385"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</row>
        <row r="386"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</row>
        <row r="387"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</row>
        <row r="388"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</row>
        <row r="389"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</row>
        <row r="390"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</row>
        <row r="391"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</row>
        <row r="392"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</row>
        <row r="393"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</row>
        <row r="394"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</row>
        <row r="395"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</row>
        <row r="396"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</row>
        <row r="397"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</row>
        <row r="398"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</row>
        <row r="399"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</row>
        <row r="400"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</row>
        <row r="401"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</row>
        <row r="402"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</row>
        <row r="403"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</row>
        <row r="404"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</row>
        <row r="405"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</row>
        <row r="407"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</row>
        <row r="408"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</row>
        <row r="409"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</row>
        <row r="410"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</row>
        <row r="411"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</row>
        <row r="412"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</row>
        <row r="413"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</row>
        <row r="414"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</row>
        <row r="415"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</row>
        <row r="416"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</row>
        <row r="417"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</row>
        <row r="418"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</row>
        <row r="419"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</row>
        <row r="420"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</row>
        <row r="421"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</row>
        <row r="422"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</row>
        <row r="423"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</row>
        <row r="424"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</row>
        <row r="425"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</row>
        <row r="426"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</row>
        <row r="427"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</row>
        <row r="428"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</row>
        <row r="429"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</row>
        <row r="430"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</row>
        <row r="432"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</row>
        <row r="433"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</row>
        <row r="434"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</row>
        <row r="435"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</row>
        <row r="436"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</row>
        <row r="437"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</row>
        <row r="438"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</row>
        <row r="439"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</row>
        <row r="440"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</row>
        <row r="441"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</row>
        <row r="442"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</row>
        <row r="443"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</row>
        <row r="444"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</row>
        <row r="445"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</row>
        <row r="446"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</row>
        <row r="447"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</row>
        <row r="448"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</row>
        <row r="449"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</row>
        <row r="450"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</row>
        <row r="451"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</row>
        <row r="452"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</row>
        <row r="453"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</row>
        <row r="454"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</row>
        <row r="455"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</row>
        <row r="456"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</row>
        <row r="457"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</row>
        <row r="458"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</row>
        <row r="459"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</row>
        <row r="460"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</row>
        <row r="461"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</row>
        <row r="462"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</row>
        <row r="463"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</row>
        <row r="464"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</row>
        <row r="465"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</row>
        <row r="466"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</row>
        <row r="467"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</row>
        <row r="468"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</row>
        <row r="469"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</row>
        <row r="470"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</row>
        <row r="471"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</row>
        <row r="472"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</row>
        <row r="473"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</row>
        <row r="474"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</row>
        <row r="475"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</row>
        <row r="476"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</row>
        <row r="477"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</row>
        <row r="478"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</row>
        <row r="479"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</row>
        <row r="480"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</row>
        <row r="481"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</row>
        <row r="482"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</row>
        <row r="483"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</row>
        <row r="484"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</row>
        <row r="485"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</row>
        <row r="486"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</row>
        <row r="487"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</row>
        <row r="488"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</row>
        <row r="489"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</row>
        <row r="490"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</row>
        <row r="491"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</row>
        <row r="492"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</row>
        <row r="493"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</row>
        <row r="494"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</row>
        <row r="495"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</row>
        <row r="496"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</row>
        <row r="497"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</row>
        <row r="498">
          <cell r="B498" t="str">
            <v>Total</v>
          </cell>
          <cell r="C498">
            <v>0</v>
          </cell>
          <cell r="D498">
            <v>0</v>
          </cell>
          <cell r="E498">
            <v>0</v>
          </cell>
          <cell r="F498">
            <v>330169.14543869946</v>
          </cell>
          <cell r="G498">
            <v>334754.32041581848</v>
          </cell>
          <cell r="H498">
            <v>664923.465854518</v>
          </cell>
          <cell r="I498">
            <v>330169.14543869946</v>
          </cell>
          <cell r="J498">
            <v>334754.32041581848</v>
          </cell>
          <cell r="K498">
            <v>664923.465854518</v>
          </cell>
        </row>
        <row r="499">
          <cell r="F499">
            <v>0</v>
          </cell>
          <cell r="G499">
            <v>0</v>
          </cell>
          <cell r="H499">
            <v>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>
        <row r="6">
          <cell r="B6" t="str">
            <v>City Code</v>
          </cell>
          <cell r="C6">
            <v>1</v>
          </cell>
          <cell r="D6">
            <v>2</v>
          </cell>
          <cell r="E6">
            <v>3</v>
          </cell>
          <cell r="F6">
            <v>4</v>
          </cell>
          <cell r="G6">
            <v>5</v>
          </cell>
          <cell r="H6">
            <v>6</v>
          </cell>
          <cell r="I6">
            <v>7</v>
          </cell>
          <cell r="J6">
            <v>8</v>
          </cell>
          <cell r="K6">
            <v>9</v>
          </cell>
          <cell r="L6">
            <v>10</v>
          </cell>
          <cell r="M6">
            <v>11</v>
          </cell>
          <cell r="N6">
            <v>12</v>
          </cell>
          <cell r="O6">
            <v>13</v>
          </cell>
          <cell r="P6">
            <v>14</v>
          </cell>
          <cell r="Q6" t="str">
            <v>QSI</v>
          </cell>
        </row>
        <row r="7">
          <cell r="B7" t="str">
            <v>ADD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</row>
        <row r="8">
          <cell r="B8" t="str">
            <v>ALA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3.9372879754100342E-3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3.9372879754100342E-3</v>
          </cell>
        </row>
        <row r="9">
          <cell r="B9" t="str">
            <v>AMD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4.4407979110947758E-2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4.4407979110947758E-2</v>
          </cell>
        </row>
        <row r="10">
          <cell r="B10" t="str">
            <v>BAH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3.2478279255218456E-2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3.2478279255218456E-2</v>
          </cell>
        </row>
        <row r="11">
          <cell r="B11" t="str">
            <v>BJS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4.9614652506301911E-3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4.9614652506301911E-3</v>
          </cell>
        </row>
        <row r="12">
          <cell r="B12" t="str">
            <v>BKK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8.7623386773077513E-3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8.7623386773077513E-3</v>
          </cell>
        </row>
        <row r="13">
          <cell r="B13" t="str">
            <v>BLR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7.7017394385688392E-3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7.7017394385688392E-3</v>
          </cell>
        </row>
        <row r="14">
          <cell r="B14" t="str">
            <v>BOM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8.6269098391896851E-3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8.6269098391896851E-3</v>
          </cell>
        </row>
        <row r="15">
          <cell r="B15" t="str">
            <v>BSR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7.4636799728539467E-3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7.4636799728539467E-3</v>
          </cell>
        </row>
        <row r="16">
          <cell r="B16" t="str">
            <v>CCJ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3.6066065241941545E-2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3.6066065241941545E-2</v>
          </cell>
        </row>
        <row r="17">
          <cell r="B17" t="str">
            <v>CGP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</row>
        <row r="18">
          <cell r="B18" t="str">
            <v>CMB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2.5131735641271982E-2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2.5131735641271982E-2</v>
          </cell>
        </row>
        <row r="19">
          <cell r="B19" t="str">
            <v>COK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3.4134817422421915E-2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3.4134817422421915E-2</v>
          </cell>
        </row>
        <row r="20">
          <cell r="B20" t="str">
            <v>CTU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1.5990226599067282E-2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1.5990226599067282E-2</v>
          </cell>
        </row>
        <row r="21">
          <cell r="B21" t="str">
            <v>DAC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2.3581272922382861E-2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2.3581272922382861E-2</v>
          </cell>
        </row>
        <row r="22">
          <cell r="B22" t="str">
            <v>DEL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5.4647260595701904E-3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5.4647260595701904E-3</v>
          </cell>
        </row>
        <row r="23">
          <cell r="B23" t="str">
            <v>DMM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2.4282161970400257E-2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2.4282161970400257E-2</v>
          </cell>
        </row>
        <row r="24">
          <cell r="B24" t="str">
            <v>DOH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5.4799399317325831E-2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5.4799399317325831E-2</v>
          </cell>
        </row>
        <row r="25">
          <cell r="B25" t="str">
            <v>EBL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1.01493288242604E-2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1.01493288242604E-2</v>
          </cell>
        </row>
        <row r="26">
          <cell r="B26" t="str">
            <v>HKT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</row>
        <row r="27">
          <cell r="B27" t="str">
            <v>HYD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1.7429980633047248E-2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1.7429980633047248E-2</v>
          </cell>
        </row>
        <row r="28">
          <cell r="B28" t="str">
            <v>IKA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</row>
        <row r="29">
          <cell r="B29" t="str">
            <v>ISB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8.3249342478397867E-2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8.3249342478397867E-2</v>
          </cell>
        </row>
        <row r="30">
          <cell r="B30" t="str">
            <v>JKT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</row>
        <row r="31">
          <cell r="B31" t="str">
            <v>JNB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2.938084974094749E-3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2.938084974094749E-3</v>
          </cell>
        </row>
        <row r="32">
          <cell r="B32" t="str">
            <v>KHI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8.5918261175466724E-3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8.5918261175466724E-3</v>
          </cell>
        </row>
        <row r="33">
          <cell r="B33" t="str">
            <v>KRT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4.6431724863380376E-3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4.6431724863380376E-3</v>
          </cell>
        </row>
        <row r="34">
          <cell r="B34" t="str">
            <v>KTM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2.3882391776136557E-2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2.3882391776136557E-2</v>
          </cell>
        </row>
        <row r="35">
          <cell r="B35" t="str">
            <v>KUL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1.0279425789428771E-2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1.0279425789428771E-2</v>
          </cell>
        </row>
        <row r="36">
          <cell r="B36" t="str">
            <v>KWI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1.7230596400293223E-2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1.7230596400293223E-2</v>
          </cell>
        </row>
        <row r="37">
          <cell r="B37" t="str">
            <v>LHE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5.1539328962073194E-2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5.1539328962073194E-2</v>
          </cell>
        </row>
        <row r="38">
          <cell r="B38" t="str">
            <v>MAA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9.1265376640137855E-3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9.1265376640137855E-3</v>
          </cell>
        </row>
        <row r="39">
          <cell r="B39" t="str">
            <v>MCT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3.2914108662975866E-2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3.2914108662975866E-2</v>
          </cell>
        </row>
        <row r="40">
          <cell r="B40" t="str">
            <v>MED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</row>
        <row r="41">
          <cell r="B41" t="str">
            <v>MEL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1.0566218461375702E-2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1.0566218461375702E-2</v>
          </cell>
        </row>
        <row r="42">
          <cell r="B42" t="str">
            <v>MLE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9.9455034317663532E-3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9.9455034317663532E-3</v>
          </cell>
        </row>
        <row r="43">
          <cell r="B43" t="str">
            <v>MNL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1.2543349748170632E-2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1.2543349748170632E-2</v>
          </cell>
        </row>
        <row r="44">
          <cell r="B44" t="str">
            <v>NBO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6.0458895754043644E-3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6.0458895754043644E-3</v>
          </cell>
        </row>
        <row r="45">
          <cell r="B45" t="str">
            <v>NGO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B46" t="str">
            <v>PEW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8.1285436224028049E-3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8.1285436224028049E-3</v>
          </cell>
        </row>
        <row r="47">
          <cell r="B47" t="str">
            <v>RUH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1.2529935484057871E-2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1.2529935484057871E-2</v>
          </cell>
        </row>
        <row r="48">
          <cell r="B48" t="str">
            <v>SAH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B49" t="str">
            <v>SEL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1.0335535960415931E-2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1.0335535960415931E-2</v>
          </cell>
        </row>
        <row r="50">
          <cell r="B50" t="str">
            <v>SEZ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3.7597588294455732E-2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3.7597588294455732E-2</v>
          </cell>
        </row>
        <row r="51">
          <cell r="B51" t="str">
            <v>SGN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</row>
        <row r="52">
          <cell r="B52" t="str">
            <v>SHA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3.7168982075065082E-3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3.7168982075065082E-3</v>
          </cell>
        </row>
        <row r="53">
          <cell r="B53" t="str">
            <v>SIN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4.7098651104051916E-3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4.7098651104051916E-3</v>
          </cell>
        </row>
        <row r="54">
          <cell r="B54" t="str">
            <v>SYD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1.3889625309280985E-2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1.3889625309280985E-2</v>
          </cell>
        </row>
        <row r="55">
          <cell r="B55" t="str">
            <v>TRV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4.8401038778916619E-2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4.8401038778916619E-2</v>
          </cell>
        </row>
        <row r="56">
          <cell r="B56" t="str">
            <v>TSE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1.4744846772162669E-3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1.4744846772162669E-3</v>
          </cell>
        </row>
        <row r="57">
          <cell r="B57" t="str">
            <v>TYO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3.463130375977422E-3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3.463130375977422E-3</v>
          </cell>
        </row>
        <row r="58"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</row>
        <row r="59"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</row>
        <row r="60"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</row>
        <row r="69"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</row>
        <row r="70"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</row>
        <row r="71"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</row>
        <row r="72"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</row>
        <row r="73"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</row>
        <row r="74"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</row>
        <row r="75"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</row>
        <row r="76"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</row>
        <row r="77"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</row>
        <row r="78"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</row>
        <row r="79"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</row>
        <row r="82"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</row>
        <row r="83"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</row>
        <row r="85"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</row>
        <row r="88"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</row>
        <row r="91"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</row>
        <row r="92"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3"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</row>
        <row r="94"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</row>
        <row r="95"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</row>
        <row r="96"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</row>
        <row r="97"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</row>
        <row r="98"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</row>
        <row r="99"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</row>
        <row r="100"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</row>
        <row r="101"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</row>
        <row r="102"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</row>
        <row r="103"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</row>
        <row r="104"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</row>
        <row r="105"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</row>
        <row r="106"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</row>
        <row r="107"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</row>
        <row r="108"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</row>
        <row r="109"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</row>
        <row r="110"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</row>
        <row r="111"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</row>
        <row r="112"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</row>
        <row r="113"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</row>
        <row r="114"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</row>
        <row r="115"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</row>
        <row r="116"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</row>
        <row r="117"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</row>
        <row r="118"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</row>
        <row r="119"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</row>
        <row r="120"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</row>
        <row r="121"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</row>
        <row r="122"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</row>
        <row r="123"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</row>
        <row r="124"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</row>
        <row r="125"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</row>
        <row r="126"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</row>
        <row r="127"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</row>
        <row r="128"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</row>
        <row r="129"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</row>
        <row r="130"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</row>
        <row r="131"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</row>
        <row r="132"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</row>
        <row r="133"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</row>
        <row r="134"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</row>
        <row r="135"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</row>
        <row r="137"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</row>
        <row r="138"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</row>
        <row r="139"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</row>
        <row r="140"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</row>
        <row r="141"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</row>
        <row r="142"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</row>
        <row r="143"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</row>
        <row r="144"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</row>
        <row r="145"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</row>
        <row r="146"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</row>
        <row r="147"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</row>
        <row r="148"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</row>
        <row r="149"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</row>
        <row r="150"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</row>
        <row r="151"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</row>
        <row r="152"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</row>
        <row r="153"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</row>
        <row r="154"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</row>
        <row r="155"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</row>
        <row r="156"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</row>
        <row r="157"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</row>
        <row r="158"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</row>
        <row r="159"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</row>
        <row r="160"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</row>
        <row r="161"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</row>
        <row r="162"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</row>
        <row r="165"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</row>
        <row r="166"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</row>
        <row r="167"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</row>
        <row r="168"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</row>
        <row r="169"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</row>
        <row r="170"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</row>
        <row r="171"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</row>
        <row r="172"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</row>
        <row r="173"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</row>
        <row r="174"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</row>
        <row r="175"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</row>
        <row r="176"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</row>
        <row r="177"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</row>
        <row r="178"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</row>
        <row r="179"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</row>
        <row r="180"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</row>
        <row r="181"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</row>
        <row r="182"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</row>
        <row r="183"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</row>
        <row r="184"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</row>
        <row r="185"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</row>
        <row r="186"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</row>
        <row r="187"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</row>
        <row r="188"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</row>
        <row r="189"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</row>
        <row r="190"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</row>
        <row r="191"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</row>
        <row r="192"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</row>
        <row r="193"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</row>
        <row r="194"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</row>
        <row r="195"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</row>
        <row r="196"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</row>
        <row r="199"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</row>
        <row r="200"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</row>
        <row r="201"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</row>
        <row r="202"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</row>
        <row r="203"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</row>
        <row r="204"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</row>
        <row r="205"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</row>
        <row r="206"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</row>
        <row r="207"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</row>
        <row r="208"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</row>
        <row r="209"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</row>
        <row r="210"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</row>
        <row r="211"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</row>
        <row r="212"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</row>
        <row r="213"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</row>
        <row r="214"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</row>
        <row r="215"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</row>
        <row r="216"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</row>
        <row r="217"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</row>
        <row r="218"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</row>
        <row r="219"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</row>
        <row r="220"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</row>
        <row r="221"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</row>
        <row r="222"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</row>
        <row r="223"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</row>
        <row r="224"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</row>
        <row r="225"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</row>
        <row r="226"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</row>
        <row r="227"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</row>
        <row r="228"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</row>
        <row r="229"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</row>
        <row r="230"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</row>
        <row r="231"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</row>
        <row r="232"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</row>
        <row r="233"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</row>
        <row r="234"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</row>
        <row r="235"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</row>
        <row r="236"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</row>
        <row r="237"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</row>
        <row r="238"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</row>
        <row r="239"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</row>
        <row r="240"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</row>
        <row r="241"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</row>
        <row r="242"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</row>
        <row r="243"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</row>
        <row r="244"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</row>
        <row r="245"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</row>
        <row r="246"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</row>
        <row r="247"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</row>
        <row r="248"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</row>
        <row r="249"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</row>
        <row r="250"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</row>
        <row r="251"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</row>
        <row r="252"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</row>
        <row r="253"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</row>
        <row r="254"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</row>
        <row r="255"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</row>
        <row r="256"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</row>
        <row r="257"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</row>
        <row r="258"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</row>
        <row r="259"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</row>
        <row r="260"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</row>
        <row r="261"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</row>
        <row r="262"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</row>
        <row r="263"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</row>
        <row r="264"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</row>
        <row r="265"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</row>
        <row r="266"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</row>
        <row r="267"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</row>
        <row r="268"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</row>
        <row r="269"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</row>
        <row r="270"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</row>
        <row r="271"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</row>
        <row r="272"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</row>
        <row r="273"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</row>
        <row r="274"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</row>
        <row r="275"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</row>
        <row r="276"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</row>
        <row r="277"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</row>
        <row r="278"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</row>
        <row r="279"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</row>
        <row r="280"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</row>
        <row r="281"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</row>
        <row r="282"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</row>
        <row r="283"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</row>
        <row r="284"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</row>
        <row r="285"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</row>
        <row r="286"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</row>
        <row r="287"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</row>
        <row r="288"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</row>
        <row r="289"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</row>
        <row r="290"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</row>
        <row r="291"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</row>
        <row r="292"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</row>
        <row r="293"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</row>
        <row r="294"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</row>
        <row r="295"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</row>
        <row r="296"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</row>
        <row r="297"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</row>
        <row r="298"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</row>
        <row r="299"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</row>
        <row r="300"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</row>
        <row r="301"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</row>
        <row r="302"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</row>
        <row r="303"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</row>
        <row r="304"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</row>
        <row r="305"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</row>
        <row r="306"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</row>
        <row r="307"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</row>
        <row r="308"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</row>
        <row r="310"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</row>
        <row r="311"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</row>
        <row r="312"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</row>
        <row r="314"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</row>
        <row r="315"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</row>
        <row r="316"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</row>
        <row r="317"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</row>
        <row r="318"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</row>
        <row r="319"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</row>
        <row r="320"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</row>
        <row r="321"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</row>
        <row r="322"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</row>
        <row r="323"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</row>
        <row r="324"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</row>
        <row r="325"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</row>
        <row r="326"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</row>
        <row r="327"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</row>
        <row r="328"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</row>
        <row r="329"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</row>
        <row r="330"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</row>
        <row r="331"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</row>
        <row r="332"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</row>
        <row r="333"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</row>
        <row r="334"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</row>
        <row r="335"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</row>
        <row r="336"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</row>
        <row r="337"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</row>
        <row r="338"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</row>
        <row r="339"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</row>
        <row r="341"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</row>
        <row r="342"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</row>
        <row r="343"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</row>
        <row r="344"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</row>
        <row r="345"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</row>
        <row r="346"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</row>
        <row r="347"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</row>
        <row r="348"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</row>
        <row r="349"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</row>
        <row r="350"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</row>
        <row r="351"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</row>
        <row r="352"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</row>
        <row r="353"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</row>
        <row r="354"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</row>
        <row r="355"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</row>
        <row r="356"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</row>
        <row r="357"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</row>
        <row r="358"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</row>
        <row r="359"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</row>
        <row r="360"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</row>
        <row r="361"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</row>
        <row r="362"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</row>
        <row r="363"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</row>
        <row r="364"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</row>
        <row r="365"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</row>
        <row r="366"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</row>
        <row r="367"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</row>
        <row r="368"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</row>
        <row r="369"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</row>
        <row r="370"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</row>
        <row r="371"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</row>
        <row r="372"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</row>
        <row r="373"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</row>
        <row r="374"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</row>
        <row r="375"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</row>
        <row r="376"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</row>
        <row r="377"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</row>
        <row r="378"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</row>
        <row r="379"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</row>
        <row r="380"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</row>
        <row r="381"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</row>
        <row r="382"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</row>
        <row r="383"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</row>
        <row r="384"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</row>
        <row r="385"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</row>
        <row r="386"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</row>
        <row r="387"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</row>
        <row r="388"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</row>
        <row r="389"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</row>
        <row r="390"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</row>
        <row r="391"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</row>
        <row r="392"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</row>
        <row r="393"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</row>
        <row r="394"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</row>
        <row r="395"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</row>
        <row r="396"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</row>
        <row r="397"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</row>
        <row r="398"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</row>
        <row r="399">
          <cell r="B399">
            <v>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osed Schedule &gt;&gt;"/>
      <sheetName val="Proposed Schedule"/>
      <sheetName val="Inputs &gt;&gt;"/>
      <sheetName val="Inputs"/>
      <sheetName val="Forecast"/>
      <sheetName val="Scheduled Output for QSI Model"/>
      <sheetName val="Demand &gt;&gt;"/>
      <sheetName val="P2P Demand"/>
      <sheetName val="Connecting Demand Analysis"/>
      <sheetName val="Home Airport Cnx Demand"/>
      <sheetName val="Destination Airport Cnx Demand"/>
      <sheetName val="Text Strings for Access &gt;&gt;"/>
      <sheetName val="From Destination Beyond Home"/>
      <sheetName val="From Home Beyond Destination"/>
      <sheetName val="QSI Scores &gt;&gt;"/>
      <sheetName val="QSI for Home Airport"/>
      <sheetName val="QSI for Destination Airport"/>
      <sheetName val="Connecting Forecast &gt;&gt;"/>
      <sheetName val="Forecast Cnx @ Home Airport"/>
      <sheetName val="Forecast Cnx @ Dest. Airport"/>
      <sheetName val="Output Tables &gt;&gt;"/>
      <sheetName val="Cnx at Dest Apt TABLE"/>
      <sheetName val="Cnx at Home Hub TABLE"/>
      <sheetName val="Forecast TABLE"/>
      <sheetName val="Scheduled TABLE"/>
      <sheetName val="Revenue Forecast TABLE"/>
      <sheetName val="Key Market Metrics TABLE"/>
      <sheetName val="Other Analysis &gt;&gt;"/>
      <sheetName val="Other Analysis"/>
      <sheetName val="Sheet2"/>
      <sheetName val="Access data"/>
      <sheetName val="Revenue Forecast &gt;&gt;"/>
      <sheetName val="Revenue Data"/>
      <sheetName val="Revenue Forecast"/>
      <sheetName val="Revenue Table"/>
      <sheetName val="Lookups &gt;&gt;"/>
      <sheetName val="City Lookup"/>
      <sheetName val="Charts"/>
      <sheetName val="Background analysis"/>
      <sheetName val="P2P Pie Chart"/>
      <sheetName val=" PIE Chart AKL"/>
      <sheetName val=" PIE Chart ORD"/>
      <sheetName val="Top 15 cities AKL"/>
      <sheetName val="Top 15 cities ORD"/>
      <sheetName val="Sheet4"/>
    </sheetNames>
    <sheetDataSet>
      <sheetData sheetId="0"/>
      <sheetData sheetId="1"/>
      <sheetData sheetId="2"/>
      <sheetData sheetId="3">
        <row r="6">
          <cell r="D6" t="str">
            <v>Air New Zealand</v>
          </cell>
        </row>
        <row r="7">
          <cell r="D7" t="str">
            <v>NZ</v>
          </cell>
        </row>
        <row r="10">
          <cell r="D10" t="str">
            <v>Auckland Int Airport</v>
          </cell>
        </row>
        <row r="11">
          <cell r="D11" t="str">
            <v>AKL</v>
          </cell>
        </row>
        <row r="12">
          <cell r="D12" t="str">
            <v>I</v>
          </cell>
        </row>
        <row r="13">
          <cell r="D13" t="str">
            <v>I</v>
          </cell>
        </row>
        <row r="18">
          <cell r="D18" t="str">
            <v>Chicago O'Hare</v>
          </cell>
        </row>
        <row r="19">
          <cell r="D19" t="str">
            <v>ORD</v>
          </cell>
        </row>
        <row r="20">
          <cell r="D20">
            <v>5</v>
          </cell>
        </row>
        <row r="21">
          <cell r="D21">
            <v>5</v>
          </cell>
        </row>
        <row r="25">
          <cell r="D25">
            <v>2014</v>
          </cell>
        </row>
        <row r="27">
          <cell r="D27">
            <v>41640</v>
          </cell>
        </row>
        <row r="28">
          <cell r="D28">
            <v>42004</v>
          </cell>
        </row>
        <row r="32">
          <cell r="D32">
            <v>7</v>
          </cell>
        </row>
        <row r="34">
          <cell r="D34" t="str">
            <v>17:00</v>
          </cell>
        </row>
        <row r="35">
          <cell r="D35" t="str">
            <v>15.20</v>
          </cell>
        </row>
        <row r="37">
          <cell r="D37" t="str">
            <v>21.50</v>
          </cell>
        </row>
        <row r="38">
          <cell r="D38" t="str">
            <v>07.00</v>
          </cell>
        </row>
        <row r="40">
          <cell r="D40">
            <v>1234567</v>
          </cell>
        </row>
        <row r="41">
          <cell r="D41">
            <v>1234567</v>
          </cell>
        </row>
        <row r="43">
          <cell r="D43">
            <v>1234567</v>
          </cell>
        </row>
        <row r="44">
          <cell r="D44">
            <v>1234567</v>
          </cell>
        </row>
        <row r="47">
          <cell r="D47" t="str">
            <v>15.20</v>
          </cell>
        </row>
        <row r="48">
          <cell r="D48" t="str">
            <v>16.10</v>
          </cell>
        </row>
      </sheetData>
      <sheetData sheetId="4">
        <row r="8">
          <cell r="D8">
            <v>2.1258707430340547</v>
          </cell>
        </row>
        <row r="10">
          <cell r="D10">
            <v>1</v>
          </cell>
        </row>
        <row r="19">
          <cell r="F19">
            <v>1</v>
          </cell>
        </row>
        <row r="24">
          <cell r="F24">
            <v>1</v>
          </cell>
        </row>
      </sheetData>
      <sheetData sheetId="5"/>
      <sheetData sheetId="6"/>
      <sheetData sheetId="7"/>
      <sheetData sheetId="8"/>
      <sheetData sheetId="9">
        <row r="6">
          <cell r="B6" t="str">
            <v>City Code</v>
          </cell>
          <cell r="C6" t="str">
            <v>Direct Demand</v>
          </cell>
          <cell r="D6" t="str">
            <v>Indirect Demand</v>
          </cell>
          <cell r="E6" t="str">
            <v>Total Demand</v>
          </cell>
          <cell r="F6" t="str">
            <v>Direct Demand</v>
          </cell>
          <cell r="G6" t="str">
            <v>Indirect Demand</v>
          </cell>
          <cell r="H6" t="str">
            <v>Total Demand</v>
          </cell>
          <cell r="I6" t="str">
            <v>Base Direct Demand</v>
          </cell>
          <cell r="J6" t="str">
            <v>Base Indirect Demand</v>
          </cell>
          <cell r="K6" t="str">
            <v>Base Total Demand</v>
          </cell>
        </row>
        <row r="7">
          <cell r="B7" t="str">
            <v>SYD</v>
          </cell>
          <cell r="C7"/>
          <cell r="D7">
            <v>18451</v>
          </cell>
          <cell r="E7">
            <v>18451</v>
          </cell>
          <cell r="F7"/>
          <cell r="G7">
            <v>21698.167751331293</v>
          </cell>
          <cell r="H7">
            <v>21698.167751331293</v>
          </cell>
          <cell r="I7">
            <v>0</v>
          </cell>
          <cell r="J7">
            <v>46127.500000000218</v>
          </cell>
          <cell r="K7">
            <v>46127.500000000218</v>
          </cell>
        </row>
        <row r="8">
          <cell r="B8" t="str">
            <v>MEL</v>
          </cell>
          <cell r="C8"/>
          <cell r="D8">
            <v>9240</v>
          </cell>
          <cell r="E8">
            <v>9240</v>
          </cell>
          <cell r="F8"/>
          <cell r="G8">
            <v>10866.135712010178</v>
          </cell>
          <cell r="H8">
            <v>10866.135712010178</v>
          </cell>
          <cell r="I8">
            <v>0</v>
          </cell>
          <cell r="J8">
            <v>23099.999999999953</v>
          </cell>
          <cell r="K8">
            <v>23099.999999999953</v>
          </cell>
        </row>
        <row r="9">
          <cell r="B9" t="str">
            <v>BNE</v>
          </cell>
          <cell r="C9"/>
          <cell r="D9">
            <v>3864</v>
          </cell>
          <cell r="E9">
            <v>3864</v>
          </cell>
          <cell r="F9"/>
          <cell r="G9">
            <v>4544.0203886587824</v>
          </cell>
          <cell r="H9">
            <v>4544.0203886587824</v>
          </cell>
          <cell r="I9">
            <v>0</v>
          </cell>
          <cell r="J9">
            <v>9659.99999999994</v>
          </cell>
          <cell r="K9">
            <v>9659.99999999994</v>
          </cell>
        </row>
        <row r="10">
          <cell r="B10" t="str">
            <v>PER</v>
          </cell>
          <cell r="C10"/>
          <cell r="D10">
            <v>1709</v>
          </cell>
          <cell r="E10">
            <v>1709</v>
          </cell>
          <cell r="F10"/>
          <cell r="G10">
            <v>2009.76471123652</v>
          </cell>
          <cell r="H10">
            <v>2009.76471123652</v>
          </cell>
          <cell r="I10">
            <v>0</v>
          </cell>
          <cell r="J10">
            <v>4272.5000000000027</v>
          </cell>
          <cell r="K10">
            <v>4272.5000000000027</v>
          </cell>
        </row>
        <row r="11">
          <cell r="B11" t="str">
            <v>ADL</v>
          </cell>
          <cell r="C11"/>
          <cell r="D11">
            <v>1285</v>
          </cell>
          <cell r="E11">
            <v>1285</v>
          </cell>
          <cell r="F11"/>
          <cell r="G11">
            <v>1511.1454967460086</v>
          </cell>
          <cell r="H11">
            <v>1511.1454967460086</v>
          </cell>
          <cell r="I11">
            <v>0</v>
          </cell>
          <cell r="J11">
            <v>3212.5000000000027</v>
          </cell>
          <cell r="K11">
            <v>3212.5000000000027</v>
          </cell>
        </row>
        <row r="12">
          <cell r="B12" t="str">
            <v>CHC</v>
          </cell>
          <cell r="C12"/>
          <cell r="D12">
            <v>1059</v>
          </cell>
          <cell r="E12">
            <v>1059</v>
          </cell>
          <cell r="F12"/>
          <cell r="G12">
            <v>1245.3720475128587</v>
          </cell>
          <cell r="H12">
            <v>1245.3720475128587</v>
          </cell>
          <cell r="I12">
            <v>0</v>
          </cell>
          <cell r="J12">
            <v>2647.5000000000027</v>
          </cell>
          <cell r="K12">
            <v>2647.5000000000027</v>
          </cell>
        </row>
        <row r="13">
          <cell r="B13" t="str">
            <v>CNS</v>
          </cell>
          <cell r="C13"/>
          <cell r="D13">
            <v>863</v>
          </cell>
          <cell r="E13">
            <v>863</v>
          </cell>
          <cell r="F13"/>
          <cell r="G13">
            <v>1014.8782596823381</v>
          </cell>
          <cell r="H13">
            <v>1014.8782596823381</v>
          </cell>
          <cell r="I13">
            <v>0</v>
          </cell>
          <cell r="J13">
            <v>2157.5000000000005</v>
          </cell>
          <cell r="K13">
            <v>2157.5000000000005</v>
          </cell>
        </row>
        <row r="14">
          <cell r="B14" t="str">
            <v>WLG</v>
          </cell>
          <cell r="C14"/>
          <cell r="D14">
            <v>775</v>
          </cell>
          <cell r="E14">
            <v>775</v>
          </cell>
          <cell r="F14"/>
          <cell r="G14">
            <v>911.39125290128914</v>
          </cell>
          <cell r="H14">
            <v>911.39125290128914</v>
          </cell>
          <cell r="I14">
            <v>0</v>
          </cell>
          <cell r="J14">
            <v>1937.5000000000016</v>
          </cell>
          <cell r="K14">
            <v>1937.5000000000016</v>
          </cell>
        </row>
        <row r="15">
          <cell r="B15" t="str">
            <v>PPT</v>
          </cell>
          <cell r="C15"/>
          <cell r="D15">
            <v>774</v>
          </cell>
          <cell r="E15">
            <v>774</v>
          </cell>
          <cell r="F15"/>
          <cell r="G15">
            <v>774</v>
          </cell>
          <cell r="H15">
            <v>774</v>
          </cell>
          <cell r="I15">
            <v>0</v>
          </cell>
          <cell r="J15">
            <v>1645.4239551083583</v>
          </cell>
          <cell r="K15">
            <v>1645.4239551083583</v>
          </cell>
        </row>
        <row r="16">
          <cell r="B16" t="str">
            <v>NAN</v>
          </cell>
          <cell r="C16"/>
          <cell r="D16">
            <v>728</v>
          </cell>
          <cell r="E16">
            <v>728</v>
          </cell>
          <cell r="F16"/>
          <cell r="G16">
            <v>728</v>
          </cell>
          <cell r="H16">
            <v>728</v>
          </cell>
          <cell r="I16">
            <v>0</v>
          </cell>
          <cell r="J16">
            <v>1547.6339009287917</v>
          </cell>
          <cell r="K16">
            <v>1547.6339009287917</v>
          </cell>
        </row>
        <row r="17">
          <cell r="B17" t="str">
            <v>ZQN</v>
          </cell>
          <cell r="C17"/>
          <cell r="D17">
            <v>388</v>
          </cell>
          <cell r="E17">
            <v>388</v>
          </cell>
          <cell r="F17"/>
          <cell r="G17">
            <v>456.28362080735474</v>
          </cell>
          <cell r="H17">
            <v>456.28362080735474</v>
          </cell>
          <cell r="I17">
            <v>0</v>
          </cell>
          <cell r="J17">
            <v>970</v>
          </cell>
          <cell r="K17">
            <v>970</v>
          </cell>
        </row>
        <row r="18">
          <cell r="B18" t="str">
            <v>DUD</v>
          </cell>
          <cell r="C18"/>
          <cell r="D18">
            <v>164</v>
          </cell>
          <cell r="E18">
            <v>164</v>
          </cell>
          <cell r="F18"/>
          <cell r="G18">
            <v>192.8621490010469</v>
          </cell>
          <cell r="H18">
            <v>192.8621490010469</v>
          </cell>
          <cell r="I18">
            <v>0</v>
          </cell>
          <cell r="J18">
            <v>410.00000000000011</v>
          </cell>
          <cell r="K18">
            <v>410.00000000000011</v>
          </cell>
        </row>
        <row r="19">
          <cell r="B19" t="str">
            <v>PMR</v>
          </cell>
          <cell r="C19"/>
          <cell r="D19">
            <v>145</v>
          </cell>
          <cell r="E19">
            <v>145</v>
          </cell>
          <cell r="F19"/>
          <cell r="G19">
            <v>170.51836344604752</v>
          </cell>
          <cell r="H19">
            <v>170.51836344604752</v>
          </cell>
          <cell r="I19">
            <v>0</v>
          </cell>
          <cell r="J19">
            <v>362.5</v>
          </cell>
          <cell r="K19">
            <v>362.5</v>
          </cell>
        </row>
        <row r="20">
          <cell r="B20" t="str">
            <v>NSN</v>
          </cell>
          <cell r="C20"/>
          <cell r="D20">
            <v>134</v>
          </cell>
          <cell r="E20">
            <v>134</v>
          </cell>
          <cell r="F20"/>
          <cell r="G20">
            <v>157.58248759841635</v>
          </cell>
          <cell r="H20">
            <v>157.58248759841635</v>
          </cell>
          <cell r="I20">
            <v>0</v>
          </cell>
          <cell r="J20">
            <v>335.00000000000006</v>
          </cell>
          <cell r="K20">
            <v>335.00000000000006</v>
          </cell>
        </row>
        <row r="21">
          <cell r="B21" t="str">
            <v>NPE</v>
          </cell>
          <cell r="C21"/>
          <cell r="D21">
            <v>97</v>
          </cell>
          <cell r="E21">
            <v>97</v>
          </cell>
          <cell r="F21"/>
          <cell r="G21">
            <v>114.07090520183868</v>
          </cell>
          <cell r="H21">
            <v>114.07090520183868</v>
          </cell>
          <cell r="I21">
            <v>0</v>
          </cell>
          <cell r="J21">
            <v>242.5</v>
          </cell>
          <cell r="K21">
            <v>242.5</v>
          </cell>
        </row>
        <row r="22">
          <cell r="B22" t="str">
            <v>RAR</v>
          </cell>
          <cell r="C22"/>
          <cell r="D22">
            <v>54</v>
          </cell>
          <cell r="E22">
            <v>54</v>
          </cell>
          <cell r="F22"/>
          <cell r="G22">
            <v>54</v>
          </cell>
          <cell r="H22">
            <v>54</v>
          </cell>
          <cell r="I22">
            <v>0</v>
          </cell>
          <cell r="J22">
            <v>114.79702012383895</v>
          </cell>
          <cell r="K22">
            <v>114.79702012383895</v>
          </cell>
        </row>
        <row r="23">
          <cell r="B23" t="str">
            <v>TRG</v>
          </cell>
          <cell r="C23"/>
          <cell r="D23">
            <v>49</v>
          </cell>
          <cell r="E23">
            <v>49</v>
          </cell>
          <cell r="F23"/>
          <cell r="G23">
            <v>57.623446957629824</v>
          </cell>
          <cell r="H23">
            <v>57.623446957629824</v>
          </cell>
          <cell r="I23">
            <v>0</v>
          </cell>
          <cell r="J23">
            <v>122.49999999999994</v>
          </cell>
          <cell r="K23">
            <v>122.49999999999994</v>
          </cell>
        </row>
        <row r="24">
          <cell r="B24" t="str">
            <v>OOL</v>
          </cell>
          <cell r="C24"/>
          <cell r="D24">
            <v>47</v>
          </cell>
          <cell r="E24">
            <v>47</v>
          </cell>
          <cell r="F24"/>
          <cell r="G24">
            <v>55.271469530787812</v>
          </cell>
          <cell r="H24">
            <v>55.271469530787812</v>
          </cell>
          <cell r="I24">
            <v>0</v>
          </cell>
          <cell r="J24">
            <v>117.5</v>
          </cell>
          <cell r="K24">
            <v>117.5</v>
          </cell>
        </row>
        <row r="25">
          <cell r="B25" t="str">
            <v>NOU</v>
          </cell>
          <cell r="C25"/>
          <cell r="D25">
            <v>42</v>
          </cell>
          <cell r="E25">
            <v>42</v>
          </cell>
          <cell r="F25"/>
          <cell r="G25">
            <v>46.666666666666707</v>
          </cell>
          <cell r="H25">
            <v>46.666666666666707</v>
          </cell>
          <cell r="I25">
            <v>0</v>
          </cell>
          <cell r="J25">
            <v>99.2073013415893</v>
          </cell>
          <cell r="K25">
            <v>99.2073013415893</v>
          </cell>
        </row>
        <row r="26">
          <cell r="B26" t="str">
            <v>WRE</v>
          </cell>
          <cell r="C26"/>
          <cell r="D26">
            <v>37</v>
          </cell>
          <cell r="E26">
            <v>37</v>
          </cell>
          <cell r="F26"/>
          <cell r="G26">
            <v>43.511582396577616</v>
          </cell>
          <cell r="H26">
            <v>43.511582396577616</v>
          </cell>
          <cell r="I26">
            <v>0</v>
          </cell>
          <cell r="J26">
            <v>92.499999999999943</v>
          </cell>
          <cell r="K26">
            <v>92.499999999999943</v>
          </cell>
        </row>
        <row r="27">
          <cell r="B27" t="str">
            <v>NPL</v>
          </cell>
          <cell r="C27"/>
          <cell r="D27">
            <v>33</v>
          </cell>
          <cell r="E27">
            <v>33</v>
          </cell>
          <cell r="F27"/>
          <cell r="G27">
            <v>38.807627542893556</v>
          </cell>
          <cell r="H27">
            <v>38.807627542893556</v>
          </cell>
          <cell r="I27">
            <v>0</v>
          </cell>
          <cell r="J27">
            <v>82.499999999999972</v>
          </cell>
          <cell r="K27">
            <v>82.499999999999972</v>
          </cell>
        </row>
        <row r="28">
          <cell r="B28" t="str">
            <v>ROT</v>
          </cell>
          <cell r="C28"/>
          <cell r="D28">
            <v>29</v>
          </cell>
          <cell r="E28">
            <v>29</v>
          </cell>
          <cell r="F28"/>
          <cell r="G28">
            <v>34.103672689209489</v>
          </cell>
          <cell r="H28">
            <v>34.103672689209489</v>
          </cell>
          <cell r="I28">
            <v>0</v>
          </cell>
          <cell r="J28">
            <v>72.499999999999972</v>
          </cell>
          <cell r="K28">
            <v>72.499999999999972</v>
          </cell>
        </row>
        <row r="29">
          <cell r="B29" t="str">
            <v>SUV</v>
          </cell>
          <cell r="C29"/>
          <cell r="D29">
            <v>25</v>
          </cell>
          <cell r="E29">
            <v>25</v>
          </cell>
          <cell r="F29"/>
          <cell r="G29">
            <v>25</v>
          </cell>
          <cell r="H29">
            <v>25</v>
          </cell>
          <cell r="I29">
            <v>0</v>
          </cell>
          <cell r="J29">
            <v>53.146768575851368</v>
          </cell>
          <cell r="K29">
            <v>53.146768575851368</v>
          </cell>
        </row>
        <row r="30">
          <cell r="B30" t="str">
            <v>KKE</v>
          </cell>
          <cell r="C30"/>
          <cell r="D30">
            <v>19</v>
          </cell>
          <cell r="E30">
            <v>19</v>
          </cell>
          <cell r="F30"/>
          <cell r="G30">
            <v>22.343785554999318</v>
          </cell>
          <cell r="H30">
            <v>22.343785554999318</v>
          </cell>
          <cell r="I30">
            <v>0</v>
          </cell>
          <cell r="J30">
            <v>47.499999999999979</v>
          </cell>
          <cell r="K30">
            <v>47.499999999999979</v>
          </cell>
        </row>
        <row r="31">
          <cell r="B31" t="str">
            <v>BHE</v>
          </cell>
          <cell r="C31"/>
          <cell r="D31">
            <v>17</v>
          </cell>
          <cell r="E31">
            <v>17</v>
          </cell>
          <cell r="F31"/>
          <cell r="G31">
            <v>19.991808128157285</v>
          </cell>
          <cell r="H31">
            <v>19.991808128157285</v>
          </cell>
          <cell r="I31">
            <v>0</v>
          </cell>
          <cell r="J31">
            <v>42.499999999999979</v>
          </cell>
          <cell r="K31">
            <v>42.499999999999979</v>
          </cell>
        </row>
        <row r="32">
          <cell r="B32" t="str">
            <v>TUO</v>
          </cell>
          <cell r="C32"/>
          <cell r="D32">
            <v>16</v>
          </cell>
          <cell r="E32">
            <v>16</v>
          </cell>
          <cell r="F32"/>
          <cell r="G32">
            <v>18.815819414736268</v>
          </cell>
          <cell r="H32">
            <v>18.815819414736268</v>
          </cell>
          <cell r="I32">
            <v>0</v>
          </cell>
          <cell r="J32">
            <v>39.999999999999979</v>
          </cell>
          <cell r="K32">
            <v>39.999999999999979</v>
          </cell>
        </row>
        <row r="33">
          <cell r="B33" t="str">
            <v>TBU</v>
          </cell>
          <cell r="C33"/>
          <cell r="D33">
            <v>13</v>
          </cell>
          <cell r="E33">
            <v>13</v>
          </cell>
          <cell r="F33"/>
          <cell r="G33">
            <v>13</v>
          </cell>
          <cell r="H33">
            <v>13</v>
          </cell>
          <cell r="I33">
            <v>0</v>
          </cell>
          <cell r="J33">
            <v>27.636319659442712</v>
          </cell>
          <cell r="K33">
            <v>27.636319659442712</v>
          </cell>
        </row>
        <row r="34">
          <cell r="B34" t="str">
            <v>APW</v>
          </cell>
          <cell r="C34"/>
          <cell r="D34">
            <v>13</v>
          </cell>
          <cell r="E34">
            <v>13</v>
          </cell>
          <cell r="F34"/>
          <cell r="G34">
            <v>13</v>
          </cell>
          <cell r="H34">
            <v>13</v>
          </cell>
          <cell r="I34">
            <v>0</v>
          </cell>
          <cell r="J34">
            <v>27.636319659442712</v>
          </cell>
          <cell r="K34">
            <v>27.636319659442712</v>
          </cell>
        </row>
        <row r="35">
          <cell r="B35" t="str">
            <v>WAG</v>
          </cell>
          <cell r="C35"/>
          <cell r="D35">
            <v>11</v>
          </cell>
          <cell r="E35">
            <v>11</v>
          </cell>
          <cell r="F35"/>
          <cell r="G35">
            <v>12.935875847631184</v>
          </cell>
          <cell r="H35">
            <v>12.935875847631184</v>
          </cell>
          <cell r="I35">
            <v>0</v>
          </cell>
          <cell r="J35">
            <v>27.499999999999986</v>
          </cell>
          <cell r="K35">
            <v>27.499999999999986</v>
          </cell>
        </row>
        <row r="36">
          <cell r="B36" t="str">
            <v>GIS</v>
          </cell>
          <cell r="C36"/>
          <cell r="D36">
            <v>7</v>
          </cell>
          <cell r="E36">
            <v>7</v>
          </cell>
          <cell r="F36"/>
          <cell r="G36">
            <v>8.2319209939471172</v>
          </cell>
          <cell r="H36">
            <v>8.2319209939471172</v>
          </cell>
          <cell r="I36">
            <v>0</v>
          </cell>
          <cell r="J36">
            <v>17.499999999999993</v>
          </cell>
          <cell r="K36">
            <v>17.499999999999993</v>
          </cell>
        </row>
        <row r="37">
          <cell r="B37" t="str">
            <v>VLI</v>
          </cell>
          <cell r="C37"/>
          <cell r="D37">
            <v>7</v>
          </cell>
          <cell r="E37">
            <v>7</v>
          </cell>
          <cell r="F37"/>
          <cell r="G37">
            <v>7</v>
          </cell>
          <cell r="H37">
            <v>7</v>
          </cell>
          <cell r="I37">
            <v>0</v>
          </cell>
          <cell r="J37">
            <v>14.881095201238383</v>
          </cell>
          <cell r="K37">
            <v>14.881095201238383</v>
          </cell>
        </row>
        <row r="38">
          <cell r="B38" t="str">
            <v>HLZ</v>
          </cell>
          <cell r="C38"/>
          <cell r="D38">
            <v>5</v>
          </cell>
          <cell r="E38">
            <v>5</v>
          </cell>
          <cell r="F38"/>
          <cell r="G38">
            <v>5.8799435671050837</v>
          </cell>
          <cell r="H38">
            <v>5.8799435671050837</v>
          </cell>
          <cell r="I38">
            <v>0</v>
          </cell>
          <cell r="J38">
            <v>12.499999999999995</v>
          </cell>
          <cell r="K38">
            <v>12.499999999999995</v>
          </cell>
        </row>
        <row r="39">
          <cell r="B39" t="str">
            <v>WHK</v>
          </cell>
          <cell r="C39"/>
          <cell r="D39">
            <v>4</v>
          </cell>
          <cell r="E39">
            <v>4</v>
          </cell>
          <cell r="F39"/>
          <cell r="G39">
            <v>4.703954853684067</v>
          </cell>
          <cell r="H39">
            <v>4.703954853684067</v>
          </cell>
          <cell r="I39">
            <v>0</v>
          </cell>
          <cell r="J39">
            <v>9.9999999999999947</v>
          </cell>
          <cell r="K39">
            <v>9.9999999999999947</v>
          </cell>
        </row>
        <row r="40">
          <cell r="B40" t="str">
            <v>MCY</v>
          </cell>
          <cell r="C40"/>
          <cell r="D40">
            <v>2</v>
          </cell>
          <cell r="E40">
            <v>2</v>
          </cell>
          <cell r="F40"/>
          <cell r="G40">
            <v>2.3519774268420335</v>
          </cell>
          <cell r="H40">
            <v>2.3519774268420335</v>
          </cell>
          <cell r="I40">
            <v>0</v>
          </cell>
          <cell r="J40">
            <v>4.9999999999999973</v>
          </cell>
          <cell r="K40">
            <v>4.9999999999999973</v>
          </cell>
        </row>
        <row r="41">
          <cell r="B41"/>
          <cell r="C41"/>
          <cell r="D41"/>
          <cell r="E41">
            <v>0</v>
          </cell>
          <cell r="F41"/>
          <cell r="G41"/>
          <cell r="H41">
            <v>0</v>
          </cell>
          <cell r="I41">
            <v>0</v>
          </cell>
          <cell r="J41">
            <v>0</v>
          </cell>
          <cell r="K41">
            <v>0</v>
          </cell>
        </row>
        <row r="42">
          <cell r="B42"/>
          <cell r="C42"/>
          <cell r="D42"/>
          <cell r="E42">
            <v>0</v>
          </cell>
          <cell r="F42"/>
          <cell r="G42"/>
          <cell r="H42">
            <v>0</v>
          </cell>
          <cell r="I42">
            <v>0</v>
          </cell>
          <cell r="J42">
            <v>0</v>
          </cell>
          <cell r="K42">
            <v>0</v>
          </cell>
        </row>
        <row r="43">
          <cell r="B43"/>
          <cell r="C43"/>
          <cell r="D43"/>
          <cell r="E43">
            <v>0</v>
          </cell>
          <cell r="F43"/>
          <cell r="G43"/>
          <cell r="H43">
            <v>0</v>
          </cell>
          <cell r="I43">
            <v>0</v>
          </cell>
          <cell r="J43">
            <v>0</v>
          </cell>
          <cell r="K43">
            <v>0</v>
          </cell>
        </row>
        <row r="44">
          <cell r="B44"/>
          <cell r="C44"/>
          <cell r="D44"/>
          <cell r="E44">
            <v>0</v>
          </cell>
          <cell r="F44"/>
          <cell r="G44"/>
          <cell r="H44">
            <v>0</v>
          </cell>
          <cell r="I44">
            <v>0</v>
          </cell>
          <cell r="J44">
            <v>0</v>
          </cell>
          <cell r="K44">
            <v>0</v>
          </cell>
        </row>
        <row r="45">
          <cell r="B45"/>
          <cell r="C45"/>
          <cell r="D45"/>
          <cell r="E45">
            <v>0</v>
          </cell>
          <cell r="F45"/>
          <cell r="G45"/>
          <cell r="H45">
            <v>0</v>
          </cell>
          <cell r="I45">
            <v>0</v>
          </cell>
          <cell r="J45">
            <v>0</v>
          </cell>
          <cell r="K45">
            <v>0</v>
          </cell>
        </row>
        <row r="46">
          <cell r="B46"/>
          <cell r="C46"/>
          <cell r="D46"/>
          <cell r="E46">
            <v>0</v>
          </cell>
          <cell r="F46"/>
          <cell r="G46"/>
          <cell r="H46">
            <v>0</v>
          </cell>
          <cell r="I46">
            <v>0</v>
          </cell>
          <cell r="J46">
            <v>0</v>
          </cell>
          <cell r="K46">
            <v>0</v>
          </cell>
        </row>
        <row r="47">
          <cell r="B47"/>
          <cell r="C47"/>
          <cell r="D47"/>
          <cell r="E47">
            <v>0</v>
          </cell>
          <cell r="F47"/>
          <cell r="G47"/>
          <cell r="H47">
            <v>0</v>
          </cell>
          <cell r="I47">
            <v>0</v>
          </cell>
          <cell r="J47">
            <v>0</v>
          </cell>
          <cell r="K47">
            <v>0</v>
          </cell>
        </row>
        <row r="48">
          <cell r="B48"/>
          <cell r="C48"/>
          <cell r="D48"/>
          <cell r="E48">
            <v>0</v>
          </cell>
          <cell r="F48"/>
          <cell r="G48"/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B49"/>
          <cell r="C49"/>
          <cell r="D49"/>
          <cell r="E49">
            <v>0</v>
          </cell>
          <cell r="F49"/>
          <cell r="G49"/>
          <cell r="H49">
            <v>0</v>
          </cell>
          <cell r="I49">
            <v>0</v>
          </cell>
          <cell r="J49">
            <v>0</v>
          </cell>
          <cell r="K49">
            <v>0</v>
          </cell>
        </row>
        <row r="50">
          <cell r="B50"/>
          <cell r="C50"/>
          <cell r="D50"/>
          <cell r="E50">
            <v>0</v>
          </cell>
          <cell r="F50"/>
          <cell r="G50"/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B51"/>
          <cell r="C51"/>
          <cell r="D51"/>
          <cell r="E51">
            <v>0</v>
          </cell>
          <cell r="F51"/>
          <cell r="G51"/>
          <cell r="H51">
            <v>0</v>
          </cell>
          <cell r="I51">
            <v>0</v>
          </cell>
          <cell r="J51">
            <v>0</v>
          </cell>
          <cell r="K51">
            <v>0</v>
          </cell>
        </row>
        <row r="52">
          <cell r="B52"/>
          <cell r="C52"/>
          <cell r="D52"/>
          <cell r="E52">
            <v>0</v>
          </cell>
          <cell r="F52"/>
          <cell r="G52"/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B53"/>
          <cell r="C53"/>
          <cell r="D53"/>
          <cell r="E53">
            <v>0</v>
          </cell>
          <cell r="F53"/>
          <cell r="G53"/>
          <cell r="H53">
            <v>0</v>
          </cell>
          <cell r="I53">
            <v>0</v>
          </cell>
          <cell r="J53">
            <v>0</v>
          </cell>
          <cell r="K53">
            <v>0</v>
          </cell>
        </row>
        <row r="54">
          <cell r="B54"/>
          <cell r="C54"/>
          <cell r="D54"/>
          <cell r="E54">
            <v>0</v>
          </cell>
          <cell r="F54"/>
          <cell r="G54"/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B55"/>
          <cell r="C55"/>
          <cell r="D55"/>
          <cell r="E55">
            <v>0</v>
          </cell>
          <cell r="F55"/>
          <cell r="G55"/>
          <cell r="H55">
            <v>0</v>
          </cell>
          <cell r="I55">
            <v>0</v>
          </cell>
          <cell r="J55">
            <v>0</v>
          </cell>
          <cell r="K55">
            <v>0</v>
          </cell>
        </row>
        <row r="56">
          <cell r="B56"/>
          <cell r="C56"/>
          <cell r="D56"/>
          <cell r="E56">
            <v>0</v>
          </cell>
          <cell r="F56"/>
          <cell r="G56"/>
          <cell r="H56">
            <v>0</v>
          </cell>
          <cell r="I56">
            <v>0</v>
          </cell>
          <cell r="J56">
            <v>0</v>
          </cell>
          <cell r="K56">
            <v>0</v>
          </cell>
        </row>
        <row r="57">
          <cell r="B57"/>
          <cell r="C57"/>
          <cell r="D57"/>
          <cell r="E57">
            <v>0</v>
          </cell>
          <cell r="F57"/>
          <cell r="G57"/>
          <cell r="H57">
            <v>0</v>
          </cell>
          <cell r="I57">
            <v>0</v>
          </cell>
          <cell r="J57">
            <v>0</v>
          </cell>
          <cell r="K57">
            <v>0</v>
          </cell>
        </row>
        <row r="58">
          <cell r="B58"/>
          <cell r="C58"/>
          <cell r="D58"/>
          <cell r="E58">
            <v>0</v>
          </cell>
          <cell r="F58"/>
          <cell r="G58"/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B59"/>
          <cell r="C59"/>
          <cell r="D59"/>
          <cell r="E59">
            <v>0</v>
          </cell>
          <cell r="F59"/>
          <cell r="G59"/>
          <cell r="H59">
            <v>0</v>
          </cell>
          <cell r="I59">
            <v>0</v>
          </cell>
          <cell r="J59">
            <v>0</v>
          </cell>
          <cell r="K59">
            <v>0</v>
          </cell>
        </row>
        <row r="60">
          <cell r="B60"/>
          <cell r="C60"/>
          <cell r="D60"/>
          <cell r="E60">
            <v>0</v>
          </cell>
          <cell r="F60"/>
          <cell r="G60"/>
          <cell r="H60">
            <v>0</v>
          </cell>
          <cell r="I60">
            <v>0</v>
          </cell>
          <cell r="J60">
            <v>0</v>
          </cell>
          <cell r="K60">
            <v>0</v>
          </cell>
        </row>
        <row r="61">
          <cell r="B61"/>
          <cell r="C61"/>
          <cell r="D61"/>
          <cell r="E61">
            <v>0</v>
          </cell>
          <cell r="F61"/>
          <cell r="G61"/>
          <cell r="H61">
            <v>0</v>
          </cell>
          <cell r="I61">
            <v>0</v>
          </cell>
          <cell r="J61">
            <v>0</v>
          </cell>
          <cell r="K61">
            <v>0</v>
          </cell>
        </row>
        <row r="62">
          <cell r="B62"/>
          <cell r="C62"/>
          <cell r="D62"/>
          <cell r="E62">
            <v>0</v>
          </cell>
          <cell r="F62"/>
          <cell r="G62"/>
          <cell r="H62">
            <v>0</v>
          </cell>
          <cell r="I62">
            <v>0</v>
          </cell>
          <cell r="J62">
            <v>0</v>
          </cell>
          <cell r="K62">
            <v>0</v>
          </cell>
        </row>
        <row r="63">
          <cell r="B63"/>
          <cell r="C63"/>
          <cell r="D63"/>
          <cell r="E63">
            <v>0</v>
          </cell>
          <cell r="F63"/>
          <cell r="G63"/>
          <cell r="H63">
            <v>0</v>
          </cell>
          <cell r="I63">
            <v>0</v>
          </cell>
          <cell r="J63">
            <v>0</v>
          </cell>
          <cell r="K63">
            <v>0</v>
          </cell>
        </row>
        <row r="64">
          <cell r="B64"/>
          <cell r="C64"/>
          <cell r="D64"/>
          <cell r="E64">
            <v>0</v>
          </cell>
          <cell r="F64"/>
          <cell r="G64"/>
          <cell r="H64">
            <v>0</v>
          </cell>
          <cell r="I64">
            <v>0</v>
          </cell>
          <cell r="J64">
            <v>0</v>
          </cell>
          <cell r="K64">
            <v>0</v>
          </cell>
        </row>
        <row r="65">
          <cell r="B65"/>
          <cell r="C65"/>
          <cell r="D65"/>
          <cell r="E65">
            <v>0</v>
          </cell>
          <cell r="F65"/>
          <cell r="G65"/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B66"/>
          <cell r="C66"/>
          <cell r="D66"/>
          <cell r="E66">
            <v>0</v>
          </cell>
          <cell r="F66"/>
          <cell r="G66"/>
          <cell r="H66">
            <v>0</v>
          </cell>
          <cell r="I66">
            <v>0</v>
          </cell>
          <cell r="J66">
            <v>0</v>
          </cell>
          <cell r="K66">
            <v>0</v>
          </cell>
        </row>
        <row r="67">
          <cell r="B67"/>
          <cell r="C67"/>
          <cell r="D67"/>
          <cell r="E67">
            <v>0</v>
          </cell>
          <cell r="F67"/>
          <cell r="G67"/>
          <cell r="H67">
            <v>0</v>
          </cell>
          <cell r="I67">
            <v>0</v>
          </cell>
          <cell r="J67">
            <v>0</v>
          </cell>
          <cell r="K67">
            <v>0</v>
          </cell>
        </row>
        <row r="68">
          <cell r="B68"/>
          <cell r="C68"/>
          <cell r="D68"/>
          <cell r="E68">
            <v>0</v>
          </cell>
          <cell r="F68"/>
          <cell r="G68"/>
          <cell r="H68">
            <v>0</v>
          </cell>
          <cell r="I68">
            <v>0</v>
          </cell>
          <cell r="J68">
            <v>0</v>
          </cell>
          <cell r="K68">
            <v>0</v>
          </cell>
        </row>
        <row r="69">
          <cell r="B69"/>
          <cell r="C69"/>
          <cell r="D69"/>
          <cell r="E69">
            <v>0</v>
          </cell>
          <cell r="F69"/>
          <cell r="G69"/>
          <cell r="H69">
            <v>0</v>
          </cell>
          <cell r="I69">
            <v>0</v>
          </cell>
          <cell r="J69">
            <v>0</v>
          </cell>
          <cell r="K69">
            <v>0</v>
          </cell>
        </row>
        <row r="70">
          <cell r="B70"/>
          <cell r="C70"/>
          <cell r="D70"/>
          <cell r="E70">
            <v>0</v>
          </cell>
          <cell r="F70"/>
          <cell r="G70"/>
          <cell r="H70">
            <v>0</v>
          </cell>
          <cell r="I70">
            <v>0</v>
          </cell>
          <cell r="J70">
            <v>0</v>
          </cell>
          <cell r="K70">
            <v>0</v>
          </cell>
        </row>
        <row r="71">
          <cell r="B71"/>
          <cell r="C71"/>
          <cell r="D71"/>
          <cell r="E71">
            <v>0</v>
          </cell>
          <cell r="F71"/>
          <cell r="G71"/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B72"/>
          <cell r="C72"/>
          <cell r="D72"/>
          <cell r="E72">
            <v>0</v>
          </cell>
          <cell r="F72"/>
          <cell r="G72"/>
          <cell r="H72">
            <v>0</v>
          </cell>
          <cell r="I72">
            <v>0</v>
          </cell>
          <cell r="J72">
            <v>0</v>
          </cell>
          <cell r="K72">
            <v>0</v>
          </cell>
        </row>
        <row r="73">
          <cell r="B73"/>
          <cell r="C73"/>
          <cell r="D73"/>
          <cell r="E73">
            <v>0</v>
          </cell>
          <cell r="F73"/>
          <cell r="G73"/>
          <cell r="H73">
            <v>0</v>
          </cell>
          <cell r="I73">
            <v>0</v>
          </cell>
          <cell r="J73">
            <v>0</v>
          </cell>
          <cell r="K73">
            <v>0</v>
          </cell>
        </row>
        <row r="74">
          <cell r="B74"/>
          <cell r="C74"/>
          <cell r="D74"/>
          <cell r="E74">
            <v>0</v>
          </cell>
          <cell r="F74"/>
          <cell r="G74"/>
          <cell r="H74">
            <v>0</v>
          </cell>
          <cell r="I74">
            <v>0</v>
          </cell>
          <cell r="J74">
            <v>0</v>
          </cell>
          <cell r="K74">
            <v>0</v>
          </cell>
        </row>
        <row r="75">
          <cell r="B75"/>
          <cell r="C75"/>
          <cell r="D75"/>
          <cell r="E75">
            <v>0</v>
          </cell>
          <cell r="F75"/>
          <cell r="G75"/>
          <cell r="H75">
            <v>0</v>
          </cell>
          <cell r="I75">
            <v>0</v>
          </cell>
          <cell r="J75">
            <v>0</v>
          </cell>
          <cell r="K75">
            <v>0</v>
          </cell>
        </row>
        <row r="76">
          <cell r="B76"/>
          <cell r="C76"/>
          <cell r="D76"/>
          <cell r="E76">
            <v>0</v>
          </cell>
          <cell r="F76"/>
          <cell r="G76"/>
          <cell r="H76">
            <v>0</v>
          </cell>
          <cell r="I76">
            <v>0</v>
          </cell>
          <cell r="J76">
            <v>0</v>
          </cell>
          <cell r="K76">
            <v>0</v>
          </cell>
        </row>
        <row r="77">
          <cell r="B77"/>
          <cell r="C77"/>
          <cell r="D77"/>
          <cell r="E77">
            <v>0</v>
          </cell>
          <cell r="F77"/>
          <cell r="G77"/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B78"/>
          <cell r="C78"/>
          <cell r="D78"/>
          <cell r="E78">
            <v>0</v>
          </cell>
          <cell r="F78"/>
          <cell r="G78"/>
          <cell r="H78">
            <v>0</v>
          </cell>
          <cell r="I78">
            <v>0</v>
          </cell>
          <cell r="J78">
            <v>0</v>
          </cell>
          <cell r="K78">
            <v>0</v>
          </cell>
        </row>
        <row r="79">
          <cell r="B79"/>
          <cell r="C79"/>
          <cell r="D79"/>
          <cell r="E79">
            <v>0</v>
          </cell>
          <cell r="F79"/>
          <cell r="G79"/>
          <cell r="H79">
            <v>0</v>
          </cell>
          <cell r="I79">
            <v>0</v>
          </cell>
          <cell r="J79">
            <v>0</v>
          </cell>
          <cell r="K79">
            <v>0</v>
          </cell>
        </row>
        <row r="80">
          <cell r="B80"/>
          <cell r="C80"/>
          <cell r="D80"/>
          <cell r="E80">
            <v>0</v>
          </cell>
          <cell r="F80"/>
          <cell r="G80"/>
          <cell r="H80">
            <v>0</v>
          </cell>
          <cell r="I80">
            <v>0</v>
          </cell>
          <cell r="J80">
            <v>0</v>
          </cell>
          <cell r="K80">
            <v>0</v>
          </cell>
        </row>
        <row r="81">
          <cell r="B81"/>
          <cell r="C81"/>
          <cell r="D81"/>
          <cell r="E81">
            <v>0</v>
          </cell>
          <cell r="F81"/>
          <cell r="G81"/>
          <cell r="H81">
            <v>0</v>
          </cell>
          <cell r="I81">
            <v>0</v>
          </cell>
          <cell r="J81">
            <v>0</v>
          </cell>
          <cell r="K81">
            <v>0</v>
          </cell>
        </row>
        <row r="82">
          <cell r="B82"/>
          <cell r="C82"/>
          <cell r="D82"/>
          <cell r="E82">
            <v>0</v>
          </cell>
          <cell r="F82"/>
          <cell r="G82"/>
          <cell r="H82">
            <v>0</v>
          </cell>
          <cell r="I82">
            <v>0</v>
          </cell>
          <cell r="J82">
            <v>0</v>
          </cell>
          <cell r="K82">
            <v>0</v>
          </cell>
        </row>
        <row r="83">
          <cell r="B83"/>
          <cell r="C83"/>
          <cell r="D83"/>
          <cell r="E83">
            <v>0</v>
          </cell>
          <cell r="F83"/>
          <cell r="G83"/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B84"/>
          <cell r="C84"/>
          <cell r="D84"/>
          <cell r="E84">
            <v>0</v>
          </cell>
          <cell r="F84"/>
          <cell r="G84"/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B85"/>
          <cell r="C85"/>
          <cell r="D85"/>
          <cell r="E85">
            <v>0</v>
          </cell>
          <cell r="F85"/>
          <cell r="G85"/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B86"/>
          <cell r="C86"/>
          <cell r="D86"/>
          <cell r="E86">
            <v>0</v>
          </cell>
          <cell r="F86"/>
          <cell r="G86"/>
          <cell r="H86">
            <v>0</v>
          </cell>
          <cell r="I86">
            <v>0</v>
          </cell>
          <cell r="J86">
            <v>0</v>
          </cell>
          <cell r="K86">
            <v>0</v>
          </cell>
        </row>
        <row r="87">
          <cell r="B87"/>
          <cell r="C87"/>
          <cell r="D87"/>
          <cell r="E87">
            <v>0</v>
          </cell>
          <cell r="F87"/>
          <cell r="G87"/>
          <cell r="H87">
            <v>0</v>
          </cell>
          <cell r="I87">
            <v>0</v>
          </cell>
          <cell r="J87">
            <v>0</v>
          </cell>
          <cell r="K87">
            <v>0</v>
          </cell>
        </row>
        <row r="88">
          <cell r="B88"/>
          <cell r="C88"/>
          <cell r="D88"/>
          <cell r="E88">
            <v>0</v>
          </cell>
          <cell r="F88"/>
          <cell r="G88"/>
          <cell r="H88">
            <v>0</v>
          </cell>
          <cell r="I88">
            <v>0</v>
          </cell>
          <cell r="J88">
            <v>0</v>
          </cell>
          <cell r="K88">
            <v>0</v>
          </cell>
        </row>
        <row r="89">
          <cell r="B89"/>
          <cell r="C89"/>
          <cell r="D89"/>
          <cell r="E89">
            <v>0</v>
          </cell>
          <cell r="F89"/>
          <cell r="G89"/>
          <cell r="H89">
            <v>0</v>
          </cell>
          <cell r="I89">
            <v>0</v>
          </cell>
          <cell r="J89">
            <v>0</v>
          </cell>
          <cell r="K89">
            <v>0</v>
          </cell>
        </row>
        <row r="90">
          <cell r="B90"/>
          <cell r="C90"/>
          <cell r="D90"/>
          <cell r="E90">
            <v>0</v>
          </cell>
          <cell r="F90"/>
          <cell r="G90"/>
          <cell r="H90">
            <v>0</v>
          </cell>
          <cell r="I90">
            <v>0</v>
          </cell>
          <cell r="J90">
            <v>0</v>
          </cell>
          <cell r="K90">
            <v>0</v>
          </cell>
        </row>
        <row r="91">
          <cell r="B91"/>
          <cell r="C91"/>
          <cell r="D91"/>
          <cell r="E91">
            <v>0</v>
          </cell>
          <cell r="F91"/>
          <cell r="G91"/>
          <cell r="H91">
            <v>0</v>
          </cell>
          <cell r="I91">
            <v>0</v>
          </cell>
          <cell r="J91">
            <v>0</v>
          </cell>
          <cell r="K91">
            <v>0</v>
          </cell>
        </row>
        <row r="92">
          <cell r="B92"/>
          <cell r="C92"/>
          <cell r="D92"/>
          <cell r="E92">
            <v>0</v>
          </cell>
          <cell r="F92"/>
          <cell r="G92"/>
          <cell r="H92">
            <v>0</v>
          </cell>
          <cell r="I92">
            <v>0</v>
          </cell>
          <cell r="J92">
            <v>0</v>
          </cell>
          <cell r="K92">
            <v>0</v>
          </cell>
        </row>
        <row r="93">
          <cell r="B93"/>
          <cell r="C93"/>
          <cell r="D93"/>
          <cell r="E93">
            <v>0</v>
          </cell>
          <cell r="F93"/>
          <cell r="G93"/>
          <cell r="H93">
            <v>0</v>
          </cell>
          <cell r="I93">
            <v>0</v>
          </cell>
          <cell r="J93">
            <v>0</v>
          </cell>
          <cell r="K93">
            <v>0</v>
          </cell>
        </row>
        <row r="94">
          <cell r="B94"/>
          <cell r="C94"/>
          <cell r="D94"/>
          <cell r="E94">
            <v>0</v>
          </cell>
          <cell r="F94"/>
          <cell r="G94"/>
          <cell r="H94">
            <v>0</v>
          </cell>
          <cell r="I94">
            <v>0</v>
          </cell>
          <cell r="J94">
            <v>0</v>
          </cell>
          <cell r="K94">
            <v>0</v>
          </cell>
        </row>
        <row r="95">
          <cell r="B95"/>
          <cell r="C95"/>
          <cell r="D95"/>
          <cell r="E95">
            <v>0</v>
          </cell>
          <cell r="F95"/>
          <cell r="G95"/>
          <cell r="H95">
            <v>0</v>
          </cell>
          <cell r="I95">
            <v>0</v>
          </cell>
          <cell r="J95">
            <v>0</v>
          </cell>
          <cell r="K95">
            <v>0</v>
          </cell>
        </row>
        <row r="96">
          <cell r="B96"/>
          <cell r="C96"/>
          <cell r="D96"/>
          <cell r="E96">
            <v>0</v>
          </cell>
          <cell r="F96"/>
          <cell r="G96"/>
          <cell r="H96">
            <v>0</v>
          </cell>
          <cell r="I96">
            <v>0</v>
          </cell>
          <cell r="J96">
            <v>0</v>
          </cell>
          <cell r="K96">
            <v>0</v>
          </cell>
        </row>
        <row r="97">
          <cell r="B97"/>
          <cell r="C97"/>
          <cell r="D97"/>
          <cell r="E97">
            <v>0</v>
          </cell>
          <cell r="F97"/>
          <cell r="G97"/>
          <cell r="H97">
            <v>0</v>
          </cell>
          <cell r="I97">
            <v>0</v>
          </cell>
          <cell r="J97">
            <v>0</v>
          </cell>
          <cell r="K97">
            <v>0</v>
          </cell>
        </row>
        <row r="98">
          <cell r="B98"/>
          <cell r="C98"/>
          <cell r="D98"/>
          <cell r="E98">
            <v>0</v>
          </cell>
          <cell r="F98"/>
          <cell r="G98"/>
          <cell r="H98">
            <v>0</v>
          </cell>
          <cell r="I98">
            <v>0</v>
          </cell>
          <cell r="J98">
            <v>0</v>
          </cell>
          <cell r="K98">
            <v>0</v>
          </cell>
        </row>
        <row r="99">
          <cell r="B99"/>
          <cell r="C99"/>
          <cell r="D99"/>
          <cell r="E99">
            <v>0</v>
          </cell>
          <cell r="F99"/>
          <cell r="G99"/>
          <cell r="H99">
            <v>0</v>
          </cell>
          <cell r="I99">
            <v>0</v>
          </cell>
          <cell r="J99">
            <v>0</v>
          </cell>
          <cell r="K99">
            <v>0</v>
          </cell>
        </row>
        <row r="100">
          <cell r="B100"/>
          <cell r="C100"/>
          <cell r="D100"/>
          <cell r="E100">
            <v>0</v>
          </cell>
          <cell r="F100"/>
          <cell r="G100"/>
          <cell r="H100">
            <v>0</v>
          </cell>
          <cell r="I100">
            <v>0</v>
          </cell>
          <cell r="J100">
            <v>0</v>
          </cell>
          <cell r="K100">
            <v>0</v>
          </cell>
        </row>
        <row r="101">
          <cell r="B101"/>
          <cell r="C101"/>
          <cell r="D101"/>
          <cell r="E101">
            <v>0</v>
          </cell>
          <cell r="F101"/>
          <cell r="G101"/>
          <cell r="H101">
            <v>0</v>
          </cell>
          <cell r="I101">
            <v>0</v>
          </cell>
          <cell r="J101">
            <v>0</v>
          </cell>
          <cell r="K101">
            <v>0</v>
          </cell>
        </row>
        <row r="102">
          <cell r="B102"/>
          <cell r="C102"/>
          <cell r="D102"/>
          <cell r="E102">
            <v>0</v>
          </cell>
          <cell r="F102"/>
          <cell r="G102"/>
          <cell r="H102">
            <v>0</v>
          </cell>
          <cell r="I102">
            <v>0</v>
          </cell>
          <cell r="J102">
            <v>0</v>
          </cell>
          <cell r="K102">
            <v>0</v>
          </cell>
        </row>
        <row r="103">
          <cell r="B103"/>
          <cell r="C103"/>
          <cell r="D103"/>
          <cell r="E103">
            <v>0</v>
          </cell>
          <cell r="F103"/>
          <cell r="G103"/>
          <cell r="H103">
            <v>0</v>
          </cell>
          <cell r="I103">
            <v>0</v>
          </cell>
          <cell r="J103">
            <v>0</v>
          </cell>
          <cell r="K103">
            <v>0</v>
          </cell>
        </row>
        <row r="104">
          <cell r="B104"/>
          <cell r="C104"/>
          <cell r="D104"/>
          <cell r="E104">
            <v>0</v>
          </cell>
          <cell r="F104"/>
          <cell r="G104"/>
          <cell r="H104">
            <v>0</v>
          </cell>
          <cell r="I104">
            <v>0</v>
          </cell>
          <cell r="J104">
            <v>0</v>
          </cell>
          <cell r="K104">
            <v>0</v>
          </cell>
        </row>
        <row r="105">
          <cell r="B105"/>
          <cell r="C105"/>
          <cell r="D105"/>
          <cell r="E105">
            <v>0</v>
          </cell>
          <cell r="F105"/>
          <cell r="G105"/>
          <cell r="H105">
            <v>0</v>
          </cell>
          <cell r="I105">
            <v>0</v>
          </cell>
          <cell r="J105">
            <v>0</v>
          </cell>
          <cell r="K105">
            <v>0</v>
          </cell>
        </row>
        <row r="106">
          <cell r="B106"/>
          <cell r="C106"/>
          <cell r="D106"/>
          <cell r="E106">
            <v>0</v>
          </cell>
          <cell r="F106"/>
          <cell r="G106"/>
          <cell r="H106">
            <v>0</v>
          </cell>
          <cell r="I106">
            <v>0</v>
          </cell>
          <cell r="J106">
            <v>0</v>
          </cell>
          <cell r="K106">
            <v>0</v>
          </cell>
        </row>
        <row r="107">
          <cell r="B107"/>
          <cell r="C107"/>
          <cell r="D107"/>
          <cell r="E107">
            <v>0</v>
          </cell>
          <cell r="F107"/>
          <cell r="G107"/>
          <cell r="H107">
            <v>0</v>
          </cell>
          <cell r="I107">
            <v>0</v>
          </cell>
          <cell r="J107">
            <v>0</v>
          </cell>
          <cell r="K107">
            <v>0</v>
          </cell>
        </row>
        <row r="108">
          <cell r="B108"/>
          <cell r="C108"/>
          <cell r="D108"/>
          <cell r="E108">
            <v>0</v>
          </cell>
          <cell r="F108"/>
          <cell r="G108"/>
          <cell r="H108">
            <v>0</v>
          </cell>
          <cell r="I108">
            <v>0</v>
          </cell>
          <cell r="J108">
            <v>0</v>
          </cell>
          <cell r="K108">
            <v>0</v>
          </cell>
        </row>
        <row r="109">
          <cell r="B109"/>
          <cell r="C109"/>
          <cell r="D109"/>
          <cell r="E109">
            <v>0</v>
          </cell>
          <cell r="F109"/>
          <cell r="G109"/>
          <cell r="H109">
            <v>0</v>
          </cell>
          <cell r="I109">
            <v>0</v>
          </cell>
          <cell r="J109">
            <v>0</v>
          </cell>
          <cell r="K109">
            <v>0</v>
          </cell>
        </row>
        <row r="110">
          <cell r="B110"/>
          <cell r="C110"/>
          <cell r="D110"/>
          <cell r="E110">
            <v>0</v>
          </cell>
          <cell r="F110"/>
          <cell r="G110"/>
          <cell r="H110">
            <v>0</v>
          </cell>
          <cell r="I110">
            <v>0</v>
          </cell>
          <cell r="J110">
            <v>0</v>
          </cell>
          <cell r="K110">
            <v>0</v>
          </cell>
        </row>
        <row r="111">
          <cell r="B111"/>
          <cell r="C111"/>
          <cell r="D111"/>
          <cell r="E111">
            <v>0</v>
          </cell>
          <cell r="F111"/>
          <cell r="G111"/>
          <cell r="H111">
            <v>0</v>
          </cell>
          <cell r="I111">
            <v>0</v>
          </cell>
          <cell r="J111">
            <v>0</v>
          </cell>
          <cell r="K111">
            <v>0</v>
          </cell>
        </row>
        <row r="112">
          <cell r="B112"/>
          <cell r="C112"/>
          <cell r="D112"/>
          <cell r="E112">
            <v>0</v>
          </cell>
          <cell r="F112"/>
          <cell r="G112"/>
          <cell r="H112">
            <v>0</v>
          </cell>
          <cell r="I112">
            <v>0</v>
          </cell>
          <cell r="J112">
            <v>0</v>
          </cell>
          <cell r="K112">
            <v>0</v>
          </cell>
        </row>
        <row r="113">
          <cell r="B113"/>
          <cell r="C113"/>
          <cell r="D113"/>
          <cell r="E113">
            <v>0</v>
          </cell>
          <cell r="F113"/>
          <cell r="G113"/>
          <cell r="H113">
            <v>0</v>
          </cell>
          <cell r="I113">
            <v>0</v>
          </cell>
          <cell r="J113">
            <v>0</v>
          </cell>
          <cell r="K113">
            <v>0</v>
          </cell>
        </row>
        <row r="114">
          <cell r="B114"/>
          <cell r="C114"/>
          <cell r="D114"/>
          <cell r="E114">
            <v>0</v>
          </cell>
          <cell r="F114"/>
          <cell r="G114"/>
          <cell r="H114">
            <v>0</v>
          </cell>
          <cell r="I114">
            <v>0</v>
          </cell>
          <cell r="J114">
            <v>0</v>
          </cell>
          <cell r="K114">
            <v>0</v>
          </cell>
        </row>
        <row r="115">
          <cell r="B115"/>
          <cell r="C115"/>
          <cell r="D115"/>
          <cell r="E115">
            <v>0</v>
          </cell>
          <cell r="F115"/>
          <cell r="G115"/>
          <cell r="H115">
            <v>0</v>
          </cell>
          <cell r="I115">
            <v>0</v>
          </cell>
          <cell r="J115">
            <v>0</v>
          </cell>
          <cell r="K115">
            <v>0</v>
          </cell>
        </row>
        <row r="116">
          <cell r="B116"/>
          <cell r="C116"/>
          <cell r="D116"/>
          <cell r="E116">
            <v>0</v>
          </cell>
          <cell r="F116"/>
          <cell r="G116"/>
          <cell r="H116">
            <v>0</v>
          </cell>
          <cell r="I116">
            <v>0</v>
          </cell>
          <cell r="J116">
            <v>0</v>
          </cell>
          <cell r="K116">
            <v>0</v>
          </cell>
        </row>
        <row r="117">
          <cell r="B117"/>
          <cell r="C117"/>
          <cell r="D117"/>
          <cell r="E117">
            <v>0</v>
          </cell>
          <cell r="F117"/>
          <cell r="G117"/>
          <cell r="H117">
            <v>0</v>
          </cell>
          <cell r="I117">
            <v>0</v>
          </cell>
          <cell r="J117">
            <v>0</v>
          </cell>
          <cell r="K117">
            <v>0</v>
          </cell>
        </row>
        <row r="118">
          <cell r="B118"/>
          <cell r="C118"/>
          <cell r="D118"/>
          <cell r="E118">
            <v>0</v>
          </cell>
          <cell r="F118"/>
          <cell r="G118"/>
          <cell r="H118">
            <v>0</v>
          </cell>
          <cell r="I118">
            <v>0</v>
          </cell>
          <cell r="J118">
            <v>0</v>
          </cell>
          <cell r="K118">
            <v>0</v>
          </cell>
        </row>
        <row r="119">
          <cell r="B119"/>
          <cell r="C119"/>
          <cell r="D119"/>
          <cell r="E119">
            <v>0</v>
          </cell>
          <cell r="F119"/>
          <cell r="G119"/>
          <cell r="H119">
            <v>0</v>
          </cell>
          <cell r="I119">
            <v>0</v>
          </cell>
          <cell r="J119">
            <v>0</v>
          </cell>
          <cell r="K119">
            <v>0</v>
          </cell>
        </row>
        <row r="120">
          <cell r="B120"/>
          <cell r="C120"/>
          <cell r="D120"/>
          <cell r="E120">
            <v>0</v>
          </cell>
          <cell r="F120"/>
          <cell r="G120"/>
          <cell r="H120">
            <v>0</v>
          </cell>
          <cell r="I120">
            <v>0</v>
          </cell>
          <cell r="J120">
            <v>0</v>
          </cell>
          <cell r="K120">
            <v>0</v>
          </cell>
        </row>
        <row r="121">
          <cell r="B121"/>
          <cell r="C121"/>
          <cell r="D121"/>
          <cell r="E121">
            <v>0</v>
          </cell>
          <cell r="F121"/>
          <cell r="G121"/>
          <cell r="H121">
            <v>0</v>
          </cell>
          <cell r="I121">
            <v>0</v>
          </cell>
          <cell r="J121">
            <v>0</v>
          </cell>
          <cell r="K121">
            <v>0</v>
          </cell>
        </row>
        <row r="122">
          <cell r="B122"/>
          <cell r="C122"/>
          <cell r="D122"/>
          <cell r="E122">
            <v>0</v>
          </cell>
          <cell r="F122"/>
          <cell r="G122"/>
          <cell r="H122">
            <v>0</v>
          </cell>
          <cell r="I122">
            <v>0</v>
          </cell>
          <cell r="J122">
            <v>0</v>
          </cell>
          <cell r="K122">
            <v>0</v>
          </cell>
        </row>
        <row r="123">
          <cell r="B123"/>
          <cell r="C123"/>
          <cell r="D123"/>
          <cell r="E123">
            <v>0</v>
          </cell>
          <cell r="F123"/>
          <cell r="G123"/>
          <cell r="H123">
            <v>0</v>
          </cell>
          <cell r="I123">
            <v>0</v>
          </cell>
          <cell r="J123">
            <v>0</v>
          </cell>
          <cell r="K123">
            <v>0</v>
          </cell>
        </row>
        <row r="124">
          <cell r="B124"/>
          <cell r="C124"/>
          <cell r="D124"/>
          <cell r="E124">
            <v>0</v>
          </cell>
          <cell r="F124"/>
          <cell r="G124"/>
          <cell r="H124">
            <v>0</v>
          </cell>
          <cell r="I124">
            <v>0</v>
          </cell>
          <cell r="J124">
            <v>0</v>
          </cell>
          <cell r="K124">
            <v>0</v>
          </cell>
        </row>
        <row r="125">
          <cell r="B125"/>
          <cell r="C125"/>
          <cell r="D125"/>
          <cell r="E125">
            <v>0</v>
          </cell>
          <cell r="F125"/>
          <cell r="G125"/>
          <cell r="H125">
            <v>0</v>
          </cell>
          <cell r="I125">
            <v>0</v>
          </cell>
          <cell r="J125">
            <v>0</v>
          </cell>
          <cell r="K125">
            <v>0</v>
          </cell>
        </row>
        <row r="126">
          <cell r="B126"/>
          <cell r="C126"/>
          <cell r="D126"/>
          <cell r="E126">
            <v>0</v>
          </cell>
          <cell r="F126"/>
          <cell r="G126"/>
          <cell r="H126">
            <v>0</v>
          </cell>
          <cell r="I126">
            <v>0</v>
          </cell>
          <cell r="J126">
            <v>0</v>
          </cell>
          <cell r="K126">
            <v>0</v>
          </cell>
        </row>
        <row r="127">
          <cell r="B127"/>
          <cell r="C127"/>
          <cell r="D127"/>
          <cell r="E127">
            <v>0</v>
          </cell>
          <cell r="F127"/>
          <cell r="G127"/>
          <cell r="H127">
            <v>0</v>
          </cell>
          <cell r="I127">
            <v>0</v>
          </cell>
          <cell r="J127">
            <v>0</v>
          </cell>
          <cell r="K127">
            <v>0</v>
          </cell>
        </row>
        <row r="128">
          <cell r="B128"/>
          <cell r="C128"/>
          <cell r="D128"/>
          <cell r="E128">
            <v>0</v>
          </cell>
          <cell r="F128"/>
          <cell r="G128"/>
          <cell r="H128">
            <v>0</v>
          </cell>
          <cell r="I128">
            <v>0</v>
          </cell>
          <cell r="J128">
            <v>0</v>
          </cell>
          <cell r="K128">
            <v>0</v>
          </cell>
        </row>
        <row r="129">
          <cell r="B129"/>
          <cell r="C129"/>
          <cell r="D129"/>
          <cell r="E129">
            <v>0</v>
          </cell>
          <cell r="F129"/>
          <cell r="G129"/>
          <cell r="H129">
            <v>0</v>
          </cell>
          <cell r="I129">
            <v>0</v>
          </cell>
          <cell r="J129">
            <v>0</v>
          </cell>
          <cell r="K129">
            <v>0</v>
          </cell>
        </row>
        <row r="130">
          <cell r="B130"/>
          <cell r="C130"/>
          <cell r="D130"/>
          <cell r="E130">
            <v>0</v>
          </cell>
          <cell r="F130"/>
          <cell r="G130"/>
          <cell r="H130">
            <v>0</v>
          </cell>
          <cell r="I130">
            <v>0</v>
          </cell>
          <cell r="J130">
            <v>0</v>
          </cell>
          <cell r="K130">
            <v>0</v>
          </cell>
        </row>
        <row r="131">
          <cell r="B131"/>
          <cell r="C131"/>
          <cell r="D131"/>
          <cell r="E131">
            <v>0</v>
          </cell>
          <cell r="F131"/>
          <cell r="G131"/>
          <cell r="H131">
            <v>0</v>
          </cell>
          <cell r="I131">
            <v>0</v>
          </cell>
          <cell r="J131">
            <v>0</v>
          </cell>
          <cell r="K131">
            <v>0</v>
          </cell>
        </row>
        <row r="132">
          <cell r="B132"/>
          <cell r="C132"/>
          <cell r="D132"/>
          <cell r="E132">
            <v>0</v>
          </cell>
          <cell r="F132"/>
          <cell r="G132"/>
          <cell r="H132">
            <v>0</v>
          </cell>
          <cell r="I132">
            <v>0</v>
          </cell>
          <cell r="J132">
            <v>0</v>
          </cell>
          <cell r="K132">
            <v>0</v>
          </cell>
        </row>
        <row r="133">
          <cell r="B133"/>
          <cell r="C133"/>
          <cell r="D133"/>
          <cell r="E133">
            <v>0</v>
          </cell>
          <cell r="F133"/>
          <cell r="G133"/>
          <cell r="H133">
            <v>0</v>
          </cell>
          <cell r="I133">
            <v>0</v>
          </cell>
          <cell r="J133">
            <v>0</v>
          </cell>
          <cell r="K133">
            <v>0</v>
          </cell>
        </row>
        <row r="134">
          <cell r="B134"/>
          <cell r="C134"/>
          <cell r="D134"/>
          <cell r="E134">
            <v>0</v>
          </cell>
          <cell r="F134"/>
          <cell r="G134"/>
          <cell r="H134">
            <v>0</v>
          </cell>
          <cell r="I134">
            <v>0</v>
          </cell>
          <cell r="J134">
            <v>0</v>
          </cell>
          <cell r="K134">
            <v>0</v>
          </cell>
        </row>
        <row r="135">
          <cell r="B135"/>
          <cell r="C135"/>
          <cell r="D135"/>
          <cell r="E135">
            <v>0</v>
          </cell>
          <cell r="F135"/>
          <cell r="G135"/>
          <cell r="H135">
            <v>0</v>
          </cell>
          <cell r="I135">
            <v>0</v>
          </cell>
          <cell r="J135">
            <v>0</v>
          </cell>
          <cell r="K135">
            <v>0</v>
          </cell>
        </row>
        <row r="136">
          <cell r="B136"/>
          <cell r="C136"/>
          <cell r="D136"/>
          <cell r="E136">
            <v>0</v>
          </cell>
          <cell r="F136"/>
          <cell r="G136"/>
          <cell r="H136">
            <v>0</v>
          </cell>
          <cell r="I136">
            <v>0</v>
          </cell>
          <cell r="J136">
            <v>0</v>
          </cell>
          <cell r="K136">
            <v>0</v>
          </cell>
        </row>
        <row r="137">
          <cell r="B137"/>
          <cell r="C137"/>
          <cell r="D137"/>
          <cell r="E137">
            <v>0</v>
          </cell>
          <cell r="F137"/>
          <cell r="G137"/>
          <cell r="H137">
            <v>0</v>
          </cell>
          <cell r="I137">
            <v>0</v>
          </cell>
          <cell r="J137">
            <v>0</v>
          </cell>
          <cell r="K137">
            <v>0</v>
          </cell>
        </row>
        <row r="138">
          <cell r="B138"/>
          <cell r="C138"/>
          <cell r="D138"/>
          <cell r="E138">
            <v>0</v>
          </cell>
          <cell r="F138"/>
          <cell r="G138"/>
          <cell r="H138">
            <v>0</v>
          </cell>
          <cell r="I138">
            <v>0</v>
          </cell>
          <cell r="J138">
            <v>0</v>
          </cell>
          <cell r="K138">
            <v>0</v>
          </cell>
        </row>
        <row r="139">
          <cell r="B139"/>
          <cell r="C139"/>
          <cell r="D139"/>
          <cell r="E139">
            <v>0</v>
          </cell>
          <cell r="F139"/>
          <cell r="G139"/>
          <cell r="H139">
            <v>0</v>
          </cell>
          <cell r="I139">
            <v>0</v>
          </cell>
          <cell r="J139">
            <v>0</v>
          </cell>
          <cell r="K139">
            <v>0</v>
          </cell>
        </row>
        <row r="140">
          <cell r="B140"/>
          <cell r="C140"/>
          <cell r="D140"/>
          <cell r="E140">
            <v>0</v>
          </cell>
          <cell r="F140"/>
          <cell r="G140"/>
          <cell r="H140">
            <v>0</v>
          </cell>
          <cell r="I140">
            <v>0</v>
          </cell>
          <cell r="J140">
            <v>0</v>
          </cell>
          <cell r="K140">
            <v>0</v>
          </cell>
        </row>
        <row r="141">
          <cell r="B141"/>
          <cell r="C141"/>
          <cell r="D141"/>
          <cell r="E141">
            <v>0</v>
          </cell>
          <cell r="F141"/>
          <cell r="G141"/>
          <cell r="H141">
            <v>0</v>
          </cell>
          <cell r="I141">
            <v>0</v>
          </cell>
          <cell r="J141">
            <v>0</v>
          </cell>
          <cell r="K141">
            <v>0</v>
          </cell>
        </row>
        <row r="142">
          <cell r="B142"/>
          <cell r="C142"/>
          <cell r="D142"/>
          <cell r="E142">
            <v>0</v>
          </cell>
          <cell r="F142"/>
          <cell r="G142"/>
          <cell r="H142">
            <v>0</v>
          </cell>
          <cell r="I142">
            <v>0</v>
          </cell>
          <cell r="J142">
            <v>0</v>
          </cell>
          <cell r="K142">
            <v>0</v>
          </cell>
        </row>
        <row r="143">
          <cell r="B143"/>
          <cell r="C143"/>
          <cell r="D143"/>
          <cell r="E143">
            <v>0</v>
          </cell>
          <cell r="F143"/>
          <cell r="G143"/>
          <cell r="H143">
            <v>0</v>
          </cell>
          <cell r="I143">
            <v>0</v>
          </cell>
          <cell r="J143">
            <v>0</v>
          </cell>
          <cell r="K143">
            <v>0</v>
          </cell>
        </row>
        <row r="144">
          <cell r="B144"/>
          <cell r="C144"/>
          <cell r="D144"/>
          <cell r="E144">
            <v>0</v>
          </cell>
          <cell r="F144"/>
          <cell r="G144"/>
          <cell r="H144">
            <v>0</v>
          </cell>
          <cell r="I144">
            <v>0</v>
          </cell>
          <cell r="J144">
            <v>0</v>
          </cell>
          <cell r="K144">
            <v>0</v>
          </cell>
        </row>
        <row r="145">
          <cell r="B145"/>
          <cell r="C145"/>
          <cell r="D145"/>
          <cell r="E145">
            <v>0</v>
          </cell>
          <cell r="F145"/>
          <cell r="G145"/>
          <cell r="H145">
            <v>0</v>
          </cell>
          <cell r="I145">
            <v>0</v>
          </cell>
          <cell r="J145">
            <v>0</v>
          </cell>
          <cell r="K145">
            <v>0</v>
          </cell>
        </row>
        <row r="146">
          <cell r="B146"/>
          <cell r="C146"/>
          <cell r="D146"/>
          <cell r="E146">
            <v>0</v>
          </cell>
          <cell r="F146"/>
          <cell r="G146"/>
          <cell r="H146">
            <v>0</v>
          </cell>
          <cell r="I146">
            <v>0</v>
          </cell>
          <cell r="J146">
            <v>0</v>
          </cell>
          <cell r="K146">
            <v>0</v>
          </cell>
        </row>
        <row r="147">
          <cell r="B147"/>
          <cell r="C147"/>
          <cell r="D147"/>
          <cell r="E147">
            <v>0</v>
          </cell>
          <cell r="F147"/>
          <cell r="G147"/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B148"/>
          <cell r="C148"/>
          <cell r="D148"/>
          <cell r="E148">
            <v>0</v>
          </cell>
          <cell r="F148"/>
          <cell r="G148"/>
          <cell r="H148">
            <v>0</v>
          </cell>
          <cell r="I148">
            <v>0</v>
          </cell>
          <cell r="J148">
            <v>0</v>
          </cell>
          <cell r="K148">
            <v>0</v>
          </cell>
        </row>
        <row r="149">
          <cell r="B149"/>
          <cell r="C149"/>
          <cell r="D149"/>
          <cell r="E149">
            <v>0</v>
          </cell>
          <cell r="F149"/>
          <cell r="G149"/>
          <cell r="H149">
            <v>0</v>
          </cell>
          <cell r="I149">
            <v>0</v>
          </cell>
          <cell r="J149">
            <v>0</v>
          </cell>
          <cell r="K149">
            <v>0</v>
          </cell>
        </row>
        <row r="150">
          <cell r="B150"/>
          <cell r="C150"/>
          <cell r="D150"/>
          <cell r="E150">
            <v>0</v>
          </cell>
          <cell r="F150"/>
          <cell r="G150"/>
          <cell r="H150">
            <v>0</v>
          </cell>
          <cell r="I150">
            <v>0</v>
          </cell>
          <cell r="J150">
            <v>0</v>
          </cell>
          <cell r="K150">
            <v>0</v>
          </cell>
        </row>
        <row r="151">
          <cell r="B151"/>
          <cell r="C151"/>
          <cell r="D151"/>
          <cell r="E151">
            <v>0</v>
          </cell>
          <cell r="F151"/>
          <cell r="G151"/>
          <cell r="H151">
            <v>0</v>
          </cell>
          <cell r="I151">
            <v>0</v>
          </cell>
          <cell r="J151">
            <v>0</v>
          </cell>
          <cell r="K151">
            <v>0</v>
          </cell>
        </row>
        <row r="152">
          <cell r="B152"/>
          <cell r="C152"/>
          <cell r="D152"/>
          <cell r="E152">
            <v>0</v>
          </cell>
          <cell r="F152"/>
          <cell r="G152"/>
          <cell r="H152">
            <v>0</v>
          </cell>
          <cell r="I152">
            <v>0</v>
          </cell>
          <cell r="J152">
            <v>0</v>
          </cell>
          <cell r="K152">
            <v>0</v>
          </cell>
        </row>
        <row r="153">
          <cell r="B153"/>
          <cell r="C153"/>
          <cell r="D153"/>
          <cell r="E153">
            <v>0</v>
          </cell>
          <cell r="F153"/>
          <cell r="G153"/>
          <cell r="H153">
            <v>0</v>
          </cell>
          <cell r="I153">
            <v>0</v>
          </cell>
          <cell r="J153">
            <v>0</v>
          </cell>
          <cell r="K153">
            <v>0</v>
          </cell>
        </row>
        <row r="154">
          <cell r="B154"/>
          <cell r="C154"/>
          <cell r="D154"/>
          <cell r="E154">
            <v>0</v>
          </cell>
          <cell r="F154"/>
          <cell r="G154"/>
          <cell r="H154">
            <v>0</v>
          </cell>
          <cell r="I154">
            <v>0</v>
          </cell>
          <cell r="J154">
            <v>0</v>
          </cell>
          <cell r="K154">
            <v>0</v>
          </cell>
        </row>
        <row r="155">
          <cell r="B155"/>
          <cell r="C155"/>
          <cell r="D155"/>
          <cell r="E155">
            <v>0</v>
          </cell>
          <cell r="F155"/>
          <cell r="G155"/>
          <cell r="H155">
            <v>0</v>
          </cell>
          <cell r="I155">
            <v>0</v>
          </cell>
          <cell r="J155">
            <v>0</v>
          </cell>
          <cell r="K155">
            <v>0</v>
          </cell>
        </row>
        <row r="156">
          <cell r="B156"/>
          <cell r="C156"/>
          <cell r="D156"/>
          <cell r="E156">
            <v>0</v>
          </cell>
          <cell r="F156"/>
          <cell r="G156"/>
          <cell r="H156">
            <v>0</v>
          </cell>
          <cell r="I156">
            <v>0</v>
          </cell>
          <cell r="J156">
            <v>0</v>
          </cell>
          <cell r="K156">
            <v>0</v>
          </cell>
        </row>
        <row r="157">
          <cell r="B157"/>
          <cell r="C157"/>
          <cell r="D157"/>
          <cell r="E157">
            <v>0</v>
          </cell>
          <cell r="F157"/>
          <cell r="G157"/>
          <cell r="H157">
            <v>0</v>
          </cell>
          <cell r="I157">
            <v>0</v>
          </cell>
          <cell r="J157">
            <v>0</v>
          </cell>
          <cell r="K157">
            <v>0</v>
          </cell>
        </row>
        <row r="158">
          <cell r="B158"/>
          <cell r="C158"/>
          <cell r="D158"/>
          <cell r="E158">
            <v>0</v>
          </cell>
          <cell r="F158"/>
          <cell r="G158"/>
          <cell r="H158">
            <v>0</v>
          </cell>
          <cell r="I158">
            <v>0</v>
          </cell>
          <cell r="J158">
            <v>0</v>
          </cell>
          <cell r="K158">
            <v>0</v>
          </cell>
        </row>
        <row r="159">
          <cell r="B159"/>
          <cell r="C159"/>
          <cell r="D159"/>
          <cell r="E159">
            <v>0</v>
          </cell>
          <cell r="F159"/>
          <cell r="G159"/>
          <cell r="H159">
            <v>0</v>
          </cell>
          <cell r="I159">
            <v>0</v>
          </cell>
          <cell r="J159">
            <v>0</v>
          </cell>
          <cell r="K159">
            <v>0</v>
          </cell>
        </row>
        <row r="160">
          <cell r="B160"/>
          <cell r="C160"/>
          <cell r="D160"/>
          <cell r="E160">
            <v>0</v>
          </cell>
          <cell r="F160"/>
          <cell r="G160"/>
          <cell r="H160">
            <v>0</v>
          </cell>
          <cell r="I160">
            <v>0</v>
          </cell>
          <cell r="J160">
            <v>0</v>
          </cell>
          <cell r="K160">
            <v>0</v>
          </cell>
        </row>
        <row r="161">
          <cell r="B161"/>
          <cell r="C161"/>
          <cell r="D161"/>
          <cell r="E161">
            <v>0</v>
          </cell>
          <cell r="F161"/>
          <cell r="G161"/>
          <cell r="H161">
            <v>0</v>
          </cell>
          <cell r="I161">
            <v>0</v>
          </cell>
          <cell r="J161">
            <v>0</v>
          </cell>
          <cell r="K161">
            <v>0</v>
          </cell>
        </row>
        <row r="162">
          <cell r="B162"/>
          <cell r="C162"/>
          <cell r="D162"/>
          <cell r="E162">
            <v>0</v>
          </cell>
          <cell r="F162"/>
          <cell r="G162"/>
          <cell r="H162">
            <v>0</v>
          </cell>
          <cell r="I162">
            <v>0</v>
          </cell>
          <cell r="J162">
            <v>0</v>
          </cell>
          <cell r="K162">
            <v>0</v>
          </cell>
        </row>
        <row r="163">
          <cell r="B163"/>
          <cell r="C163"/>
          <cell r="D163"/>
          <cell r="E163">
            <v>0</v>
          </cell>
          <cell r="F163"/>
          <cell r="G163"/>
          <cell r="H163">
            <v>0</v>
          </cell>
          <cell r="I163">
            <v>0</v>
          </cell>
          <cell r="J163">
            <v>0</v>
          </cell>
          <cell r="K163">
            <v>0</v>
          </cell>
        </row>
        <row r="164">
          <cell r="B164"/>
          <cell r="C164"/>
          <cell r="D164"/>
          <cell r="E164">
            <v>0</v>
          </cell>
          <cell r="F164"/>
          <cell r="G164"/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B165"/>
          <cell r="C165"/>
          <cell r="D165"/>
          <cell r="E165">
            <v>0</v>
          </cell>
          <cell r="F165"/>
          <cell r="G165"/>
          <cell r="H165">
            <v>0</v>
          </cell>
          <cell r="I165">
            <v>0</v>
          </cell>
          <cell r="J165">
            <v>0</v>
          </cell>
          <cell r="K165">
            <v>0</v>
          </cell>
        </row>
        <row r="166">
          <cell r="B166"/>
          <cell r="C166"/>
          <cell r="D166"/>
          <cell r="E166">
            <v>0</v>
          </cell>
          <cell r="F166"/>
          <cell r="G166"/>
          <cell r="H166">
            <v>0</v>
          </cell>
          <cell r="I166">
            <v>0</v>
          </cell>
          <cell r="J166">
            <v>0</v>
          </cell>
          <cell r="K166">
            <v>0</v>
          </cell>
        </row>
        <row r="167">
          <cell r="B167"/>
          <cell r="C167"/>
          <cell r="D167"/>
          <cell r="E167">
            <v>0</v>
          </cell>
          <cell r="F167"/>
          <cell r="G167"/>
          <cell r="H167">
            <v>0</v>
          </cell>
          <cell r="I167">
            <v>0</v>
          </cell>
          <cell r="J167">
            <v>0</v>
          </cell>
          <cell r="K167">
            <v>0</v>
          </cell>
        </row>
        <row r="168">
          <cell r="B168"/>
          <cell r="C168"/>
          <cell r="D168"/>
          <cell r="E168">
            <v>0</v>
          </cell>
          <cell r="F168"/>
          <cell r="G168"/>
          <cell r="H168">
            <v>0</v>
          </cell>
          <cell r="I168">
            <v>0</v>
          </cell>
          <cell r="J168">
            <v>0</v>
          </cell>
          <cell r="K168">
            <v>0</v>
          </cell>
        </row>
        <row r="169">
          <cell r="B169"/>
          <cell r="C169"/>
          <cell r="D169"/>
          <cell r="E169">
            <v>0</v>
          </cell>
          <cell r="F169"/>
          <cell r="G169"/>
          <cell r="H169">
            <v>0</v>
          </cell>
          <cell r="I169">
            <v>0</v>
          </cell>
          <cell r="J169">
            <v>0</v>
          </cell>
          <cell r="K169">
            <v>0</v>
          </cell>
        </row>
        <row r="170">
          <cell r="B170"/>
          <cell r="C170"/>
          <cell r="D170"/>
          <cell r="E170">
            <v>0</v>
          </cell>
          <cell r="F170"/>
          <cell r="G170"/>
          <cell r="H170">
            <v>0</v>
          </cell>
          <cell r="I170">
            <v>0</v>
          </cell>
          <cell r="J170">
            <v>0</v>
          </cell>
          <cell r="K170">
            <v>0</v>
          </cell>
        </row>
        <row r="171">
          <cell r="B171"/>
          <cell r="C171"/>
          <cell r="D171"/>
          <cell r="E171">
            <v>0</v>
          </cell>
          <cell r="F171"/>
          <cell r="G171"/>
          <cell r="H171">
            <v>0</v>
          </cell>
          <cell r="I171">
            <v>0</v>
          </cell>
          <cell r="J171">
            <v>0</v>
          </cell>
          <cell r="K171">
            <v>0</v>
          </cell>
        </row>
        <row r="172">
          <cell r="B172"/>
          <cell r="C172"/>
          <cell r="D172"/>
          <cell r="E172">
            <v>0</v>
          </cell>
          <cell r="F172"/>
          <cell r="G172"/>
          <cell r="H172">
            <v>0</v>
          </cell>
          <cell r="I172">
            <v>0</v>
          </cell>
          <cell r="J172">
            <v>0</v>
          </cell>
          <cell r="K172">
            <v>0</v>
          </cell>
        </row>
        <row r="173">
          <cell r="B173"/>
          <cell r="C173"/>
          <cell r="D173"/>
          <cell r="E173">
            <v>0</v>
          </cell>
          <cell r="F173"/>
          <cell r="G173"/>
          <cell r="H173">
            <v>0</v>
          </cell>
          <cell r="I173">
            <v>0</v>
          </cell>
          <cell r="J173">
            <v>0</v>
          </cell>
          <cell r="K173">
            <v>0</v>
          </cell>
        </row>
        <row r="174">
          <cell r="B174"/>
          <cell r="C174"/>
          <cell r="D174"/>
          <cell r="E174">
            <v>0</v>
          </cell>
          <cell r="F174"/>
          <cell r="G174"/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B175"/>
          <cell r="C175"/>
          <cell r="D175"/>
          <cell r="E175">
            <v>0</v>
          </cell>
          <cell r="F175"/>
          <cell r="G175"/>
          <cell r="H175">
            <v>0</v>
          </cell>
          <cell r="I175">
            <v>0</v>
          </cell>
          <cell r="J175">
            <v>0</v>
          </cell>
          <cell r="K175">
            <v>0</v>
          </cell>
        </row>
        <row r="176">
          <cell r="B176"/>
          <cell r="C176"/>
          <cell r="D176"/>
          <cell r="E176">
            <v>0</v>
          </cell>
          <cell r="F176"/>
          <cell r="G176"/>
          <cell r="H176">
            <v>0</v>
          </cell>
          <cell r="I176">
            <v>0</v>
          </cell>
          <cell r="J176">
            <v>0</v>
          </cell>
          <cell r="K176">
            <v>0</v>
          </cell>
        </row>
        <row r="177">
          <cell r="B177"/>
          <cell r="C177"/>
          <cell r="D177"/>
          <cell r="E177">
            <v>0</v>
          </cell>
          <cell r="F177"/>
          <cell r="G177"/>
          <cell r="H177">
            <v>0</v>
          </cell>
          <cell r="I177">
            <v>0</v>
          </cell>
          <cell r="J177">
            <v>0</v>
          </cell>
          <cell r="K177">
            <v>0</v>
          </cell>
        </row>
        <row r="178">
          <cell r="B178"/>
          <cell r="C178"/>
          <cell r="D178"/>
          <cell r="E178">
            <v>0</v>
          </cell>
          <cell r="F178"/>
          <cell r="G178"/>
          <cell r="H178">
            <v>0</v>
          </cell>
          <cell r="I178">
            <v>0</v>
          </cell>
          <cell r="J178">
            <v>0</v>
          </cell>
          <cell r="K178">
            <v>0</v>
          </cell>
        </row>
        <row r="179">
          <cell r="B179"/>
          <cell r="C179"/>
          <cell r="D179"/>
          <cell r="E179">
            <v>0</v>
          </cell>
          <cell r="F179"/>
          <cell r="G179"/>
          <cell r="H179">
            <v>0</v>
          </cell>
          <cell r="I179">
            <v>0</v>
          </cell>
          <cell r="J179">
            <v>0</v>
          </cell>
          <cell r="K179">
            <v>0</v>
          </cell>
        </row>
        <row r="180">
          <cell r="B180"/>
          <cell r="C180"/>
          <cell r="D180"/>
          <cell r="E180">
            <v>0</v>
          </cell>
          <cell r="F180"/>
          <cell r="G180"/>
          <cell r="H180">
            <v>0</v>
          </cell>
          <cell r="I180">
            <v>0</v>
          </cell>
          <cell r="J180">
            <v>0</v>
          </cell>
          <cell r="K180">
            <v>0</v>
          </cell>
        </row>
        <row r="181">
          <cell r="B181"/>
          <cell r="C181"/>
          <cell r="D181"/>
          <cell r="E181">
            <v>0</v>
          </cell>
          <cell r="F181"/>
          <cell r="G181"/>
          <cell r="H181">
            <v>0</v>
          </cell>
          <cell r="I181">
            <v>0</v>
          </cell>
          <cell r="J181">
            <v>0</v>
          </cell>
          <cell r="K181">
            <v>0</v>
          </cell>
        </row>
        <row r="182">
          <cell r="B182"/>
          <cell r="C182"/>
          <cell r="D182"/>
          <cell r="E182">
            <v>0</v>
          </cell>
          <cell r="F182"/>
          <cell r="G182"/>
          <cell r="H182">
            <v>0</v>
          </cell>
          <cell r="I182">
            <v>0</v>
          </cell>
          <cell r="J182">
            <v>0</v>
          </cell>
          <cell r="K182">
            <v>0</v>
          </cell>
        </row>
        <row r="183">
          <cell r="B183"/>
          <cell r="C183"/>
          <cell r="D183"/>
          <cell r="E183">
            <v>0</v>
          </cell>
          <cell r="F183"/>
          <cell r="G183"/>
          <cell r="H183">
            <v>0</v>
          </cell>
          <cell r="I183">
            <v>0</v>
          </cell>
          <cell r="J183">
            <v>0</v>
          </cell>
          <cell r="K183">
            <v>0</v>
          </cell>
        </row>
        <row r="184">
          <cell r="B184"/>
          <cell r="C184"/>
          <cell r="D184"/>
          <cell r="E184">
            <v>0</v>
          </cell>
          <cell r="F184"/>
          <cell r="G184"/>
          <cell r="H184">
            <v>0</v>
          </cell>
          <cell r="I184">
            <v>0</v>
          </cell>
          <cell r="J184">
            <v>0</v>
          </cell>
          <cell r="K184">
            <v>0</v>
          </cell>
        </row>
        <row r="185">
          <cell r="B185"/>
          <cell r="C185"/>
          <cell r="D185"/>
          <cell r="E185">
            <v>0</v>
          </cell>
          <cell r="F185"/>
          <cell r="G185"/>
          <cell r="H185">
            <v>0</v>
          </cell>
          <cell r="I185">
            <v>0</v>
          </cell>
          <cell r="J185">
            <v>0</v>
          </cell>
          <cell r="K185">
            <v>0</v>
          </cell>
        </row>
        <row r="186">
          <cell r="B186"/>
          <cell r="C186"/>
          <cell r="D186"/>
          <cell r="E186">
            <v>0</v>
          </cell>
          <cell r="F186"/>
          <cell r="G186"/>
          <cell r="H186">
            <v>0</v>
          </cell>
          <cell r="I186">
            <v>0</v>
          </cell>
          <cell r="J186">
            <v>0</v>
          </cell>
          <cell r="K186">
            <v>0</v>
          </cell>
        </row>
        <row r="187">
          <cell r="B187"/>
          <cell r="C187"/>
          <cell r="D187"/>
          <cell r="E187">
            <v>0</v>
          </cell>
          <cell r="F187"/>
          <cell r="G187"/>
          <cell r="H187">
            <v>0</v>
          </cell>
          <cell r="I187">
            <v>0</v>
          </cell>
          <cell r="J187">
            <v>0</v>
          </cell>
          <cell r="K187">
            <v>0</v>
          </cell>
        </row>
        <row r="188">
          <cell r="B188"/>
          <cell r="C188"/>
          <cell r="D188"/>
          <cell r="E188">
            <v>0</v>
          </cell>
          <cell r="F188"/>
          <cell r="G188"/>
          <cell r="H188">
            <v>0</v>
          </cell>
          <cell r="I188">
            <v>0</v>
          </cell>
          <cell r="J188">
            <v>0</v>
          </cell>
          <cell r="K188">
            <v>0</v>
          </cell>
        </row>
        <row r="189">
          <cell r="B189"/>
          <cell r="C189"/>
          <cell r="D189"/>
          <cell r="E189">
            <v>0</v>
          </cell>
          <cell r="F189"/>
          <cell r="G189"/>
          <cell r="H189">
            <v>0</v>
          </cell>
          <cell r="I189">
            <v>0</v>
          </cell>
          <cell r="J189">
            <v>0</v>
          </cell>
          <cell r="K189">
            <v>0</v>
          </cell>
        </row>
        <row r="190">
          <cell r="B190"/>
          <cell r="C190"/>
          <cell r="D190"/>
          <cell r="E190">
            <v>0</v>
          </cell>
          <cell r="F190"/>
          <cell r="G190"/>
          <cell r="H190">
            <v>0</v>
          </cell>
          <cell r="I190">
            <v>0</v>
          </cell>
          <cell r="J190">
            <v>0</v>
          </cell>
          <cell r="K190">
            <v>0</v>
          </cell>
        </row>
        <row r="191">
          <cell r="B191"/>
          <cell r="C191"/>
          <cell r="D191"/>
          <cell r="E191">
            <v>0</v>
          </cell>
          <cell r="F191"/>
          <cell r="G191"/>
          <cell r="H191">
            <v>0</v>
          </cell>
          <cell r="I191">
            <v>0</v>
          </cell>
          <cell r="J191">
            <v>0</v>
          </cell>
          <cell r="K191">
            <v>0</v>
          </cell>
        </row>
        <row r="192">
          <cell r="B192"/>
          <cell r="C192"/>
          <cell r="D192"/>
          <cell r="E192">
            <v>0</v>
          </cell>
          <cell r="F192"/>
          <cell r="G192"/>
          <cell r="H192">
            <v>0</v>
          </cell>
          <cell r="I192">
            <v>0</v>
          </cell>
          <cell r="J192">
            <v>0</v>
          </cell>
          <cell r="K192">
            <v>0</v>
          </cell>
        </row>
        <row r="193">
          <cell r="B193"/>
          <cell r="C193"/>
          <cell r="D193"/>
          <cell r="E193">
            <v>0</v>
          </cell>
          <cell r="F193"/>
          <cell r="G193"/>
          <cell r="H193">
            <v>0</v>
          </cell>
          <cell r="I193">
            <v>0</v>
          </cell>
          <cell r="J193">
            <v>0</v>
          </cell>
          <cell r="K193">
            <v>0</v>
          </cell>
        </row>
        <row r="194">
          <cell r="B194"/>
          <cell r="C194"/>
          <cell r="D194"/>
          <cell r="E194">
            <v>0</v>
          </cell>
          <cell r="F194"/>
          <cell r="G194"/>
          <cell r="H194">
            <v>0</v>
          </cell>
          <cell r="I194">
            <v>0</v>
          </cell>
          <cell r="J194">
            <v>0</v>
          </cell>
          <cell r="K194">
            <v>0</v>
          </cell>
        </row>
        <row r="195">
          <cell r="B195"/>
          <cell r="C195"/>
          <cell r="D195"/>
          <cell r="E195">
            <v>0</v>
          </cell>
          <cell r="F195"/>
          <cell r="G195"/>
          <cell r="H195">
            <v>0</v>
          </cell>
          <cell r="I195">
            <v>0</v>
          </cell>
          <cell r="J195">
            <v>0</v>
          </cell>
          <cell r="K195">
            <v>0</v>
          </cell>
        </row>
        <row r="196">
          <cell r="B196"/>
          <cell r="C196"/>
          <cell r="D196"/>
          <cell r="E196">
            <v>0</v>
          </cell>
          <cell r="F196"/>
          <cell r="G196"/>
          <cell r="H196">
            <v>0</v>
          </cell>
          <cell r="I196">
            <v>0</v>
          </cell>
          <cell r="J196">
            <v>0</v>
          </cell>
          <cell r="K196">
            <v>0</v>
          </cell>
        </row>
        <row r="197">
          <cell r="B197"/>
          <cell r="C197"/>
          <cell r="D197"/>
          <cell r="E197">
            <v>0</v>
          </cell>
          <cell r="F197"/>
          <cell r="G197"/>
          <cell r="H197">
            <v>0</v>
          </cell>
          <cell r="I197">
            <v>0</v>
          </cell>
          <cell r="J197">
            <v>0</v>
          </cell>
          <cell r="K197">
            <v>0</v>
          </cell>
        </row>
        <row r="198">
          <cell r="B198"/>
          <cell r="C198"/>
          <cell r="D198"/>
          <cell r="E198">
            <v>0</v>
          </cell>
          <cell r="F198"/>
          <cell r="G198"/>
          <cell r="H198">
            <v>0</v>
          </cell>
          <cell r="I198">
            <v>0</v>
          </cell>
          <cell r="J198">
            <v>0</v>
          </cell>
          <cell r="K198">
            <v>0</v>
          </cell>
        </row>
        <row r="199">
          <cell r="B199"/>
          <cell r="C199"/>
          <cell r="D199"/>
          <cell r="E199">
            <v>0</v>
          </cell>
          <cell r="F199"/>
          <cell r="G199"/>
          <cell r="H199">
            <v>0</v>
          </cell>
          <cell r="I199">
            <v>0</v>
          </cell>
          <cell r="J199">
            <v>0</v>
          </cell>
          <cell r="K199">
            <v>0</v>
          </cell>
        </row>
        <row r="200">
          <cell r="B200"/>
          <cell r="C200"/>
          <cell r="D200"/>
          <cell r="E200">
            <v>0</v>
          </cell>
          <cell r="F200"/>
          <cell r="G200"/>
          <cell r="H200">
            <v>0</v>
          </cell>
          <cell r="I200">
            <v>0</v>
          </cell>
          <cell r="J200">
            <v>0</v>
          </cell>
          <cell r="K200">
            <v>0</v>
          </cell>
        </row>
        <row r="201">
          <cell r="B201"/>
          <cell r="C201"/>
          <cell r="D201"/>
          <cell r="E201">
            <v>0</v>
          </cell>
          <cell r="F201"/>
          <cell r="G201"/>
          <cell r="H201">
            <v>0</v>
          </cell>
          <cell r="I201">
            <v>0</v>
          </cell>
          <cell r="J201">
            <v>0</v>
          </cell>
          <cell r="K201">
            <v>0</v>
          </cell>
        </row>
        <row r="202">
          <cell r="B202"/>
          <cell r="C202"/>
          <cell r="D202"/>
          <cell r="E202">
            <v>0</v>
          </cell>
          <cell r="F202"/>
          <cell r="G202"/>
          <cell r="H202">
            <v>0</v>
          </cell>
          <cell r="I202">
            <v>0</v>
          </cell>
          <cell r="J202">
            <v>0</v>
          </cell>
          <cell r="K202">
            <v>0</v>
          </cell>
        </row>
        <row r="203">
          <cell r="B203"/>
          <cell r="C203"/>
          <cell r="D203"/>
          <cell r="E203">
            <v>0</v>
          </cell>
          <cell r="F203"/>
          <cell r="G203"/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B204"/>
          <cell r="C204"/>
          <cell r="D204"/>
          <cell r="E204">
            <v>0</v>
          </cell>
          <cell r="F204"/>
          <cell r="G204"/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B205"/>
          <cell r="C205"/>
          <cell r="D205"/>
          <cell r="E205">
            <v>0</v>
          </cell>
          <cell r="F205"/>
          <cell r="G205"/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B206"/>
          <cell r="C206"/>
          <cell r="D206"/>
          <cell r="E206">
            <v>0</v>
          </cell>
          <cell r="F206"/>
          <cell r="G206"/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B207"/>
          <cell r="C207"/>
          <cell r="D207"/>
          <cell r="E207">
            <v>0</v>
          </cell>
          <cell r="F207"/>
          <cell r="G207"/>
          <cell r="H207">
            <v>0</v>
          </cell>
          <cell r="I207">
            <v>0</v>
          </cell>
          <cell r="J207">
            <v>0</v>
          </cell>
          <cell r="K207">
            <v>0</v>
          </cell>
        </row>
        <row r="208">
          <cell r="B208"/>
          <cell r="C208"/>
          <cell r="D208"/>
          <cell r="E208">
            <v>0</v>
          </cell>
          <cell r="F208"/>
          <cell r="G208"/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B209"/>
          <cell r="C209"/>
          <cell r="D209"/>
          <cell r="E209">
            <v>0</v>
          </cell>
          <cell r="F209"/>
          <cell r="G209"/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B210"/>
          <cell r="C210"/>
          <cell r="D210"/>
          <cell r="E210">
            <v>0</v>
          </cell>
          <cell r="F210"/>
          <cell r="G210"/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B211"/>
          <cell r="C211"/>
          <cell r="D211"/>
          <cell r="E211">
            <v>0</v>
          </cell>
          <cell r="F211"/>
          <cell r="G211"/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B212"/>
          <cell r="C212"/>
          <cell r="D212"/>
          <cell r="E212">
            <v>0</v>
          </cell>
          <cell r="F212"/>
          <cell r="G212"/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B213"/>
          <cell r="C213"/>
          <cell r="D213"/>
          <cell r="E213">
            <v>0</v>
          </cell>
          <cell r="F213"/>
          <cell r="G213"/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B214"/>
          <cell r="C214"/>
          <cell r="D214"/>
          <cell r="E214">
            <v>0</v>
          </cell>
          <cell r="F214"/>
          <cell r="G214"/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B215"/>
          <cell r="C215"/>
          <cell r="D215"/>
          <cell r="E215">
            <v>0</v>
          </cell>
          <cell r="F215"/>
          <cell r="G215"/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B216"/>
          <cell r="C216"/>
          <cell r="D216"/>
          <cell r="E216">
            <v>0</v>
          </cell>
          <cell r="F216"/>
          <cell r="G216"/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B217"/>
          <cell r="C217"/>
          <cell r="D217"/>
          <cell r="E217">
            <v>0</v>
          </cell>
          <cell r="F217"/>
          <cell r="G217"/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B218"/>
          <cell r="C218"/>
          <cell r="D218"/>
          <cell r="E218">
            <v>0</v>
          </cell>
          <cell r="F218"/>
          <cell r="G218"/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B219"/>
          <cell r="C219"/>
          <cell r="D219"/>
          <cell r="E219">
            <v>0</v>
          </cell>
          <cell r="F219"/>
          <cell r="G219"/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B220"/>
          <cell r="C220"/>
          <cell r="D220"/>
          <cell r="E220">
            <v>0</v>
          </cell>
          <cell r="F220"/>
          <cell r="G220"/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B221"/>
          <cell r="C221"/>
          <cell r="D221"/>
          <cell r="E221">
            <v>0</v>
          </cell>
          <cell r="F221"/>
          <cell r="G221"/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B222"/>
          <cell r="C222"/>
          <cell r="D222"/>
          <cell r="E222">
            <v>0</v>
          </cell>
          <cell r="F222"/>
          <cell r="G222"/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B223"/>
          <cell r="C223"/>
          <cell r="D223"/>
          <cell r="E223">
            <v>0</v>
          </cell>
          <cell r="F223"/>
          <cell r="G223"/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B224"/>
          <cell r="C224"/>
          <cell r="D224"/>
          <cell r="E224">
            <v>0</v>
          </cell>
          <cell r="F224"/>
          <cell r="G224"/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B225"/>
          <cell r="C225"/>
          <cell r="D225"/>
          <cell r="E225">
            <v>0</v>
          </cell>
          <cell r="F225"/>
          <cell r="G225"/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B226"/>
          <cell r="C226"/>
          <cell r="D226"/>
          <cell r="E226">
            <v>0</v>
          </cell>
          <cell r="F226"/>
          <cell r="G226"/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B227"/>
          <cell r="C227"/>
          <cell r="D227"/>
          <cell r="E227">
            <v>0</v>
          </cell>
          <cell r="F227"/>
          <cell r="G227"/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B228"/>
          <cell r="C228"/>
          <cell r="D228"/>
          <cell r="E228">
            <v>0</v>
          </cell>
          <cell r="F228"/>
          <cell r="G228"/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B229"/>
          <cell r="C229"/>
          <cell r="D229"/>
          <cell r="E229">
            <v>0</v>
          </cell>
          <cell r="F229"/>
          <cell r="G229"/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B230"/>
          <cell r="C230"/>
          <cell r="D230"/>
          <cell r="E230">
            <v>0</v>
          </cell>
          <cell r="F230"/>
          <cell r="G230"/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B231"/>
          <cell r="C231"/>
          <cell r="D231"/>
          <cell r="E231">
            <v>0</v>
          </cell>
          <cell r="F231"/>
          <cell r="G231"/>
          <cell r="H231">
            <v>0</v>
          </cell>
          <cell r="I231">
            <v>0</v>
          </cell>
          <cell r="J231">
            <v>0</v>
          </cell>
          <cell r="K231">
            <v>0</v>
          </cell>
        </row>
        <row r="232">
          <cell r="B232"/>
          <cell r="C232"/>
          <cell r="D232"/>
          <cell r="E232">
            <v>0</v>
          </cell>
          <cell r="F232"/>
          <cell r="G232"/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B233"/>
          <cell r="C233"/>
          <cell r="D233"/>
          <cell r="E233">
            <v>0</v>
          </cell>
          <cell r="F233"/>
          <cell r="G233"/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B234"/>
          <cell r="C234"/>
          <cell r="D234"/>
          <cell r="E234">
            <v>0</v>
          </cell>
          <cell r="F234"/>
          <cell r="G234"/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B235"/>
          <cell r="C235"/>
          <cell r="D235"/>
          <cell r="E235">
            <v>0</v>
          </cell>
          <cell r="F235"/>
          <cell r="G235"/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B236"/>
          <cell r="C236"/>
          <cell r="D236"/>
          <cell r="E236">
            <v>0</v>
          </cell>
          <cell r="F236"/>
          <cell r="G236"/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B237"/>
          <cell r="C237"/>
          <cell r="D237"/>
          <cell r="E237">
            <v>0</v>
          </cell>
          <cell r="F237"/>
          <cell r="G237"/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B238"/>
          <cell r="C238"/>
          <cell r="D238"/>
          <cell r="E238">
            <v>0</v>
          </cell>
          <cell r="F238"/>
          <cell r="G238"/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B239"/>
          <cell r="C239"/>
          <cell r="D239"/>
          <cell r="E239">
            <v>0</v>
          </cell>
          <cell r="F239"/>
          <cell r="G239"/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B240"/>
          <cell r="C240"/>
          <cell r="D240"/>
          <cell r="E240">
            <v>0</v>
          </cell>
          <cell r="F240"/>
          <cell r="G240"/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B241"/>
          <cell r="C241"/>
          <cell r="D241"/>
          <cell r="E241">
            <v>0</v>
          </cell>
          <cell r="F241"/>
          <cell r="G241"/>
          <cell r="H241">
            <v>0</v>
          </cell>
          <cell r="I241">
            <v>0</v>
          </cell>
          <cell r="J241">
            <v>0</v>
          </cell>
          <cell r="K241">
            <v>0</v>
          </cell>
        </row>
        <row r="242">
          <cell r="B242"/>
          <cell r="C242"/>
          <cell r="D242"/>
          <cell r="E242">
            <v>0</v>
          </cell>
          <cell r="F242"/>
          <cell r="G242"/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B243"/>
          <cell r="C243"/>
          <cell r="D243"/>
          <cell r="E243">
            <v>0</v>
          </cell>
          <cell r="F243"/>
          <cell r="G243"/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B244"/>
          <cell r="C244"/>
          <cell r="D244"/>
          <cell r="E244">
            <v>0</v>
          </cell>
          <cell r="F244"/>
          <cell r="G244"/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B245"/>
          <cell r="C245"/>
          <cell r="D245"/>
          <cell r="E245">
            <v>0</v>
          </cell>
          <cell r="F245"/>
          <cell r="G245"/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B246"/>
          <cell r="C246"/>
          <cell r="D246"/>
          <cell r="E246">
            <v>0</v>
          </cell>
          <cell r="F246"/>
          <cell r="G246"/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B247"/>
          <cell r="C247"/>
          <cell r="D247"/>
          <cell r="E247">
            <v>0</v>
          </cell>
          <cell r="F247"/>
          <cell r="G247"/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B248"/>
          <cell r="C248"/>
          <cell r="D248"/>
          <cell r="E248">
            <v>0</v>
          </cell>
          <cell r="F248"/>
          <cell r="G248"/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B249"/>
          <cell r="C249"/>
          <cell r="D249"/>
          <cell r="E249">
            <v>0</v>
          </cell>
          <cell r="F249"/>
          <cell r="G249"/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B250"/>
          <cell r="C250"/>
          <cell r="D250"/>
          <cell r="E250">
            <v>0</v>
          </cell>
          <cell r="F250"/>
          <cell r="G250"/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B251"/>
          <cell r="C251"/>
          <cell r="D251"/>
          <cell r="E251">
            <v>0</v>
          </cell>
          <cell r="F251"/>
          <cell r="G251"/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B252"/>
          <cell r="C252"/>
          <cell r="D252"/>
          <cell r="E252">
            <v>0</v>
          </cell>
          <cell r="F252"/>
          <cell r="G252"/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B253"/>
          <cell r="C253"/>
          <cell r="D253"/>
          <cell r="E253">
            <v>0</v>
          </cell>
          <cell r="F253"/>
          <cell r="G253"/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B254"/>
          <cell r="C254"/>
          <cell r="D254"/>
          <cell r="E254">
            <v>0</v>
          </cell>
          <cell r="F254"/>
          <cell r="G254"/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B255"/>
          <cell r="C255"/>
          <cell r="D255"/>
          <cell r="E255">
            <v>0</v>
          </cell>
          <cell r="F255"/>
          <cell r="G255"/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B256"/>
          <cell r="C256"/>
          <cell r="D256"/>
          <cell r="E256">
            <v>0</v>
          </cell>
          <cell r="F256"/>
          <cell r="G256"/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B257"/>
          <cell r="C257"/>
          <cell r="D257"/>
          <cell r="E257">
            <v>0</v>
          </cell>
          <cell r="F257"/>
          <cell r="G257"/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B258"/>
          <cell r="C258"/>
          <cell r="D258"/>
          <cell r="E258">
            <v>0</v>
          </cell>
          <cell r="F258"/>
          <cell r="G258"/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B259"/>
          <cell r="C259"/>
          <cell r="D259"/>
          <cell r="E259">
            <v>0</v>
          </cell>
          <cell r="F259"/>
          <cell r="G259"/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B260"/>
          <cell r="C260"/>
          <cell r="D260"/>
          <cell r="E260">
            <v>0</v>
          </cell>
          <cell r="F260"/>
          <cell r="G260"/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B261"/>
          <cell r="C261"/>
          <cell r="D261"/>
          <cell r="E261">
            <v>0</v>
          </cell>
          <cell r="F261"/>
          <cell r="G261"/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B262"/>
          <cell r="C262"/>
          <cell r="D262"/>
          <cell r="E262">
            <v>0</v>
          </cell>
          <cell r="F262"/>
          <cell r="G262"/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B263"/>
          <cell r="C263"/>
          <cell r="D263"/>
          <cell r="E263">
            <v>0</v>
          </cell>
          <cell r="F263"/>
          <cell r="G263"/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B264"/>
          <cell r="C264"/>
          <cell r="D264"/>
          <cell r="E264">
            <v>0</v>
          </cell>
          <cell r="F264"/>
          <cell r="G264"/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B265"/>
          <cell r="C265"/>
          <cell r="D265"/>
          <cell r="E265">
            <v>0</v>
          </cell>
          <cell r="F265"/>
          <cell r="G265"/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B266"/>
          <cell r="C266"/>
          <cell r="D266"/>
          <cell r="E266">
            <v>0</v>
          </cell>
          <cell r="F266"/>
          <cell r="G266"/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B267"/>
          <cell r="C267"/>
          <cell r="D267"/>
          <cell r="E267">
            <v>0</v>
          </cell>
          <cell r="F267"/>
          <cell r="G267"/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B268"/>
          <cell r="C268"/>
          <cell r="D268"/>
          <cell r="E268">
            <v>0</v>
          </cell>
          <cell r="F268"/>
          <cell r="G268"/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B269"/>
          <cell r="C269"/>
          <cell r="D269"/>
          <cell r="E269">
            <v>0</v>
          </cell>
          <cell r="F269"/>
          <cell r="G269"/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B270"/>
          <cell r="C270"/>
          <cell r="D270"/>
          <cell r="E270">
            <v>0</v>
          </cell>
          <cell r="F270"/>
          <cell r="G270"/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B271"/>
          <cell r="C271"/>
          <cell r="D271"/>
          <cell r="E271">
            <v>0</v>
          </cell>
          <cell r="F271"/>
          <cell r="G271"/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B272"/>
          <cell r="C272"/>
          <cell r="D272"/>
          <cell r="E272">
            <v>0</v>
          </cell>
          <cell r="F272"/>
          <cell r="G272"/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B273"/>
          <cell r="C273"/>
          <cell r="D273"/>
          <cell r="E273">
            <v>0</v>
          </cell>
          <cell r="F273"/>
          <cell r="G273"/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B274"/>
          <cell r="C274"/>
          <cell r="D274"/>
          <cell r="E274">
            <v>0</v>
          </cell>
          <cell r="F274"/>
          <cell r="G274"/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B275"/>
          <cell r="C275"/>
          <cell r="D275"/>
          <cell r="E275">
            <v>0</v>
          </cell>
          <cell r="F275"/>
          <cell r="G275"/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B276"/>
          <cell r="C276"/>
          <cell r="D276"/>
          <cell r="E276">
            <v>0</v>
          </cell>
          <cell r="F276"/>
          <cell r="G276"/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B277"/>
          <cell r="C277"/>
          <cell r="D277"/>
          <cell r="E277">
            <v>0</v>
          </cell>
          <cell r="F277"/>
          <cell r="G277"/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B278"/>
          <cell r="C278"/>
          <cell r="D278"/>
          <cell r="E278">
            <v>0</v>
          </cell>
          <cell r="F278"/>
          <cell r="G278"/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B279"/>
          <cell r="C279"/>
          <cell r="D279"/>
          <cell r="E279">
            <v>0</v>
          </cell>
          <cell r="F279"/>
          <cell r="G279"/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B280"/>
          <cell r="C280"/>
          <cell r="D280"/>
          <cell r="E280">
            <v>0</v>
          </cell>
          <cell r="F280"/>
          <cell r="G280"/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B281"/>
          <cell r="C281"/>
          <cell r="D281"/>
          <cell r="E281">
            <v>0</v>
          </cell>
          <cell r="F281"/>
          <cell r="G281"/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B282"/>
          <cell r="C282"/>
          <cell r="D282"/>
          <cell r="E282">
            <v>0</v>
          </cell>
          <cell r="F282"/>
          <cell r="G282"/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B283"/>
          <cell r="C283"/>
          <cell r="D283"/>
          <cell r="E283">
            <v>0</v>
          </cell>
          <cell r="F283"/>
          <cell r="G283"/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B284"/>
          <cell r="C284"/>
          <cell r="D284"/>
          <cell r="E284">
            <v>0</v>
          </cell>
          <cell r="F284"/>
          <cell r="G284"/>
          <cell r="H284">
            <v>0</v>
          </cell>
          <cell r="I284">
            <v>0</v>
          </cell>
          <cell r="J284">
            <v>0</v>
          </cell>
          <cell r="K284">
            <v>0</v>
          </cell>
        </row>
        <row r="285">
          <cell r="B285"/>
          <cell r="C285"/>
          <cell r="D285"/>
          <cell r="E285">
            <v>0</v>
          </cell>
          <cell r="F285"/>
          <cell r="G285"/>
          <cell r="H285">
            <v>0</v>
          </cell>
          <cell r="I285">
            <v>0</v>
          </cell>
          <cell r="J285">
            <v>0</v>
          </cell>
          <cell r="K285">
            <v>0</v>
          </cell>
        </row>
        <row r="286">
          <cell r="B286"/>
          <cell r="C286"/>
          <cell r="D286"/>
          <cell r="E286">
            <v>0</v>
          </cell>
          <cell r="F286"/>
          <cell r="G286"/>
          <cell r="H286">
            <v>0</v>
          </cell>
          <cell r="I286">
            <v>0</v>
          </cell>
          <cell r="J286">
            <v>0</v>
          </cell>
          <cell r="K286">
            <v>0</v>
          </cell>
        </row>
        <row r="287">
          <cell r="B287"/>
          <cell r="C287"/>
          <cell r="D287"/>
          <cell r="E287">
            <v>0</v>
          </cell>
          <cell r="F287"/>
          <cell r="G287"/>
          <cell r="H287">
            <v>0</v>
          </cell>
          <cell r="I287">
            <v>0</v>
          </cell>
          <cell r="J287">
            <v>0</v>
          </cell>
          <cell r="K287">
            <v>0</v>
          </cell>
        </row>
        <row r="288">
          <cell r="B288"/>
          <cell r="C288"/>
          <cell r="D288"/>
          <cell r="E288">
            <v>0</v>
          </cell>
          <cell r="F288"/>
          <cell r="G288"/>
          <cell r="H288">
            <v>0</v>
          </cell>
          <cell r="I288">
            <v>0</v>
          </cell>
          <cell r="J288">
            <v>0</v>
          </cell>
          <cell r="K288">
            <v>0</v>
          </cell>
        </row>
        <row r="289">
          <cell r="B289"/>
          <cell r="C289"/>
          <cell r="D289"/>
          <cell r="E289">
            <v>0</v>
          </cell>
          <cell r="F289"/>
          <cell r="G289"/>
          <cell r="H289">
            <v>0</v>
          </cell>
          <cell r="I289">
            <v>0</v>
          </cell>
          <cell r="J289">
            <v>0</v>
          </cell>
          <cell r="K289">
            <v>0</v>
          </cell>
        </row>
        <row r="290">
          <cell r="B290"/>
          <cell r="C290"/>
          <cell r="D290"/>
          <cell r="E290">
            <v>0</v>
          </cell>
          <cell r="F290"/>
          <cell r="G290"/>
          <cell r="H290">
            <v>0</v>
          </cell>
          <cell r="I290">
            <v>0</v>
          </cell>
          <cell r="J290">
            <v>0</v>
          </cell>
          <cell r="K290">
            <v>0</v>
          </cell>
        </row>
        <row r="291">
          <cell r="B291"/>
          <cell r="C291"/>
          <cell r="D291"/>
          <cell r="E291">
            <v>0</v>
          </cell>
          <cell r="F291"/>
          <cell r="G291"/>
          <cell r="H291">
            <v>0</v>
          </cell>
          <cell r="I291">
            <v>0</v>
          </cell>
          <cell r="J291">
            <v>0</v>
          </cell>
          <cell r="K291">
            <v>0</v>
          </cell>
        </row>
        <row r="292">
          <cell r="B292"/>
          <cell r="C292"/>
          <cell r="D292"/>
          <cell r="E292">
            <v>0</v>
          </cell>
          <cell r="F292"/>
          <cell r="G292"/>
          <cell r="H292">
            <v>0</v>
          </cell>
          <cell r="I292">
            <v>0</v>
          </cell>
          <cell r="J292">
            <v>0</v>
          </cell>
          <cell r="K292">
            <v>0</v>
          </cell>
        </row>
        <row r="293">
          <cell r="B293"/>
          <cell r="C293"/>
          <cell r="D293"/>
          <cell r="E293">
            <v>0</v>
          </cell>
          <cell r="F293"/>
          <cell r="G293"/>
          <cell r="H293">
            <v>0</v>
          </cell>
          <cell r="I293">
            <v>0</v>
          </cell>
          <cell r="J293">
            <v>0</v>
          </cell>
          <cell r="K293">
            <v>0</v>
          </cell>
        </row>
        <row r="294">
          <cell r="B294"/>
          <cell r="C294"/>
          <cell r="D294"/>
          <cell r="E294">
            <v>0</v>
          </cell>
          <cell r="F294"/>
          <cell r="G294"/>
          <cell r="H294">
            <v>0</v>
          </cell>
          <cell r="I294">
            <v>0</v>
          </cell>
          <cell r="J294">
            <v>0</v>
          </cell>
          <cell r="K294">
            <v>0</v>
          </cell>
        </row>
        <row r="295">
          <cell r="B295"/>
          <cell r="C295"/>
          <cell r="D295"/>
          <cell r="E295">
            <v>0</v>
          </cell>
          <cell r="F295"/>
          <cell r="G295"/>
          <cell r="H295">
            <v>0</v>
          </cell>
          <cell r="I295">
            <v>0</v>
          </cell>
          <cell r="J295">
            <v>0</v>
          </cell>
          <cell r="K295">
            <v>0</v>
          </cell>
        </row>
        <row r="296">
          <cell r="B296"/>
          <cell r="C296"/>
          <cell r="D296"/>
          <cell r="E296">
            <v>0</v>
          </cell>
          <cell r="F296"/>
          <cell r="G296"/>
          <cell r="H296">
            <v>0</v>
          </cell>
          <cell r="I296">
            <v>0</v>
          </cell>
          <cell r="J296">
            <v>0</v>
          </cell>
          <cell r="K296">
            <v>0</v>
          </cell>
        </row>
        <row r="297">
          <cell r="B297"/>
          <cell r="C297"/>
          <cell r="D297"/>
          <cell r="E297">
            <v>0</v>
          </cell>
          <cell r="F297"/>
          <cell r="G297"/>
          <cell r="H297">
            <v>0</v>
          </cell>
          <cell r="I297">
            <v>0</v>
          </cell>
          <cell r="J297">
            <v>0</v>
          </cell>
          <cell r="K297">
            <v>0</v>
          </cell>
        </row>
        <row r="298">
          <cell r="B298"/>
          <cell r="C298"/>
          <cell r="D298"/>
          <cell r="E298">
            <v>0</v>
          </cell>
          <cell r="F298"/>
          <cell r="G298"/>
          <cell r="H298">
            <v>0</v>
          </cell>
          <cell r="I298">
            <v>0</v>
          </cell>
          <cell r="J298">
            <v>0</v>
          </cell>
          <cell r="K298">
            <v>0</v>
          </cell>
        </row>
        <row r="299">
          <cell r="B299"/>
          <cell r="C299"/>
          <cell r="D299"/>
          <cell r="E299">
            <v>0</v>
          </cell>
          <cell r="F299"/>
          <cell r="G299"/>
          <cell r="H299">
            <v>0</v>
          </cell>
          <cell r="I299">
            <v>0</v>
          </cell>
          <cell r="J299">
            <v>0</v>
          </cell>
          <cell r="K299">
            <v>0</v>
          </cell>
        </row>
        <row r="300">
          <cell r="B300"/>
          <cell r="C300"/>
          <cell r="D300"/>
          <cell r="E300">
            <v>0</v>
          </cell>
          <cell r="F300"/>
          <cell r="G300"/>
          <cell r="H300">
            <v>0</v>
          </cell>
          <cell r="I300">
            <v>0</v>
          </cell>
          <cell r="J300">
            <v>0</v>
          </cell>
          <cell r="K300">
            <v>0</v>
          </cell>
        </row>
        <row r="301">
          <cell r="B301"/>
          <cell r="C301"/>
          <cell r="D301"/>
          <cell r="E301">
            <v>0</v>
          </cell>
          <cell r="F301"/>
          <cell r="G301"/>
          <cell r="H301">
            <v>0</v>
          </cell>
          <cell r="I301">
            <v>0</v>
          </cell>
          <cell r="J301">
            <v>0</v>
          </cell>
          <cell r="K301">
            <v>0</v>
          </cell>
        </row>
        <row r="302">
          <cell r="B302"/>
          <cell r="C302"/>
          <cell r="D302"/>
          <cell r="E302">
            <v>0</v>
          </cell>
          <cell r="F302"/>
          <cell r="G302"/>
          <cell r="H302">
            <v>0</v>
          </cell>
          <cell r="I302">
            <v>0</v>
          </cell>
          <cell r="J302">
            <v>0</v>
          </cell>
          <cell r="K302">
            <v>0</v>
          </cell>
        </row>
        <row r="303">
          <cell r="B303"/>
          <cell r="C303"/>
          <cell r="D303"/>
          <cell r="E303">
            <v>0</v>
          </cell>
          <cell r="F303"/>
          <cell r="G303"/>
          <cell r="H303">
            <v>0</v>
          </cell>
          <cell r="I303">
            <v>0</v>
          </cell>
          <cell r="J303">
            <v>0</v>
          </cell>
          <cell r="K303">
            <v>0</v>
          </cell>
        </row>
        <row r="304">
          <cell r="B304"/>
          <cell r="C304"/>
          <cell r="D304"/>
          <cell r="E304">
            <v>0</v>
          </cell>
          <cell r="F304"/>
          <cell r="G304"/>
          <cell r="H304">
            <v>0</v>
          </cell>
          <cell r="I304">
            <v>0</v>
          </cell>
          <cell r="J304">
            <v>0</v>
          </cell>
          <cell r="K304">
            <v>0</v>
          </cell>
        </row>
        <row r="305">
          <cell r="B305"/>
          <cell r="C305"/>
          <cell r="D305"/>
          <cell r="E305">
            <v>0</v>
          </cell>
          <cell r="F305"/>
          <cell r="G305"/>
          <cell r="H305">
            <v>0</v>
          </cell>
          <cell r="I305">
            <v>0</v>
          </cell>
          <cell r="J305">
            <v>0</v>
          </cell>
          <cell r="K305">
            <v>0</v>
          </cell>
        </row>
        <row r="306">
          <cell r="B306"/>
          <cell r="C306"/>
          <cell r="D306"/>
          <cell r="E306">
            <v>0</v>
          </cell>
          <cell r="F306"/>
          <cell r="G306"/>
          <cell r="H306">
            <v>0</v>
          </cell>
          <cell r="I306">
            <v>0</v>
          </cell>
          <cell r="J306">
            <v>0</v>
          </cell>
          <cell r="K306">
            <v>0</v>
          </cell>
        </row>
        <row r="307">
          <cell r="B307"/>
          <cell r="C307"/>
          <cell r="D307"/>
          <cell r="E307">
            <v>0</v>
          </cell>
          <cell r="F307"/>
          <cell r="G307"/>
          <cell r="H307">
            <v>0</v>
          </cell>
          <cell r="I307">
            <v>0</v>
          </cell>
          <cell r="J307">
            <v>0</v>
          </cell>
          <cell r="K307">
            <v>0</v>
          </cell>
        </row>
        <row r="308">
          <cell r="B308"/>
          <cell r="C308"/>
          <cell r="D308"/>
          <cell r="E308">
            <v>0</v>
          </cell>
          <cell r="F308"/>
          <cell r="G308"/>
          <cell r="H308">
            <v>0</v>
          </cell>
          <cell r="I308">
            <v>0</v>
          </cell>
          <cell r="J308">
            <v>0</v>
          </cell>
          <cell r="K308">
            <v>0</v>
          </cell>
        </row>
        <row r="309">
          <cell r="B309"/>
          <cell r="C309"/>
          <cell r="D309"/>
          <cell r="E309">
            <v>0</v>
          </cell>
          <cell r="F309"/>
          <cell r="G309"/>
          <cell r="H309">
            <v>0</v>
          </cell>
          <cell r="I309">
            <v>0</v>
          </cell>
          <cell r="J309">
            <v>0</v>
          </cell>
          <cell r="K309">
            <v>0</v>
          </cell>
        </row>
        <row r="310">
          <cell r="B310"/>
          <cell r="C310"/>
          <cell r="D310"/>
          <cell r="E310">
            <v>0</v>
          </cell>
          <cell r="F310"/>
          <cell r="G310"/>
          <cell r="H310">
            <v>0</v>
          </cell>
          <cell r="I310">
            <v>0</v>
          </cell>
          <cell r="J310">
            <v>0</v>
          </cell>
          <cell r="K310">
            <v>0</v>
          </cell>
        </row>
        <row r="311">
          <cell r="B311"/>
          <cell r="C311"/>
          <cell r="D311"/>
          <cell r="E311">
            <v>0</v>
          </cell>
          <cell r="F311"/>
          <cell r="G311"/>
          <cell r="H311">
            <v>0</v>
          </cell>
          <cell r="I311">
            <v>0</v>
          </cell>
          <cell r="J311">
            <v>0</v>
          </cell>
          <cell r="K311">
            <v>0</v>
          </cell>
        </row>
        <row r="312">
          <cell r="B312"/>
          <cell r="C312"/>
          <cell r="D312"/>
          <cell r="E312">
            <v>0</v>
          </cell>
          <cell r="F312"/>
          <cell r="G312"/>
          <cell r="H312">
            <v>0</v>
          </cell>
          <cell r="I312">
            <v>0</v>
          </cell>
          <cell r="J312">
            <v>0</v>
          </cell>
          <cell r="K312">
            <v>0</v>
          </cell>
        </row>
        <row r="313">
          <cell r="B313"/>
          <cell r="C313"/>
          <cell r="D313"/>
          <cell r="E313">
            <v>0</v>
          </cell>
          <cell r="F313"/>
          <cell r="G313"/>
          <cell r="H313">
            <v>0</v>
          </cell>
          <cell r="I313">
            <v>0</v>
          </cell>
          <cell r="J313">
            <v>0</v>
          </cell>
          <cell r="K313">
            <v>0</v>
          </cell>
        </row>
        <row r="314">
          <cell r="B314"/>
          <cell r="C314"/>
          <cell r="D314"/>
          <cell r="E314">
            <v>0</v>
          </cell>
          <cell r="F314"/>
          <cell r="G314"/>
          <cell r="H314">
            <v>0</v>
          </cell>
          <cell r="I314">
            <v>0</v>
          </cell>
          <cell r="J314">
            <v>0</v>
          </cell>
          <cell r="K314">
            <v>0</v>
          </cell>
        </row>
        <row r="315">
          <cell r="B315"/>
          <cell r="C315"/>
          <cell r="D315"/>
          <cell r="E315">
            <v>0</v>
          </cell>
          <cell r="F315"/>
          <cell r="G315"/>
          <cell r="H315">
            <v>0</v>
          </cell>
          <cell r="I315">
            <v>0</v>
          </cell>
          <cell r="J315">
            <v>0</v>
          </cell>
          <cell r="K315">
            <v>0</v>
          </cell>
        </row>
        <row r="316">
          <cell r="B316"/>
          <cell r="C316"/>
          <cell r="D316"/>
          <cell r="E316">
            <v>0</v>
          </cell>
          <cell r="F316"/>
          <cell r="G316"/>
          <cell r="H316">
            <v>0</v>
          </cell>
          <cell r="I316">
            <v>0</v>
          </cell>
          <cell r="J316">
            <v>0</v>
          </cell>
          <cell r="K316">
            <v>0</v>
          </cell>
        </row>
        <row r="317">
          <cell r="B317"/>
          <cell r="C317"/>
          <cell r="D317"/>
          <cell r="E317">
            <v>0</v>
          </cell>
          <cell r="F317"/>
          <cell r="G317"/>
          <cell r="H317">
            <v>0</v>
          </cell>
          <cell r="I317">
            <v>0</v>
          </cell>
          <cell r="J317">
            <v>0</v>
          </cell>
          <cell r="K317">
            <v>0</v>
          </cell>
        </row>
        <row r="318">
          <cell r="B318"/>
          <cell r="C318"/>
          <cell r="D318"/>
          <cell r="E318">
            <v>0</v>
          </cell>
          <cell r="F318"/>
          <cell r="G318"/>
          <cell r="H318">
            <v>0</v>
          </cell>
          <cell r="I318">
            <v>0</v>
          </cell>
          <cell r="J318">
            <v>0</v>
          </cell>
          <cell r="K318">
            <v>0</v>
          </cell>
        </row>
        <row r="319">
          <cell r="B319"/>
          <cell r="C319"/>
          <cell r="D319"/>
          <cell r="E319">
            <v>0</v>
          </cell>
          <cell r="F319"/>
          <cell r="G319"/>
          <cell r="H319">
            <v>0</v>
          </cell>
          <cell r="I319">
            <v>0</v>
          </cell>
          <cell r="J319">
            <v>0</v>
          </cell>
          <cell r="K319">
            <v>0</v>
          </cell>
        </row>
        <row r="320">
          <cell r="B320"/>
          <cell r="C320"/>
          <cell r="D320"/>
          <cell r="E320">
            <v>0</v>
          </cell>
          <cell r="F320"/>
          <cell r="G320"/>
          <cell r="H320">
            <v>0</v>
          </cell>
          <cell r="I320">
            <v>0</v>
          </cell>
          <cell r="J320">
            <v>0</v>
          </cell>
          <cell r="K320">
            <v>0</v>
          </cell>
        </row>
        <row r="321">
          <cell r="B321"/>
          <cell r="C321"/>
          <cell r="D321"/>
          <cell r="E321">
            <v>0</v>
          </cell>
          <cell r="F321"/>
          <cell r="G321"/>
          <cell r="H321">
            <v>0</v>
          </cell>
          <cell r="I321">
            <v>0</v>
          </cell>
          <cell r="J321">
            <v>0</v>
          </cell>
          <cell r="K321">
            <v>0</v>
          </cell>
        </row>
        <row r="322">
          <cell r="B322"/>
          <cell r="C322"/>
          <cell r="D322"/>
          <cell r="E322">
            <v>0</v>
          </cell>
          <cell r="F322"/>
          <cell r="G322"/>
          <cell r="H322">
            <v>0</v>
          </cell>
          <cell r="I322">
            <v>0</v>
          </cell>
          <cell r="J322">
            <v>0</v>
          </cell>
          <cell r="K322">
            <v>0</v>
          </cell>
        </row>
        <row r="323">
          <cell r="B323"/>
          <cell r="C323"/>
          <cell r="D323"/>
          <cell r="E323">
            <v>0</v>
          </cell>
          <cell r="F323"/>
          <cell r="G323"/>
          <cell r="H323">
            <v>0</v>
          </cell>
          <cell r="I323">
            <v>0</v>
          </cell>
          <cell r="J323">
            <v>0</v>
          </cell>
          <cell r="K323">
            <v>0</v>
          </cell>
        </row>
        <row r="324">
          <cell r="B324"/>
          <cell r="C324"/>
          <cell r="D324"/>
          <cell r="E324">
            <v>0</v>
          </cell>
          <cell r="F324"/>
          <cell r="G324"/>
          <cell r="H324">
            <v>0</v>
          </cell>
          <cell r="I324">
            <v>0</v>
          </cell>
          <cell r="J324">
            <v>0</v>
          </cell>
          <cell r="K324">
            <v>0</v>
          </cell>
        </row>
        <row r="325">
          <cell r="B325"/>
          <cell r="C325"/>
          <cell r="D325"/>
          <cell r="E325">
            <v>0</v>
          </cell>
          <cell r="F325"/>
          <cell r="G325"/>
          <cell r="H325">
            <v>0</v>
          </cell>
          <cell r="I325">
            <v>0</v>
          </cell>
          <cell r="J325">
            <v>0</v>
          </cell>
          <cell r="K325">
            <v>0</v>
          </cell>
        </row>
        <row r="326">
          <cell r="B326"/>
          <cell r="C326"/>
          <cell r="D326"/>
          <cell r="E326">
            <v>0</v>
          </cell>
          <cell r="F326"/>
          <cell r="G326"/>
          <cell r="H326">
            <v>0</v>
          </cell>
          <cell r="I326">
            <v>0</v>
          </cell>
          <cell r="J326">
            <v>0</v>
          </cell>
          <cell r="K326">
            <v>0</v>
          </cell>
        </row>
        <row r="327">
          <cell r="B327"/>
          <cell r="C327"/>
          <cell r="D327"/>
          <cell r="E327">
            <v>0</v>
          </cell>
          <cell r="F327"/>
          <cell r="G327"/>
          <cell r="H327">
            <v>0</v>
          </cell>
          <cell r="I327">
            <v>0</v>
          </cell>
          <cell r="J327">
            <v>0</v>
          </cell>
          <cell r="K327">
            <v>0</v>
          </cell>
        </row>
        <row r="328">
          <cell r="B328"/>
          <cell r="C328"/>
          <cell r="D328"/>
          <cell r="E328">
            <v>0</v>
          </cell>
          <cell r="F328"/>
          <cell r="G328"/>
          <cell r="H328">
            <v>0</v>
          </cell>
          <cell r="I328">
            <v>0</v>
          </cell>
          <cell r="J328">
            <v>0</v>
          </cell>
          <cell r="K328">
            <v>0</v>
          </cell>
        </row>
        <row r="329">
          <cell r="B329"/>
          <cell r="C329"/>
          <cell r="D329"/>
          <cell r="E329">
            <v>0</v>
          </cell>
          <cell r="F329"/>
          <cell r="G329"/>
          <cell r="H329">
            <v>0</v>
          </cell>
          <cell r="I329">
            <v>0</v>
          </cell>
          <cell r="J329">
            <v>0</v>
          </cell>
          <cell r="K329">
            <v>0</v>
          </cell>
        </row>
        <row r="330">
          <cell r="B330"/>
          <cell r="C330"/>
          <cell r="D330"/>
          <cell r="E330">
            <v>0</v>
          </cell>
          <cell r="F330"/>
          <cell r="G330"/>
          <cell r="H330">
            <v>0</v>
          </cell>
          <cell r="I330">
            <v>0</v>
          </cell>
          <cell r="J330">
            <v>0</v>
          </cell>
          <cell r="K330">
            <v>0</v>
          </cell>
        </row>
        <row r="331">
          <cell r="B331"/>
          <cell r="C331"/>
          <cell r="D331"/>
          <cell r="E331">
            <v>0</v>
          </cell>
          <cell r="F331"/>
          <cell r="G331"/>
          <cell r="H331">
            <v>0</v>
          </cell>
          <cell r="I331">
            <v>0</v>
          </cell>
          <cell r="J331">
            <v>0</v>
          </cell>
          <cell r="K331">
            <v>0</v>
          </cell>
        </row>
        <row r="332">
          <cell r="B332"/>
          <cell r="C332"/>
          <cell r="D332"/>
          <cell r="E332">
            <v>0</v>
          </cell>
          <cell r="F332"/>
          <cell r="G332"/>
          <cell r="H332">
            <v>0</v>
          </cell>
          <cell r="I332">
            <v>0</v>
          </cell>
          <cell r="J332">
            <v>0</v>
          </cell>
          <cell r="K332">
            <v>0</v>
          </cell>
        </row>
        <row r="333">
          <cell r="B333"/>
          <cell r="C333"/>
          <cell r="D333"/>
          <cell r="E333">
            <v>0</v>
          </cell>
          <cell r="F333"/>
          <cell r="G333"/>
          <cell r="H333">
            <v>0</v>
          </cell>
          <cell r="I333">
            <v>0</v>
          </cell>
          <cell r="J333">
            <v>0</v>
          </cell>
          <cell r="K333">
            <v>0</v>
          </cell>
        </row>
        <row r="334">
          <cell r="B334"/>
          <cell r="C334"/>
          <cell r="D334"/>
          <cell r="E334">
            <v>0</v>
          </cell>
          <cell r="F334"/>
          <cell r="G334"/>
          <cell r="H334">
            <v>0</v>
          </cell>
          <cell r="I334">
            <v>0</v>
          </cell>
          <cell r="J334">
            <v>0</v>
          </cell>
          <cell r="K334">
            <v>0</v>
          </cell>
        </row>
        <row r="335">
          <cell r="B335"/>
          <cell r="C335"/>
          <cell r="D335"/>
          <cell r="E335">
            <v>0</v>
          </cell>
          <cell r="F335"/>
          <cell r="G335"/>
          <cell r="H335">
            <v>0</v>
          </cell>
          <cell r="I335">
            <v>0</v>
          </cell>
          <cell r="J335">
            <v>0</v>
          </cell>
          <cell r="K335">
            <v>0</v>
          </cell>
        </row>
        <row r="336">
          <cell r="B336"/>
          <cell r="C336"/>
          <cell r="D336"/>
          <cell r="E336">
            <v>0</v>
          </cell>
          <cell r="F336"/>
          <cell r="G336"/>
          <cell r="H336">
            <v>0</v>
          </cell>
          <cell r="I336">
            <v>0</v>
          </cell>
          <cell r="J336">
            <v>0</v>
          </cell>
          <cell r="K336">
            <v>0</v>
          </cell>
        </row>
        <row r="337">
          <cell r="B337"/>
          <cell r="C337"/>
          <cell r="D337"/>
          <cell r="E337">
            <v>0</v>
          </cell>
          <cell r="F337"/>
          <cell r="G337"/>
          <cell r="H337">
            <v>0</v>
          </cell>
          <cell r="I337">
            <v>0</v>
          </cell>
          <cell r="J337">
            <v>0</v>
          </cell>
          <cell r="K337">
            <v>0</v>
          </cell>
        </row>
        <row r="338">
          <cell r="B338"/>
          <cell r="C338"/>
          <cell r="D338"/>
          <cell r="E338">
            <v>0</v>
          </cell>
          <cell r="F338"/>
          <cell r="G338"/>
          <cell r="H338">
            <v>0</v>
          </cell>
          <cell r="I338">
            <v>0</v>
          </cell>
          <cell r="J338">
            <v>0</v>
          </cell>
          <cell r="K338">
            <v>0</v>
          </cell>
        </row>
        <row r="339">
          <cell r="B339"/>
          <cell r="C339"/>
          <cell r="D339"/>
          <cell r="E339">
            <v>0</v>
          </cell>
          <cell r="F339"/>
          <cell r="G339"/>
          <cell r="H339">
            <v>0</v>
          </cell>
          <cell r="I339">
            <v>0</v>
          </cell>
          <cell r="J339">
            <v>0</v>
          </cell>
          <cell r="K339">
            <v>0</v>
          </cell>
        </row>
        <row r="340">
          <cell r="B340"/>
          <cell r="C340"/>
          <cell r="D340"/>
          <cell r="E340">
            <v>0</v>
          </cell>
          <cell r="F340"/>
          <cell r="G340"/>
          <cell r="H340">
            <v>0</v>
          </cell>
          <cell r="I340">
            <v>0</v>
          </cell>
          <cell r="J340">
            <v>0</v>
          </cell>
          <cell r="K340">
            <v>0</v>
          </cell>
        </row>
        <row r="341">
          <cell r="B341"/>
          <cell r="C341"/>
          <cell r="D341"/>
          <cell r="E341">
            <v>0</v>
          </cell>
          <cell r="F341"/>
          <cell r="G341"/>
          <cell r="H341">
            <v>0</v>
          </cell>
          <cell r="I341">
            <v>0</v>
          </cell>
          <cell r="J341">
            <v>0</v>
          </cell>
          <cell r="K341">
            <v>0</v>
          </cell>
        </row>
        <row r="342">
          <cell r="B342"/>
          <cell r="C342"/>
          <cell r="D342"/>
          <cell r="E342">
            <v>0</v>
          </cell>
          <cell r="F342"/>
          <cell r="G342"/>
          <cell r="H342">
            <v>0</v>
          </cell>
          <cell r="I342">
            <v>0</v>
          </cell>
          <cell r="J342">
            <v>0</v>
          </cell>
          <cell r="K342">
            <v>0</v>
          </cell>
        </row>
        <row r="343">
          <cell r="B343"/>
          <cell r="C343"/>
          <cell r="D343"/>
          <cell r="E343">
            <v>0</v>
          </cell>
          <cell r="F343"/>
          <cell r="G343"/>
          <cell r="H343">
            <v>0</v>
          </cell>
          <cell r="I343">
            <v>0</v>
          </cell>
          <cell r="J343">
            <v>0</v>
          </cell>
          <cell r="K343">
            <v>0</v>
          </cell>
        </row>
        <row r="344">
          <cell r="B344"/>
          <cell r="C344"/>
          <cell r="D344"/>
          <cell r="E344">
            <v>0</v>
          </cell>
          <cell r="F344"/>
          <cell r="G344"/>
          <cell r="H344">
            <v>0</v>
          </cell>
          <cell r="I344">
            <v>0</v>
          </cell>
          <cell r="J344">
            <v>0</v>
          </cell>
          <cell r="K344">
            <v>0</v>
          </cell>
        </row>
        <row r="345">
          <cell r="B345"/>
          <cell r="C345"/>
          <cell r="D345"/>
          <cell r="E345">
            <v>0</v>
          </cell>
          <cell r="F345"/>
          <cell r="G345"/>
          <cell r="H345">
            <v>0</v>
          </cell>
          <cell r="I345">
            <v>0</v>
          </cell>
          <cell r="J345">
            <v>0</v>
          </cell>
          <cell r="K345">
            <v>0</v>
          </cell>
        </row>
        <row r="346">
          <cell r="B346"/>
          <cell r="C346"/>
          <cell r="D346"/>
          <cell r="E346">
            <v>0</v>
          </cell>
          <cell r="F346"/>
          <cell r="G346"/>
          <cell r="H346">
            <v>0</v>
          </cell>
          <cell r="I346">
            <v>0</v>
          </cell>
          <cell r="J346">
            <v>0</v>
          </cell>
          <cell r="K346">
            <v>0</v>
          </cell>
        </row>
        <row r="347">
          <cell r="B347"/>
          <cell r="C347"/>
          <cell r="D347"/>
          <cell r="E347">
            <v>0</v>
          </cell>
          <cell r="F347"/>
          <cell r="G347"/>
          <cell r="H347">
            <v>0</v>
          </cell>
          <cell r="I347">
            <v>0</v>
          </cell>
          <cell r="J347">
            <v>0</v>
          </cell>
          <cell r="K347">
            <v>0</v>
          </cell>
        </row>
        <row r="348">
          <cell r="B348"/>
          <cell r="C348"/>
          <cell r="D348"/>
          <cell r="E348">
            <v>0</v>
          </cell>
          <cell r="F348"/>
          <cell r="G348"/>
          <cell r="H348">
            <v>0</v>
          </cell>
          <cell r="I348">
            <v>0</v>
          </cell>
          <cell r="J348">
            <v>0</v>
          </cell>
          <cell r="K348">
            <v>0</v>
          </cell>
        </row>
        <row r="349">
          <cell r="B349"/>
          <cell r="C349"/>
          <cell r="D349"/>
          <cell r="E349">
            <v>0</v>
          </cell>
          <cell r="F349"/>
          <cell r="G349"/>
          <cell r="H349">
            <v>0</v>
          </cell>
          <cell r="I349">
            <v>0</v>
          </cell>
          <cell r="J349">
            <v>0</v>
          </cell>
          <cell r="K349">
            <v>0</v>
          </cell>
        </row>
        <row r="350">
          <cell r="B350"/>
          <cell r="C350"/>
          <cell r="D350"/>
          <cell r="E350">
            <v>0</v>
          </cell>
          <cell r="F350"/>
          <cell r="G350"/>
          <cell r="H350">
            <v>0</v>
          </cell>
          <cell r="I350">
            <v>0</v>
          </cell>
          <cell r="J350">
            <v>0</v>
          </cell>
          <cell r="K350">
            <v>0</v>
          </cell>
        </row>
        <row r="351">
          <cell r="B351"/>
          <cell r="C351"/>
          <cell r="D351"/>
          <cell r="E351">
            <v>0</v>
          </cell>
          <cell r="F351"/>
          <cell r="G351"/>
          <cell r="H351">
            <v>0</v>
          </cell>
          <cell r="I351">
            <v>0</v>
          </cell>
          <cell r="J351">
            <v>0</v>
          </cell>
          <cell r="K351">
            <v>0</v>
          </cell>
        </row>
        <row r="352">
          <cell r="B352"/>
          <cell r="C352"/>
          <cell r="D352"/>
          <cell r="E352">
            <v>0</v>
          </cell>
          <cell r="F352"/>
          <cell r="G352"/>
          <cell r="H352">
            <v>0</v>
          </cell>
          <cell r="I352">
            <v>0</v>
          </cell>
          <cell r="J352">
            <v>0</v>
          </cell>
          <cell r="K352">
            <v>0</v>
          </cell>
        </row>
        <row r="353">
          <cell r="B353"/>
          <cell r="C353"/>
          <cell r="D353"/>
          <cell r="E353">
            <v>0</v>
          </cell>
          <cell r="F353"/>
          <cell r="G353"/>
          <cell r="H353">
            <v>0</v>
          </cell>
          <cell r="I353">
            <v>0</v>
          </cell>
          <cell r="J353">
            <v>0</v>
          </cell>
          <cell r="K353">
            <v>0</v>
          </cell>
        </row>
        <row r="354">
          <cell r="B354"/>
          <cell r="C354"/>
          <cell r="D354"/>
          <cell r="E354">
            <v>0</v>
          </cell>
          <cell r="F354"/>
          <cell r="G354"/>
          <cell r="H354">
            <v>0</v>
          </cell>
          <cell r="I354">
            <v>0</v>
          </cell>
          <cell r="J354">
            <v>0</v>
          </cell>
          <cell r="K354">
            <v>0</v>
          </cell>
        </row>
        <row r="355">
          <cell r="B355"/>
          <cell r="C355"/>
          <cell r="D355"/>
          <cell r="E355">
            <v>0</v>
          </cell>
          <cell r="F355"/>
          <cell r="G355"/>
          <cell r="H355">
            <v>0</v>
          </cell>
          <cell r="I355">
            <v>0</v>
          </cell>
          <cell r="J355">
            <v>0</v>
          </cell>
          <cell r="K355">
            <v>0</v>
          </cell>
        </row>
        <row r="356">
          <cell r="B356"/>
          <cell r="C356"/>
          <cell r="D356"/>
          <cell r="E356">
            <v>0</v>
          </cell>
          <cell r="F356"/>
          <cell r="G356"/>
          <cell r="H356">
            <v>0</v>
          </cell>
          <cell r="I356">
            <v>0</v>
          </cell>
          <cell r="J356">
            <v>0</v>
          </cell>
          <cell r="K356">
            <v>0</v>
          </cell>
        </row>
        <row r="357">
          <cell r="B357"/>
          <cell r="C357"/>
          <cell r="D357"/>
          <cell r="E357">
            <v>0</v>
          </cell>
          <cell r="F357"/>
          <cell r="G357"/>
          <cell r="H357">
            <v>0</v>
          </cell>
          <cell r="I357">
            <v>0</v>
          </cell>
          <cell r="J357">
            <v>0</v>
          </cell>
          <cell r="K357">
            <v>0</v>
          </cell>
        </row>
        <row r="358">
          <cell r="B358"/>
          <cell r="C358"/>
          <cell r="D358"/>
          <cell r="E358">
            <v>0</v>
          </cell>
          <cell r="F358"/>
          <cell r="G358"/>
          <cell r="H358">
            <v>0</v>
          </cell>
          <cell r="I358">
            <v>0</v>
          </cell>
          <cell r="J358">
            <v>0</v>
          </cell>
          <cell r="K358">
            <v>0</v>
          </cell>
        </row>
        <row r="359">
          <cell r="B359"/>
          <cell r="C359"/>
          <cell r="D359"/>
          <cell r="E359">
            <v>0</v>
          </cell>
          <cell r="F359"/>
          <cell r="G359"/>
          <cell r="H359">
            <v>0</v>
          </cell>
          <cell r="I359">
            <v>0</v>
          </cell>
          <cell r="J359">
            <v>0</v>
          </cell>
          <cell r="K359">
            <v>0</v>
          </cell>
        </row>
        <row r="360">
          <cell r="B360"/>
          <cell r="C360"/>
          <cell r="D360"/>
          <cell r="E360">
            <v>0</v>
          </cell>
          <cell r="F360"/>
          <cell r="G360"/>
          <cell r="H360">
            <v>0</v>
          </cell>
          <cell r="I360">
            <v>0</v>
          </cell>
          <cell r="J360">
            <v>0</v>
          </cell>
          <cell r="K360">
            <v>0</v>
          </cell>
        </row>
        <row r="361">
          <cell r="B361"/>
          <cell r="C361"/>
          <cell r="D361"/>
          <cell r="E361">
            <v>0</v>
          </cell>
          <cell r="F361"/>
          <cell r="G361"/>
          <cell r="H361">
            <v>0</v>
          </cell>
          <cell r="I361">
            <v>0</v>
          </cell>
          <cell r="J361">
            <v>0</v>
          </cell>
          <cell r="K361">
            <v>0</v>
          </cell>
        </row>
        <row r="362">
          <cell r="B362"/>
          <cell r="C362"/>
          <cell r="D362"/>
          <cell r="E362">
            <v>0</v>
          </cell>
          <cell r="F362"/>
          <cell r="G362"/>
          <cell r="H362">
            <v>0</v>
          </cell>
          <cell r="I362">
            <v>0</v>
          </cell>
          <cell r="J362">
            <v>0</v>
          </cell>
          <cell r="K362">
            <v>0</v>
          </cell>
        </row>
        <row r="363">
          <cell r="B363"/>
          <cell r="C363"/>
          <cell r="D363"/>
          <cell r="E363">
            <v>0</v>
          </cell>
          <cell r="F363"/>
          <cell r="G363"/>
          <cell r="H363">
            <v>0</v>
          </cell>
          <cell r="I363">
            <v>0</v>
          </cell>
          <cell r="J363">
            <v>0</v>
          </cell>
          <cell r="K363">
            <v>0</v>
          </cell>
        </row>
        <row r="364">
          <cell r="B364"/>
          <cell r="C364"/>
          <cell r="D364"/>
          <cell r="E364">
            <v>0</v>
          </cell>
          <cell r="F364"/>
          <cell r="G364"/>
          <cell r="H364">
            <v>0</v>
          </cell>
          <cell r="I364">
            <v>0</v>
          </cell>
          <cell r="J364">
            <v>0</v>
          </cell>
          <cell r="K364">
            <v>0</v>
          </cell>
        </row>
        <row r="365">
          <cell r="B365"/>
          <cell r="C365"/>
          <cell r="D365"/>
          <cell r="E365">
            <v>0</v>
          </cell>
          <cell r="F365"/>
          <cell r="G365"/>
          <cell r="H365">
            <v>0</v>
          </cell>
          <cell r="I365">
            <v>0</v>
          </cell>
          <cell r="J365">
            <v>0</v>
          </cell>
          <cell r="K365">
            <v>0</v>
          </cell>
        </row>
        <row r="366">
          <cell r="B366"/>
          <cell r="C366"/>
          <cell r="D366"/>
          <cell r="E366">
            <v>0</v>
          </cell>
          <cell r="F366"/>
          <cell r="G366"/>
          <cell r="H366">
            <v>0</v>
          </cell>
          <cell r="I366">
            <v>0</v>
          </cell>
          <cell r="J366">
            <v>0</v>
          </cell>
          <cell r="K366">
            <v>0</v>
          </cell>
        </row>
        <row r="367">
          <cell r="B367"/>
          <cell r="C367"/>
          <cell r="D367"/>
          <cell r="E367">
            <v>0</v>
          </cell>
          <cell r="F367"/>
          <cell r="G367"/>
          <cell r="H367">
            <v>0</v>
          </cell>
          <cell r="I367">
            <v>0</v>
          </cell>
          <cell r="J367">
            <v>0</v>
          </cell>
          <cell r="K367">
            <v>0</v>
          </cell>
        </row>
        <row r="368">
          <cell r="B368"/>
          <cell r="C368"/>
          <cell r="D368"/>
          <cell r="E368">
            <v>0</v>
          </cell>
          <cell r="F368"/>
          <cell r="G368"/>
          <cell r="H368">
            <v>0</v>
          </cell>
          <cell r="I368">
            <v>0</v>
          </cell>
          <cell r="J368">
            <v>0</v>
          </cell>
          <cell r="K368">
            <v>0</v>
          </cell>
        </row>
        <row r="369">
          <cell r="B369"/>
          <cell r="C369"/>
          <cell r="D369"/>
          <cell r="E369">
            <v>0</v>
          </cell>
          <cell r="F369"/>
          <cell r="G369"/>
          <cell r="H369">
            <v>0</v>
          </cell>
          <cell r="I369">
            <v>0</v>
          </cell>
          <cell r="J369">
            <v>0</v>
          </cell>
          <cell r="K369">
            <v>0</v>
          </cell>
        </row>
        <row r="370">
          <cell r="B370"/>
          <cell r="C370"/>
          <cell r="D370"/>
          <cell r="E370">
            <v>0</v>
          </cell>
          <cell r="F370"/>
          <cell r="G370"/>
          <cell r="H370">
            <v>0</v>
          </cell>
          <cell r="I370">
            <v>0</v>
          </cell>
          <cell r="J370">
            <v>0</v>
          </cell>
          <cell r="K370">
            <v>0</v>
          </cell>
        </row>
        <row r="371">
          <cell r="B371"/>
          <cell r="C371"/>
          <cell r="D371"/>
          <cell r="E371">
            <v>0</v>
          </cell>
          <cell r="F371"/>
          <cell r="G371"/>
          <cell r="H371">
            <v>0</v>
          </cell>
          <cell r="I371">
            <v>0</v>
          </cell>
          <cell r="J371">
            <v>0</v>
          </cell>
          <cell r="K371">
            <v>0</v>
          </cell>
        </row>
        <row r="372">
          <cell r="B372"/>
          <cell r="C372"/>
          <cell r="D372"/>
          <cell r="E372">
            <v>0</v>
          </cell>
          <cell r="F372"/>
          <cell r="G372"/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B373"/>
          <cell r="C373"/>
          <cell r="D373"/>
          <cell r="E373">
            <v>0</v>
          </cell>
          <cell r="F373"/>
          <cell r="G373"/>
          <cell r="H373">
            <v>0</v>
          </cell>
          <cell r="I373">
            <v>0</v>
          </cell>
          <cell r="J373">
            <v>0</v>
          </cell>
          <cell r="K373">
            <v>0</v>
          </cell>
        </row>
        <row r="374">
          <cell r="B374"/>
          <cell r="C374"/>
          <cell r="D374"/>
          <cell r="E374">
            <v>0</v>
          </cell>
          <cell r="F374"/>
          <cell r="G374"/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B375"/>
          <cell r="C375"/>
          <cell r="D375"/>
          <cell r="E375">
            <v>0</v>
          </cell>
          <cell r="F375"/>
          <cell r="G375"/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B376"/>
          <cell r="C376"/>
          <cell r="D376"/>
          <cell r="E376">
            <v>0</v>
          </cell>
          <cell r="F376"/>
          <cell r="G376"/>
          <cell r="H376">
            <v>0</v>
          </cell>
          <cell r="I376">
            <v>0</v>
          </cell>
          <cell r="J376">
            <v>0</v>
          </cell>
          <cell r="K376">
            <v>0</v>
          </cell>
        </row>
        <row r="377">
          <cell r="B377"/>
          <cell r="C377"/>
          <cell r="D377"/>
          <cell r="E377">
            <v>0</v>
          </cell>
          <cell r="F377"/>
          <cell r="G377"/>
          <cell r="H377">
            <v>0</v>
          </cell>
          <cell r="I377">
            <v>0</v>
          </cell>
          <cell r="J377">
            <v>0</v>
          </cell>
          <cell r="K377">
            <v>0</v>
          </cell>
        </row>
        <row r="378">
          <cell r="B378"/>
          <cell r="C378"/>
          <cell r="D378"/>
          <cell r="E378">
            <v>0</v>
          </cell>
          <cell r="F378"/>
          <cell r="G378"/>
          <cell r="H378">
            <v>0</v>
          </cell>
          <cell r="I378">
            <v>0</v>
          </cell>
          <cell r="J378">
            <v>0</v>
          </cell>
          <cell r="K378">
            <v>0</v>
          </cell>
        </row>
        <row r="379">
          <cell r="B379"/>
          <cell r="C379"/>
          <cell r="D379"/>
          <cell r="E379">
            <v>0</v>
          </cell>
          <cell r="F379"/>
          <cell r="G379"/>
          <cell r="H379">
            <v>0</v>
          </cell>
          <cell r="I379">
            <v>0</v>
          </cell>
          <cell r="J379">
            <v>0</v>
          </cell>
          <cell r="K379">
            <v>0</v>
          </cell>
        </row>
        <row r="380">
          <cell r="B380"/>
          <cell r="C380"/>
          <cell r="D380"/>
          <cell r="E380">
            <v>0</v>
          </cell>
          <cell r="F380"/>
          <cell r="G380"/>
          <cell r="H380">
            <v>0</v>
          </cell>
          <cell r="I380">
            <v>0</v>
          </cell>
          <cell r="J380">
            <v>0</v>
          </cell>
          <cell r="K380">
            <v>0</v>
          </cell>
        </row>
        <row r="381">
          <cell r="B381"/>
          <cell r="C381"/>
          <cell r="D381"/>
          <cell r="E381">
            <v>0</v>
          </cell>
          <cell r="F381"/>
          <cell r="G381"/>
          <cell r="H381">
            <v>0</v>
          </cell>
          <cell r="I381">
            <v>0</v>
          </cell>
          <cell r="J381">
            <v>0</v>
          </cell>
          <cell r="K381">
            <v>0</v>
          </cell>
        </row>
        <row r="382">
          <cell r="B382"/>
          <cell r="C382"/>
          <cell r="D382"/>
          <cell r="E382">
            <v>0</v>
          </cell>
          <cell r="F382"/>
          <cell r="G382"/>
          <cell r="H382">
            <v>0</v>
          </cell>
          <cell r="I382">
            <v>0</v>
          </cell>
          <cell r="J382">
            <v>0</v>
          </cell>
          <cell r="K382">
            <v>0</v>
          </cell>
        </row>
        <row r="383">
          <cell r="B383"/>
          <cell r="C383"/>
          <cell r="D383"/>
          <cell r="E383">
            <v>0</v>
          </cell>
          <cell r="F383"/>
          <cell r="G383"/>
          <cell r="H383">
            <v>0</v>
          </cell>
          <cell r="I383">
            <v>0</v>
          </cell>
          <cell r="J383">
            <v>0</v>
          </cell>
          <cell r="K383">
            <v>0</v>
          </cell>
        </row>
        <row r="384">
          <cell r="B384"/>
          <cell r="C384"/>
          <cell r="D384"/>
          <cell r="E384">
            <v>0</v>
          </cell>
          <cell r="F384"/>
          <cell r="G384"/>
          <cell r="H384">
            <v>0</v>
          </cell>
          <cell r="I384">
            <v>0</v>
          </cell>
          <cell r="J384">
            <v>0</v>
          </cell>
          <cell r="K384">
            <v>0</v>
          </cell>
        </row>
        <row r="385">
          <cell r="B385"/>
          <cell r="C385"/>
          <cell r="D385"/>
          <cell r="E385">
            <v>0</v>
          </cell>
          <cell r="F385"/>
          <cell r="G385"/>
          <cell r="H385">
            <v>0</v>
          </cell>
          <cell r="I385">
            <v>0</v>
          </cell>
          <cell r="J385">
            <v>0</v>
          </cell>
          <cell r="K385">
            <v>0</v>
          </cell>
        </row>
        <row r="386">
          <cell r="B386"/>
          <cell r="C386"/>
          <cell r="D386"/>
          <cell r="E386">
            <v>0</v>
          </cell>
          <cell r="F386"/>
          <cell r="G386"/>
          <cell r="H386">
            <v>0</v>
          </cell>
          <cell r="I386">
            <v>0</v>
          </cell>
          <cell r="J386">
            <v>0</v>
          </cell>
          <cell r="K386">
            <v>0</v>
          </cell>
        </row>
        <row r="387">
          <cell r="B387"/>
          <cell r="C387"/>
          <cell r="D387"/>
          <cell r="E387">
            <v>0</v>
          </cell>
          <cell r="F387"/>
          <cell r="G387"/>
          <cell r="H387">
            <v>0</v>
          </cell>
          <cell r="I387">
            <v>0</v>
          </cell>
          <cell r="J387">
            <v>0</v>
          </cell>
          <cell r="K387">
            <v>0</v>
          </cell>
        </row>
        <row r="388">
          <cell r="B388"/>
          <cell r="C388"/>
          <cell r="D388"/>
          <cell r="E388">
            <v>0</v>
          </cell>
          <cell r="F388"/>
          <cell r="G388"/>
          <cell r="H388">
            <v>0</v>
          </cell>
          <cell r="I388">
            <v>0</v>
          </cell>
          <cell r="J388">
            <v>0</v>
          </cell>
          <cell r="K388">
            <v>0</v>
          </cell>
        </row>
        <row r="389">
          <cell r="B389"/>
          <cell r="C389"/>
          <cell r="D389"/>
          <cell r="E389">
            <v>0</v>
          </cell>
          <cell r="F389"/>
          <cell r="G389"/>
          <cell r="H389">
            <v>0</v>
          </cell>
          <cell r="I389">
            <v>0</v>
          </cell>
          <cell r="J389">
            <v>0</v>
          </cell>
          <cell r="K389">
            <v>0</v>
          </cell>
        </row>
        <row r="390">
          <cell r="B390"/>
          <cell r="C390"/>
          <cell r="D390"/>
          <cell r="E390">
            <v>0</v>
          </cell>
          <cell r="F390"/>
          <cell r="G390"/>
          <cell r="H390">
            <v>0</v>
          </cell>
          <cell r="I390">
            <v>0</v>
          </cell>
          <cell r="J390">
            <v>0</v>
          </cell>
          <cell r="K390">
            <v>0</v>
          </cell>
        </row>
        <row r="391">
          <cell r="B391"/>
          <cell r="C391"/>
          <cell r="D391"/>
          <cell r="E391">
            <v>0</v>
          </cell>
          <cell r="F391"/>
          <cell r="G391"/>
          <cell r="H391">
            <v>0</v>
          </cell>
          <cell r="I391">
            <v>0</v>
          </cell>
          <cell r="J391">
            <v>0</v>
          </cell>
          <cell r="K391">
            <v>0</v>
          </cell>
        </row>
        <row r="392">
          <cell r="B392"/>
          <cell r="C392"/>
          <cell r="D392"/>
          <cell r="E392">
            <v>0</v>
          </cell>
          <cell r="F392"/>
          <cell r="G392"/>
          <cell r="H392">
            <v>0</v>
          </cell>
          <cell r="I392">
            <v>0</v>
          </cell>
          <cell r="J392">
            <v>0</v>
          </cell>
          <cell r="K392">
            <v>0</v>
          </cell>
        </row>
        <row r="393">
          <cell r="B393"/>
          <cell r="C393"/>
          <cell r="D393"/>
          <cell r="E393">
            <v>0</v>
          </cell>
          <cell r="F393"/>
          <cell r="G393"/>
          <cell r="H393">
            <v>0</v>
          </cell>
          <cell r="I393">
            <v>0</v>
          </cell>
          <cell r="J393">
            <v>0</v>
          </cell>
          <cell r="K393">
            <v>0</v>
          </cell>
        </row>
        <row r="394">
          <cell r="B394"/>
          <cell r="C394"/>
          <cell r="D394"/>
          <cell r="E394">
            <v>0</v>
          </cell>
          <cell r="F394"/>
          <cell r="G394"/>
          <cell r="H394">
            <v>0</v>
          </cell>
          <cell r="I394">
            <v>0</v>
          </cell>
          <cell r="J394">
            <v>0</v>
          </cell>
          <cell r="K394">
            <v>0</v>
          </cell>
        </row>
        <row r="395">
          <cell r="B395"/>
          <cell r="C395"/>
          <cell r="D395"/>
          <cell r="E395">
            <v>0</v>
          </cell>
          <cell r="F395"/>
          <cell r="G395"/>
          <cell r="H395">
            <v>0</v>
          </cell>
          <cell r="I395">
            <v>0</v>
          </cell>
          <cell r="J395">
            <v>0</v>
          </cell>
          <cell r="K395">
            <v>0</v>
          </cell>
        </row>
        <row r="396">
          <cell r="B396"/>
          <cell r="C396"/>
          <cell r="D396"/>
          <cell r="E396">
            <v>0</v>
          </cell>
          <cell r="F396"/>
          <cell r="G396"/>
          <cell r="H396">
            <v>0</v>
          </cell>
          <cell r="I396">
            <v>0</v>
          </cell>
          <cell r="J396">
            <v>0</v>
          </cell>
          <cell r="K396">
            <v>0</v>
          </cell>
        </row>
        <row r="397">
          <cell r="B397"/>
          <cell r="C397"/>
          <cell r="D397"/>
          <cell r="E397">
            <v>0</v>
          </cell>
          <cell r="F397"/>
          <cell r="G397"/>
          <cell r="H397">
            <v>0</v>
          </cell>
          <cell r="I397">
            <v>0</v>
          </cell>
          <cell r="J397">
            <v>0</v>
          </cell>
          <cell r="K397">
            <v>0</v>
          </cell>
        </row>
        <row r="398">
          <cell r="B398"/>
          <cell r="C398"/>
          <cell r="D398"/>
          <cell r="E398">
            <v>0</v>
          </cell>
          <cell r="F398"/>
          <cell r="G398"/>
          <cell r="H398">
            <v>0</v>
          </cell>
          <cell r="I398">
            <v>0</v>
          </cell>
          <cell r="J398">
            <v>0</v>
          </cell>
          <cell r="K398">
            <v>0</v>
          </cell>
        </row>
        <row r="399">
          <cell r="B399"/>
          <cell r="C399"/>
          <cell r="D399"/>
          <cell r="E399">
            <v>0</v>
          </cell>
          <cell r="F399"/>
          <cell r="G399"/>
          <cell r="H399">
            <v>0</v>
          </cell>
          <cell r="I399">
            <v>0</v>
          </cell>
          <cell r="J399">
            <v>0</v>
          </cell>
          <cell r="K399">
            <v>0</v>
          </cell>
        </row>
        <row r="400">
          <cell r="B400"/>
          <cell r="C400"/>
          <cell r="D400"/>
          <cell r="E400">
            <v>0</v>
          </cell>
          <cell r="F400"/>
          <cell r="G400"/>
          <cell r="H400">
            <v>0</v>
          </cell>
          <cell r="I400">
            <v>0</v>
          </cell>
          <cell r="J400">
            <v>0</v>
          </cell>
          <cell r="K400">
            <v>0</v>
          </cell>
        </row>
        <row r="401">
          <cell r="B401"/>
          <cell r="C401"/>
          <cell r="D401"/>
          <cell r="E401">
            <v>0</v>
          </cell>
          <cell r="F401"/>
          <cell r="G401"/>
          <cell r="H401">
            <v>0</v>
          </cell>
          <cell r="I401">
            <v>0</v>
          </cell>
          <cell r="J401">
            <v>0</v>
          </cell>
          <cell r="K401">
            <v>0</v>
          </cell>
        </row>
        <row r="402">
          <cell r="B402"/>
          <cell r="C402"/>
          <cell r="D402"/>
          <cell r="E402">
            <v>0</v>
          </cell>
          <cell r="F402"/>
          <cell r="G402"/>
          <cell r="H402">
            <v>0</v>
          </cell>
          <cell r="I402">
            <v>0</v>
          </cell>
          <cell r="J402">
            <v>0</v>
          </cell>
          <cell r="K402">
            <v>0</v>
          </cell>
        </row>
        <row r="403">
          <cell r="B403"/>
          <cell r="C403"/>
          <cell r="D403"/>
          <cell r="E403">
            <v>0</v>
          </cell>
          <cell r="F403"/>
          <cell r="G403"/>
          <cell r="H403">
            <v>0</v>
          </cell>
          <cell r="I403">
            <v>0</v>
          </cell>
          <cell r="J403">
            <v>0</v>
          </cell>
          <cell r="K403">
            <v>0</v>
          </cell>
        </row>
        <row r="404">
          <cell r="B404"/>
          <cell r="C404"/>
          <cell r="D404"/>
          <cell r="E404">
            <v>0</v>
          </cell>
          <cell r="F404"/>
          <cell r="G404"/>
          <cell r="H404">
            <v>0</v>
          </cell>
          <cell r="I404">
            <v>0</v>
          </cell>
          <cell r="J404">
            <v>0</v>
          </cell>
          <cell r="K404">
            <v>0</v>
          </cell>
        </row>
        <row r="405">
          <cell r="B405"/>
          <cell r="C405"/>
          <cell r="D405"/>
          <cell r="E405">
            <v>0</v>
          </cell>
          <cell r="F405"/>
          <cell r="G405"/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B406"/>
          <cell r="C406"/>
          <cell r="D406"/>
          <cell r="E406">
            <v>0</v>
          </cell>
          <cell r="F406"/>
          <cell r="G406"/>
          <cell r="H406">
            <v>0</v>
          </cell>
          <cell r="I406">
            <v>0</v>
          </cell>
          <cell r="J406">
            <v>0</v>
          </cell>
          <cell r="K406">
            <v>0</v>
          </cell>
        </row>
        <row r="407">
          <cell r="B407"/>
          <cell r="C407"/>
          <cell r="D407"/>
          <cell r="E407">
            <v>0</v>
          </cell>
          <cell r="F407"/>
          <cell r="G407"/>
          <cell r="H407">
            <v>0</v>
          </cell>
          <cell r="I407">
            <v>0</v>
          </cell>
          <cell r="J407">
            <v>0</v>
          </cell>
          <cell r="K407">
            <v>0</v>
          </cell>
        </row>
        <row r="408">
          <cell r="B408"/>
          <cell r="C408"/>
          <cell r="D408"/>
          <cell r="E408">
            <v>0</v>
          </cell>
          <cell r="F408"/>
          <cell r="G408"/>
          <cell r="H408">
            <v>0</v>
          </cell>
          <cell r="I408">
            <v>0</v>
          </cell>
          <cell r="J408">
            <v>0</v>
          </cell>
          <cell r="K408">
            <v>0</v>
          </cell>
        </row>
        <row r="409">
          <cell r="B409"/>
          <cell r="C409"/>
          <cell r="D409"/>
          <cell r="E409">
            <v>0</v>
          </cell>
          <cell r="F409"/>
          <cell r="G409"/>
          <cell r="H409">
            <v>0</v>
          </cell>
          <cell r="I409">
            <v>0</v>
          </cell>
          <cell r="J409">
            <v>0</v>
          </cell>
          <cell r="K409">
            <v>0</v>
          </cell>
        </row>
        <row r="410">
          <cell r="B410"/>
          <cell r="C410"/>
          <cell r="D410"/>
          <cell r="E410">
            <v>0</v>
          </cell>
          <cell r="F410"/>
          <cell r="G410"/>
          <cell r="H410">
            <v>0</v>
          </cell>
          <cell r="I410">
            <v>0</v>
          </cell>
          <cell r="J410">
            <v>0</v>
          </cell>
          <cell r="K410">
            <v>0</v>
          </cell>
        </row>
        <row r="411">
          <cell r="B411"/>
          <cell r="C411"/>
          <cell r="D411"/>
          <cell r="E411">
            <v>0</v>
          </cell>
          <cell r="F411"/>
          <cell r="G411"/>
          <cell r="H411">
            <v>0</v>
          </cell>
          <cell r="I411">
            <v>0</v>
          </cell>
          <cell r="J411">
            <v>0</v>
          </cell>
          <cell r="K411">
            <v>0</v>
          </cell>
        </row>
        <row r="412">
          <cell r="B412"/>
          <cell r="C412"/>
          <cell r="D412"/>
          <cell r="E412">
            <v>0</v>
          </cell>
          <cell r="F412"/>
          <cell r="G412"/>
          <cell r="H412">
            <v>0</v>
          </cell>
          <cell r="I412">
            <v>0</v>
          </cell>
          <cell r="J412">
            <v>0</v>
          </cell>
          <cell r="K412">
            <v>0</v>
          </cell>
        </row>
        <row r="413">
          <cell r="B413"/>
          <cell r="C413"/>
          <cell r="D413"/>
          <cell r="E413">
            <v>0</v>
          </cell>
          <cell r="F413"/>
          <cell r="G413"/>
          <cell r="H413">
            <v>0</v>
          </cell>
          <cell r="I413">
            <v>0</v>
          </cell>
          <cell r="J413">
            <v>0</v>
          </cell>
          <cell r="K413">
            <v>0</v>
          </cell>
        </row>
        <row r="414">
          <cell r="B414"/>
          <cell r="C414"/>
          <cell r="D414"/>
          <cell r="E414">
            <v>0</v>
          </cell>
          <cell r="F414"/>
          <cell r="G414"/>
          <cell r="H414">
            <v>0</v>
          </cell>
          <cell r="I414">
            <v>0</v>
          </cell>
          <cell r="J414">
            <v>0</v>
          </cell>
          <cell r="K414">
            <v>0</v>
          </cell>
        </row>
        <row r="415">
          <cell r="B415"/>
          <cell r="C415"/>
          <cell r="D415"/>
          <cell r="E415">
            <v>0</v>
          </cell>
          <cell r="F415"/>
          <cell r="G415"/>
          <cell r="H415">
            <v>0</v>
          </cell>
          <cell r="I415">
            <v>0</v>
          </cell>
          <cell r="J415">
            <v>0</v>
          </cell>
          <cell r="K415">
            <v>0</v>
          </cell>
        </row>
        <row r="416">
          <cell r="B416"/>
          <cell r="C416"/>
          <cell r="D416"/>
          <cell r="E416">
            <v>0</v>
          </cell>
          <cell r="F416"/>
          <cell r="G416"/>
          <cell r="H416">
            <v>0</v>
          </cell>
          <cell r="I416">
            <v>0</v>
          </cell>
          <cell r="J416">
            <v>0</v>
          </cell>
          <cell r="K416">
            <v>0</v>
          </cell>
        </row>
        <row r="417">
          <cell r="B417"/>
          <cell r="C417"/>
          <cell r="D417"/>
          <cell r="E417">
            <v>0</v>
          </cell>
          <cell r="F417"/>
          <cell r="G417"/>
          <cell r="H417">
            <v>0</v>
          </cell>
          <cell r="I417">
            <v>0</v>
          </cell>
          <cell r="J417">
            <v>0</v>
          </cell>
          <cell r="K417">
            <v>0</v>
          </cell>
        </row>
        <row r="418">
          <cell r="B418"/>
          <cell r="C418"/>
          <cell r="D418"/>
          <cell r="E418">
            <v>0</v>
          </cell>
          <cell r="F418"/>
          <cell r="G418"/>
          <cell r="H418">
            <v>0</v>
          </cell>
          <cell r="I418">
            <v>0</v>
          </cell>
          <cell r="J418">
            <v>0</v>
          </cell>
          <cell r="K418">
            <v>0</v>
          </cell>
        </row>
        <row r="419">
          <cell r="B419"/>
          <cell r="C419"/>
          <cell r="D419"/>
          <cell r="E419">
            <v>0</v>
          </cell>
          <cell r="F419"/>
          <cell r="G419"/>
          <cell r="H419">
            <v>0</v>
          </cell>
          <cell r="I419">
            <v>0</v>
          </cell>
          <cell r="J419">
            <v>0</v>
          </cell>
          <cell r="K419">
            <v>0</v>
          </cell>
        </row>
        <row r="420">
          <cell r="B420"/>
          <cell r="C420"/>
          <cell r="D420"/>
          <cell r="E420">
            <v>0</v>
          </cell>
          <cell r="F420"/>
          <cell r="G420"/>
          <cell r="H420">
            <v>0</v>
          </cell>
          <cell r="I420">
            <v>0</v>
          </cell>
          <cell r="J420">
            <v>0</v>
          </cell>
          <cell r="K420">
            <v>0</v>
          </cell>
        </row>
        <row r="421">
          <cell r="B421"/>
          <cell r="C421"/>
          <cell r="D421"/>
          <cell r="E421">
            <v>0</v>
          </cell>
          <cell r="F421"/>
          <cell r="G421"/>
          <cell r="H421">
            <v>0</v>
          </cell>
          <cell r="I421">
            <v>0</v>
          </cell>
          <cell r="J421">
            <v>0</v>
          </cell>
          <cell r="K421">
            <v>0</v>
          </cell>
        </row>
        <row r="422">
          <cell r="B422"/>
          <cell r="C422"/>
          <cell r="D422"/>
          <cell r="E422">
            <v>0</v>
          </cell>
          <cell r="F422"/>
          <cell r="G422"/>
          <cell r="H422">
            <v>0</v>
          </cell>
          <cell r="I422">
            <v>0</v>
          </cell>
          <cell r="J422">
            <v>0</v>
          </cell>
          <cell r="K422">
            <v>0</v>
          </cell>
        </row>
        <row r="423">
          <cell r="B423"/>
          <cell r="C423"/>
          <cell r="D423"/>
          <cell r="E423">
            <v>0</v>
          </cell>
          <cell r="F423"/>
          <cell r="G423"/>
          <cell r="H423">
            <v>0</v>
          </cell>
          <cell r="I423">
            <v>0</v>
          </cell>
          <cell r="J423">
            <v>0</v>
          </cell>
          <cell r="K423">
            <v>0</v>
          </cell>
        </row>
        <row r="424">
          <cell r="B424"/>
          <cell r="C424"/>
          <cell r="D424"/>
          <cell r="E424">
            <v>0</v>
          </cell>
          <cell r="F424"/>
          <cell r="G424"/>
          <cell r="H424">
            <v>0</v>
          </cell>
          <cell r="I424">
            <v>0</v>
          </cell>
          <cell r="J424">
            <v>0</v>
          </cell>
          <cell r="K424">
            <v>0</v>
          </cell>
        </row>
        <row r="425">
          <cell r="B425"/>
          <cell r="C425"/>
          <cell r="D425"/>
          <cell r="E425">
            <v>0</v>
          </cell>
          <cell r="F425"/>
          <cell r="G425"/>
          <cell r="H425">
            <v>0</v>
          </cell>
          <cell r="I425">
            <v>0</v>
          </cell>
          <cell r="J425">
            <v>0</v>
          </cell>
          <cell r="K425">
            <v>0</v>
          </cell>
        </row>
        <row r="426">
          <cell r="B426"/>
          <cell r="C426"/>
          <cell r="D426"/>
          <cell r="E426">
            <v>0</v>
          </cell>
          <cell r="F426"/>
          <cell r="G426"/>
          <cell r="H426">
            <v>0</v>
          </cell>
          <cell r="I426">
            <v>0</v>
          </cell>
          <cell r="J426">
            <v>0</v>
          </cell>
          <cell r="K426">
            <v>0</v>
          </cell>
        </row>
        <row r="427">
          <cell r="B427"/>
          <cell r="C427"/>
          <cell r="D427"/>
          <cell r="E427">
            <v>0</v>
          </cell>
          <cell r="F427"/>
          <cell r="G427"/>
          <cell r="H427">
            <v>0</v>
          </cell>
          <cell r="I427">
            <v>0</v>
          </cell>
          <cell r="J427">
            <v>0</v>
          </cell>
          <cell r="K427">
            <v>0</v>
          </cell>
        </row>
        <row r="428">
          <cell r="B428"/>
          <cell r="C428"/>
          <cell r="D428"/>
          <cell r="E428">
            <v>0</v>
          </cell>
          <cell r="F428"/>
          <cell r="G428"/>
          <cell r="H428">
            <v>0</v>
          </cell>
          <cell r="I428">
            <v>0</v>
          </cell>
          <cell r="J428">
            <v>0</v>
          </cell>
          <cell r="K428">
            <v>0</v>
          </cell>
        </row>
        <row r="429">
          <cell r="B429"/>
          <cell r="C429"/>
          <cell r="D429"/>
          <cell r="E429">
            <v>0</v>
          </cell>
          <cell r="F429"/>
          <cell r="G429"/>
          <cell r="H429">
            <v>0</v>
          </cell>
          <cell r="I429">
            <v>0</v>
          </cell>
          <cell r="J429">
            <v>0</v>
          </cell>
          <cell r="K429">
            <v>0</v>
          </cell>
        </row>
        <row r="430">
          <cell r="B430"/>
          <cell r="C430"/>
          <cell r="D430"/>
          <cell r="E430">
            <v>0</v>
          </cell>
          <cell r="F430"/>
          <cell r="G430"/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B431"/>
          <cell r="C431"/>
          <cell r="D431"/>
          <cell r="E431">
            <v>0</v>
          </cell>
          <cell r="F431"/>
          <cell r="G431"/>
          <cell r="H431">
            <v>0</v>
          </cell>
          <cell r="I431">
            <v>0</v>
          </cell>
          <cell r="J431">
            <v>0</v>
          </cell>
          <cell r="K431">
            <v>0</v>
          </cell>
        </row>
        <row r="432">
          <cell r="B432"/>
          <cell r="C432"/>
          <cell r="D432"/>
          <cell r="E432">
            <v>0</v>
          </cell>
          <cell r="F432"/>
          <cell r="G432"/>
          <cell r="H432">
            <v>0</v>
          </cell>
          <cell r="I432">
            <v>0</v>
          </cell>
          <cell r="J432">
            <v>0</v>
          </cell>
          <cell r="K432">
            <v>0</v>
          </cell>
        </row>
        <row r="433">
          <cell r="B433"/>
          <cell r="C433"/>
          <cell r="D433"/>
          <cell r="E433">
            <v>0</v>
          </cell>
          <cell r="F433"/>
          <cell r="G433"/>
          <cell r="H433">
            <v>0</v>
          </cell>
          <cell r="I433">
            <v>0</v>
          </cell>
          <cell r="J433">
            <v>0</v>
          </cell>
          <cell r="K433">
            <v>0</v>
          </cell>
        </row>
        <row r="434">
          <cell r="B434"/>
          <cell r="C434"/>
          <cell r="D434"/>
          <cell r="E434">
            <v>0</v>
          </cell>
          <cell r="F434"/>
          <cell r="G434"/>
          <cell r="H434">
            <v>0</v>
          </cell>
          <cell r="I434">
            <v>0</v>
          </cell>
          <cell r="J434">
            <v>0</v>
          </cell>
          <cell r="K434">
            <v>0</v>
          </cell>
        </row>
        <row r="435">
          <cell r="B435"/>
          <cell r="C435"/>
          <cell r="D435"/>
          <cell r="E435">
            <v>0</v>
          </cell>
          <cell r="F435"/>
          <cell r="G435"/>
          <cell r="H435">
            <v>0</v>
          </cell>
          <cell r="I435">
            <v>0</v>
          </cell>
          <cell r="J435">
            <v>0</v>
          </cell>
          <cell r="K435">
            <v>0</v>
          </cell>
        </row>
        <row r="436">
          <cell r="B436"/>
          <cell r="C436"/>
          <cell r="D436"/>
          <cell r="E436">
            <v>0</v>
          </cell>
          <cell r="F436"/>
          <cell r="G436"/>
          <cell r="H436">
            <v>0</v>
          </cell>
          <cell r="I436">
            <v>0</v>
          </cell>
          <cell r="J436">
            <v>0</v>
          </cell>
          <cell r="K436">
            <v>0</v>
          </cell>
        </row>
        <row r="437">
          <cell r="B437"/>
          <cell r="C437"/>
          <cell r="D437"/>
          <cell r="E437">
            <v>0</v>
          </cell>
          <cell r="F437"/>
          <cell r="G437"/>
          <cell r="H437">
            <v>0</v>
          </cell>
          <cell r="I437">
            <v>0</v>
          </cell>
          <cell r="J437">
            <v>0</v>
          </cell>
          <cell r="K437">
            <v>0</v>
          </cell>
        </row>
        <row r="438">
          <cell r="B438"/>
          <cell r="C438"/>
          <cell r="D438"/>
          <cell r="E438">
            <v>0</v>
          </cell>
          <cell r="F438"/>
          <cell r="G438"/>
          <cell r="H438">
            <v>0</v>
          </cell>
          <cell r="I438">
            <v>0</v>
          </cell>
          <cell r="J438">
            <v>0</v>
          </cell>
          <cell r="K438">
            <v>0</v>
          </cell>
        </row>
        <row r="439">
          <cell r="B439"/>
          <cell r="C439"/>
          <cell r="D439"/>
          <cell r="E439">
            <v>0</v>
          </cell>
          <cell r="F439"/>
          <cell r="G439"/>
          <cell r="H439">
            <v>0</v>
          </cell>
          <cell r="I439">
            <v>0</v>
          </cell>
          <cell r="J439">
            <v>0</v>
          </cell>
          <cell r="K439">
            <v>0</v>
          </cell>
        </row>
        <row r="440">
          <cell r="B440"/>
          <cell r="C440"/>
          <cell r="D440"/>
          <cell r="E440">
            <v>0</v>
          </cell>
          <cell r="F440"/>
          <cell r="G440"/>
          <cell r="H440">
            <v>0</v>
          </cell>
          <cell r="I440">
            <v>0</v>
          </cell>
          <cell r="J440">
            <v>0</v>
          </cell>
          <cell r="K440">
            <v>0</v>
          </cell>
        </row>
        <row r="441">
          <cell r="B441"/>
          <cell r="C441"/>
          <cell r="D441"/>
          <cell r="E441">
            <v>0</v>
          </cell>
          <cell r="F441"/>
          <cell r="G441"/>
          <cell r="H441">
            <v>0</v>
          </cell>
          <cell r="I441">
            <v>0</v>
          </cell>
          <cell r="J441">
            <v>0</v>
          </cell>
          <cell r="K441">
            <v>0</v>
          </cell>
        </row>
        <row r="442">
          <cell r="B442"/>
          <cell r="C442"/>
          <cell r="D442"/>
          <cell r="E442">
            <v>0</v>
          </cell>
          <cell r="F442"/>
          <cell r="G442"/>
          <cell r="H442">
            <v>0</v>
          </cell>
          <cell r="I442">
            <v>0</v>
          </cell>
          <cell r="J442">
            <v>0</v>
          </cell>
          <cell r="K442">
            <v>0</v>
          </cell>
        </row>
        <row r="443">
          <cell r="B443"/>
          <cell r="C443"/>
          <cell r="D443"/>
          <cell r="E443">
            <v>0</v>
          </cell>
          <cell r="F443"/>
          <cell r="G443"/>
          <cell r="H443">
            <v>0</v>
          </cell>
          <cell r="I443">
            <v>0</v>
          </cell>
          <cell r="J443">
            <v>0</v>
          </cell>
          <cell r="K443">
            <v>0</v>
          </cell>
        </row>
        <row r="444">
          <cell r="B444"/>
          <cell r="C444"/>
          <cell r="D444"/>
          <cell r="E444">
            <v>0</v>
          </cell>
          <cell r="F444"/>
          <cell r="G444"/>
          <cell r="H444">
            <v>0</v>
          </cell>
          <cell r="I444">
            <v>0</v>
          </cell>
          <cell r="J444">
            <v>0</v>
          </cell>
          <cell r="K444">
            <v>0</v>
          </cell>
        </row>
        <row r="445">
          <cell r="B445"/>
          <cell r="C445"/>
          <cell r="D445"/>
          <cell r="E445">
            <v>0</v>
          </cell>
          <cell r="F445"/>
          <cell r="G445"/>
          <cell r="H445">
            <v>0</v>
          </cell>
          <cell r="I445">
            <v>0</v>
          </cell>
          <cell r="J445">
            <v>0</v>
          </cell>
          <cell r="K445">
            <v>0</v>
          </cell>
        </row>
        <row r="446">
          <cell r="B446"/>
          <cell r="C446"/>
          <cell r="D446"/>
          <cell r="E446">
            <v>0</v>
          </cell>
          <cell r="F446"/>
          <cell r="G446"/>
          <cell r="H446">
            <v>0</v>
          </cell>
          <cell r="I446">
            <v>0</v>
          </cell>
          <cell r="J446">
            <v>0</v>
          </cell>
          <cell r="K446">
            <v>0</v>
          </cell>
        </row>
        <row r="447">
          <cell r="B447"/>
          <cell r="C447"/>
          <cell r="D447"/>
          <cell r="E447">
            <v>0</v>
          </cell>
          <cell r="F447"/>
          <cell r="G447"/>
          <cell r="H447">
            <v>0</v>
          </cell>
          <cell r="I447">
            <v>0</v>
          </cell>
          <cell r="J447">
            <v>0</v>
          </cell>
          <cell r="K447">
            <v>0</v>
          </cell>
        </row>
        <row r="448">
          <cell r="B448"/>
          <cell r="C448"/>
          <cell r="D448"/>
          <cell r="E448">
            <v>0</v>
          </cell>
          <cell r="F448"/>
          <cell r="G448"/>
          <cell r="H448">
            <v>0</v>
          </cell>
          <cell r="I448">
            <v>0</v>
          </cell>
          <cell r="J448">
            <v>0</v>
          </cell>
          <cell r="K448">
            <v>0</v>
          </cell>
        </row>
        <row r="449">
          <cell r="B449"/>
          <cell r="C449"/>
          <cell r="D449"/>
          <cell r="E449">
            <v>0</v>
          </cell>
          <cell r="F449"/>
          <cell r="G449"/>
          <cell r="H449">
            <v>0</v>
          </cell>
          <cell r="I449">
            <v>0</v>
          </cell>
          <cell r="J449">
            <v>0</v>
          </cell>
          <cell r="K449">
            <v>0</v>
          </cell>
        </row>
        <row r="450">
          <cell r="B450"/>
          <cell r="C450"/>
          <cell r="D450"/>
          <cell r="E450">
            <v>0</v>
          </cell>
          <cell r="F450"/>
          <cell r="G450"/>
          <cell r="H450">
            <v>0</v>
          </cell>
          <cell r="I450">
            <v>0</v>
          </cell>
          <cell r="J450">
            <v>0</v>
          </cell>
          <cell r="K450">
            <v>0</v>
          </cell>
        </row>
        <row r="451">
          <cell r="B451"/>
          <cell r="C451"/>
          <cell r="D451"/>
          <cell r="E451">
            <v>0</v>
          </cell>
          <cell r="F451"/>
          <cell r="G451"/>
          <cell r="H451">
            <v>0</v>
          </cell>
          <cell r="I451">
            <v>0</v>
          </cell>
          <cell r="J451">
            <v>0</v>
          </cell>
          <cell r="K451">
            <v>0</v>
          </cell>
        </row>
        <row r="452">
          <cell r="B452"/>
          <cell r="C452"/>
          <cell r="D452"/>
          <cell r="E452">
            <v>0</v>
          </cell>
          <cell r="F452"/>
          <cell r="G452"/>
          <cell r="H452">
            <v>0</v>
          </cell>
          <cell r="I452">
            <v>0</v>
          </cell>
          <cell r="J452">
            <v>0</v>
          </cell>
          <cell r="K452">
            <v>0</v>
          </cell>
        </row>
        <row r="453">
          <cell r="B453"/>
          <cell r="C453"/>
          <cell r="D453"/>
          <cell r="E453">
            <v>0</v>
          </cell>
          <cell r="F453"/>
          <cell r="G453"/>
          <cell r="H453">
            <v>0</v>
          </cell>
          <cell r="I453">
            <v>0</v>
          </cell>
          <cell r="J453">
            <v>0</v>
          </cell>
          <cell r="K453">
            <v>0</v>
          </cell>
        </row>
        <row r="454">
          <cell r="B454"/>
          <cell r="C454"/>
          <cell r="D454"/>
          <cell r="E454">
            <v>0</v>
          </cell>
          <cell r="F454"/>
          <cell r="G454"/>
          <cell r="H454">
            <v>0</v>
          </cell>
          <cell r="I454">
            <v>0</v>
          </cell>
          <cell r="J454">
            <v>0</v>
          </cell>
          <cell r="K454">
            <v>0</v>
          </cell>
        </row>
        <row r="455">
          <cell r="B455"/>
          <cell r="C455"/>
          <cell r="D455"/>
          <cell r="E455">
            <v>0</v>
          </cell>
          <cell r="F455"/>
          <cell r="G455"/>
          <cell r="H455">
            <v>0</v>
          </cell>
          <cell r="I455">
            <v>0</v>
          </cell>
          <cell r="J455">
            <v>0</v>
          </cell>
          <cell r="K455">
            <v>0</v>
          </cell>
        </row>
        <row r="456">
          <cell r="B456"/>
          <cell r="C456"/>
          <cell r="D456"/>
          <cell r="E456">
            <v>0</v>
          </cell>
          <cell r="F456"/>
          <cell r="G456"/>
          <cell r="H456">
            <v>0</v>
          </cell>
          <cell r="I456">
            <v>0</v>
          </cell>
          <cell r="J456">
            <v>0</v>
          </cell>
          <cell r="K456">
            <v>0</v>
          </cell>
        </row>
        <row r="457">
          <cell r="B457"/>
          <cell r="C457"/>
          <cell r="D457"/>
          <cell r="E457">
            <v>0</v>
          </cell>
          <cell r="F457"/>
          <cell r="G457"/>
          <cell r="H457">
            <v>0</v>
          </cell>
          <cell r="I457">
            <v>0</v>
          </cell>
          <cell r="J457">
            <v>0</v>
          </cell>
          <cell r="K457">
            <v>0</v>
          </cell>
        </row>
        <row r="458">
          <cell r="B458"/>
          <cell r="C458"/>
          <cell r="D458"/>
          <cell r="E458">
            <v>0</v>
          </cell>
          <cell r="F458"/>
          <cell r="G458"/>
          <cell r="H458">
            <v>0</v>
          </cell>
          <cell r="I458">
            <v>0</v>
          </cell>
          <cell r="J458">
            <v>0</v>
          </cell>
          <cell r="K458">
            <v>0</v>
          </cell>
        </row>
        <row r="459">
          <cell r="B459"/>
          <cell r="C459"/>
          <cell r="D459"/>
          <cell r="E459">
            <v>0</v>
          </cell>
          <cell r="F459"/>
          <cell r="G459"/>
          <cell r="H459">
            <v>0</v>
          </cell>
          <cell r="I459">
            <v>0</v>
          </cell>
          <cell r="J459">
            <v>0</v>
          </cell>
          <cell r="K459">
            <v>0</v>
          </cell>
        </row>
        <row r="460">
          <cell r="B460"/>
          <cell r="C460"/>
          <cell r="D460"/>
          <cell r="E460">
            <v>0</v>
          </cell>
          <cell r="F460"/>
          <cell r="G460"/>
          <cell r="H460">
            <v>0</v>
          </cell>
          <cell r="I460">
            <v>0</v>
          </cell>
          <cell r="J460">
            <v>0</v>
          </cell>
          <cell r="K460">
            <v>0</v>
          </cell>
        </row>
        <row r="461">
          <cell r="B461"/>
          <cell r="C461"/>
          <cell r="D461"/>
          <cell r="E461">
            <v>0</v>
          </cell>
          <cell r="F461"/>
          <cell r="G461"/>
          <cell r="H461">
            <v>0</v>
          </cell>
          <cell r="I461">
            <v>0</v>
          </cell>
          <cell r="J461">
            <v>0</v>
          </cell>
          <cell r="K461">
            <v>0</v>
          </cell>
        </row>
        <row r="462">
          <cell r="B462"/>
          <cell r="C462"/>
          <cell r="D462"/>
          <cell r="E462">
            <v>0</v>
          </cell>
          <cell r="F462"/>
          <cell r="G462"/>
          <cell r="H462">
            <v>0</v>
          </cell>
          <cell r="I462">
            <v>0</v>
          </cell>
          <cell r="J462">
            <v>0</v>
          </cell>
          <cell r="K462">
            <v>0</v>
          </cell>
        </row>
        <row r="463">
          <cell r="B463"/>
          <cell r="C463"/>
          <cell r="D463"/>
          <cell r="E463">
            <v>0</v>
          </cell>
          <cell r="F463"/>
          <cell r="G463"/>
          <cell r="H463">
            <v>0</v>
          </cell>
          <cell r="I463">
            <v>0</v>
          </cell>
          <cell r="J463">
            <v>0</v>
          </cell>
          <cell r="K463">
            <v>0</v>
          </cell>
        </row>
        <row r="464">
          <cell r="B464"/>
          <cell r="C464"/>
          <cell r="D464"/>
          <cell r="E464">
            <v>0</v>
          </cell>
          <cell r="F464"/>
          <cell r="G464"/>
          <cell r="H464">
            <v>0</v>
          </cell>
          <cell r="I464">
            <v>0</v>
          </cell>
          <cell r="J464">
            <v>0</v>
          </cell>
          <cell r="K464">
            <v>0</v>
          </cell>
        </row>
        <row r="465">
          <cell r="B465"/>
          <cell r="C465"/>
          <cell r="D465"/>
          <cell r="E465">
            <v>0</v>
          </cell>
          <cell r="F465"/>
          <cell r="G465"/>
          <cell r="H465">
            <v>0</v>
          </cell>
          <cell r="I465">
            <v>0</v>
          </cell>
          <cell r="J465">
            <v>0</v>
          </cell>
          <cell r="K465">
            <v>0</v>
          </cell>
        </row>
        <row r="466">
          <cell r="B466"/>
          <cell r="C466"/>
          <cell r="D466"/>
          <cell r="E466">
            <v>0</v>
          </cell>
          <cell r="F466"/>
          <cell r="G466"/>
          <cell r="H466">
            <v>0</v>
          </cell>
          <cell r="I466">
            <v>0</v>
          </cell>
          <cell r="J466">
            <v>0</v>
          </cell>
          <cell r="K466">
            <v>0</v>
          </cell>
        </row>
        <row r="467">
          <cell r="B467"/>
          <cell r="C467"/>
          <cell r="D467"/>
          <cell r="E467">
            <v>0</v>
          </cell>
          <cell r="F467"/>
          <cell r="G467"/>
          <cell r="H467">
            <v>0</v>
          </cell>
          <cell r="I467">
            <v>0</v>
          </cell>
          <cell r="J467">
            <v>0</v>
          </cell>
          <cell r="K467">
            <v>0</v>
          </cell>
        </row>
        <row r="468">
          <cell r="B468"/>
          <cell r="C468"/>
          <cell r="D468"/>
          <cell r="E468">
            <v>0</v>
          </cell>
          <cell r="F468"/>
          <cell r="G468"/>
          <cell r="H468">
            <v>0</v>
          </cell>
          <cell r="I468">
            <v>0</v>
          </cell>
          <cell r="J468">
            <v>0</v>
          </cell>
          <cell r="K468">
            <v>0</v>
          </cell>
        </row>
        <row r="469">
          <cell r="B469"/>
          <cell r="C469"/>
          <cell r="D469"/>
          <cell r="E469">
            <v>0</v>
          </cell>
          <cell r="F469"/>
          <cell r="G469"/>
          <cell r="H469">
            <v>0</v>
          </cell>
          <cell r="I469">
            <v>0</v>
          </cell>
          <cell r="J469">
            <v>0</v>
          </cell>
          <cell r="K469">
            <v>0</v>
          </cell>
        </row>
        <row r="470">
          <cell r="B470"/>
          <cell r="C470"/>
          <cell r="D470"/>
          <cell r="E470">
            <v>0</v>
          </cell>
          <cell r="F470"/>
          <cell r="G470"/>
          <cell r="H470">
            <v>0</v>
          </cell>
          <cell r="I470">
            <v>0</v>
          </cell>
          <cell r="J470">
            <v>0</v>
          </cell>
          <cell r="K470">
            <v>0</v>
          </cell>
        </row>
        <row r="471">
          <cell r="B471"/>
          <cell r="C471"/>
          <cell r="D471"/>
          <cell r="E471">
            <v>0</v>
          </cell>
          <cell r="F471"/>
          <cell r="G471"/>
          <cell r="H471">
            <v>0</v>
          </cell>
          <cell r="I471">
            <v>0</v>
          </cell>
          <cell r="J471">
            <v>0</v>
          </cell>
          <cell r="K471">
            <v>0</v>
          </cell>
        </row>
        <row r="472">
          <cell r="B472"/>
          <cell r="C472"/>
          <cell r="D472"/>
          <cell r="E472">
            <v>0</v>
          </cell>
          <cell r="F472"/>
          <cell r="G472"/>
          <cell r="H472">
            <v>0</v>
          </cell>
          <cell r="I472">
            <v>0</v>
          </cell>
          <cell r="J472">
            <v>0</v>
          </cell>
          <cell r="K472">
            <v>0</v>
          </cell>
        </row>
        <row r="473">
          <cell r="B473"/>
          <cell r="C473"/>
          <cell r="D473"/>
          <cell r="E473">
            <v>0</v>
          </cell>
          <cell r="F473"/>
          <cell r="G473"/>
          <cell r="H473">
            <v>0</v>
          </cell>
          <cell r="I473">
            <v>0</v>
          </cell>
          <cell r="J473">
            <v>0</v>
          </cell>
          <cell r="K473">
            <v>0</v>
          </cell>
        </row>
        <row r="474">
          <cell r="B474"/>
          <cell r="C474"/>
          <cell r="D474"/>
          <cell r="E474">
            <v>0</v>
          </cell>
          <cell r="F474"/>
          <cell r="G474"/>
          <cell r="H474">
            <v>0</v>
          </cell>
          <cell r="I474">
            <v>0</v>
          </cell>
          <cell r="J474">
            <v>0</v>
          </cell>
          <cell r="K474">
            <v>0</v>
          </cell>
        </row>
        <row r="475">
          <cell r="B475"/>
          <cell r="C475"/>
          <cell r="D475"/>
          <cell r="E475">
            <v>0</v>
          </cell>
          <cell r="F475"/>
          <cell r="G475"/>
          <cell r="H475">
            <v>0</v>
          </cell>
          <cell r="I475">
            <v>0</v>
          </cell>
          <cell r="J475">
            <v>0</v>
          </cell>
          <cell r="K475">
            <v>0</v>
          </cell>
        </row>
        <row r="476">
          <cell r="B476"/>
          <cell r="C476"/>
          <cell r="D476"/>
          <cell r="E476">
            <v>0</v>
          </cell>
          <cell r="F476"/>
          <cell r="G476"/>
          <cell r="H476">
            <v>0</v>
          </cell>
          <cell r="I476">
            <v>0</v>
          </cell>
          <cell r="J476">
            <v>0</v>
          </cell>
          <cell r="K476">
            <v>0</v>
          </cell>
        </row>
        <row r="477">
          <cell r="B477"/>
          <cell r="C477"/>
          <cell r="D477"/>
          <cell r="E477">
            <v>0</v>
          </cell>
          <cell r="F477"/>
          <cell r="G477"/>
          <cell r="H477">
            <v>0</v>
          </cell>
          <cell r="I477">
            <v>0</v>
          </cell>
          <cell r="J477">
            <v>0</v>
          </cell>
          <cell r="K477">
            <v>0</v>
          </cell>
        </row>
        <row r="478">
          <cell r="B478"/>
          <cell r="C478"/>
          <cell r="D478"/>
          <cell r="E478">
            <v>0</v>
          </cell>
          <cell r="F478"/>
          <cell r="G478"/>
          <cell r="H478">
            <v>0</v>
          </cell>
          <cell r="I478">
            <v>0</v>
          </cell>
          <cell r="J478">
            <v>0</v>
          </cell>
          <cell r="K478">
            <v>0</v>
          </cell>
        </row>
        <row r="479">
          <cell r="B479"/>
          <cell r="C479"/>
          <cell r="D479"/>
          <cell r="E479">
            <v>0</v>
          </cell>
          <cell r="F479"/>
          <cell r="G479"/>
          <cell r="H479">
            <v>0</v>
          </cell>
          <cell r="I479">
            <v>0</v>
          </cell>
          <cell r="J479">
            <v>0</v>
          </cell>
          <cell r="K479">
            <v>0</v>
          </cell>
        </row>
        <row r="480">
          <cell r="B480"/>
          <cell r="C480"/>
          <cell r="D480"/>
          <cell r="E480">
            <v>0</v>
          </cell>
          <cell r="F480"/>
          <cell r="G480"/>
          <cell r="H480">
            <v>0</v>
          </cell>
          <cell r="I480">
            <v>0</v>
          </cell>
          <cell r="J480">
            <v>0</v>
          </cell>
          <cell r="K480">
            <v>0</v>
          </cell>
        </row>
        <row r="481">
          <cell r="B481"/>
          <cell r="C481"/>
          <cell r="D481"/>
          <cell r="E481">
            <v>0</v>
          </cell>
          <cell r="F481"/>
          <cell r="G481"/>
          <cell r="H481">
            <v>0</v>
          </cell>
          <cell r="I481">
            <v>0</v>
          </cell>
          <cell r="J481">
            <v>0</v>
          </cell>
          <cell r="K481">
            <v>0</v>
          </cell>
        </row>
        <row r="482">
          <cell r="B482"/>
          <cell r="C482"/>
          <cell r="D482"/>
          <cell r="E482">
            <v>0</v>
          </cell>
          <cell r="F482"/>
          <cell r="G482"/>
          <cell r="H482">
            <v>0</v>
          </cell>
          <cell r="I482">
            <v>0</v>
          </cell>
          <cell r="J482">
            <v>0</v>
          </cell>
          <cell r="K482">
            <v>0</v>
          </cell>
        </row>
        <row r="483">
          <cell r="B483"/>
          <cell r="C483"/>
          <cell r="D483"/>
          <cell r="E483">
            <v>0</v>
          </cell>
          <cell r="F483"/>
          <cell r="G483"/>
          <cell r="H483">
            <v>0</v>
          </cell>
          <cell r="I483">
            <v>0</v>
          </cell>
          <cell r="J483">
            <v>0</v>
          </cell>
          <cell r="K483">
            <v>0</v>
          </cell>
        </row>
        <row r="484">
          <cell r="B484"/>
          <cell r="C484"/>
          <cell r="D484"/>
          <cell r="E484">
            <v>0</v>
          </cell>
          <cell r="F484"/>
          <cell r="G484"/>
          <cell r="H484">
            <v>0</v>
          </cell>
          <cell r="I484">
            <v>0</v>
          </cell>
          <cell r="J484">
            <v>0</v>
          </cell>
          <cell r="K484">
            <v>0</v>
          </cell>
        </row>
        <row r="485">
          <cell r="B485"/>
          <cell r="C485"/>
          <cell r="D485"/>
          <cell r="E485">
            <v>0</v>
          </cell>
          <cell r="F485"/>
          <cell r="G485"/>
          <cell r="H485">
            <v>0</v>
          </cell>
          <cell r="I485">
            <v>0</v>
          </cell>
          <cell r="J485">
            <v>0</v>
          </cell>
          <cell r="K485">
            <v>0</v>
          </cell>
        </row>
        <row r="486">
          <cell r="B486"/>
          <cell r="C486"/>
          <cell r="D486"/>
          <cell r="E486">
            <v>0</v>
          </cell>
          <cell r="F486"/>
          <cell r="G486"/>
          <cell r="H486">
            <v>0</v>
          </cell>
          <cell r="I486">
            <v>0</v>
          </cell>
          <cell r="J486">
            <v>0</v>
          </cell>
          <cell r="K486">
            <v>0</v>
          </cell>
        </row>
        <row r="487">
          <cell r="B487"/>
          <cell r="C487"/>
          <cell r="D487"/>
          <cell r="E487">
            <v>0</v>
          </cell>
          <cell r="F487"/>
          <cell r="G487"/>
          <cell r="H487">
            <v>0</v>
          </cell>
          <cell r="I487">
            <v>0</v>
          </cell>
          <cell r="J487">
            <v>0</v>
          </cell>
          <cell r="K487">
            <v>0</v>
          </cell>
        </row>
        <row r="488">
          <cell r="B488"/>
          <cell r="C488"/>
          <cell r="D488"/>
          <cell r="E488">
            <v>0</v>
          </cell>
          <cell r="F488"/>
          <cell r="G488"/>
          <cell r="H488">
            <v>0</v>
          </cell>
          <cell r="I488">
            <v>0</v>
          </cell>
          <cell r="J488">
            <v>0</v>
          </cell>
          <cell r="K488">
            <v>0</v>
          </cell>
        </row>
        <row r="489">
          <cell r="B489"/>
          <cell r="C489"/>
          <cell r="D489"/>
          <cell r="E489">
            <v>0</v>
          </cell>
          <cell r="F489"/>
          <cell r="G489"/>
          <cell r="H489">
            <v>0</v>
          </cell>
          <cell r="I489">
            <v>0</v>
          </cell>
          <cell r="J489">
            <v>0</v>
          </cell>
          <cell r="K489">
            <v>0</v>
          </cell>
        </row>
        <row r="490">
          <cell r="B490"/>
          <cell r="C490"/>
          <cell r="D490"/>
          <cell r="E490">
            <v>0</v>
          </cell>
          <cell r="F490"/>
          <cell r="G490"/>
          <cell r="H490">
            <v>0</v>
          </cell>
          <cell r="I490">
            <v>0</v>
          </cell>
          <cell r="J490">
            <v>0</v>
          </cell>
          <cell r="K490">
            <v>0</v>
          </cell>
        </row>
        <row r="491">
          <cell r="B491"/>
          <cell r="C491"/>
          <cell r="D491"/>
          <cell r="E491">
            <v>0</v>
          </cell>
          <cell r="F491"/>
          <cell r="G491"/>
          <cell r="H491">
            <v>0</v>
          </cell>
          <cell r="I491">
            <v>0</v>
          </cell>
          <cell r="J491">
            <v>0</v>
          </cell>
          <cell r="K491">
            <v>0</v>
          </cell>
        </row>
        <row r="492">
          <cell r="B492"/>
          <cell r="C492"/>
          <cell r="D492"/>
          <cell r="E492">
            <v>0</v>
          </cell>
          <cell r="F492"/>
          <cell r="G492"/>
          <cell r="H492">
            <v>0</v>
          </cell>
          <cell r="I492">
            <v>0</v>
          </cell>
          <cell r="J492">
            <v>0</v>
          </cell>
          <cell r="K492">
            <v>0</v>
          </cell>
        </row>
        <row r="493">
          <cell r="B493"/>
          <cell r="C493"/>
          <cell r="D493"/>
          <cell r="E493">
            <v>0</v>
          </cell>
          <cell r="F493"/>
          <cell r="G493"/>
          <cell r="H493">
            <v>0</v>
          </cell>
          <cell r="I493">
            <v>0</v>
          </cell>
          <cell r="J493">
            <v>0</v>
          </cell>
          <cell r="K493">
            <v>0</v>
          </cell>
        </row>
        <row r="494">
          <cell r="B494"/>
          <cell r="C494"/>
          <cell r="D494"/>
          <cell r="E494">
            <v>0</v>
          </cell>
          <cell r="F494"/>
          <cell r="G494"/>
          <cell r="H494">
            <v>0</v>
          </cell>
          <cell r="I494">
            <v>0</v>
          </cell>
          <cell r="J494">
            <v>0</v>
          </cell>
          <cell r="K494">
            <v>0</v>
          </cell>
        </row>
        <row r="495">
          <cell r="B495"/>
          <cell r="C495"/>
          <cell r="D495"/>
          <cell r="E495">
            <v>0</v>
          </cell>
          <cell r="F495"/>
          <cell r="G495"/>
          <cell r="H495">
            <v>0</v>
          </cell>
          <cell r="I495">
            <v>0</v>
          </cell>
          <cell r="J495">
            <v>0</v>
          </cell>
          <cell r="K495">
            <v>0</v>
          </cell>
        </row>
        <row r="496">
          <cell r="B496"/>
          <cell r="C496"/>
          <cell r="D496"/>
          <cell r="E496">
            <v>0</v>
          </cell>
          <cell r="F496"/>
          <cell r="G496"/>
          <cell r="H496">
            <v>0</v>
          </cell>
          <cell r="I496">
            <v>0</v>
          </cell>
          <cell r="J496">
            <v>0</v>
          </cell>
          <cell r="K496">
            <v>0</v>
          </cell>
        </row>
        <row r="497">
          <cell r="B497"/>
          <cell r="C497"/>
          <cell r="D497"/>
          <cell r="E497">
            <v>0</v>
          </cell>
          <cell r="F497"/>
          <cell r="G497"/>
          <cell r="H497">
            <v>0</v>
          </cell>
          <cell r="I497">
            <v>0</v>
          </cell>
          <cell r="J497">
            <v>0</v>
          </cell>
          <cell r="K497">
            <v>0</v>
          </cell>
        </row>
        <row r="498">
          <cell r="B498"/>
          <cell r="C498"/>
          <cell r="D498"/>
          <cell r="E498">
            <v>0</v>
          </cell>
          <cell r="F498"/>
          <cell r="G498"/>
          <cell r="H498">
            <v>0</v>
          </cell>
          <cell r="I498">
            <v>0</v>
          </cell>
          <cell r="J498">
            <v>0</v>
          </cell>
          <cell r="K498">
            <v>0</v>
          </cell>
        </row>
        <row r="499">
          <cell r="B499"/>
          <cell r="C499"/>
          <cell r="D499"/>
          <cell r="E499">
            <v>0</v>
          </cell>
          <cell r="F499"/>
          <cell r="G499"/>
          <cell r="H499">
            <v>0</v>
          </cell>
          <cell r="I499">
            <v>0</v>
          </cell>
          <cell r="J499">
            <v>0</v>
          </cell>
          <cell r="K499">
            <v>0</v>
          </cell>
        </row>
        <row r="500">
          <cell r="B500"/>
          <cell r="C500"/>
          <cell r="D500"/>
          <cell r="E500">
            <v>0</v>
          </cell>
          <cell r="F500"/>
          <cell r="G500"/>
          <cell r="H500">
            <v>0</v>
          </cell>
          <cell r="I500">
            <v>0</v>
          </cell>
          <cell r="J500">
            <v>0</v>
          </cell>
          <cell r="K500">
            <v>0</v>
          </cell>
        </row>
        <row r="501">
          <cell r="B501"/>
          <cell r="C501"/>
          <cell r="D501"/>
          <cell r="E501">
            <v>0</v>
          </cell>
          <cell r="F501"/>
          <cell r="G501"/>
          <cell r="H501">
            <v>0</v>
          </cell>
          <cell r="I501">
            <v>0</v>
          </cell>
          <cell r="J501">
            <v>0</v>
          </cell>
          <cell r="K501">
            <v>0</v>
          </cell>
        </row>
        <row r="502">
          <cell r="B502"/>
          <cell r="C502"/>
          <cell r="D502"/>
          <cell r="E502">
            <v>0</v>
          </cell>
          <cell r="F502"/>
          <cell r="G502"/>
          <cell r="H502">
            <v>0</v>
          </cell>
          <cell r="I502">
            <v>0</v>
          </cell>
          <cell r="J502">
            <v>0</v>
          </cell>
          <cell r="K502">
            <v>0</v>
          </cell>
        </row>
        <row r="503">
          <cell r="B503"/>
          <cell r="C503"/>
          <cell r="D503"/>
          <cell r="E503">
            <v>0</v>
          </cell>
          <cell r="F503"/>
          <cell r="G503"/>
          <cell r="H503">
            <v>0</v>
          </cell>
          <cell r="I503">
            <v>0</v>
          </cell>
          <cell r="J503">
            <v>0</v>
          </cell>
          <cell r="K503">
            <v>0</v>
          </cell>
        </row>
        <row r="504">
          <cell r="B504"/>
          <cell r="C504"/>
          <cell r="D504"/>
          <cell r="E504">
            <v>0</v>
          </cell>
          <cell r="F504"/>
          <cell r="G504"/>
          <cell r="H504">
            <v>0</v>
          </cell>
          <cell r="I504">
            <v>0</v>
          </cell>
          <cell r="J504">
            <v>0</v>
          </cell>
          <cell r="K504">
            <v>0</v>
          </cell>
        </row>
        <row r="505">
          <cell r="B505"/>
          <cell r="C505"/>
          <cell r="D505"/>
          <cell r="E505">
            <v>0</v>
          </cell>
          <cell r="F505"/>
          <cell r="G505"/>
          <cell r="H505">
            <v>0</v>
          </cell>
          <cell r="I505">
            <v>0</v>
          </cell>
          <cell r="J505">
            <v>0</v>
          </cell>
          <cell r="K505">
            <v>0</v>
          </cell>
        </row>
        <row r="506">
          <cell r="B506"/>
          <cell r="C506"/>
          <cell r="D506"/>
          <cell r="E506">
            <v>0</v>
          </cell>
          <cell r="F506"/>
          <cell r="G506"/>
          <cell r="H506">
            <v>0</v>
          </cell>
          <cell r="I506">
            <v>0</v>
          </cell>
          <cell r="J506">
            <v>0</v>
          </cell>
          <cell r="K506">
            <v>0</v>
          </cell>
        </row>
        <row r="507">
          <cell r="B507" t="str">
            <v>Total</v>
          </cell>
          <cell r="C507">
            <v>0</v>
          </cell>
          <cell r="D507">
            <v>40106</v>
          </cell>
          <cell r="E507">
            <v>40106</v>
          </cell>
          <cell r="F507">
            <v>0</v>
          </cell>
          <cell r="G507">
            <v>46877.432697704833</v>
          </cell>
          <cell r="H507">
            <v>46877.432697704833</v>
          </cell>
          <cell r="I507">
            <v>0</v>
          </cell>
          <cell r="J507">
            <v>99655.362680598686</v>
          </cell>
          <cell r="K507">
            <v>99655.362680598686</v>
          </cell>
        </row>
        <row r="508">
          <cell r="F508"/>
          <cell r="G508"/>
          <cell r="H508"/>
        </row>
      </sheetData>
      <sheetData sheetId="10">
        <row r="6">
          <cell r="B6" t="str">
            <v>City Code</v>
          </cell>
          <cell r="C6" t="str">
            <v>Direct Demand</v>
          </cell>
          <cell r="D6" t="str">
            <v>Indirect Demand</v>
          </cell>
          <cell r="E6" t="str">
            <v>Total Demand</v>
          </cell>
          <cell r="F6" t="str">
            <v>Direct Demand</v>
          </cell>
          <cell r="G6" t="str">
            <v>Indirect Demand</v>
          </cell>
          <cell r="H6" t="str">
            <v>Total Demand</v>
          </cell>
          <cell r="I6" t="str">
            <v>Base Direct Demand</v>
          </cell>
          <cell r="J6" t="str">
            <v>Base Indirect Demand</v>
          </cell>
          <cell r="K6" t="str">
            <v>Base Total Demand</v>
          </cell>
        </row>
        <row r="7">
          <cell r="B7" t="str">
            <v>NYC</v>
          </cell>
          <cell r="C7"/>
          <cell r="D7">
            <v>14072</v>
          </cell>
          <cell r="E7">
            <v>14072</v>
          </cell>
          <cell r="F7"/>
          <cell r="G7">
            <v>16548.513175260669</v>
          </cell>
          <cell r="H7">
            <v>16548.513175260669</v>
          </cell>
          <cell r="I7">
            <v>0</v>
          </cell>
          <cell r="J7">
            <v>35180.00000000024</v>
          </cell>
          <cell r="K7">
            <v>35180.00000000024</v>
          </cell>
        </row>
        <row r="8">
          <cell r="B8" t="str">
            <v>YTO</v>
          </cell>
          <cell r="C8"/>
          <cell r="D8">
            <v>8694</v>
          </cell>
          <cell r="E8">
            <v>8694</v>
          </cell>
          <cell r="F8"/>
          <cell r="G8">
            <v>10224.045874482392</v>
          </cell>
          <cell r="H8">
            <v>10224.045874482392</v>
          </cell>
          <cell r="I8">
            <v>0</v>
          </cell>
          <cell r="J8">
            <v>21735.000000000142</v>
          </cell>
          <cell r="K8">
            <v>21735.000000000142</v>
          </cell>
        </row>
        <row r="9">
          <cell r="B9" t="str">
            <v>WAS</v>
          </cell>
          <cell r="C9"/>
          <cell r="D9">
            <v>3687</v>
          </cell>
          <cell r="E9">
            <v>3687</v>
          </cell>
          <cell r="F9"/>
          <cell r="G9">
            <v>4335.8703863832743</v>
          </cell>
          <cell r="H9">
            <v>4335.8703863832743</v>
          </cell>
          <cell r="I9">
            <v>0</v>
          </cell>
          <cell r="J9">
            <v>9217.4999999999654</v>
          </cell>
          <cell r="K9">
            <v>9217.4999999999654</v>
          </cell>
        </row>
        <row r="10">
          <cell r="B10" t="str">
            <v>BOS</v>
          </cell>
          <cell r="C10"/>
          <cell r="D10">
            <v>3561</v>
          </cell>
          <cell r="E10">
            <v>3561</v>
          </cell>
          <cell r="F10"/>
          <cell r="G10">
            <v>4187.6958084922289</v>
          </cell>
          <cell r="H10">
            <v>4187.6958084922289</v>
          </cell>
          <cell r="I10">
            <v>0</v>
          </cell>
          <cell r="J10">
            <v>8902.4999999999709</v>
          </cell>
          <cell r="K10">
            <v>8902.4999999999709</v>
          </cell>
        </row>
        <row r="11">
          <cell r="B11" t="str">
            <v>MIA</v>
          </cell>
          <cell r="C11"/>
          <cell r="D11">
            <v>2638</v>
          </cell>
          <cell r="E11">
            <v>2638</v>
          </cell>
          <cell r="F11"/>
          <cell r="G11">
            <v>3102.2582260046083</v>
          </cell>
          <cell r="H11">
            <v>3102.2582260046083</v>
          </cell>
          <cell r="I11">
            <v>0</v>
          </cell>
          <cell r="J11">
            <v>6594.9999999999254</v>
          </cell>
          <cell r="K11">
            <v>6594.9999999999254</v>
          </cell>
        </row>
        <row r="12">
          <cell r="B12" t="str">
            <v>ORL</v>
          </cell>
          <cell r="C12"/>
          <cell r="D12">
            <v>2101</v>
          </cell>
          <cell r="E12">
            <v>2101</v>
          </cell>
          <cell r="F12"/>
          <cell r="G12">
            <v>2470.7522868975475</v>
          </cell>
          <cell r="H12">
            <v>2470.7522868975475</v>
          </cell>
          <cell r="I12">
            <v>0</v>
          </cell>
          <cell r="J12">
            <v>5252.4999999999791</v>
          </cell>
          <cell r="K12">
            <v>5252.4999999999791</v>
          </cell>
        </row>
        <row r="13">
          <cell r="B13" t="str">
            <v>YMQ</v>
          </cell>
          <cell r="C13"/>
          <cell r="D13">
            <v>1961</v>
          </cell>
          <cell r="E13">
            <v>1961</v>
          </cell>
          <cell r="F13"/>
          <cell r="G13">
            <v>2306.1138670186042</v>
          </cell>
          <cell r="H13">
            <v>2306.1138670186042</v>
          </cell>
          <cell r="I13">
            <v>0</v>
          </cell>
          <cell r="J13">
            <v>4902.4999999999773</v>
          </cell>
          <cell r="K13">
            <v>4902.4999999999773</v>
          </cell>
        </row>
        <row r="14">
          <cell r="B14" t="str">
            <v>ATL</v>
          </cell>
          <cell r="C14"/>
          <cell r="D14">
            <v>1722</v>
          </cell>
          <cell r="E14">
            <v>1722</v>
          </cell>
          <cell r="F14"/>
          <cell r="G14">
            <v>2025.0525645109931</v>
          </cell>
          <cell r="H14">
            <v>2025.0525645109931</v>
          </cell>
          <cell r="I14">
            <v>0</v>
          </cell>
          <cell r="J14">
            <v>4305.0000000000027</v>
          </cell>
          <cell r="K14">
            <v>4305.0000000000027</v>
          </cell>
        </row>
        <row r="15">
          <cell r="B15" t="str">
            <v>DTT</v>
          </cell>
          <cell r="C15"/>
          <cell r="D15">
            <v>1510</v>
          </cell>
          <cell r="E15">
            <v>1510</v>
          </cell>
          <cell r="F15"/>
          <cell r="G15">
            <v>1775.7429572657377</v>
          </cell>
          <cell r="H15">
            <v>1775.7429572657377</v>
          </cell>
          <cell r="I15">
            <v>0</v>
          </cell>
          <cell r="J15">
            <v>3775.0000000000032</v>
          </cell>
          <cell r="K15">
            <v>3775.0000000000032</v>
          </cell>
        </row>
        <row r="16">
          <cell r="B16" t="str">
            <v>PHL</v>
          </cell>
          <cell r="C16"/>
          <cell r="D16">
            <v>1424</v>
          </cell>
          <cell r="E16">
            <v>1424</v>
          </cell>
          <cell r="F16"/>
          <cell r="G16">
            <v>1674.6079279115295</v>
          </cell>
          <cell r="H16">
            <v>1674.6079279115295</v>
          </cell>
          <cell r="I16">
            <v>0</v>
          </cell>
          <cell r="J16">
            <v>3560.0000000000018</v>
          </cell>
          <cell r="K16">
            <v>3560.0000000000018</v>
          </cell>
        </row>
        <row r="17">
          <cell r="B17" t="str">
            <v>YOW</v>
          </cell>
          <cell r="C17"/>
          <cell r="D17">
            <v>1109</v>
          </cell>
          <cell r="E17">
            <v>1109</v>
          </cell>
          <cell r="F17"/>
          <cell r="G17">
            <v>1304.171483183909</v>
          </cell>
          <cell r="H17">
            <v>1304.171483183909</v>
          </cell>
          <cell r="I17">
            <v>0</v>
          </cell>
          <cell r="J17">
            <v>2772.5000000000018</v>
          </cell>
          <cell r="K17">
            <v>2772.5000000000018</v>
          </cell>
        </row>
        <row r="18">
          <cell r="B18" t="str">
            <v>CLT</v>
          </cell>
          <cell r="C18"/>
          <cell r="D18">
            <v>985</v>
          </cell>
          <cell r="E18">
            <v>985</v>
          </cell>
          <cell r="F18"/>
          <cell r="G18">
            <v>1158.3488827197025</v>
          </cell>
          <cell r="H18">
            <v>1158.3488827197025</v>
          </cell>
          <cell r="I18">
            <v>0</v>
          </cell>
          <cell r="J18">
            <v>2462.5000000000009</v>
          </cell>
          <cell r="K18">
            <v>2462.5000000000009</v>
          </cell>
        </row>
        <row r="19">
          <cell r="B19" t="str">
            <v>TPA</v>
          </cell>
          <cell r="C19"/>
          <cell r="D19">
            <v>814</v>
          </cell>
          <cell r="E19">
            <v>814</v>
          </cell>
          <cell r="F19"/>
          <cell r="G19">
            <v>957.25481272470915</v>
          </cell>
          <cell r="H19">
            <v>957.25481272470915</v>
          </cell>
          <cell r="I19">
            <v>0</v>
          </cell>
          <cell r="J19">
            <v>2035.0000000000023</v>
          </cell>
          <cell r="K19">
            <v>2035.0000000000023</v>
          </cell>
        </row>
        <row r="20">
          <cell r="B20" t="str">
            <v>BWI</v>
          </cell>
          <cell r="C20"/>
          <cell r="D20">
            <v>810</v>
          </cell>
          <cell r="E20">
            <v>810</v>
          </cell>
          <cell r="F20"/>
          <cell r="G20">
            <v>952.55085787102473</v>
          </cell>
          <cell r="H20">
            <v>952.55085787102473</v>
          </cell>
          <cell r="I20">
            <v>0</v>
          </cell>
          <cell r="J20">
            <v>2025.0000000000016</v>
          </cell>
          <cell r="K20">
            <v>2025.0000000000016</v>
          </cell>
        </row>
        <row r="21">
          <cell r="B21" t="str">
            <v>IND</v>
          </cell>
          <cell r="C21"/>
          <cell r="D21">
            <v>635</v>
          </cell>
          <cell r="E21">
            <v>635</v>
          </cell>
          <cell r="F21"/>
          <cell r="G21">
            <v>746.75283302234629</v>
          </cell>
          <cell r="H21">
            <v>746.75283302234629</v>
          </cell>
          <cell r="I21">
            <v>0</v>
          </cell>
          <cell r="J21">
            <v>1587.5000000000007</v>
          </cell>
          <cell r="K21">
            <v>1587.5000000000007</v>
          </cell>
        </row>
        <row r="22">
          <cell r="B22" t="str">
            <v>CLE</v>
          </cell>
          <cell r="C22"/>
          <cell r="D22">
            <v>624</v>
          </cell>
          <cell r="E22">
            <v>624</v>
          </cell>
          <cell r="F22"/>
          <cell r="G22">
            <v>733.8169571747153</v>
          </cell>
          <cell r="H22">
            <v>733.8169571747153</v>
          </cell>
          <cell r="I22">
            <v>0</v>
          </cell>
          <cell r="J22">
            <v>1560.0000000000011</v>
          </cell>
          <cell r="K22">
            <v>1560.0000000000011</v>
          </cell>
        </row>
        <row r="23">
          <cell r="B23" t="str">
            <v>PIT</v>
          </cell>
          <cell r="C23"/>
          <cell r="D23">
            <v>599</v>
          </cell>
          <cell r="E23">
            <v>599</v>
          </cell>
          <cell r="F23"/>
          <cell r="G23">
            <v>704.4172393391899</v>
          </cell>
          <cell r="H23">
            <v>704.4172393391899</v>
          </cell>
          <cell r="I23">
            <v>0</v>
          </cell>
          <cell r="J23">
            <v>1497.5000000000011</v>
          </cell>
          <cell r="K23">
            <v>1497.5000000000011</v>
          </cell>
        </row>
        <row r="24">
          <cell r="B24" t="str">
            <v>RDU</v>
          </cell>
          <cell r="C24"/>
          <cell r="D24">
            <v>597</v>
          </cell>
          <cell r="E24">
            <v>597</v>
          </cell>
          <cell r="F24"/>
          <cell r="G24">
            <v>702.06526191234786</v>
          </cell>
          <cell r="H24">
            <v>702.06526191234786</v>
          </cell>
          <cell r="I24">
            <v>0</v>
          </cell>
          <cell r="J24">
            <v>1492.5000000000011</v>
          </cell>
          <cell r="K24">
            <v>1492.5000000000011</v>
          </cell>
        </row>
        <row r="25">
          <cell r="B25" t="str">
            <v>FLL</v>
          </cell>
          <cell r="C25"/>
          <cell r="D25">
            <v>425</v>
          </cell>
          <cell r="E25">
            <v>425</v>
          </cell>
          <cell r="F25"/>
          <cell r="G25">
            <v>499.79520320393289</v>
          </cell>
          <cell r="H25">
            <v>499.79520320393289</v>
          </cell>
          <cell r="I25">
            <v>0</v>
          </cell>
          <cell r="J25">
            <v>1062.5000000000011</v>
          </cell>
          <cell r="K25">
            <v>1062.5000000000011</v>
          </cell>
        </row>
        <row r="26">
          <cell r="B26" t="str">
            <v>YHZ</v>
          </cell>
          <cell r="C26"/>
          <cell r="D26">
            <v>420</v>
          </cell>
          <cell r="E26">
            <v>420</v>
          </cell>
          <cell r="F26"/>
          <cell r="G26">
            <v>493.91525963682756</v>
          </cell>
          <cell r="H26">
            <v>493.91525963682756</v>
          </cell>
          <cell r="I26">
            <v>0</v>
          </cell>
          <cell r="J26">
            <v>1050.0000000000007</v>
          </cell>
          <cell r="K26">
            <v>1050.0000000000007</v>
          </cell>
        </row>
        <row r="27">
          <cell r="B27" t="str">
            <v>CMH</v>
          </cell>
          <cell r="C27"/>
          <cell r="D27">
            <v>390</v>
          </cell>
          <cell r="E27">
            <v>390</v>
          </cell>
          <cell r="F27"/>
          <cell r="G27">
            <v>458.63559823419723</v>
          </cell>
          <cell r="H27">
            <v>458.63559823419723</v>
          </cell>
          <cell r="I27">
            <v>0</v>
          </cell>
          <cell r="J27">
            <v>975.00000000000102</v>
          </cell>
          <cell r="K27">
            <v>975.00000000000102</v>
          </cell>
        </row>
        <row r="28">
          <cell r="B28" t="str">
            <v>GRR</v>
          </cell>
          <cell r="C28"/>
          <cell r="D28">
            <v>383</v>
          </cell>
          <cell r="E28">
            <v>383</v>
          </cell>
          <cell r="F28"/>
          <cell r="G28">
            <v>450.40367724024981</v>
          </cell>
          <cell r="H28">
            <v>450.40367724024981</v>
          </cell>
          <cell r="I28">
            <v>0</v>
          </cell>
          <cell r="J28">
            <v>957.50000000000034</v>
          </cell>
          <cell r="K28">
            <v>957.50000000000034</v>
          </cell>
        </row>
        <row r="29">
          <cell r="B29" t="str">
            <v>CVG</v>
          </cell>
          <cell r="C29"/>
          <cell r="D29">
            <v>357</v>
          </cell>
          <cell r="E29">
            <v>357</v>
          </cell>
          <cell r="F29"/>
          <cell r="G29">
            <v>419.82797069130328</v>
          </cell>
          <cell r="H29">
            <v>419.82797069130328</v>
          </cell>
          <cell r="I29">
            <v>0</v>
          </cell>
          <cell r="J29">
            <v>892.50000000000023</v>
          </cell>
          <cell r="K29">
            <v>892.50000000000023</v>
          </cell>
        </row>
        <row r="30">
          <cell r="B30" t="str">
            <v>JAX</v>
          </cell>
          <cell r="C30"/>
          <cell r="D30">
            <v>288</v>
          </cell>
          <cell r="E30">
            <v>288</v>
          </cell>
          <cell r="F30"/>
          <cell r="G30">
            <v>338.68474946525322</v>
          </cell>
          <cell r="H30">
            <v>338.68474946525322</v>
          </cell>
          <cell r="I30">
            <v>0</v>
          </cell>
          <cell r="J30">
            <v>720.00000000000045</v>
          </cell>
          <cell r="K30">
            <v>720.00000000000045</v>
          </cell>
        </row>
        <row r="31">
          <cell r="B31" t="str">
            <v>BUF</v>
          </cell>
          <cell r="C31"/>
          <cell r="D31">
            <v>254</v>
          </cell>
          <cell r="E31">
            <v>254</v>
          </cell>
          <cell r="F31"/>
          <cell r="G31">
            <v>298.70113320893847</v>
          </cell>
          <cell r="H31">
            <v>298.70113320893847</v>
          </cell>
          <cell r="I31">
            <v>0</v>
          </cell>
          <cell r="J31">
            <v>635.00000000000011</v>
          </cell>
          <cell r="K31">
            <v>635.00000000000011</v>
          </cell>
        </row>
        <row r="32">
          <cell r="B32" t="str">
            <v>YQB</v>
          </cell>
          <cell r="C32"/>
          <cell r="D32">
            <v>232</v>
          </cell>
          <cell r="E32">
            <v>232</v>
          </cell>
          <cell r="F32"/>
          <cell r="G32">
            <v>272.82938151367614</v>
          </cell>
          <cell r="H32">
            <v>272.82938151367614</v>
          </cell>
          <cell r="I32">
            <v>0</v>
          </cell>
          <cell r="J32">
            <v>580.00000000000023</v>
          </cell>
          <cell r="K32">
            <v>580.00000000000023</v>
          </cell>
        </row>
        <row r="33">
          <cell r="B33" t="str">
            <v>MKE</v>
          </cell>
          <cell r="C33"/>
          <cell r="D33">
            <v>225</v>
          </cell>
          <cell r="E33">
            <v>225</v>
          </cell>
          <cell r="F33"/>
          <cell r="G33">
            <v>264.59746051972917</v>
          </cell>
          <cell r="H33">
            <v>264.59746051972917</v>
          </cell>
          <cell r="I33">
            <v>0</v>
          </cell>
          <cell r="J33">
            <v>562.50000000000057</v>
          </cell>
          <cell r="K33">
            <v>562.50000000000057</v>
          </cell>
        </row>
        <row r="34">
          <cell r="B34" t="str">
            <v>HFD</v>
          </cell>
          <cell r="C34"/>
          <cell r="D34">
            <v>220</v>
          </cell>
          <cell r="E34">
            <v>220</v>
          </cell>
          <cell r="F34"/>
          <cell r="G34">
            <v>258.7175169526239</v>
          </cell>
          <cell r="H34">
            <v>258.7175169526239</v>
          </cell>
          <cell r="I34">
            <v>0</v>
          </cell>
          <cell r="J34">
            <v>550.00000000000023</v>
          </cell>
          <cell r="K34">
            <v>550.00000000000023</v>
          </cell>
        </row>
        <row r="35">
          <cell r="B35" t="str">
            <v>MSN</v>
          </cell>
          <cell r="C35"/>
          <cell r="D35">
            <v>210</v>
          </cell>
          <cell r="E35">
            <v>210</v>
          </cell>
          <cell r="F35"/>
          <cell r="G35">
            <v>246.95762981841369</v>
          </cell>
          <cell r="H35">
            <v>246.95762981841369</v>
          </cell>
          <cell r="I35">
            <v>0</v>
          </cell>
          <cell r="J35">
            <v>525.00000000000011</v>
          </cell>
          <cell r="K35">
            <v>525.00000000000011</v>
          </cell>
        </row>
        <row r="36">
          <cell r="B36" t="str">
            <v>ROC</v>
          </cell>
          <cell r="C36"/>
          <cell r="D36">
            <v>198</v>
          </cell>
          <cell r="E36">
            <v>198</v>
          </cell>
          <cell r="F36"/>
          <cell r="G36">
            <v>232.84576525736151</v>
          </cell>
          <cell r="H36">
            <v>232.84576525736151</v>
          </cell>
          <cell r="I36">
            <v>0</v>
          </cell>
          <cell r="J36">
            <v>495.00000000000017</v>
          </cell>
          <cell r="K36">
            <v>495.00000000000017</v>
          </cell>
        </row>
        <row r="37">
          <cell r="B37" t="str">
            <v>SYR</v>
          </cell>
          <cell r="C37"/>
          <cell r="D37">
            <v>192</v>
          </cell>
          <cell r="E37">
            <v>192</v>
          </cell>
          <cell r="F37"/>
          <cell r="G37">
            <v>225.78983297683556</v>
          </cell>
          <cell r="H37">
            <v>225.78983297683556</v>
          </cell>
          <cell r="I37">
            <v>0</v>
          </cell>
          <cell r="J37">
            <v>480.00000000000051</v>
          </cell>
          <cell r="K37">
            <v>480.00000000000051</v>
          </cell>
        </row>
        <row r="38">
          <cell r="B38" t="str">
            <v>FMY</v>
          </cell>
          <cell r="C38"/>
          <cell r="D38">
            <v>182</v>
          </cell>
          <cell r="E38">
            <v>182</v>
          </cell>
          <cell r="F38"/>
          <cell r="G38">
            <v>214.02994584262524</v>
          </cell>
          <cell r="H38">
            <v>214.02994584262524</v>
          </cell>
          <cell r="I38">
            <v>0</v>
          </cell>
          <cell r="J38">
            <v>455.00000000000017</v>
          </cell>
          <cell r="K38">
            <v>455.00000000000017</v>
          </cell>
        </row>
        <row r="39">
          <cell r="B39" t="str">
            <v>PVD</v>
          </cell>
          <cell r="C39"/>
          <cell r="D39">
            <v>157</v>
          </cell>
          <cell r="E39">
            <v>157</v>
          </cell>
          <cell r="F39"/>
          <cell r="G39">
            <v>184.63022800709984</v>
          </cell>
          <cell r="H39">
            <v>184.63022800709984</v>
          </cell>
          <cell r="I39">
            <v>0</v>
          </cell>
          <cell r="J39">
            <v>392.50000000000028</v>
          </cell>
          <cell r="K39">
            <v>392.50000000000028</v>
          </cell>
        </row>
        <row r="40">
          <cell r="B40" t="str">
            <v>ORF</v>
          </cell>
          <cell r="C40"/>
          <cell r="D40">
            <v>157</v>
          </cell>
          <cell r="E40">
            <v>157</v>
          </cell>
          <cell r="F40"/>
          <cell r="G40">
            <v>184.63022800709982</v>
          </cell>
          <cell r="H40">
            <v>184.63022800709982</v>
          </cell>
          <cell r="I40">
            <v>0</v>
          </cell>
          <cell r="J40">
            <v>392.50000000000023</v>
          </cell>
          <cell r="K40">
            <v>392.50000000000023</v>
          </cell>
        </row>
        <row r="41">
          <cell r="B41" t="str">
            <v>DAY</v>
          </cell>
          <cell r="C41"/>
          <cell r="D41">
            <v>154</v>
          </cell>
          <cell r="E41">
            <v>154</v>
          </cell>
          <cell r="F41"/>
          <cell r="G41">
            <v>181.10226186683678</v>
          </cell>
          <cell r="H41">
            <v>181.10226186683678</v>
          </cell>
          <cell r="I41">
            <v>0</v>
          </cell>
          <cell r="J41">
            <v>385.00000000000028</v>
          </cell>
          <cell r="K41">
            <v>385.00000000000028</v>
          </cell>
        </row>
        <row r="42">
          <cell r="B42" t="str">
            <v>PBI</v>
          </cell>
          <cell r="C42"/>
          <cell r="D42">
            <v>145</v>
          </cell>
          <cell r="E42">
            <v>145</v>
          </cell>
          <cell r="F42"/>
          <cell r="G42">
            <v>170.51836344604763</v>
          </cell>
          <cell r="H42">
            <v>170.51836344604763</v>
          </cell>
          <cell r="I42">
            <v>0</v>
          </cell>
          <cell r="J42">
            <v>362.50000000000028</v>
          </cell>
          <cell r="K42">
            <v>362.50000000000028</v>
          </cell>
        </row>
        <row r="43">
          <cell r="B43" t="str">
            <v>ALB</v>
          </cell>
          <cell r="C43"/>
          <cell r="D43">
            <v>139</v>
          </cell>
          <cell r="E43">
            <v>139</v>
          </cell>
          <cell r="F43"/>
          <cell r="G43">
            <v>163.46243116552151</v>
          </cell>
          <cell r="H43">
            <v>163.46243116552151</v>
          </cell>
          <cell r="I43">
            <v>0</v>
          </cell>
          <cell r="J43">
            <v>347.50000000000023</v>
          </cell>
          <cell r="K43">
            <v>347.50000000000023</v>
          </cell>
        </row>
        <row r="44">
          <cell r="B44" t="str">
            <v>HAR</v>
          </cell>
          <cell r="C44"/>
          <cell r="D44">
            <v>132</v>
          </cell>
          <cell r="E44">
            <v>132</v>
          </cell>
          <cell r="F44"/>
          <cell r="G44">
            <v>155.23051017157431</v>
          </cell>
          <cell r="H44">
            <v>155.23051017157431</v>
          </cell>
          <cell r="I44">
            <v>0</v>
          </cell>
          <cell r="J44">
            <v>330.00000000000006</v>
          </cell>
          <cell r="K44">
            <v>330.00000000000006</v>
          </cell>
        </row>
        <row r="45">
          <cell r="B45" t="str">
            <v>RIC</v>
          </cell>
          <cell r="C45"/>
          <cell r="D45">
            <v>129</v>
          </cell>
          <cell r="E45">
            <v>129</v>
          </cell>
          <cell r="F45"/>
          <cell r="G45">
            <v>151.70254403131122</v>
          </cell>
          <cell r="H45">
            <v>151.70254403131122</v>
          </cell>
          <cell r="I45">
            <v>0</v>
          </cell>
          <cell r="J45">
            <v>322.5</v>
          </cell>
          <cell r="K45">
            <v>322.5</v>
          </cell>
        </row>
        <row r="46">
          <cell r="B46" t="str">
            <v>SAV</v>
          </cell>
          <cell r="C46"/>
          <cell r="D46">
            <v>114</v>
          </cell>
          <cell r="E46">
            <v>114</v>
          </cell>
          <cell r="F46"/>
          <cell r="G46">
            <v>134.06271332999603</v>
          </cell>
          <cell r="H46">
            <v>134.06271332999603</v>
          </cell>
          <cell r="I46">
            <v>0</v>
          </cell>
          <cell r="J46">
            <v>285.00000000000011</v>
          </cell>
          <cell r="K46">
            <v>285.00000000000011</v>
          </cell>
        </row>
        <row r="47">
          <cell r="B47" t="str">
            <v>BTV</v>
          </cell>
          <cell r="C47"/>
          <cell r="D47">
            <v>102</v>
          </cell>
          <cell r="E47">
            <v>102</v>
          </cell>
          <cell r="F47"/>
          <cell r="G47">
            <v>119.95084876894376</v>
          </cell>
          <cell r="H47">
            <v>119.95084876894376</v>
          </cell>
          <cell r="I47">
            <v>0</v>
          </cell>
          <cell r="J47">
            <v>254.99999999999997</v>
          </cell>
          <cell r="K47">
            <v>254.99999999999997</v>
          </cell>
        </row>
        <row r="48">
          <cell r="B48" t="str">
            <v>MLI</v>
          </cell>
          <cell r="C48"/>
          <cell r="D48">
            <v>96</v>
          </cell>
          <cell r="E48">
            <v>96</v>
          </cell>
          <cell r="F48"/>
          <cell r="G48">
            <v>112.89491648841766</v>
          </cell>
          <cell r="H48">
            <v>112.89491648841766</v>
          </cell>
          <cell r="I48">
            <v>0</v>
          </cell>
          <cell r="J48">
            <v>240</v>
          </cell>
          <cell r="K48">
            <v>240</v>
          </cell>
        </row>
        <row r="49">
          <cell r="B49" t="str">
            <v>PWM</v>
          </cell>
          <cell r="C49"/>
          <cell r="D49">
            <v>93</v>
          </cell>
          <cell r="E49">
            <v>93</v>
          </cell>
          <cell r="F49"/>
          <cell r="G49">
            <v>109.36695034815466</v>
          </cell>
          <cell r="H49">
            <v>109.36695034815466</v>
          </cell>
          <cell r="I49">
            <v>0</v>
          </cell>
          <cell r="J49">
            <v>232.50000000000011</v>
          </cell>
          <cell r="K49">
            <v>232.50000000000011</v>
          </cell>
        </row>
        <row r="50">
          <cell r="B50" t="str">
            <v>CHS</v>
          </cell>
          <cell r="C50"/>
          <cell r="D50">
            <v>92</v>
          </cell>
          <cell r="E50">
            <v>92</v>
          </cell>
          <cell r="F50"/>
          <cell r="G50">
            <v>108.19096163473361</v>
          </cell>
          <cell r="H50">
            <v>108.19096163473361</v>
          </cell>
          <cell r="I50">
            <v>0</v>
          </cell>
          <cell r="J50">
            <v>230.00000000000003</v>
          </cell>
          <cell r="K50">
            <v>230.00000000000003</v>
          </cell>
        </row>
        <row r="51">
          <cell r="B51" t="str">
            <v>YXU</v>
          </cell>
          <cell r="C51"/>
          <cell r="D51">
            <v>87</v>
          </cell>
          <cell r="E51">
            <v>87</v>
          </cell>
          <cell r="F51"/>
          <cell r="G51">
            <v>102.31101806762852</v>
          </cell>
          <cell r="H51">
            <v>102.31101806762852</v>
          </cell>
          <cell r="I51">
            <v>0</v>
          </cell>
          <cell r="J51">
            <v>217.50000000000003</v>
          </cell>
          <cell r="K51">
            <v>217.50000000000003</v>
          </cell>
        </row>
        <row r="52">
          <cell r="B52" t="str">
            <v>GRB</v>
          </cell>
          <cell r="C52"/>
          <cell r="D52">
            <v>84</v>
          </cell>
          <cell r="E52">
            <v>84</v>
          </cell>
          <cell r="F52"/>
          <cell r="G52">
            <v>98.78305192736542</v>
          </cell>
          <cell r="H52">
            <v>98.78305192736542</v>
          </cell>
          <cell r="I52">
            <v>0</v>
          </cell>
          <cell r="J52">
            <v>209.99999999999994</v>
          </cell>
          <cell r="K52">
            <v>209.99999999999994</v>
          </cell>
        </row>
        <row r="53">
          <cell r="B53" t="str">
            <v>GSP</v>
          </cell>
          <cell r="C53"/>
          <cell r="D53">
            <v>83</v>
          </cell>
          <cell r="E53">
            <v>83</v>
          </cell>
          <cell r="F53"/>
          <cell r="G53">
            <v>97.607063213944457</v>
          </cell>
          <cell r="H53">
            <v>97.607063213944457</v>
          </cell>
          <cell r="I53">
            <v>0</v>
          </cell>
          <cell r="J53">
            <v>207.50000000000006</v>
          </cell>
          <cell r="K53">
            <v>207.50000000000006</v>
          </cell>
        </row>
        <row r="54">
          <cell r="B54" t="str">
            <v>GSO</v>
          </cell>
          <cell r="C54"/>
          <cell r="D54">
            <v>72</v>
          </cell>
          <cell r="E54">
            <v>72</v>
          </cell>
          <cell r="F54"/>
          <cell r="G54">
            <v>84.671187366313234</v>
          </cell>
          <cell r="H54">
            <v>84.671187366313234</v>
          </cell>
          <cell r="I54">
            <v>0</v>
          </cell>
          <cell r="J54">
            <v>179.99999999999997</v>
          </cell>
          <cell r="K54">
            <v>179.99999999999997</v>
          </cell>
        </row>
        <row r="55">
          <cell r="B55" t="str">
            <v>CAE</v>
          </cell>
          <cell r="C55"/>
          <cell r="D55">
            <v>72</v>
          </cell>
          <cell r="E55">
            <v>72</v>
          </cell>
          <cell r="F55"/>
          <cell r="G55">
            <v>84.67118736631322</v>
          </cell>
          <cell r="H55">
            <v>84.67118736631322</v>
          </cell>
          <cell r="I55">
            <v>0</v>
          </cell>
          <cell r="J55">
            <v>179.99999999999994</v>
          </cell>
          <cell r="K55">
            <v>179.99999999999994</v>
          </cell>
        </row>
        <row r="56">
          <cell r="B56" t="str">
            <v>ATW</v>
          </cell>
          <cell r="C56"/>
          <cell r="D56">
            <v>70</v>
          </cell>
          <cell r="E56">
            <v>70</v>
          </cell>
          <cell r="F56"/>
          <cell r="G56">
            <v>82.319209939471193</v>
          </cell>
          <cell r="H56">
            <v>82.319209939471193</v>
          </cell>
          <cell r="I56">
            <v>0</v>
          </cell>
          <cell r="J56">
            <v>174.99999999999997</v>
          </cell>
          <cell r="K56">
            <v>174.99999999999997</v>
          </cell>
        </row>
        <row r="57">
          <cell r="B57" t="str">
            <v>TVC</v>
          </cell>
          <cell r="C57"/>
          <cell r="D57">
            <v>58</v>
          </cell>
          <cell r="E57">
            <v>58</v>
          </cell>
          <cell r="F57"/>
          <cell r="G57">
            <v>68.207345378419021</v>
          </cell>
          <cell r="H57">
            <v>68.207345378419021</v>
          </cell>
          <cell r="I57">
            <v>0</v>
          </cell>
          <cell r="J57">
            <v>145.00000000000003</v>
          </cell>
          <cell r="K57">
            <v>145.00000000000003</v>
          </cell>
        </row>
        <row r="58">
          <cell r="B58" t="str">
            <v>PNS</v>
          </cell>
          <cell r="C58"/>
          <cell r="D58">
            <v>57</v>
          </cell>
          <cell r="E58">
            <v>57</v>
          </cell>
          <cell r="F58"/>
          <cell r="G58">
            <v>67.031356664997986</v>
          </cell>
          <cell r="H58">
            <v>67.031356664997986</v>
          </cell>
          <cell r="I58">
            <v>0</v>
          </cell>
          <cell r="J58">
            <v>142.5</v>
          </cell>
          <cell r="K58">
            <v>142.5</v>
          </cell>
        </row>
        <row r="59">
          <cell r="B59" t="str">
            <v>AVL</v>
          </cell>
          <cell r="C59"/>
          <cell r="D59">
            <v>54</v>
          </cell>
          <cell r="E59">
            <v>54</v>
          </cell>
          <cell r="F59"/>
          <cell r="G59">
            <v>63.503390524734925</v>
          </cell>
          <cell r="H59">
            <v>63.503390524734925</v>
          </cell>
          <cell r="I59">
            <v>0</v>
          </cell>
          <cell r="J59">
            <v>134.99999999999997</v>
          </cell>
          <cell r="K59">
            <v>134.99999999999997</v>
          </cell>
        </row>
        <row r="60">
          <cell r="B60" t="str">
            <v>MHT</v>
          </cell>
          <cell r="C60"/>
          <cell r="D60">
            <v>52</v>
          </cell>
          <cell r="E60">
            <v>52</v>
          </cell>
          <cell r="F60"/>
          <cell r="G60">
            <v>61.151413097892899</v>
          </cell>
          <cell r="H60">
            <v>61.151413097892899</v>
          </cell>
          <cell r="I60">
            <v>0</v>
          </cell>
          <cell r="J60">
            <v>130</v>
          </cell>
          <cell r="K60">
            <v>130</v>
          </cell>
        </row>
        <row r="61">
          <cell r="B61" t="str">
            <v>ROA</v>
          </cell>
          <cell r="C61"/>
          <cell r="D61">
            <v>50</v>
          </cell>
          <cell r="E61">
            <v>50</v>
          </cell>
          <cell r="F61"/>
          <cell r="G61">
            <v>58.799435671050858</v>
          </cell>
          <cell r="H61">
            <v>58.799435671050858</v>
          </cell>
          <cell r="I61">
            <v>0</v>
          </cell>
          <cell r="J61">
            <v>124.99999999999999</v>
          </cell>
          <cell r="K61">
            <v>124.99999999999999</v>
          </cell>
        </row>
        <row r="62">
          <cell r="B62" t="str">
            <v>PIA</v>
          </cell>
          <cell r="C62"/>
          <cell r="D62">
            <v>46</v>
          </cell>
          <cell r="E62">
            <v>46</v>
          </cell>
          <cell r="F62"/>
          <cell r="G62">
            <v>54.095480817366763</v>
          </cell>
          <cell r="H62">
            <v>54.095480817366763</v>
          </cell>
          <cell r="I62">
            <v>0</v>
          </cell>
          <cell r="J62">
            <v>114.99999999999993</v>
          </cell>
          <cell r="K62">
            <v>114.99999999999993</v>
          </cell>
        </row>
        <row r="63">
          <cell r="B63" t="str">
            <v>CAK</v>
          </cell>
          <cell r="C63"/>
          <cell r="D63">
            <v>35</v>
          </cell>
          <cell r="E63">
            <v>35</v>
          </cell>
          <cell r="F63"/>
          <cell r="G63">
            <v>41.159604969735597</v>
          </cell>
          <cell r="H63">
            <v>41.159604969735597</v>
          </cell>
          <cell r="I63">
            <v>0</v>
          </cell>
          <cell r="J63">
            <v>87.499999999999986</v>
          </cell>
          <cell r="K63">
            <v>87.499999999999986</v>
          </cell>
        </row>
        <row r="64">
          <cell r="B64" t="str">
            <v>EVV</v>
          </cell>
          <cell r="C64"/>
          <cell r="D64">
            <v>34</v>
          </cell>
          <cell r="E64">
            <v>34</v>
          </cell>
          <cell r="F64"/>
          <cell r="G64">
            <v>39.983616256314576</v>
          </cell>
          <cell r="H64">
            <v>39.983616256314576</v>
          </cell>
          <cell r="I64">
            <v>0</v>
          </cell>
          <cell r="J64">
            <v>84.999999999999972</v>
          </cell>
          <cell r="K64">
            <v>84.999999999999972</v>
          </cell>
        </row>
        <row r="65">
          <cell r="B65" t="str">
            <v>MYR</v>
          </cell>
          <cell r="C65"/>
          <cell r="D65">
            <v>33</v>
          </cell>
          <cell r="E65">
            <v>33</v>
          </cell>
          <cell r="F65"/>
          <cell r="G65">
            <v>38.807627542893563</v>
          </cell>
          <cell r="H65">
            <v>38.807627542893563</v>
          </cell>
          <cell r="I65">
            <v>0</v>
          </cell>
          <cell r="J65">
            <v>82.499999999999986</v>
          </cell>
          <cell r="K65">
            <v>82.499999999999986</v>
          </cell>
        </row>
        <row r="66">
          <cell r="B66" t="str">
            <v>FWA</v>
          </cell>
          <cell r="C66"/>
          <cell r="D66">
            <v>29</v>
          </cell>
          <cell r="E66">
            <v>29</v>
          </cell>
          <cell r="F66"/>
          <cell r="G66">
            <v>34.103672689209489</v>
          </cell>
          <cell r="H66">
            <v>34.103672689209489</v>
          </cell>
          <cell r="I66">
            <v>0</v>
          </cell>
          <cell r="J66">
            <v>72.499999999999972</v>
          </cell>
          <cell r="K66">
            <v>72.499999999999972</v>
          </cell>
        </row>
        <row r="67">
          <cell r="B67" t="str">
            <v>LAN</v>
          </cell>
          <cell r="C67"/>
          <cell r="D67">
            <v>28</v>
          </cell>
          <cell r="E67">
            <v>28</v>
          </cell>
          <cell r="F67"/>
          <cell r="G67">
            <v>32.927683975788469</v>
          </cell>
          <cell r="H67">
            <v>32.927683975788469</v>
          </cell>
          <cell r="I67">
            <v>0</v>
          </cell>
          <cell r="J67">
            <v>69.999999999999972</v>
          </cell>
          <cell r="K67">
            <v>69.999999999999972</v>
          </cell>
        </row>
        <row r="68">
          <cell r="B68" t="str">
            <v>AZO</v>
          </cell>
          <cell r="C68"/>
          <cell r="D68">
            <v>27</v>
          </cell>
          <cell r="E68">
            <v>27</v>
          </cell>
          <cell r="F68"/>
          <cell r="G68">
            <v>31.751695262367452</v>
          </cell>
          <cell r="H68">
            <v>31.751695262367452</v>
          </cell>
          <cell r="I68">
            <v>0</v>
          </cell>
          <cell r="J68">
            <v>67.499999999999972</v>
          </cell>
          <cell r="K68">
            <v>67.499999999999972</v>
          </cell>
        </row>
        <row r="69">
          <cell r="B69" t="str">
            <v>LSE</v>
          </cell>
          <cell r="C69"/>
          <cell r="D69">
            <v>26</v>
          </cell>
          <cell r="E69">
            <v>26</v>
          </cell>
          <cell r="F69"/>
          <cell r="G69">
            <v>30.575706548946435</v>
          </cell>
          <cell r="H69">
            <v>30.575706548946435</v>
          </cell>
          <cell r="I69">
            <v>0</v>
          </cell>
          <cell r="J69">
            <v>64.999999999999972</v>
          </cell>
          <cell r="K69">
            <v>64.999999999999972</v>
          </cell>
        </row>
        <row r="70">
          <cell r="B70" t="str">
            <v>AUW</v>
          </cell>
          <cell r="C70"/>
          <cell r="D70">
            <v>25</v>
          </cell>
          <cell r="E70">
            <v>25</v>
          </cell>
          <cell r="F70"/>
          <cell r="G70">
            <v>29.399717835525419</v>
          </cell>
          <cell r="H70">
            <v>29.399717835525419</v>
          </cell>
          <cell r="I70">
            <v>0</v>
          </cell>
          <cell r="J70">
            <v>62.499999999999972</v>
          </cell>
          <cell r="K70">
            <v>62.499999999999972</v>
          </cell>
        </row>
        <row r="71">
          <cell r="B71" t="str">
            <v>SBN</v>
          </cell>
          <cell r="C71"/>
          <cell r="D71">
            <v>23</v>
          </cell>
          <cell r="E71">
            <v>23</v>
          </cell>
          <cell r="F71"/>
          <cell r="G71">
            <v>27.047740408683385</v>
          </cell>
          <cell r="H71">
            <v>27.047740408683385</v>
          </cell>
          <cell r="I71">
            <v>0</v>
          </cell>
          <cell r="J71">
            <v>57.499999999999972</v>
          </cell>
          <cell r="K71">
            <v>57.499999999999972</v>
          </cell>
        </row>
        <row r="72">
          <cell r="B72" t="str">
            <v>MBS</v>
          </cell>
          <cell r="C72"/>
          <cell r="D72">
            <v>22</v>
          </cell>
          <cell r="E72">
            <v>22</v>
          </cell>
          <cell r="F72"/>
          <cell r="G72">
            <v>25.871751695262368</v>
          </cell>
          <cell r="H72">
            <v>25.871751695262368</v>
          </cell>
          <cell r="I72">
            <v>0</v>
          </cell>
          <cell r="J72">
            <v>54.999999999999972</v>
          </cell>
          <cell r="K72">
            <v>54.999999999999972</v>
          </cell>
        </row>
        <row r="73">
          <cell r="B73" t="str">
            <v>CMI</v>
          </cell>
          <cell r="C73"/>
          <cell r="D73">
            <v>20</v>
          </cell>
          <cell r="E73">
            <v>20</v>
          </cell>
          <cell r="F73"/>
          <cell r="G73">
            <v>23.519774268420335</v>
          </cell>
          <cell r="H73">
            <v>23.519774268420335</v>
          </cell>
          <cell r="I73">
            <v>0</v>
          </cell>
          <cell r="J73">
            <v>49.999999999999979</v>
          </cell>
          <cell r="K73">
            <v>49.999999999999979</v>
          </cell>
        </row>
        <row r="74">
          <cell r="B74" t="str">
            <v>AVP</v>
          </cell>
          <cell r="C74"/>
          <cell r="D74">
            <v>20</v>
          </cell>
          <cell r="E74">
            <v>20</v>
          </cell>
          <cell r="F74"/>
          <cell r="G74">
            <v>23.519774268420335</v>
          </cell>
          <cell r="H74">
            <v>23.519774268420335</v>
          </cell>
          <cell r="I74">
            <v>0</v>
          </cell>
          <cell r="J74">
            <v>49.999999999999979</v>
          </cell>
          <cell r="K74">
            <v>49.999999999999979</v>
          </cell>
        </row>
        <row r="75">
          <cell r="B75" t="str">
            <v>CRW</v>
          </cell>
          <cell r="C75"/>
          <cell r="D75">
            <v>18</v>
          </cell>
          <cell r="E75">
            <v>18</v>
          </cell>
          <cell r="F75"/>
          <cell r="G75">
            <v>21.167796841578301</v>
          </cell>
          <cell r="H75">
            <v>21.167796841578301</v>
          </cell>
          <cell r="I75">
            <v>0</v>
          </cell>
          <cell r="J75">
            <v>44.999999999999979</v>
          </cell>
          <cell r="K75">
            <v>44.999999999999979</v>
          </cell>
        </row>
        <row r="76">
          <cell r="B76" t="str">
            <v>SPI</v>
          </cell>
          <cell r="C76"/>
          <cell r="D76">
            <v>16</v>
          </cell>
          <cell r="E76">
            <v>16</v>
          </cell>
          <cell r="F76"/>
          <cell r="G76">
            <v>18.815819414736268</v>
          </cell>
          <cell r="H76">
            <v>18.815819414736268</v>
          </cell>
          <cell r="I76">
            <v>0</v>
          </cell>
          <cell r="J76">
            <v>39.999999999999979</v>
          </cell>
          <cell r="K76">
            <v>39.999999999999979</v>
          </cell>
        </row>
        <row r="77">
          <cell r="B77" t="str">
            <v>ABE</v>
          </cell>
          <cell r="C77"/>
          <cell r="D77">
            <v>12</v>
          </cell>
          <cell r="E77">
            <v>12</v>
          </cell>
          <cell r="F77"/>
          <cell r="G77">
            <v>14.111864561052201</v>
          </cell>
          <cell r="H77">
            <v>14.111864561052201</v>
          </cell>
          <cell r="I77">
            <v>0</v>
          </cell>
          <cell r="J77">
            <v>29.999999999999986</v>
          </cell>
          <cell r="K77">
            <v>29.999999999999986</v>
          </cell>
        </row>
        <row r="78">
          <cell r="B78" t="str">
            <v>HPN</v>
          </cell>
          <cell r="C78"/>
          <cell r="D78">
            <v>10</v>
          </cell>
          <cell r="E78">
            <v>10</v>
          </cell>
          <cell r="F78"/>
          <cell r="G78">
            <v>11.759887134210167</v>
          </cell>
          <cell r="H78">
            <v>11.759887134210167</v>
          </cell>
          <cell r="I78">
            <v>0</v>
          </cell>
          <cell r="J78">
            <v>24.999999999999989</v>
          </cell>
          <cell r="K78">
            <v>24.999999999999989</v>
          </cell>
        </row>
        <row r="79">
          <cell r="B79" t="str">
            <v>FNT</v>
          </cell>
          <cell r="C79"/>
          <cell r="D79">
            <v>8</v>
          </cell>
          <cell r="E79">
            <v>8</v>
          </cell>
          <cell r="F79"/>
          <cell r="G79">
            <v>9.4079097073681339</v>
          </cell>
          <cell r="H79">
            <v>9.4079097073681339</v>
          </cell>
          <cell r="I79">
            <v>0</v>
          </cell>
          <cell r="J79">
            <v>19.999999999999989</v>
          </cell>
          <cell r="K79">
            <v>19.999999999999989</v>
          </cell>
        </row>
        <row r="80">
          <cell r="B80" t="str">
            <v>BMI</v>
          </cell>
          <cell r="C80"/>
          <cell r="D80">
            <v>8</v>
          </cell>
          <cell r="E80">
            <v>8</v>
          </cell>
          <cell r="F80"/>
          <cell r="G80">
            <v>9.4079097073681339</v>
          </cell>
          <cell r="H80">
            <v>9.4079097073681339</v>
          </cell>
          <cell r="I80">
            <v>0</v>
          </cell>
          <cell r="J80">
            <v>19.999999999999989</v>
          </cell>
          <cell r="K80">
            <v>19.999999999999989</v>
          </cell>
        </row>
        <row r="81">
          <cell r="B81" t="str">
            <v>MKG</v>
          </cell>
          <cell r="C81"/>
          <cell r="D81">
            <v>8</v>
          </cell>
          <cell r="E81">
            <v>8</v>
          </cell>
          <cell r="F81"/>
          <cell r="G81">
            <v>9.4079097073681339</v>
          </cell>
          <cell r="H81">
            <v>9.4079097073681339</v>
          </cell>
          <cell r="I81">
            <v>0</v>
          </cell>
          <cell r="J81">
            <v>19.999999999999989</v>
          </cell>
          <cell r="K81">
            <v>19.999999999999989</v>
          </cell>
        </row>
        <row r="82">
          <cell r="B82" t="str">
            <v>MQT</v>
          </cell>
          <cell r="C82"/>
          <cell r="D82">
            <v>5</v>
          </cell>
          <cell r="E82">
            <v>5</v>
          </cell>
          <cell r="F82"/>
          <cell r="G82">
            <v>5.8799435671050837</v>
          </cell>
          <cell r="H82">
            <v>5.8799435671050837</v>
          </cell>
          <cell r="I82">
            <v>0</v>
          </cell>
          <cell r="J82">
            <v>12.499999999999995</v>
          </cell>
          <cell r="K82">
            <v>12.499999999999995</v>
          </cell>
        </row>
        <row r="83">
          <cell r="B83" t="str">
            <v>TOL</v>
          </cell>
          <cell r="C83"/>
          <cell r="D83">
            <v>5</v>
          </cell>
          <cell r="E83">
            <v>5</v>
          </cell>
          <cell r="F83"/>
          <cell r="G83">
            <v>5.8799435671050837</v>
          </cell>
          <cell r="H83">
            <v>5.8799435671050837</v>
          </cell>
          <cell r="I83">
            <v>0</v>
          </cell>
          <cell r="J83">
            <v>12.499999999999995</v>
          </cell>
          <cell r="K83">
            <v>12.499999999999995</v>
          </cell>
        </row>
        <row r="84">
          <cell r="B84"/>
          <cell r="C84"/>
          <cell r="D84"/>
          <cell r="E84">
            <v>0</v>
          </cell>
          <cell r="F84"/>
          <cell r="G84"/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B85"/>
          <cell r="C85"/>
          <cell r="D85"/>
          <cell r="E85">
            <v>0</v>
          </cell>
          <cell r="F85"/>
          <cell r="G85"/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B86"/>
          <cell r="C86"/>
          <cell r="D86"/>
          <cell r="E86">
            <v>0</v>
          </cell>
          <cell r="F86"/>
          <cell r="G86"/>
          <cell r="H86">
            <v>0</v>
          </cell>
          <cell r="I86">
            <v>0</v>
          </cell>
          <cell r="J86">
            <v>0</v>
          </cell>
          <cell r="K86">
            <v>0</v>
          </cell>
        </row>
        <row r="87">
          <cell r="B87"/>
          <cell r="C87"/>
          <cell r="D87"/>
          <cell r="E87">
            <v>0</v>
          </cell>
          <cell r="F87"/>
          <cell r="G87"/>
          <cell r="H87">
            <v>0</v>
          </cell>
          <cell r="I87">
            <v>0</v>
          </cell>
          <cell r="J87">
            <v>0</v>
          </cell>
          <cell r="K87">
            <v>0</v>
          </cell>
        </row>
        <row r="88">
          <cell r="B88"/>
          <cell r="C88"/>
          <cell r="D88"/>
          <cell r="E88">
            <v>0</v>
          </cell>
          <cell r="F88"/>
          <cell r="G88"/>
          <cell r="H88">
            <v>0</v>
          </cell>
          <cell r="I88">
            <v>0</v>
          </cell>
          <cell r="J88">
            <v>0</v>
          </cell>
          <cell r="K88">
            <v>0</v>
          </cell>
        </row>
        <row r="89">
          <cell r="B89"/>
          <cell r="C89"/>
          <cell r="D89"/>
          <cell r="E89">
            <v>0</v>
          </cell>
          <cell r="F89"/>
          <cell r="G89"/>
          <cell r="H89">
            <v>0</v>
          </cell>
          <cell r="I89">
            <v>0</v>
          </cell>
          <cell r="J89">
            <v>0</v>
          </cell>
          <cell r="K89">
            <v>0</v>
          </cell>
        </row>
        <row r="90">
          <cell r="B90"/>
          <cell r="C90"/>
          <cell r="D90"/>
          <cell r="E90">
            <v>0</v>
          </cell>
          <cell r="F90"/>
          <cell r="G90"/>
          <cell r="H90">
            <v>0</v>
          </cell>
          <cell r="I90">
            <v>0</v>
          </cell>
          <cell r="J90">
            <v>0</v>
          </cell>
          <cell r="K90">
            <v>0</v>
          </cell>
        </row>
        <row r="91">
          <cell r="B91"/>
          <cell r="C91"/>
          <cell r="D91"/>
          <cell r="E91">
            <v>0</v>
          </cell>
          <cell r="F91"/>
          <cell r="G91"/>
          <cell r="H91">
            <v>0</v>
          </cell>
          <cell r="I91">
            <v>0</v>
          </cell>
          <cell r="J91">
            <v>0</v>
          </cell>
          <cell r="K91">
            <v>0</v>
          </cell>
        </row>
        <row r="92">
          <cell r="B92"/>
          <cell r="C92"/>
          <cell r="D92"/>
          <cell r="E92">
            <v>0</v>
          </cell>
          <cell r="F92"/>
          <cell r="G92"/>
          <cell r="H92">
            <v>0</v>
          </cell>
          <cell r="I92">
            <v>0</v>
          </cell>
          <cell r="J92">
            <v>0</v>
          </cell>
          <cell r="K92">
            <v>0</v>
          </cell>
        </row>
        <row r="93">
          <cell r="B93"/>
          <cell r="C93"/>
          <cell r="D93"/>
          <cell r="E93">
            <v>0</v>
          </cell>
          <cell r="F93"/>
          <cell r="G93"/>
          <cell r="H93">
            <v>0</v>
          </cell>
          <cell r="I93">
            <v>0</v>
          </cell>
          <cell r="J93">
            <v>0</v>
          </cell>
          <cell r="K93">
            <v>0</v>
          </cell>
        </row>
        <row r="94">
          <cell r="B94"/>
          <cell r="C94"/>
          <cell r="D94"/>
          <cell r="E94">
            <v>0</v>
          </cell>
          <cell r="F94"/>
          <cell r="G94"/>
          <cell r="H94">
            <v>0</v>
          </cell>
          <cell r="I94">
            <v>0</v>
          </cell>
          <cell r="J94">
            <v>0</v>
          </cell>
          <cell r="K94">
            <v>0</v>
          </cell>
        </row>
        <row r="95">
          <cell r="B95"/>
          <cell r="C95"/>
          <cell r="D95"/>
          <cell r="E95">
            <v>0</v>
          </cell>
          <cell r="F95"/>
          <cell r="G95"/>
          <cell r="H95">
            <v>0</v>
          </cell>
          <cell r="I95">
            <v>0</v>
          </cell>
          <cell r="J95">
            <v>0</v>
          </cell>
          <cell r="K95">
            <v>0</v>
          </cell>
        </row>
        <row r="96">
          <cell r="B96"/>
          <cell r="C96"/>
          <cell r="D96"/>
          <cell r="E96">
            <v>0</v>
          </cell>
          <cell r="F96"/>
          <cell r="G96"/>
          <cell r="H96">
            <v>0</v>
          </cell>
          <cell r="I96">
            <v>0</v>
          </cell>
          <cell r="J96">
            <v>0</v>
          </cell>
          <cell r="K96">
            <v>0</v>
          </cell>
        </row>
        <row r="97">
          <cell r="B97"/>
          <cell r="C97"/>
          <cell r="D97"/>
          <cell r="E97">
            <v>0</v>
          </cell>
          <cell r="F97"/>
          <cell r="G97"/>
          <cell r="H97">
            <v>0</v>
          </cell>
          <cell r="I97">
            <v>0</v>
          </cell>
          <cell r="J97">
            <v>0</v>
          </cell>
          <cell r="K97">
            <v>0</v>
          </cell>
        </row>
        <row r="98">
          <cell r="B98"/>
          <cell r="C98"/>
          <cell r="D98"/>
          <cell r="E98">
            <v>0</v>
          </cell>
          <cell r="F98"/>
          <cell r="G98"/>
          <cell r="H98">
            <v>0</v>
          </cell>
          <cell r="I98">
            <v>0</v>
          </cell>
          <cell r="J98">
            <v>0</v>
          </cell>
          <cell r="K98">
            <v>0</v>
          </cell>
        </row>
        <row r="99">
          <cell r="B99"/>
          <cell r="C99"/>
          <cell r="D99"/>
          <cell r="E99">
            <v>0</v>
          </cell>
          <cell r="F99"/>
          <cell r="G99"/>
          <cell r="H99">
            <v>0</v>
          </cell>
          <cell r="I99">
            <v>0</v>
          </cell>
          <cell r="J99">
            <v>0</v>
          </cell>
          <cell r="K99">
            <v>0</v>
          </cell>
        </row>
        <row r="100">
          <cell r="B100"/>
          <cell r="C100"/>
          <cell r="D100"/>
          <cell r="E100">
            <v>0</v>
          </cell>
          <cell r="F100"/>
          <cell r="G100"/>
          <cell r="H100">
            <v>0</v>
          </cell>
          <cell r="I100">
            <v>0</v>
          </cell>
          <cell r="J100">
            <v>0</v>
          </cell>
          <cell r="K100">
            <v>0</v>
          </cell>
        </row>
        <row r="101">
          <cell r="B101"/>
          <cell r="C101"/>
          <cell r="D101"/>
          <cell r="E101">
            <v>0</v>
          </cell>
          <cell r="F101"/>
          <cell r="G101"/>
          <cell r="H101">
            <v>0</v>
          </cell>
          <cell r="I101">
            <v>0</v>
          </cell>
          <cell r="J101">
            <v>0</v>
          </cell>
          <cell r="K101">
            <v>0</v>
          </cell>
        </row>
        <row r="102">
          <cell r="B102"/>
          <cell r="C102"/>
          <cell r="D102"/>
          <cell r="E102">
            <v>0</v>
          </cell>
          <cell r="F102"/>
          <cell r="G102"/>
          <cell r="H102">
            <v>0</v>
          </cell>
          <cell r="I102">
            <v>0</v>
          </cell>
          <cell r="J102">
            <v>0</v>
          </cell>
          <cell r="K102">
            <v>0</v>
          </cell>
        </row>
        <row r="103">
          <cell r="B103"/>
          <cell r="C103"/>
          <cell r="D103"/>
          <cell r="E103">
            <v>0</v>
          </cell>
          <cell r="F103"/>
          <cell r="G103"/>
          <cell r="H103">
            <v>0</v>
          </cell>
          <cell r="I103">
            <v>0</v>
          </cell>
          <cell r="J103">
            <v>0</v>
          </cell>
          <cell r="K103">
            <v>0</v>
          </cell>
        </row>
        <row r="104">
          <cell r="B104"/>
          <cell r="C104"/>
          <cell r="D104"/>
          <cell r="E104">
            <v>0</v>
          </cell>
          <cell r="F104"/>
          <cell r="G104"/>
          <cell r="H104">
            <v>0</v>
          </cell>
          <cell r="I104">
            <v>0</v>
          </cell>
          <cell r="J104">
            <v>0</v>
          </cell>
          <cell r="K104">
            <v>0</v>
          </cell>
        </row>
        <row r="105">
          <cell r="B105"/>
          <cell r="C105"/>
          <cell r="D105"/>
          <cell r="E105">
            <v>0</v>
          </cell>
          <cell r="F105"/>
          <cell r="G105"/>
          <cell r="H105">
            <v>0</v>
          </cell>
          <cell r="I105">
            <v>0</v>
          </cell>
          <cell r="J105">
            <v>0</v>
          </cell>
          <cell r="K105">
            <v>0</v>
          </cell>
        </row>
        <row r="106">
          <cell r="B106"/>
          <cell r="C106"/>
          <cell r="D106"/>
          <cell r="E106">
            <v>0</v>
          </cell>
          <cell r="F106"/>
          <cell r="G106"/>
          <cell r="H106">
            <v>0</v>
          </cell>
          <cell r="I106">
            <v>0</v>
          </cell>
          <cell r="J106">
            <v>0</v>
          </cell>
          <cell r="K106">
            <v>0</v>
          </cell>
        </row>
        <row r="107">
          <cell r="B107"/>
          <cell r="C107"/>
          <cell r="D107"/>
          <cell r="E107">
            <v>0</v>
          </cell>
          <cell r="F107"/>
          <cell r="G107"/>
          <cell r="H107">
            <v>0</v>
          </cell>
          <cell r="I107">
            <v>0</v>
          </cell>
          <cell r="J107">
            <v>0</v>
          </cell>
          <cell r="K107">
            <v>0</v>
          </cell>
        </row>
        <row r="108">
          <cell r="B108"/>
          <cell r="C108"/>
          <cell r="D108"/>
          <cell r="E108">
            <v>0</v>
          </cell>
          <cell r="F108"/>
          <cell r="G108"/>
          <cell r="H108">
            <v>0</v>
          </cell>
          <cell r="I108">
            <v>0</v>
          </cell>
          <cell r="J108">
            <v>0</v>
          </cell>
          <cell r="K108">
            <v>0</v>
          </cell>
        </row>
        <row r="109">
          <cell r="B109"/>
          <cell r="C109"/>
          <cell r="D109"/>
          <cell r="E109">
            <v>0</v>
          </cell>
          <cell r="F109"/>
          <cell r="G109"/>
          <cell r="H109">
            <v>0</v>
          </cell>
          <cell r="I109">
            <v>0</v>
          </cell>
          <cell r="J109">
            <v>0</v>
          </cell>
          <cell r="K109">
            <v>0</v>
          </cell>
        </row>
        <row r="110">
          <cell r="B110"/>
          <cell r="C110"/>
          <cell r="D110"/>
          <cell r="E110">
            <v>0</v>
          </cell>
          <cell r="F110"/>
          <cell r="G110"/>
          <cell r="H110">
            <v>0</v>
          </cell>
          <cell r="I110">
            <v>0</v>
          </cell>
          <cell r="J110">
            <v>0</v>
          </cell>
          <cell r="K110">
            <v>0</v>
          </cell>
        </row>
        <row r="111">
          <cell r="B111"/>
          <cell r="C111"/>
          <cell r="D111"/>
          <cell r="E111">
            <v>0</v>
          </cell>
          <cell r="F111"/>
          <cell r="G111"/>
          <cell r="H111">
            <v>0</v>
          </cell>
          <cell r="I111">
            <v>0</v>
          </cell>
          <cell r="J111">
            <v>0</v>
          </cell>
          <cell r="K111">
            <v>0</v>
          </cell>
        </row>
        <row r="112">
          <cell r="B112"/>
          <cell r="C112"/>
          <cell r="D112"/>
          <cell r="E112">
            <v>0</v>
          </cell>
          <cell r="F112"/>
          <cell r="G112"/>
          <cell r="H112">
            <v>0</v>
          </cell>
          <cell r="I112">
            <v>0</v>
          </cell>
          <cell r="J112">
            <v>0</v>
          </cell>
          <cell r="K112">
            <v>0</v>
          </cell>
        </row>
        <row r="113">
          <cell r="B113"/>
          <cell r="C113"/>
          <cell r="D113"/>
          <cell r="E113">
            <v>0</v>
          </cell>
          <cell r="F113"/>
          <cell r="G113"/>
          <cell r="H113">
            <v>0</v>
          </cell>
          <cell r="I113">
            <v>0</v>
          </cell>
          <cell r="J113">
            <v>0</v>
          </cell>
          <cell r="K113">
            <v>0</v>
          </cell>
        </row>
        <row r="114">
          <cell r="B114"/>
          <cell r="C114"/>
          <cell r="D114"/>
          <cell r="E114">
            <v>0</v>
          </cell>
          <cell r="F114"/>
          <cell r="G114"/>
          <cell r="H114">
            <v>0</v>
          </cell>
          <cell r="I114">
            <v>0</v>
          </cell>
          <cell r="J114">
            <v>0</v>
          </cell>
          <cell r="K114">
            <v>0</v>
          </cell>
        </row>
        <row r="115">
          <cell r="B115"/>
          <cell r="C115"/>
          <cell r="D115"/>
          <cell r="E115">
            <v>0</v>
          </cell>
          <cell r="F115"/>
          <cell r="G115"/>
          <cell r="H115">
            <v>0</v>
          </cell>
          <cell r="I115">
            <v>0</v>
          </cell>
          <cell r="J115">
            <v>0</v>
          </cell>
          <cell r="K115">
            <v>0</v>
          </cell>
        </row>
        <row r="116">
          <cell r="B116"/>
          <cell r="C116"/>
          <cell r="D116"/>
          <cell r="E116">
            <v>0</v>
          </cell>
          <cell r="F116"/>
          <cell r="G116"/>
          <cell r="H116">
            <v>0</v>
          </cell>
          <cell r="I116">
            <v>0</v>
          </cell>
          <cell r="J116">
            <v>0</v>
          </cell>
          <cell r="K116">
            <v>0</v>
          </cell>
        </row>
        <row r="117">
          <cell r="B117"/>
          <cell r="C117"/>
          <cell r="D117"/>
          <cell r="E117">
            <v>0</v>
          </cell>
          <cell r="F117"/>
          <cell r="G117"/>
          <cell r="H117">
            <v>0</v>
          </cell>
          <cell r="I117">
            <v>0</v>
          </cell>
          <cell r="J117">
            <v>0</v>
          </cell>
          <cell r="K117">
            <v>0</v>
          </cell>
        </row>
        <row r="118">
          <cell r="B118"/>
          <cell r="C118"/>
          <cell r="D118"/>
          <cell r="E118">
            <v>0</v>
          </cell>
          <cell r="F118"/>
          <cell r="G118"/>
          <cell r="H118">
            <v>0</v>
          </cell>
          <cell r="I118">
            <v>0</v>
          </cell>
          <cell r="J118">
            <v>0</v>
          </cell>
          <cell r="K118">
            <v>0</v>
          </cell>
        </row>
        <row r="119">
          <cell r="B119"/>
          <cell r="C119"/>
          <cell r="D119"/>
          <cell r="E119">
            <v>0</v>
          </cell>
          <cell r="F119"/>
          <cell r="G119"/>
          <cell r="H119">
            <v>0</v>
          </cell>
          <cell r="I119">
            <v>0</v>
          </cell>
          <cell r="J119">
            <v>0</v>
          </cell>
          <cell r="K119">
            <v>0</v>
          </cell>
        </row>
        <row r="120">
          <cell r="B120"/>
          <cell r="C120"/>
          <cell r="D120"/>
          <cell r="E120">
            <v>0</v>
          </cell>
          <cell r="F120"/>
          <cell r="G120"/>
          <cell r="H120">
            <v>0</v>
          </cell>
          <cell r="I120">
            <v>0</v>
          </cell>
          <cell r="J120">
            <v>0</v>
          </cell>
          <cell r="K120">
            <v>0</v>
          </cell>
        </row>
        <row r="121">
          <cell r="B121"/>
          <cell r="C121"/>
          <cell r="D121"/>
          <cell r="E121">
            <v>0</v>
          </cell>
          <cell r="F121"/>
          <cell r="G121"/>
          <cell r="H121">
            <v>0</v>
          </cell>
          <cell r="I121">
            <v>0</v>
          </cell>
          <cell r="J121">
            <v>0</v>
          </cell>
          <cell r="K121">
            <v>0</v>
          </cell>
        </row>
        <row r="122">
          <cell r="B122"/>
          <cell r="C122"/>
          <cell r="D122"/>
          <cell r="E122">
            <v>0</v>
          </cell>
          <cell r="F122"/>
          <cell r="G122"/>
          <cell r="H122">
            <v>0</v>
          </cell>
          <cell r="I122">
            <v>0</v>
          </cell>
          <cell r="J122">
            <v>0</v>
          </cell>
          <cell r="K122">
            <v>0</v>
          </cell>
        </row>
        <row r="123">
          <cell r="B123"/>
          <cell r="C123"/>
          <cell r="D123"/>
          <cell r="E123">
            <v>0</v>
          </cell>
          <cell r="F123"/>
          <cell r="G123"/>
          <cell r="H123">
            <v>0</v>
          </cell>
          <cell r="I123">
            <v>0</v>
          </cell>
          <cell r="J123">
            <v>0</v>
          </cell>
          <cell r="K123">
            <v>0</v>
          </cell>
        </row>
        <row r="124">
          <cell r="B124"/>
          <cell r="C124"/>
          <cell r="D124"/>
          <cell r="E124">
            <v>0</v>
          </cell>
          <cell r="F124"/>
          <cell r="G124"/>
          <cell r="H124">
            <v>0</v>
          </cell>
          <cell r="I124">
            <v>0</v>
          </cell>
          <cell r="J124">
            <v>0</v>
          </cell>
          <cell r="K124">
            <v>0</v>
          </cell>
        </row>
        <row r="125">
          <cell r="B125"/>
          <cell r="C125"/>
          <cell r="D125"/>
          <cell r="E125">
            <v>0</v>
          </cell>
          <cell r="F125"/>
          <cell r="G125"/>
          <cell r="H125">
            <v>0</v>
          </cell>
          <cell r="I125">
            <v>0</v>
          </cell>
          <cell r="J125">
            <v>0</v>
          </cell>
          <cell r="K125">
            <v>0</v>
          </cell>
        </row>
        <row r="126">
          <cell r="B126"/>
          <cell r="C126"/>
          <cell r="D126"/>
          <cell r="E126">
            <v>0</v>
          </cell>
          <cell r="F126"/>
          <cell r="G126"/>
          <cell r="H126">
            <v>0</v>
          </cell>
          <cell r="I126">
            <v>0</v>
          </cell>
          <cell r="J126">
            <v>0</v>
          </cell>
          <cell r="K126">
            <v>0</v>
          </cell>
        </row>
        <row r="127">
          <cell r="B127"/>
          <cell r="C127"/>
          <cell r="D127"/>
          <cell r="E127">
            <v>0</v>
          </cell>
          <cell r="F127"/>
          <cell r="G127"/>
          <cell r="H127">
            <v>0</v>
          </cell>
          <cell r="I127">
            <v>0</v>
          </cell>
          <cell r="J127">
            <v>0</v>
          </cell>
          <cell r="K127">
            <v>0</v>
          </cell>
        </row>
        <row r="128">
          <cell r="B128"/>
          <cell r="C128"/>
          <cell r="D128"/>
          <cell r="E128">
            <v>0</v>
          </cell>
          <cell r="F128"/>
          <cell r="G128"/>
          <cell r="H128">
            <v>0</v>
          </cell>
          <cell r="I128">
            <v>0</v>
          </cell>
          <cell r="J128">
            <v>0</v>
          </cell>
          <cell r="K128">
            <v>0</v>
          </cell>
        </row>
        <row r="129">
          <cell r="B129"/>
          <cell r="C129"/>
          <cell r="D129"/>
          <cell r="E129">
            <v>0</v>
          </cell>
          <cell r="F129"/>
          <cell r="G129"/>
          <cell r="H129">
            <v>0</v>
          </cell>
          <cell r="I129">
            <v>0</v>
          </cell>
          <cell r="J129">
            <v>0</v>
          </cell>
          <cell r="K129">
            <v>0</v>
          </cell>
        </row>
        <row r="130">
          <cell r="B130"/>
          <cell r="C130"/>
          <cell r="D130"/>
          <cell r="E130">
            <v>0</v>
          </cell>
          <cell r="F130"/>
          <cell r="G130"/>
          <cell r="H130">
            <v>0</v>
          </cell>
          <cell r="I130">
            <v>0</v>
          </cell>
          <cell r="J130">
            <v>0</v>
          </cell>
          <cell r="K130">
            <v>0</v>
          </cell>
        </row>
        <row r="131">
          <cell r="B131"/>
          <cell r="C131"/>
          <cell r="D131"/>
          <cell r="E131">
            <v>0</v>
          </cell>
          <cell r="F131"/>
          <cell r="G131"/>
          <cell r="H131">
            <v>0</v>
          </cell>
          <cell r="I131">
            <v>0</v>
          </cell>
          <cell r="J131">
            <v>0</v>
          </cell>
          <cell r="K131">
            <v>0</v>
          </cell>
        </row>
        <row r="132">
          <cell r="B132"/>
          <cell r="C132"/>
          <cell r="D132"/>
          <cell r="E132">
            <v>0</v>
          </cell>
          <cell r="F132"/>
          <cell r="G132"/>
          <cell r="H132">
            <v>0</v>
          </cell>
          <cell r="I132">
            <v>0</v>
          </cell>
          <cell r="J132">
            <v>0</v>
          </cell>
          <cell r="K132">
            <v>0</v>
          </cell>
        </row>
        <row r="133">
          <cell r="B133"/>
          <cell r="C133"/>
          <cell r="D133"/>
          <cell r="E133">
            <v>0</v>
          </cell>
          <cell r="F133"/>
          <cell r="G133"/>
          <cell r="H133">
            <v>0</v>
          </cell>
          <cell r="I133">
            <v>0</v>
          </cell>
          <cell r="J133">
            <v>0</v>
          </cell>
          <cell r="K133">
            <v>0</v>
          </cell>
        </row>
        <row r="134">
          <cell r="B134"/>
          <cell r="C134"/>
          <cell r="D134"/>
          <cell r="E134">
            <v>0</v>
          </cell>
          <cell r="F134"/>
          <cell r="G134"/>
          <cell r="H134">
            <v>0</v>
          </cell>
          <cell r="I134">
            <v>0</v>
          </cell>
          <cell r="J134">
            <v>0</v>
          </cell>
          <cell r="K134">
            <v>0</v>
          </cell>
        </row>
        <row r="135">
          <cell r="B135"/>
          <cell r="C135"/>
          <cell r="D135"/>
          <cell r="E135">
            <v>0</v>
          </cell>
          <cell r="F135"/>
          <cell r="G135"/>
          <cell r="H135">
            <v>0</v>
          </cell>
          <cell r="I135">
            <v>0</v>
          </cell>
          <cell r="J135">
            <v>0</v>
          </cell>
          <cell r="K135">
            <v>0</v>
          </cell>
        </row>
        <row r="136">
          <cell r="B136"/>
          <cell r="C136"/>
          <cell r="D136"/>
          <cell r="E136">
            <v>0</v>
          </cell>
          <cell r="F136"/>
          <cell r="G136"/>
          <cell r="H136">
            <v>0</v>
          </cell>
          <cell r="I136">
            <v>0</v>
          </cell>
          <cell r="J136">
            <v>0</v>
          </cell>
          <cell r="K136">
            <v>0</v>
          </cell>
        </row>
        <row r="137">
          <cell r="B137"/>
          <cell r="C137"/>
          <cell r="D137"/>
          <cell r="E137">
            <v>0</v>
          </cell>
          <cell r="F137"/>
          <cell r="G137"/>
          <cell r="H137">
            <v>0</v>
          </cell>
          <cell r="I137">
            <v>0</v>
          </cell>
          <cell r="J137">
            <v>0</v>
          </cell>
          <cell r="K137">
            <v>0</v>
          </cell>
        </row>
        <row r="138">
          <cell r="B138"/>
          <cell r="C138"/>
          <cell r="D138"/>
          <cell r="E138">
            <v>0</v>
          </cell>
          <cell r="F138"/>
          <cell r="G138"/>
          <cell r="H138">
            <v>0</v>
          </cell>
          <cell r="I138">
            <v>0</v>
          </cell>
          <cell r="J138">
            <v>0</v>
          </cell>
          <cell r="K138">
            <v>0</v>
          </cell>
        </row>
        <row r="139">
          <cell r="B139"/>
          <cell r="C139"/>
          <cell r="D139"/>
          <cell r="E139">
            <v>0</v>
          </cell>
          <cell r="F139"/>
          <cell r="G139"/>
          <cell r="H139">
            <v>0</v>
          </cell>
          <cell r="I139">
            <v>0</v>
          </cell>
          <cell r="J139">
            <v>0</v>
          </cell>
          <cell r="K139">
            <v>0</v>
          </cell>
        </row>
        <row r="140">
          <cell r="B140"/>
          <cell r="C140"/>
          <cell r="D140"/>
          <cell r="E140">
            <v>0</v>
          </cell>
          <cell r="F140"/>
          <cell r="G140"/>
          <cell r="H140">
            <v>0</v>
          </cell>
          <cell r="I140">
            <v>0</v>
          </cell>
          <cell r="J140">
            <v>0</v>
          </cell>
          <cell r="K140">
            <v>0</v>
          </cell>
        </row>
        <row r="141">
          <cell r="B141"/>
          <cell r="C141"/>
          <cell r="D141"/>
          <cell r="E141">
            <v>0</v>
          </cell>
          <cell r="F141"/>
          <cell r="G141"/>
          <cell r="H141">
            <v>0</v>
          </cell>
          <cell r="I141">
            <v>0</v>
          </cell>
          <cell r="J141">
            <v>0</v>
          </cell>
          <cell r="K141">
            <v>0</v>
          </cell>
        </row>
        <row r="142">
          <cell r="B142"/>
          <cell r="C142"/>
          <cell r="D142"/>
          <cell r="E142">
            <v>0</v>
          </cell>
          <cell r="F142"/>
          <cell r="G142"/>
          <cell r="H142">
            <v>0</v>
          </cell>
          <cell r="I142">
            <v>0</v>
          </cell>
          <cell r="J142">
            <v>0</v>
          </cell>
          <cell r="K142">
            <v>0</v>
          </cell>
        </row>
        <row r="143">
          <cell r="B143"/>
          <cell r="C143"/>
          <cell r="D143"/>
          <cell r="E143">
            <v>0</v>
          </cell>
          <cell r="F143"/>
          <cell r="G143"/>
          <cell r="H143">
            <v>0</v>
          </cell>
          <cell r="I143">
            <v>0</v>
          </cell>
          <cell r="J143">
            <v>0</v>
          </cell>
          <cell r="K143">
            <v>0</v>
          </cell>
        </row>
        <row r="144">
          <cell r="B144"/>
          <cell r="C144"/>
          <cell r="D144"/>
          <cell r="E144">
            <v>0</v>
          </cell>
          <cell r="F144"/>
          <cell r="G144"/>
          <cell r="H144">
            <v>0</v>
          </cell>
          <cell r="I144">
            <v>0</v>
          </cell>
          <cell r="J144">
            <v>0</v>
          </cell>
          <cell r="K144">
            <v>0</v>
          </cell>
        </row>
        <row r="145">
          <cell r="B145"/>
          <cell r="C145"/>
          <cell r="D145"/>
          <cell r="E145">
            <v>0</v>
          </cell>
          <cell r="F145"/>
          <cell r="G145"/>
          <cell r="H145">
            <v>0</v>
          </cell>
          <cell r="I145">
            <v>0</v>
          </cell>
          <cell r="J145">
            <v>0</v>
          </cell>
          <cell r="K145">
            <v>0</v>
          </cell>
        </row>
        <row r="146">
          <cell r="B146"/>
          <cell r="C146"/>
          <cell r="D146"/>
          <cell r="E146">
            <v>0</v>
          </cell>
          <cell r="F146"/>
          <cell r="G146"/>
          <cell r="H146">
            <v>0</v>
          </cell>
          <cell r="I146">
            <v>0</v>
          </cell>
          <cell r="J146">
            <v>0</v>
          </cell>
          <cell r="K146">
            <v>0</v>
          </cell>
        </row>
        <row r="147">
          <cell r="B147"/>
          <cell r="C147"/>
          <cell r="D147"/>
          <cell r="E147">
            <v>0</v>
          </cell>
          <cell r="F147"/>
          <cell r="G147"/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B148"/>
          <cell r="C148"/>
          <cell r="D148"/>
          <cell r="E148">
            <v>0</v>
          </cell>
          <cell r="F148"/>
          <cell r="G148"/>
          <cell r="H148">
            <v>0</v>
          </cell>
          <cell r="I148">
            <v>0</v>
          </cell>
          <cell r="J148">
            <v>0</v>
          </cell>
          <cell r="K148">
            <v>0</v>
          </cell>
        </row>
        <row r="149">
          <cell r="B149"/>
          <cell r="C149"/>
          <cell r="D149"/>
          <cell r="E149">
            <v>0</v>
          </cell>
          <cell r="F149"/>
          <cell r="G149"/>
          <cell r="H149">
            <v>0</v>
          </cell>
          <cell r="I149">
            <v>0</v>
          </cell>
          <cell r="J149">
            <v>0</v>
          </cell>
          <cell r="K149">
            <v>0</v>
          </cell>
        </row>
        <row r="150">
          <cell r="B150"/>
          <cell r="C150"/>
          <cell r="D150"/>
          <cell r="E150">
            <v>0</v>
          </cell>
          <cell r="F150"/>
          <cell r="G150"/>
          <cell r="H150">
            <v>0</v>
          </cell>
          <cell r="I150">
            <v>0</v>
          </cell>
          <cell r="J150">
            <v>0</v>
          </cell>
          <cell r="K150">
            <v>0</v>
          </cell>
        </row>
        <row r="151">
          <cell r="B151"/>
          <cell r="C151"/>
          <cell r="D151"/>
          <cell r="E151">
            <v>0</v>
          </cell>
          <cell r="F151"/>
          <cell r="G151"/>
          <cell r="H151">
            <v>0</v>
          </cell>
          <cell r="I151">
            <v>0</v>
          </cell>
          <cell r="J151">
            <v>0</v>
          </cell>
          <cell r="K151">
            <v>0</v>
          </cell>
        </row>
        <row r="152">
          <cell r="B152"/>
          <cell r="C152"/>
          <cell r="D152"/>
          <cell r="E152">
            <v>0</v>
          </cell>
          <cell r="F152"/>
          <cell r="G152"/>
          <cell r="H152">
            <v>0</v>
          </cell>
          <cell r="I152">
            <v>0</v>
          </cell>
          <cell r="J152">
            <v>0</v>
          </cell>
          <cell r="K152">
            <v>0</v>
          </cell>
        </row>
        <row r="153">
          <cell r="B153"/>
          <cell r="C153"/>
          <cell r="D153"/>
          <cell r="E153">
            <v>0</v>
          </cell>
          <cell r="F153"/>
          <cell r="G153"/>
          <cell r="H153">
            <v>0</v>
          </cell>
          <cell r="I153">
            <v>0</v>
          </cell>
          <cell r="J153">
            <v>0</v>
          </cell>
          <cell r="K153">
            <v>0</v>
          </cell>
        </row>
        <row r="154">
          <cell r="B154"/>
          <cell r="C154"/>
          <cell r="D154"/>
          <cell r="E154">
            <v>0</v>
          </cell>
          <cell r="F154"/>
          <cell r="G154"/>
          <cell r="H154">
            <v>0</v>
          </cell>
          <cell r="I154">
            <v>0</v>
          </cell>
          <cell r="J154">
            <v>0</v>
          </cell>
          <cell r="K154">
            <v>0</v>
          </cell>
        </row>
        <row r="155">
          <cell r="B155"/>
          <cell r="C155"/>
          <cell r="D155"/>
          <cell r="E155">
            <v>0</v>
          </cell>
          <cell r="F155"/>
          <cell r="G155"/>
          <cell r="H155">
            <v>0</v>
          </cell>
          <cell r="I155">
            <v>0</v>
          </cell>
          <cell r="J155">
            <v>0</v>
          </cell>
          <cell r="K155">
            <v>0</v>
          </cell>
        </row>
        <row r="156">
          <cell r="B156"/>
          <cell r="C156"/>
          <cell r="D156"/>
          <cell r="E156">
            <v>0</v>
          </cell>
          <cell r="F156"/>
          <cell r="G156"/>
          <cell r="H156">
            <v>0</v>
          </cell>
          <cell r="I156">
            <v>0</v>
          </cell>
          <cell r="J156">
            <v>0</v>
          </cell>
          <cell r="K156">
            <v>0</v>
          </cell>
        </row>
        <row r="157">
          <cell r="B157"/>
          <cell r="C157"/>
          <cell r="D157"/>
          <cell r="E157">
            <v>0</v>
          </cell>
          <cell r="F157"/>
          <cell r="G157"/>
          <cell r="H157">
            <v>0</v>
          </cell>
          <cell r="I157">
            <v>0</v>
          </cell>
          <cell r="J157">
            <v>0</v>
          </cell>
          <cell r="K157">
            <v>0</v>
          </cell>
        </row>
        <row r="158">
          <cell r="B158"/>
          <cell r="C158"/>
          <cell r="D158"/>
          <cell r="E158">
            <v>0</v>
          </cell>
          <cell r="F158"/>
          <cell r="G158"/>
          <cell r="H158">
            <v>0</v>
          </cell>
          <cell r="I158">
            <v>0</v>
          </cell>
          <cell r="J158">
            <v>0</v>
          </cell>
          <cell r="K158">
            <v>0</v>
          </cell>
        </row>
        <row r="159">
          <cell r="B159"/>
          <cell r="C159"/>
          <cell r="D159"/>
          <cell r="E159">
            <v>0</v>
          </cell>
          <cell r="F159"/>
          <cell r="G159"/>
          <cell r="H159">
            <v>0</v>
          </cell>
          <cell r="I159">
            <v>0</v>
          </cell>
          <cell r="J159">
            <v>0</v>
          </cell>
          <cell r="K159">
            <v>0</v>
          </cell>
        </row>
        <row r="160">
          <cell r="B160"/>
          <cell r="C160"/>
          <cell r="D160"/>
          <cell r="E160">
            <v>0</v>
          </cell>
          <cell r="F160"/>
          <cell r="G160"/>
          <cell r="H160">
            <v>0</v>
          </cell>
          <cell r="I160">
            <v>0</v>
          </cell>
          <cell r="J160">
            <v>0</v>
          </cell>
          <cell r="K160">
            <v>0</v>
          </cell>
        </row>
        <row r="161">
          <cell r="B161"/>
          <cell r="C161"/>
          <cell r="D161"/>
          <cell r="E161">
            <v>0</v>
          </cell>
          <cell r="F161"/>
          <cell r="G161"/>
          <cell r="H161">
            <v>0</v>
          </cell>
          <cell r="I161">
            <v>0</v>
          </cell>
          <cell r="J161">
            <v>0</v>
          </cell>
          <cell r="K161">
            <v>0</v>
          </cell>
        </row>
        <row r="162">
          <cell r="B162"/>
          <cell r="C162"/>
          <cell r="D162"/>
          <cell r="E162">
            <v>0</v>
          </cell>
          <cell r="F162"/>
          <cell r="G162"/>
          <cell r="H162">
            <v>0</v>
          </cell>
          <cell r="I162">
            <v>0</v>
          </cell>
          <cell r="J162">
            <v>0</v>
          </cell>
          <cell r="K162">
            <v>0</v>
          </cell>
        </row>
        <row r="163">
          <cell r="B163"/>
          <cell r="C163"/>
          <cell r="D163"/>
          <cell r="E163">
            <v>0</v>
          </cell>
          <cell r="F163"/>
          <cell r="G163"/>
          <cell r="H163">
            <v>0</v>
          </cell>
          <cell r="I163">
            <v>0</v>
          </cell>
          <cell r="J163">
            <v>0</v>
          </cell>
          <cell r="K163">
            <v>0</v>
          </cell>
        </row>
        <row r="164">
          <cell r="B164"/>
          <cell r="C164"/>
          <cell r="D164"/>
          <cell r="E164">
            <v>0</v>
          </cell>
          <cell r="F164"/>
          <cell r="G164"/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B165"/>
          <cell r="C165"/>
          <cell r="D165"/>
          <cell r="E165">
            <v>0</v>
          </cell>
          <cell r="F165"/>
          <cell r="G165"/>
          <cell r="H165">
            <v>0</v>
          </cell>
          <cell r="I165">
            <v>0</v>
          </cell>
          <cell r="J165">
            <v>0</v>
          </cell>
          <cell r="K165">
            <v>0</v>
          </cell>
        </row>
        <row r="166">
          <cell r="B166"/>
          <cell r="C166"/>
          <cell r="D166"/>
          <cell r="E166">
            <v>0</v>
          </cell>
          <cell r="F166"/>
          <cell r="G166"/>
          <cell r="H166">
            <v>0</v>
          </cell>
          <cell r="I166">
            <v>0</v>
          </cell>
          <cell r="J166">
            <v>0</v>
          </cell>
          <cell r="K166">
            <v>0</v>
          </cell>
        </row>
        <row r="167">
          <cell r="B167"/>
          <cell r="C167"/>
          <cell r="D167"/>
          <cell r="E167">
            <v>0</v>
          </cell>
          <cell r="F167"/>
          <cell r="G167"/>
          <cell r="H167">
            <v>0</v>
          </cell>
          <cell r="I167">
            <v>0</v>
          </cell>
          <cell r="J167">
            <v>0</v>
          </cell>
          <cell r="K167">
            <v>0</v>
          </cell>
        </row>
        <row r="168">
          <cell r="B168"/>
          <cell r="C168"/>
          <cell r="D168"/>
          <cell r="E168">
            <v>0</v>
          </cell>
          <cell r="F168"/>
          <cell r="G168"/>
          <cell r="H168">
            <v>0</v>
          </cell>
          <cell r="I168">
            <v>0</v>
          </cell>
          <cell r="J168">
            <v>0</v>
          </cell>
          <cell r="K168">
            <v>0</v>
          </cell>
        </row>
        <row r="169">
          <cell r="B169"/>
          <cell r="C169"/>
          <cell r="D169"/>
          <cell r="E169">
            <v>0</v>
          </cell>
          <cell r="F169"/>
          <cell r="G169"/>
          <cell r="H169">
            <v>0</v>
          </cell>
          <cell r="I169">
            <v>0</v>
          </cell>
          <cell r="J169">
            <v>0</v>
          </cell>
          <cell r="K169">
            <v>0</v>
          </cell>
        </row>
        <row r="170">
          <cell r="B170"/>
          <cell r="C170"/>
          <cell r="D170"/>
          <cell r="E170">
            <v>0</v>
          </cell>
          <cell r="F170"/>
          <cell r="G170"/>
          <cell r="H170">
            <v>0</v>
          </cell>
          <cell r="I170">
            <v>0</v>
          </cell>
          <cell r="J170">
            <v>0</v>
          </cell>
          <cell r="K170">
            <v>0</v>
          </cell>
        </row>
        <row r="171">
          <cell r="B171"/>
          <cell r="C171"/>
          <cell r="D171"/>
          <cell r="E171">
            <v>0</v>
          </cell>
          <cell r="F171"/>
          <cell r="G171"/>
          <cell r="H171">
            <v>0</v>
          </cell>
          <cell r="I171">
            <v>0</v>
          </cell>
          <cell r="J171">
            <v>0</v>
          </cell>
          <cell r="K171">
            <v>0</v>
          </cell>
        </row>
        <row r="172">
          <cell r="B172"/>
          <cell r="C172"/>
          <cell r="D172"/>
          <cell r="E172">
            <v>0</v>
          </cell>
          <cell r="F172"/>
          <cell r="G172"/>
          <cell r="H172">
            <v>0</v>
          </cell>
          <cell r="I172">
            <v>0</v>
          </cell>
          <cell r="J172">
            <v>0</v>
          </cell>
          <cell r="K172">
            <v>0</v>
          </cell>
        </row>
        <row r="173">
          <cell r="B173"/>
          <cell r="C173"/>
          <cell r="D173"/>
          <cell r="E173">
            <v>0</v>
          </cell>
          <cell r="F173"/>
          <cell r="G173"/>
          <cell r="H173">
            <v>0</v>
          </cell>
          <cell r="I173">
            <v>0</v>
          </cell>
          <cell r="J173">
            <v>0</v>
          </cell>
          <cell r="K173">
            <v>0</v>
          </cell>
        </row>
        <row r="174">
          <cell r="B174"/>
          <cell r="C174"/>
          <cell r="D174"/>
          <cell r="E174">
            <v>0</v>
          </cell>
          <cell r="F174"/>
          <cell r="G174"/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B175"/>
          <cell r="C175"/>
          <cell r="D175"/>
          <cell r="E175">
            <v>0</v>
          </cell>
          <cell r="F175"/>
          <cell r="G175"/>
          <cell r="H175">
            <v>0</v>
          </cell>
          <cell r="I175">
            <v>0</v>
          </cell>
          <cell r="J175">
            <v>0</v>
          </cell>
          <cell r="K175">
            <v>0</v>
          </cell>
        </row>
        <row r="176">
          <cell r="B176"/>
          <cell r="C176"/>
          <cell r="D176"/>
          <cell r="E176">
            <v>0</v>
          </cell>
          <cell r="F176"/>
          <cell r="G176"/>
          <cell r="H176">
            <v>0</v>
          </cell>
          <cell r="I176">
            <v>0</v>
          </cell>
          <cell r="J176">
            <v>0</v>
          </cell>
          <cell r="K176">
            <v>0</v>
          </cell>
        </row>
        <row r="177">
          <cell r="B177"/>
          <cell r="C177"/>
          <cell r="D177"/>
          <cell r="E177">
            <v>0</v>
          </cell>
          <cell r="F177"/>
          <cell r="G177"/>
          <cell r="H177">
            <v>0</v>
          </cell>
          <cell r="I177">
            <v>0</v>
          </cell>
          <cell r="J177">
            <v>0</v>
          </cell>
          <cell r="K177">
            <v>0</v>
          </cell>
        </row>
        <row r="178">
          <cell r="B178"/>
          <cell r="C178"/>
          <cell r="D178"/>
          <cell r="E178">
            <v>0</v>
          </cell>
          <cell r="F178"/>
          <cell r="G178"/>
          <cell r="H178">
            <v>0</v>
          </cell>
          <cell r="I178">
            <v>0</v>
          </cell>
          <cell r="J178">
            <v>0</v>
          </cell>
          <cell r="K178">
            <v>0</v>
          </cell>
        </row>
        <row r="179">
          <cell r="B179"/>
          <cell r="C179"/>
          <cell r="D179"/>
          <cell r="E179">
            <v>0</v>
          </cell>
          <cell r="F179"/>
          <cell r="G179"/>
          <cell r="H179">
            <v>0</v>
          </cell>
          <cell r="I179">
            <v>0</v>
          </cell>
          <cell r="J179">
            <v>0</v>
          </cell>
          <cell r="K179">
            <v>0</v>
          </cell>
        </row>
        <row r="180">
          <cell r="B180"/>
          <cell r="C180"/>
          <cell r="D180"/>
          <cell r="E180">
            <v>0</v>
          </cell>
          <cell r="F180"/>
          <cell r="G180"/>
          <cell r="H180">
            <v>0</v>
          </cell>
          <cell r="I180">
            <v>0</v>
          </cell>
          <cell r="J180">
            <v>0</v>
          </cell>
          <cell r="K180">
            <v>0</v>
          </cell>
        </row>
        <row r="181">
          <cell r="B181"/>
          <cell r="C181"/>
          <cell r="D181"/>
          <cell r="E181">
            <v>0</v>
          </cell>
          <cell r="F181"/>
          <cell r="G181"/>
          <cell r="H181">
            <v>0</v>
          </cell>
          <cell r="I181">
            <v>0</v>
          </cell>
          <cell r="J181">
            <v>0</v>
          </cell>
          <cell r="K181">
            <v>0</v>
          </cell>
        </row>
        <row r="182">
          <cell r="B182"/>
          <cell r="C182"/>
          <cell r="D182"/>
          <cell r="E182">
            <v>0</v>
          </cell>
          <cell r="F182"/>
          <cell r="G182"/>
          <cell r="H182">
            <v>0</v>
          </cell>
          <cell r="I182">
            <v>0</v>
          </cell>
          <cell r="J182">
            <v>0</v>
          </cell>
          <cell r="K182">
            <v>0</v>
          </cell>
        </row>
        <row r="183">
          <cell r="B183"/>
          <cell r="C183"/>
          <cell r="D183"/>
          <cell r="E183">
            <v>0</v>
          </cell>
          <cell r="F183"/>
          <cell r="G183"/>
          <cell r="H183">
            <v>0</v>
          </cell>
          <cell r="I183">
            <v>0</v>
          </cell>
          <cell r="J183">
            <v>0</v>
          </cell>
          <cell r="K183">
            <v>0</v>
          </cell>
        </row>
        <row r="184">
          <cell r="B184"/>
          <cell r="C184"/>
          <cell r="D184"/>
          <cell r="E184">
            <v>0</v>
          </cell>
          <cell r="F184"/>
          <cell r="G184"/>
          <cell r="H184">
            <v>0</v>
          </cell>
          <cell r="I184">
            <v>0</v>
          </cell>
          <cell r="J184">
            <v>0</v>
          </cell>
          <cell r="K184">
            <v>0</v>
          </cell>
        </row>
        <row r="185">
          <cell r="B185"/>
          <cell r="C185"/>
          <cell r="D185"/>
          <cell r="E185">
            <v>0</v>
          </cell>
          <cell r="F185"/>
          <cell r="G185"/>
          <cell r="H185">
            <v>0</v>
          </cell>
          <cell r="I185">
            <v>0</v>
          </cell>
          <cell r="J185">
            <v>0</v>
          </cell>
          <cell r="K185">
            <v>0</v>
          </cell>
        </row>
        <row r="186">
          <cell r="B186"/>
          <cell r="C186"/>
          <cell r="D186"/>
          <cell r="E186">
            <v>0</v>
          </cell>
          <cell r="F186"/>
          <cell r="G186"/>
          <cell r="H186">
            <v>0</v>
          </cell>
          <cell r="I186">
            <v>0</v>
          </cell>
          <cell r="J186">
            <v>0</v>
          </cell>
          <cell r="K186">
            <v>0</v>
          </cell>
        </row>
        <row r="187">
          <cell r="B187"/>
          <cell r="C187"/>
          <cell r="D187"/>
          <cell r="E187">
            <v>0</v>
          </cell>
          <cell r="F187"/>
          <cell r="G187"/>
          <cell r="H187">
            <v>0</v>
          </cell>
          <cell r="I187">
            <v>0</v>
          </cell>
          <cell r="J187">
            <v>0</v>
          </cell>
          <cell r="K187">
            <v>0</v>
          </cell>
        </row>
        <row r="188">
          <cell r="B188"/>
          <cell r="C188"/>
          <cell r="D188"/>
          <cell r="E188">
            <v>0</v>
          </cell>
          <cell r="F188"/>
          <cell r="G188"/>
          <cell r="H188">
            <v>0</v>
          </cell>
          <cell r="I188">
            <v>0</v>
          </cell>
          <cell r="J188">
            <v>0</v>
          </cell>
          <cell r="K188">
            <v>0</v>
          </cell>
        </row>
        <row r="189">
          <cell r="B189"/>
          <cell r="C189"/>
          <cell r="D189"/>
          <cell r="E189">
            <v>0</v>
          </cell>
          <cell r="F189"/>
          <cell r="G189"/>
          <cell r="H189">
            <v>0</v>
          </cell>
          <cell r="I189">
            <v>0</v>
          </cell>
          <cell r="J189">
            <v>0</v>
          </cell>
          <cell r="K189">
            <v>0</v>
          </cell>
        </row>
        <row r="190">
          <cell r="B190"/>
          <cell r="C190"/>
          <cell r="D190"/>
          <cell r="E190">
            <v>0</v>
          </cell>
          <cell r="F190"/>
          <cell r="G190"/>
          <cell r="H190">
            <v>0</v>
          </cell>
          <cell r="I190">
            <v>0</v>
          </cell>
          <cell r="J190">
            <v>0</v>
          </cell>
          <cell r="K190">
            <v>0</v>
          </cell>
        </row>
        <row r="191">
          <cell r="B191"/>
          <cell r="C191"/>
          <cell r="D191"/>
          <cell r="E191">
            <v>0</v>
          </cell>
          <cell r="F191"/>
          <cell r="G191"/>
          <cell r="H191">
            <v>0</v>
          </cell>
          <cell r="I191">
            <v>0</v>
          </cell>
          <cell r="J191">
            <v>0</v>
          </cell>
          <cell r="K191">
            <v>0</v>
          </cell>
        </row>
        <row r="192">
          <cell r="B192"/>
          <cell r="C192"/>
          <cell r="D192"/>
          <cell r="E192">
            <v>0</v>
          </cell>
          <cell r="F192"/>
          <cell r="G192"/>
          <cell r="H192">
            <v>0</v>
          </cell>
          <cell r="I192">
            <v>0</v>
          </cell>
          <cell r="J192">
            <v>0</v>
          </cell>
          <cell r="K192">
            <v>0</v>
          </cell>
        </row>
        <row r="193">
          <cell r="B193"/>
          <cell r="C193"/>
          <cell r="D193"/>
          <cell r="E193">
            <v>0</v>
          </cell>
          <cell r="F193"/>
          <cell r="G193"/>
          <cell r="H193">
            <v>0</v>
          </cell>
          <cell r="I193">
            <v>0</v>
          </cell>
          <cell r="J193">
            <v>0</v>
          </cell>
          <cell r="K193">
            <v>0</v>
          </cell>
        </row>
        <row r="194">
          <cell r="B194"/>
          <cell r="C194"/>
          <cell r="D194"/>
          <cell r="E194">
            <v>0</v>
          </cell>
          <cell r="F194"/>
          <cell r="G194"/>
          <cell r="H194">
            <v>0</v>
          </cell>
          <cell r="I194">
            <v>0</v>
          </cell>
          <cell r="J194">
            <v>0</v>
          </cell>
          <cell r="K194">
            <v>0</v>
          </cell>
        </row>
        <row r="195">
          <cell r="B195"/>
          <cell r="C195"/>
          <cell r="D195"/>
          <cell r="E195">
            <v>0</v>
          </cell>
          <cell r="F195"/>
          <cell r="G195"/>
          <cell r="H195">
            <v>0</v>
          </cell>
          <cell r="I195">
            <v>0</v>
          </cell>
          <cell r="J195">
            <v>0</v>
          </cell>
          <cell r="K195">
            <v>0</v>
          </cell>
        </row>
        <row r="196">
          <cell r="B196"/>
          <cell r="C196"/>
          <cell r="D196"/>
          <cell r="E196">
            <v>0</v>
          </cell>
          <cell r="F196"/>
          <cell r="G196"/>
          <cell r="H196">
            <v>0</v>
          </cell>
          <cell r="I196">
            <v>0</v>
          </cell>
          <cell r="J196">
            <v>0</v>
          </cell>
          <cell r="K196">
            <v>0</v>
          </cell>
        </row>
        <row r="197">
          <cell r="B197"/>
          <cell r="C197"/>
          <cell r="D197"/>
          <cell r="E197">
            <v>0</v>
          </cell>
          <cell r="F197"/>
          <cell r="G197"/>
          <cell r="H197">
            <v>0</v>
          </cell>
          <cell r="I197">
            <v>0</v>
          </cell>
          <cell r="J197">
            <v>0</v>
          </cell>
          <cell r="K197">
            <v>0</v>
          </cell>
        </row>
        <row r="198">
          <cell r="B198"/>
          <cell r="C198"/>
          <cell r="D198"/>
          <cell r="E198">
            <v>0</v>
          </cell>
          <cell r="F198"/>
          <cell r="G198"/>
          <cell r="H198">
            <v>0</v>
          </cell>
          <cell r="I198">
            <v>0</v>
          </cell>
          <cell r="J198">
            <v>0</v>
          </cell>
          <cell r="K198">
            <v>0</v>
          </cell>
        </row>
        <row r="199">
          <cell r="B199"/>
          <cell r="C199"/>
          <cell r="D199"/>
          <cell r="E199">
            <v>0</v>
          </cell>
          <cell r="F199"/>
          <cell r="G199"/>
          <cell r="H199">
            <v>0</v>
          </cell>
          <cell r="I199">
            <v>0</v>
          </cell>
          <cell r="J199">
            <v>0</v>
          </cell>
          <cell r="K199">
            <v>0</v>
          </cell>
        </row>
        <row r="200">
          <cell r="B200"/>
          <cell r="C200"/>
          <cell r="D200"/>
          <cell r="E200">
            <v>0</v>
          </cell>
          <cell r="F200"/>
          <cell r="G200"/>
          <cell r="H200">
            <v>0</v>
          </cell>
          <cell r="I200">
            <v>0</v>
          </cell>
          <cell r="J200">
            <v>0</v>
          </cell>
          <cell r="K200">
            <v>0</v>
          </cell>
        </row>
        <row r="201">
          <cell r="B201"/>
          <cell r="C201"/>
          <cell r="D201"/>
          <cell r="E201">
            <v>0</v>
          </cell>
          <cell r="F201"/>
          <cell r="G201"/>
          <cell r="H201">
            <v>0</v>
          </cell>
          <cell r="I201">
            <v>0</v>
          </cell>
          <cell r="J201">
            <v>0</v>
          </cell>
          <cell r="K201">
            <v>0</v>
          </cell>
        </row>
        <row r="202">
          <cell r="B202"/>
          <cell r="C202"/>
          <cell r="D202"/>
          <cell r="E202">
            <v>0</v>
          </cell>
          <cell r="F202"/>
          <cell r="G202"/>
          <cell r="H202">
            <v>0</v>
          </cell>
          <cell r="I202">
            <v>0</v>
          </cell>
          <cell r="J202">
            <v>0</v>
          </cell>
          <cell r="K202">
            <v>0</v>
          </cell>
        </row>
        <row r="203">
          <cell r="B203"/>
          <cell r="C203"/>
          <cell r="D203"/>
          <cell r="E203">
            <v>0</v>
          </cell>
          <cell r="F203"/>
          <cell r="G203"/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B204"/>
          <cell r="C204"/>
          <cell r="D204"/>
          <cell r="E204">
            <v>0</v>
          </cell>
          <cell r="F204"/>
          <cell r="G204"/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B205"/>
          <cell r="C205"/>
          <cell r="D205"/>
          <cell r="E205">
            <v>0</v>
          </cell>
          <cell r="F205"/>
          <cell r="G205"/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B206"/>
          <cell r="C206"/>
          <cell r="D206"/>
          <cell r="E206">
            <v>0</v>
          </cell>
          <cell r="F206"/>
          <cell r="G206"/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B207"/>
          <cell r="C207"/>
          <cell r="D207"/>
          <cell r="E207">
            <v>0</v>
          </cell>
          <cell r="F207"/>
          <cell r="G207"/>
          <cell r="H207">
            <v>0</v>
          </cell>
          <cell r="I207">
            <v>0</v>
          </cell>
          <cell r="J207">
            <v>0</v>
          </cell>
          <cell r="K207">
            <v>0</v>
          </cell>
        </row>
        <row r="208">
          <cell r="B208"/>
          <cell r="C208"/>
          <cell r="D208"/>
          <cell r="E208">
            <v>0</v>
          </cell>
          <cell r="F208"/>
          <cell r="G208"/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B209"/>
          <cell r="C209"/>
          <cell r="D209"/>
          <cell r="E209">
            <v>0</v>
          </cell>
          <cell r="F209"/>
          <cell r="G209"/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B210"/>
          <cell r="C210"/>
          <cell r="D210"/>
          <cell r="E210">
            <v>0</v>
          </cell>
          <cell r="F210"/>
          <cell r="G210"/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B211"/>
          <cell r="C211"/>
          <cell r="D211"/>
          <cell r="E211">
            <v>0</v>
          </cell>
          <cell r="F211"/>
          <cell r="G211"/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B212"/>
          <cell r="C212"/>
          <cell r="D212"/>
          <cell r="E212">
            <v>0</v>
          </cell>
          <cell r="F212"/>
          <cell r="G212"/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B213"/>
          <cell r="C213"/>
          <cell r="D213"/>
          <cell r="E213">
            <v>0</v>
          </cell>
          <cell r="F213"/>
          <cell r="G213"/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B214"/>
          <cell r="C214"/>
          <cell r="D214"/>
          <cell r="E214">
            <v>0</v>
          </cell>
          <cell r="F214"/>
          <cell r="G214"/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B215"/>
          <cell r="C215"/>
          <cell r="D215"/>
          <cell r="E215">
            <v>0</v>
          </cell>
          <cell r="F215"/>
          <cell r="G215"/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B216"/>
          <cell r="C216"/>
          <cell r="D216"/>
          <cell r="E216">
            <v>0</v>
          </cell>
          <cell r="F216"/>
          <cell r="G216"/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B217"/>
          <cell r="C217"/>
          <cell r="D217"/>
          <cell r="E217">
            <v>0</v>
          </cell>
          <cell r="F217"/>
          <cell r="G217"/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B218"/>
          <cell r="C218"/>
          <cell r="D218"/>
          <cell r="E218">
            <v>0</v>
          </cell>
          <cell r="F218"/>
          <cell r="G218"/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B219"/>
          <cell r="C219"/>
          <cell r="D219"/>
          <cell r="E219">
            <v>0</v>
          </cell>
          <cell r="F219"/>
          <cell r="G219"/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B220"/>
          <cell r="C220"/>
          <cell r="D220"/>
          <cell r="E220">
            <v>0</v>
          </cell>
          <cell r="F220"/>
          <cell r="G220"/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B221"/>
          <cell r="C221"/>
          <cell r="D221"/>
          <cell r="E221">
            <v>0</v>
          </cell>
          <cell r="F221"/>
          <cell r="G221"/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B222"/>
          <cell r="C222"/>
          <cell r="D222"/>
          <cell r="E222">
            <v>0</v>
          </cell>
          <cell r="F222"/>
          <cell r="G222"/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B223"/>
          <cell r="C223"/>
          <cell r="D223"/>
          <cell r="E223">
            <v>0</v>
          </cell>
          <cell r="F223"/>
          <cell r="G223"/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B224"/>
          <cell r="C224"/>
          <cell r="D224"/>
          <cell r="E224">
            <v>0</v>
          </cell>
          <cell r="F224"/>
          <cell r="G224"/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B225"/>
          <cell r="C225"/>
          <cell r="D225"/>
          <cell r="E225">
            <v>0</v>
          </cell>
          <cell r="F225"/>
          <cell r="G225"/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B226"/>
          <cell r="C226"/>
          <cell r="D226"/>
          <cell r="E226">
            <v>0</v>
          </cell>
          <cell r="F226"/>
          <cell r="G226"/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B227"/>
          <cell r="C227"/>
          <cell r="D227"/>
          <cell r="E227">
            <v>0</v>
          </cell>
          <cell r="F227"/>
          <cell r="G227"/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B228"/>
          <cell r="C228"/>
          <cell r="D228"/>
          <cell r="E228">
            <v>0</v>
          </cell>
          <cell r="F228"/>
          <cell r="G228"/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B229"/>
          <cell r="C229"/>
          <cell r="D229"/>
          <cell r="E229">
            <v>0</v>
          </cell>
          <cell r="F229"/>
          <cell r="G229"/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B230"/>
          <cell r="C230"/>
          <cell r="D230"/>
          <cell r="E230">
            <v>0</v>
          </cell>
          <cell r="F230"/>
          <cell r="G230"/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B231"/>
          <cell r="C231"/>
          <cell r="D231"/>
          <cell r="E231">
            <v>0</v>
          </cell>
          <cell r="F231"/>
          <cell r="G231"/>
          <cell r="H231">
            <v>0</v>
          </cell>
          <cell r="I231">
            <v>0</v>
          </cell>
          <cell r="J231">
            <v>0</v>
          </cell>
          <cell r="K231">
            <v>0</v>
          </cell>
        </row>
        <row r="232">
          <cell r="B232"/>
          <cell r="C232"/>
          <cell r="D232"/>
          <cell r="E232">
            <v>0</v>
          </cell>
          <cell r="F232"/>
          <cell r="G232"/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B233"/>
          <cell r="C233"/>
          <cell r="D233"/>
          <cell r="E233">
            <v>0</v>
          </cell>
          <cell r="F233"/>
          <cell r="G233"/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B234"/>
          <cell r="C234"/>
          <cell r="D234"/>
          <cell r="E234">
            <v>0</v>
          </cell>
          <cell r="F234"/>
          <cell r="G234"/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B235"/>
          <cell r="C235"/>
          <cell r="D235"/>
          <cell r="E235">
            <v>0</v>
          </cell>
          <cell r="F235"/>
          <cell r="G235"/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B236"/>
          <cell r="C236"/>
          <cell r="D236"/>
          <cell r="E236">
            <v>0</v>
          </cell>
          <cell r="F236"/>
          <cell r="G236"/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B237"/>
          <cell r="C237"/>
          <cell r="D237"/>
          <cell r="E237">
            <v>0</v>
          </cell>
          <cell r="F237"/>
          <cell r="G237"/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B238"/>
          <cell r="C238"/>
          <cell r="D238"/>
          <cell r="E238">
            <v>0</v>
          </cell>
          <cell r="F238"/>
          <cell r="G238"/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B239"/>
          <cell r="C239"/>
          <cell r="D239"/>
          <cell r="E239">
            <v>0</v>
          </cell>
          <cell r="F239"/>
          <cell r="G239"/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B240"/>
          <cell r="C240"/>
          <cell r="D240"/>
          <cell r="E240">
            <v>0</v>
          </cell>
          <cell r="F240"/>
          <cell r="G240"/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B241"/>
          <cell r="C241"/>
          <cell r="D241"/>
          <cell r="E241">
            <v>0</v>
          </cell>
          <cell r="F241"/>
          <cell r="G241"/>
          <cell r="H241">
            <v>0</v>
          </cell>
          <cell r="I241">
            <v>0</v>
          </cell>
          <cell r="J241">
            <v>0</v>
          </cell>
          <cell r="K241">
            <v>0</v>
          </cell>
        </row>
        <row r="242">
          <cell r="B242"/>
          <cell r="C242"/>
          <cell r="D242"/>
          <cell r="E242">
            <v>0</v>
          </cell>
          <cell r="F242"/>
          <cell r="G242"/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B243"/>
          <cell r="C243"/>
          <cell r="D243"/>
          <cell r="E243">
            <v>0</v>
          </cell>
          <cell r="F243"/>
          <cell r="G243"/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B244"/>
          <cell r="C244"/>
          <cell r="D244"/>
          <cell r="E244">
            <v>0</v>
          </cell>
          <cell r="F244"/>
          <cell r="G244"/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B245"/>
          <cell r="C245"/>
          <cell r="D245"/>
          <cell r="E245">
            <v>0</v>
          </cell>
          <cell r="F245"/>
          <cell r="G245"/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B246"/>
          <cell r="C246"/>
          <cell r="D246"/>
          <cell r="E246">
            <v>0</v>
          </cell>
          <cell r="F246"/>
          <cell r="G246"/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B247"/>
          <cell r="C247"/>
          <cell r="D247"/>
          <cell r="E247">
            <v>0</v>
          </cell>
          <cell r="F247"/>
          <cell r="G247"/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B248"/>
          <cell r="C248"/>
          <cell r="D248"/>
          <cell r="E248">
            <v>0</v>
          </cell>
          <cell r="F248"/>
          <cell r="G248"/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B249"/>
          <cell r="C249"/>
          <cell r="D249"/>
          <cell r="E249">
            <v>0</v>
          </cell>
          <cell r="F249"/>
          <cell r="G249"/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B250"/>
          <cell r="C250"/>
          <cell r="D250"/>
          <cell r="E250">
            <v>0</v>
          </cell>
          <cell r="F250"/>
          <cell r="G250"/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B251"/>
          <cell r="C251"/>
          <cell r="D251"/>
          <cell r="E251">
            <v>0</v>
          </cell>
          <cell r="F251"/>
          <cell r="G251"/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B252"/>
          <cell r="C252"/>
          <cell r="D252"/>
          <cell r="E252">
            <v>0</v>
          </cell>
          <cell r="F252"/>
          <cell r="G252"/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B253"/>
          <cell r="C253"/>
          <cell r="D253"/>
          <cell r="E253">
            <v>0</v>
          </cell>
          <cell r="F253"/>
          <cell r="G253"/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B254"/>
          <cell r="C254"/>
          <cell r="D254"/>
          <cell r="E254">
            <v>0</v>
          </cell>
          <cell r="F254"/>
          <cell r="G254"/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B255"/>
          <cell r="C255"/>
          <cell r="D255"/>
          <cell r="E255">
            <v>0</v>
          </cell>
          <cell r="F255"/>
          <cell r="G255"/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B256"/>
          <cell r="C256"/>
          <cell r="D256"/>
          <cell r="E256">
            <v>0</v>
          </cell>
          <cell r="F256"/>
          <cell r="G256"/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B257"/>
          <cell r="C257"/>
          <cell r="D257"/>
          <cell r="E257">
            <v>0</v>
          </cell>
          <cell r="F257"/>
          <cell r="G257"/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B258"/>
          <cell r="C258"/>
          <cell r="D258"/>
          <cell r="E258">
            <v>0</v>
          </cell>
          <cell r="F258"/>
          <cell r="G258"/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B259"/>
          <cell r="C259"/>
          <cell r="D259"/>
          <cell r="E259">
            <v>0</v>
          </cell>
          <cell r="F259"/>
          <cell r="G259"/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B260"/>
          <cell r="C260"/>
          <cell r="D260"/>
          <cell r="E260">
            <v>0</v>
          </cell>
          <cell r="F260"/>
          <cell r="G260"/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B261"/>
          <cell r="C261"/>
          <cell r="D261"/>
          <cell r="E261">
            <v>0</v>
          </cell>
          <cell r="F261"/>
          <cell r="G261"/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B262"/>
          <cell r="C262"/>
          <cell r="D262"/>
          <cell r="E262">
            <v>0</v>
          </cell>
          <cell r="F262"/>
          <cell r="G262"/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B263"/>
          <cell r="C263"/>
          <cell r="D263"/>
          <cell r="E263">
            <v>0</v>
          </cell>
          <cell r="F263"/>
          <cell r="G263"/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B264"/>
          <cell r="C264"/>
          <cell r="D264"/>
          <cell r="E264">
            <v>0</v>
          </cell>
          <cell r="F264"/>
          <cell r="G264"/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B265"/>
          <cell r="C265"/>
          <cell r="D265"/>
          <cell r="E265">
            <v>0</v>
          </cell>
          <cell r="F265"/>
          <cell r="G265"/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B266"/>
          <cell r="C266"/>
          <cell r="D266"/>
          <cell r="E266">
            <v>0</v>
          </cell>
          <cell r="F266"/>
          <cell r="G266"/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B267"/>
          <cell r="C267"/>
          <cell r="D267"/>
          <cell r="E267">
            <v>0</v>
          </cell>
          <cell r="F267"/>
          <cell r="G267"/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B268"/>
          <cell r="C268"/>
          <cell r="D268"/>
          <cell r="E268">
            <v>0</v>
          </cell>
          <cell r="F268"/>
          <cell r="G268"/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B269"/>
          <cell r="C269"/>
          <cell r="D269"/>
          <cell r="E269">
            <v>0</v>
          </cell>
          <cell r="F269"/>
          <cell r="G269"/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B270"/>
          <cell r="C270"/>
          <cell r="D270"/>
          <cell r="E270">
            <v>0</v>
          </cell>
          <cell r="F270"/>
          <cell r="G270"/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B271"/>
          <cell r="C271"/>
          <cell r="D271"/>
          <cell r="E271">
            <v>0</v>
          </cell>
          <cell r="F271"/>
          <cell r="G271"/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B272"/>
          <cell r="C272"/>
          <cell r="D272"/>
          <cell r="E272">
            <v>0</v>
          </cell>
          <cell r="F272"/>
          <cell r="G272"/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B273"/>
          <cell r="C273"/>
          <cell r="D273"/>
          <cell r="E273">
            <v>0</v>
          </cell>
          <cell r="F273"/>
          <cell r="G273"/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B274"/>
          <cell r="C274"/>
          <cell r="D274"/>
          <cell r="E274">
            <v>0</v>
          </cell>
          <cell r="F274"/>
          <cell r="G274"/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B275"/>
          <cell r="C275"/>
          <cell r="D275"/>
          <cell r="E275">
            <v>0</v>
          </cell>
          <cell r="F275"/>
          <cell r="G275"/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B276"/>
          <cell r="C276"/>
          <cell r="D276"/>
          <cell r="E276">
            <v>0</v>
          </cell>
          <cell r="F276"/>
          <cell r="G276"/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B277"/>
          <cell r="C277"/>
          <cell r="D277"/>
          <cell r="E277">
            <v>0</v>
          </cell>
          <cell r="F277"/>
          <cell r="G277"/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B278"/>
          <cell r="C278"/>
          <cell r="D278"/>
          <cell r="E278">
            <v>0</v>
          </cell>
          <cell r="F278"/>
          <cell r="G278"/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B279"/>
          <cell r="C279"/>
          <cell r="D279"/>
          <cell r="E279">
            <v>0</v>
          </cell>
          <cell r="F279"/>
          <cell r="G279"/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B280"/>
          <cell r="C280"/>
          <cell r="D280"/>
          <cell r="E280">
            <v>0</v>
          </cell>
          <cell r="F280"/>
          <cell r="G280"/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B281"/>
          <cell r="C281"/>
          <cell r="D281"/>
          <cell r="E281">
            <v>0</v>
          </cell>
          <cell r="F281"/>
          <cell r="G281"/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B282"/>
          <cell r="C282"/>
          <cell r="D282"/>
          <cell r="E282">
            <v>0</v>
          </cell>
          <cell r="F282"/>
          <cell r="G282"/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B283"/>
          <cell r="C283"/>
          <cell r="D283"/>
          <cell r="E283">
            <v>0</v>
          </cell>
          <cell r="F283"/>
          <cell r="G283"/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B284"/>
          <cell r="C284"/>
          <cell r="D284"/>
          <cell r="E284">
            <v>0</v>
          </cell>
          <cell r="F284"/>
          <cell r="G284"/>
          <cell r="H284">
            <v>0</v>
          </cell>
          <cell r="I284">
            <v>0</v>
          </cell>
          <cell r="J284">
            <v>0</v>
          </cell>
          <cell r="K284">
            <v>0</v>
          </cell>
        </row>
        <row r="285">
          <cell r="B285"/>
          <cell r="C285"/>
          <cell r="D285"/>
          <cell r="E285">
            <v>0</v>
          </cell>
          <cell r="F285"/>
          <cell r="G285"/>
          <cell r="H285">
            <v>0</v>
          </cell>
          <cell r="I285">
            <v>0</v>
          </cell>
          <cell r="J285">
            <v>0</v>
          </cell>
          <cell r="K285">
            <v>0</v>
          </cell>
        </row>
        <row r="286">
          <cell r="B286"/>
          <cell r="C286"/>
          <cell r="D286"/>
          <cell r="E286">
            <v>0</v>
          </cell>
          <cell r="F286"/>
          <cell r="G286"/>
          <cell r="H286">
            <v>0</v>
          </cell>
          <cell r="I286">
            <v>0</v>
          </cell>
          <cell r="J286">
            <v>0</v>
          </cell>
          <cell r="K286">
            <v>0</v>
          </cell>
        </row>
        <row r="287">
          <cell r="B287"/>
          <cell r="C287"/>
          <cell r="D287"/>
          <cell r="E287">
            <v>0</v>
          </cell>
          <cell r="F287"/>
          <cell r="G287"/>
          <cell r="H287">
            <v>0</v>
          </cell>
          <cell r="I287">
            <v>0</v>
          </cell>
          <cell r="J287">
            <v>0</v>
          </cell>
          <cell r="K287">
            <v>0</v>
          </cell>
        </row>
        <row r="288">
          <cell r="B288"/>
          <cell r="C288"/>
          <cell r="D288"/>
          <cell r="E288">
            <v>0</v>
          </cell>
          <cell r="F288"/>
          <cell r="G288"/>
          <cell r="H288">
            <v>0</v>
          </cell>
          <cell r="I288">
            <v>0</v>
          </cell>
          <cell r="J288">
            <v>0</v>
          </cell>
          <cell r="K288">
            <v>0</v>
          </cell>
        </row>
        <row r="289">
          <cell r="B289"/>
          <cell r="C289"/>
          <cell r="D289"/>
          <cell r="E289">
            <v>0</v>
          </cell>
          <cell r="F289"/>
          <cell r="G289"/>
          <cell r="H289">
            <v>0</v>
          </cell>
          <cell r="I289">
            <v>0</v>
          </cell>
          <cell r="J289">
            <v>0</v>
          </cell>
          <cell r="K289">
            <v>0</v>
          </cell>
        </row>
        <row r="290">
          <cell r="B290"/>
          <cell r="C290"/>
          <cell r="D290"/>
          <cell r="E290">
            <v>0</v>
          </cell>
          <cell r="F290"/>
          <cell r="G290"/>
          <cell r="H290">
            <v>0</v>
          </cell>
          <cell r="I290">
            <v>0</v>
          </cell>
          <cell r="J290">
            <v>0</v>
          </cell>
          <cell r="K290">
            <v>0</v>
          </cell>
        </row>
        <row r="291">
          <cell r="B291"/>
          <cell r="C291"/>
          <cell r="D291"/>
          <cell r="E291">
            <v>0</v>
          </cell>
          <cell r="F291"/>
          <cell r="G291"/>
          <cell r="H291">
            <v>0</v>
          </cell>
          <cell r="I291">
            <v>0</v>
          </cell>
          <cell r="J291">
            <v>0</v>
          </cell>
          <cell r="K291">
            <v>0</v>
          </cell>
        </row>
        <row r="292">
          <cell r="B292"/>
          <cell r="C292"/>
          <cell r="D292"/>
          <cell r="E292">
            <v>0</v>
          </cell>
          <cell r="F292"/>
          <cell r="G292"/>
          <cell r="H292">
            <v>0</v>
          </cell>
          <cell r="I292">
            <v>0</v>
          </cell>
          <cell r="J292">
            <v>0</v>
          </cell>
          <cell r="K292">
            <v>0</v>
          </cell>
        </row>
        <row r="293">
          <cell r="B293"/>
          <cell r="C293"/>
          <cell r="D293"/>
          <cell r="E293">
            <v>0</v>
          </cell>
          <cell r="F293"/>
          <cell r="G293"/>
          <cell r="H293">
            <v>0</v>
          </cell>
          <cell r="I293">
            <v>0</v>
          </cell>
          <cell r="J293">
            <v>0</v>
          </cell>
          <cell r="K293">
            <v>0</v>
          </cell>
        </row>
        <row r="294">
          <cell r="B294"/>
          <cell r="C294"/>
          <cell r="D294"/>
          <cell r="E294">
            <v>0</v>
          </cell>
          <cell r="F294"/>
          <cell r="G294"/>
          <cell r="H294">
            <v>0</v>
          </cell>
          <cell r="I294">
            <v>0</v>
          </cell>
          <cell r="J294">
            <v>0</v>
          </cell>
          <cell r="K294">
            <v>0</v>
          </cell>
        </row>
        <row r="295">
          <cell r="B295"/>
          <cell r="C295"/>
          <cell r="D295"/>
          <cell r="E295">
            <v>0</v>
          </cell>
          <cell r="F295"/>
          <cell r="G295"/>
          <cell r="H295">
            <v>0</v>
          </cell>
          <cell r="I295">
            <v>0</v>
          </cell>
          <cell r="J295">
            <v>0</v>
          </cell>
          <cell r="K295">
            <v>0</v>
          </cell>
        </row>
        <row r="296">
          <cell r="B296"/>
          <cell r="C296"/>
          <cell r="D296"/>
          <cell r="E296">
            <v>0</v>
          </cell>
          <cell r="F296"/>
          <cell r="G296"/>
          <cell r="H296">
            <v>0</v>
          </cell>
          <cell r="I296">
            <v>0</v>
          </cell>
          <cell r="J296">
            <v>0</v>
          </cell>
          <cell r="K296">
            <v>0</v>
          </cell>
        </row>
        <row r="297">
          <cell r="B297"/>
          <cell r="C297"/>
          <cell r="D297"/>
          <cell r="E297">
            <v>0</v>
          </cell>
          <cell r="F297"/>
          <cell r="G297"/>
          <cell r="H297">
            <v>0</v>
          </cell>
          <cell r="I297">
            <v>0</v>
          </cell>
          <cell r="J297">
            <v>0</v>
          </cell>
          <cell r="K297">
            <v>0</v>
          </cell>
        </row>
        <row r="298">
          <cell r="B298"/>
          <cell r="C298"/>
          <cell r="D298"/>
          <cell r="E298">
            <v>0</v>
          </cell>
          <cell r="F298"/>
          <cell r="G298"/>
          <cell r="H298">
            <v>0</v>
          </cell>
          <cell r="I298">
            <v>0</v>
          </cell>
          <cell r="J298">
            <v>0</v>
          </cell>
          <cell r="K298">
            <v>0</v>
          </cell>
        </row>
        <row r="299">
          <cell r="B299"/>
          <cell r="C299"/>
          <cell r="D299"/>
          <cell r="E299">
            <v>0</v>
          </cell>
          <cell r="F299"/>
          <cell r="G299"/>
          <cell r="H299">
            <v>0</v>
          </cell>
          <cell r="I299">
            <v>0</v>
          </cell>
          <cell r="J299">
            <v>0</v>
          </cell>
          <cell r="K299">
            <v>0</v>
          </cell>
        </row>
        <row r="300">
          <cell r="B300"/>
          <cell r="C300"/>
          <cell r="D300"/>
          <cell r="E300">
            <v>0</v>
          </cell>
          <cell r="F300"/>
          <cell r="G300"/>
          <cell r="H300">
            <v>0</v>
          </cell>
          <cell r="I300">
            <v>0</v>
          </cell>
          <cell r="J300">
            <v>0</v>
          </cell>
          <cell r="K300">
            <v>0</v>
          </cell>
        </row>
        <row r="301">
          <cell r="B301"/>
          <cell r="C301"/>
          <cell r="D301"/>
          <cell r="E301">
            <v>0</v>
          </cell>
          <cell r="F301"/>
          <cell r="G301"/>
          <cell r="H301">
            <v>0</v>
          </cell>
          <cell r="I301">
            <v>0</v>
          </cell>
          <cell r="J301">
            <v>0</v>
          </cell>
          <cell r="K301">
            <v>0</v>
          </cell>
        </row>
        <row r="302">
          <cell r="B302"/>
          <cell r="C302"/>
          <cell r="D302"/>
          <cell r="E302">
            <v>0</v>
          </cell>
          <cell r="F302"/>
          <cell r="G302"/>
          <cell r="H302">
            <v>0</v>
          </cell>
          <cell r="I302">
            <v>0</v>
          </cell>
          <cell r="J302">
            <v>0</v>
          </cell>
          <cell r="K302">
            <v>0</v>
          </cell>
        </row>
        <row r="303">
          <cell r="B303"/>
          <cell r="C303"/>
          <cell r="D303"/>
          <cell r="E303">
            <v>0</v>
          </cell>
          <cell r="F303"/>
          <cell r="G303"/>
          <cell r="H303">
            <v>0</v>
          </cell>
          <cell r="I303">
            <v>0</v>
          </cell>
          <cell r="J303">
            <v>0</v>
          </cell>
          <cell r="K303">
            <v>0</v>
          </cell>
        </row>
        <row r="304">
          <cell r="B304"/>
          <cell r="C304"/>
          <cell r="D304"/>
          <cell r="E304">
            <v>0</v>
          </cell>
          <cell r="F304"/>
          <cell r="G304"/>
          <cell r="H304">
            <v>0</v>
          </cell>
          <cell r="I304">
            <v>0</v>
          </cell>
          <cell r="J304">
            <v>0</v>
          </cell>
          <cell r="K304">
            <v>0</v>
          </cell>
        </row>
        <row r="305">
          <cell r="B305"/>
          <cell r="C305"/>
          <cell r="D305"/>
          <cell r="E305">
            <v>0</v>
          </cell>
          <cell r="F305"/>
          <cell r="G305"/>
          <cell r="H305">
            <v>0</v>
          </cell>
          <cell r="I305">
            <v>0</v>
          </cell>
          <cell r="J305">
            <v>0</v>
          </cell>
          <cell r="K305">
            <v>0</v>
          </cell>
        </row>
        <row r="306">
          <cell r="B306"/>
          <cell r="C306"/>
          <cell r="D306"/>
          <cell r="E306">
            <v>0</v>
          </cell>
          <cell r="F306"/>
          <cell r="G306"/>
          <cell r="H306">
            <v>0</v>
          </cell>
          <cell r="I306">
            <v>0</v>
          </cell>
          <cell r="J306">
            <v>0</v>
          </cell>
          <cell r="K306">
            <v>0</v>
          </cell>
        </row>
        <row r="307">
          <cell r="B307"/>
          <cell r="C307"/>
          <cell r="D307"/>
          <cell r="E307">
            <v>0</v>
          </cell>
          <cell r="F307"/>
          <cell r="G307"/>
          <cell r="H307">
            <v>0</v>
          </cell>
          <cell r="I307">
            <v>0</v>
          </cell>
          <cell r="J307">
            <v>0</v>
          </cell>
          <cell r="K307">
            <v>0</v>
          </cell>
        </row>
        <row r="308">
          <cell r="B308"/>
          <cell r="C308"/>
          <cell r="D308"/>
          <cell r="E308">
            <v>0</v>
          </cell>
          <cell r="F308"/>
          <cell r="G308"/>
          <cell r="H308">
            <v>0</v>
          </cell>
          <cell r="I308">
            <v>0</v>
          </cell>
          <cell r="J308">
            <v>0</v>
          </cell>
          <cell r="K308">
            <v>0</v>
          </cell>
        </row>
        <row r="309">
          <cell r="B309"/>
          <cell r="C309"/>
          <cell r="D309"/>
          <cell r="E309">
            <v>0</v>
          </cell>
          <cell r="F309"/>
          <cell r="G309"/>
          <cell r="H309">
            <v>0</v>
          </cell>
          <cell r="I309">
            <v>0</v>
          </cell>
          <cell r="J309">
            <v>0</v>
          </cell>
          <cell r="K309">
            <v>0</v>
          </cell>
        </row>
        <row r="310">
          <cell r="B310"/>
          <cell r="C310"/>
          <cell r="D310"/>
          <cell r="E310">
            <v>0</v>
          </cell>
          <cell r="F310"/>
          <cell r="G310"/>
          <cell r="H310">
            <v>0</v>
          </cell>
          <cell r="I310">
            <v>0</v>
          </cell>
          <cell r="J310">
            <v>0</v>
          </cell>
          <cell r="K310">
            <v>0</v>
          </cell>
        </row>
        <row r="311">
          <cell r="B311"/>
          <cell r="C311"/>
          <cell r="D311"/>
          <cell r="E311">
            <v>0</v>
          </cell>
          <cell r="F311"/>
          <cell r="G311"/>
          <cell r="H311">
            <v>0</v>
          </cell>
          <cell r="I311">
            <v>0</v>
          </cell>
          <cell r="J311">
            <v>0</v>
          </cell>
          <cell r="K311">
            <v>0</v>
          </cell>
        </row>
        <row r="312">
          <cell r="B312"/>
          <cell r="C312"/>
          <cell r="D312"/>
          <cell r="E312">
            <v>0</v>
          </cell>
          <cell r="F312"/>
          <cell r="G312"/>
          <cell r="H312">
            <v>0</v>
          </cell>
          <cell r="I312">
            <v>0</v>
          </cell>
          <cell r="J312">
            <v>0</v>
          </cell>
          <cell r="K312">
            <v>0</v>
          </cell>
        </row>
        <row r="313">
          <cell r="B313"/>
          <cell r="C313"/>
          <cell r="D313"/>
          <cell r="E313">
            <v>0</v>
          </cell>
          <cell r="F313"/>
          <cell r="G313"/>
          <cell r="H313">
            <v>0</v>
          </cell>
          <cell r="I313">
            <v>0</v>
          </cell>
          <cell r="J313">
            <v>0</v>
          </cell>
          <cell r="K313">
            <v>0</v>
          </cell>
        </row>
        <row r="314">
          <cell r="B314"/>
          <cell r="C314"/>
          <cell r="D314"/>
          <cell r="E314">
            <v>0</v>
          </cell>
          <cell r="F314"/>
          <cell r="G314"/>
          <cell r="H314">
            <v>0</v>
          </cell>
          <cell r="I314">
            <v>0</v>
          </cell>
          <cell r="J314">
            <v>0</v>
          </cell>
          <cell r="K314">
            <v>0</v>
          </cell>
        </row>
        <row r="315">
          <cell r="B315"/>
          <cell r="C315"/>
          <cell r="D315"/>
          <cell r="E315">
            <v>0</v>
          </cell>
          <cell r="F315"/>
          <cell r="G315"/>
          <cell r="H315">
            <v>0</v>
          </cell>
          <cell r="I315">
            <v>0</v>
          </cell>
          <cell r="J315">
            <v>0</v>
          </cell>
          <cell r="K315">
            <v>0</v>
          </cell>
        </row>
        <row r="316">
          <cell r="B316"/>
          <cell r="C316"/>
          <cell r="D316"/>
          <cell r="E316">
            <v>0</v>
          </cell>
          <cell r="F316"/>
          <cell r="G316"/>
          <cell r="H316">
            <v>0</v>
          </cell>
          <cell r="I316">
            <v>0</v>
          </cell>
          <cell r="J316">
            <v>0</v>
          </cell>
          <cell r="K316">
            <v>0</v>
          </cell>
        </row>
        <row r="317">
          <cell r="B317"/>
          <cell r="C317"/>
          <cell r="D317"/>
          <cell r="E317">
            <v>0</v>
          </cell>
          <cell r="F317"/>
          <cell r="G317"/>
          <cell r="H317">
            <v>0</v>
          </cell>
          <cell r="I317">
            <v>0</v>
          </cell>
          <cell r="J317">
            <v>0</v>
          </cell>
          <cell r="K317">
            <v>0</v>
          </cell>
        </row>
        <row r="318">
          <cell r="B318"/>
          <cell r="C318"/>
          <cell r="D318"/>
          <cell r="E318">
            <v>0</v>
          </cell>
          <cell r="F318"/>
          <cell r="G318"/>
          <cell r="H318">
            <v>0</v>
          </cell>
          <cell r="I318">
            <v>0</v>
          </cell>
          <cell r="J318">
            <v>0</v>
          </cell>
          <cell r="K318">
            <v>0</v>
          </cell>
        </row>
        <row r="319">
          <cell r="B319"/>
          <cell r="C319"/>
          <cell r="D319"/>
          <cell r="E319">
            <v>0</v>
          </cell>
          <cell r="F319"/>
          <cell r="G319"/>
          <cell r="H319">
            <v>0</v>
          </cell>
          <cell r="I319">
            <v>0</v>
          </cell>
          <cell r="J319">
            <v>0</v>
          </cell>
          <cell r="K319">
            <v>0</v>
          </cell>
        </row>
        <row r="320">
          <cell r="B320"/>
          <cell r="C320"/>
          <cell r="D320"/>
          <cell r="E320">
            <v>0</v>
          </cell>
          <cell r="F320"/>
          <cell r="G320"/>
          <cell r="H320">
            <v>0</v>
          </cell>
          <cell r="I320">
            <v>0</v>
          </cell>
          <cell r="J320">
            <v>0</v>
          </cell>
          <cell r="K320">
            <v>0</v>
          </cell>
        </row>
        <row r="321">
          <cell r="B321"/>
          <cell r="C321"/>
          <cell r="D321"/>
          <cell r="E321">
            <v>0</v>
          </cell>
          <cell r="F321"/>
          <cell r="G321"/>
          <cell r="H321">
            <v>0</v>
          </cell>
          <cell r="I321">
            <v>0</v>
          </cell>
          <cell r="J321">
            <v>0</v>
          </cell>
          <cell r="K321">
            <v>0</v>
          </cell>
        </row>
        <row r="322">
          <cell r="B322"/>
          <cell r="C322"/>
          <cell r="D322"/>
          <cell r="E322">
            <v>0</v>
          </cell>
          <cell r="F322"/>
          <cell r="G322"/>
          <cell r="H322">
            <v>0</v>
          </cell>
          <cell r="I322">
            <v>0</v>
          </cell>
          <cell r="J322">
            <v>0</v>
          </cell>
          <cell r="K322">
            <v>0</v>
          </cell>
        </row>
        <row r="323">
          <cell r="B323"/>
          <cell r="C323"/>
          <cell r="D323"/>
          <cell r="E323">
            <v>0</v>
          </cell>
          <cell r="F323"/>
          <cell r="G323"/>
          <cell r="H323">
            <v>0</v>
          </cell>
          <cell r="I323">
            <v>0</v>
          </cell>
          <cell r="J323">
            <v>0</v>
          </cell>
          <cell r="K323">
            <v>0</v>
          </cell>
        </row>
        <row r="324">
          <cell r="B324"/>
          <cell r="C324"/>
          <cell r="D324"/>
          <cell r="E324">
            <v>0</v>
          </cell>
          <cell r="F324"/>
          <cell r="G324"/>
          <cell r="H324">
            <v>0</v>
          </cell>
          <cell r="I324">
            <v>0</v>
          </cell>
          <cell r="J324">
            <v>0</v>
          </cell>
          <cell r="K324">
            <v>0</v>
          </cell>
        </row>
        <row r="325">
          <cell r="B325"/>
          <cell r="C325"/>
          <cell r="D325"/>
          <cell r="E325">
            <v>0</v>
          </cell>
          <cell r="F325"/>
          <cell r="G325"/>
          <cell r="H325">
            <v>0</v>
          </cell>
          <cell r="I325">
            <v>0</v>
          </cell>
          <cell r="J325">
            <v>0</v>
          </cell>
          <cell r="K325">
            <v>0</v>
          </cell>
        </row>
        <row r="326">
          <cell r="B326"/>
          <cell r="C326"/>
          <cell r="D326"/>
          <cell r="E326">
            <v>0</v>
          </cell>
          <cell r="F326"/>
          <cell r="G326"/>
          <cell r="H326">
            <v>0</v>
          </cell>
          <cell r="I326">
            <v>0</v>
          </cell>
          <cell r="J326">
            <v>0</v>
          </cell>
          <cell r="K326">
            <v>0</v>
          </cell>
        </row>
        <row r="327">
          <cell r="B327"/>
          <cell r="C327"/>
          <cell r="D327"/>
          <cell r="E327">
            <v>0</v>
          </cell>
          <cell r="F327"/>
          <cell r="G327"/>
          <cell r="H327">
            <v>0</v>
          </cell>
          <cell r="I327">
            <v>0</v>
          </cell>
          <cell r="J327">
            <v>0</v>
          </cell>
          <cell r="K327">
            <v>0</v>
          </cell>
        </row>
        <row r="328">
          <cell r="B328"/>
          <cell r="C328"/>
          <cell r="D328"/>
          <cell r="E328">
            <v>0</v>
          </cell>
          <cell r="F328"/>
          <cell r="G328"/>
          <cell r="H328">
            <v>0</v>
          </cell>
          <cell r="I328">
            <v>0</v>
          </cell>
          <cell r="J328">
            <v>0</v>
          </cell>
          <cell r="K328">
            <v>0</v>
          </cell>
        </row>
        <row r="329">
          <cell r="B329"/>
          <cell r="C329"/>
          <cell r="D329"/>
          <cell r="E329">
            <v>0</v>
          </cell>
          <cell r="F329"/>
          <cell r="G329"/>
          <cell r="H329">
            <v>0</v>
          </cell>
          <cell r="I329">
            <v>0</v>
          </cell>
          <cell r="J329">
            <v>0</v>
          </cell>
          <cell r="K329">
            <v>0</v>
          </cell>
        </row>
        <row r="330">
          <cell r="B330"/>
          <cell r="C330"/>
          <cell r="D330"/>
          <cell r="E330">
            <v>0</v>
          </cell>
          <cell r="F330"/>
          <cell r="G330"/>
          <cell r="H330">
            <v>0</v>
          </cell>
          <cell r="I330">
            <v>0</v>
          </cell>
          <cell r="J330">
            <v>0</v>
          </cell>
          <cell r="K330">
            <v>0</v>
          </cell>
        </row>
        <row r="331">
          <cell r="B331"/>
          <cell r="C331"/>
          <cell r="D331"/>
          <cell r="E331">
            <v>0</v>
          </cell>
          <cell r="F331"/>
          <cell r="G331"/>
          <cell r="H331">
            <v>0</v>
          </cell>
          <cell r="I331">
            <v>0</v>
          </cell>
          <cell r="J331">
            <v>0</v>
          </cell>
          <cell r="K331">
            <v>0</v>
          </cell>
        </row>
        <row r="332">
          <cell r="B332"/>
          <cell r="C332"/>
          <cell r="D332"/>
          <cell r="E332">
            <v>0</v>
          </cell>
          <cell r="F332"/>
          <cell r="G332"/>
          <cell r="H332">
            <v>0</v>
          </cell>
          <cell r="I332">
            <v>0</v>
          </cell>
          <cell r="J332">
            <v>0</v>
          </cell>
          <cell r="K332">
            <v>0</v>
          </cell>
        </row>
        <row r="333">
          <cell r="B333"/>
          <cell r="C333"/>
          <cell r="D333"/>
          <cell r="E333">
            <v>0</v>
          </cell>
          <cell r="F333"/>
          <cell r="G333"/>
          <cell r="H333">
            <v>0</v>
          </cell>
          <cell r="I333">
            <v>0</v>
          </cell>
          <cell r="J333">
            <v>0</v>
          </cell>
          <cell r="K333">
            <v>0</v>
          </cell>
        </row>
        <row r="334">
          <cell r="B334"/>
          <cell r="C334"/>
          <cell r="D334"/>
          <cell r="E334">
            <v>0</v>
          </cell>
          <cell r="F334"/>
          <cell r="G334"/>
          <cell r="H334">
            <v>0</v>
          </cell>
          <cell r="I334">
            <v>0</v>
          </cell>
          <cell r="J334">
            <v>0</v>
          </cell>
          <cell r="K334">
            <v>0</v>
          </cell>
        </row>
        <row r="335">
          <cell r="B335"/>
          <cell r="C335"/>
          <cell r="D335"/>
          <cell r="E335">
            <v>0</v>
          </cell>
          <cell r="F335"/>
          <cell r="G335"/>
          <cell r="H335">
            <v>0</v>
          </cell>
          <cell r="I335">
            <v>0</v>
          </cell>
          <cell r="J335">
            <v>0</v>
          </cell>
          <cell r="K335">
            <v>0</v>
          </cell>
        </row>
        <row r="336">
          <cell r="B336"/>
          <cell r="C336"/>
          <cell r="D336"/>
          <cell r="E336">
            <v>0</v>
          </cell>
          <cell r="F336"/>
          <cell r="G336"/>
          <cell r="H336">
            <v>0</v>
          </cell>
          <cell r="I336">
            <v>0</v>
          </cell>
          <cell r="J336">
            <v>0</v>
          </cell>
          <cell r="K336">
            <v>0</v>
          </cell>
        </row>
        <row r="337">
          <cell r="B337"/>
          <cell r="C337"/>
          <cell r="D337"/>
          <cell r="E337">
            <v>0</v>
          </cell>
          <cell r="F337"/>
          <cell r="G337"/>
          <cell r="H337">
            <v>0</v>
          </cell>
          <cell r="I337">
            <v>0</v>
          </cell>
          <cell r="J337">
            <v>0</v>
          </cell>
          <cell r="K337">
            <v>0</v>
          </cell>
        </row>
        <row r="338">
          <cell r="B338"/>
          <cell r="C338"/>
          <cell r="D338"/>
          <cell r="E338">
            <v>0</v>
          </cell>
          <cell r="F338"/>
          <cell r="G338"/>
          <cell r="H338">
            <v>0</v>
          </cell>
          <cell r="I338">
            <v>0</v>
          </cell>
          <cell r="J338">
            <v>0</v>
          </cell>
          <cell r="K338">
            <v>0</v>
          </cell>
        </row>
        <row r="339">
          <cell r="B339"/>
          <cell r="C339"/>
          <cell r="D339"/>
          <cell r="E339">
            <v>0</v>
          </cell>
          <cell r="F339"/>
          <cell r="G339"/>
          <cell r="H339">
            <v>0</v>
          </cell>
          <cell r="I339">
            <v>0</v>
          </cell>
          <cell r="J339">
            <v>0</v>
          </cell>
          <cell r="K339">
            <v>0</v>
          </cell>
        </row>
        <row r="340">
          <cell r="B340"/>
          <cell r="C340"/>
          <cell r="D340"/>
          <cell r="E340">
            <v>0</v>
          </cell>
          <cell r="F340"/>
          <cell r="G340"/>
          <cell r="H340">
            <v>0</v>
          </cell>
          <cell r="I340">
            <v>0</v>
          </cell>
          <cell r="J340">
            <v>0</v>
          </cell>
          <cell r="K340">
            <v>0</v>
          </cell>
        </row>
        <row r="341">
          <cell r="B341"/>
          <cell r="C341"/>
          <cell r="D341"/>
          <cell r="E341">
            <v>0</v>
          </cell>
          <cell r="F341"/>
          <cell r="G341"/>
          <cell r="H341">
            <v>0</v>
          </cell>
          <cell r="I341">
            <v>0</v>
          </cell>
          <cell r="J341">
            <v>0</v>
          </cell>
          <cell r="K341">
            <v>0</v>
          </cell>
        </row>
        <row r="342">
          <cell r="B342"/>
          <cell r="C342"/>
          <cell r="D342"/>
          <cell r="E342">
            <v>0</v>
          </cell>
          <cell r="F342"/>
          <cell r="G342"/>
          <cell r="H342">
            <v>0</v>
          </cell>
          <cell r="I342">
            <v>0</v>
          </cell>
          <cell r="J342">
            <v>0</v>
          </cell>
          <cell r="K342">
            <v>0</v>
          </cell>
        </row>
        <row r="343">
          <cell r="B343"/>
          <cell r="C343"/>
          <cell r="D343"/>
          <cell r="E343">
            <v>0</v>
          </cell>
          <cell r="F343"/>
          <cell r="G343"/>
          <cell r="H343">
            <v>0</v>
          </cell>
          <cell r="I343">
            <v>0</v>
          </cell>
          <cell r="J343">
            <v>0</v>
          </cell>
          <cell r="K343">
            <v>0</v>
          </cell>
        </row>
        <row r="344">
          <cell r="B344"/>
          <cell r="C344"/>
          <cell r="D344"/>
          <cell r="E344">
            <v>0</v>
          </cell>
          <cell r="F344"/>
          <cell r="G344"/>
          <cell r="H344">
            <v>0</v>
          </cell>
          <cell r="I344">
            <v>0</v>
          </cell>
          <cell r="J344">
            <v>0</v>
          </cell>
          <cell r="K344">
            <v>0</v>
          </cell>
        </row>
        <row r="345">
          <cell r="B345"/>
          <cell r="C345"/>
          <cell r="D345"/>
          <cell r="E345">
            <v>0</v>
          </cell>
          <cell r="F345"/>
          <cell r="G345"/>
          <cell r="H345">
            <v>0</v>
          </cell>
          <cell r="I345">
            <v>0</v>
          </cell>
          <cell r="J345">
            <v>0</v>
          </cell>
          <cell r="K345">
            <v>0</v>
          </cell>
        </row>
        <row r="346">
          <cell r="B346"/>
          <cell r="C346"/>
          <cell r="D346"/>
          <cell r="E346">
            <v>0</v>
          </cell>
          <cell r="F346"/>
          <cell r="G346"/>
          <cell r="H346">
            <v>0</v>
          </cell>
          <cell r="I346">
            <v>0</v>
          </cell>
          <cell r="J346">
            <v>0</v>
          </cell>
          <cell r="K346">
            <v>0</v>
          </cell>
        </row>
        <row r="347">
          <cell r="B347"/>
          <cell r="C347"/>
          <cell r="D347"/>
          <cell r="E347">
            <v>0</v>
          </cell>
          <cell r="F347"/>
          <cell r="G347"/>
          <cell r="H347">
            <v>0</v>
          </cell>
          <cell r="I347">
            <v>0</v>
          </cell>
          <cell r="J347">
            <v>0</v>
          </cell>
          <cell r="K347">
            <v>0</v>
          </cell>
        </row>
        <row r="348">
          <cell r="B348"/>
          <cell r="C348"/>
          <cell r="D348"/>
          <cell r="E348">
            <v>0</v>
          </cell>
          <cell r="F348"/>
          <cell r="G348"/>
          <cell r="H348">
            <v>0</v>
          </cell>
          <cell r="I348">
            <v>0</v>
          </cell>
          <cell r="J348">
            <v>0</v>
          </cell>
          <cell r="K348">
            <v>0</v>
          </cell>
        </row>
        <row r="349">
          <cell r="B349"/>
          <cell r="C349"/>
          <cell r="D349"/>
          <cell r="E349">
            <v>0</v>
          </cell>
          <cell r="F349"/>
          <cell r="G349"/>
          <cell r="H349">
            <v>0</v>
          </cell>
          <cell r="I349">
            <v>0</v>
          </cell>
          <cell r="J349">
            <v>0</v>
          </cell>
          <cell r="K349">
            <v>0</v>
          </cell>
        </row>
        <row r="350">
          <cell r="B350"/>
          <cell r="C350"/>
          <cell r="D350"/>
          <cell r="E350">
            <v>0</v>
          </cell>
          <cell r="F350"/>
          <cell r="G350"/>
          <cell r="H350">
            <v>0</v>
          </cell>
          <cell r="I350">
            <v>0</v>
          </cell>
          <cell r="J350">
            <v>0</v>
          </cell>
          <cell r="K350">
            <v>0</v>
          </cell>
        </row>
        <row r="351">
          <cell r="B351"/>
          <cell r="C351"/>
          <cell r="D351"/>
          <cell r="E351">
            <v>0</v>
          </cell>
          <cell r="F351"/>
          <cell r="G351"/>
          <cell r="H351">
            <v>0</v>
          </cell>
          <cell r="I351">
            <v>0</v>
          </cell>
          <cell r="J351">
            <v>0</v>
          </cell>
          <cell r="K351">
            <v>0</v>
          </cell>
        </row>
        <row r="352">
          <cell r="B352"/>
          <cell r="C352"/>
          <cell r="D352"/>
          <cell r="E352">
            <v>0</v>
          </cell>
          <cell r="F352"/>
          <cell r="G352"/>
          <cell r="H352">
            <v>0</v>
          </cell>
          <cell r="I352">
            <v>0</v>
          </cell>
          <cell r="J352">
            <v>0</v>
          </cell>
          <cell r="K352">
            <v>0</v>
          </cell>
        </row>
        <row r="353">
          <cell r="B353"/>
          <cell r="C353"/>
          <cell r="D353"/>
          <cell r="E353">
            <v>0</v>
          </cell>
          <cell r="F353"/>
          <cell r="G353"/>
          <cell r="H353">
            <v>0</v>
          </cell>
          <cell r="I353">
            <v>0</v>
          </cell>
          <cell r="J353">
            <v>0</v>
          </cell>
          <cell r="K353">
            <v>0</v>
          </cell>
        </row>
        <row r="354">
          <cell r="B354"/>
          <cell r="C354"/>
          <cell r="D354"/>
          <cell r="E354">
            <v>0</v>
          </cell>
          <cell r="F354"/>
          <cell r="G354"/>
          <cell r="H354">
            <v>0</v>
          </cell>
          <cell r="I354">
            <v>0</v>
          </cell>
          <cell r="J354">
            <v>0</v>
          </cell>
          <cell r="K354">
            <v>0</v>
          </cell>
        </row>
        <row r="355">
          <cell r="B355"/>
          <cell r="C355"/>
          <cell r="D355"/>
          <cell r="E355">
            <v>0</v>
          </cell>
          <cell r="F355"/>
          <cell r="G355"/>
          <cell r="H355">
            <v>0</v>
          </cell>
          <cell r="I355">
            <v>0</v>
          </cell>
          <cell r="J355">
            <v>0</v>
          </cell>
          <cell r="K355">
            <v>0</v>
          </cell>
        </row>
        <row r="356">
          <cell r="B356"/>
          <cell r="C356"/>
          <cell r="D356"/>
          <cell r="E356">
            <v>0</v>
          </cell>
          <cell r="F356"/>
          <cell r="G356"/>
          <cell r="H356">
            <v>0</v>
          </cell>
          <cell r="I356">
            <v>0</v>
          </cell>
          <cell r="J356">
            <v>0</v>
          </cell>
          <cell r="K356">
            <v>0</v>
          </cell>
        </row>
        <row r="357">
          <cell r="B357"/>
          <cell r="C357"/>
          <cell r="D357"/>
          <cell r="E357">
            <v>0</v>
          </cell>
          <cell r="F357"/>
          <cell r="G357"/>
          <cell r="H357">
            <v>0</v>
          </cell>
          <cell r="I357">
            <v>0</v>
          </cell>
          <cell r="J357">
            <v>0</v>
          </cell>
          <cell r="K357">
            <v>0</v>
          </cell>
        </row>
        <row r="358">
          <cell r="B358"/>
          <cell r="C358"/>
          <cell r="D358"/>
          <cell r="E358">
            <v>0</v>
          </cell>
          <cell r="F358"/>
          <cell r="G358"/>
          <cell r="H358">
            <v>0</v>
          </cell>
          <cell r="I358">
            <v>0</v>
          </cell>
          <cell r="J358">
            <v>0</v>
          </cell>
          <cell r="K358">
            <v>0</v>
          </cell>
        </row>
        <row r="359">
          <cell r="B359"/>
          <cell r="C359"/>
          <cell r="D359"/>
          <cell r="E359">
            <v>0</v>
          </cell>
          <cell r="F359"/>
          <cell r="G359"/>
          <cell r="H359">
            <v>0</v>
          </cell>
          <cell r="I359">
            <v>0</v>
          </cell>
          <cell r="J359">
            <v>0</v>
          </cell>
          <cell r="K359">
            <v>0</v>
          </cell>
        </row>
        <row r="360">
          <cell r="B360"/>
          <cell r="C360"/>
          <cell r="D360"/>
          <cell r="E360">
            <v>0</v>
          </cell>
          <cell r="F360"/>
          <cell r="G360"/>
          <cell r="H360">
            <v>0</v>
          </cell>
          <cell r="I360">
            <v>0</v>
          </cell>
          <cell r="J360">
            <v>0</v>
          </cell>
          <cell r="K360">
            <v>0</v>
          </cell>
        </row>
        <row r="361">
          <cell r="B361"/>
          <cell r="C361"/>
          <cell r="D361"/>
          <cell r="E361">
            <v>0</v>
          </cell>
          <cell r="F361"/>
          <cell r="G361"/>
          <cell r="H361">
            <v>0</v>
          </cell>
          <cell r="I361">
            <v>0</v>
          </cell>
          <cell r="J361">
            <v>0</v>
          </cell>
          <cell r="K361">
            <v>0</v>
          </cell>
        </row>
        <row r="362">
          <cell r="B362"/>
          <cell r="C362"/>
          <cell r="D362"/>
          <cell r="E362">
            <v>0</v>
          </cell>
          <cell r="F362"/>
          <cell r="G362"/>
          <cell r="H362">
            <v>0</v>
          </cell>
          <cell r="I362">
            <v>0</v>
          </cell>
          <cell r="J362">
            <v>0</v>
          </cell>
          <cell r="K362">
            <v>0</v>
          </cell>
        </row>
        <row r="363">
          <cell r="B363"/>
          <cell r="C363"/>
          <cell r="D363"/>
          <cell r="E363">
            <v>0</v>
          </cell>
          <cell r="F363"/>
          <cell r="G363"/>
          <cell r="H363">
            <v>0</v>
          </cell>
          <cell r="I363">
            <v>0</v>
          </cell>
          <cell r="J363">
            <v>0</v>
          </cell>
          <cell r="K363">
            <v>0</v>
          </cell>
        </row>
        <row r="364">
          <cell r="B364"/>
          <cell r="C364"/>
          <cell r="D364"/>
          <cell r="E364">
            <v>0</v>
          </cell>
          <cell r="F364"/>
          <cell r="G364"/>
          <cell r="H364">
            <v>0</v>
          </cell>
          <cell r="I364">
            <v>0</v>
          </cell>
          <cell r="J364">
            <v>0</v>
          </cell>
          <cell r="K364">
            <v>0</v>
          </cell>
        </row>
        <row r="365">
          <cell r="B365"/>
          <cell r="C365"/>
          <cell r="D365"/>
          <cell r="E365">
            <v>0</v>
          </cell>
          <cell r="F365"/>
          <cell r="G365"/>
          <cell r="H365">
            <v>0</v>
          </cell>
          <cell r="I365">
            <v>0</v>
          </cell>
          <cell r="J365">
            <v>0</v>
          </cell>
          <cell r="K365">
            <v>0</v>
          </cell>
        </row>
        <row r="366">
          <cell r="B366"/>
          <cell r="C366"/>
          <cell r="D366"/>
          <cell r="E366">
            <v>0</v>
          </cell>
          <cell r="F366"/>
          <cell r="G366"/>
          <cell r="H366">
            <v>0</v>
          </cell>
          <cell r="I366">
            <v>0</v>
          </cell>
          <cell r="J366">
            <v>0</v>
          </cell>
          <cell r="K366">
            <v>0</v>
          </cell>
        </row>
        <row r="367">
          <cell r="B367"/>
          <cell r="C367"/>
          <cell r="D367"/>
          <cell r="E367">
            <v>0</v>
          </cell>
          <cell r="F367"/>
          <cell r="G367"/>
          <cell r="H367">
            <v>0</v>
          </cell>
          <cell r="I367">
            <v>0</v>
          </cell>
          <cell r="J367">
            <v>0</v>
          </cell>
          <cell r="K367">
            <v>0</v>
          </cell>
        </row>
        <row r="368">
          <cell r="B368"/>
          <cell r="C368"/>
          <cell r="D368"/>
          <cell r="E368">
            <v>0</v>
          </cell>
          <cell r="F368"/>
          <cell r="G368"/>
          <cell r="H368">
            <v>0</v>
          </cell>
          <cell r="I368">
            <v>0</v>
          </cell>
          <cell r="J368">
            <v>0</v>
          </cell>
          <cell r="K368">
            <v>0</v>
          </cell>
        </row>
        <row r="369">
          <cell r="B369"/>
          <cell r="C369"/>
          <cell r="D369"/>
          <cell r="E369">
            <v>0</v>
          </cell>
          <cell r="F369"/>
          <cell r="G369"/>
          <cell r="H369">
            <v>0</v>
          </cell>
          <cell r="I369">
            <v>0</v>
          </cell>
          <cell r="J369">
            <v>0</v>
          </cell>
          <cell r="K369">
            <v>0</v>
          </cell>
        </row>
        <row r="370">
          <cell r="B370"/>
          <cell r="C370"/>
          <cell r="D370"/>
          <cell r="E370">
            <v>0</v>
          </cell>
          <cell r="F370"/>
          <cell r="G370"/>
          <cell r="H370">
            <v>0</v>
          </cell>
          <cell r="I370">
            <v>0</v>
          </cell>
          <cell r="J370">
            <v>0</v>
          </cell>
          <cell r="K370">
            <v>0</v>
          </cell>
        </row>
        <row r="371">
          <cell r="B371"/>
          <cell r="C371"/>
          <cell r="D371"/>
          <cell r="E371">
            <v>0</v>
          </cell>
          <cell r="F371"/>
          <cell r="G371"/>
          <cell r="H371">
            <v>0</v>
          </cell>
          <cell r="I371">
            <v>0</v>
          </cell>
          <cell r="J371">
            <v>0</v>
          </cell>
          <cell r="K371">
            <v>0</v>
          </cell>
        </row>
        <row r="372">
          <cell r="B372"/>
          <cell r="C372"/>
          <cell r="D372"/>
          <cell r="E372">
            <v>0</v>
          </cell>
          <cell r="F372"/>
          <cell r="G372"/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B373"/>
          <cell r="C373"/>
          <cell r="D373"/>
          <cell r="E373">
            <v>0</v>
          </cell>
          <cell r="F373"/>
          <cell r="G373"/>
          <cell r="H373">
            <v>0</v>
          </cell>
          <cell r="I373">
            <v>0</v>
          </cell>
          <cell r="J373">
            <v>0</v>
          </cell>
          <cell r="K373">
            <v>0</v>
          </cell>
        </row>
        <row r="374">
          <cell r="B374"/>
          <cell r="C374"/>
          <cell r="D374"/>
          <cell r="E374">
            <v>0</v>
          </cell>
          <cell r="F374"/>
          <cell r="G374"/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B375"/>
          <cell r="C375"/>
          <cell r="D375"/>
          <cell r="E375">
            <v>0</v>
          </cell>
          <cell r="F375"/>
          <cell r="G375"/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B376"/>
          <cell r="C376"/>
          <cell r="D376"/>
          <cell r="E376">
            <v>0</v>
          </cell>
          <cell r="F376"/>
          <cell r="G376"/>
          <cell r="H376">
            <v>0</v>
          </cell>
          <cell r="I376">
            <v>0</v>
          </cell>
          <cell r="J376">
            <v>0</v>
          </cell>
          <cell r="K376">
            <v>0</v>
          </cell>
        </row>
        <row r="377">
          <cell r="B377"/>
          <cell r="C377"/>
          <cell r="D377"/>
          <cell r="E377">
            <v>0</v>
          </cell>
          <cell r="F377"/>
          <cell r="G377"/>
          <cell r="H377">
            <v>0</v>
          </cell>
          <cell r="I377">
            <v>0</v>
          </cell>
          <cell r="J377">
            <v>0</v>
          </cell>
          <cell r="K377">
            <v>0</v>
          </cell>
        </row>
        <row r="378">
          <cell r="B378"/>
          <cell r="C378"/>
          <cell r="D378"/>
          <cell r="E378">
            <v>0</v>
          </cell>
          <cell r="F378"/>
          <cell r="G378"/>
          <cell r="H378">
            <v>0</v>
          </cell>
          <cell r="I378">
            <v>0</v>
          </cell>
          <cell r="J378">
            <v>0</v>
          </cell>
          <cell r="K378">
            <v>0</v>
          </cell>
        </row>
        <row r="379">
          <cell r="B379"/>
          <cell r="C379"/>
          <cell r="D379"/>
          <cell r="E379">
            <v>0</v>
          </cell>
          <cell r="F379"/>
          <cell r="G379"/>
          <cell r="H379">
            <v>0</v>
          </cell>
          <cell r="I379">
            <v>0</v>
          </cell>
          <cell r="J379">
            <v>0</v>
          </cell>
          <cell r="K379">
            <v>0</v>
          </cell>
        </row>
        <row r="380">
          <cell r="B380"/>
          <cell r="C380"/>
          <cell r="D380"/>
          <cell r="E380">
            <v>0</v>
          </cell>
          <cell r="F380"/>
          <cell r="G380"/>
          <cell r="H380">
            <v>0</v>
          </cell>
          <cell r="I380">
            <v>0</v>
          </cell>
          <cell r="J380">
            <v>0</v>
          </cell>
          <cell r="K380">
            <v>0</v>
          </cell>
        </row>
        <row r="381">
          <cell r="B381"/>
          <cell r="C381"/>
          <cell r="D381"/>
          <cell r="E381">
            <v>0</v>
          </cell>
          <cell r="F381"/>
          <cell r="G381"/>
          <cell r="H381">
            <v>0</v>
          </cell>
          <cell r="I381">
            <v>0</v>
          </cell>
          <cell r="J381">
            <v>0</v>
          </cell>
          <cell r="K381">
            <v>0</v>
          </cell>
        </row>
        <row r="382">
          <cell r="B382"/>
          <cell r="C382"/>
          <cell r="D382"/>
          <cell r="E382">
            <v>0</v>
          </cell>
          <cell r="F382"/>
          <cell r="G382"/>
          <cell r="H382">
            <v>0</v>
          </cell>
          <cell r="I382">
            <v>0</v>
          </cell>
          <cell r="J382">
            <v>0</v>
          </cell>
          <cell r="K382">
            <v>0</v>
          </cell>
        </row>
        <row r="383">
          <cell r="B383"/>
          <cell r="C383"/>
          <cell r="D383"/>
          <cell r="E383">
            <v>0</v>
          </cell>
          <cell r="F383"/>
          <cell r="G383"/>
          <cell r="H383">
            <v>0</v>
          </cell>
          <cell r="I383">
            <v>0</v>
          </cell>
          <cell r="J383">
            <v>0</v>
          </cell>
          <cell r="K383">
            <v>0</v>
          </cell>
        </row>
        <row r="384">
          <cell r="B384"/>
          <cell r="C384"/>
          <cell r="D384"/>
          <cell r="E384">
            <v>0</v>
          </cell>
          <cell r="F384"/>
          <cell r="G384"/>
          <cell r="H384">
            <v>0</v>
          </cell>
          <cell r="I384">
            <v>0</v>
          </cell>
          <cell r="J384">
            <v>0</v>
          </cell>
          <cell r="K384">
            <v>0</v>
          </cell>
        </row>
        <row r="385">
          <cell r="B385"/>
          <cell r="C385"/>
          <cell r="D385"/>
          <cell r="E385">
            <v>0</v>
          </cell>
          <cell r="F385"/>
          <cell r="G385"/>
          <cell r="H385">
            <v>0</v>
          </cell>
          <cell r="I385">
            <v>0</v>
          </cell>
          <cell r="J385">
            <v>0</v>
          </cell>
          <cell r="K385">
            <v>0</v>
          </cell>
        </row>
        <row r="386">
          <cell r="B386"/>
          <cell r="C386"/>
          <cell r="D386"/>
          <cell r="E386">
            <v>0</v>
          </cell>
          <cell r="F386"/>
          <cell r="G386"/>
          <cell r="H386">
            <v>0</v>
          </cell>
          <cell r="I386">
            <v>0</v>
          </cell>
          <cell r="J386">
            <v>0</v>
          </cell>
          <cell r="K386">
            <v>0</v>
          </cell>
        </row>
        <row r="387">
          <cell r="B387"/>
          <cell r="C387"/>
          <cell r="D387"/>
          <cell r="E387">
            <v>0</v>
          </cell>
          <cell r="F387"/>
          <cell r="G387"/>
          <cell r="H387">
            <v>0</v>
          </cell>
          <cell r="I387">
            <v>0</v>
          </cell>
          <cell r="J387">
            <v>0</v>
          </cell>
          <cell r="K387">
            <v>0</v>
          </cell>
        </row>
        <row r="388">
          <cell r="B388"/>
          <cell r="C388"/>
          <cell r="D388"/>
          <cell r="E388">
            <v>0</v>
          </cell>
          <cell r="F388"/>
          <cell r="G388"/>
          <cell r="H388">
            <v>0</v>
          </cell>
          <cell r="I388">
            <v>0</v>
          </cell>
          <cell r="J388">
            <v>0</v>
          </cell>
          <cell r="K388">
            <v>0</v>
          </cell>
        </row>
        <row r="389">
          <cell r="B389"/>
          <cell r="C389"/>
          <cell r="D389"/>
          <cell r="E389">
            <v>0</v>
          </cell>
          <cell r="F389"/>
          <cell r="G389"/>
          <cell r="H389">
            <v>0</v>
          </cell>
          <cell r="I389">
            <v>0</v>
          </cell>
          <cell r="J389">
            <v>0</v>
          </cell>
          <cell r="K389">
            <v>0</v>
          </cell>
        </row>
        <row r="390">
          <cell r="B390"/>
          <cell r="C390"/>
          <cell r="D390"/>
          <cell r="E390">
            <v>0</v>
          </cell>
          <cell r="F390"/>
          <cell r="G390"/>
          <cell r="H390">
            <v>0</v>
          </cell>
          <cell r="I390">
            <v>0</v>
          </cell>
          <cell r="J390">
            <v>0</v>
          </cell>
          <cell r="K390">
            <v>0</v>
          </cell>
        </row>
        <row r="391">
          <cell r="B391"/>
          <cell r="C391"/>
          <cell r="D391"/>
          <cell r="E391">
            <v>0</v>
          </cell>
          <cell r="F391"/>
          <cell r="G391"/>
          <cell r="H391">
            <v>0</v>
          </cell>
          <cell r="I391">
            <v>0</v>
          </cell>
          <cell r="J391">
            <v>0</v>
          </cell>
          <cell r="K391">
            <v>0</v>
          </cell>
        </row>
        <row r="392">
          <cell r="B392"/>
          <cell r="C392"/>
          <cell r="D392"/>
          <cell r="E392">
            <v>0</v>
          </cell>
          <cell r="F392"/>
          <cell r="G392"/>
          <cell r="H392">
            <v>0</v>
          </cell>
          <cell r="I392">
            <v>0</v>
          </cell>
          <cell r="J392">
            <v>0</v>
          </cell>
          <cell r="K392">
            <v>0</v>
          </cell>
        </row>
        <row r="393">
          <cell r="B393"/>
          <cell r="C393"/>
          <cell r="D393"/>
          <cell r="E393">
            <v>0</v>
          </cell>
          <cell r="F393"/>
          <cell r="G393"/>
          <cell r="H393">
            <v>0</v>
          </cell>
          <cell r="I393">
            <v>0</v>
          </cell>
          <cell r="J393">
            <v>0</v>
          </cell>
          <cell r="K393">
            <v>0</v>
          </cell>
        </row>
        <row r="394">
          <cell r="B394"/>
          <cell r="C394"/>
          <cell r="D394"/>
          <cell r="E394">
            <v>0</v>
          </cell>
          <cell r="F394"/>
          <cell r="G394"/>
          <cell r="H394">
            <v>0</v>
          </cell>
          <cell r="I394">
            <v>0</v>
          </cell>
          <cell r="J394">
            <v>0</v>
          </cell>
          <cell r="K394">
            <v>0</v>
          </cell>
        </row>
        <row r="395">
          <cell r="B395"/>
          <cell r="C395"/>
          <cell r="D395"/>
          <cell r="E395">
            <v>0</v>
          </cell>
          <cell r="F395"/>
          <cell r="G395"/>
          <cell r="H395">
            <v>0</v>
          </cell>
          <cell r="I395">
            <v>0</v>
          </cell>
          <cell r="J395">
            <v>0</v>
          </cell>
          <cell r="K395">
            <v>0</v>
          </cell>
        </row>
        <row r="396">
          <cell r="B396"/>
          <cell r="C396"/>
          <cell r="D396"/>
          <cell r="E396">
            <v>0</v>
          </cell>
          <cell r="F396"/>
          <cell r="G396"/>
          <cell r="H396">
            <v>0</v>
          </cell>
          <cell r="I396">
            <v>0</v>
          </cell>
          <cell r="J396">
            <v>0</v>
          </cell>
          <cell r="K396">
            <v>0</v>
          </cell>
        </row>
        <row r="397">
          <cell r="B397"/>
          <cell r="C397"/>
          <cell r="D397"/>
          <cell r="E397">
            <v>0</v>
          </cell>
          <cell r="F397"/>
          <cell r="G397"/>
          <cell r="H397">
            <v>0</v>
          </cell>
          <cell r="I397">
            <v>0</v>
          </cell>
          <cell r="J397">
            <v>0</v>
          </cell>
          <cell r="K397">
            <v>0</v>
          </cell>
        </row>
        <row r="398">
          <cell r="B398"/>
          <cell r="C398"/>
          <cell r="D398"/>
          <cell r="E398">
            <v>0</v>
          </cell>
          <cell r="F398"/>
          <cell r="G398"/>
          <cell r="H398">
            <v>0</v>
          </cell>
          <cell r="I398">
            <v>0</v>
          </cell>
          <cell r="J398">
            <v>0</v>
          </cell>
          <cell r="K398">
            <v>0</v>
          </cell>
        </row>
        <row r="399">
          <cell r="B399"/>
          <cell r="C399"/>
          <cell r="D399"/>
          <cell r="E399">
            <v>0</v>
          </cell>
          <cell r="F399"/>
          <cell r="G399"/>
          <cell r="H399">
            <v>0</v>
          </cell>
          <cell r="I399">
            <v>0</v>
          </cell>
          <cell r="J399">
            <v>0</v>
          </cell>
          <cell r="K399">
            <v>0</v>
          </cell>
        </row>
        <row r="400">
          <cell r="B400"/>
          <cell r="C400"/>
          <cell r="D400"/>
          <cell r="E400">
            <v>0</v>
          </cell>
          <cell r="F400"/>
          <cell r="G400"/>
          <cell r="H400">
            <v>0</v>
          </cell>
          <cell r="I400">
            <v>0</v>
          </cell>
          <cell r="J400">
            <v>0</v>
          </cell>
          <cell r="K400">
            <v>0</v>
          </cell>
        </row>
        <row r="401">
          <cell r="B401"/>
          <cell r="C401"/>
          <cell r="D401"/>
          <cell r="E401">
            <v>0</v>
          </cell>
          <cell r="F401"/>
          <cell r="G401"/>
          <cell r="H401">
            <v>0</v>
          </cell>
          <cell r="I401">
            <v>0</v>
          </cell>
          <cell r="J401">
            <v>0</v>
          </cell>
          <cell r="K401">
            <v>0</v>
          </cell>
        </row>
        <row r="402">
          <cell r="B402"/>
          <cell r="C402"/>
          <cell r="D402"/>
          <cell r="E402">
            <v>0</v>
          </cell>
          <cell r="F402"/>
          <cell r="G402"/>
          <cell r="H402">
            <v>0</v>
          </cell>
          <cell r="I402">
            <v>0</v>
          </cell>
          <cell r="J402">
            <v>0</v>
          </cell>
          <cell r="K402">
            <v>0</v>
          </cell>
        </row>
        <row r="403">
          <cell r="B403"/>
          <cell r="C403"/>
          <cell r="D403"/>
          <cell r="E403">
            <v>0</v>
          </cell>
          <cell r="F403"/>
          <cell r="G403"/>
          <cell r="H403">
            <v>0</v>
          </cell>
          <cell r="I403">
            <v>0</v>
          </cell>
          <cell r="J403">
            <v>0</v>
          </cell>
          <cell r="K403">
            <v>0</v>
          </cell>
        </row>
        <row r="404">
          <cell r="B404"/>
          <cell r="C404"/>
          <cell r="D404"/>
          <cell r="E404">
            <v>0</v>
          </cell>
          <cell r="F404"/>
          <cell r="G404"/>
          <cell r="H404">
            <v>0</v>
          </cell>
          <cell r="I404">
            <v>0</v>
          </cell>
          <cell r="J404">
            <v>0</v>
          </cell>
          <cell r="K404">
            <v>0</v>
          </cell>
        </row>
        <row r="405">
          <cell r="B405"/>
          <cell r="C405"/>
          <cell r="D405"/>
          <cell r="E405">
            <v>0</v>
          </cell>
          <cell r="F405"/>
          <cell r="G405"/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B406"/>
          <cell r="C406"/>
          <cell r="D406"/>
          <cell r="E406">
            <v>0</v>
          </cell>
          <cell r="F406"/>
          <cell r="G406"/>
          <cell r="H406">
            <v>0</v>
          </cell>
          <cell r="I406">
            <v>0</v>
          </cell>
          <cell r="J406">
            <v>0</v>
          </cell>
          <cell r="K406">
            <v>0</v>
          </cell>
        </row>
        <row r="407">
          <cell r="B407"/>
          <cell r="C407"/>
          <cell r="D407"/>
          <cell r="E407">
            <v>0</v>
          </cell>
          <cell r="F407"/>
          <cell r="G407"/>
          <cell r="H407">
            <v>0</v>
          </cell>
          <cell r="I407">
            <v>0</v>
          </cell>
          <cell r="J407">
            <v>0</v>
          </cell>
          <cell r="K407">
            <v>0</v>
          </cell>
        </row>
        <row r="408">
          <cell r="B408"/>
          <cell r="C408"/>
          <cell r="D408"/>
          <cell r="E408">
            <v>0</v>
          </cell>
          <cell r="F408"/>
          <cell r="G408"/>
          <cell r="H408">
            <v>0</v>
          </cell>
          <cell r="I408">
            <v>0</v>
          </cell>
          <cell r="J408">
            <v>0</v>
          </cell>
          <cell r="K408">
            <v>0</v>
          </cell>
        </row>
        <row r="409">
          <cell r="B409"/>
          <cell r="C409"/>
          <cell r="D409"/>
          <cell r="E409">
            <v>0</v>
          </cell>
          <cell r="F409"/>
          <cell r="G409"/>
          <cell r="H409">
            <v>0</v>
          </cell>
          <cell r="I409">
            <v>0</v>
          </cell>
          <cell r="J409">
            <v>0</v>
          </cell>
          <cell r="K409">
            <v>0</v>
          </cell>
        </row>
        <row r="410">
          <cell r="B410"/>
          <cell r="C410"/>
          <cell r="D410"/>
          <cell r="E410">
            <v>0</v>
          </cell>
          <cell r="F410"/>
          <cell r="G410"/>
          <cell r="H410">
            <v>0</v>
          </cell>
          <cell r="I410">
            <v>0</v>
          </cell>
          <cell r="J410">
            <v>0</v>
          </cell>
          <cell r="K410">
            <v>0</v>
          </cell>
        </row>
        <row r="411">
          <cell r="B411"/>
          <cell r="C411"/>
          <cell r="D411"/>
          <cell r="E411">
            <v>0</v>
          </cell>
          <cell r="F411"/>
          <cell r="G411"/>
          <cell r="H411">
            <v>0</v>
          </cell>
          <cell r="I411">
            <v>0</v>
          </cell>
          <cell r="J411">
            <v>0</v>
          </cell>
          <cell r="K411">
            <v>0</v>
          </cell>
        </row>
        <row r="412">
          <cell r="B412"/>
          <cell r="C412"/>
          <cell r="D412"/>
          <cell r="E412">
            <v>0</v>
          </cell>
          <cell r="F412"/>
          <cell r="G412"/>
          <cell r="H412">
            <v>0</v>
          </cell>
          <cell r="I412">
            <v>0</v>
          </cell>
          <cell r="J412">
            <v>0</v>
          </cell>
          <cell r="K412">
            <v>0</v>
          </cell>
        </row>
        <row r="413">
          <cell r="B413"/>
          <cell r="C413"/>
          <cell r="D413"/>
          <cell r="E413">
            <v>0</v>
          </cell>
          <cell r="F413"/>
          <cell r="G413"/>
          <cell r="H413">
            <v>0</v>
          </cell>
          <cell r="I413">
            <v>0</v>
          </cell>
          <cell r="J413">
            <v>0</v>
          </cell>
          <cell r="K413">
            <v>0</v>
          </cell>
        </row>
        <row r="414">
          <cell r="B414"/>
          <cell r="C414"/>
          <cell r="D414"/>
          <cell r="E414">
            <v>0</v>
          </cell>
          <cell r="F414"/>
          <cell r="G414"/>
          <cell r="H414">
            <v>0</v>
          </cell>
          <cell r="I414">
            <v>0</v>
          </cell>
          <cell r="J414">
            <v>0</v>
          </cell>
          <cell r="K414">
            <v>0</v>
          </cell>
        </row>
        <row r="415">
          <cell r="B415"/>
          <cell r="C415"/>
          <cell r="D415"/>
          <cell r="E415">
            <v>0</v>
          </cell>
          <cell r="F415"/>
          <cell r="G415"/>
          <cell r="H415">
            <v>0</v>
          </cell>
          <cell r="I415">
            <v>0</v>
          </cell>
          <cell r="J415">
            <v>0</v>
          </cell>
          <cell r="K415">
            <v>0</v>
          </cell>
        </row>
        <row r="416">
          <cell r="B416"/>
          <cell r="C416"/>
          <cell r="D416"/>
          <cell r="E416">
            <v>0</v>
          </cell>
          <cell r="F416"/>
          <cell r="G416"/>
          <cell r="H416">
            <v>0</v>
          </cell>
          <cell r="I416">
            <v>0</v>
          </cell>
          <cell r="J416">
            <v>0</v>
          </cell>
          <cell r="K416">
            <v>0</v>
          </cell>
        </row>
        <row r="417">
          <cell r="B417"/>
          <cell r="C417"/>
          <cell r="D417"/>
          <cell r="E417">
            <v>0</v>
          </cell>
          <cell r="F417"/>
          <cell r="G417"/>
          <cell r="H417">
            <v>0</v>
          </cell>
          <cell r="I417">
            <v>0</v>
          </cell>
          <cell r="J417">
            <v>0</v>
          </cell>
          <cell r="K417">
            <v>0</v>
          </cell>
        </row>
        <row r="418">
          <cell r="B418"/>
          <cell r="C418"/>
          <cell r="D418"/>
          <cell r="E418">
            <v>0</v>
          </cell>
          <cell r="F418"/>
          <cell r="G418"/>
          <cell r="H418">
            <v>0</v>
          </cell>
          <cell r="I418">
            <v>0</v>
          </cell>
          <cell r="J418">
            <v>0</v>
          </cell>
          <cell r="K418">
            <v>0</v>
          </cell>
        </row>
        <row r="419">
          <cell r="B419"/>
          <cell r="C419"/>
          <cell r="D419"/>
          <cell r="E419">
            <v>0</v>
          </cell>
          <cell r="F419"/>
          <cell r="G419"/>
          <cell r="H419">
            <v>0</v>
          </cell>
          <cell r="I419">
            <v>0</v>
          </cell>
          <cell r="J419">
            <v>0</v>
          </cell>
          <cell r="K419">
            <v>0</v>
          </cell>
        </row>
        <row r="420">
          <cell r="B420"/>
          <cell r="C420"/>
          <cell r="D420"/>
          <cell r="E420">
            <v>0</v>
          </cell>
          <cell r="F420"/>
          <cell r="G420"/>
          <cell r="H420">
            <v>0</v>
          </cell>
          <cell r="I420">
            <v>0</v>
          </cell>
          <cell r="J420">
            <v>0</v>
          </cell>
          <cell r="K420">
            <v>0</v>
          </cell>
        </row>
        <row r="421">
          <cell r="B421"/>
          <cell r="C421"/>
          <cell r="D421"/>
          <cell r="E421">
            <v>0</v>
          </cell>
          <cell r="F421"/>
          <cell r="G421"/>
          <cell r="H421">
            <v>0</v>
          </cell>
          <cell r="I421">
            <v>0</v>
          </cell>
          <cell r="J421">
            <v>0</v>
          </cell>
          <cell r="K421">
            <v>0</v>
          </cell>
        </row>
        <row r="422">
          <cell r="B422"/>
          <cell r="C422"/>
          <cell r="D422"/>
          <cell r="E422">
            <v>0</v>
          </cell>
          <cell r="F422"/>
          <cell r="G422"/>
          <cell r="H422">
            <v>0</v>
          </cell>
          <cell r="I422">
            <v>0</v>
          </cell>
          <cell r="J422">
            <v>0</v>
          </cell>
          <cell r="K422">
            <v>0</v>
          </cell>
        </row>
        <row r="423">
          <cell r="B423"/>
          <cell r="C423"/>
          <cell r="D423"/>
          <cell r="E423">
            <v>0</v>
          </cell>
          <cell r="F423"/>
          <cell r="G423"/>
          <cell r="H423">
            <v>0</v>
          </cell>
          <cell r="I423">
            <v>0</v>
          </cell>
          <cell r="J423">
            <v>0</v>
          </cell>
          <cell r="K423">
            <v>0</v>
          </cell>
        </row>
        <row r="424">
          <cell r="B424"/>
          <cell r="C424"/>
          <cell r="D424"/>
          <cell r="E424">
            <v>0</v>
          </cell>
          <cell r="F424"/>
          <cell r="G424"/>
          <cell r="H424">
            <v>0</v>
          </cell>
          <cell r="I424">
            <v>0</v>
          </cell>
          <cell r="J424">
            <v>0</v>
          </cell>
          <cell r="K424">
            <v>0</v>
          </cell>
        </row>
        <row r="425">
          <cell r="B425"/>
          <cell r="C425"/>
          <cell r="D425"/>
          <cell r="E425">
            <v>0</v>
          </cell>
          <cell r="F425"/>
          <cell r="G425"/>
          <cell r="H425">
            <v>0</v>
          </cell>
          <cell r="I425">
            <v>0</v>
          </cell>
          <cell r="J425">
            <v>0</v>
          </cell>
          <cell r="K425">
            <v>0</v>
          </cell>
        </row>
        <row r="426">
          <cell r="B426"/>
          <cell r="C426"/>
          <cell r="D426"/>
          <cell r="E426">
            <v>0</v>
          </cell>
          <cell r="F426"/>
          <cell r="G426"/>
          <cell r="H426">
            <v>0</v>
          </cell>
          <cell r="I426">
            <v>0</v>
          </cell>
          <cell r="J426">
            <v>0</v>
          </cell>
          <cell r="K426">
            <v>0</v>
          </cell>
        </row>
        <row r="427">
          <cell r="B427"/>
          <cell r="C427"/>
          <cell r="D427"/>
          <cell r="E427">
            <v>0</v>
          </cell>
          <cell r="F427"/>
          <cell r="G427"/>
          <cell r="H427">
            <v>0</v>
          </cell>
          <cell r="I427">
            <v>0</v>
          </cell>
          <cell r="J427">
            <v>0</v>
          </cell>
          <cell r="K427">
            <v>0</v>
          </cell>
        </row>
        <row r="428">
          <cell r="B428"/>
          <cell r="C428"/>
          <cell r="D428"/>
          <cell r="E428">
            <v>0</v>
          </cell>
          <cell r="F428"/>
          <cell r="G428"/>
          <cell r="H428">
            <v>0</v>
          </cell>
          <cell r="I428">
            <v>0</v>
          </cell>
          <cell r="J428">
            <v>0</v>
          </cell>
          <cell r="K428">
            <v>0</v>
          </cell>
        </row>
        <row r="429">
          <cell r="B429"/>
          <cell r="C429"/>
          <cell r="D429"/>
          <cell r="E429">
            <v>0</v>
          </cell>
          <cell r="F429"/>
          <cell r="G429"/>
          <cell r="H429">
            <v>0</v>
          </cell>
          <cell r="I429">
            <v>0</v>
          </cell>
          <cell r="J429">
            <v>0</v>
          </cell>
          <cell r="K429">
            <v>0</v>
          </cell>
        </row>
        <row r="430">
          <cell r="B430"/>
          <cell r="C430"/>
          <cell r="D430"/>
          <cell r="E430">
            <v>0</v>
          </cell>
          <cell r="F430"/>
          <cell r="G430"/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B431"/>
          <cell r="C431"/>
          <cell r="D431"/>
          <cell r="E431">
            <v>0</v>
          </cell>
          <cell r="F431"/>
          <cell r="G431"/>
          <cell r="H431">
            <v>0</v>
          </cell>
          <cell r="I431">
            <v>0</v>
          </cell>
          <cell r="J431">
            <v>0</v>
          </cell>
          <cell r="K431">
            <v>0</v>
          </cell>
        </row>
        <row r="432">
          <cell r="B432"/>
          <cell r="C432"/>
          <cell r="D432"/>
          <cell r="E432">
            <v>0</v>
          </cell>
          <cell r="F432"/>
          <cell r="G432"/>
          <cell r="H432">
            <v>0</v>
          </cell>
          <cell r="I432">
            <v>0</v>
          </cell>
          <cell r="J432">
            <v>0</v>
          </cell>
          <cell r="K432">
            <v>0</v>
          </cell>
        </row>
        <row r="433">
          <cell r="B433"/>
          <cell r="C433"/>
          <cell r="D433"/>
          <cell r="E433">
            <v>0</v>
          </cell>
          <cell r="F433"/>
          <cell r="G433"/>
          <cell r="H433">
            <v>0</v>
          </cell>
          <cell r="I433">
            <v>0</v>
          </cell>
          <cell r="J433">
            <v>0</v>
          </cell>
          <cell r="K433">
            <v>0</v>
          </cell>
        </row>
        <row r="434">
          <cell r="B434"/>
          <cell r="C434"/>
          <cell r="D434"/>
          <cell r="E434">
            <v>0</v>
          </cell>
          <cell r="F434"/>
          <cell r="G434"/>
          <cell r="H434">
            <v>0</v>
          </cell>
          <cell r="I434">
            <v>0</v>
          </cell>
          <cell r="J434">
            <v>0</v>
          </cell>
          <cell r="K434">
            <v>0</v>
          </cell>
        </row>
        <row r="435">
          <cell r="B435"/>
          <cell r="C435"/>
          <cell r="D435"/>
          <cell r="E435">
            <v>0</v>
          </cell>
          <cell r="F435"/>
          <cell r="G435"/>
          <cell r="H435">
            <v>0</v>
          </cell>
          <cell r="I435">
            <v>0</v>
          </cell>
          <cell r="J435">
            <v>0</v>
          </cell>
          <cell r="K435">
            <v>0</v>
          </cell>
        </row>
        <row r="436">
          <cell r="B436"/>
          <cell r="C436"/>
          <cell r="D436"/>
          <cell r="E436">
            <v>0</v>
          </cell>
          <cell r="F436"/>
          <cell r="G436"/>
          <cell r="H436">
            <v>0</v>
          </cell>
          <cell r="I436">
            <v>0</v>
          </cell>
          <cell r="J436">
            <v>0</v>
          </cell>
          <cell r="K436">
            <v>0</v>
          </cell>
        </row>
        <row r="437">
          <cell r="B437"/>
          <cell r="C437"/>
          <cell r="D437"/>
          <cell r="E437">
            <v>0</v>
          </cell>
          <cell r="F437"/>
          <cell r="G437"/>
          <cell r="H437">
            <v>0</v>
          </cell>
          <cell r="I437">
            <v>0</v>
          </cell>
          <cell r="J437">
            <v>0</v>
          </cell>
          <cell r="K437">
            <v>0</v>
          </cell>
        </row>
        <row r="438">
          <cell r="B438"/>
          <cell r="C438"/>
          <cell r="D438"/>
          <cell r="E438">
            <v>0</v>
          </cell>
          <cell r="F438"/>
          <cell r="G438"/>
          <cell r="H438">
            <v>0</v>
          </cell>
          <cell r="I438">
            <v>0</v>
          </cell>
          <cell r="J438">
            <v>0</v>
          </cell>
          <cell r="K438">
            <v>0</v>
          </cell>
        </row>
        <row r="439">
          <cell r="B439"/>
          <cell r="C439"/>
          <cell r="D439"/>
          <cell r="E439">
            <v>0</v>
          </cell>
          <cell r="F439"/>
          <cell r="G439"/>
          <cell r="H439">
            <v>0</v>
          </cell>
          <cell r="I439">
            <v>0</v>
          </cell>
          <cell r="J439">
            <v>0</v>
          </cell>
          <cell r="K439">
            <v>0</v>
          </cell>
        </row>
        <row r="440">
          <cell r="B440"/>
          <cell r="C440"/>
          <cell r="D440"/>
          <cell r="E440">
            <v>0</v>
          </cell>
          <cell r="F440"/>
          <cell r="G440"/>
          <cell r="H440">
            <v>0</v>
          </cell>
          <cell r="I440">
            <v>0</v>
          </cell>
          <cell r="J440">
            <v>0</v>
          </cell>
          <cell r="K440">
            <v>0</v>
          </cell>
        </row>
        <row r="441">
          <cell r="B441"/>
          <cell r="C441"/>
          <cell r="D441"/>
          <cell r="E441">
            <v>0</v>
          </cell>
          <cell r="F441"/>
          <cell r="G441"/>
          <cell r="H441">
            <v>0</v>
          </cell>
          <cell r="I441">
            <v>0</v>
          </cell>
          <cell r="J441">
            <v>0</v>
          </cell>
          <cell r="K441">
            <v>0</v>
          </cell>
        </row>
        <row r="442">
          <cell r="B442"/>
          <cell r="C442"/>
          <cell r="D442"/>
          <cell r="E442">
            <v>0</v>
          </cell>
          <cell r="F442"/>
          <cell r="G442"/>
          <cell r="H442">
            <v>0</v>
          </cell>
          <cell r="I442">
            <v>0</v>
          </cell>
          <cell r="J442">
            <v>0</v>
          </cell>
          <cell r="K442">
            <v>0</v>
          </cell>
        </row>
        <row r="443">
          <cell r="B443"/>
          <cell r="C443"/>
          <cell r="D443"/>
          <cell r="E443">
            <v>0</v>
          </cell>
          <cell r="F443"/>
          <cell r="G443"/>
          <cell r="H443">
            <v>0</v>
          </cell>
          <cell r="I443">
            <v>0</v>
          </cell>
          <cell r="J443">
            <v>0</v>
          </cell>
          <cell r="K443">
            <v>0</v>
          </cell>
        </row>
        <row r="444">
          <cell r="B444"/>
          <cell r="C444"/>
          <cell r="D444"/>
          <cell r="E444">
            <v>0</v>
          </cell>
          <cell r="F444"/>
          <cell r="G444"/>
          <cell r="H444">
            <v>0</v>
          </cell>
          <cell r="I444">
            <v>0</v>
          </cell>
          <cell r="J444">
            <v>0</v>
          </cell>
          <cell r="K444">
            <v>0</v>
          </cell>
        </row>
        <row r="445">
          <cell r="B445"/>
          <cell r="C445"/>
          <cell r="D445"/>
          <cell r="E445">
            <v>0</v>
          </cell>
          <cell r="F445"/>
          <cell r="G445"/>
          <cell r="H445">
            <v>0</v>
          </cell>
          <cell r="I445">
            <v>0</v>
          </cell>
          <cell r="J445">
            <v>0</v>
          </cell>
          <cell r="K445">
            <v>0</v>
          </cell>
        </row>
        <row r="446">
          <cell r="B446"/>
          <cell r="C446"/>
          <cell r="D446"/>
          <cell r="E446">
            <v>0</v>
          </cell>
          <cell r="F446"/>
          <cell r="G446"/>
          <cell r="H446">
            <v>0</v>
          </cell>
          <cell r="I446">
            <v>0</v>
          </cell>
          <cell r="J446">
            <v>0</v>
          </cell>
          <cell r="K446">
            <v>0</v>
          </cell>
        </row>
        <row r="447">
          <cell r="B447"/>
          <cell r="C447"/>
          <cell r="D447"/>
          <cell r="E447">
            <v>0</v>
          </cell>
          <cell r="F447"/>
          <cell r="G447"/>
          <cell r="H447">
            <v>0</v>
          </cell>
          <cell r="I447">
            <v>0</v>
          </cell>
          <cell r="J447">
            <v>0</v>
          </cell>
          <cell r="K447">
            <v>0</v>
          </cell>
        </row>
        <row r="448">
          <cell r="B448"/>
          <cell r="C448"/>
          <cell r="D448"/>
          <cell r="E448">
            <v>0</v>
          </cell>
          <cell r="F448"/>
          <cell r="G448"/>
          <cell r="H448">
            <v>0</v>
          </cell>
          <cell r="I448">
            <v>0</v>
          </cell>
          <cell r="J448">
            <v>0</v>
          </cell>
          <cell r="K448">
            <v>0</v>
          </cell>
        </row>
        <row r="449">
          <cell r="B449"/>
          <cell r="C449"/>
          <cell r="D449"/>
          <cell r="E449">
            <v>0</v>
          </cell>
          <cell r="F449"/>
          <cell r="G449"/>
          <cell r="H449">
            <v>0</v>
          </cell>
          <cell r="I449">
            <v>0</v>
          </cell>
          <cell r="J449">
            <v>0</v>
          </cell>
          <cell r="K449">
            <v>0</v>
          </cell>
        </row>
        <row r="450">
          <cell r="B450"/>
          <cell r="C450"/>
          <cell r="D450"/>
          <cell r="E450">
            <v>0</v>
          </cell>
          <cell r="F450"/>
          <cell r="G450"/>
          <cell r="H450">
            <v>0</v>
          </cell>
          <cell r="I450">
            <v>0</v>
          </cell>
          <cell r="J450">
            <v>0</v>
          </cell>
          <cell r="K450">
            <v>0</v>
          </cell>
        </row>
        <row r="451">
          <cell r="B451"/>
          <cell r="C451"/>
          <cell r="D451"/>
          <cell r="E451">
            <v>0</v>
          </cell>
          <cell r="F451"/>
          <cell r="G451"/>
          <cell r="H451">
            <v>0</v>
          </cell>
          <cell r="I451">
            <v>0</v>
          </cell>
          <cell r="J451">
            <v>0</v>
          </cell>
          <cell r="K451">
            <v>0</v>
          </cell>
        </row>
        <row r="452">
          <cell r="B452"/>
          <cell r="C452"/>
          <cell r="D452"/>
          <cell r="E452">
            <v>0</v>
          </cell>
          <cell r="F452"/>
          <cell r="G452"/>
          <cell r="H452">
            <v>0</v>
          </cell>
          <cell r="I452">
            <v>0</v>
          </cell>
          <cell r="J452">
            <v>0</v>
          </cell>
          <cell r="K452">
            <v>0</v>
          </cell>
        </row>
        <row r="453">
          <cell r="B453"/>
          <cell r="C453"/>
          <cell r="D453"/>
          <cell r="E453">
            <v>0</v>
          </cell>
          <cell r="F453"/>
          <cell r="G453"/>
          <cell r="H453">
            <v>0</v>
          </cell>
          <cell r="I453">
            <v>0</v>
          </cell>
          <cell r="J453">
            <v>0</v>
          </cell>
          <cell r="K453">
            <v>0</v>
          </cell>
        </row>
        <row r="454">
          <cell r="B454"/>
          <cell r="C454"/>
          <cell r="D454"/>
          <cell r="E454">
            <v>0</v>
          </cell>
          <cell r="F454"/>
          <cell r="G454"/>
          <cell r="H454">
            <v>0</v>
          </cell>
          <cell r="I454">
            <v>0</v>
          </cell>
          <cell r="J454">
            <v>0</v>
          </cell>
          <cell r="K454">
            <v>0</v>
          </cell>
        </row>
        <row r="455">
          <cell r="B455"/>
          <cell r="C455"/>
          <cell r="D455"/>
          <cell r="E455">
            <v>0</v>
          </cell>
          <cell r="F455"/>
          <cell r="G455"/>
          <cell r="H455">
            <v>0</v>
          </cell>
          <cell r="I455">
            <v>0</v>
          </cell>
          <cell r="J455">
            <v>0</v>
          </cell>
          <cell r="K455">
            <v>0</v>
          </cell>
        </row>
        <row r="456">
          <cell r="B456"/>
          <cell r="C456"/>
          <cell r="D456"/>
          <cell r="E456">
            <v>0</v>
          </cell>
          <cell r="F456"/>
          <cell r="G456"/>
          <cell r="H456">
            <v>0</v>
          </cell>
          <cell r="I456">
            <v>0</v>
          </cell>
          <cell r="J456">
            <v>0</v>
          </cell>
          <cell r="K456">
            <v>0</v>
          </cell>
        </row>
        <row r="457">
          <cell r="B457"/>
          <cell r="C457"/>
          <cell r="D457"/>
          <cell r="E457">
            <v>0</v>
          </cell>
          <cell r="F457"/>
          <cell r="G457"/>
          <cell r="H457">
            <v>0</v>
          </cell>
          <cell r="I457">
            <v>0</v>
          </cell>
          <cell r="J457">
            <v>0</v>
          </cell>
          <cell r="K457">
            <v>0</v>
          </cell>
        </row>
        <row r="458">
          <cell r="B458"/>
          <cell r="C458"/>
          <cell r="D458"/>
          <cell r="E458">
            <v>0</v>
          </cell>
          <cell r="F458"/>
          <cell r="G458"/>
          <cell r="H458">
            <v>0</v>
          </cell>
          <cell r="I458">
            <v>0</v>
          </cell>
          <cell r="J458">
            <v>0</v>
          </cell>
          <cell r="K458">
            <v>0</v>
          </cell>
        </row>
        <row r="459">
          <cell r="B459"/>
          <cell r="C459"/>
          <cell r="D459"/>
          <cell r="E459">
            <v>0</v>
          </cell>
          <cell r="F459"/>
          <cell r="G459"/>
          <cell r="H459">
            <v>0</v>
          </cell>
          <cell r="I459">
            <v>0</v>
          </cell>
          <cell r="J459">
            <v>0</v>
          </cell>
          <cell r="K459">
            <v>0</v>
          </cell>
        </row>
        <row r="460">
          <cell r="B460"/>
          <cell r="C460"/>
          <cell r="D460"/>
          <cell r="E460">
            <v>0</v>
          </cell>
          <cell r="F460"/>
          <cell r="G460"/>
          <cell r="H460">
            <v>0</v>
          </cell>
          <cell r="I460">
            <v>0</v>
          </cell>
          <cell r="J460">
            <v>0</v>
          </cell>
          <cell r="K460">
            <v>0</v>
          </cell>
        </row>
        <row r="461">
          <cell r="B461"/>
          <cell r="C461"/>
          <cell r="D461"/>
          <cell r="E461">
            <v>0</v>
          </cell>
          <cell r="F461"/>
          <cell r="G461"/>
          <cell r="H461">
            <v>0</v>
          </cell>
          <cell r="I461">
            <v>0</v>
          </cell>
          <cell r="J461">
            <v>0</v>
          </cell>
          <cell r="K461">
            <v>0</v>
          </cell>
        </row>
        <row r="462">
          <cell r="B462"/>
          <cell r="C462"/>
          <cell r="D462"/>
          <cell r="E462">
            <v>0</v>
          </cell>
          <cell r="F462"/>
          <cell r="G462"/>
          <cell r="H462">
            <v>0</v>
          </cell>
          <cell r="I462">
            <v>0</v>
          </cell>
          <cell r="J462">
            <v>0</v>
          </cell>
          <cell r="K462">
            <v>0</v>
          </cell>
        </row>
        <row r="463">
          <cell r="B463"/>
          <cell r="C463"/>
          <cell r="D463"/>
          <cell r="E463">
            <v>0</v>
          </cell>
          <cell r="F463"/>
          <cell r="G463"/>
          <cell r="H463">
            <v>0</v>
          </cell>
          <cell r="I463">
            <v>0</v>
          </cell>
          <cell r="J463">
            <v>0</v>
          </cell>
          <cell r="K463">
            <v>0</v>
          </cell>
        </row>
        <row r="464">
          <cell r="B464"/>
          <cell r="C464"/>
          <cell r="D464"/>
          <cell r="E464">
            <v>0</v>
          </cell>
          <cell r="F464"/>
          <cell r="G464"/>
          <cell r="H464">
            <v>0</v>
          </cell>
          <cell r="I464">
            <v>0</v>
          </cell>
          <cell r="J464">
            <v>0</v>
          </cell>
          <cell r="K464">
            <v>0</v>
          </cell>
        </row>
        <row r="465">
          <cell r="B465"/>
          <cell r="C465"/>
          <cell r="D465"/>
          <cell r="E465">
            <v>0</v>
          </cell>
          <cell r="F465"/>
          <cell r="G465"/>
          <cell r="H465">
            <v>0</v>
          </cell>
          <cell r="I465">
            <v>0</v>
          </cell>
          <cell r="J465">
            <v>0</v>
          </cell>
          <cell r="K465">
            <v>0</v>
          </cell>
        </row>
        <row r="466">
          <cell r="B466"/>
          <cell r="C466"/>
          <cell r="D466"/>
          <cell r="E466">
            <v>0</v>
          </cell>
          <cell r="F466"/>
          <cell r="G466"/>
          <cell r="H466">
            <v>0</v>
          </cell>
          <cell r="I466">
            <v>0</v>
          </cell>
          <cell r="J466">
            <v>0</v>
          </cell>
          <cell r="K466">
            <v>0</v>
          </cell>
        </row>
        <row r="467">
          <cell r="B467"/>
          <cell r="C467"/>
          <cell r="D467"/>
          <cell r="E467">
            <v>0</v>
          </cell>
          <cell r="F467"/>
          <cell r="G467"/>
          <cell r="H467">
            <v>0</v>
          </cell>
          <cell r="I467">
            <v>0</v>
          </cell>
          <cell r="J467">
            <v>0</v>
          </cell>
          <cell r="K467">
            <v>0</v>
          </cell>
        </row>
        <row r="468">
          <cell r="B468"/>
          <cell r="C468"/>
          <cell r="D468"/>
          <cell r="E468">
            <v>0</v>
          </cell>
          <cell r="F468"/>
          <cell r="G468"/>
          <cell r="H468">
            <v>0</v>
          </cell>
          <cell r="I468">
            <v>0</v>
          </cell>
          <cell r="J468">
            <v>0</v>
          </cell>
          <cell r="K468">
            <v>0</v>
          </cell>
        </row>
        <row r="469">
          <cell r="B469"/>
          <cell r="C469"/>
          <cell r="D469"/>
          <cell r="E469">
            <v>0</v>
          </cell>
          <cell r="F469"/>
          <cell r="G469"/>
          <cell r="H469">
            <v>0</v>
          </cell>
          <cell r="I469">
            <v>0</v>
          </cell>
          <cell r="J469">
            <v>0</v>
          </cell>
          <cell r="K469">
            <v>0</v>
          </cell>
        </row>
        <row r="470">
          <cell r="B470"/>
          <cell r="C470"/>
          <cell r="D470"/>
          <cell r="E470">
            <v>0</v>
          </cell>
          <cell r="F470"/>
          <cell r="G470"/>
          <cell r="H470">
            <v>0</v>
          </cell>
          <cell r="I470">
            <v>0</v>
          </cell>
          <cell r="J470">
            <v>0</v>
          </cell>
          <cell r="K470">
            <v>0</v>
          </cell>
        </row>
        <row r="471">
          <cell r="B471"/>
          <cell r="C471"/>
          <cell r="D471"/>
          <cell r="E471">
            <v>0</v>
          </cell>
          <cell r="F471"/>
          <cell r="G471"/>
          <cell r="H471">
            <v>0</v>
          </cell>
          <cell r="I471">
            <v>0</v>
          </cell>
          <cell r="J471">
            <v>0</v>
          </cell>
          <cell r="K471">
            <v>0</v>
          </cell>
        </row>
        <row r="472">
          <cell r="B472"/>
          <cell r="C472"/>
          <cell r="D472"/>
          <cell r="E472">
            <v>0</v>
          </cell>
          <cell r="F472"/>
          <cell r="G472"/>
          <cell r="H472">
            <v>0</v>
          </cell>
          <cell r="I472">
            <v>0</v>
          </cell>
          <cell r="J472">
            <v>0</v>
          </cell>
          <cell r="K472">
            <v>0</v>
          </cell>
        </row>
        <row r="473">
          <cell r="B473"/>
          <cell r="C473"/>
          <cell r="D473"/>
          <cell r="E473">
            <v>0</v>
          </cell>
          <cell r="F473"/>
          <cell r="G473"/>
          <cell r="H473">
            <v>0</v>
          </cell>
          <cell r="I473">
            <v>0</v>
          </cell>
          <cell r="J473">
            <v>0</v>
          </cell>
          <cell r="K473">
            <v>0</v>
          </cell>
        </row>
        <row r="474">
          <cell r="B474"/>
          <cell r="C474"/>
          <cell r="D474"/>
          <cell r="E474">
            <v>0</v>
          </cell>
          <cell r="F474"/>
          <cell r="G474"/>
          <cell r="H474">
            <v>0</v>
          </cell>
          <cell r="I474">
            <v>0</v>
          </cell>
          <cell r="J474">
            <v>0</v>
          </cell>
          <cell r="K474">
            <v>0</v>
          </cell>
        </row>
        <row r="475">
          <cell r="B475"/>
          <cell r="C475"/>
          <cell r="D475"/>
          <cell r="E475">
            <v>0</v>
          </cell>
          <cell r="F475"/>
          <cell r="G475"/>
          <cell r="H475">
            <v>0</v>
          </cell>
          <cell r="I475">
            <v>0</v>
          </cell>
          <cell r="J475">
            <v>0</v>
          </cell>
          <cell r="K475">
            <v>0</v>
          </cell>
        </row>
        <row r="476">
          <cell r="B476"/>
          <cell r="C476"/>
          <cell r="D476"/>
          <cell r="E476">
            <v>0</v>
          </cell>
          <cell r="F476"/>
          <cell r="G476"/>
          <cell r="H476">
            <v>0</v>
          </cell>
          <cell r="I476">
            <v>0</v>
          </cell>
          <cell r="J476">
            <v>0</v>
          </cell>
          <cell r="K476">
            <v>0</v>
          </cell>
        </row>
        <row r="477">
          <cell r="B477"/>
          <cell r="C477"/>
          <cell r="D477"/>
          <cell r="E477">
            <v>0</v>
          </cell>
          <cell r="F477"/>
          <cell r="G477"/>
          <cell r="H477">
            <v>0</v>
          </cell>
          <cell r="I477">
            <v>0</v>
          </cell>
          <cell r="J477">
            <v>0</v>
          </cell>
          <cell r="K477">
            <v>0</v>
          </cell>
        </row>
        <row r="478">
          <cell r="B478"/>
          <cell r="C478"/>
          <cell r="D478"/>
          <cell r="E478">
            <v>0</v>
          </cell>
          <cell r="F478"/>
          <cell r="G478"/>
          <cell r="H478">
            <v>0</v>
          </cell>
          <cell r="I478">
            <v>0</v>
          </cell>
          <cell r="J478">
            <v>0</v>
          </cell>
          <cell r="K478">
            <v>0</v>
          </cell>
        </row>
        <row r="479">
          <cell r="B479"/>
          <cell r="C479"/>
          <cell r="D479"/>
          <cell r="E479">
            <v>0</v>
          </cell>
          <cell r="F479"/>
          <cell r="G479"/>
          <cell r="H479">
            <v>0</v>
          </cell>
          <cell r="I479">
            <v>0</v>
          </cell>
          <cell r="J479">
            <v>0</v>
          </cell>
          <cell r="K479">
            <v>0</v>
          </cell>
        </row>
        <row r="480">
          <cell r="B480"/>
          <cell r="C480"/>
          <cell r="D480"/>
          <cell r="E480">
            <v>0</v>
          </cell>
          <cell r="F480"/>
          <cell r="G480"/>
          <cell r="H480">
            <v>0</v>
          </cell>
          <cell r="I480">
            <v>0</v>
          </cell>
          <cell r="J480">
            <v>0</v>
          </cell>
          <cell r="K480">
            <v>0</v>
          </cell>
        </row>
        <row r="481">
          <cell r="B481"/>
          <cell r="C481"/>
          <cell r="D481"/>
          <cell r="E481">
            <v>0</v>
          </cell>
          <cell r="F481"/>
          <cell r="G481"/>
          <cell r="H481">
            <v>0</v>
          </cell>
          <cell r="I481">
            <v>0</v>
          </cell>
          <cell r="J481">
            <v>0</v>
          </cell>
          <cell r="K481">
            <v>0</v>
          </cell>
        </row>
        <row r="482">
          <cell r="B482"/>
          <cell r="C482"/>
          <cell r="D482"/>
          <cell r="E482">
            <v>0</v>
          </cell>
          <cell r="F482"/>
          <cell r="G482"/>
          <cell r="H482">
            <v>0</v>
          </cell>
          <cell r="I482">
            <v>0</v>
          </cell>
          <cell r="J482">
            <v>0</v>
          </cell>
          <cell r="K482">
            <v>0</v>
          </cell>
        </row>
        <row r="483">
          <cell r="B483"/>
          <cell r="C483"/>
          <cell r="D483"/>
          <cell r="E483">
            <v>0</v>
          </cell>
          <cell r="F483"/>
          <cell r="G483"/>
          <cell r="H483">
            <v>0</v>
          </cell>
          <cell r="I483">
            <v>0</v>
          </cell>
          <cell r="J483">
            <v>0</v>
          </cell>
          <cell r="K483">
            <v>0</v>
          </cell>
        </row>
        <row r="484">
          <cell r="B484"/>
          <cell r="C484"/>
          <cell r="D484"/>
          <cell r="E484">
            <v>0</v>
          </cell>
          <cell r="F484"/>
          <cell r="G484"/>
          <cell r="H484">
            <v>0</v>
          </cell>
          <cell r="I484">
            <v>0</v>
          </cell>
          <cell r="J484">
            <v>0</v>
          </cell>
          <cell r="K484">
            <v>0</v>
          </cell>
        </row>
        <row r="485">
          <cell r="B485"/>
          <cell r="C485"/>
          <cell r="D485"/>
          <cell r="E485">
            <v>0</v>
          </cell>
          <cell r="F485"/>
          <cell r="G485"/>
          <cell r="H485">
            <v>0</v>
          </cell>
          <cell r="I485">
            <v>0</v>
          </cell>
          <cell r="J485">
            <v>0</v>
          </cell>
          <cell r="K485">
            <v>0</v>
          </cell>
        </row>
        <row r="486">
          <cell r="B486"/>
          <cell r="C486"/>
          <cell r="D486"/>
          <cell r="E486">
            <v>0</v>
          </cell>
          <cell r="F486"/>
          <cell r="G486"/>
          <cell r="H486">
            <v>0</v>
          </cell>
          <cell r="I486">
            <v>0</v>
          </cell>
          <cell r="J486">
            <v>0</v>
          </cell>
          <cell r="K486">
            <v>0</v>
          </cell>
        </row>
        <row r="487">
          <cell r="B487"/>
          <cell r="C487"/>
          <cell r="D487"/>
          <cell r="E487">
            <v>0</v>
          </cell>
          <cell r="F487"/>
          <cell r="G487"/>
          <cell r="H487">
            <v>0</v>
          </cell>
          <cell r="I487">
            <v>0</v>
          </cell>
          <cell r="J487">
            <v>0</v>
          </cell>
          <cell r="K487">
            <v>0</v>
          </cell>
        </row>
        <row r="488">
          <cell r="B488"/>
          <cell r="C488"/>
          <cell r="D488"/>
          <cell r="E488">
            <v>0</v>
          </cell>
          <cell r="F488"/>
          <cell r="G488"/>
          <cell r="H488">
            <v>0</v>
          </cell>
          <cell r="I488">
            <v>0</v>
          </cell>
          <cell r="J488">
            <v>0</v>
          </cell>
          <cell r="K488">
            <v>0</v>
          </cell>
        </row>
        <row r="489">
          <cell r="B489"/>
          <cell r="C489"/>
          <cell r="D489"/>
          <cell r="E489">
            <v>0</v>
          </cell>
          <cell r="F489"/>
          <cell r="G489"/>
          <cell r="H489">
            <v>0</v>
          </cell>
          <cell r="I489">
            <v>0</v>
          </cell>
          <cell r="J489">
            <v>0</v>
          </cell>
          <cell r="K489">
            <v>0</v>
          </cell>
        </row>
        <row r="490">
          <cell r="B490"/>
          <cell r="C490"/>
          <cell r="D490"/>
          <cell r="E490">
            <v>0</v>
          </cell>
          <cell r="F490"/>
          <cell r="G490"/>
          <cell r="H490">
            <v>0</v>
          </cell>
          <cell r="I490">
            <v>0</v>
          </cell>
          <cell r="J490">
            <v>0</v>
          </cell>
          <cell r="K490">
            <v>0</v>
          </cell>
        </row>
        <row r="491">
          <cell r="B491"/>
          <cell r="C491"/>
          <cell r="D491"/>
          <cell r="E491">
            <v>0</v>
          </cell>
          <cell r="F491"/>
          <cell r="G491"/>
          <cell r="H491">
            <v>0</v>
          </cell>
          <cell r="I491">
            <v>0</v>
          </cell>
          <cell r="J491">
            <v>0</v>
          </cell>
          <cell r="K491">
            <v>0</v>
          </cell>
        </row>
        <row r="492">
          <cell r="B492"/>
          <cell r="C492"/>
          <cell r="D492"/>
          <cell r="E492">
            <v>0</v>
          </cell>
          <cell r="F492"/>
          <cell r="G492"/>
          <cell r="H492">
            <v>0</v>
          </cell>
          <cell r="I492">
            <v>0</v>
          </cell>
          <cell r="J492">
            <v>0</v>
          </cell>
          <cell r="K492">
            <v>0</v>
          </cell>
        </row>
        <row r="493">
          <cell r="B493"/>
          <cell r="C493"/>
          <cell r="D493"/>
          <cell r="E493">
            <v>0</v>
          </cell>
          <cell r="F493"/>
          <cell r="G493"/>
          <cell r="H493">
            <v>0</v>
          </cell>
          <cell r="I493">
            <v>0</v>
          </cell>
          <cell r="J493">
            <v>0</v>
          </cell>
          <cell r="K493">
            <v>0</v>
          </cell>
        </row>
        <row r="494">
          <cell r="B494"/>
          <cell r="C494"/>
          <cell r="D494"/>
          <cell r="E494">
            <v>0</v>
          </cell>
          <cell r="F494"/>
          <cell r="G494"/>
          <cell r="H494">
            <v>0</v>
          </cell>
          <cell r="I494">
            <v>0</v>
          </cell>
          <cell r="J494">
            <v>0</v>
          </cell>
          <cell r="K494">
            <v>0</v>
          </cell>
        </row>
        <row r="495">
          <cell r="B495"/>
          <cell r="C495"/>
          <cell r="D495"/>
          <cell r="E495">
            <v>0</v>
          </cell>
          <cell r="F495"/>
          <cell r="G495"/>
          <cell r="H495">
            <v>0</v>
          </cell>
          <cell r="I495">
            <v>0</v>
          </cell>
          <cell r="J495">
            <v>0</v>
          </cell>
          <cell r="K495">
            <v>0</v>
          </cell>
        </row>
        <row r="496">
          <cell r="B496"/>
          <cell r="C496"/>
          <cell r="D496"/>
          <cell r="E496">
            <v>0</v>
          </cell>
          <cell r="F496"/>
          <cell r="G496"/>
          <cell r="H496">
            <v>0</v>
          </cell>
          <cell r="I496">
            <v>0</v>
          </cell>
          <cell r="J496">
            <v>0</v>
          </cell>
          <cell r="K496">
            <v>0</v>
          </cell>
        </row>
        <row r="497">
          <cell r="B497"/>
          <cell r="C497"/>
          <cell r="D497"/>
          <cell r="E497">
            <v>0</v>
          </cell>
          <cell r="F497"/>
          <cell r="G497"/>
          <cell r="H497">
            <v>0</v>
          </cell>
          <cell r="I497">
            <v>0</v>
          </cell>
          <cell r="J497">
            <v>0</v>
          </cell>
          <cell r="K497">
            <v>0</v>
          </cell>
        </row>
        <row r="498">
          <cell r="B498"/>
          <cell r="C498"/>
          <cell r="D498"/>
          <cell r="E498">
            <v>0</v>
          </cell>
          <cell r="F498"/>
          <cell r="G498"/>
          <cell r="H498">
            <v>0</v>
          </cell>
          <cell r="I498">
            <v>0</v>
          </cell>
          <cell r="J498">
            <v>0</v>
          </cell>
          <cell r="K498">
            <v>0</v>
          </cell>
        </row>
        <row r="499">
          <cell r="B499"/>
          <cell r="C499"/>
          <cell r="D499"/>
          <cell r="E499">
            <v>0</v>
          </cell>
          <cell r="F499"/>
          <cell r="G499"/>
          <cell r="H499">
            <v>0</v>
          </cell>
          <cell r="I499">
            <v>0</v>
          </cell>
          <cell r="J499">
            <v>0</v>
          </cell>
          <cell r="K499">
            <v>0</v>
          </cell>
        </row>
        <row r="500">
          <cell r="B500"/>
          <cell r="C500"/>
          <cell r="D500"/>
          <cell r="E500">
            <v>0</v>
          </cell>
          <cell r="F500"/>
          <cell r="G500"/>
          <cell r="H500">
            <v>0</v>
          </cell>
          <cell r="I500">
            <v>0</v>
          </cell>
          <cell r="J500">
            <v>0</v>
          </cell>
          <cell r="K500">
            <v>0</v>
          </cell>
        </row>
        <row r="501">
          <cell r="B501"/>
          <cell r="C501"/>
          <cell r="D501"/>
          <cell r="E501">
            <v>0</v>
          </cell>
          <cell r="F501"/>
          <cell r="G501"/>
          <cell r="H501">
            <v>0</v>
          </cell>
          <cell r="I501">
            <v>0</v>
          </cell>
          <cell r="J501">
            <v>0</v>
          </cell>
          <cell r="K501">
            <v>0</v>
          </cell>
        </row>
        <row r="502">
          <cell r="B502"/>
          <cell r="C502"/>
          <cell r="D502"/>
          <cell r="E502">
            <v>0</v>
          </cell>
          <cell r="F502"/>
          <cell r="G502"/>
          <cell r="H502">
            <v>0</v>
          </cell>
          <cell r="I502">
            <v>0</v>
          </cell>
          <cell r="J502">
            <v>0</v>
          </cell>
          <cell r="K502">
            <v>0</v>
          </cell>
        </row>
        <row r="503">
          <cell r="B503"/>
          <cell r="C503"/>
          <cell r="D503"/>
          <cell r="E503">
            <v>0</v>
          </cell>
          <cell r="F503"/>
          <cell r="G503"/>
          <cell r="H503">
            <v>0</v>
          </cell>
          <cell r="I503">
            <v>0</v>
          </cell>
          <cell r="J503">
            <v>0</v>
          </cell>
          <cell r="K503">
            <v>0</v>
          </cell>
        </row>
        <row r="504">
          <cell r="B504"/>
          <cell r="C504"/>
          <cell r="D504"/>
          <cell r="E504">
            <v>0</v>
          </cell>
          <cell r="F504"/>
          <cell r="G504"/>
          <cell r="H504">
            <v>0</v>
          </cell>
          <cell r="I504">
            <v>0</v>
          </cell>
          <cell r="J504">
            <v>0</v>
          </cell>
          <cell r="K504">
            <v>0</v>
          </cell>
        </row>
        <row r="505">
          <cell r="B505"/>
          <cell r="C505"/>
          <cell r="D505"/>
          <cell r="E505">
            <v>0</v>
          </cell>
          <cell r="F505"/>
          <cell r="G505"/>
          <cell r="H505">
            <v>0</v>
          </cell>
          <cell r="I505">
            <v>0</v>
          </cell>
          <cell r="J505">
            <v>0</v>
          </cell>
          <cell r="K505">
            <v>0</v>
          </cell>
        </row>
        <row r="506">
          <cell r="B506"/>
          <cell r="C506"/>
          <cell r="D506"/>
          <cell r="E506">
            <v>0</v>
          </cell>
          <cell r="F506"/>
          <cell r="G506"/>
          <cell r="H506">
            <v>0</v>
          </cell>
          <cell r="I506">
            <v>0</v>
          </cell>
          <cell r="J506">
            <v>0</v>
          </cell>
          <cell r="K506">
            <v>0</v>
          </cell>
        </row>
        <row r="507">
          <cell r="B507" t="str">
            <v>Total</v>
          </cell>
          <cell r="C507">
            <v>0</v>
          </cell>
          <cell r="D507">
            <v>54226</v>
          </cell>
          <cell r="E507">
            <v>54226</v>
          </cell>
          <cell r="F507">
            <v>0</v>
          </cell>
          <cell r="G507">
            <v>63769.163973968185</v>
          </cell>
          <cell r="H507">
            <v>63769.163973968185</v>
          </cell>
          <cell r="I507">
            <v>0</v>
          </cell>
          <cell r="J507">
            <v>135565.0000000002</v>
          </cell>
          <cell r="K507">
            <v>135565.0000000002</v>
          </cell>
        </row>
        <row r="508">
          <cell r="F508"/>
          <cell r="G508"/>
          <cell r="H508"/>
        </row>
      </sheetData>
      <sheetData sheetId="11"/>
      <sheetData sheetId="12"/>
      <sheetData sheetId="13"/>
      <sheetData sheetId="14"/>
      <sheetData sheetId="15">
        <row r="6">
          <cell r="B6" t="str">
            <v>City Code</v>
          </cell>
          <cell r="C6">
            <v>1</v>
          </cell>
          <cell r="D6">
            <v>2</v>
          </cell>
          <cell r="E6">
            <v>3</v>
          </cell>
          <cell r="F6">
            <v>4</v>
          </cell>
          <cell r="G6">
            <v>5</v>
          </cell>
          <cell r="H6">
            <v>6</v>
          </cell>
          <cell r="I6">
            <v>7</v>
          </cell>
          <cell r="J6">
            <v>8</v>
          </cell>
          <cell r="K6">
            <v>9</v>
          </cell>
          <cell r="L6">
            <v>10</v>
          </cell>
          <cell r="M6">
            <v>11</v>
          </cell>
          <cell r="N6">
            <v>12</v>
          </cell>
          <cell r="O6">
            <v>13</v>
          </cell>
          <cell r="P6">
            <v>14</v>
          </cell>
          <cell r="Q6" t="str">
            <v>QSI</v>
          </cell>
        </row>
        <row r="7">
          <cell r="B7" t="str">
            <v>SYD</v>
          </cell>
          <cell r="C7"/>
          <cell r="D7"/>
          <cell r="E7"/>
          <cell r="F7"/>
          <cell r="G7"/>
          <cell r="H7"/>
          <cell r="I7">
            <v>0.2</v>
          </cell>
          <cell r="J7"/>
          <cell r="K7"/>
          <cell r="L7"/>
          <cell r="M7"/>
          <cell r="N7"/>
          <cell r="O7"/>
          <cell r="P7"/>
          <cell r="Q7">
            <v>0.2</v>
          </cell>
        </row>
        <row r="8">
          <cell r="B8" t="str">
            <v>MEL</v>
          </cell>
          <cell r="C8"/>
          <cell r="D8"/>
          <cell r="E8"/>
          <cell r="F8"/>
          <cell r="G8"/>
          <cell r="H8"/>
          <cell r="I8">
            <v>0.52770288285733857</v>
          </cell>
          <cell r="J8"/>
          <cell r="K8"/>
          <cell r="L8"/>
          <cell r="M8"/>
          <cell r="N8"/>
          <cell r="O8"/>
          <cell r="P8"/>
          <cell r="Q8">
            <v>0.52770288285733857</v>
          </cell>
        </row>
        <row r="9">
          <cell r="B9" t="str">
            <v>BNE</v>
          </cell>
          <cell r="C9"/>
          <cell r="D9"/>
          <cell r="E9"/>
          <cell r="F9"/>
          <cell r="G9"/>
          <cell r="H9"/>
          <cell r="I9">
            <v>6.9890684693484403E-2</v>
          </cell>
          <cell r="J9"/>
          <cell r="K9"/>
          <cell r="L9"/>
          <cell r="M9"/>
          <cell r="N9"/>
          <cell r="O9"/>
          <cell r="P9"/>
          <cell r="Q9">
            <v>6.9890684693484403E-2</v>
          </cell>
        </row>
        <row r="10">
          <cell r="B10" t="str">
            <v>PER</v>
          </cell>
          <cell r="C10"/>
          <cell r="D10"/>
          <cell r="E10"/>
          <cell r="F10"/>
          <cell r="G10"/>
          <cell r="H10"/>
          <cell r="I10">
            <v>1</v>
          </cell>
          <cell r="J10"/>
          <cell r="K10"/>
          <cell r="L10"/>
          <cell r="M10"/>
          <cell r="N10"/>
          <cell r="O10"/>
          <cell r="P10"/>
          <cell r="Q10">
            <v>1</v>
          </cell>
        </row>
        <row r="11">
          <cell r="B11" t="str">
            <v>ADL</v>
          </cell>
          <cell r="C11"/>
          <cell r="D11"/>
          <cell r="E11"/>
          <cell r="F11"/>
          <cell r="G11"/>
          <cell r="H11"/>
          <cell r="I11">
            <v>0.5</v>
          </cell>
          <cell r="J11"/>
          <cell r="K11"/>
          <cell r="L11"/>
          <cell r="M11"/>
          <cell r="N11"/>
          <cell r="O11"/>
          <cell r="P11"/>
          <cell r="Q11">
            <v>0.5</v>
          </cell>
        </row>
        <row r="12">
          <cell r="B12" t="str">
            <v>CHC</v>
          </cell>
          <cell r="C12"/>
          <cell r="D12"/>
          <cell r="E12"/>
          <cell r="F12"/>
          <cell r="G12"/>
          <cell r="H12"/>
          <cell r="I12">
            <v>1</v>
          </cell>
          <cell r="J12"/>
          <cell r="K12"/>
          <cell r="L12"/>
          <cell r="M12"/>
          <cell r="N12"/>
          <cell r="O12"/>
          <cell r="P12"/>
          <cell r="Q12">
            <v>1</v>
          </cell>
        </row>
        <row r="13">
          <cell r="B13" t="str">
            <v>CNS</v>
          </cell>
          <cell r="C13"/>
          <cell r="D13"/>
          <cell r="E13"/>
          <cell r="F13"/>
          <cell r="G13"/>
          <cell r="H13"/>
          <cell r="I13">
            <v>1</v>
          </cell>
          <cell r="J13"/>
          <cell r="K13"/>
          <cell r="L13"/>
          <cell r="M13"/>
          <cell r="N13"/>
          <cell r="O13"/>
          <cell r="P13"/>
          <cell r="Q13">
            <v>1</v>
          </cell>
        </row>
        <row r="14">
          <cell r="B14" t="str">
            <v>WLG</v>
          </cell>
          <cell r="C14"/>
          <cell r="D14"/>
          <cell r="E14"/>
          <cell r="F14"/>
          <cell r="G14"/>
          <cell r="H14"/>
          <cell r="I14">
            <v>1</v>
          </cell>
          <cell r="J14"/>
          <cell r="K14"/>
          <cell r="L14"/>
          <cell r="M14"/>
          <cell r="N14"/>
          <cell r="O14"/>
          <cell r="P14"/>
          <cell r="Q14">
            <v>1</v>
          </cell>
        </row>
        <row r="15">
          <cell r="B15" t="str">
            <v>PPT</v>
          </cell>
          <cell r="C15"/>
          <cell r="D15"/>
          <cell r="E15"/>
          <cell r="F15"/>
          <cell r="G15"/>
          <cell r="H15"/>
          <cell r="I15">
            <v>8.5773273295556667E-3</v>
          </cell>
          <cell r="J15"/>
          <cell r="K15"/>
          <cell r="L15"/>
          <cell r="M15"/>
          <cell r="N15"/>
          <cell r="O15"/>
          <cell r="P15"/>
          <cell r="Q15">
            <v>8.5773273295556667E-3</v>
          </cell>
        </row>
        <row r="16">
          <cell r="B16" t="str">
            <v>NAN</v>
          </cell>
          <cell r="C16"/>
          <cell r="D16"/>
          <cell r="E16"/>
          <cell r="F16"/>
          <cell r="G16"/>
          <cell r="H16"/>
          <cell r="I16">
            <v>0.12301611626058015</v>
          </cell>
          <cell r="J16"/>
          <cell r="K16"/>
          <cell r="L16"/>
          <cell r="M16"/>
          <cell r="N16"/>
          <cell r="O16"/>
          <cell r="P16"/>
          <cell r="Q16">
            <v>0.12301611626058015</v>
          </cell>
        </row>
        <row r="17">
          <cell r="B17" t="str">
            <v>ZQN</v>
          </cell>
          <cell r="C17"/>
          <cell r="D17"/>
          <cell r="E17"/>
          <cell r="F17"/>
          <cell r="G17"/>
          <cell r="H17"/>
          <cell r="I17">
            <v>1</v>
          </cell>
          <cell r="J17"/>
          <cell r="K17"/>
          <cell r="L17"/>
          <cell r="M17"/>
          <cell r="N17"/>
          <cell r="O17"/>
          <cell r="P17"/>
          <cell r="Q17">
            <v>1</v>
          </cell>
        </row>
        <row r="18">
          <cell r="B18" t="str">
            <v>DUD</v>
          </cell>
          <cell r="C18"/>
          <cell r="D18"/>
          <cell r="E18"/>
          <cell r="F18"/>
          <cell r="G18"/>
          <cell r="H18"/>
          <cell r="I18">
            <v>1</v>
          </cell>
          <cell r="J18"/>
          <cell r="K18"/>
          <cell r="L18"/>
          <cell r="M18"/>
          <cell r="N18"/>
          <cell r="O18"/>
          <cell r="P18"/>
          <cell r="Q18">
            <v>1</v>
          </cell>
        </row>
        <row r="19">
          <cell r="B19" t="str">
            <v>PMR</v>
          </cell>
          <cell r="C19"/>
          <cell r="D19"/>
          <cell r="E19"/>
          <cell r="F19"/>
          <cell r="G19"/>
          <cell r="H19"/>
          <cell r="I19">
            <v>1</v>
          </cell>
          <cell r="J19"/>
          <cell r="K19"/>
          <cell r="L19"/>
          <cell r="M19"/>
          <cell r="N19"/>
          <cell r="O19"/>
          <cell r="P19"/>
          <cell r="Q19">
            <v>1</v>
          </cell>
        </row>
        <row r="20">
          <cell r="B20" t="str">
            <v>NSN</v>
          </cell>
          <cell r="C20"/>
          <cell r="D20"/>
          <cell r="E20"/>
          <cell r="F20"/>
          <cell r="G20"/>
          <cell r="H20"/>
          <cell r="I20">
            <v>1</v>
          </cell>
          <cell r="J20"/>
          <cell r="K20"/>
          <cell r="L20"/>
          <cell r="M20"/>
          <cell r="N20"/>
          <cell r="O20"/>
          <cell r="P20"/>
          <cell r="Q20">
            <v>1</v>
          </cell>
        </row>
        <row r="21">
          <cell r="B21" t="str">
            <v>NPE</v>
          </cell>
          <cell r="C21"/>
          <cell r="D21"/>
          <cell r="E21"/>
          <cell r="F21"/>
          <cell r="G21"/>
          <cell r="H21"/>
          <cell r="I21">
            <v>1</v>
          </cell>
          <cell r="J21"/>
          <cell r="K21"/>
          <cell r="L21"/>
          <cell r="M21"/>
          <cell r="N21"/>
          <cell r="O21"/>
          <cell r="P21"/>
          <cell r="Q21">
            <v>1</v>
          </cell>
        </row>
        <row r="22">
          <cell r="B22" t="str">
            <v>RAR</v>
          </cell>
          <cell r="C22"/>
          <cell r="D22"/>
          <cell r="E22"/>
          <cell r="F22"/>
          <cell r="G22"/>
          <cell r="H22"/>
          <cell r="I22">
            <v>0.17118256159437181</v>
          </cell>
          <cell r="J22"/>
          <cell r="K22"/>
          <cell r="L22"/>
          <cell r="M22"/>
          <cell r="N22"/>
          <cell r="O22"/>
          <cell r="P22"/>
          <cell r="Q22">
            <v>0.17118256159437181</v>
          </cell>
        </row>
        <row r="23">
          <cell r="B23" t="str">
            <v>TRG</v>
          </cell>
          <cell r="C23"/>
          <cell r="D23"/>
          <cell r="E23"/>
          <cell r="F23"/>
          <cell r="G23"/>
          <cell r="H23"/>
          <cell r="I23">
            <v>1</v>
          </cell>
          <cell r="J23"/>
          <cell r="K23"/>
          <cell r="L23"/>
          <cell r="M23"/>
          <cell r="N23"/>
          <cell r="O23"/>
          <cell r="P23"/>
          <cell r="Q23">
            <v>1</v>
          </cell>
        </row>
        <row r="24">
          <cell r="B24" t="str">
            <v>OOL</v>
          </cell>
          <cell r="C24"/>
          <cell r="D24"/>
          <cell r="E24"/>
          <cell r="F24"/>
          <cell r="G24"/>
          <cell r="H24"/>
          <cell r="I24">
            <v>1</v>
          </cell>
          <cell r="J24"/>
          <cell r="K24"/>
          <cell r="L24"/>
          <cell r="M24"/>
          <cell r="N24"/>
          <cell r="O24"/>
          <cell r="P24"/>
          <cell r="Q24">
            <v>1</v>
          </cell>
        </row>
        <row r="25">
          <cell r="B25" t="str">
            <v>NOU</v>
          </cell>
          <cell r="C25"/>
          <cell r="D25"/>
          <cell r="E25"/>
          <cell r="F25"/>
          <cell r="G25"/>
          <cell r="H25"/>
          <cell r="I25">
            <v>1</v>
          </cell>
          <cell r="J25"/>
          <cell r="K25"/>
          <cell r="L25"/>
          <cell r="M25"/>
          <cell r="N25"/>
          <cell r="O25"/>
          <cell r="P25"/>
          <cell r="Q25">
            <v>1</v>
          </cell>
        </row>
        <row r="26">
          <cell r="B26" t="str">
            <v>WRE</v>
          </cell>
          <cell r="C26"/>
          <cell r="D26"/>
          <cell r="E26"/>
          <cell r="F26"/>
          <cell r="G26"/>
          <cell r="H26"/>
          <cell r="I26">
            <v>1</v>
          </cell>
          <cell r="J26"/>
          <cell r="K26"/>
          <cell r="L26"/>
          <cell r="M26"/>
          <cell r="N26"/>
          <cell r="O26"/>
          <cell r="P26"/>
          <cell r="Q26">
            <v>1</v>
          </cell>
        </row>
        <row r="27">
          <cell r="B27" t="str">
            <v>NPL</v>
          </cell>
          <cell r="C27"/>
          <cell r="D27"/>
          <cell r="E27"/>
          <cell r="F27"/>
          <cell r="G27"/>
          <cell r="H27"/>
          <cell r="I27">
            <v>1</v>
          </cell>
          <cell r="J27"/>
          <cell r="K27"/>
          <cell r="L27"/>
          <cell r="M27"/>
          <cell r="N27"/>
          <cell r="O27"/>
          <cell r="P27"/>
          <cell r="Q27">
            <v>1</v>
          </cell>
        </row>
        <row r="28">
          <cell r="B28" t="str">
            <v>ROT</v>
          </cell>
          <cell r="C28"/>
          <cell r="D28"/>
          <cell r="E28"/>
          <cell r="F28"/>
          <cell r="G28"/>
          <cell r="H28"/>
          <cell r="I28">
            <v>1</v>
          </cell>
          <cell r="J28"/>
          <cell r="K28"/>
          <cell r="L28"/>
          <cell r="M28"/>
          <cell r="N28"/>
          <cell r="O28"/>
          <cell r="P28"/>
          <cell r="Q28">
            <v>1</v>
          </cell>
        </row>
        <row r="29">
          <cell r="B29" t="str">
            <v>SUV</v>
          </cell>
          <cell r="C29"/>
          <cell r="D29"/>
          <cell r="E29"/>
          <cell r="F29"/>
          <cell r="G29"/>
          <cell r="H29"/>
          <cell r="I29">
            <v>1</v>
          </cell>
          <cell r="J29"/>
          <cell r="K29"/>
          <cell r="L29"/>
          <cell r="M29"/>
          <cell r="N29"/>
          <cell r="O29"/>
          <cell r="P29"/>
          <cell r="Q29">
            <v>1</v>
          </cell>
        </row>
        <row r="30">
          <cell r="B30" t="str">
            <v>KKE</v>
          </cell>
          <cell r="C30"/>
          <cell r="D30"/>
          <cell r="E30"/>
          <cell r="F30"/>
          <cell r="G30"/>
          <cell r="H30"/>
          <cell r="I30">
            <v>1</v>
          </cell>
          <cell r="J30"/>
          <cell r="K30"/>
          <cell r="L30"/>
          <cell r="M30"/>
          <cell r="N30"/>
          <cell r="O30"/>
          <cell r="P30"/>
          <cell r="Q30">
            <v>1</v>
          </cell>
        </row>
        <row r="31">
          <cell r="B31" t="str">
            <v>BHE</v>
          </cell>
          <cell r="C31"/>
          <cell r="D31"/>
          <cell r="E31"/>
          <cell r="F31"/>
          <cell r="G31"/>
          <cell r="H31"/>
          <cell r="I31">
            <v>1</v>
          </cell>
          <cell r="J31"/>
          <cell r="K31"/>
          <cell r="L31"/>
          <cell r="M31"/>
          <cell r="N31"/>
          <cell r="O31"/>
          <cell r="P31"/>
          <cell r="Q31">
            <v>1</v>
          </cell>
        </row>
        <row r="32">
          <cell r="B32" t="str">
            <v>TUO</v>
          </cell>
          <cell r="C32"/>
          <cell r="D32"/>
          <cell r="E32"/>
          <cell r="F32"/>
          <cell r="G32"/>
          <cell r="H32"/>
          <cell r="I32">
            <v>1</v>
          </cell>
          <cell r="J32"/>
          <cell r="K32"/>
          <cell r="L32"/>
          <cell r="M32"/>
          <cell r="N32"/>
          <cell r="O32"/>
          <cell r="P32"/>
          <cell r="Q32">
            <v>1</v>
          </cell>
        </row>
        <row r="33">
          <cell r="B33" t="str">
            <v>TBU</v>
          </cell>
          <cell r="C33"/>
          <cell r="D33"/>
          <cell r="E33"/>
          <cell r="F33"/>
          <cell r="G33"/>
          <cell r="H33"/>
          <cell r="I33">
            <v>1</v>
          </cell>
          <cell r="J33"/>
          <cell r="K33"/>
          <cell r="L33"/>
          <cell r="M33"/>
          <cell r="N33"/>
          <cell r="O33"/>
          <cell r="P33"/>
          <cell r="Q33">
            <v>1</v>
          </cell>
        </row>
        <row r="34">
          <cell r="B34" t="str">
            <v>APW</v>
          </cell>
          <cell r="C34"/>
          <cell r="D34"/>
          <cell r="E34"/>
          <cell r="F34"/>
          <cell r="G34"/>
          <cell r="H34"/>
          <cell r="I34">
            <v>1</v>
          </cell>
          <cell r="J34"/>
          <cell r="K34"/>
          <cell r="L34"/>
          <cell r="M34"/>
          <cell r="N34"/>
          <cell r="O34"/>
          <cell r="P34"/>
          <cell r="Q34">
            <v>1</v>
          </cell>
        </row>
        <row r="35">
          <cell r="B35" t="str">
            <v>WAG</v>
          </cell>
          <cell r="C35"/>
          <cell r="D35"/>
          <cell r="E35"/>
          <cell r="F35"/>
          <cell r="G35"/>
          <cell r="H35"/>
          <cell r="I35">
            <v>1</v>
          </cell>
          <cell r="J35"/>
          <cell r="K35"/>
          <cell r="L35"/>
          <cell r="M35"/>
          <cell r="N35"/>
          <cell r="O35"/>
          <cell r="P35"/>
          <cell r="Q35">
            <v>1</v>
          </cell>
        </row>
        <row r="36">
          <cell r="B36" t="str">
            <v>GIS</v>
          </cell>
          <cell r="C36"/>
          <cell r="D36"/>
          <cell r="E36"/>
          <cell r="F36"/>
          <cell r="G36"/>
          <cell r="H36"/>
          <cell r="I36">
            <v>1</v>
          </cell>
          <cell r="J36"/>
          <cell r="K36"/>
          <cell r="L36"/>
          <cell r="M36"/>
          <cell r="N36"/>
          <cell r="O36"/>
          <cell r="P36"/>
          <cell r="Q36">
            <v>1</v>
          </cell>
        </row>
        <row r="37">
          <cell r="B37" t="str">
            <v>VLI</v>
          </cell>
          <cell r="C37"/>
          <cell r="D37"/>
          <cell r="E37"/>
          <cell r="F37"/>
          <cell r="G37"/>
          <cell r="H37"/>
          <cell r="I37">
            <v>1</v>
          </cell>
          <cell r="J37"/>
          <cell r="K37"/>
          <cell r="L37"/>
          <cell r="M37"/>
          <cell r="N37"/>
          <cell r="O37"/>
          <cell r="P37"/>
          <cell r="Q37">
            <v>1</v>
          </cell>
        </row>
        <row r="38">
          <cell r="B38" t="str">
            <v>HLZ</v>
          </cell>
          <cell r="C38"/>
          <cell r="D38"/>
          <cell r="E38"/>
          <cell r="F38"/>
          <cell r="G38"/>
          <cell r="H38"/>
          <cell r="I38">
            <v>1</v>
          </cell>
          <cell r="J38"/>
          <cell r="K38"/>
          <cell r="L38"/>
          <cell r="M38"/>
          <cell r="N38"/>
          <cell r="O38"/>
          <cell r="P38"/>
          <cell r="Q38">
            <v>1</v>
          </cell>
        </row>
        <row r="39">
          <cell r="B39" t="str">
            <v>WHK</v>
          </cell>
          <cell r="C39"/>
          <cell r="D39"/>
          <cell r="E39"/>
          <cell r="F39"/>
          <cell r="G39"/>
          <cell r="H39"/>
          <cell r="I39">
            <v>1</v>
          </cell>
          <cell r="J39"/>
          <cell r="K39"/>
          <cell r="L39"/>
          <cell r="M39"/>
          <cell r="N39"/>
          <cell r="O39"/>
          <cell r="P39"/>
          <cell r="Q39">
            <v>1</v>
          </cell>
        </row>
        <row r="40">
          <cell r="B40" t="str">
            <v>MCY</v>
          </cell>
          <cell r="C40"/>
          <cell r="D40"/>
          <cell r="E40"/>
          <cell r="F40"/>
          <cell r="G40"/>
          <cell r="H40"/>
          <cell r="I40">
            <v>1</v>
          </cell>
          <cell r="J40"/>
          <cell r="K40"/>
          <cell r="L40"/>
          <cell r="M40"/>
          <cell r="N40"/>
          <cell r="O40"/>
          <cell r="P40"/>
          <cell r="Q40">
            <v>1</v>
          </cell>
        </row>
        <row r="41">
          <cell r="B41"/>
          <cell r="C41"/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>
            <v>0</v>
          </cell>
        </row>
        <row r="42">
          <cell r="B42"/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>
            <v>0</v>
          </cell>
        </row>
        <row r="43">
          <cell r="B43"/>
          <cell r="C43"/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>
            <v>0</v>
          </cell>
        </row>
        <row r="44">
          <cell r="B44"/>
          <cell r="C44"/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>
            <v>0</v>
          </cell>
        </row>
        <row r="45">
          <cell r="B45"/>
          <cell r="C45"/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>
            <v>0</v>
          </cell>
        </row>
        <row r="46">
          <cell r="B46"/>
          <cell r="C46"/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>
            <v>0</v>
          </cell>
        </row>
        <row r="47">
          <cell r="B47"/>
          <cell r="C47"/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>
            <v>0</v>
          </cell>
        </row>
        <row r="48">
          <cell r="B48"/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>
            <v>0</v>
          </cell>
        </row>
        <row r="49">
          <cell r="B49"/>
          <cell r="C49"/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>
            <v>0</v>
          </cell>
        </row>
        <row r="50">
          <cell r="B50"/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>
            <v>0</v>
          </cell>
        </row>
        <row r="51">
          <cell r="B51"/>
          <cell r="C51"/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>
            <v>0</v>
          </cell>
        </row>
        <row r="52">
          <cell r="B52"/>
          <cell r="C52"/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>
            <v>0</v>
          </cell>
        </row>
        <row r="53">
          <cell r="B53"/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>
            <v>0</v>
          </cell>
        </row>
        <row r="54">
          <cell r="B54"/>
          <cell r="C54"/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>
            <v>0</v>
          </cell>
        </row>
        <row r="55">
          <cell r="B55"/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>
            <v>0</v>
          </cell>
        </row>
        <row r="56">
          <cell r="B56"/>
          <cell r="C56"/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>
            <v>0</v>
          </cell>
        </row>
        <row r="57">
          <cell r="B57"/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>
            <v>0</v>
          </cell>
        </row>
        <row r="58">
          <cell r="B58"/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>
            <v>0</v>
          </cell>
        </row>
        <row r="59">
          <cell r="B59"/>
          <cell r="C59"/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>
            <v>0</v>
          </cell>
        </row>
        <row r="60">
          <cell r="B60"/>
          <cell r="C60"/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  <cell r="O60"/>
          <cell r="P60"/>
          <cell r="Q60">
            <v>0</v>
          </cell>
        </row>
        <row r="61">
          <cell r="B61"/>
          <cell r="C61"/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>
            <v>0</v>
          </cell>
        </row>
        <row r="62">
          <cell r="B62"/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>
            <v>0</v>
          </cell>
        </row>
        <row r="63">
          <cell r="B63"/>
          <cell r="C63"/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>
            <v>0</v>
          </cell>
        </row>
        <row r="64">
          <cell r="B64"/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>
            <v>0</v>
          </cell>
        </row>
        <row r="65">
          <cell r="B65"/>
          <cell r="C65"/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>
            <v>0</v>
          </cell>
        </row>
        <row r="66">
          <cell r="B66"/>
          <cell r="C66"/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>
            <v>0</v>
          </cell>
        </row>
        <row r="67">
          <cell r="B67"/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>
            <v>0</v>
          </cell>
        </row>
        <row r="68">
          <cell r="B68"/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>
            <v>0</v>
          </cell>
        </row>
        <row r="69">
          <cell r="B69"/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>
            <v>0</v>
          </cell>
        </row>
        <row r="70">
          <cell r="B70"/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>
            <v>0</v>
          </cell>
        </row>
        <row r="71">
          <cell r="B71"/>
          <cell r="C71"/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>
            <v>0</v>
          </cell>
        </row>
        <row r="72">
          <cell r="B72"/>
          <cell r="C72"/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>
            <v>0</v>
          </cell>
        </row>
        <row r="73">
          <cell r="B73"/>
          <cell r="C73"/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>
            <v>0</v>
          </cell>
        </row>
        <row r="74">
          <cell r="B74"/>
          <cell r="C74"/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>
            <v>0</v>
          </cell>
        </row>
        <row r="75">
          <cell r="B75"/>
          <cell r="C75"/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>
            <v>0</v>
          </cell>
        </row>
        <row r="76">
          <cell r="B76"/>
          <cell r="C76"/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>
            <v>0</v>
          </cell>
        </row>
        <row r="77">
          <cell r="B77"/>
          <cell r="C77"/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>
            <v>0</v>
          </cell>
        </row>
        <row r="78">
          <cell r="B78"/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>
            <v>0</v>
          </cell>
        </row>
        <row r="79">
          <cell r="B79"/>
          <cell r="C79"/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>
            <v>0</v>
          </cell>
        </row>
        <row r="80">
          <cell r="B80"/>
          <cell r="C80"/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>
            <v>0</v>
          </cell>
        </row>
        <row r="81">
          <cell r="B81"/>
          <cell r="C81"/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>
            <v>0</v>
          </cell>
        </row>
        <row r="82">
          <cell r="B82"/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>
            <v>0</v>
          </cell>
        </row>
        <row r="83">
          <cell r="B83"/>
          <cell r="C83"/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>
            <v>0</v>
          </cell>
        </row>
        <row r="84">
          <cell r="B84"/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>
            <v>0</v>
          </cell>
        </row>
        <row r="85">
          <cell r="B85"/>
          <cell r="C85"/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>
            <v>0</v>
          </cell>
        </row>
        <row r="86">
          <cell r="B86"/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>
            <v>0</v>
          </cell>
        </row>
        <row r="87">
          <cell r="B87"/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>
            <v>0</v>
          </cell>
        </row>
        <row r="88">
          <cell r="B88"/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>
            <v>0</v>
          </cell>
        </row>
        <row r="89">
          <cell r="B89"/>
          <cell r="C89"/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>
            <v>0</v>
          </cell>
        </row>
        <row r="90">
          <cell r="B90"/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>
            <v>0</v>
          </cell>
        </row>
        <row r="91">
          <cell r="B91"/>
          <cell r="C91"/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>
            <v>0</v>
          </cell>
        </row>
        <row r="92">
          <cell r="B92"/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>
            <v>0</v>
          </cell>
        </row>
        <row r="93">
          <cell r="B93"/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>
            <v>0</v>
          </cell>
        </row>
        <row r="94">
          <cell r="B94"/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>
            <v>0</v>
          </cell>
        </row>
        <row r="95">
          <cell r="B95"/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>
            <v>0</v>
          </cell>
        </row>
        <row r="96">
          <cell r="B96"/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>
            <v>0</v>
          </cell>
        </row>
        <row r="97">
          <cell r="B97"/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>
            <v>0</v>
          </cell>
        </row>
        <row r="98">
          <cell r="B98"/>
          <cell r="C98"/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>
            <v>0</v>
          </cell>
        </row>
        <row r="99">
          <cell r="B99"/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>
            <v>0</v>
          </cell>
        </row>
        <row r="100">
          <cell r="B100"/>
          <cell r="C100"/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>
            <v>0</v>
          </cell>
        </row>
        <row r="101">
          <cell r="B101"/>
          <cell r="C101"/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>
            <v>0</v>
          </cell>
        </row>
        <row r="102">
          <cell r="B102"/>
          <cell r="C102"/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>
            <v>0</v>
          </cell>
        </row>
        <row r="103">
          <cell r="B103"/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>
            <v>0</v>
          </cell>
        </row>
        <row r="104">
          <cell r="B104"/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>
            <v>0</v>
          </cell>
        </row>
        <row r="105">
          <cell r="B105"/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>
            <v>0</v>
          </cell>
        </row>
        <row r="106">
          <cell r="B106"/>
          <cell r="C106"/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>
            <v>0</v>
          </cell>
        </row>
        <row r="107">
          <cell r="B107"/>
          <cell r="C107"/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>
            <v>0</v>
          </cell>
        </row>
        <row r="108">
          <cell r="B108"/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>
            <v>0</v>
          </cell>
        </row>
        <row r="109">
          <cell r="B109"/>
          <cell r="C109"/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>
            <v>0</v>
          </cell>
        </row>
        <row r="110">
          <cell r="B110"/>
          <cell r="C110"/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>
            <v>0</v>
          </cell>
        </row>
        <row r="111">
          <cell r="B111"/>
          <cell r="C111"/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>
            <v>0</v>
          </cell>
        </row>
        <row r="112">
          <cell r="B112"/>
          <cell r="C112"/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>
            <v>0</v>
          </cell>
        </row>
        <row r="113">
          <cell r="B113"/>
          <cell r="C113"/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>
            <v>0</v>
          </cell>
        </row>
        <row r="114">
          <cell r="B114"/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>
            <v>0</v>
          </cell>
        </row>
        <row r="115">
          <cell r="B115"/>
          <cell r="C115"/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>
            <v>0</v>
          </cell>
        </row>
        <row r="116">
          <cell r="B116"/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>
            <v>0</v>
          </cell>
        </row>
        <row r="117">
          <cell r="B117"/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>
            <v>0</v>
          </cell>
        </row>
        <row r="118">
          <cell r="B118"/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>
            <v>0</v>
          </cell>
        </row>
        <row r="119">
          <cell r="B119"/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>
            <v>0</v>
          </cell>
        </row>
        <row r="120">
          <cell r="B120"/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>
            <v>0</v>
          </cell>
        </row>
        <row r="121">
          <cell r="B121"/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>
            <v>0</v>
          </cell>
        </row>
        <row r="122">
          <cell r="B122"/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>
            <v>0</v>
          </cell>
        </row>
        <row r="123">
          <cell r="B123"/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>
            <v>0</v>
          </cell>
        </row>
        <row r="124">
          <cell r="B124"/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>
            <v>0</v>
          </cell>
        </row>
        <row r="125">
          <cell r="B125"/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>
            <v>0</v>
          </cell>
        </row>
        <row r="126">
          <cell r="B126"/>
          <cell r="C126"/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>
            <v>0</v>
          </cell>
        </row>
        <row r="127">
          <cell r="B127"/>
          <cell r="C127"/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>
            <v>0</v>
          </cell>
        </row>
        <row r="128">
          <cell r="B128"/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>
            <v>0</v>
          </cell>
        </row>
        <row r="129">
          <cell r="B129"/>
          <cell r="C129"/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>
            <v>0</v>
          </cell>
        </row>
        <row r="130">
          <cell r="B130"/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>
            <v>0</v>
          </cell>
        </row>
        <row r="131">
          <cell r="B131"/>
          <cell r="C131"/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>
            <v>0</v>
          </cell>
        </row>
        <row r="132">
          <cell r="B132"/>
          <cell r="C132"/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>
            <v>0</v>
          </cell>
        </row>
        <row r="133">
          <cell r="B133"/>
          <cell r="C133"/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>
            <v>0</v>
          </cell>
        </row>
        <row r="134">
          <cell r="B134"/>
          <cell r="C134"/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>
            <v>0</v>
          </cell>
        </row>
        <row r="135">
          <cell r="B135"/>
          <cell r="C135"/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>
            <v>0</v>
          </cell>
        </row>
        <row r="136">
          <cell r="B136"/>
          <cell r="C136"/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>
            <v>0</v>
          </cell>
        </row>
        <row r="137">
          <cell r="B137"/>
          <cell r="C137"/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>
            <v>0</v>
          </cell>
        </row>
        <row r="138">
          <cell r="B138"/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>
            <v>0</v>
          </cell>
        </row>
        <row r="139">
          <cell r="B139"/>
          <cell r="C139"/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>
            <v>0</v>
          </cell>
        </row>
        <row r="140">
          <cell r="B140"/>
          <cell r="C140"/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>
            <v>0</v>
          </cell>
        </row>
        <row r="141">
          <cell r="B141"/>
          <cell r="C141"/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>
            <v>0</v>
          </cell>
        </row>
        <row r="142">
          <cell r="B142"/>
          <cell r="C142"/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>
            <v>0</v>
          </cell>
        </row>
        <row r="143">
          <cell r="B143"/>
          <cell r="C143"/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>
            <v>0</v>
          </cell>
        </row>
        <row r="144">
          <cell r="B144"/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>
            <v>0</v>
          </cell>
        </row>
        <row r="145">
          <cell r="B145"/>
          <cell r="C145"/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>
            <v>0</v>
          </cell>
        </row>
        <row r="146">
          <cell r="B146"/>
          <cell r="C146"/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>
            <v>0</v>
          </cell>
        </row>
        <row r="147">
          <cell r="B147"/>
          <cell r="C147"/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  <cell r="O147"/>
          <cell r="P147"/>
          <cell r="Q147">
            <v>0</v>
          </cell>
        </row>
        <row r="148">
          <cell r="B148"/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>
            <v>0</v>
          </cell>
        </row>
        <row r="149">
          <cell r="B149"/>
          <cell r="C149"/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>
            <v>0</v>
          </cell>
        </row>
        <row r="150">
          <cell r="B150"/>
          <cell r="C150"/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>
            <v>0</v>
          </cell>
        </row>
        <row r="151">
          <cell r="B151"/>
          <cell r="C151"/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>
            <v>0</v>
          </cell>
        </row>
        <row r="152">
          <cell r="B152"/>
          <cell r="C152"/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>
            <v>0</v>
          </cell>
        </row>
        <row r="153">
          <cell r="B153"/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>
            <v>0</v>
          </cell>
        </row>
        <row r="154">
          <cell r="B154"/>
          <cell r="C154"/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>
            <v>0</v>
          </cell>
        </row>
        <row r="155">
          <cell r="B155"/>
          <cell r="C155"/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>
            <v>0</v>
          </cell>
        </row>
        <row r="156">
          <cell r="B156"/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>
            <v>0</v>
          </cell>
        </row>
        <row r="157">
          <cell r="B157"/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>
            <v>0</v>
          </cell>
        </row>
        <row r="158">
          <cell r="B158"/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>
            <v>0</v>
          </cell>
        </row>
        <row r="159">
          <cell r="B159"/>
          <cell r="C159"/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  <cell r="O159"/>
          <cell r="P159"/>
          <cell r="Q159">
            <v>0</v>
          </cell>
        </row>
        <row r="160">
          <cell r="B160"/>
          <cell r="C160"/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>
            <v>0</v>
          </cell>
        </row>
        <row r="161">
          <cell r="B161"/>
          <cell r="C161"/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  <cell r="O161"/>
          <cell r="P161"/>
          <cell r="Q161">
            <v>0</v>
          </cell>
        </row>
        <row r="162">
          <cell r="B162"/>
          <cell r="C162"/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>
            <v>0</v>
          </cell>
        </row>
        <row r="163">
          <cell r="B163"/>
          <cell r="C163"/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>
            <v>0</v>
          </cell>
        </row>
        <row r="164">
          <cell r="B164"/>
          <cell r="C164"/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  <cell r="O164"/>
          <cell r="P164"/>
          <cell r="Q164">
            <v>0</v>
          </cell>
        </row>
        <row r="165">
          <cell r="B165"/>
          <cell r="C165"/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  <cell r="O165"/>
          <cell r="P165"/>
          <cell r="Q165">
            <v>0</v>
          </cell>
        </row>
        <row r="166">
          <cell r="B166"/>
          <cell r="C166"/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  <cell r="O166"/>
          <cell r="P166"/>
          <cell r="Q166">
            <v>0</v>
          </cell>
        </row>
        <row r="167">
          <cell r="B167"/>
          <cell r="C167"/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>
            <v>0</v>
          </cell>
        </row>
        <row r="168">
          <cell r="B168"/>
          <cell r="C168"/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>
            <v>0</v>
          </cell>
        </row>
        <row r="169">
          <cell r="B169"/>
          <cell r="C169"/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  <cell r="O169"/>
          <cell r="P169"/>
          <cell r="Q169">
            <v>0</v>
          </cell>
        </row>
        <row r="170">
          <cell r="B170"/>
          <cell r="C170"/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  <cell r="O170"/>
          <cell r="P170"/>
          <cell r="Q170">
            <v>0</v>
          </cell>
        </row>
        <row r="171">
          <cell r="B171"/>
          <cell r="C171"/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  <cell r="O171"/>
          <cell r="P171"/>
          <cell r="Q171">
            <v>0</v>
          </cell>
        </row>
        <row r="172">
          <cell r="B172"/>
          <cell r="C172"/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>
            <v>0</v>
          </cell>
        </row>
        <row r="173">
          <cell r="B173"/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>
            <v>0</v>
          </cell>
        </row>
        <row r="174">
          <cell r="B174"/>
          <cell r="C174"/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  <cell r="O174"/>
          <cell r="P174"/>
          <cell r="Q174">
            <v>0</v>
          </cell>
        </row>
        <row r="175">
          <cell r="B175"/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  <cell r="O175"/>
          <cell r="P175"/>
          <cell r="Q175">
            <v>0</v>
          </cell>
        </row>
        <row r="176">
          <cell r="B176"/>
          <cell r="C176"/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>
            <v>0</v>
          </cell>
        </row>
        <row r="177">
          <cell r="B177"/>
          <cell r="C177"/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  <cell r="O177"/>
          <cell r="P177"/>
          <cell r="Q177">
            <v>0</v>
          </cell>
        </row>
        <row r="178">
          <cell r="B178"/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>
            <v>0</v>
          </cell>
        </row>
        <row r="179">
          <cell r="B179"/>
          <cell r="C179"/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  <cell r="O179"/>
          <cell r="P179"/>
          <cell r="Q179">
            <v>0</v>
          </cell>
        </row>
        <row r="180">
          <cell r="B180"/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  <cell r="O180"/>
          <cell r="P180"/>
          <cell r="Q180">
            <v>0</v>
          </cell>
        </row>
        <row r="181">
          <cell r="B181"/>
          <cell r="C181"/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  <cell r="O181"/>
          <cell r="P181"/>
          <cell r="Q181">
            <v>0</v>
          </cell>
        </row>
        <row r="182">
          <cell r="B182"/>
          <cell r="C182"/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>
            <v>0</v>
          </cell>
        </row>
        <row r="183">
          <cell r="B183"/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  <cell r="O183"/>
          <cell r="P183"/>
          <cell r="Q183">
            <v>0</v>
          </cell>
        </row>
        <row r="184">
          <cell r="B184"/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>
            <v>0</v>
          </cell>
        </row>
        <row r="185">
          <cell r="B185"/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>
            <v>0</v>
          </cell>
        </row>
        <row r="186">
          <cell r="B186"/>
          <cell r="C186"/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  <cell r="O186"/>
          <cell r="P186"/>
          <cell r="Q186">
            <v>0</v>
          </cell>
        </row>
        <row r="187">
          <cell r="B187"/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>
            <v>0</v>
          </cell>
        </row>
        <row r="188">
          <cell r="B188"/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>
            <v>0</v>
          </cell>
        </row>
        <row r="189">
          <cell r="B189"/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>
            <v>0</v>
          </cell>
        </row>
        <row r="190">
          <cell r="B190"/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>
            <v>0</v>
          </cell>
        </row>
        <row r="191">
          <cell r="B191"/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>
            <v>0</v>
          </cell>
        </row>
        <row r="192">
          <cell r="B192"/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  <cell r="O192"/>
          <cell r="P192"/>
          <cell r="Q192">
            <v>0</v>
          </cell>
        </row>
        <row r="193">
          <cell r="B193"/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>
            <v>0</v>
          </cell>
        </row>
        <row r="194">
          <cell r="B194"/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>
            <v>0</v>
          </cell>
        </row>
        <row r="195">
          <cell r="B195"/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>
            <v>0</v>
          </cell>
        </row>
        <row r="196">
          <cell r="B196"/>
          <cell r="C196"/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  <cell r="O196"/>
          <cell r="P196"/>
          <cell r="Q196">
            <v>0</v>
          </cell>
        </row>
        <row r="197">
          <cell r="B197"/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>
            <v>0</v>
          </cell>
        </row>
        <row r="198">
          <cell r="B198"/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>
            <v>0</v>
          </cell>
        </row>
        <row r="199">
          <cell r="B199"/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>
            <v>0</v>
          </cell>
        </row>
        <row r="200">
          <cell r="B200"/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>
            <v>0</v>
          </cell>
        </row>
        <row r="201">
          <cell r="B201"/>
          <cell r="C201"/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  <cell r="O201"/>
          <cell r="P201"/>
          <cell r="Q201">
            <v>0</v>
          </cell>
        </row>
        <row r="202">
          <cell r="B202"/>
          <cell r="C202"/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>
            <v>0</v>
          </cell>
        </row>
        <row r="203">
          <cell r="B203"/>
          <cell r="C203"/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>
            <v>0</v>
          </cell>
        </row>
        <row r="204">
          <cell r="B204"/>
          <cell r="C204"/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>
            <v>0</v>
          </cell>
        </row>
        <row r="205">
          <cell r="B205"/>
          <cell r="C205"/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>
            <v>0</v>
          </cell>
        </row>
        <row r="206">
          <cell r="B206"/>
          <cell r="C206"/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>
            <v>0</v>
          </cell>
        </row>
        <row r="207">
          <cell r="B207"/>
          <cell r="C207"/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>
            <v>0</v>
          </cell>
        </row>
        <row r="208">
          <cell r="B208"/>
          <cell r="C208"/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>
            <v>0</v>
          </cell>
        </row>
        <row r="209">
          <cell r="B209"/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>
            <v>0</v>
          </cell>
        </row>
        <row r="210">
          <cell r="B210"/>
          <cell r="C210"/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>
            <v>0</v>
          </cell>
        </row>
        <row r="211">
          <cell r="B211"/>
          <cell r="C211"/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>
            <v>0</v>
          </cell>
        </row>
        <row r="212">
          <cell r="B212"/>
          <cell r="C212"/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  <cell r="O212"/>
          <cell r="P212"/>
          <cell r="Q212">
            <v>0</v>
          </cell>
        </row>
        <row r="213">
          <cell r="B213"/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>
            <v>0</v>
          </cell>
        </row>
        <row r="214">
          <cell r="B214"/>
          <cell r="C214"/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>
            <v>0</v>
          </cell>
        </row>
        <row r="215">
          <cell r="B215"/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>
            <v>0</v>
          </cell>
        </row>
        <row r="216">
          <cell r="B216"/>
          <cell r="C216"/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>
            <v>0</v>
          </cell>
        </row>
        <row r="217">
          <cell r="B217"/>
          <cell r="C217"/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>
            <v>0</v>
          </cell>
        </row>
        <row r="218">
          <cell r="B218"/>
          <cell r="C218"/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>
            <v>0</v>
          </cell>
        </row>
        <row r="219">
          <cell r="B219"/>
          <cell r="C219"/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>
            <v>0</v>
          </cell>
        </row>
        <row r="220">
          <cell r="B220"/>
          <cell r="C220"/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>
            <v>0</v>
          </cell>
        </row>
        <row r="221">
          <cell r="B221"/>
          <cell r="C221"/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>
            <v>0</v>
          </cell>
        </row>
        <row r="222">
          <cell r="B222"/>
          <cell r="C222"/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>
            <v>0</v>
          </cell>
        </row>
        <row r="223">
          <cell r="B223"/>
          <cell r="C223"/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>
            <v>0</v>
          </cell>
        </row>
        <row r="224">
          <cell r="B224"/>
          <cell r="C224"/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>
            <v>0</v>
          </cell>
        </row>
        <row r="225">
          <cell r="B225"/>
          <cell r="C225"/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>
            <v>0</v>
          </cell>
        </row>
        <row r="226">
          <cell r="B226"/>
          <cell r="C226"/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>
            <v>0</v>
          </cell>
        </row>
        <row r="227">
          <cell r="B227"/>
          <cell r="C227"/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>
            <v>0</v>
          </cell>
        </row>
        <row r="228">
          <cell r="B228"/>
          <cell r="C228"/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>
            <v>0</v>
          </cell>
        </row>
        <row r="229">
          <cell r="B229"/>
          <cell r="C229"/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>
            <v>0</v>
          </cell>
        </row>
        <row r="230">
          <cell r="B230"/>
          <cell r="C230"/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>
            <v>0</v>
          </cell>
        </row>
        <row r="231">
          <cell r="B231"/>
          <cell r="C231"/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>
            <v>0</v>
          </cell>
        </row>
        <row r="232">
          <cell r="B232"/>
          <cell r="C232"/>
          <cell r="D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>
            <v>0</v>
          </cell>
        </row>
        <row r="233">
          <cell r="B233"/>
          <cell r="C233"/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>
            <v>0</v>
          </cell>
        </row>
        <row r="234">
          <cell r="B234"/>
          <cell r="C234"/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>
            <v>0</v>
          </cell>
        </row>
        <row r="235">
          <cell r="B235"/>
          <cell r="C235"/>
          <cell r="D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>
            <v>0</v>
          </cell>
        </row>
        <row r="236">
          <cell r="B236"/>
          <cell r="C236"/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>
            <v>0</v>
          </cell>
        </row>
        <row r="237">
          <cell r="B237"/>
          <cell r="C237"/>
          <cell r="D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>
            <v>0</v>
          </cell>
        </row>
        <row r="238">
          <cell r="B238"/>
          <cell r="C238"/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>
            <v>0</v>
          </cell>
        </row>
        <row r="239">
          <cell r="B239"/>
          <cell r="C239"/>
          <cell r="D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>
            <v>0</v>
          </cell>
        </row>
        <row r="240">
          <cell r="B240"/>
          <cell r="C240"/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>
            <v>0</v>
          </cell>
        </row>
        <row r="241">
          <cell r="B241"/>
          <cell r="C241"/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>
            <v>0</v>
          </cell>
        </row>
        <row r="242">
          <cell r="B242"/>
          <cell r="C242"/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>
            <v>0</v>
          </cell>
        </row>
        <row r="243">
          <cell r="B243"/>
          <cell r="C243"/>
          <cell r="D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>
            <v>0</v>
          </cell>
        </row>
        <row r="244">
          <cell r="B244"/>
          <cell r="C244"/>
          <cell r="D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>
            <v>0</v>
          </cell>
        </row>
        <row r="245">
          <cell r="B245"/>
          <cell r="C245"/>
          <cell r="D245"/>
          <cell r="E245"/>
          <cell r="F245"/>
          <cell r="G245"/>
          <cell r="H245"/>
          <cell r="I245"/>
          <cell r="J245"/>
          <cell r="K245"/>
          <cell r="L245"/>
          <cell r="M245"/>
          <cell r="N245"/>
          <cell r="O245"/>
          <cell r="P245"/>
          <cell r="Q245">
            <v>0</v>
          </cell>
        </row>
        <row r="246">
          <cell r="B246"/>
          <cell r="C246"/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>
            <v>0</v>
          </cell>
        </row>
        <row r="247">
          <cell r="B247"/>
          <cell r="C247"/>
          <cell r="D247"/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>
            <v>0</v>
          </cell>
        </row>
        <row r="248">
          <cell r="B248"/>
          <cell r="C248"/>
          <cell r="D248"/>
          <cell r="E248"/>
          <cell r="F248"/>
          <cell r="G248"/>
          <cell r="H248"/>
          <cell r="I248"/>
          <cell r="J248"/>
          <cell r="K248"/>
          <cell r="L248"/>
          <cell r="M248"/>
          <cell r="N248"/>
          <cell r="O248"/>
          <cell r="P248"/>
          <cell r="Q248">
            <v>0</v>
          </cell>
        </row>
        <row r="249">
          <cell r="B249"/>
          <cell r="C249"/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>
            <v>0</v>
          </cell>
        </row>
        <row r="250">
          <cell r="B250"/>
          <cell r="C250"/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>
            <v>0</v>
          </cell>
        </row>
        <row r="251">
          <cell r="B251"/>
          <cell r="C251"/>
          <cell r="D251"/>
          <cell r="E251"/>
          <cell r="F251"/>
          <cell r="G251"/>
          <cell r="H251"/>
          <cell r="I251"/>
          <cell r="J251"/>
          <cell r="K251"/>
          <cell r="L251"/>
          <cell r="M251"/>
          <cell r="N251"/>
          <cell r="O251"/>
          <cell r="P251"/>
          <cell r="Q251">
            <v>0</v>
          </cell>
        </row>
        <row r="252">
          <cell r="B252"/>
          <cell r="C252"/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>
            <v>0</v>
          </cell>
        </row>
        <row r="253">
          <cell r="B253"/>
          <cell r="C253"/>
          <cell r="D253"/>
          <cell r="E253"/>
          <cell r="F253"/>
          <cell r="G253"/>
          <cell r="H253"/>
          <cell r="I253"/>
          <cell r="J253"/>
          <cell r="K253"/>
          <cell r="L253"/>
          <cell r="M253"/>
          <cell r="N253"/>
          <cell r="O253"/>
          <cell r="P253"/>
          <cell r="Q253">
            <v>0</v>
          </cell>
        </row>
        <row r="254">
          <cell r="B254"/>
          <cell r="C254"/>
          <cell r="D254"/>
          <cell r="E254"/>
          <cell r="F254"/>
          <cell r="G254"/>
          <cell r="H254"/>
          <cell r="I254"/>
          <cell r="J254"/>
          <cell r="K254"/>
          <cell r="L254"/>
          <cell r="M254"/>
          <cell r="N254"/>
          <cell r="O254"/>
          <cell r="P254"/>
          <cell r="Q254">
            <v>0</v>
          </cell>
        </row>
        <row r="255">
          <cell r="B255"/>
          <cell r="C255"/>
          <cell r="D255"/>
          <cell r="E255"/>
          <cell r="F255"/>
          <cell r="G255"/>
          <cell r="H255"/>
          <cell r="I255"/>
          <cell r="J255"/>
          <cell r="K255"/>
          <cell r="L255"/>
          <cell r="M255"/>
          <cell r="N255"/>
          <cell r="O255"/>
          <cell r="P255"/>
          <cell r="Q255">
            <v>0</v>
          </cell>
        </row>
        <row r="256">
          <cell r="B256"/>
          <cell r="C256"/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>
            <v>0</v>
          </cell>
        </row>
        <row r="257">
          <cell r="B257"/>
          <cell r="C257"/>
          <cell r="D257"/>
          <cell r="E257"/>
          <cell r="F257"/>
          <cell r="G257"/>
          <cell r="H257"/>
          <cell r="I257"/>
          <cell r="J257"/>
          <cell r="K257"/>
          <cell r="L257"/>
          <cell r="M257"/>
          <cell r="N257"/>
          <cell r="O257"/>
          <cell r="P257"/>
          <cell r="Q257">
            <v>0</v>
          </cell>
        </row>
        <row r="258">
          <cell r="B258"/>
          <cell r="C258"/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>
            <v>0</v>
          </cell>
        </row>
        <row r="259">
          <cell r="B259"/>
          <cell r="C259"/>
          <cell r="D259"/>
          <cell r="E259"/>
          <cell r="F259"/>
          <cell r="G259"/>
          <cell r="H259"/>
          <cell r="I259"/>
          <cell r="J259"/>
          <cell r="K259"/>
          <cell r="L259"/>
          <cell r="M259"/>
          <cell r="N259"/>
          <cell r="O259"/>
          <cell r="P259"/>
          <cell r="Q259">
            <v>0</v>
          </cell>
        </row>
        <row r="260">
          <cell r="B260"/>
          <cell r="C260"/>
          <cell r="D260"/>
          <cell r="E260"/>
          <cell r="F260"/>
          <cell r="G260"/>
          <cell r="H260"/>
          <cell r="I260"/>
          <cell r="J260"/>
          <cell r="K260"/>
          <cell r="L260"/>
          <cell r="M260"/>
          <cell r="N260"/>
          <cell r="O260"/>
          <cell r="P260"/>
          <cell r="Q260">
            <v>0</v>
          </cell>
        </row>
        <row r="261">
          <cell r="B261"/>
          <cell r="C261"/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>
            <v>0</v>
          </cell>
        </row>
        <row r="262">
          <cell r="B262"/>
          <cell r="C262"/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>
            <v>0</v>
          </cell>
        </row>
        <row r="263">
          <cell r="B263"/>
          <cell r="C263"/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>
            <v>0</v>
          </cell>
        </row>
        <row r="264">
          <cell r="B264"/>
          <cell r="C264"/>
          <cell r="D264"/>
          <cell r="E264"/>
          <cell r="F264"/>
          <cell r="G264"/>
          <cell r="H264"/>
          <cell r="I264"/>
          <cell r="J264"/>
          <cell r="K264"/>
          <cell r="L264"/>
          <cell r="M264"/>
          <cell r="N264"/>
          <cell r="O264"/>
          <cell r="P264"/>
          <cell r="Q264">
            <v>0</v>
          </cell>
        </row>
        <row r="265">
          <cell r="B265"/>
          <cell r="C265"/>
          <cell r="D265"/>
          <cell r="E265"/>
          <cell r="F265"/>
          <cell r="G265"/>
          <cell r="H265"/>
          <cell r="I265"/>
          <cell r="J265"/>
          <cell r="K265"/>
          <cell r="L265"/>
          <cell r="M265"/>
          <cell r="N265"/>
          <cell r="O265"/>
          <cell r="P265"/>
          <cell r="Q265">
            <v>0</v>
          </cell>
        </row>
        <row r="266">
          <cell r="B266"/>
          <cell r="C266"/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>
            <v>0</v>
          </cell>
        </row>
        <row r="267">
          <cell r="B267"/>
          <cell r="C267"/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>
            <v>0</v>
          </cell>
        </row>
        <row r="268">
          <cell r="B268"/>
          <cell r="C268"/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>
            <v>0</v>
          </cell>
        </row>
        <row r="269">
          <cell r="B269"/>
          <cell r="C269"/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>
            <v>0</v>
          </cell>
        </row>
        <row r="270">
          <cell r="B270"/>
          <cell r="C270"/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>
            <v>0</v>
          </cell>
        </row>
        <row r="271">
          <cell r="B271"/>
          <cell r="C271"/>
          <cell r="D271"/>
          <cell r="E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>
            <v>0</v>
          </cell>
        </row>
        <row r="272">
          <cell r="B272"/>
          <cell r="C272"/>
          <cell r="D272"/>
          <cell r="E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>
            <v>0</v>
          </cell>
        </row>
        <row r="273">
          <cell r="B273"/>
          <cell r="C273"/>
          <cell r="D273"/>
          <cell r="E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>
            <v>0</v>
          </cell>
        </row>
        <row r="274">
          <cell r="B274"/>
          <cell r="C274"/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>
            <v>0</v>
          </cell>
        </row>
        <row r="275">
          <cell r="B275"/>
          <cell r="C275"/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>
            <v>0</v>
          </cell>
        </row>
        <row r="276">
          <cell r="B276"/>
          <cell r="C276"/>
          <cell r="D276"/>
          <cell r="E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>
            <v>0</v>
          </cell>
        </row>
        <row r="277">
          <cell r="B277"/>
          <cell r="C277"/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>
            <v>0</v>
          </cell>
        </row>
        <row r="278">
          <cell r="B278"/>
          <cell r="C278"/>
          <cell r="D278"/>
          <cell r="E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>
            <v>0</v>
          </cell>
        </row>
        <row r="279">
          <cell r="B279"/>
          <cell r="C279"/>
          <cell r="D279"/>
          <cell r="E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>
            <v>0</v>
          </cell>
        </row>
        <row r="280">
          <cell r="B280"/>
          <cell r="C280"/>
          <cell r="D280"/>
          <cell r="E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>
            <v>0</v>
          </cell>
        </row>
        <row r="281">
          <cell r="B281"/>
          <cell r="C281"/>
          <cell r="D281"/>
          <cell r="E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>
            <v>0</v>
          </cell>
        </row>
        <row r="282">
          <cell r="B282"/>
          <cell r="C282"/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>
            <v>0</v>
          </cell>
        </row>
        <row r="283">
          <cell r="B283"/>
          <cell r="C283"/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>
            <v>0</v>
          </cell>
        </row>
        <row r="284">
          <cell r="B284"/>
          <cell r="C284"/>
          <cell r="D284"/>
          <cell r="E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>
            <v>0</v>
          </cell>
        </row>
        <row r="285">
          <cell r="B285"/>
          <cell r="C285"/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>
            <v>0</v>
          </cell>
        </row>
        <row r="286">
          <cell r="B286"/>
          <cell r="C286"/>
          <cell r="D286"/>
          <cell r="E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>
            <v>0</v>
          </cell>
        </row>
        <row r="287">
          <cell r="B287"/>
          <cell r="C287"/>
          <cell r="D287"/>
          <cell r="E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>
            <v>0</v>
          </cell>
        </row>
        <row r="288">
          <cell r="B288"/>
          <cell r="C288"/>
          <cell r="D288"/>
          <cell r="E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>
            <v>0</v>
          </cell>
        </row>
        <row r="289">
          <cell r="B289"/>
          <cell r="C289"/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>
            <v>0</v>
          </cell>
        </row>
        <row r="290">
          <cell r="B290"/>
          <cell r="C290"/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>
            <v>0</v>
          </cell>
        </row>
        <row r="291">
          <cell r="B291"/>
          <cell r="C291"/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>
            <v>0</v>
          </cell>
        </row>
        <row r="292">
          <cell r="B292"/>
          <cell r="C292"/>
          <cell r="D292"/>
          <cell r="E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>
            <v>0</v>
          </cell>
        </row>
        <row r="293">
          <cell r="B293"/>
          <cell r="C293"/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>
            <v>0</v>
          </cell>
        </row>
        <row r="294">
          <cell r="B294"/>
          <cell r="C294"/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>
            <v>0</v>
          </cell>
        </row>
        <row r="295">
          <cell r="B295"/>
          <cell r="C295"/>
          <cell r="D295"/>
          <cell r="E295"/>
          <cell r="F295"/>
          <cell r="G295"/>
          <cell r="H295"/>
          <cell r="I295"/>
          <cell r="J295"/>
          <cell r="K295"/>
          <cell r="L295"/>
          <cell r="M295"/>
          <cell r="N295"/>
          <cell r="O295"/>
          <cell r="P295"/>
          <cell r="Q295">
            <v>0</v>
          </cell>
        </row>
        <row r="296">
          <cell r="B296"/>
          <cell r="C296"/>
          <cell r="D296"/>
          <cell r="E296"/>
          <cell r="F296"/>
          <cell r="G296"/>
          <cell r="H296"/>
          <cell r="I296"/>
          <cell r="J296"/>
          <cell r="K296"/>
          <cell r="L296"/>
          <cell r="M296"/>
          <cell r="N296"/>
          <cell r="O296"/>
          <cell r="P296"/>
          <cell r="Q296">
            <v>0</v>
          </cell>
        </row>
        <row r="297">
          <cell r="B297"/>
          <cell r="C297"/>
          <cell r="D297"/>
          <cell r="E297"/>
          <cell r="F297"/>
          <cell r="G297"/>
          <cell r="H297"/>
          <cell r="I297"/>
          <cell r="J297"/>
          <cell r="K297"/>
          <cell r="L297"/>
          <cell r="M297"/>
          <cell r="N297"/>
          <cell r="O297"/>
          <cell r="P297"/>
          <cell r="Q297">
            <v>0</v>
          </cell>
        </row>
        <row r="298">
          <cell r="B298"/>
          <cell r="C298"/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>
            <v>0</v>
          </cell>
        </row>
        <row r="299">
          <cell r="B299"/>
          <cell r="C299"/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>
            <v>0</v>
          </cell>
        </row>
        <row r="300">
          <cell r="B300"/>
          <cell r="C300"/>
          <cell r="D300"/>
          <cell r="E300"/>
          <cell r="F300"/>
          <cell r="G300"/>
          <cell r="H300"/>
          <cell r="I300"/>
          <cell r="J300"/>
          <cell r="K300"/>
          <cell r="L300"/>
          <cell r="M300"/>
          <cell r="N300"/>
          <cell r="O300"/>
          <cell r="P300"/>
          <cell r="Q300">
            <v>0</v>
          </cell>
        </row>
        <row r="301">
          <cell r="B301"/>
          <cell r="C301"/>
          <cell r="D301"/>
          <cell r="E301"/>
          <cell r="F301"/>
          <cell r="G301"/>
          <cell r="H301"/>
          <cell r="I301"/>
          <cell r="J301"/>
          <cell r="K301"/>
          <cell r="L301"/>
          <cell r="M301"/>
          <cell r="N301"/>
          <cell r="O301"/>
          <cell r="P301"/>
          <cell r="Q301">
            <v>0</v>
          </cell>
        </row>
        <row r="302">
          <cell r="B302"/>
          <cell r="C302"/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>
            <v>0</v>
          </cell>
        </row>
        <row r="303">
          <cell r="B303"/>
          <cell r="C303"/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>
            <v>0</v>
          </cell>
        </row>
        <row r="304">
          <cell r="B304"/>
          <cell r="C304"/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>
            <v>0</v>
          </cell>
        </row>
        <row r="305">
          <cell r="B305"/>
          <cell r="C305"/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>
            <v>0</v>
          </cell>
        </row>
        <row r="306">
          <cell r="B306"/>
          <cell r="C306"/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>
            <v>0</v>
          </cell>
        </row>
        <row r="307">
          <cell r="B307"/>
          <cell r="C307"/>
          <cell r="D307"/>
          <cell r="E307"/>
          <cell r="F307"/>
          <cell r="G307"/>
          <cell r="H307"/>
          <cell r="I307"/>
          <cell r="J307"/>
          <cell r="K307"/>
          <cell r="L307"/>
          <cell r="M307"/>
          <cell r="N307"/>
          <cell r="O307"/>
          <cell r="P307"/>
          <cell r="Q307">
            <v>0</v>
          </cell>
        </row>
        <row r="308">
          <cell r="B308"/>
          <cell r="C308"/>
          <cell r="D308"/>
          <cell r="E308"/>
          <cell r="F308"/>
          <cell r="G308"/>
          <cell r="H308"/>
          <cell r="I308"/>
          <cell r="J308"/>
          <cell r="K308"/>
          <cell r="L308"/>
          <cell r="M308"/>
          <cell r="N308"/>
          <cell r="O308"/>
          <cell r="P308"/>
          <cell r="Q308">
            <v>0</v>
          </cell>
        </row>
        <row r="309">
          <cell r="B309"/>
          <cell r="C309"/>
          <cell r="D309"/>
          <cell r="E309"/>
          <cell r="F309"/>
          <cell r="G309"/>
          <cell r="H309"/>
          <cell r="I309"/>
          <cell r="J309"/>
          <cell r="K309"/>
          <cell r="L309"/>
          <cell r="M309"/>
          <cell r="N309"/>
          <cell r="O309"/>
          <cell r="P309"/>
          <cell r="Q309">
            <v>0</v>
          </cell>
        </row>
        <row r="310">
          <cell r="B310"/>
          <cell r="C310"/>
          <cell r="D310"/>
          <cell r="E310"/>
          <cell r="F310"/>
          <cell r="G310"/>
          <cell r="H310"/>
          <cell r="I310"/>
          <cell r="J310"/>
          <cell r="K310"/>
          <cell r="L310"/>
          <cell r="M310"/>
          <cell r="N310"/>
          <cell r="O310"/>
          <cell r="P310"/>
          <cell r="Q310">
            <v>0</v>
          </cell>
        </row>
        <row r="311">
          <cell r="B311"/>
          <cell r="C311"/>
          <cell r="D311"/>
          <cell r="E311"/>
          <cell r="F311"/>
          <cell r="G311"/>
          <cell r="H311"/>
          <cell r="I311"/>
          <cell r="J311"/>
          <cell r="K311"/>
          <cell r="L311"/>
          <cell r="M311"/>
          <cell r="N311"/>
          <cell r="O311"/>
          <cell r="P311"/>
          <cell r="Q311">
            <v>0</v>
          </cell>
        </row>
        <row r="312">
          <cell r="B312"/>
          <cell r="C312"/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>
            <v>0</v>
          </cell>
        </row>
        <row r="313">
          <cell r="B313"/>
          <cell r="C313"/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>
            <v>0</v>
          </cell>
        </row>
        <row r="314">
          <cell r="B314"/>
          <cell r="C314"/>
          <cell r="D314"/>
          <cell r="E314"/>
          <cell r="F314"/>
          <cell r="G314"/>
          <cell r="H314"/>
          <cell r="I314"/>
          <cell r="J314"/>
          <cell r="K314"/>
          <cell r="L314"/>
          <cell r="M314"/>
          <cell r="N314"/>
          <cell r="O314"/>
          <cell r="P314"/>
          <cell r="Q314">
            <v>0</v>
          </cell>
        </row>
        <row r="315">
          <cell r="B315"/>
          <cell r="C315"/>
          <cell r="D315"/>
          <cell r="E315"/>
          <cell r="F315"/>
          <cell r="G315"/>
          <cell r="H315"/>
          <cell r="I315"/>
          <cell r="J315"/>
          <cell r="K315"/>
          <cell r="L315"/>
          <cell r="M315"/>
          <cell r="N315"/>
          <cell r="O315"/>
          <cell r="P315"/>
          <cell r="Q315">
            <v>0</v>
          </cell>
        </row>
        <row r="316">
          <cell r="B316"/>
          <cell r="C316"/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>
            <v>0</v>
          </cell>
        </row>
        <row r="317">
          <cell r="B317"/>
          <cell r="C317"/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>
            <v>0</v>
          </cell>
        </row>
        <row r="318">
          <cell r="B318"/>
          <cell r="C318"/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>
            <v>0</v>
          </cell>
        </row>
        <row r="319">
          <cell r="B319"/>
          <cell r="C319"/>
          <cell r="D319"/>
          <cell r="E319"/>
          <cell r="F319"/>
          <cell r="G319"/>
          <cell r="H319"/>
          <cell r="I319"/>
          <cell r="J319"/>
          <cell r="K319"/>
          <cell r="L319"/>
          <cell r="M319"/>
          <cell r="N319"/>
          <cell r="O319"/>
          <cell r="P319"/>
          <cell r="Q319">
            <v>0</v>
          </cell>
        </row>
        <row r="320">
          <cell r="B320"/>
          <cell r="C320"/>
          <cell r="D320"/>
          <cell r="E320"/>
          <cell r="F320"/>
          <cell r="G320"/>
          <cell r="H320"/>
          <cell r="I320"/>
          <cell r="J320"/>
          <cell r="K320"/>
          <cell r="L320"/>
          <cell r="M320"/>
          <cell r="N320"/>
          <cell r="O320"/>
          <cell r="P320"/>
          <cell r="Q320">
            <v>0</v>
          </cell>
        </row>
        <row r="321">
          <cell r="B321"/>
          <cell r="C321"/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>
            <v>0</v>
          </cell>
        </row>
        <row r="322">
          <cell r="B322"/>
          <cell r="C322"/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>
            <v>0</v>
          </cell>
        </row>
        <row r="323">
          <cell r="B323"/>
          <cell r="C323"/>
          <cell r="D323"/>
          <cell r="E323"/>
          <cell r="F323"/>
          <cell r="G323"/>
          <cell r="H323"/>
          <cell r="I323"/>
          <cell r="J323"/>
          <cell r="K323"/>
          <cell r="L323"/>
          <cell r="M323"/>
          <cell r="N323"/>
          <cell r="O323"/>
          <cell r="P323"/>
          <cell r="Q323">
            <v>0</v>
          </cell>
        </row>
        <row r="324">
          <cell r="B324"/>
          <cell r="C324"/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>
            <v>0</v>
          </cell>
        </row>
        <row r="325">
          <cell r="B325"/>
          <cell r="C325"/>
          <cell r="D325"/>
          <cell r="E325"/>
          <cell r="F325"/>
          <cell r="G325"/>
          <cell r="H325"/>
          <cell r="I325"/>
          <cell r="J325"/>
          <cell r="K325"/>
          <cell r="L325"/>
          <cell r="M325"/>
          <cell r="N325"/>
          <cell r="O325"/>
          <cell r="P325"/>
          <cell r="Q325">
            <v>0</v>
          </cell>
        </row>
        <row r="326">
          <cell r="B326"/>
          <cell r="C326"/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>
            <v>0</v>
          </cell>
        </row>
        <row r="327">
          <cell r="B327"/>
          <cell r="C327"/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>
            <v>0</v>
          </cell>
        </row>
        <row r="328">
          <cell r="B328"/>
          <cell r="C328"/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>
            <v>0</v>
          </cell>
        </row>
        <row r="329">
          <cell r="B329"/>
          <cell r="C329"/>
          <cell r="D329"/>
          <cell r="E329"/>
          <cell r="F329"/>
          <cell r="G329"/>
          <cell r="H329"/>
          <cell r="I329"/>
          <cell r="J329"/>
          <cell r="K329"/>
          <cell r="L329"/>
          <cell r="M329"/>
          <cell r="N329"/>
          <cell r="O329"/>
          <cell r="P329"/>
          <cell r="Q329">
            <v>0</v>
          </cell>
        </row>
        <row r="330">
          <cell r="B330"/>
          <cell r="C330"/>
          <cell r="D330"/>
          <cell r="E330"/>
          <cell r="F330"/>
          <cell r="G330"/>
          <cell r="H330"/>
          <cell r="I330"/>
          <cell r="J330"/>
          <cell r="K330"/>
          <cell r="L330"/>
          <cell r="M330"/>
          <cell r="N330"/>
          <cell r="O330"/>
          <cell r="P330"/>
          <cell r="Q330">
            <v>0</v>
          </cell>
        </row>
        <row r="331">
          <cell r="B331"/>
          <cell r="C331"/>
          <cell r="D331"/>
          <cell r="E331"/>
          <cell r="F331"/>
          <cell r="G331"/>
          <cell r="H331"/>
          <cell r="I331"/>
          <cell r="J331"/>
          <cell r="K331"/>
          <cell r="L331"/>
          <cell r="M331"/>
          <cell r="N331"/>
          <cell r="O331"/>
          <cell r="P331"/>
          <cell r="Q331">
            <v>0</v>
          </cell>
        </row>
        <row r="332">
          <cell r="B332"/>
          <cell r="C332"/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>
            <v>0</v>
          </cell>
        </row>
        <row r="333">
          <cell r="B333"/>
          <cell r="C333"/>
          <cell r="D333"/>
          <cell r="E333"/>
          <cell r="F333"/>
          <cell r="G333"/>
          <cell r="H333"/>
          <cell r="I333"/>
          <cell r="J333"/>
          <cell r="K333"/>
          <cell r="L333"/>
          <cell r="M333"/>
          <cell r="N333"/>
          <cell r="O333"/>
          <cell r="P333"/>
          <cell r="Q333">
            <v>0</v>
          </cell>
        </row>
        <row r="334">
          <cell r="B334"/>
          <cell r="C334"/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>
            <v>0</v>
          </cell>
        </row>
        <row r="335">
          <cell r="B335"/>
          <cell r="C335"/>
          <cell r="D335"/>
          <cell r="E335"/>
          <cell r="F335"/>
          <cell r="G335"/>
          <cell r="H335"/>
          <cell r="I335"/>
          <cell r="J335"/>
          <cell r="K335"/>
          <cell r="L335"/>
          <cell r="M335"/>
          <cell r="N335"/>
          <cell r="O335"/>
          <cell r="P335"/>
          <cell r="Q335">
            <v>0</v>
          </cell>
        </row>
        <row r="336">
          <cell r="B336"/>
          <cell r="C336"/>
          <cell r="D336"/>
          <cell r="E336"/>
          <cell r="F336"/>
          <cell r="G336"/>
          <cell r="H336"/>
          <cell r="I336"/>
          <cell r="J336"/>
          <cell r="K336"/>
          <cell r="L336"/>
          <cell r="M336"/>
          <cell r="N336"/>
          <cell r="O336"/>
          <cell r="P336"/>
          <cell r="Q336">
            <v>0</v>
          </cell>
        </row>
        <row r="337">
          <cell r="B337"/>
          <cell r="C337"/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>
            <v>0</v>
          </cell>
        </row>
        <row r="338">
          <cell r="B338"/>
          <cell r="C338"/>
          <cell r="D338"/>
          <cell r="E338"/>
          <cell r="F338"/>
          <cell r="G338"/>
          <cell r="H338"/>
          <cell r="I338"/>
          <cell r="J338"/>
          <cell r="K338"/>
          <cell r="L338"/>
          <cell r="M338"/>
          <cell r="N338"/>
          <cell r="O338"/>
          <cell r="P338"/>
          <cell r="Q338">
            <v>0</v>
          </cell>
        </row>
        <row r="339">
          <cell r="B339"/>
          <cell r="C339"/>
          <cell r="D339"/>
          <cell r="E339"/>
          <cell r="F339"/>
          <cell r="G339"/>
          <cell r="H339"/>
          <cell r="I339"/>
          <cell r="J339"/>
          <cell r="K339"/>
          <cell r="L339"/>
          <cell r="M339"/>
          <cell r="N339"/>
          <cell r="O339"/>
          <cell r="P339"/>
          <cell r="Q339">
            <v>0</v>
          </cell>
        </row>
        <row r="340">
          <cell r="B340"/>
          <cell r="C340"/>
          <cell r="D340"/>
          <cell r="E340"/>
          <cell r="F340"/>
          <cell r="G340"/>
          <cell r="H340"/>
          <cell r="I340"/>
          <cell r="J340"/>
          <cell r="K340"/>
          <cell r="L340"/>
          <cell r="M340"/>
          <cell r="N340"/>
          <cell r="O340"/>
          <cell r="P340"/>
          <cell r="Q340">
            <v>0</v>
          </cell>
        </row>
        <row r="341">
          <cell r="B341"/>
          <cell r="C341"/>
          <cell r="D341"/>
          <cell r="E341"/>
          <cell r="F341"/>
          <cell r="G341"/>
          <cell r="H341"/>
          <cell r="I341"/>
          <cell r="J341"/>
          <cell r="K341"/>
          <cell r="L341"/>
          <cell r="M341"/>
          <cell r="N341"/>
          <cell r="O341"/>
          <cell r="P341"/>
          <cell r="Q341">
            <v>0</v>
          </cell>
        </row>
        <row r="342">
          <cell r="B342"/>
          <cell r="C342"/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>
            <v>0</v>
          </cell>
        </row>
        <row r="343">
          <cell r="B343"/>
          <cell r="C343"/>
          <cell r="D343"/>
          <cell r="E343"/>
          <cell r="F343"/>
          <cell r="G343"/>
          <cell r="H343"/>
          <cell r="I343"/>
          <cell r="J343"/>
          <cell r="K343"/>
          <cell r="L343"/>
          <cell r="M343"/>
          <cell r="N343"/>
          <cell r="O343"/>
          <cell r="P343"/>
          <cell r="Q343">
            <v>0</v>
          </cell>
        </row>
        <row r="344">
          <cell r="B344"/>
          <cell r="C344"/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>
            <v>0</v>
          </cell>
        </row>
        <row r="345">
          <cell r="B345"/>
          <cell r="C345"/>
          <cell r="D345"/>
          <cell r="E345"/>
          <cell r="F345"/>
          <cell r="G345"/>
          <cell r="H345"/>
          <cell r="I345"/>
          <cell r="J345"/>
          <cell r="K345"/>
          <cell r="L345"/>
          <cell r="M345"/>
          <cell r="N345"/>
          <cell r="O345"/>
          <cell r="P345"/>
          <cell r="Q345">
            <v>0</v>
          </cell>
        </row>
        <row r="346">
          <cell r="B346"/>
          <cell r="C346"/>
          <cell r="D346"/>
          <cell r="E346"/>
          <cell r="F346"/>
          <cell r="G346"/>
          <cell r="H346"/>
          <cell r="I346"/>
          <cell r="J346"/>
          <cell r="K346"/>
          <cell r="L346"/>
          <cell r="M346"/>
          <cell r="N346"/>
          <cell r="O346"/>
          <cell r="P346"/>
          <cell r="Q346">
            <v>0</v>
          </cell>
        </row>
        <row r="347">
          <cell r="B347"/>
          <cell r="C347"/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>
            <v>0</v>
          </cell>
        </row>
        <row r="348">
          <cell r="B348"/>
          <cell r="C348"/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>
            <v>0</v>
          </cell>
        </row>
        <row r="349">
          <cell r="B349"/>
          <cell r="C349"/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>
            <v>0</v>
          </cell>
        </row>
        <row r="350">
          <cell r="B350"/>
          <cell r="C350"/>
          <cell r="D350"/>
          <cell r="E350"/>
          <cell r="F350"/>
          <cell r="G350"/>
          <cell r="H350"/>
          <cell r="I350"/>
          <cell r="J350"/>
          <cell r="K350"/>
          <cell r="L350"/>
          <cell r="M350"/>
          <cell r="N350"/>
          <cell r="O350"/>
          <cell r="P350"/>
          <cell r="Q350">
            <v>0</v>
          </cell>
        </row>
        <row r="351">
          <cell r="B351"/>
          <cell r="C351"/>
          <cell r="D351"/>
          <cell r="E351"/>
          <cell r="F351"/>
          <cell r="G351"/>
          <cell r="H351"/>
          <cell r="I351"/>
          <cell r="J351"/>
          <cell r="K351"/>
          <cell r="L351"/>
          <cell r="M351"/>
          <cell r="N351"/>
          <cell r="O351"/>
          <cell r="P351"/>
          <cell r="Q351">
            <v>0</v>
          </cell>
        </row>
        <row r="352">
          <cell r="B352"/>
          <cell r="C352"/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>
            <v>0</v>
          </cell>
        </row>
        <row r="353">
          <cell r="B353"/>
          <cell r="C353"/>
          <cell r="D353"/>
          <cell r="E353"/>
          <cell r="F353"/>
          <cell r="G353"/>
          <cell r="H353"/>
          <cell r="I353"/>
          <cell r="J353"/>
          <cell r="K353"/>
          <cell r="L353"/>
          <cell r="M353"/>
          <cell r="N353"/>
          <cell r="O353"/>
          <cell r="P353"/>
          <cell r="Q353">
            <v>0</v>
          </cell>
        </row>
        <row r="354">
          <cell r="B354"/>
          <cell r="C354"/>
          <cell r="D354"/>
          <cell r="E354"/>
          <cell r="F354"/>
          <cell r="G354"/>
          <cell r="H354"/>
          <cell r="I354"/>
          <cell r="J354"/>
          <cell r="K354"/>
          <cell r="L354"/>
          <cell r="M354"/>
          <cell r="N354"/>
          <cell r="O354"/>
          <cell r="P354"/>
          <cell r="Q354">
            <v>0</v>
          </cell>
        </row>
        <row r="355">
          <cell r="B355"/>
          <cell r="C355"/>
          <cell r="D355"/>
          <cell r="E355"/>
          <cell r="F355"/>
          <cell r="G355"/>
          <cell r="H355"/>
          <cell r="I355"/>
          <cell r="J355"/>
          <cell r="K355"/>
          <cell r="L355"/>
          <cell r="M355"/>
          <cell r="N355"/>
          <cell r="O355"/>
          <cell r="P355"/>
          <cell r="Q355">
            <v>0</v>
          </cell>
        </row>
        <row r="356">
          <cell r="B356"/>
          <cell r="C356"/>
          <cell r="D356"/>
          <cell r="E356"/>
          <cell r="F356"/>
          <cell r="G356"/>
          <cell r="H356"/>
          <cell r="I356"/>
          <cell r="J356"/>
          <cell r="K356"/>
          <cell r="L356"/>
          <cell r="M356"/>
          <cell r="N356"/>
          <cell r="O356"/>
          <cell r="P356"/>
          <cell r="Q356">
            <v>0</v>
          </cell>
        </row>
        <row r="357">
          <cell r="B357"/>
          <cell r="C357"/>
          <cell r="D357"/>
          <cell r="E357"/>
          <cell r="F357"/>
          <cell r="G357"/>
          <cell r="H357"/>
          <cell r="I357"/>
          <cell r="J357"/>
          <cell r="K357"/>
          <cell r="L357"/>
          <cell r="M357"/>
          <cell r="N357"/>
          <cell r="O357"/>
          <cell r="P357"/>
          <cell r="Q357">
            <v>0</v>
          </cell>
        </row>
        <row r="358">
          <cell r="B358"/>
          <cell r="C358"/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>
            <v>0</v>
          </cell>
        </row>
        <row r="359">
          <cell r="B359"/>
          <cell r="C359"/>
          <cell r="D359"/>
          <cell r="E359"/>
          <cell r="F359"/>
          <cell r="G359"/>
          <cell r="H359"/>
          <cell r="I359"/>
          <cell r="J359"/>
          <cell r="K359"/>
          <cell r="L359"/>
          <cell r="M359"/>
          <cell r="N359"/>
          <cell r="O359"/>
          <cell r="P359"/>
          <cell r="Q359">
            <v>0</v>
          </cell>
        </row>
        <row r="360">
          <cell r="B360"/>
          <cell r="C360"/>
          <cell r="D360"/>
          <cell r="E360"/>
          <cell r="F360"/>
          <cell r="G360"/>
          <cell r="H360"/>
          <cell r="I360"/>
          <cell r="J360"/>
          <cell r="K360"/>
          <cell r="L360"/>
          <cell r="M360"/>
          <cell r="N360"/>
          <cell r="O360"/>
          <cell r="P360"/>
          <cell r="Q360">
            <v>0</v>
          </cell>
        </row>
        <row r="361">
          <cell r="B361"/>
          <cell r="C361"/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>
            <v>0</v>
          </cell>
        </row>
        <row r="362">
          <cell r="B362"/>
          <cell r="C362"/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>
            <v>0</v>
          </cell>
        </row>
        <row r="363">
          <cell r="B363"/>
          <cell r="C363"/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>
            <v>0</v>
          </cell>
        </row>
        <row r="364">
          <cell r="B364"/>
          <cell r="C364"/>
          <cell r="D364"/>
          <cell r="E364"/>
          <cell r="F364"/>
          <cell r="G364"/>
          <cell r="H364"/>
          <cell r="I364"/>
          <cell r="J364"/>
          <cell r="K364"/>
          <cell r="L364"/>
          <cell r="M364"/>
          <cell r="N364"/>
          <cell r="O364"/>
          <cell r="P364"/>
          <cell r="Q364">
            <v>0</v>
          </cell>
        </row>
        <row r="365">
          <cell r="B365"/>
          <cell r="C365"/>
          <cell r="D365"/>
          <cell r="E365"/>
          <cell r="F365"/>
          <cell r="G365"/>
          <cell r="H365"/>
          <cell r="I365"/>
          <cell r="J365"/>
          <cell r="K365"/>
          <cell r="L365"/>
          <cell r="M365"/>
          <cell r="N365"/>
          <cell r="O365"/>
          <cell r="P365"/>
          <cell r="Q365">
            <v>0</v>
          </cell>
        </row>
        <row r="366">
          <cell r="B366"/>
          <cell r="C366"/>
          <cell r="D366"/>
          <cell r="E366"/>
          <cell r="F366"/>
          <cell r="G366"/>
          <cell r="H366"/>
          <cell r="I366"/>
          <cell r="J366"/>
          <cell r="K366"/>
          <cell r="L366"/>
          <cell r="M366"/>
          <cell r="N366"/>
          <cell r="O366"/>
          <cell r="P366"/>
          <cell r="Q366">
            <v>0</v>
          </cell>
        </row>
        <row r="367">
          <cell r="B367"/>
          <cell r="C367"/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>
            <v>0</v>
          </cell>
        </row>
        <row r="368">
          <cell r="B368"/>
          <cell r="C368"/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>
            <v>0</v>
          </cell>
        </row>
        <row r="369">
          <cell r="B369"/>
          <cell r="C369"/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>
            <v>0</v>
          </cell>
        </row>
        <row r="370">
          <cell r="B370"/>
          <cell r="C370"/>
          <cell r="D370"/>
          <cell r="E370"/>
          <cell r="F370"/>
          <cell r="G370"/>
          <cell r="H370"/>
          <cell r="I370"/>
          <cell r="J370"/>
          <cell r="K370"/>
          <cell r="L370"/>
          <cell r="M370"/>
          <cell r="N370"/>
          <cell r="O370"/>
          <cell r="P370"/>
          <cell r="Q370">
            <v>0</v>
          </cell>
        </row>
        <row r="371">
          <cell r="B371"/>
          <cell r="C371"/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>
            <v>0</v>
          </cell>
        </row>
        <row r="372">
          <cell r="B372"/>
          <cell r="C372"/>
          <cell r="D372"/>
          <cell r="E372"/>
          <cell r="F372"/>
          <cell r="G372"/>
          <cell r="H372"/>
          <cell r="I372"/>
          <cell r="J372"/>
          <cell r="K372"/>
          <cell r="L372"/>
          <cell r="M372"/>
          <cell r="N372"/>
          <cell r="O372"/>
          <cell r="P372"/>
          <cell r="Q372">
            <v>0</v>
          </cell>
        </row>
        <row r="373">
          <cell r="B373"/>
          <cell r="C373"/>
          <cell r="D373"/>
          <cell r="E373"/>
          <cell r="F373"/>
          <cell r="G373"/>
          <cell r="H373"/>
          <cell r="I373"/>
          <cell r="J373"/>
          <cell r="K373"/>
          <cell r="L373"/>
          <cell r="M373"/>
          <cell r="N373"/>
          <cell r="O373"/>
          <cell r="P373"/>
          <cell r="Q373">
            <v>0</v>
          </cell>
        </row>
        <row r="374">
          <cell r="B374"/>
          <cell r="C374"/>
          <cell r="D374"/>
          <cell r="E374"/>
          <cell r="F374"/>
          <cell r="G374"/>
          <cell r="H374"/>
          <cell r="I374"/>
          <cell r="J374"/>
          <cell r="K374"/>
          <cell r="L374"/>
          <cell r="M374"/>
          <cell r="N374"/>
          <cell r="O374"/>
          <cell r="P374"/>
          <cell r="Q374">
            <v>0</v>
          </cell>
        </row>
        <row r="375">
          <cell r="B375"/>
          <cell r="C375"/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>
            <v>0</v>
          </cell>
        </row>
        <row r="376">
          <cell r="B376"/>
          <cell r="C376"/>
          <cell r="D376"/>
          <cell r="E376"/>
          <cell r="F376"/>
          <cell r="G376"/>
          <cell r="H376"/>
          <cell r="I376"/>
          <cell r="J376"/>
          <cell r="K376"/>
          <cell r="L376"/>
          <cell r="M376"/>
          <cell r="N376"/>
          <cell r="O376"/>
          <cell r="P376"/>
          <cell r="Q376">
            <v>0</v>
          </cell>
        </row>
        <row r="377">
          <cell r="B377"/>
          <cell r="C377"/>
          <cell r="D377"/>
          <cell r="E377"/>
          <cell r="F377"/>
          <cell r="G377"/>
          <cell r="H377"/>
          <cell r="I377"/>
          <cell r="J377"/>
          <cell r="K377"/>
          <cell r="L377"/>
          <cell r="M377"/>
          <cell r="N377"/>
          <cell r="O377"/>
          <cell r="P377"/>
          <cell r="Q377">
            <v>0</v>
          </cell>
        </row>
        <row r="378">
          <cell r="B378"/>
          <cell r="C378"/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>
            <v>0</v>
          </cell>
        </row>
        <row r="379">
          <cell r="B379"/>
          <cell r="C379"/>
          <cell r="D379"/>
          <cell r="E379"/>
          <cell r="F379"/>
          <cell r="G379"/>
          <cell r="H379"/>
          <cell r="I379"/>
          <cell r="J379"/>
          <cell r="K379"/>
          <cell r="L379"/>
          <cell r="M379"/>
          <cell r="N379"/>
          <cell r="O379"/>
          <cell r="P379"/>
          <cell r="Q379">
            <v>0</v>
          </cell>
        </row>
        <row r="380">
          <cell r="B380"/>
          <cell r="C380"/>
          <cell r="D380"/>
          <cell r="E380"/>
          <cell r="F380"/>
          <cell r="G380"/>
          <cell r="H380"/>
          <cell r="I380"/>
          <cell r="J380"/>
          <cell r="K380"/>
          <cell r="L380"/>
          <cell r="M380"/>
          <cell r="N380"/>
          <cell r="O380"/>
          <cell r="P380"/>
          <cell r="Q380">
            <v>0</v>
          </cell>
        </row>
        <row r="381">
          <cell r="B381"/>
          <cell r="C381"/>
          <cell r="D381"/>
          <cell r="E381"/>
          <cell r="F381"/>
          <cell r="G381"/>
          <cell r="H381"/>
          <cell r="I381"/>
          <cell r="J381"/>
          <cell r="K381"/>
          <cell r="L381"/>
          <cell r="M381"/>
          <cell r="N381"/>
          <cell r="O381"/>
          <cell r="P381"/>
          <cell r="Q381">
            <v>0</v>
          </cell>
        </row>
        <row r="382">
          <cell r="B382"/>
          <cell r="C382"/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>
            <v>0</v>
          </cell>
        </row>
        <row r="383">
          <cell r="B383"/>
          <cell r="C383"/>
          <cell r="D383"/>
          <cell r="E383"/>
          <cell r="F383"/>
          <cell r="G383"/>
          <cell r="H383"/>
          <cell r="I383"/>
          <cell r="J383"/>
          <cell r="K383"/>
          <cell r="L383"/>
          <cell r="M383"/>
          <cell r="N383"/>
          <cell r="O383"/>
          <cell r="P383"/>
          <cell r="Q383">
            <v>0</v>
          </cell>
        </row>
        <row r="384">
          <cell r="B384"/>
          <cell r="C384"/>
          <cell r="D384"/>
          <cell r="E384"/>
          <cell r="F384"/>
          <cell r="G384"/>
          <cell r="H384"/>
          <cell r="I384"/>
          <cell r="J384"/>
          <cell r="K384"/>
          <cell r="L384"/>
          <cell r="M384"/>
          <cell r="N384"/>
          <cell r="O384"/>
          <cell r="P384"/>
          <cell r="Q384">
            <v>0</v>
          </cell>
        </row>
        <row r="385">
          <cell r="B385"/>
          <cell r="C385"/>
          <cell r="D385"/>
          <cell r="E385"/>
          <cell r="F385"/>
          <cell r="G385"/>
          <cell r="H385"/>
          <cell r="I385"/>
          <cell r="J385"/>
          <cell r="K385"/>
          <cell r="L385"/>
          <cell r="M385"/>
          <cell r="N385"/>
          <cell r="O385"/>
          <cell r="P385"/>
          <cell r="Q385">
            <v>0</v>
          </cell>
        </row>
        <row r="386">
          <cell r="B386"/>
          <cell r="C386"/>
          <cell r="D386"/>
          <cell r="E386"/>
          <cell r="F386"/>
          <cell r="G386"/>
          <cell r="H386"/>
          <cell r="I386"/>
          <cell r="J386"/>
          <cell r="K386"/>
          <cell r="L386"/>
          <cell r="M386"/>
          <cell r="N386"/>
          <cell r="O386"/>
          <cell r="P386"/>
          <cell r="Q386">
            <v>0</v>
          </cell>
        </row>
        <row r="387">
          <cell r="B387"/>
          <cell r="C387"/>
          <cell r="D387"/>
          <cell r="E387"/>
          <cell r="F387"/>
          <cell r="G387"/>
          <cell r="H387"/>
          <cell r="I387"/>
          <cell r="J387"/>
          <cell r="K387"/>
          <cell r="L387"/>
          <cell r="M387"/>
          <cell r="N387"/>
          <cell r="O387"/>
          <cell r="P387"/>
          <cell r="Q387">
            <v>0</v>
          </cell>
        </row>
        <row r="388">
          <cell r="B388"/>
          <cell r="C388"/>
          <cell r="D388"/>
          <cell r="E388"/>
          <cell r="F388"/>
          <cell r="G388"/>
          <cell r="H388"/>
          <cell r="I388"/>
          <cell r="J388"/>
          <cell r="K388"/>
          <cell r="L388"/>
          <cell r="M388"/>
          <cell r="N388"/>
          <cell r="O388"/>
          <cell r="P388"/>
          <cell r="Q388">
            <v>0</v>
          </cell>
        </row>
        <row r="389">
          <cell r="B389"/>
          <cell r="C389"/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>
            <v>0</v>
          </cell>
        </row>
        <row r="390">
          <cell r="B390"/>
          <cell r="C390"/>
          <cell r="D390"/>
          <cell r="E390"/>
          <cell r="F390"/>
          <cell r="G390"/>
          <cell r="H390"/>
          <cell r="I390"/>
          <cell r="J390"/>
          <cell r="K390"/>
          <cell r="L390"/>
          <cell r="M390"/>
          <cell r="N390"/>
          <cell r="O390"/>
          <cell r="P390"/>
          <cell r="Q390">
            <v>0</v>
          </cell>
        </row>
        <row r="391">
          <cell r="B391"/>
          <cell r="C391"/>
          <cell r="D391"/>
          <cell r="E391"/>
          <cell r="F391"/>
          <cell r="G391"/>
          <cell r="H391"/>
          <cell r="I391"/>
          <cell r="J391"/>
          <cell r="K391"/>
          <cell r="L391"/>
          <cell r="M391"/>
          <cell r="N391"/>
          <cell r="O391"/>
          <cell r="P391"/>
          <cell r="Q391">
            <v>0</v>
          </cell>
        </row>
        <row r="392">
          <cell r="B392"/>
          <cell r="C392"/>
          <cell r="D392"/>
          <cell r="E392"/>
          <cell r="F392"/>
          <cell r="G392"/>
          <cell r="H392"/>
          <cell r="I392"/>
          <cell r="J392"/>
          <cell r="K392"/>
          <cell r="L392"/>
          <cell r="M392"/>
          <cell r="N392"/>
          <cell r="O392"/>
          <cell r="P392"/>
          <cell r="Q392">
            <v>0</v>
          </cell>
        </row>
        <row r="393">
          <cell r="B393"/>
          <cell r="C393"/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>
            <v>0</v>
          </cell>
        </row>
        <row r="394">
          <cell r="B394"/>
          <cell r="C394"/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>
            <v>0</v>
          </cell>
        </row>
        <row r="395">
          <cell r="B395"/>
          <cell r="C395"/>
          <cell r="D395"/>
          <cell r="E395"/>
          <cell r="F395"/>
          <cell r="G395"/>
          <cell r="H395"/>
          <cell r="I395"/>
          <cell r="J395"/>
          <cell r="K395"/>
          <cell r="L395"/>
          <cell r="M395"/>
          <cell r="N395"/>
          <cell r="O395"/>
          <cell r="P395"/>
          <cell r="Q395">
            <v>0</v>
          </cell>
        </row>
        <row r="396">
          <cell r="B396"/>
          <cell r="C396"/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>
            <v>0</v>
          </cell>
        </row>
        <row r="397">
          <cell r="B397"/>
          <cell r="C397"/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>
            <v>0</v>
          </cell>
        </row>
        <row r="398">
          <cell r="B398"/>
          <cell r="C398"/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>
            <v>0</v>
          </cell>
        </row>
        <row r="399">
          <cell r="B399"/>
          <cell r="C399"/>
          <cell r="D399"/>
          <cell r="E399"/>
          <cell r="F399"/>
          <cell r="G399"/>
          <cell r="H399"/>
          <cell r="I399"/>
          <cell r="J399"/>
          <cell r="K399"/>
          <cell r="L399"/>
          <cell r="M399"/>
          <cell r="N399"/>
          <cell r="O399"/>
          <cell r="P399"/>
          <cell r="Q399">
            <v>0</v>
          </cell>
        </row>
        <row r="400">
          <cell r="B400"/>
          <cell r="C400"/>
          <cell r="D400"/>
          <cell r="E400"/>
          <cell r="F400"/>
          <cell r="G400"/>
          <cell r="H400"/>
          <cell r="I400"/>
          <cell r="J400"/>
          <cell r="K400"/>
          <cell r="L400"/>
          <cell r="M400"/>
          <cell r="N400"/>
          <cell r="O400"/>
          <cell r="P400"/>
          <cell r="Q400">
            <v>0</v>
          </cell>
        </row>
        <row r="401">
          <cell r="B401"/>
          <cell r="C401"/>
          <cell r="D401"/>
          <cell r="E401"/>
          <cell r="F401"/>
          <cell r="G401"/>
          <cell r="H401"/>
          <cell r="I401"/>
          <cell r="J401"/>
          <cell r="K401"/>
          <cell r="L401"/>
          <cell r="M401"/>
          <cell r="N401"/>
          <cell r="O401"/>
          <cell r="P401"/>
          <cell r="Q401">
            <v>0</v>
          </cell>
        </row>
        <row r="402">
          <cell r="B402"/>
          <cell r="C402"/>
          <cell r="D402"/>
          <cell r="E402"/>
          <cell r="F402"/>
          <cell r="G402"/>
          <cell r="H402"/>
          <cell r="I402"/>
          <cell r="J402"/>
          <cell r="K402"/>
          <cell r="L402"/>
          <cell r="M402"/>
          <cell r="N402"/>
          <cell r="O402"/>
          <cell r="P402"/>
          <cell r="Q402">
            <v>0</v>
          </cell>
        </row>
        <row r="403">
          <cell r="B403"/>
          <cell r="C403"/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>
            <v>0</v>
          </cell>
        </row>
        <row r="404">
          <cell r="B404"/>
          <cell r="C404"/>
          <cell r="D404"/>
          <cell r="E404"/>
          <cell r="F404"/>
          <cell r="G404"/>
          <cell r="H404"/>
          <cell r="I404"/>
          <cell r="J404"/>
          <cell r="K404"/>
          <cell r="L404"/>
          <cell r="M404"/>
          <cell r="N404"/>
          <cell r="O404"/>
          <cell r="P404"/>
          <cell r="Q404">
            <v>0</v>
          </cell>
        </row>
        <row r="405">
          <cell r="B405"/>
          <cell r="C405"/>
          <cell r="D405"/>
          <cell r="E405"/>
          <cell r="F405"/>
          <cell r="G405"/>
          <cell r="H405"/>
          <cell r="I405"/>
          <cell r="J405"/>
          <cell r="K405"/>
          <cell r="L405"/>
          <cell r="M405"/>
          <cell r="N405"/>
          <cell r="O405"/>
          <cell r="P405"/>
          <cell r="Q405">
            <v>0</v>
          </cell>
        </row>
        <row r="406">
          <cell r="B406"/>
          <cell r="C406"/>
          <cell r="D406"/>
          <cell r="E406"/>
          <cell r="F406"/>
          <cell r="G406"/>
          <cell r="H406"/>
          <cell r="I406"/>
          <cell r="J406"/>
          <cell r="K406"/>
          <cell r="L406"/>
          <cell r="M406"/>
          <cell r="N406"/>
          <cell r="O406"/>
          <cell r="P406"/>
          <cell r="Q406">
            <v>0</v>
          </cell>
        </row>
        <row r="407">
          <cell r="B407"/>
        </row>
      </sheetData>
      <sheetData sheetId="16">
        <row r="6">
          <cell r="B6" t="str">
            <v>City Code</v>
          </cell>
          <cell r="C6">
            <v>1</v>
          </cell>
          <cell r="D6">
            <v>2</v>
          </cell>
          <cell r="E6">
            <v>3</v>
          </cell>
          <cell r="F6">
            <v>4</v>
          </cell>
          <cell r="G6">
            <v>5</v>
          </cell>
          <cell r="H6">
            <v>6</v>
          </cell>
          <cell r="I6">
            <v>7</v>
          </cell>
          <cell r="J6">
            <v>8</v>
          </cell>
          <cell r="K6">
            <v>9</v>
          </cell>
          <cell r="L6">
            <v>10</v>
          </cell>
          <cell r="M6">
            <v>11</v>
          </cell>
          <cell r="N6">
            <v>12</v>
          </cell>
          <cell r="O6">
            <v>13</v>
          </cell>
          <cell r="P6">
            <v>14</v>
          </cell>
          <cell r="Q6" t="str">
            <v>QSI</v>
          </cell>
        </row>
        <row r="7">
          <cell r="B7" t="str">
            <v>NYC</v>
          </cell>
          <cell r="C7"/>
          <cell r="D7"/>
          <cell r="E7"/>
          <cell r="F7"/>
          <cell r="G7"/>
          <cell r="H7"/>
          <cell r="I7">
            <v>0.43868185248776109</v>
          </cell>
          <cell r="J7"/>
          <cell r="K7"/>
          <cell r="L7"/>
          <cell r="M7"/>
          <cell r="N7"/>
          <cell r="O7"/>
          <cell r="P7"/>
          <cell r="Q7">
            <v>0.43868185248776109</v>
          </cell>
        </row>
        <row r="8">
          <cell r="B8" t="str">
            <v>YTO</v>
          </cell>
          <cell r="C8"/>
          <cell r="D8"/>
          <cell r="E8"/>
          <cell r="F8"/>
          <cell r="G8"/>
          <cell r="H8"/>
          <cell r="I8">
            <v>0.57459047761640059</v>
          </cell>
          <cell r="J8"/>
          <cell r="K8"/>
          <cell r="L8"/>
          <cell r="M8"/>
          <cell r="N8"/>
          <cell r="O8"/>
          <cell r="P8"/>
          <cell r="Q8">
            <v>0.57459047761640059</v>
          </cell>
        </row>
        <row r="9">
          <cell r="B9" t="str">
            <v>WAS</v>
          </cell>
          <cell r="C9"/>
          <cell r="D9"/>
          <cell r="E9"/>
          <cell r="F9"/>
          <cell r="G9"/>
          <cell r="H9"/>
          <cell r="I9">
            <v>0.50165355158119684</v>
          </cell>
          <cell r="J9"/>
          <cell r="K9"/>
          <cell r="L9"/>
          <cell r="M9"/>
          <cell r="N9"/>
          <cell r="O9"/>
          <cell r="P9"/>
          <cell r="Q9">
            <v>0.50165355158119684</v>
          </cell>
        </row>
        <row r="10">
          <cell r="B10" t="str">
            <v>BOS</v>
          </cell>
          <cell r="C10"/>
          <cell r="D10"/>
          <cell r="E10"/>
          <cell r="F10"/>
          <cell r="G10"/>
          <cell r="H10"/>
          <cell r="I10">
            <v>0.63386930885453918</v>
          </cell>
          <cell r="J10"/>
          <cell r="K10"/>
          <cell r="L10"/>
          <cell r="M10"/>
          <cell r="N10"/>
          <cell r="O10"/>
          <cell r="P10"/>
          <cell r="Q10">
            <v>0.63386930885453918</v>
          </cell>
        </row>
        <row r="11">
          <cell r="B11" t="str">
            <v>MIA</v>
          </cell>
          <cell r="C11"/>
          <cell r="D11"/>
          <cell r="E11"/>
          <cell r="F11"/>
          <cell r="G11"/>
          <cell r="H11"/>
          <cell r="I11">
            <v>0.53168510075609743</v>
          </cell>
          <cell r="J11"/>
          <cell r="K11"/>
          <cell r="L11"/>
          <cell r="M11"/>
          <cell r="N11"/>
          <cell r="O11"/>
          <cell r="P11"/>
          <cell r="Q11">
            <v>0.53168510075609743</v>
          </cell>
        </row>
        <row r="12">
          <cell r="B12" t="str">
            <v>ORL</v>
          </cell>
          <cell r="C12"/>
          <cell r="D12"/>
          <cell r="E12"/>
          <cell r="F12"/>
          <cell r="G12"/>
          <cell r="H12"/>
          <cell r="I12">
            <v>0.10914555703331948</v>
          </cell>
          <cell r="J12"/>
          <cell r="K12"/>
          <cell r="L12"/>
          <cell r="M12"/>
          <cell r="N12"/>
          <cell r="O12"/>
          <cell r="P12"/>
          <cell r="Q12">
            <v>0.10914555703331948</v>
          </cell>
        </row>
        <row r="13">
          <cell r="B13" t="str">
            <v>YMQ</v>
          </cell>
          <cell r="C13"/>
          <cell r="D13"/>
          <cell r="E13"/>
          <cell r="F13"/>
          <cell r="G13"/>
          <cell r="H13"/>
          <cell r="I13">
            <v>0.3576370062045553</v>
          </cell>
          <cell r="J13"/>
          <cell r="K13"/>
          <cell r="L13"/>
          <cell r="M13"/>
          <cell r="N13"/>
          <cell r="O13"/>
          <cell r="P13"/>
          <cell r="Q13">
            <v>0.3576370062045553</v>
          </cell>
        </row>
        <row r="14">
          <cell r="B14" t="str">
            <v>ATL</v>
          </cell>
          <cell r="C14"/>
          <cell r="D14"/>
          <cell r="E14"/>
          <cell r="F14"/>
          <cell r="G14"/>
          <cell r="H14"/>
          <cell r="I14">
            <v>0.32907116955709537</v>
          </cell>
          <cell r="J14"/>
          <cell r="K14"/>
          <cell r="L14"/>
          <cell r="M14"/>
          <cell r="N14"/>
          <cell r="O14"/>
          <cell r="P14"/>
          <cell r="Q14">
            <v>0.32907116955709537</v>
          </cell>
        </row>
        <row r="15">
          <cell r="B15" t="str">
            <v>PHL</v>
          </cell>
          <cell r="C15"/>
          <cell r="D15"/>
          <cell r="E15"/>
          <cell r="F15"/>
          <cell r="G15"/>
          <cell r="H15"/>
          <cell r="I15">
            <v>0.34474393624779476</v>
          </cell>
          <cell r="J15"/>
          <cell r="K15"/>
          <cell r="L15"/>
          <cell r="M15"/>
          <cell r="N15"/>
          <cell r="O15"/>
          <cell r="P15"/>
          <cell r="Q15">
            <v>0.34474393624779476</v>
          </cell>
        </row>
        <row r="16">
          <cell r="B16" t="str">
            <v>DTT</v>
          </cell>
          <cell r="C16"/>
          <cell r="D16"/>
          <cell r="E16"/>
          <cell r="F16"/>
          <cell r="G16"/>
          <cell r="H16"/>
          <cell r="I16">
            <v>0.8605655148111635</v>
          </cell>
          <cell r="J16"/>
          <cell r="K16"/>
          <cell r="L16"/>
          <cell r="M16"/>
          <cell r="N16"/>
          <cell r="O16"/>
          <cell r="P16"/>
          <cell r="Q16">
            <v>0.8605655148111635</v>
          </cell>
        </row>
        <row r="17">
          <cell r="B17" t="str">
            <v>YOW</v>
          </cell>
          <cell r="C17"/>
          <cell r="D17"/>
          <cell r="E17"/>
          <cell r="F17"/>
          <cell r="G17"/>
          <cell r="H17"/>
          <cell r="I17">
            <v>0.97163975345291953</v>
          </cell>
          <cell r="J17"/>
          <cell r="K17"/>
          <cell r="L17"/>
          <cell r="M17"/>
          <cell r="N17"/>
          <cell r="O17"/>
          <cell r="P17"/>
          <cell r="Q17">
            <v>0.97163975345291953</v>
          </cell>
        </row>
        <row r="18">
          <cell r="B18" t="str">
            <v>CLT</v>
          </cell>
          <cell r="C18"/>
          <cell r="D18"/>
          <cell r="E18"/>
          <cell r="F18"/>
          <cell r="G18"/>
          <cell r="H18"/>
          <cell r="I18">
            <v>0.55148296410488484</v>
          </cell>
          <cell r="J18"/>
          <cell r="K18"/>
          <cell r="L18"/>
          <cell r="M18"/>
          <cell r="N18"/>
          <cell r="O18"/>
          <cell r="P18"/>
          <cell r="Q18">
            <v>0.55148296410488484</v>
          </cell>
        </row>
        <row r="19">
          <cell r="B19" t="str">
            <v>BWI</v>
          </cell>
          <cell r="C19"/>
          <cell r="D19"/>
          <cell r="E19"/>
          <cell r="F19"/>
          <cell r="G19"/>
          <cell r="H19"/>
          <cell r="I19">
            <v>0.29112860922246764</v>
          </cell>
          <cell r="J19"/>
          <cell r="K19"/>
          <cell r="L19"/>
          <cell r="M19"/>
          <cell r="N19"/>
          <cell r="O19"/>
          <cell r="P19"/>
          <cell r="Q19">
            <v>0.29112860922246764</v>
          </cell>
        </row>
        <row r="20">
          <cell r="B20" t="str">
            <v>TPA</v>
          </cell>
          <cell r="C20"/>
          <cell r="D20"/>
          <cell r="E20"/>
          <cell r="F20"/>
          <cell r="G20"/>
          <cell r="H20"/>
          <cell r="I20">
            <v>0.95093990499739034</v>
          </cell>
          <cell r="J20"/>
          <cell r="K20"/>
          <cell r="L20"/>
          <cell r="M20"/>
          <cell r="N20"/>
          <cell r="O20"/>
          <cell r="P20"/>
          <cell r="Q20">
            <v>0.95093990499739034</v>
          </cell>
        </row>
        <row r="21">
          <cell r="B21" t="str">
            <v>IND</v>
          </cell>
          <cell r="C21"/>
          <cell r="D21"/>
          <cell r="E21"/>
          <cell r="F21"/>
          <cell r="G21"/>
          <cell r="H21"/>
          <cell r="I21">
            <v>0.98627402717236323</v>
          </cell>
          <cell r="J21"/>
          <cell r="K21"/>
          <cell r="L21"/>
          <cell r="M21"/>
          <cell r="N21"/>
          <cell r="O21"/>
          <cell r="P21"/>
          <cell r="Q21">
            <v>0.98627402717236323</v>
          </cell>
        </row>
        <row r="22">
          <cell r="B22" t="str">
            <v>RDU</v>
          </cell>
          <cell r="C22"/>
          <cell r="D22"/>
          <cell r="E22"/>
          <cell r="F22"/>
          <cell r="G22"/>
          <cell r="H22"/>
          <cell r="I22">
            <v>0.98865145550924893</v>
          </cell>
          <cell r="J22"/>
          <cell r="K22"/>
          <cell r="L22"/>
          <cell r="M22"/>
          <cell r="N22"/>
          <cell r="O22"/>
          <cell r="P22"/>
          <cell r="Q22">
            <v>0.98865145550924893</v>
          </cell>
        </row>
        <row r="23">
          <cell r="B23" t="str">
            <v>PIT</v>
          </cell>
          <cell r="C23"/>
          <cell r="D23"/>
          <cell r="E23"/>
          <cell r="F23"/>
          <cell r="G23"/>
          <cell r="H23"/>
          <cell r="I23">
            <v>0.97072042578161033</v>
          </cell>
          <cell r="J23"/>
          <cell r="K23"/>
          <cell r="L23"/>
          <cell r="M23"/>
          <cell r="N23"/>
          <cell r="O23"/>
          <cell r="P23"/>
          <cell r="Q23">
            <v>0.97072042578161033</v>
          </cell>
        </row>
        <row r="24">
          <cell r="B24" t="str">
            <v>CLE</v>
          </cell>
          <cell r="C24"/>
          <cell r="D24"/>
          <cell r="E24"/>
          <cell r="F24"/>
          <cell r="G24"/>
          <cell r="H24"/>
          <cell r="I24">
            <v>0.84111988193325082</v>
          </cell>
          <cell r="J24"/>
          <cell r="K24"/>
          <cell r="L24"/>
          <cell r="M24"/>
          <cell r="N24"/>
          <cell r="O24"/>
          <cell r="P24"/>
          <cell r="Q24">
            <v>0.84111988193325082</v>
          </cell>
        </row>
        <row r="25">
          <cell r="B25" t="str">
            <v>FLL</v>
          </cell>
          <cell r="C25"/>
          <cell r="D25"/>
          <cell r="E25"/>
          <cell r="F25"/>
          <cell r="G25"/>
          <cell r="H25"/>
          <cell r="I25">
            <v>0.52005981530863254</v>
          </cell>
          <cell r="J25"/>
          <cell r="K25"/>
          <cell r="L25"/>
          <cell r="M25"/>
          <cell r="N25"/>
          <cell r="O25"/>
          <cell r="P25"/>
          <cell r="Q25">
            <v>0.52005981530863254</v>
          </cell>
        </row>
        <row r="26">
          <cell r="B26" t="str">
            <v>CMH</v>
          </cell>
          <cell r="C26"/>
          <cell r="D26"/>
          <cell r="E26"/>
          <cell r="F26"/>
          <cell r="G26"/>
          <cell r="H26"/>
          <cell r="I26">
            <v>0.98612625952275001</v>
          </cell>
          <cell r="J26"/>
          <cell r="K26"/>
          <cell r="L26"/>
          <cell r="M26"/>
          <cell r="N26"/>
          <cell r="O26"/>
          <cell r="P26"/>
          <cell r="Q26">
            <v>0.98612625952275001</v>
          </cell>
        </row>
        <row r="27">
          <cell r="B27" t="str">
            <v>YHZ</v>
          </cell>
          <cell r="C27"/>
          <cell r="D27"/>
          <cell r="E27"/>
          <cell r="F27"/>
          <cell r="G27"/>
          <cell r="H27"/>
          <cell r="I27">
            <v>1</v>
          </cell>
          <cell r="J27"/>
          <cell r="K27"/>
          <cell r="L27"/>
          <cell r="M27"/>
          <cell r="N27"/>
          <cell r="O27"/>
          <cell r="P27"/>
          <cell r="Q27">
            <v>1</v>
          </cell>
        </row>
        <row r="28">
          <cell r="B28" t="str">
            <v>CVG</v>
          </cell>
          <cell r="C28"/>
          <cell r="D28"/>
          <cell r="E28"/>
          <cell r="F28"/>
          <cell r="G28"/>
          <cell r="H28"/>
          <cell r="I28">
            <v>0.95638390293511899</v>
          </cell>
          <cell r="J28"/>
          <cell r="K28"/>
          <cell r="L28"/>
          <cell r="M28"/>
          <cell r="N28"/>
          <cell r="O28"/>
          <cell r="P28"/>
          <cell r="Q28">
            <v>0.95638390293511899</v>
          </cell>
        </row>
        <row r="29">
          <cell r="B29" t="str">
            <v>GRR</v>
          </cell>
          <cell r="C29"/>
          <cell r="D29"/>
          <cell r="E29"/>
          <cell r="F29"/>
          <cell r="G29"/>
          <cell r="H29"/>
          <cell r="I29">
            <v>1</v>
          </cell>
          <cell r="J29"/>
          <cell r="K29"/>
          <cell r="L29"/>
          <cell r="M29"/>
          <cell r="N29"/>
          <cell r="O29"/>
          <cell r="P29"/>
          <cell r="Q29">
            <v>1</v>
          </cell>
        </row>
        <row r="30">
          <cell r="B30" t="str">
            <v>JAX</v>
          </cell>
          <cell r="C30"/>
          <cell r="D30"/>
          <cell r="E30"/>
          <cell r="F30"/>
          <cell r="G30"/>
          <cell r="H30"/>
          <cell r="I30">
            <v>1</v>
          </cell>
          <cell r="J30"/>
          <cell r="K30"/>
          <cell r="L30"/>
          <cell r="M30"/>
          <cell r="N30"/>
          <cell r="O30"/>
          <cell r="P30"/>
          <cell r="Q30">
            <v>1</v>
          </cell>
        </row>
        <row r="31">
          <cell r="B31" t="str">
            <v>MKE</v>
          </cell>
          <cell r="C31"/>
          <cell r="D31"/>
          <cell r="E31"/>
          <cell r="F31"/>
          <cell r="G31"/>
          <cell r="H31"/>
          <cell r="I31">
            <v>0.88485193030210008</v>
          </cell>
          <cell r="J31"/>
          <cell r="K31"/>
          <cell r="L31"/>
          <cell r="M31"/>
          <cell r="N31"/>
          <cell r="O31"/>
          <cell r="P31"/>
          <cell r="Q31">
            <v>0.88485193030210008</v>
          </cell>
        </row>
        <row r="32">
          <cell r="B32" t="str">
            <v>BUF</v>
          </cell>
          <cell r="C32"/>
          <cell r="D32"/>
          <cell r="E32"/>
          <cell r="F32"/>
          <cell r="G32"/>
          <cell r="H32"/>
          <cell r="I32">
            <v>1</v>
          </cell>
          <cell r="J32"/>
          <cell r="K32"/>
          <cell r="L32"/>
          <cell r="M32"/>
          <cell r="N32"/>
          <cell r="O32"/>
          <cell r="P32"/>
          <cell r="Q32">
            <v>1</v>
          </cell>
        </row>
        <row r="33">
          <cell r="B33" t="str">
            <v>HFD</v>
          </cell>
          <cell r="C33"/>
          <cell r="D33"/>
          <cell r="E33"/>
          <cell r="F33"/>
          <cell r="G33"/>
          <cell r="H33"/>
          <cell r="I33">
            <v>1</v>
          </cell>
          <cell r="J33"/>
          <cell r="K33"/>
          <cell r="L33"/>
          <cell r="M33"/>
          <cell r="N33"/>
          <cell r="O33"/>
          <cell r="P33"/>
          <cell r="Q33">
            <v>1</v>
          </cell>
        </row>
        <row r="34">
          <cell r="B34" t="str">
            <v>MSN</v>
          </cell>
          <cell r="C34"/>
          <cell r="D34"/>
          <cell r="E34"/>
          <cell r="F34"/>
          <cell r="G34"/>
          <cell r="H34"/>
          <cell r="I34">
            <v>0.99999999999999989</v>
          </cell>
          <cell r="J34"/>
          <cell r="K34"/>
          <cell r="L34"/>
          <cell r="M34"/>
          <cell r="N34"/>
          <cell r="O34"/>
          <cell r="P34"/>
          <cell r="Q34">
            <v>0.99999999999999989</v>
          </cell>
        </row>
        <row r="35">
          <cell r="B35" t="str">
            <v>YQB</v>
          </cell>
          <cell r="C35"/>
          <cell r="D35"/>
          <cell r="E35"/>
          <cell r="F35"/>
          <cell r="G35"/>
          <cell r="H35"/>
          <cell r="I35">
            <v>1</v>
          </cell>
          <cell r="J35"/>
          <cell r="K35"/>
          <cell r="L35"/>
          <cell r="M35"/>
          <cell r="N35"/>
          <cell r="O35"/>
          <cell r="P35"/>
          <cell r="Q35">
            <v>1</v>
          </cell>
        </row>
        <row r="36">
          <cell r="B36" t="str">
            <v>PVD</v>
          </cell>
          <cell r="C36"/>
          <cell r="D36"/>
          <cell r="E36"/>
          <cell r="F36"/>
          <cell r="G36"/>
          <cell r="H36"/>
          <cell r="I36">
            <v>1</v>
          </cell>
          <cell r="J36"/>
          <cell r="K36"/>
          <cell r="L36"/>
          <cell r="M36"/>
          <cell r="N36"/>
          <cell r="O36"/>
          <cell r="P36"/>
          <cell r="Q36">
            <v>1</v>
          </cell>
        </row>
        <row r="37">
          <cell r="B37" t="str">
            <v>SYR</v>
          </cell>
          <cell r="C37"/>
          <cell r="D37"/>
          <cell r="E37"/>
          <cell r="F37"/>
          <cell r="G37"/>
          <cell r="H37"/>
          <cell r="I37">
            <v>1</v>
          </cell>
          <cell r="J37"/>
          <cell r="K37"/>
          <cell r="L37"/>
          <cell r="M37"/>
          <cell r="N37"/>
          <cell r="O37"/>
          <cell r="P37"/>
          <cell r="Q37">
            <v>1</v>
          </cell>
        </row>
        <row r="38">
          <cell r="B38" t="str">
            <v>FMY</v>
          </cell>
          <cell r="C38"/>
          <cell r="D38"/>
          <cell r="E38"/>
          <cell r="F38"/>
          <cell r="G38"/>
          <cell r="H38"/>
          <cell r="I38">
            <v>1</v>
          </cell>
          <cell r="J38"/>
          <cell r="K38"/>
          <cell r="L38"/>
          <cell r="M38"/>
          <cell r="N38"/>
          <cell r="O38"/>
          <cell r="P38"/>
          <cell r="Q38">
            <v>1</v>
          </cell>
        </row>
        <row r="39">
          <cell r="B39" t="str">
            <v>ROC</v>
          </cell>
          <cell r="C39"/>
          <cell r="D39"/>
          <cell r="E39"/>
          <cell r="F39"/>
          <cell r="G39"/>
          <cell r="H39"/>
          <cell r="I39">
            <v>1</v>
          </cell>
          <cell r="J39"/>
          <cell r="K39"/>
          <cell r="L39"/>
          <cell r="M39"/>
          <cell r="N39"/>
          <cell r="O39"/>
          <cell r="P39"/>
          <cell r="Q39">
            <v>1</v>
          </cell>
        </row>
        <row r="40">
          <cell r="B40" t="str">
            <v>DAY</v>
          </cell>
          <cell r="C40"/>
          <cell r="D40"/>
          <cell r="E40"/>
          <cell r="F40"/>
          <cell r="G40"/>
          <cell r="H40"/>
          <cell r="I40">
            <v>1</v>
          </cell>
          <cell r="J40"/>
          <cell r="K40"/>
          <cell r="L40"/>
          <cell r="M40"/>
          <cell r="N40"/>
          <cell r="O40"/>
          <cell r="P40"/>
          <cell r="Q40">
            <v>1</v>
          </cell>
        </row>
        <row r="41">
          <cell r="B41" t="str">
            <v>PBI</v>
          </cell>
          <cell r="C41"/>
          <cell r="D41"/>
          <cell r="E41"/>
          <cell r="F41"/>
          <cell r="G41"/>
          <cell r="H41"/>
          <cell r="I41">
            <v>0.5</v>
          </cell>
          <cell r="J41"/>
          <cell r="K41"/>
          <cell r="L41"/>
          <cell r="M41"/>
          <cell r="N41"/>
          <cell r="O41"/>
          <cell r="P41"/>
          <cell r="Q41">
            <v>0.5</v>
          </cell>
        </row>
        <row r="42">
          <cell r="B42" t="str">
            <v>ORF</v>
          </cell>
          <cell r="C42"/>
          <cell r="D42"/>
          <cell r="E42"/>
          <cell r="F42"/>
          <cell r="G42"/>
          <cell r="H42"/>
          <cell r="I42">
            <v>1</v>
          </cell>
          <cell r="J42"/>
          <cell r="K42"/>
          <cell r="L42"/>
          <cell r="M42"/>
          <cell r="N42"/>
          <cell r="O42"/>
          <cell r="P42"/>
          <cell r="Q42">
            <v>1</v>
          </cell>
        </row>
        <row r="43">
          <cell r="B43" t="str">
            <v>RIC</v>
          </cell>
          <cell r="C43"/>
          <cell r="D43"/>
          <cell r="E43"/>
          <cell r="F43"/>
          <cell r="G43"/>
          <cell r="H43"/>
          <cell r="I43">
            <v>1</v>
          </cell>
          <cell r="J43"/>
          <cell r="K43"/>
          <cell r="L43"/>
          <cell r="M43"/>
          <cell r="N43"/>
          <cell r="O43"/>
          <cell r="P43"/>
          <cell r="Q43">
            <v>1</v>
          </cell>
        </row>
        <row r="44">
          <cell r="B44" t="str">
            <v>HAR</v>
          </cell>
          <cell r="C44"/>
          <cell r="D44"/>
          <cell r="E44"/>
          <cell r="F44"/>
          <cell r="G44"/>
          <cell r="H44"/>
          <cell r="I44">
            <v>1</v>
          </cell>
          <cell r="J44"/>
          <cell r="K44"/>
          <cell r="L44"/>
          <cell r="M44"/>
          <cell r="N44"/>
          <cell r="O44"/>
          <cell r="P44"/>
          <cell r="Q44">
            <v>1</v>
          </cell>
        </row>
        <row r="45">
          <cell r="B45" t="str">
            <v>ALB</v>
          </cell>
          <cell r="C45"/>
          <cell r="D45"/>
          <cell r="E45"/>
          <cell r="F45"/>
          <cell r="G45"/>
          <cell r="H45"/>
          <cell r="I45">
            <v>1</v>
          </cell>
          <cell r="J45"/>
          <cell r="K45"/>
          <cell r="L45"/>
          <cell r="M45"/>
          <cell r="N45"/>
          <cell r="O45"/>
          <cell r="P45"/>
          <cell r="Q45">
            <v>1</v>
          </cell>
        </row>
        <row r="46">
          <cell r="B46" t="str">
            <v>SAV</v>
          </cell>
          <cell r="C46"/>
          <cell r="D46"/>
          <cell r="E46"/>
          <cell r="F46"/>
          <cell r="G46"/>
          <cell r="H46"/>
          <cell r="I46">
            <v>1</v>
          </cell>
          <cell r="J46"/>
          <cell r="K46"/>
          <cell r="L46"/>
          <cell r="M46"/>
          <cell r="N46"/>
          <cell r="O46"/>
          <cell r="P46"/>
          <cell r="Q46">
            <v>1</v>
          </cell>
        </row>
        <row r="47">
          <cell r="B47" t="str">
            <v>PWM</v>
          </cell>
          <cell r="C47"/>
          <cell r="D47"/>
          <cell r="E47"/>
          <cell r="F47"/>
          <cell r="G47"/>
          <cell r="H47"/>
          <cell r="I47">
            <v>1</v>
          </cell>
          <cell r="J47"/>
          <cell r="K47"/>
          <cell r="L47"/>
          <cell r="M47"/>
          <cell r="N47"/>
          <cell r="O47"/>
          <cell r="P47"/>
          <cell r="Q47">
            <v>1</v>
          </cell>
        </row>
        <row r="48">
          <cell r="B48" t="str">
            <v>MLI</v>
          </cell>
          <cell r="C48"/>
          <cell r="D48"/>
          <cell r="E48"/>
          <cell r="F48"/>
          <cell r="G48"/>
          <cell r="H48"/>
          <cell r="I48">
            <v>0.99999999999999989</v>
          </cell>
          <cell r="J48"/>
          <cell r="K48"/>
          <cell r="L48"/>
          <cell r="M48"/>
          <cell r="N48"/>
          <cell r="O48"/>
          <cell r="P48"/>
          <cell r="Q48">
            <v>0.99999999999999989</v>
          </cell>
        </row>
        <row r="49">
          <cell r="B49" t="str">
            <v>CHS</v>
          </cell>
          <cell r="C49"/>
          <cell r="D49"/>
          <cell r="E49"/>
          <cell r="F49"/>
          <cell r="G49"/>
          <cell r="H49"/>
          <cell r="I49">
            <v>1</v>
          </cell>
          <cell r="J49"/>
          <cell r="K49"/>
          <cell r="L49"/>
          <cell r="M49"/>
          <cell r="N49"/>
          <cell r="O49"/>
          <cell r="P49"/>
          <cell r="Q49">
            <v>1</v>
          </cell>
        </row>
        <row r="50">
          <cell r="B50" t="str">
            <v>BTV</v>
          </cell>
          <cell r="C50"/>
          <cell r="D50"/>
          <cell r="E50"/>
          <cell r="F50"/>
          <cell r="G50"/>
          <cell r="H50"/>
          <cell r="I50">
            <v>1</v>
          </cell>
          <cell r="J50"/>
          <cell r="K50"/>
          <cell r="L50"/>
          <cell r="M50"/>
          <cell r="N50"/>
          <cell r="O50"/>
          <cell r="P50"/>
          <cell r="Q50">
            <v>1</v>
          </cell>
        </row>
        <row r="51">
          <cell r="B51" t="str">
            <v>GSP</v>
          </cell>
          <cell r="C51"/>
          <cell r="D51"/>
          <cell r="E51"/>
          <cell r="F51"/>
          <cell r="G51"/>
          <cell r="H51"/>
          <cell r="I51">
            <v>1</v>
          </cell>
          <cell r="J51"/>
          <cell r="K51"/>
          <cell r="L51"/>
          <cell r="M51"/>
          <cell r="N51"/>
          <cell r="O51"/>
          <cell r="P51"/>
          <cell r="Q51">
            <v>1</v>
          </cell>
        </row>
        <row r="52">
          <cell r="B52" t="str">
            <v>YXU</v>
          </cell>
          <cell r="C52"/>
          <cell r="D52"/>
          <cell r="E52"/>
          <cell r="F52"/>
          <cell r="G52"/>
          <cell r="H52"/>
          <cell r="I52">
            <v>1</v>
          </cell>
          <cell r="J52"/>
          <cell r="K52"/>
          <cell r="L52"/>
          <cell r="M52"/>
          <cell r="N52"/>
          <cell r="O52"/>
          <cell r="P52"/>
          <cell r="Q52">
            <v>1</v>
          </cell>
        </row>
        <row r="53">
          <cell r="B53" t="str">
            <v>CAE</v>
          </cell>
          <cell r="C53"/>
          <cell r="D53"/>
          <cell r="E53"/>
          <cell r="F53"/>
          <cell r="G53"/>
          <cell r="H53"/>
          <cell r="I53">
            <v>1</v>
          </cell>
          <cell r="J53"/>
          <cell r="K53"/>
          <cell r="L53"/>
          <cell r="M53"/>
          <cell r="N53"/>
          <cell r="O53"/>
          <cell r="P53"/>
          <cell r="Q53">
            <v>1</v>
          </cell>
        </row>
        <row r="54">
          <cell r="B54" t="str">
            <v>GSO</v>
          </cell>
          <cell r="C54"/>
          <cell r="D54"/>
          <cell r="E54"/>
          <cell r="F54"/>
          <cell r="G54"/>
          <cell r="H54"/>
          <cell r="I54">
            <v>1</v>
          </cell>
          <cell r="J54"/>
          <cell r="K54"/>
          <cell r="L54"/>
          <cell r="M54"/>
          <cell r="N54"/>
          <cell r="O54"/>
          <cell r="P54"/>
          <cell r="Q54">
            <v>1</v>
          </cell>
        </row>
        <row r="55">
          <cell r="B55" t="str">
            <v>AVL</v>
          </cell>
          <cell r="C55"/>
          <cell r="D55"/>
          <cell r="E55"/>
          <cell r="F55"/>
          <cell r="G55"/>
          <cell r="H55"/>
          <cell r="I55">
            <v>1</v>
          </cell>
          <cell r="J55"/>
          <cell r="K55"/>
          <cell r="L55"/>
          <cell r="M55"/>
          <cell r="N55"/>
          <cell r="O55"/>
          <cell r="P55"/>
          <cell r="Q55">
            <v>1</v>
          </cell>
        </row>
        <row r="56">
          <cell r="B56" t="str">
            <v>GRB</v>
          </cell>
          <cell r="C56"/>
          <cell r="D56"/>
          <cell r="E56"/>
          <cell r="F56"/>
          <cell r="G56"/>
          <cell r="H56"/>
          <cell r="I56">
            <v>1</v>
          </cell>
          <cell r="J56"/>
          <cell r="K56"/>
          <cell r="L56"/>
          <cell r="M56"/>
          <cell r="N56"/>
          <cell r="O56"/>
          <cell r="P56"/>
          <cell r="Q56">
            <v>1</v>
          </cell>
        </row>
        <row r="57">
          <cell r="B57" t="str">
            <v>PNS</v>
          </cell>
          <cell r="C57"/>
          <cell r="D57"/>
          <cell r="E57"/>
          <cell r="F57"/>
          <cell r="G57"/>
          <cell r="H57"/>
          <cell r="I57">
            <v>0.5</v>
          </cell>
          <cell r="J57"/>
          <cell r="K57"/>
          <cell r="L57"/>
          <cell r="M57"/>
          <cell r="N57"/>
          <cell r="O57"/>
          <cell r="P57"/>
          <cell r="Q57">
            <v>0.5</v>
          </cell>
        </row>
        <row r="58">
          <cell r="B58" t="str">
            <v>ATW</v>
          </cell>
          <cell r="C58"/>
          <cell r="D58"/>
          <cell r="E58"/>
          <cell r="F58"/>
          <cell r="G58"/>
          <cell r="H58"/>
          <cell r="I58">
            <v>1</v>
          </cell>
          <cell r="J58"/>
          <cell r="K58"/>
          <cell r="L58"/>
          <cell r="M58"/>
          <cell r="N58"/>
          <cell r="O58"/>
          <cell r="P58"/>
          <cell r="Q58">
            <v>1</v>
          </cell>
        </row>
        <row r="59">
          <cell r="B59" t="str">
            <v>PIA</v>
          </cell>
          <cell r="C59"/>
          <cell r="D59"/>
          <cell r="E59"/>
          <cell r="F59"/>
          <cell r="G59"/>
          <cell r="H59"/>
          <cell r="I59">
            <v>1</v>
          </cell>
          <cell r="J59"/>
          <cell r="K59"/>
          <cell r="L59"/>
          <cell r="M59"/>
          <cell r="N59"/>
          <cell r="O59"/>
          <cell r="P59"/>
          <cell r="Q59">
            <v>1</v>
          </cell>
        </row>
        <row r="60">
          <cell r="B60" t="str">
            <v>TVC</v>
          </cell>
          <cell r="C60"/>
          <cell r="D60"/>
          <cell r="E60"/>
          <cell r="F60"/>
          <cell r="G60"/>
          <cell r="H60"/>
          <cell r="I60">
            <v>1</v>
          </cell>
          <cell r="J60"/>
          <cell r="K60"/>
          <cell r="L60"/>
          <cell r="M60"/>
          <cell r="N60"/>
          <cell r="O60"/>
          <cell r="P60"/>
          <cell r="Q60">
            <v>1</v>
          </cell>
        </row>
        <row r="61">
          <cell r="B61" t="str">
            <v>MHT</v>
          </cell>
          <cell r="C61"/>
          <cell r="D61"/>
          <cell r="E61"/>
          <cell r="F61"/>
          <cell r="G61"/>
          <cell r="H61"/>
          <cell r="I61">
            <v>1</v>
          </cell>
          <cell r="J61"/>
          <cell r="K61"/>
          <cell r="L61"/>
          <cell r="M61"/>
          <cell r="N61"/>
          <cell r="O61"/>
          <cell r="P61"/>
          <cell r="Q61">
            <v>1</v>
          </cell>
        </row>
        <row r="62">
          <cell r="B62" t="str">
            <v>ROA</v>
          </cell>
          <cell r="C62"/>
          <cell r="D62"/>
          <cell r="E62"/>
          <cell r="F62"/>
          <cell r="G62"/>
          <cell r="H62"/>
          <cell r="I62">
            <v>1</v>
          </cell>
          <cell r="J62"/>
          <cell r="K62"/>
          <cell r="L62"/>
          <cell r="M62"/>
          <cell r="N62"/>
          <cell r="O62"/>
          <cell r="P62"/>
          <cell r="Q62">
            <v>1</v>
          </cell>
        </row>
        <row r="63">
          <cell r="B63" t="str">
            <v>CAK</v>
          </cell>
          <cell r="C63"/>
          <cell r="D63"/>
          <cell r="E63"/>
          <cell r="F63"/>
          <cell r="G63"/>
          <cell r="H63"/>
          <cell r="I63">
            <v>1</v>
          </cell>
          <cell r="J63"/>
          <cell r="K63"/>
          <cell r="L63"/>
          <cell r="M63"/>
          <cell r="N63"/>
          <cell r="O63"/>
          <cell r="P63"/>
          <cell r="Q63">
            <v>1</v>
          </cell>
        </row>
        <row r="64">
          <cell r="B64" t="str">
            <v>LSE</v>
          </cell>
          <cell r="C64"/>
          <cell r="D64"/>
          <cell r="E64"/>
          <cell r="F64"/>
          <cell r="G64"/>
          <cell r="H64"/>
          <cell r="I64">
            <v>1</v>
          </cell>
          <cell r="J64"/>
          <cell r="K64"/>
          <cell r="L64"/>
          <cell r="M64"/>
          <cell r="N64"/>
          <cell r="O64"/>
          <cell r="P64"/>
          <cell r="Q64">
            <v>1</v>
          </cell>
        </row>
        <row r="65">
          <cell r="B65" t="str">
            <v>MYR</v>
          </cell>
          <cell r="C65"/>
          <cell r="D65"/>
          <cell r="E65"/>
          <cell r="F65"/>
          <cell r="G65"/>
          <cell r="H65"/>
          <cell r="I65">
            <v>0.5</v>
          </cell>
          <cell r="J65"/>
          <cell r="K65"/>
          <cell r="L65"/>
          <cell r="M65"/>
          <cell r="N65"/>
          <cell r="O65"/>
          <cell r="P65"/>
          <cell r="Q65">
            <v>0.5</v>
          </cell>
        </row>
        <row r="66">
          <cell r="B66" t="str">
            <v>EVV</v>
          </cell>
          <cell r="C66"/>
          <cell r="D66"/>
          <cell r="E66"/>
          <cell r="F66"/>
          <cell r="G66"/>
          <cell r="H66"/>
          <cell r="I66">
            <v>1</v>
          </cell>
          <cell r="J66"/>
          <cell r="K66"/>
          <cell r="L66"/>
          <cell r="M66"/>
          <cell r="N66"/>
          <cell r="O66"/>
          <cell r="P66"/>
          <cell r="Q66">
            <v>1</v>
          </cell>
        </row>
        <row r="67">
          <cell r="B67" t="str">
            <v>AZO</v>
          </cell>
          <cell r="C67"/>
          <cell r="D67"/>
          <cell r="E67"/>
          <cell r="F67"/>
          <cell r="G67"/>
          <cell r="H67"/>
          <cell r="I67">
            <v>1</v>
          </cell>
          <cell r="J67"/>
          <cell r="K67"/>
          <cell r="L67"/>
          <cell r="M67"/>
          <cell r="N67"/>
          <cell r="O67"/>
          <cell r="P67"/>
          <cell r="Q67">
            <v>1</v>
          </cell>
        </row>
        <row r="68">
          <cell r="B68" t="str">
            <v>AUW</v>
          </cell>
          <cell r="C68"/>
          <cell r="D68"/>
          <cell r="E68"/>
          <cell r="F68"/>
          <cell r="G68"/>
          <cell r="H68"/>
          <cell r="I68">
            <v>1</v>
          </cell>
          <cell r="J68"/>
          <cell r="K68"/>
          <cell r="L68"/>
          <cell r="M68"/>
          <cell r="N68"/>
          <cell r="O68"/>
          <cell r="P68"/>
          <cell r="Q68">
            <v>1</v>
          </cell>
        </row>
        <row r="69">
          <cell r="B69" t="str">
            <v>SBN</v>
          </cell>
          <cell r="C69"/>
          <cell r="D69"/>
          <cell r="E69"/>
          <cell r="F69"/>
          <cell r="G69"/>
          <cell r="H69"/>
          <cell r="I69">
            <v>1</v>
          </cell>
          <cell r="J69"/>
          <cell r="K69"/>
          <cell r="L69"/>
          <cell r="M69"/>
          <cell r="N69"/>
          <cell r="O69"/>
          <cell r="P69"/>
          <cell r="Q69">
            <v>1</v>
          </cell>
        </row>
        <row r="70">
          <cell r="B70" t="str">
            <v>CRW</v>
          </cell>
          <cell r="C70"/>
          <cell r="D70"/>
          <cell r="E70"/>
          <cell r="F70"/>
          <cell r="G70"/>
          <cell r="H70"/>
          <cell r="I70">
            <v>1</v>
          </cell>
          <cell r="J70"/>
          <cell r="K70"/>
          <cell r="L70"/>
          <cell r="M70"/>
          <cell r="N70"/>
          <cell r="O70"/>
          <cell r="P70"/>
          <cell r="Q70">
            <v>1</v>
          </cell>
        </row>
        <row r="71">
          <cell r="B71" t="str">
            <v>FWA</v>
          </cell>
          <cell r="C71"/>
          <cell r="D71"/>
          <cell r="E71"/>
          <cell r="F71"/>
          <cell r="G71"/>
          <cell r="H71"/>
          <cell r="I71">
            <v>0.99999999999999989</v>
          </cell>
          <cell r="J71"/>
          <cell r="K71"/>
          <cell r="L71"/>
          <cell r="M71"/>
          <cell r="N71"/>
          <cell r="O71"/>
          <cell r="P71"/>
          <cell r="Q71">
            <v>0.99999999999999989</v>
          </cell>
        </row>
        <row r="72">
          <cell r="B72" t="str">
            <v>AVP</v>
          </cell>
          <cell r="C72"/>
          <cell r="D72"/>
          <cell r="E72"/>
          <cell r="F72"/>
          <cell r="G72"/>
          <cell r="H72"/>
          <cell r="I72">
            <v>1</v>
          </cell>
          <cell r="J72"/>
          <cell r="K72"/>
          <cell r="L72"/>
          <cell r="M72"/>
          <cell r="N72"/>
          <cell r="O72"/>
          <cell r="P72"/>
          <cell r="Q72">
            <v>1</v>
          </cell>
        </row>
        <row r="73">
          <cell r="B73" t="str">
            <v>CMI</v>
          </cell>
          <cell r="C73"/>
          <cell r="D73"/>
          <cell r="E73"/>
          <cell r="F73"/>
          <cell r="G73"/>
          <cell r="H73"/>
          <cell r="I73">
            <v>1</v>
          </cell>
          <cell r="J73"/>
          <cell r="K73"/>
          <cell r="L73"/>
          <cell r="M73"/>
          <cell r="N73"/>
          <cell r="O73"/>
          <cell r="P73"/>
          <cell r="Q73">
            <v>1</v>
          </cell>
        </row>
        <row r="74">
          <cell r="B74" t="str">
            <v>SPI</v>
          </cell>
          <cell r="C74"/>
          <cell r="D74"/>
          <cell r="E74"/>
          <cell r="F74"/>
          <cell r="G74"/>
          <cell r="H74"/>
          <cell r="I74">
            <v>1</v>
          </cell>
          <cell r="J74"/>
          <cell r="K74"/>
          <cell r="L74"/>
          <cell r="M74"/>
          <cell r="N74"/>
          <cell r="O74"/>
          <cell r="P74"/>
          <cell r="Q74">
            <v>1</v>
          </cell>
        </row>
        <row r="75">
          <cell r="B75" t="str">
            <v>MBS</v>
          </cell>
          <cell r="C75"/>
          <cell r="D75"/>
          <cell r="E75"/>
          <cell r="F75"/>
          <cell r="G75"/>
          <cell r="H75"/>
          <cell r="I75">
            <v>1</v>
          </cell>
          <cell r="J75"/>
          <cell r="K75"/>
          <cell r="L75"/>
          <cell r="M75"/>
          <cell r="N75"/>
          <cell r="O75"/>
          <cell r="P75"/>
          <cell r="Q75">
            <v>1</v>
          </cell>
        </row>
        <row r="76">
          <cell r="B76" t="str">
            <v>LAN</v>
          </cell>
          <cell r="C76"/>
          <cell r="D76"/>
          <cell r="E76"/>
          <cell r="F76"/>
          <cell r="G76"/>
          <cell r="H76"/>
          <cell r="I76">
            <v>1</v>
          </cell>
          <cell r="J76"/>
          <cell r="K76"/>
          <cell r="L76"/>
          <cell r="M76"/>
          <cell r="N76"/>
          <cell r="O76"/>
          <cell r="P76"/>
          <cell r="Q76">
            <v>1</v>
          </cell>
        </row>
        <row r="77">
          <cell r="B77" t="str">
            <v>ABE</v>
          </cell>
          <cell r="C77"/>
          <cell r="D77"/>
          <cell r="E77"/>
          <cell r="F77"/>
          <cell r="G77"/>
          <cell r="H77"/>
          <cell r="I77">
            <v>1</v>
          </cell>
          <cell r="J77"/>
          <cell r="K77"/>
          <cell r="L77"/>
          <cell r="M77"/>
          <cell r="N77"/>
          <cell r="O77"/>
          <cell r="P77"/>
          <cell r="Q77">
            <v>1</v>
          </cell>
        </row>
        <row r="78">
          <cell r="B78" t="str">
            <v>HPN</v>
          </cell>
          <cell r="C78"/>
          <cell r="D78"/>
          <cell r="E78"/>
          <cell r="F78"/>
          <cell r="G78"/>
          <cell r="H78"/>
          <cell r="I78">
            <v>1</v>
          </cell>
          <cell r="J78"/>
          <cell r="K78"/>
          <cell r="L78"/>
          <cell r="M78"/>
          <cell r="N78"/>
          <cell r="O78"/>
          <cell r="P78"/>
          <cell r="Q78">
            <v>1</v>
          </cell>
        </row>
        <row r="79">
          <cell r="B79" t="str">
            <v>BMI</v>
          </cell>
          <cell r="C79"/>
          <cell r="D79"/>
          <cell r="E79"/>
          <cell r="F79"/>
          <cell r="G79"/>
          <cell r="H79"/>
          <cell r="I79">
            <v>1</v>
          </cell>
          <cell r="J79"/>
          <cell r="K79"/>
          <cell r="L79"/>
          <cell r="M79"/>
          <cell r="N79"/>
          <cell r="O79"/>
          <cell r="P79"/>
          <cell r="Q79">
            <v>1</v>
          </cell>
        </row>
        <row r="80">
          <cell r="B80" t="str">
            <v>TOL</v>
          </cell>
          <cell r="C80"/>
          <cell r="D80"/>
          <cell r="E80"/>
          <cell r="F80"/>
          <cell r="G80"/>
          <cell r="H80"/>
          <cell r="I80">
            <v>1</v>
          </cell>
          <cell r="J80"/>
          <cell r="K80"/>
          <cell r="L80"/>
          <cell r="M80"/>
          <cell r="N80"/>
          <cell r="O80"/>
          <cell r="P80"/>
          <cell r="Q80">
            <v>1</v>
          </cell>
        </row>
        <row r="81">
          <cell r="B81" t="str">
            <v>FNT</v>
          </cell>
          <cell r="C81"/>
          <cell r="D81"/>
          <cell r="E81"/>
          <cell r="F81"/>
          <cell r="G81"/>
          <cell r="H81"/>
          <cell r="I81">
            <v>1</v>
          </cell>
          <cell r="J81"/>
          <cell r="K81"/>
          <cell r="L81"/>
          <cell r="M81"/>
          <cell r="N81"/>
          <cell r="O81"/>
          <cell r="P81"/>
          <cell r="Q81">
            <v>1</v>
          </cell>
        </row>
        <row r="82">
          <cell r="B82" t="str">
            <v>MQT</v>
          </cell>
          <cell r="C82"/>
          <cell r="D82"/>
          <cell r="E82"/>
          <cell r="F82"/>
          <cell r="G82"/>
          <cell r="H82"/>
          <cell r="I82">
            <v>0.5</v>
          </cell>
          <cell r="J82"/>
          <cell r="K82"/>
          <cell r="L82"/>
          <cell r="M82"/>
          <cell r="N82"/>
          <cell r="O82"/>
          <cell r="P82"/>
          <cell r="Q82">
            <v>0.5</v>
          </cell>
        </row>
        <row r="83">
          <cell r="B83" t="str">
            <v>MKG</v>
          </cell>
          <cell r="C83"/>
          <cell r="D83"/>
          <cell r="E83"/>
          <cell r="F83"/>
          <cell r="G83"/>
          <cell r="H83"/>
          <cell r="I83">
            <v>1</v>
          </cell>
          <cell r="J83"/>
          <cell r="K83"/>
          <cell r="L83"/>
          <cell r="M83"/>
          <cell r="N83"/>
          <cell r="O83"/>
          <cell r="P83"/>
          <cell r="Q83">
            <v>1</v>
          </cell>
        </row>
        <row r="84">
          <cell r="B84"/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>
            <v>0</v>
          </cell>
        </row>
        <row r="85">
          <cell r="B85"/>
          <cell r="C85"/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>
            <v>0</v>
          </cell>
        </row>
        <row r="86">
          <cell r="B86"/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>
            <v>0</v>
          </cell>
        </row>
        <row r="87">
          <cell r="B87"/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>
            <v>0</v>
          </cell>
        </row>
        <row r="88">
          <cell r="B88"/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>
            <v>0</v>
          </cell>
        </row>
        <row r="89">
          <cell r="B89"/>
          <cell r="C89"/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>
            <v>0</v>
          </cell>
        </row>
        <row r="90">
          <cell r="B90"/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>
            <v>0</v>
          </cell>
        </row>
        <row r="91">
          <cell r="B91"/>
          <cell r="C91"/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>
            <v>0</v>
          </cell>
        </row>
        <row r="92">
          <cell r="B92"/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>
            <v>0</v>
          </cell>
        </row>
        <row r="93">
          <cell r="B93"/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>
            <v>0</v>
          </cell>
        </row>
        <row r="94">
          <cell r="B94"/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>
            <v>0</v>
          </cell>
        </row>
        <row r="95">
          <cell r="B95"/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>
            <v>0</v>
          </cell>
        </row>
        <row r="96">
          <cell r="B96"/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>
            <v>0</v>
          </cell>
        </row>
        <row r="97">
          <cell r="B97"/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>
            <v>0</v>
          </cell>
        </row>
        <row r="98">
          <cell r="B98"/>
          <cell r="C98"/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>
            <v>0</v>
          </cell>
        </row>
        <row r="99">
          <cell r="B99"/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>
            <v>0</v>
          </cell>
        </row>
        <row r="100">
          <cell r="B100"/>
          <cell r="C100"/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>
            <v>0</v>
          </cell>
        </row>
        <row r="101">
          <cell r="B101"/>
          <cell r="C101"/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>
            <v>0</v>
          </cell>
        </row>
        <row r="102">
          <cell r="B102"/>
          <cell r="C102"/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>
            <v>0</v>
          </cell>
        </row>
        <row r="103">
          <cell r="B103"/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>
            <v>0</v>
          </cell>
        </row>
        <row r="104">
          <cell r="B104"/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>
            <v>0</v>
          </cell>
        </row>
        <row r="105">
          <cell r="B105"/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>
            <v>0</v>
          </cell>
        </row>
        <row r="106">
          <cell r="B106"/>
          <cell r="C106"/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>
            <v>0</v>
          </cell>
        </row>
        <row r="107">
          <cell r="B107"/>
          <cell r="C107"/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>
            <v>0</v>
          </cell>
        </row>
        <row r="108">
          <cell r="B108"/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>
            <v>0</v>
          </cell>
        </row>
        <row r="109">
          <cell r="B109"/>
          <cell r="C109"/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>
            <v>0</v>
          </cell>
        </row>
        <row r="110">
          <cell r="B110"/>
          <cell r="C110"/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>
            <v>0</v>
          </cell>
        </row>
        <row r="111">
          <cell r="B111"/>
          <cell r="C111"/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>
            <v>0</v>
          </cell>
        </row>
        <row r="112">
          <cell r="B112"/>
          <cell r="C112"/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>
            <v>0</v>
          </cell>
        </row>
        <row r="113">
          <cell r="B113"/>
          <cell r="C113"/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>
            <v>0</v>
          </cell>
        </row>
        <row r="114">
          <cell r="B114"/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>
            <v>0</v>
          </cell>
        </row>
        <row r="115">
          <cell r="B115"/>
          <cell r="C115"/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>
            <v>0</v>
          </cell>
        </row>
        <row r="116">
          <cell r="B116"/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>
            <v>0</v>
          </cell>
        </row>
        <row r="117">
          <cell r="B117"/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>
            <v>0</v>
          </cell>
        </row>
        <row r="118">
          <cell r="B118"/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>
            <v>0</v>
          </cell>
        </row>
        <row r="119">
          <cell r="B119"/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>
            <v>0</v>
          </cell>
        </row>
        <row r="120">
          <cell r="B120"/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>
            <v>0</v>
          </cell>
        </row>
        <row r="121">
          <cell r="B121"/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>
            <v>0</v>
          </cell>
        </row>
        <row r="122">
          <cell r="B122"/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>
            <v>0</v>
          </cell>
        </row>
        <row r="123">
          <cell r="B123"/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>
            <v>0</v>
          </cell>
        </row>
        <row r="124">
          <cell r="B124"/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>
            <v>0</v>
          </cell>
        </row>
        <row r="125">
          <cell r="B125"/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>
            <v>0</v>
          </cell>
        </row>
        <row r="126">
          <cell r="B126"/>
          <cell r="C126"/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>
            <v>0</v>
          </cell>
        </row>
        <row r="127">
          <cell r="B127"/>
          <cell r="C127"/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>
            <v>0</v>
          </cell>
        </row>
        <row r="128">
          <cell r="B128"/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>
            <v>0</v>
          </cell>
        </row>
        <row r="129">
          <cell r="B129"/>
          <cell r="C129"/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>
            <v>0</v>
          </cell>
        </row>
        <row r="130">
          <cell r="B130"/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>
            <v>0</v>
          </cell>
        </row>
        <row r="131">
          <cell r="B131"/>
          <cell r="C131"/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>
            <v>0</v>
          </cell>
        </row>
        <row r="132">
          <cell r="B132"/>
          <cell r="C132"/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>
            <v>0</v>
          </cell>
        </row>
        <row r="133">
          <cell r="B133"/>
          <cell r="C133"/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>
            <v>0</v>
          </cell>
        </row>
        <row r="134">
          <cell r="B134"/>
          <cell r="C134"/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>
            <v>0</v>
          </cell>
        </row>
        <row r="135">
          <cell r="B135"/>
          <cell r="C135"/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>
            <v>0</v>
          </cell>
        </row>
        <row r="136">
          <cell r="B136"/>
          <cell r="C136"/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>
            <v>0</v>
          </cell>
        </row>
        <row r="137">
          <cell r="B137"/>
          <cell r="C137"/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>
            <v>0</v>
          </cell>
        </row>
        <row r="138">
          <cell r="B138"/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>
            <v>0</v>
          </cell>
        </row>
        <row r="139">
          <cell r="B139"/>
          <cell r="C139"/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>
            <v>0</v>
          </cell>
        </row>
        <row r="140">
          <cell r="B140"/>
          <cell r="C140"/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>
            <v>0</v>
          </cell>
        </row>
        <row r="141">
          <cell r="B141"/>
          <cell r="C141"/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>
            <v>0</v>
          </cell>
        </row>
        <row r="142">
          <cell r="B142"/>
          <cell r="C142"/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>
            <v>0</v>
          </cell>
        </row>
        <row r="143">
          <cell r="B143"/>
          <cell r="C143"/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>
            <v>0</v>
          </cell>
        </row>
        <row r="144">
          <cell r="B144"/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>
            <v>0</v>
          </cell>
        </row>
        <row r="145">
          <cell r="B145"/>
          <cell r="C145"/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>
            <v>0</v>
          </cell>
        </row>
        <row r="146">
          <cell r="B146"/>
          <cell r="C146"/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>
            <v>0</v>
          </cell>
        </row>
        <row r="147">
          <cell r="B147"/>
          <cell r="C147"/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  <cell r="O147"/>
          <cell r="P147"/>
          <cell r="Q147">
            <v>0</v>
          </cell>
        </row>
        <row r="148">
          <cell r="B148"/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>
            <v>0</v>
          </cell>
        </row>
        <row r="149">
          <cell r="B149"/>
          <cell r="C149"/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>
            <v>0</v>
          </cell>
        </row>
        <row r="150">
          <cell r="B150"/>
          <cell r="C150"/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>
            <v>0</v>
          </cell>
        </row>
        <row r="151">
          <cell r="B151"/>
          <cell r="C151"/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>
            <v>0</v>
          </cell>
        </row>
        <row r="152">
          <cell r="B152"/>
          <cell r="C152"/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>
            <v>0</v>
          </cell>
        </row>
        <row r="153">
          <cell r="B153"/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>
            <v>0</v>
          </cell>
        </row>
        <row r="154">
          <cell r="B154"/>
          <cell r="C154"/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>
            <v>0</v>
          </cell>
        </row>
        <row r="155">
          <cell r="B155"/>
          <cell r="C155"/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>
            <v>0</v>
          </cell>
        </row>
        <row r="156">
          <cell r="B156"/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>
            <v>0</v>
          </cell>
        </row>
        <row r="157">
          <cell r="B157"/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>
            <v>0</v>
          </cell>
        </row>
        <row r="158">
          <cell r="B158"/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>
            <v>0</v>
          </cell>
        </row>
        <row r="159">
          <cell r="B159"/>
          <cell r="C159"/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  <cell r="O159"/>
          <cell r="P159"/>
          <cell r="Q159">
            <v>0</v>
          </cell>
        </row>
        <row r="160">
          <cell r="B160"/>
          <cell r="C160"/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>
            <v>0</v>
          </cell>
        </row>
        <row r="161">
          <cell r="B161"/>
          <cell r="C161"/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  <cell r="O161"/>
          <cell r="P161"/>
          <cell r="Q161">
            <v>0</v>
          </cell>
        </row>
        <row r="162">
          <cell r="B162"/>
          <cell r="C162"/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>
            <v>0</v>
          </cell>
        </row>
        <row r="163">
          <cell r="B163"/>
          <cell r="C163"/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>
            <v>0</v>
          </cell>
        </row>
        <row r="164">
          <cell r="B164"/>
          <cell r="C164"/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  <cell r="O164"/>
          <cell r="P164"/>
          <cell r="Q164">
            <v>0</v>
          </cell>
        </row>
        <row r="165">
          <cell r="B165"/>
          <cell r="C165"/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  <cell r="O165"/>
          <cell r="P165"/>
          <cell r="Q165">
            <v>0</v>
          </cell>
        </row>
        <row r="166">
          <cell r="B166"/>
          <cell r="C166"/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  <cell r="O166"/>
          <cell r="P166"/>
          <cell r="Q166">
            <v>0</v>
          </cell>
        </row>
        <row r="167">
          <cell r="B167"/>
          <cell r="C167"/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>
            <v>0</v>
          </cell>
        </row>
        <row r="168">
          <cell r="B168"/>
          <cell r="C168"/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>
            <v>0</v>
          </cell>
        </row>
        <row r="169">
          <cell r="B169"/>
          <cell r="C169"/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  <cell r="O169"/>
          <cell r="P169"/>
          <cell r="Q169">
            <v>0</v>
          </cell>
        </row>
        <row r="170">
          <cell r="B170"/>
          <cell r="C170"/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  <cell r="O170"/>
          <cell r="P170"/>
          <cell r="Q170">
            <v>0</v>
          </cell>
        </row>
        <row r="171">
          <cell r="B171"/>
          <cell r="C171"/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  <cell r="O171"/>
          <cell r="P171"/>
          <cell r="Q171">
            <v>0</v>
          </cell>
        </row>
        <row r="172">
          <cell r="B172"/>
          <cell r="C172"/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>
            <v>0</v>
          </cell>
        </row>
        <row r="173">
          <cell r="B173"/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>
            <v>0</v>
          </cell>
        </row>
        <row r="174">
          <cell r="B174"/>
          <cell r="C174"/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  <cell r="O174"/>
          <cell r="P174"/>
          <cell r="Q174">
            <v>0</v>
          </cell>
        </row>
        <row r="175">
          <cell r="B175"/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  <cell r="O175"/>
          <cell r="P175"/>
          <cell r="Q175">
            <v>0</v>
          </cell>
        </row>
        <row r="176">
          <cell r="B176"/>
          <cell r="C176"/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>
            <v>0</v>
          </cell>
        </row>
        <row r="177">
          <cell r="B177"/>
          <cell r="C177"/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  <cell r="O177"/>
          <cell r="P177"/>
          <cell r="Q177">
            <v>0</v>
          </cell>
        </row>
        <row r="178">
          <cell r="B178"/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>
            <v>0</v>
          </cell>
        </row>
        <row r="179">
          <cell r="B179"/>
          <cell r="C179"/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  <cell r="O179"/>
          <cell r="P179"/>
          <cell r="Q179">
            <v>0</v>
          </cell>
        </row>
        <row r="180">
          <cell r="B180"/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  <cell r="O180"/>
          <cell r="P180"/>
          <cell r="Q180">
            <v>0</v>
          </cell>
        </row>
        <row r="181">
          <cell r="B181"/>
          <cell r="C181"/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  <cell r="O181"/>
          <cell r="P181"/>
          <cell r="Q181">
            <v>0</v>
          </cell>
        </row>
        <row r="182">
          <cell r="B182"/>
          <cell r="C182"/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>
            <v>0</v>
          </cell>
        </row>
        <row r="183">
          <cell r="B183"/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  <cell r="O183"/>
          <cell r="P183"/>
          <cell r="Q183">
            <v>0</v>
          </cell>
        </row>
        <row r="184">
          <cell r="B184"/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>
            <v>0</v>
          </cell>
        </row>
        <row r="185">
          <cell r="B185"/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>
            <v>0</v>
          </cell>
        </row>
        <row r="186">
          <cell r="B186"/>
          <cell r="C186"/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  <cell r="O186"/>
          <cell r="P186"/>
          <cell r="Q186">
            <v>0</v>
          </cell>
        </row>
        <row r="187">
          <cell r="B187"/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>
            <v>0</v>
          </cell>
        </row>
        <row r="188">
          <cell r="B188"/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>
            <v>0</v>
          </cell>
        </row>
        <row r="189">
          <cell r="B189"/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>
            <v>0</v>
          </cell>
        </row>
        <row r="190">
          <cell r="B190"/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>
            <v>0</v>
          </cell>
        </row>
        <row r="191">
          <cell r="B191"/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>
            <v>0</v>
          </cell>
        </row>
        <row r="192">
          <cell r="B192"/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  <cell r="O192"/>
          <cell r="P192"/>
          <cell r="Q192">
            <v>0</v>
          </cell>
        </row>
        <row r="193">
          <cell r="B193"/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>
            <v>0</v>
          </cell>
        </row>
        <row r="194">
          <cell r="B194"/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>
            <v>0</v>
          </cell>
        </row>
        <row r="195">
          <cell r="B195"/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>
            <v>0</v>
          </cell>
        </row>
        <row r="196">
          <cell r="B196"/>
          <cell r="C196"/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  <cell r="O196"/>
          <cell r="P196"/>
          <cell r="Q196">
            <v>0</v>
          </cell>
        </row>
        <row r="197">
          <cell r="B197"/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>
            <v>0</v>
          </cell>
        </row>
        <row r="198">
          <cell r="B198"/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>
            <v>0</v>
          </cell>
        </row>
        <row r="199">
          <cell r="B199"/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>
            <v>0</v>
          </cell>
        </row>
        <row r="200">
          <cell r="B200"/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>
            <v>0</v>
          </cell>
        </row>
        <row r="201">
          <cell r="B201"/>
          <cell r="C201"/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  <cell r="O201"/>
          <cell r="P201"/>
          <cell r="Q201">
            <v>0</v>
          </cell>
        </row>
        <row r="202">
          <cell r="B202"/>
          <cell r="C202"/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>
            <v>0</v>
          </cell>
        </row>
        <row r="203">
          <cell r="B203"/>
          <cell r="C203"/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>
            <v>0</v>
          </cell>
        </row>
        <row r="204">
          <cell r="B204"/>
          <cell r="C204"/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>
            <v>0</v>
          </cell>
        </row>
        <row r="205">
          <cell r="B205"/>
          <cell r="C205"/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>
            <v>0</v>
          </cell>
        </row>
        <row r="206">
          <cell r="B206"/>
          <cell r="C206"/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>
            <v>0</v>
          </cell>
        </row>
        <row r="207">
          <cell r="B207"/>
          <cell r="C207"/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>
            <v>0</v>
          </cell>
        </row>
        <row r="208">
          <cell r="B208"/>
          <cell r="C208"/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>
            <v>0</v>
          </cell>
        </row>
        <row r="209">
          <cell r="B209"/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>
            <v>0</v>
          </cell>
        </row>
        <row r="210">
          <cell r="B210"/>
          <cell r="C210"/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>
            <v>0</v>
          </cell>
        </row>
        <row r="211">
          <cell r="B211"/>
          <cell r="C211"/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>
            <v>0</v>
          </cell>
        </row>
        <row r="212">
          <cell r="B212"/>
          <cell r="C212"/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  <cell r="O212"/>
          <cell r="P212"/>
          <cell r="Q212">
            <v>0</v>
          </cell>
        </row>
        <row r="213">
          <cell r="B213"/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>
            <v>0</v>
          </cell>
        </row>
        <row r="214">
          <cell r="B214"/>
          <cell r="C214"/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>
            <v>0</v>
          </cell>
        </row>
        <row r="215">
          <cell r="B215"/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>
            <v>0</v>
          </cell>
        </row>
        <row r="216">
          <cell r="B216"/>
          <cell r="C216"/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>
            <v>0</v>
          </cell>
        </row>
        <row r="217">
          <cell r="B217"/>
          <cell r="C217"/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>
            <v>0</v>
          </cell>
        </row>
        <row r="218">
          <cell r="B218"/>
          <cell r="C218"/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>
            <v>0</v>
          </cell>
        </row>
        <row r="219">
          <cell r="B219"/>
          <cell r="C219"/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>
            <v>0</v>
          </cell>
        </row>
        <row r="220">
          <cell r="B220"/>
          <cell r="C220"/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>
            <v>0</v>
          </cell>
        </row>
        <row r="221">
          <cell r="B221"/>
          <cell r="C221"/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>
            <v>0</v>
          </cell>
        </row>
        <row r="222">
          <cell r="B222"/>
          <cell r="C222"/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>
            <v>0</v>
          </cell>
        </row>
        <row r="223">
          <cell r="B223"/>
          <cell r="C223"/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>
            <v>0</v>
          </cell>
        </row>
        <row r="224">
          <cell r="B224"/>
          <cell r="C224"/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>
            <v>0</v>
          </cell>
        </row>
        <row r="225">
          <cell r="B225"/>
          <cell r="C225"/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>
            <v>0</v>
          </cell>
        </row>
        <row r="226">
          <cell r="B226"/>
          <cell r="C226"/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>
            <v>0</v>
          </cell>
        </row>
        <row r="227">
          <cell r="B227"/>
          <cell r="C227"/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>
            <v>0</v>
          </cell>
        </row>
        <row r="228">
          <cell r="B228"/>
          <cell r="C228"/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>
            <v>0</v>
          </cell>
        </row>
        <row r="229">
          <cell r="B229"/>
          <cell r="C229"/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>
            <v>0</v>
          </cell>
        </row>
        <row r="230">
          <cell r="B230"/>
          <cell r="C230"/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>
            <v>0</v>
          </cell>
        </row>
        <row r="231">
          <cell r="B231"/>
          <cell r="C231"/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>
            <v>0</v>
          </cell>
        </row>
        <row r="232">
          <cell r="B232"/>
          <cell r="C232"/>
          <cell r="D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>
            <v>0</v>
          </cell>
        </row>
        <row r="233">
          <cell r="B233"/>
          <cell r="C233"/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>
            <v>0</v>
          </cell>
        </row>
        <row r="234">
          <cell r="B234"/>
          <cell r="C234"/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>
            <v>0</v>
          </cell>
        </row>
        <row r="235">
          <cell r="B235"/>
          <cell r="C235"/>
          <cell r="D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>
            <v>0</v>
          </cell>
        </row>
        <row r="236">
          <cell r="B236"/>
          <cell r="C236"/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>
            <v>0</v>
          </cell>
        </row>
        <row r="237">
          <cell r="B237"/>
          <cell r="C237"/>
          <cell r="D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>
            <v>0</v>
          </cell>
        </row>
        <row r="238">
          <cell r="B238"/>
          <cell r="C238"/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>
            <v>0</v>
          </cell>
        </row>
        <row r="239">
          <cell r="B239"/>
          <cell r="C239"/>
          <cell r="D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>
            <v>0</v>
          </cell>
        </row>
        <row r="240">
          <cell r="B240"/>
          <cell r="C240"/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>
            <v>0</v>
          </cell>
        </row>
        <row r="241">
          <cell r="B241"/>
          <cell r="C241"/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>
            <v>0</v>
          </cell>
        </row>
        <row r="242">
          <cell r="B242"/>
          <cell r="C242"/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>
            <v>0</v>
          </cell>
        </row>
        <row r="243">
          <cell r="B243"/>
          <cell r="C243"/>
          <cell r="D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>
            <v>0</v>
          </cell>
        </row>
        <row r="244">
          <cell r="B244"/>
          <cell r="C244"/>
          <cell r="D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>
            <v>0</v>
          </cell>
        </row>
        <row r="245">
          <cell r="B245"/>
          <cell r="C245"/>
          <cell r="D245"/>
          <cell r="E245"/>
          <cell r="F245"/>
          <cell r="G245"/>
          <cell r="H245"/>
          <cell r="I245"/>
          <cell r="J245"/>
          <cell r="K245"/>
          <cell r="L245"/>
          <cell r="M245"/>
          <cell r="N245"/>
          <cell r="O245"/>
          <cell r="P245"/>
          <cell r="Q245">
            <v>0</v>
          </cell>
        </row>
        <row r="246">
          <cell r="B246"/>
          <cell r="C246"/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>
            <v>0</v>
          </cell>
        </row>
        <row r="247">
          <cell r="B247"/>
          <cell r="C247"/>
          <cell r="D247"/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>
            <v>0</v>
          </cell>
        </row>
        <row r="248">
          <cell r="B248"/>
          <cell r="C248"/>
          <cell r="D248"/>
          <cell r="E248"/>
          <cell r="F248"/>
          <cell r="G248"/>
          <cell r="H248"/>
          <cell r="I248"/>
          <cell r="J248"/>
          <cell r="K248"/>
          <cell r="L248"/>
          <cell r="M248"/>
          <cell r="N248"/>
          <cell r="O248"/>
          <cell r="P248"/>
          <cell r="Q248">
            <v>0</v>
          </cell>
        </row>
        <row r="249">
          <cell r="B249"/>
          <cell r="C249"/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>
            <v>0</v>
          </cell>
        </row>
        <row r="250">
          <cell r="B250"/>
          <cell r="C250"/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>
            <v>0</v>
          </cell>
        </row>
        <row r="251">
          <cell r="B251"/>
          <cell r="C251"/>
          <cell r="D251"/>
          <cell r="E251"/>
          <cell r="F251"/>
          <cell r="G251"/>
          <cell r="H251"/>
          <cell r="I251"/>
          <cell r="J251"/>
          <cell r="K251"/>
          <cell r="L251"/>
          <cell r="M251"/>
          <cell r="N251"/>
          <cell r="O251"/>
          <cell r="P251"/>
          <cell r="Q251">
            <v>0</v>
          </cell>
        </row>
        <row r="252">
          <cell r="B252"/>
          <cell r="C252"/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>
            <v>0</v>
          </cell>
        </row>
        <row r="253">
          <cell r="B253"/>
          <cell r="C253"/>
          <cell r="D253"/>
          <cell r="E253"/>
          <cell r="F253"/>
          <cell r="G253"/>
          <cell r="H253"/>
          <cell r="I253"/>
          <cell r="J253"/>
          <cell r="K253"/>
          <cell r="L253"/>
          <cell r="M253"/>
          <cell r="N253"/>
          <cell r="O253"/>
          <cell r="P253"/>
          <cell r="Q253">
            <v>0</v>
          </cell>
        </row>
        <row r="254">
          <cell r="B254"/>
          <cell r="C254"/>
          <cell r="D254"/>
          <cell r="E254"/>
          <cell r="F254"/>
          <cell r="G254"/>
          <cell r="H254"/>
          <cell r="I254"/>
          <cell r="J254"/>
          <cell r="K254"/>
          <cell r="L254"/>
          <cell r="M254"/>
          <cell r="N254"/>
          <cell r="O254"/>
          <cell r="P254"/>
          <cell r="Q254">
            <v>0</v>
          </cell>
        </row>
        <row r="255">
          <cell r="B255"/>
          <cell r="C255"/>
          <cell r="D255"/>
          <cell r="E255"/>
          <cell r="F255"/>
          <cell r="G255"/>
          <cell r="H255"/>
          <cell r="I255"/>
          <cell r="J255"/>
          <cell r="K255"/>
          <cell r="L255"/>
          <cell r="M255"/>
          <cell r="N255"/>
          <cell r="O255"/>
          <cell r="P255"/>
          <cell r="Q255">
            <v>0</v>
          </cell>
        </row>
        <row r="256">
          <cell r="B256"/>
          <cell r="C256"/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>
            <v>0</v>
          </cell>
        </row>
        <row r="257">
          <cell r="B257"/>
          <cell r="C257"/>
          <cell r="D257"/>
          <cell r="E257"/>
          <cell r="F257"/>
          <cell r="G257"/>
          <cell r="H257"/>
          <cell r="I257"/>
          <cell r="J257"/>
          <cell r="K257"/>
          <cell r="L257"/>
          <cell r="M257"/>
          <cell r="N257"/>
          <cell r="O257"/>
          <cell r="P257"/>
          <cell r="Q257">
            <v>0</v>
          </cell>
        </row>
        <row r="258">
          <cell r="B258"/>
          <cell r="C258"/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>
            <v>0</v>
          </cell>
        </row>
        <row r="259">
          <cell r="B259"/>
          <cell r="C259"/>
          <cell r="D259"/>
          <cell r="E259"/>
          <cell r="F259"/>
          <cell r="G259"/>
          <cell r="H259"/>
          <cell r="I259"/>
          <cell r="J259"/>
          <cell r="K259"/>
          <cell r="L259"/>
          <cell r="M259"/>
          <cell r="N259"/>
          <cell r="O259"/>
          <cell r="P259"/>
          <cell r="Q259">
            <v>0</v>
          </cell>
        </row>
        <row r="260">
          <cell r="B260"/>
          <cell r="C260"/>
          <cell r="D260"/>
          <cell r="E260"/>
          <cell r="F260"/>
          <cell r="G260"/>
          <cell r="H260"/>
          <cell r="I260"/>
          <cell r="J260"/>
          <cell r="K260"/>
          <cell r="L260"/>
          <cell r="M260"/>
          <cell r="N260"/>
          <cell r="O260"/>
          <cell r="P260"/>
          <cell r="Q260">
            <v>0</v>
          </cell>
        </row>
        <row r="261">
          <cell r="B261"/>
          <cell r="C261"/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>
            <v>0</v>
          </cell>
        </row>
        <row r="262">
          <cell r="B262"/>
          <cell r="C262"/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>
            <v>0</v>
          </cell>
        </row>
        <row r="263">
          <cell r="B263"/>
          <cell r="C263"/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>
            <v>0</v>
          </cell>
        </row>
        <row r="264">
          <cell r="B264"/>
          <cell r="C264"/>
          <cell r="D264"/>
          <cell r="E264"/>
          <cell r="F264"/>
          <cell r="G264"/>
          <cell r="H264"/>
          <cell r="I264"/>
          <cell r="J264"/>
          <cell r="K264"/>
          <cell r="L264"/>
          <cell r="M264"/>
          <cell r="N264"/>
          <cell r="O264"/>
          <cell r="P264"/>
          <cell r="Q264">
            <v>0</v>
          </cell>
        </row>
        <row r="265">
          <cell r="B265"/>
          <cell r="C265"/>
          <cell r="D265"/>
          <cell r="E265"/>
          <cell r="F265"/>
          <cell r="G265"/>
          <cell r="H265"/>
          <cell r="I265"/>
          <cell r="J265"/>
          <cell r="K265"/>
          <cell r="L265"/>
          <cell r="M265"/>
          <cell r="N265"/>
          <cell r="O265"/>
          <cell r="P265"/>
          <cell r="Q265">
            <v>0</v>
          </cell>
        </row>
        <row r="266">
          <cell r="B266"/>
          <cell r="C266"/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>
            <v>0</v>
          </cell>
        </row>
        <row r="267">
          <cell r="B267"/>
          <cell r="C267"/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>
            <v>0</v>
          </cell>
        </row>
        <row r="268">
          <cell r="B268"/>
          <cell r="C268"/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>
            <v>0</v>
          </cell>
        </row>
        <row r="269">
          <cell r="B269"/>
          <cell r="C269"/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>
            <v>0</v>
          </cell>
        </row>
        <row r="270">
          <cell r="B270"/>
          <cell r="C270"/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>
            <v>0</v>
          </cell>
        </row>
        <row r="271">
          <cell r="B271"/>
          <cell r="C271"/>
          <cell r="D271"/>
          <cell r="E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>
            <v>0</v>
          </cell>
        </row>
        <row r="272">
          <cell r="B272"/>
          <cell r="C272"/>
          <cell r="D272"/>
          <cell r="E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>
            <v>0</v>
          </cell>
        </row>
        <row r="273">
          <cell r="B273"/>
          <cell r="C273"/>
          <cell r="D273"/>
          <cell r="E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>
            <v>0</v>
          </cell>
        </row>
        <row r="274">
          <cell r="B274"/>
          <cell r="C274"/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>
            <v>0</v>
          </cell>
        </row>
        <row r="275">
          <cell r="B275"/>
          <cell r="C275"/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>
            <v>0</v>
          </cell>
        </row>
        <row r="276">
          <cell r="B276"/>
          <cell r="C276"/>
          <cell r="D276"/>
          <cell r="E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>
            <v>0</v>
          </cell>
        </row>
        <row r="277">
          <cell r="B277"/>
          <cell r="C277"/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>
            <v>0</v>
          </cell>
        </row>
        <row r="278">
          <cell r="B278"/>
          <cell r="C278"/>
          <cell r="D278"/>
          <cell r="E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>
            <v>0</v>
          </cell>
        </row>
        <row r="279">
          <cell r="B279"/>
          <cell r="C279"/>
          <cell r="D279"/>
          <cell r="E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>
            <v>0</v>
          </cell>
        </row>
        <row r="280">
          <cell r="B280"/>
          <cell r="C280"/>
          <cell r="D280"/>
          <cell r="E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>
            <v>0</v>
          </cell>
        </row>
        <row r="281">
          <cell r="B281"/>
          <cell r="C281"/>
          <cell r="D281"/>
          <cell r="E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>
            <v>0</v>
          </cell>
        </row>
        <row r="282">
          <cell r="B282"/>
          <cell r="C282"/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>
            <v>0</v>
          </cell>
        </row>
        <row r="283">
          <cell r="B283"/>
          <cell r="C283"/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>
            <v>0</v>
          </cell>
        </row>
        <row r="284">
          <cell r="B284"/>
          <cell r="C284"/>
          <cell r="D284"/>
          <cell r="E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>
            <v>0</v>
          </cell>
        </row>
        <row r="285">
          <cell r="B285"/>
          <cell r="C285"/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>
            <v>0</v>
          </cell>
        </row>
        <row r="286">
          <cell r="B286"/>
          <cell r="C286"/>
          <cell r="D286"/>
          <cell r="E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>
            <v>0</v>
          </cell>
        </row>
        <row r="287">
          <cell r="B287"/>
          <cell r="C287"/>
          <cell r="D287"/>
          <cell r="E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>
            <v>0</v>
          </cell>
        </row>
        <row r="288">
          <cell r="B288"/>
          <cell r="C288"/>
          <cell r="D288"/>
          <cell r="E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>
            <v>0</v>
          </cell>
        </row>
        <row r="289">
          <cell r="B289"/>
          <cell r="C289"/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>
            <v>0</v>
          </cell>
        </row>
        <row r="290">
          <cell r="B290"/>
          <cell r="C290"/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>
            <v>0</v>
          </cell>
        </row>
        <row r="291">
          <cell r="B291"/>
          <cell r="C291"/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>
            <v>0</v>
          </cell>
        </row>
        <row r="292">
          <cell r="B292"/>
          <cell r="C292"/>
          <cell r="D292"/>
          <cell r="E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>
            <v>0</v>
          </cell>
        </row>
        <row r="293">
          <cell r="B293"/>
          <cell r="C293"/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>
            <v>0</v>
          </cell>
        </row>
        <row r="294">
          <cell r="B294"/>
          <cell r="C294"/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>
            <v>0</v>
          </cell>
        </row>
        <row r="295">
          <cell r="B295"/>
          <cell r="C295"/>
          <cell r="D295"/>
          <cell r="E295"/>
          <cell r="F295"/>
          <cell r="G295"/>
          <cell r="H295"/>
          <cell r="I295"/>
          <cell r="J295"/>
          <cell r="K295"/>
          <cell r="L295"/>
          <cell r="M295"/>
          <cell r="N295"/>
          <cell r="O295"/>
          <cell r="P295"/>
          <cell r="Q295">
            <v>0</v>
          </cell>
        </row>
        <row r="296">
          <cell r="B296"/>
          <cell r="C296"/>
          <cell r="D296"/>
          <cell r="E296"/>
          <cell r="F296"/>
          <cell r="G296"/>
          <cell r="H296"/>
          <cell r="I296"/>
          <cell r="J296"/>
          <cell r="K296"/>
          <cell r="L296"/>
          <cell r="M296"/>
          <cell r="N296"/>
          <cell r="O296"/>
          <cell r="P296"/>
          <cell r="Q296">
            <v>0</v>
          </cell>
        </row>
        <row r="297">
          <cell r="B297"/>
          <cell r="C297"/>
          <cell r="D297"/>
          <cell r="E297"/>
          <cell r="F297"/>
          <cell r="G297"/>
          <cell r="H297"/>
          <cell r="I297"/>
          <cell r="J297"/>
          <cell r="K297"/>
          <cell r="L297"/>
          <cell r="M297"/>
          <cell r="N297"/>
          <cell r="O297"/>
          <cell r="P297"/>
          <cell r="Q297">
            <v>0</v>
          </cell>
        </row>
        <row r="298">
          <cell r="B298"/>
          <cell r="C298"/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>
            <v>0</v>
          </cell>
        </row>
        <row r="299">
          <cell r="B299"/>
          <cell r="C299"/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>
            <v>0</v>
          </cell>
        </row>
        <row r="300">
          <cell r="B300"/>
          <cell r="C300"/>
          <cell r="D300"/>
          <cell r="E300"/>
          <cell r="F300"/>
          <cell r="G300"/>
          <cell r="H300"/>
          <cell r="I300"/>
          <cell r="J300"/>
          <cell r="K300"/>
          <cell r="L300"/>
          <cell r="M300"/>
          <cell r="N300"/>
          <cell r="O300"/>
          <cell r="P300"/>
          <cell r="Q300">
            <v>0</v>
          </cell>
        </row>
        <row r="301">
          <cell r="B301"/>
          <cell r="C301"/>
          <cell r="D301"/>
          <cell r="E301"/>
          <cell r="F301"/>
          <cell r="G301"/>
          <cell r="H301"/>
          <cell r="I301"/>
          <cell r="J301"/>
          <cell r="K301"/>
          <cell r="L301"/>
          <cell r="M301"/>
          <cell r="N301"/>
          <cell r="O301"/>
          <cell r="P301"/>
          <cell r="Q301">
            <v>0</v>
          </cell>
        </row>
        <row r="302">
          <cell r="B302"/>
          <cell r="C302"/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>
            <v>0</v>
          </cell>
        </row>
        <row r="303">
          <cell r="B303"/>
          <cell r="C303"/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>
            <v>0</v>
          </cell>
        </row>
        <row r="304">
          <cell r="B304"/>
          <cell r="C304"/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>
            <v>0</v>
          </cell>
        </row>
        <row r="305">
          <cell r="B305"/>
          <cell r="C305"/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>
            <v>0</v>
          </cell>
        </row>
        <row r="306">
          <cell r="B306"/>
          <cell r="C306"/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>
            <v>0</v>
          </cell>
        </row>
        <row r="307">
          <cell r="B307"/>
          <cell r="C307"/>
          <cell r="D307"/>
          <cell r="E307"/>
          <cell r="F307"/>
          <cell r="G307"/>
          <cell r="H307"/>
          <cell r="I307"/>
          <cell r="J307"/>
          <cell r="K307"/>
          <cell r="L307"/>
          <cell r="M307"/>
          <cell r="N307"/>
          <cell r="O307"/>
          <cell r="P307"/>
          <cell r="Q307">
            <v>0</v>
          </cell>
        </row>
        <row r="308">
          <cell r="B308"/>
          <cell r="C308"/>
          <cell r="D308"/>
          <cell r="E308"/>
          <cell r="F308"/>
          <cell r="G308"/>
          <cell r="H308"/>
          <cell r="I308"/>
          <cell r="J308"/>
          <cell r="K308"/>
          <cell r="L308"/>
          <cell r="M308"/>
          <cell r="N308"/>
          <cell r="O308"/>
          <cell r="P308"/>
          <cell r="Q308">
            <v>0</v>
          </cell>
        </row>
        <row r="309">
          <cell r="B309"/>
          <cell r="C309"/>
          <cell r="D309"/>
          <cell r="E309"/>
          <cell r="F309"/>
          <cell r="G309"/>
          <cell r="H309"/>
          <cell r="I309"/>
          <cell r="J309"/>
          <cell r="K309"/>
          <cell r="L309"/>
          <cell r="M309"/>
          <cell r="N309"/>
          <cell r="O309"/>
          <cell r="P309"/>
          <cell r="Q309">
            <v>0</v>
          </cell>
        </row>
        <row r="310">
          <cell r="B310"/>
          <cell r="C310"/>
          <cell r="D310"/>
          <cell r="E310"/>
          <cell r="F310"/>
          <cell r="G310"/>
          <cell r="H310"/>
          <cell r="I310"/>
          <cell r="J310"/>
          <cell r="K310"/>
          <cell r="L310"/>
          <cell r="M310"/>
          <cell r="N310"/>
          <cell r="O310"/>
          <cell r="P310"/>
          <cell r="Q310">
            <v>0</v>
          </cell>
        </row>
        <row r="311">
          <cell r="B311"/>
          <cell r="C311"/>
          <cell r="D311"/>
          <cell r="E311"/>
          <cell r="F311"/>
          <cell r="G311"/>
          <cell r="H311"/>
          <cell r="I311"/>
          <cell r="J311"/>
          <cell r="K311"/>
          <cell r="L311"/>
          <cell r="M311"/>
          <cell r="N311"/>
          <cell r="O311"/>
          <cell r="P311"/>
          <cell r="Q311">
            <v>0</v>
          </cell>
        </row>
        <row r="312">
          <cell r="B312"/>
          <cell r="C312"/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>
            <v>0</v>
          </cell>
        </row>
        <row r="313">
          <cell r="B313"/>
          <cell r="C313"/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>
            <v>0</v>
          </cell>
        </row>
        <row r="314">
          <cell r="B314"/>
          <cell r="C314"/>
          <cell r="D314"/>
          <cell r="E314"/>
          <cell r="F314"/>
          <cell r="G314"/>
          <cell r="H314"/>
          <cell r="I314"/>
          <cell r="J314"/>
          <cell r="K314"/>
          <cell r="L314"/>
          <cell r="M314"/>
          <cell r="N314"/>
          <cell r="O314"/>
          <cell r="P314"/>
          <cell r="Q314">
            <v>0</v>
          </cell>
        </row>
        <row r="315">
          <cell r="B315"/>
          <cell r="C315"/>
          <cell r="D315"/>
          <cell r="E315"/>
          <cell r="F315"/>
          <cell r="G315"/>
          <cell r="H315"/>
          <cell r="I315"/>
          <cell r="J315"/>
          <cell r="K315"/>
          <cell r="L315"/>
          <cell r="M315"/>
          <cell r="N315"/>
          <cell r="O315"/>
          <cell r="P315"/>
          <cell r="Q315">
            <v>0</v>
          </cell>
        </row>
        <row r="316">
          <cell r="B316"/>
          <cell r="C316"/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>
            <v>0</v>
          </cell>
        </row>
        <row r="317">
          <cell r="B317"/>
          <cell r="C317"/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>
            <v>0</v>
          </cell>
        </row>
        <row r="318">
          <cell r="B318"/>
          <cell r="C318"/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>
            <v>0</v>
          </cell>
        </row>
        <row r="319">
          <cell r="B319"/>
          <cell r="C319"/>
          <cell r="D319"/>
          <cell r="E319"/>
          <cell r="F319"/>
          <cell r="G319"/>
          <cell r="H319"/>
          <cell r="I319"/>
          <cell r="J319"/>
          <cell r="K319"/>
          <cell r="L319"/>
          <cell r="M319"/>
          <cell r="N319"/>
          <cell r="O319"/>
          <cell r="P319"/>
          <cell r="Q319">
            <v>0</v>
          </cell>
        </row>
        <row r="320">
          <cell r="B320"/>
          <cell r="C320"/>
          <cell r="D320"/>
          <cell r="E320"/>
          <cell r="F320"/>
          <cell r="G320"/>
          <cell r="H320"/>
          <cell r="I320"/>
          <cell r="J320"/>
          <cell r="K320"/>
          <cell r="L320"/>
          <cell r="M320"/>
          <cell r="N320"/>
          <cell r="O320"/>
          <cell r="P320"/>
          <cell r="Q320">
            <v>0</v>
          </cell>
        </row>
        <row r="321">
          <cell r="B321"/>
          <cell r="C321"/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>
            <v>0</v>
          </cell>
        </row>
        <row r="322">
          <cell r="B322"/>
          <cell r="C322"/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>
            <v>0</v>
          </cell>
        </row>
        <row r="323">
          <cell r="B323"/>
          <cell r="C323"/>
          <cell r="D323"/>
          <cell r="E323"/>
          <cell r="F323"/>
          <cell r="G323"/>
          <cell r="H323"/>
          <cell r="I323"/>
          <cell r="J323"/>
          <cell r="K323"/>
          <cell r="L323"/>
          <cell r="M323"/>
          <cell r="N323"/>
          <cell r="O323"/>
          <cell r="P323"/>
          <cell r="Q323">
            <v>0</v>
          </cell>
        </row>
        <row r="324">
          <cell r="B324"/>
          <cell r="C324"/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>
            <v>0</v>
          </cell>
        </row>
        <row r="325">
          <cell r="B325"/>
          <cell r="C325"/>
          <cell r="D325"/>
          <cell r="E325"/>
          <cell r="F325"/>
          <cell r="G325"/>
          <cell r="H325"/>
          <cell r="I325"/>
          <cell r="J325"/>
          <cell r="K325"/>
          <cell r="L325"/>
          <cell r="M325"/>
          <cell r="N325"/>
          <cell r="O325"/>
          <cell r="P325"/>
          <cell r="Q325">
            <v>0</v>
          </cell>
        </row>
        <row r="326">
          <cell r="B326"/>
          <cell r="C326"/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>
            <v>0</v>
          </cell>
        </row>
        <row r="327">
          <cell r="B327"/>
          <cell r="C327"/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>
            <v>0</v>
          </cell>
        </row>
        <row r="328">
          <cell r="B328"/>
          <cell r="C328"/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>
            <v>0</v>
          </cell>
        </row>
        <row r="329">
          <cell r="B329"/>
          <cell r="C329"/>
          <cell r="D329"/>
          <cell r="E329"/>
          <cell r="F329"/>
          <cell r="G329"/>
          <cell r="H329"/>
          <cell r="I329"/>
          <cell r="J329"/>
          <cell r="K329"/>
          <cell r="L329"/>
          <cell r="M329"/>
          <cell r="N329"/>
          <cell r="O329"/>
          <cell r="P329"/>
          <cell r="Q329">
            <v>0</v>
          </cell>
        </row>
        <row r="330">
          <cell r="B330"/>
          <cell r="C330"/>
          <cell r="D330"/>
          <cell r="E330"/>
          <cell r="F330"/>
          <cell r="G330"/>
          <cell r="H330"/>
          <cell r="I330"/>
          <cell r="J330"/>
          <cell r="K330"/>
          <cell r="L330"/>
          <cell r="M330"/>
          <cell r="N330"/>
          <cell r="O330"/>
          <cell r="P330"/>
          <cell r="Q330">
            <v>0</v>
          </cell>
        </row>
        <row r="331">
          <cell r="B331"/>
          <cell r="C331"/>
          <cell r="D331"/>
          <cell r="E331"/>
          <cell r="F331"/>
          <cell r="G331"/>
          <cell r="H331"/>
          <cell r="I331"/>
          <cell r="J331"/>
          <cell r="K331"/>
          <cell r="L331"/>
          <cell r="M331"/>
          <cell r="N331"/>
          <cell r="O331"/>
          <cell r="P331"/>
          <cell r="Q331">
            <v>0</v>
          </cell>
        </row>
        <row r="332">
          <cell r="B332"/>
          <cell r="C332"/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>
            <v>0</v>
          </cell>
        </row>
        <row r="333">
          <cell r="B333"/>
          <cell r="C333"/>
          <cell r="D333"/>
          <cell r="E333"/>
          <cell r="F333"/>
          <cell r="G333"/>
          <cell r="H333"/>
          <cell r="I333"/>
          <cell r="J333"/>
          <cell r="K333"/>
          <cell r="L333"/>
          <cell r="M333"/>
          <cell r="N333"/>
          <cell r="O333"/>
          <cell r="P333"/>
          <cell r="Q333">
            <v>0</v>
          </cell>
        </row>
        <row r="334">
          <cell r="B334"/>
          <cell r="C334"/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>
            <v>0</v>
          </cell>
        </row>
        <row r="335">
          <cell r="B335"/>
          <cell r="C335"/>
          <cell r="D335"/>
          <cell r="E335"/>
          <cell r="F335"/>
          <cell r="G335"/>
          <cell r="H335"/>
          <cell r="I335"/>
          <cell r="J335"/>
          <cell r="K335"/>
          <cell r="L335"/>
          <cell r="M335"/>
          <cell r="N335"/>
          <cell r="O335"/>
          <cell r="P335"/>
          <cell r="Q335">
            <v>0</v>
          </cell>
        </row>
        <row r="336">
          <cell r="B336"/>
          <cell r="C336"/>
          <cell r="D336"/>
          <cell r="E336"/>
          <cell r="F336"/>
          <cell r="G336"/>
          <cell r="H336"/>
          <cell r="I336"/>
          <cell r="J336"/>
          <cell r="K336"/>
          <cell r="L336"/>
          <cell r="M336"/>
          <cell r="N336"/>
          <cell r="O336"/>
          <cell r="P336"/>
          <cell r="Q336">
            <v>0</v>
          </cell>
        </row>
        <row r="337">
          <cell r="B337"/>
          <cell r="C337"/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>
            <v>0</v>
          </cell>
        </row>
        <row r="338">
          <cell r="B338"/>
          <cell r="C338"/>
          <cell r="D338"/>
          <cell r="E338"/>
          <cell r="F338"/>
          <cell r="G338"/>
          <cell r="H338"/>
          <cell r="I338"/>
          <cell r="J338"/>
          <cell r="K338"/>
          <cell r="L338"/>
          <cell r="M338"/>
          <cell r="N338"/>
          <cell r="O338"/>
          <cell r="P338"/>
          <cell r="Q338">
            <v>0</v>
          </cell>
        </row>
        <row r="339">
          <cell r="B339"/>
          <cell r="C339"/>
          <cell r="D339"/>
          <cell r="E339"/>
          <cell r="F339"/>
          <cell r="G339"/>
          <cell r="H339"/>
          <cell r="I339"/>
          <cell r="J339"/>
          <cell r="K339"/>
          <cell r="L339"/>
          <cell r="M339"/>
          <cell r="N339"/>
          <cell r="O339"/>
          <cell r="P339"/>
          <cell r="Q339">
            <v>0</v>
          </cell>
        </row>
        <row r="340">
          <cell r="B340"/>
          <cell r="C340"/>
          <cell r="D340"/>
          <cell r="E340"/>
          <cell r="F340"/>
          <cell r="G340"/>
          <cell r="H340"/>
          <cell r="I340"/>
          <cell r="J340"/>
          <cell r="K340"/>
          <cell r="L340"/>
          <cell r="M340"/>
          <cell r="N340"/>
          <cell r="O340"/>
          <cell r="P340"/>
          <cell r="Q340">
            <v>0</v>
          </cell>
        </row>
        <row r="341">
          <cell r="B341"/>
          <cell r="C341"/>
          <cell r="D341"/>
          <cell r="E341"/>
          <cell r="F341"/>
          <cell r="G341"/>
          <cell r="H341"/>
          <cell r="I341"/>
          <cell r="J341"/>
          <cell r="K341"/>
          <cell r="L341"/>
          <cell r="M341"/>
          <cell r="N341"/>
          <cell r="O341"/>
          <cell r="P341"/>
          <cell r="Q341">
            <v>0</v>
          </cell>
        </row>
        <row r="342">
          <cell r="B342"/>
          <cell r="C342"/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>
            <v>0</v>
          </cell>
        </row>
        <row r="343">
          <cell r="B343"/>
          <cell r="C343"/>
          <cell r="D343"/>
          <cell r="E343"/>
          <cell r="F343"/>
          <cell r="G343"/>
          <cell r="H343"/>
          <cell r="I343"/>
          <cell r="J343"/>
          <cell r="K343"/>
          <cell r="L343"/>
          <cell r="M343"/>
          <cell r="N343"/>
          <cell r="O343"/>
          <cell r="P343"/>
          <cell r="Q343">
            <v>0</v>
          </cell>
        </row>
        <row r="344">
          <cell r="B344"/>
          <cell r="C344"/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>
            <v>0</v>
          </cell>
        </row>
        <row r="345">
          <cell r="B345"/>
          <cell r="C345"/>
          <cell r="D345"/>
          <cell r="E345"/>
          <cell r="F345"/>
          <cell r="G345"/>
          <cell r="H345"/>
          <cell r="I345"/>
          <cell r="J345"/>
          <cell r="K345"/>
          <cell r="L345"/>
          <cell r="M345"/>
          <cell r="N345"/>
          <cell r="O345"/>
          <cell r="P345"/>
          <cell r="Q345">
            <v>0</v>
          </cell>
        </row>
        <row r="346">
          <cell r="B346"/>
          <cell r="C346"/>
          <cell r="D346"/>
          <cell r="E346"/>
          <cell r="F346"/>
          <cell r="G346"/>
          <cell r="H346"/>
          <cell r="I346"/>
          <cell r="J346"/>
          <cell r="K346"/>
          <cell r="L346"/>
          <cell r="M346"/>
          <cell r="N346"/>
          <cell r="O346"/>
          <cell r="P346"/>
          <cell r="Q346">
            <v>0</v>
          </cell>
        </row>
        <row r="347">
          <cell r="B347"/>
          <cell r="C347"/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>
            <v>0</v>
          </cell>
        </row>
        <row r="348">
          <cell r="B348"/>
          <cell r="C348"/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>
            <v>0</v>
          </cell>
        </row>
        <row r="349">
          <cell r="B349"/>
          <cell r="C349"/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>
            <v>0</v>
          </cell>
        </row>
        <row r="350">
          <cell r="B350"/>
          <cell r="C350"/>
          <cell r="D350"/>
          <cell r="E350"/>
          <cell r="F350"/>
          <cell r="G350"/>
          <cell r="H350"/>
          <cell r="I350"/>
          <cell r="J350"/>
          <cell r="K350"/>
          <cell r="L350"/>
          <cell r="M350"/>
          <cell r="N350"/>
          <cell r="O350"/>
          <cell r="P350"/>
          <cell r="Q350">
            <v>0</v>
          </cell>
        </row>
        <row r="351">
          <cell r="B351"/>
          <cell r="C351"/>
          <cell r="D351"/>
          <cell r="E351"/>
          <cell r="F351"/>
          <cell r="G351"/>
          <cell r="H351"/>
          <cell r="I351"/>
          <cell r="J351"/>
          <cell r="K351"/>
          <cell r="L351"/>
          <cell r="M351"/>
          <cell r="N351"/>
          <cell r="O351"/>
          <cell r="P351"/>
          <cell r="Q351">
            <v>0</v>
          </cell>
        </row>
        <row r="352">
          <cell r="B352"/>
          <cell r="C352"/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>
            <v>0</v>
          </cell>
        </row>
        <row r="353">
          <cell r="B353"/>
          <cell r="C353"/>
          <cell r="D353"/>
          <cell r="E353"/>
          <cell r="F353"/>
          <cell r="G353"/>
          <cell r="H353"/>
          <cell r="I353"/>
          <cell r="J353"/>
          <cell r="K353"/>
          <cell r="L353"/>
          <cell r="M353"/>
          <cell r="N353"/>
          <cell r="O353"/>
          <cell r="P353"/>
          <cell r="Q353">
            <v>0</v>
          </cell>
        </row>
        <row r="354">
          <cell r="B354"/>
          <cell r="C354"/>
          <cell r="D354"/>
          <cell r="E354"/>
          <cell r="F354"/>
          <cell r="G354"/>
          <cell r="H354"/>
          <cell r="I354"/>
          <cell r="J354"/>
          <cell r="K354"/>
          <cell r="L354"/>
          <cell r="M354"/>
          <cell r="N354"/>
          <cell r="O354"/>
          <cell r="P354"/>
          <cell r="Q354">
            <v>0</v>
          </cell>
        </row>
        <row r="355">
          <cell r="B355"/>
          <cell r="C355"/>
          <cell r="D355"/>
          <cell r="E355"/>
          <cell r="F355"/>
          <cell r="G355"/>
          <cell r="H355"/>
          <cell r="I355"/>
          <cell r="J355"/>
          <cell r="K355"/>
          <cell r="L355"/>
          <cell r="M355"/>
          <cell r="N355"/>
          <cell r="O355"/>
          <cell r="P355"/>
          <cell r="Q355">
            <v>0</v>
          </cell>
        </row>
        <row r="356">
          <cell r="B356"/>
          <cell r="C356"/>
          <cell r="D356"/>
          <cell r="E356"/>
          <cell r="F356"/>
          <cell r="G356"/>
          <cell r="H356"/>
          <cell r="I356"/>
          <cell r="J356"/>
          <cell r="K356"/>
          <cell r="L356"/>
          <cell r="M356"/>
          <cell r="N356"/>
          <cell r="O356"/>
          <cell r="P356"/>
          <cell r="Q356">
            <v>0</v>
          </cell>
        </row>
        <row r="357">
          <cell r="B357"/>
          <cell r="C357"/>
          <cell r="D357"/>
          <cell r="E357"/>
          <cell r="F357"/>
          <cell r="G357"/>
          <cell r="H357"/>
          <cell r="I357"/>
          <cell r="J357"/>
          <cell r="K357"/>
          <cell r="L357"/>
          <cell r="M357"/>
          <cell r="N357"/>
          <cell r="O357"/>
          <cell r="P357"/>
          <cell r="Q357">
            <v>0</v>
          </cell>
        </row>
        <row r="358">
          <cell r="B358"/>
          <cell r="C358"/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>
            <v>0</v>
          </cell>
        </row>
        <row r="359">
          <cell r="B359"/>
          <cell r="C359"/>
          <cell r="D359"/>
          <cell r="E359"/>
          <cell r="F359"/>
          <cell r="G359"/>
          <cell r="H359"/>
          <cell r="I359"/>
          <cell r="J359"/>
          <cell r="K359"/>
          <cell r="L359"/>
          <cell r="M359"/>
          <cell r="N359"/>
          <cell r="O359"/>
          <cell r="P359"/>
          <cell r="Q359">
            <v>0</v>
          </cell>
        </row>
        <row r="360">
          <cell r="B360"/>
          <cell r="C360"/>
          <cell r="D360"/>
          <cell r="E360"/>
          <cell r="F360"/>
          <cell r="G360"/>
          <cell r="H360"/>
          <cell r="I360"/>
          <cell r="J360"/>
          <cell r="K360"/>
          <cell r="L360"/>
          <cell r="M360"/>
          <cell r="N360"/>
          <cell r="O360"/>
          <cell r="P360"/>
          <cell r="Q360">
            <v>0</v>
          </cell>
        </row>
        <row r="361">
          <cell r="B361"/>
          <cell r="C361"/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>
            <v>0</v>
          </cell>
        </row>
        <row r="362">
          <cell r="B362"/>
          <cell r="C362"/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>
            <v>0</v>
          </cell>
        </row>
        <row r="363">
          <cell r="B363"/>
          <cell r="C363"/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>
            <v>0</v>
          </cell>
        </row>
        <row r="364">
          <cell r="B364"/>
          <cell r="C364"/>
          <cell r="D364"/>
          <cell r="E364"/>
          <cell r="F364"/>
          <cell r="G364"/>
          <cell r="H364"/>
          <cell r="I364"/>
          <cell r="J364"/>
          <cell r="K364"/>
          <cell r="L364"/>
          <cell r="M364"/>
          <cell r="N364"/>
          <cell r="O364"/>
          <cell r="P364"/>
          <cell r="Q364">
            <v>0</v>
          </cell>
        </row>
        <row r="365">
          <cell r="B365"/>
          <cell r="C365"/>
          <cell r="D365"/>
          <cell r="E365"/>
          <cell r="F365"/>
          <cell r="G365"/>
          <cell r="H365"/>
          <cell r="I365"/>
          <cell r="J365"/>
          <cell r="K365"/>
          <cell r="L365"/>
          <cell r="M365"/>
          <cell r="N365"/>
          <cell r="O365"/>
          <cell r="P365"/>
          <cell r="Q365">
            <v>0</v>
          </cell>
        </row>
        <row r="366">
          <cell r="B366"/>
          <cell r="C366"/>
          <cell r="D366"/>
          <cell r="E366"/>
          <cell r="F366"/>
          <cell r="G366"/>
          <cell r="H366"/>
          <cell r="I366"/>
          <cell r="J366"/>
          <cell r="K366"/>
          <cell r="L366"/>
          <cell r="M366"/>
          <cell r="N366"/>
          <cell r="O366"/>
          <cell r="P366"/>
          <cell r="Q366">
            <v>0</v>
          </cell>
        </row>
        <row r="367">
          <cell r="B367"/>
          <cell r="C367"/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>
            <v>0</v>
          </cell>
        </row>
        <row r="368">
          <cell r="B368"/>
          <cell r="C368"/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>
            <v>0</v>
          </cell>
        </row>
        <row r="369">
          <cell r="B369"/>
          <cell r="C369"/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>
            <v>0</v>
          </cell>
        </row>
        <row r="370">
          <cell r="B370"/>
          <cell r="C370"/>
          <cell r="D370"/>
          <cell r="E370"/>
          <cell r="F370"/>
          <cell r="G370"/>
          <cell r="H370"/>
          <cell r="I370"/>
          <cell r="J370"/>
          <cell r="K370"/>
          <cell r="L370"/>
          <cell r="M370"/>
          <cell r="N370"/>
          <cell r="O370"/>
          <cell r="P370"/>
          <cell r="Q370">
            <v>0</v>
          </cell>
        </row>
        <row r="371">
          <cell r="B371"/>
          <cell r="C371"/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>
            <v>0</v>
          </cell>
        </row>
        <row r="372">
          <cell r="B372"/>
          <cell r="C372"/>
          <cell r="D372"/>
          <cell r="E372"/>
          <cell r="F372"/>
          <cell r="G372"/>
          <cell r="H372"/>
          <cell r="I372"/>
          <cell r="J372"/>
          <cell r="K372"/>
          <cell r="L372"/>
          <cell r="M372"/>
          <cell r="N372"/>
          <cell r="O372"/>
          <cell r="P372"/>
          <cell r="Q372">
            <v>0</v>
          </cell>
        </row>
        <row r="373">
          <cell r="B373"/>
          <cell r="C373"/>
          <cell r="D373"/>
          <cell r="E373"/>
          <cell r="F373"/>
          <cell r="G373"/>
          <cell r="H373"/>
          <cell r="I373"/>
          <cell r="J373"/>
          <cell r="K373"/>
          <cell r="L373"/>
          <cell r="M373"/>
          <cell r="N373"/>
          <cell r="O373"/>
          <cell r="P373"/>
          <cell r="Q373">
            <v>0</v>
          </cell>
        </row>
        <row r="374">
          <cell r="B374"/>
          <cell r="C374"/>
          <cell r="D374"/>
          <cell r="E374"/>
          <cell r="F374"/>
          <cell r="G374"/>
          <cell r="H374"/>
          <cell r="I374"/>
          <cell r="J374"/>
          <cell r="K374"/>
          <cell r="L374"/>
          <cell r="M374"/>
          <cell r="N374"/>
          <cell r="O374"/>
          <cell r="P374"/>
          <cell r="Q374">
            <v>0</v>
          </cell>
        </row>
        <row r="375">
          <cell r="B375"/>
          <cell r="C375"/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>
            <v>0</v>
          </cell>
        </row>
        <row r="376">
          <cell r="B376"/>
          <cell r="C376"/>
          <cell r="D376"/>
          <cell r="E376"/>
          <cell r="F376"/>
          <cell r="G376"/>
          <cell r="H376"/>
          <cell r="I376"/>
          <cell r="J376"/>
          <cell r="K376"/>
          <cell r="L376"/>
          <cell r="M376"/>
          <cell r="N376"/>
          <cell r="O376"/>
          <cell r="P376"/>
          <cell r="Q376">
            <v>0</v>
          </cell>
        </row>
        <row r="377">
          <cell r="B377"/>
          <cell r="C377"/>
          <cell r="D377"/>
          <cell r="E377"/>
          <cell r="F377"/>
          <cell r="G377"/>
          <cell r="H377"/>
          <cell r="I377"/>
          <cell r="J377"/>
          <cell r="K377"/>
          <cell r="L377"/>
          <cell r="M377"/>
          <cell r="N377"/>
          <cell r="O377"/>
          <cell r="P377"/>
          <cell r="Q377">
            <v>0</v>
          </cell>
        </row>
        <row r="378">
          <cell r="B378"/>
          <cell r="C378"/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>
            <v>0</v>
          </cell>
        </row>
        <row r="379">
          <cell r="B379"/>
          <cell r="C379"/>
          <cell r="D379"/>
          <cell r="E379"/>
          <cell r="F379"/>
          <cell r="G379"/>
          <cell r="H379"/>
          <cell r="I379"/>
          <cell r="J379"/>
          <cell r="K379"/>
          <cell r="L379"/>
          <cell r="M379"/>
          <cell r="N379"/>
          <cell r="O379"/>
          <cell r="P379"/>
          <cell r="Q379">
            <v>0</v>
          </cell>
        </row>
        <row r="380">
          <cell r="B380"/>
          <cell r="C380"/>
          <cell r="D380"/>
          <cell r="E380"/>
          <cell r="F380"/>
          <cell r="G380"/>
          <cell r="H380"/>
          <cell r="I380"/>
          <cell r="J380"/>
          <cell r="K380"/>
          <cell r="L380"/>
          <cell r="M380"/>
          <cell r="N380"/>
          <cell r="O380"/>
          <cell r="P380"/>
          <cell r="Q380">
            <v>0</v>
          </cell>
        </row>
        <row r="381">
          <cell r="B381"/>
          <cell r="C381"/>
          <cell r="D381"/>
          <cell r="E381"/>
          <cell r="F381"/>
          <cell r="G381"/>
          <cell r="H381"/>
          <cell r="I381"/>
          <cell r="J381"/>
          <cell r="K381"/>
          <cell r="L381"/>
          <cell r="M381"/>
          <cell r="N381"/>
          <cell r="O381"/>
          <cell r="P381"/>
          <cell r="Q381">
            <v>0</v>
          </cell>
        </row>
        <row r="382">
          <cell r="B382"/>
          <cell r="C382"/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>
            <v>0</v>
          </cell>
        </row>
        <row r="383">
          <cell r="B383"/>
          <cell r="C383"/>
          <cell r="D383"/>
          <cell r="E383"/>
          <cell r="F383"/>
          <cell r="G383"/>
          <cell r="H383"/>
          <cell r="I383"/>
          <cell r="J383"/>
          <cell r="K383"/>
          <cell r="L383"/>
          <cell r="M383"/>
          <cell r="N383"/>
          <cell r="O383"/>
          <cell r="P383"/>
          <cell r="Q383">
            <v>0</v>
          </cell>
        </row>
        <row r="384">
          <cell r="B384"/>
          <cell r="C384"/>
          <cell r="D384"/>
          <cell r="E384"/>
          <cell r="F384"/>
          <cell r="G384"/>
          <cell r="H384"/>
          <cell r="I384"/>
          <cell r="J384"/>
          <cell r="K384"/>
          <cell r="L384"/>
          <cell r="M384"/>
          <cell r="N384"/>
          <cell r="O384"/>
          <cell r="P384"/>
          <cell r="Q384">
            <v>0</v>
          </cell>
        </row>
        <row r="385">
          <cell r="B385"/>
          <cell r="C385"/>
          <cell r="D385"/>
          <cell r="E385"/>
          <cell r="F385"/>
          <cell r="G385"/>
          <cell r="H385"/>
          <cell r="I385"/>
          <cell r="J385"/>
          <cell r="K385"/>
          <cell r="L385"/>
          <cell r="M385"/>
          <cell r="N385"/>
          <cell r="O385"/>
          <cell r="P385"/>
          <cell r="Q385">
            <v>0</v>
          </cell>
        </row>
        <row r="386">
          <cell r="B386"/>
          <cell r="C386"/>
          <cell r="D386"/>
          <cell r="E386"/>
          <cell r="F386"/>
          <cell r="G386"/>
          <cell r="H386"/>
          <cell r="I386"/>
          <cell r="J386"/>
          <cell r="K386"/>
          <cell r="L386"/>
          <cell r="M386"/>
          <cell r="N386"/>
          <cell r="O386"/>
          <cell r="P386"/>
          <cell r="Q386">
            <v>0</v>
          </cell>
        </row>
        <row r="387">
          <cell r="B387"/>
          <cell r="C387"/>
          <cell r="D387"/>
          <cell r="E387"/>
          <cell r="F387"/>
          <cell r="G387"/>
          <cell r="H387"/>
          <cell r="I387"/>
          <cell r="J387"/>
          <cell r="K387"/>
          <cell r="L387"/>
          <cell r="M387"/>
          <cell r="N387"/>
          <cell r="O387"/>
          <cell r="P387"/>
          <cell r="Q387">
            <v>0</v>
          </cell>
        </row>
        <row r="388">
          <cell r="B388"/>
          <cell r="C388"/>
          <cell r="D388"/>
          <cell r="E388"/>
          <cell r="F388"/>
          <cell r="G388"/>
          <cell r="H388"/>
          <cell r="I388"/>
          <cell r="J388"/>
          <cell r="K388"/>
          <cell r="L388"/>
          <cell r="M388"/>
          <cell r="N388"/>
          <cell r="O388"/>
          <cell r="P388"/>
          <cell r="Q388">
            <v>0</v>
          </cell>
        </row>
        <row r="389">
          <cell r="B389"/>
          <cell r="C389"/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>
            <v>0</v>
          </cell>
        </row>
        <row r="390">
          <cell r="B390"/>
          <cell r="C390"/>
          <cell r="D390"/>
          <cell r="E390"/>
          <cell r="F390"/>
          <cell r="G390"/>
          <cell r="H390"/>
          <cell r="I390"/>
          <cell r="J390"/>
          <cell r="K390"/>
          <cell r="L390"/>
          <cell r="M390"/>
          <cell r="N390"/>
          <cell r="O390"/>
          <cell r="P390"/>
          <cell r="Q390">
            <v>0</v>
          </cell>
        </row>
        <row r="391">
          <cell r="B391"/>
          <cell r="C391"/>
          <cell r="D391"/>
          <cell r="E391"/>
          <cell r="F391"/>
          <cell r="G391"/>
          <cell r="H391"/>
          <cell r="I391"/>
          <cell r="J391"/>
          <cell r="K391"/>
          <cell r="L391"/>
          <cell r="M391"/>
          <cell r="N391"/>
          <cell r="O391"/>
          <cell r="P391"/>
          <cell r="Q391">
            <v>0</v>
          </cell>
        </row>
        <row r="392">
          <cell r="B392"/>
          <cell r="C392"/>
          <cell r="D392"/>
          <cell r="E392"/>
          <cell r="F392"/>
          <cell r="G392"/>
          <cell r="H392"/>
          <cell r="I392"/>
          <cell r="J392"/>
          <cell r="K392"/>
          <cell r="L392"/>
          <cell r="M392"/>
          <cell r="N392"/>
          <cell r="O392"/>
          <cell r="P392"/>
          <cell r="Q392">
            <v>0</v>
          </cell>
        </row>
        <row r="393">
          <cell r="B393"/>
          <cell r="C393"/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>
            <v>0</v>
          </cell>
        </row>
        <row r="394">
          <cell r="B394"/>
          <cell r="C394"/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>
            <v>0</v>
          </cell>
        </row>
        <row r="395">
          <cell r="B395"/>
          <cell r="C395"/>
          <cell r="D395"/>
          <cell r="E395"/>
          <cell r="F395"/>
          <cell r="G395"/>
          <cell r="H395"/>
          <cell r="I395"/>
          <cell r="J395"/>
          <cell r="K395"/>
          <cell r="L395"/>
          <cell r="M395"/>
          <cell r="N395"/>
          <cell r="O395"/>
          <cell r="P395"/>
          <cell r="Q395">
            <v>0</v>
          </cell>
        </row>
        <row r="396">
          <cell r="B396"/>
          <cell r="C396"/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>
            <v>0</v>
          </cell>
        </row>
        <row r="397">
          <cell r="B397"/>
          <cell r="C397"/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>
            <v>0</v>
          </cell>
        </row>
        <row r="398">
          <cell r="B398"/>
          <cell r="C398"/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>
            <v>0</v>
          </cell>
        </row>
        <row r="399">
          <cell r="B399"/>
          <cell r="C399"/>
          <cell r="D399"/>
          <cell r="E399"/>
          <cell r="F399"/>
          <cell r="G399"/>
          <cell r="H399"/>
          <cell r="I399"/>
          <cell r="J399"/>
          <cell r="K399"/>
          <cell r="L399"/>
          <cell r="M399"/>
          <cell r="N399"/>
          <cell r="O399"/>
          <cell r="P399"/>
          <cell r="Q399">
            <v>0</v>
          </cell>
        </row>
        <row r="400">
          <cell r="B400"/>
          <cell r="C400"/>
          <cell r="D400"/>
          <cell r="E400"/>
          <cell r="F400"/>
          <cell r="G400"/>
          <cell r="H400"/>
          <cell r="I400"/>
          <cell r="J400"/>
          <cell r="K400"/>
          <cell r="L400"/>
          <cell r="M400"/>
          <cell r="N400"/>
          <cell r="O400"/>
          <cell r="P400"/>
          <cell r="Q400">
            <v>0</v>
          </cell>
        </row>
        <row r="401">
          <cell r="B401"/>
          <cell r="C401"/>
          <cell r="D401"/>
          <cell r="E401"/>
          <cell r="F401"/>
          <cell r="G401"/>
          <cell r="H401"/>
          <cell r="I401"/>
          <cell r="J401"/>
          <cell r="K401"/>
          <cell r="L401"/>
          <cell r="M401"/>
          <cell r="N401"/>
          <cell r="O401"/>
          <cell r="P401"/>
          <cell r="Q401">
            <v>0</v>
          </cell>
        </row>
        <row r="402">
          <cell r="B402"/>
          <cell r="C402"/>
          <cell r="D402"/>
          <cell r="E402"/>
          <cell r="F402"/>
          <cell r="G402"/>
          <cell r="H402"/>
          <cell r="I402"/>
          <cell r="J402"/>
          <cell r="K402"/>
          <cell r="L402"/>
          <cell r="M402"/>
          <cell r="N402"/>
          <cell r="O402"/>
          <cell r="P402"/>
          <cell r="Q402">
            <v>0</v>
          </cell>
        </row>
        <row r="403">
          <cell r="B403"/>
          <cell r="C403"/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>
            <v>0</v>
          </cell>
        </row>
        <row r="404">
          <cell r="B404"/>
          <cell r="C404"/>
          <cell r="D404"/>
          <cell r="E404"/>
          <cell r="F404"/>
          <cell r="G404"/>
          <cell r="H404"/>
          <cell r="I404"/>
          <cell r="J404"/>
          <cell r="K404"/>
          <cell r="L404"/>
          <cell r="M404"/>
          <cell r="N404"/>
          <cell r="O404"/>
          <cell r="P404"/>
          <cell r="Q404">
            <v>0</v>
          </cell>
        </row>
        <row r="405">
          <cell r="B405"/>
          <cell r="C405"/>
          <cell r="D405"/>
          <cell r="E405"/>
          <cell r="F405"/>
          <cell r="G405"/>
          <cell r="H405"/>
          <cell r="I405"/>
          <cell r="J405"/>
          <cell r="K405"/>
          <cell r="L405"/>
          <cell r="M405"/>
          <cell r="N405"/>
          <cell r="O405"/>
          <cell r="P405"/>
          <cell r="Q405">
            <v>0</v>
          </cell>
        </row>
        <row r="406">
          <cell r="B406"/>
          <cell r="C406"/>
          <cell r="D406"/>
          <cell r="E406"/>
          <cell r="F406"/>
          <cell r="G406"/>
          <cell r="H406"/>
          <cell r="I406"/>
          <cell r="J406"/>
          <cell r="K406"/>
          <cell r="L406"/>
          <cell r="M406"/>
          <cell r="N406"/>
          <cell r="O406"/>
          <cell r="P406"/>
          <cell r="Q406">
            <v>0</v>
          </cell>
        </row>
        <row r="407">
          <cell r="B407"/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osed Schedule &gt;&gt;"/>
      <sheetName val="Proposed Schedule"/>
      <sheetName val="Demand settings"/>
      <sheetName val="Export"/>
      <sheetName val="NEW QSI Weightings"/>
      <sheetName val="QSI Weightings"/>
      <sheetName val="Inputs &gt;&gt;"/>
      <sheetName val="Inputs"/>
      <sheetName val="Connecting Demand Analysis"/>
      <sheetName val="Scheduled Output for QSI Model"/>
      <sheetName val="Forecast"/>
      <sheetName val="Forecast Finalised"/>
      <sheetName val="Demand &gt;&gt;"/>
      <sheetName val="P2P Demand"/>
      <sheetName val="Home Airport Cnx Demand"/>
      <sheetName val="Destination Airport Cnx Demand"/>
      <sheetName val="Text Strings for Sabre &amp; OAG &gt;&gt;"/>
      <sheetName val="Text Strings"/>
      <sheetName val="Text Strings Generator"/>
      <sheetName val="QSI Scores &gt;&gt;"/>
      <sheetName val="QSI for Home Airport"/>
      <sheetName val="QSI for Destination Airport"/>
      <sheetName val="Connecting Forecast &gt;&gt;"/>
      <sheetName val="Forecast Cnx @ Home Airport"/>
      <sheetName val="Forecast Cnx @ Dest. Airport"/>
      <sheetName val="Connecting @ PEK"/>
      <sheetName val="Connecting @ SJC"/>
      <sheetName val="Point to Point"/>
      <sheetName val="Output Tables &gt;&gt;"/>
      <sheetName val="Cnx at Dest Apt TABLE"/>
      <sheetName val="Cnx at Home Hub TABLE"/>
      <sheetName val="Forecast TABLE"/>
      <sheetName val="Scheduled TABLE"/>
      <sheetName val="Revenue Forecast TABLE"/>
      <sheetName val="Key Market Metrics TABLE"/>
      <sheetName val="Other Analysis &gt;&gt;"/>
      <sheetName val="Other Analysis"/>
      <sheetName val="Revenue Forecast &gt;&gt;"/>
      <sheetName val="Revenue Data"/>
      <sheetName val="Revenue Forecast"/>
      <sheetName val="Summary Table"/>
      <sheetName val="Lookups &gt;&gt;"/>
      <sheetName val="City Lookup"/>
      <sheetName val="Background analysis"/>
      <sheetName val="P2P Pie Chart"/>
      <sheetName val=" PIE Chart Home"/>
      <sheetName val=" PIE Chart Destination"/>
      <sheetName val="Top 15 cities Beyond Dest"/>
      <sheetName val="Top 15 cities Behind ORD"/>
      <sheetName val="US cities Served"/>
      <sheetName val="AP US to Os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D6" t="str">
            <v>Qatar Airways</v>
          </cell>
        </row>
        <row r="7">
          <cell r="D7" t="str">
            <v>QR</v>
          </cell>
        </row>
        <row r="9">
          <cell r="D9" t="str">
            <v>Doha</v>
          </cell>
        </row>
        <row r="10">
          <cell r="D10" t="str">
            <v>DOH</v>
          </cell>
        </row>
        <row r="11">
          <cell r="D11" t="str">
            <v>Hamad International</v>
          </cell>
        </row>
        <row r="12">
          <cell r="D12" t="str">
            <v>DOH</v>
          </cell>
        </row>
        <row r="13">
          <cell r="D13"/>
        </row>
        <row r="14">
          <cell r="D14"/>
        </row>
        <row r="18">
          <cell r="D18" t="str">
            <v>San Jose</v>
          </cell>
        </row>
        <row r="20">
          <cell r="D20" t="str">
            <v>San Jose Intl</v>
          </cell>
        </row>
        <row r="21">
          <cell r="D21" t="str">
            <v>SJC</v>
          </cell>
        </row>
        <row r="22">
          <cell r="D22"/>
        </row>
        <row r="23">
          <cell r="D23"/>
        </row>
        <row r="27">
          <cell r="D27">
            <v>2016</v>
          </cell>
        </row>
        <row r="29">
          <cell r="D29">
            <v>42370</v>
          </cell>
        </row>
        <row r="30">
          <cell r="D30">
            <v>42735</v>
          </cell>
        </row>
        <row r="34">
          <cell r="D34">
            <v>7</v>
          </cell>
        </row>
        <row r="36">
          <cell r="D36" t="str">
            <v>07.35</v>
          </cell>
        </row>
        <row r="37">
          <cell r="D37" t="str">
            <v>12.10</v>
          </cell>
        </row>
        <row r="39">
          <cell r="D39" t="str">
            <v>16.05</v>
          </cell>
        </row>
        <row r="40">
          <cell r="D40" t="str">
            <v>18.25</v>
          </cell>
        </row>
        <row r="42">
          <cell r="D42">
            <v>1234567</v>
          </cell>
        </row>
        <row r="43">
          <cell r="D43">
            <v>1234567</v>
          </cell>
        </row>
        <row r="45">
          <cell r="D45">
            <v>1234567</v>
          </cell>
        </row>
        <row r="46">
          <cell r="D46">
            <v>1234567</v>
          </cell>
        </row>
        <row r="49">
          <cell r="D49" t="str">
            <v>15.35</v>
          </cell>
        </row>
        <row r="50">
          <cell r="D50" t="str">
            <v>15.20</v>
          </cell>
        </row>
      </sheetData>
      <sheetData sheetId="8"/>
      <sheetData sheetId="9"/>
      <sheetData sheetId="10">
        <row r="8">
          <cell r="D8">
            <v>1</v>
          </cell>
        </row>
        <row r="10">
          <cell r="D10">
            <v>1</v>
          </cell>
        </row>
        <row r="34">
          <cell r="F34">
            <v>1</v>
          </cell>
        </row>
        <row r="39">
          <cell r="F39">
            <v>1</v>
          </cell>
        </row>
      </sheetData>
      <sheetData sheetId="11"/>
      <sheetData sheetId="12"/>
      <sheetData sheetId="13"/>
      <sheetData sheetId="14">
        <row r="6">
          <cell r="B6" t="str">
            <v>City Code</v>
          </cell>
          <cell r="C6" t="str">
            <v>Direct Demand</v>
          </cell>
          <cell r="D6" t="str">
            <v>Indirect Demand</v>
          </cell>
          <cell r="E6" t="str">
            <v>Total Demand</v>
          </cell>
          <cell r="F6" t="str">
            <v>Direct Demand</v>
          </cell>
          <cell r="G6" t="str">
            <v>Indirect Demand</v>
          </cell>
          <cell r="H6" t="str">
            <v>Total Demand</v>
          </cell>
          <cell r="I6" t="str">
            <v>Base Direct Demand</v>
          </cell>
          <cell r="J6" t="str">
            <v>Base Indirect Demand</v>
          </cell>
          <cell r="K6" t="str">
            <v>Base Total Demand</v>
          </cell>
        </row>
        <row r="7">
          <cell r="B7" t="str">
            <v>DEL</v>
          </cell>
          <cell r="C7"/>
          <cell r="D7"/>
          <cell r="E7">
            <v>0</v>
          </cell>
          <cell r="F7"/>
          <cell r="G7">
            <v>115732.46631155646</v>
          </cell>
          <cell r="H7">
            <v>115732.46631155646</v>
          </cell>
          <cell r="I7">
            <v>0</v>
          </cell>
          <cell r="J7">
            <v>115732.46631155646</v>
          </cell>
          <cell r="K7">
            <v>115732.46631155646</v>
          </cell>
        </row>
        <row r="8">
          <cell r="B8" t="str">
            <v>BLR</v>
          </cell>
          <cell r="C8"/>
          <cell r="D8"/>
          <cell r="E8">
            <v>0</v>
          </cell>
          <cell r="F8"/>
          <cell r="G8">
            <v>79730</v>
          </cell>
          <cell r="H8">
            <v>79730</v>
          </cell>
          <cell r="I8">
            <v>0</v>
          </cell>
          <cell r="J8">
            <v>79730</v>
          </cell>
          <cell r="K8">
            <v>79730</v>
          </cell>
        </row>
        <row r="9">
          <cell r="B9" t="str">
            <v>BOM</v>
          </cell>
          <cell r="C9"/>
          <cell r="D9"/>
          <cell r="E9">
            <v>0</v>
          </cell>
          <cell r="F9"/>
          <cell r="G9">
            <v>63618.780893028816</v>
          </cell>
          <cell r="H9">
            <v>63618.780893028816</v>
          </cell>
          <cell r="I9">
            <v>0</v>
          </cell>
          <cell r="J9">
            <v>63618.780893028816</v>
          </cell>
          <cell r="K9">
            <v>63618.780893028816</v>
          </cell>
        </row>
        <row r="10">
          <cell r="B10" t="str">
            <v>HYD</v>
          </cell>
          <cell r="C10"/>
          <cell r="D10"/>
          <cell r="E10">
            <v>0</v>
          </cell>
          <cell r="F10"/>
          <cell r="G10">
            <v>51270</v>
          </cell>
          <cell r="H10">
            <v>51270</v>
          </cell>
          <cell r="I10">
            <v>0</v>
          </cell>
          <cell r="J10">
            <v>51270</v>
          </cell>
          <cell r="K10">
            <v>51270</v>
          </cell>
        </row>
        <row r="11">
          <cell r="B11" t="str">
            <v>MAA</v>
          </cell>
          <cell r="C11"/>
          <cell r="D11"/>
          <cell r="E11">
            <v>0</v>
          </cell>
          <cell r="F11"/>
          <cell r="G11">
            <v>47210</v>
          </cell>
          <cell r="H11">
            <v>47210</v>
          </cell>
          <cell r="I11">
            <v>0</v>
          </cell>
          <cell r="J11">
            <v>47210</v>
          </cell>
          <cell r="K11">
            <v>47210</v>
          </cell>
        </row>
        <row r="12">
          <cell r="B12" t="str">
            <v>DXB</v>
          </cell>
          <cell r="C12"/>
          <cell r="D12"/>
          <cell r="E12">
            <v>0</v>
          </cell>
          <cell r="F12"/>
          <cell r="G12">
            <v>13038.240515649979</v>
          </cell>
          <cell r="H12">
            <v>13038.240515649979</v>
          </cell>
          <cell r="I12">
            <v>0</v>
          </cell>
          <cell r="J12">
            <v>13038.240515649979</v>
          </cell>
          <cell r="K12">
            <v>13038.240515649979</v>
          </cell>
        </row>
        <row r="13">
          <cell r="B13" t="str">
            <v>CCU</v>
          </cell>
          <cell r="C13"/>
          <cell r="D13"/>
          <cell r="E13">
            <v>0</v>
          </cell>
          <cell r="F13"/>
          <cell r="G13">
            <v>9371.3237798807859</v>
          </cell>
          <cell r="H13">
            <v>9371.3237798807859</v>
          </cell>
          <cell r="I13">
            <v>0</v>
          </cell>
          <cell r="J13">
            <v>9371.3237798807859</v>
          </cell>
          <cell r="K13">
            <v>9371.3237798807859</v>
          </cell>
        </row>
        <row r="14">
          <cell r="B14" t="str">
            <v>AMD</v>
          </cell>
          <cell r="C14"/>
          <cell r="D14"/>
          <cell r="E14">
            <v>0</v>
          </cell>
          <cell r="F14"/>
          <cell r="G14">
            <v>9212.2804259141412</v>
          </cell>
          <cell r="H14">
            <v>9212.2804259141412</v>
          </cell>
          <cell r="I14">
            <v>0</v>
          </cell>
          <cell r="J14">
            <v>9212.2804259141412</v>
          </cell>
          <cell r="K14">
            <v>9212.2804259141412</v>
          </cell>
        </row>
        <row r="15">
          <cell r="B15" t="str">
            <v>JNB</v>
          </cell>
          <cell r="C15"/>
          <cell r="D15"/>
          <cell r="E15">
            <v>0</v>
          </cell>
          <cell r="F15"/>
          <cell r="G15">
            <v>8570.265093498745</v>
          </cell>
          <cell r="H15">
            <v>8570.265093498745</v>
          </cell>
          <cell r="I15">
            <v>0</v>
          </cell>
          <cell r="J15">
            <v>8570.265093498745</v>
          </cell>
          <cell r="K15">
            <v>8570.265093498745</v>
          </cell>
        </row>
        <row r="16">
          <cell r="B16" t="str">
            <v>THR</v>
          </cell>
          <cell r="C16"/>
          <cell r="D16"/>
          <cell r="E16">
            <v>0</v>
          </cell>
          <cell r="F16"/>
          <cell r="G16">
            <v>7942.2718134695688</v>
          </cell>
          <cell r="H16">
            <v>7942.2718134695688</v>
          </cell>
          <cell r="I16">
            <v>0</v>
          </cell>
          <cell r="J16">
            <v>7942.2718134695688</v>
          </cell>
          <cell r="K16">
            <v>7942.2718134695688</v>
          </cell>
        </row>
        <row r="17">
          <cell r="B17" t="str">
            <v>COK</v>
          </cell>
          <cell r="C17"/>
          <cell r="D17"/>
          <cell r="E17">
            <v>0</v>
          </cell>
          <cell r="F17"/>
          <cell r="G17">
            <v>6638.8006350330397</v>
          </cell>
          <cell r="H17">
            <v>6638.8006350330397</v>
          </cell>
          <cell r="I17">
            <v>0</v>
          </cell>
          <cell r="J17">
            <v>6638.8006350330397</v>
          </cell>
          <cell r="K17">
            <v>6638.8006350330397</v>
          </cell>
        </row>
        <row r="18">
          <cell r="B18" t="str">
            <v>CPT</v>
          </cell>
          <cell r="C18"/>
          <cell r="D18"/>
          <cell r="E18">
            <v>0</v>
          </cell>
          <cell r="F18"/>
          <cell r="G18">
            <v>5178.6909066812623</v>
          </cell>
          <cell r="H18">
            <v>5178.6909066812623</v>
          </cell>
          <cell r="I18">
            <v>0</v>
          </cell>
          <cell r="J18">
            <v>5178.6909066812623</v>
          </cell>
          <cell r="K18">
            <v>5178.6909066812623</v>
          </cell>
        </row>
        <row r="19">
          <cell r="B19" t="str">
            <v>RUH</v>
          </cell>
          <cell r="C19"/>
          <cell r="D19"/>
          <cell r="E19">
            <v>0</v>
          </cell>
          <cell r="F19"/>
          <cell r="G19">
            <v>4572.933831384431</v>
          </cell>
          <cell r="H19">
            <v>4572.933831384431</v>
          </cell>
          <cell r="I19">
            <v>0</v>
          </cell>
          <cell r="J19">
            <v>4572.933831384431</v>
          </cell>
          <cell r="K19">
            <v>4572.933831384431</v>
          </cell>
        </row>
        <row r="20">
          <cell r="B20" t="str">
            <v>JED</v>
          </cell>
          <cell r="C20"/>
          <cell r="D20"/>
          <cell r="E20">
            <v>0</v>
          </cell>
          <cell r="F20"/>
          <cell r="G20">
            <v>4518.3124541607986</v>
          </cell>
          <cell r="H20">
            <v>4518.3124541607986</v>
          </cell>
          <cell r="I20">
            <v>0</v>
          </cell>
          <cell r="J20">
            <v>4518.3124541607986</v>
          </cell>
          <cell r="K20">
            <v>4518.3124541607986</v>
          </cell>
        </row>
        <row r="21">
          <cell r="B21" t="str">
            <v>AMM</v>
          </cell>
          <cell r="C21"/>
          <cell r="D21"/>
          <cell r="E21">
            <v>0</v>
          </cell>
          <cell r="F21"/>
          <cell r="G21">
            <v>3547.6931410084344</v>
          </cell>
          <cell r="H21">
            <v>3547.6931410084344</v>
          </cell>
          <cell r="I21">
            <v>0</v>
          </cell>
          <cell r="J21">
            <v>3547.6931410084344</v>
          </cell>
          <cell r="K21">
            <v>3547.6931410084344</v>
          </cell>
        </row>
        <row r="22">
          <cell r="B22" t="str">
            <v>NBO</v>
          </cell>
          <cell r="C22"/>
          <cell r="D22"/>
          <cell r="E22">
            <v>0</v>
          </cell>
          <cell r="F22"/>
          <cell r="G22">
            <v>3301.9441993600549</v>
          </cell>
          <cell r="H22">
            <v>3301.9441993600549</v>
          </cell>
          <cell r="I22">
            <v>0</v>
          </cell>
          <cell r="J22">
            <v>3301.9441993600549</v>
          </cell>
          <cell r="K22">
            <v>3301.9441993600549</v>
          </cell>
        </row>
        <row r="23">
          <cell r="B23" t="str">
            <v>TRV</v>
          </cell>
          <cell r="C23"/>
          <cell r="D23"/>
          <cell r="E23">
            <v>0</v>
          </cell>
          <cell r="F23"/>
          <cell r="G23">
            <v>2961.3728577952261</v>
          </cell>
          <cell r="H23">
            <v>2961.3728577952261</v>
          </cell>
          <cell r="I23">
            <v>0</v>
          </cell>
          <cell r="J23">
            <v>2961.3728577952261</v>
          </cell>
          <cell r="K23">
            <v>2961.3728577952261</v>
          </cell>
        </row>
        <row r="24">
          <cell r="B24" t="str">
            <v>ADD</v>
          </cell>
          <cell r="C24"/>
          <cell r="D24"/>
          <cell r="E24">
            <v>0</v>
          </cell>
          <cell r="F24"/>
          <cell r="G24">
            <v>2886.2747021563337</v>
          </cell>
          <cell r="H24">
            <v>2886.2747021563337</v>
          </cell>
          <cell r="I24">
            <v>0</v>
          </cell>
          <cell r="J24">
            <v>2886.2747021563337</v>
          </cell>
          <cell r="K24">
            <v>2886.2747021563337</v>
          </cell>
        </row>
        <row r="25">
          <cell r="B25" t="str">
            <v>LOS</v>
          </cell>
          <cell r="C25"/>
          <cell r="D25"/>
          <cell r="E25">
            <v>0</v>
          </cell>
          <cell r="F25"/>
          <cell r="G25">
            <v>2417.1556734311994</v>
          </cell>
          <cell r="H25">
            <v>2417.1556734311994</v>
          </cell>
          <cell r="I25">
            <v>0</v>
          </cell>
          <cell r="J25">
            <v>2417.1556734311994</v>
          </cell>
          <cell r="K25">
            <v>2417.1556734311994</v>
          </cell>
        </row>
        <row r="26">
          <cell r="B26" t="str">
            <v>BEY</v>
          </cell>
          <cell r="C26"/>
          <cell r="D26"/>
          <cell r="E26">
            <v>0</v>
          </cell>
          <cell r="F26"/>
          <cell r="G26">
            <v>2118.8095362107128</v>
          </cell>
          <cell r="H26">
            <v>2118.8095362107128</v>
          </cell>
          <cell r="I26">
            <v>0</v>
          </cell>
          <cell r="J26">
            <v>2118.8095362107128</v>
          </cell>
          <cell r="K26">
            <v>2118.8095362107128</v>
          </cell>
        </row>
        <row r="27">
          <cell r="B27" t="str">
            <v>SAH</v>
          </cell>
          <cell r="C27"/>
          <cell r="D27"/>
          <cell r="E27">
            <v>0</v>
          </cell>
          <cell r="F27"/>
          <cell r="G27">
            <v>1701.3144078241298</v>
          </cell>
          <cell r="H27">
            <v>1701.3144078241298</v>
          </cell>
          <cell r="I27">
            <v>0</v>
          </cell>
          <cell r="J27">
            <v>1701.3144078241298</v>
          </cell>
          <cell r="K27">
            <v>1701.3144078241298</v>
          </cell>
        </row>
        <row r="28">
          <cell r="B28" t="str">
            <v>DMM</v>
          </cell>
          <cell r="C28"/>
          <cell r="D28"/>
          <cell r="E28">
            <v>0</v>
          </cell>
          <cell r="F28"/>
          <cell r="G28">
            <v>1690.0496717429903</v>
          </cell>
          <cell r="H28">
            <v>1690.0496717429903</v>
          </cell>
          <cell r="I28">
            <v>0</v>
          </cell>
          <cell r="J28">
            <v>1690.0496717429903</v>
          </cell>
          <cell r="K28">
            <v>1690.0496717429903</v>
          </cell>
        </row>
        <row r="29">
          <cell r="B29" t="str">
            <v>KTM</v>
          </cell>
          <cell r="C29"/>
          <cell r="D29"/>
          <cell r="E29">
            <v>0</v>
          </cell>
          <cell r="F29"/>
          <cell r="G29">
            <v>1385.4786999672392</v>
          </cell>
          <cell r="H29">
            <v>1385.4786999672392</v>
          </cell>
          <cell r="I29">
            <v>0</v>
          </cell>
          <cell r="J29">
            <v>1385.4786999672392</v>
          </cell>
          <cell r="K29">
            <v>1385.4786999672392</v>
          </cell>
        </row>
        <row r="30">
          <cell r="B30" t="str">
            <v>KHI</v>
          </cell>
          <cell r="C30"/>
          <cell r="D30"/>
          <cell r="E30">
            <v>0</v>
          </cell>
          <cell r="F30"/>
          <cell r="G30">
            <v>1204.5759555991447</v>
          </cell>
          <cell r="H30">
            <v>1204.5759555991447</v>
          </cell>
          <cell r="I30">
            <v>0</v>
          </cell>
          <cell r="J30">
            <v>1204.5759555991447</v>
          </cell>
          <cell r="K30">
            <v>1204.5759555991447</v>
          </cell>
        </row>
        <row r="31">
          <cell r="B31" t="str">
            <v>EBB</v>
          </cell>
          <cell r="C31"/>
          <cell r="D31"/>
          <cell r="E31">
            <v>0</v>
          </cell>
          <cell r="F31"/>
          <cell r="G31">
            <v>1137.4590385755369</v>
          </cell>
          <cell r="H31">
            <v>1137.4590385755369</v>
          </cell>
          <cell r="I31">
            <v>0</v>
          </cell>
          <cell r="J31">
            <v>1137.4590385755369</v>
          </cell>
          <cell r="K31">
            <v>1137.4590385755369</v>
          </cell>
        </row>
        <row r="32">
          <cell r="B32" t="str">
            <v>KWI</v>
          </cell>
          <cell r="C32"/>
          <cell r="D32"/>
          <cell r="E32">
            <v>0</v>
          </cell>
          <cell r="F32"/>
          <cell r="G32">
            <v>1105.6802878952521</v>
          </cell>
          <cell r="H32">
            <v>1105.6802878952521</v>
          </cell>
          <cell r="I32">
            <v>0</v>
          </cell>
          <cell r="J32">
            <v>1105.6802878952521</v>
          </cell>
          <cell r="K32">
            <v>1105.6802878952521</v>
          </cell>
        </row>
        <row r="33">
          <cell r="B33" t="str">
            <v>JRO</v>
          </cell>
          <cell r="C33"/>
          <cell r="D33"/>
          <cell r="E33">
            <v>0</v>
          </cell>
          <cell r="F33"/>
          <cell r="G33">
            <v>1070.7575570901367</v>
          </cell>
          <cell r="H33">
            <v>1070.7575570901367</v>
          </cell>
          <cell r="I33">
            <v>0</v>
          </cell>
          <cell r="J33">
            <v>1070.7575570901367</v>
          </cell>
          <cell r="K33">
            <v>1070.7575570901367</v>
          </cell>
        </row>
        <row r="34">
          <cell r="B34" t="str">
            <v>LHE</v>
          </cell>
          <cell r="C34"/>
          <cell r="D34"/>
          <cell r="E34">
            <v>0</v>
          </cell>
          <cell r="F34"/>
          <cell r="G34">
            <v>1053.9623551822856</v>
          </cell>
          <cell r="H34">
            <v>1053.9623551822856</v>
          </cell>
          <cell r="I34">
            <v>0</v>
          </cell>
          <cell r="J34">
            <v>1053.9623551822856</v>
          </cell>
          <cell r="K34">
            <v>1053.9623551822856</v>
          </cell>
        </row>
        <row r="35">
          <cell r="B35" t="str">
            <v>ISB</v>
          </cell>
          <cell r="C35"/>
          <cell r="D35"/>
          <cell r="E35">
            <v>0</v>
          </cell>
          <cell r="F35"/>
          <cell r="G35">
            <v>970.58399738245544</v>
          </cell>
          <cell r="H35">
            <v>970.58399738245544</v>
          </cell>
          <cell r="I35">
            <v>0</v>
          </cell>
          <cell r="J35">
            <v>970.58399738245544</v>
          </cell>
          <cell r="K35">
            <v>970.58399738245544</v>
          </cell>
        </row>
        <row r="36">
          <cell r="B36" t="str">
            <v>DAC</v>
          </cell>
          <cell r="C36"/>
          <cell r="D36"/>
          <cell r="E36">
            <v>0</v>
          </cell>
          <cell r="F36"/>
          <cell r="G36">
            <v>880.71510873593161</v>
          </cell>
          <cell r="H36">
            <v>880.71510873593161</v>
          </cell>
          <cell r="I36">
            <v>0</v>
          </cell>
          <cell r="J36">
            <v>880.71510873593161</v>
          </cell>
          <cell r="K36">
            <v>880.71510873593161</v>
          </cell>
        </row>
        <row r="37">
          <cell r="B37" t="str">
            <v>CMB</v>
          </cell>
          <cell r="C37"/>
          <cell r="D37"/>
          <cell r="E37">
            <v>0</v>
          </cell>
          <cell r="F37"/>
          <cell r="G37">
            <v>801.66377150056371</v>
          </cell>
          <cell r="H37">
            <v>801.66377150056371</v>
          </cell>
          <cell r="I37">
            <v>0</v>
          </cell>
          <cell r="J37">
            <v>801.66377150056371</v>
          </cell>
          <cell r="K37">
            <v>801.66377150056371</v>
          </cell>
        </row>
        <row r="38">
          <cell r="B38" t="str">
            <v>AUH</v>
          </cell>
          <cell r="C38"/>
          <cell r="D38"/>
          <cell r="E38">
            <v>0</v>
          </cell>
          <cell r="F38"/>
          <cell r="G38">
            <v>783.3051472580413</v>
          </cell>
          <cell r="H38">
            <v>783.3051472580413</v>
          </cell>
          <cell r="I38">
            <v>0</v>
          </cell>
          <cell r="J38">
            <v>783.3051472580413</v>
          </cell>
          <cell r="K38">
            <v>783.3051472580413</v>
          </cell>
        </row>
        <row r="39">
          <cell r="B39" t="str">
            <v>ATQ</v>
          </cell>
          <cell r="C39"/>
          <cell r="D39"/>
          <cell r="E39">
            <v>0</v>
          </cell>
          <cell r="F39"/>
          <cell r="G39">
            <v>759.23411056475413</v>
          </cell>
          <cell r="H39">
            <v>759.23411056475413</v>
          </cell>
          <cell r="I39">
            <v>0</v>
          </cell>
          <cell r="J39">
            <v>759.23411056475413</v>
          </cell>
          <cell r="K39">
            <v>759.23411056475413</v>
          </cell>
        </row>
        <row r="40">
          <cell r="B40" t="str">
            <v>DAR</v>
          </cell>
          <cell r="C40"/>
          <cell r="D40"/>
          <cell r="E40">
            <v>0</v>
          </cell>
          <cell r="F40"/>
          <cell r="G40">
            <v>738.13361299406699</v>
          </cell>
          <cell r="H40">
            <v>738.13361299406699</v>
          </cell>
          <cell r="I40">
            <v>0</v>
          </cell>
          <cell r="J40">
            <v>738.13361299406699</v>
          </cell>
          <cell r="K40">
            <v>738.13361299406699</v>
          </cell>
        </row>
        <row r="41">
          <cell r="B41" t="str">
            <v>BAH</v>
          </cell>
          <cell r="C41"/>
          <cell r="D41"/>
          <cell r="E41">
            <v>0</v>
          </cell>
          <cell r="F41"/>
          <cell r="G41">
            <v>676.87014213057546</v>
          </cell>
          <cell r="H41">
            <v>676.87014213057546</v>
          </cell>
          <cell r="I41">
            <v>0</v>
          </cell>
          <cell r="J41">
            <v>676.87014213057546</v>
          </cell>
          <cell r="K41">
            <v>676.87014213057546</v>
          </cell>
        </row>
        <row r="42">
          <cell r="B42" t="str">
            <v>GOI</v>
          </cell>
          <cell r="C42"/>
          <cell r="D42"/>
          <cell r="E42">
            <v>0</v>
          </cell>
          <cell r="F42"/>
          <cell r="G42">
            <v>539.02023584170695</v>
          </cell>
          <cell r="H42">
            <v>539.02023584170695</v>
          </cell>
          <cell r="I42">
            <v>0</v>
          </cell>
          <cell r="J42">
            <v>539.02023584170695</v>
          </cell>
          <cell r="K42">
            <v>539.02023584170695</v>
          </cell>
        </row>
        <row r="43">
          <cell r="B43" t="str">
            <v>MED</v>
          </cell>
          <cell r="C43"/>
          <cell r="D43"/>
          <cell r="E43">
            <v>0</v>
          </cell>
          <cell r="F43"/>
          <cell r="G43">
            <v>507.65750596082216</v>
          </cell>
          <cell r="H43">
            <v>507.65750596082216</v>
          </cell>
          <cell r="I43">
            <v>0</v>
          </cell>
          <cell r="J43">
            <v>507.65750596082216</v>
          </cell>
          <cell r="K43">
            <v>507.65750596082216</v>
          </cell>
        </row>
        <row r="44">
          <cell r="B44" t="str">
            <v>ASM</v>
          </cell>
          <cell r="C44"/>
          <cell r="D44"/>
          <cell r="E44">
            <v>0</v>
          </cell>
          <cell r="F44"/>
          <cell r="G44">
            <v>473.97807704526264</v>
          </cell>
          <cell r="H44">
            <v>473.97807704526264</v>
          </cell>
          <cell r="I44">
            <v>0</v>
          </cell>
          <cell r="J44">
            <v>473.97807704526264</v>
          </cell>
          <cell r="K44">
            <v>473.97807704526264</v>
          </cell>
        </row>
        <row r="45">
          <cell r="B45" t="str">
            <v>KGL</v>
          </cell>
          <cell r="C45"/>
          <cell r="D45"/>
          <cell r="E45">
            <v>0</v>
          </cell>
          <cell r="F45"/>
          <cell r="G45">
            <v>361.33650235137441</v>
          </cell>
          <cell r="H45">
            <v>361.33650235137441</v>
          </cell>
          <cell r="I45">
            <v>0</v>
          </cell>
          <cell r="J45">
            <v>361.33650235137441</v>
          </cell>
          <cell r="K45">
            <v>361.33650235137441</v>
          </cell>
        </row>
        <row r="46">
          <cell r="B46" t="str">
            <v>MCT</v>
          </cell>
          <cell r="C46"/>
          <cell r="D46"/>
          <cell r="E46">
            <v>0</v>
          </cell>
          <cell r="F46"/>
          <cell r="G46">
            <v>355.40759713242812</v>
          </cell>
          <cell r="H46">
            <v>355.40759713242812</v>
          </cell>
          <cell r="I46">
            <v>0</v>
          </cell>
          <cell r="J46">
            <v>355.40759713242812</v>
          </cell>
          <cell r="K46">
            <v>355.40759713242812</v>
          </cell>
        </row>
        <row r="47">
          <cell r="B47" t="str">
            <v>CCJ</v>
          </cell>
          <cell r="C47"/>
          <cell r="D47"/>
          <cell r="E47">
            <v>0</v>
          </cell>
          <cell r="F47"/>
          <cell r="G47">
            <v>279.22543592334085</v>
          </cell>
          <cell r="H47">
            <v>279.22543592334085</v>
          </cell>
          <cell r="I47">
            <v>0</v>
          </cell>
          <cell r="J47">
            <v>279.22543592334085</v>
          </cell>
          <cell r="K47">
            <v>279.22543592334085</v>
          </cell>
        </row>
        <row r="48">
          <cell r="B48" t="str">
            <v>BGW</v>
          </cell>
          <cell r="C48"/>
          <cell r="D48"/>
          <cell r="E48">
            <v>0</v>
          </cell>
          <cell r="F48"/>
          <cell r="G48">
            <v>119.24287544606366</v>
          </cell>
          <cell r="H48">
            <v>119.24287544606366</v>
          </cell>
          <cell r="I48">
            <v>0</v>
          </cell>
          <cell r="J48">
            <v>119.24287544606366</v>
          </cell>
          <cell r="K48">
            <v>119.24287544606366</v>
          </cell>
        </row>
        <row r="49">
          <cell r="B49" t="str">
            <v>EBL</v>
          </cell>
          <cell r="C49"/>
          <cell r="D49"/>
          <cell r="E49">
            <v>0</v>
          </cell>
          <cell r="F49"/>
          <cell r="G49">
            <v>111.40940187661423</v>
          </cell>
          <cell r="H49">
            <v>111.40940187661423</v>
          </cell>
          <cell r="I49">
            <v>0</v>
          </cell>
          <cell r="J49">
            <v>111.40940187661423</v>
          </cell>
          <cell r="K49">
            <v>111.40940187661423</v>
          </cell>
        </row>
        <row r="50">
          <cell r="B50" t="str">
            <v>MPM</v>
          </cell>
          <cell r="C50"/>
          <cell r="D50"/>
          <cell r="E50">
            <v>0</v>
          </cell>
          <cell r="F50"/>
          <cell r="G50">
            <v>107.78252637375964</v>
          </cell>
          <cell r="H50">
            <v>107.78252637375964</v>
          </cell>
          <cell r="I50">
            <v>0</v>
          </cell>
          <cell r="J50">
            <v>107.78252637375964</v>
          </cell>
          <cell r="K50">
            <v>107.78252637375964</v>
          </cell>
        </row>
        <row r="51">
          <cell r="B51" t="str">
            <v>MLE</v>
          </cell>
          <cell r="C51"/>
          <cell r="D51"/>
          <cell r="E51">
            <v>0</v>
          </cell>
          <cell r="F51"/>
          <cell r="G51">
            <v>97.191538832536665</v>
          </cell>
          <cell r="H51">
            <v>97.191538832536665</v>
          </cell>
          <cell r="I51">
            <v>0</v>
          </cell>
          <cell r="J51">
            <v>97.191538832536665</v>
          </cell>
          <cell r="K51">
            <v>97.191538832536665</v>
          </cell>
        </row>
        <row r="52">
          <cell r="B52" t="str">
            <v>SYZ</v>
          </cell>
          <cell r="C52"/>
          <cell r="D52"/>
          <cell r="E52">
            <v>0</v>
          </cell>
          <cell r="F52"/>
          <cell r="G52">
            <v>96.612840689876393</v>
          </cell>
          <cell r="H52">
            <v>96.612840689876393</v>
          </cell>
          <cell r="I52">
            <v>0</v>
          </cell>
          <cell r="J52">
            <v>96.612840689876393</v>
          </cell>
          <cell r="K52">
            <v>96.612840689876393</v>
          </cell>
        </row>
        <row r="53">
          <cell r="B53" t="str">
            <v>MHD</v>
          </cell>
          <cell r="C53"/>
          <cell r="D53"/>
          <cell r="E53">
            <v>0</v>
          </cell>
          <cell r="F53"/>
          <cell r="G53">
            <v>91.3905249769101</v>
          </cell>
          <cell r="H53">
            <v>91.3905249769101</v>
          </cell>
          <cell r="I53">
            <v>0</v>
          </cell>
          <cell r="J53">
            <v>91.3905249769101</v>
          </cell>
          <cell r="K53">
            <v>91.3905249769101</v>
          </cell>
        </row>
        <row r="54">
          <cell r="B54" t="str">
            <v>PEW</v>
          </cell>
          <cell r="C54"/>
          <cell r="D54"/>
          <cell r="E54">
            <v>0</v>
          </cell>
          <cell r="F54"/>
          <cell r="G54">
            <v>64.905308466933747</v>
          </cell>
          <cell r="H54">
            <v>64.905308466933747</v>
          </cell>
          <cell r="I54">
            <v>0</v>
          </cell>
          <cell r="J54">
            <v>64.905308466933747</v>
          </cell>
          <cell r="K54">
            <v>64.905308466933747</v>
          </cell>
        </row>
        <row r="55">
          <cell r="B55" t="str">
            <v>JIB</v>
          </cell>
          <cell r="C55"/>
          <cell r="D55"/>
          <cell r="E55">
            <v>0</v>
          </cell>
          <cell r="F55"/>
          <cell r="G55">
            <v>41.081044888359202</v>
          </cell>
          <cell r="H55">
            <v>41.081044888359202</v>
          </cell>
          <cell r="I55">
            <v>0</v>
          </cell>
          <cell r="J55">
            <v>41.081044888359202</v>
          </cell>
          <cell r="K55">
            <v>41.081044888359202</v>
          </cell>
        </row>
        <row r="56">
          <cell r="B56" t="str">
            <v>ELQ</v>
          </cell>
          <cell r="C56"/>
          <cell r="D56"/>
          <cell r="E56">
            <v>0</v>
          </cell>
          <cell r="F56"/>
          <cell r="G56">
            <v>32.933477443660934</v>
          </cell>
          <cell r="H56">
            <v>32.933477443660934</v>
          </cell>
          <cell r="I56">
            <v>0</v>
          </cell>
          <cell r="J56">
            <v>32.933477443660934</v>
          </cell>
          <cell r="K56">
            <v>32.933477443660934</v>
          </cell>
        </row>
        <row r="57">
          <cell r="B57" t="str">
            <v>BSR</v>
          </cell>
          <cell r="C57"/>
          <cell r="D57"/>
          <cell r="E57">
            <v>0</v>
          </cell>
          <cell r="F57"/>
          <cell r="G57">
            <v>24.951063961950062</v>
          </cell>
          <cell r="H57">
            <v>24.951063961950062</v>
          </cell>
          <cell r="I57">
            <v>0</v>
          </cell>
          <cell r="J57">
            <v>24.951063961950062</v>
          </cell>
          <cell r="K57">
            <v>24.951063961950062</v>
          </cell>
        </row>
        <row r="58">
          <cell r="B58" t="str">
            <v>NJF</v>
          </cell>
          <cell r="C58"/>
          <cell r="D58"/>
          <cell r="E58">
            <v>0</v>
          </cell>
          <cell r="F58"/>
          <cell r="G58">
            <v>21.469520153305865</v>
          </cell>
          <cell r="H58">
            <v>21.469520153305865</v>
          </cell>
          <cell r="I58">
            <v>0</v>
          </cell>
          <cell r="J58">
            <v>21.469520153305865</v>
          </cell>
          <cell r="K58">
            <v>21.469520153305865</v>
          </cell>
        </row>
        <row r="59">
          <cell r="B59" t="str">
            <v>TIF</v>
          </cell>
          <cell r="C59"/>
          <cell r="D59"/>
          <cell r="E59">
            <v>0</v>
          </cell>
          <cell r="F59"/>
          <cell r="G59">
            <v>16.065110948127284</v>
          </cell>
          <cell r="H59">
            <v>16.065110948127284</v>
          </cell>
          <cell r="I59">
            <v>0</v>
          </cell>
          <cell r="J59">
            <v>16.065110948127284</v>
          </cell>
          <cell r="K59">
            <v>16.065110948127284</v>
          </cell>
        </row>
        <row r="60">
          <cell r="B60" t="str">
            <v>SLL</v>
          </cell>
          <cell r="C60"/>
          <cell r="D60"/>
          <cell r="E60">
            <v>0</v>
          </cell>
          <cell r="F60"/>
          <cell r="G60">
            <v>4.3519297608052421</v>
          </cell>
          <cell r="H60">
            <v>4.3519297608052421</v>
          </cell>
          <cell r="I60">
            <v>0</v>
          </cell>
          <cell r="J60">
            <v>4.3519297608052421</v>
          </cell>
          <cell r="K60">
            <v>4.3519297608052421</v>
          </cell>
        </row>
        <row r="61">
          <cell r="B61" t="str">
            <v>ISU</v>
          </cell>
          <cell r="C61"/>
          <cell r="D61"/>
          <cell r="E61">
            <v>0</v>
          </cell>
          <cell r="F61"/>
          <cell r="G61">
            <v>2.6111578564831461</v>
          </cell>
          <cell r="H61">
            <v>2.6111578564831461</v>
          </cell>
          <cell r="I61">
            <v>0</v>
          </cell>
          <cell r="J61">
            <v>2.6111578564831461</v>
          </cell>
          <cell r="K61">
            <v>2.6111578564831461</v>
          </cell>
        </row>
        <row r="62">
          <cell r="B62"/>
          <cell r="C62"/>
          <cell r="D62"/>
          <cell r="E62">
            <v>0</v>
          </cell>
          <cell r="F62"/>
          <cell r="G62"/>
          <cell r="H62">
            <v>0</v>
          </cell>
          <cell r="I62">
            <v>0</v>
          </cell>
          <cell r="J62">
            <v>0</v>
          </cell>
          <cell r="K62">
            <v>0</v>
          </cell>
        </row>
        <row r="63">
          <cell r="B63"/>
          <cell r="C63"/>
          <cell r="D63"/>
          <cell r="E63">
            <v>0</v>
          </cell>
          <cell r="F63"/>
          <cell r="G63"/>
          <cell r="H63">
            <v>0</v>
          </cell>
          <cell r="I63">
            <v>0</v>
          </cell>
          <cell r="J63">
            <v>0</v>
          </cell>
          <cell r="K63">
            <v>0</v>
          </cell>
        </row>
        <row r="64">
          <cell r="B64"/>
          <cell r="C64"/>
          <cell r="D64"/>
          <cell r="E64">
            <v>0</v>
          </cell>
          <cell r="F64"/>
          <cell r="G64"/>
          <cell r="H64">
            <v>0</v>
          </cell>
          <cell r="I64">
            <v>0</v>
          </cell>
          <cell r="J64">
            <v>0</v>
          </cell>
          <cell r="K64">
            <v>0</v>
          </cell>
        </row>
        <row r="65">
          <cell r="B65"/>
          <cell r="C65"/>
          <cell r="D65"/>
          <cell r="E65">
            <v>0</v>
          </cell>
          <cell r="F65"/>
          <cell r="G65"/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B66"/>
          <cell r="C66"/>
          <cell r="D66"/>
          <cell r="E66">
            <v>0</v>
          </cell>
          <cell r="F66"/>
          <cell r="G66"/>
          <cell r="H66">
            <v>0</v>
          </cell>
          <cell r="I66">
            <v>0</v>
          </cell>
          <cell r="J66">
            <v>0</v>
          </cell>
          <cell r="K66">
            <v>0</v>
          </cell>
        </row>
        <row r="67">
          <cell r="B67"/>
          <cell r="C67"/>
          <cell r="D67"/>
          <cell r="E67">
            <v>0</v>
          </cell>
          <cell r="F67"/>
          <cell r="G67"/>
          <cell r="H67">
            <v>0</v>
          </cell>
          <cell r="I67">
            <v>0</v>
          </cell>
          <cell r="J67">
            <v>0</v>
          </cell>
          <cell r="K67">
            <v>0</v>
          </cell>
        </row>
        <row r="68">
          <cell r="B68"/>
          <cell r="C68"/>
          <cell r="D68"/>
          <cell r="E68">
            <v>0</v>
          </cell>
          <cell r="F68"/>
          <cell r="G68"/>
          <cell r="H68">
            <v>0</v>
          </cell>
          <cell r="I68">
            <v>0</v>
          </cell>
          <cell r="J68">
            <v>0</v>
          </cell>
          <cell r="K68">
            <v>0</v>
          </cell>
        </row>
        <row r="69">
          <cell r="B69"/>
          <cell r="C69"/>
          <cell r="D69"/>
          <cell r="E69">
            <v>0</v>
          </cell>
          <cell r="F69"/>
          <cell r="G69"/>
          <cell r="H69">
            <v>0</v>
          </cell>
          <cell r="I69">
            <v>0</v>
          </cell>
          <cell r="J69">
            <v>0</v>
          </cell>
          <cell r="K69">
            <v>0</v>
          </cell>
        </row>
        <row r="70">
          <cell r="B70"/>
          <cell r="C70"/>
          <cell r="D70"/>
          <cell r="E70">
            <v>0</v>
          </cell>
          <cell r="F70"/>
          <cell r="G70"/>
          <cell r="H70">
            <v>0</v>
          </cell>
          <cell r="I70">
            <v>0</v>
          </cell>
          <cell r="J70">
            <v>0</v>
          </cell>
          <cell r="K70">
            <v>0</v>
          </cell>
        </row>
        <row r="71">
          <cell r="B71"/>
          <cell r="C71"/>
          <cell r="D71"/>
          <cell r="E71">
            <v>0</v>
          </cell>
          <cell r="F71"/>
          <cell r="G71"/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B72"/>
          <cell r="C72"/>
          <cell r="D72"/>
          <cell r="E72">
            <v>0</v>
          </cell>
          <cell r="F72"/>
          <cell r="G72"/>
          <cell r="H72">
            <v>0</v>
          </cell>
          <cell r="I72">
            <v>0</v>
          </cell>
          <cell r="J72">
            <v>0</v>
          </cell>
          <cell r="K72">
            <v>0</v>
          </cell>
        </row>
        <row r="73">
          <cell r="B73"/>
          <cell r="C73"/>
          <cell r="D73"/>
          <cell r="E73">
            <v>0</v>
          </cell>
          <cell r="F73"/>
          <cell r="G73"/>
          <cell r="H73">
            <v>0</v>
          </cell>
          <cell r="I73">
            <v>0</v>
          </cell>
          <cell r="J73">
            <v>0</v>
          </cell>
          <cell r="K73">
            <v>0</v>
          </cell>
        </row>
        <row r="74">
          <cell r="B74"/>
          <cell r="C74"/>
          <cell r="D74"/>
          <cell r="E74">
            <v>0</v>
          </cell>
          <cell r="F74"/>
          <cell r="G74"/>
          <cell r="H74">
            <v>0</v>
          </cell>
          <cell r="I74">
            <v>0</v>
          </cell>
          <cell r="J74">
            <v>0</v>
          </cell>
          <cell r="K74">
            <v>0</v>
          </cell>
        </row>
        <row r="75">
          <cell r="B75"/>
          <cell r="C75"/>
          <cell r="D75"/>
          <cell r="E75">
            <v>0</v>
          </cell>
          <cell r="F75"/>
          <cell r="G75"/>
          <cell r="H75">
            <v>0</v>
          </cell>
          <cell r="I75">
            <v>0</v>
          </cell>
          <cell r="J75">
            <v>0</v>
          </cell>
          <cell r="K75">
            <v>0</v>
          </cell>
        </row>
        <row r="76">
          <cell r="B76"/>
          <cell r="C76"/>
          <cell r="D76"/>
          <cell r="E76">
            <v>0</v>
          </cell>
          <cell r="F76"/>
          <cell r="G76"/>
          <cell r="H76">
            <v>0</v>
          </cell>
          <cell r="I76">
            <v>0</v>
          </cell>
          <cell r="J76">
            <v>0</v>
          </cell>
          <cell r="K76">
            <v>0</v>
          </cell>
        </row>
        <row r="77">
          <cell r="B77"/>
          <cell r="C77"/>
          <cell r="D77"/>
          <cell r="E77">
            <v>0</v>
          </cell>
          <cell r="F77"/>
          <cell r="G77"/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B78"/>
          <cell r="C78"/>
          <cell r="D78"/>
          <cell r="E78">
            <v>0</v>
          </cell>
          <cell r="F78"/>
          <cell r="G78"/>
          <cell r="H78">
            <v>0</v>
          </cell>
          <cell r="I78">
            <v>0</v>
          </cell>
          <cell r="J78">
            <v>0</v>
          </cell>
          <cell r="K78">
            <v>0</v>
          </cell>
        </row>
        <row r="79">
          <cell r="B79"/>
          <cell r="C79"/>
          <cell r="D79"/>
          <cell r="E79">
            <v>0</v>
          </cell>
          <cell r="F79"/>
          <cell r="G79"/>
          <cell r="H79">
            <v>0</v>
          </cell>
          <cell r="I79">
            <v>0</v>
          </cell>
          <cell r="J79">
            <v>0</v>
          </cell>
          <cell r="K79">
            <v>0</v>
          </cell>
        </row>
        <row r="80">
          <cell r="B80"/>
          <cell r="C80"/>
          <cell r="D80"/>
          <cell r="E80">
            <v>0</v>
          </cell>
          <cell r="F80"/>
          <cell r="G80"/>
          <cell r="H80">
            <v>0</v>
          </cell>
          <cell r="I80">
            <v>0</v>
          </cell>
          <cell r="J80">
            <v>0</v>
          </cell>
          <cell r="K80">
            <v>0</v>
          </cell>
        </row>
        <row r="81">
          <cell r="B81"/>
          <cell r="C81"/>
          <cell r="D81"/>
          <cell r="E81">
            <v>0</v>
          </cell>
          <cell r="F81"/>
          <cell r="G81"/>
          <cell r="H81">
            <v>0</v>
          </cell>
          <cell r="I81">
            <v>0</v>
          </cell>
          <cell r="J81">
            <v>0</v>
          </cell>
          <cell r="K81">
            <v>0</v>
          </cell>
        </row>
        <row r="82">
          <cell r="B82"/>
          <cell r="C82"/>
          <cell r="D82"/>
          <cell r="E82">
            <v>0</v>
          </cell>
          <cell r="F82"/>
          <cell r="G82"/>
          <cell r="H82">
            <v>0</v>
          </cell>
          <cell r="I82">
            <v>0</v>
          </cell>
          <cell r="J82">
            <v>0</v>
          </cell>
          <cell r="K82">
            <v>0</v>
          </cell>
        </row>
        <row r="83">
          <cell r="B83"/>
          <cell r="C83"/>
          <cell r="D83"/>
          <cell r="E83">
            <v>0</v>
          </cell>
          <cell r="F83"/>
          <cell r="G83"/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B84"/>
          <cell r="C84"/>
          <cell r="D84"/>
          <cell r="E84">
            <v>0</v>
          </cell>
          <cell r="F84"/>
          <cell r="G84"/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B85"/>
          <cell r="C85"/>
          <cell r="D85"/>
          <cell r="E85">
            <v>0</v>
          </cell>
          <cell r="F85"/>
          <cell r="G85"/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B86"/>
          <cell r="C86"/>
          <cell r="D86"/>
          <cell r="E86">
            <v>0</v>
          </cell>
          <cell r="F86"/>
          <cell r="G86"/>
          <cell r="H86">
            <v>0</v>
          </cell>
          <cell r="I86">
            <v>0</v>
          </cell>
          <cell r="J86">
            <v>0</v>
          </cell>
          <cell r="K86">
            <v>0</v>
          </cell>
        </row>
        <row r="87">
          <cell r="B87"/>
          <cell r="C87"/>
          <cell r="D87"/>
          <cell r="E87">
            <v>0</v>
          </cell>
          <cell r="F87"/>
          <cell r="G87"/>
          <cell r="H87">
            <v>0</v>
          </cell>
          <cell r="I87">
            <v>0</v>
          </cell>
          <cell r="J87">
            <v>0</v>
          </cell>
          <cell r="K87">
            <v>0</v>
          </cell>
        </row>
        <row r="88">
          <cell r="B88"/>
          <cell r="C88"/>
          <cell r="D88"/>
          <cell r="E88">
            <v>0</v>
          </cell>
          <cell r="F88"/>
          <cell r="G88"/>
          <cell r="H88">
            <v>0</v>
          </cell>
          <cell r="I88">
            <v>0</v>
          </cell>
          <cell r="J88">
            <v>0</v>
          </cell>
          <cell r="K88">
            <v>0</v>
          </cell>
        </row>
        <row r="89">
          <cell r="B89"/>
          <cell r="C89"/>
          <cell r="D89"/>
          <cell r="E89">
            <v>0</v>
          </cell>
          <cell r="F89"/>
          <cell r="G89"/>
          <cell r="H89">
            <v>0</v>
          </cell>
          <cell r="I89">
            <v>0</v>
          </cell>
          <cell r="J89">
            <v>0</v>
          </cell>
          <cell r="K89">
            <v>0</v>
          </cell>
        </row>
        <row r="90">
          <cell r="B90"/>
          <cell r="C90"/>
          <cell r="D90"/>
          <cell r="E90">
            <v>0</v>
          </cell>
          <cell r="F90"/>
          <cell r="G90"/>
          <cell r="H90">
            <v>0</v>
          </cell>
          <cell r="I90">
            <v>0</v>
          </cell>
          <cell r="J90">
            <v>0</v>
          </cell>
          <cell r="K90">
            <v>0</v>
          </cell>
        </row>
        <row r="91">
          <cell r="B91"/>
          <cell r="C91"/>
          <cell r="D91"/>
          <cell r="E91">
            <v>0</v>
          </cell>
          <cell r="F91"/>
          <cell r="G91"/>
          <cell r="H91">
            <v>0</v>
          </cell>
          <cell r="I91">
            <v>0</v>
          </cell>
          <cell r="J91">
            <v>0</v>
          </cell>
          <cell r="K91">
            <v>0</v>
          </cell>
        </row>
        <row r="92">
          <cell r="B92"/>
          <cell r="C92"/>
          <cell r="D92"/>
          <cell r="E92">
            <v>0</v>
          </cell>
          <cell r="F92"/>
          <cell r="G92"/>
          <cell r="H92">
            <v>0</v>
          </cell>
          <cell r="I92">
            <v>0</v>
          </cell>
          <cell r="J92">
            <v>0</v>
          </cell>
          <cell r="K92">
            <v>0</v>
          </cell>
        </row>
        <row r="93">
          <cell r="B93"/>
          <cell r="C93"/>
          <cell r="D93"/>
          <cell r="E93">
            <v>0</v>
          </cell>
          <cell r="F93"/>
          <cell r="G93"/>
          <cell r="H93">
            <v>0</v>
          </cell>
          <cell r="I93">
            <v>0</v>
          </cell>
          <cell r="J93">
            <v>0</v>
          </cell>
          <cell r="K93">
            <v>0</v>
          </cell>
        </row>
        <row r="94">
          <cell r="B94"/>
          <cell r="C94"/>
          <cell r="D94"/>
          <cell r="E94">
            <v>0</v>
          </cell>
          <cell r="F94"/>
          <cell r="G94"/>
          <cell r="H94">
            <v>0</v>
          </cell>
          <cell r="I94">
            <v>0</v>
          </cell>
          <cell r="J94">
            <v>0</v>
          </cell>
          <cell r="K94">
            <v>0</v>
          </cell>
        </row>
        <row r="95">
          <cell r="B95"/>
          <cell r="C95"/>
          <cell r="D95"/>
          <cell r="E95">
            <v>0</v>
          </cell>
          <cell r="F95"/>
          <cell r="G95"/>
          <cell r="H95">
            <v>0</v>
          </cell>
          <cell r="I95">
            <v>0</v>
          </cell>
          <cell r="J95">
            <v>0</v>
          </cell>
          <cell r="K95">
            <v>0</v>
          </cell>
        </row>
        <row r="96">
          <cell r="B96"/>
          <cell r="C96"/>
          <cell r="D96"/>
          <cell r="E96">
            <v>0</v>
          </cell>
          <cell r="F96"/>
          <cell r="G96"/>
          <cell r="H96">
            <v>0</v>
          </cell>
          <cell r="I96">
            <v>0</v>
          </cell>
          <cell r="J96">
            <v>0</v>
          </cell>
          <cell r="K96">
            <v>0</v>
          </cell>
        </row>
        <row r="97">
          <cell r="B97"/>
          <cell r="C97"/>
          <cell r="D97"/>
          <cell r="E97">
            <v>0</v>
          </cell>
          <cell r="F97"/>
          <cell r="G97"/>
          <cell r="H97">
            <v>0</v>
          </cell>
          <cell r="I97">
            <v>0</v>
          </cell>
          <cell r="J97">
            <v>0</v>
          </cell>
          <cell r="K97">
            <v>0</v>
          </cell>
        </row>
        <row r="98">
          <cell r="B98"/>
          <cell r="C98"/>
          <cell r="D98"/>
          <cell r="E98">
            <v>0</v>
          </cell>
          <cell r="F98"/>
          <cell r="G98"/>
          <cell r="H98">
            <v>0</v>
          </cell>
          <cell r="I98">
            <v>0</v>
          </cell>
          <cell r="J98">
            <v>0</v>
          </cell>
          <cell r="K98">
            <v>0</v>
          </cell>
        </row>
        <row r="99">
          <cell r="B99"/>
          <cell r="C99"/>
          <cell r="D99"/>
          <cell r="E99">
            <v>0</v>
          </cell>
          <cell r="F99"/>
          <cell r="G99"/>
          <cell r="H99">
            <v>0</v>
          </cell>
          <cell r="I99">
            <v>0</v>
          </cell>
          <cell r="J99">
            <v>0</v>
          </cell>
          <cell r="K99">
            <v>0</v>
          </cell>
        </row>
        <row r="100">
          <cell r="B100"/>
          <cell r="C100"/>
          <cell r="D100"/>
          <cell r="E100">
            <v>0</v>
          </cell>
          <cell r="F100"/>
          <cell r="G100"/>
          <cell r="H100">
            <v>0</v>
          </cell>
          <cell r="I100">
            <v>0</v>
          </cell>
          <cell r="J100">
            <v>0</v>
          </cell>
          <cell r="K100">
            <v>0</v>
          </cell>
        </row>
        <row r="101">
          <cell r="B101"/>
          <cell r="C101"/>
          <cell r="D101"/>
          <cell r="E101">
            <v>0</v>
          </cell>
          <cell r="F101"/>
          <cell r="G101"/>
          <cell r="H101">
            <v>0</v>
          </cell>
          <cell r="I101">
            <v>0</v>
          </cell>
          <cell r="J101">
            <v>0</v>
          </cell>
          <cell r="K101">
            <v>0</v>
          </cell>
        </row>
        <row r="102">
          <cell r="B102"/>
          <cell r="C102"/>
          <cell r="D102"/>
          <cell r="E102">
            <v>0</v>
          </cell>
          <cell r="F102"/>
          <cell r="G102"/>
          <cell r="H102">
            <v>0</v>
          </cell>
          <cell r="I102">
            <v>0</v>
          </cell>
          <cell r="J102">
            <v>0</v>
          </cell>
          <cell r="K102">
            <v>0</v>
          </cell>
        </row>
        <row r="103">
          <cell r="B103"/>
          <cell r="C103"/>
          <cell r="D103"/>
          <cell r="E103">
            <v>0</v>
          </cell>
          <cell r="F103"/>
          <cell r="G103"/>
          <cell r="H103">
            <v>0</v>
          </cell>
          <cell r="I103">
            <v>0</v>
          </cell>
          <cell r="J103">
            <v>0</v>
          </cell>
          <cell r="K103">
            <v>0</v>
          </cell>
        </row>
        <row r="104">
          <cell r="B104"/>
          <cell r="C104"/>
          <cell r="D104"/>
          <cell r="E104">
            <v>0</v>
          </cell>
          <cell r="F104"/>
          <cell r="G104"/>
          <cell r="H104">
            <v>0</v>
          </cell>
          <cell r="I104">
            <v>0</v>
          </cell>
          <cell r="J104">
            <v>0</v>
          </cell>
          <cell r="K104">
            <v>0</v>
          </cell>
        </row>
        <row r="105">
          <cell r="B105"/>
          <cell r="C105"/>
          <cell r="D105"/>
          <cell r="E105">
            <v>0</v>
          </cell>
          <cell r="F105"/>
          <cell r="G105"/>
          <cell r="H105">
            <v>0</v>
          </cell>
          <cell r="I105">
            <v>0</v>
          </cell>
          <cell r="J105">
            <v>0</v>
          </cell>
          <cell r="K105">
            <v>0</v>
          </cell>
        </row>
        <row r="106">
          <cell r="B106"/>
          <cell r="C106"/>
          <cell r="D106"/>
          <cell r="E106">
            <v>0</v>
          </cell>
          <cell r="F106"/>
          <cell r="G106"/>
          <cell r="H106">
            <v>0</v>
          </cell>
          <cell r="I106">
            <v>0</v>
          </cell>
          <cell r="J106">
            <v>0</v>
          </cell>
          <cell r="K106">
            <v>0</v>
          </cell>
        </row>
        <row r="107">
          <cell r="B107"/>
          <cell r="C107"/>
          <cell r="D107"/>
          <cell r="E107">
            <v>0</v>
          </cell>
          <cell r="F107"/>
          <cell r="G107"/>
          <cell r="H107">
            <v>0</v>
          </cell>
          <cell r="I107">
            <v>0</v>
          </cell>
          <cell r="J107">
            <v>0</v>
          </cell>
          <cell r="K107">
            <v>0</v>
          </cell>
        </row>
        <row r="108">
          <cell r="B108"/>
          <cell r="C108"/>
          <cell r="D108"/>
          <cell r="E108">
            <v>0</v>
          </cell>
          <cell r="F108"/>
          <cell r="G108"/>
          <cell r="H108">
            <v>0</v>
          </cell>
          <cell r="I108">
            <v>0</v>
          </cell>
          <cell r="J108">
            <v>0</v>
          </cell>
          <cell r="K108">
            <v>0</v>
          </cell>
        </row>
        <row r="109">
          <cell r="B109"/>
          <cell r="C109"/>
          <cell r="D109"/>
          <cell r="E109">
            <v>0</v>
          </cell>
          <cell r="F109"/>
          <cell r="G109"/>
          <cell r="H109">
            <v>0</v>
          </cell>
          <cell r="I109">
            <v>0</v>
          </cell>
          <cell r="J109">
            <v>0</v>
          </cell>
          <cell r="K109">
            <v>0</v>
          </cell>
        </row>
        <row r="110">
          <cell r="B110"/>
          <cell r="C110"/>
          <cell r="D110"/>
          <cell r="E110">
            <v>0</v>
          </cell>
          <cell r="F110"/>
          <cell r="G110"/>
          <cell r="H110">
            <v>0</v>
          </cell>
          <cell r="I110">
            <v>0</v>
          </cell>
          <cell r="J110">
            <v>0</v>
          </cell>
          <cell r="K110">
            <v>0</v>
          </cell>
        </row>
        <row r="111">
          <cell r="B111"/>
          <cell r="C111"/>
          <cell r="D111"/>
          <cell r="E111">
            <v>0</v>
          </cell>
          <cell r="F111"/>
          <cell r="G111"/>
          <cell r="H111">
            <v>0</v>
          </cell>
          <cell r="I111">
            <v>0</v>
          </cell>
          <cell r="J111">
            <v>0</v>
          </cell>
          <cell r="K111">
            <v>0</v>
          </cell>
        </row>
        <row r="112">
          <cell r="B112"/>
          <cell r="C112"/>
          <cell r="D112"/>
          <cell r="E112">
            <v>0</v>
          </cell>
          <cell r="F112"/>
          <cell r="G112"/>
          <cell r="H112">
            <v>0</v>
          </cell>
          <cell r="I112">
            <v>0</v>
          </cell>
          <cell r="J112">
            <v>0</v>
          </cell>
          <cell r="K112">
            <v>0</v>
          </cell>
        </row>
        <row r="113">
          <cell r="B113"/>
          <cell r="C113"/>
          <cell r="D113"/>
          <cell r="E113">
            <v>0</v>
          </cell>
          <cell r="F113"/>
          <cell r="G113"/>
          <cell r="H113">
            <v>0</v>
          </cell>
          <cell r="I113">
            <v>0</v>
          </cell>
          <cell r="J113">
            <v>0</v>
          </cell>
          <cell r="K113">
            <v>0</v>
          </cell>
        </row>
        <row r="114">
          <cell r="B114"/>
          <cell r="C114"/>
          <cell r="D114"/>
          <cell r="E114">
            <v>0</v>
          </cell>
          <cell r="F114"/>
          <cell r="G114"/>
          <cell r="H114">
            <v>0</v>
          </cell>
          <cell r="I114">
            <v>0</v>
          </cell>
          <cell r="J114">
            <v>0</v>
          </cell>
          <cell r="K114">
            <v>0</v>
          </cell>
        </row>
        <row r="115">
          <cell r="B115"/>
          <cell r="C115"/>
          <cell r="D115"/>
          <cell r="E115">
            <v>0</v>
          </cell>
          <cell r="F115"/>
          <cell r="G115"/>
          <cell r="H115">
            <v>0</v>
          </cell>
          <cell r="I115">
            <v>0</v>
          </cell>
          <cell r="J115">
            <v>0</v>
          </cell>
          <cell r="K115">
            <v>0</v>
          </cell>
        </row>
        <row r="116">
          <cell r="B116"/>
          <cell r="C116"/>
          <cell r="D116"/>
          <cell r="E116">
            <v>0</v>
          </cell>
          <cell r="F116"/>
          <cell r="G116"/>
          <cell r="H116">
            <v>0</v>
          </cell>
          <cell r="I116">
            <v>0</v>
          </cell>
          <cell r="J116">
            <v>0</v>
          </cell>
          <cell r="K116">
            <v>0</v>
          </cell>
        </row>
        <row r="117">
          <cell r="B117"/>
          <cell r="C117"/>
          <cell r="D117"/>
          <cell r="E117">
            <v>0</v>
          </cell>
          <cell r="F117"/>
          <cell r="G117"/>
          <cell r="H117">
            <v>0</v>
          </cell>
          <cell r="I117">
            <v>0</v>
          </cell>
          <cell r="J117">
            <v>0</v>
          </cell>
          <cell r="K117">
            <v>0</v>
          </cell>
        </row>
        <row r="118">
          <cell r="B118"/>
          <cell r="C118"/>
          <cell r="D118"/>
          <cell r="E118">
            <v>0</v>
          </cell>
          <cell r="F118"/>
          <cell r="G118"/>
          <cell r="H118">
            <v>0</v>
          </cell>
          <cell r="I118">
            <v>0</v>
          </cell>
          <cell r="J118">
            <v>0</v>
          </cell>
          <cell r="K118">
            <v>0</v>
          </cell>
        </row>
        <row r="119">
          <cell r="B119"/>
          <cell r="C119"/>
          <cell r="D119"/>
          <cell r="E119">
            <v>0</v>
          </cell>
          <cell r="F119"/>
          <cell r="G119"/>
          <cell r="H119">
            <v>0</v>
          </cell>
          <cell r="I119">
            <v>0</v>
          </cell>
          <cell r="J119">
            <v>0</v>
          </cell>
          <cell r="K119">
            <v>0</v>
          </cell>
        </row>
        <row r="120">
          <cell r="B120"/>
          <cell r="C120"/>
          <cell r="D120"/>
          <cell r="E120">
            <v>0</v>
          </cell>
          <cell r="F120"/>
          <cell r="G120"/>
          <cell r="H120">
            <v>0</v>
          </cell>
          <cell r="I120">
            <v>0</v>
          </cell>
          <cell r="J120">
            <v>0</v>
          </cell>
          <cell r="K120">
            <v>0</v>
          </cell>
        </row>
        <row r="121">
          <cell r="B121"/>
          <cell r="C121"/>
          <cell r="D121"/>
          <cell r="E121">
            <v>0</v>
          </cell>
          <cell r="F121"/>
          <cell r="G121"/>
          <cell r="H121">
            <v>0</v>
          </cell>
          <cell r="I121">
            <v>0</v>
          </cell>
          <cell r="J121">
            <v>0</v>
          </cell>
          <cell r="K121">
            <v>0</v>
          </cell>
        </row>
        <row r="122">
          <cell r="B122"/>
          <cell r="C122"/>
          <cell r="D122"/>
          <cell r="E122">
            <v>0</v>
          </cell>
          <cell r="F122"/>
          <cell r="G122"/>
          <cell r="H122">
            <v>0</v>
          </cell>
          <cell r="I122">
            <v>0</v>
          </cell>
          <cell r="J122">
            <v>0</v>
          </cell>
          <cell r="K122">
            <v>0</v>
          </cell>
        </row>
        <row r="123">
          <cell r="B123"/>
          <cell r="C123"/>
          <cell r="D123"/>
          <cell r="E123">
            <v>0</v>
          </cell>
          <cell r="F123"/>
          <cell r="G123"/>
          <cell r="H123">
            <v>0</v>
          </cell>
          <cell r="I123">
            <v>0</v>
          </cell>
          <cell r="J123">
            <v>0</v>
          </cell>
          <cell r="K123">
            <v>0</v>
          </cell>
        </row>
        <row r="124">
          <cell r="B124"/>
          <cell r="C124"/>
          <cell r="D124"/>
          <cell r="E124">
            <v>0</v>
          </cell>
          <cell r="F124"/>
          <cell r="G124"/>
          <cell r="H124">
            <v>0</v>
          </cell>
          <cell r="I124">
            <v>0</v>
          </cell>
          <cell r="J124">
            <v>0</v>
          </cell>
          <cell r="K124">
            <v>0</v>
          </cell>
        </row>
        <row r="125">
          <cell r="B125"/>
          <cell r="C125"/>
          <cell r="D125"/>
          <cell r="E125">
            <v>0</v>
          </cell>
          <cell r="F125"/>
          <cell r="G125"/>
          <cell r="H125">
            <v>0</v>
          </cell>
          <cell r="I125">
            <v>0</v>
          </cell>
          <cell r="J125">
            <v>0</v>
          </cell>
          <cell r="K125">
            <v>0</v>
          </cell>
        </row>
        <row r="126">
          <cell r="B126"/>
          <cell r="C126"/>
          <cell r="D126"/>
          <cell r="E126">
            <v>0</v>
          </cell>
          <cell r="F126"/>
          <cell r="G126"/>
          <cell r="H126">
            <v>0</v>
          </cell>
          <cell r="I126">
            <v>0</v>
          </cell>
          <cell r="J126">
            <v>0</v>
          </cell>
          <cell r="K126">
            <v>0</v>
          </cell>
        </row>
        <row r="127">
          <cell r="B127"/>
          <cell r="C127"/>
          <cell r="D127"/>
          <cell r="E127">
            <v>0</v>
          </cell>
          <cell r="F127"/>
          <cell r="G127"/>
          <cell r="H127">
            <v>0</v>
          </cell>
          <cell r="I127">
            <v>0</v>
          </cell>
          <cell r="J127">
            <v>0</v>
          </cell>
          <cell r="K127">
            <v>0</v>
          </cell>
        </row>
        <row r="128">
          <cell r="B128"/>
          <cell r="C128"/>
          <cell r="D128"/>
          <cell r="E128">
            <v>0</v>
          </cell>
          <cell r="F128"/>
          <cell r="G128"/>
          <cell r="H128">
            <v>0</v>
          </cell>
          <cell r="I128">
            <v>0</v>
          </cell>
          <cell r="J128">
            <v>0</v>
          </cell>
          <cell r="K128">
            <v>0</v>
          </cell>
        </row>
        <row r="129">
          <cell r="B129"/>
          <cell r="C129"/>
          <cell r="D129"/>
          <cell r="E129">
            <v>0</v>
          </cell>
          <cell r="F129"/>
          <cell r="G129"/>
          <cell r="H129">
            <v>0</v>
          </cell>
          <cell r="I129">
            <v>0</v>
          </cell>
          <cell r="J129">
            <v>0</v>
          </cell>
          <cell r="K129">
            <v>0</v>
          </cell>
        </row>
        <row r="130">
          <cell r="B130"/>
          <cell r="C130"/>
          <cell r="D130"/>
          <cell r="E130">
            <v>0</v>
          </cell>
          <cell r="F130"/>
          <cell r="G130"/>
          <cell r="H130">
            <v>0</v>
          </cell>
          <cell r="I130">
            <v>0</v>
          </cell>
          <cell r="J130">
            <v>0</v>
          </cell>
          <cell r="K130">
            <v>0</v>
          </cell>
        </row>
        <row r="131">
          <cell r="B131"/>
          <cell r="C131"/>
          <cell r="D131"/>
          <cell r="E131">
            <v>0</v>
          </cell>
          <cell r="F131"/>
          <cell r="G131"/>
          <cell r="H131">
            <v>0</v>
          </cell>
          <cell r="I131">
            <v>0</v>
          </cell>
          <cell r="J131">
            <v>0</v>
          </cell>
          <cell r="K131">
            <v>0</v>
          </cell>
        </row>
        <row r="132">
          <cell r="B132"/>
          <cell r="C132"/>
          <cell r="D132"/>
          <cell r="E132">
            <v>0</v>
          </cell>
          <cell r="F132"/>
          <cell r="G132"/>
          <cell r="H132">
            <v>0</v>
          </cell>
          <cell r="I132">
            <v>0</v>
          </cell>
          <cell r="J132">
            <v>0</v>
          </cell>
          <cell r="K132">
            <v>0</v>
          </cell>
        </row>
        <row r="133">
          <cell r="B133"/>
          <cell r="C133"/>
          <cell r="D133"/>
          <cell r="E133">
            <v>0</v>
          </cell>
          <cell r="F133"/>
          <cell r="G133"/>
          <cell r="H133">
            <v>0</v>
          </cell>
          <cell r="I133">
            <v>0</v>
          </cell>
          <cell r="J133">
            <v>0</v>
          </cell>
          <cell r="K133">
            <v>0</v>
          </cell>
        </row>
        <row r="134">
          <cell r="B134"/>
          <cell r="C134"/>
          <cell r="D134"/>
          <cell r="E134">
            <v>0</v>
          </cell>
          <cell r="F134"/>
          <cell r="G134"/>
          <cell r="H134">
            <v>0</v>
          </cell>
          <cell r="I134">
            <v>0</v>
          </cell>
          <cell r="J134">
            <v>0</v>
          </cell>
          <cell r="K134">
            <v>0</v>
          </cell>
        </row>
        <row r="135">
          <cell r="B135"/>
          <cell r="C135"/>
          <cell r="D135"/>
          <cell r="E135">
            <v>0</v>
          </cell>
          <cell r="F135"/>
          <cell r="G135"/>
          <cell r="H135">
            <v>0</v>
          </cell>
          <cell r="I135">
            <v>0</v>
          </cell>
          <cell r="J135">
            <v>0</v>
          </cell>
          <cell r="K135">
            <v>0</v>
          </cell>
        </row>
        <row r="136">
          <cell r="B136"/>
          <cell r="C136"/>
          <cell r="D136"/>
          <cell r="E136">
            <v>0</v>
          </cell>
          <cell r="F136"/>
          <cell r="G136"/>
          <cell r="H136">
            <v>0</v>
          </cell>
          <cell r="I136">
            <v>0</v>
          </cell>
          <cell r="J136">
            <v>0</v>
          </cell>
          <cell r="K136">
            <v>0</v>
          </cell>
        </row>
        <row r="137">
          <cell r="B137"/>
          <cell r="C137"/>
          <cell r="D137"/>
          <cell r="E137">
            <v>0</v>
          </cell>
          <cell r="F137"/>
          <cell r="G137"/>
          <cell r="H137">
            <v>0</v>
          </cell>
          <cell r="I137">
            <v>0</v>
          </cell>
          <cell r="J137">
            <v>0</v>
          </cell>
          <cell r="K137">
            <v>0</v>
          </cell>
        </row>
        <row r="138">
          <cell r="B138"/>
          <cell r="C138"/>
          <cell r="D138"/>
          <cell r="E138">
            <v>0</v>
          </cell>
          <cell r="F138"/>
          <cell r="G138"/>
          <cell r="H138">
            <v>0</v>
          </cell>
          <cell r="I138">
            <v>0</v>
          </cell>
          <cell r="J138">
            <v>0</v>
          </cell>
          <cell r="K138">
            <v>0</v>
          </cell>
        </row>
        <row r="139">
          <cell r="B139"/>
          <cell r="C139"/>
          <cell r="D139"/>
          <cell r="E139">
            <v>0</v>
          </cell>
          <cell r="F139"/>
          <cell r="G139"/>
          <cell r="H139">
            <v>0</v>
          </cell>
          <cell r="I139">
            <v>0</v>
          </cell>
          <cell r="J139">
            <v>0</v>
          </cell>
          <cell r="K139">
            <v>0</v>
          </cell>
        </row>
        <row r="140">
          <cell r="B140"/>
          <cell r="C140"/>
          <cell r="D140"/>
          <cell r="E140">
            <v>0</v>
          </cell>
          <cell r="F140"/>
          <cell r="G140"/>
          <cell r="H140">
            <v>0</v>
          </cell>
          <cell r="I140">
            <v>0</v>
          </cell>
          <cell r="J140">
            <v>0</v>
          </cell>
          <cell r="K140">
            <v>0</v>
          </cell>
        </row>
        <row r="141">
          <cell r="B141"/>
          <cell r="C141"/>
          <cell r="D141"/>
          <cell r="E141">
            <v>0</v>
          </cell>
          <cell r="F141"/>
          <cell r="G141"/>
          <cell r="H141">
            <v>0</v>
          </cell>
          <cell r="I141">
            <v>0</v>
          </cell>
          <cell r="J141">
            <v>0</v>
          </cell>
          <cell r="K141">
            <v>0</v>
          </cell>
        </row>
        <row r="142">
          <cell r="B142"/>
          <cell r="C142"/>
          <cell r="D142"/>
          <cell r="E142">
            <v>0</v>
          </cell>
          <cell r="F142"/>
          <cell r="G142"/>
          <cell r="H142">
            <v>0</v>
          </cell>
          <cell r="I142">
            <v>0</v>
          </cell>
          <cell r="J142">
            <v>0</v>
          </cell>
          <cell r="K142">
            <v>0</v>
          </cell>
        </row>
        <row r="143">
          <cell r="B143"/>
          <cell r="C143"/>
          <cell r="D143"/>
          <cell r="E143">
            <v>0</v>
          </cell>
          <cell r="F143"/>
          <cell r="G143"/>
          <cell r="H143">
            <v>0</v>
          </cell>
          <cell r="I143">
            <v>0</v>
          </cell>
          <cell r="J143">
            <v>0</v>
          </cell>
          <cell r="K143">
            <v>0</v>
          </cell>
        </row>
        <row r="144">
          <cell r="B144"/>
          <cell r="C144"/>
          <cell r="D144"/>
          <cell r="E144">
            <v>0</v>
          </cell>
          <cell r="F144"/>
          <cell r="G144"/>
          <cell r="H144">
            <v>0</v>
          </cell>
          <cell r="I144">
            <v>0</v>
          </cell>
          <cell r="J144">
            <v>0</v>
          </cell>
          <cell r="K144">
            <v>0</v>
          </cell>
        </row>
        <row r="145">
          <cell r="B145"/>
          <cell r="C145"/>
          <cell r="D145"/>
          <cell r="E145">
            <v>0</v>
          </cell>
          <cell r="F145"/>
          <cell r="G145"/>
          <cell r="H145">
            <v>0</v>
          </cell>
          <cell r="I145">
            <v>0</v>
          </cell>
          <cell r="J145">
            <v>0</v>
          </cell>
          <cell r="K145">
            <v>0</v>
          </cell>
        </row>
        <row r="146">
          <cell r="B146"/>
          <cell r="C146"/>
          <cell r="D146"/>
          <cell r="E146">
            <v>0</v>
          </cell>
          <cell r="F146"/>
          <cell r="G146"/>
          <cell r="H146">
            <v>0</v>
          </cell>
          <cell r="I146">
            <v>0</v>
          </cell>
          <cell r="J146">
            <v>0</v>
          </cell>
          <cell r="K146">
            <v>0</v>
          </cell>
        </row>
        <row r="147">
          <cell r="B147"/>
          <cell r="C147"/>
          <cell r="D147"/>
          <cell r="E147">
            <v>0</v>
          </cell>
          <cell r="F147"/>
          <cell r="G147"/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B148"/>
          <cell r="C148"/>
          <cell r="D148"/>
          <cell r="E148">
            <v>0</v>
          </cell>
          <cell r="F148"/>
          <cell r="G148"/>
          <cell r="H148">
            <v>0</v>
          </cell>
          <cell r="I148">
            <v>0</v>
          </cell>
          <cell r="J148">
            <v>0</v>
          </cell>
          <cell r="K148">
            <v>0</v>
          </cell>
        </row>
        <row r="149">
          <cell r="B149"/>
          <cell r="C149"/>
          <cell r="D149"/>
          <cell r="E149">
            <v>0</v>
          </cell>
          <cell r="F149"/>
          <cell r="G149"/>
          <cell r="H149">
            <v>0</v>
          </cell>
          <cell r="I149">
            <v>0</v>
          </cell>
          <cell r="J149">
            <v>0</v>
          </cell>
          <cell r="K149">
            <v>0</v>
          </cell>
        </row>
        <row r="150">
          <cell r="B150"/>
          <cell r="C150"/>
          <cell r="D150"/>
          <cell r="E150">
            <v>0</v>
          </cell>
          <cell r="F150"/>
          <cell r="G150"/>
          <cell r="H150">
            <v>0</v>
          </cell>
          <cell r="I150">
            <v>0</v>
          </cell>
          <cell r="J150">
            <v>0</v>
          </cell>
          <cell r="K150">
            <v>0</v>
          </cell>
        </row>
        <row r="151">
          <cell r="B151"/>
          <cell r="C151"/>
          <cell r="D151"/>
          <cell r="E151">
            <v>0</v>
          </cell>
          <cell r="F151"/>
          <cell r="G151"/>
          <cell r="H151">
            <v>0</v>
          </cell>
          <cell r="I151">
            <v>0</v>
          </cell>
          <cell r="J151">
            <v>0</v>
          </cell>
          <cell r="K151">
            <v>0</v>
          </cell>
        </row>
        <row r="152">
          <cell r="B152"/>
          <cell r="C152"/>
          <cell r="D152"/>
          <cell r="E152">
            <v>0</v>
          </cell>
          <cell r="F152"/>
          <cell r="G152"/>
          <cell r="H152">
            <v>0</v>
          </cell>
          <cell r="I152">
            <v>0</v>
          </cell>
          <cell r="J152">
            <v>0</v>
          </cell>
          <cell r="K152">
            <v>0</v>
          </cell>
        </row>
        <row r="153">
          <cell r="B153"/>
          <cell r="C153"/>
          <cell r="D153"/>
          <cell r="E153">
            <v>0</v>
          </cell>
          <cell r="F153"/>
          <cell r="G153"/>
          <cell r="H153">
            <v>0</v>
          </cell>
          <cell r="I153">
            <v>0</v>
          </cell>
          <cell r="J153">
            <v>0</v>
          </cell>
          <cell r="K153">
            <v>0</v>
          </cell>
        </row>
        <row r="154">
          <cell r="B154"/>
          <cell r="C154"/>
          <cell r="D154"/>
          <cell r="E154">
            <v>0</v>
          </cell>
          <cell r="F154"/>
          <cell r="G154"/>
          <cell r="H154">
            <v>0</v>
          </cell>
          <cell r="I154">
            <v>0</v>
          </cell>
          <cell r="J154">
            <v>0</v>
          </cell>
          <cell r="K154">
            <v>0</v>
          </cell>
        </row>
        <row r="155">
          <cell r="B155"/>
          <cell r="C155"/>
          <cell r="D155"/>
          <cell r="E155">
            <v>0</v>
          </cell>
          <cell r="F155"/>
          <cell r="G155"/>
          <cell r="H155">
            <v>0</v>
          </cell>
          <cell r="I155">
            <v>0</v>
          </cell>
          <cell r="J155">
            <v>0</v>
          </cell>
          <cell r="K155">
            <v>0</v>
          </cell>
        </row>
        <row r="156">
          <cell r="B156"/>
          <cell r="C156"/>
          <cell r="D156"/>
          <cell r="E156">
            <v>0</v>
          </cell>
          <cell r="F156"/>
          <cell r="G156"/>
          <cell r="H156">
            <v>0</v>
          </cell>
          <cell r="I156">
            <v>0</v>
          </cell>
          <cell r="J156">
            <v>0</v>
          </cell>
          <cell r="K156">
            <v>0</v>
          </cell>
        </row>
        <row r="157">
          <cell r="B157"/>
          <cell r="C157"/>
          <cell r="D157"/>
          <cell r="E157">
            <v>0</v>
          </cell>
          <cell r="F157"/>
          <cell r="G157"/>
          <cell r="H157">
            <v>0</v>
          </cell>
          <cell r="I157">
            <v>0</v>
          </cell>
          <cell r="J157">
            <v>0</v>
          </cell>
          <cell r="K157">
            <v>0</v>
          </cell>
        </row>
        <row r="158">
          <cell r="B158"/>
          <cell r="C158"/>
          <cell r="D158"/>
          <cell r="E158">
            <v>0</v>
          </cell>
          <cell r="F158"/>
          <cell r="G158"/>
          <cell r="H158">
            <v>0</v>
          </cell>
          <cell r="I158">
            <v>0</v>
          </cell>
          <cell r="J158">
            <v>0</v>
          </cell>
          <cell r="K158">
            <v>0</v>
          </cell>
        </row>
        <row r="159">
          <cell r="B159"/>
          <cell r="C159"/>
          <cell r="D159"/>
          <cell r="E159">
            <v>0</v>
          </cell>
          <cell r="F159"/>
          <cell r="G159"/>
          <cell r="H159">
            <v>0</v>
          </cell>
          <cell r="I159">
            <v>0</v>
          </cell>
          <cell r="J159">
            <v>0</v>
          </cell>
          <cell r="K159">
            <v>0</v>
          </cell>
        </row>
        <row r="160">
          <cell r="B160"/>
          <cell r="C160"/>
          <cell r="D160"/>
          <cell r="E160">
            <v>0</v>
          </cell>
          <cell r="F160"/>
          <cell r="G160"/>
          <cell r="H160">
            <v>0</v>
          </cell>
          <cell r="I160">
            <v>0</v>
          </cell>
          <cell r="J160">
            <v>0</v>
          </cell>
          <cell r="K160">
            <v>0</v>
          </cell>
        </row>
        <row r="161">
          <cell r="B161"/>
          <cell r="C161"/>
          <cell r="D161"/>
          <cell r="E161">
            <v>0</v>
          </cell>
          <cell r="F161"/>
          <cell r="G161"/>
          <cell r="H161">
            <v>0</v>
          </cell>
          <cell r="I161">
            <v>0</v>
          </cell>
          <cell r="J161">
            <v>0</v>
          </cell>
          <cell r="K161">
            <v>0</v>
          </cell>
        </row>
        <row r="162">
          <cell r="B162"/>
          <cell r="C162"/>
          <cell r="D162"/>
          <cell r="E162">
            <v>0</v>
          </cell>
          <cell r="F162"/>
          <cell r="G162"/>
          <cell r="H162">
            <v>0</v>
          </cell>
          <cell r="I162">
            <v>0</v>
          </cell>
          <cell r="J162">
            <v>0</v>
          </cell>
          <cell r="K162">
            <v>0</v>
          </cell>
        </row>
        <row r="163">
          <cell r="B163"/>
          <cell r="C163"/>
          <cell r="D163"/>
          <cell r="E163">
            <v>0</v>
          </cell>
          <cell r="F163"/>
          <cell r="G163"/>
          <cell r="H163">
            <v>0</v>
          </cell>
          <cell r="I163">
            <v>0</v>
          </cell>
          <cell r="J163">
            <v>0</v>
          </cell>
          <cell r="K163">
            <v>0</v>
          </cell>
        </row>
        <row r="164">
          <cell r="B164"/>
          <cell r="C164"/>
          <cell r="D164"/>
          <cell r="E164">
            <v>0</v>
          </cell>
          <cell r="F164"/>
          <cell r="G164"/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B165"/>
          <cell r="C165"/>
          <cell r="D165"/>
          <cell r="E165">
            <v>0</v>
          </cell>
          <cell r="F165"/>
          <cell r="G165"/>
          <cell r="H165">
            <v>0</v>
          </cell>
          <cell r="I165">
            <v>0</v>
          </cell>
          <cell r="J165">
            <v>0</v>
          </cell>
          <cell r="K165">
            <v>0</v>
          </cell>
        </row>
        <row r="166">
          <cell r="B166"/>
          <cell r="C166"/>
          <cell r="D166"/>
          <cell r="E166">
            <v>0</v>
          </cell>
          <cell r="F166"/>
          <cell r="G166"/>
          <cell r="H166">
            <v>0</v>
          </cell>
          <cell r="I166">
            <v>0</v>
          </cell>
          <cell r="J166">
            <v>0</v>
          </cell>
          <cell r="K166">
            <v>0</v>
          </cell>
        </row>
        <row r="167">
          <cell r="B167"/>
          <cell r="C167"/>
          <cell r="D167"/>
          <cell r="E167">
            <v>0</v>
          </cell>
          <cell r="F167"/>
          <cell r="G167"/>
          <cell r="H167">
            <v>0</v>
          </cell>
          <cell r="I167">
            <v>0</v>
          </cell>
          <cell r="J167">
            <v>0</v>
          </cell>
          <cell r="K167">
            <v>0</v>
          </cell>
        </row>
        <row r="168">
          <cell r="B168"/>
          <cell r="C168"/>
          <cell r="D168"/>
          <cell r="E168">
            <v>0</v>
          </cell>
          <cell r="F168"/>
          <cell r="G168"/>
          <cell r="H168">
            <v>0</v>
          </cell>
          <cell r="I168">
            <v>0</v>
          </cell>
          <cell r="J168">
            <v>0</v>
          </cell>
          <cell r="K168">
            <v>0</v>
          </cell>
        </row>
        <row r="169">
          <cell r="B169"/>
          <cell r="C169"/>
          <cell r="D169"/>
          <cell r="E169">
            <v>0</v>
          </cell>
          <cell r="F169"/>
          <cell r="G169"/>
          <cell r="H169">
            <v>0</v>
          </cell>
          <cell r="I169">
            <v>0</v>
          </cell>
          <cell r="J169">
            <v>0</v>
          </cell>
          <cell r="K169">
            <v>0</v>
          </cell>
        </row>
        <row r="170">
          <cell r="B170"/>
          <cell r="C170"/>
          <cell r="D170"/>
          <cell r="E170">
            <v>0</v>
          </cell>
          <cell r="F170"/>
          <cell r="G170"/>
          <cell r="H170">
            <v>0</v>
          </cell>
          <cell r="I170">
            <v>0</v>
          </cell>
          <cell r="J170">
            <v>0</v>
          </cell>
          <cell r="K170">
            <v>0</v>
          </cell>
        </row>
        <row r="171">
          <cell r="B171"/>
          <cell r="C171"/>
          <cell r="D171"/>
          <cell r="E171">
            <v>0</v>
          </cell>
          <cell r="F171"/>
          <cell r="G171"/>
          <cell r="H171">
            <v>0</v>
          </cell>
          <cell r="I171">
            <v>0</v>
          </cell>
          <cell r="J171">
            <v>0</v>
          </cell>
          <cell r="K171">
            <v>0</v>
          </cell>
        </row>
        <row r="172">
          <cell r="B172"/>
          <cell r="C172"/>
          <cell r="D172"/>
          <cell r="E172">
            <v>0</v>
          </cell>
          <cell r="F172"/>
          <cell r="G172"/>
          <cell r="H172">
            <v>0</v>
          </cell>
          <cell r="I172">
            <v>0</v>
          </cell>
          <cell r="J172">
            <v>0</v>
          </cell>
          <cell r="K172">
            <v>0</v>
          </cell>
        </row>
        <row r="173">
          <cell r="B173"/>
          <cell r="C173"/>
          <cell r="D173"/>
          <cell r="E173">
            <v>0</v>
          </cell>
          <cell r="F173"/>
          <cell r="G173"/>
          <cell r="H173">
            <v>0</v>
          </cell>
          <cell r="I173">
            <v>0</v>
          </cell>
          <cell r="J173">
            <v>0</v>
          </cell>
          <cell r="K173">
            <v>0</v>
          </cell>
        </row>
        <row r="174">
          <cell r="B174"/>
          <cell r="C174"/>
          <cell r="D174"/>
          <cell r="E174">
            <v>0</v>
          </cell>
          <cell r="F174"/>
          <cell r="G174"/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B175"/>
          <cell r="C175"/>
          <cell r="D175"/>
          <cell r="E175">
            <v>0</v>
          </cell>
          <cell r="F175"/>
          <cell r="G175"/>
          <cell r="H175">
            <v>0</v>
          </cell>
          <cell r="I175">
            <v>0</v>
          </cell>
          <cell r="J175">
            <v>0</v>
          </cell>
          <cell r="K175">
            <v>0</v>
          </cell>
        </row>
        <row r="176">
          <cell r="B176"/>
          <cell r="C176"/>
          <cell r="D176"/>
          <cell r="E176">
            <v>0</v>
          </cell>
          <cell r="F176"/>
          <cell r="G176"/>
          <cell r="H176">
            <v>0</v>
          </cell>
          <cell r="I176">
            <v>0</v>
          </cell>
          <cell r="J176">
            <v>0</v>
          </cell>
          <cell r="K176">
            <v>0</v>
          </cell>
        </row>
        <row r="177">
          <cell r="B177"/>
          <cell r="C177"/>
          <cell r="D177"/>
          <cell r="E177">
            <v>0</v>
          </cell>
          <cell r="F177"/>
          <cell r="G177"/>
          <cell r="H177">
            <v>0</v>
          </cell>
          <cell r="I177">
            <v>0</v>
          </cell>
          <cell r="J177">
            <v>0</v>
          </cell>
          <cell r="K177">
            <v>0</v>
          </cell>
        </row>
        <row r="178">
          <cell r="B178"/>
          <cell r="C178"/>
          <cell r="D178"/>
          <cell r="E178">
            <v>0</v>
          </cell>
          <cell r="F178"/>
          <cell r="G178"/>
          <cell r="H178">
            <v>0</v>
          </cell>
          <cell r="I178">
            <v>0</v>
          </cell>
          <cell r="J178">
            <v>0</v>
          </cell>
          <cell r="K178">
            <v>0</v>
          </cell>
        </row>
        <row r="179">
          <cell r="B179"/>
          <cell r="C179"/>
          <cell r="D179"/>
          <cell r="E179">
            <v>0</v>
          </cell>
          <cell r="F179"/>
          <cell r="G179"/>
          <cell r="H179">
            <v>0</v>
          </cell>
          <cell r="I179">
            <v>0</v>
          </cell>
          <cell r="J179">
            <v>0</v>
          </cell>
          <cell r="K179">
            <v>0</v>
          </cell>
        </row>
        <row r="180">
          <cell r="B180"/>
          <cell r="C180"/>
          <cell r="D180"/>
          <cell r="E180">
            <v>0</v>
          </cell>
          <cell r="F180"/>
          <cell r="G180"/>
          <cell r="H180">
            <v>0</v>
          </cell>
          <cell r="I180">
            <v>0</v>
          </cell>
          <cell r="J180">
            <v>0</v>
          </cell>
          <cell r="K180">
            <v>0</v>
          </cell>
        </row>
        <row r="181">
          <cell r="B181"/>
          <cell r="C181"/>
          <cell r="D181"/>
          <cell r="E181">
            <v>0</v>
          </cell>
          <cell r="F181"/>
          <cell r="G181"/>
          <cell r="H181">
            <v>0</v>
          </cell>
          <cell r="I181">
            <v>0</v>
          </cell>
          <cell r="J181">
            <v>0</v>
          </cell>
          <cell r="K181">
            <v>0</v>
          </cell>
        </row>
        <row r="182">
          <cell r="B182"/>
          <cell r="C182"/>
          <cell r="D182"/>
          <cell r="E182">
            <v>0</v>
          </cell>
          <cell r="F182"/>
          <cell r="G182"/>
          <cell r="H182">
            <v>0</v>
          </cell>
          <cell r="I182">
            <v>0</v>
          </cell>
          <cell r="J182">
            <v>0</v>
          </cell>
          <cell r="K182">
            <v>0</v>
          </cell>
        </row>
        <row r="183">
          <cell r="B183"/>
          <cell r="C183"/>
          <cell r="D183"/>
          <cell r="E183">
            <v>0</v>
          </cell>
          <cell r="F183"/>
          <cell r="G183"/>
          <cell r="H183">
            <v>0</v>
          </cell>
          <cell r="I183">
            <v>0</v>
          </cell>
          <cell r="J183">
            <v>0</v>
          </cell>
          <cell r="K183">
            <v>0</v>
          </cell>
        </row>
        <row r="184">
          <cell r="B184"/>
          <cell r="C184"/>
          <cell r="D184"/>
          <cell r="E184">
            <v>0</v>
          </cell>
          <cell r="F184"/>
          <cell r="G184"/>
          <cell r="H184">
            <v>0</v>
          </cell>
          <cell r="I184">
            <v>0</v>
          </cell>
          <cell r="J184">
            <v>0</v>
          </cell>
          <cell r="K184">
            <v>0</v>
          </cell>
        </row>
        <row r="185">
          <cell r="B185"/>
          <cell r="C185"/>
          <cell r="D185"/>
          <cell r="E185">
            <v>0</v>
          </cell>
          <cell r="F185"/>
          <cell r="G185"/>
          <cell r="H185">
            <v>0</v>
          </cell>
          <cell r="I185">
            <v>0</v>
          </cell>
          <cell r="J185">
            <v>0</v>
          </cell>
          <cell r="K185">
            <v>0</v>
          </cell>
        </row>
        <row r="186">
          <cell r="B186"/>
          <cell r="C186"/>
          <cell r="D186"/>
          <cell r="E186">
            <v>0</v>
          </cell>
          <cell r="F186"/>
          <cell r="G186"/>
          <cell r="H186">
            <v>0</v>
          </cell>
          <cell r="I186">
            <v>0</v>
          </cell>
          <cell r="J186">
            <v>0</v>
          </cell>
          <cell r="K186">
            <v>0</v>
          </cell>
        </row>
        <row r="187">
          <cell r="B187"/>
          <cell r="C187"/>
          <cell r="D187"/>
          <cell r="E187">
            <v>0</v>
          </cell>
          <cell r="F187"/>
          <cell r="G187"/>
          <cell r="H187">
            <v>0</v>
          </cell>
          <cell r="I187">
            <v>0</v>
          </cell>
          <cell r="J187">
            <v>0</v>
          </cell>
          <cell r="K187">
            <v>0</v>
          </cell>
        </row>
        <row r="188">
          <cell r="B188"/>
          <cell r="C188"/>
          <cell r="D188"/>
          <cell r="E188">
            <v>0</v>
          </cell>
          <cell r="F188"/>
          <cell r="G188"/>
          <cell r="H188">
            <v>0</v>
          </cell>
          <cell r="I188">
            <v>0</v>
          </cell>
          <cell r="J188">
            <v>0</v>
          </cell>
          <cell r="K188">
            <v>0</v>
          </cell>
        </row>
        <row r="189">
          <cell r="B189"/>
          <cell r="C189"/>
          <cell r="D189"/>
          <cell r="E189">
            <v>0</v>
          </cell>
          <cell r="F189"/>
          <cell r="G189"/>
          <cell r="H189">
            <v>0</v>
          </cell>
          <cell r="I189">
            <v>0</v>
          </cell>
          <cell r="J189">
            <v>0</v>
          </cell>
          <cell r="K189">
            <v>0</v>
          </cell>
        </row>
        <row r="190">
          <cell r="B190"/>
          <cell r="C190"/>
          <cell r="D190"/>
          <cell r="E190">
            <v>0</v>
          </cell>
          <cell r="F190"/>
          <cell r="G190"/>
          <cell r="H190">
            <v>0</v>
          </cell>
          <cell r="I190">
            <v>0</v>
          </cell>
          <cell r="J190">
            <v>0</v>
          </cell>
          <cell r="K190">
            <v>0</v>
          </cell>
        </row>
        <row r="191">
          <cell r="B191"/>
          <cell r="C191"/>
          <cell r="D191"/>
          <cell r="E191">
            <v>0</v>
          </cell>
          <cell r="F191"/>
          <cell r="G191"/>
          <cell r="H191">
            <v>0</v>
          </cell>
          <cell r="I191">
            <v>0</v>
          </cell>
          <cell r="J191">
            <v>0</v>
          </cell>
          <cell r="K191">
            <v>0</v>
          </cell>
        </row>
        <row r="192">
          <cell r="B192"/>
          <cell r="C192"/>
          <cell r="D192"/>
          <cell r="E192">
            <v>0</v>
          </cell>
          <cell r="F192"/>
          <cell r="G192"/>
          <cell r="H192">
            <v>0</v>
          </cell>
          <cell r="I192">
            <v>0</v>
          </cell>
          <cell r="J192">
            <v>0</v>
          </cell>
          <cell r="K192">
            <v>0</v>
          </cell>
        </row>
        <row r="193">
          <cell r="B193"/>
          <cell r="C193"/>
          <cell r="D193"/>
          <cell r="E193">
            <v>0</v>
          </cell>
          <cell r="F193"/>
          <cell r="G193"/>
          <cell r="H193">
            <v>0</v>
          </cell>
          <cell r="I193">
            <v>0</v>
          </cell>
          <cell r="J193">
            <v>0</v>
          </cell>
          <cell r="K193">
            <v>0</v>
          </cell>
        </row>
        <row r="194">
          <cell r="B194"/>
          <cell r="C194"/>
          <cell r="D194"/>
          <cell r="E194">
            <v>0</v>
          </cell>
          <cell r="F194"/>
          <cell r="G194"/>
          <cell r="H194">
            <v>0</v>
          </cell>
          <cell r="I194">
            <v>0</v>
          </cell>
          <cell r="J194">
            <v>0</v>
          </cell>
          <cell r="K194">
            <v>0</v>
          </cell>
        </row>
        <row r="195">
          <cell r="B195"/>
          <cell r="C195"/>
          <cell r="D195"/>
          <cell r="E195">
            <v>0</v>
          </cell>
          <cell r="F195"/>
          <cell r="G195"/>
          <cell r="H195">
            <v>0</v>
          </cell>
          <cell r="I195">
            <v>0</v>
          </cell>
          <cell r="J195">
            <v>0</v>
          </cell>
          <cell r="K195">
            <v>0</v>
          </cell>
        </row>
        <row r="196">
          <cell r="B196"/>
          <cell r="C196"/>
          <cell r="D196"/>
          <cell r="E196">
            <v>0</v>
          </cell>
          <cell r="F196"/>
          <cell r="G196"/>
          <cell r="H196">
            <v>0</v>
          </cell>
          <cell r="I196">
            <v>0</v>
          </cell>
          <cell r="J196">
            <v>0</v>
          </cell>
          <cell r="K196">
            <v>0</v>
          </cell>
        </row>
        <row r="197">
          <cell r="B197"/>
          <cell r="C197"/>
          <cell r="D197"/>
          <cell r="E197">
            <v>0</v>
          </cell>
          <cell r="F197"/>
          <cell r="G197"/>
          <cell r="H197">
            <v>0</v>
          </cell>
          <cell r="I197">
            <v>0</v>
          </cell>
          <cell r="J197">
            <v>0</v>
          </cell>
          <cell r="K197">
            <v>0</v>
          </cell>
        </row>
        <row r="198">
          <cell r="B198"/>
          <cell r="C198"/>
          <cell r="D198"/>
          <cell r="E198">
            <v>0</v>
          </cell>
          <cell r="F198"/>
          <cell r="G198"/>
          <cell r="H198">
            <v>0</v>
          </cell>
          <cell r="I198">
            <v>0</v>
          </cell>
          <cell r="J198">
            <v>0</v>
          </cell>
          <cell r="K198">
            <v>0</v>
          </cell>
        </row>
        <row r="199">
          <cell r="B199"/>
          <cell r="C199"/>
          <cell r="D199"/>
          <cell r="E199">
            <v>0</v>
          </cell>
          <cell r="F199"/>
          <cell r="G199"/>
          <cell r="H199">
            <v>0</v>
          </cell>
          <cell r="I199">
            <v>0</v>
          </cell>
          <cell r="J199">
            <v>0</v>
          </cell>
          <cell r="K199">
            <v>0</v>
          </cell>
        </row>
        <row r="200">
          <cell r="B200"/>
          <cell r="C200"/>
          <cell r="D200"/>
          <cell r="E200">
            <v>0</v>
          </cell>
          <cell r="F200"/>
          <cell r="G200"/>
          <cell r="H200">
            <v>0</v>
          </cell>
          <cell r="I200">
            <v>0</v>
          </cell>
          <cell r="J200">
            <v>0</v>
          </cell>
          <cell r="K200">
            <v>0</v>
          </cell>
        </row>
        <row r="201">
          <cell r="B201"/>
          <cell r="C201"/>
          <cell r="D201"/>
          <cell r="E201">
            <v>0</v>
          </cell>
          <cell r="F201"/>
          <cell r="G201"/>
          <cell r="H201">
            <v>0</v>
          </cell>
          <cell r="I201">
            <v>0</v>
          </cell>
          <cell r="J201">
            <v>0</v>
          </cell>
          <cell r="K201">
            <v>0</v>
          </cell>
        </row>
        <row r="202">
          <cell r="B202"/>
          <cell r="C202"/>
          <cell r="D202"/>
          <cell r="E202">
            <v>0</v>
          </cell>
          <cell r="F202"/>
          <cell r="G202"/>
          <cell r="H202">
            <v>0</v>
          </cell>
          <cell r="I202">
            <v>0</v>
          </cell>
          <cell r="J202">
            <v>0</v>
          </cell>
          <cell r="K202">
            <v>0</v>
          </cell>
        </row>
        <row r="203">
          <cell r="B203"/>
          <cell r="C203"/>
          <cell r="D203"/>
          <cell r="E203">
            <v>0</v>
          </cell>
          <cell r="F203"/>
          <cell r="G203"/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B204"/>
          <cell r="C204"/>
          <cell r="D204"/>
          <cell r="E204">
            <v>0</v>
          </cell>
          <cell r="F204"/>
          <cell r="G204"/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B205"/>
          <cell r="C205"/>
          <cell r="D205"/>
          <cell r="E205">
            <v>0</v>
          </cell>
          <cell r="F205"/>
          <cell r="G205"/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B206"/>
          <cell r="C206"/>
          <cell r="D206"/>
          <cell r="E206">
            <v>0</v>
          </cell>
          <cell r="F206"/>
          <cell r="G206"/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B207"/>
          <cell r="C207"/>
          <cell r="D207"/>
          <cell r="E207">
            <v>0</v>
          </cell>
          <cell r="F207"/>
          <cell r="G207"/>
          <cell r="H207">
            <v>0</v>
          </cell>
          <cell r="I207">
            <v>0</v>
          </cell>
          <cell r="J207">
            <v>0</v>
          </cell>
          <cell r="K207">
            <v>0</v>
          </cell>
        </row>
        <row r="208">
          <cell r="B208"/>
          <cell r="C208"/>
          <cell r="D208"/>
          <cell r="E208">
            <v>0</v>
          </cell>
          <cell r="F208"/>
          <cell r="G208"/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B209"/>
          <cell r="C209"/>
          <cell r="D209"/>
          <cell r="E209">
            <v>0</v>
          </cell>
          <cell r="F209"/>
          <cell r="G209"/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B210"/>
          <cell r="C210"/>
          <cell r="D210"/>
          <cell r="E210">
            <v>0</v>
          </cell>
          <cell r="F210"/>
          <cell r="G210"/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B211"/>
          <cell r="C211"/>
          <cell r="D211"/>
          <cell r="E211">
            <v>0</v>
          </cell>
          <cell r="F211"/>
          <cell r="G211"/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B212"/>
          <cell r="C212"/>
          <cell r="D212"/>
          <cell r="E212">
            <v>0</v>
          </cell>
          <cell r="F212"/>
          <cell r="G212"/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B213"/>
          <cell r="C213"/>
          <cell r="D213"/>
          <cell r="E213">
            <v>0</v>
          </cell>
          <cell r="F213"/>
          <cell r="G213"/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B214"/>
          <cell r="C214"/>
          <cell r="D214"/>
          <cell r="E214">
            <v>0</v>
          </cell>
          <cell r="F214"/>
          <cell r="G214"/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B215"/>
          <cell r="C215"/>
          <cell r="D215"/>
          <cell r="E215">
            <v>0</v>
          </cell>
          <cell r="F215"/>
          <cell r="G215"/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B216"/>
          <cell r="C216"/>
          <cell r="D216"/>
          <cell r="E216">
            <v>0</v>
          </cell>
          <cell r="F216"/>
          <cell r="G216"/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B217"/>
          <cell r="C217"/>
          <cell r="D217"/>
          <cell r="E217">
            <v>0</v>
          </cell>
          <cell r="F217"/>
          <cell r="G217"/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B218"/>
          <cell r="C218"/>
          <cell r="D218"/>
          <cell r="E218">
            <v>0</v>
          </cell>
          <cell r="F218"/>
          <cell r="G218"/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B219"/>
          <cell r="C219"/>
          <cell r="D219"/>
          <cell r="E219">
            <v>0</v>
          </cell>
          <cell r="F219"/>
          <cell r="G219"/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B220"/>
          <cell r="C220"/>
          <cell r="D220"/>
          <cell r="E220">
            <v>0</v>
          </cell>
          <cell r="F220"/>
          <cell r="G220"/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B221"/>
          <cell r="C221"/>
          <cell r="D221"/>
          <cell r="E221">
            <v>0</v>
          </cell>
          <cell r="F221"/>
          <cell r="G221"/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B222"/>
          <cell r="C222"/>
          <cell r="D222"/>
          <cell r="E222">
            <v>0</v>
          </cell>
          <cell r="F222"/>
          <cell r="G222"/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B223"/>
          <cell r="C223"/>
          <cell r="D223"/>
          <cell r="E223">
            <v>0</v>
          </cell>
          <cell r="F223"/>
          <cell r="G223"/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B224"/>
          <cell r="C224"/>
          <cell r="D224"/>
          <cell r="E224">
            <v>0</v>
          </cell>
          <cell r="F224"/>
          <cell r="G224"/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B225"/>
          <cell r="C225"/>
          <cell r="D225"/>
          <cell r="E225">
            <v>0</v>
          </cell>
          <cell r="F225"/>
          <cell r="G225"/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B226"/>
          <cell r="C226"/>
          <cell r="D226"/>
          <cell r="E226">
            <v>0</v>
          </cell>
          <cell r="F226"/>
          <cell r="G226"/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B227"/>
          <cell r="C227"/>
          <cell r="D227"/>
          <cell r="E227">
            <v>0</v>
          </cell>
          <cell r="F227"/>
          <cell r="G227"/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B228"/>
          <cell r="C228"/>
          <cell r="D228"/>
          <cell r="E228">
            <v>0</v>
          </cell>
          <cell r="F228"/>
          <cell r="G228"/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B229"/>
          <cell r="C229"/>
          <cell r="D229"/>
          <cell r="E229">
            <v>0</v>
          </cell>
          <cell r="F229"/>
          <cell r="G229"/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B230"/>
          <cell r="C230"/>
          <cell r="D230"/>
          <cell r="E230">
            <v>0</v>
          </cell>
          <cell r="F230"/>
          <cell r="G230"/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B231"/>
          <cell r="C231"/>
          <cell r="D231"/>
          <cell r="E231">
            <v>0</v>
          </cell>
          <cell r="F231"/>
          <cell r="G231"/>
          <cell r="H231">
            <v>0</v>
          </cell>
          <cell r="I231">
            <v>0</v>
          </cell>
          <cell r="J231">
            <v>0</v>
          </cell>
          <cell r="K231">
            <v>0</v>
          </cell>
        </row>
        <row r="232">
          <cell r="B232"/>
          <cell r="C232"/>
          <cell r="D232"/>
          <cell r="E232">
            <v>0</v>
          </cell>
          <cell r="F232"/>
          <cell r="G232"/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B233"/>
          <cell r="C233"/>
          <cell r="D233"/>
          <cell r="E233">
            <v>0</v>
          </cell>
          <cell r="F233"/>
          <cell r="G233"/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B234"/>
          <cell r="C234"/>
          <cell r="D234"/>
          <cell r="E234">
            <v>0</v>
          </cell>
          <cell r="F234"/>
          <cell r="G234"/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B235"/>
          <cell r="C235"/>
          <cell r="D235"/>
          <cell r="E235">
            <v>0</v>
          </cell>
          <cell r="F235"/>
          <cell r="G235"/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B236"/>
          <cell r="C236"/>
          <cell r="D236"/>
          <cell r="E236">
            <v>0</v>
          </cell>
          <cell r="F236"/>
          <cell r="G236"/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B237"/>
          <cell r="C237"/>
          <cell r="D237"/>
          <cell r="E237">
            <v>0</v>
          </cell>
          <cell r="F237"/>
          <cell r="G237"/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B238"/>
          <cell r="C238"/>
          <cell r="D238"/>
          <cell r="E238">
            <v>0</v>
          </cell>
          <cell r="F238"/>
          <cell r="G238"/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B239"/>
          <cell r="C239"/>
          <cell r="D239"/>
          <cell r="E239">
            <v>0</v>
          </cell>
          <cell r="F239"/>
          <cell r="G239"/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B240"/>
          <cell r="C240"/>
          <cell r="D240"/>
          <cell r="E240">
            <v>0</v>
          </cell>
          <cell r="F240"/>
          <cell r="G240"/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B241"/>
          <cell r="C241"/>
          <cell r="D241"/>
          <cell r="E241">
            <v>0</v>
          </cell>
          <cell r="F241"/>
          <cell r="G241"/>
          <cell r="H241">
            <v>0</v>
          </cell>
          <cell r="I241">
            <v>0</v>
          </cell>
          <cell r="J241">
            <v>0</v>
          </cell>
          <cell r="K241">
            <v>0</v>
          </cell>
        </row>
        <row r="242">
          <cell r="B242"/>
          <cell r="C242"/>
          <cell r="D242"/>
          <cell r="E242">
            <v>0</v>
          </cell>
          <cell r="F242"/>
          <cell r="G242"/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B243"/>
          <cell r="C243"/>
          <cell r="D243"/>
          <cell r="E243">
            <v>0</v>
          </cell>
          <cell r="F243"/>
          <cell r="G243"/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B244"/>
          <cell r="C244"/>
          <cell r="D244"/>
          <cell r="E244">
            <v>0</v>
          </cell>
          <cell r="F244"/>
          <cell r="G244"/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B245"/>
          <cell r="C245"/>
          <cell r="D245"/>
          <cell r="E245">
            <v>0</v>
          </cell>
          <cell r="F245"/>
          <cell r="G245"/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B246"/>
          <cell r="C246"/>
          <cell r="D246"/>
          <cell r="E246">
            <v>0</v>
          </cell>
          <cell r="F246"/>
          <cell r="G246"/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B247"/>
          <cell r="C247"/>
          <cell r="D247"/>
          <cell r="E247">
            <v>0</v>
          </cell>
          <cell r="F247"/>
          <cell r="G247"/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B248"/>
          <cell r="C248"/>
          <cell r="D248"/>
          <cell r="E248">
            <v>0</v>
          </cell>
          <cell r="F248"/>
          <cell r="G248"/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B249"/>
          <cell r="C249"/>
          <cell r="D249"/>
          <cell r="E249">
            <v>0</v>
          </cell>
          <cell r="F249"/>
          <cell r="G249"/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B250"/>
          <cell r="C250"/>
          <cell r="D250"/>
          <cell r="E250">
            <v>0</v>
          </cell>
          <cell r="F250"/>
          <cell r="G250"/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B251"/>
          <cell r="C251"/>
          <cell r="D251"/>
          <cell r="E251">
            <v>0</v>
          </cell>
          <cell r="F251"/>
          <cell r="G251"/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B252"/>
          <cell r="C252"/>
          <cell r="D252"/>
          <cell r="E252">
            <v>0</v>
          </cell>
          <cell r="F252"/>
          <cell r="G252"/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B253"/>
          <cell r="C253"/>
          <cell r="D253"/>
          <cell r="E253">
            <v>0</v>
          </cell>
          <cell r="F253"/>
          <cell r="G253"/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B254"/>
          <cell r="C254"/>
          <cell r="D254"/>
          <cell r="E254">
            <v>0</v>
          </cell>
          <cell r="F254"/>
          <cell r="G254"/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B255"/>
          <cell r="C255"/>
          <cell r="D255"/>
          <cell r="E255">
            <v>0</v>
          </cell>
          <cell r="F255"/>
          <cell r="G255"/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B256"/>
          <cell r="C256"/>
          <cell r="D256"/>
          <cell r="E256">
            <v>0</v>
          </cell>
          <cell r="F256"/>
          <cell r="G256"/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B257"/>
          <cell r="C257"/>
          <cell r="D257"/>
          <cell r="E257">
            <v>0</v>
          </cell>
          <cell r="F257"/>
          <cell r="G257"/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B258"/>
          <cell r="C258"/>
          <cell r="D258"/>
          <cell r="E258">
            <v>0</v>
          </cell>
          <cell r="F258"/>
          <cell r="G258"/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B259"/>
          <cell r="C259"/>
          <cell r="D259"/>
          <cell r="E259">
            <v>0</v>
          </cell>
          <cell r="F259"/>
          <cell r="G259"/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B260"/>
          <cell r="C260"/>
          <cell r="D260"/>
          <cell r="E260">
            <v>0</v>
          </cell>
          <cell r="F260"/>
          <cell r="G260"/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B261"/>
          <cell r="C261"/>
          <cell r="D261"/>
          <cell r="E261">
            <v>0</v>
          </cell>
          <cell r="F261"/>
          <cell r="G261"/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B262"/>
          <cell r="C262"/>
          <cell r="D262"/>
          <cell r="E262">
            <v>0</v>
          </cell>
          <cell r="F262"/>
          <cell r="G262"/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B263"/>
          <cell r="C263"/>
          <cell r="D263"/>
          <cell r="E263">
            <v>0</v>
          </cell>
          <cell r="F263"/>
          <cell r="G263"/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B264"/>
          <cell r="C264"/>
          <cell r="D264"/>
          <cell r="E264">
            <v>0</v>
          </cell>
          <cell r="F264"/>
          <cell r="G264"/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B265"/>
          <cell r="C265"/>
          <cell r="D265"/>
          <cell r="E265">
            <v>0</v>
          </cell>
          <cell r="F265"/>
          <cell r="G265"/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B266"/>
          <cell r="C266"/>
          <cell r="D266"/>
          <cell r="E266">
            <v>0</v>
          </cell>
          <cell r="F266"/>
          <cell r="G266"/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B267"/>
          <cell r="C267"/>
          <cell r="D267"/>
          <cell r="E267">
            <v>0</v>
          </cell>
          <cell r="F267"/>
          <cell r="G267"/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B268"/>
          <cell r="C268"/>
          <cell r="D268"/>
          <cell r="E268">
            <v>0</v>
          </cell>
          <cell r="F268"/>
          <cell r="G268"/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B269"/>
          <cell r="C269"/>
          <cell r="D269"/>
          <cell r="E269">
            <v>0</v>
          </cell>
          <cell r="F269"/>
          <cell r="G269"/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B270"/>
          <cell r="C270"/>
          <cell r="D270"/>
          <cell r="E270">
            <v>0</v>
          </cell>
          <cell r="F270"/>
          <cell r="G270"/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B271"/>
          <cell r="C271"/>
          <cell r="D271"/>
          <cell r="E271">
            <v>0</v>
          </cell>
          <cell r="F271"/>
          <cell r="G271"/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B272"/>
          <cell r="C272"/>
          <cell r="D272"/>
          <cell r="E272">
            <v>0</v>
          </cell>
          <cell r="F272"/>
          <cell r="G272"/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B273"/>
          <cell r="C273"/>
          <cell r="D273"/>
          <cell r="E273">
            <v>0</v>
          </cell>
          <cell r="F273"/>
          <cell r="G273"/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B274"/>
          <cell r="C274"/>
          <cell r="D274"/>
          <cell r="E274">
            <v>0</v>
          </cell>
          <cell r="F274"/>
          <cell r="G274"/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B275"/>
          <cell r="C275"/>
          <cell r="D275"/>
          <cell r="E275">
            <v>0</v>
          </cell>
          <cell r="F275"/>
          <cell r="G275"/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B276"/>
          <cell r="C276"/>
          <cell r="D276"/>
          <cell r="E276">
            <v>0</v>
          </cell>
          <cell r="F276"/>
          <cell r="G276"/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B277"/>
          <cell r="C277"/>
          <cell r="D277"/>
          <cell r="E277">
            <v>0</v>
          </cell>
          <cell r="F277"/>
          <cell r="G277"/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B278"/>
          <cell r="C278"/>
          <cell r="D278"/>
          <cell r="E278">
            <v>0</v>
          </cell>
          <cell r="F278"/>
          <cell r="G278"/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B279"/>
          <cell r="C279"/>
          <cell r="D279"/>
          <cell r="E279">
            <v>0</v>
          </cell>
          <cell r="F279"/>
          <cell r="G279"/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B280"/>
          <cell r="C280"/>
          <cell r="D280"/>
          <cell r="E280">
            <v>0</v>
          </cell>
          <cell r="F280"/>
          <cell r="G280"/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B281"/>
          <cell r="C281"/>
          <cell r="D281"/>
          <cell r="E281">
            <v>0</v>
          </cell>
          <cell r="F281"/>
          <cell r="G281"/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B282"/>
          <cell r="C282"/>
          <cell r="D282"/>
          <cell r="E282">
            <v>0</v>
          </cell>
          <cell r="F282"/>
          <cell r="G282"/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B283"/>
          <cell r="C283"/>
          <cell r="D283"/>
          <cell r="E283">
            <v>0</v>
          </cell>
          <cell r="F283"/>
          <cell r="G283"/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B284"/>
          <cell r="C284"/>
          <cell r="D284"/>
          <cell r="E284">
            <v>0</v>
          </cell>
          <cell r="F284"/>
          <cell r="G284"/>
          <cell r="H284">
            <v>0</v>
          </cell>
          <cell r="I284">
            <v>0</v>
          </cell>
          <cell r="J284">
            <v>0</v>
          </cell>
          <cell r="K284">
            <v>0</v>
          </cell>
        </row>
        <row r="285">
          <cell r="B285"/>
          <cell r="C285"/>
          <cell r="D285"/>
          <cell r="E285">
            <v>0</v>
          </cell>
          <cell r="F285"/>
          <cell r="G285"/>
          <cell r="H285">
            <v>0</v>
          </cell>
          <cell r="I285">
            <v>0</v>
          </cell>
          <cell r="J285">
            <v>0</v>
          </cell>
          <cell r="K285">
            <v>0</v>
          </cell>
        </row>
        <row r="286">
          <cell r="B286"/>
          <cell r="C286"/>
          <cell r="D286"/>
          <cell r="E286">
            <v>0</v>
          </cell>
          <cell r="F286"/>
          <cell r="G286"/>
          <cell r="H286">
            <v>0</v>
          </cell>
          <cell r="I286">
            <v>0</v>
          </cell>
          <cell r="J286">
            <v>0</v>
          </cell>
          <cell r="K286">
            <v>0</v>
          </cell>
        </row>
        <row r="287">
          <cell r="B287"/>
          <cell r="C287"/>
          <cell r="D287"/>
          <cell r="E287">
            <v>0</v>
          </cell>
          <cell r="F287"/>
          <cell r="G287"/>
          <cell r="H287">
            <v>0</v>
          </cell>
          <cell r="I287">
            <v>0</v>
          </cell>
          <cell r="J287">
            <v>0</v>
          </cell>
          <cell r="K287">
            <v>0</v>
          </cell>
        </row>
        <row r="288">
          <cell r="B288"/>
          <cell r="C288"/>
          <cell r="D288"/>
          <cell r="E288">
            <v>0</v>
          </cell>
          <cell r="F288"/>
          <cell r="G288"/>
          <cell r="H288">
            <v>0</v>
          </cell>
          <cell r="I288">
            <v>0</v>
          </cell>
          <cell r="J288">
            <v>0</v>
          </cell>
          <cell r="K288">
            <v>0</v>
          </cell>
        </row>
        <row r="289">
          <cell r="B289"/>
          <cell r="C289"/>
          <cell r="D289"/>
          <cell r="E289">
            <v>0</v>
          </cell>
          <cell r="F289"/>
          <cell r="G289"/>
          <cell r="H289">
            <v>0</v>
          </cell>
          <cell r="I289">
            <v>0</v>
          </cell>
          <cell r="J289">
            <v>0</v>
          </cell>
          <cell r="K289">
            <v>0</v>
          </cell>
        </row>
        <row r="290">
          <cell r="B290"/>
          <cell r="C290"/>
          <cell r="D290"/>
          <cell r="E290">
            <v>0</v>
          </cell>
          <cell r="F290"/>
          <cell r="G290"/>
          <cell r="H290">
            <v>0</v>
          </cell>
          <cell r="I290">
            <v>0</v>
          </cell>
          <cell r="J290">
            <v>0</v>
          </cell>
          <cell r="K290">
            <v>0</v>
          </cell>
        </row>
        <row r="291">
          <cell r="B291"/>
          <cell r="C291"/>
          <cell r="D291"/>
          <cell r="E291">
            <v>0</v>
          </cell>
          <cell r="F291"/>
          <cell r="G291"/>
          <cell r="H291">
            <v>0</v>
          </cell>
          <cell r="I291">
            <v>0</v>
          </cell>
          <cell r="J291">
            <v>0</v>
          </cell>
          <cell r="K291">
            <v>0</v>
          </cell>
        </row>
        <row r="292">
          <cell r="B292"/>
          <cell r="C292"/>
          <cell r="D292"/>
          <cell r="E292">
            <v>0</v>
          </cell>
          <cell r="F292"/>
          <cell r="G292"/>
          <cell r="H292">
            <v>0</v>
          </cell>
          <cell r="I292">
            <v>0</v>
          </cell>
          <cell r="J292">
            <v>0</v>
          </cell>
          <cell r="K292">
            <v>0</v>
          </cell>
        </row>
        <row r="293">
          <cell r="B293"/>
          <cell r="C293"/>
          <cell r="D293"/>
          <cell r="E293">
            <v>0</v>
          </cell>
          <cell r="F293"/>
          <cell r="G293"/>
          <cell r="H293">
            <v>0</v>
          </cell>
          <cell r="I293">
            <v>0</v>
          </cell>
          <cell r="J293">
            <v>0</v>
          </cell>
          <cell r="K293">
            <v>0</v>
          </cell>
        </row>
        <row r="294">
          <cell r="B294"/>
          <cell r="C294"/>
          <cell r="D294"/>
          <cell r="E294">
            <v>0</v>
          </cell>
          <cell r="F294"/>
          <cell r="G294"/>
          <cell r="H294">
            <v>0</v>
          </cell>
          <cell r="I294">
            <v>0</v>
          </cell>
          <cell r="J294">
            <v>0</v>
          </cell>
          <cell r="K294">
            <v>0</v>
          </cell>
        </row>
        <row r="295">
          <cell r="B295"/>
          <cell r="C295"/>
          <cell r="D295"/>
          <cell r="E295">
            <v>0</v>
          </cell>
          <cell r="F295"/>
          <cell r="G295"/>
          <cell r="H295">
            <v>0</v>
          </cell>
          <cell r="I295">
            <v>0</v>
          </cell>
          <cell r="J295">
            <v>0</v>
          </cell>
          <cell r="K295">
            <v>0</v>
          </cell>
        </row>
        <row r="296">
          <cell r="B296"/>
          <cell r="C296"/>
          <cell r="D296"/>
          <cell r="E296">
            <v>0</v>
          </cell>
          <cell r="F296"/>
          <cell r="G296"/>
          <cell r="H296">
            <v>0</v>
          </cell>
          <cell r="I296">
            <v>0</v>
          </cell>
          <cell r="J296">
            <v>0</v>
          </cell>
          <cell r="K296">
            <v>0</v>
          </cell>
        </row>
        <row r="297">
          <cell r="B297"/>
          <cell r="C297"/>
          <cell r="D297"/>
          <cell r="E297">
            <v>0</v>
          </cell>
          <cell r="F297"/>
          <cell r="G297"/>
          <cell r="H297">
            <v>0</v>
          </cell>
          <cell r="I297">
            <v>0</v>
          </cell>
          <cell r="J297">
            <v>0</v>
          </cell>
          <cell r="K297">
            <v>0</v>
          </cell>
        </row>
        <row r="298">
          <cell r="B298"/>
          <cell r="C298"/>
          <cell r="D298"/>
          <cell r="E298">
            <v>0</v>
          </cell>
          <cell r="F298"/>
          <cell r="G298"/>
          <cell r="H298">
            <v>0</v>
          </cell>
          <cell r="I298">
            <v>0</v>
          </cell>
          <cell r="J298">
            <v>0</v>
          </cell>
          <cell r="K298">
            <v>0</v>
          </cell>
        </row>
        <row r="299">
          <cell r="B299"/>
          <cell r="C299"/>
          <cell r="D299"/>
          <cell r="E299">
            <v>0</v>
          </cell>
          <cell r="F299"/>
          <cell r="G299"/>
          <cell r="H299">
            <v>0</v>
          </cell>
          <cell r="I299">
            <v>0</v>
          </cell>
          <cell r="J299">
            <v>0</v>
          </cell>
          <cell r="K299">
            <v>0</v>
          </cell>
        </row>
        <row r="300">
          <cell r="B300"/>
          <cell r="C300"/>
          <cell r="D300"/>
          <cell r="E300">
            <v>0</v>
          </cell>
          <cell r="F300"/>
          <cell r="G300"/>
          <cell r="H300">
            <v>0</v>
          </cell>
          <cell r="I300">
            <v>0</v>
          </cell>
          <cell r="J300">
            <v>0</v>
          </cell>
          <cell r="K300">
            <v>0</v>
          </cell>
        </row>
        <row r="301">
          <cell r="B301"/>
          <cell r="C301"/>
          <cell r="D301"/>
          <cell r="E301">
            <v>0</v>
          </cell>
          <cell r="F301"/>
          <cell r="G301"/>
          <cell r="H301">
            <v>0</v>
          </cell>
          <cell r="I301">
            <v>0</v>
          </cell>
          <cell r="J301">
            <v>0</v>
          </cell>
          <cell r="K301">
            <v>0</v>
          </cell>
        </row>
        <row r="302">
          <cell r="B302"/>
          <cell r="C302"/>
          <cell r="D302"/>
          <cell r="E302">
            <v>0</v>
          </cell>
          <cell r="F302"/>
          <cell r="G302"/>
          <cell r="H302">
            <v>0</v>
          </cell>
          <cell r="I302">
            <v>0</v>
          </cell>
          <cell r="J302">
            <v>0</v>
          </cell>
          <cell r="K302">
            <v>0</v>
          </cell>
        </row>
        <row r="303">
          <cell r="B303"/>
          <cell r="C303"/>
          <cell r="D303"/>
          <cell r="E303">
            <v>0</v>
          </cell>
          <cell r="F303"/>
          <cell r="G303"/>
          <cell r="H303">
            <v>0</v>
          </cell>
          <cell r="I303">
            <v>0</v>
          </cell>
          <cell r="J303">
            <v>0</v>
          </cell>
          <cell r="K303">
            <v>0</v>
          </cell>
        </row>
        <row r="304">
          <cell r="B304"/>
          <cell r="C304"/>
          <cell r="D304"/>
          <cell r="E304">
            <v>0</v>
          </cell>
          <cell r="F304"/>
          <cell r="G304"/>
          <cell r="H304">
            <v>0</v>
          </cell>
          <cell r="I304">
            <v>0</v>
          </cell>
          <cell r="J304">
            <v>0</v>
          </cell>
          <cell r="K304">
            <v>0</v>
          </cell>
        </row>
        <row r="305">
          <cell r="B305"/>
          <cell r="C305"/>
          <cell r="D305"/>
          <cell r="E305">
            <v>0</v>
          </cell>
          <cell r="F305"/>
          <cell r="G305"/>
          <cell r="H305">
            <v>0</v>
          </cell>
          <cell r="I305">
            <v>0</v>
          </cell>
          <cell r="J305">
            <v>0</v>
          </cell>
          <cell r="K305">
            <v>0</v>
          </cell>
        </row>
        <row r="306">
          <cell r="B306"/>
          <cell r="C306"/>
          <cell r="D306"/>
          <cell r="E306">
            <v>0</v>
          </cell>
          <cell r="F306"/>
          <cell r="G306"/>
          <cell r="H306">
            <v>0</v>
          </cell>
          <cell r="I306">
            <v>0</v>
          </cell>
          <cell r="J306">
            <v>0</v>
          </cell>
          <cell r="K306">
            <v>0</v>
          </cell>
        </row>
        <row r="307">
          <cell r="B307"/>
          <cell r="C307"/>
          <cell r="D307"/>
          <cell r="E307">
            <v>0</v>
          </cell>
          <cell r="F307"/>
          <cell r="G307"/>
          <cell r="H307">
            <v>0</v>
          </cell>
          <cell r="I307">
            <v>0</v>
          </cell>
          <cell r="J307">
            <v>0</v>
          </cell>
          <cell r="K307">
            <v>0</v>
          </cell>
        </row>
        <row r="308">
          <cell r="B308"/>
          <cell r="C308"/>
          <cell r="D308"/>
          <cell r="E308">
            <v>0</v>
          </cell>
          <cell r="F308"/>
          <cell r="G308"/>
          <cell r="H308">
            <v>0</v>
          </cell>
          <cell r="I308">
            <v>0</v>
          </cell>
          <cell r="J308">
            <v>0</v>
          </cell>
          <cell r="K308">
            <v>0</v>
          </cell>
        </row>
        <row r="309">
          <cell r="B309"/>
          <cell r="C309"/>
          <cell r="D309"/>
          <cell r="E309">
            <v>0</v>
          </cell>
          <cell r="F309"/>
          <cell r="G309"/>
          <cell r="H309">
            <v>0</v>
          </cell>
          <cell r="I309">
            <v>0</v>
          </cell>
          <cell r="J309">
            <v>0</v>
          </cell>
          <cell r="K309">
            <v>0</v>
          </cell>
        </row>
        <row r="310">
          <cell r="B310"/>
          <cell r="C310"/>
          <cell r="D310"/>
          <cell r="E310">
            <v>0</v>
          </cell>
          <cell r="F310"/>
          <cell r="G310"/>
          <cell r="H310">
            <v>0</v>
          </cell>
          <cell r="I310">
            <v>0</v>
          </cell>
          <cell r="J310">
            <v>0</v>
          </cell>
          <cell r="K310">
            <v>0</v>
          </cell>
        </row>
        <row r="311">
          <cell r="B311"/>
          <cell r="C311"/>
          <cell r="D311"/>
          <cell r="E311">
            <v>0</v>
          </cell>
          <cell r="F311"/>
          <cell r="G311"/>
          <cell r="H311">
            <v>0</v>
          </cell>
          <cell r="I311">
            <v>0</v>
          </cell>
          <cell r="J311">
            <v>0</v>
          </cell>
          <cell r="K311">
            <v>0</v>
          </cell>
        </row>
        <row r="312">
          <cell r="B312"/>
          <cell r="C312"/>
          <cell r="D312"/>
          <cell r="E312">
            <v>0</v>
          </cell>
          <cell r="F312"/>
          <cell r="G312"/>
          <cell r="H312">
            <v>0</v>
          </cell>
          <cell r="I312">
            <v>0</v>
          </cell>
          <cell r="J312">
            <v>0</v>
          </cell>
          <cell r="K312">
            <v>0</v>
          </cell>
        </row>
        <row r="313">
          <cell r="B313"/>
          <cell r="C313"/>
          <cell r="D313"/>
          <cell r="E313">
            <v>0</v>
          </cell>
          <cell r="F313"/>
          <cell r="G313"/>
          <cell r="H313">
            <v>0</v>
          </cell>
          <cell r="I313">
            <v>0</v>
          </cell>
          <cell r="J313">
            <v>0</v>
          </cell>
          <cell r="K313">
            <v>0</v>
          </cell>
        </row>
        <row r="314">
          <cell r="B314"/>
          <cell r="C314"/>
          <cell r="D314"/>
          <cell r="E314">
            <v>0</v>
          </cell>
          <cell r="F314"/>
          <cell r="G314"/>
          <cell r="H314">
            <v>0</v>
          </cell>
          <cell r="I314">
            <v>0</v>
          </cell>
          <cell r="J314">
            <v>0</v>
          </cell>
          <cell r="K314">
            <v>0</v>
          </cell>
        </row>
        <row r="315">
          <cell r="B315"/>
          <cell r="C315"/>
          <cell r="D315"/>
          <cell r="E315">
            <v>0</v>
          </cell>
          <cell r="F315"/>
          <cell r="G315"/>
          <cell r="H315">
            <v>0</v>
          </cell>
          <cell r="I315">
            <v>0</v>
          </cell>
          <cell r="J315">
            <v>0</v>
          </cell>
          <cell r="K315">
            <v>0</v>
          </cell>
        </row>
        <row r="316">
          <cell r="B316"/>
          <cell r="C316"/>
          <cell r="D316"/>
          <cell r="E316">
            <v>0</v>
          </cell>
          <cell r="F316"/>
          <cell r="G316"/>
          <cell r="H316">
            <v>0</v>
          </cell>
          <cell r="I316">
            <v>0</v>
          </cell>
          <cell r="J316">
            <v>0</v>
          </cell>
          <cell r="K316">
            <v>0</v>
          </cell>
        </row>
        <row r="317">
          <cell r="B317"/>
          <cell r="C317"/>
          <cell r="D317"/>
          <cell r="E317">
            <v>0</v>
          </cell>
          <cell r="F317"/>
          <cell r="G317"/>
          <cell r="H317">
            <v>0</v>
          </cell>
          <cell r="I317">
            <v>0</v>
          </cell>
          <cell r="J317">
            <v>0</v>
          </cell>
          <cell r="K317">
            <v>0</v>
          </cell>
        </row>
        <row r="318">
          <cell r="B318"/>
          <cell r="C318"/>
          <cell r="D318"/>
          <cell r="E318">
            <v>0</v>
          </cell>
          <cell r="F318"/>
          <cell r="G318"/>
          <cell r="H318">
            <v>0</v>
          </cell>
          <cell r="I318">
            <v>0</v>
          </cell>
          <cell r="J318">
            <v>0</v>
          </cell>
          <cell r="K318">
            <v>0</v>
          </cell>
        </row>
        <row r="319">
          <cell r="B319"/>
          <cell r="C319"/>
          <cell r="D319"/>
          <cell r="E319">
            <v>0</v>
          </cell>
          <cell r="F319"/>
          <cell r="G319"/>
          <cell r="H319">
            <v>0</v>
          </cell>
          <cell r="I319">
            <v>0</v>
          </cell>
          <cell r="J319">
            <v>0</v>
          </cell>
          <cell r="K319">
            <v>0</v>
          </cell>
        </row>
        <row r="320">
          <cell r="B320"/>
          <cell r="C320"/>
          <cell r="D320"/>
          <cell r="E320">
            <v>0</v>
          </cell>
          <cell r="F320"/>
          <cell r="G320"/>
          <cell r="H320">
            <v>0</v>
          </cell>
          <cell r="I320">
            <v>0</v>
          </cell>
          <cell r="J320">
            <v>0</v>
          </cell>
          <cell r="K320">
            <v>0</v>
          </cell>
        </row>
        <row r="321">
          <cell r="B321"/>
          <cell r="C321"/>
          <cell r="D321"/>
          <cell r="E321">
            <v>0</v>
          </cell>
          <cell r="F321"/>
          <cell r="G321"/>
          <cell r="H321">
            <v>0</v>
          </cell>
          <cell r="I321">
            <v>0</v>
          </cell>
          <cell r="J321">
            <v>0</v>
          </cell>
          <cell r="K321">
            <v>0</v>
          </cell>
        </row>
        <row r="322">
          <cell r="B322"/>
          <cell r="C322"/>
          <cell r="D322"/>
          <cell r="E322">
            <v>0</v>
          </cell>
          <cell r="F322"/>
          <cell r="G322"/>
          <cell r="H322">
            <v>0</v>
          </cell>
          <cell r="I322">
            <v>0</v>
          </cell>
          <cell r="J322">
            <v>0</v>
          </cell>
          <cell r="K322">
            <v>0</v>
          </cell>
        </row>
        <row r="323">
          <cell r="B323"/>
          <cell r="C323"/>
          <cell r="D323"/>
          <cell r="E323">
            <v>0</v>
          </cell>
          <cell r="F323"/>
          <cell r="G323"/>
          <cell r="H323">
            <v>0</v>
          </cell>
          <cell r="I323">
            <v>0</v>
          </cell>
          <cell r="J323">
            <v>0</v>
          </cell>
          <cell r="K323">
            <v>0</v>
          </cell>
        </row>
        <row r="324">
          <cell r="B324"/>
          <cell r="C324"/>
          <cell r="D324"/>
          <cell r="E324">
            <v>0</v>
          </cell>
          <cell r="F324"/>
          <cell r="G324"/>
          <cell r="H324">
            <v>0</v>
          </cell>
          <cell r="I324">
            <v>0</v>
          </cell>
          <cell r="J324">
            <v>0</v>
          </cell>
          <cell r="K324">
            <v>0</v>
          </cell>
        </row>
        <row r="325">
          <cell r="B325"/>
          <cell r="C325"/>
          <cell r="D325"/>
          <cell r="E325">
            <v>0</v>
          </cell>
          <cell r="F325"/>
          <cell r="G325"/>
          <cell r="H325">
            <v>0</v>
          </cell>
          <cell r="I325">
            <v>0</v>
          </cell>
          <cell r="J325">
            <v>0</v>
          </cell>
          <cell r="K325">
            <v>0</v>
          </cell>
        </row>
        <row r="326">
          <cell r="B326"/>
          <cell r="C326"/>
          <cell r="D326"/>
          <cell r="E326">
            <v>0</v>
          </cell>
          <cell r="F326"/>
          <cell r="G326"/>
          <cell r="H326">
            <v>0</v>
          </cell>
          <cell r="I326">
            <v>0</v>
          </cell>
          <cell r="J326">
            <v>0</v>
          </cell>
          <cell r="K326">
            <v>0</v>
          </cell>
        </row>
        <row r="327">
          <cell r="B327"/>
          <cell r="C327"/>
          <cell r="D327"/>
          <cell r="E327">
            <v>0</v>
          </cell>
          <cell r="F327"/>
          <cell r="G327"/>
          <cell r="H327">
            <v>0</v>
          </cell>
          <cell r="I327">
            <v>0</v>
          </cell>
          <cell r="J327">
            <v>0</v>
          </cell>
          <cell r="K327">
            <v>0</v>
          </cell>
        </row>
        <row r="328">
          <cell r="B328"/>
          <cell r="C328"/>
          <cell r="D328"/>
          <cell r="E328">
            <v>0</v>
          </cell>
          <cell r="F328"/>
          <cell r="G328"/>
          <cell r="H328">
            <v>0</v>
          </cell>
          <cell r="I328">
            <v>0</v>
          </cell>
          <cell r="J328">
            <v>0</v>
          </cell>
          <cell r="K328">
            <v>0</v>
          </cell>
        </row>
        <row r="329">
          <cell r="B329"/>
          <cell r="C329"/>
          <cell r="D329"/>
          <cell r="E329">
            <v>0</v>
          </cell>
          <cell r="F329"/>
          <cell r="G329"/>
          <cell r="H329">
            <v>0</v>
          </cell>
          <cell r="I329">
            <v>0</v>
          </cell>
          <cell r="J329">
            <v>0</v>
          </cell>
          <cell r="K329">
            <v>0</v>
          </cell>
        </row>
        <row r="330">
          <cell r="B330"/>
          <cell r="C330"/>
          <cell r="D330"/>
          <cell r="E330">
            <v>0</v>
          </cell>
          <cell r="F330"/>
          <cell r="G330"/>
          <cell r="H330">
            <v>0</v>
          </cell>
          <cell r="I330">
            <v>0</v>
          </cell>
          <cell r="J330">
            <v>0</v>
          </cell>
          <cell r="K330">
            <v>0</v>
          </cell>
        </row>
        <row r="331">
          <cell r="B331"/>
          <cell r="C331"/>
          <cell r="D331"/>
          <cell r="E331">
            <v>0</v>
          </cell>
          <cell r="F331"/>
          <cell r="G331"/>
          <cell r="H331">
            <v>0</v>
          </cell>
          <cell r="I331">
            <v>0</v>
          </cell>
          <cell r="J331">
            <v>0</v>
          </cell>
          <cell r="K331">
            <v>0</v>
          </cell>
        </row>
        <row r="332">
          <cell r="B332"/>
          <cell r="C332"/>
          <cell r="D332"/>
          <cell r="E332">
            <v>0</v>
          </cell>
          <cell r="F332"/>
          <cell r="G332"/>
          <cell r="H332">
            <v>0</v>
          </cell>
          <cell r="I332">
            <v>0</v>
          </cell>
          <cell r="J332">
            <v>0</v>
          </cell>
          <cell r="K332">
            <v>0</v>
          </cell>
        </row>
        <row r="333">
          <cell r="B333"/>
          <cell r="C333"/>
          <cell r="D333"/>
          <cell r="E333">
            <v>0</v>
          </cell>
          <cell r="F333"/>
          <cell r="G333"/>
          <cell r="H333">
            <v>0</v>
          </cell>
          <cell r="I333">
            <v>0</v>
          </cell>
          <cell r="J333">
            <v>0</v>
          </cell>
          <cell r="K333">
            <v>0</v>
          </cell>
        </row>
        <row r="334">
          <cell r="B334"/>
          <cell r="C334"/>
          <cell r="D334"/>
          <cell r="E334">
            <v>0</v>
          </cell>
          <cell r="F334"/>
          <cell r="G334"/>
          <cell r="H334">
            <v>0</v>
          </cell>
          <cell r="I334">
            <v>0</v>
          </cell>
          <cell r="J334">
            <v>0</v>
          </cell>
          <cell r="K334">
            <v>0</v>
          </cell>
        </row>
        <row r="335">
          <cell r="B335"/>
          <cell r="C335"/>
          <cell r="D335"/>
          <cell r="E335">
            <v>0</v>
          </cell>
          <cell r="F335"/>
          <cell r="G335"/>
          <cell r="H335">
            <v>0</v>
          </cell>
          <cell r="I335">
            <v>0</v>
          </cell>
          <cell r="J335">
            <v>0</v>
          </cell>
          <cell r="K335">
            <v>0</v>
          </cell>
        </row>
        <row r="336">
          <cell r="B336"/>
          <cell r="C336"/>
          <cell r="D336"/>
          <cell r="E336">
            <v>0</v>
          </cell>
          <cell r="F336"/>
          <cell r="G336"/>
          <cell r="H336">
            <v>0</v>
          </cell>
          <cell r="I336">
            <v>0</v>
          </cell>
          <cell r="J336">
            <v>0</v>
          </cell>
          <cell r="K336">
            <v>0</v>
          </cell>
        </row>
        <row r="337">
          <cell r="B337"/>
          <cell r="C337"/>
          <cell r="D337"/>
          <cell r="E337">
            <v>0</v>
          </cell>
          <cell r="F337"/>
          <cell r="G337"/>
          <cell r="H337">
            <v>0</v>
          </cell>
          <cell r="I337">
            <v>0</v>
          </cell>
          <cell r="J337">
            <v>0</v>
          </cell>
          <cell r="K337">
            <v>0</v>
          </cell>
        </row>
        <row r="338">
          <cell r="B338"/>
          <cell r="C338"/>
          <cell r="D338"/>
          <cell r="E338">
            <v>0</v>
          </cell>
          <cell r="F338"/>
          <cell r="G338"/>
          <cell r="H338">
            <v>0</v>
          </cell>
          <cell r="I338">
            <v>0</v>
          </cell>
          <cell r="J338">
            <v>0</v>
          </cell>
          <cell r="K338">
            <v>0</v>
          </cell>
        </row>
        <row r="339">
          <cell r="B339"/>
          <cell r="C339"/>
          <cell r="D339"/>
          <cell r="E339">
            <v>0</v>
          </cell>
          <cell r="F339"/>
          <cell r="G339"/>
          <cell r="H339">
            <v>0</v>
          </cell>
          <cell r="I339">
            <v>0</v>
          </cell>
          <cell r="J339">
            <v>0</v>
          </cell>
          <cell r="K339">
            <v>0</v>
          </cell>
        </row>
        <row r="340">
          <cell r="B340"/>
          <cell r="C340"/>
          <cell r="D340"/>
          <cell r="E340">
            <v>0</v>
          </cell>
          <cell r="F340"/>
          <cell r="G340"/>
          <cell r="H340">
            <v>0</v>
          </cell>
          <cell r="I340">
            <v>0</v>
          </cell>
          <cell r="J340">
            <v>0</v>
          </cell>
          <cell r="K340">
            <v>0</v>
          </cell>
        </row>
        <row r="341">
          <cell r="B341"/>
          <cell r="C341"/>
          <cell r="D341"/>
          <cell r="E341">
            <v>0</v>
          </cell>
          <cell r="F341"/>
          <cell r="G341"/>
          <cell r="H341">
            <v>0</v>
          </cell>
          <cell r="I341">
            <v>0</v>
          </cell>
          <cell r="J341">
            <v>0</v>
          </cell>
          <cell r="K341">
            <v>0</v>
          </cell>
        </row>
        <row r="342">
          <cell r="B342"/>
          <cell r="C342"/>
          <cell r="D342"/>
          <cell r="E342">
            <v>0</v>
          </cell>
          <cell r="F342"/>
          <cell r="G342"/>
          <cell r="H342">
            <v>0</v>
          </cell>
          <cell r="I342">
            <v>0</v>
          </cell>
          <cell r="J342">
            <v>0</v>
          </cell>
          <cell r="K342">
            <v>0</v>
          </cell>
        </row>
        <row r="343">
          <cell r="B343"/>
          <cell r="C343"/>
          <cell r="D343"/>
          <cell r="E343">
            <v>0</v>
          </cell>
          <cell r="F343"/>
          <cell r="G343"/>
          <cell r="H343">
            <v>0</v>
          </cell>
          <cell r="I343">
            <v>0</v>
          </cell>
          <cell r="J343">
            <v>0</v>
          </cell>
          <cell r="K343">
            <v>0</v>
          </cell>
        </row>
        <row r="344">
          <cell r="B344"/>
          <cell r="C344"/>
          <cell r="D344"/>
          <cell r="E344">
            <v>0</v>
          </cell>
          <cell r="F344"/>
          <cell r="G344"/>
          <cell r="H344">
            <v>0</v>
          </cell>
          <cell r="I344">
            <v>0</v>
          </cell>
          <cell r="J344">
            <v>0</v>
          </cell>
          <cell r="K344">
            <v>0</v>
          </cell>
        </row>
        <row r="345">
          <cell r="B345"/>
          <cell r="C345"/>
          <cell r="D345"/>
          <cell r="E345">
            <v>0</v>
          </cell>
          <cell r="F345"/>
          <cell r="G345"/>
          <cell r="H345">
            <v>0</v>
          </cell>
          <cell r="I345">
            <v>0</v>
          </cell>
          <cell r="J345">
            <v>0</v>
          </cell>
          <cell r="K345">
            <v>0</v>
          </cell>
        </row>
        <row r="346">
          <cell r="B346"/>
          <cell r="C346"/>
          <cell r="D346"/>
          <cell r="E346">
            <v>0</v>
          </cell>
          <cell r="F346"/>
          <cell r="G346"/>
          <cell r="H346">
            <v>0</v>
          </cell>
          <cell r="I346">
            <v>0</v>
          </cell>
          <cell r="J346">
            <v>0</v>
          </cell>
          <cell r="K346">
            <v>0</v>
          </cell>
        </row>
        <row r="347">
          <cell r="B347"/>
          <cell r="C347"/>
          <cell r="D347"/>
          <cell r="E347">
            <v>0</v>
          </cell>
          <cell r="F347"/>
          <cell r="G347"/>
          <cell r="H347">
            <v>0</v>
          </cell>
          <cell r="I347">
            <v>0</v>
          </cell>
          <cell r="J347">
            <v>0</v>
          </cell>
          <cell r="K347">
            <v>0</v>
          </cell>
        </row>
        <row r="348">
          <cell r="B348"/>
          <cell r="C348"/>
          <cell r="D348"/>
          <cell r="E348">
            <v>0</v>
          </cell>
          <cell r="F348"/>
          <cell r="G348"/>
          <cell r="H348">
            <v>0</v>
          </cell>
          <cell r="I348">
            <v>0</v>
          </cell>
          <cell r="J348">
            <v>0</v>
          </cell>
          <cell r="K348">
            <v>0</v>
          </cell>
        </row>
        <row r="349">
          <cell r="B349"/>
          <cell r="C349"/>
          <cell r="D349"/>
          <cell r="E349">
            <v>0</v>
          </cell>
          <cell r="F349"/>
          <cell r="G349"/>
          <cell r="H349">
            <v>0</v>
          </cell>
          <cell r="I349">
            <v>0</v>
          </cell>
          <cell r="J349">
            <v>0</v>
          </cell>
          <cell r="K349">
            <v>0</v>
          </cell>
        </row>
        <row r="350">
          <cell r="B350"/>
          <cell r="C350"/>
          <cell r="D350"/>
          <cell r="E350">
            <v>0</v>
          </cell>
          <cell r="F350"/>
          <cell r="G350"/>
          <cell r="H350">
            <v>0</v>
          </cell>
          <cell r="I350">
            <v>0</v>
          </cell>
          <cell r="J350">
            <v>0</v>
          </cell>
          <cell r="K350">
            <v>0</v>
          </cell>
        </row>
        <row r="351">
          <cell r="B351"/>
          <cell r="C351"/>
          <cell r="D351"/>
          <cell r="E351">
            <v>0</v>
          </cell>
          <cell r="F351"/>
          <cell r="G351"/>
          <cell r="H351">
            <v>0</v>
          </cell>
          <cell r="I351">
            <v>0</v>
          </cell>
          <cell r="J351">
            <v>0</v>
          </cell>
          <cell r="K351">
            <v>0</v>
          </cell>
        </row>
        <row r="352">
          <cell r="B352"/>
          <cell r="C352"/>
          <cell r="D352"/>
          <cell r="E352">
            <v>0</v>
          </cell>
          <cell r="F352"/>
          <cell r="G352"/>
          <cell r="H352">
            <v>0</v>
          </cell>
          <cell r="I352">
            <v>0</v>
          </cell>
          <cell r="J352">
            <v>0</v>
          </cell>
          <cell r="K352">
            <v>0</v>
          </cell>
        </row>
        <row r="353">
          <cell r="B353"/>
          <cell r="C353"/>
          <cell r="D353"/>
          <cell r="E353">
            <v>0</v>
          </cell>
          <cell r="F353"/>
          <cell r="G353"/>
          <cell r="H353">
            <v>0</v>
          </cell>
          <cell r="I353">
            <v>0</v>
          </cell>
          <cell r="J353">
            <v>0</v>
          </cell>
          <cell r="K353">
            <v>0</v>
          </cell>
        </row>
        <row r="354">
          <cell r="B354"/>
          <cell r="C354"/>
          <cell r="D354"/>
          <cell r="E354">
            <v>0</v>
          </cell>
          <cell r="F354"/>
          <cell r="G354"/>
          <cell r="H354">
            <v>0</v>
          </cell>
          <cell r="I354">
            <v>0</v>
          </cell>
          <cell r="J354">
            <v>0</v>
          </cell>
          <cell r="K354">
            <v>0</v>
          </cell>
        </row>
        <row r="355">
          <cell r="B355"/>
          <cell r="C355"/>
          <cell r="D355"/>
          <cell r="E355">
            <v>0</v>
          </cell>
          <cell r="F355"/>
          <cell r="G355"/>
          <cell r="H355">
            <v>0</v>
          </cell>
          <cell r="I355">
            <v>0</v>
          </cell>
          <cell r="J355">
            <v>0</v>
          </cell>
          <cell r="K355">
            <v>0</v>
          </cell>
        </row>
        <row r="356">
          <cell r="B356"/>
          <cell r="C356"/>
          <cell r="D356"/>
          <cell r="E356">
            <v>0</v>
          </cell>
          <cell r="F356"/>
          <cell r="G356"/>
          <cell r="H356">
            <v>0</v>
          </cell>
          <cell r="I356">
            <v>0</v>
          </cell>
          <cell r="J356">
            <v>0</v>
          </cell>
          <cell r="K356">
            <v>0</v>
          </cell>
        </row>
        <row r="357">
          <cell r="B357"/>
          <cell r="C357"/>
          <cell r="D357"/>
          <cell r="E357">
            <v>0</v>
          </cell>
          <cell r="F357"/>
          <cell r="G357"/>
          <cell r="H357">
            <v>0</v>
          </cell>
          <cell r="I357">
            <v>0</v>
          </cell>
          <cell r="J357">
            <v>0</v>
          </cell>
          <cell r="K357">
            <v>0</v>
          </cell>
        </row>
        <row r="358">
          <cell r="B358"/>
          <cell r="C358"/>
          <cell r="D358"/>
          <cell r="E358">
            <v>0</v>
          </cell>
          <cell r="F358"/>
          <cell r="G358"/>
          <cell r="H358">
            <v>0</v>
          </cell>
          <cell r="I358">
            <v>0</v>
          </cell>
          <cell r="J358">
            <v>0</v>
          </cell>
          <cell r="K358">
            <v>0</v>
          </cell>
        </row>
        <row r="359">
          <cell r="B359"/>
          <cell r="C359"/>
          <cell r="D359"/>
          <cell r="E359">
            <v>0</v>
          </cell>
          <cell r="F359"/>
          <cell r="G359"/>
          <cell r="H359">
            <v>0</v>
          </cell>
          <cell r="I359">
            <v>0</v>
          </cell>
          <cell r="J359">
            <v>0</v>
          </cell>
          <cell r="K359">
            <v>0</v>
          </cell>
        </row>
        <row r="360">
          <cell r="B360"/>
          <cell r="C360"/>
          <cell r="D360"/>
          <cell r="E360">
            <v>0</v>
          </cell>
          <cell r="F360"/>
          <cell r="G360"/>
          <cell r="H360">
            <v>0</v>
          </cell>
          <cell r="I360">
            <v>0</v>
          </cell>
          <cell r="J360">
            <v>0</v>
          </cell>
          <cell r="K360">
            <v>0</v>
          </cell>
        </row>
        <row r="361">
          <cell r="B361"/>
          <cell r="C361"/>
          <cell r="D361"/>
          <cell r="E361">
            <v>0</v>
          </cell>
          <cell r="F361"/>
          <cell r="G361"/>
          <cell r="H361">
            <v>0</v>
          </cell>
          <cell r="I361">
            <v>0</v>
          </cell>
          <cell r="J361">
            <v>0</v>
          </cell>
          <cell r="K361">
            <v>0</v>
          </cell>
        </row>
        <row r="362">
          <cell r="B362"/>
          <cell r="C362"/>
          <cell r="D362"/>
          <cell r="E362">
            <v>0</v>
          </cell>
          <cell r="F362"/>
          <cell r="G362"/>
          <cell r="H362">
            <v>0</v>
          </cell>
          <cell r="I362">
            <v>0</v>
          </cell>
          <cell r="J362">
            <v>0</v>
          </cell>
          <cell r="K362">
            <v>0</v>
          </cell>
        </row>
        <row r="363">
          <cell r="B363"/>
          <cell r="C363"/>
          <cell r="D363"/>
          <cell r="E363">
            <v>0</v>
          </cell>
          <cell r="F363"/>
          <cell r="G363"/>
          <cell r="H363">
            <v>0</v>
          </cell>
          <cell r="I363">
            <v>0</v>
          </cell>
          <cell r="J363">
            <v>0</v>
          </cell>
          <cell r="K363">
            <v>0</v>
          </cell>
        </row>
        <row r="364">
          <cell r="B364"/>
          <cell r="C364"/>
          <cell r="D364"/>
          <cell r="E364">
            <v>0</v>
          </cell>
          <cell r="F364"/>
          <cell r="G364"/>
          <cell r="H364">
            <v>0</v>
          </cell>
          <cell r="I364">
            <v>0</v>
          </cell>
          <cell r="J364">
            <v>0</v>
          </cell>
          <cell r="K364">
            <v>0</v>
          </cell>
        </row>
        <row r="365">
          <cell r="B365"/>
          <cell r="C365"/>
          <cell r="D365"/>
          <cell r="E365">
            <v>0</v>
          </cell>
          <cell r="F365"/>
          <cell r="G365"/>
          <cell r="H365">
            <v>0</v>
          </cell>
          <cell r="I365">
            <v>0</v>
          </cell>
          <cell r="J365">
            <v>0</v>
          </cell>
          <cell r="K365">
            <v>0</v>
          </cell>
        </row>
        <row r="366">
          <cell r="B366"/>
          <cell r="C366"/>
          <cell r="D366"/>
          <cell r="E366">
            <v>0</v>
          </cell>
          <cell r="F366"/>
          <cell r="G366"/>
          <cell r="H366">
            <v>0</v>
          </cell>
          <cell r="I366">
            <v>0</v>
          </cell>
          <cell r="J366">
            <v>0</v>
          </cell>
          <cell r="K366">
            <v>0</v>
          </cell>
        </row>
        <row r="367">
          <cell r="B367"/>
          <cell r="C367"/>
          <cell r="D367"/>
          <cell r="E367">
            <v>0</v>
          </cell>
          <cell r="F367"/>
          <cell r="G367"/>
          <cell r="H367">
            <v>0</v>
          </cell>
          <cell r="I367">
            <v>0</v>
          </cell>
          <cell r="J367">
            <v>0</v>
          </cell>
          <cell r="K367">
            <v>0</v>
          </cell>
        </row>
        <row r="368">
          <cell r="B368"/>
          <cell r="C368"/>
          <cell r="D368"/>
          <cell r="E368">
            <v>0</v>
          </cell>
          <cell r="F368"/>
          <cell r="G368"/>
          <cell r="H368">
            <v>0</v>
          </cell>
          <cell r="I368">
            <v>0</v>
          </cell>
          <cell r="J368">
            <v>0</v>
          </cell>
          <cell r="K368">
            <v>0</v>
          </cell>
        </row>
        <row r="369">
          <cell r="B369"/>
          <cell r="C369"/>
          <cell r="D369"/>
          <cell r="E369">
            <v>0</v>
          </cell>
          <cell r="F369"/>
          <cell r="G369"/>
          <cell r="H369">
            <v>0</v>
          </cell>
          <cell r="I369">
            <v>0</v>
          </cell>
          <cell r="J369">
            <v>0</v>
          </cell>
          <cell r="K369">
            <v>0</v>
          </cell>
        </row>
        <row r="370">
          <cell r="B370"/>
          <cell r="C370"/>
          <cell r="D370"/>
          <cell r="E370">
            <v>0</v>
          </cell>
          <cell r="F370"/>
          <cell r="G370"/>
          <cell r="H370">
            <v>0</v>
          </cell>
          <cell r="I370">
            <v>0</v>
          </cell>
          <cell r="J370">
            <v>0</v>
          </cell>
          <cell r="K370">
            <v>0</v>
          </cell>
        </row>
        <row r="371">
          <cell r="B371"/>
          <cell r="C371"/>
          <cell r="D371"/>
          <cell r="E371">
            <v>0</v>
          </cell>
          <cell r="F371"/>
          <cell r="G371"/>
          <cell r="H371">
            <v>0</v>
          </cell>
          <cell r="I371">
            <v>0</v>
          </cell>
          <cell r="J371">
            <v>0</v>
          </cell>
          <cell r="K371">
            <v>0</v>
          </cell>
        </row>
        <row r="372">
          <cell r="B372"/>
          <cell r="C372"/>
          <cell r="D372"/>
          <cell r="E372">
            <v>0</v>
          </cell>
          <cell r="F372"/>
          <cell r="G372"/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B373"/>
          <cell r="C373"/>
          <cell r="D373"/>
          <cell r="E373">
            <v>0</v>
          </cell>
          <cell r="F373"/>
          <cell r="G373"/>
          <cell r="H373">
            <v>0</v>
          </cell>
          <cell r="I373">
            <v>0</v>
          </cell>
          <cell r="J373">
            <v>0</v>
          </cell>
          <cell r="K373">
            <v>0</v>
          </cell>
        </row>
        <row r="374">
          <cell r="B374"/>
          <cell r="C374"/>
          <cell r="D374"/>
          <cell r="E374">
            <v>0</v>
          </cell>
          <cell r="F374"/>
          <cell r="G374"/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B375"/>
          <cell r="C375"/>
          <cell r="D375"/>
          <cell r="E375">
            <v>0</v>
          </cell>
          <cell r="F375"/>
          <cell r="G375"/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B376"/>
          <cell r="C376"/>
          <cell r="D376"/>
          <cell r="E376">
            <v>0</v>
          </cell>
          <cell r="F376"/>
          <cell r="G376"/>
          <cell r="H376">
            <v>0</v>
          </cell>
          <cell r="I376">
            <v>0</v>
          </cell>
          <cell r="J376">
            <v>0</v>
          </cell>
          <cell r="K376">
            <v>0</v>
          </cell>
        </row>
        <row r="377">
          <cell r="B377"/>
          <cell r="C377"/>
          <cell r="D377"/>
          <cell r="E377">
            <v>0</v>
          </cell>
          <cell r="F377"/>
          <cell r="G377"/>
          <cell r="H377">
            <v>0</v>
          </cell>
          <cell r="I377">
            <v>0</v>
          </cell>
          <cell r="J377">
            <v>0</v>
          </cell>
          <cell r="K377">
            <v>0</v>
          </cell>
        </row>
        <row r="378">
          <cell r="B378"/>
          <cell r="C378"/>
          <cell r="D378"/>
          <cell r="E378">
            <v>0</v>
          </cell>
          <cell r="F378"/>
          <cell r="G378"/>
          <cell r="H378">
            <v>0</v>
          </cell>
          <cell r="I378">
            <v>0</v>
          </cell>
          <cell r="J378">
            <v>0</v>
          </cell>
          <cell r="K378">
            <v>0</v>
          </cell>
        </row>
        <row r="379">
          <cell r="B379"/>
          <cell r="C379"/>
          <cell r="D379"/>
          <cell r="E379">
            <v>0</v>
          </cell>
          <cell r="F379"/>
          <cell r="G379"/>
          <cell r="H379">
            <v>0</v>
          </cell>
          <cell r="I379">
            <v>0</v>
          </cell>
          <cell r="J379">
            <v>0</v>
          </cell>
          <cell r="K379">
            <v>0</v>
          </cell>
        </row>
        <row r="380">
          <cell r="B380"/>
          <cell r="C380"/>
          <cell r="D380"/>
          <cell r="E380">
            <v>0</v>
          </cell>
          <cell r="F380"/>
          <cell r="G380"/>
          <cell r="H380">
            <v>0</v>
          </cell>
          <cell r="I380">
            <v>0</v>
          </cell>
          <cell r="J380">
            <v>0</v>
          </cell>
          <cell r="K380">
            <v>0</v>
          </cell>
        </row>
        <row r="381">
          <cell r="B381"/>
          <cell r="C381"/>
          <cell r="D381"/>
          <cell r="E381">
            <v>0</v>
          </cell>
          <cell r="F381"/>
          <cell r="G381"/>
          <cell r="H381">
            <v>0</v>
          </cell>
          <cell r="I381">
            <v>0</v>
          </cell>
          <cell r="J381">
            <v>0</v>
          </cell>
          <cell r="K381">
            <v>0</v>
          </cell>
        </row>
        <row r="382">
          <cell r="B382"/>
          <cell r="C382"/>
          <cell r="D382"/>
          <cell r="E382">
            <v>0</v>
          </cell>
          <cell r="F382"/>
          <cell r="G382"/>
          <cell r="H382">
            <v>0</v>
          </cell>
          <cell r="I382">
            <v>0</v>
          </cell>
          <cell r="J382">
            <v>0</v>
          </cell>
          <cell r="K382">
            <v>0</v>
          </cell>
        </row>
        <row r="383">
          <cell r="B383"/>
          <cell r="C383"/>
          <cell r="D383"/>
          <cell r="E383">
            <v>0</v>
          </cell>
          <cell r="F383"/>
          <cell r="G383"/>
          <cell r="H383">
            <v>0</v>
          </cell>
          <cell r="I383">
            <v>0</v>
          </cell>
          <cell r="J383">
            <v>0</v>
          </cell>
          <cell r="K383">
            <v>0</v>
          </cell>
        </row>
        <row r="384">
          <cell r="B384"/>
          <cell r="C384"/>
          <cell r="D384"/>
          <cell r="E384">
            <v>0</v>
          </cell>
          <cell r="F384"/>
          <cell r="G384"/>
          <cell r="H384">
            <v>0</v>
          </cell>
          <cell r="I384">
            <v>0</v>
          </cell>
          <cell r="J384">
            <v>0</v>
          </cell>
          <cell r="K384">
            <v>0</v>
          </cell>
        </row>
        <row r="385">
          <cell r="B385"/>
          <cell r="C385"/>
          <cell r="D385"/>
          <cell r="E385">
            <v>0</v>
          </cell>
          <cell r="F385"/>
          <cell r="G385"/>
          <cell r="H385">
            <v>0</v>
          </cell>
          <cell r="I385">
            <v>0</v>
          </cell>
          <cell r="J385">
            <v>0</v>
          </cell>
          <cell r="K385">
            <v>0</v>
          </cell>
        </row>
        <row r="386">
          <cell r="B386"/>
          <cell r="C386"/>
          <cell r="D386"/>
          <cell r="E386">
            <v>0</v>
          </cell>
          <cell r="F386"/>
          <cell r="G386"/>
          <cell r="H386">
            <v>0</v>
          </cell>
          <cell r="I386">
            <v>0</v>
          </cell>
          <cell r="J386">
            <v>0</v>
          </cell>
          <cell r="K386">
            <v>0</v>
          </cell>
        </row>
        <row r="387">
          <cell r="B387"/>
          <cell r="C387"/>
          <cell r="D387"/>
          <cell r="E387">
            <v>0</v>
          </cell>
          <cell r="F387"/>
          <cell r="G387"/>
          <cell r="H387">
            <v>0</v>
          </cell>
          <cell r="I387">
            <v>0</v>
          </cell>
          <cell r="J387">
            <v>0</v>
          </cell>
          <cell r="K387">
            <v>0</v>
          </cell>
        </row>
        <row r="388">
          <cell r="B388"/>
          <cell r="C388"/>
          <cell r="D388"/>
          <cell r="E388">
            <v>0</v>
          </cell>
          <cell r="F388"/>
          <cell r="G388"/>
          <cell r="H388">
            <v>0</v>
          </cell>
          <cell r="I388">
            <v>0</v>
          </cell>
          <cell r="J388">
            <v>0</v>
          </cell>
          <cell r="K388">
            <v>0</v>
          </cell>
        </row>
        <row r="389">
          <cell r="B389"/>
          <cell r="C389"/>
          <cell r="D389"/>
          <cell r="E389">
            <v>0</v>
          </cell>
          <cell r="F389"/>
          <cell r="G389"/>
          <cell r="H389">
            <v>0</v>
          </cell>
          <cell r="I389">
            <v>0</v>
          </cell>
          <cell r="J389">
            <v>0</v>
          </cell>
          <cell r="K389">
            <v>0</v>
          </cell>
        </row>
        <row r="390">
          <cell r="B390"/>
          <cell r="C390"/>
          <cell r="D390"/>
          <cell r="E390">
            <v>0</v>
          </cell>
          <cell r="F390"/>
          <cell r="G390"/>
          <cell r="H390">
            <v>0</v>
          </cell>
          <cell r="I390">
            <v>0</v>
          </cell>
          <cell r="J390">
            <v>0</v>
          </cell>
          <cell r="K390">
            <v>0</v>
          </cell>
        </row>
        <row r="391">
          <cell r="B391"/>
          <cell r="C391"/>
          <cell r="D391"/>
          <cell r="E391">
            <v>0</v>
          </cell>
          <cell r="F391"/>
          <cell r="G391"/>
          <cell r="H391">
            <v>0</v>
          </cell>
          <cell r="I391">
            <v>0</v>
          </cell>
          <cell r="J391">
            <v>0</v>
          </cell>
          <cell r="K391">
            <v>0</v>
          </cell>
        </row>
        <row r="392">
          <cell r="B392"/>
          <cell r="C392"/>
          <cell r="D392"/>
          <cell r="E392">
            <v>0</v>
          </cell>
          <cell r="F392"/>
          <cell r="G392"/>
          <cell r="H392">
            <v>0</v>
          </cell>
          <cell r="I392">
            <v>0</v>
          </cell>
          <cell r="J392">
            <v>0</v>
          </cell>
          <cell r="K392">
            <v>0</v>
          </cell>
        </row>
        <row r="393">
          <cell r="B393"/>
          <cell r="C393"/>
          <cell r="D393"/>
          <cell r="E393">
            <v>0</v>
          </cell>
          <cell r="F393"/>
          <cell r="G393"/>
          <cell r="H393">
            <v>0</v>
          </cell>
          <cell r="I393">
            <v>0</v>
          </cell>
          <cell r="J393">
            <v>0</v>
          </cell>
          <cell r="K393">
            <v>0</v>
          </cell>
        </row>
        <row r="394">
          <cell r="B394"/>
          <cell r="C394"/>
          <cell r="D394"/>
          <cell r="E394">
            <v>0</v>
          </cell>
          <cell r="F394"/>
          <cell r="G394"/>
          <cell r="H394">
            <v>0</v>
          </cell>
          <cell r="I394">
            <v>0</v>
          </cell>
          <cell r="J394">
            <v>0</v>
          </cell>
          <cell r="K394">
            <v>0</v>
          </cell>
        </row>
        <row r="395">
          <cell r="B395"/>
          <cell r="C395"/>
          <cell r="D395"/>
          <cell r="E395">
            <v>0</v>
          </cell>
          <cell r="F395"/>
          <cell r="G395"/>
          <cell r="H395">
            <v>0</v>
          </cell>
          <cell r="I395">
            <v>0</v>
          </cell>
          <cell r="J395">
            <v>0</v>
          </cell>
          <cell r="K395">
            <v>0</v>
          </cell>
        </row>
        <row r="396">
          <cell r="B396"/>
          <cell r="C396"/>
          <cell r="D396"/>
          <cell r="E396">
            <v>0</v>
          </cell>
          <cell r="F396"/>
          <cell r="G396"/>
          <cell r="H396">
            <v>0</v>
          </cell>
          <cell r="I396">
            <v>0</v>
          </cell>
          <cell r="J396">
            <v>0</v>
          </cell>
          <cell r="K396">
            <v>0</v>
          </cell>
        </row>
        <row r="397">
          <cell r="B397"/>
          <cell r="C397"/>
          <cell r="D397"/>
          <cell r="E397">
            <v>0</v>
          </cell>
          <cell r="F397"/>
          <cell r="G397"/>
          <cell r="H397">
            <v>0</v>
          </cell>
          <cell r="I397">
            <v>0</v>
          </cell>
          <cell r="J397">
            <v>0</v>
          </cell>
          <cell r="K397">
            <v>0</v>
          </cell>
        </row>
        <row r="398">
          <cell r="B398"/>
          <cell r="C398"/>
          <cell r="D398"/>
          <cell r="E398">
            <v>0</v>
          </cell>
          <cell r="F398"/>
          <cell r="G398"/>
          <cell r="H398">
            <v>0</v>
          </cell>
          <cell r="I398">
            <v>0</v>
          </cell>
          <cell r="J398">
            <v>0</v>
          </cell>
          <cell r="K398">
            <v>0</v>
          </cell>
        </row>
        <row r="399">
          <cell r="B399"/>
          <cell r="C399"/>
          <cell r="D399"/>
          <cell r="E399">
            <v>0</v>
          </cell>
          <cell r="F399"/>
          <cell r="G399"/>
          <cell r="H399">
            <v>0</v>
          </cell>
          <cell r="I399">
            <v>0</v>
          </cell>
          <cell r="J399">
            <v>0</v>
          </cell>
          <cell r="K399">
            <v>0</v>
          </cell>
        </row>
        <row r="400">
          <cell r="B400"/>
          <cell r="C400"/>
          <cell r="D400"/>
          <cell r="E400">
            <v>0</v>
          </cell>
          <cell r="F400"/>
          <cell r="G400"/>
          <cell r="H400">
            <v>0</v>
          </cell>
          <cell r="I400">
            <v>0</v>
          </cell>
          <cell r="J400">
            <v>0</v>
          </cell>
          <cell r="K400">
            <v>0</v>
          </cell>
        </row>
        <row r="401">
          <cell r="B401"/>
          <cell r="C401"/>
          <cell r="D401"/>
          <cell r="E401">
            <v>0</v>
          </cell>
          <cell r="F401"/>
          <cell r="G401"/>
          <cell r="H401">
            <v>0</v>
          </cell>
          <cell r="I401">
            <v>0</v>
          </cell>
          <cell r="J401">
            <v>0</v>
          </cell>
          <cell r="K401">
            <v>0</v>
          </cell>
        </row>
        <row r="402">
          <cell r="B402"/>
          <cell r="C402"/>
          <cell r="D402"/>
          <cell r="E402">
            <v>0</v>
          </cell>
          <cell r="F402"/>
          <cell r="G402"/>
          <cell r="H402">
            <v>0</v>
          </cell>
          <cell r="I402">
            <v>0</v>
          </cell>
          <cell r="J402">
            <v>0</v>
          </cell>
          <cell r="K402">
            <v>0</v>
          </cell>
        </row>
        <row r="403">
          <cell r="B403"/>
          <cell r="C403"/>
          <cell r="D403"/>
          <cell r="E403">
            <v>0</v>
          </cell>
          <cell r="F403"/>
          <cell r="G403"/>
          <cell r="H403">
            <v>0</v>
          </cell>
          <cell r="I403">
            <v>0</v>
          </cell>
          <cell r="J403">
            <v>0</v>
          </cell>
          <cell r="K403">
            <v>0</v>
          </cell>
        </row>
        <row r="404">
          <cell r="B404"/>
          <cell r="C404"/>
          <cell r="D404"/>
          <cell r="E404">
            <v>0</v>
          </cell>
          <cell r="F404"/>
          <cell r="G404"/>
          <cell r="H404">
            <v>0</v>
          </cell>
          <cell r="I404">
            <v>0</v>
          </cell>
          <cell r="J404">
            <v>0</v>
          </cell>
          <cell r="K404">
            <v>0</v>
          </cell>
        </row>
        <row r="405">
          <cell r="B405"/>
          <cell r="C405"/>
          <cell r="D405"/>
          <cell r="E405">
            <v>0</v>
          </cell>
          <cell r="F405"/>
          <cell r="G405"/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B406"/>
          <cell r="C406"/>
          <cell r="D406"/>
          <cell r="E406">
            <v>0</v>
          </cell>
          <cell r="F406"/>
          <cell r="G406"/>
          <cell r="H406">
            <v>0</v>
          </cell>
          <cell r="I406">
            <v>0</v>
          </cell>
          <cell r="J406">
            <v>0</v>
          </cell>
          <cell r="K406">
            <v>0</v>
          </cell>
        </row>
        <row r="407">
          <cell r="B407"/>
          <cell r="C407"/>
          <cell r="D407"/>
          <cell r="E407">
            <v>0</v>
          </cell>
          <cell r="F407"/>
          <cell r="G407"/>
          <cell r="H407">
            <v>0</v>
          </cell>
          <cell r="I407">
            <v>0</v>
          </cell>
          <cell r="J407">
            <v>0</v>
          </cell>
          <cell r="K407">
            <v>0</v>
          </cell>
        </row>
        <row r="408">
          <cell r="B408"/>
          <cell r="C408"/>
          <cell r="D408"/>
          <cell r="E408">
            <v>0</v>
          </cell>
          <cell r="F408"/>
          <cell r="G408"/>
          <cell r="H408">
            <v>0</v>
          </cell>
          <cell r="I408">
            <v>0</v>
          </cell>
          <cell r="J408">
            <v>0</v>
          </cell>
          <cell r="K408">
            <v>0</v>
          </cell>
        </row>
        <row r="409">
          <cell r="B409"/>
          <cell r="C409"/>
          <cell r="D409"/>
          <cell r="E409">
            <v>0</v>
          </cell>
          <cell r="F409"/>
          <cell r="G409"/>
          <cell r="H409">
            <v>0</v>
          </cell>
          <cell r="I409">
            <v>0</v>
          </cell>
          <cell r="J409">
            <v>0</v>
          </cell>
          <cell r="K409">
            <v>0</v>
          </cell>
        </row>
        <row r="410">
          <cell r="B410"/>
          <cell r="C410"/>
          <cell r="D410"/>
          <cell r="E410">
            <v>0</v>
          </cell>
          <cell r="F410"/>
          <cell r="G410"/>
          <cell r="H410">
            <v>0</v>
          </cell>
          <cell r="I410">
            <v>0</v>
          </cell>
          <cell r="J410">
            <v>0</v>
          </cell>
          <cell r="K410">
            <v>0</v>
          </cell>
        </row>
        <row r="411">
          <cell r="B411"/>
          <cell r="C411"/>
          <cell r="D411"/>
          <cell r="E411">
            <v>0</v>
          </cell>
          <cell r="F411"/>
          <cell r="G411"/>
          <cell r="H411">
            <v>0</v>
          </cell>
          <cell r="I411">
            <v>0</v>
          </cell>
          <cell r="J411">
            <v>0</v>
          </cell>
          <cell r="K411">
            <v>0</v>
          </cell>
        </row>
        <row r="412">
          <cell r="B412"/>
          <cell r="C412"/>
          <cell r="D412"/>
          <cell r="E412">
            <v>0</v>
          </cell>
          <cell r="F412"/>
          <cell r="G412"/>
          <cell r="H412">
            <v>0</v>
          </cell>
          <cell r="I412">
            <v>0</v>
          </cell>
          <cell r="J412">
            <v>0</v>
          </cell>
          <cell r="K412">
            <v>0</v>
          </cell>
        </row>
        <row r="413">
          <cell r="B413"/>
          <cell r="C413"/>
          <cell r="D413"/>
          <cell r="E413">
            <v>0</v>
          </cell>
          <cell r="F413"/>
          <cell r="G413"/>
          <cell r="H413">
            <v>0</v>
          </cell>
          <cell r="I413">
            <v>0</v>
          </cell>
          <cell r="J413">
            <v>0</v>
          </cell>
          <cell r="K413">
            <v>0</v>
          </cell>
        </row>
        <row r="414">
          <cell r="B414"/>
          <cell r="C414"/>
          <cell r="D414"/>
          <cell r="E414">
            <v>0</v>
          </cell>
          <cell r="F414"/>
          <cell r="G414"/>
          <cell r="H414">
            <v>0</v>
          </cell>
          <cell r="I414">
            <v>0</v>
          </cell>
          <cell r="J414">
            <v>0</v>
          </cell>
          <cell r="K414">
            <v>0</v>
          </cell>
        </row>
        <row r="415">
          <cell r="B415"/>
          <cell r="C415"/>
          <cell r="D415"/>
          <cell r="E415">
            <v>0</v>
          </cell>
          <cell r="F415"/>
          <cell r="G415"/>
          <cell r="H415">
            <v>0</v>
          </cell>
          <cell r="I415">
            <v>0</v>
          </cell>
          <cell r="J415">
            <v>0</v>
          </cell>
          <cell r="K415">
            <v>0</v>
          </cell>
        </row>
        <row r="416">
          <cell r="B416"/>
          <cell r="C416"/>
          <cell r="D416"/>
          <cell r="E416">
            <v>0</v>
          </cell>
          <cell r="F416"/>
          <cell r="G416"/>
          <cell r="H416">
            <v>0</v>
          </cell>
          <cell r="I416">
            <v>0</v>
          </cell>
          <cell r="J416">
            <v>0</v>
          </cell>
          <cell r="K416">
            <v>0</v>
          </cell>
        </row>
        <row r="417">
          <cell r="B417"/>
          <cell r="C417"/>
          <cell r="D417"/>
          <cell r="E417">
            <v>0</v>
          </cell>
          <cell r="F417"/>
          <cell r="G417"/>
          <cell r="H417">
            <v>0</v>
          </cell>
          <cell r="I417">
            <v>0</v>
          </cell>
          <cell r="J417">
            <v>0</v>
          </cell>
          <cell r="K417">
            <v>0</v>
          </cell>
        </row>
        <row r="418">
          <cell r="B418"/>
          <cell r="C418"/>
          <cell r="D418"/>
          <cell r="E418">
            <v>0</v>
          </cell>
          <cell r="F418"/>
          <cell r="G418"/>
          <cell r="H418">
            <v>0</v>
          </cell>
          <cell r="I418">
            <v>0</v>
          </cell>
          <cell r="J418">
            <v>0</v>
          </cell>
          <cell r="K418">
            <v>0</v>
          </cell>
        </row>
        <row r="419">
          <cell r="B419"/>
          <cell r="C419"/>
          <cell r="D419"/>
          <cell r="E419">
            <v>0</v>
          </cell>
          <cell r="F419"/>
          <cell r="G419"/>
          <cell r="H419">
            <v>0</v>
          </cell>
          <cell r="I419">
            <v>0</v>
          </cell>
          <cell r="J419">
            <v>0</v>
          </cell>
          <cell r="K419">
            <v>0</v>
          </cell>
        </row>
        <row r="420">
          <cell r="B420"/>
          <cell r="C420"/>
          <cell r="D420"/>
          <cell r="E420">
            <v>0</v>
          </cell>
          <cell r="F420"/>
          <cell r="G420"/>
          <cell r="H420">
            <v>0</v>
          </cell>
          <cell r="I420">
            <v>0</v>
          </cell>
          <cell r="J420">
            <v>0</v>
          </cell>
          <cell r="K420">
            <v>0</v>
          </cell>
        </row>
        <row r="421">
          <cell r="B421"/>
          <cell r="C421"/>
          <cell r="D421"/>
          <cell r="E421">
            <v>0</v>
          </cell>
          <cell r="F421"/>
          <cell r="G421"/>
          <cell r="H421">
            <v>0</v>
          </cell>
          <cell r="I421">
            <v>0</v>
          </cell>
          <cell r="J421">
            <v>0</v>
          </cell>
          <cell r="K421">
            <v>0</v>
          </cell>
        </row>
        <row r="422">
          <cell r="B422"/>
          <cell r="C422"/>
          <cell r="D422"/>
          <cell r="E422">
            <v>0</v>
          </cell>
          <cell r="F422"/>
          <cell r="G422"/>
          <cell r="H422">
            <v>0</v>
          </cell>
          <cell r="I422">
            <v>0</v>
          </cell>
          <cell r="J422">
            <v>0</v>
          </cell>
          <cell r="K422">
            <v>0</v>
          </cell>
        </row>
        <row r="423">
          <cell r="B423"/>
          <cell r="C423"/>
          <cell r="D423"/>
          <cell r="E423">
            <v>0</v>
          </cell>
          <cell r="F423"/>
          <cell r="G423"/>
          <cell r="H423">
            <v>0</v>
          </cell>
          <cell r="I423">
            <v>0</v>
          </cell>
          <cell r="J423">
            <v>0</v>
          </cell>
          <cell r="K423">
            <v>0</v>
          </cell>
        </row>
        <row r="424">
          <cell r="B424"/>
          <cell r="C424"/>
          <cell r="D424"/>
          <cell r="E424">
            <v>0</v>
          </cell>
          <cell r="F424"/>
          <cell r="G424"/>
          <cell r="H424">
            <v>0</v>
          </cell>
          <cell r="I424">
            <v>0</v>
          </cell>
          <cell r="J424">
            <v>0</v>
          </cell>
          <cell r="K424">
            <v>0</v>
          </cell>
        </row>
        <row r="425">
          <cell r="B425"/>
          <cell r="C425"/>
          <cell r="D425"/>
          <cell r="E425">
            <v>0</v>
          </cell>
          <cell r="F425"/>
          <cell r="G425"/>
          <cell r="H425">
            <v>0</v>
          </cell>
          <cell r="I425">
            <v>0</v>
          </cell>
          <cell r="J425">
            <v>0</v>
          </cell>
          <cell r="K425">
            <v>0</v>
          </cell>
        </row>
        <row r="426">
          <cell r="B426"/>
          <cell r="C426"/>
          <cell r="D426"/>
          <cell r="E426">
            <v>0</v>
          </cell>
          <cell r="F426"/>
          <cell r="G426"/>
          <cell r="H426">
            <v>0</v>
          </cell>
          <cell r="I426">
            <v>0</v>
          </cell>
          <cell r="J426">
            <v>0</v>
          </cell>
          <cell r="K426">
            <v>0</v>
          </cell>
        </row>
        <row r="427">
          <cell r="B427"/>
          <cell r="C427"/>
          <cell r="D427"/>
          <cell r="E427">
            <v>0</v>
          </cell>
          <cell r="F427"/>
          <cell r="G427"/>
          <cell r="H427">
            <v>0</v>
          </cell>
          <cell r="I427">
            <v>0</v>
          </cell>
          <cell r="J427">
            <v>0</v>
          </cell>
          <cell r="K427">
            <v>0</v>
          </cell>
        </row>
        <row r="428">
          <cell r="B428"/>
          <cell r="C428"/>
          <cell r="D428"/>
          <cell r="E428">
            <v>0</v>
          </cell>
          <cell r="F428"/>
          <cell r="G428"/>
          <cell r="H428">
            <v>0</v>
          </cell>
          <cell r="I428">
            <v>0</v>
          </cell>
          <cell r="J428">
            <v>0</v>
          </cell>
          <cell r="K428">
            <v>0</v>
          </cell>
        </row>
        <row r="429">
          <cell r="B429"/>
          <cell r="C429"/>
          <cell r="D429"/>
          <cell r="E429">
            <v>0</v>
          </cell>
          <cell r="F429"/>
          <cell r="G429"/>
          <cell r="H429">
            <v>0</v>
          </cell>
          <cell r="I429">
            <v>0</v>
          </cell>
          <cell r="J429">
            <v>0</v>
          </cell>
          <cell r="K429">
            <v>0</v>
          </cell>
        </row>
        <row r="430">
          <cell r="B430"/>
          <cell r="C430"/>
          <cell r="D430"/>
          <cell r="E430">
            <v>0</v>
          </cell>
          <cell r="F430"/>
          <cell r="G430"/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B431"/>
          <cell r="C431"/>
          <cell r="D431"/>
          <cell r="E431">
            <v>0</v>
          </cell>
          <cell r="F431"/>
          <cell r="G431"/>
          <cell r="H431">
            <v>0</v>
          </cell>
          <cell r="I431">
            <v>0</v>
          </cell>
          <cell r="J431">
            <v>0</v>
          </cell>
          <cell r="K431">
            <v>0</v>
          </cell>
        </row>
        <row r="432">
          <cell r="B432"/>
          <cell r="C432"/>
          <cell r="D432"/>
          <cell r="E432">
            <v>0</v>
          </cell>
          <cell r="F432"/>
          <cell r="G432"/>
          <cell r="H432">
            <v>0</v>
          </cell>
          <cell r="I432">
            <v>0</v>
          </cell>
          <cell r="J432">
            <v>0</v>
          </cell>
          <cell r="K432">
            <v>0</v>
          </cell>
        </row>
        <row r="433">
          <cell r="B433"/>
          <cell r="C433"/>
          <cell r="D433"/>
          <cell r="E433">
            <v>0</v>
          </cell>
          <cell r="F433"/>
          <cell r="G433"/>
          <cell r="H433">
            <v>0</v>
          </cell>
          <cell r="I433">
            <v>0</v>
          </cell>
          <cell r="J433">
            <v>0</v>
          </cell>
          <cell r="K433">
            <v>0</v>
          </cell>
        </row>
        <row r="434">
          <cell r="B434"/>
          <cell r="C434"/>
          <cell r="D434"/>
          <cell r="E434">
            <v>0</v>
          </cell>
          <cell r="F434"/>
          <cell r="G434"/>
          <cell r="H434">
            <v>0</v>
          </cell>
          <cell r="I434">
            <v>0</v>
          </cell>
          <cell r="J434">
            <v>0</v>
          </cell>
          <cell r="K434">
            <v>0</v>
          </cell>
        </row>
        <row r="435">
          <cell r="B435"/>
          <cell r="C435"/>
          <cell r="D435"/>
          <cell r="E435">
            <v>0</v>
          </cell>
          <cell r="F435"/>
          <cell r="G435"/>
          <cell r="H435">
            <v>0</v>
          </cell>
          <cell r="I435">
            <v>0</v>
          </cell>
          <cell r="J435">
            <v>0</v>
          </cell>
          <cell r="K435">
            <v>0</v>
          </cell>
        </row>
        <row r="436">
          <cell r="B436"/>
          <cell r="C436"/>
          <cell r="D436"/>
          <cell r="E436">
            <v>0</v>
          </cell>
          <cell r="F436"/>
          <cell r="G436"/>
          <cell r="H436">
            <v>0</v>
          </cell>
          <cell r="I436">
            <v>0</v>
          </cell>
          <cell r="J436">
            <v>0</v>
          </cell>
          <cell r="K436">
            <v>0</v>
          </cell>
        </row>
        <row r="437">
          <cell r="B437"/>
          <cell r="C437"/>
          <cell r="D437"/>
          <cell r="E437">
            <v>0</v>
          </cell>
          <cell r="F437"/>
          <cell r="G437"/>
          <cell r="H437">
            <v>0</v>
          </cell>
          <cell r="I437">
            <v>0</v>
          </cell>
          <cell r="J437">
            <v>0</v>
          </cell>
          <cell r="K437">
            <v>0</v>
          </cell>
        </row>
        <row r="438">
          <cell r="B438"/>
          <cell r="C438"/>
          <cell r="D438"/>
          <cell r="E438">
            <v>0</v>
          </cell>
          <cell r="F438"/>
          <cell r="G438"/>
          <cell r="H438">
            <v>0</v>
          </cell>
          <cell r="I438">
            <v>0</v>
          </cell>
          <cell r="J438">
            <v>0</v>
          </cell>
          <cell r="K438">
            <v>0</v>
          </cell>
        </row>
        <row r="439">
          <cell r="B439"/>
          <cell r="C439"/>
          <cell r="D439"/>
          <cell r="E439">
            <v>0</v>
          </cell>
          <cell r="F439"/>
          <cell r="G439"/>
          <cell r="H439">
            <v>0</v>
          </cell>
          <cell r="I439">
            <v>0</v>
          </cell>
          <cell r="J439">
            <v>0</v>
          </cell>
          <cell r="K439">
            <v>0</v>
          </cell>
        </row>
        <row r="440">
          <cell r="B440"/>
          <cell r="C440"/>
          <cell r="D440"/>
          <cell r="E440">
            <v>0</v>
          </cell>
          <cell r="F440"/>
          <cell r="G440"/>
          <cell r="H440">
            <v>0</v>
          </cell>
          <cell r="I440">
            <v>0</v>
          </cell>
          <cell r="J440">
            <v>0</v>
          </cell>
          <cell r="K440">
            <v>0</v>
          </cell>
        </row>
        <row r="441">
          <cell r="B441"/>
          <cell r="C441"/>
          <cell r="D441"/>
          <cell r="E441">
            <v>0</v>
          </cell>
          <cell r="F441"/>
          <cell r="G441"/>
          <cell r="H441">
            <v>0</v>
          </cell>
          <cell r="I441">
            <v>0</v>
          </cell>
          <cell r="J441">
            <v>0</v>
          </cell>
          <cell r="K441">
            <v>0</v>
          </cell>
        </row>
        <row r="442">
          <cell r="B442"/>
          <cell r="C442"/>
          <cell r="D442"/>
          <cell r="E442">
            <v>0</v>
          </cell>
          <cell r="F442"/>
          <cell r="G442"/>
          <cell r="H442">
            <v>0</v>
          </cell>
          <cell r="I442">
            <v>0</v>
          </cell>
          <cell r="J442">
            <v>0</v>
          </cell>
          <cell r="K442">
            <v>0</v>
          </cell>
        </row>
        <row r="443">
          <cell r="B443"/>
          <cell r="C443"/>
          <cell r="D443"/>
          <cell r="E443">
            <v>0</v>
          </cell>
          <cell r="F443"/>
          <cell r="G443"/>
          <cell r="H443">
            <v>0</v>
          </cell>
          <cell r="I443">
            <v>0</v>
          </cell>
          <cell r="J443">
            <v>0</v>
          </cell>
          <cell r="K443">
            <v>0</v>
          </cell>
        </row>
        <row r="444">
          <cell r="B444"/>
          <cell r="C444"/>
          <cell r="D444"/>
          <cell r="E444">
            <v>0</v>
          </cell>
          <cell r="F444"/>
          <cell r="G444"/>
          <cell r="H444">
            <v>0</v>
          </cell>
          <cell r="I444">
            <v>0</v>
          </cell>
          <cell r="J444">
            <v>0</v>
          </cell>
          <cell r="K444">
            <v>0</v>
          </cell>
        </row>
        <row r="445">
          <cell r="B445"/>
          <cell r="C445"/>
          <cell r="D445"/>
          <cell r="E445">
            <v>0</v>
          </cell>
          <cell r="F445"/>
          <cell r="G445"/>
          <cell r="H445">
            <v>0</v>
          </cell>
          <cell r="I445">
            <v>0</v>
          </cell>
          <cell r="J445">
            <v>0</v>
          </cell>
          <cell r="K445">
            <v>0</v>
          </cell>
        </row>
        <row r="446">
          <cell r="B446"/>
          <cell r="C446"/>
          <cell r="D446"/>
          <cell r="E446">
            <v>0</v>
          </cell>
          <cell r="F446"/>
          <cell r="G446"/>
          <cell r="H446">
            <v>0</v>
          </cell>
          <cell r="I446">
            <v>0</v>
          </cell>
          <cell r="J446">
            <v>0</v>
          </cell>
          <cell r="K446">
            <v>0</v>
          </cell>
        </row>
        <row r="447">
          <cell r="B447"/>
          <cell r="C447"/>
          <cell r="D447"/>
          <cell r="E447">
            <v>0</v>
          </cell>
          <cell r="F447"/>
          <cell r="G447"/>
          <cell r="H447">
            <v>0</v>
          </cell>
          <cell r="I447">
            <v>0</v>
          </cell>
          <cell r="J447">
            <v>0</v>
          </cell>
          <cell r="K447">
            <v>0</v>
          </cell>
        </row>
        <row r="448">
          <cell r="B448"/>
          <cell r="C448"/>
          <cell r="D448"/>
          <cell r="E448">
            <v>0</v>
          </cell>
          <cell r="F448"/>
          <cell r="G448"/>
          <cell r="H448">
            <v>0</v>
          </cell>
          <cell r="I448">
            <v>0</v>
          </cell>
          <cell r="J448">
            <v>0</v>
          </cell>
          <cell r="K448">
            <v>0</v>
          </cell>
        </row>
        <row r="449">
          <cell r="B449"/>
          <cell r="C449"/>
          <cell r="D449"/>
          <cell r="E449">
            <v>0</v>
          </cell>
          <cell r="F449"/>
          <cell r="G449"/>
          <cell r="H449">
            <v>0</v>
          </cell>
          <cell r="I449">
            <v>0</v>
          </cell>
          <cell r="J449">
            <v>0</v>
          </cell>
          <cell r="K449">
            <v>0</v>
          </cell>
        </row>
        <row r="450">
          <cell r="B450"/>
          <cell r="C450"/>
          <cell r="D450"/>
          <cell r="E450">
            <v>0</v>
          </cell>
          <cell r="F450"/>
          <cell r="G450"/>
          <cell r="H450">
            <v>0</v>
          </cell>
          <cell r="I450">
            <v>0</v>
          </cell>
          <cell r="J450">
            <v>0</v>
          </cell>
          <cell r="K450">
            <v>0</v>
          </cell>
        </row>
        <row r="451">
          <cell r="B451"/>
          <cell r="C451"/>
          <cell r="D451"/>
          <cell r="E451">
            <v>0</v>
          </cell>
          <cell r="F451"/>
          <cell r="G451"/>
          <cell r="H451">
            <v>0</v>
          </cell>
          <cell r="I451">
            <v>0</v>
          </cell>
          <cell r="J451">
            <v>0</v>
          </cell>
          <cell r="K451">
            <v>0</v>
          </cell>
        </row>
        <row r="452">
          <cell r="B452"/>
          <cell r="C452"/>
          <cell r="D452"/>
          <cell r="E452">
            <v>0</v>
          </cell>
          <cell r="F452"/>
          <cell r="G452"/>
          <cell r="H452">
            <v>0</v>
          </cell>
          <cell r="I452">
            <v>0</v>
          </cell>
          <cell r="J452">
            <v>0</v>
          </cell>
          <cell r="K452">
            <v>0</v>
          </cell>
        </row>
        <row r="453">
          <cell r="B453"/>
          <cell r="C453"/>
          <cell r="D453"/>
          <cell r="E453">
            <v>0</v>
          </cell>
          <cell r="F453"/>
          <cell r="G453"/>
          <cell r="H453">
            <v>0</v>
          </cell>
          <cell r="I453">
            <v>0</v>
          </cell>
          <cell r="J453">
            <v>0</v>
          </cell>
          <cell r="K453">
            <v>0</v>
          </cell>
        </row>
        <row r="454">
          <cell r="B454"/>
          <cell r="C454"/>
          <cell r="D454"/>
          <cell r="E454">
            <v>0</v>
          </cell>
          <cell r="F454"/>
          <cell r="G454"/>
          <cell r="H454">
            <v>0</v>
          </cell>
          <cell r="I454">
            <v>0</v>
          </cell>
          <cell r="J454">
            <v>0</v>
          </cell>
          <cell r="K454">
            <v>0</v>
          </cell>
        </row>
        <row r="455">
          <cell r="B455"/>
          <cell r="C455"/>
          <cell r="D455"/>
          <cell r="E455">
            <v>0</v>
          </cell>
          <cell r="F455"/>
          <cell r="G455"/>
          <cell r="H455">
            <v>0</v>
          </cell>
          <cell r="I455">
            <v>0</v>
          </cell>
          <cell r="J455">
            <v>0</v>
          </cell>
          <cell r="K455">
            <v>0</v>
          </cell>
        </row>
        <row r="456">
          <cell r="B456"/>
          <cell r="C456"/>
          <cell r="D456"/>
          <cell r="E456">
            <v>0</v>
          </cell>
          <cell r="F456"/>
          <cell r="G456"/>
          <cell r="H456">
            <v>0</v>
          </cell>
          <cell r="I456">
            <v>0</v>
          </cell>
          <cell r="J456">
            <v>0</v>
          </cell>
          <cell r="K456">
            <v>0</v>
          </cell>
        </row>
        <row r="457">
          <cell r="B457"/>
          <cell r="C457"/>
          <cell r="D457"/>
          <cell r="E457">
            <v>0</v>
          </cell>
          <cell r="F457"/>
          <cell r="G457"/>
          <cell r="H457">
            <v>0</v>
          </cell>
          <cell r="I457">
            <v>0</v>
          </cell>
          <cell r="J457">
            <v>0</v>
          </cell>
          <cell r="K457">
            <v>0</v>
          </cell>
        </row>
        <row r="458">
          <cell r="B458"/>
          <cell r="C458"/>
          <cell r="D458"/>
          <cell r="E458">
            <v>0</v>
          </cell>
          <cell r="F458"/>
          <cell r="G458"/>
          <cell r="H458">
            <v>0</v>
          </cell>
          <cell r="I458">
            <v>0</v>
          </cell>
          <cell r="J458">
            <v>0</v>
          </cell>
          <cell r="K458">
            <v>0</v>
          </cell>
        </row>
        <row r="459">
          <cell r="B459"/>
          <cell r="C459"/>
          <cell r="D459"/>
          <cell r="E459">
            <v>0</v>
          </cell>
          <cell r="F459"/>
          <cell r="G459"/>
          <cell r="H459">
            <v>0</v>
          </cell>
          <cell r="I459">
            <v>0</v>
          </cell>
          <cell r="J459">
            <v>0</v>
          </cell>
          <cell r="K459">
            <v>0</v>
          </cell>
        </row>
        <row r="460">
          <cell r="B460"/>
          <cell r="C460"/>
          <cell r="D460"/>
          <cell r="E460">
            <v>0</v>
          </cell>
          <cell r="F460"/>
          <cell r="G460"/>
          <cell r="H460">
            <v>0</v>
          </cell>
          <cell r="I460">
            <v>0</v>
          </cell>
          <cell r="J460">
            <v>0</v>
          </cell>
          <cell r="K460">
            <v>0</v>
          </cell>
        </row>
        <row r="461">
          <cell r="B461"/>
          <cell r="C461"/>
          <cell r="D461"/>
          <cell r="E461">
            <v>0</v>
          </cell>
          <cell r="F461"/>
          <cell r="G461"/>
          <cell r="H461">
            <v>0</v>
          </cell>
          <cell r="I461">
            <v>0</v>
          </cell>
          <cell r="J461">
            <v>0</v>
          </cell>
          <cell r="K461">
            <v>0</v>
          </cell>
        </row>
        <row r="462">
          <cell r="B462"/>
          <cell r="C462"/>
          <cell r="D462"/>
          <cell r="E462">
            <v>0</v>
          </cell>
          <cell r="F462"/>
          <cell r="G462"/>
          <cell r="H462">
            <v>0</v>
          </cell>
          <cell r="I462">
            <v>0</v>
          </cell>
          <cell r="J462">
            <v>0</v>
          </cell>
          <cell r="K462">
            <v>0</v>
          </cell>
        </row>
        <row r="463">
          <cell r="B463"/>
          <cell r="C463"/>
          <cell r="D463"/>
          <cell r="E463">
            <v>0</v>
          </cell>
          <cell r="F463"/>
          <cell r="G463"/>
          <cell r="H463">
            <v>0</v>
          </cell>
          <cell r="I463">
            <v>0</v>
          </cell>
          <cell r="J463">
            <v>0</v>
          </cell>
          <cell r="K463">
            <v>0</v>
          </cell>
        </row>
        <row r="464">
          <cell r="B464"/>
          <cell r="C464"/>
          <cell r="D464"/>
          <cell r="E464">
            <v>0</v>
          </cell>
          <cell r="F464"/>
          <cell r="G464"/>
          <cell r="H464">
            <v>0</v>
          </cell>
          <cell r="I464">
            <v>0</v>
          </cell>
          <cell r="J464">
            <v>0</v>
          </cell>
          <cell r="K464">
            <v>0</v>
          </cell>
        </row>
        <row r="465">
          <cell r="B465"/>
          <cell r="C465"/>
          <cell r="D465"/>
          <cell r="E465">
            <v>0</v>
          </cell>
          <cell r="F465"/>
          <cell r="G465"/>
          <cell r="H465">
            <v>0</v>
          </cell>
          <cell r="I465">
            <v>0</v>
          </cell>
          <cell r="J465">
            <v>0</v>
          </cell>
          <cell r="K465">
            <v>0</v>
          </cell>
        </row>
        <row r="466">
          <cell r="B466"/>
          <cell r="C466"/>
          <cell r="D466"/>
          <cell r="E466">
            <v>0</v>
          </cell>
          <cell r="F466"/>
          <cell r="G466"/>
          <cell r="H466">
            <v>0</v>
          </cell>
          <cell r="I466">
            <v>0</v>
          </cell>
          <cell r="J466">
            <v>0</v>
          </cell>
          <cell r="K466">
            <v>0</v>
          </cell>
        </row>
        <row r="467">
          <cell r="B467"/>
          <cell r="C467"/>
          <cell r="D467"/>
          <cell r="E467">
            <v>0</v>
          </cell>
          <cell r="F467"/>
          <cell r="G467"/>
          <cell r="H467">
            <v>0</v>
          </cell>
          <cell r="I467">
            <v>0</v>
          </cell>
          <cell r="J467">
            <v>0</v>
          </cell>
          <cell r="K467">
            <v>0</v>
          </cell>
        </row>
        <row r="468">
          <cell r="B468"/>
          <cell r="C468"/>
          <cell r="D468"/>
          <cell r="E468">
            <v>0</v>
          </cell>
          <cell r="F468"/>
          <cell r="G468"/>
          <cell r="H468">
            <v>0</v>
          </cell>
          <cell r="I468">
            <v>0</v>
          </cell>
          <cell r="J468">
            <v>0</v>
          </cell>
          <cell r="K468">
            <v>0</v>
          </cell>
        </row>
        <row r="469">
          <cell r="B469"/>
          <cell r="C469"/>
          <cell r="D469"/>
          <cell r="E469">
            <v>0</v>
          </cell>
          <cell r="F469"/>
          <cell r="G469"/>
          <cell r="H469">
            <v>0</v>
          </cell>
          <cell r="I469">
            <v>0</v>
          </cell>
          <cell r="J469">
            <v>0</v>
          </cell>
          <cell r="K469">
            <v>0</v>
          </cell>
        </row>
        <row r="470">
          <cell r="B470"/>
          <cell r="C470"/>
          <cell r="D470"/>
          <cell r="E470">
            <v>0</v>
          </cell>
          <cell r="F470"/>
          <cell r="G470"/>
          <cell r="H470">
            <v>0</v>
          </cell>
          <cell r="I470">
            <v>0</v>
          </cell>
          <cell r="J470">
            <v>0</v>
          </cell>
          <cell r="K470">
            <v>0</v>
          </cell>
        </row>
        <row r="471">
          <cell r="B471"/>
          <cell r="C471"/>
          <cell r="D471"/>
          <cell r="E471">
            <v>0</v>
          </cell>
          <cell r="F471"/>
          <cell r="G471"/>
          <cell r="H471">
            <v>0</v>
          </cell>
          <cell r="I471">
            <v>0</v>
          </cell>
          <cell r="J471">
            <v>0</v>
          </cell>
          <cell r="K471">
            <v>0</v>
          </cell>
        </row>
        <row r="472">
          <cell r="B472"/>
          <cell r="C472"/>
          <cell r="D472"/>
          <cell r="E472">
            <v>0</v>
          </cell>
          <cell r="F472"/>
          <cell r="G472"/>
          <cell r="H472">
            <v>0</v>
          </cell>
          <cell r="I472">
            <v>0</v>
          </cell>
          <cell r="J472">
            <v>0</v>
          </cell>
          <cell r="K472">
            <v>0</v>
          </cell>
        </row>
        <row r="473">
          <cell r="B473"/>
          <cell r="C473"/>
          <cell r="D473"/>
          <cell r="E473">
            <v>0</v>
          </cell>
          <cell r="F473"/>
          <cell r="G473"/>
          <cell r="H473">
            <v>0</v>
          </cell>
          <cell r="I473">
            <v>0</v>
          </cell>
          <cell r="J473">
            <v>0</v>
          </cell>
          <cell r="K473">
            <v>0</v>
          </cell>
        </row>
        <row r="474">
          <cell r="B474"/>
          <cell r="C474"/>
          <cell r="D474"/>
          <cell r="E474">
            <v>0</v>
          </cell>
          <cell r="F474"/>
          <cell r="G474"/>
          <cell r="H474">
            <v>0</v>
          </cell>
          <cell r="I474">
            <v>0</v>
          </cell>
          <cell r="J474">
            <v>0</v>
          </cell>
          <cell r="K474">
            <v>0</v>
          </cell>
        </row>
        <row r="475">
          <cell r="B475"/>
          <cell r="C475"/>
          <cell r="D475"/>
          <cell r="E475">
            <v>0</v>
          </cell>
          <cell r="F475"/>
          <cell r="G475"/>
          <cell r="H475">
            <v>0</v>
          </cell>
          <cell r="I475">
            <v>0</v>
          </cell>
          <cell r="J475">
            <v>0</v>
          </cell>
          <cell r="K475">
            <v>0</v>
          </cell>
        </row>
        <row r="476">
          <cell r="B476"/>
          <cell r="C476"/>
          <cell r="D476"/>
          <cell r="E476">
            <v>0</v>
          </cell>
          <cell r="F476"/>
          <cell r="G476"/>
          <cell r="H476">
            <v>0</v>
          </cell>
          <cell r="I476">
            <v>0</v>
          </cell>
          <cell r="J476">
            <v>0</v>
          </cell>
          <cell r="K476">
            <v>0</v>
          </cell>
        </row>
        <row r="477">
          <cell r="B477"/>
          <cell r="C477"/>
          <cell r="D477"/>
          <cell r="E477">
            <v>0</v>
          </cell>
          <cell r="F477"/>
          <cell r="G477"/>
          <cell r="H477">
            <v>0</v>
          </cell>
          <cell r="I477">
            <v>0</v>
          </cell>
          <cell r="J477">
            <v>0</v>
          </cell>
          <cell r="K477">
            <v>0</v>
          </cell>
        </row>
        <row r="478">
          <cell r="B478"/>
          <cell r="C478"/>
          <cell r="D478"/>
          <cell r="E478">
            <v>0</v>
          </cell>
          <cell r="F478"/>
          <cell r="G478"/>
          <cell r="H478">
            <v>0</v>
          </cell>
          <cell r="I478">
            <v>0</v>
          </cell>
          <cell r="J478">
            <v>0</v>
          </cell>
          <cell r="K478">
            <v>0</v>
          </cell>
        </row>
        <row r="479">
          <cell r="B479"/>
          <cell r="C479"/>
          <cell r="D479"/>
          <cell r="E479">
            <v>0</v>
          </cell>
          <cell r="F479"/>
          <cell r="G479"/>
          <cell r="H479">
            <v>0</v>
          </cell>
          <cell r="I479">
            <v>0</v>
          </cell>
          <cell r="J479">
            <v>0</v>
          </cell>
          <cell r="K479">
            <v>0</v>
          </cell>
        </row>
        <row r="480">
          <cell r="B480"/>
          <cell r="C480"/>
          <cell r="D480"/>
          <cell r="E480">
            <v>0</v>
          </cell>
          <cell r="F480"/>
          <cell r="G480"/>
          <cell r="H480">
            <v>0</v>
          </cell>
          <cell r="I480">
            <v>0</v>
          </cell>
          <cell r="J480">
            <v>0</v>
          </cell>
          <cell r="K480">
            <v>0</v>
          </cell>
        </row>
        <row r="481">
          <cell r="B481"/>
          <cell r="C481"/>
          <cell r="D481"/>
          <cell r="E481">
            <v>0</v>
          </cell>
          <cell r="F481"/>
          <cell r="G481"/>
          <cell r="H481">
            <v>0</v>
          </cell>
          <cell r="I481">
            <v>0</v>
          </cell>
          <cell r="J481">
            <v>0</v>
          </cell>
          <cell r="K481">
            <v>0</v>
          </cell>
        </row>
        <row r="482">
          <cell r="B482"/>
          <cell r="C482"/>
          <cell r="D482"/>
          <cell r="E482">
            <v>0</v>
          </cell>
          <cell r="F482"/>
          <cell r="G482"/>
          <cell r="H482">
            <v>0</v>
          </cell>
          <cell r="I482">
            <v>0</v>
          </cell>
          <cell r="J482">
            <v>0</v>
          </cell>
          <cell r="K482">
            <v>0</v>
          </cell>
        </row>
        <row r="483">
          <cell r="B483"/>
          <cell r="C483"/>
          <cell r="D483"/>
          <cell r="E483">
            <v>0</v>
          </cell>
          <cell r="F483"/>
          <cell r="G483"/>
          <cell r="H483">
            <v>0</v>
          </cell>
          <cell r="I483">
            <v>0</v>
          </cell>
          <cell r="J483">
            <v>0</v>
          </cell>
          <cell r="K483">
            <v>0</v>
          </cell>
        </row>
        <row r="484">
          <cell r="B484"/>
          <cell r="C484"/>
          <cell r="D484"/>
          <cell r="E484">
            <v>0</v>
          </cell>
          <cell r="F484"/>
          <cell r="G484"/>
          <cell r="H484">
            <v>0</v>
          </cell>
          <cell r="I484">
            <v>0</v>
          </cell>
          <cell r="J484">
            <v>0</v>
          </cell>
          <cell r="K484">
            <v>0</v>
          </cell>
        </row>
        <row r="485">
          <cell r="B485"/>
          <cell r="C485"/>
          <cell r="D485"/>
          <cell r="E485">
            <v>0</v>
          </cell>
          <cell r="F485"/>
          <cell r="G485"/>
          <cell r="H485">
            <v>0</v>
          </cell>
          <cell r="I485">
            <v>0</v>
          </cell>
          <cell r="J485">
            <v>0</v>
          </cell>
          <cell r="K485">
            <v>0</v>
          </cell>
        </row>
        <row r="486">
          <cell r="B486"/>
          <cell r="C486"/>
          <cell r="D486"/>
          <cell r="E486">
            <v>0</v>
          </cell>
          <cell r="F486"/>
          <cell r="G486"/>
          <cell r="H486">
            <v>0</v>
          </cell>
          <cell r="I486">
            <v>0</v>
          </cell>
          <cell r="J486">
            <v>0</v>
          </cell>
          <cell r="K486">
            <v>0</v>
          </cell>
        </row>
        <row r="487">
          <cell r="B487"/>
          <cell r="C487"/>
          <cell r="D487"/>
          <cell r="E487">
            <v>0</v>
          </cell>
          <cell r="F487"/>
          <cell r="G487"/>
          <cell r="H487">
            <v>0</v>
          </cell>
          <cell r="I487">
            <v>0</v>
          </cell>
          <cell r="J487">
            <v>0</v>
          </cell>
          <cell r="K487">
            <v>0</v>
          </cell>
        </row>
        <row r="488">
          <cell r="B488"/>
          <cell r="C488"/>
          <cell r="D488"/>
          <cell r="E488">
            <v>0</v>
          </cell>
          <cell r="F488"/>
          <cell r="G488"/>
          <cell r="H488">
            <v>0</v>
          </cell>
          <cell r="I488">
            <v>0</v>
          </cell>
          <cell r="J488">
            <v>0</v>
          </cell>
          <cell r="K488">
            <v>0</v>
          </cell>
        </row>
        <row r="489">
          <cell r="B489"/>
          <cell r="C489"/>
          <cell r="D489"/>
          <cell r="E489">
            <v>0</v>
          </cell>
          <cell r="F489"/>
          <cell r="G489"/>
          <cell r="H489">
            <v>0</v>
          </cell>
          <cell r="I489">
            <v>0</v>
          </cell>
          <cell r="J489">
            <v>0</v>
          </cell>
          <cell r="K489">
            <v>0</v>
          </cell>
        </row>
        <row r="490">
          <cell r="B490"/>
          <cell r="C490"/>
          <cell r="D490"/>
          <cell r="E490">
            <v>0</v>
          </cell>
          <cell r="F490"/>
          <cell r="G490"/>
          <cell r="H490">
            <v>0</v>
          </cell>
          <cell r="I490">
            <v>0</v>
          </cell>
          <cell r="J490">
            <v>0</v>
          </cell>
          <cell r="K490">
            <v>0</v>
          </cell>
        </row>
        <row r="491">
          <cell r="B491"/>
          <cell r="C491"/>
          <cell r="D491"/>
          <cell r="E491">
            <v>0</v>
          </cell>
          <cell r="F491"/>
          <cell r="G491"/>
          <cell r="H491">
            <v>0</v>
          </cell>
          <cell r="I491">
            <v>0</v>
          </cell>
          <cell r="J491">
            <v>0</v>
          </cell>
          <cell r="K491">
            <v>0</v>
          </cell>
        </row>
        <row r="492">
          <cell r="B492"/>
          <cell r="C492"/>
          <cell r="D492"/>
          <cell r="E492">
            <v>0</v>
          </cell>
          <cell r="F492"/>
          <cell r="G492"/>
          <cell r="H492">
            <v>0</v>
          </cell>
          <cell r="I492">
            <v>0</v>
          </cell>
          <cell r="J492">
            <v>0</v>
          </cell>
          <cell r="K492">
            <v>0</v>
          </cell>
        </row>
        <row r="493">
          <cell r="B493"/>
          <cell r="C493"/>
          <cell r="D493"/>
          <cell r="E493">
            <v>0</v>
          </cell>
          <cell r="F493"/>
          <cell r="G493"/>
          <cell r="H493">
            <v>0</v>
          </cell>
          <cell r="I493">
            <v>0</v>
          </cell>
          <cell r="J493">
            <v>0</v>
          </cell>
          <cell r="K493">
            <v>0</v>
          </cell>
        </row>
        <row r="494">
          <cell r="B494"/>
          <cell r="C494"/>
          <cell r="D494"/>
          <cell r="E494">
            <v>0</v>
          </cell>
          <cell r="F494"/>
          <cell r="G494"/>
          <cell r="H494">
            <v>0</v>
          </cell>
          <cell r="I494">
            <v>0</v>
          </cell>
          <cell r="J494">
            <v>0</v>
          </cell>
          <cell r="K494">
            <v>0</v>
          </cell>
        </row>
        <row r="495">
          <cell r="B495"/>
          <cell r="C495"/>
          <cell r="D495"/>
          <cell r="E495">
            <v>0</v>
          </cell>
          <cell r="F495"/>
          <cell r="G495"/>
          <cell r="H495">
            <v>0</v>
          </cell>
          <cell r="I495">
            <v>0</v>
          </cell>
          <cell r="J495">
            <v>0</v>
          </cell>
          <cell r="K495">
            <v>0</v>
          </cell>
        </row>
        <row r="496">
          <cell r="B496"/>
          <cell r="C496"/>
          <cell r="D496"/>
          <cell r="E496">
            <v>0</v>
          </cell>
          <cell r="F496"/>
          <cell r="G496"/>
          <cell r="H496">
            <v>0</v>
          </cell>
          <cell r="I496">
            <v>0</v>
          </cell>
          <cell r="J496">
            <v>0</v>
          </cell>
          <cell r="K496">
            <v>0</v>
          </cell>
        </row>
        <row r="497">
          <cell r="B497"/>
          <cell r="C497"/>
          <cell r="D497"/>
          <cell r="E497">
            <v>0</v>
          </cell>
          <cell r="F497"/>
          <cell r="G497"/>
          <cell r="H497">
            <v>0</v>
          </cell>
          <cell r="I497">
            <v>0</v>
          </cell>
          <cell r="J497">
            <v>0</v>
          </cell>
          <cell r="K497">
            <v>0</v>
          </cell>
        </row>
        <row r="498">
          <cell r="B498"/>
          <cell r="C498"/>
          <cell r="D498"/>
          <cell r="E498">
            <v>0</v>
          </cell>
          <cell r="F498"/>
          <cell r="G498"/>
          <cell r="H498">
            <v>0</v>
          </cell>
          <cell r="I498">
            <v>0</v>
          </cell>
          <cell r="J498">
            <v>0</v>
          </cell>
          <cell r="K498">
            <v>0</v>
          </cell>
        </row>
        <row r="499">
          <cell r="B499" t="str">
            <v>Total</v>
          </cell>
          <cell r="C499"/>
          <cell r="D499">
            <v>0</v>
          </cell>
          <cell r="E499">
            <v>0</v>
          </cell>
          <cell r="F499">
            <v>0</v>
          </cell>
          <cell r="G499">
            <v>463146.02431059332</v>
          </cell>
          <cell r="H499">
            <v>463146.02431059332</v>
          </cell>
          <cell r="I499">
            <v>0</v>
          </cell>
          <cell r="J499">
            <v>463146.02431059332</v>
          </cell>
          <cell r="K499">
            <v>463146.02431059332</v>
          </cell>
        </row>
        <row r="500">
          <cell r="F500"/>
          <cell r="G500"/>
          <cell r="H500"/>
        </row>
      </sheetData>
      <sheetData sheetId="15">
        <row r="6">
          <cell r="B6" t="str">
            <v>City Code</v>
          </cell>
          <cell r="C6" t="str">
            <v>Direct Demand</v>
          </cell>
          <cell r="D6" t="str">
            <v>Indirect Demand</v>
          </cell>
          <cell r="E6" t="str">
            <v>Total Demand</v>
          </cell>
          <cell r="F6" t="str">
            <v>Direct Demand</v>
          </cell>
          <cell r="G6" t="str">
            <v>Indirect Demand</v>
          </cell>
          <cell r="H6" t="str">
            <v>Total Demand</v>
          </cell>
          <cell r="I6" t="str">
            <v>Base Direct Demand</v>
          </cell>
          <cell r="J6" t="str">
            <v>Base Indirect Demand</v>
          </cell>
          <cell r="K6" t="str">
            <v>Base Total Demand</v>
          </cell>
        </row>
        <row r="7">
          <cell r="B7" t="str">
            <v>LAX</v>
          </cell>
          <cell r="C7"/>
          <cell r="D7"/>
          <cell r="E7">
            <v>0</v>
          </cell>
          <cell r="F7"/>
          <cell r="G7">
            <v>7859</v>
          </cell>
          <cell r="H7">
            <v>7859</v>
          </cell>
          <cell r="I7">
            <v>0</v>
          </cell>
          <cell r="J7">
            <v>7859</v>
          </cell>
          <cell r="K7">
            <v>7859</v>
          </cell>
        </row>
        <row r="8">
          <cell r="B8" t="str">
            <v>SEA</v>
          </cell>
          <cell r="C8"/>
          <cell r="D8"/>
          <cell r="E8">
            <v>0</v>
          </cell>
          <cell r="F8"/>
          <cell r="G8">
            <v>2349</v>
          </cell>
          <cell r="H8">
            <v>2349</v>
          </cell>
          <cell r="I8">
            <v>0</v>
          </cell>
          <cell r="J8">
            <v>2349</v>
          </cell>
          <cell r="K8">
            <v>2349</v>
          </cell>
        </row>
        <row r="9">
          <cell r="B9" t="str">
            <v>DEN</v>
          </cell>
          <cell r="C9"/>
          <cell r="D9"/>
          <cell r="E9">
            <v>0</v>
          </cell>
          <cell r="F9"/>
          <cell r="G9">
            <v>2269</v>
          </cell>
          <cell r="H9">
            <v>2269</v>
          </cell>
          <cell r="I9">
            <v>0</v>
          </cell>
          <cell r="J9">
            <v>2269</v>
          </cell>
          <cell r="K9">
            <v>2269</v>
          </cell>
        </row>
        <row r="10">
          <cell r="B10" t="str">
            <v>PHX</v>
          </cell>
          <cell r="C10"/>
          <cell r="D10"/>
          <cell r="E10">
            <v>0</v>
          </cell>
          <cell r="F10"/>
          <cell r="G10">
            <v>1614</v>
          </cell>
          <cell r="H10">
            <v>1614</v>
          </cell>
          <cell r="I10">
            <v>0</v>
          </cell>
          <cell r="J10">
            <v>1614</v>
          </cell>
          <cell r="K10">
            <v>1614</v>
          </cell>
        </row>
        <row r="11">
          <cell r="B11" t="str">
            <v>PDX</v>
          </cell>
          <cell r="C11"/>
          <cell r="D11"/>
          <cell r="E11">
            <v>0</v>
          </cell>
          <cell r="F11"/>
          <cell r="G11">
            <v>760</v>
          </cell>
          <cell r="H11">
            <v>760</v>
          </cell>
          <cell r="I11">
            <v>0</v>
          </cell>
          <cell r="J11">
            <v>760</v>
          </cell>
          <cell r="K11">
            <v>760</v>
          </cell>
        </row>
        <row r="12">
          <cell r="B12" t="str">
            <v>SLC</v>
          </cell>
          <cell r="C12"/>
          <cell r="D12"/>
          <cell r="E12">
            <v>0</v>
          </cell>
          <cell r="F12"/>
          <cell r="G12">
            <v>471</v>
          </cell>
          <cell r="H12">
            <v>471</v>
          </cell>
          <cell r="I12">
            <v>0</v>
          </cell>
          <cell r="J12">
            <v>471</v>
          </cell>
          <cell r="K12">
            <v>471</v>
          </cell>
        </row>
        <row r="13">
          <cell r="B13" t="str">
            <v>HNL</v>
          </cell>
          <cell r="C13"/>
          <cell r="D13"/>
          <cell r="E13">
            <v>0</v>
          </cell>
          <cell r="F13"/>
          <cell r="G13">
            <v>193</v>
          </cell>
          <cell r="H13">
            <v>193</v>
          </cell>
          <cell r="I13">
            <v>0</v>
          </cell>
          <cell r="J13">
            <v>193</v>
          </cell>
          <cell r="K13">
            <v>193</v>
          </cell>
        </row>
        <row r="14">
          <cell r="B14" t="str">
            <v>BOI</v>
          </cell>
          <cell r="C14"/>
          <cell r="D14"/>
          <cell r="E14">
            <v>0</v>
          </cell>
          <cell r="F14"/>
          <cell r="G14">
            <v>121</v>
          </cell>
          <cell r="H14">
            <v>121</v>
          </cell>
          <cell r="I14">
            <v>0</v>
          </cell>
          <cell r="J14">
            <v>121</v>
          </cell>
          <cell r="K14">
            <v>121</v>
          </cell>
        </row>
        <row r="15">
          <cell r="B15" t="str">
            <v>RNO</v>
          </cell>
          <cell r="C15"/>
          <cell r="D15"/>
          <cell r="E15">
            <v>0</v>
          </cell>
          <cell r="F15"/>
          <cell r="G15">
            <v>106</v>
          </cell>
          <cell r="H15">
            <v>106</v>
          </cell>
          <cell r="I15">
            <v>0</v>
          </cell>
          <cell r="J15">
            <v>106</v>
          </cell>
          <cell r="K15">
            <v>106</v>
          </cell>
        </row>
        <row r="16">
          <cell r="B16" t="str">
            <v>GDL</v>
          </cell>
          <cell r="C16"/>
          <cell r="D16"/>
          <cell r="E16">
            <v>0</v>
          </cell>
          <cell r="F16"/>
          <cell r="G16">
            <v>45</v>
          </cell>
          <cell r="H16">
            <v>45</v>
          </cell>
          <cell r="I16">
            <v>0</v>
          </cell>
          <cell r="J16">
            <v>45</v>
          </cell>
          <cell r="K16">
            <v>45</v>
          </cell>
        </row>
        <row r="17">
          <cell r="B17" t="str">
            <v>KOA</v>
          </cell>
          <cell r="C17"/>
          <cell r="D17"/>
          <cell r="E17">
            <v>0</v>
          </cell>
          <cell r="F17"/>
          <cell r="G17">
            <v>15</v>
          </cell>
          <cell r="H17">
            <v>15</v>
          </cell>
          <cell r="I17">
            <v>0</v>
          </cell>
          <cell r="J17">
            <v>15</v>
          </cell>
          <cell r="K17">
            <v>15</v>
          </cell>
        </row>
        <row r="18">
          <cell r="B18" t="str">
            <v>OGG</v>
          </cell>
          <cell r="C18"/>
          <cell r="D18"/>
          <cell r="E18">
            <v>0</v>
          </cell>
          <cell r="F18"/>
          <cell r="G18">
            <v>11</v>
          </cell>
          <cell r="H18">
            <v>11</v>
          </cell>
          <cell r="I18">
            <v>0</v>
          </cell>
          <cell r="J18">
            <v>11</v>
          </cell>
          <cell r="K18">
            <v>11</v>
          </cell>
        </row>
        <row r="19">
          <cell r="B19" t="str">
            <v>LIH</v>
          </cell>
          <cell r="C19"/>
          <cell r="D19"/>
          <cell r="E19">
            <v>0</v>
          </cell>
          <cell r="F19"/>
          <cell r="G19">
            <v>4</v>
          </cell>
          <cell r="H19">
            <v>4</v>
          </cell>
          <cell r="I19">
            <v>0</v>
          </cell>
          <cell r="J19">
            <v>4</v>
          </cell>
          <cell r="K19">
            <v>4</v>
          </cell>
        </row>
        <row r="20">
          <cell r="B20" t="str">
            <v>SJD</v>
          </cell>
          <cell r="C20"/>
          <cell r="D20"/>
          <cell r="E20">
            <v>0</v>
          </cell>
          <cell r="F20"/>
          <cell r="G20">
            <v>1</v>
          </cell>
          <cell r="H20">
            <v>1</v>
          </cell>
          <cell r="I20">
            <v>0</v>
          </cell>
          <cell r="J20">
            <v>1</v>
          </cell>
          <cell r="K20">
            <v>1</v>
          </cell>
        </row>
        <row r="21">
          <cell r="B21"/>
          <cell r="C21"/>
          <cell r="D21"/>
          <cell r="E21">
            <v>0</v>
          </cell>
          <cell r="F21"/>
          <cell r="G21"/>
          <cell r="H21">
            <v>0</v>
          </cell>
          <cell r="I21">
            <v>0</v>
          </cell>
          <cell r="J21">
            <v>0</v>
          </cell>
          <cell r="K21">
            <v>0</v>
          </cell>
        </row>
        <row r="22">
          <cell r="B22"/>
          <cell r="C22"/>
          <cell r="D22"/>
          <cell r="E22">
            <v>0</v>
          </cell>
          <cell r="F22"/>
          <cell r="G22"/>
          <cell r="H22">
            <v>0</v>
          </cell>
          <cell r="I22">
            <v>0</v>
          </cell>
          <cell r="J22">
            <v>0</v>
          </cell>
          <cell r="K22">
            <v>0</v>
          </cell>
        </row>
        <row r="23">
          <cell r="B23"/>
          <cell r="C23"/>
          <cell r="D23"/>
          <cell r="E23">
            <v>0</v>
          </cell>
          <cell r="F23"/>
          <cell r="G23"/>
          <cell r="H23">
            <v>0</v>
          </cell>
          <cell r="I23">
            <v>0</v>
          </cell>
          <cell r="J23">
            <v>0</v>
          </cell>
          <cell r="K23">
            <v>0</v>
          </cell>
        </row>
        <row r="24">
          <cell r="B24"/>
          <cell r="C24"/>
          <cell r="D24"/>
          <cell r="E24">
            <v>0</v>
          </cell>
          <cell r="F24"/>
          <cell r="G24"/>
          <cell r="H24">
            <v>0</v>
          </cell>
          <cell r="I24">
            <v>0</v>
          </cell>
          <cell r="J24">
            <v>0</v>
          </cell>
          <cell r="K24">
            <v>0</v>
          </cell>
        </row>
        <row r="25">
          <cell r="B25"/>
          <cell r="C25"/>
          <cell r="D25"/>
          <cell r="E25">
            <v>0</v>
          </cell>
          <cell r="F25"/>
          <cell r="G25"/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26">
          <cell r="B26"/>
          <cell r="C26"/>
          <cell r="D26"/>
          <cell r="E26">
            <v>0</v>
          </cell>
          <cell r="F26"/>
          <cell r="G26"/>
          <cell r="H26">
            <v>0</v>
          </cell>
          <cell r="I26">
            <v>0</v>
          </cell>
          <cell r="J26">
            <v>0</v>
          </cell>
          <cell r="K26">
            <v>0</v>
          </cell>
        </row>
        <row r="27">
          <cell r="B27"/>
          <cell r="C27"/>
          <cell r="D27"/>
          <cell r="E27">
            <v>0</v>
          </cell>
          <cell r="F27"/>
          <cell r="G27"/>
          <cell r="H27">
            <v>0</v>
          </cell>
          <cell r="I27">
            <v>0</v>
          </cell>
          <cell r="J27">
            <v>0</v>
          </cell>
          <cell r="K27">
            <v>0</v>
          </cell>
        </row>
        <row r="28">
          <cell r="B28"/>
          <cell r="C28"/>
          <cell r="D28"/>
          <cell r="E28">
            <v>0</v>
          </cell>
          <cell r="F28"/>
          <cell r="G28"/>
          <cell r="H28">
            <v>0</v>
          </cell>
          <cell r="I28">
            <v>0</v>
          </cell>
          <cell r="J28">
            <v>0</v>
          </cell>
          <cell r="K28">
            <v>0</v>
          </cell>
        </row>
        <row r="29">
          <cell r="B29"/>
          <cell r="C29"/>
          <cell r="D29"/>
          <cell r="E29">
            <v>0</v>
          </cell>
          <cell r="F29"/>
          <cell r="G29"/>
          <cell r="H29">
            <v>0</v>
          </cell>
          <cell r="I29">
            <v>0</v>
          </cell>
          <cell r="J29">
            <v>0</v>
          </cell>
          <cell r="K29">
            <v>0</v>
          </cell>
        </row>
        <row r="30">
          <cell r="B30"/>
          <cell r="C30"/>
          <cell r="D30"/>
          <cell r="E30">
            <v>0</v>
          </cell>
          <cell r="F30"/>
          <cell r="G30"/>
          <cell r="H30">
            <v>0</v>
          </cell>
          <cell r="I30">
            <v>0</v>
          </cell>
          <cell r="J30">
            <v>0</v>
          </cell>
          <cell r="K30">
            <v>0</v>
          </cell>
        </row>
        <row r="31">
          <cell r="B31"/>
          <cell r="C31"/>
          <cell r="D31"/>
          <cell r="E31">
            <v>0</v>
          </cell>
          <cell r="F31"/>
          <cell r="G31"/>
          <cell r="H31">
            <v>0</v>
          </cell>
          <cell r="I31">
            <v>0</v>
          </cell>
          <cell r="J31">
            <v>0</v>
          </cell>
          <cell r="K31">
            <v>0</v>
          </cell>
        </row>
        <row r="32">
          <cell r="B32"/>
          <cell r="C32"/>
          <cell r="D32"/>
          <cell r="E32">
            <v>0</v>
          </cell>
          <cell r="F32"/>
          <cell r="G32"/>
          <cell r="H32">
            <v>0</v>
          </cell>
          <cell r="I32">
            <v>0</v>
          </cell>
          <cell r="J32">
            <v>0</v>
          </cell>
          <cell r="K32">
            <v>0</v>
          </cell>
        </row>
        <row r="33">
          <cell r="B33"/>
          <cell r="C33"/>
          <cell r="D33"/>
          <cell r="E33">
            <v>0</v>
          </cell>
          <cell r="F33"/>
          <cell r="G33"/>
          <cell r="H33">
            <v>0</v>
          </cell>
          <cell r="I33">
            <v>0</v>
          </cell>
          <cell r="J33">
            <v>0</v>
          </cell>
          <cell r="K33">
            <v>0</v>
          </cell>
        </row>
        <row r="34">
          <cell r="B34"/>
          <cell r="C34"/>
          <cell r="D34"/>
          <cell r="E34">
            <v>0</v>
          </cell>
          <cell r="F34"/>
          <cell r="G34"/>
          <cell r="H34">
            <v>0</v>
          </cell>
          <cell r="I34">
            <v>0</v>
          </cell>
          <cell r="J34">
            <v>0</v>
          </cell>
          <cell r="K34">
            <v>0</v>
          </cell>
        </row>
        <row r="35">
          <cell r="B35"/>
          <cell r="C35"/>
          <cell r="D35"/>
          <cell r="E35">
            <v>0</v>
          </cell>
          <cell r="F35"/>
          <cell r="G35"/>
          <cell r="H35">
            <v>0</v>
          </cell>
          <cell r="I35">
            <v>0</v>
          </cell>
          <cell r="J35">
            <v>0</v>
          </cell>
          <cell r="K35">
            <v>0</v>
          </cell>
        </row>
        <row r="36">
          <cell r="B36"/>
          <cell r="C36"/>
          <cell r="D36"/>
          <cell r="E36">
            <v>0</v>
          </cell>
          <cell r="F36"/>
          <cell r="G36"/>
          <cell r="H36">
            <v>0</v>
          </cell>
          <cell r="I36">
            <v>0</v>
          </cell>
          <cell r="J36">
            <v>0</v>
          </cell>
          <cell r="K36">
            <v>0</v>
          </cell>
        </row>
        <row r="37">
          <cell r="B37"/>
          <cell r="C37"/>
          <cell r="D37"/>
          <cell r="E37">
            <v>0</v>
          </cell>
          <cell r="F37"/>
          <cell r="G37"/>
          <cell r="H37">
            <v>0</v>
          </cell>
          <cell r="I37">
            <v>0</v>
          </cell>
          <cell r="J37">
            <v>0</v>
          </cell>
          <cell r="K37">
            <v>0</v>
          </cell>
        </row>
        <row r="38">
          <cell r="B38"/>
          <cell r="C38"/>
          <cell r="D38"/>
          <cell r="E38">
            <v>0</v>
          </cell>
          <cell r="F38"/>
          <cell r="G38"/>
          <cell r="H38">
            <v>0</v>
          </cell>
          <cell r="I38">
            <v>0</v>
          </cell>
          <cell r="J38">
            <v>0</v>
          </cell>
          <cell r="K38">
            <v>0</v>
          </cell>
        </row>
        <row r="39">
          <cell r="B39"/>
          <cell r="C39"/>
          <cell r="D39"/>
          <cell r="E39">
            <v>0</v>
          </cell>
          <cell r="F39"/>
          <cell r="G39"/>
          <cell r="H39">
            <v>0</v>
          </cell>
          <cell r="I39">
            <v>0</v>
          </cell>
          <cell r="J39">
            <v>0</v>
          </cell>
          <cell r="K39">
            <v>0</v>
          </cell>
        </row>
        <row r="40">
          <cell r="B40"/>
          <cell r="C40"/>
          <cell r="D40"/>
          <cell r="E40">
            <v>0</v>
          </cell>
          <cell r="F40"/>
          <cell r="G40"/>
          <cell r="H40">
            <v>0</v>
          </cell>
          <cell r="I40">
            <v>0</v>
          </cell>
          <cell r="J40">
            <v>0</v>
          </cell>
          <cell r="K40">
            <v>0</v>
          </cell>
        </row>
        <row r="41">
          <cell r="B41"/>
          <cell r="C41"/>
          <cell r="D41"/>
          <cell r="E41">
            <v>0</v>
          </cell>
          <cell r="F41"/>
          <cell r="G41"/>
          <cell r="H41">
            <v>0</v>
          </cell>
          <cell r="I41">
            <v>0</v>
          </cell>
          <cell r="J41">
            <v>0</v>
          </cell>
          <cell r="K41">
            <v>0</v>
          </cell>
        </row>
        <row r="42">
          <cell r="B42"/>
          <cell r="C42"/>
          <cell r="D42"/>
          <cell r="E42">
            <v>0</v>
          </cell>
          <cell r="F42"/>
          <cell r="G42"/>
          <cell r="H42">
            <v>0</v>
          </cell>
          <cell r="I42">
            <v>0</v>
          </cell>
          <cell r="J42">
            <v>0</v>
          </cell>
          <cell r="K42">
            <v>0</v>
          </cell>
        </row>
        <row r="43">
          <cell r="B43"/>
          <cell r="C43"/>
          <cell r="D43"/>
          <cell r="E43">
            <v>0</v>
          </cell>
          <cell r="F43"/>
          <cell r="G43"/>
          <cell r="H43">
            <v>0</v>
          </cell>
          <cell r="I43">
            <v>0</v>
          </cell>
          <cell r="J43">
            <v>0</v>
          </cell>
          <cell r="K43">
            <v>0</v>
          </cell>
        </row>
        <row r="44">
          <cell r="B44"/>
          <cell r="C44"/>
          <cell r="D44"/>
          <cell r="E44">
            <v>0</v>
          </cell>
          <cell r="F44"/>
          <cell r="G44"/>
          <cell r="H44">
            <v>0</v>
          </cell>
          <cell r="I44">
            <v>0</v>
          </cell>
          <cell r="J44">
            <v>0</v>
          </cell>
          <cell r="K44">
            <v>0</v>
          </cell>
        </row>
        <row r="45">
          <cell r="B45"/>
          <cell r="C45"/>
          <cell r="D45"/>
          <cell r="E45">
            <v>0</v>
          </cell>
          <cell r="F45"/>
          <cell r="G45"/>
          <cell r="H45">
            <v>0</v>
          </cell>
          <cell r="I45">
            <v>0</v>
          </cell>
          <cell r="J45">
            <v>0</v>
          </cell>
          <cell r="K45">
            <v>0</v>
          </cell>
        </row>
        <row r="46">
          <cell r="B46"/>
          <cell r="C46"/>
          <cell r="D46"/>
          <cell r="E46">
            <v>0</v>
          </cell>
          <cell r="F46"/>
          <cell r="G46"/>
          <cell r="H46">
            <v>0</v>
          </cell>
          <cell r="I46">
            <v>0</v>
          </cell>
          <cell r="J46">
            <v>0</v>
          </cell>
          <cell r="K46">
            <v>0</v>
          </cell>
        </row>
        <row r="47">
          <cell r="B47"/>
          <cell r="C47"/>
          <cell r="D47"/>
          <cell r="E47">
            <v>0</v>
          </cell>
          <cell r="F47"/>
          <cell r="G47"/>
          <cell r="H47">
            <v>0</v>
          </cell>
          <cell r="I47">
            <v>0</v>
          </cell>
          <cell r="J47">
            <v>0</v>
          </cell>
          <cell r="K47">
            <v>0</v>
          </cell>
        </row>
        <row r="48">
          <cell r="B48"/>
          <cell r="C48"/>
          <cell r="D48"/>
          <cell r="E48">
            <v>0</v>
          </cell>
          <cell r="F48"/>
          <cell r="G48"/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B49"/>
          <cell r="C49"/>
          <cell r="D49"/>
          <cell r="E49">
            <v>0</v>
          </cell>
          <cell r="F49"/>
          <cell r="G49"/>
          <cell r="H49">
            <v>0</v>
          </cell>
          <cell r="I49">
            <v>0</v>
          </cell>
          <cell r="J49">
            <v>0</v>
          </cell>
          <cell r="K49">
            <v>0</v>
          </cell>
        </row>
        <row r="50">
          <cell r="B50"/>
          <cell r="C50"/>
          <cell r="D50"/>
          <cell r="E50">
            <v>0</v>
          </cell>
          <cell r="F50"/>
          <cell r="G50"/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B51"/>
          <cell r="C51"/>
          <cell r="D51"/>
          <cell r="E51">
            <v>0</v>
          </cell>
          <cell r="F51"/>
          <cell r="G51"/>
          <cell r="H51">
            <v>0</v>
          </cell>
          <cell r="I51">
            <v>0</v>
          </cell>
          <cell r="J51">
            <v>0</v>
          </cell>
          <cell r="K51">
            <v>0</v>
          </cell>
        </row>
        <row r="52">
          <cell r="B52"/>
          <cell r="C52"/>
          <cell r="D52"/>
          <cell r="E52">
            <v>0</v>
          </cell>
          <cell r="F52"/>
          <cell r="G52"/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B53"/>
          <cell r="C53"/>
          <cell r="D53"/>
          <cell r="E53">
            <v>0</v>
          </cell>
          <cell r="F53"/>
          <cell r="G53"/>
          <cell r="H53">
            <v>0</v>
          </cell>
          <cell r="I53">
            <v>0</v>
          </cell>
          <cell r="J53">
            <v>0</v>
          </cell>
          <cell r="K53">
            <v>0</v>
          </cell>
        </row>
        <row r="54">
          <cell r="B54"/>
          <cell r="C54"/>
          <cell r="D54"/>
          <cell r="E54">
            <v>0</v>
          </cell>
          <cell r="F54"/>
          <cell r="G54"/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B55"/>
          <cell r="C55"/>
          <cell r="D55"/>
          <cell r="E55">
            <v>0</v>
          </cell>
          <cell r="F55"/>
          <cell r="G55"/>
          <cell r="H55">
            <v>0</v>
          </cell>
          <cell r="I55">
            <v>0</v>
          </cell>
          <cell r="J55">
            <v>0</v>
          </cell>
          <cell r="K55">
            <v>0</v>
          </cell>
        </row>
        <row r="56">
          <cell r="B56"/>
          <cell r="C56"/>
          <cell r="D56"/>
          <cell r="E56">
            <v>0</v>
          </cell>
          <cell r="F56"/>
          <cell r="G56"/>
          <cell r="H56">
            <v>0</v>
          </cell>
          <cell r="I56">
            <v>0</v>
          </cell>
          <cell r="J56">
            <v>0</v>
          </cell>
          <cell r="K56">
            <v>0</v>
          </cell>
        </row>
        <row r="57">
          <cell r="B57"/>
          <cell r="C57"/>
          <cell r="D57"/>
          <cell r="E57">
            <v>0</v>
          </cell>
          <cell r="F57"/>
          <cell r="G57"/>
          <cell r="H57">
            <v>0</v>
          </cell>
          <cell r="I57">
            <v>0</v>
          </cell>
          <cell r="J57">
            <v>0</v>
          </cell>
          <cell r="K57">
            <v>0</v>
          </cell>
        </row>
        <row r="58">
          <cell r="B58"/>
          <cell r="C58"/>
          <cell r="D58"/>
          <cell r="E58">
            <v>0</v>
          </cell>
          <cell r="F58"/>
          <cell r="G58"/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B59"/>
          <cell r="C59"/>
          <cell r="D59"/>
          <cell r="E59">
            <v>0</v>
          </cell>
          <cell r="F59"/>
          <cell r="G59"/>
          <cell r="H59">
            <v>0</v>
          </cell>
          <cell r="I59">
            <v>0</v>
          </cell>
          <cell r="J59">
            <v>0</v>
          </cell>
          <cell r="K59">
            <v>0</v>
          </cell>
        </row>
        <row r="60">
          <cell r="B60"/>
          <cell r="C60"/>
          <cell r="D60"/>
          <cell r="E60">
            <v>0</v>
          </cell>
          <cell r="F60"/>
          <cell r="G60"/>
          <cell r="H60">
            <v>0</v>
          </cell>
          <cell r="I60">
            <v>0</v>
          </cell>
          <cell r="J60">
            <v>0</v>
          </cell>
          <cell r="K60">
            <v>0</v>
          </cell>
        </row>
        <row r="61">
          <cell r="B61"/>
          <cell r="C61"/>
          <cell r="D61"/>
          <cell r="E61">
            <v>0</v>
          </cell>
          <cell r="F61"/>
          <cell r="G61"/>
          <cell r="H61">
            <v>0</v>
          </cell>
          <cell r="I61">
            <v>0</v>
          </cell>
          <cell r="J61">
            <v>0</v>
          </cell>
          <cell r="K61">
            <v>0</v>
          </cell>
        </row>
        <row r="62">
          <cell r="B62"/>
          <cell r="C62"/>
          <cell r="D62"/>
          <cell r="E62">
            <v>0</v>
          </cell>
          <cell r="F62"/>
          <cell r="G62"/>
          <cell r="H62">
            <v>0</v>
          </cell>
          <cell r="I62">
            <v>0</v>
          </cell>
          <cell r="J62">
            <v>0</v>
          </cell>
          <cell r="K62">
            <v>0</v>
          </cell>
        </row>
        <row r="63">
          <cell r="B63"/>
          <cell r="C63"/>
          <cell r="D63"/>
          <cell r="E63">
            <v>0</v>
          </cell>
          <cell r="F63"/>
          <cell r="G63"/>
          <cell r="H63">
            <v>0</v>
          </cell>
          <cell r="I63">
            <v>0</v>
          </cell>
          <cell r="J63">
            <v>0</v>
          </cell>
          <cell r="K63">
            <v>0</v>
          </cell>
        </row>
        <row r="64">
          <cell r="B64"/>
          <cell r="C64"/>
          <cell r="D64"/>
          <cell r="E64">
            <v>0</v>
          </cell>
          <cell r="F64"/>
          <cell r="G64"/>
          <cell r="H64">
            <v>0</v>
          </cell>
          <cell r="I64">
            <v>0</v>
          </cell>
          <cell r="J64">
            <v>0</v>
          </cell>
          <cell r="K64">
            <v>0</v>
          </cell>
        </row>
        <row r="65">
          <cell r="B65"/>
          <cell r="C65"/>
          <cell r="D65"/>
          <cell r="E65">
            <v>0</v>
          </cell>
          <cell r="F65"/>
          <cell r="G65"/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B66"/>
          <cell r="C66"/>
          <cell r="D66"/>
          <cell r="E66">
            <v>0</v>
          </cell>
          <cell r="F66"/>
          <cell r="G66"/>
          <cell r="H66">
            <v>0</v>
          </cell>
          <cell r="I66">
            <v>0</v>
          </cell>
          <cell r="J66">
            <v>0</v>
          </cell>
          <cell r="K66">
            <v>0</v>
          </cell>
        </row>
        <row r="67">
          <cell r="B67"/>
          <cell r="C67"/>
          <cell r="D67"/>
          <cell r="E67">
            <v>0</v>
          </cell>
          <cell r="F67"/>
          <cell r="G67"/>
          <cell r="H67">
            <v>0</v>
          </cell>
          <cell r="I67">
            <v>0</v>
          </cell>
          <cell r="J67">
            <v>0</v>
          </cell>
          <cell r="K67">
            <v>0</v>
          </cell>
        </row>
        <row r="68">
          <cell r="B68"/>
          <cell r="C68"/>
          <cell r="D68"/>
          <cell r="E68">
            <v>0</v>
          </cell>
          <cell r="F68"/>
          <cell r="G68"/>
          <cell r="H68">
            <v>0</v>
          </cell>
          <cell r="I68">
            <v>0</v>
          </cell>
          <cell r="J68">
            <v>0</v>
          </cell>
          <cell r="K68">
            <v>0</v>
          </cell>
        </row>
        <row r="69">
          <cell r="B69"/>
          <cell r="C69"/>
          <cell r="D69"/>
          <cell r="E69">
            <v>0</v>
          </cell>
          <cell r="F69"/>
          <cell r="G69"/>
          <cell r="H69">
            <v>0</v>
          </cell>
          <cell r="I69">
            <v>0</v>
          </cell>
          <cell r="J69">
            <v>0</v>
          </cell>
          <cell r="K69">
            <v>0</v>
          </cell>
        </row>
        <row r="70">
          <cell r="B70"/>
          <cell r="C70"/>
          <cell r="D70"/>
          <cell r="E70">
            <v>0</v>
          </cell>
          <cell r="F70"/>
          <cell r="G70"/>
          <cell r="H70">
            <v>0</v>
          </cell>
          <cell r="I70">
            <v>0</v>
          </cell>
          <cell r="J70">
            <v>0</v>
          </cell>
          <cell r="K70">
            <v>0</v>
          </cell>
        </row>
        <row r="71">
          <cell r="B71"/>
          <cell r="C71"/>
          <cell r="D71"/>
          <cell r="E71">
            <v>0</v>
          </cell>
          <cell r="F71"/>
          <cell r="G71"/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B72"/>
          <cell r="C72"/>
          <cell r="D72"/>
          <cell r="E72">
            <v>0</v>
          </cell>
          <cell r="F72"/>
          <cell r="G72"/>
          <cell r="H72">
            <v>0</v>
          </cell>
          <cell r="I72">
            <v>0</v>
          </cell>
          <cell r="J72">
            <v>0</v>
          </cell>
          <cell r="K72">
            <v>0</v>
          </cell>
        </row>
        <row r="73">
          <cell r="B73"/>
          <cell r="C73"/>
          <cell r="D73"/>
          <cell r="E73">
            <v>0</v>
          </cell>
          <cell r="F73"/>
          <cell r="G73"/>
          <cell r="H73">
            <v>0</v>
          </cell>
          <cell r="I73">
            <v>0</v>
          </cell>
          <cell r="J73">
            <v>0</v>
          </cell>
          <cell r="K73">
            <v>0</v>
          </cell>
        </row>
        <row r="74">
          <cell r="B74"/>
          <cell r="C74"/>
          <cell r="D74"/>
          <cell r="E74">
            <v>0</v>
          </cell>
          <cell r="F74"/>
          <cell r="G74"/>
          <cell r="H74">
            <v>0</v>
          </cell>
          <cell r="I74">
            <v>0</v>
          </cell>
          <cell r="J74">
            <v>0</v>
          </cell>
          <cell r="K74">
            <v>0</v>
          </cell>
        </row>
        <row r="75">
          <cell r="B75"/>
          <cell r="C75"/>
          <cell r="D75"/>
          <cell r="E75">
            <v>0</v>
          </cell>
          <cell r="F75"/>
          <cell r="G75"/>
          <cell r="H75">
            <v>0</v>
          </cell>
          <cell r="I75">
            <v>0</v>
          </cell>
          <cell r="J75">
            <v>0</v>
          </cell>
          <cell r="K75">
            <v>0</v>
          </cell>
        </row>
        <row r="76">
          <cell r="B76"/>
          <cell r="C76"/>
          <cell r="D76"/>
          <cell r="E76">
            <v>0</v>
          </cell>
          <cell r="F76"/>
          <cell r="G76"/>
          <cell r="H76">
            <v>0</v>
          </cell>
          <cell r="I76">
            <v>0</v>
          </cell>
          <cell r="J76">
            <v>0</v>
          </cell>
          <cell r="K76">
            <v>0</v>
          </cell>
        </row>
        <row r="77">
          <cell r="B77"/>
          <cell r="C77"/>
          <cell r="D77"/>
          <cell r="E77">
            <v>0</v>
          </cell>
          <cell r="F77"/>
          <cell r="G77"/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B78"/>
          <cell r="C78"/>
          <cell r="D78"/>
          <cell r="E78">
            <v>0</v>
          </cell>
          <cell r="F78"/>
          <cell r="G78"/>
          <cell r="H78">
            <v>0</v>
          </cell>
          <cell r="I78">
            <v>0</v>
          </cell>
          <cell r="J78">
            <v>0</v>
          </cell>
          <cell r="K78">
            <v>0</v>
          </cell>
        </row>
        <row r="79">
          <cell r="B79"/>
          <cell r="C79"/>
          <cell r="D79"/>
          <cell r="E79">
            <v>0</v>
          </cell>
          <cell r="F79"/>
          <cell r="G79"/>
          <cell r="H79">
            <v>0</v>
          </cell>
          <cell r="I79">
            <v>0</v>
          </cell>
          <cell r="J79">
            <v>0</v>
          </cell>
          <cell r="K79">
            <v>0</v>
          </cell>
        </row>
        <row r="80">
          <cell r="B80"/>
          <cell r="C80"/>
          <cell r="D80"/>
          <cell r="E80">
            <v>0</v>
          </cell>
          <cell r="F80"/>
          <cell r="G80"/>
          <cell r="H80">
            <v>0</v>
          </cell>
          <cell r="I80">
            <v>0</v>
          </cell>
          <cell r="J80">
            <v>0</v>
          </cell>
          <cell r="K80">
            <v>0</v>
          </cell>
        </row>
        <row r="81">
          <cell r="B81"/>
          <cell r="C81"/>
          <cell r="D81"/>
          <cell r="E81">
            <v>0</v>
          </cell>
          <cell r="F81"/>
          <cell r="G81"/>
          <cell r="H81">
            <v>0</v>
          </cell>
          <cell r="I81">
            <v>0</v>
          </cell>
          <cell r="J81">
            <v>0</v>
          </cell>
          <cell r="K81">
            <v>0</v>
          </cell>
        </row>
        <row r="82">
          <cell r="B82"/>
          <cell r="C82"/>
          <cell r="D82"/>
          <cell r="E82">
            <v>0</v>
          </cell>
          <cell r="F82"/>
          <cell r="G82"/>
          <cell r="H82">
            <v>0</v>
          </cell>
          <cell r="I82">
            <v>0</v>
          </cell>
          <cell r="J82">
            <v>0</v>
          </cell>
          <cell r="K82">
            <v>0</v>
          </cell>
        </row>
        <row r="83">
          <cell r="B83"/>
          <cell r="C83"/>
          <cell r="D83"/>
          <cell r="E83">
            <v>0</v>
          </cell>
          <cell r="F83"/>
          <cell r="G83"/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B84"/>
          <cell r="C84"/>
          <cell r="D84"/>
          <cell r="E84">
            <v>0</v>
          </cell>
          <cell r="F84"/>
          <cell r="G84"/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B85"/>
          <cell r="C85"/>
          <cell r="D85"/>
          <cell r="E85">
            <v>0</v>
          </cell>
          <cell r="F85"/>
          <cell r="G85"/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B86"/>
          <cell r="C86"/>
          <cell r="D86"/>
          <cell r="E86">
            <v>0</v>
          </cell>
          <cell r="F86"/>
          <cell r="G86"/>
          <cell r="H86">
            <v>0</v>
          </cell>
          <cell r="I86">
            <v>0</v>
          </cell>
          <cell r="J86">
            <v>0</v>
          </cell>
          <cell r="K86">
            <v>0</v>
          </cell>
        </row>
        <row r="87">
          <cell r="B87"/>
          <cell r="C87"/>
          <cell r="D87"/>
          <cell r="E87">
            <v>0</v>
          </cell>
          <cell r="F87"/>
          <cell r="G87"/>
          <cell r="H87">
            <v>0</v>
          </cell>
          <cell r="I87">
            <v>0</v>
          </cell>
          <cell r="J87">
            <v>0</v>
          </cell>
          <cell r="K87">
            <v>0</v>
          </cell>
        </row>
        <row r="88">
          <cell r="B88"/>
          <cell r="C88"/>
          <cell r="D88"/>
          <cell r="E88">
            <v>0</v>
          </cell>
          <cell r="F88"/>
          <cell r="G88"/>
          <cell r="H88">
            <v>0</v>
          </cell>
          <cell r="I88">
            <v>0</v>
          </cell>
          <cell r="J88">
            <v>0</v>
          </cell>
          <cell r="K88">
            <v>0</v>
          </cell>
        </row>
        <row r="89">
          <cell r="B89"/>
          <cell r="C89"/>
          <cell r="D89"/>
          <cell r="E89">
            <v>0</v>
          </cell>
          <cell r="F89"/>
          <cell r="G89"/>
          <cell r="H89">
            <v>0</v>
          </cell>
          <cell r="I89">
            <v>0</v>
          </cell>
          <cell r="J89">
            <v>0</v>
          </cell>
          <cell r="K89">
            <v>0</v>
          </cell>
        </row>
        <row r="90">
          <cell r="B90"/>
          <cell r="C90"/>
          <cell r="D90"/>
          <cell r="E90">
            <v>0</v>
          </cell>
          <cell r="F90"/>
          <cell r="G90"/>
          <cell r="H90">
            <v>0</v>
          </cell>
          <cell r="I90">
            <v>0</v>
          </cell>
          <cell r="J90">
            <v>0</v>
          </cell>
          <cell r="K90">
            <v>0</v>
          </cell>
        </row>
        <row r="91">
          <cell r="B91"/>
          <cell r="C91"/>
          <cell r="D91"/>
          <cell r="E91">
            <v>0</v>
          </cell>
          <cell r="F91"/>
          <cell r="G91"/>
          <cell r="H91">
            <v>0</v>
          </cell>
          <cell r="I91">
            <v>0</v>
          </cell>
          <cell r="J91">
            <v>0</v>
          </cell>
          <cell r="K91">
            <v>0</v>
          </cell>
        </row>
        <row r="92">
          <cell r="B92"/>
          <cell r="C92"/>
          <cell r="D92"/>
          <cell r="E92">
            <v>0</v>
          </cell>
          <cell r="F92"/>
          <cell r="G92"/>
          <cell r="H92">
            <v>0</v>
          </cell>
          <cell r="I92">
            <v>0</v>
          </cell>
          <cell r="J92">
            <v>0</v>
          </cell>
          <cell r="K92">
            <v>0</v>
          </cell>
        </row>
        <row r="93">
          <cell r="B93"/>
          <cell r="C93"/>
          <cell r="D93"/>
          <cell r="E93">
            <v>0</v>
          </cell>
          <cell r="F93"/>
          <cell r="G93"/>
          <cell r="H93">
            <v>0</v>
          </cell>
          <cell r="I93">
            <v>0</v>
          </cell>
          <cell r="J93">
            <v>0</v>
          </cell>
          <cell r="K93">
            <v>0</v>
          </cell>
        </row>
        <row r="94">
          <cell r="B94"/>
          <cell r="C94"/>
          <cell r="D94"/>
          <cell r="E94">
            <v>0</v>
          </cell>
          <cell r="F94"/>
          <cell r="G94"/>
          <cell r="H94">
            <v>0</v>
          </cell>
          <cell r="I94">
            <v>0</v>
          </cell>
          <cell r="J94">
            <v>0</v>
          </cell>
          <cell r="K94">
            <v>0</v>
          </cell>
        </row>
        <row r="95">
          <cell r="B95"/>
          <cell r="C95"/>
          <cell r="D95"/>
          <cell r="E95">
            <v>0</v>
          </cell>
          <cell r="F95"/>
          <cell r="G95"/>
          <cell r="H95">
            <v>0</v>
          </cell>
          <cell r="I95">
            <v>0</v>
          </cell>
          <cell r="J95">
            <v>0</v>
          </cell>
          <cell r="K95">
            <v>0</v>
          </cell>
        </row>
        <row r="96">
          <cell r="B96"/>
          <cell r="C96"/>
          <cell r="D96"/>
          <cell r="E96">
            <v>0</v>
          </cell>
          <cell r="F96"/>
          <cell r="G96"/>
          <cell r="H96">
            <v>0</v>
          </cell>
          <cell r="I96">
            <v>0</v>
          </cell>
          <cell r="J96">
            <v>0</v>
          </cell>
          <cell r="K96">
            <v>0</v>
          </cell>
        </row>
        <row r="97">
          <cell r="B97"/>
          <cell r="C97"/>
          <cell r="D97"/>
          <cell r="E97">
            <v>0</v>
          </cell>
          <cell r="F97"/>
          <cell r="G97"/>
          <cell r="H97">
            <v>0</v>
          </cell>
          <cell r="I97">
            <v>0</v>
          </cell>
          <cell r="J97">
            <v>0</v>
          </cell>
          <cell r="K97">
            <v>0</v>
          </cell>
        </row>
        <row r="98">
          <cell r="B98"/>
          <cell r="C98"/>
          <cell r="D98"/>
          <cell r="E98">
            <v>0</v>
          </cell>
          <cell r="F98"/>
          <cell r="G98"/>
          <cell r="H98">
            <v>0</v>
          </cell>
          <cell r="I98">
            <v>0</v>
          </cell>
          <cell r="J98">
            <v>0</v>
          </cell>
          <cell r="K98">
            <v>0</v>
          </cell>
        </row>
        <row r="99">
          <cell r="B99"/>
          <cell r="C99"/>
          <cell r="D99"/>
          <cell r="E99">
            <v>0</v>
          </cell>
          <cell r="F99"/>
          <cell r="G99"/>
          <cell r="H99">
            <v>0</v>
          </cell>
          <cell r="I99">
            <v>0</v>
          </cell>
          <cell r="J99">
            <v>0</v>
          </cell>
          <cell r="K99">
            <v>0</v>
          </cell>
        </row>
        <row r="100">
          <cell r="B100"/>
          <cell r="C100"/>
          <cell r="D100"/>
          <cell r="E100">
            <v>0</v>
          </cell>
          <cell r="F100"/>
          <cell r="G100"/>
          <cell r="H100">
            <v>0</v>
          </cell>
          <cell r="I100">
            <v>0</v>
          </cell>
          <cell r="J100">
            <v>0</v>
          </cell>
          <cell r="K100">
            <v>0</v>
          </cell>
        </row>
        <row r="101">
          <cell r="B101"/>
          <cell r="C101"/>
          <cell r="D101"/>
          <cell r="E101">
            <v>0</v>
          </cell>
          <cell r="F101"/>
          <cell r="G101"/>
          <cell r="H101">
            <v>0</v>
          </cell>
          <cell r="I101">
            <v>0</v>
          </cell>
          <cell r="J101">
            <v>0</v>
          </cell>
          <cell r="K101">
            <v>0</v>
          </cell>
        </row>
        <row r="102">
          <cell r="B102"/>
          <cell r="C102"/>
          <cell r="D102"/>
          <cell r="E102">
            <v>0</v>
          </cell>
          <cell r="F102"/>
          <cell r="G102"/>
          <cell r="H102">
            <v>0</v>
          </cell>
          <cell r="I102">
            <v>0</v>
          </cell>
          <cell r="J102">
            <v>0</v>
          </cell>
          <cell r="K102">
            <v>0</v>
          </cell>
        </row>
        <row r="103">
          <cell r="B103"/>
          <cell r="C103"/>
          <cell r="D103"/>
          <cell r="E103">
            <v>0</v>
          </cell>
          <cell r="F103"/>
          <cell r="G103"/>
          <cell r="H103">
            <v>0</v>
          </cell>
          <cell r="I103">
            <v>0</v>
          </cell>
          <cell r="J103">
            <v>0</v>
          </cell>
          <cell r="K103">
            <v>0</v>
          </cell>
        </row>
        <row r="104">
          <cell r="B104"/>
          <cell r="C104"/>
          <cell r="D104"/>
          <cell r="E104">
            <v>0</v>
          </cell>
          <cell r="F104"/>
          <cell r="G104"/>
          <cell r="H104">
            <v>0</v>
          </cell>
          <cell r="I104">
            <v>0</v>
          </cell>
          <cell r="J104">
            <v>0</v>
          </cell>
          <cell r="K104">
            <v>0</v>
          </cell>
        </row>
        <row r="105">
          <cell r="B105"/>
          <cell r="C105"/>
          <cell r="D105"/>
          <cell r="E105">
            <v>0</v>
          </cell>
          <cell r="F105"/>
          <cell r="G105"/>
          <cell r="H105">
            <v>0</v>
          </cell>
          <cell r="I105">
            <v>0</v>
          </cell>
          <cell r="J105">
            <v>0</v>
          </cell>
          <cell r="K105">
            <v>0</v>
          </cell>
        </row>
        <row r="106">
          <cell r="B106"/>
          <cell r="C106"/>
          <cell r="D106"/>
          <cell r="E106">
            <v>0</v>
          </cell>
          <cell r="F106"/>
          <cell r="G106"/>
          <cell r="H106">
            <v>0</v>
          </cell>
          <cell r="I106">
            <v>0</v>
          </cell>
          <cell r="J106">
            <v>0</v>
          </cell>
          <cell r="K106">
            <v>0</v>
          </cell>
        </row>
        <row r="107">
          <cell r="B107"/>
          <cell r="C107"/>
          <cell r="D107"/>
          <cell r="E107">
            <v>0</v>
          </cell>
          <cell r="F107"/>
          <cell r="G107"/>
          <cell r="H107">
            <v>0</v>
          </cell>
          <cell r="I107">
            <v>0</v>
          </cell>
          <cell r="J107">
            <v>0</v>
          </cell>
          <cell r="K107">
            <v>0</v>
          </cell>
        </row>
        <row r="108">
          <cell r="B108"/>
          <cell r="C108"/>
          <cell r="D108"/>
          <cell r="E108">
            <v>0</v>
          </cell>
          <cell r="F108"/>
          <cell r="G108"/>
          <cell r="H108">
            <v>0</v>
          </cell>
          <cell r="I108">
            <v>0</v>
          </cell>
          <cell r="J108">
            <v>0</v>
          </cell>
          <cell r="K108">
            <v>0</v>
          </cell>
        </row>
        <row r="109">
          <cell r="B109"/>
          <cell r="C109"/>
          <cell r="D109"/>
          <cell r="E109">
            <v>0</v>
          </cell>
          <cell r="F109"/>
          <cell r="G109"/>
          <cell r="H109">
            <v>0</v>
          </cell>
          <cell r="I109">
            <v>0</v>
          </cell>
          <cell r="J109">
            <v>0</v>
          </cell>
          <cell r="K109">
            <v>0</v>
          </cell>
        </row>
        <row r="110">
          <cell r="B110"/>
          <cell r="C110"/>
          <cell r="D110"/>
          <cell r="E110">
            <v>0</v>
          </cell>
          <cell r="F110"/>
          <cell r="G110"/>
          <cell r="H110">
            <v>0</v>
          </cell>
          <cell r="I110">
            <v>0</v>
          </cell>
          <cell r="J110">
            <v>0</v>
          </cell>
          <cell r="K110">
            <v>0</v>
          </cell>
        </row>
        <row r="111">
          <cell r="B111"/>
          <cell r="C111"/>
          <cell r="D111"/>
          <cell r="E111">
            <v>0</v>
          </cell>
          <cell r="F111"/>
          <cell r="G111"/>
          <cell r="H111">
            <v>0</v>
          </cell>
          <cell r="I111">
            <v>0</v>
          </cell>
          <cell r="J111">
            <v>0</v>
          </cell>
          <cell r="K111">
            <v>0</v>
          </cell>
        </row>
        <row r="112">
          <cell r="B112"/>
          <cell r="C112"/>
          <cell r="D112"/>
          <cell r="E112">
            <v>0</v>
          </cell>
          <cell r="F112"/>
          <cell r="G112"/>
          <cell r="H112">
            <v>0</v>
          </cell>
          <cell r="I112">
            <v>0</v>
          </cell>
          <cell r="J112">
            <v>0</v>
          </cell>
          <cell r="K112">
            <v>0</v>
          </cell>
        </row>
        <row r="113">
          <cell r="B113"/>
          <cell r="C113"/>
          <cell r="D113"/>
          <cell r="E113">
            <v>0</v>
          </cell>
          <cell r="F113"/>
          <cell r="G113"/>
          <cell r="H113">
            <v>0</v>
          </cell>
          <cell r="I113">
            <v>0</v>
          </cell>
          <cell r="J113">
            <v>0</v>
          </cell>
          <cell r="K113">
            <v>0</v>
          </cell>
        </row>
        <row r="114">
          <cell r="B114"/>
          <cell r="C114"/>
          <cell r="D114"/>
          <cell r="E114">
            <v>0</v>
          </cell>
          <cell r="F114"/>
          <cell r="G114"/>
          <cell r="H114">
            <v>0</v>
          </cell>
          <cell r="I114">
            <v>0</v>
          </cell>
          <cell r="J114">
            <v>0</v>
          </cell>
          <cell r="K114">
            <v>0</v>
          </cell>
        </row>
        <row r="115">
          <cell r="B115"/>
          <cell r="C115"/>
          <cell r="D115"/>
          <cell r="E115">
            <v>0</v>
          </cell>
          <cell r="F115"/>
          <cell r="G115"/>
          <cell r="H115">
            <v>0</v>
          </cell>
          <cell r="I115">
            <v>0</v>
          </cell>
          <cell r="J115">
            <v>0</v>
          </cell>
          <cell r="K115">
            <v>0</v>
          </cell>
        </row>
        <row r="116">
          <cell r="B116"/>
          <cell r="C116"/>
          <cell r="D116"/>
          <cell r="E116">
            <v>0</v>
          </cell>
          <cell r="F116"/>
          <cell r="G116"/>
          <cell r="H116">
            <v>0</v>
          </cell>
          <cell r="I116">
            <v>0</v>
          </cell>
          <cell r="J116">
            <v>0</v>
          </cell>
          <cell r="K116">
            <v>0</v>
          </cell>
        </row>
        <row r="117">
          <cell r="B117"/>
          <cell r="C117"/>
          <cell r="D117"/>
          <cell r="E117">
            <v>0</v>
          </cell>
          <cell r="F117"/>
          <cell r="G117"/>
          <cell r="H117">
            <v>0</v>
          </cell>
          <cell r="I117">
            <v>0</v>
          </cell>
          <cell r="J117">
            <v>0</v>
          </cell>
          <cell r="K117">
            <v>0</v>
          </cell>
        </row>
        <row r="118">
          <cell r="B118"/>
          <cell r="C118"/>
          <cell r="D118"/>
          <cell r="E118">
            <v>0</v>
          </cell>
          <cell r="F118"/>
          <cell r="G118"/>
          <cell r="H118">
            <v>0</v>
          </cell>
          <cell r="I118">
            <v>0</v>
          </cell>
          <cell r="J118">
            <v>0</v>
          </cell>
          <cell r="K118">
            <v>0</v>
          </cell>
        </row>
        <row r="119">
          <cell r="B119"/>
          <cell r="C119"/>
          <cell r="D119"/>
          <cell r="E119">
            <v>0</v>
          </cell>
          <cell r="F119"/>
          <cell r="G119"/>
          <cell r="H119">
            <v>0</v>
          </cell>
          <cell r="I119">
            <v>0</v>
          </cell>
          <cell r="J119">
            <v>0</v>
          </cell>
          <cell r="K119">
            <v>0</v>
          </cell>
        </row>
        <row r="120">
          <cell r="B120"/>
          <cell r="C120"/>
          <cell r="D120"/>
          <cell r="E120">
            <v>0</v>
          </cell>
          <cell r="F120"/>
          <cell r="G120"/>
          <cell r="H120">
            <v>0</v>
          </cell>
          <cell r="I120">
            <v>0</v>
          </cell>
          <cell r="J120">
            <v>0</v>
          </cell>
          <cell r="K120">
            <v>0</v>
          </cell>
        </row>
        <row r="121">
          <cell r="B121"/>
          <cell r="C121"/>
          <cell r="D121"/>
          <cell r="E121">
            <v>0</v>
          </cell>
          <cell r="F121"/>
          <cell r="G121"/>
          <cell r="H121">
            <v>0</v>
          </cell>
          <cell r="I121">
            <v>0</v>
          </cell>
          <cell r="J121">
            <v>0</v>
          </cell>
          <cell r="K121">
            <v>0</v>
          </cell>
        </row>
        <row r="122">
          <cell r="B122"/>
          <cell r="C122"/>
          <cell r="D122"/>
          <cell r="E122">
            <v>0</v>
          </cell>
          <cell r="F122"/>
          <cell r="G122"/>
          <cell r="H122">
            <v>0</v>
          </cell>
          <cell r="I122">
            <v>0</v>
          </cell>
          <cell r="J122">
            <v>0</v>
          </cell>
          <cell r="K122">
            <v>0</v>
          </cell>
        </row>
        <row r="123">
          <cell r="B123"/>
          <cell r="C123"/>
          <cell r="D123"/>
          <cell r="E123">
            <v>0</v>
          </cell>
          <cell r="F123"/>
          <cell r="G123"/>
          <cell r="H123">
            <v>0</v>
          </cell>
          <cell r="I123">
            <v>0</v>
          </cell>
          <cell r="J123">
            <v>0</v>
          </cell>
          <cell r="K123">
            <v>0</v>
          </cell>
        </row>
        <row r="124">
          <cell r="B124"/>
          <cell r="C124"/>
          <cell r="D124"/>
          <cell r="E124">
            <v>0</v>
          </cell>
          <cell r="F124"/>
          <cell r="G124"/>
          <cell r="H124">
            <v>0</v>
          </cell>
          <cell r="I124">
            <v>0</v>
          </cell>
          <cell r="J124">
            <v>0</v>
          </cell>
          <cell r="K124">
            <v>0</v>
          </cell>
        </row>
        <row r="125">
          <cell r="B125"/>
          <cell r="C125"/>
          <cell r="D125"/>
          <cell r="E125">
            <v>0</v>
          </cell>
          <cell r="F125"/>
          <cell r="G125"/>
          <cell r="H125">
            <v>0</v>
          </cell>
          <cell r="I125">
            <v>0</v>
          </cell>
          <cell r="J125">
            <v>0</v>
          </cell>
          <cell r="K125">
            <v>0</v>
          </cell>
        </row>
        <row r="126">
          <cell r="B126"/>
          <cell r="C126"/>
          <cell r="D126"/>
          <cell r="E126">
            <v>0</v>
          </cell>
          <cell r="F126"/>
          <cell r="G126"/>
          <cell r="H126">
            <v>0</v>
          </cell>
          <cell r="I126">
            <v>0</v>
          </cell>
          <cell r="J126">
            <v>0</v>
          </cell>
          <cell r="K126">
            <v>0</v>
          </cell>
        </row>
        <row r="127">
          <cell r="B127"/>
          <cell r="C127"/>
          <cell r="D127"/>
          <cell r="E127">
            <v>0</v>
          </cell>
          <cell r="F127"/>
          <cell r="G127"/>
          <cell r="H127">
            <v>0</v>
          </cell>
          <cell r="I127">
            <v>0</v>
          </cell>
          <cell r="J127">
            <v>0</v>
          </cell>
          <cell r="K127">
            <v>0</v>
          </cell>
        </row>
        <row r="128">
          <cell r="B128"/>
          <cell r="C128"/>
          <cell r="D128"/>
          <cell r="E128">
            <v>0</v>
          </cell>
          <cell r="F128"/>
          <cell r="G128"/>
          <cell r="H128">
            <v>0</v>
          </cell>
          <cell r="I128">
            <v>0</v>
          </cell>
          <cell r="J128">
            <v>0</v>
          </cell>
          <cell r="K128">
            <v>0</v>
          </cell>
        </row>
        <row r="129">
          <cell r="B129"/>
          <cell r="C129"/>
          <cell r="D129"/>
          <cell r="E129">
            <v>0</v>
          </cell>
          <cell r="F129"/>
          <cell r="G129"/>
          <cell r="H129">
            <v>0</v>
          </cell>
          <cell r="I129">
            <v>0</v>
          </cell>
          <cell r="J129">
            <v>0</v>
          </cell>
          <cell r="K129">
            <v>0</v>
          </cell>
        </row>
        <row r="130">
          <cell r="B130"/>
          <cell r="C130"/>
          <cell r="D130"/>
          <cell r="E130">
            <v>0</v>
          </cell>
          <cell r="F130"/>
          <cell r="G130"/>
          <cell r="H130">
            <v>0</v>
          </cell>
          <cell r="I130">
            <v>0</v>
          </cell>
          <cell r="J130">
            <v>0</v>
          </cell>
          <cell r="K130">
            <v>0</v>
          </cell>
        </row>
        <row r="131">
          <cell r="B131"/>
          <cell r="C131"/>
          <cell r="D131"/>
          <cell r="E131">
            <v>0</v>
          </cell>
          <cell r="F131"/>
          <cell r="G131"/>
          <cell r="H131">
            <v>0</v>
          </cell>
          <cell r="I131">
            <v>0</v>
          </cell>
          <cell r="J131">
            <v>0</v>
          </cell>
          <cell r="K131">
            <v>0</v>
          </cell>
        </row>
        <row r="132">
          <cell r="B132"/>
          <cell r="C132"/>
          <cell r="D132"/>
          <cell r="E132">
            <v>0</v>
          </cell>
          <cell r="F132"/>
          <cell r="G132"/>
          <cell r="H132">
            <v>0</v>
          </cell>
          <cell r="I132">
            <v>0</v>
          </cell>
          <cell r="J132">
            <v>0</v>
          </cell>
          <cell r="K132">
            <v>0</v>
          </cell>
        </row>
        <row r="133">
          <cell r="B133"/>
          <cell r="C133"/>
          <cell r="D133"/>
          <cell r="E133">
            <v>0</v>
          </cell>
          <cell r="F133"/>
          <cell r="G133"/>
          <cell r="H133">
            <v>0</v>
          </cell>
          <cell r="I133">
            <v>0</v>
          </cell>
          <cell r="J133">
            <v>0</v>
          </cell>
          <cell r="K133">
            <v>0</v>
          </cell>
        </row>
        <row r="134">
          <cell r="B134"/>
          <cell r="C134"/>
          <cell r="D134"/>
          <cell r="E134">
            <v>0</v>
          </cell>
          <cell r="F134"/>
          <cell r="G134"/>
          <cell r="H134">
            <v>0</v>
          </cell>
          <cell r="I134">
            <v>0</v>
          </cell>
          <cell r="J134">
            <v>0</v>
          </cell>
          <cell r="K134">
            <v>0</v>
          </cell>
        </row>
        <row r="135">
          <cell r="B135"/>
          <cell r="C135"/>
          <cell r="D135"/>
          <cell r="E135">
            <v>0</v>
          </cell>
          <cell r="F135"/>
          <cell r="G135"/>
          <cell r="H135">
            <v>0</v>
          </cell>
          <cell r="I135">
            <v>0</v>
          </cell>
          <cell r="J135">
            <v>0</v>
          </cell>
          <cell r="K135">
            <v>0</v>
          </cell>
        </row>
        <row r="136">
          <cell r="B136"/>
          <cell r="C136"/>
          <cell r="D136"/>
          <cell r="E136">
            <v>0</v>
          </cell>
          <cell r="F136"/>
          <cell r="G136"/>
          <cell r="H136">
            <v>0</v>
          </cell>
          <cell r="I136">
            <v>0</v>
          </cell>
          <cell r="J136">
            <v>0</v>
          </cell>
          <cell r="K136">
            <v>0</v>
          </cell>
        </row>
        <row r="137">
          <cell r="B137"/>
          <cell r="C137"/>
          <cell r="D137"/>
          <cell r="E137">
            <v>0</v>
          </cell>
          <cell r="F137"/>
          <cell r="G137"/>
          <cell r="H137">
            <v>0</v>
          </cell>
          <cell r="I137">
            <v>0</v>
          </cell>
          <cell r="J137">
            <v>0</v>
          </cell>
          <cell r="K137">
            <v>0</v>
          </cell>
        </row>
        <row r="138">
          <cell r="B138"/>
          <cell r="C138"/>
          <cell r="D138"/>
          <cell r="E138">
            <v>0</v>
          </cell>
          <cell r="F138"/>
          <cell r="G138"/>
          <cell r="H138">
            <v>0</v>
          </cell>
          <cell r="I138">
            <v>0</v>
          </cell>
          <cell r="J138">
            <v>0</v>
          </cell>
          <cell r="K138">
            <v>0</v>
          </cell>
        </row>
        <row r="139">
          <cell r="B139"/>
          <cell r="C139"/>
          <cell r="D139"/>
          <cell r="E139">
            <v>0</v>
          </cell>
          <cell r="F139"/>
          <cell r="G139"/>
          <cell r="H139">
            <v>0</v>
          </cell>
          <cell r="I139">
            <v>0</v>
          </cell>
          <cell r="J139">
            <v>0</v>
          </cell>
          <cell r="K139">
            <v>0</v>
          </cell>
        </row>
        <row r="140">
          <cell r="B140"/>
          <cell r="C140"/>
          <cell r="D140"/>
          <cell r="E140">
            <v>0</v>
          </cell>
          <cell r="F140"/>
          <cell r="G140"/>
          <cell r="H140">
            <v>0</v>
          </cell>
          <cell r="I140">
            <v>0</v>
          </cell>
          <cell r="J140">
            <v>0</v>
          </cell>
          <cell r="K140">
            <v>0</v>
          </cell>
        </row>
        <row r="141">
          <cell r="B141"/>
          <cell r="C141"/>
          <cell r="D141"/>
          <cell r="E141">
            <v>0</v>
          </cell>
          <cell r="F141"/>
          <cell r="G141"/>
          <cell r="H141">
            <v>0</v>
          </cell>
          <cell r="I141">
            <v>0</v>
          </cell>
          <cell r="J141">
            <v>0</v>
          </cell>
          <cell r="K141">
            <v>0</v>
          </cell>
        </row>
        <row r="142">
          <cell r="B142"/>
          <cell r="C142"/>
          <cell r="D142"/>
          <cell r="E142">
            <v>0</v>
          </cell>
          <cell r="F142"/>
          <cell r="G142"/>
          <cell r="H142">
            <v>0</v>
          </cell>
          <cell r="I142">
            <v>0</v>
          </cell>
          <cell r="J142">
            <v>0</v>
          </cell>
          <cell r="K142">
            <v>0</v>
          </cell>
        </row>
        <row r="143">
          <cell r="B143"/>
          <cell r="C143"/>
          <cell r="D143"/>
          <cell r="E143">
            <v>0</v>
          </cell>
          <cell r="F143"/>
          <cell r="G143"/>
          <cell r="H143">
            <v>0</v>
          </cell>
          <cell r="I143">
            <v>0</v>
          </cell>
          <cell r="J143">
            <v>0</v>
          </cell>
          <cell r="K143">
            <v>0</v>
          </cell>
        </row>
        <row r="144">
          <cell r="B144"/>
          <cell r="C144"/>
          <cell r="D144"/>
          <cell r="E144">
            <v>0</v>
          </cell>
          <cell r="F144"/>
          <cell r="G144"/>
          <cell r="H144">
            <v>0</v>
          </cell>
          <cell r="I144">
            <v>0</v>
          </cell>
          <cell r="J144">
            <v>0</v>
          </cell>
          <cell r="K144">
            <v>0</v>
          </cell>
        </row>
        <row r="145">
          <cell r="B145"/>
          <cell r="C145"/>
          <cell r="D145"/>
          <cell r="E145">
            <v>0</v>
          </cell>
          <cell r="F145"/>
          <cell r="G145"/>
          <cell r="H145">
            <v>0</v>
          </cell>
          <cell r="I145">
            <v>0</v>
          </cell>
          <cell r="J145">
            <v>0</v>
          </cell>
          <cell r="K145">
            <v>0</v>
          </cell>
        </row>
        <row r="146">
          <cell r="B146"/>
          <cell r="C146"/>
          <cell r="D146"/>
          <cell r="E146">
            <v>0</v>
          </cell>
          <cell r="F146"/>
          <cell r="G146"/>
          <cell r="H146">
            <v>0</v>
          </cell>
          <cell r="I146">
            <v>0</v>
          </cell>
          <cell r="J146">
            <v>0</v>
          </cell>
          <cell r="K146">
            <v>0</v>
          </cell>
        </row>
        <row r="147">
          <cell r="B147"/>
          <cell r="C147"/>
          <cell r="D147"/>
          <cell r="E147">
            <v>0</v>
          </cell>
          <cell r="F147"/>
          <cell r="G147"/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B148"/>
          <cell r="C148"/>
          <cell r="D148"/>
          <cell r="E148">
            <v>0</v>
          </cell>
          <cell r="F148"/>
          <cell r="G148"/>
          <cell r="H148">
            <v>0</v>
          </cell>
          <cell r="I148">
            <v>0</v>
          </cell>
          <cell r="J148">
            <v>0</v>
          </cell>
          <cell r="K148">
            <v>0</v>
          </cell>
        </row>
        <row r="149">
          <cell r="B149"/>
          <cell r="C149"/>
          <cell r="D149"/>
          <cell r="E149">
            <v>0</v>
          </cell>
          <cell r="F149"/>
          <cell r="G149"/>
          <cell r="H149">
            <v>0</v>
          </cell>
          <cell r="I149">
            <v>0</v>
          </cell>
          <cell r="J149">
            <v>0</v>
          </cell>
          <cell r="K149">
            <v>0</v>
          </cell>
        </row>
        <row r="150">
          <cell r="B150"/>
          <cell r="C150"/>
          <cell r="D150"/>
          <cell r="E150">
            <v>0</v>
          </cell>
          <cell r="F150"/>
          <cell r="G150"/>
          <cell r="H150">
            <v>0</v>
          </cell>
          <cell r="I150">
            <v>0</v>
          </cell>
          <cell r="J150">
            <v>0</v>
          </cell>
          <cell r="K150">
            <v>0</v>
          </cell>
        </row>
        <row r="151">
          <cell r="B151"/>
          <cell r="C151"/>
          <cell r="D151"/>
          <cell r="E151">
            <v>0</v>
          </cell>
          <cell r="F151"/>
          <cell r="G151"/>
          <cell r="H151">
            <v>0</v>
          </cell>
          <cell r="I151">
            <v>0</v>
          </cell>
          <cell r="J151">
            <v>0</v>
          </cell>
          <cell r="K151">
            <v>0</v>
          </cell>
        </row>
        <row r="152">
          <cell r="B152"/>
          <cell r="C152"/>
          <cell r="D152"/>
          <cell r="E152">
            <v>0</v>
          </cell>
          <cell r="F152"/>
          <cell r="G152"/>
          <cell r="H152">
            <v>0</v>
          </cell>
          <cell r="I152">
            <v>0</v>
          </cell>
          <cell r="J152">
            <v>0</v>
          </cell>
          <cell r="K152">
            <v>0</v>
          </cell>
        </row>
        <row r="153">
          <cell r="B153"/>
          <cell r="C153"/>
          <cell r="D153"/>
          <cell r="E153">
            <v>0</v>
          </cell>
          <cell r="F153"/>
          <cell r="G153"/>
          <cell r="H153">
            <v>0</v>
          </cell>
          <cell r="I153">
            <v>0</v>
          </cell>
          <cell r="J153">
            <v>0</v>
          </cell>
          <cell r="K153">
            <v>0</v>
          </cell>
        </row>
        <row r="154">
          <cell r="B154"/>
          <cell r="C154"/>
          <cell r="D154"/>
          <cell r="E154">
            <v>0</v>
          </cell>
          <cell r="F154"/>
          <cell r="G154"/>
          <cell r="H154">
            <v>0</v>
          </cell>
          <cell r="I154">
            <v>0</v>
          </cell>
          <cell r="J154">
            <v>0</v>
          </cell>
          <cell r="K154">
            <v>0</v>
          </cell>
        </row>
        <row r="155">
          <cell r="B155"/>
          <cell r="C155"/>
          <cell r="D155"/>
          <cell r="E155">
            <v>0</v>
          </cell>
          <cell r="F155"/>
          <cell r="G155"/>
          <cell r="H155">
            <v>0</v>
          </cell>
          <cell r="I155">
            <v>0</v>
          </cell>
          <cell r="J155">
            <v>0</v>
          </cell>
          <cell r="K155">
            <v>0</v>
          </cell>
        </row>
        <row r="156">
          <cell r="B156"/>
          <cell r="C156"/>
          <cell r="D156"/>
          <cell r="E156">
            <v>0</v>
          </cell>
          <cell r="F156"/>
          <cell r="G156"/>
          <cell r="H156">
            <v>0</v>
          </cell>
          <cell r="I156">
            <v>0</v>
          </cell>
          <cell r="J156">
            <v>0</v>
          </cell>
          <cell r="K156">
            <v>0</v>
          </cell>
        </row>
        <row r="157">
          <cell r="B157"/>
          <cell r="C157"/>
          <cell r="D157"/>
          <cell r="E157">
            <v>0</v>
          </cell>
          <cell r="F157"/>
          <cell r="G157"/>
          <cell r="H157">
            <v>0</v>
          </cell>
          <cell r="I157">
            <v>0</v>
          </cell>
          <cell r="J157">
            <v>0</v>
          </cell>
          <cell r="K157">
            <v>0</v>
          </cell>
        </row>
        <row r="158">
          <cell r="B158"/>
          <cell r="C158"/>
          <cell r="D158"/>
          <cell r="E158">
            <v>0</v>
          </cell>
          <cell r="F158"/>
          <cell r="G158"/>
          <cell r="H158">
            <v>0</v>
          </cell>
          <cell r="I158">
            <v>0</v>
          </cell>
          <cell r="J158">
            <v>0</v>
          </cell>
          <cell r="K158">
            <v>0</v>
          </cell>
        </row>
        <row r="159">
          <cell r="B159"/>
          <cell r="C159"/>
          <cell r="D159"/>
          <cell r="E159">
            <v>0</v>
          </cell>
          <cell r="F159"/>
          <cell r="G159"/>
          <cell r="H159">
            <v>0</v>
          </cell>
          <cell r="I159">
            <v>0</v>
          </cell>
          <cell r="J159">
            <v>0</v>
          </cell>
          <cell r="K159">
            <v>0</v>
          </cell>
        </row>
        <row r="160">
          <cell r="B160"/>
          <cell r="C160"/>
          <cell r="D160"/>
          <cell r="E160">
            <v>0</v>
          </cell>
          <cell r="F160"/>
          <cell r="G160"/>
          <cell r="H160">
            <v>0</v>
          </cell>
          <cell r="I160">
            <v>0</v>
          </cell>
          <cell r="J160">
            <v>0</v>
          </cell>
          <cell r="K160">
            <v>0</v>
          </cell>
        </row>
        <row r="161">
          <cell r="B161"/>
          <cell r="C161"/>
          <cell r="D161"/>
          <cell r="E161">
            <v>0</v>
          </cell>
          <cell r="F161"/>
          <cell r="G161"/>
          <cell r="H161">
            <v>0</v>
          </cell>
          <cell r="I161">
            <v>0</v>
          </cell>
          <cell r="J161">
            <v>0</v>
          </cell>
          <cell r="K161">
            <v>0</v>
          </cell>
        </row>
        <row r="162">
          <cell r="B162"/>
          <cell r="C162"/>
          <cell r="D162"/>
          <cell r="E162">
            <v>0</v>
          </cell>
          <cell r="F162"/>
          <cell r="G162"/>
          <cell r="H162">
            <v>0</v>
          </cell>
          <cell r="I162">
            <v>0</v>
          </cell>
          <cell r="J162">
            <v>0</v>
          </cell>
          <cell r="K162">
            <v>0</v>
          </cell>
        </row>
        <row r="163">
          <cell r="B163"/>
          <cell r="C163"/>
          <cell r="D163"/>
          <cell r="E163">
            <v>0</v>
          </cell>
          <cell r="F163"/>
          <cell r="G163"/>
          <cell r="H163">
            <v>0</v>
          </cell>
          <cell r="I163">
            <v>0</v>
          </cell>
          <cell r="J163">
            <v>0</v>
          </cell>
          <cell r="K163">
            <v>0</v>
          </cell>
        </row>
        <row r="164">
          <cell r="B164"/>
          <cell r="C164"/>
          <cell r="D164"/>
          <cell r="E164">
            <v>0</v>
          </cell>
          <cell r="F164"/>
          <cell r="G164"/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B165"/>
          <cell r="C165"/>
          <cell r="D165"/>
          <cell r="E165">
            <v>0</v>
          </cell>
          <cell r="F165"/>
          <cell r="G165"/>
          <cell r="H165">
            <v>0</v>
          </cell>
          <cell r="I165">
            <v>0</v>
          </cell>
          <cell r="J165">
            <v>0</v>
          </cell>
          <cell r="K165">
            <v>0</v>
          </cell>
        </row>
        <row r="166">
          <cell r="B166"/>
          <cell r="C166"/>
          <cell r="D166"/>
          <cell r="E166">
            <v>0</v>
          </cell>
          <cell r="F166"/>
          <cell r="G166"/>
          <cell r="H166">
            <v>0</v>
          </cell>
          <cell r="I166">
            <v>0</v>
          </cell>
          <cell r="J166">
            <v>0</v>
          </cell>
          <cell r="K166">
            <v>0</v>
          </cell>
        </row>
        <row r="167">
          <cell r="B167"/>
          <cell r="C167"/>
          <cell r="D167"/>
          <cell r="E167">
            <v>0</v>
          </cell>
          <cell r="F167"/>
          <cell r="G167"/>
          <cell r="H167">
            <v>0</v>
          </cell>
          <cell r="I167">
            <v>0</v>
          </cell>
          <cell r="J167">
            <v>0</v>
          </cell>
          <cell r="K167">
            <v>0</v>
          </cell>
        </row>
        <row r="168">
          <cell r="B168"/>
          <cell r="C168"/>
          <cell r="D168"/>
          <cell r="E168">
            <v>0</v>
          </cell>
          <cell r="F168"/>
          <cell r="G168"/>
          <cell r="H168">
            <v>0</v>
          </cell>
          <cell r="I168">
            <v>0</v>
          </cell>
          <cell r="J168">
            <v>0</v>
          </cell>
          <cell r="K168">
            <v>0</v>
          </cell>
        </row>
        <row r="169">
          <cell r="B169"/>
          <cell r="C169"/>
          <cell r="D169"/>
          <cell r="E169">
            <v>0</v>
          </cell>
          <cell r="F169"/>
          <cell r="G169"/>
          <cell r="H169">
            <v>0</v>
          </cell>
          <cell r="I169">
            <v>0</v>
          </cell>
          <cell r="J169">
            <v>0</v>
          </cell>
          <cell r="K169">
            <v>0</v>
          </cell>
        </row>
        <row r="170">
          <cell r="B170"/>
          <cell r="C170"/>
          <cell r="D170"/>
          <cell r="E170">
            <v>0</v>
          </cell>
          <cell r="F170"/>
          <cell r="G170"/>
          <cell r="H170">
            <v>0</v>
          </cell>
          <cell r="I170">
            <v>0</v>
          </cell>
          <cell r="J170">
            <v>0</v>
          </cell>
          <cell r="K170">
            <v>0</v>
          </cell>
        </row>
        <row r="171">
          <cell r="B171"/>
          <cell r="C171"/>
          <cell r="D171"/>
          <cell r="E171">
            <v>0</v>
          </cell>
          <cell r="F171"/>
          <cell r="G171"/>
          <cell r="H171">
            <v>0</v>
          </cell>
          <cell r="I171">
            <v>0</v>
          </cell>
          <cell r="J171">
            <v>0</v>
          </cell>
          <cell r="K171">
            <v>0</v>
          </cell>
        </row>
        <row r="172">
          <cell r="B172"/>
          <cell r="C172"/>
          <cell r="D172"/>
          <cell r="E172">
            <v>0</v>
          </cell>
          <cell r="F172"/>
          <cell r="G172"/>
          <cell r="H172">
            <v>0</v>
          </cell>
          <cell r="I172">
            <v>0</v>
          </cell>
          <cell r="J172">
            <v>0</v>
          </cell>
          <cell r="K172">
            <v>0</v>
          </cell>
        </row>
        <row r="173">
          <cell r="B173"/>
          <cell r="C173"/>
          <cell r="D173"/>
          <cell r="E173">
            <v>0</v>
          </cell>
          <cell r="F173"/>
          <cell r="G173"/>
          <cell r="H173">
            <v>0</v>
          </cell>
          <cell r="I173">
            <v>0</v>
          </cell>
          <cell r="J173">
            <v>0</v>
          </cell>
          <cell r="K173">
            <v>0</v>
          </cell>
        </row>
        <row r="174">
          <cell r="B174"/>
          <cell r="C174"/>
          <cell r="D174"/>
          <cell r="E174">
            <v>0</v>
          </cell>
          <cell r="F174"/>
          <cell r="G174"/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B175"/>
          <cell r="C175"/>
          <cell r="D175"/>
          <cell r="E175">
            <v>0</v>
          </cell>
          <cell r="F175"/>
          <cell r="G175"/>
          <cell r="H175">
            <v>0</v>
          </cell>
          <cell r="I175">
            <v>0</v>
          </cell>
          <cell r="J175">
            <v>0</v>
          </cell>
          <cell r="K175">
            <v>0</v>
          </cell>
        </row>
        <row r="176">
          <cell r="B176"/>
          <cell r="C176"/>
          <cell r="D176"/>
          <cell r="E176">
            <v>0</v>
          </cell>
          <cell r="F176"/>
          <cell r="G176"/>
          <cell r="H176">
            <v>0</v>
          </cell>
          <cell r="I176">
            <v>0</v>
          </cell>
          <cell r="J176">
            <v>0</v>
          </cell>
          <cell r="K176">
            <v>0</v>
          </cell>
        </row>
        <row r="177">
          <cell r="B177"/>
          <cell r="C177"/>
          <cell r="D177"/>
          <cell r="E177">
            <v>0</v>
          </cell>
          <cell r="F177"/>
          <cell r="G177"/>
          <cell r="H177">
            <v>0</v>
          </cell>
          <cell r="I177">
            <v>0</v>
          </cell>
          <cell r="J177">
            <v>0</v>
          </cell>
          <cell r="K177">
            <v>0</v>
          </cell>
        </row>
        <row r="178">
          <cell r="B178"/>
          <cell r="C178"/>
          <cell r="D178"/>
          <cell r="E178">
            <v>0</v>
          </cell>
          <cell r="F178"/>
          <cell r="G178"/>
          <cell r="H178">
            <v>0</v>
          </cell>
          <cell r="I178">
            <v>0</v>
          </cell>
          <cell r="J178">
            <v>0</v>
          </cell>
          <cell r="K178">
            <v>0</v>
          </cell>
        </row>
        <row r="179">
          <cell r="B179"/>
          <cell r="C179"/>
          <cell r="D179"/>
          <cell r="E179">
            <v>0</v>
          </cell>
          <cell r="F179"/>
          <cell r="G179"/>
          <cell r="H179">
            <v>0</v>
          </cell>
          <cell r="I179">
            <v>0</v>
          </cell>
          <cell r="J179">
            <v>0</v>
          </cell>
          <cell r="K179">
            <v>0</v>
          </cell>
        </row>
        <row r="180">
          <cell r="B180"/>
          <cell r="C180"/>
          <cell r="D180"/>
          <cell r="E180">
            <v>0</v>
          </cell>
          <cell r="F180"/>
          <cell r="G180"/>
          <cell r="H180">
            <v>0</v>
          </cell>
          <cell r="I180">
            <v>0</v>
          </cell>
          <cell r="J180">
            <v>0</v>
          </cell>
          <cell r="K180">
            <v>0</v>
          </cell>
        </row>
        <row r="181">
          <cell r="B181"/>
          <cell r="C181"/>
          <cell r="D181"/>
          <cell r="E181">
            <v>0</v>
          </cell>
          <cell r="F181"/>
          <cell r="G181"/>
          <cell r="H181">
            <v>0</v>
          </cell>
          <cell r="I181">
            <v>0</v>
          </cell>
          <cell r="J181">
            <v>0</v>
          </cell>
          <cell r="K181">
            <v>0</v>
          </cell>
        </row>
        <row r="182">
          <cell r="B182"/>
          <cell r="C182"/>
          <cell r="D182"/>
          <cell r="E182">
            <v>0</v>
          </cell>
          <cell r="F182"/>
          <cell r="G182"/>
          <cell r="H182">
            <v>0</v>
          </cell>
          <cell r="I182">
            <v>0</v>
          </cell>
          <cell r="J182">
            <v>0</v>
          </cell>
          <cell r="K182">
            <v>0</v>
          </cell>
        </row>
        <row r="183">
          <cell r="B183"/>
          <cell r="C183"/>
          <cell r="D183"/>
          <cell r="E183">
            <v>0</v>
          </cell>
          <cell r="F183"/>
          <cell r="G183"/>
          <cell r="H183">
            <v>0</v>
          </cell>
          <cell r="I183">
            <v>0</v>
          </cell>
          <cell r="J183">
            <v>0</v>
          </cell>
          <cell r="K183">
            <v>0</v>
          </cell>
        </row>
        <row r="184">
          <cell r="B184"/>
          <cell r="C184"/>
          <cell r="D184"/>
          <cell r="E184">
            <v>0</v>
          </cell>
          <cell r="F184"/>
          <cell r="G184"/>
          <cell r="H184">
            <v>0</v>
          </cell>
          <cell r="I184">
            <v>0</v>
          </cell>
          <cell r="J184">
            <v>0</v>
          </cell>
          <cell r="K184">
            <v>0</v>
          </cell>
        </row>
        <row r="185">
          <cell r="B185"/>
          <cell r="C185"/>
          <cell r="D185"/>
          <cell r="E185">
            <v>0</v>
          </cell>
          <cell r="F185"/>
          <cell r="G185"/>
          <cell r="H185">
            <v>0</v>
          </cell>
          <cell r="I185">
            <v>0</v>
          </cell>
          <cell r="J185">
            <v>0</v>
          </cell>
          <cell r="K185">
            <v>0</v>
          </cell>
        </row>
        <row r="186">
          <cell r="B186"/>
          <cell r="C186"/>
          <cell r="D186"/>
          <cell r="E186">
            <v>0</v>
          </cell>
          <cell r="F186"/>
          <cell r="G186"/>
          <cell r="H186">
            <v>0</v>
          </cell>
          <cell r="I186">
            <v>0</v>
          </cell>
          <cell r="J186">
            <v>0</v>
          </cell>
          <cell r="K186">
            <v>0</v>
          </cell>
        </row>
        <row r="187">
          <cell r="B187"/>
          <cell r="C187"/>
          <cell r="D187"/>
          <cell r="E187">
            <v>0</v>
          </cell>
          <cell r="F187"/>
          <cell r="G187"/>
          <cell r="H187">
            <v>0</v>
          </cell>
          <cell r="I187">
            <v>0</v>
          </cell>
          <cell r="J187">
            <v>0</v>
          </cell>
          <cell r="K187">
            <v>0</v>
          </cell>
        </row>
        <row r="188">
          <cell r="B188"/>
          <cell r="C188"/>
          <cell r="D188"/>
          <cell r="E188">
            <v>0</v>
          </cell>
          <cell r="F188"/>
          <cell r="G188"/>
          <cell r="H188">
            <v>0</v>
          </cell>
          <cell r="I188">
            <v>0</v>
          </cell>
          <cell r="J188">
            <v>0</v>
          </cell>
          <cell r="K188">
            <v>0</v>
          </cell>
        </row>
        <row r="189">
          <cell r="B189"/>
          <cell r="C189"/>
          <cell r="D189"/>
          <cell r="E189">
            <v>0</v>
          </cell>
          <cell r="F189"/>
          <cell r="G189"/>
          <cell r="H189">
            <v>0</v>
          </cell>
          <cell r="I189">
            <v>0</v>
          </cell>
          <cell r="J189">
            <v>0</v>
          </cell>
          <cell r="K189">
            <v>0</v>
          </cell>
        </row>
        <row r="190">
          <cell r="B190"/>
          <cell r="C190"/>
          <cell r="D190"/>
          <cell r="E190">
            <v>0</v>
          </cell>
          <cell r="F190"/>
          <cell r="G190"/>
          <cell r="H190">
            <v>0</v>
          </cell>
          <cell r="I190">
            <v>0</v>
          </cell>
          <cell r="J190">
            <v>0</v>
          </cell>
          <cell r="K190">
            <v>0</v>
          </cell>
        </row>
        <row r="191">
          <cell r="B191"/>
          <cell r="C191"/>
          <cell r="D191"/>
          <cell r="E191">
            <v>0</v>
          </cell>
          <cell r="F191"/>
          <cell r="G191"/>
          <cell r="H191">
            <v>0</v>
          </cell>
          <cell r="I191">
            <v>0</v>
          </cell>
          <cell r="J191">
            <v>0</v>
          </cell>
          <cell r="K191">
            <v>0</v>
          </cell>
        </row>
        <row r="192">
          <cell r="B192"/>
          <cell r="C192"/>
          <cell r="D192"/>
          <cell r="E192">
            <v>0</v>
          </cell>
          <cell r="F192"/>
          <cell r="G192"/>
          <cell r="H192">
            <v>0</v>
          </cell>
          <cell r="I192">
            <v>0</v>
          </cell>
          <cell r="J192">
            <v>0</v>
          </cell>
          <cell r="K192">
            <v>0</v>
          </cell>
        </row>
        <row r="193">
          <cell r="B193"/>
          <cell r="C193"/>
          <cell r="D193"/>
          <cell r="E193">
            <v>0</v>
          </cell>
          <cell r="F193"/>
          <cell r="G193"/>
          <cell r="H193">
            <v>0</v>
          </cell>
          <cell r="I193">
            <v>0</v>
          </cell>
          <cell r="J193">
            <v>0</v>
          </cell>
          <cell r="K193">
            <v>0</v>
          </cell>
        </row>
        <row r="194">
          <cell r="B194"/>
          <cell r="C194"/>
          <cell r="D194"/>
          <cell r="E194">
            <v>0</v>
          </cell>
          <cell r="F194"/>
          <cell r="G194"/>
          <cell r="H194">
            <v>0</v>
          </cell>
          <cell r="I194">
            <v>0</v>
          </cell>
          <cell r="J194">
            <v>0</v>
          </cell>
          <cell r="K194">
            <v>0</v>
          </cell>
        </row>
        <row r="195">
          <cell r="B195"/>
          <cell r="C195"/>
          <cell r="D195"/>
          <cell r="E195">
            <v>0</v>
          </cell>
          <cell r="F195"/>
          <cell r="G195"/>
          <cell r="H195">
            <v>0</v>
          </cell>
          <cell r="I195">
            <v>0</v>
          </cell>
          <cell r="J195">
            <v>0</v>
          </cell>
          <cell r="K195">
            <v>0</v>
          </cell>
        </row>
        <row r="196">
          <cell r="B196"/>
          <cell r="C196"/>
          <cell r="D196"/>
          <cell r="E196">
            <v>0</v>
          </cell>
          <cell r="F196"/>
          <cell r="G196"/>
          <cell r="H196">
            <v>0</v>
          </cell>
          <cell r="I196">
            <v>0</v>
          </cell>
          <cell r="J196">
            <v>0</v>
          </cell>
          <cell r="K196">
            <v>0</v>
          </cell>
        </row>
        <row r="197">
          <cell r="B197"/>
          <cell r="C197"/>
          <cell r="D197"/>
          <cell r="E197">
            <v>0</v>
          </cell>
          <cell r="F197"/>
          <cell r="G197"/>
          <cell r="H197">
            <v>0</v>
          </cell>
          <cell r="I197">
            <v>0</v>
          </cell>
          <cell r="J197">
            <v>0</v>
          </cell>
          <cell r="K197">
            <v>0</v>
          </cell>
        </row>
        <row r="198">
          <cell r="B198"/>
          <cell r="C198"/>
          <cell r="D198"/>
          <cell r="E198">
            <v>0</v>
          </cell>
          <cell r="F198"/>
          <cell r="G198"/>
          <cell r="H198">
            <v>0</v>
          </cell>
          <cell r="I198">
            <v>0</v>
          </cell>
          <cell r="J198">
            <v>0</v>
          </cell>
          <cell r="K198">
            <v>0</v>
          </cell>
        </row>
        <row r="199">
          <cell r="B199"/>
          <cell r="C199"/>
          <cell r="D199"/>
          <cell r="E199">
            <v>0</v>
          </cell>
          <cell r="F199"/>
          <cell r="G199"/>
          <cell r="H199">
            <v>0</v>
          </cell>
          <cell r="I199">
            <v>0</v>
          </cell>
          <cell r="J199">
            <v>0</v>
          </cell>
          <cell r="K199">
            <v>0</v>
          </cell>
        </row>
        <row r="200">
          <cell r="B200"/>
          <cell r="C200"/>
          <cell r="D200"/>
          <cell r="E200">
            <v>0</v>
          </cell>
          <cell r="F200"/>
          <cell r="G200"/>
          <cell r="H200">
            <v>0</v>
          </cell>
          <cell r="I200">
            <v>0</v>
          </cell>
          <cell r="J200">
            <v>0</v>
          </cell>
          <cell r="K200">
            <v>0</v>
          </cell>
        </row>
        <row r="201">
          <cell r="B201"/>
          <cell r="C201"/>
          <cell r="D201"/>
          <cell r="E201">
            <v>0</v>
          </cell>
          <cell r="F201"/>
          <cell r="G201"/>
          <cell r="H201">
            <v>0</v>
          </cell>
          <cell r="I201">
            <v>0</v>
          </cell>
          <cell r="J201">
            <v>0</v>
          </cell>
          <cell r="K201">
            <v>0</v>
          </cell>
        </row>
        <row r="202">
          <cell r="B202"/>
          <cell r="C202"/>
          <cell r="D202"/>
          <cell r="E202">
            <v>0</v>
          </cell>
          <cell r="F202"/>
          <cell r="G202"/>
          <cell r="H202">
            <v>0</v>
          </cell>
          <cell r="I202">
            <v>0</v>
          </cell>
          <cell r="J202">
            <v>0</v>
          </cell>
          <cell r="K202">
            <v>0</v>
          </cell>
        </row>
        <row r="203">
          <cell r="B203"/>
          <cell r="C203"/>
          <cell r="D203"/>
          <cell r="E203">
            <v>0</v>
          </cell>
          <cell r="F203"/>
          <cell r="G203"/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B204"/>
          <cell r="C204"/>
          <cell r="D204"/>
          <cell r="E204">
            <v>0</v>
          </cell>
          <cell r="F204"/>
          <cell r="G204"/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B205"/>
          <cell r="C205"/>
          <cell r="D205"/>
          <cell r="E205">
            <v>0</v>
          </cell>
          <cell r="F205"/>
          <cell r="G205"/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B206"/>
          <cell r="C206"/>
          <cell r="D206"/>
          <cell r="E206">
            <v>0</v>
          </cell>
          <cell r="F206"/>
          <cell r="G206"/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B207"/>
          <cell r="C207"/>
          <cell r="D207"/>
          <cell r="E207">
            <v>0</v>
          </cell>
          <cell r="F207"/>
          <cell r="G207"/>
          <cell r="H207">
            <v>0</v>
          </cell>
          <cell r="I207">
            <v>0</v>
          </cell>
          <cell r="J207">
            <v>0</v>
          </cell>
          <cell r="K207">
            <v>0</v>
          </cell>
        </row>
        <row r="208">
          <cell r="B208"/>
          <cell r="C208"/>
          <cell r="D208"/>
          <cell r="E208">
            <v>0</v>
          </cell>
          <cell r="F208"/>
          <cell r="G208"/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B209"/>
          <cell r="C209"/>
          <cell r="D209"/>
          <cell r="E209">
            <v>0</v>
          </cell>
          <cell r="F209"/>
          <cell r="G209"/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B210"/>
          <cell r="C210"/>
          <cell r="D210"/>
          <cell r="E210">
            <v>0</v>
          </cell>
          <cell r="F210"/>
          <cell r="G210"/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B211"/>
          <cell r="C211"/>
          <cell r="D211"/>
          <cell r="E211">
            <v>0</v>
          </cell>
          <cell r="F211"/>
          <cell r="G211"/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B212"/>
          <cell r="C212"/>
          <cell r="D212"/>
          <cell r="E212">
            <v>0</v>
          </cell>
          <cell r="F212"/>
          <cell r="G212"/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B213"/>
          <cell r="C213"/>
          <cell r="D213"/>
          <cell r="E213">
            <v>0</v>
          </cell>
          <cell r="F213"/>
          <cell r="G213"/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B214"/>
          <cell r="C214"/>
          <cell r="D214"/>
          <cell r="E214">
            <v>0</v>
          </cell>
          <cell r="F214"/>
          <cell r="G214"/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B215"/>
          <cell r="C215"/>
          <cell r="D215"/>
          <cell r="E215">
            <v>0</v>
          </cell>
          <cell r="F215"/>
          <cell r="G215"/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B216"/>
          <cell r="C216"/>
          <cell r="D216"/>
          <cell r="E216">
            <v>0</v>
          </cell>
          <cell r="F216"/>
          <cell r="G216"/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B217"/>
          <cell r="C217"/>
          <cell r="D217"/>
          <cell r="E217">
            <v>0</v>
          </cell>
          <cell r="F217"/>
          <cell r="G217"/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B218"/>
          <cell r="C218"/>
          <cell r="D218"/>
          <cell r="E218">
            <v>0</v>
          </cell>
          <cell r="F218"/>
          <cell r="G218"/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B219"/>
          <cell r="C219"/>
          <cell r="D219"/>
          <cell r="E219">
            <v>0</v>
          </cell>
          <cell r="F219"/>
          <cell r="G219"/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B220"/>
          <cell r="C220"/>
          <cell r="D220"/>
          <cell r="E220">
            <v>0</v>
          </cell>
          <cell r="F220"/>
          <cell r="G220"/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B221"/>
          <cell r="C221"/>
          <cell r="D221"/>
          <cell r="E221">
            <v>0</v>
          </cell>
          <cell r="F221"/>
          <cell r="G221"/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B222"/>
          <cell r="C222"/>
          <cell r="D222"/>
          <cell r="E222">
            <v>0</v>
          </cell>
          <cell r="F222"/>
          <cell r="G222"/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B223"/>
          <cell r="C223"/>
          <cell r="D223"/>
          <cell r="E223">
            <v>0</v>
          </cell>
          <cell r="F223"/>
          <cell r="G223"/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B224"/>
          <cell r="C224"/>
          <cell r="D224"/>
          <cell r="E224">
            <v>0</v>
          </cell>
          <cell r="F224"/>
          <cell r="G224"/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B225"/>
          <cell r="C225"/>
          <cell r="D225"/>
          <cell r="E225">
            <v>0</v>
          </cell>
          <cell r="F225"/>
          <cell r="G225"/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B226"/>
          <cell r="C226"/>
          <cell r="D226"/>
          <cell r="E226">
            <v>0</v>
          </cell>
          <cell r="F226"/>
          <cell r="G226"/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B227"/>
          <cell r="C227"/>
          <cell r="D227"/>
          <cell r="E227">
            <v>0</v>
          </cell>
          <cell r="F227"/>
          <cell r="G227"/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B228"/>
          <cell r="C228"/>
          <cell r="D228"/>
          <cell r="E228">
            <v>0</v>
          </cell>
          <cell r="F228"/>
          <cell r="G228"/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B229"/>
          <cell r="C229"/>
          <cell r="D229"/>
          <cell r="E229">
            <v>0</v>
          </cell>
          <cell r="F229"/>
          <cell r="G229"/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B230"/>
          <cell r="C230"/>
          <cell r="D230"/>
          <cell r="E230">
            <v>0</v>
          </cell>
          <cell r="F230"/>
          <cell r="G230"/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B231"/>
          <cell r="C231"/>
          <cell r="D231"/>
          <cell r="E231">
            <v>0</v>
          </cell>
          <cell r="F231"/>
          <cell r="G231"/>
          <cell r="H231">
            <v>0</v>
          </cell>
          <cell r="I231">
            <v>0</v>
          </cell>
          <cell r="J231">
            <v>0</v>
          </cell>
          <cell r="K231">
            <v>0</v>
          </cell>
        </row>
        <row r="232">
          <cell r="B232"/>
          <cell r="C232"/>
          <cell r="D232"/>
          <cell r="E232">
            <v>0</v>
          </cell>
          <cell r="F232"/>
          <cell r="G232"/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B233"/>
          <cell r="C233"/>
          <cell r="D233"/>
          <cell r="E233">
            <v>0</v>
          </cell>
          <cell r="F233"/>
          <cell r="G233"/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B234"/>
          <cell r="C234"/>
          <cell r="D234"/>
          <cell r="E234">
            <v>0</v>
          </cell>
          <cell r="F234"/>
          <cell r="G234"/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B235"/>
          <cell r="C235"/>
          <cell r="D235"/>
          <cell r="E235">
            <v>0</v>
          </cell>
          <cell r="F235"/>
          <cell r="G235"/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B236"/>
          <cell r="C236"/>
          <cell r="D236"/>
          <cell r="E236">
            <v>0</v>
          </cell>
          <cell r="F236"/>
          <cell r="G236"/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B237"/>
          <cell r="C237"/>
          <cell r="D237"/>
          <cell r="E237">
            <v>0</v>
          </cell>
          <cell r="F237"/>
          <cell r="G237"/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B238"/>
          <cell r="C238"/>
          <cell r="D238"/>
          <cell r="E238">
            <v>0</v>
          </cell>
          <cell r="F238"/>
          <cell r="G238"/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B239"/>
          <cell r="C239"/>
          <cell r="D239"/>
          <cell r="E239">
            <v>0</v>
          </cell>
          <cell r="F239"/>
          <cell r="G239"/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B240"/>
          <cell r="C240"/>
          <cell r="D240"/>
          <cell r="E240">
            <v>0</v>
          </cell>
          <cell r="F240"/>
          <cell r="G240"/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B241"/>
          <cell r="C241"/>
          <cell r="D241"/>
          <cell r="E241">
            <v>0</v>
          </cell>
          <cell r="F241"/>
          <cell r="G241"/>
          <cell r="H241">
            <v>0</v>
          </cell>
          <cell r="I241">
            <v>0</v>
          </cell>
          <cell r="J241">
            <v>0</v>
          </cell>
          <cell r="K241">
            <v>0</v>
          </cell>
        </row>
        <row r="242">
          <cell r="B242"/>
          <cell r="C242"/>
          <cell r="D242"/>
          <cell r="E242">
            <v>0</v>
          </cell>
          <cell r="F242"/>
          <cell r="G242"/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B243"/>
          <cell r="C243"/>
          <cell r="D243"/>
          <cell r="E243">
            <v>0</v>
          </cell>
          <cell r="F243"/>
          <cell r="G243"/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B244"/>
          <cell r="C244"/>
          <cell r="D244"/>
          <cell r="E244">
            <v>0</v>
          </cell>
          <cell r="F244"/>
          <cell r="G244"/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B245"/>
          <cell r="C245"/>
          <cell r="D245"/>
          <cell r="E245">
            <v>0</v>
          </cell>
          <cell r="F245"/>
          <cell r="G245"/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B246"/>
          <cell r="C246"/>
          <cell r="D246"/>
          <cell r="E246">
            <v>0</v>
          </cell>
          <cell r="F246"/>
          <cell r="G246"/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B247"/>
          <cell r="C247"/>
          <cell r="D247"/>
          <cell r="E247">
            <v>0</v>
          </cell>
          <cell r="F247"/>
          <cell r="G247"/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B248"/>
          <cell r="C248"/>
          <cell r="D248"/>
          <cell r="E248">
            <v>0</v>
          </cell>
          <cell r="F248"/>
          <cell r="G248"/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B249"/>
          <cell r="C249"/>
          <cell r="D249"/>
          <cell r="E249">
            <v>0</v>
          </cell>
          <cell r="F249"/>
          <cell r="G249"/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B250"/>
          <cell r="C250"/>
          <cell r="D250"/>
          <cell r="E250">
            <v>0</v>
          </cell>
          <cell r="F250"/>
          <cell r="G250"/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B251"/>
          <cell r="C251"/>
          <cell r="D251"/>
          <cell r="E251">
            <v>0</v>
          </cell>
          <cell r="F251"/>
          <cell r="G251"/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B252"/>
          <cell r="C252"/>
          <cell r="D252"/>
          <cell r="E252">
            <v>0</v>
          </cell>
          <cell r="F252"/>
          <cell r="G252"/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B253"/>
          <cell r="C253"/>
          <cell r="D253"/>
          <cell r="E253">
            <v>0</v>
          </cell>
          <cell r="F253"/>
          <cell r="G253"/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B254"/>
          <cell r="C254"/>
          <cell r="D254"/>
          <cell r="E254">
            <v>0</v>
          </cell>
          <cell r="F254"/>
          <cell r="G254"/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B255"/>
          <cell r="C255"/>
          <cell r="D255"/>
          <cell r="E255">
            <v>0</v>
          </cell>
          <cell r="F255"/>
          <cell r="G255"/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B256"/>
          <cell r="C256"/>
          <cell r="D256"/>
          <cell r="E256">
            <v>0</v>
          </cell>
          <cell r="F256"/>
          <cell r="G256"/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B257"/>
          <cell r="C257"/>
          <cell r="D257"/>
          <cell r="E257">
            <v>0</v>
          </cell>
          <cell r="F257"/>
          <cell r="G257"/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B258"/>
          <cell r="C258"/>
          <cell r="D258"/>
          <cell r="E258">
            <v>0</v>
          </cell>
          <cell r="F258"/>
          <cell r="G258"/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B259"/>
          <cell r="C259"/>
          <cell r="D259"/>
          <cell r="E259">
            <v>0</v>
          </cell>
          <cell r="F259"/>
          <cell r="G259"/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B260"/>
          <cell r="C260"/>
          <cell r="D260"/>
          <cell r="E260">
            <v>0</v>
          </cell>
          <cell r="F260"/>
          <cell r="G260"/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B261"/>
          <cell r="C261"/>
          <cell r="D261"/>
          <cell r="E261">
            <v>0</v>
          </cell>
          <cell r="F261"/>
          <cell r="G261"/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B262"/>
          <cell r="C262"/>
          <cell r="D262"/>
          <cell r="E262">
            <v>0</v>
          </cell>
          <cell r="F262"/>
          <cell r="G262"/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B263"/>
          <cell r="C263"/>
          <cell r="D263"/>
          <cell r="E263">
            <v>0</v>
          </cell>
          <cell r="F263"/>
          <cell r="G263"/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B264"/>
          <cell r="C264"/>
          <cell r="D264"/>
          <cell r="E264">
            <v>0</v>
          </cell>
          <cell r="F264"/>
          <cell r="G264"/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B265"/>
          <cell r="C265"/>
          <cell r="D265"/>
          <cell r="E265">
            <v>0</v>
          </cell>
          <cell r="F265"/>
          <cell r="G265"/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B266"/>
          <cell r="C266"/>
          <cell r="D266"/>
          <cell r="E266">
            <v>0</v>
          </cell>
          <cell r="F266"/>
          <cell r="G266"/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B267"/>
          <cell r="C267"/>
          <cell r="D267"/>
          <cell r="E267">
            <v>0</v>
          </cell>
          <cell r="F267"/>
          <cell r="G267"/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B268"/>
          <cell r="C268"/>
          <cell r="D268"/>
          <cell r="E268">
            <v>0</v>
          </cell>
          <cell r="F268"/>
          <cell r="G268"/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B269"/>
          <cell r="C269"/>
          <cell r="D269"/>
          <cell r="E269">
            <v>0</v>
          </cell>
          <cell r="F269"/>
          <cell r="G269"/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B270"/>
          <cell r="C270"/>
          <cell r="D270"/>
          <cell r="E270">
            <v>0</v>
          </cell>
          <cell r="F270"/>
          <cell r="G270"/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B271"/>
          <cell r="C271"/>
          <cell r="D271"/>
          <cell r="E271">
            <v>0</v>
          </cell>
          <cell r="F271"/>
          <cell r="G271"/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B272"/>
          <cell r="C272"/>
          <cell r="D272"/>
          <cell r="E272">
            <v>0</v>
          </cell>
          <cell r="F272"/>
          <cell r="G272"/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B273"/>
          <cell r="C273"/>
          <cell r="D273"/>
          <cell r="E273">
            <v>0</v>
          </cell>
          <cell r="F273"/>
          <cell r="G273"/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B274"/>
          <cell r="C274"/>
          <cell r="D274"/>
          <cell r="E274">
            <v>0</v>
          </cell>
          <cell r="F274"/>
          <cell r="G274"/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B275"/>
          <cell r="C275"/>
          <cell r="D275"/>
          <cell r="E275">
            <v>0</v>
          </cell>
          <cell r="F275"/>
          <cell r="G275"/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B276"/>
          <cell r="C276"/>
          <cell r="D276"/>
          <cell r="E276">
            <v>0</v>
          </cell>
          <cell r="F276"/>
          <cell r="G276"/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B277"/>
          <cell r="C277"/>
          <cell r="D277"/>
          <cell r="E277">
            <v>0</v>
          </cell>
          <cell r="F277"/>
          <cell r="G277"/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B278"/>
          <cell r="C278"/>
          <cell r="D278"/>
          <cell r="E278">
            <v>0</v>
          </cell>
          <cell r="F278"/>
          <cell r="G278"/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B279"/>
          <cell r="C279"/>
          <cell r="D279"/>
          <cell r="E279">
            <v>0</v>
          </cell>
          <cell r="F279"/>
          <cell r="G279"/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B280"/>
          <cell r="C280"/>
          <cell r="D280"/>
          <cell r="E280">
            <v>0</v>
          </cell>
          <cell r="F280"/>
          <cell r="G280"/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B281"/>
          <cell r="C281"/>
          <cell r="D281"/>
          <cell r="E281">
            <v>0</v>
          </cell>
          <cell r="F281"/>
          <cell r="G281"/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B282"/>
          <cell r="C282"/>
          <cell r="D282"/>
          <cell r="E282">
            <v>0</v>
          </cell>
          <cell r="F282"/>
          <cell r="G282"/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B283"/>
          <cell r="C283"/>
          <cell r="D283"/>
          <cell r="E283">
            <v>0</v>
          </cell>
          <cell r="F283"/>
          <cell r="G283"/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B284"/>
          <cell r="C284"/>
          <cell r="D284"/>
          <cell r="E284">
            <v>0</v>
          </cell>
          <cell r="F284"/>
          <cell r="G284"/>
          <cell r="H284">
            <v>0</v>
          </cell>
          <cell r="I284">
            <v>0</v>
          </cell>
          <cell r="J284">
            <v>0</v>
          </cell>
          <cell r="K284">
            <v>0</v>
          </cell>
        </row>
        <row r="285">
          <cell r="B285"/>
          <cell r="C285"/>
          <cell r="D285"/>
          <cell r="E285">
            <v>0</v>
          </cell>
          <cell r="F285"/>
          <cell r="G285"/>
          <cell r="H285">
            <v>0</v>
          </cell>
          <cell r="I285">
            <v>0</v>
          </cell>
          <cell r="J285">
            <v>0</v>
          </cell>
          <cell r="K285">
            <v>0</v>
          </cell>
        </row>
        <row r="286">
          <cell r="B286"/>
          <cell r="C286"/>
          <cell r="D286"/>
          <cell r="E286">
            <v>0</v>
          </cell>
          <cell r="F286"/>
          <cell r="G286"/>
          <cell r="H286">
            <v>0</v>
          </cell>
          <cell r="I286">
            <v>0</v>
          </cell>
          <cell r="J286">
            <v>0</v>
          </cell>
          <cell r="K286">
            <v>0</v>
          </cell>
        </row>
        <row r="287">
          <cell r="B287"/>
          <cell r="C287"/>
          <cell r="D287"/>
          <cell r="E287">
            <v>0</v>
          </cell>
          <cell r="F287"/>
          <cell r="G287"/>
          <cell r="H287">
            <v>0</v>
          </cell>
          <cell r="I287">
            <v>0</v>
          </cell>
          <cell r="J287">
            <v>0</v>
          </cell>
          <cell r="K287">
            <v>0</v>
          </cell>
        </row>
        <row r="288">
          <cell r="B288"/>
          <cell r="C288"/>
          <cell r="D288"/>
          <cell r="E288">
            <v>0</v>
          </cell>
          <cell r="F288"/>
          <cell r="G288"/>
          <cell r="H288">
            <v>0</v>
          </cell>
          <cell r="I288">
            <v>0</v>
          </cell>
          <cell r="J288">
            <v>0</v>
          </cell>
          <cell r="K288">
            <v>0</v>
          </cell>
        </row>
        <row r="289">
          <cell r="B289"/>
          <cell r="C289"/>
          <cell r="D289"/>
          <cell r="E289">
            <v>0</v>
          </cell>
          <cell r="F289"/>
          <cell r="G289"/>
          <cell r="H289">
            <v>0</v>
          </cell>
          <cell r="I289">
            <v>0</v>
          </cell>
          <cell r="J289">
            <v>0</v>
          </cell>
          <cell r="K289">
            <v>0</v>
          </cell>
        </row>
        <row r="290">
          <cell r="B290"/>
          <cell r="C290"/>
          <cell r="D290"/>
          <cell r="E290">
            <v>0</v>
          </cell>
          <cell r="F290"/>
          <cell r="G290"/>
          <cell r="H290">
            <v>0</v>
          </cell>
          <cell r="I290">
            <v>0</v>
          </cell>
          <cell r="J290">
            <v>0</v>
          </cell>
          <cell r="K290">
            <v>0</v>
          </cell>
        </row>
        <row r="291">
          <cell r="B291"/>
          <cell r="C291"/>
          <cell r="D291"/>
          <cell r="E291">
            <v>0</v>
          </cell>
          <cell r="F291"/>
          <cell r="G291"/>
          <cell r="H291">
            <v>0</v>
          </cell>
          <cell r="I291">
            <v>0</v>
          </cell>
          <cell r="J291">
            <v>0</v>
          </cell>
          <cell r="K291">
            <v>0</v>
          </cell>
        </row>
        <row r="292">
          <cell r="B292"/>
          <cell r="C292"/>
          <cell r="D292"/>
          <cell r="E292">
            <v>0</v>
          </cell>
          <cell r="F292"/>
          <cell r="G292"/>
          <cell r="H292">
            <v>0</v>
          </cell>
          <cell r="I292">
            <v>0</v>
          </cell>
          <cell r="J292">
            <v>0</v>
          </cell>
          <cell r="K292">
            <v>0</v>
          </cell>
        </row>
        <row r="293">
          <cell r="B293"/>
          <cell r="C293"/>
          <cell r="D293"/>
          <cell r="E293">
            <v>0</v>
          </cell>
          <cell r="F293"/>
          <cell r="G293"/>
          <cell r="H293">
            <v>0</v>
          </cell>
          <cell r="I293">
            <v>0</v>
          </cell>
          <cell r="J293">
            <v>0</v>
          </cell>
          <cell r="K293">
            <v>0</v>
          </cell>
        </row>
        <row r="294">
          <cell r="B294"/>
          <cell r="C294"/>
          <cell r="D294"/>
          <cell r="E294">
            <v>0</v>
          </cell>
          <cell r="F294"/>
          <cell r="G294"/>
          <cell r="H294">
            <v>0</v>
          </cell>
          <cell r="I294">
            <v>0</v>
          </cell>
          <cell r="J294">
            <v>0</v>
          </cell>
          <cell r="K294">
            <v>0</v>
          </cell>
        </row>
        <row r="295">
          <cell r="B295"/>
          <cell r="C295"/>
          <cell r="D295"/>
          <cell r="E295">
            <v>0</v>
          </cell>
          <cell r="F295"/>
          <cell r="G295"/>
          <cell r="H295">
            <v>0</v>
          </cell>
          <cell r="I295">
            <v>0</v>
          </cell>
          <cell r="J295">
            <v>0</v>
          </cell>
          <cell r="K295">
            <v>0</v>
          </cell>
        </row>
        <row r="296">
          <cell r="B296"/>
          <cell r="C296"/>
          <cell r="D296"/>
          <cell r="E296">
            <v>0</v>
          </cell>
          <cell r="F296"/>
          <cell r="G296"/>
          <cell r="H296">
            <v>0</v>
          </cell>
          <cell r="I296">
            <v>0</v>
          </cell>
          <cell r="J296">
            <v>0</v>
          </cell>
          <cell r="K296">
            <v>0</v>
          </cell>
        </row>
        <row r="297">
          <cell r="B297"/>
          <cell r="C297"/>
          <cell r="D297"/>
          <cell r="E297">
            <v>0</v>
          </cell>
          <cell r="F297"/>
          <cell r="G297"/>
          <cell r="H297">
            <v>0</v>
          </cell>
          <cell r="I297">
            <v>0</v>
          </cell>
          <cell r="J297">
            <v>0</v>
          </cell>
          <cell r="K297">
            <v>0</v>
          </cell>
        </row>
        <row r="298">
          <cell r="B298"/>
          <cell r="C298"/>
          <cell r="D298"/>
          <cell r="E298">
            <v>0</v>
          </cell>
          <cell r="F298"/>
          <cell r="G298"/>
          <cell r="H298">
            <v>0</v>
          </cell>
          <cell r="I298">
            <v>0</v>
          </cell>
          <cell r="J298">
            <v>0</v>
          </cell>
          <cell r="K298">
            <v>0</v>
          </cell>
        </row>
        <row r="299">
          <cell r="B299"/>
          <cell r="C299"/>
          <cell r="D299"/>
          <cell r="E299">
            <v>0</v>
          </cell>
          <cell r="F299"/>
          <cell r="G299"/>
          <cell r="H299">
            <v>0</v>
          </cell>
          <cell r="I299">
            <v>0</v>
          </cell>
          <cell r="J299">
            <v>0</v>
          </cell>
          <cell r="K299">
            <v>0</v>
          </cell>
        </row>
        <row r="300">
          <cell r="B300"/>
          <cell r="C300"/>
          <cell r="D300"/>
          <cell r="E300">
            <v>0</v>
          </cell>
          <cell r="F300"/>
          <cell r="G300"/>
          <cell r="H300">
            <v>0</v>
          </cell>
          <cell r="I300">
            <v>0</v>
          </cell>
          <cell r="J300">
            <v>0</v>
          </cell>
          <cell r="K300">
            <v>0</v>
          </cell>
        </row>
        <row r="301">
          <cell r="B301"/>
          <cell r="C301"/>
          <cell r="D301"/>
          <cell r="E301">
            <v>0</v>
          </cell>
          <cell r="F301"/>
          <cell r="G301"/>
          <cell r="H301">
            <v>0</v>
          </cell>
          <cell r="I301">
            <v>0</v>
          </cell>
          <cell r="J301">
            <v>0</v>
          </cell>
          <cell r="K301">
            <v>0</v>
          </cell>
        </row>
        <row r="302">
          <cell r="B302"/>
          <cell r="C302"/>
          <cell r="D302"/>
          <cell r="E302">
            <v>0</v>
          </cell>
          <cell r="F302"/>
          <cell r="G302"/>
          <cell r="H302">
            <v>0</v>
          </cell>
          <cell r="I302">
            <v>0</v>
          </cell>
          <cell r="J302">
            <v>0</v>
          </cell>
          <cell r="K302">
            <v>0</v>
          </cell>
        </row>
        <row r="303">
          <cell r="B303"/>
          <cell r="C303"/>
          <cell r="D303"/>
          <cell r="E303">
            <v>0</v>
          </cell>
          <cell r="F303"/>
          <cell r="G303"/>
          <cell r="H303">
            <v>0</v>
          </cell>
          <cell r="I303">
            <v>0</v>
          </cell>
          <cell r="J303">
            <v>0</v>
          </cell>
          <cell r="K303">
            <v>0</v>
          </cell>
        </row>
        <row r="304">
          <cell r="B304"/>
          <cell r="C304"/>
          <cell r="D304"/>
          <cell r="E304">
            <v>0</v>
          </cell>
          <cell r="F304"/>
          <cell r="G304"/>
          <cell r="H304">
            <v>0</v>
          </cell>
          <cell r="I304">
            <v>0</v>
          </cell>
          <cell r="J304">
            <v>0</v>
          </cell>
          <cell r="K304">
            <v>0</v>
          </cell>
        </row>
        <row r="305">
          <cell r="B305"/>
          <cell r="C305"/>
          <cell r="D305"/>
          <cell r="E305">
            <v>0</v>
          </cell>
          <cell r="F305"/>
          <cell r="G305"/>
          <cell r="H305">
            <v>0</v>
          </cell>
          <cell r="I305">
            <v>0</v>
          </cell>
          <cell r="J305">
            <v>0</v>
          </cell>
          <cell r="K305">
            <v>0</v>
          </cell>
        </row>
        <row r="306">
          <cell r="B306"/>
          <cell r="C306"/>
          <cell r="D306"/>
          <cell r="E306">
            <v>0</v>
          </cell>
          <cell r="F306"/>
          <cell r="G306"/>
          <cell r="H306">
            <v>0</v>
          </cell>
          <cell r="I306">
            <v>0</v>
          </cell>
          <cell r="J306">
            <v>0</v>
          </cell>
          <cell r="K306">
            <v>0</v>
          </cell>
        </row>
        <row r="307">
          <cell r="B307"/>
          <cell r="C307"/>
          <cell r="D307"/>
          <cell r="E307">
            <v>0</v>
          </cell>
          <cell r="F307"/>
          <cell r="G307"/>
          <cell r="H307">
            <v>0</v>
          </cell>
          <cell r="I307">
            <v>0</v>
          </cell>
          <cell r="J307">
            <v>0</v>
          </cell>
          <cell r="K307">
            <v>0</v>
          </cell>
        </row>
        <row r="308">
          <cell r="B308"/>
          <cell r="C308"/>
          <cell r="D308"/>
          <cell r="E308">
            <v>0</v>
          </cell>
          <cell r="F308"/>
          <cell r="G308"/>
          <cell r="H308">
            <v>0</v>
          </cell>
          <cell r="I308">
            <v>0</v>
          </cell>
          <cell r="J308">
            <v>0</v>
          </cell>
          <cell r="K308">
            <v>0</v>
          </cell>
        </row>
        <row r="309">
          <cell r="B309"/>
          <cell r="C309"/>
          <cell r="D309"/>
          <cell r="E309">
            <v>0</v>
          </cell>
          <cell r="F309"/>
          <cell r="G309"/>
          <cell r="H309">
            <v>0</v>
          </cell>
          <cell r="I309">
            <v>0</v>
          </cell>
          <cell r="J309">
            <v>0</v>
          </cell>
          <cell r="K309">
            <v>0</v>
          </cell>
        </row>
        <row r="310">
          <cell r="B310"/>
          <cell r="C310"/>
          <cell r="D310"/>
          <cell r="E310">
            <v>0</v>
          </cell>
          <cell r="F310"/>
          <cell r="G310"/>
          <cell r="H310">
            <v>0</v>
          </cell>
          <cell r="I310">
            <v>0</v>
          </cell>
          <cell r="J310">
            <v>0</v>
          </cell>
          <cell r="K310">
            <v>0</v>
          </cell>
        </row>
        <row r="311">
          <cell r="B311"/>
          <cell r="C311"/>
          <cell r="D311"/>
          <cell r="E311">
            <v>0</v>
          </cell>
          <cell r="F311"/>
          <cell r="G311"/>
          <cell r="H311">
            <v>0</v>
          </cell>
          <cell r="I311">
            <v>0</v>
          </cell>
          <cell r="J311">
            <v>0</v>
          </cell>
          <cell r="K311">
            <v>0</v>
          </cell>
        </row>
        <row r="312">
          <cell r="B312"/>
          <cell r="C312"/>
          <cell r="D312"/>
          <cell r="E312">
            <v>0</v>
          </cell>
          <cell r="F312"/>
          <cell r="G312"/>
          <cell r="H312">
            <v>0</v>
          </cell>
          <cell r="I312">
            <v>0</v>
          </cell>
          <cell r="J312">
            <v>0</v>
          </cell>
          <cell r="K312">
            <v>0</v>
          </cell>
        </row>
        <row r="313">
          <cell r="B313"/>
          <cell r="C313"/>
          <cell r="D313"/>
          <cell r="E313">
            <v>0</v>
          </cell>
          <cell r="F313"/>
          <cell r="G313"/>
          <cell r="H313">
            <v>0</v>
          </cell>
          <cell r="I313">
            <v>0</v>
          </cell>
          <cell r="J313">
            <v>0</v>
          </cell>
          <cell r="K313">
            <v>0</v>
          </cell>
        </row>
        <row r="314">
          <cell r="B314"/>
          <cell r="C314"/>
          <cell r="D314"/>
          <cell r="E314">
            <v>0</v>
          </cell>
          <cell r="F314"/>
          <cell r="G314"/>
          <cell r="H314">
            <v>0</v>
          </cell>
          <cell r="I314">
            <v>0</v>
          </cell>
          <cell r="J314">
            <v>0</v>
          </cell>
          <cell r="K314">
            <v>0</v>
          </cell>
        </row>
        <row r="315">
          <cell r="B315"/>
          <cell r="C315"/>
          <cell r="D315"/>
          <cell r="E315">
            <v>0</v>
          </cell>
          <cell r="F315"/>
          <cell r="G315"/>
          <cell r="H315">
            <v>0</v>
          </cell>
          <cell r="I315">
            <v>0</v>
          </cell>
          <cell r="J315">
            <v>0</v>
          </cell>
          <cell r="K315">
            <v>0</v>
          </cell>
        </row>
        <row r="316">
          <cell r="B316"/>
          <cell r="C316"/>
          <cell r="D316"/>
          <cell r="E316">
            <v>0</v>
          </cell>
          <cell r="F316"/>
          <cell r="G316"/>
          <cell r="H316">
            <v>0</v>
          </cell>
          <cell r="I316">
            <v>0</v>
          </cell>
          <cell r="J316">
            <v>0</v>
          </cell>
          <cell r="K316">
            <v>0</v>
          </cell>
        </row>
        <row r="317">
          <cell r="B317"/>
          <cell r="C317"/>
          <cell r="D317"/>
          <cell r="E317">
            <v>0</v>
          </cell>
          <cell r="F317"/>
          <cell r="G317"/>
          <cell r="H317">
            <v>0</v>
          </cell>
          <cell r="I317">
            <v>0</v>
          </cell>
          <cell r="J317">
            <v>0</v>
          </cell>
          <cell r="K317">
            <v>0</v>
          </cell>
        </row>
        <row r="318">
          <cell r="B318"/>
          <cell r="C318"/>
          <cell r="D318"/>
          <cell r="E318">
            <v>0</v>
          </cell>
          <cell r="F318"/>
          <cell r="G318"/>
          <cell r="H318">
            <v>0</v>
          </cell>
          <cell r="I318">
            <v>0</v>
          </cell>
          <cell r="J318">
            <v>0</v>
          </cell>
          <cell r="K318">
            <v>0</v>
          </cell>
        </row>
        <row r="319">
          <cell r="B319"/>
          <cell r="C319"/>
          <cell r="D319"/>
          <cell r="E319">
            <v>0</v>
          </cell>
          <cell r="F319"/>
          <cell r="G319"/>
          <cell r="H319">
            <v>0</v>
          </cell>
          <cell r="I319">
            <v>0</v>
          </cell>
          <cell r="J319">
            <v>0</v>
          </cell>
          <cell r="K319">
            <v>0</v>
          </cell>
        </row>
        <row r="320">
          <cell r="B320"/>
          <cell r="C320"/>
          <cell r="D320"/>
          <cell r="E320">
            <v>0</v>
          </cell>
          <cell r="F320"/>
          <cell r="G320"/>
          <cell r="H320">
            <v>0</v>
          </cell>
          <cell r="I320">
            <v>0</v>
          </cell>
          <cell r="J320">
            <v>0</v>
          </cell>
          <cell r="K320">
            <v>0</v>
          </cell>
        </row>
        <row r="321">
          <cell r="B321"/>
          <cell r="C321"/>
          <cell r="D321"/>
          <cell r="E321">
            <v>0</v>
          </cell>
          <cell r="F321"/>
          <cell r="G321"/>
          <cell r="H321">
            <v>0</v>
          </cell>
          <cell r="I321">
            <v>0</v>
          </cell>
          <cell r="J321">
            <v>0</v>
          </cell>
          <cell r="K321">
            <v>0</v>
          </cell>
        </row>
        <row r="322">
          <cell r="B322"/>
          <cell r="C322"/>
          <cell r="D322"/>
          <cell r="E322">
            <v>0</v>
          </cell>
          <cell r="F322"/>
          <cell r="G322"/>
          <cell r="H322">
            <v>0</v>
          </cell>
          <cell r="I322">
            <v>0</v>
          </cell>
          <cell r="J322">
            <v>0</v>
          </cell>
          <cell r="K322">
            <v>0</v>
          </cell>
        </row>
        <row r="323">
          <cell r="B323"/>
          <cell r="C323"/>
          <cell r="D323"/>
          <cell r="E323">
            <v>0</v>
          </cell>
          <cell r="F323"/>
          <cell r="G323"/>
          <cell r="H323">
            <v>0</v>
          </cell>
          <cell r="I323">
            <v>0</v>
          </cell>
          <cell r="J323">
            <v>0</v>
          </cell>
          <cell r="K323">
            <v>0</v>
          </cell>
        </row>
        <row r="324">
          <cell r="B324"/>
          <cell r="C324"/>
          <cell r="D324"/>
          <cell r="E324">
            <v>0</v>
          </cell>
          <cell r="F324"/>
          <cell r="G324"/>
          <cell r="H324">
            <v>0</v>
          </cell>
          <cell r="I324">
            <v>0</v>
          </cell>
          <cell r="J324">
            <v>0</v>
          </cell>
          <cell r="K324">
            <v>0</v>
          </cell>
        </row>
        <row r="325">
          <cell r="B325"/>
          <cell r="C325"/>
          <cell r="D325"/>
          <cell r="E325">
            <v>0</v>
          </cell>
          <cell r="F325"/>
          <cell r="G325"/>
          <cell r="H325">
            <v>0</v>
          </cell>
          <cell r="I325">
            <v>0</v>
          </cell>
          <cell r="J325">
            <v>0</v>
          </cell>
          <cell r="K325">
            <v>0</v>
          </cell>
        </row>
        <row r="326">
          <cell r="B326"/>
          <cell r="C326"/>
          <cell r="D326"/>
          <cell r="E326">
            <v>0</v>
          </cell>
          <cell r="F326"/>
          <cell r="G326"/>
          <cell r="H326">
            <v>0</v>
          </cell>
          <cell r="I326">
            <v>0</v>
          </cell>
          <cell r="J326">
            <v>0</v>
          </cell>
          <cell r="K326">
            <v>0</v>
          </cell>
        </row>
        <row r="327">
          <cell r="B327"/>
          <cell r="C327"/>
          <cell r="D327"/>
          <cell r="E327">
            <v>0</v>
          </cell>
          <cell r="F327"/>
          <cell r="G327"/>
          <cell r="H327">
            <v>0</v>
          </cell>
          <cell r="I327">
            <v>0</v>
          </cell>
          <cell r="J327">
            <v>0</v>
          </cell>
          <cell r="K327">
            <v>0</v>
          </cell>
        </row>
        <row r="328">
          <cell r="B328"/>
          <cell r="C328"/>
          <cell r="D328"/>
          <cell r="E328">
            <v>0</v>
          </cell>
          <cell r="F328"/>
          <cell r="G328"/>
          <cell r="H328">
            <v>0</v>
          </cell>
          <cell r="I328">
            <v>0</v>
          </cell>
          <cell r="J328">
            <v>0</v>
          </cell>
          <cell r="K328">
            <v>0</v>
          </cell>
        </row>
        <row r="329">
          <cell r="B329"/>
          <cell r="C329"/>
          <cell r="D329"/>
          <cell r="E329">
            <v>0</v>
          </cell>
          <cell r="F329"/>
          <cell r="G329"/>
          <cell r="H329">
            <v>0</v>
          </cell>
          <cell r="I329">
            <v>0</v>
          </cell>
          <cell r="J329">
            <v>0</v>
          </cell>
          <cell r="K329">
            <v>0</v>
          </cell>
        </row>
        <row r="330">
          <cell r="B330"/>
          <cell r="C330"/>
          <cell r="D330"/>
          <cell r="E330">
            <v>0</v>
          </cell>
          <cell r="F330"/>
          <cell r="G330"/>
          <cell r="H330">
            <v>0</v>
          </cell>
          <cell r="I330">
            <v>0</v>
          </cell>
          <cell r="J330">
            <v>0</v>
          </cell>
          <cell r="K330">
            <v>0</v>
          </cell>
        </row>
        <row r="331">
          <cell r="B331"/>
          <cell r="C331"/>
          <cell r="D331"/>
          <cell r="E331">
            <v>0</v>
          </cell>
          <cell r="F331"/>
          <cell r="G331"/>
          <cell r="H331">
            <v>0</v>
          </cell>
          <cell r="I331">
            <v>0</v>
          </cell>
          <cell r="J331">
            <v>0</v>
          </cell>
          <cell r="K331">
            <v>0</v>
          </cell>
        </row>
        <row r="332">
          <cell r="B332"/>
          <cell r="C332"/>
          <cell r="D332"/>
          <cell r="E332">
            <v>0</v>
          </cell>
          <cell r="F332"/>
          <cell r="G332"/>
          <cell r="H332">
            <v>0</v>
          </cell>
          <cell r="I332">
            <v>0</v>
          </cell>
          <cell r="J332">
            <v>0</v>
          </cell>
          <cell r="K332">
            <v>0</v>
          </cell>
        </row>
        <row r="333">
          <cell r="B333"/>
          <cell r="C333"/>
          <cell r="D333"/>
          <cell r="E333">
            <v>0</v>
          </cell>
          <cell r="F333"/>
          <cell r="G333"/>
          <cell r="H333">
            <v>0</v>
          </cell>
          <cell r="I333">
            <v>0</v>
          </cell>
          <cell r="J333">
            <v>0</v>
          </cell>
          <cell r="K333">
            <v>0</v>
          </cell>
        </row>
        <row r="334">
          <cell r="B334"/>
          <cell r="C334"/>
          <cell r="D334"/>
          <cell r="E334">
            <v>0</v>
          </cell>
          <cell r="F334"/>
          <cell r="G334"/>
          <cell r="H334">
            <v>0</v>
          </cell>
          <cell r="I334">
            <v>0</v>
          </cell>
          <cell r="J334">
            <v>0</v>
          </cell>
          <cell r="K334">
            <v>0</v>
          </cell>
        </row>
        <row r="335">
          <cell r="B335"/>
          <cell r="C335"/>
          <cell r="D335"/>
          <cell r="E335">
            <v>0</v>
          </cell>
          <cell r="F335"/>
          <cell r="G335"/>
          <cell r="H335">
            <v>0</v>
          </cell>
          <cell r="I335">
            <v>0</v>
          </cell>
          <cell r="J335">
            <v>0</v>
          </cell>
          <cell r="K335">
            <v>0</v>
          </cell>
        </row>
        <row r="336">
          <cell r="B336"/>
          <cell r="C336"/>
          <cell r="D336"/>
          <cell r="E336">
            <v>0</v>
          </cell>
          <cell r="F336"/>
          <cell r="G336"/>
          <cell r="H336">
            <v>0</v>
          </cell>
          <cell r="I336">
            <v>0</v>
          </cell>
          <cell r="J336">
            <v>0</v>
          </cell>
          <cell r="K336">
            <v>0</v>
          </cell>
        </row>
        <row r="337">
          <cell r="B337"/>
          <cell r="C337"/>
          <cell r="D337"/>
          <cell r="E337">
            <v>0</v>
          </cell>
          <cell r="F337"/>
          <cell r="G337"/>
          <cell r="H337">
            <v>0</v>
          </cell>
          <cell r="I337">
            <v>0</v>
          </cell>
          <cell r="J337">
            <v>0</v>
          </cell>
          <cell r="K337">
            <v>0</v>
          </cell>
        </row>
        <row r="338">
          <cell r="B338"/>
          <cell r="C338"/>
          <cell r="D338"/>
          <cell r="E338">
            <v>0</v>
          </cell>
          <cell r="F338"/>
          <cell r="G338"/>
          <cell r="H338">
            <v>0</v>
          </cell>
          <cell r="I338">
            <v>0</v>
          </cell>
          <cell r="J338">
            <v>0</v>
          </cell>
          <cell r="K338">
            <v>0</v>
          </cell>
        </row>
        <row r="339">
          <cell r="B339"/>
          <cell r="C339"/>
          <cell r="D339"/>
          <cell r="E339">
            <v>0</v>
          </cell>
          <cell r="F339"/>
          <cell r="G339"/>
          <cell r="H339">
            <v>0</v>
          </cell>
          <cell r="I339">
            <v>0</v>
          </cell>
          <cell r="J339">
            <v>0</v>
          </cell>
          <cell r="K339">
            <v>0</v>
          </cell>
        </row>
        <row r="340">
          <cell r="B340"/>
          <cell r="C340"/>
          <cell r="D340"/>
          <cell r="E340">
            <v>0</v>
          </cell>
          <cell r="F340"/>
          <cell r="G340"/>
          <cell r="H340">
            <v>0</v>
          </cell>
          <cell r="I340">
            <v>0</v>
          </cell>
          <cell r="J340">
            <v>0</v>
          </cell>
          <cell r="K340">
            <v>0</v>
          </cell>
        </row>
        <row r="341">
          <cell r="B341"/>
          <cell r="C341"/>
          <cell r="D341"/>
          <cell r="E341">
            <v>0</v>
          </cell>
          <cell r="F341"/>
          <cell r="G341"/>
          <cell r="H341">
            <v>0</v>
          </cell>
          <cell r="I341">
            <v>0</v>
          </cell>
          <cell r="J341">
            <v>0</v>
          </cell>
          <cell r="K341">
            <v>0</v>
          </cell>
        </row>
        <row r="342">
          <cell r="B342"/>
          <cell r="C342"/>
          <cell r="D342"/>
          <cell r="E342">
            <v>0</v>
          </cell>
          <cell r="F342"/>
          <cell r="G342"/>
          <cell r="H342">
            <v>0</v>
          </cell>
          <cell r="I342">
            <v>0</v>
          </cell>
          <cell r="J342">
            <v>0</v>
          </cell>
          <cell r="K342">
            <v>0</v>
          </cell>
        </row>
        <row r="343">
          <cell r="B343"/>
          <cell r="C343"/>
          <cell r="D343"/>
          <cell r="E343">
            <v>0</v>
          </cell>
          <cell r="F343"/>
          <cell r="G343"/>
          <cell r="H343">
            <v>0</v>
          </cell>
          <cell r="I343">
            <v>0</v>
          </cell>
          <cell r="J343">
            <v>0</v>
          </cell>
          <cell r="K343">
            <v>0</v>
          </cell>
        </row>
        <row r="344">
          <cell r="B344"/>
          <cell r="C344"/>
          <cell r="D344"/>
          <cell r="E344">
            <v>0</v>
          </cell>
          <cell r="F344"/>
          <cell r="G344"/>
          <cell r="H344">
            <v>0</v>
          </cell>
          <cell r="I344">
            <v>0</v>
          </cell>
          <cell r="J344">
            <v>0</v>
          </cell>
          <cell r="K344">
            <v>0</v>
          </cell>
        </row>
        <row r="345">
          <cell r="B345"/>
          <cell r="C345"/>
          <cell r="D345"/>
          <cell r="E345">
            <v>0</v>
          </cell>
          <cell r="F345"/>
          <cell r="G345"/>
          <cell r="H345">
            <v>0</v>
          </cell>
          <cell r="I345">
            <v>0</v>
          </cell>
          <cell r="J345">
            <v>0</v>
          </cell>
          <cell r="K345">
            <v>0</v>
          </cell>
        </row>
        <row r="346">
          <cell r="B346"/>
          <cell r="C346"/>
          <cell r="D346"/>
          <cell r="E346">
            <v>0</v>
          </cell>
          <cell r="F346"/>
          <cell r="G346"/>
          <cell r="H346">
            <v>0</v>
          </cell>
          <cell r="I346">
            <v>0</v>
          </cell>
          <cell r="J346">
            <v>0</v>
          </cell>
          <cell r="K346">
            <v>0</v>
          </cell>
        </row>
        <row r="347">
          <cell r="B347"/>
          <cell r="C347"/>
          <cell r="D347"/>
          <cell r="E347">
            <v>0</v>
          </cell>
          <cell r="F347"/>
          <cell r="G347"/>
          <cell r="H347">
            <v>0</v>
          </cell>
          <cell r="I347">
            <v>0</v>
          </cell>
          <cell r="J347">
            <v>0</v>
          </cell>
          <cell r="K347">
            <v>0</v>
          </cell>
        </row>
        <row r="348">
          <cell r="B348"/>
          <cell r="C348"/>
          <cell r="D348"/>
          <cell r="E348">
            <v>0</v>
          </cell>
          <cell r="F348"/>
          <cell r="G348"/>
          <cell r="H348">
            <v>0</v>
          </cell>
          <cell r="I348">
            <v>0</v>
          </cell>
          <cell r="J348">
            <v>0</v>
          </cell>
          <cell r="K348">
            <v>0</v>
          </cell>
        </row>
        <row r="349">
          <cell r="B349"/>
          <cell r="C349"/>
          <cell r="D349"/>
          <cell r="E349">
            <v>0</v>
          </cell>
          <cell r="F349"/>
          <cell r="G349"/>
          <cell r="H349">
            <v>0</v>
          </cell>
          <cell r="I349">
            <v>0</v>
          </cell>
          <cell r="J349">
            <v>0</v>
          </cell>
          <cell r="K349">
            <v>0</v>
          </cell>
        </row>
        <row r="350">
          <cell r="B350"/>
          <cell r="C350"/>
          <cell r="D350"/>
          <cell r="E350">
            <v>0</v>
          </cell>
          <cell r="F350"/>
          <cell r="G350"/>
          <cell r="H350">
            <v>0</v>
          </cell>
          <cell r="I350">
            <v>0</v>
          </cell>
          <cell r="J350">
            <v>0</v>
          </cell>
          <cell r="K350">
            <v>0</v>
          </cell>
        </row>
        <row r="351">
          <cell r="B351"/>
          <cell r="C351"/>
          <cell r="D351"/>
          <cell r="E351">
            <v>0</v>
          </cell>
          <cell r="F351"/>
          <cell r="G351"/>
          <cell r="H351">
            <v>0</v>
          </cell>
          <cell r="I351">
            <v>0</v>
          </cell>
          <cell r="J351">
            <v>0</v>
          </cell>
          <cell r="K351">
            <v>0</v>
          </cell>
        </row>
        <row r="352">
          <cell r="B352"/>
          <cell r="C352"/>
          <cell r="D352"/>
          <cell r="E352">
            <v>0</v>
          </cell>
          <cell r="F352"/>
          <cell r="G352"/>
          <cell r="H352">
            <v>0</v>
          </cell>
          <cell r="I352">
            <v>0</v>
          </cell>
          <cell r="J352">
            <v>0</v>
          </cell>
          <cell r="K352">
            <v>0</v>
          </cell>
        </row>
        <row r="353">
          <cell r="B353"/>
          <cell r="C353"/>
          <cell r="D353"/>
          <cell r="E353">
            <v>0</v>
          </cell>
          <cell r="F353"/>
          <cell r="G353"/>
          <cell r="H353">
            <v>0</v>
          </cell>
          <cell r="I353">
            <v>0</v>
          </cell>
          <cell r="J353">
            <v>0</v>
          </cell>
          <cell r="K353">
            <v>0</v>
          </cell>
        </row>
        <row r="354">
          <cell r="B354"/>
          <cell r="C354"/>
          <cell r="D354"/>
          <cell r="E354">
            <v>0</v>
          </cell>
          <cell r="F354"/>
          <cell r="G354"/>
          <cell r="H354">
            <v>0</v>
          </cell>
          <cell r="I354">
            <v>0</v>
          </cell>
          <cell r="J354">
            <v>0</v>
          </cell>
          <cell r="K354">
            <v>0</v>
          </cell>
        </row>
        <row r="355">
          <cell r="B355"/>
          <cell r="C355"/>
          <cell r="D355"/>
          <cell r="E355">
            <v>0</v>
          </cell>
          <cell r="F355"/>
          <cell r="G355"/>
          <cell r="H355">
            <v>0</v>
          </cell>
          <cell r="I355">
            <v>0</v>
          </cell>
          <cell r="J355">
            <v>0</v>
          </cell>
          <cell r="K355">
            <v>0</v>
          </cell>
        </row>
        <row r="356">
          <cell r="B356"/>
          <cell r="C356"/>
          <cell r="D356"/>
          <cell r="E356">
            <v>0</v>
          </cell>
          <cell r="F356"/>
          <cell r="G356"/>
          <cell r="H356">
            <v>0</v>
          </cell>
          <cell r="I356">
            <v>0</v>
          </cell>
          <cell r="J356">
            <v>0</v>
          </cell>
          <cell r="K356">
            <v>0</v>
          </cell>
        </row>
        <row r="357">
          <cell r="B357"/>
          <cell r="C357"/>
          <cell r="D357"/>
          <cell r="E357">
            <v>0</v>
          </cell>
          <cell r="F357"/>
          <cell r="G357"/>
          <cell r="H357">
            <v>0</v>
          </cell>
          <cell r="I357">
            <v>0</v>
          </cell>
          <cell r="J357">
            <v>0</v>
          </cell>
          <cell r="K357">
            <v>0</v>
          </cell>
        </row>
        <row r="358">
          <cell r="B358"/>
          <cell r="C358"/>
          <cell r="D358"/>
          <cell r="E358">
            <v>0</v>
          </cell>
          <cell r="F358"/>
          <cell r="G358"/>
          <cell r="H358">
            <v>0</v>
          </cell>
          <cell r="I358">
            <v>0</v>
          </cell>
          <cell r="J358">
            <v>0</v>
          </cell>
          <cell r="K358">
            <v>0</v>
          </cell>
        </row>
        <row r="359">
          <cell r="B359"/>
          <cell r="C359"/>
          <cell r="D359"/>
          <cell r="E359">
            <v>0</v>
          </cell>
          <cell r="F359"/>
          <cell r="G359"/>
          <cell r="H359">
            <v>0</v>
          </cell>
          <cell r="I359">
            <v>0</v>
          </cell>
          <cell r="J359">
            <v>0</v>
          </cell>
          <cell r="K359">
            <v>0</v>
          </cell>
        </row>
        <row r="360">
          <cell r="B360"/>
          <cell r="C360"/>
          <cell r="D360"/>
          <cell r="E360">
            <v>0</v>
          </cell>
          <cell r="F360"/>
          <cell r="G360"/>
          <cell r="H360">
            <v>0</v>
          </cell>
          <cell r="I360">
            <v>0</v>
          </cell>
          <cell r="J360">
            <v>0</v>
          </cell>
          <cell r="K360">
            <v>0</v>
          </cell>
        </row>
        <row r="361">
          <cell r="B361"/>
          <cell r="C361"/>
          <cell r="D361"/>
          <cell r="E361">
            <v>0</v>
          </cell>
          <cell r="F361"/>
          <cell r="G361"/>
          <cell r="H361">
            <v>0</v>
          </cell>
          <cell r="I361">
            <v>0</v>
          </cell>
          <cell r="J361">
            <v>0</v>
          </cell>
          <cell r="K361">
            <v>0</v>
          </cell>
        </row>
        <row r="362">
          <cell r="B362"/>
          <cell r="C362"/>
          <cell r="D362"/>
          <cell r="E362">
            <v>0</v>
          </cell>
          <cell r="F362"/>
          <cell r="G362"/>
          <cell r="H362">
            <v>0</v>
          </cell>
          <cell r="I362">
            <v>0</v>
          </cell>
          <cell r="J362">
            <v>0</v>
          </cell>
          <cell r="K362">
            <v>0</v>
          </cell>
        </row>
        <row r="363">
          <cell r="B363"/>
          <cell r="C363"/>
          <cell r="D363"/>
          <cell r="E363">
            <v>0</v>
          </cell>
          <cell r="F363"/>
          <cell r="G363"/>
          <cell r="H363">
            <v>0</v>
          </cell>
          <cell r="I363">
            <v>0</v>
          </cell>
          <cell r="J363">
            <v>0</v>
          </cell>
          <cell r="K363">
            <v>0</v>
          </cell>
        </row>
        <row r="364">
          <cell r="B364"/>
          <cell r="C364"/>
          <cell r="D364"/>
          <cell r="E364">
            <v>0</v>
          </cell>
          <cell r="F364"/>
          <cell r="G364"/>
          <cell r="H364">
            <v>0</v>
          </cell>
          <cell r="I364">
            <v>0</v>
          </cell>
          <cell r="J364">
            <v>0</v>
          </cell>
          <cell r="K364">
            <v>0</v>
          </cell>
        </row>
        <row r="365">
          <cell r="B365"/>
          <cell r="C365"/>
          <cell r="D365"/>
          <cell r="E365">
            <v>0</v>
          </cell>
          <cell r="F365"/>
          <cell r="G365"/>
          <cell r="H365">
            <v>0</v>
          </cell>
          <cell r="I365">
            <v>0</v>
          </cell>
          <cell r="J365">
            <v>0</v>
          </cell>
          <cell r="K365">
            <v>0</v>
          </cell>
        </row>
        <row r="366">
          <cell r="B366"/>
          <cell r="C366"/>
          <cell r="D366"/>
          <cell r="E366">
            <v>0</v>
          </cell>
          <cell r="F366"/>
          <cell r="G366"/>
          <cell r="H366">
            <v>0</v>
          </cell>
          <cell r="I366">
            <v>0</v>
          </cell>
          <cell r="J366">
            <v>0</v>
          </cell>
          <cell r="K366">
            <v>0</v>
          </cell>
        </row>
        <row r="367">
          <cell r="B367"/>
          <cell r="C367"/>
          <cell r="D367"/>
          <cell r="E367">
            <v>0</v>
          </cell>
          <cell r="F367"/>
          <cell r="G367"/>
          <cell r="H367">
            <v>0</v>
          </cell>
          <cell r="I367">
            <v>0</v>
          </cell>
          <cell r="J367">
            <v>0</v>
          </cell>
          <cell r="K367">
            <v>0</v>
          </cell>
        </row>
        <row r="368">
          <cell r="B368"/>
          <cell r="C368"/>
          <cell r="D368"/>
          <cell r="E368">
            <v>0</v>
          </cell>
          <cell r="F368"/>
          <cell r="G368"/>
          <cell r="H368">
            <v>0</v>
          </cell>
          <cell r="I368">
            <v>0</v>
          </cell>
          <cell r="J368">
            <v>0</v>
          </cell>
          <cell r="K368">
            <v>0</v>
          </cell>
        </row>
        <row r="369">
          <cell r="B369"/>
          <cell r="C369"/>
          <cell r="D369"/>
          <cell r="E369">
            <v>0</v>
          </cell>
          <cell r="F369"/>
          <cell r="G369"/>
          <cell r="H369">
            <v>0</v>
          </cell>
          <cell r="I369">
            <v>0</v>
          </cell>
          <cell r="J369">
            <v>0</v>
          </cell>
          <cell r="K369">
            <v>0</v>
          </cell>
        </row>
        <row r="370">
          <cell r="B370"/>
          <cell r="C370"/>
          <cell r="D370"/>
          <cell r="E370">
            <v>0</v>
          </cell>
          <cell r="F370"/>
          <cell r="G370"/>
          <cell r="H370">
            <v>0</v>
          </cell>
          <cell r="I370">
            <v>0</v>
          </cell>
          <cell r="J370">
            <v>0</v>
          </cell>
          <cell r="K370">
            <v>0</v>
          </cell>
        </row>
        <row r="371">
          <cell r="B371"/>
          <cell r="C371"/>
          <cell r="D371"/>
          <cell r="E371">
            <v>0</v>
          </cell>
          <cell r="F371"/>
          <cell r="G371"/>
          <cell r="H371">
            <v>0</v>
          </cell>
          <cell r="I371">
            <v>0</v>
          </cell>
          <cell r="J371">
            <v>0</v>
          </cell>
          <cell r="K371">
            <v>0</v>
          </cell>
        </row>
        <row r="372">
          <cell r="B372"/>
          <cell r="C372"/>
          <cell r="D372"/>
          <cell r="E372">
            <v>0</v>
          </cell>
          <cell r="F372"/>
          <cell r="G372"/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B373"/>
          <cell r="C373"/>
          <cell r="D373"/>
          <cell r="E373">
            <v>0</v>
          </cell>
          <cell r="F373"/>
          <cell r="G373"/>
          <cell r="H373">
            <v>0</v>
          </cell>
          <cell r="I373">
            <v>0</v>
          </cell>
          <cell r="J373">
            <v>0</v>
          </cell>
          <cell r="K373">
            <v>0</v>
          </cell>
        </row>
        <row r="374">
          <cell r="B374"/>
          <cell r="C374"/>
          <cell r="D374"/>
          <cell r="E374">
            <v>0</v>
          </cell>
          <cell r="F374"/>
          <cell r="G374"/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B375"/>
          <cell r="C375"/>
          <cell r="D375"/>
          <cell r="E375">
            <v>0</v>
          </cell>
          <cell r="F375"/>
          <cell r="G375"/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B376"/>
          <cell r="C376"/>
          <cell r="D376"/>
          <cell r="E376">
            <v>0</v>
          </cell>
          <cell r="F376"/>
          <cell r="G376"/>
          <cell r="H376">
            <v>0</v>
          </cell>
          <cell r="I376">
            <v>0</v>
          </cell>
          <cell r="J376">
            <v>0</v>
          </cell>
          <cell r="K376">
            <v>0</v>
          </cell>
        </row>
        <row r="377">
          <cell r="B377"/>
          <cell r="C377"/>
          <cell r="D377"/>
          <cell r="E377">
            <v>0</v>
          </cell>
          <cell r="F377"/>
          <cell r="G377"/>
          <cell r="H377">
            <v>0</v>
          </cell>
          <cell r="I377">
            <v>0</v>
          </cell>
          <cell r="J377">
            <v>0</v>
          </cell>
          <cell r="K377">
            <v>0</v>
          </cell>
        </row>
        <row r="378">
          <cell r="B378"/>
          <cell r="C378"/>
          <cell r="D378"/>
          <cell r="E378">
            <v>0</v>
          </cell>
          <cell r="F378"/>
          <cell r="G378"/>
          <cell r="H378">
            <v>0</v>
          </cell>
          <cell r="I378">
            <v>0</v>
          </cell>
          <cell r="J378">
            <v>0</v>
          </cell>
          <cell r="K378">
            <v>0</v>
          </cell>
        </row>
        <row r="379">
          <cell r="B379"/>
          <cell r="C379"/>
          <cell r="D379"/>
          <cell r="E379">
            <v>0</v>
          </cell>
          <cell r="F379"/>
          <cell r="G379"/>
          <cell r="H379">
            <v>0</v>
          </cell>
          <cell r="I379">
            <v>0</v>
          </cell>
          <cell r="J379">
            <v>0</v>
          </cell>
          <cell r="K379">
            <v>0</v>
          </cell>
        </row>
        <row r="380">
          <cell r="B380"/>
          <cell r="C380"/>
          <cell r="D380"/>
          <cell r="E380">
            <v>0</v>
          </cell>
          <cell r="F380"/>
          <cell r="G380"/>
          <cell r="H380">
            <v>0</v>
          </cell>
          <cell r="I380">
            <v>0</v>
          </cell>
          <cell r="J380">
            <v>0</v>
          </cell>
          <cell r="K380">
            <v>0</v>
          </cell>
        </row>
        <row r="381">
          <cell r="B381"/>
          <cell r="C381"/>
          <cell r="D381"/>
          <cell r="E381">
            <v>0</v>
          </cell>
          <cell r="F381"/>
          <cell r="G381"/>
          <cell r="H381">
            <v>0</v>
          </cell>
          <cell r="I381">
            <v>0</v>
          </cell>
          <cell r="J381">
            <v>0</v>
          </cell>
          <cell r="K381">
            <v>0</v>
          </cell>
        </row>
        <row r="382">
          <cell r="B382"/>
          <cell r="C382"/>
          <cell r="D382"/>
          <cell r="E382">
            <v>0</v>
          </cell>
          <cell r="F382"/>
          <cell r="G382"/>
          <cell r="H382">
            <v>0</v>
          </cell>
          <cell r="I382">
            <v>0</v>
          </cell>
          <cell r="J382">
            <v>0</v>
          </cell>
          <cell r="K382">
            <v>0</v>
          </cell>
        </row>
        <row r="383">
          <cell r="B383"/>
          <cell r="C383"/>
          <cell r="D383"/>
          <cell r="E383">
            <v>0</v>
          </cell>
          <cell r="F383"/>
          <cell r="G383"/>
          <cell r="H383">
            <v>0</v>
          </cell>
          <cell r="I383">
            <v>0</v>
          </cell>
          <cell r="J383">
            <v>0</v>
          </cell>
          <cell r="K383">
            <v>0</v>
          </cell>
        </row>
        <row r="384">
          <cell r="B384"/>
          <cell r="C384"/>
          <cell r="D384"/>
          <cell r="E384">
            <v>0</v>
          </cell>
          <cell r="F384"/>
          <cell r="G384"/>
          <cell r="H384">
            <v>0</v>
          </cell>
          <cell r="I384">
            <v>0</v>
          </cell>
          <cell r="J384">
            <v>0</v>
          </cell>
          <cell r="K384">
            <v>0</v>
          </cell>
        </row>
        <row r="385">
          <cell r="B385"/>
          <cell r="C385"/>
          <cell r="D385"/>
          <cell r="E385">
            <v>0</v>
          </cell>
          <cell r="F385"/>
          <cell r="G385"/>
          <cell r="H385">
            <v>0</v>
          </cell>
          <cell r="I385">
            <v>0</v>
          </cell>
          <cell r="J385">
            <v>0</v>
          </cell>
          <cell r="K385">
            <v>0</v>
          </cell>
        </row>
        <row r="386">
          <cell r="B386"/>
          <cell r="C386"/>
          <cell r="D386"/>
          <cell r="E386">
            <v>0</v>
          </cell>
          <cell r="F386"/>
          <cell r="G386"/>
          <cell r="H386">
            <v>0</v>
          </cell>
          <cell r="I386">
            <v>0</v>
          </cell>
          <cell r="J386">
            <v>0</v>
          </cell>
          <cell r="K386">
            <v>0</v>
          </cell>
        </row>
        <row r="387">
          <cell r="B387"/>
          <cell r="C387"/>
          <cell r="D387"/>
          <cell r="E387">
            <v>0</v>
          </cell>
          <cell r="F387"/>
          <cell r="G387"/>
          <cell r="H387">
            <v>0</v>
          </cell>
          <cell r="I387">
            <v>0</v>
          </cell>
          <cell r="J387">
            <v>0</v>
          </cell>
          <cell r="K387">
            <v>0</v>
          </cell>
        </row>
        <row r="388">
          <cell r="B388"/>
          <cell r="C388"/>
          <cell r="D388"/>
          <cell r="E388">
            <v>0</v>
          </cell>
          <cell r="F388"/>
          <cell r="G388"/>
          <cell r="H388">
            <v>0</v>
          </cell>
          <cell r="I388">
            <v>0</v>
          </cell>
          <cell r="J388">
            <v>0</v>
          </cell>
          <cell r="K388">
            <v>0</v>
          </cell>
        </row>
        <row r="389">
          <cell r="B389"/>
          <cell r="C389"/>
          <cell r="D389"/>
          <cell r="E389">
            <v>0</v>
          </cell>
          <cell r="F389"/>
          <cell r="G389"/>
          <cell r="H389">
            <v>0</v>
          </cell>
          <cell r="I389">
            <v>0</v>
          </cell>
          <cell r="J389">
            <v>0</v>
          </cell>
          <cell r="K389">
            <v>0</v>
          </cell>
        </row>
        <row r="390">
          <cell r="B390"/>
          <cell r="C390"/>
          <cell r="D390"/>
          <cell r="E390">
            <v>0</v>
          </cell>
          <cell r="F390"/>
          <cell r="G390"/>
          <cell r="H390">
            <v>0</v>
          </cell>
          <cell r="I390">
            <v>0</v>
          </cell>
          <cell r="J390">
            <v>0</v>
          </cell>
          <cell r="K390">
            <v>0</v>
          </cell>
        </row>
        <row r="391">
          <cell r="B391"/>
          <cell r="C391"/>
          <cell r="D391"/>
          <cell r="E391">
            <v>0</v>
          </cell>
          <cell r="F391"/>
          <cell r="G391"/>
          <cell r="H391">
            <v>0</v>
          </cell>
          <cell r="I391">
            <v>0</v>
          </cell>
          <cell r="J391">
            <v>0</v>
          </cell>
          <cell r="K391">
            <v>0</v>
          </cell>
        </row>
        <row r="392">
          <cell r="B392"/>
          <cell r="C392"/>
          <cell r="D392"/>
          <cell r="E392">
            <v>0</v>
          </cell>
          <cell r="F392"/>
          <cell r="G392"/>
          <cell r="H392">
            <v>0</v>
          </cell>
          <cell r="I392">
            <v>0</v>
          </cell>
          <cell r="J392">
            <v>0</v>
          </cell>
          <cell r="K392">
            <v>0</v>
          </cell>
        </row>
        <row r="393">
          <cell r="B393"/>
          <cell r="C393"/>
          <cell r="D393"/>
          <cell r="E393">
            <v>0</v>
          </cell>
          <cell r="F393"/>
          <cell r="G393"/>
          <cell r="H393">
            <v>0</v>
          </cell>
          <cell r="I393">
            <v>0</v>
          </cell>
          <cell r="J393">
            <v>0</v>
          </cell>
          <cell r="K393">
            <v>0</v>
          </cell>
        </row>
        <row r="394">
          <cell r="B394"/>
          <cell r="C394"/>
          <cell r="D394"/>
          <cell r="E394">
            <v>0</v>
          </cell>
          <cell r="F394"/>
          <cell r="G394"/>
          <cell r="H394">
            <v>0</v>
          </cell>
          <cell r="I394">
            <v>0</v>
          </cell>
          <cell r="J394">
            <v>0</v>
          </cell>
          <cell r="K394">
            <v>0</v>
          </cell>
        </row>
        <row r="395">
          <cell r="B395"/>
          <cell r="C395"/>
          <cell r="D395"/>
          <cell r="E395">
            <v>0</v>
          </cell>
          <cell r="F395"/>
          <cell r="G395"/>
          <cell r="H395">
            <v>0</v>
          </cell>
          <cell r="I395">
            <v>0</v>
          </cell>
          <cell r="J395">
            <v>0</v>
          </cell>
          <cell r="K395">
            <v>0</v>
          </cell>
        </row>
        <row r="396">
          <cell r="B396"/>
          <cell r="C396"/>
          <cell r="D396"/>
          <cell r="E396">
            <v>0</v>
          </cell>
          <cell r="F396"/>
          <cell r="G396"/>
          <cell r="H396">
            <v>0</v>
          </cell>
          <cell r="I396">
            <v>0</v>
          </cell>
          <cell r="J396">
            <v>0</v>
          </cell>
          <cell r="K396">
            <v>0</v>
          </cell>
        </row>
        <row r="397">
          <cell r="B397"/>
          <cell r="C397"/>
          <cell r="D397"/>
          <cell r="E397">
            <v>0</v>
          </cell>
          <cell r="F397"/>
          <cell r="G397"/>
          <cell r="H397">
            <v>0</v>
          </cell>
          <cell r="I397">
            <v>0</v>
          </cell>
          <cell r="J397">
            <v>0</v>
          </cell>
          <cell r="K397">
            <v>0</v>
          </cell>
        </row>
        <row r="398">
          <cell r="B398"/>
          <cell r="C398"/>
          <cell r="D398"/>
          <cell r="E398">
            <v>0</v>
          </cell>
          <cell r="F398"/>
          <cell r="G398"/>
          <cell r="H398">
            <v>0</v>
          </cell>
          <cell r="I398">
            <v>0</v>
          </cell>
          <cell r="J398">
            <v>0</v>
          </cell>
          <cell r="K398">
            <v>0</v>
          </cell>
        </row>
        <row r="399">
          <cell r="B399"/>
          <cell r="C399"/>
          <cell r="D399"/>
          <cell r="E399">
            <v>0</v>
          </cell>
          <cell r="F399"/>
          <cell r="G399"/>
          <cell r="H399">
            <v>0</v>
          </cell>
          <cell r="I399">
            <v>0</v>
          </cell>
          <cell r="J399">
            <v>0</v>
          </cell>
          <cell r="K399">
            <v>0</v>
          </cell>
        </row>
        <row r="400">
          <cell r="B400"/>
          <cell r="C400"/>
          <cell r="D400"/>
          <cell r="E400">
            <v>0</v>
          </cell>
          <cell r="F400"/>
          <cell r="G400"/>
          <cell r="H400">
            <v>0</v>
          </cell>
          <cell r="I400">
            <v>0</v>
          </cell>
          <cell r="J400">
            <v>0</v>
          </cell>
          <cell r="K400">
            <v>0</v>
          </cell>
        </row>
        <row r="401">
          <cell r="B401"/>
          <cell r="C401"/>
          <cell r="D401"/>
          <cell r="E401">
            <v>0</v>
          </cell>
          <cell r="F401"/>
          <cell r="G401"/>
          <cell r="H401">
            <v>0</v>
          </cell>
          <cell r="I401">
            <v>0</v>
          </cell>
          <cell r="J401">
            <v>0</v>
          </cell>
          <cell r="K401">
            <v>0</v>
          </cell>
        </row>
        <row r="402">
          <cell r="B402"/>
          <cell r="C402"/>
          <cell r="D402"/>
          <cell r="E402">
            <v>0</v>
          </cell>
          <cell r="F402"/>
          <cell r="G402"/>
          <cell r="H402">
            <v>0</v>
          </cell>
          <cell r="I402">
            <v>0</v>
          </cell>
          <cell r="J402">
            <v>0</v>
          </cell>
          <cell r="K402">
            <v>0</v>
          </cell>
        </row>
        <row r="403">
          <cell r="B403"/>
          <cell r="C403"/>
          <cell r="D403"/>
          <cell r="E403">
            <v>0</v>
          </cell>
          <cell r="F403"/>
          <cell r="G403"/>
          <cell r="H403">
            <v>0</v>
          </cell>
          <cell r="I403">
            <v>0</v>
          </cell>
          <cell r="J403">
            <v>0</v>
          </cell>
          <cell r="K403">
            <v>0</v>
          </cell>
        </row>
        <row r="404">
          <cell r="B404"/>
          <cell r="C404"/>
          <cell r="D404"/>
          <cell r="E404">
            <v>0</v>
          </cell>
          <cell r="F404"/>
          <cell r="G404"/>
          <cell r="H404">
            <v>0</v>
          </cell>
          <cell r="I404">
            <v>0</v>
          </cell>
          <cell r="J404">
            <v>0</v>
          </cell>
          <cell r="K404">
            <v>0</v>
          </cell>
        </row>
        <row r="405">
          <cell r="B405"/>
          <cell r="C405"/>
          <cell r="D405"/>
          <cell r="E405">
            <v>0</v>
          </cell>
          <cell r="F405"/>
          <cell r="G405"/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B406"/>
          <cell r="C406"/>
          <cell r="D406"/>
          <cell r="E406">
            <v>0</v>
          </cell>
          <cell r="F406"/>
          <cell r="G406"/>
          <cell r="H406">
            <v>0</v>
          </cell>
          <cell r="I406">
            <v>0</v>
          </cell>
          <cell r="J406">
            <v>0</v>
          </cell>
          <cell r="K406">
            <v>0</v>
          </cell>
        </row>
        <row r="407">
          <cell r="B407"/>
          <cell r="C407"/>
          <cell r="D407"/>
          <cell r="E407">
            <v>0</v>
          </cell>
          <cell r="F407"/>
          <cell r="G407"/>
          <cell r="H407">
            <v>0</v>
          </cell>
          <cell r="I407">
            <v>0</v>
          </cell>
          <cell r="J407">
            <v>0</v>
          </cell>
          <cell r="K407">
            <v>0</v>
          </cell>
        </row>
        <row r="408">
          <cell r="B408"/>
          <cell r="C408"/>
          <cell r="D408"/>
          <cell r="E408">
            <v>0</v>
          </cell>
          <cell r="F408"/>
          <cell r="G408"/>
          <cell r="H408">
            <v>0</v>
          </cell>
          <cell r="I408">
            <v>0</v>
          </cell>
          <cell r="J408">
            <v>0</v>
          </cell>
          <cell r="K408">
            <v>0</v>
          </cell>
        </row>
        <row r="409">
          <cell r="B409"/>
          <cell r="C409"/>
          <cell r="D409"/>
          <cell r="E409">
            <v>0</v>
          </cell>
          <cell r="F409"/>
          <cell r="G409"/>
          <cell r="H409">
            <v>0</v>
          </cell>
          <cell r="I409">
            <v>0</v>
          </cell>
          <cell r="J409">
            <v>0</v>
          </cell>
          <cell r="K409">
            <v>0</v>
          </cell>
        </row>
        <row r="410">
          <cell r="B410"/>
          <cell r="C410"/>
          <cell r="D410"/>
          <cell r="E410">
            <v>0</v>
          </cell>
          <cell r="F410"/>
          <cell r="G410"/>
          <cell r="H410">
            <v>0</v>
          </cell>
          <cell r="I410">
            <v>0</v>
          </cell>
          <cell r="J410">
            <v>0</v>
          </cell>
          <cell r="K410">
            <v>0</v>
          </cell>
        </row>
        <row r="411">
          <cell r="B411"/>
          <cell r="C411"/>
          <cell r="D411"/>
          <cell r="E411">
            <v>0</v>
          </cell>
          <cell r="F411"/>
          <cell r="G411"/>
          <cell r="H411">
            <v>0</v>
          </cell>
          <cell r="I411">
            <v>0</v>
          </cell>
          <cell r="J411">
            <v>0</v>
          </cell>
          <cell r="K411">
            <v>0</v>
          </cell>
        </row>
        <row r="412">
          <cell r="B412"/>
          <cell r="C412"/>
          <cell r="D412"/>
          <cell r="E412">
            <v>0</v>
          </cell>
          <cell r="F412"/>
          <cell r="G412"/>
          <cell r="H412">
            <v>0</v>
          </cell>
          <cell r="I412">
            <v>0</v>
          </cell>
          <cell r="J412">
            <v>0</v>
          </cell>
          <cell r="K412">
            <v>0</v>
          </cell>
        </row>
        <row r="413">
          <cell r="B413"/>
          <cell r="C413"/>
          <cell r="D413"/>
          <cell r="E413">
            <v>0</v>
          </cell>
          <cell r="F413"/>
          <cell r="G413"/>
          <cell r="H413">
            <v>0</v>
          </cell>
          <cell r="I413">
            <v>0</v>
          </cell>
          <cell r="J413">
            <v>0</v>
          </cell>
          <cell r="K413">
            <v>0</v>
          </cell>
        </row>
        <row r="414">
          <cell r="B414"/>
          <cell r="C414"/>
          <cell r="D414"/>
          <cell r="E414">
            <v>0</v>
          </cell>
          <cell r="F414"/>
          <cell r="G414"/>
          <cell r="H414">
            <v>0</v>
          </cell>
          <cell r="I414">
            <v>0</v>
          </cell>
          <cell r="J414">
            <v>0</v>
          </cell>
          <cell r="K414">
            <v>0</v>
          </cell>
        </row>
        <row r="415">
          <cell r="B415"/>
          <cell r="C415"/>
          <cell r="D415"/>
          <cell r="E415">
            <v>0</v>
          </cell>
          <cell r="F415"/>
          <cell r="G415"/>
          <cell r="H415">
            <v>0</v>
          </cell>
          <cell r="I415">
            <v>0</v>
          </cell>
          <cell r="J415">
            <v>0</v>
          </cell>
          <cell r="K415">
            <v>0</v>
          </cell>
        </row>
        <row r="416">
          <cell r="B416"/>
          <cell r="C416"/>
          <cell r="D416"/>
          <cell r="E416">
            <v>0</v>
          </cell>
          <cell r="F416"/>
          <cell r="G416"/>
          <cell r="H416">
            <v>0</v>
          </cell>
          <cell r="I416">
            <v>0</v>
          </cell>
          <cell r="J416">
            <v>0</v>
          </cell>
          <cell r="K416">
            <v>0</v>
          </cell>
        </row>
        <row r="417">
          <cell r="B417"/>
          <cell r="C417"/>
          <cell r="D417"/>
          <cell r="E417">
            <v>0</v>
          </cell>
          <cell r="F417"/>
          <cell r="G417"/>
          <cell r="H417">
            <v>0</v>
          </cell>
          <cell r="I417">
            <v>0</v>
          </cell>
          <cell r="J417">
            <v>0</v>
          </cell>
          <cell r="K417">
            <v>0</v>
          </cell>
        </row>
        <row r="418">
          <cell r="B418"/>
          <cell r="C418"/>
          <cell r="D418"/>
          <cell r="E418">
            <v>0</v>
          </cell>
          <cell r="F418"/>
          <cell r="G418"/>
          <cell r="H418">
            <v>0</v>
          </cell>
          <cell r="I418">
            <v>0</v>
          </cell>
          <cell r="J418">
            <v>0</v>
          </cell>
          <cell r="K418">
            <v>0</v>
          </cell>
        </row>
        <row r="419">
          <cell r="B419"/>
          <cell r="C419"/>
          <cell r="D419"/>
          <cell r="E419">
            <v>0</v>
          </cell>
          <cell r="F419"/>
          <cell r="G419"/>
          <cell r="H419">
            <v>0</v>
          </cell>
          <cell r="I419">
            <v>0</v>
          </cell>
          <cell r="J419">
            <v>0</v>
          </cell>
          <cell r="K419">
            <v>0</v>
          </cell>
        </row>
        <row r="420">
          <cell r="B420"/>
          <cell r="C420"/>
          <cell r="D420"/>
          <cell r="E420">
            <v>0</v>
          </cell>
          <cell r="F420"/>
          <cell r="G420"/>
          <cell r="H420">
            <v>0</v>
          </cell>
          <cell r="I420">
            <v>0</v>
          </cell>
          <cell r="J420">
            <v>0</v>
          </cell>
          <cell r="K420">
            <v>0</v>
          </cell>
        </row>
        <row r="421">
          <cell r="B421"/>
          <cell r="C421"/>
          <cell r="D421"/>
          <cell r="E421">
            <v>0</v>
          </cell>
          <cell r="F421"/>
          <cell r="G421"/>
          <cell r="H421">
            <v>0</v>
          </cell>
          <cell r="I421">
            <v>0</v>
          </cell>
          <cell r="J421">
            <v>0</v>
          </cell>
          <cell r="K421">
            <v>0</v>
          </cell>
        </row>
        <row r="422">
          <cell r="B422"/>
          <cell r="C422"/>
          <cell r="D422"/>
          <cell r="E422">
            <v>0</v>
          </cell>
          <cell r="F422"/>
          <cell r="G422"/>
          <cell r="H422">
            <v>0</v>
          </cell>
          <cell r="I422">
            <v>0</v>
          </cell>
          <cell r="J422">
            <v>0</v>
          </cell>
          <cell r="K422">
            <v>0</v>
          </cell>
        </row>
        <row r="423">
          <cell r="B423"/>
          <cell r="C423"/>
          <cell r="D423"/>
          <cell r="E423">
            <v>0</v>
          </cell>
          <cell r="F423"/>
          <cell r="G423"/>
          <cell r="H423">
            <v>0</v>
          </cell>
          <cell r="I423">
            <v>0</v>
          </cell>
          <cell r="J423">
            <v>0</v>
          </cell>
          <cell r="K423">
            <v>0</v>
          </cell>
        </row>
        <row r="424">
          <cell r="B424"/>
          <cell r="C424"/>
          <cell r="D424"/>
          <cell r="E424">
            <v>0</v>
          </cell>
          <cell r="F424"/>
          <cell r="G424"/>
          <cell r="H424">
            <v>0</v>
          </cell>
          <cell r="I424">
            <v>0</v>
          </cell>
          <cell r="J424">
            <v>0</v>
          </cell>
          <cell r="K424">
            <v>0</v>
          </cell>
        </row>
        <row r="425">
          <cell r="B425"/>
          <cell r="C425"/>
          <cell r="D425"/>
          <cell r="E425">
            <v>0</v>
          </cell>
          <cell r="F425"/>
          <cell r="G425"/>
          <cell r="H425">
            <v>0</v>
          </cell>
          <cell r="I425">
            <v>0</v>
          </cell>
          <cell r="J425">
            <v>0</v>
          </cell>
          <cell r="K425">
            <v>0</v>
          </cell>
        </row>
        <row r="426">
          <cell r="B426"/>
          <cell r="C426"/>
          <cell r="D426"/>
          <cell r="E426">
            <v>0</v>
          </cell>
          <cell r="F426"/>
          <cell r="G426"/>
          <cell r="H426">
            <v>0</v>
          </cell>
          <cell r="I426">
            <v>0</v>
          </cell>
          <cell r="J426">
            <v>0</v>
          </cell>
          <cell r="K426">
            <v>0</v>
          </cell>
        </row>
        <row r="427">
          <cell r="B427"/>
          <cell r="C427"/>
          <cell r="D427"/>
          <cell r="E427">
            <v>0</v>
          </cell>
          <cell r="F427"/>
          <cell r="G427"/>
          <cell r="H427">
            <v>0</v>
          </cell>
          <cell r="I427">
            <v>0</v>
          </cell>
          <cell r="J427">
            <v>0</v>
          </cell>
          <cell r="K427">
            <v>0</v>
          </cell>
        </row>
        <row r="428">
          <cell r="B428"/>
          <cell r="C428"/>
          <cell r="D428"/>
          <cell r="E428">
            <v>0</v>
          </cell>
          <cell r="F428"/>
          <cell r="G428"/>
          <cell r="H428">
            <v>0</v>
          </cell>
          <cell r="I428">
            <v>0</v>
          </cell>
          <cell r="J428">
            <v>0</v>
          </cell>
          <cell r="K428">
            <v>0</v>
          </cell>
        </row>
        <row r="429">
          <cell r="B429"/>
          <cell r="C429"/>
          <cell r="D429"/>
          <cell r="E429">
            <v>0</v>
          </cell>
          <cell r="F429"/>
          <cell r="G429"/>
          <cell r="H429">
            <v>0</v>
          </cell>
          <cell r="I429">
            <v>0</v>
          </cell>
          <cell r="J429">
            <v>0</v>
          </cell>
          <cell r="K429">
            <v>0</v>
          </cell>
        </row>
        <row r="430">
          <cell r="B430"/>
          <cell r="C430"/>
          <cell r="D430"/>
          <cell r="E430">
            <v>0</v>
          </cell>
          <cell r="F430"/>
          <cell r="G430"/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B431"/>
          <cell r="C431"/>
          <cell r="D431"/>
          <cell r="E431">
            <v>0</v>
          </cell>
          <cell r="F431"/>
          <cell r="G431"/>
          <cell r="H431">
            <v>0</v>
          </cell>
          <cell r="I431">
            <v>0</v>
          </cell>
          <cell r="J431">
            <v>0</v>
          </cell>
          <cell r="K431">
            <v>0</v>
          </cell>
        </row>
        <row r="432">
          <cell r="B432"/>
          <cell r="C432"/>
          <cell r="D432"/>
          <cell r="E432">
            <v>0</v>
          </cell>
          <cell r="F432"/>
          <cell r="G432"/>
          <cell r="H432">
            <v>0</v>
          </cell>
          <cell r="I432">
            <v>0</v>
          </cell>
          <cell r="J432">
            <v>0</v>
          </cell>
          <cell r="K432">
            <v>0</v>
          </cell>
        </row>
        <row r="433">
          <cell r="B433"/>
          <cell r="C433"/>
          <cell r="D433"/>
          <cell r="E433">
            <v>0</v>
          </cell>
          <cell r="F433"/>
          <cell r="G433"/>
          <cell r="H433">
            <v>0</v>
          </cell>
          <cell r="I433">
            <v>0</v>
          </cell>
          <cell r="J433">
            <v>0</v>
          </cell>
          <cell r="K433">
            <v>0</v>
          </cell>
        </row>
        <row r="434">
          <cell r="B434"/>
          <cell r="C434"/>
          <cell r="D434"/>
          <cell r="E434">
            <v>0</v>
          </cell>
          <cell r="F434"/>
          <cell r="G434"/>
          <cell r="H434">
            <v>0</v>
          </cell>
          <cell r="I434">
            <v>0</v>
          </cell>
          <cell r="J434">
            <v>0</v>
          </cell>
          <cell r="K434">
            <v>0</v>
          </cell>
        </row>
        <row r="435">
          <cell r="B435"/>
          <cell r="C435"/>
          <cell r="D435"/>
          <cell r="E435">
            <v>0</v>
          </cell>
          <cell r="F435"/>
          <cell r="G435"/>
          <cell r="H435">
            <v>0</v>
          </cell>
          <cell r="I435">
            <v>0</v>
          </cell>
          <cell r="J435">
            <v>0</v>
          </cell>
          <cell r="K435">
            <v>0</v>
          </cell>
        </row>
        <row r="436">
          <cell r="B436"/>
          <cell r="C436"/>
          <cell r="D436"/>
          <cell r="E436">
            <v>0</v>
          </cell>
          <cell r="F436"/>
          <cell r="G436"/>
          <cell r="H436">
            <v>0</v>
          </cell>
          <cell r="I436">
            <v>0</v>
          </cell>
          <cell r="J436">
            <v>0</v>
          </cell>
          <cell r="K436">
            <v>0</v>
          </cell>
        </row>
        <row r="437">
          <cell r="B437"/>
          <cell r="C437"/>
          <cell r="D437"/>
          <cell r="E437">
            <v>0</v>
          </cell>
          <cell r="F437"/>
          <cell r="G437"/>
          <cell r="H437">
            <v>0</v>
          </cell>
          <cell r="I437">
            <v>0</v>
          </cell>
          <cell r="J437">
            <v>0</v>
          </cell>
          <cell r="K437">
            <v>0</v>
          </cell>
        </row>
        <row r="438">
          <cell r="B438"/>
          <cell r="C438"/>
          <cell r="D438"/>
          <cell r="E438">
            <v>0</v>
          </cell>
          <cell r="F438"/>
          <cell r="G438"/>
          <cell r="H438">
            <v>0</v>
          </cell>
          <cell r="I438">
            <v>0</v>
          </cell>
          <cell r="J438">
            <v>0</v>
          </cell>
          <cell r="K438">
            <v>0</v>
          </cell>
        </row>
        <row r="439">
          <cell r="B439"/>
          <cell r="C439"/>
          <cell r="D439"/>
          <cell r="E439">
            <v>0</v>
          </cell>
          <cell r="F439"/>
          <cell r="G439"/>
          <cell r="H439">
            <v>0</v>
          </cell>
          <cell r="I439">
            <v>0</v>
          </cell>
          <cell r="J439">
            <v>0</v>
          </cell>
          <cell r="K439">
            <v>0</v>
          </cell>
        </row>
        <row r="440">
          <cell r="B440"/>
          <cell r="C440"/>
          <cell r="D440"/>
          <cell r="E440">
            <v>0</v>
          </cell>
          <cell r="F440"/>
          <cell r="G440"/>
          <cell r="H440">
            <v>0</v>
          </cell>
          <cell r="I440">
            <v>0</v>
          </cell>
          <cell r="J440">
            <v>0</v>
          </cell>
          <cell r="K440">
            <v>0</v>
          </cell>
        </row>
        <row r="441">
          <cell r="B441"/>
          <cell r="C441"/>
          <cell r="D441"/>
          <cell r="E441">
            <v>0</v>
          </cell>
          <cell r="F441"/>
          <cell r="G441"/>
          <cell r="H441">
            <v>0</v>
          </cell>
          <cell r="I441">
            <v>0</v>
          </cell>
          <cell r="J441">
            <v>0</v>
          </cell>
          <cell r="K441">
            <v>0</v>
          </cell>
        </row>
        <row r="442">
          <cell r="B442"/>
          <cell r="C442"/>
          <cell r="D442"/>
          <cell r="E442">
            <v>0</v>
          </cell>
          <cell r="F442"/>
          <cell r="G442"/>
          <cell r="H442">
            <v>0</v>
          </cell>
          <cell r="I442">
            <v>0</v>
          </cell>
          <cell r="J442">
            <v>0</v>
          </cell>
          <cell r="K442">
            <v>0</v>
          </cell>
        </row>
        <row r="443">
          <cell r="B443"/>
          <cell r="C443"/>
          <cell r="D443"/>
          <cell r="E443">
            <v>0</v>
          </cell>
          <cell r="F443"/>
          <cell r="G443"/>
          <cell r="H443">
            <v>0</v>
          </cell>
          <cell r="I443">
            <v>0</v>
          </cell>
          <cell r="J443">
            <v>0</v>
          </cell>
          <cell r="K443">
            <v>0</v>
          </cell>
        </row>
        <row r="444">
          <cell r="B444"/>
          <cell r="C444"/>
          <cell r="D444"/>
          <cell r="E444">
            <v>0</v>
          </cell>
          <cell r="F444"/>
          <cell r="G444"/>
          <cell r="H444">
            <v>0</v>
          </cell>
          <cell r="I444">
            <v>0</v>
          </cell>
          <cell r="J444">
            <v>0</v>
          </cell>
          <cell r="K444">
            <v>0</v>
          </cell>
        </row>
        <row r="445">
          <cell r="B445"/>
          <cell r="C445"/>
          <cell r="D445"/>
          <cell r="E445">
            <v>0</v>
          </cell>
          <cell r="F445"/>
          <cell r="G445"/>
          <cell r="H445">
            <v>0</v>
          </cell>
          <cell r="I445">
            <v>0</v>
          </cell>
          <cell r="J445">
            <v>0</v>
          </cell>
          <cell r="K445">
            <v>0</v>
          </cell>
        </row>
        <row r="446">
          <cell r="B446"/>
          <cell r="C446"/>
          <cell r="D446"/>
          <cell r="E446">
            <v>0</v>
          </cell>
          <cell r="F446"/>
          <cell r="G446"/>
          <cell r="H446">
            <v>0</v>
          </cell>
          <cell r="I446">
            <v>0</v>
          </cell>
          <cell r="J446">
            <v>0</v>
          </cell>
          <cell r="K446">
            <v>0</v>
          </cell>
        </row>
        <row r="447">
          <cell r="B447"/>
          <cell r="C447"/>
          <cell r="D447"/>
          <cell r="E447">
            <v>0</v>
          </cell>
          <cell r="F447"/>
          <cell r="G447"/>
          <cell r="H447">
            <v>0</v>
          </cell>
          <cell r="I447">
            <v>0</v>
          </cell>
          <cell r="J447">
            <v>0</v>
          </cell>
          <cell r="K447">
            <v>0</v>
          </cell>
        </row>
        <row r="448">
          <cell r="B448"/>
          <cell r="C448"/>
          <cell r="D448"/>
          <cell r="E448">
            <v>0</v>
          </cell>
          <cell r="F448"/>
          <cell r="G448"/>
          <cell r="H448">
            <v>0</v>
          </cell>
          <cell r="I448">
            <v>0</v>
          </cell>
          <cell r="J448">
            <v>0</v>
          </cell>
          <cell r="K448">
            <v>0</v>
          </cell>
        </row>
        <row r="449">
          <cell r="B449"/>
          <cell r="C449"/>
          <cell r="D449"/>
          <cell r="E449">
            <v>0</v>
          </cell>
          <cell r="F449"/>
          <cell r="G449"/>
          <cell r="H449">
            <v>0</v>
          </cell>
          <cell r="I449">
            <v>0</v>
          </cell>
          <cell r="J449">
            <v>0</v>
          </cell>
          <cell r="K449">
            <v>0</v>
          </cell>
        </row>
        <row r="450">
          <cell r="B450"/>
          <cell r="C450"/>
          <cell r="D450"/>
          <cell r="E450">
            <v>0</v>
          </cell>
          <cell r="F450"/>
          <cell r="G450"/>
          <cell r="H450">
            <v>0</v>
          </cell>
          <cell r="I450">
            <v>0</v>
          </cell>
          <cell r="J450">
            <v>0</v>
          </cell>
          <cell r="K450">
            <v>0</v>
          </cell>
        </row>
        <row r="451">
          <cell r="B451"/>
          <cell r="C451"/>
          <cell r="D451"/>
          <cell r="E451">
            <v>0</v>
          </cell>
          <cell r="F451"/>
          <cell r="G451"/>
          <cell r="H451">
            <v>0</v>
          </cell>
          <cell r="I451">
            <v>0</v>
          </cell>
          <cell r="J451">
            <v>0</v>
          </cell>
          <cell r="K451">
            <v>0</v>
          </cell>
        </row>
        <row r="452">
          <cell r="B452"/>
          <cell r="C452"/>
          <cell r="D452"/>
          <cell r="E452">
            <v>0</v>
          </cell>
          <cell r="F452"/>
          <cell r="G452"/>
          <cell r="H452">
            <v>0</v>
          </cell>
          <cell r="I452">
            <v>0</v>
          </cell>
          <cell r="J452">
            <v>0</v>
          </cell>
          <cell r="K452">
            <v>0</v>
          </cell>
        </row>
        <row r="453">
          <cell r="B453"/>
          <cell r="C453"/>
          <cell r="D453"/>
          <cell r="E453">
            <v>0</v>
          </cell>
          <cell r="F453"/>
          <cell r="G453"/>
          <cell r="H453">
            <v>0</v>
          </cell>
          <cell r="I453">
            <v>0</v>
          </cell>
          <cell r="J453">
            <v>0</v>
          </cell>
          <cell r="K453">
            <v>0</v>
          </cell>
        </row>
        <row r="454">
          <cell r="B454"/>
          <cell r="C454"/>
          <cell r="D454"/>
          <cell r="E454">
            <v>0</v>
          </cell>
          <cell r="F454"/>
          <cell r="G454"/>
          <cell r="H454">
            <v>0</v>
          </cell>
          <cell r="I454">
            <v>0</v>
          </cell>
          <cell r="J454">
            <v>0</v>
          </cell>
          <cell r="K454">
            <v>0</v>
          </cell>
        </row>
        <row r="455">
          <cell r="B455"/>
          <cell r="C455"/>
          <cell r="D455"/>
          <cell r="E455">
            <v>0</v>
          </cell>
          <cell r="F455"/>
          <cell r="G455"/>
          <cell r="H455">
            <v>0</v>
          </cell>
          <cell r="I455">
            <v>0</v>
          </cell>
          <cell r="J455">
            <v>0</v>
          </cell>
          <cell r="K455">
            <v>0</v>
          </cell>
        </row>
        <row r="456">
          <cell r="B456"/>
          <cell r="C456"/>
          <cell r="D456"/>
          <cell r="E456">
            <v>0</v>
          </cell>
          <cell r="F456"/>
          <cell r="G456"/>
          <cell r="H456">
            <v>0</v>
          </cell>
          <cell r="I456">
            <v>0</v>
          </cell>
          <cell r="J456">
            <v>0</v>
          </cell>
          <cell r="K456">
            <v>0</v>
          </cell>
        </row>
        <row r="457">
          <cell r="B457"/>
          <cell r="C457"/>
          <cell r="D457"/>
          <cell r="E457">
            <v>0</v>
          </cell>
          <cell r="F457"/>
          <cell r="G457"/>
          <cell r="H457">
            <v>0</v>
          </cell>
          <cell r="I457">
            <v>0</v>
          </cell>
          <cell r="J457">
            <v>0</v>
          </cell>
          <cell r="K457">
            <v>0</v>
          </cell>
        </row>
        <row r="458">
          <cell r="B458"/>
          <cell r="C458"/>
          <cell r="D458"/>
          <cell r="E458">
            <v>0</v>
          </cell>
          <cell r="F458"/>
          <cell r="G458"/>
          <cell r="H458">
            <v>0</v>
          </cell>
          <cell r="I458">
            <v>0</v>
          </cell>
          <cell r="J458">
            <v>0</v>
          </cell>
          <cell r="K458">
            <v>0</v>
          </cell>
        </row>
        <row r="459">
          <cell r="B459"/>
          <cell r="C459"/>
          <cell r="D459"/>
          <cell r="E459">
            <v>0</v>
          </cell>
          <cell r="F459"/>
          <cell r="G459"/>
          <cell r="H459">
            <v>0</v>
          </cell>
          <cell r="I459">
            <v>0</v>
          </cell>
          <cell r="J459">
            <v>0</v>
          </cell>
          <cell r="K459">
            <v>0</v>
          </cell>
        </row>
        <row r="460">
          <cell r="B460"/>
          <cell r="C460"/>
          <cell r="D460"/>
          <cell r="E460">
            <v>0</v>
          </cell>
          <cell r="F460"/>
          <cell r="G460"/>
          <cell r="H460">
            <v>0</v>
          </cell>
          <cell r="I460">
            <v>0</v>
          </cell>
          <cell r="J460">
            <v>0</v>
          </cell>
          <cell r="K460">
            <v>0</v>
          </cell>
        </row>
        <row r="461">
          <cell r="B461"/>
          <cell r="C461"/>
          <cell r="D461"/>
          <cell r="E461">
            <v>0</v>
          </cell>
          <cell r="F461"/>
          <cell r="G461"/>
          <cell r="H461">
            <v>0</v>
          </cell>
          <cell r="I461">
            <v>0</v>
          </cell>
          <cell r="J461">
            <v>0</v>
          </cell>
          <cell r="K461">
            <v>0</v>
          </cell>
        </row>
        <row r="462">
          <cell r="B462"/>
          <cell r="C462"/>
          <cell r="D462"/>
          <cell r="E462">
            <v>0</v>
          </cell>
          <cell r="F462"/>
          <cell r="G462"/>
          <cell r="H462">
            <v>0</v>
          </cell>
          <cell r="I462">
            <v>0</v>
          </cell>
          <cell r="J462">
            <v>0</v>
          </cell>
          <cell r="K462">
            <v>0</v>
          </cell>
        </row>
        <row r="463">
          <cell r="B463"/>
          <cell r="C463"/>
          <cell r="D463"/>
          <cell r="E463">
            <v>0</v>
          </cell>
          <cell r="F463"/>
          <cell r="G463"/>
          <cell r="H463">
            <v>0</v>
          </cell>
          <cell r="I463">
            <v>0</v>
          </cell>
          <cell r="J463">
            <v>0</v>
          </cell>
          <cell r="K463">
            <v>0</v>
          </cell>
        </row>
        <row r="464">
          <cell r="B464"/>
          <cell r="C464"/>
          <cell r="D464"/>
          <cell r="E464">
            <v>0</v>
          </cell>
          <cell r="F464"/>
          <cell r="G464"/>
          <cell r="H464">
            <v>0</v>
          </cell>
          <cell r="I464">
            <v>0</v>
          </cell>
          <cell r="J464">
            <v>0</v>
          </cell>
          <cell r="K464">
            <v>0</v>
          </cell>
        </row>
        <row r="465">
          <cell r="B465"/>
          <cell r="C465"/>
          <cell r="D465"/>
          <cell r="E465">
            <v>0</v>
          </cell>
          <cell r="F465"/>
          <cell r="G465"/>
          <cell r="H465">
            <v>0</v>
          </cell>
          <cell r="I465">
            <v>0</v>
          </cell>
          <cell r="J465">
            <v>0</v>
          </cell>
          <cell r="K465">
            <v>0</v>
          </cell>
        </row>
        <row r="466">
          <cell r="B466"/>
          <cell r="C466"/>
          <cell r="D466"/>
          <cell r="E466">
            <v>0</v>
          </cell>
          <cell r="F466"/>
          <cell r="G466"/>
          <cell r="H466">
            <v>0</v>
          </cell>
          <cell r="I466">
            <v>0</v>
          </cell>
          <cell r="J466">
            <v>0</v>
          </cell>
          <cell r="K466">
            <v>0</v>
          </cell>
        </row>
        <row r="467">
          <cell r="B467"/>
          <cell r="C467"/>
          <cell r="D467"/>
          <cell r="E467">
            <v>0</v>
          </cell>
          <cell r="F467"/>
          <cell r="G467"/>
          <cell r="H467">
            <v>0</v>
          </cell>
          <cell r="I467">
            <v>0</v>
          </cell>
          <cell r="J467">
            <v>0</v>
          </cell>
          <cell r="K467">
            <v>0</v>
          </cell>
        </row>
        <row r="468">
          <cell r="B468"/>
          <cell r="C468"/>
          <cell r="D468"/>
          <cell r="E468">
            <v>0</v>
          </cell>
          <cell r="F468"/>
          <cell r="G468"/>
          <cell r="H468">
            <v>0</v>
          </cell>
          <cell r="I468">
            <v>0</v>
          </cell>
          <cell r="J468">
            <v>0</v>
          </cell>
          <cell r="K468">
            <v>0</v>
          </cell>
        </row>
        <row r="469">
          <cell r="B469"/>
          <cell r="C469"/>
          <cell r="D469"/>
          <cell r="E469">
            <v>0</v>
          </cell>
          <cell r="F469"/>
          <cell r="G469"/>
          <cell r="H469">
            <v>0</v>
          </cell>
          <cell r="I469">
            <v>0</v>
          </cell>
          <cell r="J469">
            <v>0</v>
          </cell>
          <cell r="K469">
            <v>0</v>
          </cell>
        </row>
        <row r="470">
          <cell r="B470"/>
          <cell r="C470"/>
          <cell r="D470"/>
          <cell r="E470">
            <v>0</v>
          </cell>
          <cell r="F470"/>
          <cell r="G470"/>
          <cell r="H470">
            <v>0</v>
          </cell>
          <cell r="I470">
            <v>0</v>
          </cell>
          <cell r="J470">
            <v>0</v>
          </cell>
          <cell r="K470">
            <v>0</v>
          </cell>
        </row>
        <row r="471">
          <cell r="B471"/>
          <cell r="C471"/>
          <cell r="D471"/>
          <cell r="E471">
            <v>0</v>
          </cell>
          <cell r="F471"/>
          <cell r="G471"/>
          <cell r="H471">
            <v>0</v>
          </cell>
          <cell r="I471">
            <v>0</v>
          </cell>
          <cell r="J471">
            <v>0</v>
          </cell>
          <cell r="K471">
            <v>0</v>
          </cell>
        </row>
        <row r="472">
          <cell r="B472"/>
          <cell r="C472"/>
          <cell r="D472"/>
          <cell r="E472">
            <v>0</v>
          </cell>
          <cell r="F472"/>
          <cell r="G472"/>
          <cell r="H472">
            <v>0</v>
          </cell>
          <cell r="I472">
            <v>0</v>
          </cell>
          <cell r="J472">
            <v>0</v>
          </cell>
          <cell r="K472">
            <v>0</v>
          </cell>
        </row>
        <row r="473">
          <cell r="B473"/>
          <cell r="C473"/>
          <cell r="D473"/>
          <cell r="E473">
            <v>0</v>
          </cell>
          <cell r="F473"/>
          <cell r="G473"/>
          <cell r="H473">
            <v>0</v>
          </cell>
          <cell r="I473">
            <v>0</v>
          </cell>
          <cell r="J473">
            <v>0</v>
          </cell>
          <cell r="K473">
            <v>0</v>
          </cell>
        </row>
        <row r="474">
          <cell r="B474"/>
          <cell r="C474"/>
          <cell r="D474"/>
          <cell r="E474">
            <v>0</v>
          </cell>
          <cell r="F474"/>
          <cell r="G474"/>
          <cell r="H474">
            <v>0</v>
          </cell>
          <cell r="I474">
            <v>0</v>
          </cell>
          <cell r="J474">
            <v>0</v>
          </cell>
          <cell r="K474">
            <v>0</v>
          </cell>
        </row>
        <row r="475">
          <cell r="B475"/>
          <cell r="C475"/>
          <cell r="D475"/>
          <cell r="E475">
            <v>0</v>
          </cell>
          <cell r="F475"/>
          <cell r="G475"/>
          <cell r="H475">
            <v>0</v>
          </cell>
          <cell r="I475">
            <v>0</v>
          </cell>
          <cell r="J475">
            <v>0</v>
          </cell>
          <cell r="K475">
            <v>0</v>
          </cell>
        </row>
        <row r="476">
          <cell r="B476"/>
          <cell r="C476"/>
          <cell r="D476"/>
          <cell r="E476">
            <v>0</v>
          </cell>
          <cell r="F476"/>
          <cell r="G476"/>
          <cell r="H476">
            <v>0</v>
          </cell>
          <cell r="I476">
            <v>0</v>
          </cell>
          <cell r="J476">
            <v>0</v>
          </cell>
          <cell r="K476">
            <v>0</v>
          </cell>
        </row>
        <row r="477">
          <cell r="B477"/>
          <cell r="C477"/>
          <cell r="D477"/>
          <cell r="E477">
            <v>0</v>
          </cell>
          <cell r="F477"/>
          <cell r="G477"/>
          <cell r="H477">
            <v>0</v>
          </cell>
          <cell r="I477">
            <v>0</v>
          </cell>
          <cell r="J477">
            <v>0</v>
          </cell>
          <cell r="K477">
            <v>0</v>
          </cell>
        </row>
        <row r="478">
          <cell r="B478"/>
          <cell r="C478"/>
          <cell r="D478"/>
          <cell r="E478">
            <v>0</v>
          </cell>
          <cell r="F478"/>
          <cell r="G478"/>
          <cell r="H478">
            <v>0</v>
          </cell>
          <cell r="I478">
            <v>0</v>
          </cell>
          <cell r="J478">
            <v>0</v>
          </cell>
          <cell r="K478">
            <v>0</v>
          </cell>
        </row>
        <row r="479">
          <cell r="B479"/>
          <cell r="C479"/>
          <cell r="D479"/>
          <cell r="E479">
            <v>0</v>
          </cell>
          <cell r="F479"/>
          <cell r="G479"/>
          <cell r="H479">
            <v>0</v>
          </cell>
          <cell r="I479">
            <v>0</v>
          </cell>
          <cell r="J479">
            <v>0</v>
          </cell>
          <cell r="K479">
            <v>0</v>
          </cell>
        </row>
        <row r="480">
          <cell r="B480"/>
          <cell r="C480"/>
          <cell r="D480"/>
          <cell r="E480">
            <v>0</v>
          </cell>
          <cell r="F480"/>
          <cell r="G480"/>
          <cell r="H480">
            <v>0</v>
          </cell>
          <cell r="I480">
            <v>0</v>
          </cell>
          <cell r="J480">
            <v>0</v>
          </cell>
          <cell r="K480">
            <v>0</v>
          </cell>
        </row>
        <row r="481">
          <cell r="B481"/>
          <cell r="C481"/>
          <cell r="D481"/>
          <cell r="E481">
            <v>0</v>
          </cell>
          <cell r="F481"/>
          <cell r="G481"/>
          <cell r="H481">
            <v>0</v>
          </cell>
          <cell r="I481">
            <v>0</v>
          </cell>
          <cell r="J481">
            <v>0</v>
          </cell>
          <cell r="K481">
            <v>0</v>
          </cell>
        </row>
        <row r="482">
          <cell r="B482"/>
          <cell r="C482"/>
          <cell r="D482"/>
          <cell r="E482">
            <v>0</v>
          </cell>
          <cell r="F482"/>
          <cell r="G482"/>
          <cell r="H482">
            <v>0</v>
          </cell>
          <cell r="I482">
            <v>0</v>
          </cell>
          <cell r="J482">
            <v>0</v>
          </cell>
          <cell r="K482">
            <v>0</v>
          </cell>
        </row>
        <row r="483">
          <cell r="B483"/>
          <cell r="C483"/>
          <cell r="D483"/>
          <cell r="E483">
            <v>0</v>
          </cell>
          <cell r="F483"/>
          <cell r="G483"/>
          <cell r="H483">
            <v>0</v>
          </cell>
          <cell r="I483">
            <v>0</v>
          </cell>
          <cell r="J483">
            <v>0</v>
          </cell>
          <cell r="K483">
            <v>0</v>
          </cell>
        </row>
        <row r="484">
          <cell r="B484"/>
          <cell r="C484"/>
          <cell r="D484"/>
          <cell r="E484">
            <v>0</v>
          </cell>
          <cell r="F484"/>
          <cell r="G484"/>
          <cell r="H484">
            <v>0</v>
          </cell>
          <cell r="I484">
            <v>0</v>
          </cell>
          <cell r="J484">
            <v>0</v>
          </cell>
          <cell r="K484">
            <v>0</v>
          </cell>
        </row>
        <row r="485">
          <cell r="B485"/>
          <cell r="C485"/>
          <cell r="D485"/>
          <cell r="E485">
            <v>0</v>
          </cell>
          <cell r="F485"/>
          <cell r="G485"/>
          <cell r="H485">
            <v>0</v>
          </cell>
          <cell r="I485">
            <v>0</v>
          </cell>
          <cell r="J485">
            <v>0</v>
          </cell>
          <cell r="K485">
            <v>0</v>
          </cell>
        </row>
        <row r="486">
          <cell r="B486"/>
          <cell r="C486"/>
          <cell r="D486"/>
          <cell r="E486">
            <v>0</v>
          </cell>
          <cell r="F486"/>
          <cell r="G486"/>
          <cell r="H486">
            <v>0</v>
          </cell>
          <cell r="I486">
            <v>0</v>
          </cell>
          <cell r="J486">
            <v>0</v>
          </cell>
          <cell r="K486">
            <v>0</v>
          </cell>
        </row>
        <row r="487">
          <cell r="B487"/>
          <cell r="C487"/>
          <cell r="D487"/>
          <cell r="E487">
            <v>0</v>
          </cell>
          <cell r="F487"/>
          <cell r="G487"/>
          <cell r="H487">
            <v>0</v>
          </cell>
          <cell r="I487">
            <v>0</v>
          </cell>
          <cell r="J487">
            <v>0</v>
          </cell>
          <cell r="K487">
            <v>0</v>
          </cell>
        </row>
        <row r="488">
          <cell r="B488"/>
          <cell r="C488"/>
          <cell r="D488"/>
          <cell r="E488">
            <v>0</v>
          </cell>
          <cell r="F488"/>
          <cell r="G488"/>
          <cell r="H488">
            <v>0</v>
          </cell>
          <cell r="I488">
            <v>0</v>
          </cell>
          <cell r="J488">
            <v>0</v>
          </cell>
          <cell r="K488">
            <v>0</v>
          </cell>
        </row>
        <row r="489">
          <cell r="B489"/>
          <cell r="C489"/>
          <cell r="D489"/>
          <cell r="E489">
            <v>0</v>
          </cell>
          <cell r="F489"/>
          <cell r="G489"/>
          <cell r="H489">
            <v>0</v>
          </cell>
          <cell r="I489">
            <v>0</v>
          </cell>
          <cell r="J489">
            <v>0</v>
          </cell>
          <cell r="K489">
            <v>0</v>
          </cell>
        </row>
        <row r="490">
          <cell r="B490"/>
          <cell r="C490"/>
          <cell r="D490"/>
          <cell r="E490">
            <v>0</v>
          </cell>
          <cell r="F490"/>
          <cell r="G490"/>
          <cell r="H490">
            <v>0</v>
          </cell>
          <cell r="I490">
            <v>0</v>
          </cell>
          <cell r="J490">
            <v>0</v>
          </cell>
          <cell r="K490">
            <v>0</v>
          </cell>
        </row>
        <row r="491">
          <cell r="B491"/>
          <cell r="C491"/>
          <cell r="D491"/>
          <cell r="E491">
            <v>0</v>
          </cell>
          <cell r="F491"/>
          <cell r="G491"/>
          <cell r="H491">
            <v>0</v>
          </cell>
          <cell r="I491">
            <v>0</v>
          </cell>
          <cell r="J491">
            <v>0</v>
          </cell>
          <cell r="K491">
            <v>0</v>
          </cell>
        </row>
        <row r="492">
          <cell r="B492"/>
          <cell r="C492"/>
          <cell r="D492"/>
          <cell r="E492">
            <v>0</v>
          </cell>
          <cell r="F492"/>
          <cell r="G492"/>
          <cell r="H492">
            <v>0</v>
          </cell>
          <cell r="I492">
            <v>0</v>
          </cell>
          <cell r="J492">
            <v>0</v>
          </cell>
          <cell r="K492">
            <v>0</v>
          </cell>
        </row>
        <row r="493">
          <cell r="B493"/>
          <cell r="C493"/>
          <cell r="D493"/>
          <cell r="E493">
            <v>0</v>
          </cell>
          <cell r="F493"/>
          <cell r="G493"/>
          <cell r="H493">
            <v>0</v>
          </cell>
          <cell r="I493">
            <v>0</v>
          </cell>
          <cell r="J493">
            <v>0</v>
          </cell>
          <cell r="K493">
            <v>0</v>
          </cell>
        </row>
        <row r="494">
          <cell r="B494"/>
          <cell r="C494"/>
          <cell r="D494"/>
          <cell r="E494">
            <v>0</v>
          </cell>
          <cell r="F494"/>
          <cell r="G494"/>
          <cell r="H494">
            <v>0</v>
          </cell>
          <cell r="I494">
            <v>0</v>
          </cell>
          <cell r="J494">
            <v>0</v>
          </cell>
          <cell r="K494">
            <v>0</v>
          </cell>
        </row>
        <row r="495">
          <cell r="B495"/>
          <cell r="C495"/>
          <cell r="D495"/>
          <cell r="E495">
            <v>0</v>
          </cell>
          <cell r="F495"/>
          <cell r="G495"/>
          <cell r="H495">
            <v>0</v>
          </cell>
          <cell r="I495">
            <v>0</v>
          </cell>
          <cell r="J495">
            <v>0</v>
          </cell>
          <cell r="K495">
            <v>0</v>
          </cell>
        </row>
        <row r="496">
          <cell r="B496"/>
          <cell r="C496"/>
          <cell r="D496"/>
          <cell r="E496">
            <v>0</v>
          </cell>
          <cell r="F496"/>
          <cell r="G496"/>
          <cell r="H496">
            <v>0</v>
          </cell>
          <cell r="I496">
            <v>0</v>
          </cell>
          <cell r="J496">
            <v>0</v>
          </cell>
          <cell r="K496">
            <v>0</v>
          </cell>
        </row>
        <row r="497">
          <cell r="B497"/>
          <cell r="C497"/>
          <cell r="D497"/>
          <cell r="E497">
            <v>0</v>
          </cell>
          <cell r="F497"/>
          <cell r="G497"/>
          <cell r="H497">
            <v>0</v>
          </cell>
          <cell r="I497">
            <v>0</v>
          </cell>
          <cell r="J497">
            <v>0</v>
          </cell>
          <cell r="K497">
            <v>0</v>
          </cell>
        </row>
        <row r="498">
          <cell r="B498"/>
          <cell r="C498"/>
          <cell r="D498"/>
          <cell r="E498">
            <v>0</v>
          </cell>
          <cell r="F498"/>
          <cell r="G498"/>
          <cell r="H498">
            <v>0</v>
          </cell>
          <cell r="I498">
            <v>0</v>
          </cell>
          <cell r="J498">
            <v>0</v>
          </cell>
          <cell r="K498">
            <v>0</v>
          </cell>
        </row>
        <row r="499">
          <cell r="B499"/>
          <cell r="C499"/>
          <cell r="D499"/>
          <cell r="E499">
            <v>0</v>
          </cell>
          <cell r="F499"/>
          <cell r="G499"/>
          <cell r="H499">
            <v>0</v>
          </cell>
          <cell r="I499">
            <v>0</v>
          </cell>
          <cell r="J499">
            <v>0</v>
          </cell>
          <cell r="K499">
            <v>0</v>
          </cell>
        </row>
        <row r="500">
          <cell r="B500"/>
          <cell r="C500"/>
          <cell r="D500"/>
          <cell r="E500">
            <v>0</v>
          </cell>
          <cell r="F500"/>
          <cell r="G500"/>
          <cell r="H500">
            <v>0</v>
          </cell>
          <cell r="I500">
            <v>0</v>
          </cell>
          <cell r="J500">
            <v>0</v>
          </cell>
          <cell r="K500">
            <v>0</v>
          </cell>
        </row>
        <row r="501">
          <cell r="B501"/>
          <cell r="C501"/>
          <cell r="D501"/>
          <cell r="E501">
            <v>0</v>
          </cell>
          <cell r="F501"/>
          <cell r="G501"/>
          <cell r="H501">
            <v>0</v>
          </cell>
          <cell r="I501">
            <v>0</v>
          </cell>
          <cell r="J501">
            <v>0</v>
          </cell>
          <cell r="K501">
            <v>0</v>
          </cell>
        </row>
        <row r="502">
          <cell r="B502"/>
          <cell r="C502"/>
          <cell r="D502"/>
          <cell r="E502">
            <v>0</v>
          </cell>
          <cell r="F502"/>
          <cell r="G502"/>
          <cell r="H502">
            <v>0</v>
          </cell>
          <cell r="I502">
            <v>0</v>
          </cell>
          <cell r="J502">
            <v>0</v>
          </cell>
          <cell r="K502">
            <v>0</v>
          </cell>
        </row>
        <row r="503">
          <cell r="B503"/>
          <cell r="C503"/>
          <cell r="D503"/>
          <cell r="E503">
            <v>0</v>
          </cell>
          <cell r="F503"/>
          <cell r="G503"/>
          <cell r="H503">
            <v>0</v>
          </cell>
          <cell r="I503">
            <v>0</v>
          </cell>
          <cell r="J503">
            <v>0</v>
          </cell>
          <cell r="K503">
            <v>0</v>
          </cell>
        </row>
        <row r="504">
          <cell r="B504" t="str">
            <v>Total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15818</v>
          </cell>
          <cell r="H504">
            <v>15818</v>
          </cell>
          <cell r="I504">
            <v>0</v>
          </cell>
          <cell r="J504">
            <v>15818</v>
          </cell>
          <cell r="K504">
            <v>15818</v>
          </cell>
        </row>
        <row r="505">
          <cell r="F505"/>
          <cell r="G505"/>
          <cell r="H505"/>
        </row>
      </sheetData>
      <sheetData sheetId="16"/>
      <sheetData sheetId="17"/>
      <sheetData sheetId="18"/>
      <sheetData sheetId="19"/>
      <sheetData sheetId="20">
        <row r="6">
          <cell r="B6" t="str">
            <v>City Code</v>
          </cell>
          <cell r="C6">
            <v>1</v>
          </cell>
          <cell r="D6">
            <v>2</v>
          </cell>
          <cell r="E6">
            <v>3</v>
          </cell>
          <cell r="F6">
            <v>4</v>
          </cell>
          <cell r="G6">
            <v>5</v>
          </cell>
          <cell r="H6">
            <v>6</v>
          </cell>
          <cell r="I6">
            <v>7</v>
          </cell>
          <cell r="J6">
            <v>8</v>
          </cell>
          <cell r="K6">
            <v>9</v>
          </cell>
          <cell r="L6">
            <v>10</v>
          </cell>
          <cell r="M6">
            <v>11</v>
          </cell>
          <cell r="N6">
            <v>12</v>
          </cell>
          <cell r="O6">
            <v>13</v>
          </cell>
          <cell r="P6">
            <v>14</v>
          </cell>
          <cell r="Q6" t="str">
            <v>QSI</v>
          </cell>
        </row>
        <row r="7">
          <cell r="B7" t="str">
            <v>DEL</v>
          </cell>
          <cell r="C7"/>
          <cell r="D7"/>
          <cell r="E7"/>
          <cell r="F7"/>
          <cell r="G7">
            <v>7.756658378508792E-2</v>
          </cell>
          <cell r="H7"/>
          <cell r="I7">
            <v>8.6849984109166195E-2</v>
          </cell>
          <cell r="J7"/>
          <cell r="K7"/>
          <cell r="L7"/>
          <cell r="M7"/>
          <cell r="N7"/>
          <cell r="O7"/>
          <cell r="P7"/>
          <cell r="Q7">
            <v>8.6849984109166195E-2</v>
          </cell>
        </row>
        <row r="8">
          <cell r="B8" t="str">
            <v>BLR</v>
          </cell>
          <cell r="C8"/>
          <cell r="D8"/>
          <cell r="E8"/>
          <cell r="F8"/>
          <cell r="G8">
            <v>0.26139734217221888</v>
          </cell>
          <cell r="H8"/>
          <cell r="I8">
            <v>0.35506628650647043</v>
          </cell>
          <cell r="J8"/>
          <cell r="K8"/>
          <cell r="L8"/>
          <cell r="M8"/>
          <cell r="N8"/>
          <cell r="O8"/>
          <cell r="P8"/>
          <cell r="Q8">
            <v>0.35506628650647043</v>
          </cell>
        </row>
        <row r="9">
          <cell r="B9" t="str">
            <v>BOM</v>
          </cell>
          <cell r="C9"/>
          <cell r="D9"/>
          <cell r="E9"/>
          <cell r="F9"/>
          <cell r="G9">
            <v>0.13326350551086891</v>
          </cell>
          <cell r="H9"/>
          <cell r="I9">
            <v>0.19746942404560469</v>
          </cell>
          <cell r="J9"/>
          <cell r="K9"/>
          <cell r="L9"/>
          <cell r="M9"/>
          <cell r="N9"/>
          <cell r="O9"/>
          <cell r="P9"/>
          <cell r="Q9">
            <v>0.19746942404560469</v>
          </cell>
        </row>
        <row r="10">
          <cell r="B10" t="str">
            <v>HYD</v>
          </cell>
          <cell r="C10"/>
          <cell r="D10"/>
          <cell r="E10"/>
          <cell r="F10"/>
          <cell r="G10">
            <v>0.2552027463588647</v>
          </cell>
          <cell r="H10"/>
          <cell r="I10">
            <v>0.34969416833398859</v>
          </cell>
          <cell r="J10"/>
          <cell r="K10"/>
          <cell r="L10"/>
          <cell r="M10"/>
          <cell r="N10"/>
          <cell r="O10"/>
          <cell r="P10"/>
          <cell r="Q10">
            <v>0.34969416833398859</v>
          </cell>
        </row>
        <row r="11">
          <cell r="B11" t="str">
            <v>MAA</v>
          </cell>
          <cell r="C11"/>
          <cell r="D11"/>
          <cell r="E11"/>
          <cell r="F11"/>
          <cell r="G11">
            <v>0.28253005531808345</v>
          </cell>
          <cell r="H11"/>
          <cell r="I11">
            <v>0.37598637228337217</v>
          </cell>
          <cell r="J11"/>
          <cell r="K11"/>
          <cell r="L11"/>
          <cell r="M11"/>
          <cell r="N11"/>
          <cell r="O11"/>
          <cell r="P11"/>
          <cell r="Q11">
            <v>0.37598637228337217</v>
          </cell>
        </row>
        <row r="12">
          <cell r="B12" t="str">
            <v>DXB</v>
          </cell>
          <cell r="C12"/>
          <cell r="D12"/>
          <cell r="E12"/>
          <cell r="F12"/>
          <cell r="G12">
            <v>0.37551421119912376</v>
          </cell>
          <cell r="H12"/>
          <cell r="I12">
            <v>0.25</v>
          </cell>
          <cell r="J12"/>
          <cell r="K12"/>
          <cell r="L12"/>
          <cell r="M12"/>
          <cell r="N12"/>
          <cell r="O12"/>
          <cell r="P12"/>
          <cell r="Q12">
            <v>0.25</v>
          </cell>
        </row>
        <row r="13">
          <cell r="B13" t="str">
            <v>CCU</v>
          </cell>
          <cell r="C13"/>
          <cell r="D13"/>
          <cell r="E13"/>
          <cell r="F13"/>
          <cell r="G13">
            <v>0.69614590435010459</v>
          </cell>
          <cell r="H13"/>
          <cell r="I13">
            <v>0.7585700947790891</v>
          </cell>
          <cell r="J13"/>
          <cell r="K13"/>
          <cell r="L13"/>
          <cell r="M13"/>
          <cell r="N13"/>
          <cell r="O13"/>
          <cell r="P13"/>
          <cell r="Q13">
            <v>0.7585700947790891</v>
          </cell>
        </row>
        <row r="14">
          <cell r="B14" t="str">
            <v>AMD</v>
          </cell>
          <cell r="C14"/>
          <cell r="D14"/>
          <cell r="E14"/>
          <cell r="F14"/>
          <cell r="G14">
            <v>0.42481958844353429</v>
          </cell>
          <cell r="H14"/>
          <cell r="I14">
            <v>0.49383115500551833</v>
          </cell>
          <cell r="J14"/>
          <cell r="K14"/>
          <cell r="L14"/>
          <cell r="M14"/>
          <cell r="N14"/>
          <cell r="O14"/>
          <cell r="P14"/>
          <cell r="Q14">
            <v>0.49383115500551833</v>
          </cell>
        </row>
        <row r="15">
          <cell r="B15" t="str">
            <v>JNB</v>
          </cell>
          <cell r="C15"/>
          <cell r="D15"/>
          <cell r="E15"/>
          <cell r="F15"/>
          <cell r="G15">
            <v>0.19214145354308035</v>
          </cell>
          <cell r="H15"/>
          <cell r="I15">
            <v>5.0704253684491517E-2</v>
          </cell>
          <cell r="J15"/>
          <cell r="K15"/>
          <cell r="L15"/>
          <cell r="M15"/>
          <cell r="N15"/>
          <cell r="O15"/>
          <cell r="P15"/>
          <cell r="Q15">
            <v>5.0704253684491517E-2</v>
          </cell>
        </row>
        <row r="16">
          <cell r="B16" t="str">
            <v>THR</v>
          </cell>
          <cell r="C16"/>
          <cell r="D16"/>
          <cell r="E16"/>
          <cell r="F16"/>
          <cell r="G16">
            <v>0.28509534643591861</v>
          </cell>
          <cell r="H16"/>
          <cell r="I16">
            <v>0.34779954737340579</v>
          </cell>
          <cell r="J16"/>
          <cell r="K16"/>
          <cell r="L16"/>
          <cell r="M16"/>
          <cell r="N16"/>
          <cell r="O16"/>
          <cell r="P16"/>
          <cell r="Q16">
            <v>0.34779954737340579</v>
          </cell>
        </row>
        <row r="17">
          <cell r="B17" t="str">
            <v>COK</v>
          </cell>
          <cell r="C17"/>
          <cell r="D17"/>
          <cell r="E17"/>
          <cell r="F17"/>
          <cell r="G17">
            <v>0.37710803896898593</v>
          </cell>
          <cell r="H17"/>
          <cell r="I17">
            <v>0.48308059860547453</v>
          </cell>
          <cell r="J17"/>
          <cell r="K17"/>
          <cell r="L17"/>
          <cell r="M17"/>
          <cell r="N17"/>
          <cell r="O17"/>
          <cell r="P17"/>
          <cell r="Q17">
            <v>0.48308059860547453</v>
          </cell>
        </row>
        <row r="18">
          <cell r="B18" t="str">
            <v>CPT</v>
          </cell>
          <cell r="C18"/>
          <cell r="D18"/>
          <cell r="E18"/>
          <cell r="F18"/>
          <cell r="G18">
            <v>4.4566829634933212E-2</v>
          </cell>
          <cell r="H18"/>
          <cell r="I18">
            <v>8.3944886431889451E-2</v>
          </cell>
          <cell r="J18"/>
          <cell r="K18"/>
          <cell r="L18"/>
          <cell r="M18"/>
          <cell r="N18"/>
          <cell r="O18"/>
          <cell r="P18"/>
          <cell r="Q18">
            <v>8.3944886431889451E-2</v>
          </cell>
        </row>
        <row r="19">
          <cell r="B19" t="str">
            <v>RUH</v>
          </cell>
          <cell r="C19"/>
          <cell r="D19"/>
          <cell r="E19"/>
          <cell r="F19"/>
          <cell r="G19">
            <v>0.49158167314470563</v>
          </cell>
          <cell r="H19"/>
          <cell r="I19">
            <v>0.55353042054608159</v>
          </cell>
          <cell r="J19"/>
          <cell r="K19"/>
          <cell r="L19"/>
          <cell r="M19"/>
          <cell r="N19"/>
          <cell r="O19"/>
          <cell r="P19"/>
          <cell r="Q19">
            <v>0.55353042054608159</v>
          </cell>
        </row>
        <row r="20">
          <cell r="B20" t="str">
            <v>JED</v>
          </cell>
          <cell r="C20"/>
          <cell r="D20"/>
          <cell r="E20"/>
          <cell r="F20"/>
          <cell r="G20">
            <v>0.46225279534274794</v>
          </cell>
          <cell r="H20"/>
          <cell r="I20">
            <v>0.51850318791555772</v>
          </cell>
          <cell r="J20"/>
          <cell r="K20"/>
          <cell r="L20"/>
          <cell r="M20"/>
          <cell r="N20"/>
          <cell r="O20"/>
          <cell r="P20"/>
          <cell r="Q20">
            <v>0.51850318791555772</v>
          </cell>
        </row>
        <row r="21">
          <cell r="B21" t="str">
            <v>AMM</v>
          </cell>
          <cell r="C21"/>
          <cell r="D21"/>
          <cell r="E21"/>
          <cell r="F21"/>
          <cell r="G21">
            <v>1.4312525740360659E-2</v>
          </cell>
          <cell r="H21"/>
          <cell r="I21">
            <v>1.0865799108915844E-2</v>
          </cell>
          <cell r="J21"/>
          <cell r="K21"/>
          <cell r="L21"/>
          <cell r="M21"/>
          <cell r="N21"/>
          <cell r="O21"/>
          <cell r="P21"/>
          <cell r="Q21">
            <v>1.0865799108915844E-2</v>
          </cell>
        </row>
        <row r="22">
          <cell r="B22" t="str">
            <v>NBO</v>
          </cell>
          <cell r="C22"/>
          <cell r="D22"/>
          <cell r="E22"/>
          <cell r="F22"/>
          <cell r="G22">
            <v>0.40378052244152685</v>
          </cell>
          <cell r="H22"/>
          <cell r="I22">
            <v>0.47993791094644772</v>
          </cell>
          <cell r="J22"/>
          <cell r="K22"/>
          <cell r="L22"/>
          <cell r="M22"/>
          <cell r="N22"/>
          <cell r="O22"/>
          <cell r="P22"/>
          <cell r="Q22">
            <v>0.47993791094644772</v>
          </cell>
        </row>
        <row r="23">
          <cell r="B23" t="str">
            <v>TRV</v>
          </cell>
          <cell r="C23"/>
          <cell r="D23"/>
          <cell r="E23"/>
          <cell r="F23"/>
          <cell r="G23">
            <v>0.36996610952600356</v>
          </cell>
          <cell r="H23"/>
          <cell r="I23">
            <v>0.45131586259883838</v>
          </cell>
          <cell r="J23"/>
          <cell r="K23"/>
          <cell r="L23"/>
          <cell r="M23"/>
          <cell r="N23"/>
          <cell r="O23"/>
          <cell r="P23"/>
          <cell r="Q23">
            <v>0.45131586259883838</v>
          </cell>
        </row>
        <row r="24">
          <cell r="B24" t="str">
            <v>ADD</v>
          </cell>
          <cell r="C24"/>
          <cell r="D24"/>
          <cell r="E24"/>
          <cell r="F24"/>
          <cell r="G24">
            <v>0.95335030090999129</v>
          </cell>
          <cell r="H24"/>
          <cell r="I24">
            <v>0.95475809663758548</v>
          </cell>
          <cell r="J24"/>
          <cell r="K24"/>
          <cell r="L24"/>
          <cell r="M24"/>
          <cell r="N24"/>
          <cell r="O24"/>
          <cell r="P24"/>
          <cell r="Q24">
            <v>0.95475809663758548</v>
          </cell>
        </row>
        <row r="25">
          <cell r="B25" t="str">
            <v>LOS</v>
          </cell>
          <cell r="C25"/>
          <cell r="D25"/>
          <cell r="E25"/>
          <cell r="F25"/>
          <cell r="G25">
            <v>6.4818565435196943E-2</v>
          </cell>
          <cell r="H25"/>
          <cell r="I25">
            <v>8.6272351557531587E-2</v>
          </cell>
          <cell r="J25"/>
          <cell r="K25"/>
          <cell r="L25"/>
          <cell r="M25"/>
          <cell r="N25"/>
          <cell r="O25"/>
          <cell r="P25"/>
          <cell r="Q25">
            <v>8.6272351557531587E-2</v>
          </cell>
        </row>
        <row r="26">
          <cell r="B26" t="str">
            <v>BEY</v>
          </cell>
          <cell r="C26"/>
          <cell r="D26"/>
          <cell r="E26"/>
          <cell r="F26"/>
          <cell r="G26">
            <v>3.9009328398070323E-2</v>
          </cell>
          <cell r="H26"/>
          <cell r="I26">
            <v>5.9428629974567521E-2</v>
          </cell>
          <cell r="J26"/>
          <cell r="K26"/>
          <cell r="L26"/>
          <cell r="M26"/>
          <cell r="N26"/>
          <cell r="O26"/>
          <cell r="P26"/>
          <cell r="Q26">
            <v>5.9428629974567521E-2</v>
          </cell>
        </row>
        <row r="27">
          <cell r="B27" t="str">
            <v>SAH</v>
          </cell>
          <cell r="C27"/>
          <cell r="D27"/>
          <cell r="E27"/>
          <cell r="F27"/>
          <cell r="G27">
            <v>0</v>
          </cell>
          <cell r="H27"/>
          <cell r="I27">
            <v>0</v>
          </cell>
          <cell r="J27"/>
          <cell r="K27"/>
          <cell r="L27"/>
          <cell r="M27"/>
          <cell r="N27"/>
          <cell r="O27"/>
          <cell r="P27"/>
          <cell r="Q27">
            <v>0</v>
          </cell>
        </row>
        <row r="28">
          <cell r="B28" t="str">
            <v>DMM</v>
          </cell>
          <cell r="C28"/>
          <cell r="D28"/>
          <cell r="E28"/>
          <cell r="F28"/>
          <cell r="G28">
            <v>0.32673990077986215</v>
          </cell>
          <cell r="H28"/>
          <cell r="I28">
            <v>0.41229339703543544</v>
          </cell>
          <cell r="J28"/>
          <cell r="K28"/>
          <cell r="L28"/>
          <cell r="M28"/>
          <cell r="N28"/>
          <cell r="O28"/>
          <cell r="P28"/>
          <cell r="Q28">
            <v>0.41229339703543544</v>
          </cell>
        </row>
        <row r="29">
          <cell r="B29" t="str">
            <v>KTM</v>
          </cell>
          <cell r="C29"/>
          <cell r="D29"/>
          <cell r="E29"/>
          <cell r="F29"/>
          <cell r="G29">
            <v>2.6380468276621803E-2</v>
          </cell>
          <cell r="H29"/>
          <cell r="I29">
            <v>4.0655033850040039E-2</v>
          </cell>
          <cell r="J29"/>
          <cell r="K29"/>
          <cell r="L29"/>
          <cell r="M29"/>
          <cell r="N29"/>
          <cell r="O29"/>
          <cell r="P29"/>
          <cell r="Q29">
            <v>4.0655033850040039E-2</v>
          </cell>
        </row>
        <row r="30">
          <cell r="B30" t="str">
            <v>KHI</v>
          </cell>
          <cell r="C30"/>
          <cell r="D30"/>
          <cell r="E30"/>
          <cell r="F30"/>
          <cell r="G30">
            <v>0.18336938557618171</v>
          </cell>
          <cell r="H30"/>
          <cell r="I30">
            <v>0.25972583505206853</v>
          </cell>
          <cell r="J30"/>
          <cell r="K30"/>
          <cell r="L30"/>
          <cell r="M30"/>
          <cell r="N30"/>
          <cell r="O30"/>
          <cell r="P30"/>
          <cell r="Q30">
            <v>0.25972583505206853</v>
          </cell>
        </row>
        <row r="31">
          <cell r="B31" t="str">
            <v>EBB</v>
          </cell>
          <cell r="C31"/>
          <cell r="D31"/>
          <cell r="E31"/>
          <cell r="F31"/>
          <cell r="G31">
            <v>9.1841076474776712E-2</v>
          </cell>
          <cell r="H31"/>
          <cell r="I31">
            <v>0.11977713802971392</v>
          </cell>
          <cell r="J31"/>
          <cell r="K31"/>
          <cell r="L31"/>
          <cell r="M31"/>
          <cell r="N31"/>
          <cell r="O31"/>
          <cell r="P31"/>
          <cell r="Q31">
            <v>0.11977713802971392</v>
          </cell>
        </row>
        <row r="32">
          <cell r="B32" t="str">
            <v>KWI</v>
          </cell>
          <cell r="C32"/>
          <cell r="D32"/>
          <cell r="E32"/>
          <cell r="F32"/>
          <cell r="G32">
            <v>0.3675087102872826</v>
          </cell>
          <cell r="H32"/>
          <cell r="I32">
            <v>0.5459999591697231</v>
          </cell>
          <cell r="J32"/>
          <cell r="K32"/>
          <cell r="L32"/>
          <cell r="M32"/>
          <cell r="N32"/>
          <cell r="O32"/>
          <cell r="P32"/>
          <cell r="Q32">
            <v>0.5459999591697231</v>
          </cell>
        </row>
        <row r="33">
          <cell r="B33" t="str">
            <v>JRO</v>
          </cell>
          <cell r="C33"/>
          <cell r="D33"/>
          <cell r="E33"/>
          <cell r="F33"/>
          <cell r="G33">
            <v>5.5820464316361298E-3</v>
          </cell>
          <cell r="H33"/>
          <cell r="I33">
            <v>1.8584200736549338E-2</v>
          </cell>
          <cell r="J33"/>
          <cell r="K33"/>
          <cell r="L33"/>
          <cell r="M33"/>
          <cell r="N33"/>
          <cell r="O33"/>
          <cell r="P33"/>
          <cell r="Q33">
            <v>1.8584200736549338E-2</v>
          </cell>
        </row>
        <row r="34">
          <cell r="B34" t="str">
            <v>LHE</v>
          </cell>
          <cell r="C34"/>
          <cell r="D34"/>
          <cell r="E34"/>
          <cell r="F34"/>
          <cell r="G34">
            <v>0.38027427886834292</v>
          </cell>
          <cell r="H34"/>
          <cell r="I34">
            <v>0.48562084784473608</v>
          </cell>
          <cell r="J34"/>
          <cell r="K34"/>
          <cell r="L34"/>
          <cell r="M34"/>
          <cell r="N34"/>
          <cell r="O34"/>
          <cell r="P34"/>
          <cell r="Q34">
            <v>0.48562084784473608</v>
          </cell>
        </row>
        <row r="35">
          <cell r="B35" t="str">
            <v>ISB</v>
          </cell>
          <cell r="C35"/>
          <cell r="D35"/>
          <cell r="E35"/>
          <cell r="F35"/>
          <cell r="G35">
            <v>0.41501556737499373</v>
          </cell>
          <cell r="H35"/>
          <cell r="I35">
            <v>0.49191979000005404</v>
          </cell>
          <cell r="J35"/>
          <cell r="K35"/>
          <cell r="L35"/>
          <cell r="M35"/>
          <cell r="N35"/>
          <cell r="O35"/>
          <cell r="P35"/>
          <cell r="Q35">
            <v>0.49191979000005404</v>
          </cell>
        </row>
        <row r="36">
          <cell r="B36" t="str">
            <v>DAC</v>
          </cell>
          <cell r="C36"/>
          <cell r="D36"/>
          <cell r="E36"/>
          <cell r="F36"/>
          <cell r="G36">
            <v>0.39925971231909696</v>
          </cell>
          <cell r="H36"/>
          <cell r="I36">
            <v>0.503151524654319</v>
          </cell>
          <cell r="J36"/>
          <cell r="K36"/>
          <cell r="L36"/>
          <cell r="M36"/>
          <cell r="N36"/>
          <cell r="O36"/>
          <cell r="P36"/>
          <cell r="Q36">
            <v>0.503151524654319</v>
          </cell>
        </row>
        <row r="37">
          <cell r="B37" t="str">
            <v>CMB</v>
          </cell>
          <cell r="C37"/>
          <cell r="D37"/>
          <cell r="E37"/>
          <cell r="F37"/>
          <cell r="G37">
            <v>0.44657907082979204</v>
          </cell>
          <cell r="H37"/>
          <cell r="I37">
            <v>0.54529229479104679</v>
          </cell>
          <cell r="J37"/>
          <cell r="K37"/>
          <cell r="L37"/>
          <cell r="M37"/>
          <cell r="N37"/>
          <cell r="O37"/>
          <cell r="P37"/>
          <cell r="Q37">
            <v>0.54529229479104679</v>
          </cell>
        </row>
        <row r="38">
          <cell r="B38" t="str">
            <v>AUH</v>
          </cell>
          <cell r="C38"/>
          <cell r="D38"/>
          <cell r="E38"/>
          <cell r="F38"/>
          <cell r="G38">
            <v>0.6456079462435238</v>
          </cell>
          <cell r="H38"/>
          <cell r="I38">
            <v>0.25</v>
          </cell>
          <cell r="J38"/>
          <cell r="K38"/>
          <cell r="L38"/>
          <cell r="M38"/>
          <cell r="N38"/>
          <cell r="O38"/>
          <cell r="P38"/>
          <cell r="Q38">
            <v>0.25</v>
          </cell>
        </row>
        <row r="39">
          <cell r="B39" t="str">
            <v>ATQ</v>
          </cell>
          <cell r="C39"/>
          <cell r="D39"/>
          <cell r="E39"/>
          <cell r="F39"/>
          <cell r="G39">
            <v>1</v>
          </cell>
          <cell r="H39"/>
          <cell r="I39">
            <v>1</v>
          </cell>
          <cell r="J39"/>
          <cell r="K39"/>
          <cell r="L39"/>
          <cell r="M39"/>
          <cell r="N39"/>
          <cell r="O39"/>
          <cell r="P39"/>
          <cell r="Q39">
            <v>1</v>
          </cell>
        </row>
        <row r="40">
          <cell r="B40" t="str">
            <v>DAR</v>
          </cell>
          <cell r="C40"/>
          <cell r="D40"/>
          <cell r="E40"/>
          <cell r="F40"/>
          <cell r="G40">
            <v>0.17867023687251821</v>
          </cell>
          <cell r="H40"/>
          <cell r="I40">
            <v>0.25542889618488496</v>
          </cell>
          <cell r="J40"/>
          <cell r="K40"/>
          <cell r="L40"/>
          <cell r="M40"/>
          <cell r="N40"/>
          <cell r="O40"/>
          <cell r="P40"/>
          <cell r="Q40">
            <v>0.25542889618488496</v>
          </cell>
        </row>
        <row r="41">
          <cell r="B41" t="str">
            <v>BAH</v>
          </cell>
          <cell r="C41"/>
          <cell r="D41"/>
          <cell r="E41"/>
          <cell r="F41"/>
          <cell r="G41">
            <v>0.64645512253708592</v>
          </cell>
          <cell r="H41"/>
          <cell r="I41">
            <v>0.73669080889339711</v>
          </cell>
          <cell r="J41"/>
          <cell r="K41"/>
          <cell r="L41"/>
          <cell r="M41"/>
          <cell r="N41"/>
          <cell r="O41"/>
          <cell r="P41"/>
          <cell r="Q41">
            <v>0.73669080889339711</v>
          </cell>
        </row>
        <row r="42">
          <cell r="B42" t="str">
            <v>GOI</v>
          </cell>
          <cell r="C42"/>
          <cell r="D42"/>
          <cell r="E42"/>
          <cell r="F42"/>
          <cell r="G42">
            <v>1</v>
          </cell>
          <cell r="H42"/>
          <cell r="I42">
            <v>1</v>
          </cell>
          <cell r="J42"/>
          <cell r="K42"/>
          <cell r="L42"/>
          <cell r="M42"/>
          <cell r="N42"/>
          <cell r="O42"/>
          <cell r="P42"/>
          <cell r="Q42">
            <v>1</v>
          </cell>
        </row>
        <row r="43">
          <cell r="B43" t="str">
            <v>MED</v>
          </cell>
          <cell r="C43"/>
          <cell r="D43"/>
          <cell r="E43"/>
          <cell r="F43"/>
          <cell r="G43">
            <v>0</v>
          </cell>
          <cell r="H43"/>
          <cell r="I43">
            <v>0</v>
          </cell>
          <cell r="J43"/>
          <cell r="K43"/>
          <cell r="L43"/>
          <cell r="M43"/>
          <cell r="N43"/>
          <cell r="O43"/>
          <cell r="P43"/>
          <cell r="Q43">
            <v>0</v>
          </cell>
        </row>
        <row r="44">
          <cell r="B44" t="str">
            <v>ASM</v>
          </cell>
          <cell r="C44"/>
          <cell r="D44"/>
          <cell r="E44"/>
          <cell r="F44"/>
          <cell r="G44">
            <v>1</v>
          </cell>
          <cell r="H44"/>
          <cell r="I44">
            <v>1</v>
          </cell>
          <cell r="J44"/>
          <cell r="K44"/>
          <cell r="L44"/>
          <cell r="M44"/>
          <cell r="N44"/>
          <cell r="O44"/>
          <cell r="P44"/>
          <cell r="Q44">
            <v>1</v>
          </cell>
        </row>
        <row r="45">
          <cell r="B45" t="str">
            <v>KGL</v>
          </cell>
          <cell r="C45"/>
          <cell r="D45"/>
          <cell r="E45"/>
          <cell r="F45"/>
          <cell r="G45">
            <v>1.147497768002036E-2</v>
          </cell>
          <cell r="H45"/>
          <cell r="I45">
            <v>1.5918834138880032E-2</v>
          </cell>
          <cell r="J45"/>
          <cell r="K45"/>
          <cell r="L45"/>
          <cell r="M45"/>
          <cell r="N45"/>
          <cell r="O45"/>
          <cell r="P45"/>
          <cell r="Q45">
            <v>1.5918834138880032E-2</v>
          </cell>
        </row>
        <row r="46">
          <cell r="B46" t="str">
            <v>MCT</v>
          </cell>
          <cell r="C46"/>
          <cell r="D46"/>
          <cell r="E46"/>
          <cell r="F46"/>
          <cell r="G46">
            <v>0.51375806320249484</v>
          </cell>
          <cell r="H46"/>
          <cell r="I46">
            <v>0.57033589585423883</v>
          </cell>
          <cell r="J46"/>
          <cell r="K46"/>
          <cell r="L46"/>
          <cell r="M46"/>
          <cell r="N46"/>
          <cell r="O46"/>
          <cell r="P46"/>
          <cell r="Q46">
            <v>0.57033589585423883</v>
          </cell>
        </row>
        <row r="47">
          <cell r="B47" t="str">
            <v>CCJ</v>
          </cell>
          <cell r="C47"/>
          <cell r="D47"/>
          <cell r="E47"/>
          <cell r="F47"/>
          <cell r="G47">
            <v>0.36864112232684743</v>
          </cell>
          <cell r="H47"/>
          <cell r="I47">
            <v>0.41541396090473764</v>
          </cell>
          <cell r="J47"/>
          <cell r="K47"/>
          <cell r="L47"/>
          <cell r="M47"/>
          <cell r="N47"/>
          <cell r="O47"/>
          <cell r="P47"/>
          <cell r="Q47">
            <v>0.41541396090473764</v>
          </cell>
        </row>
        <row r="48">
          <cell r="B48" t="str">
            <v>BGW</v>
          </cell>
          <cell r="C48"/>
          <cell r="D48"/>
          <cell r="E48"/>
          <cell r="F48"/>
          <cell r="G48">
            <v>0</v>
          </cell>
          <cell r="H48"/>
          <cell r="I48">
            <v>0</v>
          </cell>
          <cell r="J48"/>
          <cell r="K48"/>
          <cell r="L48"/>
          <cell r="M48"/>
          <cell r="N48"/>
          <cell r="O48"/>
          <cell r="P48"/>
          <cell r="Q48">
            <v>0</v>
          </cell>
        </row>
        <row r="49">
          <cell r="B49" t="str">
            <v>EBL</v>
          </cell>
          <cell r="C49"/>
          <cell r="D49"/>
          <cell r="E49"/>
          <cell r="F49"/>
          <cell r="G49">
            <v>0</v>
          </cell>
          <cell r="H49"/>
          <cell r="I49">
            <v>0</v>
          </cell>
          <cell r="J49"/>
          <cell r="K49"/>
          <cell r="L49"/>
          <cell r="M49"/>
          <cell r="N49"/>
          <cell r="O49"/>
          <cell r="P49"/>
          <cell r="Q49">
            <v>0</v>
          </cell>
        </row>
        <row r="50">
          <cell r="B50" t="str">
            <v>MPM</v>
          </cell>
          <cell r="C50"/>
          <cell r="D50"/>
          <cell r="E50"/>
          <cell r="F50"/>
          <cell r="G50">
            <v>1</v>
          </cell>
          <cell r="H50"/>
          <cell r="I50">
            <v>1</v>
          </cell>
          <cell r="J50"/>
          <cell r="K50"/>
          <cell r="L50"/>
          <cell r="M50"/>
          <cell r="N50"/>
          <cell r="O50"/>
          <cell r="P50"/>
          <cell r="Q50">
            <v>1</v>
          </cell>
        </row>
        <row r="51">
          <cell r="B51" t="str">
            <v>MLE</v>
          </cell>
          <cell r="C51"/>
          <cell r="D51"/>
          <cell r="E51"/>
          <cell r="F51"/>
          <cell r="G51">
            <v>0.2953751245556524</v>
          </cell>
          <cell r="H51"/>
          <cell r="I51">
            <v>0.37569666048700584</v>
          </cell>
          <cell r="J51"/>
          <cell r="K51"/>
          <cell r="L51"/>
          <cell r="M51"/>
          <cell r="N51"/>
          <cell r="O51"/>
          <cell r="P51"/>
          <cell r="Q51">
            <v>0.37569666048700584</v>
          </cell>
        </row>
        <row r="52">
          <cell r="B52" t="str">
            <v>SYZ</v>
          </cell>
          <cell r="C52"/>
          <cell r="D52"/>
          <cell r="E52"/>
          <cell r="F52"/>
          <cell r="G52">
            <v>1</v>
          </cell>
          <cell r="H52"/>
          <cell r="I52">
            <v>1</v>
          </cell>
          <cell r="J52"/>
          <cell r="K52"/>
          <cell r="L52"/>
          <cell r="M52"/>
          <cell r="N52"/>
          <cell r="O52"/>
          <cell r="P52"/>
          <cell r="Q52">
            <v>1</v>
          </cell>
        </row>
        <row r="53">
          <cell r="B53" t="str">
            <v>MHD</v>
          </cell>
          <cell r="C53"/>
          <cell r="D53"/>
          <cell r="E53"/>
          <cell r="F53"/>
          <cell r="G53">
            <v>1</v>
          </cell>
          <cell r="H53"/>
          <cell r="I53">
            <v>1</v>
          </cell>
          <cell r="J53"/>
          <cell r="K53"/>
          <cell r="L53"/>
          <cell r="M53"/>
          <cell r="N53"/>
          <cell r="O53"/>
          <cell r="P53"/>
          <cell r="Q53">
            <v>1</v>
          </cell>
        </row>
        <row r="54">
          <cell r="B54" t="str">
            <v>PEW</v>
          </cell>
          <cell r="C54"/>
          <cell r="D54"/>
          <cell r="E54"/>
          <cell r="F54"/>
          <cell r="G54">
            <v>0.95488028026906102</v>
          </cell>
          <cell r="H54"/>
          <cell r="I54">
            <v>0.96898733157439265</v>
          </cell>
          <cell r="J54"/>
          <cell r="K54"/>
          <cell r="L54"/>
          <cell r="M54"/>
          <cell r="N54"/>
          <cell r="O54"/>
          <cell r="P54"/>
          <cell r="Q54">
            <v>0.96898733157439265</v>
          </cell>
        </row>
        <row r="55">
          <cell r="B55" t="str">
            <v>JIB</v>
          </cell>
          <cell r="C55"/>
          <cell r="D55"/>
          <cell r="E55"/>
          <cell r="F55"/>
          <cell r="G55">
            <v>0.92800305317318066</v>
          </cell>
          <cell r="H55"/>
          <cell r="I55">
            <v>0.97444888443551625</v>
          </cell>
          <cell r="J55"/>
          <cell r="K55"/>
          <cell r="L55"/>
          <cell r="M55"/>
          <cell r="N55"/>
          <cell r="O55"/>
          <cell r="P55"/>
          <cell r="Q55">
            <v>0.97444888443551625</v>
          </cell>
        </row>
        <row r="56">
          <cell r="B56" t="str">
            <v>ELQ</v>
          </cell>
          <cell r="C56"/>
          <cell r="D56"/>
          <cell r="E56"/>
          <cell r="F56"/>
          <cell r="G56">
            <v>1</v>
          </cell>
          <cell r="H56"/>
          <cell r="I56">
            <v>1</v>
          </cell>
          <cell r="J56"/>
          <cell r="K56"/>
          <cell r="L56"/>
          <cell r="M56"/>
          <cell r="N56"/>
          <cell r="O56"/>
          <cell r="P56"/>
          <cell r="Q56">
            <v>1</v>
          </cell>
        </row>
        <row r="57">
          <cell r="B57" t="str">
            <v>BSR</v>
          </cell>
          <cell r="C57"/>
          <cell r="D57"/>
          <cell r="E57"/>
          <cell r="F57"/>
          <cell r="G57">
            <v>0</v>
          </cell>
          <cell r="H57"/>
          <cell r="I57">
            <v>0</v>
          </cell>
          <cell r="J57"/>
          <cell r="K57"/>
          <cell r="L57"/>
          <cell r="M57"/>
          <cell r="N57"/>
          <cell r="O57"/>
          <cell r="P57"/>
          <cell r="Q57">
            <v>0</v>
          </cell>
        </row>
        <row r="58">
          <cell r="B58" t="str">
            <v>NJF</v>
          </cell>
          <cell r="C58"/>
          <cell r="D58"/>
          <cell r="E58"/>
          <cell r="F58"/>
          <cell r="G58">
            <v>0</v>
          </cell>
          <cell r="H58"/>
          <cell r="I58">
            <v>0</v>
          </cell>
          <cell r="J58"/>
          <cell r="K58"/>
          <cell r="L58"/>
          <cell r="M58"/>
          <cell r="N58"/>
          <cell r="O58"/>
          <cell r="P58"/>
          <cell r="Q58">
            <v>0</v>
          </cell>
        </row>
        <row r="59">
          <cell r="B59" t="str">
            <v>TIF</v>
          </cell>
          <cell r="C59"/>
          <cell r="D59"/>
          <cell r="E59"/>
          <cell r="F59"/>
          <cell r="G59">
            <v>0</v>
          </cell>
          <cell r="H59"/>
          <cell r="I59">
            <v>0</v>
          </cell>
          <cell r="J59"/>
          <cell r="K59"/>
          <cell r="L59"/>
          <cell r="M59"/>
          <cell r="N59"/>
          <cell r="O59"/>
          <cell r="P59"/>
          <cell r="Q59">
            <v>0</v>
          </cell>
        </row>
        <row r="60">
          <cell r="B60" t="str">
            <v>SLL</v>
          </cell>
          <cell r="C60"/>
          <cell r="D60"/>
          <cell r="E60"/>
          <cell r="F60"/>
          <cell r="G60">
            <v>1</v>
          </cell>
          <cell r="H60"/>
          <cell r="I60">
            <v>1</v>
          </cell>
          <cell r="J60"/>
          <cell r="K60"/>
          <cell r="L60"/>
          <cell r="M60"/>
          <cell r="N60"/>
          <cell r="O60"/>
          <cell r="P60"/>
          <cell r="Q60">
            <v>1</v>
          </cell>
        </row>
        <row r="61">
          <cell r="B61" t="str">
            <v>ISU</v>
          </cell>
          <cell r="C61"/>
          <cell r="D61"/>
          <cell r="E61"/>
          <cell r="F61"/>
          <cell r="G61">
            <v>0</v>
          </cell>
          <cell r="H61"/>
          <cell r="I61">
            <v>0</v>
          </cell>
          <cell r="J61"/>
          <cell r="K61"/>
          <cell r="L61"/>
          <cell r="M61"/>
          <cell r="N61"/>
          <cell r="O61"/>
          <cell r="P61"/>
          <cell r="Q61">
            <v>0</v>
          </cell>
        </row>
        <row r="62">
          <cell r="B62"/>
          <cell r="C62"/>
          <cell r="D62"/>
          <cell r="E62"/>
          <cell r="F62"/>
          <cell r="G62"/>
          <cell r="H62"/>
          <cell r="I62"/>
          <cell r="J62"/>
          <cell r="K62">
            <v>0</v>
          </cell>
          <cell r="L62"/>
          <cell r="M62"/>
          <cell r="N62"/>
          <cell r="O62"/>
          <cell r="P62"/>
          <cell r="Q62">
            <v>0</v>
          </cell>
        </row>
        <row r="63">
          <cell r="B63"/>
          <cell r="C63"/>
          <cell r="D63"/>
          <cell r="E63"/>
          <cell r="F63"/>
          <cell r="G63"/>
          <cell r="H63"/>
          <cell r="I63"/>
          <cell r="J63"/>
          <cell r="K63">
            <v>0</v>
          </cell>
          <cell r="L63"/>
          <cell r="M63"/>
          <cell r="N63"/>
          <cell r="O63"/>
          <cell r="P63"/>
          <cell r="Q63">
            <v>0</v>
          </cell>
        </row>
        <row r="64">
          <cell r="B64"/>
          <cell r="C64"/>
          <cell r="D64"/>
          <cell r="E64"/>
          <cell r="F64"/>
          <cell r="G64"/>
          <cell r="H64"/>
          <cell r="I64"/>
          <cell r="J64"/>
          <cell r="K64">
            <v>0</v>
          </cell>
          <cell r="L64"/>
          <cell r="M64"/>
          <cell r="N64"/>
          <cell r="O64"/>
          <cell r="P64"/>
          <cell r="Q64">
            <v>0</v>
          </cell>
        </row>
        <row r="65">
          <cell r="B65"/>
          <cell r="C65"/>
          <cell r="D65"/>
          <cell r="E65"/>
          <cell r="F65"/>
          <cell r="G65"/>
          <cell r="H65"/>
          <cell r="I65"/>
          <cell r="J65"/>
          <cell r="K65">
            <v>0</v>
          </cell>
          <cell r="L65"/>
          <cell r="M65"/>
          <cell r="N65"/>
          <cell r="O65"/>
          <cell r="P65"/>
          <cell r="Q65">
            <v>0</v>
          </cell>
        </row>
        <row r="66">
          <cell r="B66"/>
          <cell r="C66"/>
          <cell r="D66"/>
          <cell r="E66"/>
          <cell r="F66"/>
          <cell r="G66"/>
          <cell r="H66"/>
          <cell r="I66"/>
          <cell r="J66"/>
          <cell r="K66">
            <v>0</v>
          </cell>
          <cell r="L66"/>
          <cell r="M66"/>
          <cell r="N66"/>
          <cell r="O66"/>
          <cell r="P66"/>
          <cell r="Q66">
            <v>0</v>
          </cell>
        </row>
        <row r="67">
          <cell r="B67"/>
          <cell r="C67"/>
          <cell r="D67"/>
          <cell r="E67"/>
          <cell r="F67"/>
          <cell r="G67"/>
          <cell r="H67"/>
          <cell r="I67"/>
          <cell r="J67"/>
          <cell r="K67">
            <v>0</v>
          </cell>
          <cell r="L67"/>
          <cell r="M67"/>
          <cell r="N67"/>
          <cell r="O67"/>
          <cell r="P67"/>
          <cell r="Q67">
            <v>0</v>
          </cell>
        </row>
        <row r="68">
          <cell r="B68"/>
          <cell r="C68"/>
          <cell r="D68"/>
          <cell r="E68"/>
          <cell r="F68"/>
          <cell r="G68"/>
          <cell r="H68"/>
          <cell r="I68"/>
          <cell r="J68"/>
          <cell r="K68">
            <v>0</v>
          </cell>
          <cell r="L68"/>
          <cell r="M68"/>
          <cell r="N68"/>
          <cell r="O68"/>
          <cell r="P68"/>
          <cell r="Q68">
            <v>0</v>
          </cell>
        </row>
        <row r="69">
          <cell r="B69"/>
          <cell r="C69"/>
          <cell r="D69"/>
          <cell r="E69"/>
          <cell r="F69"/>
          <cell r="G69"/>
          <cell r="H69"/>
          <cell r="I69"/>
          <cell r="J69"/>
          <cell r="K69">
            <v>0</v>
          </cell>
          <cell r="L69"/>
          <cell r="M69"/>
          <cell r="N69"/>
          <cell r="O69"/>
          <cell r="P69"/>
          <cell r="Q69">
            <v>0</v>
          </cell>
        </row>
        <row r="70">
          <cell r="B70"/>
          <cell r="C70"/>
          <cell r="D70"/>
          <cell r="E70"/>
          <cell r="F70"/>
          <cell r="G70"/>
          <cell r="H70"/>
          <cell r="I70"/>
          <cell r="J70"/>
          <cell r="K70">
            <v>0</v>
          </cell>
          <cell r="L70"/>
          <cell r="M70"/>
          <cell r="N70"/>
          <cell r="O70"/>
          <cell r="P70"/>
          <cell r="Q70">
            <v>0</v>
          </cell>
        </row>
        <row r="71">
          <cell r="B71"/>
          <cell r="C71"/>
          <cell r="D71"/>
          <cell r="E71"/>
          <cell r="F71"/>
          <cell r="G71"/>
          <cell r="H71"/>
          <cell r="I71"/>
          <cell r="J71"/>
          <cell r="K71">
            <v>0</v>
          </cell>
          <cell r="L71"/>
          <cell r="M71"/>
          <cell r="N71"/>
          <cell r="O71"/>
          <cell r="P71"/>
          <cell r="Q71">
            <v>0</v>
          </cell>
        </row>
        <row r="72">
          <cell r="B72"/>
          <cell r="C72"/>
          <cell r="D72"/>
          <cell r="E72"/>
          <cell r="F72"/>
          <cell r="G72"/>
          <cell r="H72"/>
          <cell r="I72"/>
          <cell r="J72"/>
          <cell r="K72">
            <v>0</v>
          </cell>
          <cell r="L72"/>
          <cell r="M72"/>
          <cell r="N72"/>
          <cell r="O72"/>
          <cell r="P72"/>
          <cell r="Q72">
            <v>0</v>
          </cell>
        </row>
        <row r="73">
          <cell r="B73"/>
          <cell r="C73"/>
          <cell r="D73"/>
          <cell r="E73"/>
          <cell r="F73"/>
          <cell r="G73"/>
          <cell r="H73"/>
          <cell r="I73"/>
          <cell r="J73"/>
          <cell r="K73">
            <v>0</v>
          </cell>
          <cell r="L73"/>
          <cell r="M73"/>
          <cell r="N73"/>
          <cell r="O73"/>
          <cell r="P73"/>
          <cell r="Q73">
            <v>0</v>
          </cell>
        </row>
        <row r="74">
          <cell r="B74"/>
          <cell r="C74"/>
          <cell r="D74"/>
          <cell r="E74"/>
          <cell r="F74"/>
          <cell r="G74"/>
          <cell r="H74"/>
          <cell r="I74"/>
          <cell r="J74"/>
          <cell r="K74">
            <v>0</v>
          </cell>
          <cell r="L74"/>
          <cell r="M74"/>
          <cell r="N74"/>
          <cell r="O74"/>
          <cell r="P74"/>
          <cell r="Q74">
            <v>0</v>
          </cell>
        </row>
        <row r="75">
          <cell r="B75"/>
          <cell r="C75"/>
          <cell r="D75"/>
          <cell r="E75"/>
          <cell r="F75"/>
          <cell r="G75"/>
          <cell r="H75"/>
          <cell r="I75"/>
          <cell r="J75"/>
          <cell r="K75">
            <v>0</v>
          </cell>
          <cell r="L75"/>
          <cell r="M75"/>
          <cell r="N75"/>
          <cell r="O75"/>
          <cell r="P75"/>
          <cell r="Q75">
            <v>0</v>
          </cell>
        </row>
        <row r="76">
          <cell r="B76"/>
          <cell r="C76"/>
          <cell r="D76"/>
          <cell r="E76"/>
          <cell r="F76"/>
          <cell r="G76"/>
          <cell r="H76"/>
          <cell r="I76"/>
          <cell r="J76"/>
          <cell r="K76">
            <v>0</v>
          </cell>
          <cell r="L76"/>
          <cell r="M76"/>
          <cell r="N76"/>
          <cell r="O76"/>
          <cell r="P76"/>
          <cell r="Q76">
            <v>0</v>
          </cell>
        </row>
        <row r="77">
          <cell r="B77"/>
          <cell r="C77"/>
          <cell r="D77"/>
          <cell r="E77"/>
          <cell r="F77"/>
          <cell r="G77"/>
          <cell r="H77"/>
          <cell r="I77"/>
          <cell r="J77"/>
          <cell r="K77">
            <v>0</v>
          </cell>
          <cell r="L77"/>
          <cell r="M77"/>
          <cell r="N77"/>
          <cell r="O77"/>
          <cell r="P77"/>
          <cell r="Q77">
            <v>0</v>
          </cell>
        </row>
        <row r="78">
          <cell r="B78"/>
          <cell r="C78"/>
          <cell r="D78"/>
          <cell r="E78"/>
          <cell r="F78"/>
          <cell r="G78"/>
          <cell r="H78"/>
          <cell r="I78"/>
          <cell r="J78"/>
          <cell r="K78">
            <v>0</v>
          </cell>
          <cell r="L78"/>
          <cell r="M78"/>
          <cell r="N78"/>
          <cell r="O78"/>
          <cell r="P78"/>
          <cell r="Q78">
            <v>0</v>
          </cell>
        </row>
        <row r="79">
          <cell r="B79"/>
          <cell r="C79"/>
          <cell r="D79"/>
          <cell r="E79"/>
          <cell r="F79"/>
          <cell r="G79"/>
          <cell r="H79"/>
          <cell r="I79"/>
          <cell r="J79"/>
          <cell r="K79">
            <v>0</v>
          </cell>
          <cell r="L79"/>
          <cell r="M79"/>
          <cell r="N79"/>
          <cell r="O79"/>
          <cell r="P79"/>
          <cell r="Q79">
            <v>0</v>
          </cell>
        </row>
        <row r="80">
          <cell r="B80"/>
          <cell r="C80"/>
          <cell r="D80"/>
          <cell r="E80"/>
          <cell r="F80"/>
          <cell r="G80"/>
          <cell r="H80"/>
          <cell r="I80"/>
          <cell r="J80"/>
          <cell r="K80">
            <v>0</v>
          </cell>
          <cell r="L80"/>
          <cell r="M80"/>
          <cell r="N80"/>
          <cell r="O80"/>
          <cell r="P80"/>
          <cell r="Q80">
            <v>0</v>
          </cell>
        </row>
        <row r="81">
          <cell r="B81"/>
          <cell r="C81"/>
          <cell r="D81"/>
          <cell r="E81"/>
          <cell r="F81"/>
          <cell r="G81"/>
          <cell r="H81"/>
          <cell r="I81"/>
          <cell r="J81"/>
          <cell r="K81">
            <v>0</v>
          </cell>
          <cell r="L81"/>
          <cell r="M81"/>
          <cell r="N81"/>
          <cell r="O81"/>
          <cell r="P81"/>
          <cell r="Q81">
            <v>0</v>
          </cell>
        </row>
        <row r="82">
          <cell r="B82"/>
          <cell r="C82"/>
          <cell r="D82"/>
          <cell r="E82"/>
          <cell r="F82"/>
          <cell r="G82"/>
          <cell r="H82"/>
          <cell r="I82"/>
          <cell r="J82"/>
          <cell r="K82">
            <v>0</v>
          </cell>
          <cell r="L82"/>
          <cell r="M82"/>
          <cell r="N82"/>
          <cell r="O82"/>
          <cell r="P82"/>
          <cell r="Q82">
            <v>0</v>
          </cell>
        </row>
        <row r="83">
          <cell r="B83"/>
          <cell r="C83"/>
          <cell r="D83"/>
          <cell r="E83"/>
          <cell r="F83"/>
          <cell r="G83"/>
          <cell r="H83"/>
          <cell r="I83"/>
          <cell r="J83"/>
          <cell r="K83">
            <v>0</v>
          </cell>
          <cell r="L83"/>
          <cell r="M83"/>
          <cell r="N83"/>
          <cell r="O83"/>
          <cell r="P83"/>
          <cell r="Q83">
            <v>0</v>
          </cell>
        </row>
        <row r="84">
          <cell r="B84"/>
          <cell r="C84"/>
          <cell r="D84"/>
          <cell r="E84"/>
          <cell r="F84"/>
          <cell r="G84"/>
          <cell r="H84"/>
          <cell r="I84"/>
          <cell r="J84"/>
          <cell r="K84">
            <v>0</v>
          </cell>
          <cell r="L84"/>
          <cell r="M84"/>
          <cell r="N84"/>
          <cell r="O84"/>
          <cell r="P84"/>
          <cell r="Q84">
            <v>0</v>
          </cell>
        </row>
        <row r="85">
          <cell r="B85"/>
          <cell r="C85"/>
          <cell r="D85"/>
          <cell r="E85"/>
          <cell r="F85"/>
          <cell r="G85"/>
          <cell r="H85"/>
          <cell r="I85"/>
          <cell r="J85"/>
          <cell r="K85">
            <v>0</v>
          </cell>
          <cell r="L85"/>
          <cell r="M85"/>
          <cell r="N85"/>
          <cell r="O85"/>
          <cell r="P85"/>
          <cell r="Q85">
            <v>0</v>
          </cell>
        </row>
        <row r="86">
          <cell r="B86"/>
          <cell r="C86"/>
          <cell r="D86"/>
          <cell r="E86"/>
          <cell r="F86"/>
          <cell r="G86"/>
          <cell r="H86"/>
          <cell r="I86"/>
          <cell r="J86"/>
          <cell r="K86">
            <v>0</v>
          </cell>
          <cell r="L86"/>
          <cell r="M86"/>
          <cell r="N86"/>
          <cell r="O86"/>
          <cell r="P86"/>
          <cell r="Q86">
            <v>0</v>
          </cell>
        </row>
        <row r="87">
          <cell r="B87"/>
          <cell r="C87"/>
          <cell r="D87"/>
          <cell r="E87"/>
          <cell r="F87"/>
          <cell r="G87"/>
          <cell r="H87"/>
          <cell r="I87"/>
          <cell r="J87"/>
          <cell r="K87">
            <v>0</v>
          </cell>
          <cell r="L87"/>
          <cell r="M87"/>
          <cell r="N87"/>
          <cell r="O87"/>
          <cell r="P87"/>
          <cell r="Q87">
            <v>0</v>
          </cell>
        </row>
        <row r="88">
          <cell r="B88"/>
          <cell r="C88"/>
          <cell r="D88"/>
          <cell r="E88"/>
          <cell r="F88"/>
          <cell r="G88"/>
          <cell r="H88"/>
          <cell r="I88"/>
          <cell r="J88"/>
          <cell r="K88">
            <v>0</v>
          </cell>
          <cell r="L88"/>
          <cell r="M88"/>
          <cell r="N88"/>
          <cell r="O88"/>
          <cell r="P88"/>
          <cell r="Q88">
            <v>0</v>
          </cell>
        </row>
        <row r="89">
          <cell r="B89"/>
          <cell r="C89"/>
          <cell r="D89"/>
          <cell r="E89"/>
          <cell r="F89"/>
          <cell r="G89"/>
          <cell r="H89"/>
          <cell r="I89"/>
          <cell r="J89"/>
          <cell r="K89">
            <v>0</v>
          </cell>
          <cell r="L89"/>
          <cell r="M89"/>
          <cell r="N89"/>
          <cell r="O89"/>
          <cell r="P89"/>
          <cell r="Q89">
            <v>0</v>
          </cell>
        </row>
        <row r="90">
          <cell r="B90"/>
          <cell r="C90"/>
          <cell r="D90"/>
          <cell r="E90"/>
          <cell r="F90"/>
          <cell r="G90"/>
          <cell r="H90"/>
          <cell r="I90"/>
          <cell r="J90"/>
          <cell r="K90">
            <v>0</v>
          </cell>
          <cell r="L90"/>
          <cell r="M90"/>
          <cell r="N90"/>
          <cell r="O90"/>
          <cell r="P90"/>
          <cell r="Q90">
            <v>0</v>
          </cell>
        </row>
        <row r="91">
          <cell r="B91"/>
          <cell r="C91"/>
          <cell r="D91"/>
          <cell r="E91"/>
          <cell r="F91"/>
          <cell r="G91"/>
          <cell r="H91"/>
          <cell r="I91"/>
          <cell r="J91"/>
          <cell r="K91">
            <v>0</v>
          </cell>
          <cell r="L91"/>
          <cell r="M91"/>
          <cell r="N91"/>
          <cell r="O91"/>
          <cell r="P91"/>
          <cell r="Q91">
            <v>0</v>
          </cell>
        </row>
        <row r="92">
          <cell r="B92"/>
          <cell r="C92"/>
          <cell r="D92"/>
          <cell r="E92"/>
          <cell r="F92"/>
          <cell r="G92"/>
          <cell r="H92"/>
          <cell r="I92"/>
          <cell r="J92"/>
          <cell r="K92">
            <v>0</v>
          </cell>
          <cell r="L92"/>
          <cell r="M92"/>
          <cell r="N92"/>
          <cell r="O92"/>
          <cell r="P92"/>
          <cell r="Q92">
            <v>0</v>
          </cell>
        </row>
        <row r="93">
          <cell r="B93"/>
          <cell r="C93"/>
          <cell r="D93"/>
          <cell r="E93"/>
          <cell r="F93"/>
          <cell r="G93"/>
          <cell r="H93"/>
          <cell r="I93"/>
          <cell r="J93"/>
          <cell r="K93">
            <v>0</v>
          </cell>
          <cell r="L93"/>
          <cell r="M93"/>
          <cell r="N93"/>
          <cell r="O93"/>
          <cell r="P93"/>
          <cell r="Q93">
            <v>0</v>
          </cell>
        </row>
        <row r="94">
          <cell r="B94"/>
          <cell r="C94"/>
          <cell r="D94"/>
          <cell r="E94"/>
          <cell r="F94"/>
          <cell r="G94"/>
          <cell r="H94"/>
          <cell r="I94"/>
          <cell r="J94"/>
          <cell r="K94">
            <v>0</v>
          </cell>
          <cell r="L94"/>
          <cell r="M94"/>
          <cell r="N94"/>
          <cell r="O94"/>
          <cell r="P94"/>
          <cell r="Q94">
            <v>0</v>
          </cell>
        </row>
        <row r="95">
          <cell r="B95"/>
          <cell r="C95"/>
          <cell r="D95"/>
          <cell r="E95"/>
          <cell r="F95"/>
          <cell r="G95"/>
          <cell r="H95"/>
          <cell r="I95"/>
          <cell r="J95"/>
          <cell r="K95">
            <v>0</v>
          </cell>
          <cell r="L95"/>
          <cell r="M95"/>
          <cell r="N95"/>
          <cell r="O95"/>
          <cell r="P95"/>
          <cell r="Q95">
            <v>0</v>
          </cell>
        </row>
        <row r="96">
          <cell r="B96"/>
          <cell r="C96"/>
          <cell r="D96"/>
          <cell r="E96"/>
          <cell r="F96"/>
          <cell r="G96"/>
          <cell r="H96"/>
          <cell r="I96"/>
          <cell r="J96"/>
          <cell r="K96">
            <v>0</v>
          </cell>
          <cell r="L96"/>
          <cell r="M96"/>
          <cell r="N96"/>
          <cell r="O96"/>
          <cell r="P96"/>
          <cell r="Q96">
            <v>0</v>
          </cell>
        </row>
        <row r="97">
          <cell r="B97"/>
          <cell r="C97"/>
          <cell r="D97"/>
          <cell r="E97"/>
          <cell r="F97"/>
          <cell r="G97"/>
          <cell r="H97"/>
          <cell r="I97"/>
          <cell r="J97"/>
          <cell r="K97">
            <v>0</v>
          </cell>
          <cell r="L97"/>
          <cell r="M97"/>
          <cell r="N97"/>
          <cell r="O97"/>
          <cell r="P97"/>
          <cell r="Q97">
            <v>0</v>
          </cell>
        </row>
        <row r="98">
          <cell r="B98"/>
          <cell r="C98"/>
          <cell r="D98"/>
          <cell r="E98"/>
          <cell r="F98"/>
          <cell r="G98"/>
          <cell r="H98"/>
          <cell r="I98"/>
          <cell r="J98"/>
          <cell r="K98">
            <v>0</v>
          </cell>
          <cell r="L98"/>
          <cell r="M98"/>
          <cell r="N98"/>
          <cell r="O98"/>
          <cell r="P98"/>
          <cell r="Q98">
            <v>0</v>
          </cell>
        </row>
        <row r="99">
          <cell r="B99"/>
          <cell r="C99"/>
          <cell r="D99"/>
          <cell r="E99"/>
          <cell r="F99"/>
          <cell r="G99"/>
          <cell r="H99"/>
          <cell r="I99"/>
          <cell r="J99"/>
          <cell r="K99">
            <v>0</v>
          </cell>
          <cell r="L99"/>
          <cell r="M99"/>
          <cell r="N99"/>
          <cell r="O99"/>
          <cell r="P99"/>
          <cell r="Q99">
            <v>0</v>
          </cell>
        </row>
        <row r="100">
          <cell r="B100"/>
          <cell r="C100"/>
          <cell r="D100"/>
          <cell r="E100"/>
          <cell r="F100"/>
          <cell r="G100"/>
          <cell r="H100"/>
          <cell r="I100"/>
          <cell r="J100"/>
          <cell r="K100">
            <v>0</v>
          </cell>
          <cell r="L100"/>
          <cell r="M100"/>
          <cell r="N100"/>
          <cell r="O100"/>
          <cell r="P100"/>
          <cell r="Q100">
            <v>0</v>
          </cell>
        </row>
        <row r="101">
          <cell r="B101"/>
          <cell r="C101"/>
          <cell r="D101"/>
          <cell r="E101"/>
          <cell r="F101"/>
          <cell r="G101"/>
          <cell r="H101"/>
          <cell r="I101"/>
          <cell r="J101"/>
          <cell r="K101">
            <v>0</v>
          </cell>
          <cell r="L101"/>
          <cell r="M101"/>
          <cell r="N101"/>
          <cell r="O101"/>
          <cell r="P101"/>
          <cell r="Q101">
            <v>0</v>
          </cell>
        </row>
        <row r="102">
          <cell r="B102"/>
          <cell r="C102"/>
          <cell r="D102"/>
          <cell r="E102"/>
          <cell r="F102"/>
          <cell r="G102"/>
          <cell r="H102"/>
          <cell r="I102"/>
          <cell r="J102"/>
          <cell r="K102">
            <v>0</v>
          </cell>
          <cell r="L102"/>
          <cell r="M102"/>
          <cell r="N102"/>
          <cell r="O102"/>
          <cell r="P102"/>
          <cell r="Q102">
            <v>0</v>
          </cell>
        </row>
        <row r="103">
          <cell r="B103"/>
          <cell r="C103"/>
          <cell r="D103"/>
          <cell r="E103"/>
          <cell r="F103"/>
          <cell r="G103"/>
          <cell r="H103"/>
          <cell r="I103"/>
          <cell r="J103"/>
          <cell r="K103">
            <v>0</v>
          </cell>
          <cell r="L103"/>
          <cell r="M103"/>
          <cell r="N103"/>
          <cell r="O103"/>
          <cell r="P103"/>
          <cell r="Q103">
            <v>0</v>
          </cell>
        </row>
        <row r="104">
          <cell r="B104"/>
          <cell r="C104"/>
          <cell r="D104"/>
          <cell r="E104"/>
          <cell r="F104"/>
          <cell r="G104"/>
          <cell r="H104"/>
          <cell r="I104"/>
          <cell r="J104"/>
          <cell r="K104">
            <v>0</v>
          </cell>
          <cell r="L104"/>
          <cell r="M104"/>
          <cell r="N104"/>
          <cell r="O104"/>
          <cell r="P104"/>
          <cell r="Q104">
            <v>0</v>
          </cell>
        </row>
        <row r="105">
          <cell r="B105"/>
          <cell r="C105"/>
          <cell r="D105"/>
          <cell r="E105"/>
          <cell r="F105"/>
          <cell r="G105"/>
          <cell r="H105"/>
          <cell r="I105"/>
          <cell r="J105"/>
          <cell r="K105">
            <v>0</v>
          </cell>
          <cell r="L105"/>
          <cell r="M105"/>
          <cell r="N105"/>
          <cell r="O105"/>
          <cell r="P105"/>
          <cell r="Q105">
            <v>0</v>
          </cell>
        </row>
        <row r="106">
          <cell r="B106"/>
          <cell r="C106"/>
          <cell r="D106"/>
          <cell r="E106"/>
          <cell r="F106"/>
          <cell r="G106"/>
          <cell r="H106"/>
          <cell r="I106"/>
          <cell r="J106"/>
          <cell r="K106">
            <v>0</v>
          </cell>
          <cell r="L106"/>
          <cell r="M106"/>
          <cell r="N106"/>
          <cell r="O106"/>
          <cell r="P106"/>
          <cell r="Q106">
            <v>0</v>
          </cell>
        </row>
        <row r="107">
          <cell r="B107"/>
          <cell r="C107"/>
          <cell r="D107"/>
          <cell r="E107"/>
          <cell r="F107"/>
          <cell r="G107"/>
          <cell r="H107"/>
          <cell r="I107"/>
          <cell r="J107"/>
          <cell r="K107">
            <v>0</v>
          </cell>
          <cell r="L107"/>
          <cell r="M107"/>
          <cell r="N107"/>
          <cell r="O107"/>
          <cell r="P107"/>
          <cell r="Q107">
            <v>0</v>
          </cell>
        </row>
        <row r="108">
          <cell r="B108"/>
          <cell r="C108"/>
          <cell r="D108"/>
          <cell r="E108"/>
          <cell r="F108"/>
          <cell r="G108"/>
          <cell r="H108"/>
          <cell r="I108"/>
          <cell r="J108"/>
          <cell r="K108">
            <v>0</v>
          </cell>
          <cell r="L108"/>
          <cell r="M108"/>
          <cell r="N108"/>
          <cell r="O108"/>
          <cell r="P108"/>
          <cell r="Q108">
            <v>0</v>
          </cell>
        </row>
        <row r="109">
          <cell r="B109"/>
          <cell r="C109"/>
          <cell r="D109"/>
          <cell r="E109"/>
          <cell r="F109"/>
          <cell r="G109"/>
          <cell r="H109"/>
          <cell r="I109"/>
          <cell r="J109"/>
          <cell r="K109">
            <v>0</v>
          </cell>
          <cell r="L109"/>
          <cell r="M109"/>
          <cell r="N109"/>
          <cell r="O109"/>
          <cell r="P109"/>
          <cell r="Q109">
            <v>0</v>
          </cell>
        </row>
        <row r="110">
          <cell r="B110"/>
          <cell r="C110"/>
          <cell r="D110"/>
          <cell r="E110"/>
          <cell r="F110"/>
          <cell r="G110"/>
          <cell r="H110"/>
          <cell r="I110"/>
          <cell r="J110"/>
          <cell r="K110">
            <v>0</v>
          </cell>
          <cell r="L110"/>
          <cell r="M110"/>
          <cell r="N110"/>
          <cell r="O110"/>
          <cell r="P110"/>
          <cell r="Q110">
            <v>0</v>
          </cell>
        </row>
        <row r="111">
          <cell r="B111"/>
          <cell r="C111"/>
          <cell r="D111"/>
          <cell r="E111"/>
          <cell r="F111"/>
          <cell r="G111"/>
          <cell r="H111"/>
          <cell r="I111"/>
          <cell r="J111"/>
          <cell r="K111">
            <v>0</v>
          </cell>
          <cell r="L111"/>
          <cell r="M111"/>
          <cell r="N111"/>
          <cell r="O111"/>
          <cell r="P111"/>
          <cell r="Q111">
            <v>0</v>
          </cell>
        </row>
        <row r="112">
          <cell r="B112"/>
          <cell r="C112"/>
          <cell r="D112"/>
          <cell r="E112"/>
          <cell r="F112"/>
          <cell r="G112"/>
          <cell r="H112"/>
          <cell r="I112"/>
          <cell r="J112"/>
          <cell r="K112">
            <v>0</v>
          </cell>
          <cell r="L112"/>
          <cell r="M112"/>
          <cell r="N112"/>
          <cell r="O112"/>
          <cell r="P112"/>
          <cell r="Q112">
            <v>0</v>
          </cell>
        </row>
        <row r="113">
          <cell r="B113"/>
          <cell r="C113"/>
          <cell r="D113"/>
          <cell r="E113"/>
          <cell r="F113"/>
          <cell r="G113"/>
          <cell r="H113"/>
          <cell r="I113"/>
          <cell r="J113"/>
          <cell r="K113">
            <v>0</v>
          </cell>
          <cell r="L113"/>
          <cell r="M113"/>
          <cell r="N113"/>
          <cell r="O113"/>
          <cell r="P113"/>
          <cell r="Q113">
            <v>0</v>
          </cell>
        </row>
        <row r="114">
          <cell r="B114"/>
          <cell r="C114"/>
          <cell r="D114"/>
          <cell r="E114"/>
          <cell r="F114"/>
          <cell r="G114"/>
          <cell r="H114"/>
          <cell r="I114"/>
          <cell r="J114"/>
          <cell r="K114">
            <v>0</v>
          </cell>
          <cell r="L114"/>
          <cell r="M114"/>
          <cell r="N114"/>
          <cell r="O114"/>
          <cell r="P114"/>
          <cell r="Q114">
            <v>0</v>
          </cell>
        </row>
        <row r="115">
          <cell r="B115"/>
          <cell r="C115"/>
          <cell r="D115"/>
          <cell r="E115"/>
          <cell r="F115"/>
          <cell r="G115"/>
          <cell r="H115"/>
          <cell r="I115"/>
          <cell r="J115"/>
          <cell r="K115">
            <v>0</v>
          </cell>
          <cell r="L115"/>
          <cell r="M115"/>
          <cell r="N115"/>
          <cell r="O115"/>
          <cell r="P115"/>
          <cell r="Q115">
            <v>0</v>
          </cell>
        </row>
        <row r="116">
          <cell r="B116"/>
          <cell r="C116"/>
          <cell r="D116"/>
          <cell r="E116"/>
          <cell r="F116"/>
          <cell r="G116"/>
          <cell r="H116"/>
          <cell r="I116"/>
          <cell r="J116"/>
          <cell r="K116">
            <v>0</v>
          </cell>
          <cell r="L116"/>
          <cell r="M116"/>
          <cell r="N116"/>
          <cell r="O116"/>
          <cell r="P116"/>
          <cell r="Q116">
            <v>0</v>
          </cell>
        </row>
        <row r="117">
          <cell r="B117"/>
          <cell r="C117"/>
          <cell r="D117"/>
          <cell r="E117"/>
          <cell r="F117"/>
          <cell r="G117"/>
          <cell r="H117"/>
          <cell r="I117"/>
          <cell r="J117"/>
          <cell r="K117">
            <v>0</v>
          </cell>
          <cell r="L117"/>
          <cell r="M117"/>
          <cell r="N117"/>
          <cell r="O117"/>
          <cell r="P117"/>
          <cell r="Q117">
            <v>0</v>
          </cell>
        </row>
        <row r="118">
          <cell r="B118"/>
          <cell r="C118"/>
          <cell r="D118"/>
          <cell r="E118"/>
          <cell r="F118"/>
          <cell r="G118"/>
          <cell r="H118"/>
          <cell r="I118"/>
          <cell r="J118"/>
          <cell r="K118">
            <v>0</v>
          </cell>
          <cell r="L118"/>
          <cell r="M118"/>
          <cell r="N118"/>
          <cell r="O118"/>
          <cell r="P118"/>
          <cell r="Q118">
            <v>0</v>
          </cell>
        </row>
        <row r="119">
          <cell r="B119"/>
          <cell r="C119"/>
          <cell r="D119"/>
          <cell r="E119"/>
          <cell r="F119"/>
          <cell r="G119"/>
          <cell r="H119"/>
          <cell r="I119"/>
          <cell r="J119"/>
          <cell r="K119">
            <v>0</v>
          </cell>
          <cell r="L119"/>
          <cell r="M119"/>
          <cell r="N119"/>
          <cell r="O119"/>
          <cell r="P119"/>
          <cell r="Q119">
            <v>0</v>
          </cell>
        </row>
        <row r="120">
          <cell r="B120"/>
          <cell r="C120"/>
          <cell r="D120"/>
          <cell r="E120"/>
          <cell r="F120"/>
          <cell r="G120"/>
          <cell r="H120"/>
          <cell r="I120"/>
          <cell r="J120"/>
          <cell r="K120">
            <v>0</v>
          </cell>
          <cell r="L120"/>
          <cell r="M120"/>
          <cell r="N120"/>
          <cell r="O120"/>
          <cell r="P120"/>
          <cell r="Q120">
            <v>0</v>
          </cell>
        </row>
        <row r="121">
          <cell r="B121"/>
          <cell r="C121"/>
          <cell r="D121"/>
          <cell r="E121"/>
          <cell r="F121"/>
          <cell r="G121"/>
          <cell r="H121"/>
          <cell r="I121"/>
          <cell r="J121"/>
          <cell r="K121">
            <v>0</v>
          </cell>
          <cell r="L121"/>
          <cell r="M121"/>
          <cell r="N121"/>
          <cell r="O121"/>
          <cell r="P121"/>
          <cell r="Q121">
            <v>0</v>
          </cell>
        </row>
        <row r="122">
          <cell r="B122"/>
          <cell r="C122"/>
          <cell r="D122"/>
          <cell r="E122"/>
          <cell r="F122"/>
          <cell r="G122"/>
          <cell r="H122"/>
          <cell r="I122"/>
          <cell r="J122"/>
          <cell r="K122">
            <v>0</v>
          </cell>
          <cell r="L122"/>
          <cell r="M122"/>
          <cell r="N122"/>
          <cell r="O122"/>
          <cell r="P122"/>
          <cell r="Q122">
            <v>0</v>
          </cell>
        </row>
        <row r="123">
          <cell r="B123"/>
          <cell r="C123"/>
          <cell r="D123"/>
          <cell r="E123"/>
          <cell r="F123"/>
          <cell r="G123"/>
          <cell r="H123"/>
          <cell r="I123"/>
          <cell r="J123"/>
          <cell r="K123">
            <v>0</v>
          </cell>
          <cell r="L123"/>
          <cell r="M123"/>
          <cell r="N123"/>
          <cell r="O123"/>
          <cell r="P123"/>
          <cell r="Q123">
            <v>0</v>
          </cell>
        </row>
        <row r="124">
          <cell r="B124"/>
          <cell r="C124"/>
          <cell r="D124"/>
          <cell r="E124"/>
          <cell r="F124"/>
          <cell r="G124"/>
          <cell r="H124"/>
          <cell r="I124"/>
          <cell r="J124"/>
          <cell r="K124">
            <v>0</v>
          </cell>
          <cell r="L124"/>
          <cell r="M124"/>
          <cell r="N124"/>
          <cell r="O124"/>
          <cell r="P124"/>
          <cell r="Q124">
            <v>0</v>
          </cell>
        </row>
        <row r="125">
          <cell r="B125"/>
          <cell r="C125"/>
          <cell r="D125"/>
          <cell r="E125"/>
          <cell r="F125"/>
          <cell r="G125"/>
          <cell r="H125"/>
          <cell r="I125"/>
          <cell r="J125"/>
          <cell r="K125">
            <v>0</v>
          </cell>
          <cell r="L125"/>
          <cell r="M125"/>
          <cell r="N125"/>
          <cell r="O125"/>
          <cell r="P125"/>
          <cell r="Q125">
            <v>0</v>
          </cell>
        </row>
        <row r="126">
          <cell r="B126"/>
          <cell r="C126"/>
          <cell r="D126"/>
          <cell r="E126"/>
          <cell r="F126"/>
          <cell r="G126"/>
          <cell r="H126"/>
          <cell r="I126"/>
          <cell r="J126"/>
          <cell r="K126">
            <v>0</v>
          </cell>
          <cell r="L126"/>
          <cell r="M126"/>
          <cell r="N126"/>
          <cell r="O126"/>
          <cell r="P126"/>
          <cell r="Q126">
            <v>0</v>
          </cell>
        </row>
        <row r="127">
          <cell r="B127"/>
          <cell r="C127"/>
          <cell r="D127"/>
          <cell r="E127"/>
          <cell r="F127"/>
          <cell r="G127"/>
          <cell r="H127"/>
          <cell r="I127"/>
          <cell r="J127"/>
          <cell r="K127">
            <v>0</v>
          </cell>
          <cell r="L127"/>
          <cell r="M127"/>
          <cell r="N127"/>
          <cell r="O127"/>
          <cell r="P127"/>
          <cell r="Q127">
            <v>0</v>
          </cell>
        </row>
        <row r="128">
          <cell r="B128"/>
          <cell r="C128"/>
          <cell r="D128"/>
          <cell r="E128"/>
          <cell r="F128"/>
          <cell r="G128"/>
          <cell r="H128"/>
          <cell r="I128"/>
          <cell r="J128"/>
          <cell r="K128">
            <v>0</v>
          </cell>
          <cell r="L128"/>
          <cell r="M128"/>
          <cell r="N128"/>
          <cell r="O128"/>
          <cell r="P128"/>
          <cell r="Q128">
            <v>0</v>
          </cell>
        </row>
        <row r="129">
          <cell r="B129"/>
          <cell r="C129"/>
          <cell r="D129"/>
          <cell r="E129"/>
          <cell r="F129"/>
          <cell r="G129"/>
          <cell r="H129"/>
          <cell r="I129"/>
          <cell r="J129"/>
          <cell r="K129">
            <v>0</v>
          </cell>
          <cell r="L129"/>
          <cell r="M129"/>
          <cell r="N129"/>
          <cell r="O129"/>
          <cell r="P129"/>
          <cell r="Q129">
            <v>0</v>
          </cell>
        </row>
        <row r="130">
          <cell r="B130"/>
          <cell r="C130"/>
          <cell r="D130"/>
          <cell r="E130"/>
          <cell r="F130"/>
          <cell r="G130"/>
          <cell r="H130"/>
          <cell r="I130"/>
          <cell r="J130"/>
          <cell r="K130">
            <v>0</v>
          </cell>
          <cell r="L130"/>
          <cell r="M130"/>
          <cell r="N130"/>
          <cell r="O130"/>
          <cell r="P130"/>
          <cell r="Q130">
            <v>0</v>
          </cell>
        </row>
        <row r="131">
          <cell r="B131"/>
          <cell r="C131"/>
          <cell r="D131"/>
          <cell r="E131"/>
          <cell r="F131"/>
          <cell r="G131"/>
          <cell r="H131"/>
          <cell r="I131"/>
          <cell r="J131"/>
          <cell r="K131">
            <v>0</v>
          </cell>
          <cell r="L131"/>
          <cell r="M131"/>
          <cell r="N131"/>
          <cell r="O131"/>
          <cell r="P131"/>
          <cell r="Q131">
            <v>0</v>
          </cell>
        </row>
        <row r="132">
          <cell r="B132"/>
          <cell r="C132"/>
          <cell r="D132"/>
          <cell r="E132"/>
          <cell r="F132"/>
          <cell r="G132"/>
          <cell r="H132"/>
          <cell r="I132"/>
          <cell r="J132"/>
          <cell r="K132">
            <v>0</v>
          </cell>
          <cell r="L132"/>
          <cell r="M132"/>
          <cell r="N132"/>
          <cell r="O132"/>
          <cell r="P132"/>
          <cell r="Q132">
            <v>0</v>
          </cell>
        </row>
        <row r="133">
          <cell r="B133"/>
          <cell r="C133"/>
          <cell r="D133"/>
          <cell r="E133"/>
          <cell r="F133"/>
          <cell r="G133"/>
          <cell r="H133"/>
          <cell r="I133"/>
          <cell r="J133"/>
          <cell r="K133">
            <v>0</v>
          </cell>
          <cell r="L133"/>
          <cell r="M133"/>
          <cell r="N133"/>
          <cell r="O133"/>
          <cell r="P133"/>
          <cell r="Q133">
            <v>0</v>
          </cell>
        </row>
        <row r="134">
          <cell r="B134"/>
          <cell r="C134"/>
          <cell r="D134"/>
          <cell r="E134"/>
          <cell r="F134"/>
          <cell r="G134"/>
          <cell r="H134"/>
          <cell r="I134"/>
          <cell r="J134"/>
          <cell r="K134">
            <v>0</v>
          </cell>
          <cell r="L134"/>
          <cell r="M134"/>
          <cell r="N134"/>
          <cell r="O134"/>
          <cell r="P134"/>
          <cell r="Q134">
            <v>0</v>
          </cell>
        </row>
        <row r="135">
          <cell r="B135"/>
          <cell r="C135"/>
          <cell r="D135"/>
          <cell r="E135"/>
          <cell r="F135"/>
          <cell r="G135"/>
          <cell r="H135"/>
          <cell r="I135"/>
          <cell r="J135"/>
          <cell r="K135">
            <v>0</v>
          </cell>
          <cell r="L135"/>
          <cell r="M135"/>
          <cell r="N135"/>
          <cell r="O135"/>
          <cell r="P135"/>
          <cell r="Q135">
            <v>0</v>
          </cell>
        </row>
        <row r="136">
          <cell r="B136"/>
          <cell r="C136"/>
          <cell r="D136"/>
          <cell r="E136"/>
          <cell r="F136"/>
          <cell r="G136"/>
          <cell r="H136"/>
          <cell r="I136"/>
          <cell r="J136"/>
          <cell r="K136">
            <v>0</v>
          </cell>
          <cell r="L136"/>
          <cell r="M136"/>
          <cell r="N136"/>
          <cell r="O136"/>
          <cell r="P136"/>
          <cell r="Q136">
            <v>0</v>
          </cell>
        </row>
        <row r="137">
          <cell r="B137"/>
          <cell r="C137"/>
          <cell r="D137"/>
          <cell r="E137"/>
          <cell r="F137"/>
          <cell r="G137"/>
          <cell r="H137"/>
          <cell r="I137"/>
          <cell r="J137"/>
          <cell r="K137">
            <v>0</v>
          </cell>
          <cell r="L137"/>
          <cell r="M137"/>
          <cell r="N137"/>
          <cell r="O137"/>
          <cell r="P137"/>
          <cell r="Q137">
            <v>0</v>
          </cell>
        </row>
        <row r="138">
          <cell r="B138"/>
          <cell r="C138"/>
          <cell r="D138"/>
          <cell r="E138"/>
          <cell r="F138"/>
          <cell r="G138"/>
          <cell r="H138"/>
          <cell r="I138"/>
          <cell r="J138"/>
          <cell r="K138">
            <v>0</v>
          </cell>
          <cell r="L138"/>
          <cell r="M138"/>
          <cell r="N138"/>
          <cell r="O138"/>
          <cell r="P138"/>
          <cell r="Q138">
            <v>0</v>
          </cell>
        </row>
        <row r="139">
          <cell r="B139"/>
          <cell r="C139"/>
          <cell r="D139"/>
          <cell r="E139"/>
          <cell r="F139"/>
          <cell r="G139"/>
          <cell r="H139"/>
          <cell r="I139"/>
          <cell r="J139"/>
          <cell r="K139">
            <v>0</v>
          </cell>
          <cell r="L139"/>
          <cell r="M139"/>
          <cell r="N139"/>
          <cell r="O139"/>
          <cell r="P139"/>
          <cell r="Q139">
            <v>0</v>
          </cell>
        </row>
        <row r="140">
          <cell r="B140"/>
          <cell r="C140"/>
          <cell r="D140"/>
          <cell r="E140"/>
          <cell r="F140"/>
          <cell r="G140"/>
          <cell r="H140"/>
          <cell r="I140"/>
          <cell r="J140"/>
          <cell r="K140">
            <v>0</v>
          </cell>
          <cell r="L140"/>
          <cell r="M140"/>
          <cell r="N140"/>
          <cell r="O140"/>
          <cell r="P140"/>
          <cell r="Q140">
            <v>0</v>
          </cell>
        </row>
        <row r="141">
          <cell r="B141"/>
          <cell r="C141"/>
          <cell r="D141"/>
          <cell r="E141"/>
          <cell r="F141"/>
          <cell r="G141"/>
          <cell r="H141"/>
          <cell r="I141"/>
          <cell r="J141"/>
          <cell r="K141">
            <v>0</v>
          </cell>
          <cell r="L141"/>
          <cell r="M141"/>
          <cell r="N141"/>
          <cell r="O141"/>
          <cell r="P141"/>
          <cell r="Q141">
            <v>0</v>
          </cell>
        </row>
        <row r="142">
          <cell r="B142"/>
          <cell r="C142"/>
          <cell r="D142"/>
          <cell r="E142"/>
          <cell r="F142"/>
          <cell r="G142"/>
          <cell r="H142"/>
          <cell r="I142"/>
          <cell r="J142"/>
          <cell r="K142">
            <v>0</v>
          </cell>
          <cell r="L142"/>
          <cell r="M142"/>
          <cell r="N142"/>
          <cell r="O142"/>
          <cell r="P142"/>
          <cell r="Q142">
            <v>0</v>
          </cell>
        </row>
        <row r="143">
          <cell r="B143"/>
          <cell r="C143"/>
          <cell r="D143"/>
          <cell r="E143"/>
          <cell r="F143"/>
          <cell r="G143"/>
          <cell r="H143"/>
          <cell r="I143"/>
          <cell r="J143"/>
          <cell r="K143">
            <v>0</v>
          </cell>
          <cell r="L143"/>
          <cell r="M143"/>
          <cell r="N143"/>
          <cell r="O143"/>
          <cell r="P143"/>
          <cell r="Q143">
            <v>0</v>
          </cell>
        </row>
        <row r="144">
          <cell r="B144"/>
          <cell r="C144"/>
          <cell r="D144"/>
          <cell r="E144"/>
          <cell r="F144"/>
          <cell r="G144"/>
          <cell r="H144"/>
          <cell r="I144"/>
          <cell r="J144"/>
          <cell r="K144">
            <v>0</v>
          </cell>
          <cell r="L144"/>
          <cell r="M144"/>
          <cell r="N144"/>
          <cell r="O144"/>
          <cell r="P144"/>
          <cell r="Q144">
            <v>0</v>
          </cell>
        </row>
        <row r="145">
          <cell r="B145"/>
          <cell r="C145"/>
          <cell r="D145"/>
          <cell r="E145"/>
          <cell r="F145"/>
          <cell r="G145"/>
          <cell r="H145"/>
          <cell r="I145"/>
          <cell r="J145"/>
          <cell r="K145">
            <v>0</v>
          </cell>
          <cell r="L145"/>
          <cell r="M145"/>
          <cell r="N145"/>
          <cell r="O145"/>
          <cell r="P145"/>
          <cell r="Q145">
            <v>0</v>
          </cell>
        </row>
        <row r="146">
          <cell r="B146"/>
          <cell r="C146"/>
          <cell r="D146"/>
          <cell r="E146"/>
          <cell r="F146"/>
          <cell r="G146"/>
          <cell r="H146"/>
          <cell r="I146"/>
          <cell r="J146"/>
          <cell r="K146">
            <v>0</v>
          </cell>
          <cell r="L146"/>
          <cell r="M146"/>
          <cell r="N146"/>
          <cell r="O146"/>
          <cell r="P146"/>
          <cell r="Q146">
            <v>0</v>
          </cell>
        </row>
        <row r="147">
          <cell r="B147"/>
          <cell r="C147"/>
          <cell r="D147"/>
          <cell r="E147"/>
          <cell r="F147"/>
          <cell r="G147"/>
          <cell r="H147"/>
          <cell r="I147"/>
          <cell r="J147"/>
          <cell r="K147">
            <v>0</v>
          </cell>
          <cell r="L147"/>
          <cell r="M147"/>
          <cell r="N147"/>
          <cell r="O147"/>
          <cell r="P147"/>
          <cell r="Q147">
            <v>0</v>
          </cell>
        </row>
        <row r="148">
          <cell r="B148"/>
          <cell r="C148"/>
          <cell r="D148"/>
          <cell r="E148"/>
          <cell r="F148"/>
          <cell r="G148"/>
          <cell r="H148"/>
          <cell r="I148"/>
          <cell r="J148"/>
          <cell r="K148">
            <v>0</v>
          </cell>
          <cell r="L148"/>
          <cell r="M148"/>
          <cell r="N148"/>
          <cell r="O148"/>
          <cell r="P148"/>
          <cell r="Q148">
            <v>0</v>
          </cell>
        </row>
        <row r="149">
          <cell r="B149"/>
          <cell r="C149"/>
          <cell r="D149"/>
          <cell r="E149"/>
          <cell r="F149"/>
          <cell r="G149"/>
          <cell r="H149"/>
          <cell r="I149"/>
          <cell r="J149"/>
          <cell r="K149">
            <v>0</v>
          </cell>
          <cell r="L149"/>
          <cell r="M149"/>
          <cell r="N149"/>
          <cell r="O149"/>
          <cell r="P149"/>
          <cell r="Q149">
            <v>0</v>
          </cell>
        </row>
        <row r="150">
          <cell r="B150"/>
          <cell r="C150"/>
          <cell r="D150"/>
          <cell r="E150"/>
          <cell r="F150"/>
          <cell r="G150"/>
          <cell r="H150"/>
          <cell r="I150"/>
          <cell r="J150"/>
          <cell r="K150">
            <v>0</v>
          </cell>
          <cell r="L150"/>
          <cell r="M150"/>
          <cell r="N150"/>
          <cell r="O150"/>
          <cell r="P150"/>
          <cell r="Q150">
            <v>0</v>
          </cell>
        </row>
        <row r="151">
          <cell r="B151"/>
          <cell r="C151"/>
          <cell r="D151"/>
          <cell r="E151"/>
          <cell r="F151"/>
          <cell r="G151"/>
          <cell r="H151"/>
          <cell r="I151"/>
          <cell r="J151"/>
          <cell r="K151">
            <v>0</v>
          </cell>
          <cell r="L151"/>
          <cell r="M151"/>
          <cell r="N151"/>
          <cell r="O151"/>
          <cell r="P151"/>
          <cell r="Q151">
            <v>0</v>
          </cell>
        </row>
        <row r="152">
          <cell r="B152"/>
          <cell r="C152"/>
          <cell r="D152"/>
          <cell r="E152"/>
          <cell r="F152"/>
          <cell r="G152"/>
          <cell r="H152"/>
          <cell r="I152"/>
          <cell r="J152"/>
          <cell r="K152">
            <v>0</v>
          </cell>
          <cell r="L152"/>
          <cell r="M152"/>
          <cell r="N152"/>
          <cell r="O152"/>
          <cell r="P152"/>
          <cell r="Q152">
            <v>0</v>
          </cell>
        </row>
        <row r="153">
          <cell r="B153"/>
          <cell r="C153"/>
          <cell r="D153"/>
          <cell r="E153"/>
          <cell r="F153"/>
          <cell r="G153"/>
          <cell r="H153"/>
          <cell r="I153"/>
          <cell r="J153"/>
          <cell r="K153">
            <v>0</v>
          </cell>
          <cell r="L153"/>
          <cell r="M153"/>
          <cell r="N153"/>
          <cell r="O153"/>
          <cell r="P153"/>
          <cell r="Q153">
            <v>0</v>
          </cell>
        </row>
        <row r="154">
          <cell r="B154"/>
          <cell r="C154"/>
          <cell r="D154"/>
          <cell r="E154"/>
          <cell r="F154"/>
          <cell r="G154"/>
          <cell r="H154"/>
          <cell r="I154"/>
          <cell r="J154"/>
          <cell r="K154">
            <v>0</v>
          </cell>
          <cell r="L154"/>
          <cell r="M154"/>
          <cell r="N154"/>
          <cell r="O154"/>
          <cell r="P154"/>
          <cell r="Q154">
            <v>0</v>
          </cell>
        </row>
        <row r="155">
          <cell r="B155"/>
          <cell r="C155"/>
          <cell r="D155"/>
          <cell r="E155"/>
          <cell r="F155"/>
          <cell r="G155"/>
          <cell r="H155"/>
          <cell r="I155"/>
          <cell r="J155"/>
          <cell r="K155">
            <v>0</v>
          </cell>
          <cell r="L155"/>
          <cell r="M155"/>
          <cell r="N155"/>
          <cell r="O155"/>
          <cell r="P155"/>
          <cell r="Q155">
            <v>0</v>
          </cell>
        </row>
        <row r="156">
          <cell r="B156"/>
          <cell r="C156"/>
          <cell r="D156"/>
          <cell r="E156"/>
          <cell r="F156"/>
          <cell r="G156"/>
          <cell r="H156"/>
          <cell r="I156"/>
          <cell r="J156"/>
          <cell r="K156">
            <v>0</v>
          </cell>
          <cell r="L156"/>
          <cell r="M156"/>
          <cell r="N156"/>
          <cell r="O156"/>
          <cell r="P156"/>
          <cell r="Q156">
            <v>0</v>
          </cell>
        </row>
        <row r="157">
          <cell r="B157"/>
          <cell r="C157"/>
          <cell r="D157"/>
          <cell r="E157"/>
          <cell r="F157"/>
          <cell r="G157"/>
          <cell r="H157"/>
          <cell r="I157"/>
          <cell r="J157"/>
          <cell r="K157">
            <v>0</v>
          </cell>
          <cell r="L157"/>
          <cell r="M157"/>
          <cell r="N157"/>
          <cell r="O157"/>
          <cell r="P157"/>
          <cell r="Q157">
            <v>0</v>
          </cell>
        </row>
        <row r="158">
          <cell r="B158"/>
          <cell r="C158"/>
          <cell r="D158"/>
          <cell r="E158"/>
          <cell r="F158"/>
          <cell r="G158"/>
          <cell r="H158"/>
          <cell r="I158"/>
          <cell r="J158"/>
          <cell r="K158">
            <v>0</v>
          </cell>
          <cell r="L158"/>
          <cell r="M158"/>
          <cell r="N158"/>
          <cell r="O158"/>
          <cell r="P158"/>
          <cell r="Q158">
            <v>0</v>
          </cell>
        </row>
        <row r="159">
          <cell r="B159"/>
          <cell r="C159"/>
          <cell r="D159"/>
          <cell r="E159"/>
          <cell r="F159"/>
          <cell r="G159"/>
          <cell r="H159"/>
          <cell r="I159"/>
          <cell r="J159"/>
          <cell r="K159">
            <v>0</v>
          </cell>
          <cell r="L159"/>
          <cell r="M159"/>
          <cell r="N159"/>
          <cell r="O159"/>
          <cell r="P159"/>
          <cell r="Q159">
            <v>0</v>
          </cell>
        </row>
        <row r="160">
          <cell r="B160"/>
          <cell r="C160"/>
          <cell r="D160"/>
          <cell r="E160"/>
          <cell r="F160"/>
          <cell r="G160"/>
          <cell r="H160"/>
          <cell r="I160"/>
          <cell r="J160"/>
          <cell r="K160">
            <v>0</v>
          </cell>
          <cell r="L160"/>
          <cell r="M160"/>
          <cell r="N160"/>
          <cell r="O160"/>
          <cell r="P160"/>
          <cell r="Q160">
            <v>0</v>
          </cell>
        </row>
        <row r="161">
          <cell r="B161"/>
          <cell r="C161"/>
          <cell r="D161"/>
          <cell r="E161"/>
          <cell r="F161"/>
          <cell r="G161"/>
          <cell r="H161"/>
          <cell r="I161"/>
          <cell r="J161"/>
          <cell r="K161">
            <v>0</v>
          </cell>
          <cell r="L161"/>
          <cell r="M161"/>
          <cell r="N161"/>
          <cell r="O161"/>
          <cell r="P161"/>
          <cell r="Q161">
            <v>0</v>
          </cell>
        </row>
        <row r="162">
          <cell r="B162"/>
          <cell r="C162"/>
          <cell r="D162"/>
          <cell r="E162"/>
          <cell r="F162"/>
          <cell r="G162"/>
          <cell r="H162"/>
          <cell r="I162"/>
          <cell r="J162"/>
          <cell r="K162">
            <v>0</v>
          </cell>
          <cell r="L162"/>
          <cell r="M162"/>
          <cell r="N162"/>
          <cell r="O162"/>
          <cell r="P162"/>
          <cell r="Q162">
            <v>0</v>
          </cell>
        </row>
        <row r="163">
          <cell r="B163"/>
          <cell r="C163"/>
          <cell r="D163"/>
          <cell r="E163"/>
          <cell r="F163"/>
          <cell r="G163"/>
          <cell r="H163"/>
          <cell r="I163"/>
          <cell r="J163"/>
          <cell r="K163">
            <v>0</v>
          </cell>
          <cell r="L163"/>
          <cell r="M163"/>
          <cell r="N163"/>
          <cell r="O163"/>
          <cell r="P163"/>
          <cell r="Q163">
            <v>0</v>
          </cell>
        </row>
        <row r="164">
          <cell r="B164"/>
          <cell r="C164"/>
          <cell r="D164"/>
          <cell r="E164"/>
          <cell r="F164"/>
          <cell r="G164"/>
          <cell r="H164"/>
          <cell r="I164"/>
          <cell r="J164"/>
          <cell r="K164">
            <v>0</v>
          </cell>
          <cell r="L164"/>
          <cell r="M164"/>
          <cell r="N164"/>
          <cell r="O164"/>
          <cell r="P164"/>
          <cell r="Q164">
            <v>0</v>
          </cell>
        </row>
        <row r="165">
          <cell r="B165"/>
          <cell r="C165"/>
          <cell r="D165"/>
          <cell r="E165"/>
          <cell r="F165"/>
          <cell r="G165"/>
          <cell r="H165"/>
          <cell r="I165"/>
          <cell r="J165"/>
          <cell r="K165">
            <v>0</v>
          </cell>
          <cell r="L165"/>
          <cell r="M165"/>
          <cell r="N165"/>
          <cell r="O165"/>
          <cell r="P165"/>
          <cell r="Q165">
            <v>0</v>
          </cell>
        </row>
        <row r="166">
          <cell r="B166"/>
          <cell r="C166"/>
          <cell r="D166"/>
          <cell r="E166"/>
          <cell r="F166"/>
          <cell r="G166"/>
          <cell r="H166"/>
          <cell r="I166"/>
          <cell r="J166"/>
          <cell r="K166">
            <v>0</v>
          </cell>
          <cell r="L166"/>
          <cell r="M166"/>
          <cell r="N166"/>
          <cell r="O166"/>
          <cell r="P166"/>
          <cell r="Q166">
            <v>0</v>
          </cell>
        </row>
        <row r="167">
          <cell r="B167"/>
          <cell r="C167"/>
          <cell r="D167"/>
          <cell r="E167"/>
          <cell r="F167"/>
          <cell r="G167"/>
          <cell r="H167"/>
          <cell r="I167"/>
          <cell r="J167"/>
          <cell r="K167">
            <v>0</v>
          </cell>
          <cell r="L167"/>
          <cell r="M167"/>
          <cell r="N167"/>
          <cell r="O167"/>
          <cell r="P167"/>
          <cell r="Q167">
            <v>0</v>
          </cell>
        </row>
        <row r="168">
          <cell r="B168"/>
          <cell r="C168"/>
          <cell r="D168"/>
          <cell r="E168"/>
          <cell r="F168"/>
          <cell r="G168"/>
          <cell r="H168"/>
          <cell r="I168"/>
          <cell r="J168"/>
          <cell r="K168">
            <v>0</v>
          </cell>
          <cell r="L168"/>
          <cell r="M168"/>
          <cell r="N168"/>
          <cell r="O168"/>
          <cell r="P168"/>
          <cell r="Q168">
            <v>0</v>
          </cell>
        </row>
        <row r="169">
          <cell r="B169"/>
          <cell r="C169"/>
          <cell r="D169"/>
          <cell r="E169"/>
          <cell r="F169"/>
          <cell r="G169"/>
          <cell r="H169"/>
          <cell r="I169"/>
          <cell r="J169"/>
          <cell r="K169">
            <v>0</v>
          </cell>
          <cell r="L169"/>
          <cell r="M169"/>
          <cell r="N169"/>
          <cell r="O169"/>
          <cell r="P169"/>
          <cell r="Q169">
            <v>0</v>
          </cell>
        </row>
        <row r="170">
          <cell r="B170"/>
          <cell r="C170"/>
          <cell r="D170"/>
          <cell r="E170"/>
          <cell r="F170"/>
          <cell r="G170"/>
          <cell r="H170"/>
          <cell r="I170"/>
          <cell r="J170"/>
          <cell r="K170">
            <v>0</v>
          </cell>
          <cell r="L170"/>
          <cell r="M170"/>
          <cell r="N170"/>
          <cell r="O170"/>
          <cell r="P170"/>
          <cell r="Q170">
            <v>0</v>
          </cell>
        </row>
        <row r="171">
          <cell r="B171"/>
          <cell r="C171"/>
          <cell r="D171"/>
          <cell r="E171"/>
          <cell r="F171"/>
          <cell r="G171"/>
          <cell r="H171"/>
          <cell r="I171"/>
          <cell r="J171"/>
          <cell r="K171">
            <v>0</v>
          </cell>
          <cell r="L171"/>
          <cell r="M171"/>
          <cell r="N171"/>
          <cell r="O171"/>
          <cell r="P171"/>
          <cell r="Q171">
            <v>0</v>
          </cell>
        </row>
        <row r="172">
          <cell r="B172"/>
          <cell r="C172"/>
          <cell r="D172"/>
          <cell r="E172"/>
          <cell r="F172"/>
          <cell r="G172"/>
          <cell r="H172"/>
          <cell r="I172"/>
          <cell r="J172"/>
          <cell r="K172">
            <v>0</v>
          </cell>
          <cell r="L172"/>
          <cell r="M172"/>
          <cell r="N172"/>
          <cell r="O172"/>
          <cell r="P172"/>
          <cell r="Q172">
            <v>0</v>
          </cell>
        </row>
        <row r="173">
          <cell r="B173"/>
          <cell r="C173"/>
          <cell r="D173"/>
          <cell r="E173"/>
          <cell r="F173"/>
          <cell r="G173"/>
          <cell r="H173"/>
          <cell r="I173"/>
          <cell r="J173"/>
          <cell r="K173">
            <v>0</v>
          </cell>
          <cell r="L173"/>
          <cell r="M173"/>
          <cell r="N173"/>
          <cell r="O173"/>
          <cell r="P173"/>
          <cell r="Q173">
            <v>0</v>
          </cell>
        </row>
        <row r="174">
          <cell r="B174"/>
          <cell r="C174"/>
          <cell r="D174"/>
          <cell r="E174"/>
          <cell r="F174"/>
          <cell r="G174"/>
          <cell r="H174"/>
          <cell r="I174"/>
          <cell r="J174"/>
          <cell r="K174">
            <v>0</v>
          </cell>
          <cell r="L174"/>
          <cell r="M174"/>
          <cell r="N174"/>
          <cell r="O174"/>
          <cell r="P174"/>
          <cell r="Q174">
            <v>0</v>
          </cell>
        </row>
        <row r="175">
          <cell r="B175"/>
          <cell r="C175"/>
          <cell r="D175"/>
          <cell r="E175"/>
          <cell r="F175"/>
          <cell r="G175"/>
          <cell r="H175"/>
          <cell r="I175"/>
          <cell r="J175"/>
          <cell r="K175">
            <v>0</v>
          </cell>
          <cell r="L175"/>
          <cell r="M175"/>
          <cell r="N175"/>
          <cell r="O175"/>
          <cell r="P175"/>
          <cell r="Q175">
            <v>0</v>
          </cell>
        </row>
        <row r="176">
          <cell r="B176"/>
          <cell r="C176"/>
          <cell r="D176"/>
          <cell r="E176"/>
          <cell r="F176"/>
          <cell r="G176"/>
          <cell r="H176"/>
          <cell r="I176"/>
          <cell r="J176"/>
          <cell r="K176">
            <v>0</v>
          </cell>
          <cell r="L176"/>
          <cell r="M176"/>
          <cell r="N176"/>
          <cell r="O176"/>
          <cell r="P176"/>
          <cell r="Q176">
            <v>0</v>
          </cell>
        </row>
        <row r="177">
          <cell r="B177"/>
          <cell r="C177"/>
          <cell r="D177"/>
          <cell r="E177"/>
          <cell r="F177"/>
          <cell r="G177"/>
          <cell r="H177"/>
          <cell r="I177"/>
          <cell r="J177"/>
          <cell r="K177">
            <v>0</v>
          </cell>
          <cell r="L177"/>
          <cell r="M177"/>
          <cell r="N177"/>
          <cell r="O177"/>
          <cell r="P177"/>
          <cell r="Q177">
            <v>0</v>
          </cell>
        </row>
        <row r="178">
          <cell r="B178"/>
          <cell r="C178"/>
          <cell r="D178"/>
          <cell r="E178"/>
          <cell r="F178"/>
          <cell r="G178"/>
          <cell r="H178"/>
          <cell r="I178"/>
          <cell r="J178"/>
          <cell r="K178">
            <v>0</v>
          </cell>
          <cell r="L178"/>
          <cell r="M178"/>
          <cell r="N178"/>
          <cell r="O178"/>
          <cell r="P178"/>
          <cell r="Q178">
            <v>0</v>
          </cell>
        </row>
        <row r="179">
          <cell r="B179"/>
          <cell r="C179"/>
          <cell r="D179"/>
          <cell r="E179"/>
          <cell r="F179"/>
          <cell r="G179"/>
          <cell r="H179"/>
          <cell r="I179"/>
          <cell r="J179"/>
          <cell r="K179">
            <v>0</v>
          </cell>
          <cell r="L179"/>
          <cell r="M179"/>
          <cell r="N179"/>
          <cell r="O179"/>
          <cell r="P179"/>
          <cell r="Q179">
            <v>0</v>
          </cell>
        </row>
        <row r="180">
          <cell r="B180"/>
          <cell r="C180"/>
          <cell r="D180"/>
          <cell r="E180"/>
          <cell r="F180"/>
          <cell r="G180"/>
          <cell r="H180"/>
          <cell r="I180"/>
          <cell r="J180"/>
          <cell r="K180">
            <v>0</v>
          </cell>
          <cell r="L180"/>
          <cell r="M180"/>
          <cell r="N180"/>
          <cell r="O180"/>
          <cell r="P180"/>
          <cell r="Q180">
            <v>0</v>
          </cell>
        </row>
        <row r="181">
          <cell r="B181"/>
          <cell r="C181"/>
          <cell r="D181"/>
          <cell r="E181"/>
          <cell r="F181"/>
          <cell r="G181"/>
          <cell r="H181"/>
          <cell r="I181"/>
          <cell r="J181"/>
          <cell r="K181">
            <v>0</v>
          </cell>
          <cell r="L181"/>
          <cell r="M181"/>
          <cell r="N181"/>
          <cell r="O181"/>
          <cell r="P181"/>
          <cell r="Q181">
            <v>0</v>
          </cell>
        </row>
        <row r="182">
          <cell r="B182"/>
          <cell r="C182"/>
          <cell r="D182"/>
          <cell r="E182"/>
          <cell r="F182"/>
          <cell r="G182"/>
          <cell r="H182"/>
          <cell r="I182"/>
          <cell r="J182"/>
          <cell r="K182">
            <v>0</v>
          </cell>
          <cell r="L182"/>
          <cell r="M182"/>
          <cell r="N182"/>
          <cell r="O182"/>
          <cell r="P182"/>
          <cell r="Q182">
            <v>0</v>
          </cell>
        </row>
        <row r="183">
          <cell r="B183"/>
          <cell r="C183"/>
          <cell r="D183"/>
          <cell r="E183"/>
          <cell r="F183"/>
          <cell r="G183"/>
          <cell r="H183"/>
          <cell r="I183"/>
          <cell r="J183"/>
          <cell r="K183">
            <v>0</v>
          </cell>
          <cell r="L183"/>
          <cell r="M183"/>
          <cell r="N183"/>
          <cell r="O183"/>
          <cell r="P183"/>
          <cell r="Q183">
            <v>0</v>
          </cell>
        </row>
        <row r="184">
          <cell r="B184"/>
          <cell r="C184"/>
          <cell r="D184"/>
          <cell r="E184"/>
          <cell r="F184"/>
          <cell r="G184"/>
          <cell r="H184"/>
          <cell r="I184"/>
          <cell r="J184"/>
          <cell r="K184">
            <v>0</v>
          </cell>
          <cell r="L184"/>
          <cell r="M184"/>
          <cell r="N184"/>
          <cell r="O184"/>
          <cell r="P184"/>
          <cell r="Q184">
            <v>0</v>
          </cell>
        </row>
        <row r="185">
          <cell r="B185"/>
          <cell r="C185"/>
          <cell r="D185"/>
          <cell r="E185"/>
          <cell r="F185"/>
          <cell r="G185"/>
          <cell r="H185"/>
          <cell r="I185"/>
          <cell r="J185"/>
          <cell r="K185">
            <v>0</v>
          </cell>
          <cell r="L185"/>
          <cell r="M185"/>
          <cell r="N185"/>
          <cell r="O185"/>
          <cell r="P185"/>
          <cell r="Q185">
            <v>0</v>
          </cell>
        </row>
        <row r="186">
          <cell r="B186"/>
          <cell r="C186"/>
          <cell r="D186"/>
          <cell r="E186"/>
          <cell r="F186"/>
          <cell r="G186"/>
          <cell r="H186"/>
          <cell r="I186"/>
          <cell r="J186"/>
          <cell r="K186">
            <v>0</v>
          </cell>
          <cell r="L186"/>
          <cell r="M186"/>
          <cell r="N186"/>
          <cell r="O186"/>
          <cell r="P186"/>
          <cell r="Q186">
            <v>0</v>
          </cell>
        </row>
        <row r="187">
          <cell r="B187"/>
          <cell r="C187"/>
          <cell r="D187"/>
          <cell r="E187"/>
          <cell r="F187"/>
          <cell r="G187"/>
          <cell r="H187"/>
          <cell r="I187"/>
          <cell r="J187"/>
          <cell r="K187">
            <v>0</v>
          </cell>
          <cell r="L187"/>
          <cell r="M187"/>
          <cell r="N187"/>
          <cell r="O187"/>
          <cell r="P187"/>
          <cell r="Q187">
            <v>0</v>
          </cell>
        </row>
        <row r="188">
          <cell r="B188"/>
          <cell r="C188"/>
          <cell r="D188"/>
          <cell r="E188"/>
          <cell r="F188"/>
          <cell r="G188"/>
          <cell r="H188"/>
          <cell r="I188"/>
          <cell r="J188"/>
          <cell r="K188">
            <v>0</v>
          </cell>
          <cell r="L188"/>
          <cell r="M188"/>
          <cell r="N188"/>
          <cell r="O188"/>
          <cell r="P188"/>
          <cell r="Q188">
            <v>0</v>
          </cell>
        </row>
        <row r="189">
          <cell r="B189"/>
          <cell r="C189"/>
          <cell r="D189"/>
          <cell r="E189"/>
          <cell r="F189"/>
          <cell r="G189"/>
          <cell r="H189"/>
          <cell r="I189"/>
          <cell r="J189"/>
          <cell r="K189">
            <v>0</v>
          </cell>
          <cell r="L189"/>
          <cell r="M189"/>
          <cell r="N189"/>
          <cell r="O189"/>
          <cell r="P189"/>
          <cell r="Q189">
            <v>0</v>
          </cell>
        </row>
        <row r="190">
          <cell r="B190"/>
          <cell r="C190"/>
          <cell r="D190"/>
          <cell r="E190"/>
          <cell r="F190"/>
          <cell r="G190"/>
          <cell r="H190"/>
          <cell r="I190"/>
          <cell r="J190"/>
          <cell r="K190">
            <v>0</v>
          </cell>
          <cell r="L190"/>
          <cell r="M190"/>
          <cell r="N190"/>
          <cell r="O190"/>
          <cell r="P190"/>
          <cell r="Q190">
            <v>0</v>
          </cell>
        </row>
        <row r="191">
          <cell r="B191"/>
          <cell r="C191"/>
          <cell r="D191"/>
          <cell r="E191"/>
          <cell r="F191"/>
          <cell r="G191"/>
          <cell r="H191"/>
          <cell r="I191"/>
          <cell r="J191"/>
          <cell r="K191">
            <v>0</v>
          </cell>
          <cell r="L191"/>
          <cell r="M191"/>
          <cell r="N191"/>
          <cell r="O191"/>
          <cell r="P191"/>
          <cell r="Q191">
            <v>0</v>
          </cell>
        </row>
        <row r="192">
          <cell r="B192"/>
          <cell r="C192"/>
          <cell r="D192"/>
          <cell r="E192"/>
          <cell r="F192"/>
          <cell r="G192"/>
          <cell r="H192"/>
          <cell r="I192"/>
          <cell r="J192"/>
          <cell r="K192">
            <v>0</v>
          </cell>
          <cell r="L192"/>
          <cell r="M192"/>
          <cell r="N192"/>
          <cell r="O192"/>
          <cell r="P192"/>
          <cell r="Q192">
            <v>0</v>
          </cell>
        </row>
        <row r="193">
          <cell r="B193"/>
          <cell r="C193"/>
          <cell r="D193"/>
          <cell r="E193"/>
          <cell r="F193"/>
          <cell r="G193"/>
          <cell r="H193"/>
          <cell r="I193"/>
          <cell r="J193"/>
          <cell r="K193">
            <v>0</v>
          </cell>
          <cell r="L193"/>
          <cell r="M193"/>
          <cell r="N193"/>
          <cell r="O193"/>
          <cell r="P193"/>
          <cell r="Q193">
            <v>0</v>
          </cell>
        </row>
        <row r="194">
          <cell r="B194"/>
          <cell r="C194"/>
          <cell r="D194"/>
          <cell r="E194"/>
          <cell r="F194"/>
          <cell r="G194"/>
          <cell r="H194"/>
          <cell r="I194"/>
          <cell r="J194"/>
          <cell r="K194">
            <v>0</v>
          </cell>
          <cell r="L194"/>
          <cell r="M194"/>
          <cell r="N194"/>
          <cell r="O194"/>
          <cell r="P194"/>
          <cell r="Q194">
            <v>0</v>
          </cell>
        </row>
        <row r="195">
          <cell r="B195"/>
          <cell r="C195"/>
          <cell r="D195"/>
          <cell r="E195"/>
          <cell r="F195"/>
          <cell r="G195"/>
          <cell r="H195"/>
          <cell r="I195"/>
          <cell r="J195"/>
          <cell r="K195">
            <v>0</v>
          </cell>
          <cell r="L195"/>
          <cell r="M195"/>
          <cell r="N195"/>
          <cell r="O195"/>
          <cell r="P195"/>
          <cell r="Q195">
            <v>0</v>
          </cell>
        </row>
        <row r="196">
          <cell r="B196"/>
          <cell r="C196"/>
          <cell r="D196"/>
          <cell r="E196"/>
          <cell r="F196"/>
          <cell r="G196"/>
          <cell r="H196"/>
          <cell r="I196"/>
          <cell r="J196"/>
          <cell r="K196">
            <v>0</v>
          </cell>
          <cell r="L196"/>
          <cell r="M196"/>
          <cell r="N196"/>
          <cell r="O196"/>
          <cell r="P196"/>
          <cell r="Q196">
            <v>0</v>
          </cell>
        </row>
        <row r="197">
          <cell r="B197"/>
          <cell r="C197"/>
          <cell r="D197"/>
          <cell r="E197"/>
          <cell r="F197"/>
          <cell r="G197"/>
          <cell r="H197"/>
          <cell r="I197"/>
          <cell r="J197"/>
          <cell r="K197">
            <v>0</v>
          </cell>
          <cell r="L197"/>
          <cell r="M197"/>
          <cell r="N197"/>
          <cell r="O197"/>
          <cell r="P197"/>
          <cell r="Q197">
            <v>0</v>
          </cell>
        </row>
        <row r="198">
          <cell r="B198"/>
          <cell r="C198"/>
          <cell r="D198"/>
          <cell r="E198"/>
          <cell r="F198"/>
          <cell r="G198"/>
          <cell r="H198"/>
          <cell r="I198"/>
          <cell r="J198"/>
          <cell r="K198">
            <v>0</v>
          </cell>
          <cell r="L198"/>
          <cell r="M198"/>
          <cell r="N198"/>
          <cell r="O198"/>
          <cell r="P198"/>
          <cell r="Q198">
            <v>0</v>
          </cell>
        </row>
        <row r="199">
          <cell r="B199"/>
          <cell r="C199"/>
          <cell r="D199"/>
          <cell r="E199"/>
          <cell r="F199"/>
          <cell r="G199"/>
          <cell r="H199"/>
          <cell r="I199"/>
          <cell r="J199"/>
          <cell r="K199">
            <v>0</v>
          </cell>
          <cell r="L199"/>
          <cell r="M199"/>
          <cell r="N199"/>
          <cell r="O199"/>
          <cell r="P199"/>
          <cell r="Q199">
            <v>0</v>
          </cell>
        </row>
        <row r="200">
          <cell r="B200"/>
          <cell r="C200"/>
          <cell r="D200"/>
          <cell r="E200"/>
          <cell r="F200"/>
          <cell r="G200"/>
          <cell r="H200"/>
          <cell r="I200"/>
          <cell r="J200"/>
          <cell r="K200">
            <v>0</v>
          </cell>
          <cell r="L200"/>
          <cell r="M200"/>
          <cell r="N200"/>
          <cell r="O200"/>
          <cell r="P200"/>
          <cell r="Q200">
            <v>0</v>
          </cell>
        </row>
        <row r="201">
          <cell r="B201"/>
          <cell r="C201"/>
          <cell r="D201"/>
          <cell r="E201"/>
          <cell r="F201"/>
          <cell r="G201"/>
          <cell r="H201"/>
          <cell r="I201"/>
          <cell r="J201"/>
          <cell r="K201">
            <v>0</v>
          </cell>
          <cell r="L201"/>
          <cell r="M201"/>
          <cell r="N201"/>
          <cell r="O201"/>
          <cell r="P201"/>
          <cell r="Q201">
            <v>0</v>
          </cell>
        </row>
        <row r="202">
          <cell r="B202"/>
          <cell r="C202"/>
          <cell r="D202"/>
          <cell r="E202"/>
          <cell r="F202"/>
          <cell r="G202"/>
          <cell r="H202"/>
          <cell r="I202"/>
          <cell r="J202"/>
          <cell r="K202">
            <v>0</v>
          </cell>
          <cell r="L202"/>
          <cell r="M202"/>
          <cell r="N202"/>
          <cell r="O202"/>
          <cell r="P202"/>
          <cell r="Q202">
            <v>0</v>
          </cell>
        </row>
        <row r="203">
          <cell r="B203"/>
          <cell r="C203"/>
          <cell r="D203"/>
          <cell r="E203"/>
          <cell r="F203"/>
          <cell r="G203"/>
          <cell r="H203"/>
          <cell r="I203"/>
          <cell r="J203"/>
          <cell r="K203">
            <v>0</v>
          </cell>
          <cell r="L203"/>
          <cell r="M203"/>
          <cell r="N203"/>
          <cell r="O203"/>
          <cell r="P203"/>
          <cell r="Q203">
            <v>0</v>
          </cell>
        </row>
        <row r="204">
          <cell r="B204"/>
          <cell r="C204"/>
          <cell r="D204"/>
          <cell r="E204"/>
          <cell r="F204"/>
          <cell r="G204"/>
          <cell r="H204"/>
          <cell r="I204"/>
          <cell r="J204"/>
          <cell r="K204">
            <v>0</v>
          </cell>
          <cell r="L204"/>
          <cell r="M204"/>
          <cell r="N204"/>
          <cell r="O204"/>
          <cell r="P204"/>
          <cell r="Q204">
            <v>0</v>
          </cell>
        </row>
        <row r="205">
          <cell r="B205"/>
          <cell r="C205"/>
          <cell r="D205"/>
          <cell r="E205"/>
          <cell r="F205"/>
          <cell r="G205"/>
          <cell r="H205"/>
          <cell r="I205"/>
          <cell r="J205"/>
          <cell r="K205">
            <v>0</v>
          </cell>
          <cell r="L205"/>
          <cell r="M205"/>
          <cell r="N205"/>
          <cell r="O205"/>
          <cell r="P205"/>
          <cell r="Q205">
            <v>0</v>
          </cell>
        </row>
        <row r="206">
          <cell r="B206"/>
          <cell r="C206"/>
          <cell r="D206"/>
          <cell r="E206"/>
          <cell r="F206"/>
          <cell r="G206"/>
          <cell r="H206"/>
          <cell r="I206"/>
          <cell r="J206"/>
          <cell r="K206">
            <v>0</v>
          </cell>
          <cell r="L206"/>
          <cell r="M206"/>
          <cell r="N206"/>
          <cell r="O206"/>
          <cell r="P206"/>
          <cell r="Q206">
            <v>0</v>
          </cell>
        </row>
        <row r="207">
          <cell r="B207"/>
          <cell r="C207"/>
          <cell r="D207"/>
          <cell r="E207"/>
          <cell r="F207"/>
          <cell r="G207"/>
          <cell r="H207"/>
          <cell r="I207"/>
          <cell r="J207"/>
          <cell r="K207">
            <v>0</v>
          </cell>
          <cell r="L207"/>
          <cell r="M207"/>
          <cell r="N207"/>
          <cell r="O207"/>
          <cell r="P207"/>
          <cell r="Q207">
            <v>0</v>
          </cell>
        </row>
        <row r="208">
          <cell r="B208"/>
          <cell r="C208"/>
          <cell r="D208"/>
          <cell r="E208"/>
          <cell r="F208"/>
          <cell r="G208"/>
          <cell r="H208"/>
          <cell r="I208"/>
          <cell r="J208"/>
          <cell r="K208">
            <v>0</v>
          </cell>
          <cell r="L208"/>
          <cell r="M208"/>
          <cell r="N208"/>
          <cell r="O208"/>
          <cell r="P208"/>
          <cell r="Q208">
            <v>0</v>
          </cell>
        </row>
        <row r="209">
          <cell r="B209"/>
          <cell r="C209"/>
          <cell r="D209"/>
          <cell r="E209"/>
          <cell r="F209"/>
          <cell r="G209"/>
          <cell r="H209"/>
          <cell r="I209"/>
          <cell r="J209"/>
          <cell r="K209">
            <v>0</v>
          </cell>
          <cell r="L209"/>
          <cell r="M209"/>
          <cell r="N209"/>
          <cell r="O209"/>
          <cell r="P209"/>
          <cell r="Q209">
            <v>0</v>
          </cell>
        </row>
        <row r="210">
          <cell r="B210"/>
          <cell r="C210"/>
          <cell r="D210"/>
          <cell r="E210"/>
          <cell r="F210"/>
          <cell r="G210"/>
          <cell r="H210"/>
          <cell r="I210"/>
          <cell r="J210"/>
          <cell r="K210">
            <v>0</v>
          </cell>
          <cell r="L210"/>
          <cell r="M210"/>
          <cell r="N210"/>
          <cell r="O210"/>
          <cell r="P210"/>
          <cell r="Q210">
            <v>0</v>
          </cell>
        </row>
        <row r="211">
          <cell r="B211"/>
          <cell r="C211"/>
          <cell r="D211"/>
          <cell r="E211"/>
          <cell r="F211"/>
          <cell r="G211"/>
          <cell r="H211"/>
          <cell r="I211"/>
          <cell r="J211"/>
          <cell r="K211">
            <v>0</v>
          </cell>
          <cell r="L211"/>
          <cell r="M211"/>
          <cell r="N211"/>
          <cell r="O211"/>
          <cell r="P211"/>
          <cell r="Q211">
            <v>0</v>
          </cell>
        </row>
        <row r="212">
          <cell r="B212"/>
          <cell r="C212"/>
          <cell r="D212"/>
          <cell r="E212"/>
          <cell r="F212"/>
          <cell r="G212"/>
          <cell r="H212"/>
          <cell r="I212"/>
          <cell r="J212"/>
          <cell r="K212">
            <v>0</v>
          </cell>
          <cell r="L212"/>
          <cell r="M212"/>
          <cell r="N212"/>
          <cell r="O212"/>
          <cell r="P212"/>
          <cell r="Q212">
            <v>0</v>
          </cell>
        </row>
        <row r="213">
          <cell r="B213"/>
          <cell r="C213"/>
          <cell r="D213"/>
          <cell r="E213"/>
          <cell r="F213"/>
          <cell r="G213"/>
          <cell r="H213"/>
          <cell r="I213"/>
          <cell r="J213"/>
          <cell r="K213">
            <v>0</v>
          </cell>
          <cell r="L213"/>
          <cell r="M213"/>
          <cell r="N213"/>
          <cell r="O213"/>
          <cell r="P213"/>
          <cell r="Q213">
            <v>0</v>
          </cell>
        </row>
        <row r="214">
          <cell r="B214"/>
          <cell r="C214"/>
          <cell r="D214"/>
          <cell r="E214"/>
          <cell r="F214"/>
          <cell r="G214"/>
          <cell r="H214"/>
          <cell r="I214"/>
          <cell r="J214"/>
          <cell r="K214">
            <v>0</v>
          </cell>
          <cell r="L214"/>
          <cell r="M214"/>
          <cell r="N214"/>
          <cell r="O214"/>
          <cell r="P214"/>
          <cell r="Q214">
            <v>0</v>
          </cell>
        </row>
        <row r="215">
          <cell r="B215"/>
          <cell r="C215"/>
          <cell r="D215"/>
          <cell r="E215"/>
          <cell r="F215"/>
          <cell r="G215"/>
          <cell r="H215"/>
          <cell r="I215"/>
          <cell r="J215"/>
          <cell r="K215">
            <v>0</v>
          </cell>
          <cell r="L215"/>
          <cell r="M215"/>
          <cell r="N215"/>
          <cell r="O215"/>
          <cell r="P215"/>
          <cell r="Q215">
            <v>0</v>
          </cell>
        </row>
        <row r="216">
          <cell r="B216"/>
          <cell r="C216"/>
          <cell r="D216"/>
          <cell r="E216"/>
          <cell r="F216"/>
          <cell r="G216"/>
          <cell r="H216"/>
          <cell r="I216"/>
          <cell r="J216"/>
          <cell r="K216">
            <v>0</v>
          </cell>
          <cell r="L216"/>
          <cell r="M216"/>
          <cell r="N216"/>
          <cell r="O216"/>
          <cell r="P216"/>
          <cell r="Q216">
            <v>0</v>
          </cell>
        </row>
        <row r="217">
          <cell r="B217"/>
          <cell r="C217"/>
          <cell r="D217"/>
          <cell r="E217"/>
          <cell r="F217"/>
          <cell r="G217"/>
          <cell r="H217"/>
          <cell r="I217"/>
          <cell r="J217"/>
          <cell r="K217">
            <v>0</v>
          </cell>
          <cell r="L217"/>
          <cell r="M217"/>
          <cell r="N217"/>
          <cell r="O217"/>
          <cell r="P217"/>
          <cell r="Q217">
            <v>0</v>
          </cell>
        </row>
        <row r="218">
          <cell r="B218"/>
          <cell r="C218"/>
          <cell r="D218"/>
          <cell r="E218"/>
          <cell r="F218"/>
          <cell r="G218"/>
          <cell r="H218"/>
          <cell r="I218"/>
          <cell r="J218"/>
          <cell r="K218">
            <v>0</v>
          </cell>
          <cell r="L218"/>
          <cell r="M218"/>
          <cell r="N218"/>
          <cell r="O218"/>
          <cell r="P218"/>
          <cell r="Q218">
            <v>0</v>
          </cell>
        </row>
        <row r="219">
          <cell r="B219"/>
          <cell r="C219"/>
          <cell r="D219"/>
          <cell r="E219"/>
          <cell r="F219"/>
          <cell r="G219"/>
          <cell r="H219"/>
          <cell r="I219"/>
          <cell r="J219"/>
          <cell r="K219">
            <v>0</v>
          </cell>
          <cell r="L219"/>
          <cell r="M219"/>
          <cell r="N219"/>
          <cell r="O219"/>
          <cell r="P219"/>
          <cell r="Q219">
            <v>0</v>
          </cell>
        </row>
        <row r="220">
          <cell r="B220"/>
          <cell r="C220"/>
          <cell r="D220"/>
          <cell r="E220"/>
          <cell r="F220"/>
          <cell r="G220"/>
          <cell r="H220"/>
          <cell r="I220"/>
          <cell r="J220"/>
          <cell r="K220">
            <v>0</v>
          </cell>
          <cell r="L220"/>
          <cell r="M220"/>
          <cell r="N220"/>
          <cell r="O220"/>
          <cell r="P220"/>
          <cell r="Q220">
            <v>0</v>
          </cell>
        </row>
        <row r="221">
          <cell r="B221"/>
          <cell r="C221"/>
          <cell r="D221"/>
          <cell r="E221"/>
          <cell r="F221"/>
          <cell r="G221"/>
          <cell r="H221"/>
          <cell r="I221"/>
          <cell r="J221"/>
          <cell r="K221">
            <v>0</v>
          </cell>
          <cell r="L221"/>
          <cell r="M221"/>
          <cell r="N221"/>
          <cell r="O221"/>
          <cell r="P221"/>
          <cell r="Q221">
            <v>0</v>
          </cell>
        </row>
        <row r="222">
          <cell r="B222"/>
          <cell r="C222"/>
          <cell r="D222"/>
          <cell r="E222"/>
          <cell r="F222"/>
          <cell r="G222"/>
          <cell r="H222"/>
          <cell r="I222"/>
          <cell r="J222"/>
          <cell r="K222">
            <v>0</v>
          </cell>
          <cell r="L222"/>
          <cell r="M222"/>
          <cell r="N222"/>
          <cell r="O222"/>
          <cell r="P222"/>
          <cell r="Q222">
            <v>0</v>
          </cell>
        </row>
        <row r="223">
          <cell r="B223"/>
          <cell r="C223"/>
          <cell r="D223"/>
          <cell r="E223"/>
          <cell r="F223"/>
          <cell r="G223"/>
          <cell r="H223"/>
          <cell r="I223"/>
          <cell r="J223"/>
          <cell r="K223">
            <v>0</v>
          </cell>
          <cell r="L223"/>
          <cell r="M223"/>
          <cell r="N223"/>
          <cell r="O223"/>
          <cell r="P223"/>
          <cell r="Q223">
            <v>0</v>
          </cell>
        </row>
        <row r="224">
          <cell r="B224"/>
          <cell r="C224"/>
          <cell r="D224"/>
          <cell r="E224"/>
          <cell r="F224"/>
          <cell r="G224"/>
          <cell r="H224"/>
          <cell r="I224"/>
          <cell r="J224"/>
          <cell r="K224">
            <v>0</v>
          </cell>
          <cell r="L224"/>
          <cell r="M224"/>
          <cell r="N224"/>
          <cell r="O224"/>
          <cell r="P224"/>
          <cell r="Q224">
            <v>0</v>
          </cell>
        </row>
        <row r="225">
          <cell r="B225"/>
          <cell r="C225"/>
          <cell r="D225"/>
          <cell r="E225"/>
          <cell r="F225"/>
          <cell r="G225"/>
          <cell r="H225"/>
          <cell r="I225"/>
          <cell r="J225"/>
          <cell r="K225">
            <v>0</v>
          </cell>
          <cell r="L225"/>
          <cell r="M225"/>
          <cell r="N225"/>
          <cell r="O225"/>
          <cell r="P225"/>
          <cell r="Q225">
            <v>0</v>
          </cell>
        </row>
        <row r="226">
          <cell r="B226"/>
          <cell r="C226"/>
          <cell r="D226"/>
          <cell r="E226"/>
          <cell r="F226"/>
          <cell r="G226"/>
          <cell r="H226"/>
          <cell r="I226"/>
          <cell r="J226"/>
          <cell r="K226">
            <v>0</v>
          </cell>
          <cell r="L226"/>
          <cell r="M226"/>
          <cell r="N226"/>
          <cell r="O226"/>
          <cell r="P226"/>
          <cell r="Q226">
            <v>0</v>
          </cell>
        </row>
        <row r="227">
          <cell r="B227"/>
          <cell r="C227"/>
          <cell r="D227"/>
          <cell r="E227"/>
          <cell r="F227"/>
          <cell r="G227"/>
          <cell r="H227"/>
          <cell r="I227"/>
          <cell r="J227"/>
          <cell r="K227">
            <v>0</v>
          </cell>
          <cell r="L227"/>
          <cell r="M227"/>
          <cell r="N227"/>
          <cell r="O227"/>
          <cell r="P227"/>
          <cell r="Q227">
            <v>0</v>
          </cell>
        </row>
        <row r="228">
          <cell r="B228"/>
          <cell r="C228"/>
          <cell r="D228"/>
          <cell r="E228"/>
          <cell r="F228"/>
          <cell r="G228"/>
          <cell r="H228"/>
          <cell r="I228"/>
          <cell r="J228"/>
          <cell r="K228">
            <v>0</v>
          </cell>
          <cell r="L228"/>
          <cell r="M228"/>
          <cell r="N228"/>
          <cell r="O228"/>
          <cell r="P228"/>
          <cell r="Q228">
            <v>0</v>
          </cell>
        </row>
        <row r="229">
          <cell r="B229"/>
          <cell r="C229"/>
          <cell r="D229"/>
          <cell r="E229"/>
          <cell r="F229"/>
          <cell r="G229"/>
          <cell r="H229"/>
          <cell r="I229"/>
          <cell r="J229"/>
          <cell r="K229">
            <v>0</v>
          </cell>
          <cell r="L229"/>
          <cell r="M229"/>
          <cell r="N229"/>
          <cell r="O229"/>
          <cell r="P229"/>
          <cell r="Q229">
            <v>0</v>
          </cell>
        </row>
        <row r="230">
          <cell r="B230"/>
          <cell r="C230"/>
          <cell r="D230"/>
          <cell r="E230"/>
          <cell r="F230"/>
          <cell r="G230"/>
          <cell r="H230"/>
          <cell r="I230"/>
          <cell r="J230"/>
          <cell r="K230">
            <v>0</v>
          </cell>
          <cell r="L230"/>
          <cell r="M230"/>
          <cell r="N230"/>
          <cell r="O230"/>
          <cell r="P230"/>
          <cell r="Q230">
            <v>0</v>
          </cell>
        </row>
        <row r="231">
          <cell r="B231"/>
          <cell r="C231"/>
          <cell r="D231"/>
          <cell r="E231"/>
          <cell r="F231"/>
          <cell r="G231"/>
          <cell r="H231"/>
          <cell r="I231"/>
          <cell r="J231"/>
          <cell r="K231">
            <v>0</v>
          </cell>
          <cell r="L231"/>
          <cell r="M231"/>
          <cell r="N231"/>
          <cell r="O231"/>
          <cell r="P231"/>
          <cell r="Q231">
            <v>0</v>
          </cell>
        </row>
        <row r="232">
          <cell r="B232"/>
          <cell r="C232"/>
          <cell r="D232"/>
          <cell r="E232"/>
          <cell r="F232"/>
          <cell r="G232"/>
          <cell r="H232"/>
          <cell r="I232"/>
          <cell r="J232"/>
          <cell r="K232">
            <v>0</v>
          </cell>
          <cell r="L232"/>
          <cell r="M232"/>
          <cell r="N232"/>
          <cell r="O232"/>
          <cell r="P232"/>
          <cell r="Q232">
            <v>0</v>
          </cell>
        </row>
        <row r="233">
          <cell r="B233"/>
          <cell r="C233"/>
          <cell r="D233"/>
          <cell r="E233"/>
          <cell r="F233"/>
          <cell r="G233"/>
          <cell r="H233"/>
          <cell r="I233"/>
          <cell r="J233"/>
          <cell r="K233">
            <v>0</v>
          </cell>
          <cell r="L233"/>
          <cell r="M233"/>
          <cell r="N233"/>
          <cell r="O233"/>
          <cell r="P233"/>
          <cell r="Q233">
            <v>0</v>
          </cell>
        </row>
        <row r="234">
          <cell r="B234"/>
          <cell r="C234"/>
          <cell r="D234"/>
          <cell r="E234"/>
          <cell r="F234"/>
          <cell r="G234"/>
          <cell r="H234"/>
          <cell r="I234"/>
          <cell r="J234"/>
          <cell r="K234">
            <v>0</v>
          </cell>
          <cell r="L234"/>
          <cell r="M234"/>
          <cell r="N234"/>
          <cell r="O234"/>
          <cell r="P234"/>
          <cell r="Q234">
            <v>0</v>
          </cell>
        </row>
        <row r="235">
          <cell r="B235"/>
          <cell r="C235"/>
          <cell r="D235"/>
          <cell r="E235"/>
          <cell r="F235"/>
          <cell r="G235"/>
          <cell r="H235"/>
          <cell r="I235"/>
          <cell r="J235"/>
          <cell r="K235">
            <v>0</v>
          </cell>
          <cell r="L235"/>
          <cell r="M235"/>
          <cell r="N235"/>
          <cell r="O235"/>
          <cell r="P235"/>
          <cell r="Q235">
            <v>0</v>
          </cell>
        </row>
        <row r="236">
          <cell r="B236"/>
          <cell r="C236"/>
          <cell r="D236"/>
          <cell r="E236"/>
          <cell r="F236"/>
          <cell r="G236"/>
          <cell r="H236"/>
          <cell r="I236"/>
          <cell r="J236"/>
          <cell r="K236">
            <v>0</v>
          </cell>
          <cell r="L236"/>
          <cell r="M236"/>
          <cell r="N236"/>
          <cell r="O236"/>
          <cell r="P236"/>
          <cell r="Q236">
            <v>0</v>
          </cell>
        </row>
        <row r="237">
          <cell r="B237"/>
          <cell r="C237"/>
          <cell r="D237"/>
          <cell r="E237"/>
          <cell r="F237"/>
          <cell r="G237"/>
          <cell r="H237"/>
          <cell r="I237"/>
          <cell r="J237"/>
          <cell r="K237">
            <v>0</v>
          </cell>
          <cell r="L237"/>
          <cell r="M237"/>
          <cell r="N237"/>
          <cell r="O237"/>
          <cell r="P237"/>
          <cell r="Q237">
            <v>0</v>
          </cell>
        </row>
        <row r="238">
          <cell r="B238"/>
          <cell r="C238"/>
          <cell r="D238"/>
          <cell r="E238"/>
          <cell r="F238"/>
          <cell r="G238"/>
          <cell r="H238"/>
          <cell r="I238"/>
          <cell r="J238"/>
          <cell r="K238">
            <v>0</v>
          </cell>
          <cell r="L238"/>
          <cell r="M238"/>
          <cell r="N238"/>
          <cell r="O238"/>
          <cell r="P238"/>
          <cell r="Q238">
            <v>0</v>
          </cell>
        </row>
        <row r="239">
          <cell r="B239"/>
          <cell r="C239"/>
          <cell r="D239"/>
          <cell r="E239"/>
          <cell r="F239"/>
          <cell r="G239"/>
          <cell r="H239"/>
          <cell r="I239"/>
          <cell r="J239"/>
          <cell r="K239">
            <v>0</v>
          </cell>
          <cell r="L239"/>
          <cell r="M239"/>
          <cell r="N239"/>
          <cell r="O239"/>
          <cell r="P239"/>
          <cell r="Q239">
            <v>0</v>
          </cell>
        </row>
        <row r="240">
          <cell r="B240"/>
          <cell r="C240"/>
          <cell r="D240"/>
          <cell r="E240"/>
          <cell r="F240"/>
          <cell r="G240"/>
          <cell r="H240"/>
          <cell r="I240"/>
          <cell r="J240"/>
          <cell r="K240">
            <v>0</v>
          </cell>
          <cell r="L240"/>
          <cell r="M240"/>
          <cell r="N240"/>
          <cell r="O240"/>
          <cell r="P240"/>
          <cell r="Q240">
            <v>0</v>
          </cell>
        </row>
        <row r="241">
          <cell r="B241"/>
          <cell r="C241"/>
          <cell r="D241"/>
          <cell r="E241"/>
          <cell r="F241"/>
          <cell r="G241"/>
          <cell r="H241"/>
          <cell r="I241"/>
          <cell r="J241"/>
          <cell r="K241">
            <v>0</v>
          </cell>
          <cell r="L241"/>
          <cell r="M241"/>
          <cell r="N241"/>
          <cell r="O241"/>
          <cell r="P241"/>
          <cell r="Q241">
            <v>0</v>
          </cell>
        </row>
        <row r="242">
          <cell r="B242"/>
          <cell r="C242"/>
          <cell r="D242"/>
          <cell r="E242"/>
          <cell r="F242"/>
          <cell r="G242"/>
          <cell r="H242"/>
          <cell r="I242"/>
          <cell r="J242"/>
          <cell r="K242">
            <v>0</v>
          </cell>
          <cell r="L242"/>
          <cell r="M242"/>
          <cell r="N242"/>
          <cell r="O242"/>
          <cell r="P242"/>
          <cell r="Q242">
            <v>0</v>
          </cell>
        </row>
        <row r="243">
          <cell r="B243"/>
          <cell r="C243"/>
          <cell r="D243"/>
          <cell r="E243"/>
          <cell r="F243"/>
          <cell r="G243"/>
          <cell r="H243"/>
          <cell r="I243"/>
          <cell r="J243"/>
          <cell r="K243">
            <v>0</v>
          </cell>
          <cell r="L243"/>
          <cell r="M243"/>
          <cell r="N243"/>
          <cell r="O243"/>
          <cell r="P243"/>
          <cell r="Q243">
            <v>0</v>
          </cell>
        </row>
        <row r="244">
          <cell r="B244"/>
          <cell r="C244"/>
          <cell r="D244"/>
          <cell r="E244"/>
          <cell r="F244"/>
          <cell r="G244"/>
          <cell r="H244"/>
          <cell r="I244"/>
          <cell r="J244"/>
          <cell r="K244">
            <v>0</v>
          </cell>
          <cell r="L244"/>
          <cell r="M244"/>
          <cell r="N244"/>
          <cell r="O244"/>
          <cell r="P244"/>
          <cell r="Q244">
            <v>0</v>
          </cell>
        </row>
        <row r="245">
          <cell r="B245"/>
          <cell r="C245"/>
          <cell r="D245"/>
          <cell r="E245"/>
          <cell r="F245"/>
          <cell r="G245"/>
          <cell r="H245"/>
          <cell r="I245"/>
          <cell r="J245"/>
          <cell r="K245">
            <v>0</v>
          </cell>
          <cell r="L245"/>
          <cell r="M245"/>
          <cell r="N245"/>
          <cell r="O245"/>
          <cell r="P245"/>
          <cell r="Q245">
            <v>0</v>
          </cell>
        </row>
        <row r="246">
          <cell r="B246"/>
          <cell r="C246"/>
          <cell r="D246"/>
          <cell r="E246"/>
          <cell r="F246"/>
          <cell r="G246"/>
          <cell r="H246"/>
          <cell r="I246"/>
          <cell r="J246"/>
          <cell r="K246">
            <v>0</v>
          </cell>
          <cell r="L246"/>
          <cell r="M246"/>
          <cell r="N246"/>
          <cell r="O246"/>
          <cell r="P246"/>
          <cell r="Q246">
            <v>0</v>
          </cell>
        </row>
        <row r="247">
          <cell r="B247"/>
          <cell r="C247"/>
          <cell r="D247"/>
          <cell r="E247"/>
          <cell r="F247"/>
          <cell r="G247"/>
          <cell r="H247"/>
          <cell r="I247"/>
          <cell r="J247"/>
          <cell r="K247">
            <v>0</v>
          </cell>
          <cell r="L247"/>
          <cell r="M247"/>
          <cell r="N247"/>
          <cell r="O247"/>
          <cell r="P247"/>
          <cell r="Q247">
            <v>0</v>
          </cell>
        </row>
        <row r="248">
          <cell r="B248"/>
          <cell r="C248"/>
          <cell r="D248"/>
          <cell r="E248"/>
          <cell r="F248"/>
          <cell r="G248"/>
          <cell r="H248"/>
          <cell r="I248"/>
          <cell r="J248"/>
          <cell r="K248">
            <v>0</v>
          </cell>
          <cell r="L248"/>
          <cell r="M248"/>
          <cell r="N248"/>
          <cell r="O248"/>
          <cell r="P248"/>
          <cell r="Q248">
            <v>0</v>
          </cell>
        </row>
        <row r="249">
          <cell r="B249"/>
          <cell r="C249"/>
          <cell r="D249"/>
          <cell r="E249"/>
          <cell r="F249"/>
          <cell r="G249"/>
          <cell r="H249"/>
          <cell r="I249"/>
          <cell r="J249"/>
          <cell r="K249">
            <v>0</v>
          </cell>
          <cell r="L249"/>
          <cell r="M249"/>
          <cell r="N249"/>
          <cell r="O249"/>
          <cell r="P249"/>
          <cell r="Q249">
            <v>0</v>
          </cell>
        </row>
        <row r="250">
          <cell r="B250"/>
          <cell r="C250"/>
          <cell r="D250"/>
          <cell r="E250"/>
          <cell r="F250"/>
          <cell r="G250"/>
          <cell r="H250"/>
          <cell r="I250"/>
          <cell r="J250"/>
          <cell r="K250">
            <v>0</v>
          </cell>
          <cell r="L250"/>
          <cell r="M250"/>
          <cell r="N250"/>
          <cell r="O250"/>
          <cell r="P250"/>
          <cell r="Q250">
            <v>0</v>
          </cell>
        </row>
        <row r="251">
          <cell r="B251"/>
          <cell r="C251"/>
          <cell r="D251"/>
          <cell r="E251"/>
          <cell r="F251"/>
          <cell r="G251"/>
          <cell r="H251"/>
          <cell r="I251"/>
          <cell r="J251"/>
          <cell r="K251">
            <v>0</v>
          </cell>
          <cell r="L251"/>
          <cell r="M251"/>
          <cell r="N251"/>
          <cell r="O251"/>
          <cell r="P251"/>
          <cell r="Q251">
            <v>0</v>
          </cell>
        </row>
        <row r="252">
          <cell r="B252"/>
          <cell r="C252"/>
          <cell r="D252"/>
          <cell r="E252"/>
          <cell r="F252"/>
          <cell r="G252"/>
          <cell r="H252"/>
          <cell r="I252"/>
          <cell r="J252"/>
          <cell r="K252">
            <v>0</v>
          </cell>
          <cell r="L252"/>
          <cell r="M252"/>
          <cell r="N252"/>
          <cell r="O252"/>
          <cell r="P252"/>
          <cell r="Q252">
            <v>0</v>
          </cell>
        </row>
        <row r="253">
          <cell r="B253"/>
          <cell r="C253"/>
          <cell r="D253"/>
          <cell r="E253"/>
          <cell r="F253"/>
          <cell r="G253"/>
          <cell r="H253"/>
          <cell r="I253"/>
          <cell r="J253"/>
          <cell r="K253">
            <v>0</v>
          </cell>
          <cell r="L253"/>
          <cell r="M253"/>
          <cell r="N253"/>
          <cell r="O253"/>
          <cell r="P253"/>
          <cell r="Q253">
            <v>0</v>
          </cell>
        </row>
        <row r="254">
          <cell r="B254"/>
          <cell r="C254"/>
          <cell r="D254"/>
          <cell r="E254"/>
          <cell r="F254"/>
          <cell r="G254"/>
          <cell r="H254"/>
          <cell r="I254"/>
          <cell r="J254"/>
          <cell r="K254">
            <v>0</v>
          </cell>
          <cell r="L254"/>
          <cell r="M254"/>
          <cell r="N254"/>
          <cell r="O254"/>
          <cell r="P254"/>
          <cell r="Q254">
            <v>0</v>
          </cell>
        </row>
        <row r="255">
          <cell r="B255"/>
          <cell r="C255"/>
          <cell r="D255"/>
          <cell r="E255"/>
          <cell r="F255"/>
          <cell r="G255"/>
          <cell r="H255"/>
          <cell r="I255"/>
          <cell r="J255"/>
          <cell r="K255">
            <v>0</v>
          </cell>
          <cell r="L255"/>
          <cell r="M255"/>
          <cell r="N255"/>
          <cell r="O255"/>
          <cell r="P255"/>
          <cell r="Q255">
            <v>0</v>
          </cell>
        </row>
        <row r="256">
          <cell r="B256"/>
          <cell r="C256"/>
          <cell r="D256"/>
          <cell r="E256"/>
          <cell r="F256"/>
          <cell r="G256"/>
          <cell r="H256"/>
          <cell r="I256"/>
          <cell r="J256"/>
          <cell r="K256">
            <v>0</v>
          </cell>
          <cell r="L256"/>
          <cell r="M256"/>
          <cell r="N256"/>
          <cell r="O256"/>
          <cell r="P256"/>
          <cell r="Q256">
            <v>0</v>
          </cell>
        </row>
        <row r="257">
          <cell r="B257"/>
          <cell r="C257"/>
          <cell r="D257"/>
          <cell r="E257"/>
          <cell r="F257"/>
          <cell r="G257"/>
          <cell r="H257"/>
          <cell r="I257"/>
          <cell r="J257"/>
          <cell r="K257">
            <v>0</v>
          </cell>
          <cell r="L257"/>
          <cell r="M257"/>
          <cell r="N257"/>
          <cell r="O257"/>
          <cell r="P257"/>
          <cell r="Q257">
            <v>0</v>
          </cell>
        </row>
        <row r="258">
          <cell r="B258"/>
          <cell r="C258"/>
          <cell r="D258"/>
          <cell r="E258"/>
          <cell r="F258"/>
          <cell r="G258"/>
          <cell r="H258"/>
          <cell r="I258"/>
          <cell r="J258"/>
          <cell r="K258">
            <v>0</v>
          </cell>
          <cell r="L258"/>
          <cell r="M258"/>
          <cell r="N258"/>
          <cell r="O258"/>
          <cell r="P258"/>
          <cell r="Q258">
            <v>0</v>
          </cell>
        </row>
        <row r="259">
          <cell r="B259"/>
          <cell r="C259"/>
          <cell r="D259"/>
          <cell r="E259"/>
          <cell r="F259"/>
          <cell r="G259"/>
          <cell r="H259"/>
          <cell r="I259"/>
          <cell r="J259"/>
          <cell r="K259">
            <v>0</v>
          </cell>
          <cell r="L259"/>
          <cell r="M259"/>
          <cell r="N259"/>
          <cell r="O259"/>
          <cell r="P259"/>
          <cell r="Q259">
            <v>0</v>
          </cell>
        </row>
        <row r="260">
          <cell r="B260"/>
          <cell r="C260"/>
          <cell r="D260"/>
          <cell r="E260"/>
          <cell r="F260"/>
          <cell r="G260"/>
          <cell r="H260"/>
          <cell r="I260"/>
          <cell r="J260"/>
          <cell r="K260">
            <v>0</v>
          </cell>
          <cell r="L260"/>
          <cell r="M260"/>
          <cell r="N260"/>
          <cell r="O260"/>
          <cell r="P260"/>
          <cell r="Q260">
            <v>0</v>
          </cell>
        </row>
        <row r="261">
          <cell r="B261"/>
          <cell r="C261"/>
          <cell r="D261"/>
          <cell r="E261"/>
          <cell r="F261"/>
          <cell r="G261"/>
          <cell r="H261"/>
          <cell r="I261"/>
          <cell r="J261"/>
          <cell r="K261">
            <v>0</v>
          </cell>
          <cell r="L261"/>
          <cell r="M261"/>
          <cell r="N261"/>
          <cell r="O261"/>
          <cell r="P261"/>
          <cell r="Q261">
            <v>0</v>
          </cell>
        </row>
        <row r="262">
          <cell r="B262"/>
          <cell r="C262"/>
          <cell r="D262"/>
          <cell r="E262"/>
          <cell r="F262"/>
          <cell r="G262"/>
          <cell r="H262"/>
          <cell r="I262"/>
          <cell r="J262"/>
          <cell r="K262">
            <v>0</v>
          </cell>
          <cell r="L262"/>
          <cell r="M262"/>
          <cell r="N262"/>
          <cell r="O262"/>
          <cell r="P262"/>
          <cell r="Q262">
            <v>0</v>
          </cell>
        </row>
        <row r="263">
          <cell r="B263"/>
          <cell r="C263"/>
          <cell r="D263"/>
          <cell r="E263"/>
          <cell r="F263"/>
          <cell r="G263"/>
          <cell r="H263"/>
          <cell r="I263"/>
          <cell r="J263"/>
          <cell r="K263">
            <v>0</v>
          </cell>
          <cell r="L263"/>
          <cell r="M263"/>
          <cell r="N263"/>
          <cell r="O263"/>
          <cell r="P263"/>
          <cell r="Q263">
            <v>0</v>
          </cell>
        </row>
        <row r="264">
          <cell r="B264"/>
          <cell r="C264"/>
          <cell r="D264"/>
          <cell r="E264"/>
          <cell r="F264"/>
          <cell r="G264"/>
          <cell r="H264"/>
          <cell r="I264"/>
          <cell r="J264"/>
          <cell r="K264">
            <v>0</v>
          </cell>
          <cell r="L264"/>
          <cell r="M264"/>
          <cell r="N264"/>
          <cell r="O264"/>
          <cell r="P264"/>
          <cell r="Q264">
            <v>0</v>
          </cell>
        </row>
        <row r="265">
          <cell r="B265"/>
          <cell r="C265"/>
          <cell r="D265"/>
          <cell r="E265"/>
          <cell r="F265"/>
          <cell r="G265"/>
          <cell r="H265"/>
          <cell r="I265"/>
          <cell r="J265"/>
          <cell r="K265">
            <v>0</v>
          </cell>
          <cell r="L265"/>
          <cell r="M265"/>
          <cell r="N265"/>
          <cell r="O265"/>
          <cell r="P265"/>
          <cell r="Q265">
            <v>0</v>
          </cell>
        </row>
        <row r="266">
          <cell r="B266"/>
          <cell r="C266"/>
          <cell r="D266"/>
          <cell r="E266"/>
          <cell r="F266"/>
          <cell r="G266"/>
          <cell r="H266"/>
          <cell r="I266"/>
          <cell r="J266"/>
          <cell r="K266">
            <v>0</v>
          </cell>
          <cell r="L266"/>
          <cell r="M266"/>
          <cell r="N266"/>
          <cell r="O266"/>
          <cell r="P266"/>
          <cell r="Q266">
            <v>0</v>
          </cell>
        </row>
        <row r="267">
          <cell r="B267"/>
          <cell r="C267"/>
          <cell r="D267"/>
          <cell r="E267"/>
          <cell r="F267"/>
          <cell r="G267"/>
          <cell r="H267"/>
          <cell r="I267"/>
          <cell r="J267"/>
          <cell r="K267">
            <v>0</v>
          </cell>
          <cell r="L267"/>
          <cell r="M267"/>
          <cell r="N267"/>
          <cell r="O267"/>
          <cell r="P267"/>
          <cell r="Q267">
            <v>0</v>
          </cell>
        </row>
        <row r="268">
          <cell r="B268"/>
          <cell r="C268"/>
          <cell r="D268"/>
          <cell r="E268"/>
          <cell r="F268"/>
          <cell r="G268"/>
          <cell r="H268"/>
          <cell r="I268"/>
          <cell r="J268"/>
          <cell r="K268">
            <v>0</v>
          </cell>
          <cell r="L268"/>
          <cell r="M268"/>
          <cell r="N268"/>
          <cell r="O268"/>
          <cell r="P268"/>
          <cell r="Q268">
            <v>0</v>
          </cell>
        </row>
        <row r="269">
          <cell r="B269"/>
          <cell r="C269"/>
          <cell r="D269"/>
          <cell r="E269"/>
          <cell r="F269"/>
          <cell r="G269"/>
          <cell r="H269"/>
          <cell r="I269"/>
          <cell r="J269"/>
          <cell r="K269">
            <v>0</v>
          </cell>
          <cell r="L269"/>
          <cell r="M269"/>
          <cell r="N269"/>
          <cell r="O269"/>
          <cell r="P269"/>
          <cell r="Q269">
            <v>0</v>
          </cell>
        </row>
        <row r="270">
          <cell r="B270"/>
          <cell r="C270"/>
          <cell r="D270"/>
          <cell r="E270"/>
          <cell r="F270"/>
          <cell r="G270"/>
          <cell r="H270"/>
          <cell r="I270"/>
          <cell r="J270"/>
          <cell r="K270">
            <v>0</v>
          </cell>
          <cell r="L270"/>
          <cell r="M270"/>
          <cell r="N270"/>
          <cell r="O270"/>
          <cell r="P270"/>
          <cell r="Q270">
            <v>0</v>
          </cell>
        </row>
        <row r="271">
          <cell r="B271"/>
          <cell r="C271"/>
          <cell r="D271"/>
          <cell r="E271"/>
          <cell r="F271"/>
          <cell r="G271"/>
          <cell r="H271"/>
          <cell r="I271"/>
          <cell r="J271"/>
          <cell r="K271">
            <v>0</v>
          </cell>
          <cell r="L271"/>
          <cell r="M271"/>
          <cell r="N271"/>
          <cell r="O271"/>
          <cell r="P271"/>
          <cell r="Q271">
            <v>0</v>
          </cell>
        </row>
        <row r="272">
          <cell r="B272"/>
          <cell r="C272"/>
          <cell r="D272"/>
          <cell r="E272"/>
          <cell r="F272"/>
          <cell r="G272"/>
          <cell r="H272"/>
          <cell r="I272"/>
          <cell r="J272"/>
          <cell r="K272">
            <v>0</v>
          </cell>
          <cell r="L272"/>
          <cell r="M272"/>
          <cell r="N272"/>
          <cell r="O272"/>
          <cell r="P272"/>
          <cell r="Q272">
            <v>0</v>
          </cell>
        </row>
        <row r="273">
          <cell r="B273"/>
          <cell r="C273"/>
          <cell r="D273"/>
          <cell r="E273"/>
          <cell r="F273"/>
          <cell r="G273"/>
          <cell r="H273"/>
          <cell r="I273"/>
          <cell r="J273"/>
          <cell r="K273">
            <v>0</v>
          </cell>
          <cell r="L273"/>
          <cell r="M273"/>
          <cell r="N273"/>
          <cell r="O273"/>
          <cell r="P273"/>
          <cell r="Q273">
            <v>0</v>
          </cell>
        </row>
        <row r="274">
          <cell r="B274"/>
          <cell r="C274"/>
          <cell r="D274"/>
          <cell r="E274"/>
          <cell r="F274"/>
          <cell r="G274"/>
          <cell r="H274"/>
          <cell r="I274"/>
          <cell r="J274"/>
          <cell r="K274">
            <v>0</v>
          </cell>
          <cell r="L274"/>
          <cell r="M274"/>
          <cell r="N274"/>
          <cell r="O274"/>
          <cell r="P274"/>
          <cell r="Q274">
            <v>0</v>
          </cell>
        </row>
        <row r="275">
          <cell r="B275"/>
          <cell r="C275"/>
          <cell r="D275"/>
          <cell r="E275"/>
          <cell r="F275"/>
          <cell r="G275"/>
          <cell r="H275"/>
          <cell r="I275"/>
          <cell r="J275"/>
          <cell r="K275">
            <v>0</v>
          </cell>
          <cell r="L275"/>
          <cell r="M275"/>
          <cell r="N275"/>
          <cell r="O275"/>
          <cell r="P275"/>
          <cell r="Q275">
            <v>0</v>
          </cell>
        </row>
        <row r="276">
          <cell r="B276"/>
          <cell r="C276"/>
          <cell r="D276"/>
          <cell r="E276"/>
          <cell r="F276"/>
          <cell r="G276"/>
          <cell r="H276"/>
          <cell r="I276"/>
          <cell r="J276"/>
          <cell r="K276">
            <v>0</v>
          </cell>
          <cell r="L276"/>
          <cell r="M276"/>
          <cell r="N276"/>
          <cell r="O276"/>
          <cell r="P276"/>
          <cell r="Q276">
            <v>0</v>
          </cell>
        </row>
        <row r="277">
          <cell r="B277"/>
          <cell r="C277"/>
          <cell r="D277"/>
          <cell r="E277"/>
          <cell r="F277"/>
          <cell r="G277"/>
          <cell r="H277"/>
          <cell r="I277"/>
          <cell r="J277"/>
          <cell r="K277">
            <v>0</v>
          </cell>
          <cell r="L277"/>
          <cell r="M277"/>
          <cell r="N277"/>
          <cell r="O277"/>
          <cell r="P277"/>
          <cell r="Q277">
            <v>0</v>
          </cell>
        </row>
        <row r="278">
          <cell r="B278"/>
          <cell r="C278"/>
          <cell r="D278"/>
          <cell r="E278"/>
          <cell r="F278"/>
          <cell r="G278"/>
          <cell r="H278"/>
          <cell r="I278"/>
          <cell r="J278"/>
          <cell r="K278">
            <v>0</v>
          </cell>
          <cell r="L278"/>
          <cell r="M278"/>
          <cell r="N278"/>
          <cell r="O278"/>
          <cell r="P278"/>
          <cell r="Q278">
            <v>0</v>
          </cell>
        </row>
        <row r="279">
          <cell r="B279"/>
          <cell r="C279"/>
          <cell r="D279"/>
          <cell r="E279"/>
          <cell r="F279"/>
          <cell r="G279"/>
          <cell r="H279"/>
          <cell r="I279"/>
          <cell r="J279"/>
          <cell r="K279">
            <v>0</v>
          </cell>
          <cell r="L279"/>
          <cell r="M279"/>
          <cell r="N279"/>
          <cell r="O279"/>
          <cell r="P279"/>
          <cell r="Q279">
            <v>0</v>
          </cell>
        </row>
        <row r="280">
          <cell r="B280"/>
          <cell r="C280"/>
          <cell r="D280"/>
          <cell r="E280"/>
          <cell r="F280"/>
          <cell r="G280"/>
          <cell r="H280"/>
          <cell r="I280"/>
          <cell r="J280"/>
          <cell r="K280">
            <v>0</v>
          </cell>
          <cell r="L280"/>
          <cell r="M280"/>
          <cell r="N280"/>
          <cell r="O280"/>
          <cell r="P280"/>
          <cell r="Q280">
            <v>0</v>
          </cell>
        </row>
        <row r="281">
          <cell r="B281"/>
          <cell r="C281"/>
          <cell r="D281"/>
          <cell r="E281"/>
          <cell r="F281"/>
          <cell r="G281"/>
          <cell r="H281"/>
          <cell r="I281"/>
          <cell r="J281"/>
          <cell r="K281">
            <v>0</v>
          </cell>
          <cell r="L281"/>
          <cell r="M281"/>
          <cell r="N281"/>
          <cell r="O281"/>
          <cell r="P281"/>
          <cell r="Q281">
            <v>0</v>
          </cell>
        </row>
        <row r="282">
          <cell r="B282"/>
          <cell r="C282"/>
          <cell r="D282"/>
          <cell r="E282"/>
          <cell r="F282"/>
          <cell r="G282"/>
          <cell r="H282"/>
          <cell r="I282"/>
          <cell r="J282"/>
          <cell r="K282">
            <v>0</v>
          </cell>
          <cell r="L282"/>
          <cell r="M282"/>
          <cell r="N282"/>
          <cell r="O282"/>
          <cell r="P282"/>
          <cell r="Q282">
            <v>0</v>
          </cell>
        </row>
        <row r="283">
          <cell r="B283"/>
          <cell r="C283"/>
          <cell r="D283"/>
          <cell r="E283"/>
          <cell r="F283"/>
          <cell r="G283"/>
          <cell r="H283"/>
          <cell r="I283"/>
          <cell r="J283"/>
          <cell r="K283">
            <v>0</v>
          </cell>
          <cell r="L283"/>
          <cell r="M283"/>
          <cell r="N283"/>
          <cell r="O283"/>
          <cell r="P283"/>
          <cell r="Q283">
            <v>0</v>
          </cell>
        </row>
        <row r="284">
          <cell r="B284"/>
          <cell r="C284"/>
          <cell r="D284"/>
          <cell r="E284"/>
          <cell r="F284"/>
          <cell r="G284"/>
          <cell r="H284"/>
          <cell r="I284"/>
          <cell r="J284"/>
          <cell r="K284">
            <v>0</v>
          </cell>
          <cell r="L284"/>
          <cell r="M284"/>
          <cell r="N284"/>
          <cell r="O284"/>
          <cell r="P284"/>
          <cell r="Q284">
            <v>0</v>
          </cell>
        </row>
        <row r="285">
          <cell r="B285"/>
          <cell r="C285"/>
          <cell r="D285"/>
          <cell r="E285"/>
          <cell r="F285"/>
          <cell r="G285"/>
          <cell r="H285"/>
          <cell r="I285"/>
          <cell r="J285"/>
          <cell r="K285">
            <v>0</v>
          </cell>
          <cell r="L285"/>
          <cell r="M285"/>
          <cell r="N285"/>
          <cell r="O285"/>
          <cell r="P285"/>
          <cell r="Q285">
            <v>0</v>
          </cell>
        </row>
        <row r="286">
          <cell r="B286"/>
          <cell r="C286"/>
          <cell r="D286"/>
          <cell r="E286"/>
          <cell r="F286"/>
          <cell r="G286"/>
          <cell r="H286"/>
          <cell r="I286"/>
          <cell r="J286"/>
          <cell r="K286">
            <v>0</v>
          </cell>
          <cell r="L286"/>
          <cell r="M286"/>
          <cell r="N286"/>
          <cell r="O286"/>
          <cell r="P286"/>
          <cell r="Q286">
            <v>0</v>
          </cell>
        </row>
        <row r="287">
          <cell r="B287"/>
          <cell r="C287"/>
          <cell r="D287"/>
          <cell r="E287"/>
          <cell r="F287"/>
          <cell r="G287"/>
          <cell r="H287"/>
          <cell r="I287"/>
          <cell r="J287"/>
          <cell r="K287">
            <v>0</v>
          </cell>
          <cell r="L287"/>
          <cell r="M287"/>
          <cell r="N287"/>
          <cell r="O287"/>
          <cell r="P287"/>
          <cell r="Q287">
            <v>0</v>
          </cell>
        </row>
        <row r="288">
          <cell r="B288"/>
          <cell r="C288"/>
          <cell r="D288"/>
          <cell r="E288"/>
          <cell r="F288"/>
          <cell r="G288"/>
          <cell r="H288"/>
          <cell r="I288"/>
          <cell r="J288"/>
          <cell r="K288">
            <v>0</v>
          </cell>
          <cell r="L288"/>
          <cell r="M288"/>
          <cell r="N288"/>
          <cell r="O288"/>
          <cell r="P288"/>
          <cell r="Q288">
            <v>0</v>
          </cell>
        </row>
        <row r="289">
          <cell r="B289"/>
          <cell r="C289"/>
          <cell r="D289"/>
          <cell r="E289"/>
          <cell r="F289"/>
          <cell r="G289"/>
          <cell r="H289"/>
          <cell r="I289"/>
          <cell r="J289"/>
          <cell r="K289">
            <v>0</v>
          </cell>
          <cell r="L289"/>
          <cell r="M289"/>
          <cell r="N289"/>
          <cell r="O289"/>
          <cell r="P289"/>
          <cell r="Q289">
            <v>0</v>
          </cell>
        </row>
        <row r="290">
          <cell r="B290"/>
          <cell r="C290"/>
          <cell r="D290"/>
          <cell r="E290"/>
          <cell r="F290"/>
          <cell r="G290"/>
          <cell r="H290"/>
          <cell r="I290"/>
          <cell r="J290"/>
          <cell r="K290">
            <v>0</v>
          </cell>
          <cell r="L290"/>
          <cell r="M290"/>
          <cell r="N290"/>
          <cell r="O290"/>
          <cell r="P290"/>
          <cell r="Q290">
            <v>0</v>
          </cell>
        </row>
        <row r="291">
          <cell r="B291"/>
          <cell r="C291"/>
          <cell r="D291"/>
          <cell r="E291"/>
          <cell r="F291"/>
          <cell r="G291"/>
          <cell r="H291"/>
          <cell r="I291"/>
          <cell r="J291"/>
          <cell r="K291">
            <v>0</v>
          </cell>
          <cell r="L291"/>
          <cell r="M291"/>
          <cell r="N291"/>
          <cell r="O291"/>
          <cell r="P291"/>
          <cell r="Q291">
            <v>0</v>
          </cell>
        </row>
        <row r="292">
          <cell r="B292"/>
          <cell r="C292"/>
          <cell r="D292"/>
          <cell r="E292"/>
          <cell r="F292"/>
          <cell r="G292"/>
          <cell r="H292"/>
          <cell r="I292"/>
          <cell r="J292"/>
          <cell r="K292">
            <v>0</v>
          </cell>
          <cell r="L292"/>
          <cell r="M292"/>
          <cell r="N292"/>
          <cell r="O292"/>
          <cell r="P292"/>
          <cell r="Q292">
            <v>0</v>
          </cell>
        </row>
        <row r="293">
          <cell r="B293"/>
          <cell r="C293"/>
          <cell r="D293"/>
          <cell r="E293"/>
          <cell r="F293"/>
          <cell r="G293"/>
          <cell r="H293"/>
          <cell r="I293"/>
          <cell r="J293"/>
          <cell r="K293">
            <v>0</v>
          </cell>
          <cell r="L293"/>
          <cell r="M293"/>
          <cell r="N293"/>
          <cell r="O293"/>
          <cell r="P293"/>
          <cell r="Q293">
            <v>0</v>
          </cell>
        </row>
        <row r="294">
          <cell r="B294"/>
          <cell r="C294"/>
          <cell r="D294"/>
          <cell r="E294"/>
          <cell r="F294"/>
          <cell r="G294"/>
          <cell r="H294"/>
          <cell r="I294"/>
          <cell r="J294"/>
          <cell r="K294">
            <v>0</v>
          </cell>
          <cell r="L294"/>
          <cell r="M294"/>
          <cell r="N294"/>
          <cell r="O294"/>
          <cell r="P294"/>
          <cell r="Q294">
            <v>0</v>
          </cell>
        </row>
        <row r="295">
          <cell r="B295"/>
          <cell r="C295"/>
          <cell r="D295"/>
          <cell r="E295"/>
          <cell r="F295"/>
          <cell r="G295"/>
          <cell r="H295"/>
          <cell r="I295"/>
          <cell r="J295"/>
          <cell r="K295">
            <v>0</v>
          </cell>
          <cell r="L295"/>
          <cell r="M295"/>
          <cell r="N295"/>
          <cell r="O295"/>
          <cell r="P295"/>
          <cell r="Q295">
            <v>0</v>
          </cell>
        </row>
        <row r="296">
          <cell r="B296"/>
          <cell r="C296"/>
          <cell r="D296"/>
          <cell r="E296"/>
          <cell r="F296"/>
          <cell r="G296"/>
          <cell r="H296"/>
          <cell r="I296"/>
          <cell r="J296"/>
          <cell r="K296">
            <v>0</v>
          </cell>
          <cell r="L296"/>
          <cell r="M296"/>
          <cell r="N296"/>
          <cell r="O296"/>
          <cell r="P296"/>
          <cell r="Q296">
            <v>0</v>
          </cell>
        </row>
        <row r="297">
          <cell r="B297"/>
          <cell r="C297"/>
          <cell r="D297"/>
          <cell r="E297"/>
          <cell r="F297"/>
          <cell r="G297"/>
          <cell r="H297"/>
          <cell r="I297"/>
          <cell r="J297"/>
          <cell r="K297">
            <v>0</v>
          </cell>
          <cell r="L297"/>
          <cell r="M297"/>
          <cell r="N297"/>
          <cell r="O297"/>
          <cell r="P297"/>
          <cell r="Q297">
            <v>0</v>
          </cell>
        </row>
        <row r="298">
          <cell r="B298"/>
          <cell r="C298"/>
          <cell r="D298"/>
          <cell r="E298"/>
          <cell r="F298"/>
          <cell r="G298"/>
          <cell r="H298"/>
          <cell r="I298"/>
          <cell r="J298"/>
          <cell r="K298">
            <v>0</v>
          </cell>
          <cell r="L298"/>
          <cell r="M298"/>
          <cell r="N298"/>
          <cell r="O298"/>
          <cell r="P298"/>
          <cell r="Q298">
            <v>0</v>
          </cell>
        </row>
        <row r="299">
          <cell r="B299"/>
          <cell r="C299"/>
          <cell r="D299"/>
          <cell r="E299"/>
          <cell r="F299"/>
          <cell r="G299"/>
          <cell r="H299"/>
          <cell r="I299"/>
          <cell r="J299"/>
          <cell r="K299">
            <v>0</v>
          </cell>
          <cell r="L299"/>
          <cell r="M299"/>
          <cell r="N299"/>
          <cell r="O299"/>
          <cell r="P299"/>
          <cell r="Q299">
            <v>0</v>
          </cell>
        </row>
        <row r="300">
          <cell r="B300"/>
          <cell r="C300"/>
          <cell r="D300"/>
          <cell r="E300"/>
          <cell r="F300"/>
          <cell r="G300"/>
          <cell r="H300"/>
          <cell r="I300"/>
          <cell r="J300"/>
          <cell r="K300">
            <v>0</v>
          </cell>
          <cell r="L300"/>
          <cell r="M300"/>
          <cell r="N300"/>
          <cell r="O300"/>
          <cell r="P300"/>
          <cell r="Q300">
            <v>0</v>
          </cell>
        </row>
        <row r="301">
          <cell r="B301"/>
          <cell r="C301"/>
          <cell r="D301"/>
          <cell r="E301"/>
          <cell r="F301"/>
          <cell r="G301"/>
          <cell r="H301"/>
          <cell r="I301"/>
          <cell r="J301"/>
          <cell r="K301">
            <v>0</v>
          </cell>
          <cell r="L301"/>
          <cell r="M301"/>
          <cell r="N301"/>
          <cell r="O301"/>
          <cell r="P301"/>
          <cell r="Q301">
            <v>0</v>
          </cell>
        </row>
        <row r="302">
          <cell r="B302"/>
          <cell r="C302"/>
          <cell r="D302"/>
          <cell r="E302"/>
          <cell r="F302"/>
          <cell r="G302"/>
          <cell r="H302"/>
          <cell r="I302"/>
          <cell r="J302"/>
          <cell r="K302">
            <v>0</v>
          </cell>
          <cell r="L302"/>
          <cell r="M302"/>
          <cell r="N302"/>
          <cell r="O302"/>
          <cell r="P302"/>
          <cell r="Q302">
            <v>0</v>
          </cell>
        </row>
        <row r="303">
          <cell r="B303"/>
          <cell r="C303"/>
          <cell r="D303"/>
          <cell r="E303"/>
          <cell r="F303"/>
          <cell r="G303"/>
          <cell r="H303"/>
          <cell r="I303"/>
          <cell r="J303"/>
          <cell r="K303">
            <v>0</v>
          </cell>
          <cell r="L303"/>
          <cell r="M303"/>
          <cell r="N303"/>
          <cell r="O303"/>
          <cell r="P303"/>
          <cell r="Q303">
            <v>0</v>
          </cell>
        </row>
        <row r="304">
          <cell r="B304"/>
          <cell r="C304"/>
          <cell r="D304"/>
          <cell r="E304"/>
          <cell r="F304"/>
          <cell r="G304"/>
          <cell r="H304"/>
          <cell r="I304"/>
          <cell r="J304"/>
          <cell r="K304">
            <v>0</v>
          </cell>
          <cell r="L304"/>
          <cell r="M304"/>
          <cell r="N304"/>
          <cell r="O304"/>
          <cell r="P304"/>
          <cell r="Q304">
            <v>0</v>
          </cell>
        </row>
        <row r="305">
          <cell r="B305"/>
          <cell r="C305"/>
          <cell r="D305"/>
          <cell r="E305"/>
          <cell r="F305"/>
          <cell r="G305"/>
          <cell r="H305"/>
          <cell r="I305"/>
          <cell r="J305"/>
          <cell r="K305">
            <v>0</v>
          </cell>
          <cell r="L305"/>
          <cell r="M305"/>
          <cell r="N305"/>
          <cell r="O305"/>
          <cell r="P305"/>
          <cell r="Q305">
            <v>0</v>
          </cell>
        </row>
        <row r="306">
          <cell r="B306"/>
          <cell r="C306"/>
          <cell r="D306"/>
          <cell r="E306"/>
          <cell r="F306"/>
          <cell r="G306"/>
          <cell r="H306"/>
          <cell r="I306"/>
          <cell r="J306"/>
          <cell r="K306">
            <v>0</v>
          </cell>
          <cell r="L306"/>
          <cell r="M306"/>
          <cell r="N306"/>
          <cell r="O306"/>
          <cell r="P306"/>
          <cell r="Q306">
            <v>0</v>
          </cell>
        </row>
        <row r="307">
          <cell r="B307"/>
          <cell r="C307"/>
          <cell r="D307"/>
          <cell r="E307"/>
          <cell r="F307"/>
          <cell r="G307"/>
          <cell r="H307"/>
          <cell r="I307"/>
          <cell r="J307"/>
          <cell r="K307">
            <v>0</v>
          </cell>
          <cell r="L307"/>
          <cell r="M307"/>
          <cell r="N307"/>
          <cell r="O307"/>
          <cell r="P307"/>
          <cell r="Q307">
            <v>0</v>
          </cell>
        </row>
        <row r="308">
          <cell r="B308"/>
          <cell r="C308"/>
          <cell r="D308"/>
          <cell r="E308"/>
          <cell r="F308"/>
          <cell r="G308"/>
          <cell r="H308"/>
          <cell r="I308"/>
          <cell r="J308"/>
          <cell r="K308">
            <v>0</v>
          </cell>
          <cell r="L308"/>
          <cell r="M308"/>
          <cell r="N308"/>
          <cell r="O308"/>
          <cell r="P308"/>
          <cell r="Q308">
            <v>0</v>
          </cell>
        </row>
        <row r="309">
          <cell r="B309"/>
          <cell r="C309"/>
          <cell r="D309"/>
          <cell r="E309"/>
          <cell r="F309"/>
          <cell r="G309"/>
          <cell r="H309"/>
          <cell r="I309"/>
          <cell r="J309"/>
          <cell r="K309">
            <v>0</v>
          </cell>
          <cell r="L309"/>
          <cell r="M309"/>
          <cell r="N309"/>
          <cell r="O309"/>
          <cell r="P309"/>
          <cell r="Q309">
            <v>0</v>
          </cell>
        </row>
        <row r="310">
          <cell r="B310"/>
          <cell r="C310"/>
          <cell r="D310"/>
          <cell r="E310"/>
          <cell r="F310"/>
          <cell r="G310"/>
          <cell r="H310"/>
          <cell r="I310"/>
          <cell r="J310"/>
          <cell r="K310">
            <v>0</v>
          </cell>
          <cell r="L310"/>
          <cell r="M310"/>
          <cell r="N310"/>
          <cell r="O310"/>
          <cell r="P310"/>
          <cell r="Q310">
            <v>0</v>
          </cell>
        </row>
        <row r="311">
          <cell r="B311"/>
          <cell r="C311"/>
          <cell r="D311"/>
          <cell r="E311"/>
          <cell r="F311"/>
          <cell r="G311"/>
          <cell r="H311"/>
          <cell r="I311"/>
          <cell r="J311"/>
          <cell r="K311">
            <v>0</v>
          </cell>
          <cell r="L311"/>
          <cell r="M311"/>
          <cell r="N311"/>
          <cell r="O311"/>
          <cell r="P311"/>
          <cell r="Q311">
            <v>0</v>
          </cell>
        </row>
        <row r="312">
          <cell r="B312"/>
          <cell r="C312"/>
          <cell r="D312"/>
          <cell r="E312"/>
          <cell r="F312"/>
          <cell r="G312"/>
          <cell r="H312"/>
          <cell r="I312"/>
          <cell r="J312"/>
          <cell r="K312">
            <v>0</v>
          </cell>
          <cell r="L312"/>
          <cell r="M312"/>
          <cell r="N312"/>
          <cell r="O312"/>
          <cell r="P312"/>
          <cell r="Q312">
            <v>0</v>
          </cell>
        </row>
        <row r="313">
          <cell r="B313"/>
          <cell r="C313"/>
          <cell r="D313"/>
          <cell r="E313"/>
          <cell r="F313"/>
          <cell r="G313"/>
          <cell r="H313"/>
          <cell r="I313"/>
          <cell r="J313"/>
          <cell r="K313">
            <v>0</v>
          </cell>
          <cell r="L313"/>
          <cell r="M313"/>
          <cell r="N313"/>
          <cell r="O313"/>
          <cell r="P313"/>
          <cell r="Q313">
            <v>0</v>
          </cell>
        </row>
        <row r="314">
          <cell r="B314"/>
          <cell r="C314"/>
          <cell r="D314"/>
          <cell r="E314"/>
          <cell r="F314"/>
          <cell r="G314"/>
          <cell r="H314"/>
          <cell r="I314"/>
          <cell r="J314"/>
          <cell r="K314">
            <v>0</v>
          </cell>
          <cell r="L314"/>
          <cell r="M314"/>
          <cell r="N314"/>
          <cell r="O314"/>
          <cell r="P314"/>
          <cell r="Q314">
            <v>0</v>
          </cell>
        </row>
        <row r="315">
          <cell r="B315"/>
          <cell r="C315"/>
          <cell r="D315"/>
          <cell r="E315"/>
          <cell r="F315"/>
          <cell r="G315"/>
          <cell r="H315"/>
          <cell r="I315"/>
          <cell r="J315"/>
          <cell r="K315">
            <v>0</v>
          </cell>
          <cell r="L315"/>
          <cell r="M315"/>
          <cell r="N315"/>
          <cell r="O315"/>
          <cell r="P315"/>
          <cell r="Q315">
            <v>0</v>
          </cell>
        </row>
        <row r="316">
          <cell r="B316"/>
          <cell r="C316"/>
          <cell r="D316"/>
          <cell r="E316"/>
          <cell r="F316"/>
          <cell r="G316"/>
          <cell r="H316"/>
          <cell r="I316"/>
          <cell r="J316"/>
          <cell r="K316">
            <v>0</v>
          </cell>
          <cell r="L316"/>
          <cell r="M316"/>
          <cell r="N316"/>
          <cell r="O316"/>
          <cell r="P316"/>
          <cell r="Q316">
            <v>0</v>
          </cell>
        </row>
        <row r="317">
          <cell r="B317"/>
          <cell r="C317"/>
          <cell r="D317"/>
          <cell r="E317"/>
          <cell r="F317"/>
          <cell r="G317"/>
          <cell r="H317"/>
          <cell r="I317"/>
          <cell r="J317"/>
          <cell r="K317">
            <v>0</v>
          </cell>
          <cell r="L317"/>
          <cell r="M317"/>
          <cell r="N317"/>
          <cell r="O317"/>
          <cell r="P317"/>
          <cell r="Q317">
            <v>0</v>
          </cell>
        </row>
        <row r="318">
          <cell r="B318"/>
          <cell r="C318"/>
          <cell r="D318"/>
          <cell r="E318"/>
          <cell r="F318"/>
          <cell r="G318"/>
          <cell r="H318"/>
          <cell r="I318"/>
          <cell r="J318"/>
          <cell r="K318">
            <v>0</v>
          </cell>
          <cell r="L318"/>
          <cell r="M318"/>
          <cell r="N318"/>
          <cell r="O318"/>
          <cell r="P318"/>
          <cell r="Q318">
            <v>0</v>
          </cell>
        </row>
        <row r="319">
          <cell r="B319"/>
          <cell r="C319"/>
          <cell r="D319"/>
          <cell r="E319"/>
          <cell r="F319"/>
          <cell r="G319"/>
          <cell r="H319"/>
          <cell r="I319"/>
          <cell r="J319"/>
          <cell r="K319">
            <v>0</v>
          </cell>
          <cell r="L319"/>
          <cell r="M319"/>
          <cell r="N319"/>
          <cell r="O319"/>
          <cell r="P319"/>
          <cell r="Q319">
            <v>0</v>
          </cell>
        </row>
        <row r="320">
          <cell r="B320"/>
          <cell r="C320"/>
          <cell r="D320"/>
          <cell r="E320"/>
          <cell r="F320"/>
          <cell r="G320"/>
          <cell r="H320"/>
          <cell r="I320"/>
          <cell r="J320"/>
          <cell r="K320">
            <v>0</v>
          </cell>
          <cell r="L320"/>
          <cell r="M320"/>
          <cell r="N320"/>
          <cell r="O320"/>
          <cell r="P320"/>
          <cell r="Q320">
            <v>0</v>
          </cell>
        </row>
        <row r="321">
          <cell r="B321"/>
          <cell r="C321"/>
          <cell r="D321"/>
          <cell r="E321"/>
          <cell r="F321"/>
          <cell r="G321"/>
          <cell r="H321"/>
          <cell r="I321"/>
          <cell r="J321"/>
          <cell r="K321">
            <v>0</v>
          </cell>
          <cell r="L321"/>
          <cell r="M321"/>
          <cell r="N321"/>
          <cell r="O321"/>
          <cell r="P321"/>
          <cell r="Q321">
            <v>0</v>
          </cell>
        </row>
        <row r="322">
          <cell r="B322"/>
          <cell r="C322"/>
          <cell r="D322"/>
          <cell r="E322"/>
          <cell r="F322"/>
          <cell r="G322"/>
          <cell r="H322"/>
          <cell r="I322"/>
          <cell r="J322"/>
          <cell r="K322">
            <v>0</v>
          </cell>
          <cell r="L322"/>
          <cell r="M322"/>
          <cell r="N322"/>
          <cell r="O322"/>
          <cell r="P322"/>
          <cell r="Q322">
            <v>0</v>
          </cell>
        </row>
        <row r="323">
          <cell r="B323"/>
          <cell r="C323"/>
          <cell r="D323"/>
          <cell r="E323"/>
          <cell r="F323"/>
          <cell r="G323"/>
          <cell r="H323"/>
          <cell r="I323"/>
          <cell r="J323"/>
          <cell r="K323">
            <v>0</v>
          </cell>
          <cell r="L323"/>
          <cell r="M323"/>
          <cell r="N323"/>
          <cell r="O323"/>
          <cell r="P323"/>
          <cell r="Q323">
            <v>0</v>
          </cell>
        </row>
        <row r="324">
          <cell r="B324"/>
          <cell r="C324"/>
          <cell r="D324"/>
          <cell r="E324"/>
          <cell r="F324"/>
          <cell r="G324"/>
          <cell r="H324"/>
          <cell r="I324"/>
          <cell r="J324"/>
          <cell r="K324">
            <v>0</v>
          </cell>
          <cell r="L324"/>
          <cell r="M324"/>
          <cell r="N324"/>
          <cell r="O324"/>
          <cell r="P324"/>
          <cell r="Q324">
            <v>0</v>
          </cell>
        </row>
        <row r="325">
          <cell r="B325"/>
          <cell r="C325"/>
          <cell r="D325"/>
          <cell r="E325"/>
          <cell r="F325"/>
          <cell r="G325"/>
          <cell r="H325"/>
          <cell r="I325"/>
          <cell r="J325"/>
          <cell r="K325">
            <v>0</v>
          </cell>
          <cell r="L325"/>
          <cell r="M325"/>
          <cell r="N325"/>
          <cell r="O325"/>
          <cell r="P325"/>
          <cell r="Q325">
            <v>0</v>
          </cell>
        </row>
        <row r="326">
          <cell r="B326"/>
          <cell r="C326"/>
          <cell r="D326"/>
          <cell r="E326"/>
          <cell r="F326"/>
          <cell r="G326"/>
          <cell r="H326"/>
          <cell r="I326"/>
          <cell r="J326"/>
          <cell r="K326">
            <v>0</v>
          </cell>
          <cell r="L326"/>
          <cell r="M326"/>
          <cell r="N326"/>
          <cell r="O326"/>
          <cell r="P326"/>
          <cell r="Q326">
            <v>0</v>
          </cell>
        </row>
        <row r="327">
          <cell r="B327"/>
          <cell r="C327"/>
          <cell r="D327"/>
          <cell r="E327"/>
          <cell r="F327"/>
          <cell r="G327"/>
          <cell r="H327"/>
          <cell r="I327"/>
          <cell r="J327"/>
          <cell r="K327">
            <v>0</v>
          </cell>
          <cell r="L327"/>
          <cell r="M327"/>
          <cell r="N327"/>
          <cell r="O327"/>
          <cell r="P327"/>
          <cell r="Q327">
            <v>0</v>
          </cell>
        </row>
        <row r="328">
          <cell r="B328"/>
          <cell r="C328"/>
          <cell r="D328"/>
          <cell r="E328"/>
          <cell r="F328"/>
          <cell r="G328"/>
          <cell r="H328"/>
          <cell r="I328"/>
          <cell r="J328"/>
          <cell r="K328">
            <v>0</v>
          </cell>
          <cell r="L328"/>
          <cell r="M328"/>
          <cell r="N328"/>
          <cell r="O328"/>
          <cell r="P328"/>
          <cell r="Q328">
            <v>0</v>
          </cell>
        </row>
        <row r="329">
          <cell r="B329"/>
          <cell r="C329"/>
          <cell r="D329"/>
          <cell r="E329"/>
          <cell r="F329"/>
          <cell r="G329"/>
          <cell r="H329"/>
          <cell r="I329"/>
          <cell r="J329"/>
          <cell r="K329">
            <v>0</v>
          </cell>
          <cell r="L329"/>
          <cell r="M329"/>
          <cell r="N329"/>
          <cell r="O329"/>
          <cell r="P329"/>
          <cell r="Q329">
            <v>0</v>
          </cell>
        </row>
        <row r="330">
          <cell r="B330"/>
          <cell r="C330"/>
          <cell r="D330"/>
          <cell r="E330"/>
          <cell r="F330"/>
          <cell r="G330"/>
          <cell r="H330"/>
          <cell r="I330"/>
          <cell r="J330"/>
          <cell r="K330">
            <v>0</v>
          </cell>
          <cell r="L330"/>
          <cell r="M330"/>
          <cell r="N330"/>
          <cell r="O330"/>
          <cell r="P330"/>
          <cell r="Q330">
            <v>0</v>
          </cell>
        </row>
        <row r="331">
          <cell r="B331"/>
          <cell r="C331"/>
          <cell r="D331"/>
          <cell r="E331"/>
          <cell r="F331"/>
          <cell r="G331"/>
          <cell r="H331"/>
          <cell r="I331"/>
          <cell r="J331"/>
          <cell r="K331">
            <v>0</v>
          </cell>
          <cell r="L331"/>
          <cell r="M331"/>
          <cell r="N331"/>
          <cell r="O331"/>
          <cell r="P331"/>
          <cell r="Q331">
            <v>0</v>
          </cell>
        </row>
        <row r="332">
          <cell r="B332"/>
          <cell r="C332"/>
          <cell r="D332"/>
          <cell r="E332"/>
          <cell r="F332"/>
          <cell r="G332"/>
          <cell r="H332"/>
          <cell r="I332"/>
          <cell r="J332"/>
          <cell r="K332">
            <v>0</v>
          </cell>
          <cell r="L332"/>
          <cell r="M332"/>
          <cell r="N332"/>
          <cell r="O332"/>
          <cell r="P332"/>
          <cell r="Q332">
            <v>0</v>
          </cell>
        </row>
        <row r="333">
          <cell r="B333"/>
          <cell r="C333"/>
          <cell r="D333"/>
          <cell r="E333"/>
          <cell r="F333"/>
          <cell r="G333"/>
          <cell r="H333"/>
          <cell r="I333"/>
          <cell r="J333"/>
          <cell r="K333">
            <v>0</v>
          </cell>
          <cell r="L333"/>
          <cell r="M333"/>
          <cell r="N333"/>
          <cell r="O333"/>
          <cell r="P333"/>
          <cell r="Q333">
            <v>0</v>
          </cell>
        </row>
        <row r="334">
          <cell r="B334"/>
          <cell r="C334"/>
          <cell r="D334"/>
          <cell r="E334"/>
          <cell r="F334"/>
          <cell r="G334"/>
          <cell r="H334"/>
          <cell r="I334"/>
          <cell r="J334"/>
          <cell r="K334">
            <v>0</v>
          </cell>
          <cell r="L334"/>
          <cell r="M334"/>
          <cell r="N334"/>
          <cell r="O334"/>
          <cell r="P334"/>
          <cell r="Q334">
            <v>0</v>
          </cell>
        </row>
        <row r="335">
          <cell r="B335"/>
          <cell r="C335"/>
          <cell r="D335"/>
          <cell r="E335"/>
          <cell r="F335"/>
          <cell r="G335"/>
          <cell r="H335"/>
          <cell r="I335"/>
          <cell r="J335"/>
          <cell r="K335">
            <v>0</v>
          </cell>
          <cell r="L335"/>
          <cell r="M335"/>
          <cell r="N335"/>
          <cell r="O335"/>
          <cell r="P335"/>
          <cell r="Q335">
            <v>0</v>
          </cell>
        </row>
        <row r="336">
          <cell r="B336"/>
          <cell r="C336"/>
          <cell r="D336"/>
          <cell r="E336"/>
          <cell r="F336"/>
          <cell r="G336"/>
          <cell r="H336"/>
          <cell r="I336"/>
          <cell r="J336"/>
          <cell r="K336">
            <v>0</v>
          </cell>
          <cell r="L336"/>
          <cell r="M336"/>
          <cell r="N336"/>
          <cell r="O336"/>
          <cell r="P336"/>
          <cell r="Q336">
            <v>0</v>
          </cell>
        </row>
        <row r="337">
          <cell r="B337"/>
          <cell r="C337"/>
          <cell r="D337"/>
          <cell r="E337"/>
          <cell r="F337"/>
          <cell r="G337"/>
          <cell r="H337"/>
          <cell r="I337"/>
          <cell r="J337"/>
          <cell r="K337">
            <v>0</v>
          </cell>
          <cell r="L337"/>
          <cell r="M337"/>
          <cell r="N337"/>
          <cell r="O337"/>
          <cell r="P337"/>
          <cell r="Q337">
            <v>0</v>
          </cell>
        </row>
        <row r="338">
          <cell r="B338"/>
          <cell r="C338"/>
          <cell r="D338"/>
          <cell r="E338"/>
          <cell r="F338"/>
          <cell r="G338"/>
          <cell r="H338"/>
          <cell r="I338"/>
          <cell r="J338"/>
          <cell r="K338">
            <v>0</v>
          </cell>
          <cell r="L338"/>
          <cell r="M338"/>
          <cell r="N338"/>
          <cell r="O338"/>
          <cell r="P338"/>
          <cell r="Q338">
            <v>0</v>
          </cell>
        </row>
        <row r="339">
          <cell r="B339"/>
          <cell r="C339"/>
          <cell r="D339"/>
          <cell r="E339"/>
          <cell r="F339"/>
          <cell r="G339"/>
          <cell r="H339"/>
          <cell r="I339"/>
          <cell r="J339"/>
          <cell r="K339">
            <v>0</v>
          </cell>
          <cell r="L339"/>
          <cell r="M339"/>
          <cell r="N339"/>
          <cell r="O339"/>
          <cell r="P339"/>
          <cell r="Q339">
            <v>0</v>
          </cell>
        </row>
        <row r="340">
          <cell r="B340"/>
          <cell r="C340"/>
          <cell r="D340"/>
          <cell r="E340"/>
          <cell r="F340"/>
          <cell r="G340"/>
          <cell r="H340"/>
          <cell r="I340"/>
          <cell r="J340"/>
          <cell r="K340">
            <v>0</v>
          </cell>
          <cell r="L340"/>
          <cell r="M340"/>
          <cell r="N340"/>
          <cell r="O340"/>
          <cell r="P340"/>
          <cell r="Q340">
            <v>0</v>
          </cell>
        </row>
        <row r="341">
          <cell r="B341"/>
          <cell r="C341"/>
          <cell r="D341"/>
          <cell r="E341"/>
          <cell r="F341"/>
          <cell r="G341"/>
          <cell r="H341"/>
          <cell r="I341"/>
          <cell r="J341"/>
          <cell r="K341">
            <v>0</v>
          </cell>
          <cell r="L341"/>
          <cell r="M341"/>
          <cell r="N341"/>
          <cell r="O341"/>
          <cell r="P341"/>
          <cell r="Q341">
            <v>0</v>
          </cell>
        </row>
        <row r="342">
          <cell r="B342"/>
          <cell r="C342"/>
          <cell r="D342"/>
          <cell r="E342"/>
          <cell r="F342"/>
          <cell r="G342"/>
          <cell r="H342"/>
          <cell r="I342"/>
          <cell r="J342"/>
          <cell r="K342">
            <v>0</v>
          </cell>
          <cell r="L342"/>
          <cell r="M342"/>
          <cell r="N342"/>
          <cell r="O342"/>
          <cell r="P342"/>
          <cell r="Q342">
            <v>0</v>
          </cell>
        </row>
        <row r="343">
          <cell r="B343"/>
          <cell r="C343"/>
          <cell r="D343"/>
          <cell r="E343"/>
          <cell r="F343"/>
          <cell r="G343"/>
          <cell r="H343"/>
          <cell r="I343"/>
          <cell r="J343"/>
          <cell r="K343">
            <v>0</v>
          </cell>
          <cell r="L343"/>
          <cell r="M343"/>
          <cell r="N343"/>
          <cell r="O343"/>
          <cell r="P343"/>
          <cell r="Q343">
            <v>0</v>
          </cell>
        </row>
        <row r="344">
          <cell r="B344"/>
          <cell r="C344"/>
          <cell r="D344"/>
          <cell r="E344"/>
          <cell r="F344"/>
          <cell r="G344"/>
          <cell r="H344"/>
          <cell r="I344"/>
          <cell r="J344"/>
          <cell r="K344">
            <v>0</v>
          </cell>
          <cell r="L344"/>
          <cell r="M344"/>
          <cell r="N344"/>
          <cell r="O344"/>
          <cell r="P344"/>
          <cell r="Q344">
            <v>0</v>
          </cell>
        </row>
        <row r="345">
          <cell r="B345"/>
          <cell r="C345"/>
          <cell r="D345"/>
          <cell r="E345"/>
          <cell r="F345"/>
          <cell r="G345"/>
          <cell r="H345"/>
          <cell r="I345"/>
          <cell r="J345"/>
          <cell r="K345">
            <v>0</v>
          </cell>
          <cell r="L345"/>
          <cell r="M345"/>
          <cell r="N345"/>
          <cell r="O345"/>
          <cell r="P345"/>
          <cell r="Q345">
            <v>0</v>
          </cell>
        </row>
        <row r="346">
          <cell r="B346"/>
          <cell r="C346"/>
          <cell r="D346"/>
          <cell r="E346"/>
          <cell r="F346"/>
          <cell r="G346"/>
          <cell r="H346"/>
          <cell r="I346"/>
          <cell r="J346"/>
          <cell r="K346">
            <v>0</v>
          </cell>
          <cell r="L346"/>
          <cell r="M346"/>
          <cell r="N346"/>
          <cell r="O346"/>
          <cell r="P346"/>
          <cell r="Q346">
            <v>0</v>
          </cell>
        </row>
        <row r="347">
          <cell r="B347"/>
          <cell r="C347"/>
          <cell r="D347"/>
          <cell r="E347"/>
          <cell r="F347"/>
          <cell r="G347"/>
          <cell r="H347"/>
          <cell r="I347"/>
          <cell r="J347"/>
          <cell r="K347">
            <v>0</v>
          </cell>
          <cell r="L347"/>
          <cell r="M347"/>
          <cell r="N347"/>
          <cell r="O347"/>
          <cell r="P347"/>
          <cell r="Q347">
            <v>0</v>
          </cell>
        </row>
        <row r="348">
          <cell r="B348"/>
          <cell r="C348"/>
          <cell r="D348"/>
          <cell r="E348"/>
          <cell r="F348"/>
          <cell r="G348"/>
          <cell r="H348"/>
          <cell r="I348"/>
          <cell r="J348"/>
          <cell r="K348">
            <v>0</v>
          </cell>
          <cell r="L348"/>
          <cell r="M348"/>
          <cell r="N348"/>
          <cell r="O348"/>
          <cell r="P348"/>
          <cell r="Q348">
            <v>0</v>
          </cell>
        </row>
        <row r="349">
          <cell r="B349"/>
          <cell r="C349"/>
          <cell r="D349"/>
          <cell r="E349"/>
          <cell r="F349"/>
          <cell r="G349"/>
          <cell r="H349"/>
          <cell r="I349"/>
          <cell r="J349"/>
          <cell r="K349">
            <v>0</v>
          </cell>
          <cell r="L349"/>
          <cell r="M349"/>
          <cell r="N349"/>
          <cell r="O349"/>
          <cell r="P349"/>
          <cell r="Q349">
            <v>0</v>
          </cell>
        </row>
        <row r="350">
          <cell r="B350"/>
          <cell r="C350"/>
          <cell r="D350"/>
          <cell r="E350"/>
          <cell r="F350"/>
          <cell r="G350"/>
          <cell r="H350"/>
          <cell r="I350"/>
          <cell r="J350"/>
          <cell r="K350">
            <v>0</v>
          </cell>
          <cell r="L350"/>
          <cell r="M350"/>
          <cell r="N350"/>
          <cell r="O350"/>
          <cell r="P350"/>
          <cell r="Q350">
            <v>0</v>
          </cell>
        </row>
        <row r="351">
          <cell r="B351"/>
          <cell r="C351"/>
          <cell r="D351"/>
          <cell r="E351"/>
          <cell r="F351"/>
          <cell r="G351"/>
          <cell r="H351"/>
          <cell r="I351"/>
          <cell r="J351"/>
          <cell r="K351">
            <v>0</v>
          </cell>
          <cell r="L351"/>
          <cell r="M351"/>
          <cell r="N351"/>
          <cell r="O351"/>
          <cell r="P351"/>
          <cell r="Q351">
            <v>0</v>
          </cell>
        </row>
        <row r="352">
          <cell r="B352"/>
          <cell r="C352"/>
          <cell r="D352"/>
          <cell r="E352"/>
          <cell r="F352"/>
          <cell r="G352"/>
          <cell r="H352"/>
          <cell r="I352"/>
          <cell r="J352"/>
          <cell r="K352">
            <v>0</v>
          </cell>
          <cell r="L352"/>
          <cell r="M352"/>
          <cell r="N352"/>
          <cell r="O352"/>
          <cell r="P352"/>
          <cell r="Q352">
            <v>0</v>
          </cell>
        </row>
        <row r="353">
          <cell r="B353"/>
          <cell r="C353"/>
          <cell r="D353"/>
          <cell r="E353"/>
          <cell r="F353"/>
          <cell r="G353"/>
          <cell r="H353"/>
          <cell r="I353"/>
          <cell r="J353"/>
          <cell r="K353">
            <v>0</v>
          </cell>
          <cell r="L353"/>
          <cell r="M353"/>
          <cell r="N353"/>
          <cell r="O353"/>
          <cell r="P353"/>
          <cell r="Q353">
            <v>0</v>
          </cell>
        </row>
        <row r="354">
          <cell r="B354"/>
          <cell r="C354"/>
          <cell r="D354"/>
          <cell r="E354"/>
          <cell r="F354"/>
          <cell r="G354"/>
          <cell r="H354"/>
          <cell r="I354"/>
          <cell r="J354"/>
          <cell r="K354">
            <v>0</v>
          </cell>
          <cell r="L354"/>
          <cell r="M354"/>
          <cell r="N354"/>
          <cell r="O354"/>
          <cell r="P354"/>
          <cell r="Q354">
            <v>0</v>
          </cell>
        </row>
        <row r="355">
          <cell r="B355"/>
          <cell r="C355"/>
          <cell r="D355"/>
          <cell r="E355"/>
          <cell r="F355"/>
          <cell r="G355"/>
          <cell r="H355"/>
          <cell r="I355"/>
          <cell r="J355"/>
          <cell r="K355">
            <v>0</v>
          </cell>
          <cell r="L355"/>
          <cell r="M355"/>
          <cell r="N355"/>
          <cell r="O355"/>
          <cell r="P355"/>
          <cell r="Q355">
            <v>0</v>
          </cell>
        </row>
        <row r="356">
          <cell r="B356"/>
          <cell r="C356"/>
          <cell r="D356"/>
          <cell r="E356"/>
          <cell r="F356"/>
          <cell r="G356"/>
          <cell r="H356"/>
          <cell r="I356"/>
          <cell r="J356"/>
          <cell r="K356">
            <v>0</v>
          </cell>
          <cell r="L356"/>
          <cell r="M356"/>
          <cell r="N356"/>
          <cell r="O356"/>
          <cell r="P356"/>
          <cell r="Q356">
            <v>0</v>
          </cell>
        </row>
        <row r="357">
          <cell r="B357"/>
          <cell r="C357"/>
          <cell r="D357"/>
          <cell r="E357"/>
          <cell r="F357"/>
          <cell r="G357"/>
          <cell r="H357"/>
          <cell r="I357"/>
          <cell r="J357"/>
          <cell r="K357">
            <v>0</v>
          </cell>
          <cell r="L357"/>
          <cell r="M357"/>
          <cell r="N357"/>
          <cell r="O357"/>
          <cell r="P357"/>
          <cell r="Q357">
            <v>0</v>
          </cell>
        </row>
        <row r="358">
          <cell r="B358"/>
          <cell r="C358"/>
          <cell r="D358"/>
          <cell r="E358"/>
          <cell r="F358"/>
          <cell r="G358"/>
          <cell r="H358"/>
          <cell r="I358"/>
          <cell r="J358"/>
          <cell r="K358">
            <v>0</v>
          </cell>
          <cell r="L358"/>
          <cell r="M358"/>
          <cell r="N358"/>
          <cell r="O358"/>
          <cell r="P358"/>
          <cell r="Q358">
            <v>0</v>
          </cell>
        </row>
        <row r="359">
          <cell r="B359"/>
          <cell r="C359"/>
          <cell r="D359"/>
          <cell r="E359"/>
          <cell r="F359"/>
          <cell r="G359"/>
          <cell r="H359"/>
          <cell r="I359"/>
          <cell r="J359"/>
          <cell r="K359">
            <v>0</v>
          </cell>
          <cell r="L359"/>
          <cell r="M359"/>
          <cell r="N359"/>
          <cell r="O359"/>
          <cell r="P359"/>
          <cell r="Q359">
            <v>0</v>
          </cell>
        </row>
        <row r="360">
          <cell r="B360"/>
          <cell r="C360"/>
          <cell r="D360"/>
          <cell r="E360"/>
          <cell r="F360"/>
          <cell r="G360"/>
          <cell r="H360"/>
          <cell r="I360"/>
          <cell r="J360"/>
          <cell r="K360">
            <v>0</v>
          </cell>
          <cell r="L360"/>
          <cell r="M360"/>
          <cell r="N360"/>
          <cell r="O360"/>
          <cell r="P360"/>
          <cell r="Q360">
            <v>0</v>
          </cell>
        </row>
        <row r="361">
          <cell r="B361"/>
          <cell r="C361"/>
          <cell r="D361"/>
          <cell r="E361"/>
          <cell r="F361"/>
          <cell r="G361"/>
          <cell r="H361"/>
          <cell r="I361"/>
          <cell r="J361"/>
          <cell r="K361">
            <v>0</v>
          </cell>
          <cell r="L361"/>
          <cell r="M361"/>
          <cell r="N361"/>
          <cell r="O361"/>
          <cell r="P361"/>
          <cell r="Q361">
            <v>0</v>
          </cell>
        </row>
        <row r="362">
          <cell r="B362"/>
          <cell r="C362"/>
          <cell r="D362"/>
          <cell r="E362"/>
          <cell r="F362"/>
          <cell r="G362"/>
          <cell r="H362"/>
          <cell r="I362"/>
          <cell r="J362"/>
          <cell r="K362">
            <v>0</v>
          </cell>
          <cell r="L362"/>
          <cell r="M362"/>
          <cell r="N362"/>
          <cell r="O362"/>
          <cell r="P362"/>
          <cell r="Q362">
            <v>0</v>
          </cell>
        </row>
        <row r="363">
          <cell r="B363"/>
          <cell r="C363"/>
          <cell r="D363"/>
          <cell r="E363"/>
          <cell r="F363"/>
          <cell r="G363"/>
          <cell r="H363"/>
          <cell r="I363"/>
          <cell r="J363"/>
          <cell r="K363">
            <v>0</v>
          </cell>
          <cell r="L363"/>
          <cell r="M363"/>
          <cell r="N363"/>
          <cell r="O363"/>
          <cell r="P363"/>
          <cell r="Q363">
            <v>0</v>
          </cell>
        </row>
        <row r="364">
          <cell r="B364"/>
          <cell r="C364"/>
          <cell r="D364"/>
          <cell r="E364"/>
          <cell r="F364"/>
          <cell r="G364"/>
          <cell r="H364"/>
          <cell r="I364"/>
          <cell r="J364"/>
          <cell r="K364">
            <v>0</v>
          </cell>
          <cell r="L364"/>
          <cell r="M364"/>
          <cell r="N364"/>
          <cell r="O364"/>
          <cell r="P364"/>
          <cell r="Q364">
            <v>0</v>
          </cell>
        </row>
        <row r="365">
          <cell r="B365"/>
          <cell r="C365"/>
          <cell r="D365"/>
          <cell r="E365"/>
          <cell r="F365"/>
          <cell r="G365"/>
          <cell r="H365"/>
          <cell r="I365"/>
          <cell r="J365"/>
          <cell r="K365">
            <v>0</v>
          </cell>
          <cell r="L365"/>
          <cell r="M365"/>
          <cell r="N365"/>
          <cell r="O365"/>
          <cell r="P365"/>
          <cell r="Q365">
            <v>0</v>
          </cell>
        </row>
        <row r="366">
          <cell r="B366"/>
          <cell r="C366"/>
          <cell r="D366"/>
          <cell r="E366"/>
          <cell r="F366"/>
          <cell r="G366"/>
          <cell r="H366"/>
          <cell r="I366"/>
          <cell r="J366"/>
          <cell r="K366">
            <v>0</v>
          </cell>
          <cell r="L366"/>
          <cell r="M366"/>
          <cell r="N366"/>
          <cell r="O366"/>
          <cell r="P366"/>
          <cell r="Q366">
            <v>0</v>
          </cell>
        </row>
        <row r="367">
          <cell r="B367"/>
          <cell r="C367"/>
          <cell r="D367"/>
          <cell r="E367"/>
          <cell r="F367"/>
          <cell r="G367"/>
          <cell r="H367"/>
          <cell r="I367"/>
          <cell r="J367"/>
          <cell r="K367">
            <v>0</v>
          </cell>
          <cell r="L367"/>
          <cell r="M367"/>
          <cell r="N367"/>
          <cell r="O367"/>
          <cell r="P367"/>
          <cell r="Q367">
            <v>0</v>
          </cell>
        </row>
        <row r="368">
          <cell r="B368"/>
          <cell r="C368"/>
          <cell r="D368"/>
          <cell r="E368"/>
          <cell r="F368"/>
          <cell r="G368"/>
          <cell r="H368"/>
          <cell r="I368"/>
          <cell r="J368"/>
          <cell r="K368">
            <v>0</v>
          </cell>
          <cell r="L368"/>
          <cell r="M368"/>
          <cell r="N368"/>
          <cell r="O368"/>
          <cell r="P368"/>
          <cell r="Q368">
            <v>0</v>
          </cell>
        </row>
        <row r="369">
          <cell r="B369"/>
          <cell r="C369"/>
          <cell r="D369"/>
          <cell r="E369"/>
          <cell r="F369"/>
          <cell r="G369"/>
          <cell r="H369"/>
          <cell r="I369"/>
          <cell r="J369"/>
          <cell r="K369">
            <v>0</v>
          </cell>
          <cell r="L369"/>
          <cell r="M369"/>
          <cell r="N369"/>
          <cell r="O369"/>
          <cell r="P369"/>
          <cell r="Q369">
            <v>0</v>
          </cell>
        </row>
        <row r="370">
          <cell r="B370"/>
          <cell r="C370"/>
          <cell r="D370"/>
          <cell r="E370"/>
          <cell r="F370"/>
          <cell r="G370"/>
          <cell r="H370"/>
          <cell r="I370"/>
          <cell r="J370"/>
          <cell r="K370">
            <v>0</v>
          </cell>
          <cell r="L370"/>
          <cell r="M370"/>
          <cell r="N370"/>
          <cell r="O370"/>
          <cell r="P370"/>
          <cell r="Q370">
            <v>0</v>
          </cell>
        </row>
        <row r="371">
          <cell r="B371"/>
          <cell r="C371"/>
          <cell r="D371"/>
          <cell r="E371"/>
          <cell r="F371"/>
          <cell r="G371"/>
          <cell r="H371"/>
          <cell r="I371"/>
          <cell r="J371"/>
          <cell r="K371">
            <v>0</v>
          </cell>
          <cell r="L371"/>
          <cell r="M371"/>
          <cell r="N371"/>
          <cell r="O371"/>
          <cell r="P371"/>
          <cell r="Q371">
            <v>0</v>
          </cell>
        </row>
        <row r="372">
          <cell r="B372"/>
          <cell r="C372"/>
          <cell r="D372"/>
          <cell r="E372"/>
          <cell r="F372"/>
          <cell r="G372"/>
          <cell r="H372"/>
          <cell r="I372"/>
          <cell r="J372"/>
          <cell r="K372">
            <v>0</v>
          </cell>
          <cell r="L372"/>
          <cell r="M372"/>
          <cell r="N372"/>
          <cell r="O372"/>
          <cell r="P372"/>
          <cell r="Q372">
            <v>0</v>
          </cell>
        </row>
        <row r="373">
          <cell r="B373"/>
          <cell r="C373"/>
          <cell r="D373"/>
          <cell r="E373"/>
          <cell r="F373"/>
          <cell r="G373"/>
          <cell r="H373"/>
          <cell r="I373"/>
          <cell r="J373"/>
          <cell r="K373">
            <v>0</v>
          </cell>
          <cell r="L373"/>
          <cell r="M373"/>
          <cell r="N373"/>
          <cell r="O373"/>
          <cell r="P373"/>
          <cell r="Q373">
            <v>0</v>
          </cell>
        </row>
        <row r="374">
          <cell r="B374"/>
          <cell r="C374"/>
          <cell r="D374"/>
          <cell r="E374"/>
          <cell r="F374"/>
          <cell r="G374"/>
          <cell r="H374"/>
          <cell r="I374"/>
          <cell r="J374"/>
          <cell r="K374">
            <v>0</v>
          </cell>
          <cell r="L374"/>
          <cell r="M374"/>
          <cell r="N374"/>
          <cell r="O374"/>
          <cell r="P374"/>
          <cell r="Q374">
            <v>0</v>
          </cell>
        </row>
        <row r="375">
          <cell r="B375"/>
          <cell r="C375"/>
          <cell r="D375"/>
          <cell r="E375"/>
          <cell r="F375"/>
          <cell r="G375"/>
          <cell r="H375"/>
          <cell r="I375"/>
          <cell r="J375"/>
          <cell r="K375">
            <v>0</v>
          </cell>
          <cell r="L375"/>
          <cell r="M375"/>
          <cell r="N375"/>
          <cell r="O375"/>
          <cell r="P375"/>
          <cell r="Q375">
            <v>0</v>
          </cell>
        </row>
        <row r="376">
          <cell r="B376"/>
          <cell r="C376"/>
          <cell r="D376"/>
          <cell r="E376"/>
          <cell r="F376"/>
          <cell r="G376"/>
          <cell r="H376"/>
          <cell r="I376"/>
          <cell r="J376"/>
          <cell r="K376">
            <v>0</v>
          </cell>
          <cell r="L376"/>
          <cell r="M376"/>
          <cell r="N376"/>
          <cell r="O376"/>
          <cell r="P376"/>
          <cell r="Q376">
            <v>0</v>
          </cell>
        </row>
        <row r="377">
          <cell r="B377"/>
          <cell r="C377"/>
          <cell r="D377"/>
          <cell r="E377"/>
          <cell r="F377"/>
          <cell r="G377"/>
          <cell r="H377"/>
          <cell r="I377"/>
          <cell r="J377"/>
          <cell r="K377">
            <v>0</v>
          </cell>
          <cell r="L377"/>
          <cell r="M377"/>
          <cell r="N377"/>
          <cell r="O377"/>
          <cell r="P377"/>
          <cell r="Q377">
            <v>0</v>
          </cell>
        </row>
        <row r="378">
          <cell r="B378"/>
          <cell r="C378"/>
          <cell r="D378"/>
          <cell r="E378"/>
          <cell r="F378"/>
          <cell r="G378"/>
          <cell r="H378"/>
          <cell r="I378"/>
          <cell r="J378"/>
          <cell r="K378">
            <v>0</v>
          </cell>
          <cell r="L378"/>
          <cell r="M378"/>
          <cell r="N378"/>
          <cell r="O378"/>
          <cell r="P378"/>
          <cell r="Q378">
            <v>0</v>
          </cell>
        </row>
        <row r="379">
          <cell r="B379"/>
          <cell r="C379"/>
          <cell r="D379"/>
          <cell r="E379"/>
          <cell r="F379"/>
          <cell r="G379"/>
          <cell r="H379"/>
          <cell r="I379"/>
          <cell r="J379"/>
          <cell r="K379">
            <v>0</v>
          </cell>
          <cell r="L379"/>
          <cell r="M379"/>
          <cell r="N379"/>
          <cell r="O379"/>
          <cell r="P379"/>
          <cell r="Q379">
            <v>0</v>
          </cell>
        </row>
        <row r="380">
          <cell r="B380"/>
          <cell r="C380"/>
          <cell r="D380"/>
          <cell r="E380"/>
          <cell r="F380"/>
          <cell r="G380"/>
          <cell r="H380"/>
          <cell r="I380"/>
          <cell r="J380"/>
          <cell r="K380">
            <v>0</v>
          </cell>
          <cell r="L380"/>
          <cell r="M380"/>
          <cell r="N380"/>
          <cell r="O380"/>
          <cell r="P380"/>
          <cell r="Q380">
            <v>0</v>
          </cell>
        </row>
        <row r="381">
          <cell r="B381"/>
          <cell r="C381"/>
          <cell r="D381"/>
          <cell r="E381"/>
          <cell r="F381"/>
          <cell r="G381"/>
          <cell r="H381"/>
          <cell r="I381"/>
          <cell r="J381"/>
          <cell r="K381">
            <v>0</v>
          </cell>
          <cell r="L381"/>
          <cell r="M381"/>
          <cell r="N381"/>
          <cell r="O381"/>
          <cell r="P381"/>
          <cell r="Q381">
            <v>0</v>
          </cell>
        </row>
        <row r="382">
          <cell r="B382"/>
          <cell r="C382"/>
          <cell r="D382"/>
          <cell r="E382"/>
          <cell r="F382"/>
          <cell r="G382"/>
          <cell r="H382"/>
          <cell r="I382"/>
          <cell r="J382"/>
          <cell r="K382">
            <v>0</v>
          </cell>
          <cell r="L382"/>
          <cell r="M382"/>
          <cell r="N382"/>
          <cell r="O382"/>
          <cell r="P382"/>
          <cell r="Q382">
            <v>0</v>
          </cell>
        </row>
        <row r="383">
          <cell r="B383"/>
          <cell r="C383"/>
          <cell r="D383"/>
          <cell r="E383"/>
          <cell r="F383"/>
          <cell r="G383"/>
          <cell r="H383"/>
          <cell r="I383"/>
          <cell r="J383"/>
          <cell r="K383">
            <v>0</v>
          </cell>
          <cell r="L383"/>
          <cell r="M383"/>
          <cell r="N383"/>
          <cell r="O383"/>
          <cell r="P383"/>
          <cell r="Q383">
            <v>0</v>
          </cell>
        </row>
        <row r="384">
          <cell r="B384"/>
          <cell r="C384"/>
          <cell r="D384"/>
          <cell r="E384"/>
          <cell r="F384"/>
          <cell r="G384"/>
          <cell r="H384"/>
          <cell r="I384"/>
          <cell r="J384"/>
          <cell r="K384">
            <v>0</v>
          </cell>
          <cell r="L384"/>
          <cell r="M384"/>
          <cell r="N384"/>
          <cell r="O384"/>
          <cell r="P384"/>
          <cell r="Q384">
            <v>0</v>
          </cell>
        </row>
        <row r="385">
          <cell r="B385"/>
          <cell r="C385"/>
          <cell r="D385"/>
          <cell r="E385"/>
          <cell r="F385"/>
          <cell r="G385"/>
          <cell r="H385"/>
          <cell r="I385"/>
          <cell r="J385"/>
          <cell r="K385">
            <v>0</v>
          </cell>
          <cell r="L385"/>
          <cell r="M385"/>
          <cell r="N385"/>
          <cell r="O385"/>
          <cell r="P385"/>
          <cell r="Q385">
            <v>0</v>
          </cell>
        </row>
        <row r="386">
          <cell r="B386"/>
          <cell r="C386"/>
          <cell r="D386"/>
          <cell r="E386"/>
          <cell r="F386"/>
          <cell r="G386"/>
          <cell r="H386"/>
          <cell r="I386"/>
          <cell r="J386"/>
          <cell r="K386">
            <v>0</v>
          </cell>
          <cell r="L386"/>
          <cell r="M386"/>
          <cell r="N386"/>
          <cell r="O386"/>
          <cell r="P386"/>
          <cell r="Q386">
            <v>0</v>
          </cell>
        </row>
        <row r="387">
          <cell r="B387"/>
          <cell r="C387"/>
          <cell r="D387"/>
          <cell r="E387"/>
          <cell r="F387"/>
          <cell r="G387"/>
          <cell r="H387"/>
          <cell r="I387"/>
          <cell r="J387"/>
          <cell r="K387">
            <v>0</v>
          </cell>
          <cell r="L387"/>
          <cell r="M387"/>
          <cell r="N387"/>
          <cell r="O387"/>
          <cell r="P387"/>
          <cell r="Q387">
            <v>0</v>
          </cell>
        </row>
        <row r="388">
          <cell r="B388"/>
          <cell r="C388"/>
          <cell r="D388"/>
          <cell r="E388"/>
          <cell r="F388"/>
          <cell r="G388"/>
          <cell r="H388"/>
          <cell r="I388"/>
          <cell r="J388"/>
          <cell r="K388">
            <v>0</v>
          </cell>
          <cell r="L388"/>
          <cell r="M388"/>
          <cell r="N388"/>
          <cell r="O388"/>
          <cell r="P388"/>
          <cell r="Q388">
            <v>0</v>
          </cell>
        </row>
        <row r="389">
          <cell r="B389"/>
          <cell r="C389"/>
          <cell r="D389"/>
          <cell r="E389"/>
          <cell r="F389"/>
          <cell r="G389"/>
          <cell r="H389"/>
          <cell r="I389"/>
          <cell r="J389"/>
          <cell r="K389">
            <v>0</v>
          </cell>
          <cell r="L389"/>
          <cell r="M389"/>
          <cell r="N389"/>
          <cell r="O389"/>
          <cell r="P389"/>
          <cell r="Q389">
            <v>0</v>
          </cell>
        </row>
        <row r="390">
          <cell r="B390"/>
          <cell r="C390"/>
          <cell r="D390"/>
          <cell r="E390"/>
          <cell r="F390"/>
          <cell r="G390"/>
          <cell r="H390"/>
          <cell r="I390"/>
          <cell r="J390"/>
          <cell r="K390">
            <v>0</v>
          </cell>
          <cell r="L390"/>
          <cell r="M390"/>
          <cell r="N390"/>
          <cell r="O390"/>
          <cell r="P390"/>
          <cell r="Q390">
            <v>0</v>
          </cell>
        </row>
        <row r="391">
          <cell r="B391"/>
          <cell r="C391"/>
          <cell r="D391"/>
          <cell r="E391"/>
          <cell r="F391"/>
          <cell r="G391"/>
          <cell r="H391"/>
          <cell r="I391"/>
          <cell r="J391"/>
          <cell r="K391">
            <v>0</v>
          </cell>
          <cell r="L391"/>
          <cell r="M391"/>
          <cell r="N391"/>
          <cell r="O391"/>
          <cell r="P391"/>
          <cell r="Q391">
            <v>0</v>
          </cell>
        </row>
        <row r="392">
          <cell r="B392"/>
          <cell r="C392"/>
          <cell r="D392"/>
          <cell r="E392"/>
          <cell r="F392"/>
          <cell r="G392"/>
          <cell r="H392"/>
          <cell r="I392"/>
          <cell r="J392"/>
          <cell r="K392">
            <v>0</v>
          </cell>
          <cell r="L392"/>
          <cell r="M392"/>
          <cell r="N392"/>
          <cell r="O392"/>
          <cell r="P392"/>
          <cell r="Q392">
            <v>0</v>
          </cell>
        </row>
        <row r="393">
          <cell r="B393"/>
          <cell r="C393"/>
          <cell r="D393"/>
          <cell r="E393"/>
          <cell r="F393"/>
          <cell r="G393"/>
          <cell r="H393"/>
          <cell r="I393"/>
          <cell r="J393"/>
          <cell r="K393">
            <v>0</v>
          </cell>
          <cell r="L393"/>
          <cell r="M393"/>
          <cell r="N393"/>
          <cell r="O393"/>
          <cell r="P393"/>
          <cell r="Q393">
            <v>0</v>
          </cell>
        </row>
        <row r="394">
          <cell r="B394"/>
          <cell r="C394"/>
          <cell r="D394"/>
          <cell r="E394"/>
          <cell r="F394"/>
          <cell r="G394"/>
          <cell r="H394"/>
          <cell r="I394"/>
          <cell r="J394"/>
          <cell r="K394">
            <v>0</v>
          </cell>
          <cell r="L394"/>
          <cell r="M394"/>
          <cell r="N394"/>
          <cell r="O394"/>
          <cell r="P394"/>
          <cell r="Q394">
            <v>0</v>
          </cell>
        </row>
        <row r="395">
          <cell r="B395"/>
          <cell r="C395"/>
          <cell r="D395"/>
          <cell r="E395"/>
          <cell r="F395"/>
          <cell r="G395"/>
          <cell r="H395"/>
          <cell r="I395"/>
          <cell r="J395"/>
          <cell r="K395">
            <v>0</v>
          </cell>
          <cell r="L395"/>
          <cell r="M395"/>
          <cell r="N395"/>
          <cell r="O395"/>
          <cell r="P395"/>
          <cell r="Q395">
            <v>0</v>
          </cell>
        </row>
        <row r="396">
          <cell r="B396"/>
          <cell r="C396"/>
          <cell r="D396"/>
          <cell r="E396"/>
          <cell r="F396"/>
          <cell r="G396"/>
          <cell r="H396"/>
          <cell r="I396"/>
          <cell r="J396"/>
          <cell r="K396">
            <v>0</v>
          </cell>
          <cell r="L396"/>
          <cell r="M396"/>
          <cell r="N396"/>
          <cell r="O396"/>
          <cell r="P396"/>
          <cell r="Q396">
            <v>0</v>
          </cell>
        </row>
        <row r="397">
          <cell r="B397"/>
          <cell r="C397"/>
          <cell r="D397"/>
          <cell r="E397"/>
          <cell r="F397"/>
          <cell r="G397"/>
          <cell r="H397"/>
          <cell r="I397"/>
          <cell r="J397"/>
          <cell r="K397">
            <v>0</v>
          </cell>
          <cell r="L397"/>
          <cell r="M397"/>
          <cell r="N397"/>
          <cell r="O397"/>
          <cell r="P397"/>
          <cell r="Q397">
            <v>0</v>
          </cell>
        </row>
        <row r="398">
          <cell r="B398"/>
          <cell r="C398"/>
          <cell r="D398"/>
          <cell r="E398"/>
          <cell r="F398"/>
          <cell r="G398"/>
          <cell r="H398"/>
          <cell r="I398"/>
          <cell r="J398"/>
          <cell r="K398">
            <v>0</v>
          </cell>
          <cell r="L398"/>
          <cell r="M398"/>
          <cell r="N398"/>
          <cell r="O398"/>
          <cell r="P398"/>
          <cell r="Q398">
            <v>0</v>
          </cell>
        </row>
        <row r="399">
          <cell r="B399"/>
          <cell r="C399"/>
          <cell r="D399"/>
          <cell r="E399"/>
          <cell r="F399"/>
          <cell r="G399"/>
          <cell r="H399"/>
          <cell r="I399"/>
          <cell r="J399"/>
          <cell r="K399">
            <v>0</v>
          </cell>
          <cell r="L399"/>
          <cell r="M399"/>
          <cell r="N399"/>
          <cell r="O399"/>
          <cell r="P399"/>
          <cell r="Q399">
            <v>0</v>
          </cell>
        </row>
        <row r="400">
          <cell r="B400"/>
          <cell r="C400"/>
          <cell r="D400"/>
          <cell r="E400"/>
          <cell r="F400"/>
          <cell r="G400"/>
          <cell r="H400"/>
          <cell r="I400"/>
          <cell r="J400"/>
          <cell r="K400">
            <v>0</v>
          </cell>
          <cell r="L400"/>
          <cell r="M400"/>
          <cell r="N400"/>
          <cell r="O400"/>
          <cell r="P400"/>
          <cell r="Q400">
            <v>0</v>
          </cell>
        </row>
        <row r="401">
          <cell r="B401"/>
          <cell r="C401"/>
          <cell r="D401"/>
          <cell r="E401"/>
          <cell r="F401"/>
          <cell r="G401"/>
          <cell r="H401"/>
          <cell r="I401"/>
          <cell r="J401"/>
          <cell r="K401">
            <v>0</v>
          </cell>
          <cell r="L401"/>
          <cell r="M401"/>
          <cell r="N401"/>
          <cell r="O401"/>
          <cell r="P401"/>
          <cell r="Q401">
            <v>0</v>
          </cell>
        </row>
        <row r="402">
          <cell r="B402"/>
          <cell r="C402"/>
          <cell r="D402"/>
          <cell r="E402"/>
          <cell r="F402"/>
          <cell r="G402"/>
          <cell r="H402"/>
          <cell r="I402"/>
          <cell r="J402"/>
          <cell r="K402">
            <v>0</v>
          </cell>
          <cell r="L402"/>
          <cell r="M402"/>
          <cell r="N402"/>
          <cell r="O402"/>
          <cell r="P402"/>
          <cell r="Q402">
            <v>0</v>
          </cell>
        </row>
        <row r="403">
          <cell r="B403"/>
          <cell r="C403"/>
          <cell r="D403"/>
          <cell r="E403"/>
          <cell r="F403"/>
          <cell r="G403"/>
          <cell r="H403"/>
          <cell r="I403"/>
          <cell r="J403"/>
          <cell r="K403">
            <v>0</v>
          </cell>
          <cell r="L403"/>
          <cell r="M403"/>
          <cell r="N403"/>
          <cell r="O403"/>
          <cell r="P403"/>
          <cell r="Q403">
            <v>0</v>
          </cell>
        </row>
        <row r="404">
          <cell r="B404"/>
          <cell r="C404"/>
          <cell r="D404"/>
          <cell r="E404"/>
          <cell r="F404"/>
          <cell r="G404"/>
          <cell r="H404"/>
          <cell r="I404"/>
          <cell r="J404"/>
          <cell r="K404">
            <v>0</v>
          </cell>
          <cell r="L404"/>
          <cell r="M404"/>
          <cell r="N404"/>
          <cell r="O404"/>
          <cell r="P404"/>
          <cell r="Q404">
            <v>0</v>
          </cell>
        </row>
        <row r="405">
          <cell r="B405"/>
          <cell r="C405"/>
          <cell r="D405"/>
          <cell r="E405"/>
          <cell r="F405"/>
          <cell r="G405"/>
          <cell r="H405"/>
          <cell r="I405"/>
          <cell r="J405"/>
          <cell r="K405">
            <v>0</v>
          </cell>
          <cell r="L405"/>
          <cell r="M405"/>
          <cell r="N405"/>
          <cell r="O405"/>
          <cell r="P405"/>
          <cell r="Q405">
            <v>0</v>
          </cell>
        </row>
        <row r="406">
          <cell r="B406"/>
          <cell r="C406"/>
          <cell r="D406"/>
          <cell r="E406"/>
          <cell r="F406"/>
          <cell r="G406"/>
          <cell r="H406"/>
          <cell r="I406"/>
          <cell r="J406"/>
          <cell r="K406">
            <v>0</v>
          </cell>
          <cell r="L406"/>
          <cell r="M406"/>
          <cell r="N406"/>
          <cell r="O406"/>
          <cell r="P406"/>
          <cell r="Q406">
            <v>0</v>
          </cell>
        </row>
        <row r="407">
          <cell r="B407"/>
        </row>
      </sheetData>
      <sheetData sheetId="21">
        <row r="6">
          <cell r="B6" t="str">
            <v>City Code</v>
          </cell>
          <cell r="C6">
            <v>1</v>
          </cell>
          <cell r="D6">
            <v>2</v>
          </cell>
          <cell r="E6">
            <v>3</v>
          </cell>
          <cell r="F6">
            <v>4</v>
          </cell>
          <cell r="G6">
            <v>5</v>
          </cell>
          <cell r="H6">
            <v>6</v>
          </cell>
          <cell r="I6">
            <v>7</v>
          </cell>
          <cell r="J6">
            <v>8</v>
          </cell>
          <cell r="K6">
            <v>9</v>
          </cell>
          <cell r="L6">
            <v>10</v>
          </cell>
          <cell r="M6">
            <v>11</v>
          </cell>
          <cell r="N6">
            <v>12</v>
          </cell>
          <cell r="O6">
            <v>13</v>
          </cell>
          <cell r="P6">
            <v>14</v>
          </cell>
          <cell r="Q6" t="str">
            <v>QSI</v>
          </cell>
        </row>
        <row r="7">
          <cell r="B7" t="str">
            <v>LAX</v>
          </cell>
          <cell r="C7"/>
          <cell r="D7"/>
          <cell r="E7"/>
          <cell r="F7"/>
          <cell r="G7"/>
          <cell r="H7"/>
          <cell r="I7">
            <v>8.0781745992944312E-2</v>
          </cell>
          <cell r="J7"/>
          <cell r="K7"/>
          <cell r="L7"/>
          <cell r="M7"/>
          <cell r="N7"/>
          <cell r="O7"/>
          <cell r="P7"/>
          <cell r="Q7">
            <v>8.0781745992944312E-2</v>
          </cell>
        </row>
        <row r="8">
          <cell r="B8" t="str">
            <v>SEA</v>
          </cell>
          <cell r="C8"/>
          <cell r="D8"/>
          <cell r="E8"/>
          <cell r="F8"/>
          <cell r="G8"/>
          <cell r="H8"/>
          <cell r="I8">
            <v>4.693247981598745E-2</v>
          </cell>
          <cell r="J8"/>
          <cell r="K8"/>
          <cell r="L8"/>
          <cell r="M8"/>
          <cell r="N8"/>
          <cell r="O8"/>
          <cell r="P8"/>
          <cell r="Q8">
            <v>4.693247981598745E-2</v>
          </cell>
        </row>
        <row r="9">
          <cell r="B9" t="str">
            <v>DEN</v>
          </cell>
          <cell r="C9"/>
          <cell r="D9"/>
          <cell r="E9"/>
          <cell r="F9"/>
          <cell r="G9"/>
          <cell r="H9"/>
          <cell r="I9">
            <v>8.4390163448651839E-3</v>
          </cell>
          <cell r="J9"/>
          <cell r="K9"/>
          <cell r="L9"/>
          <cell r="M9"/>
          <cell r="N9"/>
          <cell r="O9"/>
          <cell r="P9"/>
          <cell r="Q9">
            <v>8.4390163448651839E-3</v>
          </cell>
        </row>
        <row r="10">
          <cell r="B10" t="str">
            <v>PHX</v>
          </cell>
          <cell r="C10"/>
          <cell r="D10"/>
          <cell r="E10"/>
          <cell r="F10"/>
          <cell r="G10"/>
          <cell r="H10"/>
          <cell r="I10">
            <v>3.8949772538478658E-2</v>
          </cell>
          <cell r="J10"/>
          <cell r="K10"/>
          <cell r="L10"/>
          <cell r="M10"/>
          <cell r="N10"/>
          <cell r="O10"/>
          <cell r="P10"/>
          <cell r="Q10">
            <v>3.8949772538478658E-2</v>
          </cell>
        </row>
        <row r="11">
          <cell r="B11" t="str">
            <v>PDX</v>
          </cell>
          <cell r="C11"/>
          <cell r="D11"/>
          <cell r="E11"/>
          <cell r="F11"/>
          <cell r="G11"/>
          <cell r="H11"/>
          <cell r="I11">
            <v>0.25688524849756467</v>
          </cell>
          <cell r="J11"/>
          <cell r="K11"/>
          <cell r="L11"/>
          <cell r="M11"/>
          <cell r="N11"/>
          <cell r="O11"/>
          <cell r="P11"/>
          <cell r="Q11">
            <v>0.25688524849756467</v>
          </cell>
        </row>
        <row r="12">
          <cell r="B12" t="str">
            <v>SLC</v>
          </cell>
          <cell r="C12"/>
          <cell r="D12"/>
          <cell r="E12"/>
          <cell r="F12"/>
          <cell r="G12"/>
          <cell r="H12"/>
          <cell r="I12">
            <v>3.2447877824438441E-2</v>
          </cell>
          <cell r="J12"/>
          <cell r="K12"/>
          <cell r="L12"/>
          <cell r="M12"/>
          <cell r="N12"/>
          <cell r="O12"/>
          <cell r="P12"/>
          <cell r="Q12">
            <v>3.2447877824438441E-2</v>
          </cell>
        </row>
        <row r="13">
          <cell r="B13" t="str">
            <v>HNL</v>
          </cell>
          <cell r="C13"/>
          <cell r="D13"/>
          <cell r="E13"/>
          <cell r="F13"/>
          <cell r="G13"/>
          <cell r="H13"/>
          <cell r="I13">
            <v>0</v>
          </cell>
          <cell r="J13"/>
          <cell r="K13"/>
          <cell r="L13"/>
          <cell r="M13"/>
          <cell r="N13"/>
          <cell r="O13"/>
          <cell r="P13"/>
          <cell r="Q13">
            <v>0</v>
          </cell>
        </row>
        <row r="14">
          <cell r="B14" t="str">
            <v>BOI</v>
          </cell>
          <cell r="C14"/>
          <cell r="D14"/>
          <cell r="E14"/>
          <cell r="F14"/>
          <cell r="G14"/>
          <cell r="H14"/>
          <cell r="I14">
            <v>6.6909137412546185E-2</v>
          </cell>
          <cell r="J14"/>
          <cell r="K14"/>
          <cell r="L14"/>
          <cell r="M14"/>
          <cell r="N14"/>
          <cell r="O14"/>
          <cell r="P14"/>
          <cell r="Q14">
            <v>6.6909137412546185E-2</v>
          </cell>
        </row>
        <row r="15">
          <cell r="B15" t="str">
            <v>RNO</v>
          </cell>
          <cell r="C15"/>
          <cell r="D15"/>
          <cell r="E15"/>
          <cell r="F15"/>
          <cell r="G15"/>
          <cell r="H15"/>
          <cell r="I15">
            <v>1.1306384273019398E-2</v>
          </cell>
          <cell r="J15"/>
          <cell r="K15"/>
          <cell r="L15"/>
          <cell r="M15"/>
          <cell r="N15"/>
          <cell r="O15"/>
          <cell r="P15"/>
          <cell r="Q15">
            <v>1.1306384273019398E-2</v>
          </cell>
        </row>
        <row r="16">
          <cell r="B16" t="str">
            <v>GDL</v>
          </cell>
          <cell r="C16"/>
          <cell r="D16"/>
          <cell r="E16"/>
          <cell r="F16"/>
          <cell r="G16"/>
          <cell r="H16"/>
          <cell r="I16">
            <v>1.4327738147114064E-2</v>
          </cell>
          <cell r="J16"/>
          <cell r="K16"/>
          <cell r="L16"/>
          <cell r="M16"/>
          <cell r="N16"/>
          <cell r="O16"/>
          <cell r="P16"/>
          <cell r="Q16">
            <v>1.4327738147114064E-2</v>
          </cell>
        </row>
        <row r="17">
          <cell r="B17" t="str">
            <v>KOA</v>
          </cell>
          <cell r="C17"/>
          <cell r="D17"/>
          <cell r="E17"/>
          <cell r="F17"/>
          <cell r="G17"/>
          <cell r="H17"/>
          <cell r="I17">
            <v>0.5</v>
          </cell>
          <cell r="J17"/>
          <cell r="K17"/>
          <cell r="L17"/>
          <cell r="M17"/>
          <cell r="N17"/>
          <cell r="O17"/>
          <cell r="P17"/>
          <cell r="Q17">
            <v>0.5</v>
          </cell>
        </row>
        <row r="18">
          <cell r="B18" t="str">
            <v>OGG</v>
          </cell>
          <cell r="C18"/>
          <cell r="D18"/>
          <cell r="E18"/>
          <cell r="F18"/>
          <cell r="G18"/>
          <cell r="H18"/>
          <cell r="I18">
            <v>0</v>
          </cell>
          <cell r="J18"/>
          <cell r="K18"/>
          <cell r="L18"/>
          <cell r="M18"/>
          <cell r="N18"/>
          <cell r="O18"/>
          <cell r="P18"/>
          <cell r="Q18">
            <v>0</v>
          </cell>
        </row>
        <row r="19">
          <cell r="B19" t="str">
            <v>LIH</v>
          </cell>
          <cell r="C19"/>
          <cell r="D19"/>
          <cell r="E19"/>
          <cell r="F19"/>
          <cell r="G19"/>
          <cell r="H19"/>
          <cell r="I19">
            <v>0</v>
          </cell>
          <cell r="J19"/>
          <cell r="K19"/>
          <cell r="L19"/>
          <cell r="M19"/>
          <cell r="N19"/>
          <cell r="O19"/>
          <cell r="P19"/>
          <cell r="Q19">
            <v>0</v>
          </cell>
        </row>
        <row r="20">
          <cell r="B20" t="str">
            <v>SJD</v>
          </cell>
          <cell r="C20"/>
          <cell r="D20"/>
          <cell r="E20"/>
          <cell r="F20"/>
          <cell r="G20"/>
          <cell r="H20"/>
          <cell r="I20">
            <v>0</v>
          </cell>
          <cell r="J20"/>
          <cell r="K20"/>
          <cell r="L20"/>
          <cell r="M20"/>
          <cell r="N20"/>
          <cell r="O20"/>
          <cell r="P20"/>
          <cell r="Q20">
            <v>0</v>
          </cell>
        </row>
        <row r="21">
          <cell r="B21"/>
          <cell r="C21"/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>
            <v>0</v>
          </cell>
        </row>
        <row r="22">
          <cell r="B22"/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>
            <v>0</v>
          </cell>
        </row>
        <row r="23">
          <cell r="B23"/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>
            <v>0</v>
          </cell>
        </row>
        <row r="24">
          <cell r="B24"/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>
            <v>0</v>
          </cell>
        </row>
        <row r="25">
          <cell r="B25"/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>
            <v>0</v>
          </cell>
        </row>
        <row r="26">
          <cell r="B26"/>
          <cell r="C26"/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>
            <v>0</v>
          </cell>
        </row>
        <row r="27">
          <cell r="B27"/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>
            <v>0</v>
          </cell>
        </row>
        <row r="28">
          <cell r="B28"/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>
            <v>0</v>
          </cell>
        </row>
        <row r="29">
          <cell r="B29"/>
          <cell r="C29"/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>
            <v>0</v>
          </cell>
        </row>
        <row r="30">
          <cell r="B30"/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>
            <v>0</v>
          </cell>
        </row>
        <row r="31">
          <cell r="B31"/>
          <cell r="C31"/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>
            <v>0</v>
          </cell>
        </row>
        <row r="32">
          <cell r="B32"/>
          <cell r="C32"/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>
            <v>0</v>
          </cell>
        </row>
        <row r="33">
          <cell r="B33"/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>
            <v>0</v>
          </cell>
        </row>
        <row r="34">
          <cell r="B34"/>
          <cell r="C34"/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>
            <v>0</v>
          </cell>
        </row>
        <row r="35">
          <cell r="B35"/>
          <cell r="C35"/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>
            <v>0</v>
          </cell>
        </row>
        <row r="36">
          <cell r="B36"/>
          <cell r="C36"/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>
            <v>0</v>
          </cell>
        </row>
        <row r="37">
          <cell r="B37"/>
          <cell r="C37"/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  <cell r="O37"/>
          <cell r="P37"/>
          <cell r="Q37">
            <v>0</v>
          </cell>
        </row>
        <row r="38">
          <cell r="B38"/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>
            <v>0</v>
          </cell>
        </row>
        <row r="39">
          <cell r="B39"/>
          <cell r="C39"/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>
            <v>0</v>
          </cell>
        </row>
        <row r="40">
          <cell r="B40"/>
          <cell r="C40"/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>
            <v>0</v>
          </cell>
        </row>
        <row r="41">
          <cell r="B41"/>
          <cell r="C41"/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>
            <v>0</v>
          </cell>
        </row>
        <row r="42">
          <cell r="B42"/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>
            <v>0</v>
          </cell>
        </row>
        <row r="43">
          <cell r="B43"/>
          <cell r="C43"/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>
            <v>0</v>
          </cell>
        </row>
        <row r="44">
          <cell r="B44"/>
          <cell r="C44"/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>
            <v>0</v>
          </cell>
        </row>
        <row r="45">
          <cell r="B45"/>
          <cell r="C45"/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>
            <v>0</v>
          </cell>
        </row>
        <row r="46">
          <cell r="B46"/>
          <cell r="C46"/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>
            <v>0</v>
          </cell>
        </row>
        <row r="47">
          <cell r="B47"/>
          <cell r="C47"/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>
            <v>0</v>
          </cell>
        </row>
        <row r="48">
          <cell r="B48"/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>
            <v>0</v>
          </cell>
        </row>
        <row r="49">
          <cell r="B49"/>
          <cell r="C49"/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>
            <v>0</v>
          </cell>
        </row>
        <row r="50">
          <cell r="B50"/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>
            <v>0</v>
          </cell>
        </row>
        <row r="51">
          <cell r="B51"/>
          <cell r="C51"/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>
            <v>0</v>
          </cell>
        </row>
        <row r="52">
          <cell r="B52"/>
          <cell r="C52"/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>
            <v>0</v>
          </cell>
        </row>
        <row r="53">
          <cell r="B53"/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>
            <v>0</v>
          </cell>
        </row>
        <row r="54">
          <cell r="B54"/>
          <cell r="C54"/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>
            <v>0</v>
          </cell>
        </row>
        <row r="55">
          <cell r="B55"/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>
            <v>0</v>
          </cell>
        </row>
        <row r="56">
          <cell r="B56"/>
          <cell r="C56"/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>
            <v>0</v>
          </cell>
        </row>
        <row r="57">
          <cell r="B57"/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>
            <v>0</v>
          </cell>
        </row>
        <row r="58">
          <cell r="B58"/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>
            <v>0</v>
          </cell>
        </row>
        <row r="59">
          <cell r="B59"/>
          <cell r="C59"/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>
            <v>0</v>
          </cell>
        </row>
        <row r="60">
          <cell r="B60"/>
          <cell r="C60"/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  <cell r="O60"/>
          <cell r="P60"/>
          <cell r="Q60">
            <v>0</v>
          </cell>
        </row>
        <row r="61">
          <cell r="B61"/>
          <cell r="C61"/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>
            <v>0</v>
          </cell>
        </row>
        <row r="62">
          <cell r="B62"/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>
            <v>0</v>
          </cell>
        </row>
        <row r="63">
          <cell r="B63"/>
          <cell r="C63"/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>
            <v>0</v>
          </cell>
        </row>
        <row r="64">
          <cell r="B64"/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>
            <v>0</v>
          </cell>
        </row>
        <row r="65">
          <cell r="B65"/>
          <cell r="C65"/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>
            <v>0</v>
          </cell>
        </row>
        <row r="66">
          <cell r="B66"/>
          <cell r="C66"/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>
            <v>0</v>
          </cell>
        </row>
        <row r="67">
          <cell r="B67"/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>
            <v>0</v>
          </cell>
        </row>
        <row r="68">
          <cell r="B68"/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>
            <v>0</v>
          </cell>
        </row>
        <row r="69">
          <cell r="B69"/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>
            <v>0</v>
          </cell>
        </row>
        <row r="70">
          <cell r="B70"/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>
            <v>0</v>
          </cell>
        </row>
        <row r="71">
          <cell r="B71"/>
          <cell r="C71"/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>
            <v>0</v>
          </cell>
        </row>
        <row r="72">
          <cell r="B72"/>
          <cell r="C72"/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>
            <v>0</v>
          </cell>
        </row>
        <row r="73">
          <cell r="B73"/>
          <cell r="C73"/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>
            <v>0</v>
          </cell>
        </row>
        <row r="74">
          <cell r="B74"/>
          <cell r="C74"/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>
            <v>0</v>
          </cell>
        </row>
        <row r="75">
          <cell r="B75"/>
          <cell r="C75"/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>
            <v>0</v>
          </cell>
        </row>
        <row r="76">
          <cell r="B76"/>
          <cell r="C76"/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>
            <v>0</v>
          </cell>
        </row>
        <row r="77">
          <cell r="B77"/>
          <cell r="C77"/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>
            <v>0</v>
          </cell>
        </row>
        <row r="78">
          <cell r="B78"/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>
            <v>0</v>
          </cell>
        </row>
        <row r="79">
          <cell r="B79"/>
          <cell r="C79"/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>
            <v>0</v>
          </cell>
        </row>
        <row r="80">
          <cell r="B80"/>
          <cell r="C80"/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>
            <v>0</v>
          </cell>
        </row>
        <row r="81">
          <cell r="B81"/>
          <cell r="C81"/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>
            <v>0</v>
          </cell>
        </row>
        <row r="82">
          <cell r="B82"/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>
            <v>0</v>
          </cell>
        </row>
        <row r="83">
          <cell r="B83"/>
          <cell r="C83"/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>
            <v>0</v>
          </cell>
        </row>
        <row r="84">
          <cell r="B84"/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>
            <v>0</v>
          </cell>
        </row>
        <row r="85">
          <cell r="B85"/>
          <cell r="C85"/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>
            <v>0</v>
          </cell>
        </row>
        <row r="86">
          <cell r="B86"/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>
            <v>0</v>
          </cell>
        </row>
        <row r="87">
          <cell r="B87"/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>
            <v>0</v>
          </cell>
        </row>
        <row r="88">
          <cell r="B88"/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>
            <v>0</v>
          </cell>
        </row>
        <row r="89">
          <cell r="B89"/>
          <cell r="C89"/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>
            <v>0</v>
          </cell>
        </row>
        <row r="90">
          <cell r="B90"/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>
            <v>0</v>
          </cell>
        </row>
        <row r="91">
          <cell r="B91"/>
          <cell r="C91"/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>
            <v>0</v>
          </cell>
        </row>
        <row r="92">
          <cell r="B92"/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>
            <v>0</v>
          </cell>
        </row>
        <row r="93">
          <cell r="B93"/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>
            <v>0</v>
          </cell>
        </row>
        <row r="94">
          <cell r="B94"/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>
            <v>0</v>
          </cell>
        </row>
        <row r="95">
          <cell r="B95"/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>
            <v>0</v>
          </cell>
        </row>
        <row r="96">
          <cell r="B96"/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>
            <v>0</v>
          </cell>
        </row>
        <row r="97">
          <cell r="B97"/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>
            <v>0</v>
          </cell>
        </row>
        <row r="98">
          <cell r="B98"/>
          <cell r="C98"/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>
            <v>0</v>
          </cell>
        </row>
        <row r="99">
          <cell r="B99"/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>
            <v>0</v>
          </cell>
        </row>
        <row r="100">
          <cell r="B100"/>
          <cell r="C100"/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>
            <v>0</v>
          </cell>
        </row>
        <row r="101">
          <cell r="B101"/>
          <cell r="C101"/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>
            <v>0</v>
          </cell>
        </row>
        <row r="102">
          <cell r="B102"/>
          <cell r="C102"/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>
            <v>0</v>
          </cell>
        </row>
        <row r="103">
          <cell r="B103"/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>
            <v>0</v>
          </cell>
        </row>
        <row r="104">
          <cell r="B104"/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>
            <v>0</v>
          </cell>
        </row>
        <row r="105">
          <cell r="B105"/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>
            <v>0</v>
          </cell>
        </row>
        <row r="106">
          <cell r="B106"/>
          <cell r="C106"/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>
            <v>0</v>
          </cell>
        </row>
        <row r="107">
          <cell r="B107"/>
          <cell r="C107"/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>
            <v>0</v>
          </cell>
        </row>
        <row r="108">
          <cell r="B108"/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>
            <v>0</v>
          </cell>
        </row>
        <row r="109">
          <cell r="B109"/>
          <cell r="C109"/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>
            <v>0</v>
          </cell>
        </row>
        <row r="110">
          <cell r="B110"/>
          <cell r="C110"/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>
            <v>0</v>
          </cell>
        </row>
        <row r="111">
          <cell r="B111"/>
          <cell r="C111"/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>
            <v>0</v>
          </cell>
        </row>
        <row r="112">
          <cell r="B112"/>
          <cell r="C112"/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>
            <v>0</v>
          </cell>
        </row>
        <row r="113">
          <cell r="B113"/>
          <cell r="C113"/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>
            <v>0</v>
          </cell>
        </row>
        <row r="114">
          <cell r="B114"/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>
            <v>0</v>
          </cell>
        </row>
        <row r="115">
          <cell r="B115"/>
          <cell r="C115"/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>
            <v>0</v>
          </cell>
        </row>
        <row r="116">
          <cell r="B116"/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>
            <v>0</v>
          </cell>
        </row>
        <row r="117">
          <cell r="B117"/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>
            <v>0</v>
          </cell>
        </row>
        <row r="118">
          <cell r="B118"/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>
            <v>0</v>
          </cell>
        </row>
        <row r="119">
          <cell r="B119"/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>
            <v>0</v>
          </cell>
        </row>
        <row r="120">
          <cell r="B120"/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>
            <v>0</v>
          </cell>
        </row>
        <row r="121">
          <cell r="B121"/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>
            <v>0</v>
          </cell>
        </row>
        <row r="122">
          <cell r="B122"/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>
            <v>0</v>
          </cell>
        </row>
        <row r="123">
          <cell r="B123"/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>
            <v>0</v>
          </cell>
        </row>
        <row r="124">
          <cell r="B124"/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>
            <v>0</v>
          </cell>
        </row>
        <row r="125">
          <cell r="B125"/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>
            <v>0</v>
          </cell>
        </row>
        <row r="126">
          <cell r="B126"/>
          <cell r="C126"/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>
            <v>0</v>
          </cell>
        </row>
        <row r="127">
          <cell r="B127"/>
          <cell r="C127"/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>
            <v>0</v>
          </cell>
        </row>
        <row r="128">
          <cell r="B128"/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>
            <v>0</v>
          </cell>
        </row>
        <row r="129">
          <cell r="B129"/>
          <cell r="C129"/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>
            <v>0</v>
          </cell>
        </row>
        <row r="130">
          <cell r="B130"/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>
            <v>0</v>
          </cell>
        </row>
        <row r="131">
          <cell r="B131"/>
          <cell r="C131"/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>
            <v>0</v>
          </cell>
        </row>
        <row r="132">
          <cell r="B132"/>
          <cell r="C132"/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>
            <v>0</v>
          </cell>
        </row>
        <row r="133">
          <cell r="B133"/>
          <cell r="C133"/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>
            <v>0</v>
          </cell>
        </row>
        <row r="134">
          <cell r="B134"/>
          <cell r="C134"/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>
            <v>0</v>
          </cell>
        </row>
        <row r="135">
          <cell r="B135"/>
          <cell r="C135"/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>
            <v>0</v>
          </cell>
        </row>
        <row r="136">
          <cell r="B136"/>
          <cell r="C136"/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>
            <v>0</v>
          </cell>
        </row>
        <row r="137">
          <cell r="B137"/>
          <cell r="C137"/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>
            <v>0</v>
          </cell>
        </row>
        <row r="138">
          <cell r="B138"/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>
            <v>0</v>
          </cell>
        </row>
        <row r="139">
          <cell r="B139"/>
          <cell r="C139"/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>
            <v>0</v>
          </cell>
        </row>
        <row r="140">
          <cell r="B140"/>
          <cell r="C140"/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>
            <v>0</v>
          </cell>
        </row>
        <row r="141">
          <cell r="B141"/>
          <cell r="C141"/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>
            <v>0</v>
          </cell>
        </row>
        <row r="142">
          <cell r="B142"/>
          <cell r="C142"/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>
            <v>0</v>
          </cell>
        </row>
        <row r="143">
          <cell r="B143"/>
          <cell r="C143"/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>
            <v>0</v>
          </cell>
        </row>
        <row r="144">
          <cell r="B144"/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>
            <v>0</v>
          </cell>
        </row>
        <row r="145">
          <cell r="B145"/>
          <cell r="C145"/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>
            <v>0</v>
          </cell>
        </row>
        <row r="146">
          <cell r="B146"/>
          <cell r="C146"/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>
            <v>0</v>
          </cell>
        </row>
        <row r="147">
          <cell r="B147"/>
          <cell r="C147"/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  <cell r="O147"/>
          <cell r="P147"/>
          <cell r="Q147">
            <v>0</v>
          </cell>
        </row>
        <row r="148">
          <cell r="B148"/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>
            <v>0</v>
          </cell>
        </row>
        <row r="149">
          <cell r="B149"/>
          <cell r="C149"/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>
            <v>0</v>
          </cell>
        </row>
        <row r="150">
          <cell r="B150"/>
          <cell r="C150"/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>
            <v>0</v>
          </cell>
        </row>
        <row r="151">
          <cell r="B151"/>
          <cell r="C151"/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>
            <v>0</v>
          </cell>
        </row>
        <row r="152">
          <cell r="B152"/>
          <cell r="C152"/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>
            <v>0</v>
          </cell>
        </row>
        <row r="153">
          <cell r="B153"/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>
            <v>0</v>
          </cell>
        </row>
        <row r="154">
          <cell r="B154"/>
          <cell r="C154"/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>
            <v>0</v>
          </cell>
        </row>
        <row r="155">
          <cell r="B155"/>
          <cell r="C155"/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>
            <v>0</v>
          </cell>
        </row>
        <row r="156">
          <cell r="B156"/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>
            <v>0</v>
          </cell>
        </row>
        <row r="157">
          <cell r="B157"/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>
            <v>0</v>
          </cell>
        </row>
        <row r="158">
          <cell r="B158"/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>
            <v>0</v>
          </cell>
        </row>
        <row r="159">
          <cell r="B159"/>
          <cell r="C159"/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  <cell r="O159"/>
          <cell r="P159"/>
          <cell r="Q159">
            <v>0</v>
          </cell>
        </row>
        <row r="160">
          <cell r="B160"/>
          <cell r="C160"/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>
            <v>0</v>
          </cell>
        </row>
        <row r="161">
          <cell r="B161"/>
          <cell r="C161"/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  <cell r="O161"/>
          <cell r="P161"/>
          <cell r="Q161">
            <v>0</v>
          </cell>
        </row>
        <row r="162">
          <cell r="B162"/>
          <cell r="C162"/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>
            <v>0</v>
          </cell>
        </row>
        <row r="163">
          <cell r="B163"/>
          <cell r="C163"/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>
            <v>0</v>
          </cell>
        </row>
        <row r="164">
          <cell r="B164"/>
          <cell r="C164"/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  <cell r="O164"/>
          <cell r="P164"/>
          <cell r="Q164">
            <v>0</v>
          </cell>
        </row>
        <row r="165">
          <cell r="B165"/>
          <cell r="C165"/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  <cell r="O165"/>
          <cell r="P165"/>
          <cell r="Q165">
            <v>0</v>
          </cell>
        </row>
        <row r="166">
          <cell r="B166"/>
          <cell r="C166"/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  <cell r="O166"/>
          <cell r="P166"/>
          <cell r="Q166">
            <v>0</v>
          </cell>
        </row>
        <row r="167">
          <cell r="B167"/>
          <cell r="C167"/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>
            <v>0</v>
          </cell>
        </row>
        <row r="168">
          <cell r="B168"/>
          <cell r="C168"/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>
            <v>0</v>
          </cell>
        </row>
        <row r="169">
          <cell r="B169"/>
          <cell r="C169"/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  <cell r="O169"/>
          <cell r="P169"/>
          <cell r="Q169">
            <v>0</v>
          </cell>
        </row>
        <row r="170">
          <cell r="B170"/>
          <cell r="C170"/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  <cell r="O170"/>
          <cell r="P170"/>
          <cell r="Q170">
            <v>0</v>
          </cell>
        </row>
        <row r="171">
          <cell r="B171"/>
          <cell r="C171"/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  <cell r="O171"/>
          <cell r="P171"/>
          <cell r="Q171">
            <v>0</v>
          </cell>
        </row>
        <row r="172">
          <cell r="B172"/>
          <cell r="C172"/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>
            <v>0</v>
          </cell>
        </row>
        <row r="173">
          <cell r="B173"/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>
            <v>0</v>
          </cell>
        </row>
        <row r="174">
          <cell r="B174"/>
          <cell r="C174"/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  <cell r="O174"/>
          <cell r="P174"/>
          <cell r="Q174">
            <v>0</v>
          </cell>
        </row>
        <row r="175">
          <cell r="B175"/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  <cell r="O175"/>
          <cell r="P175"/>
          <cell r="Q175">
            <v>0</v>
          </cell>
        </row>
        <row r="176">
          <cell r="B176"/>
          <cell r="C176"/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>
            <v>0</v>
          </cell>
        </row>
        <row r="177">
          <cell r="B177"/>
          <cell r="C177"/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  <cell r="O177"/>
          <cell r="P177"/>
          <cell r="Q177">
            <v>0</v>
          </cell>
        </row>
        <row r="178">
          <cell r="B178"/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>
            <v>0</v>
          </cell>
        </row>
        <row r="179">
          <cell r="B179"/>
          <cell r="C179"/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  <cell r="O179"/>
          <cell r="P179"/>
          <cell r="Q179">
            <v>0</v>
          </cell>
        </row>
        <row r="180">
          <cell r="B180"/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  <cell r="O180"/>
          <cell r="P180"/>
          <cell r="Q180">
            <v>0</v>
          </cell>
        </row>
        <row r="181">
          <cell r="B181"/>
          <cell r="C181"/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  <cell r="O181"/>
          <cell r="P181"/>
          <cell r="Q181">
            <v>0</v>
          </cell>
        </row>
        <row r="182">
          <cell r="B182"/>
          <cell r="C182"/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>
            <v>0</v>
          </cell>
        </row>
        <row r="183">
          <cell r="B183"/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  <cell r="O183"/>
          <cell r="P183"/>
          <cell r="Q183">
            <v>0</v>
          </cell>
        </row>
        <row r="184">
          <cell r="B184"/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>
            <v>0</v>
          </cell>
        </row>
        <row r="185">
          <cell r="B185"/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>
            <v>0</v>
          </cell>
        </row>
        <row r="186">
          <cell r="B186"/>
          <cell r="C186"/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  <cell r="O186"/>
          <cell r="P186"/>
          <cell r="Q186">
            <v>0</v>
          </cell>
        </row>
        <row r="187">
          <cell r="B187"/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>
            <v>0</v>
          </cell>
        </row>
        <row r="188">
          <cell r="B188"/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>
            <v>0</v>
          </cell>
        </row>
        <row r="189">
          <cell r="B189"/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>
            <v>0</v>
          </cell>
        </row>
        <row r="190">
          <cell r="B190"/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>
            <v>0</v>
          </cell>
        </row>
        <row r="191">
          <cell r="B191"/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>
            <v>0</v>
          </cell>
        </row>
        <row r="192">
          <cell r="B192"/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  <cell r="O192"/>
          <cell r="P192"/>
          <cell r="Q192">
            <v>0</v>
          </cell>
        </row>
        <row r="193">
          <cell r="B193"/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>
            <v>0</v>
          </cell>
        </row>
        <row r="194">
          <cell r="B194"/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>
            <v>0</v>
          </cell>
        </row>
        <row r="195">
          <cell r="B195"/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>
            <v>0</v>
          </cell>
        </row>
        <row r="196">
          <cell r="B196"/>
          <cell r="C196"/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  <cell r="O196"/>
          <cell r="P196"/>
          <cell r="Q196">
            <v>0</v>
          </cell>
        </row>
        <row r="197">
          <cell r="B197"/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>
            <v>0</v>
          </cell>
        </row>
        <row r="198">
          <cell r="B198"/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>
            <v>0</v>
          </cell>
        </row>
        <row r="199">
          <cell r="B199"/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>
            <v>0</v>
          </cell>
        </row>
        <row r="200">
          <cell r="B200"/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>
            <v>0</v>
          </cell>
        </row>
        <row r="201">
          <cell r="B201"/>
          <cell r="C201"/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  <cell r="O201"/>
          <cell r="P201"/>
          <cell r="Q201">
            <v>0</v>
          </cell>
        </row>
        <row r="202">
          <cell r="B202"/>
          <cell r="C202"/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>
            <v>0</v>
          </cell>
        </row>
        <row r="203">
          <cell r="B203"/>
          <cell r="C203"/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>
            <v>0</v>
          </cell>
        </row>
        <row r="204">
          <cell r="B204"/>
          <cell r="C204"/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>
            <v>0</v>
          </cell>
        </row>
        <row r="205">
          <cell r="B205"/>
          <cell r="C205"/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>
            <v>0</v>
          </cell>
        </row>
        <row r="206">
          <cell r="B206"/>
          <cell r="C206"/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>
            <v>0</v>
          </cell>
        </row>
        <row r="207">
          <cell r="B207"/>
          <cell r="C207"/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>
            <v>0</v>
          </cell>
        </row>
        <row r="208">
          <cell r="B208"/>
          <cell r="C208"/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>
            <v>0</v>
          </cell>
        </row>
        <row r="209">
          <cell r="B209"/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>
            <v>0</v>
          </cell>
        </row>
        <row r="210">
          <cell r="B210"/>
          <cell r="C210"/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>
            <v>0</v>
          </cell>
        </row>
        <row r="211">
          <cell r="B211"/>
          <cell r="C211"/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>
            <v>0</v>
          </cell>
        </row>
        <row r="212">
          <cell r="B212"/>
          <cell r="C212"/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  <cell r="O212"/>
          <cell r="P212"/>
          <cell r="Q212">
            <v>0</v>
          </cell>
        </row>
        <row r="213">
          <cell r="B213"/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>
            <v>0</v>
          </cell>
        </row>
        <row r="214">
          <cell r="B214"/>
          <cell r="C214"/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>
            <v>0</v>
          </cell>
        </row>
        <row r="215">
          <cell r="B215"/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>
            <v>0</v>
          </cell>
        </row>
        <row r="216">
          <cell r="B216"/>
          <cell r="C216"/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>
            <v>0</v>
          </cell>
        </row>
        <row r="217">
          <cell r="B217"/>
          <cell r="C217"/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>
            <v>0</v>
          </cell>
        </row>
        <row r="218">
          <cell r="B218"/>
          <cell r="C218"/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>
            <v>0</v>
          </cell>
        </row>
        <row r="219">
          <cell r="B219"/>
          <cell r="C219"/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>
            <v>0</v>
          </cell>
        </row>
        <row r="220">
          <cell r="B220"/>
          <cell r="C220"/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>
            <v>0</v>
          </cell>
        </row>
        <row r="221">
          <cell r="B221"/>
          <cell r="C221"/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>
            <v>0</v>
          </cell>
        </row>
        <row r="222">
          <cell r="B222"/>
          <cell r="C222"/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>
            <v>0</v>
          </cell>
        </row>
        <row r="223">
          <cell r="B223"/>
          <cell r="C223"/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>
            <v>0</v>
          </cell>
        </row>
        <row r="224">
          <cell r="B224"/>
          <cell r="C224"/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>
            <v>0</v>
          </cell>
        </row>
        <row r="225">
          <cell r="B225"/>
          <cell r="C225"/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>
            <v>0</v>
          </cell>
        </row>
        <row r="226">
          <cell r="B226"/>
          <cell r="C226"/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>
            <v>0</v>
          </cell>
        </row>
        <row r="227">
          <cell r="B227"/>
          <cell r="C227"/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>
            <v>0</v>
          </cell>
        </row>
        <row r="228">
          <cell r="B228"/>
          <cell r="C228"/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>
            <v>0</v>
          </cell>
        </row>
        <row r="229">
          <cell r="B229"/>
          <cell r="C229"/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>
            <v>0</v>
          </cell>
        </row>
        <row r="230">
          <cell r="B230"/>
          <cell r="C230"/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>
            <v>0</v>
          </cell>
        </row>
        <row r="231">
          <cell r="B231"/>
          <cell r="C231"/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>
            <v>0</v>
          </cell>
        </row>
        <row r="232">
          <cell r="B232"/>
          <cell r="C232"/>
          <cell r="D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>
            <v>0</v>
          </cell>
        </row>
        <row r="233">
          <cell r="B233"/>
          <cell r="C233"/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>
            <v>0</v>
          </cell>
        </row>
        <row r="234">
          <cell r="B234"/>
          <cell r="C234"/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>
            <v>0</v>
          </cell>
        </row>
        <row r="235">
          <cell r="B235"/>
          <cell r="C235"/>
          <cell r="D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>
            <v>0</v>
          </cell>
        </row>
        <row r="236">
          <cell r="B236"/>
          <cell r="C236"/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>
            <v>0</v>
          </cell>
        </row>
        <row r="237">
          <cell r="B237"/>
          <cell r="C237"/>
          <cell r="D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>
            <v>0</v>
          </cell>
        </row>
        <row r="238">
          <cell r="B238"/>
          <cell r="C238"/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>
            <v>0</v>
          </cell>
        </row>
        <row r="239">
          <cell r="B239"/>
          <cell r="C239"/>
          <cell r="D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>
            <v>0</v>
          </cell>
        </row>
        <row r="240">
          <cell r="B240"/>
          <cell r="C240"/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>
            <v>0</v>
          </cell>
        </row>
        <row r="241">
          <cell r="B241"/>
          <cell r="C241"/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>
            <v>0</v>
          </cell>
        </row>
        <row r="242">
          <cell r="B242"/>
          <cell r="C242"/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>
            <v>0</v>
          </cell>
        </row>
        <row r="243">
          <cell r="B243"/>
          <cell r="C243"/>
          <cell r="D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>
            <v>0</v>
          </cell>
        </row>
        <row r="244">
          <cell r="B244"/>
          <cell r="C244"/>
          <cell r="D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>
            <v>0</v>
          </cell>
        </row>
        <row r="245">
          <cell r="B245"/>
          <cell r="C245"/>
          <cell r="D245"/>
          <cell r="E245"/>
          <cell r="F245"/>
          <cell r="G245"/>
          <cell r="H245"/>
          <cell r="I245"/>
          <cell r="J245"/>
          <cell r="K245"/>
          <cell r="L245"/>
          <cell r="M245"/>
          <cell r="N245"/>
          <cell r="O245"/>
          <cell r="P245"/>
          <cell r="Q245">
            <v>0</v>
          </cell>
        </row>
        <row r="246">
          <cell r="B246"/>
          <cell r="C246"/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>
            <v>0</v>
          </cell>
        </row>
        <row r="247">
          <cell r="B247"/>
          <cell r="C247"/>
          <cell r="D247"/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>
            <v>0</v>
          </cell>
        </row>
        <row r="248">
          <cell r="B248"/>
          <cell r="C248"/>
          <cell r="D248"/>
          <cell r="E248"/>
          <cell r="F248"/>
          <cell r="G248"/>
          <cell r="H248"/>
          <cell r="I248"/>
          <cell r="J248"/>
          <cell r="K248"/>
          <cell r="L248"/>
          <cell r="M248"/>
          <cell r="N248"/>
          <cell r="O248"/>
          <cell r="P248"/>
          <cell r="Q248">
            <v>0</v>
          </cell>
        </row>
        <row r="249">
          <cell r="B249"/>
          <cell r="C249"/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>
            <v>0</v>
          </cell>
        </row>
        <row r="250">
          <cell r="B250"/>
          <cell r="C250"/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>
            <v>0</v>
          </cell>
        </row>
        <row r="251">
          <cell r="B251"/>
          <cell r="C251"/>
          <cell r="D251"/>
          <cell r="E251"/>
          <cell r="F251"/>
          <cell r="G251"/>
          <cell r="H251"/>
          <cell r="I251"/>
          <cell r="J251"/>
          <cell r="K251"/>
          <cell r="L251"/>
          <cell r="M251"/>
          <cell r="N251"/>
          <cell r="O251"/>
          <cell r="P251"/>
          <cell r="Q251">
            <v>0</v>
          </cell>
        </row>
        <row r="252">
          <cell r="B252"/>
          <cell r="C252"/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>
            <v>0</v>
          </cell>
        </row>
        <row r="253">
          <cell r="B253"/>
          <cell r="C253"/>
          <cell r="D253"/>
          <cell r="E253"/>
          <cell r="F253"/>
          <cell r="G253"/>
          <cell r="H253"/>
          <cell r="I253"/>
          <cell r="J253"/>
          <cell r="K253"/>
          <cell r="L253"/>
          <cell r="M253"/>
          <cell r="N253"/>
          <cell r="O253"/>
          <cell r="P253"/>
          <cell r="Q253">
            <v>0</v>
          </cell>
        </row>
        <row r="254">
          <cell r="B254"/>
          <cell r="C254"/>
          <cell r="D254"/>
          <cell r="E254"/>
          <cell r="F254"/>
          <cell r="G254"/>
          <cell r="H254"/>
          <cell r="I254"/>
          <cell r="J254"/>
          <cell r="K254"/>
          <cell r="L254"/>
          <cell r="M254"/>
          <cell r="N254"/>
          <cell r="O254"/>
          <cell r="P254"/>
          <cell r="Q254">
            <v>0</v>
          </cell>
        </row>
        <row r="255">
          <cell r="B255"/>
          <cell r="C255"/>
          <cell r="D255"/>
          <cell r="E255"/>
          <cell r="F255"/>
          <cell r="G255"/>
          <cell r="H255"/>
          <cell r="I255"/>
          <cell r="J255"/>
          <cell r="K255"/>
          <cell r="L255"/>
          <cell r="M255"/>
          <cell r="N255"/>
          <cell r="O255"/>
          <cell r="P255"/>
          <cell r="Q255">
            <v>0</v>
          </cell>
        </row>
        <row r="256">
          <cell r="B256"/>
          <cell r="C256"/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>
            <v>0</v>
          </cell>
        </row>
        <row r="257">
          <cell r="B257"/>
          <cell r="C257"/>
          <cell r="D257"/>
          <cell r="E257"/>
          <cell r="F257"/>
          <cell r="G257"/>
          <cell r="H257"/>
          <cell r="I257"/>
          <cell r="J257"/>
          <cell r="K257"/>
          <cell r="L257"/>
          <cell r="M257"/>
          <cell r="N257"/>
          <cell r="O257"/>
          <cell r="P257"/>
          <cell r="Q257">
            <v>0</v>
          </cell>
        </row>
        <row r="258">
          <cell r="B258"/>
          <cell r="C258"/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>
            <v>0</v>
          </cell>
        </row>
        <row r="259">
          <cell r="B259"/>
          <cell r="C259"/>
          <cell r="D259"/>
          <cell r="E259"/>
          <cell r="F259"/>
          <cell r="G259"/>
          <cell r="H259"/>
          <cell r="I259"/>
          <cell r="J259"/>
          <cell r="K259"/>
          <cell r="L259"/>
          <cell r="M259"/>
          <cell r="N259"/>
          <cell r="O259"/>
          <cell r="P259"/>
          <cell r="Q259">
            <v>0</v>
          </cell>
        </row>
        <row r="260">
          <cell r="B260"/>
          <cell r="C260"/>
          <cell r="D260"/>
          <cell r="E260"/>
          <cell r="F260"/>
          <cell r="G260"/>
          <cell r="H260"/>
          <cell r="I260"/>
          <cell r="J260"/>
          <cell r="K260"/>
          <cell r="L260"/>
          <cell r="M260"/>
          <cell r="N260"/>
          <cell r="O260"/>
          <cell r="P260"/>
          <cell r="Q260">
            <v>0</v>
          </cell>
        </row>
        <row r="261">
          <cell r="B261"/>
          <cell r="C261"/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>
            <v>0</v>
          </cell>
        </row>
        <row r="262">
          <cell r="B262"/>
          <cell r="C262"/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>
            <v>0</v>
          </cell>
        </row>
        <row r="263">
          <cell r="B263"/>
          <cell r="C263"/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>
            <v>0</v>
          </cell>
        </row>
        <row r="264">
          <cell r="B264"/>
          <cell r="C264"/>
          <cell r="D264"/>
          <cell r="E264"/>
          <cell r="F264"/>
          <cell r="G264"/>
          <cell r="H264"/>
          <cell r="I264"/>
          <cell r="J264"/>
          <cell r="K264"/>
          <cell r="L264"/>
          <cell r="M264"/>
          <cell r="N264"/>
          <cell r="O264"/>
          <cell r="P264"/>
          <cell r="Q264">
            <v>0</v>
          </cell>
        </row>
        <row r="265">
          <cell r="B265"/>
          <cell r="C265"/>
          <cell r="D265"/>
          <cell r="E265"/>
          <cell r="F265"/>
          <cell r="G265"/>
          <cell r="H265"/>
          <cell r="I265"/>
          <cell r="J265"/>
          <cell r="K265"/>
          <cell r="L265"/>
          <cell r="M265"/>
          <cell r="N265"/>
          <cell r="O265"/>
          <cell r="P265"/>
          <cell r="Q265">
            <v>0</v>
          </cell>
        </row>
        <row r="266">
          <cell r="B266"/>
          <cell r="C266"/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>
            <v>0</v>
          </cell>
        </row>
        <row r="267">
          <cell r="B267"/>
          <cell r="C267"/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>
            <v>0</v>
          </cell>
        </row>
        <row r="268">
          <cell r="B268"/>
          <cell r="C268"/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>
            <v>0</v>
          </cell>
        </row>
        <row r="269">
          <cell r="B269"/>
          <cell r="C269"/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>
            <v>0</v>
          </cell>
        </row>
        <row r="270">
          <cell r="B270"/>
          <cell r="C270"/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>
            <v>0</v>
          </cell>
        </row>
        <row r="271">
          <cell r="B271"/>
          <cell r="C271"/>
          <cell r="D271"/>
          <cell r="E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>
            <v>0</v>
          </cell>
        </row>
        <row r="272">
          <cell r="B272"/>
          <cell r="C272"/>
          <cell r="D272"/>
          <cell r="E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>
            <v>0</v>
          </cell>
        </row>
        <row r="273">
          <cell r="B273"/>
          <cell r="C273"/>
          <cell r="D273"/>
          <cell r="E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>
            <v>0</v>
          </cell>
        </row>
        <row r="274">
          <cell r="B274"/>
          <cell r="C274"/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>
            <v>0</v>
          </cell>
        </row>
        <row r="275">
          <cell r="B275"/>
          <cell r="C275"/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>
            <v>0</v>
          </cell>
        </row>
        <row r="276">
          <cell r="B276"/>
          <cell r="C276"/>
          <cell r="D276"/>
          <cell r="E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>
            <v>0</v>
          </cell>
        </row>
        <row r="277">
          <cell r="B277"/>
          <cell r="C277"/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>
            <v>0</v>
          </cell>
        </row>
        <row r="278">
          <cell r="B278"/>
          <cell r="C278"/>
          <cell r="D278"/>
          <cell r="E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>
            <v>0</v>
          </cell>
        </row>
        <row r="279">
          <cell r="B279"/>
          <cell r="C279"/>
          <cell r="D279"/>
          <cell r="E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>
            <v>0</v>
          </cell>
        </row>
        <row r="280">
          <cell r="B280"/>
          <cell r="C280"/>
          <cell r="D280"/>
          <cell r="E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>
            <v>0</v>
          </cell>
        </row>
        <row r="281">
          <cell r="B281"/>
          <cell r="C281"/>
          <cell r="D281"/>
          <cell r="E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>
            <v>0</v>
          </cell>
        </row>
        <row r="282">
          <cell r="B282"/>
          <cell r="C282"/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>
            <v>0</v>
          </cell>
        </row>
        <row r="283">
          <cell r="B283"/>
          <cell r="C283"/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>
            <v>0</v>
          </cell>
        </row>
        <row r="284">
          <cell r="B284"/>
          <cell r="C284"/>
          <cell r="D284"/>
          <cell r="E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>
            <v>0</v>
          </cell>
        </row>
        <row r="285">
          <cell r="B285"/>
          <cell r="C285"/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>
            <v>0</v>
          </cell>
        </row>
        <row r="286">
          <cell r="B286"/>
          <cell r="C286"/>
          <cell r="D286"/>
          <cell r="E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>
            <v>0</v>
          </cell>
        </row>
        <row r="287">
          <cell r="B287"/>
          <cell r="C287"/>
          <cell r="D287"/>
          <cell r="E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>
            <v>0</v>
          </cell>
        </row>
        <row r="288">
          <cell r="B288"/>
          <cell r="C288"/>
          <cell r="D288"/>
          <cell r="E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>
            <v>0</v>
          </cell>
        </row>
        <row r="289">
          <cell r="B289"/>
          <cell r="C289"/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>
            <v>0</v>
          </cell>
        </row>
        <row r="290">
          <cell r="B290"/>
          <cell r="C290"/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>
            <v>0</v>
          </cell>
        </row>
        <row r="291">
          <cell r="B291"/>
          <cell r="C291"/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>
            <v>0</v>
          </cell>
        </row>
        <row r="292">
          <cell r="B292"/>
          <cell r="C292"/>
          <cell r="D292"/>
          <cell r="E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>
            <v>0</v>
          </cell>
        </row>
        <row r="293">
          <cell r="B293"/>
          <cell r="C293"/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>
            <v>0</v>
          </cell>
        </row>
        <row r="294">
          <cell r="B294"/>
          <cell r="C294"/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>
            <v>0</v>
          </cell>
        </row>
        <row r="295">
          <cell r="B295"/>
          <cell r="C295"/>
          <cell r="D295"/>
          <cell r="E295"/>
          <cell r="F295"/>
          <cell r="G295"/>
          <cell r="H295"/>
          <cell r="I295"/>
          <cell r="J295"/>
          <cell r="K295"/>
          <cell r="L295"/>
          <cell r="M295"/>
          <cell r="N295"/>
          <cell r="O295"/>
          <cell r="P295"/>
          <cell r="Q295">
            <v>0</v>
          </cell>
        </row>
        <row r="296">
          <cell r="B296"/>
          <cell r="C296"/>
          <cell r="D296"/>
          <cell r="E296"/>
          <cell r="F296"/>
          <cell r="G296"/>
          <cell r="H296"/>
          <cell r="I296"/>
          <cell r="J296"/>
          <cell r="K296"/>
          <cell r="L296"/>
          <cell r="M296"/>
          <cell r="N296"/>
          <cell r="O296"/>
          <cell r="P296"/>
          <cell r="Q296">
            <v>0</v>
          </cell>
        </row>
        <row r="297">
          <cell r="B297"/>
          <cell r="C297"/>
          <cell r="D297"/>
          <cell r="E297"/>
          <cell r="F297"/>
          <cell r="G297"/>
          <cell r="H297"/>
          <cell r="I297"/>
          <cell r="J297"/>
          <cell r="K297"/>
          <cell r="L297"/>
          <cell r="M297"/>
          <cell r="N297"/>
          <cell r="O297"/>
          <cell r="P297"/>
          <cell r="Q297">
            <v>0</v>
          </cell>
        </row>
        <row r="298">
          <cell r="B298"/>
          <cell r="C298"/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>
            <v>0</v>
          </cell>
        </row>
        <row r="299">
          <cell r="B299"/>
          <cell r="C299"/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>
            <v>0</v>
          </cell>
        </row>
        <row r="300">
          <cell r="B300"/>
          <cell r="C300"/>
          <cell r="D300"/>
          <cell r="E300"/>
          <cell r="F300"/>
          <cell r="G300"/>
          <cell r="H300"/>
          <cell r="I300"/>
          <cell r="J300"/>
          <cell r="K300"/>
          <cell r="L300"/>
          <cell r="M300"/>
          <cell r="N300"/>
          <cell r="O300"/>
          <cell r="P300"/>
          <cell r="Q300">
            <v>0</v>
          </cell>
        </row>
        <row r="301">
          <cell r="B301"/>
          <cell r="C301"/>
          <cell r="D301"/>
          <cell r="E301"/>
          <cell r="F301"/>
          <cell r="G301"/>
          <cell r="H301"/>
          <cell r="I301"/>
          <cell r="J301"/>
          <cell r="K301"/>
          <cell r="L301"/>
          <cell r="M301"/>
          <cell r="N301"/>
          <cell r="O301"/>
          <cell r="P301"/>
          <cell r="Q301">
            <v>0</v>
          </cell>
        </row>
        <row r="302">
          <cell r="B302"/>
          <cell r="C302"/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>
            <v>0</v>
          </cell>
        </row>
        <row r="303">
          <cell r="B303"/>
          <cell r="C303"/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>
            <v>0</v>
          </cell>
        </row>
        <row r="304">
          <cell r="B304"/>
          <cell r="C304"/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>
            <v>0</v>
          </cell>
        </row>
        <row r="305">
          <cell r="B305"/>
          <cell r="C305"/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>
            <v>0</v>
          </cell>
        </row>
        <row r="306">
          <cell r="B306"/>
          <cell r="C306"/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>
            <v>0</v>
          </cell>
        </row>
        <row r="307">
          <cell r="B307"/>
          <cell r="C307"/>
          <cell r="D307"/>
          <cell r="E307"/>
          <cell r="F307"/>
          <cell r="G307"/>
          <cell r="H307"/>
          <cell r="I307"/>
          <cell r="J307"/>
          <cell r="K307"/>
          <cell r="L307"/>
          <cell r="M307"/>
          <cell r="N307"/>
          <cell r="O307"/>
          <cell r="P307"/>
          <cell r="Q307">
            <v>0</v>
          </cell>
        </row>
        <row r="308">
          <cell r="B308"/>
          <cell r="C308"/>
          <cell r="D308"/>
          <cell r="E308"/>
          <cell r="F308"/>
          <cell r="G308"/>
          <cell r="H308"/>
          <cell r="I308"/>
          <cell r="J308"/>
          <cell r="K308"/>
          <cell r="L308"/>
          <cell r="M308"/>
          <cell r="N308"/>
          <cell r="O308"/>
          <cell r="P308"/>
          <cell r="Q308">
            <v>0</v>
          </cell>
        </row>
        <row r="309">
          <cell r="B309"/>
          <cell r="C309"/>
          <cell r="D309"/>
          <cell r="E309"/>
          <cell r="F309"/>
          <cell r="G309"/>
          <cell r="H309"/>
          <cell r="I309"/>
          <cell r="J309"/>
          <cell r="K309"/>
          <cell r="L309"/>
          <cell r="M309"/>
          <cell r="N309"/>
          <cell r="O309"/>
          <cell r="P309"/>
          <cell r="Q309">
            <v>0</v>
          </cell>
        </row>
        <row r="310">
          <cell r="B310"/>
          <cell r="C310"/>
          <cell r="D310"/>
          <cell r="E310"/>
          <cell r="F310"/>
          <cell r="G310"/>
          <cell r="H310"/>
          <cell r="I310"/>
          <cell r="J310"/>
          <cell r="K310"/>
          <cell r="L310"/>
          <cell r="M310"/>
          <cell r="N310"/>
          <cell r="O310"/>
          <cell r="P310"/>
          <cell r="Q310">
            <v>0</v>
          </cell>
        </row>
        <row r="311">
          <cell r="B311"/>
          <cell r="C311"/>
          <cell r="D311"/>
          <cell r="E311"/>
          <cell r="F311"/>
          <cell r="G311"/>
          <cell r="H311"/>
          <cell r="I311"/>
          <cell r="J311"/>
          <cell r="K311"/>
          <cell r="L311"/>
          <cell r="M311"/>
          <cell r="N311"/>
          <cell r="O311"/>
          <cell r="P311"/>
          <cell r="Q311">
            <v>0</v>
          </cell>
        </row>
        <row r="312">
          <cell r="B312"/>
          <cell r="C312"/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>
            <v>0</v>
          </cell>
        </row>
        <row r="313">
          <cell r="B313"/>
          <cell r="C313"/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>
            <v>0</v>
          </cell>
        </row>
        <row r="314">
          <cell r="B314"/>
          <cell r="C314"/>
          <cell r="D314"/>
          <cell r="E314"/>
          <cell r="F314"/>
          <cell r="G314"/>
          <cell r="H314"/>
          <cell r="I314"/>
          <cell r="J314"/>
          <cell r="K314"/>
          <cell r="L314"/>
          <cell r="M314"/>
          <cell r="N314"/>
          <cell r="O314"/>
          <cell r="P314"/>
          <cell r="Q314">
            <v>0</v>
          </cell>
        </row>
        <row r="315">
          <cell r="B315"/>
          <cell r="C315"/>
          <cell r="D315"/>
          <cell r="E315"/>
          <cell r="F315"/>
          <cell r="G315"/>
          <cell r="H315"/>
          <cell r="I315"/>
          <cell r="J315"/>
          <cell r="K315"/>
          <cell r="L315"/>
          <cell r="M315"/>
          <cell r="N315"/>
          <cell r="O315"/>
          <cell r="P315"/>
          <cell r="Q315">
            <v>0</v>
          </cell>
        </row>
        <row r="316">
          <cell r="B316"/>
          <cell r="C316"/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>
            <v>0</v>
          </cell>
        </row>
        <row r="317">
          <cell r="B317"/>
          <cell r="C317"/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>
            <v>0</v>
          </cell>
        </row>
        <row r="318">
          <cell r="B318"/>
          <cell r="C318"/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>
            <v>0</v>
          </cell>
        </row>
        <row r="319">
          <cell r="B319"/>
          <cell r="C319"/>
          <cell r="D319"/>
          <cell r="E319"/>
          <cell r="F319"/>
          <cell r="G319"/>
          <cell r="H319"/>
          <cell r="I319"/>
          <cell r="J319"/>
          <cell r="K319"/>
          <cell r="L319"/>
          <cell r="M319"/>
          <cell r="N319"/>
          <cell r="O319"/>
          <cell r="P319"/>
          <cell r="Q319">
            <v>0</v>
          </cell>
        </row>
        <row r="320">
          <cell r="B320"/>
          <cell r="C320"/>
          <cell r="D320"/>
          <cell r="E320"/>
          <cell r="F320"/>
          <cell r="G320"/>
          <cell r="H320"/>
          <cell r="I320"/>
          <cell r="J320"/>
          <cell r="K320"/>
          <cell r="L320"/>
          <cell r="M320"/>
          <cell r="N320"/>
          <cell r="O320"/>
          <cell r="P320"/>
          <cell r="Q320">
            <v>0</v>
          </cell>
        </row>
        <row r="321">
          <cell r="B321"/>
          <cell r="C321"/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>
            <v>0</v>
          </cell>
        </row>
        <row r="322">
          <cell r="B322"/>
          <cell r="C322"/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>
            <v>0</v>
          </cell>
        </row>
        <row r="323">
          <cell r="B323"/>
          <cell r="C323"/>
          <cell r="D323"/>
          <cell r="E323"/>
          <cell r="F323"/>
          <cell r="G323"/>
          <cell r="H323"/>
          <cell r="I323"/>
          <cell r="J323"/>
          <cell r="K323"/>
          <cell r="L323"/>
          <cell r="M323"/>
          <cell r="N323"/>
          <cell r="O323"/>
          <cell r="P323"/>
          <cell r="Q323">
            <v>0</v>
          </cell>
        </row>
        <row r="324">
          <cell r="B324"/>
          <cell r="C324"/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>
            <v>0</v>
          </cell>
        </row>
        <row r="325">
          <cell r="B325"/>
          <cell r="C325"/>
          <cell r="D325"/>
          <cell r="E325"/>
          <cell r="F325"/>
          <cell r="G325"/>
          <cell r="H325"/>
          <cell r="I325"/>
          <cell r="J325"/>
          <cell r="K325"/>
          <cell r="L325"/>
          <cell r="M325"/>
          <cell r="N325"/>
          <cell r="O325"/>
          <cell r="P325"/>
          <cell r="Q325">
            <v>0</v>
          </cell>
        </row>
        <row r="326">
          <cell r="B326"/>
          <cell r="C326"/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>
            <v>0</v>
          </cell>
        </row>
        <row r="327">
          <cell r="B327"/>
          <cell r="C327"/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>
            <v>0</v>
          </cell>
        </row>
        <row r="328">
          <cell r="B328"/>
          <cell r="C328"/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>
            <v>0</v>
          </cell>
        </row>
        <row r="329">
          <cell r="B329"/>
          <cell r="C329"/>
          <cell r="D329"/>
          <cell r="E329"/>
          <cell r="F329"/>
          <cell r="G329"/>
          <cell r="H329"/>
          <cell r="I329"/>
          <cell r="J329"/>
          <cell r="K329"/>
          <cell r="L329"/>
          <cell r="M329"/>
          <cell r="N329"/>
          <cell r="O329"/>
          <cell r="P329"/>
          <cell r="Q329">
            <v>0</v>
          </cell>
        </row>
        <row r="330">
          <cell r="B330"/>
          <cell r="C330"/>
          <cell r="D330"/>
          <cell r="E330"/>
          <cell r="F330"/>
          <cell r="G330"/>
          <cell r="H330"/>
          <cell r="I330"/>
          <cell r="J330"/>
          <cell r="K330"/>
          <cell r="L330"/>
          <cell r="M330"/>
          <cell r="N330"/>
          <cell r="O330"/>
          <cell r="P330"/>
          <cell r="Q330">
            <v>0</v>
          </cell>
        </row>
        <row r="331">
          <cell r="B331"/>
          <cell r="C331"/>
          <cell r="D331"/>
          <cell r="E331"/>
          <cell r="F331"/>
          <cell r="G331"/>
          <cell r="H331"/>
          <cell r="I331"/>
          <cell r="J331"/>
          <cell r="K331"/>
          <cell r="L331"/>
          <cell r="M331"/>
          <cell r="N331"/>
          <cell r="O331"/>
          <cell r="P331"/>
          <cell r="Q331">
            <v>0</v>
          </cell>
        </row>
        <row r="332">
          <cell r="B332"/>
          <cell r="C332"/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>
            <v>0</v>
          </cell>
        </row>
        <row r="333">
          <cell r="B333"/>
          <cell r="C333"/>
          <cell r="D333"/>
          <cell r="E333"/>
          <cell r="F333"/>
          <cell r="G333"/>
          <cell r="H333"/>
          <cell r="I333"/>
          <cell r="J333"/>
          <cell r="K333"/>
          <cell r="L333"/>
          <cell r="M333"/>
          <cell r="N333"/>
          <cell r="O333"/>
          <cell r="P333"/>
          <cell r="Q333">
            <v>0</v>
          </cell>
        </row>
        <row r="334">
          <cell r="B334"/>
          <cell r="C334"/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>
            <v>0</v>
          </cell>
        </row>
        <row r="335">
          <cell r="B335"/>
          <cell r="C335"/>
          <cell r="D335"/>
          <cell r="E335"/>
          <cell r="F335"/>
          <cell r="G335"/>
          <cell r="H335"/>
          <cell r="I335"/>
          <cell r="J335"/>
          <cell r="K335"/>
          <cell r="L335"/>
          <cell r="M335"/>
          <cell r="N335"/>
          <cell r="O335"/>
          <cell r="P335"/>
          <cell r="Q335">
            <v>0</v>
          </cell>
        </row>
        <row r="336">
          <cell r="B336"/>
          <cell r="C336"/>
          <cell r="D336"/>
          <cell r="E336"/>
          <cell r="F336"/>
          <cell r="G336"/>
          <cell r="H336"/>
          <cell r="I336"/>
          <cell r="J336"/>
          <cell r="K336"/>
          <cell r="L336"/>
          <cell r="M336"/>
          <cell r="N336"/>
          <cell r="O336"/>
          <cell r="P336"/>
          <cell r="Q336">
            <v>0</v>
          </cell>
        </row>
        <row r="337">
          <cell r="B337"/>
          <cell r="C337"/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>
            <v>0</v>
          </cell>
        </row>
        <row r="338">
          <cell r="B338"/>
          <cell r="C338"/>
          <cell r="D338"/>
          <cell r="E338"/>
          <cell r="F338"/>
          <cell r="G338"/>
          <cell r="H338"/>
          <cell r="I338"/>
          <cell r="J338"/>
          <cell r="K338"/>
          <cell r="L338"/>
          <cell r="M338"/>
          <cell r="N338"/>
          <cell r="O338"/>
          <cell r="P338"/>
          <cell r="Q338">
            <v>0</v>
          </cell>
        </row>
        <row r="339">
          <cell r="B339"/>
          <cell r="C339"/>
          <cell r="D339"/>
          <cell r="E339"/>
          <cell r="F339"/>
          <cell r="G339"/>
          <cell r="H339"/>
          <cell r="I339"/>
          <cell r="J339"/>
          <cell r="K339"/>
          <cell r="L339"/>
          <cell r="M339"/>
          <cell r="N339"/>
          <cell r="O339"/>
          <cell r="P339"/>
          <cell r="Q339">
            <v>0</v>
          </cell>
        </row>
        <row r="340">
          <cell r="B340"/>
          <cell r="C340"/>
          <cell r="D340"/>
          <cell r="E340"/>
          <cell r="F340"/>
          <cell r="G340"/>
          <cell r="H340"/>
          <cell r="I340"/>
          <cell r="J340"/>
          <cell r="K340"/>
          <cell r="L340"/>
          <cell r="M340"/>
          <cell r="N340"/>
          <cell r="O340"/>
          <cell r="P340"/>
          <cell r="Q340">
            <v>0</v>
          </cell>
        </row>
        <row r="341">
          <cell r="B341"/>
          <cell r="C341"/>
          <cell r="D341"/>
          <cell r="E341"/>
          <cell r="F341"/>
          <cell r="G341"/>
          <cell r="H341"/>
          <cell r="I341"/>
          <cell r="J341"/>
          <cell r="K341"/>
          <cell r="L341"/>
          <cell r="M341"/>
          <cell r="N341"/>
          <cell r="O341"/>
          <cell r="P341"/>
          <cell r="Q341">
            <v>0</v>
          </cell>
        </row>
        <row r="342">
          <cell r="B342"/>
          <cell r="C342"/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>
            <v>0</v>
          </cell>
        </row>
        <row r="343">
          <cell r="B343"/>
          <cell r="C343"/>
          <cell r="D343"/>
          <cell r="E343"/>
          <cell r="F343"/>
          <cell r="G343"/>
          <cell r="H343"/>
          <cell r="I343"/>
          <cell r="J343"/>
          <cell r="K343"/>
          <cell r="L343"/>
          <cell r="M343"/>
          <cell r="N343"/>
          <cell r="O343"/>
          <cell r="P343"/>
          <cell r="Q343">
            <v>0</v>
          </cell>
        </row>
        <row r="344">
          <cell r="B344"/>
          <cell r="C344"/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>
            <v>0</v>
          </cell>
        </row>
        <row r="345">
          <cell r="B345"/>
          <cell r="C345"/>
          <cell r="D345"/>
          <cell r="E345"/>
          <cell r="F345"/>
          <cell r="G345"/>
          <cell r="H345"/>
          <cell r="I345"/>
          <cell r="J345"/>
          <cell r="K345"/>
          <cell r="L345"/>
          <cell r="M345"/>
          <cell r="N345"/>
          <cell r="O345"/>
          <cell r="P345"/>
          <cell r="Q345">
            <v>0</v>
          </cell>
        </row>
        <row r="346">
          <cell r="B346"/>
          <cell r="C346"/>
          <cell r="D346"/>
          <cell r="E346"/>
          <cell r="F346"/>
          <cell r="G346"/>
          <cell r="H346"/>
          <cell r="I346"/>
          <cell r="J346"/>
          <cell r="K346"/>
          <cell r="L346"/>
          <cell r="M346"/>
          <cell r="N346"/>
          <cell r="O346"/>
          <cell r="P346"/>
          <cell r="Q346">
            <v>0</v>
          </cell>
        </row>
        <row r="347">
          <cell r="B347"/>
          <cell r="C347"/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>
            <v>0</v>
          </cell>
        </row>
        <row r="348">
          <cell r="B348"/>
          <cell r="C348"/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>
            <v>0</v>
          </cell>
        </row>
        <row r="349">
          <cell r="B349"/>
          <cell r="C349"/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>
            <v>0</v>
          </cell>
        </row>
        <row r="350">
          <cell r="B350"/>
          <cell r="C350"/>
          <cell r="D350"/>
          <cell r="E350"/>
          <cell r="F350"/>
          <cell r="G350"/>
          <cell r="H350"/>
          <cell r="I350"/>
          <cell r="J350"/>
          <cell r="K350"/>
          <cell r="L350"/>
          <cell r="M350"/>
          <cell r="N350"/>
          <cell r="O350"/>
          <cell r="P350"/>
          <cell r="Q350">
            <v>0</v>
          </cell>
        </row>
        <row r="351">
          <cell r="B351"/>
          <cell r="C351"/>
          <cell r="D351"/>
          <cell r="E351"/>
          <cell r="F351"/>
          <cell r="G351"/>
          <cell r="H351"/>
          <cell r="I351"/>
          <cell r="J351"/>
          <cell r="K351"/>
          <cell r="L351"/>
          <cell r="M351"/>
          <cell r="N351"/>
          <cell r="O351"/>
          <cell r="P351"/>
          <cell r="Q351">
            <v>0</v>
          </cell>
        </row>
        <row r="352">
          <cell r="B352"/>
          <cell r="C352"/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>
            <v>0</v>
          </cell>
        </row>
        <row r="353">
          <cell r="B353"/>
          <cell r="C353"/>
          <cell r="D353"/>
          <cell r="E353"/>
          <cell r="F353"/>
          <cell r="G353"/>
          <cell r="H353"/>
          <cell r="I353"/>
          <cell r="J353"/>
          <cell r="K353"/>
          <cell r="L353"/>
          <cell r="M353"/>
          <cell r="N353"/>
          <cell r="O353"/>
          <cell r="P353"/>
          <cell r="Q353">
            <v>0</v>
          </cell>
        </row>
        <row r="354">
          <cell r="B354"/>
          <cell r="C354"/>
          <cell r="D354"/>
          <cell r="E354"/>
          <cell r="F354"/>
          <cell r="G354"/>
          <cell r="H354"/>
          <cell r="I354"/>
          <cell r="J354"/>
          <cell r="K354"/>
          <cell r="L354"/>
          <cell r="M354"/>
          <cell r="N354"/>
          <cell r="O354"/>
          <cell r="P354"/>
          <cell r="Q354">
            <v>0</v>
          </cell>
        </row>
        <row r="355">
          <cell r="B355"/>
          <cell r="C355"/>
          <cell r="D355"/>
          <cell r="E355"/>
          <cell r="F355"/>
          <cell r="G355"/>
          <cell r="H355"/>
          <cell r="I355"/>
          <cell r="J355"/>
          <cell r="K355"/>
          <cell r="L355"/>
          <cell r="M355"/>
          <cell r="N355"/>
          <cell r="O355"/>
          <cell r="P355"/>
          <cell r="Q355">
            <v>0</v>
          </cell>
        </row>
        <row r="356">
          <cell r="B356"/>
          <cell r="C356"/>
          <cell r="D356"/>
          <cell r="E356"/>
          <cell r="F356"/>
          <cell r="G356"/>
          <cell r="H356"/>
          <cell r="I356"/>
          <cell r="J356"/>
          <cell r="K356"/>
          <cell r="L356"/>
          <cell r="M356"/>
          <cell r="N356"/>
          <cell r="O356"/>
          <cell r="P356"/>
          <cell r="Q356">
            <v>0</v>
          </cell>
        </row>
        <row r="357">
          <cell r="B357"/>
          <cell r="C357"/>
          <cell r="D357"/>
          <cell r="E357"/>
          <cell r="F357"/>
          <cell r="G357"/>
          <cell r="H357"/>
          <cell r="I357"/>
          <cell r="J357"/>
          <cell r="K357"/>
          <cell r="L357"/>
          <cell r="M357"/>
          <cell r="N357"/>
          <cell r="O357"/>
          <cell r="P357"/>
          <cell r="Q357">
            <v>0</v>
          </cell>
        </row>
        <row r="358">
          <cell r="B358"/>
          <cell r="C358"/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>
            <v>0</v>
          </cell>
        </row>
        <row r="359">
          <cell r="B359"/>
          <cell r="C359"/>
          <cell r="D359"/>
          <cell r="E359"/>
          <cell r="F359"/>
          <cell r="G359"/>
          <cell r="H359"/>
          <cell r="I359"/>
          <cell r="J359"/>
          <cell r="K359"/>
          <cell r="L359"/>
          <cell r="M359"/>
          <cell r="N359"/>
          <cell r="O359"/>
          <cell r="P359"/>
          <cell r="Q359">
            <v>0</v>
          </cell>
        </row>
        <row r="360">
          <cell r="B360"/>
          <cell r="C360"/>
          <cell r="D360"/>
          <cell r="E360"/>
          <cell r="F360"/>
          <cell r="G360"/>
          <cell r="H360"/>
          <cell r="I360"/>
          <cell r="J360"/>
          <cell r="K360"/>
          <cell r="L360"/>
          <cell r="M360"/>
          <cell r="N360"/>
          <cell r="O360"/>
          <cell r="P360"/>
          <cell r="Q360">
            <v>0</v>
          </cell>
        </row>
        <row r="361">
          <cell r="B361"/>
          <cell r="C361"/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>
            <v>0</v>
          </cell>
        </row>
        <row r="362">
          <cell r="B362"/>
          <cell r="C362"/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>
            <v>0</v>
          </cell>
        </row>
        <row r="363">
          <cell r="B363"/>
          <cell r="C363"/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>
            <v>0</v>
          </cell>
        </row>
        <row r="364">
          <cell r="B364"/>
          <cell r="C364"/>
          <cell r="D364"/>
          <cell r="E364"/>
          <cell r="F364"/>
          <cell r="G364"/>
          <cell r="H364"/>
          <cell r="I364"/>
          <cell r="J364"/>
          <cell r="K364"/>
          <cell r="L364"/>
          <cell r="M364"/>
          <cell r="N364"/>
          <cell r="O364"/>
          <cell r="P364"/>
          <cell r="Q364">
            <v>0</v>
          </cell>
        </row>
        <row r="365">
          <cell r="B365"/>
          <cell r="C365"/>
          <cell r="D365"/>
          <cell r="E365"/>
          <cell r="F365"/>
          <cell r="G365"/>
          <cell r="H365"/>
          <cell r="I365"/>
          <cell r="J365"/>
          <cell r="K365"/>
          <cell r="L365"/>
          <cell r="M365"/>
          <cell r="N365"/>
          <cell r="O365"/>
          <cell r="P365"/>
          <cell r="Q365">
            <v>0</v>
          </cell>
        </row>
        <row r="366">
          <cell r="B366"/>
          <cell r="C366"/>
          <cell r="D366"/>
          <cell r="E366"/>
          <cell r="F366"/>
          <cell r="G366"/>
          <cell r="H366"/>
          <cell r="I366"/>
          <cell r="J366"/>
          <cell r="K366"/>
          <cell r="L366"/>
          <cell r="M366"/>
          <cell r="N366"/>
          <cell r="O366"/>
          <cell r="P366"/>
          <cell r="Q366">
            <v>0</v>
          </cell>
        </row>
        <row r="367">
          <cell r="B367"/>
          <cell r="C367"/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>
            <v>0</v>
          </cell>
        </row>
        <row r="368">
          <cell r="B368"/>
          <cell r="C368"/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>
            <v>0</v>
          </cell>
        </row>
        <row r="369">
          <cell r="B369"/>
          <cell r="C369"/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>
            <v>0</v>
          </cell>
        </row>
        <row r="370">
          <cell r="B370"/>
          <cell r="C370"/>
          <cell r="D370"/>
          <cell r="E370"/>
          <cell r="F370"/>
          <cell r="G370"/>
          <cell r="H370"/>
          <cell r="I370"/>
          <cell r="J370"/>
          <cell r="K370"/>
          <cell r="L370"/>
          <cell r="M370"/>
          <cell r="N370"/>
          <cell r="O370"/>
          <cell r="P370"/>
          <cell r="Q370">
            <v>0</v>
          </cell>
        </row>
        <row r="371">
          <cell r="B371"/>
          <cell r="C371"/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>
            <v>0</v>
          </cell>
        </row>
        <row r="372">
          <cell r="B372"/>
          <cell r="C372"/>
          <cell r="D372"/>
          <cell r="E372"/>
          <cell r="F372"/>
          <cell r="G372"/>
          <cell r="H372"/>
          <cell r="I372"/>
          <cell r="J372"/>
          <cell r="K372"/>
          <cell r="L372"/>
          <cell r="M372"/>
          <cell r="N372"/>
          <cell r="O372"/>
          <cell r="P372"/>
          <cell r="Q372">
            <v>0</v>
          </cell>
        </row>
        <row r="373">
          <cell r="B373"/>
          <cell r="C373"/>
          <cell r="D373"/>
          <cell r="E373"/>
          <cell r="F373"/>
          <cell r="G373"/>
          <cell r="H373"/>
          <cell r="I373"/>
          <cell r="J373"/>
          <cell r="K373"/>
          <cell r="L373"/>
          <cell r="M373"/>
          <cell r="N373"/>
          <cell r="O373"/>
          <cell r="P373"/>
          <cell r="Q373">
            <v>0</v>
          </cell>
        </row>
        <row r="374">
          <cell r="B374"/>
          <cell r="C374"/>
          <cell r="D374"/>
          <cell r="E374"/>
          <cell r="F374"/>
          <cell r="G374"/>
          <cell r="H374"/>
          <cell r="I374"/>
          <cell r="J374"/>
          <cell r="K374"/>
          <cell r="L374"/>
          <cell r="M374"/>
          <cell r="N374"/>
          <cell r="O374"/>
          <cell r="P374"/>
          <cell r="Q374">
            <v>0</v>
          </cell>
        </row>
        <row r="375">
          <cell r="B375"/>
          <cell r="C375"/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>
            <v>0</v>
          </cell>
        </row>
        <row r="376">
          <cell r="B376"/>
          <cell r="C376"/>
          <cell r="D376"/>
          <cell r="E376"/>
          <cell r="F376"/>
          <cell r="G376"/>
          <cell r="H376"/>
          <cell r="I376"/>
          <cell r="J376"/>
          <cell r="K376"/>
          <cell r="L376"/>
          <cell r="M376"/>
          <cell r="N376"/>
          <cell r="O376"/>
          <cell r="P376"/>
          <cell r="Q376">
            <v>0</v>
          </cell>
        </row>
        <row r="377">
          <cell r="B377"/>
          <cell r="C377"/>
          <cell r="D377"/>
          <cell r="E377"/>
          <cell r="F377"/>
          <cell r="G377"/>
          <cell r="H377"/>
          <cell r="I377"/>
          <cell r="J377"/>
          <cell r="K377"/>
          <cell r="L377"/>
          <cell r="M377"/>
          <cell r="N377"/>
          <cell r="O377"/>
          <cell r="P377"/>
          <cell r="Q377">
            <v>0</v>
          </cell>
        </row>
        <row r="378">
          <cell r="B378"/>
          <cell r="C378"/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>
            <v>0</v>
          </cell>
        </row>
        <row r="379">
          <cell r="B379"/>
          <cell r="C379"/>
          <cell r="D379"/>
          <cell r="E379"/>
          <cell r="F379"/>
          <cell r="G379"/>
          <cell r="H379"/>
          <cell r="I379"/>
          <cell r="J379"/>
          <cell r="K379"/>
          <cell r="L379"/>
          <cell r="M379"/>
          <cell r="N379"/>
          <cell r="O379"/>
          <cell r="P379"/>
          <cell r="Q379">
            <v>0</v>
          </cell>
        </row>
        <row r="380">
          <cell r="B380"/>
          <cell r="C380"/>
          <cell r="D380"/>
          <cell r="E380"/>
          <cell r="F380"/>
          <cell r="G380"/>
          <cell r="H380"/>
          <cell r="I380"/>
          <cell r="J380"/>
          <cell r="K380"/>
          <cell r="L380"/>
          <cell r="M380"/>
          <cell r="N380"/>
          <cell r="O380"/>
          <cell r="P380"/>
          <cell r="Q380">
            <v>0</v>
          </cell>
        </row>
        <row r="381">
          <cell r="B381"/>
          <cell r="C381"/>
          <cell r="D381"/>
          <cell r="E381"/>
          <cell r="F381"/>
          <cell r="G381"/>
          <cell r="H381"/>
          <cell r="I381"/>
          <cell r="J381"/>
          <cell r="K381"/>
          <cell r="L381"/>
          <cell r="M381"/>
          <cell r="N381"/>
          <cell r="O381"/>
          <cell r="P381"/>
          <cell r="Q381">
            <v>0</v>
          </cell>
        </row>
        <row r="382">
          <cell r="B382"/>
          <cell r="C382"/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>
            <v>0</v>
          </cell>
        </row>
        <row r="383">
          <cell r="B383"/>
          <cell r="C383"/>
          <cell r="D383"/>
          <cell r="E383"/>
          <cell r="F383"/>
          <cell r="G383"/>
          <cell r="H383"/>
          <cell r="I383"/>
          <cell r="J383"/>
          <cell r="K383"/>
          <cell r="L383"/>
          <cell r="M383"/>
          <cell r="N383"/>
          <cell r="O383"/>
          <cell r="P383"/>
          <cell r="Q383">
            <v>0</v>
          </cell>
        </row>
        <row r="384">
          <cell r="B384"/>
          <cell r="C384"/>
          <cell r="D384"/>
          <cell r="E384"/>
          <cell r="F384"/>
          <cell r="G384"/>
          <cell r="H384"/>
          <cell r="I384"/>
          <cell r="J384"/>
          <cell r="K384"/>
          <cell r="L384"/>
          <cell r="M384"/>
          <cell r="N384"/>
          <cell r="O384"/>
          <cell r="P384"/>
          <cell r="Q384">
            <v>0</v>
          </cell>
        </row>
        <row r="385">
          <cell r="B385"/>
          <cell r="C385"/>
          <cell r="D385"/>
          <cell r="E385"/>
          <cell r="F385"/>
          <cell r="G385"/>
          <cell r="H385"/>
          <cell r="I385"/>
          <cell r="J385"/>
          <cell r="K385"/>
          <cell r="L385"/>
          <cell r="M385"/>
          <cell r="N385"/>
          <cell r="O385"/>
          <cell r="P385"/>
          <cell r="Q385">
            <v>0</v>
          </cell>
        </row>
        <row r="386">
          <cell r="B386"/>
          <cell r="C386"/>
          <cell r="D386"/>
          <cell r="E386"/>
          <cell r="F386"/>
          <cell r="G386"/>
          <cell r="H386"/>
          <cell r="I386"/>
          <cell r="J386"/>
          <cell r="K386"/>
          <cell r="L386"/>
          <cell r="M386"/>
          <cell r="N386"/>
          <cell r="O386"/>
          <cell r="P386"/>
          <cell r="Q386">
            <v>0</v>
          </cell>
        </row>
        <row r="387">
          <cell r="B387"/>
          <cell r="C387"/>
          <cell r="D387"/>
          <cell r="E387"/>
          <cell r="F387"/>
          <cell r="G387"/>
          <cell r="H387"/>
          <cell r="I387"/>
          <cell r="J387"/>
          <cell r="K387"/>
          <cell r="L387"/>
          <cell r="M387"/>
          <cell r="N387"/>
          <cell r="O387"/>
          <cell r="P387"/>
          <cell r="Q387">
            <v>0</v>
          </cell>
        </row>
        <row r="388">
          <cell r="B388"/>
          <cell r="C388"/>
          <cell r="D388"/>
          <cell r="E388"/>
          <cell r="F388"/>
          <cell r="G388"/>
          <cell r="H388"/>
          <cell r="I388"/>
          <cell r="J388"/>
          <cell r="K388"/>
          <cell r="L388"/>
          <cell r="M388"/>
          <cell r="N388"/>
          <cell r="O388"/>
          <cell r="P388"/>
          <cell r="Q388">
            <v>0</v>
          </cell>
        </row>
        <row r="389">
          <cell r="B389"/>
          <cell r="C389"/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>
            <v>0</v>
          </cell>
        </row>
        <row r="390">
          <cell r="B390"/>
          <cell r="C390"/>
          <cell r="D390"/>
          <cell r="E390"/>
          <cell r="F390"/>
          <cell r="G390"/>
          <cell r="H390"/>
          <cell r="I390"/>
          <cell r="J390"/>
          <cell r="K390"/>
          <cell r="L390"/>
          <cell r="M390"/>
          <cell r="N390"/>
          <cell r="O390"/>
          <cell r="P390"/>
          <cell r="Q390">
            <v>0</v>
          </cell>
        </row>
        <row r="391">
          <cell r="B391"/>
          <cell r="C391"/>
          <cell r="D391"/>
          <cell r="E391"/>
          <cell r="F391"/>
          <cell r="G391"/>
          <cell r="H391"/>
          <cell r="I391"/>
          <cell r="J391"/>
          <cell r="K391"/>
          <cell r="L391"/>
          <cell r="M391"/>
          <cell r="N391"/>
          <cell r="O391"/>
          <cell r="P391"/>
          <cell r="Q391">
            <v>0</v>
          </cell>
        </row>
        <row r="392">
          <cell r="B392"/>
          <cell r="C392"/>
          <cell r="D392"/>
          <cell r="E392"/>
          <cell r="F392"/>
          <cell r="G392"/>
          <cell r="H392"/>
          <cell r="I392"/>
          <cell r="J392"/>
          <cell r="K392"/>
          <cell r="L392"/>
          <cell r="M392"/>
          <cell r="N392"/>
          <cell r="O392"/>
          <cell r="P392"/>
          <cell r="Q392">
            <v>0</v>
          </cell>
        </row>
        <row r="393">
          <cell r="B393"/>
          <cell r="C393"/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>
            <v>0</v>
          </cell>
        </row>
        <row r="394">
          <cell r="B394"/>
          <cell r="C394"/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>
            <v>0</v>
          </cell>
        </row>
        <row r="395">
          <cell r="B395"/>
          <cell r="C395"/>
          <cell r="D395"/>
          <cell r="E395"/>
          <cell r="F395"/>
          <cell r="G395"/>
          <cell r="H395"/>
          <cell r="I395"/>
          <cell r="J395"/>
          <cell r="K395"/>
          <cell r="L395"/>
          <cell r="M395"/>
          <cell r="N395"/>
          <cell r="O395"/>
          <cell r="P395"/>
          <cell r="Q395">
            <v>0</v>
          </cell>
        </row>
        <row r="396">
          <cell r="B396"/>
          <cell r="C396"/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>
            <v>0</v>
          </cell>
        </row>
        <row r="397">
          <cell r="B397"/>
          <cell r="C397"/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>
            <v>0</v>
          </cell>
        </row>
        <row r="398">
          <cell r="B398"/>
          <cell r="C398"/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>
            <v>0</v>
          </cell>
        </row>
        <row r="399">
          <cell r="B399"/>
          <cell r="C399"/>
          <cell r="D399"/>
          <cell r="E399"/>
          <cell r="F399"/>
          <cell r="G399"/>
          <cell r="H399"/>
          <cell r="I399"/>
          <cell r="J399"/>
          <cell r="K399"/>
          <cell r="L399"/>
          <cell r="M399"/>
          <cell r="N399"/>
          <cell r="O399"/>
          <cell r="P399"/>
          <cell r="Q399">
            <v>0</v>
          </cell>
        </row>
        <row r="400">
          <cell r="B400"/>
          <cell r="C400"/>
          <cell r="D400"/>
          <cell r="E400"/>
          <cell r="F400"/>
          <cell r="G400"/>
          <cell r="H400"/>
          <cell r="I400"/>
          <cell r="J400"/>
          <cell r="K400"/>
          <cell r="L400"/>
          <cell r="M400"/>
          <cell r="N400"/>
          <cell r="O400"/>
          <cell r="P400"/>
          <cell r="Q400">
            <v>0</v>
          </cell>
        </row>
        <row r="401">
          <cell r="B401"/>
          <cell r="C401"/>
          <cell r="D401"/>
          <cell r="E401"/>
          <cell r="F401"/>
          <cell r="G401"/>
          <cell r="H401"/>
          <cell r="I401"/>
          <cell r="J401"/>
          <cell r="K401"/>
          <cell r="L401"/>
          <cell r="M401"/>
          <cell r="N401"/>
          <cell r="O401"/>
          <cell r="P401"/>
          <cell r="Q401">
            <v>0</v>
          </cell>
        </row>
        <row r="402">
          <cell r="B402"/>
          <cell r="C402"/>
          <cell r="D402"/>
          <cell r="E402"/>
          <cell r="F402"/>
          <cell r="G402"/>
          <cell r="H402"/>
          <cell r="I402"/>
          <cell r="J402"/>
          <cell r="K402"/>
          <cell r="L402"/>
          <cell r="M402"/>
          <cell r="N402"/>
          <cell r="O402"/>
          <cell r="P402"/>
          <cell r="Q402">
            <v>0</v>
          </cell>
        </row>
        <row r="403">
          <cell r="B403"/>
          <cell r="C403"/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>
            <v>0</v>
          </cell>
        </row>
        <row r="404">
          <cell r="B404"/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8">
          <cell r="B8" t="str">
            <v>City</v>
          </cell>
          <cell r="C8" t="str">
            <v>Average Fare Prem</v>
          </cell>
          <cell r="D8" t="str">
            <v>Average Fare 2</v>
          </cell>
          <cell r="E8" t="str">
            <v>Average Fare 3</v>
          </cell>
          <cell r="F8" t="str">
            <v>Average Fare 4</v>
          </cell>
          <cell r="G8" t="str">
            <v>Average Fare 5</v>
          </cell>
          <cell r="H8" t="str">
            <v>% Prem</v>
          </cell>
          <cell r="I8" t="str">
            <v>% Class 2</v>
          </cell>
          <cell r="J8" t="str">
            <v>% Class 3</v>
          </cell>
          <cell r="K8" t="str">
            <v>% Class 4</v>
          </cell>
          <cell r="L8" t="str">
            <v>% Class 5</v>
          </cell>
        </row>
        <row r="9">
          <cell r="B9" t="str">
            <v>MAR</v>
          </cell>
          <cell r="C9">
            <v>0</v>
          </cell>
          <cell r="D9">
            <v>1859.9050799999989</v>
          </cell>
          <cell r="E9">
            <v>1220.0762395833319</v>
          </cell>
          <cell r="F9">
            <v>478.43183333333326</v>
          </cell>
          <cell r="G9">
            <v>788.70883186350079</v>
          </cell>
          <cell r="H9">
            <v>0</v>
          </cell>
          <cell r="I9">
            <v>4.8387096774193547E-2</v>
          </cell>
          <cell r="J9">
            <v>0.16129032258064516</v>
          </cell>
          <cell r="K9">
            <v>0</v>
          </cell>
          <cell r="L9">
            <v>0.79032258064516125</v>
          </cell>
        </row>
        <row r="10">
          <cell r="B10" t="str">
            <v>JUL</v>
          </cell>
          <cell r="C10">
            <v>0</v>
          </cell>
          <cell r="D10">
            <v>2807.7014666666664</v>
          </cell>
          <cell r="E10">
            <v>1139.9687500000002</v>
          </cell>
          <cell r="F10">
            <v>480.44284960965899</v>
          </cell>
          <cell r="G10">
            <v>507.5106805787579</v>
          </cell>
          <cell r="H10">
            <v>0</v>
          </cell>
          <cell r="I10">
            <v>0</v>
          </cell>
          <cell r="J10">
            <v>0</v>
          </cell>
          <cell r="K10">
            <v>0.44444444444444442</v>
          </cell>
          <cell r="L10">
            <v>0.55555555555555558</v>
          </cell>
        </row>
        <row r="11">
          <cell r="B11" t="str">
            <v>-</v>
          </cell>
          <cell r="C11">
            <v>0</v>
          </cell>
          <cell r="D11">
            <v>2936.5708943915106</v>
          </cell>
          <cell r="E11">
            <v>0</v>
          </cell>
          <cell r="F11">
            <v>1515.4000267943652</v>
          </cell>
          <cell r="G11">
            <v>279.23951836355377</v>
          </cell>
          <cell r="H11">
            <v>6.5238716391403218E-2</v>
          </cell>
          <cell r="I11">
            <v>0.14678894374533422</v>
          </cell>
          <cell r="J11">
            <v>4.4604720453310549E-3</v>
          </cell>
          <cell r="K11">
            <v>0.24539347483235679</v>
          </cell>
          <cell r="L11">
            <v>0.53811839298557462</v>
          </cell>
        </row>
        <row r="12">
          <cell r="B12" t="str">
            <v>AAL</v>
          </cell>
          <cell r="C12">
            <v>323.40048979591847</v>
          </cell>
          <cell r="D12">
            <v>2416.4957617694245</v>
          </cell>
          <cell r="E12">
            <v>1661.5004761904761</v>
          </cell>
          <cell r="F12">
            <v>785.62270018582058</v>
          </cell>
          <cell r="G12">
            <v>291.64</v>
          </cell>
          <cell r="H12">
            <v>0</v>
          </cell>
          <cell r="I12">
            <v>1.4492753623188406E-2</v>
          </cell>
          <cell r="J12">
            <v>0</v>
          </cell>
          <cell r="K12">
            <v>0.14492753623188404</v>
          </cell>
          <cell r="L12">
            <v>0.84057971014492761</v>
          </cell>
        </row>
        <row r="13">
          <cell r="B13" t="str">
            <v>AAN</v>
          </cell>
          <cell r="C13">
            <v>2378.9610084033616</v>
          </cell>
          <cell r="D13">
            <v>4740.2274665032282</v>
          </cell>
          <cell r="E13">
            <v>2825.9955833333338</v>
          </cell>
          <cell r="F13">
            <v>2107.3255625319725</v>
          </cell>
          <cell r="G13">
            <v>654.43469710972226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</v>
          </cell>
        </row>
        <row r="14">
          <cell r="B14" t="str">
            <v>AAR</v>
          </cell>
          <cell r="C14">
            <v>323.40048979591847</v>
          </cell>
          <cell r="D14">
            <v>2416.4957617694245</v>
          </cell>
          <cell r="E14">
            <v>1661.5004761904761</v>
          </cell>
          <cell r="F14">
            <v>285</v>
          </cell>
          <cell r="G14">
            <v>176.63857142857097</v>
          </cell>
          <cell r="H14">
            <v>0</v>
          </cell>
          <cell r="I14">
            <v>8.0645161290322578E-2</v>
          </cell>
          <cell r="J14">
            <v>3.2258064516129031E-2</v>
          </cell>
          <cell r="K14">
            <v>0.35483870967741932</v>
          </cell>
          <cell r="L14">
            <v>0.532258064516129</v>
          </cell>
        </row>
        <row r="15">
          <cell r="B15" t="str">
            <v>ABJ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375.77657142857163</v>
          </cell>
          <cell r="H15">
            <v>5.2631578947368425E-2</v>
          </cell>
          <cell r="I15">
            <v>0</v>
          </cell>
          <cell r="J15">
            <v>5.2631578947368425E-2</v>
          </cell>
          <cell r="K15">
            <v>5.2631578947368425E-2</v>
          </cell>
          <cell r="L15">
            <v>0.84210526315789469</v>
          </cell>
        </row>
        <row r="16">
          <cell r="B16" t="str">
            <v>ABV</v>
          </cell>
          <cell r="C16">
            <v>288.47000000000003</v>
          </cell>
          <cell r="D16">
            <v>3695</v>
          </cell>
          <cell r="E16">
            <v>0</v>
          </cell>
          <cell r="F16">
            <v>390.02360000000004</v>
          </cell>
          <cell r="G16">
            <v>540.05196394230768</v>
          </cell>
          <cell r="H16">
            <v>5.434782608695652E-2</v>
          </cell>
          <cell r="I16">
            <v>7.6086956521739135E-2</v>
          </cell>
          <cell r="J16">
            <v>1.0869565217391304E-2</v>
          </cell>
          <cell r="K16">
            <v>0.22826086956521738</v>
          </cell>
          <cell r="L16">
            <v>0.63043478260869568</v>
          </cell>
        </row>
        <row r="17">
          <cell r="B17" t="str">
            <v>ABX</v>
          </cell>
          <cell r="C17">
            <v>3460.5285840875736</v>
          </cell>
          <cell r="D17">
            <v>5498.6224249998158</v>
          </cell>
          <cell r="E17">
            <v>3738.4933333333352</v>
          </cell>
          <cell r="F17">
            <v>745.63</v>
          </cell>
          <cell r="G17">
            <v>653.30999999999995</v>
          </cell>
          <cell r="H17">
            <v>0</v>
          </cell>
          <cell r="I17">
            <v>0.5</v>
          </cell>
          <cell r="J17">
            <v>0</v>
          </cell>
          <cell r="K17">
            <v>0.125</v>
          </cell>
          <cell r="L17">
            <v>0.375</v>
          </cell>
        </row>
        <row r="18">
          <cell r="B18" t="str">
            <v>ABZ</v>
          </cell>
          <cell r="C18">
            <v>136.92300000000012</v>
          </cell>
          <cell r="D18">
            <v>2336.3425000000002</v>
          </cell>
          <cell r="E18">
            <v>1080.3992954434091</v>
          </cell>
          <cell r="F18">
            <v>1303.06</v>
          </cell>
          <cell r="G18">
            <v>195.19315789473671</v>
          </cell>
          <cell r="H18">
            <v>0.21176470588235294</v>
          </cell>
          <cell r="I18">
            <v>9.4117647058823514E-2</v>
          </cell>
          <cell r="J18">
            <v>0</v>
          </cell>
          <cell r="K18">
            <v>0.1176470588235294</v>
          </cell>
          <cell r="L18">
            <v>0.57647058823529418</v>
          </cell>
        </row>
        <row r="19">
          <cell r="B19" t="str">
            <v>ACA</v>
          </cell>
          <cell r="C19">
            <v>297.48399999999998</v>
          </cell>
          <cell r="D19">
            <v>578.81555555555576</v>
          </cell>
          <cell r="E19">
            <v>526.36640083298744</v>
          </cell>
          <cell r="F19">
            <v>300.36801781400959</v>
          </cell>
          <cell r="G19">
            <v>309.46438626374157</v>
          </cell>
          <cell r="H19">
            <v>6.6666666666666666E-2</v>
          </cell>
          <cell r="I19">
            <v>3.9999999999999994E-2</v>
          </cell>
          <cell r="J19">
            <v>0</v>
          </cell>
          <cell r="K19">
            <v>0.21333333333333332</v>
          </cell>
          <cell r="L19">
            <v>0.68</v>
          </cell>
        </row>
        <row r="20">
          <cell r="B20" t="str">
            <v>ACC</v>
          </cell>
          <cell r="C20">
            <v>313.07699999999994</v>
          </cell>
          <cell r="D20">
            <v>3883.3174999999992</v>
          </cell>
          <cell r="E20">
            <v>2176</v>
          </cell>
          <cell r="F20">
            <v>997.32154111405941</v>
          </cell>
          <cell r="G20">
            <v>475.64070811640357</v>
          </cell>
          <cell r="H20">
            <v>6.117647058823529E-2</v>
          </cell>
          <cell r="I20">
            <v>1.411764705882353E-2</v>
          </cell>
          <cell r="J20">
            <v>1.4117647058823528E-2</v>
          </cell>
          <cell r="K20">
            <v>7.5294117647058789E-2</v>
          </cell>
          <cell r="L20">
            <v>0.83529411764705885</v>
          </cell>
        </row>
        <row r="21">
          <cell r="B21" t="str">
            <v>ADA</v>
          </cell>
          <cell r="C21">
            <v>273.05581548537282</v>
          </cell>
          <cell r="D21">
            <v>3237.5</v>
          </cell>
          <cell r="E21">
            <v>1011.4965826330518</v>
          </cell>
          <cell r="F21">
            <v>758.1008045386277</v>
          </cell>
          <cell r="G21">
            <v>680.97416931216935</v>
          </cell>
          <cell r="H21">
            <v>0</v>
          </cell>
          <cell r="I21">
            <v>4.0816326530612242E-2</v>
          </cell>
          <cell r="J21">
            <v>0</v>
          </cell>
          <cell r="K21">
            <v>4.0816326530612242E-2</v>
          </cell>
          <cell r="L21">
            <v>0.91836734693877542</v>
          </cell>
        </row>
        <row r="22">
          <cell r="B22" t="str">
            <v>ADD</v>
          </cell>
          <cell r="C22">
            <v>225</v>
          </cell>
          <cell r="D22">
            <v>3300</v>
          </cell>
          <cell r="E22">
            <v>0</v>
          </cell>
          <cell r="F22">
            <v>863.18838656135597</v>
          </cell>
          <cell r="G22">
            <v>477.94872121434696</v>
          </cell>
          <cell r="H22">
            <v>2.6455026455026454E-2</v>
          </cell>
          <cell r="I22">
            <v>4.7619047619047616E-2</v>
          </cell>
          <cell r="J22">
            <v>5.2910052910052907E-3</v>
          </cell>
          <cell r="K22">
            <v>0.12698412698412698</v>
          </cell>
          <cell r="L22">
            <v>0.79365079365079361</v>
          </cell>
        </row>
        <row r="23">
          <cell r="B23" t="str">
            <v>ADE</v>
          </cell>
          <cell r="C23">
            <v>0</v>
          </cell>
          <cell r="D23">
            <v>2103.12</v>
          </cell>
          <cell r="E23">
            <v>0</v>
          </cell>
          <cell r="F23">
            <v>645.72716363636357</v>
          </cell>
          <cell r="G23">
            <v>415.80696106273496</v>
          </cell>
          <cell r="H23">
            <v>0</v>
          </cell>
          <cell r="I23">
            <v>7.2992700729927005E-3</v>
          </cell>
          <cell r="J23">
            <v>0</v>
          </cell>
          <cell r="K23">
            <v>8.7591240875912399E-2</v>
          </cell>
          <cell r="L23">
            <v>0.90510948905109478</v>
          </cell>
        </row>
        <row r="24">
          <cell r="B24" t="str">
            <v>ADF</v>
          </cell>
          <cell r="C24">
            <v>273.05581548537282</v>
          </cell>
          <cell r="D24">
            <v>2918.1202279487316</v>
          </cell>
          <cell r="E24">
            <v>1011.4965826330518</v>
          </cell>
          <cell r="F24">
            <v>758.1008045386277</v>
          </cell>
          <cell r="G24">
            <v>366.83775742241971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</v>
          </cell>
        </row>
        <row r="25">
          <cell r="B25" t="str">
            <v>ADL</v>
          </cell>
          <cell r="C25">
            <v>2574.1966666666649</v>
          </cell>
          <cell r="D25">
            <v>4967.8039999999992</v>
          </cell>
          <cell r="E25">
            <v>3738.4933333333352</v>
          </cell>
          <cell r="F25">
            <v>1878.2086538461554</v>
          </cell>
          <cell r="G25">
            <v>1025.9978871527783</v>
          </cell>
          <cell r="H25">
            <v>8.3969465648854963E-2</v>
          </cell>
          <cell r="I25">
            <v>7.6335877862595408E-2</v>
          </cell>
          <cell r="J25">
            <v>0</v>
          </cell>
          <cell r="K25">
            <v>0.17557251908396945</v>
          </cell>
          <cell r="L25">
            <v>0.66412213740458004</v>
          </cell>
        </row>
        <row r="26">
          <cell r="B26" t="str">
            <v>ADZ</v>
          </cell>
          <cell r="C26">
            <v>905.35812499999997</v>
          </cell>
          <cell r="D26">
            <v>1016.4784968982912</v>
          </cell>
          <cell r="E26">
            <v>686.95857499999977</v>
          </cell>
          <cell r="F26">
            <v>404.05284652219734</v>
          </cell>
          <cell r="G26">
            <v>251.43000000000004</v>
          </cell>
          <cell r="H26">
            <v>0</v>
          </cell>
          <cell r="I26">
            <v>0</v>
          </cell>
          <cell r="J26">
            <v>0</v>
          </cell>
          <cell r="K26">
            <v>0.19999999999999998</v>
          </cell>
          <cell r="L26">
            <v>0.79999999999999993</v>
          </cell>
        </row>
        <row r="27">
          <cell r="B27" t="str">
            <v>AER</v>
          </cell>
          <cell r="C27">
            <v>346.03653675213673</v>
          </cell>
          <cell r="D27">
            <v>3438.0991671672305</v>
          </cell>
          <cell r="E27">
            <v>754.47337500000003</v>
          </cell>
          <cell r="F27">
            <v>1146.4805676108369</v>
          </cell>
          <cell r="G27">
            <v>369.44526804165429</v>
          </cell>
          <cell r="H27">
            <v>0</v>
          </cell>
          <cell r="I27">
            <v>0.2</v>
          </cell>
          <cell r="J27">
            <v>0</v>
          </cell>
          <cell r="K27">
            <v>0.2</v>
          </cell>
          <cell r="L27">
            <v>0.60000000000000009</v>
          </cell>
        </row>
        <row r="28">
          <cell r="B28" t="str">
            <v>AES</v>
          </cell>
          <cell r="C28">
            <v>108.97866666666664</v>
          </cell>
          <cell r="D28">
            <v>2643.3275833333332</v>
          </cell>
          <cell r="E28">
            <v>2359.0699999999997</v>
          </cell>
          <cell r="F28">
            <v>1356.1383014755197</v>
          </cell>
          <cell r="G28">
            <v>313.07539840338211</v>
          </cell>
          <cell r="H28">
            <v>0</v>
          </cell>
          <cell r="I28">
            <v>0</v>
          </cell>
          <cell r="J28">
            <v>0</v>
          </cell>
          <cell r="K28">
            <v>0.5</v>
          </cell>
          <cell r="L28">
            <v>0.5</v>
          </cell>
        </row>
        <row r="29">
          <cell r="B29" t="str">
            <v>AGA</v>
          </cell>
          <cell r="C29">
            <v>202.23</v>
          </cell>
          <cell r="D29">
            <v>0</v>
          </cell>
          <cell r="E29">
            <v>1210.6400000000001</v>
          </cell>
          <cell r="F29">
            <v>544.02</v>
          </cell>
          <cell r="G29">
            <v>335.73225894929124</v>
          </cell>
          <cell r="H29">
            <v>0</v>
          </cell>
          <cell r="I29">
            <v>0.33333333333333331</v>
          </cell>
          <cell r="J29">
            <v>0</v>
          </cell>
          <cell r="K29">
            <v>0</v>
          </cell>
          <cell r="L29">
            <v>0.66666666666666663</v>
          </cell>
        </row>
        <row r="30">
          <cell r="B30" t="str">
            <v>AGH</v>
          </cell>
          <cell r="C30">
            <v>277.69296296296289</v>
          </cell>
          <cell r="D30">
            <v>2348.9558667921178</v>
          </cell>
          <cell r="E30">
            <v>1625.8986666666683</v>
          </cell>
          <cell r="F30">
            <v>1086.111990362476</v>
          </cell>
          <cell r="G30">
            <v>394.04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1</v>
          </cell>
        </row>
        <row r="31">
          <cell r="B31" t="str">
            <v>AGP</v>
          </cell>
          <cell r="C31">
            <v>437.92999999999984</v>
          </cell>
          <cell r="D31">
            <v>3009.2377410317081</v>
          </cell>
          <cell r="E31">
            <v>2042.8507142857147</v>
          </cell>
          <cell r="F31">
            <v>253.73666666666699</v>
          </cell>
          <cell r="G31">
            <v>339.41715863453845</v>
          </cell>
          <cell r="H31">
            <v>7.8014184397163136E-2</v>
          </cell>
          <cell r="I31">
            <v>2.8368794326241138E-2</v>
          </cell>
          <cell r="J31">
            <v>0.10638297872340428</v>
          </cell>
          <cell r="K31">
            <v>0.12056737588652483</v>
          </cell>
          <cell r="L31">
            <v>0.66666666666666674</v>
          </cell>
        </row>
        <row r="32">
          <cell r="B32" t="str">
            <v>AGT</v>
          </cell>
          <cell r="C32">
            <v>0</v>
          </cell>
          <cell r="D32">
            <v>0</v>
          </cell>
          <cell r="E32">
            <v>676.25</v>
          </cell>
          <cell r="F32">
            <v>407.892</v>
          </cell>
          <cell r="G32">
            <v>572.75897142857139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1</v>
          </cell>
        </row>
        <row r="33">
          <cell r="B33" t="str">
            <v>AGU</v>
          </cell>
          <cell r="C33">
            <v>255.89999999999998</v>
          </cell>
          <cell r="D33">
            <v>526.16666666666697</v>
          </cell>
          <cell r="E33">
            <v>1287.0174999999999</v>
          </cell>
          <cell r="F33">
            <v>325.37247619047616</v>
          </cell>
          <cell r="G33">
            <v>301.6689178002178</v>
          </cell>
          <cell r="H33">
            <v>4.0935672514619881E-2</v>
          </cell>
          <cell r="I33">
            <v>2.3391812865497078E-2</v>
          </cell>
          <cell r="J33">
            <v>1.1695906432748539E-2</v>
          </cell>
          <cell r="K33">
            <v>0.1257309941520468</v>
          </cell>
          <cell r="L33">
            <v>0.79824561403508776</v>
          </cell>
        </row>
        <row r="34">
          <cell r="B34" t="str">
            <v>AHB</v>
          </cell>
          <cell r="C34">
            <v>5904.0080952380958</v>
          </cell>
          <cell r="D34">
            <v>3279.7439948253659</v>
          </cell>
          <cell r="E34">
            <v>1804.1</v>
          </cell>
          <cell r="F34">
            <v>1375.919755963849</v>
          </cell>
          <cell r="G34">
            <v>556.82387223783837</v>
          </cell>
          <cell r="H34">
            <v>0</v>
          </cell>
          <cell r="I34">
            <v>0.25</v>
          </cell>
          <cell r="J34">
            <v>0</v>
          </cell>
          <cell r="K34">
            <v>0</v>
          </cell>
          <cell r="L34">
            <v>0.75</v>
          </cell>
        </row>
        <row r="35">
          <cell r="B35" t="str">
            <v>AHO</v>
          </cell>
          <cell r="C35">
            <v>694.0229777175324</v>
          </cell>
          <cell r="D35">
            <v>2337.008173055829</v>
          </cell>
          <cell r="E35">
            <v>922.23450603797278</v>
          </cell>
          <cell r="F35">
            <v>699.75351066512735</v>
          </cell>
          <cell r="G35">
            <v>351.19071111732552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1</v>
          </cell>
        </row>
        <row r="36">
          <cell r="B36" t="str">
            <v>AJA</v>
          </cell>
          <cell r="C36">
            <v>1174.7827058449425</v>
          </cell>
          <cell r="D36">
            <v>3320.3264997584574</v>
          </cell>
          <cell r="E36">
            <v>1241.3366394081002</v>
          </cell>
          <cell r="F36">
            <v>989.02764726564396</v>
          </cell>
          <cell r="G36">
            <v>320.63183348510211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1</v>
          </cell>
        </row>
        <row r="37">
          <cell r="B37" t="str">
            <v>AJU</v>
          </cell>
          <cell r="C37">
            <v>4877.18300441886</v>
          </cell>
          <cell r="D37">
            <v>3913.2942950383235</v>
          </cell>
          <cell r="E37">
            <v>2079.9913113553125</v>
          </cell>
          <cell r="F37">
            <v>1727.1594836699639</v>
          </cell>
          <cell r="G37">
            <v>751.5860935926662</v>
          </cell>
          <cell r="H37">
            <v>0</v>
          </cell>
          <cell r="I37">
            <v>0</v>
          </cell>
          <cell r="J37">
            <v>0</v>
          </cell>
          <cell r="K37">
            <v>0.14285714285714285</v>
          </cell>
          <cell r="L37">
            <v>0.85714285714285721</v>
          </cell>
        </row>
        <row r="38">
          <cell r="B38" t="str">
            <v>AKL</v>
          </cell>
          <cell r="C38">
            <v>1662.6901598746067</v>
          </cell>
          <cell r="D38">
            <v>4467.8240431985287</v>
          </cell>
          <cell r="E38">
            <v>3928.45</v>
          </cell>
          <cell r="F38">
            <v>855.23295721442071</v>
          </cell>
          <cell r="G38">
            <v>887.82990043290022</v>
          </cell>
          <cell r="H38">
            <v>7.5916230366492143E-2</v>
          </cell>
          <cell r="I38">
            <v>0.20942408376963351</v>
          </cell>
          <cell r="J38">
            <v>7.8534031413612562E-3</v>
          </cell>
          <cell r="K38">
            <v>0.26701570680628273</v>
          </cell>
          <cell r="L38">
            <v>0.43979057591623039</v>
          </cell>
        </row>
        <row r="39">
          <cell r="B39" t="str">
            <v>ALA</v>
          </cell>
          <cell r="C39">
            <v>6917.3624999999965</v>
          </cell>
          <cell r="D39">
            <v>4588.7579999999998</v>
          </cell>
          <cell r="E39">
            <v>0</v>
          </cell>
          <cell r="F39">
            <v>557.80904761904776</v>
          </cell>
          <cell r="G39">
            <v>652.0082666666666</v>
          </cell>
          <cell r="H39">
            <v>7.3529411764705871E-2</v>
          </cell>
          <cell r="I39">
            <v>7.3529411764705871E-2</v>
          </cell>
          <cell r="J39">
            <v>0</v>
          </cell>
          <cell r="K39">
            <v>0.14705882352941174</v>
          </cell>
          <cell r="L39">
            <v>0.70588235294117641</v>
          </cell>
        </row>
        <row r="40">
          <cell r="B40" t="str">
            <v>ALC</v>
          </cell>
          <cell r="C40">
            <v>1577.8969800457098</v>
          </cell>
          <cell r="D40">
            <v>3009.2377410317081</v>
          </cell>
          <cell r="E40">
            <v>2042.8507142857147</v>
          </cell>
          <cell r="F40">
            <v>1662.34</v>
          </cell>
          <cell r="G40">
            <v>371.16661111111142</v>
          </cell>
          <cell r="H40">
            <v>6.4516129032258063E-2</v>
          </cell>
          <cell r="I40">
            <v>3.2258064516129031E-2</v>
          </cell>
          <cell r="J40">
            <v>3.2258064516129031E-2</v>
          </cell>
          <cell r="K40">
            <v>6.4516129032258063E-2</v>
          </cell>
          <cell r="L40">
            <v>0.80645161290322576</v>
          </cell>
        </row>
        <row r="41">
          <cell r="B41" t="str">
            <v>ALF</v>
          </cell>
          <cell r="C41">
            <v>108.97866666666664</v>
          </cell>
          <cell r="D41">
            <v>2643.3275833333332</v>
          </cell>
          <cell r="E41">
            <v>2359.0699999999997</v>
          </cell>
          <cell r="F41">
            <v>1356.1383014755197</v>
          </cell>
          <cell r="G41">
            <v>313.07539840338211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1</v>
          </cell>
        </row>
        <row r="42">
          <cell r="B42" t="str">
            <v>ALG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288.97019230769223</v>
          </cell>
          <cell r="H42">
            <v>8.4337349397590383E-2</v>
          </cell>
          <cell r="I42">
            <v>6.0240963855421693E-2</v>
          </cell>
          <cell r="J42">
            <v>0.13253012048192772</v>
          </cell>
          <cell r="K42">
            <v>0.12048192771084339</v>
          </cell>
          <cell r="L42">
            <v>0.60240963855421692</v>
          </cell>
        </row>
        <row r="43">
          <cell r="B43" t="str">
            <v>ALP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1</v>
          </cell>
        </row>
        <row r="44">
          <cell r="B44" t="str">
            <v>ALY</v>
          </cell>
          <cell r="C44">
            <v>127.23428571428572</v>
          </cell>
          <cell r="D44">
            <v>1923.73</v>
          </cell>
          <cell r="E44">
            <v>0</v>
          </cell>
          <cell r="F44">
            <v>481.04986873609045</v>
          </cell>
          <cell r="G44">
            <v>287.19499999999999</v>
          </cell>
          <cell r="H44">
            <v>0</v>
          </cell>
          <cell r="I44">
            <v>0.14705882352941174</v>
          </cell>
          <cell r="J44">
            <v>2.9411764705882349E-2</v>
          </cell>
          <cell r="K44">
            <v>0.1176470588235294</v>
          </cell>
          <cell r="L44">
            <v>0.70588235294117641</v>
          </cell>
        </row>
        <row r="45">
          <cell r="B45" t="str">
            <v>AMD</v>
          </cell>
          <cell r="C45">
            <v>3205.39</v>
          </cell>
          <cell r="D45">
            <v>2032.4433333333354</v>
          </cell>
          <cell r="E45">
            <v>1196.2058666666669</v>
          </cell>
          <cell r="F45">
            <v>700.30288151676837</v>
          </cell>
          <cell r="G45">
            <v>647.18273278811569</v>
          </cell>
          <cell r="H45">
            <v>2.9779630732578924E-4</v>
          </cell>
          <cell r="I45">
            <v>8.9338892197736754E-3</v>
          </cell>
          <cell r="J45">
            <v>2.9779630732578924E-4</v>
          </cell>
          <cell r="K45">
            <v>0.2483621203097082</v>
          </cell>
          <cell r="L45">
            <v>0.74210839785586658</v>
          </cell>
        </row>
        <row r="46">
          <cell r="B46" t="str">
            <v>AMM</v>
          </cell>
          <cell r="C46">
            <v>541.42446955997571</v>
          </cell>
          <cell r="D46">
            <v>2417.4286668524273</v>
          </cell>
          <cell r="E46">
            <v>1021.7609821428595</v>
          </cell>
          <cell r="F46">
            <v>669.12915874424448</v>
          </cell>
          <cell r="G46">
            <v>501.17900732219414</v>
          </cell>
          <cell r="H46">
            <v>3.6219385995170765E-2</v>
          </cell>
          <cell r="I46">
            <v>3.0355294929285973E-2</v>
          </cell>
          <cell r="J46">
            <v>9.3135563987581955E-3</v>
          </cell>
          <cell r="K46">
            <v>0.17281821317695767</v>
          </cell>
          <cell r="L46">
            <v>0.75129354949982741</v>
          </cell>
        </row>
        <row r="47">
          <cell r="B47" t="str">
            <v>AMS</v>
          </cell>
          <cell r="C47">
            <v>791.28756741307177</v>
          </cell>
          <cell r="D47">
            <v>3022.6538944087952</v>
          </cell>
          <cell r="E47">
            <v>1759.9866851851857</v>
          </cell>
          <cell r="F47">
            <v>1105.6337863100578</v>
          </cell>
          <cell r="G47">
            <v>354.09872645520647</v>
          </cell>
          <cell r="H47">
            <v>6.4168723356517868E-2</v>
          </cell>
          <cell r="I47">
            <v>7.628449629795829E-2</v>
          </cell>
          <cell r="J47">
            <v>8.974646623289213E-3</v>
          </cell>
          <cell r="K47">
            <v>0.1839802557774288</v>
          </cell>
          <cell r="L47">
            <v>0.6665918779448059</v>
          </cell>
        </row>
        <row r="48">
          <cell r="B48" t="str">
            <v>ANF</v>
          </cell>
          <cell r="C48">
            <v>1610.1799999999998</v>
          </cell>
          <cell r="D48">
            <v>3323.2851126704627</v>
          </cell>
          <cell r="E48">
            <v>1605.7066666666701</v>
          </cell>
          <cell r="F48">
            <v>1294.7777186171761</v>
          </cell>
          <cell r="G48">
            <v>782.5</v>
          </cell>
          <cell r="H48">
            <v>0</v>
          </cell>
          <cell r="I48">
            <v>0.16666666666666669</v>
          </cell>
          <cell r="J48">
            <v>0</v>
          </cell>
          <cell r="K48">
            <v>8.3333333333333343E-2</v>
          </cell>
          <cell r="L48">
            <v>0.75</v>
          </cell>
        </row>
        <row r="49">
          <cell r="B49" t="str">
            <v>ANK</v>
          </cell>
          <cell r="C49">
            <v>118.56999999999998</v>
          </cell>
          <cell r="D49">
            <v>3721.9349999999999</v>
          </cell>
          <cell r="E49">
            <v>984.16800000000001</v>
          </cell>
          <cell r="F49">
            <v>563.61803030303076</v>
          </cell>
          <cell r="G49">
            <v>516.92782680639823</v>
          </cell>
          <cell r="H49">
            <v>1.2422360248447206E-2</v>
          </cell>
          <cell r="I49">
            <v>0.11490683229813667</v>
          </cell>
          <cell r="J49">
            <v>2.4844720496894412E-2</v>
          </cell>
          <cell r="K49">
            <v>4.0372670807453423E-2</v>
          </cell>
          <cell r="L49">
            <v>0.80745341614906829</v>
          </cell>
        </row>
        <row r="50">
          <cell r="B50" t="str">
            <v>ANU</v>
          </cell>
          <cell r="C50">
            <v>0</v>
          </cell>
          <cell r="D50">
            <v>0</v>
          </cell>
          <cell r="E50">
            <v>0</v>
          </cell>
          <cell r="F50">
            <v>312.02911111111081</v>
          </cell>
          <cell r="G50">
            <v>293.16296117566219</v>
          </cell>
          <cell r="H50">
            <v>0.10659898477157362</v>
          </cell>
          <cell r="I50">
            <v>3.553299492385787E-2</v>
          </cell>
          <cell r="J50">
            <v>5.0761421319796959E-3</v>
          </cell>
          <cell r="K50">
            <v>0.15228426395939088</v>
          </cell>
          <cell r="L50">
            <v>0.70050761421319807</v>
          </cell>
        </row>
        <row r="51">
          <cell r="B51" t="str">
            <v>AOI</v>
          </cell>
          <cell r="C51">
            <v>694.0229777175324</v>
          </cell>
          <cell r="D51">
            <v>2259.1383333333329</v>
          </cell>
          <cell r="E51">
            <v>922.23450603797278</v>
          </cell>
          <cell r="F51">
            <v>191.36</v>
          </cell>
          <cell r="G51">
            <v>473.54447619047613</v>
          </cell>
          <cell r="H51">
            <v>0</v>
          </cell>
          <cell r="I51">
            <v>0.11999999999999998</v>
          </cell>
          <cell r="J51">
            <v>0.02</v>
          </cell>
          <cell r="K51">
            <v>0.1</v>
          </cell>
          <cell r="L51">
            <v>0.76</v>
          </cell>
        </row>
        <row r="52">
          <cell r="B52" t="str">
            <v>AQJ</v>
          </cell>
          <cell r="C52">
            <v>541.42446955997571</v>
          </cell>
          <cell r="D52">
            <v>2417.4286668524273</v>
          </cell>
          <cell r="E52">
            <v>1021.7609821428595</v>
          </cell>
          <cell r="F52">
            <v>669.12915874424448</v>
          </cell>
          <cell r="G52">
            <v>449.04999999999995</v>
          </cell>
          <cell r="H52">
            <v>0</v>
          </cell>
          <cell r="I52">
            <v>0.16666666666666666</v>
          </cell>
          <cell r="J52">
            <v>0</v>
          </cell>
          <cell r="K52">
            <v>0</v>
          </cell>
          <cell r="L52">
            <v>0.83333333333333337</v>
          </cell>
        </row>
        <row r="53">
          <cell r="B53" t="str">
            <v>AQP</v>
          </cell>
          <cell r="C53">
            <v>0</v>
          </cell>
          <cell r="D53">
            <v>2807.7014666666664</v>
          </cell>
          <cell r="E53">
            <v>1139.9687500000002</v>
          </cell>
          <cell r="F53">
            <v>480.44284960965899</v>
          </cell>
          <cell r="G53">
            <v>507.5106805787579</v>
          </cell>
          <cell r="H53">
            <v>0.16666666666666663</v>
          </cell>
          <cell r="I53">
            <v>0</v>
          </cell>
          <cell r="J53">
            <v>0</v>
          </cell>
          <cell r="K53">
            <v>0</v>
          </cell>
          <cell r="L53">
            <v>0.83333333333333326</v>
          </cell>
        </row>
        <row r="54">
          <cell r="B54" t="str">
            <v>ASB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671.18000000000006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1</v>
          </cell>
        </row>
        <row r="55">
          <cell r="B55" t="str">
            <v>ASM</v>
          </cell>
          <cell r="C55">
            <v>0</v>
          </cell>
          <cell r="D55">
            <v>0</v>
          </cell>
          <cell r="E55">
            <v>0</v>
          </cell>
          <cell r="F55">
            <v>408.62714285714287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0.53846153846153844</v>
          </cell>
          <cell r="L55">
            <v>0.46153846153846151</v>
          </cell>
        </row>
        <row r="56">
          <cell r="B56" t="str">
            <v>ASP</v>
          </cell>
          <cell r="C56">
            <v>3460.5285840875736</v>
          </cell>
          <cell r="D56">
            <v>5498.6224249998158</v>
          </cell>
          <cell r="E56">
            <v>3738.4933333333352</v>
          </cell>
          <cell r="F56">
            <v>2896.1446041370136</v>
          </cell>
          <cell r="G56">
            <v>872.28051531663971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1</v>
          </cell>
        </row>
        <row r="57">
          <cell r="B57" t="str">
            <v>ASR</v>
          </cell>
          <cell r="C57">
            <v>273.05581548537282</v>
          </cell>
          <cell r="D57">
            <v>2918.1202279487316</v>
          </cell>
          <cell r="E57">
            <v>1011.4965826330518</v>
          </cell>
          <cell r="F57">
            <v>758.1008045386277</v>
          </cell>
          <cell r="G57">
            <v>668.7091258741259</v>
          </cell>
          <cell r="H57">
            <v>0</v>
          </cell>
          <cell r="I57">
            <v>0</v>
          </cell>
          <cell r="J57">
            <v>0</v>
          </cell>
          <cell r="K57">
            <v>0.1875</v>
          </cell>
          <cell r="L57">
            <v>0.8125</v>
          </cell>
        </row>
        <row r="58">
          <cell r="B58" t="str">
            <v>ASU</v>
          </cell>
          <cell r="C58">
            <v>0</v>
          </cell>
          <cell r="D58">
            <v>0</v>
          </cell>
          <cell r="E58">
            <v>676.25</v>
          </cell>
          <cell r="F58">
            <v>407.892</v>
          </cell>
          <cell r="G58">
            <v>572.75897142857139</v>
          </cell>
          <cell r="H58">
            <v>0</v>
          </cell>
          <cell r="I58">
            <v>8.7719298245614016E-2</v>
          </cell>
          <cell r="J58">
            <v>7.017543859649121E-2</v>
          </cell>
          <cell r="K58">
            <v>0.12280701754385963</v>
          </cell>
          <cell r="L58">
            <v>0.7192982456140351</v>
          </cell>
        </row>
        <row r="59">
          <cell r="B59" t="str">
            <v>ATH</v>
          </cell>
          <cell r="C59">
            <v>752.19672135146163</v>
          </cell>
          <cell r="D59">
            <v>2232.3573611111124</v>
          </cell>
          <cell r="E59">
            <v>0</v>
          </cell>
          <cell r="F59">
            <v>854.74554454128656</v>
          </cell>
          <cell r="G59">
            <v>258.17926944104329</v>
          </cell>
          <cell r="H59">
            <v>8.4860828241683631E-2</v>
          </cell>
          <cell r="I59">
            <v>3.6659877800407345E-2</v>
          </cell>
          <cell r="J59">
            <v>4.0733197556008151E-3</v>
          </cell>
          <cell r="K59">
            <v>0.1527494908350305</v>
          </cell>
          <cell r="L59">
            <v>0.72165648336727772</v>
          </cell>
        </row>
        <row r="60">
          <cell r="B60" t="str">
            <v>ATQ</v>
          </cell>
          <cell r="C60">
            <v>2082.882470147712</v>
          </cell>
          <cell r="D60">
            <v>3016.4927961739277</v>
          </cell>
          <cell r="E60">
            <v>1196.2058666666669</v>
          </cell>
          <cell r="F60">
            <v>546.28</v>
          </cell>
          <cell r="G60">
            <v>452.65666666666704</v>
          </cell>
          <cell r="H60">
            <v>3.448275862068965E-3</v>
          </cell>
          <cell r="I60">
            <v>0</v>
          </cell>
          <cell r="J60">
            <v>1.7241379310344824E-2</v>
          </cell>
          <cell r="K60">
            <v>0.25172413793103443</v>
          </cell>
          <cell r="L60">
            <v>0.72758620689655185</v>
          </cell>
        </row>
        <row r="61">
          <cell r="B61" t="str">
            <v>AUA</v>
          </cell>
          <cell r="C61">
            <v>552.39618378694752</v>
          </cell>
          <cell r="D61">
            <v>923.33333333333326</v>
          </cell>
          <cell r="E61">
            <v>0</v>
          </cell>
          <cell r="F61">
            <v>250.43515190117768</v>
          </cell>
          <cell r="G61">
            <v>235.81558969800722</v>
          </cell>
          <cell r="H61">
            <v>8.6036671368124096E-2</v>
          </cell>
          <cell r="I61">
            <v>3.5260930888575451E-3</v>
          </cell>
          <cell r="J61">
            <v>3.2440056417489413E-2</v>
          </cell>
          <cell r="K61">
            <v>7.8279266572637507E-2</v>
          </cell>
          <cell r="L61">
            <v>0.79971791255289149</v>
          </cell>
        </row>
        <row r="62">
          <cell r="B62" t="str">
            <v>AUH</v>
          </cell>
          <cell r="C62">
            <v>4899.29</v>
          </cell>
          <cell r="D62">
            <v>4860.0650974799009</v>
          </cell>
          <cell r="E62">
            <v>1339.2559999999999</v>
          </cell>
          <cell r="F62">
            <v>2660.7545339455464</v>
          </cell>
          <cell r="G62">
            <v>769.64606739505587</v>
          </cell>
          <cell r="H62">
            <v>6.2434963579604567E-3</v>
          </cell>
          <cell r="I62">
            <v>0.16441207075962536</v>
          </cell>
          <cell r="J62">
            <v>8.3246618106139429E-3</v>
          </cell>
          <cell r="K62">
            <v>0.18522372528616021</v>
          </cell>
          <cell r="L62">
            <v>0.63579604578564008</v>
          </cell>
        </row>
        <row r="63">
          <cell r="B63" t="str">
            <v>AXA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0.66666666666666663</v>
          </cell>
          <cell r="L63">
            <v>0.33333333333333331</v>
          </cell>
        </row>
        <row r="64">
          <cell r="B64" t="str">
            <v>AXM</v>
          </cell>
          <cell r="C64">
            <v>905.35812499999997</v>
          </cell>
          <cell r="D64">
            <v>1016.4784968982912</v>
          </cell>
          <cell r="E64">
            <v>686.95857499999977</v>
          </cell>
          <cell r="F64">
            <v>404.05284652219734</v>
          </cell>
          <cell r="G64">
            <v>371.73880374708915</v>
          </cell>
          <cell r="H64">
            <v>0.125</v>
          </cell>
          <cell r="I64">
            <v>0</v>
          </cell>
          <cell r="J64">
            <v>0</v>
          </cell>
          <cell r="K64">
            <v>0</v>
          </cell>
          <cell r="L64">
            <v>0.875</v>
          </cell>
        </row>
        <row r="65">
          <cell r="B65" t="str">
            <v>AXT</v>
          </cell>
          <cell r="C65">
            <v>3560.4312660888791</v>
          </cell>
          <cell r="D65">
            <v>3852.7209841222088</v>
          </cell>
          <cell r="E65">
            <v>1909.3942506887054</v>
          </cell>
          <cell r="F65">
            <v>1062.5755352528843</v>
          </cell>
          <cell r="G65">
            <v>814.97193872947037</v>
          </cell>
          <cell r="H65">
            <v>0</v>
          </cell>
          <cell r="I65">
            <v>0</v>
          </cell>
          <cell r="J65">
            <v>0.1</v>
          </cell>
          <cell r="K65">
            <v>0.5</v>
          </cell>
          <cell r="L65">
            <v>0.4</v>
          </cell>
        </row>
        <row r="66">
          <cell r="B66" t="str">
            <v>AYT</v>
          </cell>
          <cell r="C66">
            <v>273.05581548537282</v>
          </cell>
          <cell r="D66">
            <v>3812.5000000000005</v>
          </cell>
          <cell r="E66">
            <v>1301.78</v>
          </cell>
          <cell r="F66">
            <v>758.1008045386277</v>
          </cell>
          <cell r="G66">
            <v>474.48890909090898</v>
          </cell>
          <cell r="H66">
            <v>0</v>
          </cell>
          <cell r="I66">
            <v>4.3478260869565216E-2</v>
          </cell>
          <cell r="J66">
            <v>2.8985507246376808E-2</v>
          </cell>
          <cell r="K66">
            <v>0.10144927536231883</v>
          </cell>
          <cell r="L66">
            <v>0.82608695652173914</v>
          </cell>
        </row>
        <row r="67">
          <cell r="B67" t="str">
            <v>BAH</v>
          </cell>
          <cell r="C67">
            <v>1173.3266666666666</v>
          </cell>
          <cell r="D67">
            <v>3387.5708294930869</v>
          </cell>
          <cell r="E67">
            <v>0</v>
          </cell>
          <cell r="F67">
            <v>1655.0014373177839</v>
          </cell>
          <cell r="G67">
            <v>517.22305329582468</v>
          </cell>
          <cell r="H67">
            <v>4.3636363636363633E-2</v>
          </cell>
          <cell r="I67">
            <v>0.16363636363636361</v>
          </cell>
          <cell r="J67">
            <v>1.090909090909091E-2</v>
          </cell>
          <cell r="K67">
            <v>0.19999999999999998</v>
          </cell>
          <cell r="L67">
            <v>0.58181818181818179</v>
          </cell>
        </row>
        <row r="68">
          <cell r="B68" t="str">
            <v>BAK</v>
          </cell>
          <cell r="C68">
            <v>0</v>
          </cell>
          <cell r="D68">
            <v>2432.4168749999994</v>
          </cell>
          <cell r="E68">
            <v>0</v>
          </cell>
          <cell r="F68">
            <v>867.85714285714266</v>
          </cell>
          <cell r="G68">
            <v>537.97146673669454</v>
          </cell>
          <cell r="H68">
            <v>0</v>
          </cell>
          <cell r="I68">
            <v>9.8039215686274495E-2</v>
          </cell>
          <cell r="J68">
            <v>1.9607843137254902E-2</v>
          </cell>
          <cell r="K68">
            <v>0.19607843137254899</v>
          </cell>
          <cell r="L68">
            <v>0.68627450980392157</v>
          </cell>
        </row>
        <row r="69">
          <cell r="B69" t="str">
            <v>BAQ</v>
          </cell>
          <cell r="C69">
            <v>905.35812499999997</v>
          </cell>
          <cell r="D69">
            <v>1016.4784968982912</v>
          </cell>
          <cell r="E69">
            <v>686.95857499999977</v>
          </cell>
          <cell r="F69">
            <v>280.56</v>
          </cell>
          <cell r="G69">
            <v>460.79846153846199</v>
          </cell>
          <cell r="H69">
            <v>5.7471264367816084E-2</v>
          </cell>
          <cell r="I69">
            <v>5.7471264367816084E-2</v>
          </cell>
          <cell r="J69">
            <v>0.17241379310344826</v>
          </cell>
          <cell r="K69">
            <v>0.2413793103448276</v>
          </cell>
          <cell r="L69">
            <v>0.47126436781609199</v>
          </cell>
        </row>
        <row r="70">
          <cell r="B70" t="str">
            <v>BBI</v>
          </cell>
          <cell r="C70">
            <v>2082.882470147712</v>
          </cell>
          <cell r="D70">
            <v>3016.4927961739277</v>
          </cell>
          <cell r="E70">
            <v>1196.2058666666669</v>
          </cell>
          <cell r="F70">
            <v>590.89400000000001</v>
          </cell>
          <cell r="G70">
            <v>551.23206349206362</v>
          </cell>
          <cell r="H70">
            <v>4.7619047619047623E-2</v>
          </cell>
          <cell r="I70">
            <v>0</v>
          </cell>
          <cell r="J70">
            <v>0</v>
          </cell>
          <cell r="K70">
            <v>0.11904761904761905</v>
          </cell>
          <cell r="L70">
            <v>0.83333333333333326</v>
          </cell>
        </row>
        <row r="71">
          <cell r="B71" t="str">
            <v>BBO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747.5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1</v>
          </cell>
        </row>
        <row r="72">
          <cell r="B72" t="str">
            <v>BCD</v>
          </cell>
          <cell r="C72">
            <v>2104.560104166666</v>
          </cell>
          <cell r="D72">
            <v>3680.7637730263141</v>
          </cell>
          <cell r="E72">
            <v>1539.8400000000001</v>
          </cell>
          <cell r="F72">
            <v>1085.0679187939713</v>
          </cell>
          <cell r="G72">
            <v>474.32041650972087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1</v>
          </cell>
        </row>
        <row r="73">
          <cell r="B73" t="str">
            <v>BCN</v>
          </cell>
          <cell r="C73">
            <v>2038.7024884823843</v>
          </cell>
          <cell r="D73">
            <v>2755.8002544765668</v>
          </cell>
          <cell r="E73">
            <v>1772.5742857142859</v>
          </cell>
          <cell r="F73">
            <v>968.6539742066534</v>
          </cell>
          <cell r="G73">
            <v>380.69183295024027</v>
          </cell>
          <cell r="H73">
            <v>5.666452028332257E-2</v>
          </cell>
          <cell r="I73">
            <v>5.79523502897617E-2</v>
          </cell>
          <cell r="J73">
            <v>1.545396007726979E-2</v>
          </cell>
          <cell r="K73">
            <v>0.13329040566645192</v>
          </cell>
          <cell r="L73">
            <v>0.73663876368319403</v>
          </cell>
        </row>
        <row r="74">
          <cell r="B74" t="str">
            <v>BDA</v>
          </cell>
          <cell r="C74">
            <v>641.83075757575727</v>
          </cell>
          <cell r="D74">
            <v>862.64666666666699</v>
          </cell>
          <cell r="E74">
            <v>589.39599999999996</v>
          </cell>
          <cell r="F74">
            <v>263.43089430894332</v>
          </cell>
          <cell r="G74">
            <v>216.24604193028924</v>
          </cell>
          <cell r="H74">
            <v>0.10802469135802473</v>
          </cell>
          <cell r="I74">
            <v>1.8518518518518521E-2</v>
          </cell>
          <cell r="J74">
            <v>2.1604938271604944E-2</v>
          </cell>
          <cell r="K74">
            <v>0.12654320987654324</v>
          </cell>
          <cell r="L74">
            <v>0.72530864197530864</v>
          </cell>
        </row>
        <row r="75">
          <cell r="B75" t="str">
            <v>BDB</v>
          </cell>
          <cell r="C75">
            <v>3460.5285840875736</v>
          </cell>
          <cell r="D75">
            <v>5498.6224249998158</v>
          </cell>
          <cell r="E75">
            <v>3738.4933333333352</v>
          </cell>
          <cell r="F75">
            <v>2896.1446041370136</v>
          </cell>
          <cell r="G75">
            <v>872.28051531663971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1</v>
          </cell>
        </row>
        <row r="76">
          <cell r="B76" t="str">
            <v>BDQ</v>
          </cell>
          <cell r="C76">
            <v>2082.882470147712</v>
          </cell>
          <cell r="D76">
            <v>3016.4927961739277</v>
          </cell>
          <cell r="E76">
            <v>1196.2058666666669</v>
          </cell>
          <cell r="F76">
            <v>860.60909090909126</v>
          </cell>
          <cell r="G76">
            <v>486.01743749999997</v>
          </cell>
          <cell r="H76">
            <v>2.8571428571428564E-2</v>
          </cell>
          <cell r="I76">
            <v>1.9047619047619042E-2</v>
          </cell>
          <cell r="J76">
            <v>0</v>
          </cell>
          <cell r="K76">
            <v>0.25714285714285706</v>
          </cell>
          <cell r="L76">
            <v>0.69523809523809521</v>
          </cell>
        </row>
        <row r="77">
          <cell r="B77" t="str">
            <v>BDS</v>
          </cell>
          <cell r="C77">
            <v>694.0229777175324</v>
          </cell>
          <cell r="D77">
            <v>2337.008173055829</v>
          </cell>
          <cell r="E77">
            <v>922.23450603797278</v>
          </cell>
          <cell r="F77">
            <v>699.75351066512735</v>
          </cell>
          <cell r="G77">
            <v>401.6626333333333</v>
          </cell>
          <cell r="H77">
            <v>0</v>
          </cell>
          <cell r="I77">
            <v>6.25E-2</v>
          </cell>
          <cell r="J77">
            <v>0</v>
          </cell>
          <cell r="K77">
            <v>0.34375</v>
          </cell>
          <cell r="L77">
            <v>0.59375000000000011</v>
          </cell>
        </row>
        <row r="78">
          <cell r="B78" t="str">
            <v>BEG</v>
          </cell>
          <cell r="C78">
            <v>224.26954166666664</v>
          </cell>
          <cell r="D78">
            <v>3982.1966666666663</v>
          </cell>
          <cell r="E78">
            <v>0</v>
          </cell>
          <cell r="F78">
            <v>570.50347292347294</v>
          </cell>
          <cell r="G78">
            <v>245.85166956491807</v>
          </cell>
          <cell r="H78">
            <v>9.3150684931506855E-2</v>
          </cell>
          <cell r="I78">
            <v>6.8493150684931512E-3</v>
          </cell>
          <cell r="J78">
            <v>1.3698630136986301E-3</v>
          </cell>
          <cell r="K78">
            <v>8.2191780821917804E-2</v>
          </cell>
          <cell r="L78">
            <v>0.81643835616438354</v>
          </cell>
        </row>
        <row r="79">
          <cell r="B79" t="str">
            <v>BEL</v>
          </cell>
          <cell r="C79">
            <v>4877.18300441886</v>
          </cell>
          <cell r="D79">
            <v>3913.2942950383235</v>
          </cell>
          <cell r="E79">
            <v>2079.9913113553125</v>
          </cell>
          <cell r="F79">
            <v>1727.1594836699639</v>
          </cell>
          <cell r="G79">
            <v>751.5860935926662</v>
          </cell>
          <cell r="H79">
            <v>0</v>
          </cell>
          <cell r="I79">
            <v>0</v>
          </cell>
          <cell r="J79">
            <v>6.2499999999999993E-2</v>
          </cell>
          <cell r="K79">
            <v>0</v>
          </cell>
          <cell r="L79">
            <v>0.93749999999999989</v>
          </cell>
        </row>
        <row r="80">
          <cell r="B80" t="str">
            <v>BER</v>
          </cell>
          <cell r="C80">
            <v>584.06081818181804</v>
          </cell>
          <cell r="D80">
            <v>3172.133267312397</v>
          </cell>
          <cell r="E80">
            <v>1901.2133333333331</v>
          </cell>
          <cell r="F80">
            <v>706.13696774193545</v>
          </cell>
          <cell r="G80">
            <v>342.70583449083529</v>
          </cell>
          <cell r="H80">
            <v>6.4180398959236773E-2</v>
          </cell>
          <cell r="I80">
            <v>0.1379011274934952</v>
          </cell>
          <cell r="J80">
            <v>3.2090199479618373E-2</v>
          </cell>
          <cell r="K80">
            <v>0.16999132697311362</v>
          </cell>
          <cell r="L80">
            <v>0.59583694709453605</v>
          </cell>
        </row>
        <row r="81">
          <cell r="B81" t="str">
            <v>BES</v>
          </cell>
          <cell r="C81">
            <v>207.78</v>
          </cell>
          <cell r="D81">
            <v>3320.3264997584574</v>
          </cell>
          <cell r="E81">
            <v>1241.3366394081002</v>
          </cell>
          <cell r="F81">
            <v>989.02764726564396</v>
          </cell>
          <cell r="G81">
            <v>178.6</v>
          </cell>
          <cell r="H81">
            <v>0.11111111111111112</v>
          </cell>
          <cell r="I81">
            <v>0</v>
          </cell>
          <cell r="J81">
            <v>0</v>
          </cell>
          <cell r="K81">
            <v>0.11111111111111112</v>
          </cell>
          <cell r="L81">
            <v>0.77777777777777779</v>
          </cell>
        </row>
        <row r="82">
          <cell r="B82" t="str">
            <v>BEY</v>
          </cell>
          <cell r="C82">
            <v>289.55078163771708</v>
          </cell>
          <cell r="D82">
            <v>1826.9375</v>
          </cell>
          <cell r="E82">
            <v>0</v>
          </cell>
          <cell r="F82">
            <v>1174.7773405301791</v>
          </cell>
          <cell r="G82">
            <v>460.3427916071596</v>
          </cell>
          <cell r="H82">
            <v>7.2625698324022353E-2</v>
          </cell>
          <cell r="I82">
            <v>2.0484171322160148E-2</v>
          </cell>
          <cell r="J82">
            <v>5.5865921787709499E-3</v>
          </cell>
          <cell r="K82">
            <v>0.14711359404096838</v>
          </cell>
          <cell r="L82">
            <v>0.75418994413407814</v>
          </cell>
        </row>
        <row r="83">
          <cell r="B83" t="str">
            <v>BFN</v>
          </cell>
          <cell r="C83">
            <v>473.9592415117383</v>
          </cell>
          <cell r="D83">
            <v>4626.9801238496639</v>
          </cell>
          <cell r="E83">
            <v>2439.5246527777772</v>
          </cell>
          <cell r="F83">
            <v>1580.6958328755286</v>
          </cell>
          <cell r="G83">
            <v>617.95000000000005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1</v>
          </cell>
        </row>
        <row r="84">
          <cell r="B84" t="str">
            <v>BFS</v>
          </cell>
          <cell r="C84">
            <v>3033.473161229113</v>
          </cell>
          <cell r="D84">
            <v>3920.7449999999999</v>
          </cell>
          <cell r="E84">
            <v>1080.3992954434091</v>
          </cell>
          <cell r="F84">
            <v>312.22416666666669</v>
          </cell>
          <cell r="G84">
            <v>332.11962679324887</v>
          </cell>
          <cell r="H84">
            <v>0</v>
          </cell>
          <cell r="I84">
            <v>5.7851239669421475E-2</v>
          </cell>
          <cell r="J84">
            <v>2.4793388429752063E-2</v>
          </cell>
          <cell r="K84">
            <v>3.3057851239669415E-2</v>
          </cell>
          <cell r="L84">
            <v>0.88429752066115697</v>
          </cell>
        </row>
        <row r="85">
          <cell r="B85" t="str">
            <v>BGA</v>
          </cell>
          <cell r="C85">
            <v>905.35812499999997</v>
          </cell>
          <cell r="D85">
            <v>1016.4784968982912</v>
          </cell>
          <cell r="E85">
            <v>686.95857499999977</v>
          </cell>
          <cell r="F85">
            <v>404.05284652219734</v>
          </cell>
          <cell r="G85">
            <v>306.61196078431362</v>
          </cell>
          <cell r="H85">
            <v>0</v>
          </cell>
          <cell r="I85">
            <v>0</v>
          </cell>
          <cell r="J85">
            <v>0.11428571428571427</v>
          </cell>
          <cell r="K85">
            <v>8.5714285714285701E-2</v>
          </cell>
          <cell r="L85">
            <v>0.79999999999999993</v>
          </cell>
        </row>
        <row r="86">
          <cell r="B86" t="str">
            <v>BGF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1</v>
          </cell>
        </row>
        <row r="87">
          <cell r="B87" t="str">
            <v>BGI</v>
          </cell>
          <cell r="C87">
            <v>0</v>
          </cell>
          <cell r="D87">
            <v>938.46333333333303</v>
          </cell>
          <cell r="E87">
            <v>0</v>
          </cell>
          <cell r="F87">
            <v>339.18872727272725</v>
          </cell>
          <cell r="G87">
            <v>313.8021586037969</v>
          </cell>
          <cell r="H87">
            <v>0.10169491525423728</v>
          </cell>
          <cell r="I87">
            <v>1.1299435028248588E-2</v>
          </cell>
          <cell r="J87">
            <v>2.2598870056497175E-2</v>
          </cell>
          <cell r="K87">
            <v>6.2146892655367235E-2</v>
          </cell>
          <cell r="L87">
            <v>0.80225988700564976</v>
          </cell>
        </row>
        <row r="88">
          <cell r="B88" t="str">
            <v>BGO</v>
          </cell>
          <cell r="C88">
            <v>108.97866666666664</v>
          </cell>
          <cell r="D88">
            <v>2643.3275833333332</v>
          </cell>
          <cell r="E88">
            <v>2359.0699999999997</v>
          </cell>
          <cell r="F88">
            <v>1356.1383014755197</v>
          </cell>
          <cell r="G88">
            <v>422.34555555555545</v>
          </cell>
          <cell r="H88">
            <v>0</v>
          </cell>
          <cell r="I88">
            <v>2.2727272727272724E-2</v>
          </cell>
          <cell r="J88">
            <v>3.4090909090909088E-2</v>
          </cell>
          <cell r="K88">
            <v>0.17045454545454547</v>
          </cell>
          <cell r="L88">
            <v>0.77272727272727271</v>
          </cell>
        </row>
        <row r="89">
          <cell r="B89" t="str">
            <v>BGW</v>
          </cell>
          <cell r="C89">
            <v>554.03109217171743</v>
          </cell>
          <cell r="D89">
            <v>1546.3333333333333</v>
          </cell>
          <cell r="E89">
            <v>0</v>
          </cell>
          <cell r="F89">
            <v>593.24</v>
          </cell>
          <cell r="G89">
            <v>635.44529411764722</v>
          </cell>
          <cell r="H89">
            <v>0</v>
          </cell>
          <cell r="I89">
            <v>0</v>
          </cell>
          <cell r="J89">
            <v>2.6666666666666668E-2</v>
          </cell>
          <cell r="K89">
            <v>0.04</v>
          </cell>
          <cell r="L89">
            <v>0.93333333333333335</v>
          </cell>
        </row>
        <row r="90">
          <cell r="B90" t="str">
            <v>BHE</v>
          </cell>
          <cell r="C90">
            <v>1698.526882063881</v>
          </cell>
          <cell r="D90">
            <v>4398.2942443259344</v>
          </cell>
          <cell r="E90">
            <v>3928.45</v>
          </cell>
          <cell r="F90">
            <v>892.55729810706873</v>
          </cell>
          <cell r="G90">
            <v>900.93201481247354</v>
          </cell>
          <cell r="H90">
            <v>0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</row>
        <row r="91">
          <cell r="B91" t="str">
            <v>BHU</v>
          </cell>
          <cell r="C91">
            <v>2082.882470147712</v>
          </cell>
          <cell r="D91">
            <v>3016.4927961739277</v>
          </cell>
          <cell r="E91">
            <v>1196.2058666666669</v>
          </cell>
          <cell r="F91">
            <v>876.53451082184461</v>
          </cell>
          <cell r="G91">
            <v>614.11049720659923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1</v>
          </cell>
        </row>
        <row r="92">
          <cell r="B92" t="str">
            <v>BHX</v>
          </cell>
          <cell r="C92">
            <v>151.13099017384721</v>
          </cell>
          <cell r="D92">
            <v>2302.4892666666665</v>
          </cell>
          <cell r="E92">
            <v>1080.3992954434091</v>
          </cell>
          <cell r="F92">
            <v>754.34893939393919</v>
          </cell>
          <cell r="G92">
            <v>359.81710021952063</v>
          </cell>
          <cell r="H92">
            <v>0.23348017621145375</v>
          </cell>
          <cell r="I92">
            <v>6.1674008810572702E-2</v>
          </cell>
          <cell r="J92">
            <v>1.7621145374449341E-2</v>
          </cell>
          <cell r="K92">
            <v>0.13656387665198239</v>
          </cell>
          <cell r="L92">
            <v>0.5506607929515418</v>
          </cell>
        </row>
        <row r="93">
          <cell r="B93" t="str">
            <v>BHZ</v>
          </cell>
          <cell r="C93">
            <v>4877.18300441886</v>
          </cell>
          <cell r="D93">
            <v>2943.5751666666652</v>
          </cell>
          <cell r="E93">
            <v>1379</v>
          </cell>
          <cell r="F93">
            <v>1527.250229729731</v>
          </cell>
          <cell r="G93">
            <v>736.75803888888856</v>
          </cell>
          <cell r="H93">
            <v>2.2123893805309734E-2</v>
          </cell>
          <cell r="I93">
            <v>8.8495575221238951E-2</v>
          </cell>
          <cell r="J93">
            <v>1.7699115044247787E-2</v>
          </cell>
          <cell r="K93">
            <v>0.19911504424778764</v>
          </cell>
          <cell r="L93">
            <v>0.67256637168141598</v>
          </cell>
        </row>
        <row r="94">
          <cell r="B94" t="str">
            <v>BIO</v>
          </cell>
          <cell r="C94">
            <v>1577.8969800457098</v>
          </cell>
          <cell r="D94">
            <v>2401.6075000000001</v>
          </cell>
          <cell r="E94">
            <v>2042.8507142857147</v>
          </cell>
          <cell r="F94">
            <v>1358.82</v>
          </cell>
          <cell r="G94">
            <v>300.71821367521352</v>
          </cell>
          <cell r="H94">
            <v>3.0303030303030314E-2</v>
          </cell>
          <cell r="I94">
            <v>0.12727272727272732</v>
          </cell>
          <cell r="J94">
            <v>3.0303030303030314E-2</v>
          </cell>
          <cell r="K94">
            <v>0.16969696969696971</v>
          </cell>
          <cell r="L94">
            <v>0.64242424242424245</v>
          </cell>
        </row>
        <row r="95">
          <cell r="B95" t="str">
            <v>BJL</v>
          </cell>
          <cell r="C95">
            <v>0</v>
          </cell>
          <cell r="D95">
            <v>0</v>
          </cell>
          <cell r="E95">
            <v>0</v>
          </cell>
          <cell r="F95">
            <v>446.14357142857148</v>
          </cell>
          <cell r="G95">
            <v>721.84666666666669</v>
          </cell>
          <cell r="H95">
            <v>0</v>
          </cell>
          <cell r="I95">
            <v>0</v>
          </cell>
          <cell r="J95">
            <v>0</v>
          </cell>
          <cell r="K95">
            <v>0.5</v>
          </cell>
          <cell r="L95">
            <v>0.5</v>
          </cell>
        </row>
        <row r="96">
          <cell r="B96" t="str">
            <v>BJM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1</v>
          </cell>
        </row>
        <row r="97">
          <cell r="B97" t="str">
            <v>BJS</v>
          </cell>
          <cell r="C97">
            <v>4001.2823587236203</v>
          </cell>
          <cell r="D97">
            <v>5217.8499154887495</v>
          </cell>
          <cell r="E97">
            <v>1772.7755957446811</v>
          </cell>
          <cell r="F97">
            <v>1091.4648992322557</v>
          </cell>
          <cell r="G97">
            <v>519.46701439634842</v>
          </cell>
          <cell r="H97">
            <v>8.0903790087463553E-2</v>
          </cell>
          <cell r="I97">
            <v>7.4708454810495636E-2</v>
          </cell>
          <cell r="J97">
            <v>1.7128279883381923E-2</v>
          </cell>
          <cell r="K97">
            <v>0.27478134110787167</v>
          </cell>
          <cell r="L97">
            <v>0.55247813411078706</v>
          </cell>
        </row>
        <row r="98">
          <cell r="B98" t="str">
            <v>BJX</v>
          </cell>
          <cell r="C98">
            <v>175.77437297858384</v>
          </cell>
          <cell r="D98">
            <v>448.59999999999991</v>
          </cell>
          <cell r="E98">
            <v>596.54374999999993</v>
          </cell>
          <cell r="F98">
            <v>175.77430269187064</v>
          </cell>
          <cell r="G98">
            <v>230.68472400915348</v>
          </cell>
          <cell r="H98">
            <v>7.3896681491618196E-2</v>
          </cell>
          <cell r="I98">
            <v>2.0526855969893948E-3</v>
          </cell>
          <cell r="J98">
            <v>2.2237427300718437E-2</v>
          </cell>
          <cell r="K98">
            <v>0.2754019842627437</v>
          </cell>
          <cell r="L98">
            <v>0.62641122134793026</v>
          </cell>
        </row>
        <row r="99">
          <cell r="B99" t="str">
            <v>BKI</v>
          </cell>
          <cell r="C99">
            <v>0</v>
          </cell>
          <cell r="D99">
            <v>4527.8976373626365</v>
          </cell>
          <cell r="E99">
            <v>0</v>
          </cell>
          <cell r="F99">
            <v>2698.752857142857</v>
          </cell>
          <cell r="G99">
            <v>573.5757142857143</v>
          </cell>
          <cell r="H99">
            <v>0</v>
          </cell>
          <cell r="I99">
            <v>0</v>
          </cell>
          <cell r="J99">
            <v>0</v>
          </cell>
          <cell r="K99">
            <v>0.22222222222222224</v>
          </cell>
          <cell r="L99">
            <v>0.77777777777777779</v>
          </cell>
        </row>
        <row r="100">
          <cell r="B100" t="str">
            <v>BKK</v>
          </cell>
          <cell r="C100">
            <v>4613.9140972222231</v>
          </cell>
          <cell r="D100">
            <v>4011.1099933742621</v>
          </cell>
          <cell r="E100">
            <v>1459.5335714285711</v>
          </cell>
          <cell r="F100">
            <v>1168.2451334314771</v>
          </cell>
          <cell r="G100">
            <v>556.18390239930739</v>
          </cell>
          <cell r="H100">
            <v>2.1382396817503733E-2</v>
          </cell>
          <cell r="I100">
            <v>7.906514172053708E-2</v>
          </cell>
          <cell r="J100">
            <v>7.9562406762804586E-3</v>
          </cell>
          <cell r="K100">
            <v>0.2103431128791646</v>
          </cell>
          <cell r="L100">
            <v>0.68125310790651405</v>
          </cell>
        </row>
        <row r="101">
          <cell r="B101" t="str">
            <v>BKO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553.62400000000002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1</v>
          </cell>
        </row>
        <row r="102">
          <cell r="B102" t="str">
            <v>BLA</v>
          </cell>
          <cell r="C102">
            <v>0</v>
          </cell>
          <cell r="D102">
            <v>1859.9050799999989</v>
          </cell>
          <cell r="E102">
            <v>1220.0762395833319</v>
          </cell>
          <cell r="F102">
            <v>478.43183333333326</v>
          </cell>
          <cell r="G102">
            <v>788.70883186350079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1</v>
          </cell>
        </row>
        <row r="103">
          <cell r="B103" t="str">
            <v>BLK</v>
          </cell>
          <cell r="C103">
            <v>3033.473161229113</v>
          </cell>
          <cell r="D103">
            <v>2991.713931130485</v>
          </cell>
          <cell r="E103">
            <v>1080.3992954434091</v>
          </cell>
          <cell r="F103">
            <v>1351.9069772890648</v>
          </cell>
          <cell r="G103">
            <v>324.45041315762165</v>
          </cell>
          <cell r="H103">
            <v>0</v>
          </cell>
          <cell r="I103">
            <v>0</v>
          </cell>
          <cell r="J103">
            <v>1</v>
          </cell>
          <cell r="K103">
            <v>0</v>
          </cell>
          <cell r="L103">
            <v>0</v>
          </cell>
        </row>
        <row r="104">
          <cell r="B104" t="str">
            <v>BLL</v>
          </cell>
          <cell r="C104">
            <v>323.40048979591847</v>
          </cell>
          <cell r="D104">
            <v>4450.92</v>
          </cell>
          <cell r="E104">
            <v>1661.5004761904761</v>
          </cell>
          <cell r="F104">
            <v>785.62270018582058</v>
          </cell>
          <cell r="G104">
            <v>304.5395904761906</v>
          </cell>
          <cell r="H104">
            <v>5.1470588235294122E-2</v>
          </cell>
          <cell r="I104">
            <v>4.4117647058823532E-2</v>
          </cell>
          <cell r="J104">
            <v>0</v>
          </cell>
          <cell r="K104">
            <v>8.0882352941176489E-2</v>
          </cell>
          <cell r="L104">
            <v>0.82352941176470595</v>
          </cell>
        </row>
        <row r="105">
          <cell r="B105" t="str">
            <v>BLQ</v>
          </cell>
          <cell r="C105">
            <v>789.73350340136074</v>
          </cell>
          <cell r="D105">
            <v>2238.8633304597688</v>
          </cell>
          <cell r="E105">
            <v>821.55</v>
          </cell>
          <cell r="F105">
            <v>1069.8954355912754</v>
          </cell>
          <cell r="G105">
            <v>369.84929292377177</v>
          </cell>
          <cell r="H105">
            <v>5.06108202443281E-2</v>
          </cell>
          <cell r="I105">
            <v>0.10122164048865619</v>
          </cell>
          <cell r="J105">
            <v>8.7260034904013961E-3</v>
          </cell>
          <cell r="K105">
            <v>0.12041884816753927</v>
          </cell>
          <cell r="L105">
            <v>0.71902268760907506</v>
          </cell>
        </row>
        <row r="106">
          <cell r="B106" t="str">
            <v>BLR</v>
          </cell>
          <cell r="C106">
            <v>2910.9780762411365</v>
          </cell>
          <cell r="D106">
            <v>3365.7136995111473</v>
          </cell>
          <cell r="E106">
            <v>1648.9630000000002</v>
          </cell>
          <cell r="F106">
            <v>1094.4406971822027</v>
          </cell>
          <cell r="G106">
            <v>651.80676486715265</v>
          </cell>
          <cell r="H106">
            <v>2.5436408977556092E-2</v>
          </cell>
          <cell r="I106">
            <v>9.625935162094762E-2</v>
          </cell>
          <cell r="J106">
            <v>2.4937655860349118E-3</v>
          </cell>
          <cell r="K106">
            <v>0.15411471321695758</v>
          </cell>
          <cell r="L106">
            <v>0.72169576059850371</v>
          </cell>
        </row>
        <row r="107">
          <cell r="B107" t="str">
            <v>BNE</v>
          </cell>
          <cell r="C107">
            <v>2252.9965833333335</v>
          </cell>
          <cell r="D107">
            <v>5056.1069320737734</v>
          </cell>
          <cell r="E107">
            <v>3738.4933333333352</v>
          </cell>
          <cell r="F107">
            <v>3078.7517931547609</v>
          </cell>
          <cell r="G107">
            <v>909.17011737108305</v>
          </cell>
          <cell r="H107">
            <v>2.3746701846965694E-2</v>
          </cell>
          <cell r="I107">
            <v>0.12928759894459102</v>
          </cell>
          <cell r="J107">
            <v>0</v>
          </cell>
          <cell r="K107">
            <v>0.15831134564643798</v>
          </cell>
          <cell r="L107">
            <v>0.68865435356200533</v>
          </cell>
        </row>
        <row r="108">
          <cell r="B108" t="str">
            <v>BOB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621.48253588516729</v>
          </cell>
          <cell r="H108">
            <v>0</v>
          </cell>
          <cell r="I108">
            <v>0.25</v>
          </cell>
          <cell r="J108">
            <v>0</v>
          </cell>
          <cell r="K108">
            <v>0.25</v>
          </cell>
          <cell r="L108">
            <v>0.5</v>
          </cell>
        </row>
        <row r="109">
          <cell r="B109" t="str">
            <v>BOD</v>
          </cell>
          <cell r="C109">
            <v>369.86590000000007</v>
          </cell>
          <cell r="D109">
            <v>2521.5300000000002</v>
          </cell>
          <cell r="E109">
            <v>1241.3366394081002</v>
          </cell>
          <cell r="F109">
            <v>1878.38</v>
          </cell>
          <cell r="G109">
            <v>576.64324070450141</v>
          </cell>
          <cell r="H109">
            <v>0.19834710743801653</v>
          </cell>
          <cell r="I109">
            <v>2.479338842975207E-2</v>
          </cell>
          <cell r="J109">
            <v>0</v>
          </cell>
          <cell r="K109">
            <v>4.1322314049586785E-2</v>
          </cell>
          <cell r="L109">
            <v>0.73553719008264462</v>
          </cell>
        </row>
        <row r="110">
          <cell r="B110" t="str">
            <v>BOG</v>
          </cell>
          <cell r="C110">
            <v>838.98159090909087</v>
          </cell>
          <cell r="D110">
            <v>1000.5004862579285</v>
          </cell>
          <cell r="E110">
            <v>741.51748437499953</v>
          </cell>
          <cell r="F110">
            <v>447.87880293999081</v>
          </cell>
          <cell r="G110">
            <v>349.27172369230362</v>
          </cell>
          <cell r="H110">
            <v>2.9090909090909094E-2</v>
          </cell>
          <cell r="I110">
            <v>8.4545454545454535E-2</v>
          </cell>
          <cell r="J110">
            <v>3.4545454545454546E-2</v>
          </cell>
          <cell r="K110">
            <v>0.18636363636363634</v>
          </cell>
          <cell r="L110">
            <v>0.66545454545454552</v>
          </cell>
        </row>
        <row r="111">
          <cell r="B111" t="str">
            <v>BOM</v>
          </cell>
          <cell r="C111">
            <v>2559.5655787843593</v>
          </cell>
          <cell r="D111">
            <v>3329.720622491368</v>
          </cell>
          <cell r="E111">
            <v>3254.1875</v>
          </cell>
          <cell r="F111">
            <v>1064.1024162573192</v>
          </cell>
          <cell r="G111">
            <v>588.83664030607451</v>
          </cell>
          <cell r="H111">
            <v>3.1333495263541442E-2</v>
          </cell>
          <cell r="I111">
            <v>5.3679863978625272E-2</v>
          </cell>
          <cell r="J111">
            <v>2.6718484333252382E-3</v>
          </cell>
          <cell r="K111">
            <v>0.11586106388146721</v>
          </cell>
          <cell r="L111">
            <v>0.79645372844304085</v>
          </cell>
        </row>
        <row r="112">
          <cell r="B112" t="str">
            <v>BON</v>
          </cell>
          <cell r="C112">
            <v>0</v>
          </cell>
          <cell r="D112">
            <v>0</v>
          </cell>
          <cell r="E112">
            <v>0</v>
          </cell>
          <cell r="F112">
            <v>303.06838709677419</v>
          </cell>
          <cell r="G112">
            <v>458.01900510204092</v>
          </cell>
          <cell r="H112">
            <v>1.1627906976744186E-2</v>
          </cell>
          <cell r="I112">
            <v>0</v>
          </cell>
          <cell r="J112">
            <v>0</v>
          </cell>
          <cell r="K112">
            <v>0.45348837209302323</v>
          </cell>
          <cell r="L112">
            <v>0.53488372093023251</v>
          </cell>
        </row>
        <row r="113">
          <cell r="B113" t="str">
            <v>BOO</v>
          </cell>
          <cell r="C113">
            <v>108.97866666666664</v>
          </cell>
          <cell r="D113">
            <v>2643.3275833333332</v>
          </cell>
          <cell r="E113">
            <v>2359.0699999999997</v>
          </cell>
          <cell r="F113">
            <v>1356.1383014755197</v>
          </cell>
          <cell r="G113">
            <v>536.29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1</v>
          </cell>
        </row>
        <row r="114">
          <cell r="B114" t="str">
            <v>BPN</v>
          </cell>
          <cell r="C114">
            <v>0</v>
          </cell>
          <cell r="D114">
            <v>5086.9945946712014</v>
          </cell>
          <cell r="E114">
            <v>1687.6125</v>
          </cell>
          <cell r="F114">
            <v>1207.8124695930737</v>
          </cell>
          <cell r="G114">
            <v>846.26020501948074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1</v>
          </cell>
        </row>
        <row r="115">
          <cell r="B115" t="str">
            <v>BQN</v>
          </cell>
          <cell r="C115">
            <v>271.11</v>
          </cell>
          <cell r="D115">
            <v>784.56806882226704</v>
          </cell>
          <cell r="E115">
            <v>413.46070931461372</v>
          </cell>
          <cell r="F115">
            <v>215.2289375</v>
          </cell>
          <cell r="G115">
            <v>247.74700926561434</v>
          </cell>
          <cell r="H115">
            <v>0.27710843373493976</v>
          </cell>
          <cell r="I115">
            <v>0</v>
          </cell>
          <cell r="J115">
            <v>3.614457831325301E-2</v>
          </cell>
          <cell r="K115">
            <v>9.6385542168674704E-2</v>
          </cell>
          <cell r="L115">
            <v>0.59036144578313254</v>
          </cell>
        </row>
        <row r="116">
          <cell r="B116" t="str">
            <v>BRC</v>
          </cell>
          <cell r="C116">
            <v>2737.7034062499997</v>
          </cell>
          <cell r="D116">
            <v>3059.4675003323032</v>
          </cell>
          <cell r="E116">
            <v>1545.7283333333298</v>
          </cell>
          <cell r="F116">
            <v>1291.0003889912839</v>
          </cell>
          <cell r="G116">
            <v>760.80778849532544</v>
          </cell>
          <cell r="H116">
            <v>0</v>
          </cell>
          <cell r="I116">
            <v>0.66666666666666663</v>
          </cell>
          <cell r="J116">
            <v>0</v>
          </cell>
          <cell r="K116">
            <v>0</v>
          </cell>
          <cell r="L116">
            <v>0.33333333333333331</v>
          </cell>
        </row>
        <row r="117">
          <cell r="B117" t="str">
            <v>BRE</v>
          </cell>
          <cell r="C117">
            <v>2364.4236263910029</v>
          </cell>
          <cell r="D117">
            <v>5858.5600000000013</v>
          </cell>
          <cell r="E117">
            <v>1481.6388581697045</v>
          </cell>
          <cell r="F117">
            <v>696.43749999999989</v>
          </cell>
          <cell r="G117">
            <v>400.02703703703673</v>
          </cell>
          <cell r="H117">
            <v>0.11046511627906977</v>
          </cell>
          <cell r="I117">
            <v>8.1395348837209308E-2</v>
          </cell>
          <cell r="J117">
            <v>0</v>
          </cell>
          <cell r="K117">
            <v>0.31395348837209303</v>
          </cell>
          <cell r="L117">
            <v>0.49418604651162795</v>
          </cell>
        </row>
        <row r="118">
          <cell r="B118" t="str">
            <v>BRI</v>
          </cell>
          <cell r="C118">
            <v>162.83866666666668</v>
          </cell>
          <cell r="D118">
            <v>2337.008173055829</v>
          </cell>
          <cell r="E118">
            <v>922.23450603797278</v>
          </cell>
          <cell r="F118">
            <v>349.20820850202421</v>
          </cell>
          <cell r="G118">
            <v>320.47949240721971</v>
          </cell>
          <cell r="H118">
            <v>7.7464788732394374E-2</v>
          </cell>
          <cell r="I118">
            <v>0</v>
          </cell>
          <cell r="J118">
            <v>0</v>
          </cell>
          <cell r="K118">
            <v>0.323943661971831</v>
          </cell>
          <cell r="L118">
            <v>0.59859154929577463</v>
          </cell>
        </row>
        <row r="119">
          <cell r="B119" t="str">
            <v>BRM</v>
          </cell>
          <cell r="C119">
            <v>0</v>
          </cell>
          <cell r="D119">
            <v>1859.9050799999989</v>
          </cell>
          <cell r="E119">
            <v>1220.0762395833319</v>
          </cell>
          <cell r="F119">
            <v>478.43183333333326</v>
          </cell>
          <cell r="G119">
            <v>788.70883186350079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1</v>
          </cell>
        </row>
        <row r="120">
          <cell r="B120" t="str">
            <v>BRS</v>
          </cell>
          <cell r="C120">
            <v>131.96</v>
          </cell>
          <cell r="D120">
            <v>2991.713931130485</v>
          </cell>
          <cell r="E120">
            <v>1080.3992954434091</v>
          </cell>
          <cell r="F120">
            <v>1934.8200000000002</v>
          </cell>
          <cell r="G120">
            <v>108.77</v>
          </cell>
          <cell r="H120">
            <v>0.3529411764705882</v>
          </cell>
          <cell r="I120">
            <v>0</v>
          </cell>
          <cell r="J120">
            <v>0</v>
          </cell>
          <cell r="K120">
            <v>0.47058823529411759</v>
          </cell>
          <cell r="L120">
            <v>0.1764705882352941</v>
          </cell>
        </row>
        <row r="121">
          <cell r="B121" t="str">
            <v>BRU</v>
          </cell>
          <cell r="C121">
            <v>3204.7217359187434</v>
          </cell>
          <cell r="D121">
            <v>2844.9509896619752</v>
          </cell>
          <cell r="E121">
            <v>905.53666666666641</v>
          </cell>
          <cell r="F121">
            <v>559.87370480614993</v>
          </cell>
          <cell r="G121">
            <v>400.21022921582318</v>
          </cell>
          <cell r="H121">
            <v>3.3171521035598728E-2</v>
          </cell>
          <cell r="I121">
            <v>9.9514563106796267E-2</v>
          </cell>
          <cell r="J121">
            <v>1.4158576051779944E-2</v>
          </cell>
          <cell r="K121">
            <v>0.23624595469255669</v>
          </cell>
          <cell r="L121">
            <v>0.61690938511326843</v>
          </cell>
        </row>
        <row r="122">
          <cell r="B122" t="str">
            <v>BSB</v>
          </cell>
          <cell r="C122">
            <v>4877.18300441886</v>
          </cell>
          <cell r="D122">
            <v>4944.99</v>
          </cell>
          <cell r="E122">
            <v>2079.9913113553125</v>
          </cell>
          <cell r="F122">
            <v>1727.1594836699639</v>
          </cell>
          <cell r="G122">
            <v>620.61898469387745</v>
          </cell>
          <cell r="H122">
            <v>0</v>
          </cell>
          <cell r="I122">
            <v>3.3333333333333333E-2</v>
          </cell>
          <cell r="J122">
            <v>6.6666666666666671E-3</v>
          </cell>
          <cell r="K122">
            <v>0.16666666666666669</v>
          </cell>
          <cell r="L122">
            <v>0.79333333333333322</v>
          </cell>
        </row>
        <row r="123">
          <cell r="B123" t="str">
            <v>BSR</v>
          </cell>
          <cell r="C123">
            <v>554.03109217171743</v>
          </cell>
          <cell r="D123">
            <v>1546.3333333333333</v>
          </cell>
          <cell r="E123">
            <v>0</v>
          </cell>
          <cell r="F123">
            <v>593.24</v>
          </cell>
          <cell r="G123">
            <v>654.9233549160673</v>
          </cell>
          <cell r="H123">
            <v>0</v>
          </cell>
          <cell r="I123">
            <v>0</v>
          </cell>
          <cell r="J123">
            <v>9.0909090909090912E-2</v>
          </cell>
          <cell r="K123">
            <v>9.0909090909090912E-2</v>
          </cell>
          <cell r="L123">
            <v>0.81818181818181823</v>
          </cell>
        </row>
        <row r="124">
          <cell r="B124" t="str">
            <v>BUD</v>
          </cell>
          <cell r="C124">
            <v>291.56289115646251</v>
          </cell>
          <cell r="D124">
            <v>2577.5215563909769</v>
          </cell>
          <cell r="E124">
            <v>1413.85</v>
          </cell>
          <cell r="F124">
            <v>641.01290829439245</v>
          </cell>
          <cell r="G124">
            <v>243.97166124234485</v>
          </cell>
          <cell r="H124">
            <v>7.2743207712532829E-2</v>
          </cell>
          <cell r="I124">
            <v>2.3663453111305865E-2</v>
          </cell>
          <cell r="J124">
            <v>5.2585451358457469E-3</v>
          </cell>
          <cell r="K124">
            <v>0.10517090271691493</v>
          </cell>
          <cell r="L124">
            <v>0.7931638913234007</v>
          </cell>
        </row>
        <row r="125">
          <cell r="B125" t="str">
            <v>BUE</v>
          </cell>
          <cell r="C125">
            <v>2737.7034062499997</v>
          </cell>
          <cell r="D125">
            <v>3059.4675003323032</v>
          </cell>
          <cell r="E125">
            <v>1545.7283333333298</v>
          </cell>
          <cell r="F125">
            <v>1296.5501323026881</v>
          </cell>
          <cell r="G125">
            <v>760.67902593465305</v>
          </cell>
          <cell r="H125">
            <v>3.1364349189754316E-2</v>
          </cell>
          <cell r="I125">
            <v>0.10611604809200212</v>
          </cell>
          <cell r="J125">
            <v>8.8865656037637221E-3</v>
          </cell>
          <cell r="K125">
            <v>0.20282279142707796</v>
          </cell>
          <cell r="L125">
            <v>0.65081024568740187</v>
          </cell>
        </row>
        <row r="126">
          <cell r="B126" t="str">
            <v>BUH</v>
          </cell>
          <cell r="C126">
            <v>252.93305867620771</v>
          </cell>
          <cell r="D126">
            <v>3158.48</v>
          </cell>
          <cell r="E126">
            <v>0</v>
          </cell>
          <cell r="F126">
            <v>871.52552661064374</v>
          </cell>
          <cell r="G126">
            <v>390.22644232758</v>
          </cell>
          <cell r="H126">
            <v>9.864603481624766E-2</v>
          </cell>
          <cell r="I126">
            <v>1.9342359767891695E-2</v>
          </cell>
          <cell r="J126">
            <v>1.9342359767891694E-3</v>
          </cell>
          <cell r="K126">
            <v>0.11218568665377181</v>
          </cell>
          <cell r="L126">
            <v>0.76789168278529973</v>
          </cell>
        </row>
        <row r="127">
          <cell r="B127" t="str">
            <v>BWN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1</v>
          </cell>
        </row>
        <row r="128">
          <cell r="B128" t="str">
            <v>BWT</v>
          </cell>
          <cell r="C128">
            <v>3460.5285840875736</v>
          </cell>
          <cell r="D128">
            <v>5498.6224249998158</v>
          </cell>
          <cell r="E128">
            <v>3738.4933333333352</v>
          </cell>
          <cell r="F128">
            <v>2896.1446041370136</v>
          </cell>
          <cell r="G128">
            <v>872.28051531663971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1</v>
          </cell>
        </row>
        <row r="129">
          <cell r="B129" t="str">
            <v>BXN</v>
          </cell>
          <cell r="C129">
            <v>273.05581548537282</v>
          </cell>
          <cell r="D129">
            <v>2918.1202279487316</v>
          </cell>
          <cell r="E129">
            <v>1011.4965826330518</v>
          </cell>
          <cell r="F129">
            <v>758.1008045386277</v>
          </cell>
          <cell r="G129">
            <v>366.83775742241971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1</v>
          </cell>
        </row>
        <row r="130">
          <cell r="B130" t="str">
            <v>BZE</v>
          </cell>
          <cell r="C130">
            <v>582.16666666666663</v>
          </cell>
          <cell r="D130">
            <v>805.75</v>
          </cell>
          <cell r="E130">
            <v>0</v>
          </cell>
          <cell r="F130">
            <v>306.62787878787861</v>
          </cell>
          <cell r="G130">
            <v>317.00400471594173</v>
          </cell>
          <cell r="H130">
            <v>2.6246719160104983E-2</v>
          </cell>
          <cell r="I130">
            <v>2.6246719160104982E-3</v>
          </cell>
          <cell r="J130">
            <v>1.5748031496062992E-2</v>
          </cell>
          <cell r="K130">
            <v>0.11548556430446193</v>
          </cell>
          <cell r="L130">
            <v>0.83989501312335957</v>
          </cell>
        </row>
        <row r="131">
          <cell r="B131" t="str">
            <v>BZG</v>
          </cell>
          <cell r="C131">
            <v>154.80520140401825</v>
          </cell>
          <cell r="D131">
            <v>2510.0154801097383</v>
          </cell>
          <cell r="E131">
            <v>1302.7689189189186</v>
          </cell>
          <cell r="F131">
            <v>227.95</v>
          </cell>
          <cell r="G131">
            <v>553.83000000000004</v>
          </cell>
          <cell r="H131">
            <v>0</v>
          </cell>
          <cell r="I131">
            <v>0</v>
          </cell>
          <cell r="J131">
            <v>0</v>
          </cell>
          <cell r="K131">
            <v>0.625</v>
          </cell>
          <cell r="L131">
            <v>0.375</v>
          </cell>
        </row>
        <row r="132">
          <cell r="B132" t="str">
            <v>BZV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1</v>
          </cell>
        </row>
        <row r="133">
          <cell r="B133" t="str">
            <v>CAG</v>
          </cell>
          <cell r="C133">
            <v>140.68</v>
          </cell>
          <cell r="D133">
            <v>2337.008173055829</v>
          </cell>
          <cell r="E133">
            <v>922.23450603797278</v>
          </cell>
          <cell r="F133">
            <v>699.75351066512735</v>
          </cell>
          <cell r="G133">
            <v>554.4666666666667</v>
          </cell>
          <cell r="H133">
            <v>6.6666666666666666E-2</v>
          </cell>
          <cell r="I133">
            <v>6.6666666666666666E-2</v>
          </cell>
          <cell r="J133">
            <v>0</v>
          </cell>
          <cell r="K133">
            <v>0.13333333333333333</v>
          </cell>
          <cell r="L133">
            <v>0.73333333333333339</v>
          </cell>
        </row>
        <row r="134">
          <cell r="B134" t="str">
            <v>CAI</v>
          </cell>
          <cell r="C134">
            <v>127.23428571428572</v>
          </cell>
          <cell r="D134">
            <v>2133.3299228395053</v>
          </cell>
          <cell r="E134">
            <v>0</v>
          </cell>
          <cell r="F134">
            <v>481.04986873609045</v>
          </cell>
          <cell r="G134">
            <v>437.04957283075873</v>
          </cell>
          <cell r="H134">
            <v>2.6019080659150033E-2</v>
          </cell>
          <cell r="I134">
            <v>4.4232437120555072E-2</v>
          </cell>
          <cell r="J134">
            <v>2.8620988725065036E-2</v>
          </cell>
          <cell r="K134">
            <v>0.22636600173460533</v>
          </cell>
          <cell r="L134">
            <v>0.67476149176062461</v>
          </cell>
        </row>
        <row r="135">
          <cell r="B135" t="str">
            <v>CAN</v>
          </cell>
          <cell r="C135">
            <v>3251.5523684210534</v>
          </cell>
          <cell r="D135">
            <v>4109.1548611111102</v>
          </cell>
          <cell r="E135">
            <v>2834.15</v>
          </cell>
          <cell r="F135">
            <v>432.0342812507447</v>
          </cell>
          <cell r="G135">
            <v>600.5939432335615</v>
          </cell>
          <cell r="H135">
            <v>5.0100200400801612E-2</v>
          </cell>
          <cell r="I135">
            <v>8.0160320641282576E-2</v>
          </cell>
          <cell r="J135">
            <v>8.0160320641282558E-3</v>
          </cell>
          <cell r="K135">
            <v>0.51903807615230457</v>
          </cell>
          <cell r="L135">
            <v>0.34268537074148298</v>
          </cell>
        </row>
        <row r="136">
          <cell r="B136" t="str">
            <v>CAS</v>
          </cell>
          <cell r="C136">
            <v>202.23</v>
          </cell>
          <cell r="D136">
            <v>0</v>
          </cell>
          <cell r="E136">
            <v>1210.6400000000001</v>
          </cell>
          <cell r="F136">
            <v>544.02</v>
          </cell>
          <cell r="G136">
            <v>319.52364424951259</v>
          </cell>
          <cell r="H136">
            <v>6.6265060240963861E-2</v>
          </cell>
          <cell r="I136">
            <v>3.0120481927710843E-2</v>
          </cell>
          <cell r="J136">
            <v>4.2168674698795178E-2</v>
          </cell>
          <cell r="K136">
            <v>7.8313253012048195E-2</v>
          </cell>
          <cell r="L136">
            <v>0.7831325301204819</v>
          </cell>
        </row>
        <row r="137">
          <cell r="B137" t="str">
            <v>CAY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1</v>
          </cell>
        </row>
        <row r="138">
          <cell r="B138" t="str">
            <v>CBB</v>
          </cell>
          <cell r="C138">
            <v>0</v>
          </cell>
          <cell r="D138">
            <v>0</v>
          </cell>
          <cell r="E138">
            <v>0</v>
          </cell>
          <cell r="F138">
            <v>723.16116666666676</v>
          </cell>
          <cell r="G138">
            <v>694.95558857142851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1</v>
          </cell>
        </row>
        <row r="139">
          <cell r="B139" t="str">
            <v>CBR</v>
          </cell>
          <cell r="C139">
            <v>3460.5285840875736</v>
          </cell>
          <cell r="D139">
            <v>4696.1939999999995</v>
          </cell>
          <cell r="E139">
            <v>3738.4933333333352</v>
          </cell>
          <cell r="F139">
            <v>2896.1446041370136</v>
          </cell>
          <cell r="G139">
            <v>881.53388888888992</v>
          </cell>
          <cell r="H139">
            <v>7.1428571428571425E-2</v>
          </cell>
          <cell r="I139">
            <v>0.21428571428571427</v>
          </cell>
          <cell r="J139">
            <v>0</v>
          </cell>
          <cell r="K139">
            <v>7.1428571428571425E-2</v>
          </cell>
          <cell r="L139">
            <v>0.6428571428571429</v>
          </cell>
        </row>
        <row r="140">
          <cell r="B140" t="str">
            <v>CCJ</v>
          </cell>
          <cell r="C140">
            <v>2082.882470147712</v>
          </cell>
          <cell r="D140">
            <v>3016.4927961739277</v>
          </cell>
          <cell r="E140">
            <v>1196.2058666666669</v>
          </cell>
          <cell r="F140">
            <v>876.53451082184461</v>
          </cell>
          <cell r="G140">
            <v>720.70444444444445</v>
          </cell>
          <cell r="H140">
            <v>0</v>
          </cell>
          <cell r="I140">
            <v>0</v>
          </cell>
          <cell r="J140">
            <v>0</v>
          </cell>
          <cell r="K140">
            <v>2.3809523809523812E-2</v>
          </cell>
          <cell r="L140">
            <v>0.97619047619047616</v>
          </cell>
        </row>
        <row r="141">
          <cell r="B141" t="str">
            <v>CCP</v>
          </cell>
          <cell r="C141">
            <v>1610.1799999999998</v>
          </cell>
          <cell r="D141">
            <v>3323.2851126704627</v>
          </cell>
          <cell r="E141">
            <v>1605.7066666666701</v>
          </cell>
          <cell r="F141">
            <v>1294.7777186171761</v>
          </cell>
          <cell r="G141">
            <v>745.09486528570858</v>
          </cell>
          <cell r="H141">
            <v>0</v>
          </cell>
          <cell r="I141">
            <v>9.0909090909090912E-2</v>
          </cell>
          <cell r="J141">
            <v>0</v>
          </cell>
          <cell r="K141">
            <v>9.0909090909090912E-2</v>
          </cell>
          <cell r="L141">
            <v>0.81818181818181812</v>
          </cell>
        </row>
        <row r="142">
          <cell r="B142" t="str">
            <v>CCS</v>
          </cell>
          <cell r="C142">
            <v>0</v>
          </cell>
          <cell r="D142">
            <v>1888.2866811594188</v>
          </cell>
          <cell r="E142">
            <v>1218.1966560846547</v>
          </cell>
          <cell r="F142">
            <v>478.43183333333326</v>
          </cell>
          <cell r="G142">
            <v>787.45545468932187</v>
          </cell>
          <cell r="H142">
            <v>0</v>
          </cell>
          <cell r="I142">
            <v>6.7873303167420809E-2</v>
          </cell>
          <cell r="J142">
            <v>7.6923076923076913E-2</v>
          </cell>
          <cell r="K142">
            <v>5.6561085972850658E-2</v>
          </cell>
          <cell r="L142">
            <v>0.79864253393665163</v>
          </cell>
        </row>
        <row r="143">
          <cell r="B143" t="str">
            <v>CCU</v>
          </cell>
          <cell r="C143">
            <v>3971.3899999999994</v>
          </cell>
          <cell r="D143">
            <v>2393.5007142857162</v>
          </cell>
          <cell r="E143">
            <v>1196.2058666666669</v>
          </cell>
          <cell r="F143">
            <v>591.18208414554931</v>
          </cell>
          <cell r="G143">
            <v>510.83240785635923</v>
          </cell>
          <cell r="H143">
            <v>1.3961605584642231E-2</v>
          </cell>
          <cell r="I143">
            <v>4.537521815008725E-2</v>
          </cell>
          <cell r="J143">
            <v>5.2356020942408363E-3</v>
          </cell>
          <cell r="K143">
            <v>0.26178010471204183</v>
          </cell>
          <cell r="L143">
            <v>0.6736474694589879</v>
          </cell>
        </row>
        <row r="144">
          <cell r="B144" t="str">
            <v>CEB</v>
          </cell>
          <cell r="C144">
            <v>2104.560104166666</v>
          </cell>
          <cell r="D144">
            <v>2669.7474999999999</v>
          </cell>
          <cell r="E144">
            <v>1539.8400000000001</v>
          </cell>
          <cell r="F144">
            <v>916.688090511366</v>
          </cell>
          <cell r="G144">
            <v>563.94189399746779</v>
          </cell>
          <cell r="H144">
            <v>0</v>
          </cell>
          <cell r="I144">
            <v>1.1461318051575934E-2</v>
          </cell>
          <cell r="J144">
            <v>2.8653295128939836E-3</v>
          </cell>
          <cell r="K144">
            <v>0.11174785100286534</v>
          </cell>
          <cell r="L144">
            <v>0.87392550143266468</v>
          </cell>
        </row>
        <row r="145">
          <cell r="B145" t="str">
            <v>CEK</v>
          </cell>
          <cell r="C145">
            <v>346.03653675213673</v>
          </cell>
          <cell r="D145">
            <v>3438.0991671672305</v>
          </cell>
          <cell r="E145">
            <v>754.47337500000003</v>
          </cell>
          <cell r="F145">
            <v>1146.4805676108369</v>
          </cell>
          <cell r="G145">
            <v>369.44526804165429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1</v>
          </cell>
        </row>
        <row r="146">
          <cell r="B146" t="str">
            <v>CEN</v>
          </cell>
          <cell r="C146">
            <v>242.84265512637438</v>
          </cell>
          <cell r="D146">
            <v>667.64896209140613</v>
          </cell>
          <cell r="E146">
            <v>526.36640083298744</v>
          </cell>
          <cell r="F146">
            <v>233.866145950933</v>
          </cell>
          <cell r="G146">
            <v>235.61705803977196</v>
          </cell>
          <cell r="H146">
            <v>0</v>
          </cell>
          <cell r="I146">
            <v>0</v>
          </cell>
          <cell r="J146">
            <v>0</v>
          </cell>
          <cell r="K146">
            <v>0.16666666666666666</v>
          </cell>
          <cell r="L146">
            <v>0.83333333333333326</v>
          </cell>
        </row>
        <row r="147">
          <cell r="B147" t="str">
            <v>CFE</v>
          </cell>
          <cell r="C147">
            <v>1174.7827058449425</v>
          </cell>
          <cell r="D147">
            <v>3320.3264997584574</v>
          </cell>
          <cell r="E147">
            <v>1241.3366394081002</v>
          </cell>
          <cell r="F147">
            <v>989.02764726564396</v>
          </cell>
          <cell r="G147">
            <v>232.96999999999997</v>
          </cell>
          <cell r="H147">
            <v>0</v>
          </cell>
          <cell r="I147">
            <v>0.25</v>
          </cell>
          <cell r="J147">
            <v>0</v>
          </cell>
          <cell r="K147">
            <v>0.125</v>
          </cell>
          <cell r="L147">
            <v>0.625</v>
          </cell>
        </row>
        <row r="148">
          <cell r="B148" t="str">
            <v>CGB</v>
          </cell>
          <cell r="C148">
            <v>4877.18300441886</v>
          </cell>
          <cell r="D148">
            <v>3913.2942950383235</v>
          </cell>
          <cell r="E148">
            <v>2079.9913113553125</v>
          </cell>
          <cell r="F148">
            <v>1727.1594836699639</v>
          </cell>
          <cell r="G148">
            <v>751.5860935926662</v>
          </cell>
          <cell r="H148">
            <v>0</v>
          </cell>
          <cell r="I148">
            <v>0</v>
          </cell>
          <cell r="J148">
            <v>0</v>
          </cell>
          <cell r="K148">
            <v>8.3333333333333329E-2</v>
          </cell>
          <cell r="L148">
            <v>0.91666666666666663</v>
          </cell>
        </row>
        <row r="149">
          <cell r="B149" t="str">
            <v>CGN</v>
          </cell>
          <cell r="C149">
            <v>134.27714285714285</v>
          </cell>
          <cell r="D149">
            <v>4453.5</v>
          </cell>
          <cell r="E149">
            <v>1481.6388581697045</v>
          </cell>
          <cell r="F149">
            <v>1105.3195454545453</v>
          </cell>
          <cell r="G149">
            <v>337.95454081632653</v>
          </cell>
          <cell r="H149">
            <v>0.12307692307692306</v>
          </cell>
          <cell r="I149">
            <v>0.13846153846153844</v>
          </cell>
          <cell r="J149">
            <v>1.5384615384615382E-2</v>
          </cell>
          <cell r="K149">
            <v>0.24615384615384611</v>
          </cell>
          <cell r="L149">
            <v>0.47692307692307701</v>
          </cell>
        </row>
        <row r="150">
          <cell r="B150" t="str">
            <v>CGO</v>
          </cell>
          <cell r="C150">
            <v>4537.2526894742623</v>
          </cell>
          <cell r="D150">
            <v>4749.2735304038351</v>
          </cell>
          <cell r="E150">
            <v>1810.9906091954022</v>
          </cell>
          <cell r="F150">
            <v>1238.2726398519835</v>
          </cell>
          <cell r="G150">
            <v>570.87178194523528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1</v>
          </cell>
        </row>
        <row r="151">
          <cell r="B151" t="str">
            <v>CGP</v>
          </cell>
          <cell r="C151">
            <v>0</v>
          </cell>
          <cell r="D151">
            <v>0</v>
          </cell>
          <cell r="E151">
            <v>0</v>
          </cell>
          <cell r="F151">
            <v>663.77987567987532</v>
          </cell>
          <cell r="G151">
            <v>889.57883988384015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1</v>
          </cell>
        </row>
        <row r="152">
          <cell r="B152" t="str">
            <v>CGQ</v>
          </cell>
          <cell r="C152">
            <v>4537.2526894742623</v>
          </cell>
          <cell r="D152">
            <v>4749.2735304038351</v>
          </cell>
          <cell r="E152">
            <v>1810.9906091954022</v>
          </cell>
          <cell r="F152">
            <v>1238.2726398519835</v>
          </cell>
          <cell r="G152">
            <v>570.87178194523528</v>
          </cell>
          <cell r="H152">
            <v>0</v>
          </cell>
          <cell r="I152">
            <v>0</v>
          </cell>
          <cell r="J152">
            <v>0</v>
          </cell>
          <cell r="K152">
            <v>0.25</v>
          </cell>
          <cell r="L152">
            <v>0.75000000000000011</v>
          </cell>
        </row>
        <row r="153">
          <cell r="B153" t="str">
            <v>CGR</v>
          </cell>
          <cell r="C153">
            <v>4877.18300441886</v>
          </cell>
          <cell r="D153">
            <v>3913.2942950383235</v>
          </cell>
          <cell r="E153">
            <v>2079.9913113553125</v>
          </cell>
          <cell r="F153">
            <v>1727.1594836699639</v>
          </cell>
          <cell r="G153">
            <v>751.5860935926662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1</v>
          </cell>
        </row>
        <row r="154">
          <cell r="B154" t="str">
            <v>CGY</v>
          </cell>
          <cell r="C154">
            <v>2104.560104166666</v>
          </cell>
          <cell r="D154">
            <v>3680.7637730263141</v>
          </cell>
          <cell r="E154">
            <v>1539.8400000000001</v>
          </cell>
          <cell r="F154">
            <v>1085.0679187939713</v>
          </cell>
          <cell r="G154">
            <v>474.32041650972087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1</v>
          </cell>
        </row>
        <row r="155">
          <cell r="B155" t="str">
            <v>CHC</v>
          </cell>
          <cell r="C155">
            <v>2025.7900000000002</v>
          </cell>
          <cell r="D155">
            <v>3433.8755555555558</v>
          </cell>
          <cell r="E155">
            <v>3928.45</v>
          </cell>
          <cell r="F155">
            <v>870.18649038461535</v>
          </cell>
          <cell r="G155">
            <v>921.9204647058823</v>
          </cell>
          <cell r="H155">
            <v>8.247422680412371E-2</v>
          </cell>
          <cell r="I155">
            <v>6.1855670103092786E-2</v>
          </cell>
          <cell r="J155">
            <v>0</v>
          </cell>
          <cell r="K155">
            <v>0.17525773195876287</v>
          </cell>
          <cell r="L155">
            <v>0.68041237113402064</v>
          </cell>
        </row>
        <row r="156">
          <cell r="B156" t="str">
            <v>CHQ</v>
          </cell>
          <cell r="C156">
            <v>752.19672135146163</v>
          </cell>
          <cell r="D156">
            <v>2289.0152192982468</v>
          </cell>
          <cell r="E156">
            <v>0</v>
          </cell>
          <cell r="F156">
            <v>808.06788918071823</v>
          </cell>
          <cell r="G156">
            <v>262.76532046928259</v>
          </cell>
          <cell r="H156">
            <v>0.11111111111111112</v>
          </cell>
          <cell r="I156">
            <v>0</v>
          </cell>
          <cell r="J156">
            <v>0.11111111111111112</v>
          </cell>
          <cell r="K156">
            <v>0.22222222222222224</v>
          </cell>
          <cell r="L156">
            <v>0.55555555555555558</v>
          </cell>
        </row>
        <row r="157">
          <cell r="B157" t="str">
            <v>CIT</v>
          </cell>
          <cell r="C157">
            <v>6917.3624999999965</v>
          </cell>
          <cell r="D157">
            <v>4618.5076666666664</v>
          </cell>
          <cell r="E157">
            <v>0</v>
          </cell>
          <cell r="F157">
            <v>557.80904761904776</v>
          </cell>
          <cell r="G157">
            <v>587.8260102564102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1</v>
          </cell>
        </row>
        <row r="158">
          <cell r="B158" t="str">
            <v>CJB</v>
          </cell>
          <cell r="C158">
            <v>2082.882470147712</v>
          </cell>
          <cell r="D158">
            <v>3016.4927961739277</v>
          </cell>
          <cell r="E158">
            <v>1196.2058666666669</v>
          </cell>
          <cell r="F158">
            <v>876.53451082184461</v>
          </cell>
          <cell r="G158">
            <v>561.24</v>
          </cell>
          <cell r="H158">
            <v>0</v>
          </cell>
          <cell r="I158">
            <v>6.8965517241379309E-2</v>
          </cell>
          <cell r="J158">
            <v>0</v>
          </cell>
          <cell r="K158">
            <v>0.10344827586206896</v>
          </cell>
          <cell r="L158">
            <v>0.82758620689655171</v>
          </cell>
        </row>
        <row r="159">
          <cell r="B159" t="str">
            <v>CJC</v>
          </cell>
          <cell r="C159">
            <v>1610.1799999999998</v>
          </cell>
          <cell r="D159">
            <v>3323.2851126704627</v>
          </cell>
          <cell r="E159">
            <v>1605.7066666666701</v>
          </cell>
          <cell r="F159">
            <v>1294.7777186171761</v>
          </cell>
          <cell r="G159">
            <v>745.09486528570858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1</v>
          </cell>
        </row>
        <row r="160">
          <cell r="B160" t="str">
            <v>CJS</v>
          </cell>
          <cell r="C160">
            <v>242.84265512637438</v>
          </cell>
          <cell r="D160">
            <v>667.64896209140613</v>
          </cell>
          <cell r="E160">
            <v>526.36640083298744</v>
          </cell>
          <cell r="F160">
            <v>287.25000000000023</v>
          </cell>
          <cell r="G160">
            <v>323.33766233766255</v>
          </cell>
          <cell r="H160">
            <v>0.11764705882352941</v>
          </cell>
          <cell r="I160">
            <v>0</v>
          </cell>
          <cell r="J160">
            <v>0</v>
          </cell>
          <cell r="K160">
            <v>0.23529411764705882</v>
          </cell>
          <cell r="L160">
            <v>0.6470588235294118</v>
          </cell>
        </row>
        <row r="161">
          <cell r="B161" t="str">
            <v>CJU</v>
          </cell>
          <cell r="C161">
            <v>4295.6762520634902</v>
          </cell>
          <cell r="D161">
            <v>3320.6016247938719</v>
          </cell>
          <cell r="E161">
            <v>1281.4922020683184</v>
          </cell>
          <cell r="F161">
            <v>1558.415282636121</v>
          </cell>
          <cell r="G161">
            <v>649.43731266134989</v>
          </cell>
          <cell r="H161">
            <v>0</v>
          </cell>
          <cell r="I161">
            <v>0</v>
          </cell>
          <cell r="J161">
            <v>5.5555555555555559E-2</v>
          </cell>
          <cell r="K161">
            <v>0</v>
          </cell>
          <cell r="L161">
            <v>0.94444444444444442</v>
          </cell>
        </row>
        <row r="162">
          <cell r="B162" t="str">
            <v>CKG</v>
          </cell>
          <cell r="C162">
            <v>4537.2526894742623</v>
          </cell>
          <cell r="D162">
            <v>4749.2735304038351</v>
          </cell>
          <cell r="E162">
            <v>1810.9906091954022</v>
          </cell>
          <cell r="F162">
            <v>1238.2726398519835</v>
          </cell>
          <cell r="G162">
            <v>820.99</v>
          </cell>
          <cell r="H162">
            <v>0</v>
          </cell>
          <cell r="I162">
            <v>0.3125</v>
          </cell>
          <cell r="J162">
            <v>0</v>
          </cell>
          <cell r="K162">
            <v>0.18749999999999997</v>
          </cell>
          <cell r="L162">
            <v>0.5</v>
          </cell>
        </row>
        <row r="163">
          <cell r="B163" t="str">
            <v>CKY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0.30769230769230771</v>
          </cell>
          <cell r="L163">
            <v>0.69230769230769218</v>
          </cell>
        </row>
        <row r="164">
          <cell r="B164" t="str">
            <v>CLJ</v>
          </cell>
          <cell r="C164">
            <v>252.93305867620771</v>
          </cell>
          <cell r="D164">
            <v>2457.23</v>
          </cell>
          <cell r="E164">
            <v>0</v>
          </cell>
          <cell r="F164">
            <v>294.68160714285722</v>
          </cell>
          <cell r="G164">
            <v>362.47654088050325</v>
          </cell>
          <cell r="H164">
            <v>2.1276595744680851E-2</v>
          </cell>
          <cell r="I164">
            <v>2.1276595744680851E-2</v>
          </cell>
          <cell r="J164">
            <v>0</v>
          </cell>
          <cell r="K164">
            <v>0.18085106382978725</v>
          </cell>
          <cell r="L164">
            <v>0.77659574468085113</v>
          </cell>
        </row>
        <row r="165">
          <cell r="B165" t="str">
            <v>CLO</v>
          </cell>
          <cell r="C165">
            <v>905.35812499999997</v>
          </cell>
          <cell r="D165">
            <v>1206.5000000000002</v>
          </cell>
          <cell r="E165">
            <v>661.75</v>
          </cell>
          <cell r="F165">
            <v>412.64698550724637</v>
          </cell>
          <cell r="G165">
            <v>393.77707642599051</v>
          </cell>
          <cell r="H165">
            <v>1.7467248908296942E-2</v>
          </cell>
          <cell r="I165">
            <v>2.6200873362445413E-2</v>
          </cell>
          <cell r="J165">
            <v>3.4934497816593885E-2</v>
          </cell>
          <cell r="K165">
            <v>0.17467248908296942</v>
          </cell>
          <cell r="L165">
            <v>0.7467248908296944</v>
          </cell>
        </row>
        <row r="166">
          <cell r="B166" t="str">
            <v>CLQ</v>
          </cell>
          <cell r="C166">
            <v>242.84265512637438</v>
          </cell>
          <cell r="D166">
            <v>667.64896209140613</v>
          </cell>
          <cell r="E166">
            <v>526.36640083298744</v>
          </cell>
          <cell r="F166">
            <v>233.866145950933</v>
          </cell>
          <cell r="G166">
            <v>235.61705803977196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1</v>
          </cell>
        </row>
        <row r="167">
          <cell r="B167" t="str">
            <v>CMB</v>
          </cell>
          <cell r="C167">
            <v>0</v>
          </cell>
          <cell r="D167">
            <v>3252.3333333333298</v>
          </cell>
          <cell r="E167">
            <v>0</v>
          </cell>
          <cell r="F167">
            <v>2342.77</v>
          </cell>
          <cell r="G167">
            <v>699.90023073499674</v>
          </cell>
          <cell r="H167">
            <v>2.1126760563380281E-2</v>
          </cell>
          <cell r="I167">
            <v>1.408450704225352E-2</v>
          </cell>
          <cell r="J167">
            <v>1.408450704225352E-2</v>
          </cell>
          <cell r="K167">
            <v>0.12676056338028169</v>
          </cell>
          <cell r="L167">
            <v>0.823943661971831</v>
          </cell>
        </row>
        <row r="168">
          <cell r="B168" t="str">
            <v>CME</v>
          </cell>
          <cell r="C168">
            <v>242.84265512637438</v>
          </cell>
          <cell r="D168">
            <v>667.64896209140613</v>
          </cell>
          <cell r="E168">
            <v>526.36640083298744</v>
          </cell>
          <cell r="F168">
            <v>272.5</v>
          </cell>
          <cell r="G168">
            <v>329.33666666666653</v>
          </cell>
          <cell r="H168">
            <v>0</v>
          </cell>
          <cell r="I168">
            <v>0</v>
          </cell>
          <cell r="J168">
            <v>0</v>
          </cell>
          <cell r="K168">
            <v>0.27272727272727271</v>
          </cell>
          <cell r="L168">
            <v>0.72727272727272718</v>
          </cell>
        </row>
        <row r="169">
          <cell r="B169" t="str">
            <v>CNS</v>
          </cell>
          <cell r="C169">
            <v>3460.5285840875736</v>
          </cell>
          <cell r="D169">
            <v>5498.6224249998158</v>
          </cell>
          <cell r="E169">
            <v>3738.4933333333352</v>
          </cell>
          <cell r="F169">
            <v>685.05</v>
          </cell>
          <cell r="G169">
            <v>993.02728571428577</v>
          </cell>
          <cell r="H169">
            <v>1.7543859649122806E-2</v>
          </cell>
          <cell r="I169">
            <v>0</v>
          </cell>
          <cell r="J169">
            <v>0</v>
          </cell>
          <cell r="K169">
            <v>0.2807017543859649</v>
          </cell>
          <cell r="L169">
            <v>0.70175438596491224</v>
          </cell>
        </row>
        <row r="170">
          <cell r="B170" t="str">
            <v>CNX</v>
          </cell>
          <cell r="C170">
            <v>4613.9140972222231</v>
          </cell>
          <cell r="D170">
            <v>4011.1099933742621</v>
          </cell>
          <cell r="E170">
            <v>3123.51</v>
          </cell>
          <cell r="F170">
            <v>2382</v>
          </cell>
          <cell r="G170">
            <v>548.11043042929282</v>
          </cell>
          <cell r="H170">
            <v>0</v>
          </cell>
          <cell r="I170">
            <v>7.1428571428571418E-3</v>
          </cell>
          <cell r="J170">
            <v>7.1428571428571418E-3</v>
          </cell>
          <cell r="K170">
            <v>2.8571428571428567E-2</v>
          </cell>
          <cell r="L170">
            <v>0.95714285714285707</v>
          </cell>
        </row>
        <row r="171">
          <cell r="B171" t="str">
            <v>COK</v>
          </cell>
          <cell r="C171">
            <v>2082.882470147712</v>
          </cell>
          <cell r="D171">
            <v>2112.46875</v>
          </cell>
          <cell r="E171">
            <v>1196.2058666666669</v>
          </cell>
          <cell r="F171">
            <v>575.65166666666664</v>
          </cell>
          <cell r="G171">
            <v>633.58584951734451</v>
          </cell>
          <cell r="H171">
            <v>3.5885167464114825E-3</v>
          </cell>
          <cell r="I171">
            <v>5.9808612440191379E-3</v>
          </cell>
          <cell r="J171">
            <v>0</v>
          </cell>
          <cell r="K171">
            <v>4.3062200956937781E-2</v>
          </cell>
          <cell r="L171">
            <v>0.94736842105263164</v>
          </cell>
        </row>
        <row r="172">
          <cell r="B172" t="str">
            <v>COO</v>
          </cell>
          <cell r="C172">
            <v>263.45999999999998</v>
          </cell>
          <cell r="D172">
            <v>0</v>
          </cell>
          <cell r="E172">
            <v>0</v>
          </cell>
          <cell r="F172">
            <v>625</v>
          </cell>
          <cell r="G172">
            <v>492</v>
          </cell>
          <cell r="H172">
            <v>0.2</v>
          </cell>
          <cell r="I172">
            <v>0</v>
          </cell>
          <cell r="J172">
            <v>0</v>
          </cell>
          <cell r="K172">
            <v>5.7142857142857141E-2</v>
          </cell>
          <cell r="L172">
            <v>0.74285714285714288</v>
          </cell>
        </row>
        <row r="173">
          <cell r="B173" t="str">
            <v>COR</v>
          </cell>
          <cell r="C173">
            <v>2737.7034062499997</v>
          </cell>
          <cell r="D173">
            <v>3059.4675003323032</v>
          </cell>
          <cell r="E173">
            <v>1545.7283333333298</v>
          </cell>
          <cell r="F173">
            <v>867.00000000000011</v>
          </cell>
          <cell r="G173">
            <v>815.88767857142852</v>
          </cell>
          <cell r="H173">
            <v>0</v>
          </cell>
          <cell r="I173">
            <v>0.14285714285714285</v>
          </cell>
          <cell r="J173">
            <v>3.1746031746031744E-2</v>
          </cell>
          <cell r="K173">
            <v>0.14285714285714285</v>
          </cell>
          <cell r="L173">
            <v>0.68253968253968245</v>
          </cell>
        </row>
        <row r="174">
          <cell r="B174" t="str">
            <v>CPC</v>
          </cell>
          <cell r="C174">
            <v>2737.7034062499997</v>
          </cell>
          <cell r="D174">
            <v>3059.4675003323032</v>
          </cell>
          <cell r="E174">
            <v>1545.7283333333298</v>
          </cell>
          <cell r="F174">
            <v>1291.0003889912839</v>
          </cell>
          <cell r="G174">
            <v>760.80778849532544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</row>
        <row r="175">
          <cell r="B175" t="str">
            <v>CPE</v>
          </cell>
          <cell r="C175">
            <v>242.84265512637438</v>
          </cell>
          <cell r="D175">
            <v>667.64896209140613</v>
          </cell>
          <cell r="E175">
            <v>526.36640083298744</v>
          </cell>
          <cell r="F175">
            <v>233.866145950933</v>
          </cell>
          <cell r="G175">
            <v>416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1</v>
          </cell>
        </row>
        <row r="176">
          <cell r="B176" t="str">
            <v>CPH</v>
          </cell>
          <cell r="C176">
            <v>323.40048979591847</v>
          </cell>
          <cell r="D176">
            <v>2408.2924382281722</v>
          </cell>
          <cell r="E176">
            <v>1661.5004761904761</v>
          </cell>
          <cell r="F176">
            <v>810.40600217521762</v>
          </cell>
          <cell r="G176">
            <v>287.96181127832079</v>
          </cell>
          <cell r="H176">
            <v>1.7808958445763634E-2</v>
          </cell>
          <cell r="I176">
            <v>0.13815434430653004</v>
          </cell>
          <cell r="J176">
            <v>1.2412304371289807E-2</v>
          </cell>
          <cell r="K176">
            <v>0.11494873178629252</v>
          </cell>
          <cell r="L176">
            <v>0.71667566109012404</v>
          </cell>
        </row>
        <row r="177">
          <cell r="B177" t="str">
            <v>CPO</v>
          </cell>
          <cell r="C177">
            <v>1610.1799999999998</v>
          </cell>
          <cell r="D177">
            <v>3323.2851126704627</v>
          </cell>
          <cell r="E177">
            <v>1605.7066666666701</v>
          </cell>
          <cell r="F177">
            <v>1294.7777186171761</v>
          </cell>
          <cell r="G177">
            <v>745.09486528570858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1</v>
          </cell>
        </row>
        <row r="178">
          <cell r="B178" t="str">
            <v>CPT</v>
          </cell>
          <cell r="C178">
            <v>4934.54</v>
          </cell>
          <cell r="D178">
            <v>5014.1362416225766</v>
          </cell>
          <cell r="E178">
            <v>2439.5246527777772</v>
          </cell>
          <cell r="F178">
            <v>1436.0610740740744</v>
          </cell>
          <cell r="G178">
            <v>595.04144310743641</v>
          </cell>
          <cell r="H178">
            <v>3.3240997229916899E-2</v>
          </cell>
          <cell r="I178">
            <v>9.6952908587257608E-2</v>
          </cell>
          <cell r="J178">
            <v>2.7700831024930748E-3</v>
          </cell>
          <cell r="K178">
            <v>0.25484764542936283</v>
          </cell>
          <cell r="L178">
            <v>0.61218836565096957</v>
          </cell>
        </row>
        <row r="179">
          <cell r="B179" t="str">
            <v>CSX</v>
          </cell>
          <cell r="C179">
            <v>4537.2526894742623</v>
          </cell>
          <cell r="D179">
            <v>4749.2735304038351</v>
          </cell>
          <cell r="E179">
            <v>1810.9906091954022</v>
          </cell>
          <cell r="F179">
            <v>1238.2726398519835</v>
          </cell>
          <cell r="G179">
            <v>529.02166666666676</v>
          </cell>
          <cell r="H179">
            <v>0</v>
          </cell>
          <cell r="I179">
            <v>9.0909090909090925E-2</v>
          </cell>
          <cell r="J179">
            <v>0</v>
          </cell>
          <cell r="K179">
            <v>0.27272727272727276</v>
          </cell>
          <cell r="L179">
            <v>0.63636363636363646</v>
          </cell>
        </row>
        <row r="180">
          <cell r="B180" t="str">
            <v>CTA</v>
          </cell>
          <cell r="C180">
            <v>694.0229777175324</v>
          </cell>
          <cell r="D180">
            <v>2337.008173055829</v>
          </cell>
          <cell r="E180">
            <v>922.23450603797278</v>
          </cell>
          <cell r="F180">
            <v>699.75351066512735</v>
          </cell>
          <cell r="G180">
            <v>447.9042</v>
          </cell>
          <cell r="H180">
            <v>4.3478260869565216E-2</v>
          </cell>
          <cell r="I180">
            <v>0</v>
          </cell>
          <cell r="J180">
            <v>0</v>
          </cell>
          <cell r="K180">
            <v>0.26086956521739135</v>
          </cell>
          <cell r="L180">
            <v>0.69565217391304346</v>
          </cell>
        </row>
        <row r="181">
          <cell r="B181" t="str">
            <v>CTG</v>
          </cell>
          <cell r="C181">
            <v>905.35812499999997</v>
          </cell>
          <cell r="D181">
            <v>1016.4784968982912</v>
          </cell>
          <cell r="E181">
            <v>686.95857499999977</v>
          </cell>
          <cell r="F181">
            <v>289.191666666667</v>
          </cell>
          <cell r="G181">
            <v>320.40880789473664</v>
          </cell>
          <cell r="H181">
            <v>0.23076923076923075</v>
          </cell>
          <cell r="I181">
            <v>5.3846153846153849E-2</v>
          </cell>
          <cell r="J181">
            <v>6.9230769230769235E-2</v>
          </cell>
          <cell r="K181">
            <v>0.14615384615384616</v>
          </cell>
          <cell r="L181">
            <v>0.50000000000000011</v>
          </cell>
        </row>
        <row r="182">
          <cell r="B182" t="str">
            <v>CTU</v>
          </cell>
          <cell r="C182">
            <v>10551.851111111111</v>
          </cell>
          <cell r="D182">
            <v>8500.26</v>
          </cell>
          <cell r="E182">
            <v>1810.9906091954022</v>
          </cell>
          <cell r="F182">
            <v>425.95216470588264</v>
          </cell>
          <cell r="G182">
            <v>887.93065378787878</v>
          </cell>
          <cell r="H182">
            <v>0.14473684210526314</v>
          </cell>
          <cell r="I182">
            <v>9.2105263157894746E-2</v>
          </cell>
          <cell r="J182">
            <v>1.3157894736842106E-2</v>
          </cell>
          <cell r="K182">
            <v>0.40789473684210531</v>
          </cell>
          <cell r="L182">
            <v>0.34210526315789475</v>
          </cell>
        </row>
        <row r="183">
          <cell r="B183" t="str">
            <v>CUC</v>
          </cell>
          <cell r="C183">
            <v>905.35812499999997</v>
          </cell>
          <cell r="D183">
            <v>1016.4784968982912</v>
          </cell>
          <cell r="E183">
            <v>686.95857499999977</v>
          </cell>
          <cell r="F183">
            <v>287.25</v>
          </cell>
          <cell r="G183">
            <v>371.73880374708915</v>
          </cell>
          <cell r="H183">
            <v>0</v>
          </cell>
          <cell r="I183">
            <v>0</v>
          </cell>
          <cell r="J183">
            <v>0</v>
          </cell>
          <cell r="K183">
            <v>0.18181818181818182</v>
          </cell>
          <cell r="L183">
            <v>0.81818181818181823</v>
          </cell>
        </row>
        <row r="184">
          <cell r="B184" t="str">
            <v>CUL</v>
          </cell>
          <cell r="C184">
            <v>242.84265512637438</v>
          </cell>
          <cell r="D184">
            <v>667.64896209140613</v>
          </cell>
          <cell r="E184">
            <v>526.36640083298744</v>
          </cell>
          <cell r="F184">
            <v>320.69</v>
          </cell>
          <cell r="G184">
            <v>430.46629629629649</v>
          </cell>
          <cell r="H184">
            <v>2.6315789473684209E-2</v>
          </cell>
          <cell r="I184">
            <v>0.21052631578947367</v>
          </cell>
          <cell r="J184">
            <v>5.2631578947368418E-2</v>
          </cell>
          <cell r="K184">
            <v>5.2631578947368418E-2</v>
          </cell>
          <cell r="L184">
            <v>0.6578947368421052</v>
          </cell>
        </row>
        <row r="185">
          <cell r="B185" t="str">
            <v>CUN</v>
          </cell>
          <cell r="C185">
            <v>256.52283296514031</v>
          </cell>
          <cell r="D185">
            <v>765.98374422187976</v>
          </cell>
          <cell r="E185">
            <v>476.32704244031822</v>
          </cell>
          <cell r="F185">
            <v>190.79543653410013</v>
          </cell>
          <cell r="G185">
            <v>209.80272891452836</v>
          </cell>
          <cell r="H185">
            <v>4.5779980724218648E-2</v>
          </cell>
          <cell r="I185">
            <v>8.9494699160126683E-3</v>
          </cell>
          <cell r="J185">
            <v>3.7794299876084264E-2</v>
          </cell>
          <cell r="K185">
            <v>0.15145256780944516</v>
          </cell>
          <cell r="L185">
            <v>0.75602368167423928</v>
          </cell>
        </row>
        <row r="186">
          <cell r="B186" t="str">
            <v>CUR</v>
          </cell>
          <cell r="C186">
            <v>534.60199999999998</v>
          </cell>
          <cell r="D186">
            <v>0</v>
          </cell>
          <cell r="E186">
            <v>0</v>
          </cell>
          <cell r="F186">
            <v>253.28769230769228</v>
          </cell>
          <cell r="G186">
            <v>265.71241363501946</v>
          </cell>
          <cell r="H186">
            <v>2.5252525252525252E-2</v>
          </cell>
          <cell r="I186">
            <v>0</v>
          </cell>
          <cell r="J186">
            <v>0</v>
          </cell>
          <cell r="K186">
            <v>0.14646464646464646</v>
          </cell>
          <cell r="L186">
            <v>0.82828282828282829</v>
          </cell>
        </row>
        <row r="187">
          <cell r="B187" t="str">
            <v>CUU</v>
          </cell>
          <cell r="C187">
            <v>242.84265512637438</v>
          </cell>
          <cell r="D187">
            <v>667.64896209140613</v>
          </cell>
          <cell r="E187">
            <v>526.36640083298744</v>
          </cell>
          <cell r="F187">
            <v>327.65777777777771</v>
          </cell>
          <cell r="G187">
            <v>273.80792058404558</v>
          </cell>
          <cell r="H187">
            <v>7.7922077922077934E-2</v>
          </cell>
          <cell r="I187">
            <v>0</v>
          </cell>
          <cell r="J187">
            <v>3.8961038961038974E-2</v>
          </cell>
          <cell r="K187">
            <v>0.10389610389610392</v>
          </cell>
          <cell r="L187">
            <v>0.77922077922077915</v>
          </cell>
        </row>
        <row r="188">
          <cell r="B188" t="str">
            <v>CUZ</v>
          </cell>
          <cell r="C188">
            <v>0</v>
          </cell>
          <cell r="D188">
            <v>2807.7014666666664</v>
          </cell>
          <cell r="E188">
            <v>1139.9687500000002</v>
          </cell>
          <cell r="F188">
            <v>792.03999999999985</v>
          </cell>
          <cell r="G188">
            <v>652.14379922779949</v>
          </cell>
          <cell r="H188">
            <v>0</v>
          </cell>
          <cell r="I188">
            <v>5.5555555555555546E-2</v>
          </cell>
          <cell r="J188">
            <v>0</v>
          </cell>
          <cell r="K188">
            <v>0.18055555555555552</v>
          </cell>
          <cell r="L188">
            <v>0.76388888888888884</v>
          </cell>
        </row>
        <row r="189">
          <cell r="B189" t="str">
            <v>CWB</v>
          </cell>
          <cell r="C189">
            <v>2703.5</v>
          </cell>
          <cell r="D189">
            <v>3918.6026666666662</v>
          </cell>
          <cell r="E189">
            <v>2578.8650000000002</v>
          </cell>
          <cell r="F189">
            <v>892.80465581977637</v>
          </cell>
          <cell r="G189">
            <v>877.50565255561492</v>
          </cell>
          <cell r="H189">
            <v>2.5104602510460254E-2</v>
          </cell>
          <cell r="I189">
            <v>6.6945606694560678E-2</v>
          </cell>
          <cell r="J189">
            <v>2.0920502092050215E-2</v>
          </cell>
          <cell r="K189">
            <v>0.23430962343096229</v>
          </cell>
          <cell r="L189">
            <v>0.65271966527196656</v>
          </cell>
        </row>
        <row r="190">
          <cell r="B190" t="str">
            <v>CWL</v>
          </cell>
          <cell r="C190">
            <v>145.56111111111099</v>
          </cell>
          <cell r="D190">
            <v>2991.713931130485</v>
          </cell>
          <cell r="E190">
            <v>1080.3992954434091</v>
          </cell>
          <cell r="F190">
            <v>1351.9069772890648</v>
          </cell>
          <cell r="G190">
            <v>294.23124999999999</v>
          </cell>
          <cell r="H190">
            <v>0.29411764705882354</v>
          </cell>
          <cell r="I190">
            <v>0</v>
          </cell>
          <cell r="J190">
            <v>0</v>
          </cell>
          <cell r="K190">
            <v>0</v>
          </cell>
          <cell r="L190">
            <v>0.70588235294117652</v>
          </cell>
        </row>
        <row r="191">
          <cell r="B191" t="str">
            <v>CXJ</v>
          </cell>
          <cell r="C191">
            <v>4877.18300441886</v>
          </cell>
          <cell r="D191">
            <v>3913.2942950383235</v>
          </cell>
          <cell r="E191">
            <v>2079.9913113553125</v>
          </cell>
          <cell r="F191">
            <v>1727.1594836699639</v>
          </cell>
          <cell r="G191">
            <v>751.5860935926662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1</v>
          </cell>
        </row>
        <row r="192">
          <cell r="B192" t="str">
            <v>CYB</v>
          </cell>
          <cell r="C192">
            <v>449.86946825396814</v>
          </cell>
          <cell r="D192">
            <v>0</v>
          </cell>
          <cell r="E192">
            <v>527.99999999999989</v>
          </cell>
          <cell r="F192">
            <v>264.44477905194645</v>
          </cell>
          <cell r="G192">
            <v>237.94167116416128</v>
          </cell>
          <cell r="H192">
            <v>0</v>
          </cell>
          <cell r="I192">
            <v>0.125</v>
          </cell>
          <cell r="J192">
            <v>0.125</v>
          </cell>
          <cell r="K192">
            <v>0.25</v>
          </cell>
          <cell r="L192">
            <v>0.5</v>
          </cell>
        </row>
        <row r="193">
          <cell r="B193" t="str">
            <v>CZL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288.97019230769223</v>
          </cell>
          <cell r="H193">
            <v>0</v>
          </cell>
          <cell r="I193">
            <v>0.5</v>
          </cell>
          <cell r="J193">
            <v>0.5</v>
          </cell>
          <cell r="K193">
            <v>0</v>
          </cell>
          <cell r="L193">
            <v>0</v>
          </cell>
        </row>
        <row r="194">
          <cell r="B194" t="str">
            <v>CZM</v>
          </cell>
          <cell r="C194">
            <v>435.18750000000006</v>
          </cell>
          <cell r="D194">
            <v>436.29</v>
          </cell>
          <cell r="E194">
            <v>647.33333333333303</v>
          </cell>
          <cell r="F194">
            <v>218.58750563909786</v>
          </cell>
          <cell r="G194">
            <v>207.03350379031141</v>
          </cell>
          <cell r="H194">
            <v>5.0441361916771753E-2</v>
          </cell>
          <cell r="I194">
            <v>6.30517023959647E-3</v>
          </cell>
          <cell r="J194">
            <v>1.0088272383354352E-2</v>
          </cell>
          <cell r="K194">
            <v>9.5838587641866341E-2</v>
          </cell>
          <cell r="L194">
            <v>0.83732660781841106</v>
          </cell>
        </row>
        <row r="195">
          <cell r="B195" t="str">
            <v>DAC</v>
          </cell>
          <cell r="C195">
            <v>0</v>
          </cell>
          <cell r="D195">
            <v>0</v>
          </cell>
          <cell r="E195">
            <v>0</v>
          </cell>
          <cell r="F195">
            <v>663.77987567987532</v>
          </cell>
          <cell r="G195">
            <v>889.57883988384015</v>
          </cell>
          <cell r="H195">
            <v>5.6818181818181811E-3</v>
          </cell>
          <cell r="I195">
            <v>1.7045454545454541E-2</v>
          </cell>
          <cell r="J195">
            <v>0</v>
          </cell>
          <cell r="K195">
            <v>0.17045454545454541</v>
          </cell>
          <cell r="L195">
            <v>0.80681818181818177</v>
          </cell>
        </row>
        <row r="196">
          <cell r="B196" t="str">
            <v>DAD</v>
          </cell>
          <cell r="C196">
            <v>10680.55</v>
          </cell>
          <cell r="D196">
            <v>4042.4452083333326</v>
          </cell>
          <cell r="E196">
            <v>0</v>
          </cell>
          <cell r="F196">
            <v>487.1281194239757</v>
          </cell>
          <cell r="G196">
            <v>529.65702754145104</v>
          </cell>
          <cell r="H196">
            <v>0</v>
          </cell>
          <cell r="I196">
            <v>0</v>
          </cell>
          <cell r="J196">
            <v>0</v>
          </cell>
          <cell r="K196">
            <v>3.0769230769230771E-2</v>
          </cell>
          <cell r="L196">
            <v>0.96923076923076923</v>
          </cell>
        </row>
        <row r="197">
          <cell r="B197" t="str">
            <v>DAM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1</v>
          </cell>
        </row>
        <row r="198">
          <cell r="B198" t="str">
            <v>DAR</v>
          </cell>
          <cell r="C198">
            <v>0</v>
          </cell>
          <cell r="D198">
            <v>0</v>
          </cell>
          <cell r="E198">
            <v>0</v>
          </cell>
          <cell r="F198">
            <v>687.1</v>
          </cell>
          <cell r="G198">
            <v>620.39957507567055</v>
          </cell>
          <cell r="H198">
            <v>0</v>
          </cell>
          <cell r="I198">
            <v>0</v>
          </cell>
          <cell r="J198">
            <v>0</v>
          </cell>
          <cell r="K198">
            <v>3.5714285714285712E-2</v>
          </cell>
          <cell r="L198">
            <v>0.9642857142857143</v>
          </cell>
        </row>
        <row r="199">
          <cell r="B199" t="str">
            <v>DBV</v>
          </cell>
          <cell r="C199">
            <v>220.50000000000003</v>
          </cell>
          <cell r="D199">
            <v>2342.3200000000002</v>
          </cell>
          <cell r="E199">
            <v>0</v>
          </cell>
          <cell r="F199">
            <v>313.23515318627432</v>
          </cell>
          <cell r="G199">
            <v>384.34333333333302</v>
          </cell>
          <cell r="H199">
            <v>0</v>
          </cell>
          <cell r="I199">
            <v>0</v>
          </cell>
          <cell r="J199">
            <v>4.5454545454545456E-2</v>
          </cell>
          <cell r="K199">
            <v>9.0909090909090912E-2</v>
          </cell>
          <cell r="L199">
            <v>0.86363636363636354</v>
          </cell>
        </row>
        <row r="200">
          <cell r="B200" t="str">
            <v>DEL</v>
          </cell>
          <cell r="C200">
            <v>1474.4123642140753</v>
          </cell>
          <cell r="D200">
            <v>2655.7614093673224</v>
          </cell>
          <cell r="E200">
            <v>813.01893333333328</v>
          </cell>
          <cell r="F200">
            <v>960.57940104254487</v>
          </cell>
          <cell r="G200">
            <v>548.28294899295906</v>
          </cell>
          <cell r="H200">
            <v>2.9392764857881164E-2</v>
          </cell>
          <cell r="I200">
            <v>6.9767441860465171E-2</v>
          </cell>
          <cell r="J200">
            <v>4.8449612403100809E-3</v>
          </cell>
          <cell r="K200">
            <v>0.20478036175710609</v>
          </cell>
          <cell r="L200">
            <v>0.69121447028423755</v>
          </cell>
        </row>
        <row r="201">
          <cell r="B201" t="str">
            <v>DGO</v>
          </cell>
          <cell r="C201">
            <v>242.84265512637438</v>
          </cell>
          <cell r="D201">
            <v>667.64896209140613</v>
          </cell>
          <cell r="E201">
            <v>526.36640083298744</v>
          </cell>
          <cell r="F201">
            <v>318.87179670329692</v>
          </cell>
          <cell r="G201">
            <v>356.15043035024064</v>
          </cell>
          <cell r="H201">
            <v>9.74025974025974E-3</v>
          </cell>
          <cell r="I201">
            <v>3.246753246753247E-3</v>
          </cell>
          <cell r="J201">
            <v>6.4935064935064939E-3</v>
          </cell>
          <cell r="K201">
            <v>0.20454545454545456</v>
          </cell>
          <cell r="L201">
            <v>0.77597402597402598</v>
          </cell>
        </row>
        <row r="202">
          <cell r="B202" t="str">
            <v>DGT</v>
          </cell>
          <cell r="C202">
            <v>2104.560104166666</v>
          </cell>
          <cell r="D202">
            <v>3680.7637730263141</v>
          </cell>
          <cell r="E202">
            <v>1539.8400000000001</v>
          </cell>
          <cell r="F202">
            <v>1085.0679187939713</v>
          </cell>
          <cell r="G202">
            <v>474.32041650972087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1</v>
          </cell>
        </row>
        <row r="203">
          <cell r="B203" t="str">
            <v>DIL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1</v>
          </cell>
          <cell r="J203">
            <v>0</v>
          </cell>
          <cell r="K203">
            <v>0</v>
          </cell>
          <cell r="L203">
            <v>0</v>
          </cell>
        </row>
        <row r="204">
          <cell r="B204" t="str">
            <v>DIR</v>
          </cell>
          <cell r="C204">
            <v>225</v>
          </cell>
          <cell r="D204">
            <v>3300</v>
          </cell>
          <cell r="E204">
            <v>0</v>
          </cell>
          <cell r="F204">
            <v>863.18838656135597</v>
          </cell>
          <cell r="G204">
            <v>477.94872121434696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1</v>
          </cell>
        </row>
        <row r="205">
          <cell r="B205" t="str">
            <v>DIY</v>
          </cell>
          <cell r="C205">
            <v>273.05581548537282</v>
          </cell>
          <cell r="D205">
            <v>2918.1202279487316</v>
          </cell>
          <cell r="E205">
            <v>1011.4965826330518</v>
          </cell>
          <cell r="F205">
            <v>758.1008045386277</v>
          </cell>
          <cell r="G205">
            <v>366.83775742241971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1</v>
          </cell>
        </row>
        <row r="206">
          <cell r="B206" t="str">
            <v>DJE</v>
          </cell>
          <cell r="C206">
            <v>205.50000000000003</v>
          </cell>
          <cell r="D206">
            <v>0</v>
          </cell>
          <cell r="E206">
            <v>0</v>
          </cell>
          <cell r="F206">
            <v>267.5</v>
          </cell>
          <cell r="G206">
            <v>325.47000000000003</v>
          </cell>
          <cell r="H206">
            <v>0</v>
          </cell>
          <cell r="I206">
            <v>0</v>
          </cell>
          <cell r="J206">
            <v>0</v>
          </cell>
          <cell r="K206">
            <v>1</v>
          </cell>
          <cell r="L206">
            <v>0</v>
          </cell>
        </row>
        <row r="207">
          <cell r="B207" t="str">
            <v>DKR</v>
          </cell>
          <cell r="C207">
            <v>0</v>
          </cell>
          <cell r="D207">
            <v>0</v>
          </cell>
          <cell r="E207">
            <v>0</v>
          </cell>
          <cell r="F207">
            <v>409.5</v>
          </cell>
          <cell r="G207">
            <v>399.09913510100984</v>
          </cell>
          <cell r="H207">
            <v>0</v>
          </cell>
          <cell r="I207">
            <v>1.5384615384615385E-2</v>
          </cell>
          <cell r="J207">
            <v>0</v>
          </cell>
          <cell r="K207">
            <v>0.2</v>
          </cell>
          <cell r="L207">
            <v>0.7846153846153846</v>
          </cell>
        </row>
        <row r="208">
          <cell r="B208" t="str">
            <v>DLA</v>
          </cell>
          <cell r="C208">
            <v>0</v>
          </cell>
          <cell r="D208">
            <v>0</v>
          </cell>
          <cell r="E208">
            <v>0</v>
          </cell>
          <cell r="F208">
            <v>600.46460000000002</v>
          </cell>
          <cell r="G208">
            <v>687.80523255813978</v>
          </cell>
          <cell r="H208">
            <v>0</v>
          </cell>
          <cell r="I208">
            <v>1.3333333333333334E-2</v>
          </cell>
          <cell r="J208">
            <v>1.3333333333333334E-2</v>
          </cell>
          <cell r="K208">
            <v>0.33333333333333337</v>
          </cell>
          <cell r="L208">
            <v>0.64</v>
          </cell>
        </row>
        <row r="209">
          <cell r="B209" t="str">
            <v>DLC</v>
          </cell>
          <cell r="C209">
            <v>4537.2526894742623</v>
          </cell>
          <cell r="D209">
            <v>5831</v>
          </cell>
          <cell r="E209">
            <v>1810.9906091954022</v>
          </cell>
          <cell r="F209">
            <v>1238.2726398519835</v>
          </cell>
          <cell r="G209">
            <v>1438.6583333333349</v>
          </cell>
          <cell r="H209">
            <v>4.878048780487805E-2</v>
          </cell>
          <cell r="I209">
            <v>7.3170731707317069E-2</v>
          </cell>
          <cell r="J209">
            <v>0</v>
          </cell>
          <cell r="K209">
            <v>7.3170731707317069E-2</v>
          </cell>
          <cell r="L209">
            <v>0.80487804878048785</v>
          </cell>
        </row>
        <row r="210">
          <cell r="B210" t="str">
            <v>DMM</v>
          </cell>
          <cell r="C210">
            <v>5904.0080952380958</v>
          </cell>
          <cell r="D210">
            <v>3745.3489618877888</v>
          </cell>
          <cell r="E210">
            <v>1804.1</v>
          </cell>
          <cell r="F210">
            <v>894.68027777777809</v>
          </cell>
          <cell r="G210">
            <v>606.2509424681607</v>
          </cell>
          <cell r="H210">
            <v>3.184713375796179E-2</v>
          </cell>
          <cell r="I210">
            <v>0.19745222929936307</v>
          </cell>
          <cell r="J210">
            <v>3.8216560509554146E-2</v>
          </cell>
          <cell r="K210">
            <v>0.12101910828025478</v>
          </cell>
          <cell r="L210">
            <v>0.61146496815286622</v>
          </cell>
        </row>
        <row r="211">
          <cell r="B211" t="str">
            <v>DMU</v>
          </cell>
          <cell r="C211">
            <v>2082.882470147712</v>
          </cell>
          <cell r="D211">
            <v>3016.4927961739277</v>
          </cell>
          <cell r="E211">
            <v>1196.2058666666669</v>
          </cell>
          <cell r="F211">
            <v>876.53451082184461</v>
          </cell>
          <cell r="G211">
            <v>614.11049720659923</v>
          </cell>
          <cell r="H211">
            <v>0</v>
          </cell>
          <cell r="I211">
            <v>0</v>
          </cell>
          <cell r="J211">
            <v>0</v>
          </cell>
          <cell r="K211">
            <v>1</v>
          </cell>
          <cell r="L211">
            <v>0</v>
          </cell>
        </row>
        <row r="212">
          <cell r="B212" t="str">
            <v>DNK</v>
          </cell>
          <cell r="C212">
            <v>210.25456140350872</v>
          </cell>
          <cell r="D212">
            <v>2398.2343666666679</v>
          </cell>
          <cell r="E212">
            <v>0</v>
          </cell>
          <cell r="F212">
            <v>330.89183791008179</v>
          </cell>
          <cell r="G212">
            <v>392.16825580416793</v>
          </cell>
          <cell r="H212">
            <v>0</v>
          </cell>
          <cell r="I212">
            <v>0</v>
          </cell>
          <cell r="J212">
            <v>0</v>
          </cell>
          <cell r="K212">
            <v>0.4</v>
          </cell>
          <cell r="L212">
            <v>0.60000000000000009</v>
          </cell>
        </row>
        <row r="213">
          <cell r="B213" t="str">
            <v>DNZ</v>
          </cell>
          <cell r="C213">
            <v>273.05581548537282</v>
          </cell>
          <cell r="D213">
            <v>2918.1202279487316</v>
          </cell>
          <cell r="E213">
            <v>1011.4965826330518</v>
          </cell>
          <cell r="F213">
            <v>758.1008045386277</v>
          </cell>
          <cell r="G213">
            <v>366.83775742241971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1</v>
          </cell>
        </row>
        <row r="214">
          <cell r="B214" t="str">
            <v>DOH</v>
          </cell>
          <cell r="C214">
            <v>2871.6124999999997</v>
          </cell>
          <cell r="D214">
            <v>3678.2269885057458</v>
          </cell>
          <cell r="E214">
            <v>1485.9583333333348</v>
          </cell>
          <cell r="F214">
            <v>1452.6801078971528</v>
          </cell>
          <cell r="G214">
            <v>478.72679685007984</v>
          </cell>
          <cell r="H214">
            <v>3.5422343324250684E-2</v>
          </cell>
          <cell r="I214">
            <v>0.19346049046321526</v>
          </cell>
          <cell r="J214">
            <v>1.9073569482288829E-2</v>
          </cell>
          <cell r="K214">
            <v>0.24523160762942781</v>
          </cell>
          <cell r="L214">
            <v>0.50681198910081748</v>
          </cell>
        </row>
        <row r="215">
          <cell r="B215" t="str">
            <v>DOK</v>
          </cell>
          <cell r="C215">
            <v>210.25456140350872</v>
          </cell>
          <cell r="D215">
            <v>2398.2343666666679</v>
          </cell>
          <cell r="E215">
            <v>0</v>
          </cell>
          <cell r="F215">
            <v>377.52249999999998</v>
          </cell>
          <cell r="G215">
            <v>307.04166666666652</v>
          </cell>
          <cell r="H215">
            <v>4.7619047619047609E-2</v>
          </cell>
          <cell r="I215">
            <v>0</v>
          </cell>
          <cell r="J215">
            <v>0</v>
          </cell>
          <cell r="K215">
            <v>0.52380952380952384</v>
          </cell>
          <cell r="L215">
            <v>0.42857142857142849</v>
          </cell>
        </row>
        <row r="216">
          <cell r="B216" t="str">
            <v>DOM</v>
          </cell>
          <cell r="C216">
            <v>0</v>
          </cell>
          <cell r="D216">
            <v>0</v>
          </cell>
          <cell r="E216">
            <v>0</v>
          </cell>
          <cell r="F216">
            <v>367.43999999999994</v>
          </cell>
          <cell r="G216">
            <v>397.62</v>
          </cell>
          <cell r="H216">
            <v>0</v>
          </cell>
          <cell r="I216">
            <v>0</v>
          </cell>
          <cell r="J216">
            <v>8.3333333333333343E-2</v>
          </cell>
          <cell r="K216">
            <v>0.16666666666666669</v>
          </cell>
          <cell r="L216">
            <v>0.75</v>
          </cell>
        </row>
        <row r="217">
          <cell r="B217" t="str">
            <v>DPL</v>
          </cell>
          <cell r="C217">
            <v>2104.560104166666</v>
          </cell>
          <cell r="D217">
            <v>3680.7637730263141</v>
          </cell>
          <cell r="E217">
            <v>1539.8400000000001</v>
          </cell>
          <cell r="F217">
            <v>1085.0679187939713</v>
          </cell>
          <cell r="G217">
            <v>474.32041650972087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1</v>
          </cell>
        </row>
        <row r="218">
          <cell r="B218" t="str">
            <v>DPS</v>
          </cell>
          <cell r="C218">
            <v>0</v>
          </cell>
          <cell r="D218">
            <v>3229.5374999999999</v>
          </cell>
          <cell r="E218">
            <v>1687.6125</v>
          </cell>
          <cell r="F218">
            <v>1207.8124695930737</v>
          </cell>
          <cell r="G218">
            <v>696.17235020661144</v>
          </cell>
          <cell r="H218">
            <v>1.492537313432836E-2</v>
          </cell>
          <cell r="I218">
            <v>5.9701492537313439E-2</v>
          </cell>
          <cell r="J218">
            <v>2.9850746268656719E-2</v>
          </cell>
          <cell r="K218">
            <v>0.10447761194029852</v>
          </cell>
          <cell r="L218">
            <v>0.79104477611940305</v>
          </cell>
        </row>
        <row r="219">
          <cell r="B219" t="str">
            <v>DQA</v>
          </cell>
          <cell r="C219">
            <v>4537.2526894742623</v>
          </cell>
          <cell r="D219">
            <v>4749.2735304038351</v>
          </cell>
          <cell r="E219">
            <v>1810.9906091954022</v>
          </cell>
          <cell r="F219">
            <v>1238.2726398519835</v>
          </cell>
          <cell r="G219">
            <v>570.87178194523528</v>
          </cell>
          <cell r="H219">
            <v>0</v>
          </cell>
          <cell r="I219">
            <v>1</v>
          </cell>
          <cell r="J219">
            <v>0</v>
          </cell>
          <cell r="K219">
            <v>0</v>
          </cell>
          <cell r="L219">
            <v>0</v>
          </cell>
        </row>
        <row r="220">
          <cell r="B220" t="str">
            <v>DRS</v>
          </cell>
          <cell r="C220">
            <v>2364.4236263910029</v>
          </cell>
          <cell r="D220">
            <v>3543.8713636363632</v>
          </cell>
          <cell r="E220">
            <v>1481.6388581697045</v>
          </cell>
          <cell r="F220">
            <v>1210.7106666666684</v>
          </cell>
          <cell r="G220">
            <v>772.38351020408152</v>
          </cell>
          <cell r="H220">
            <v>8.6206896551724137E-3</v>
          </cell>
          <cell r="I220">
            <v>9.4827586206896547E-2</v>
          </cell>
          <cell r="J220">
            <v>1.7241379310344827E-2</v>
          </cell>
          <cell r="K220">
            <v>0.25</v>
          </cell>
          <cell r="L220">
            <v>0.62931034482758619</v>
          </cell>
        </row>
        <row r="221">
          <cell r="B221" t="str">
            <v>DRW</v>
          </cell>
          <cell r="C221">
            <v>3460.5285840875736</v>
          </cell>
          <cell r="D221">
            <v>5498.6224249998158</v>
          </cell>
          <cell r="E221">
            <v>3738.4933333333352</v>
          </cell>
          <cell r="F221">
            <v>2896.1446041370136</v>
          </cell>
          <cell r="G221">
            <v>872.28051531663971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1</v>
          </cell>
        </row>
        <row r="222">
          <cell r="B222" t="str">
            <v>DSN</v>
          </cell>
          <cell r="C222">
            <v>4537.2526894742623</v>
          </cell>
          <cell r="D222">
            <v>4749.2735304038351</v>
          </cell>
          <cell r="E222">
            <v>1810.9906091954022</v>
          </cell>
          <cell r="F222">
            <v>1238.2726398519835</v>
          </cell>
          <cell r="G222">
            <v>570.87178194523528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1</v>
          </cell>
        </row>
        <row r="223">
          <cell r="B223" t="str">
            <v>DTM</v>
          </cell>
          <cell r="C223">
            <v>2364.4236263910029</v>
          </cell>
          <cell r="D223">
            <v>3091.3928712904467</v>
          </cell>
          <cell r="E223">
            <v>1481.6388581697045</v>
          </cell>
          <cell r="F223">
            <v>782.52552419599988</v>
          </cell>
          <cell r="G223">
            <v>417.75553924144521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1</v>
          </cell>
        </row>
        <row r="224">
          <cell r="B224" t="str">
            <v>DUB</v>
          </cell>
          <cell r="C224">
            <v>330.97538226912474</v>
          </cell>
          <cell r="D224">
            <v>2429.8965513598891</v>
          </cell>
          <cell r="E224">
            <v>884.04384022556383</v>
          </cell>
          <cell r="F224">
            <v>406.0710683659342</v>
          </cell>
          <cell r="G224">
            <v>364.97451145801472</v>
          </cell>
          <cell r="H224">
            <v>7.6241817481709634E-2</v>
          </cell>
          <cell r="I224">
            <v>0.12283403927608771</v>
          </cell>
          <cell r="J224">
            <v>6.2764728532922587E-2</v>
          </cell>
          <cell r="K224">
            <v>0.28802464381979193</v>
          </cell>
          <cell r="L224">
            <v>0.450134770889488</v>
          </cell>
        </row>
        <row r="225">
          <cell r="B225" t="str">
            <v>DUD</v>
          </cell>
          <cell r="C225">
            <v>1698.526882063881</v>
          </cell>
          <cell r="D225">
            <v>4398.2942443259344</v>
          </cell>
          <cell r="E225">
            <v>3928.45</v>
          </cell>
          <cell r="F225">
            <v>1100.29</v>
          </cell>
          <cell r="G225">
            <v>1058.5346428571438</v>
          </cell>
          <cell r="H225">
            <v>3.7037037037037035E-2</v>
          </cell>
          <cell r="I225">
            <v>3.7037037037037035E-2</v>
          </cell>
          <cell r="J225">
            <v>0</v>
          </cell>
          <cell r="K225">
            <v>0.48148148148148145</v>
          </cell>
          <cell r="L225">
            <v>0.44444444444444442</v>
          </cell>
        </row>
        <row r="226">
          <cell r="B226" t="str">
            <v>DUR</v>
          </cell>
          <cell r="C226">
            <v>260.327</v>
          </cell>
          <cell r="D226">
            <v>6238.89</v>
          </cell>
          <cell r="E226">
            <v>2439.5246527777772</v>
          </cell>
          <cell r="F226">
            <v>3026.471</v>
          </cell>
          <cell r="G226">
            <v>608.91037037037063</v>
          </cell>
          <cell r="H226">
            <v>0.12244897959183675</v>
          </cell>
          <cell r="I226">
            <v>6.1224489795918373E-2</v>
          </cell>
          <cell r="J226">
            <v>2.0408163265306124E-2</v>
          </cell>
          <cell r="K226">
            <v>0.14285714285714288</v>
          </cell>
          <cell r="L226">
            <v>0.65306122448979598</v>
          </cell>
        </row>
        <row r="227">
          <cell r="B227" t="str">
            <v>DUS</v>
          </cell>
          <cell r="C227">
            <v>2941.2742850765312</v>
          </cell>
          <cell r="D227">
            <v>3015.7488008202181</v>
          </cell>
          <cell r="E227">
            <v>1703.5991666666673</v>
          </cell>
          <cell r="F227">
            <v>829.90572695655214</v>
          </cell>
          <cell r="G227">
            <v>365.03871365702383</v>
          </cell>
          <cell r="H227">
            <v>3.7640449438202259E-2</v>
          </cell>
          <cell r="I227">
            <v>0.16235955056179779</v>
          </cell>
          <cell r="J227">
            <v>8.9887640449438228E-3</v>
          </cell>
          <cell r="K227">
            <v>0.2882022471910114</v>
          </cell>
          <cell r="L227">
            <v>0.50280898876404467</v>
          </cell>
        </row>
        <row r="228">
          <cell r="B228" t="str">
            <v>DVO</v>
          </cell>
          <cell r="C228">
            <v>2104.560104166666</v>
          </cell>
          <cell r="D228">
            <v>3680.7637730263141</v>
          </cell>
          <cell r="E228">
            <v>1539.8400000000001</v>
          </cell>
          <cell r="F228">
            <v>1085.0679187939713</v>
          </cell>
          <cell r="G228">
            <v>474.32041650972087</v>
          </cell>
          <cell r="H228">
            <v>0</v>
          </cell>
          <cell r="I228">
            <v>0</v>
          </cell>
          <cell r="J228">
            <v>0.10000000000000002</v>
          </cell>
          <cell r="K228">
            <v>0</v>
          </cell>
          <cell r="L228">
            <v>0.9</v>
          </cell>
        </row>
        <row r="229">
          <cell r="B229" t="str">
            <v>DXB</v>
          </cell>
          <cell r="C229">
            <v>2042.9171428571431</v>
          </cell>
          <cell r="D229">
            <v>4472.76376838138</v>
          </cell>
          <cell r="E229">
            <v>3123.3435000000004</v>
          </cell>
          <cell r="F229">
            <v>1586.2780734883415</v>
          </cell>
          <cell r="G229">
            <v>558.34620172771554</v>
          </cell>
          <cell r="H229">
            <v>2.9783393501805019E-2</v>
          </cell>
          <cell r="I229">
            <v>7.0397111913357319E-2</v>
          </cell>
          <cell r="J229">
            <v>1.2635379061371826E-2</v>
          </cell>
          <cell r="K229">
            <v>0.18772563176895282</v>
          </cell>
          <cell r="L229">
            <v>0.69945848375451303</v>
          </cell>
        </row>
        <row r="230">
          <cell r="B230" t="str">
            <v>DYU</v>
          </cell>
          <cell r="C230">
            <v>0</v>
          </cell>
          <cell r="D230">
            <v>5466.6666666666697</v>
          </cell>
          <cell r="E230">
            <v>0</v>
          </cell>
          <cell r="F230">
            <v>0</v>
          </cell>
          <cell r="G230">
            <v>1002</v>
          </cell>
          <cell r="H230">
            <v>0</v>
          </cell>
          <cell r="I230">
            <v>0.05</v>
          </cell>
          <cell r="J230">
            <v>0</v>
          </cell>
          <cell r="K230">
            <v>0.45</v>
          </cell>
          <cell r="L230">
            <v>0.5</v>
          </cell>
        </row>
        <row r="231">
          <cell r="B231" t="str">
            <v>EAP</v>
          </cell>
          <cell r="C231">
            <v>1241.4589225589227</v>
          </cell>
          <cell r="D231">
            <v>2614.3961133156972</v>
          </cell>
          <cell r="E231">
            <v>977.7600000000001</v>
          </cell>
          <cell r="F231">
            <v>1923.4969684443527</v>
          </cell>
          <cell r="G231">
            <v>488.80751580319338</v>
          </cell>
          <cell r="H231">
            <v>0.13200000000000006</v>
          </cell>
          <cell r="I231">
            <v>0.22</v>
          </cell>
          <cell r="J231">
            <v>8.0000000000000019E-3</v>
          </cell>
          <cell r="K231">
            <v>0.24</v>
          </cell>
          <cell r="L231">
            <v>0.4</v>
          </cell>
        </row>
        <row r="232">
          <cell r="B232" t="str">
            <v>EAS</v>
          </cell>
          <cell r="C232">
            <v>1577.8969800457098</v>
          </cell>
          <cell r="D232">
            <v>3009.2377410317081</v>
          </cell>
          <cell r="E232">
            <v>2042.8507142857147</v>
          </cell>
          <cell r="F232">
            <v>1018.9167046552494</v>
          </cell>
          <cell r="G232">
            <v>339.57307026682514</v>
          </cell>
          <cell r="H232">
            <v>0</v>
          </cell>
          <cell r="I232">
            <v>0</v>
          </cell>
          <cell r="J232">
            <v>0</v>
          </cell>
          <cell r="K232">
            <v>0.18181818181818182</v>
          </cell>
          <cell r="L232">
            <v>0.81818181818181823</v>
          </cell>
        </row>
        <row r="233">
          <cell r="B233" t="str">
            <v>EBB</v>
          </cell>
          <cell r="C233">
            <v>0</v>
          </cell>
          <cell r="D233">
            <v>1880</v>
          </cell>
          <cell r="E233">
            <v>0</v>
          </cell>
          <cell r="F233">
            <v>1187.6607142857142</v>
          </cell>
          <cell r="G233">
            <v>662.42902974696892</v>
          </cell>
          <cell r="H233">
            <v>3.2608695652173912E-2</v>
          </cell>
          <cell r="I233">
            <v>1.0869565217391304E-2</v>
          </cell>
          <cell r="J233">
            <v>2.1739130434782608E-2</v>
          </cell>
          <cell r="K233">
            <v>5.9782608695652176E-2</v>
          </cell>
          <cell r="L233">
            <v>0.875</v>
          </cell>
        </row>
        <row r="234">
          <cell r="B234" t="str">
            <v>EBL</v>
          </cell>
          <cell r="C234">
            <v>554.03109217171743</v>
          </cell>
          <cell r="D234">
            <v>1058</v>
          </cell>
          <cell r="E234">
            <v>0</v>
          </cell>
          <cell r="F234">
            <v>593.24</v>
          </cell>
          <cell r="G234">
            <v>739.59363541666676</v>
          </cell>
          <cell r="H234">
            <v>0.48351648351648346</v>
          </cell>
          <cell r="I234">
            <v>3.2967032967032968E-2</v>
          </cell>
          <cell r="J234">
            <v>3.2967032967032968E-2</v>
          </cell>
          <cell r="K234">
            <v>3.2967032967032968E-2</v>
          </cell>
          <cell r="L234">
            <v>0.41758241758241754</v>
          </cell>
        </row>
        <row r="235">
          <cell r="B235" t="str">
            <v>ECN</v>
          </cell>
          <cell r="C235">
            <v>0</v>
          </cell>
          <cell r="D235">
            <v>0</v>
          </cell>
          <cell r="E235">
            <v>0</v>
          </cell>
          <cell r="F235">
            <v>357.19000000000005</v>
          </cell>
          <cell r="G235">
            <v>348.48000000000008</v>
          </cell>
          <cell r="H235">
            <v>0</v>
          </cell>
          <cell r="I235">
            <v>0</v>
          </cell>
          <cell r="J235">
            <v>0</v>
          </cell>
          <cell r="K235">
            <v>0.2857142857142857</v>
          </cell>
          <cell r="L235">
            <v>0.7142857142857143</v>
          </cell>
        </row>
        <row r="236">
          <cell r="B236" t="str">
            <v>EDI</v>
          </cell>
          <cell r="C236">
            <v>685.77920833333326</v>
          </cell>
          <cell r="D236">
            <v>3258.3846381922672</v>
          </cell>
          <cell r="E236">
            <v>914.12</v>
          </cell>
          <cell r="F236">
            <v>825.01595314489441</v>
          </cell>
          <cell r="G236">
            <v>363.06439097824273</v>
          </cell>
          <cell r="H236">
            <v>0.11522633744855972</v>
          </cell>
          <cell r="I236">
            <v>0.13168724279835395</v>
          </cell>
          <cell r="J236">
            <v>1.4403292181069963E-2</v>
          </cell>
          <cell r="K236">
            <v>0.1893004115226338</v>
          </cell>
          <cell r="L236">
            <v>0.5493827160493826</v>
          </cell>
        </row>
        <row r="237">
          <cell r="B237" t="str">
            <v>EIS</v>
          </cell>
          <cell r="C237">
            <v>0</v>
          </cell>
          <cell r="D237">
            <v>736.99999999999989</v>
          </cell>
          <cell r="E237">
            <v>540.5</v>
          </cell>
          <cell r="F237">
            <v>482.86333333333346</v>
          </cell>
          <cell r="G237">
            <v>321.40918179539551</v>
          </cell>
          <cell r="H237">
            <v>2.777777777777778E-2</v>
          </cell>
          <cell r="I237">
            <v>2.0833333333333332E-2</v>
          </cell>
          <cell r="J237">
            <v>2.0833333333333332E-2</v>
          </cell>
          <cell r="K237">
            <v>0.1388888888888889</v>
          </cell>
          <cell r="L237">
            <v>0.79166666666666663</v>
          </cell>
        </row>
        <row r="238">
          <cell r="B238" t="str">
            <v>ELH</v>
          </cell>
          <cell r="C238">
            <v>378.90807339449537</v>
          </cell>
          <cell r="D238">
            <v>0</v>
          </cell>
          <cell r="E238">
            <v>372.00710722204605</v>
          </cell>
          <cell r="F238">
            <v>250.07</v>
          </cell>
          <cell r="G238">
            <v>285.14100000000002</v>
          </cell>
          <cell r="H238">
            <v>0</v>
          </cell>
          <cell r="I238">
            <v>0</v>
          </cell>
          <cell r="J238">
            <v>0</v>
          </cell>
          <cell r="K238">
            <v>0.375</v>
          </cell>
          <cell r="L238">
            <v>0.625</v>
          </cell>
        </row>
        <row r="239">
          <cell r="B239" t="str">
            <v>ELQ</v>
          </cell>
          <cell r="C239">
            <v>5904.0080952380958</v>
          </cell>
          <cell r="D239">
            <v>3279.7439948253659</v>
          </cell>
          <cell r="E239">
            <v>1804.1</v>
          </cell>
          <cell r="F239">
            <v>1375.919755963849</v>
          </cell>
          <cell r="G239">
            <v>556.82387223783837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1</v>
          </cell>
        </row>
        <row r="240">
          <cell r="B240" t="str">
            <v>ELS</v>
          </cell>
          <cell r="C240">
            <v>473.9592415117383</v>
          </cell>
          <cell r="D240">
            <v>4626.9801238496639</v>
          </cell>
          <cell r="E240">
            <v>2439.5246527777772</v>
          </cell>
          <cell r="F240">
            <v>611.55571428571398</v>
          </cell>
          <cell r="G240">
            <v>593.36055408845834</v>
          </cell>
          <cell r="H240">
            <v>0</v>
          </cell>
          <cell r="I240">
            <v>0</v>
          </cell>
          <cell r="J240">
            <v>0</v>
          </cell>
          <cell r="K240">
            <v>0.5</v>
          </cell>
          <cell r="L240">
            <v>0.5</v>
          </cell>
        </row>
        <row r="241">
          <cell r="B241" t="str">
            <v>ERZ</v>
          </cell>
          <cell r="C241">
            <v>273.05581548537282</v>
          </cell>
          <cell r="D241">
            <v>2918.1202279487316</v>
          </cell>
          <cell r="E241">
            <v>1011.4965826330518</v>
          </cell>
          <cell r="F241">
            <v>758.1008045386277</v>
          </cell>
          <cell r="G241">
            <v>366.83775742241971</v>
          </cell>
          <cell r="H241">
            <v>0</v>
          </cell>
          <cell r="I241">
            <v>0</v>
          </cell>
          <cell r="J241">
            <v>0</v>
          </cell>
          <cell r="K241">
            <v>0.25</v>
          </cell>
          <cell r="L241">
            <v>0.75000000000000011</v>
          </cell>
        </row>
        <row r="242">
          <cell r="B242" t="str">
            <v>ETH</v>
          </cell>
          <cell r="C242">
            <v>381.96332684790332</v>
          </cell>
          <cell r="D242">
            <v>2470.9745251087088</v>
          </cell>
          <cell r="E242">
            <v>1636.6080645161292</v>
          </cell>
          <cell r="F242">
            <v>698.37890167920557</v>
          </cell>
          <cell r="G242">
            <v>524.68065561157255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1</v>
          </cell>
        </row>
        <row r="243">
          <cell r="B243" t="str">
            <v>EVN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0.51999999999999991</v>
          </cell>
          <cell r="L243">
            <v>0.48000000000000004</v>
          </cell>
        </row>
        <row r="244">
          <cell r="B244" t="str">
            <v>EXT</v>
          </cell>
          <cell r="C244">
            <v>3033.473161229113</v>
          </cell>
          <cell r="D244">
            <v>2991.713931130485</v>
          </cell>
          <cell r="E244">
            <v>1080.3992954434091</v>
          </cell>
          <cell r="F244">
            <v>1351.9069772890648</v>
          </cell>
          <cell r="G244">
            <v>324.45041315762165</v>
          </cell>
          <cell r="H244">
            <v>0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</row>
        <row r="245">
          <cell r="B245" t="str">
            <v>EZS</v>
          </cell>
          <cell r="C245">
            <v>273.05581548537282</v>
          </cell>
          <cell r="D245">
            <v>2918.1202279487316</v>
          </cell>
          <cell r="E245">
            <v>1011.4965826330518</v>
          </cell>
          <cell r="F245">
            <v>758.1008045386277</v>
          </cell>
          <cell r="G245">
            <v>366.83775742241971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1</v>
          </cell>
        </row>
        <row r="246">
          <cell r="B246" t="str">
            <v>FAO</v>
          </cell>
          <cell r="C246">
            <v>739.41577777777798</v>
          </cell>
          <cell r="D246">
            <v>2402.5896722689067</v>
          </cell>
          <cell r="E246">
            <v>1066.3100000000002</v>
          </cell>
          <cell r="F246">
            <v>952.42233311111136</v>
          </cell>
          <cell r="G246">
            <v>321.37774868148381</v>
          </cell>
          <cell r="H246">
            <v>0.25</v>
          </cell>
          <cell r="I246">
            <v>0</v>
          </cell>
          <cell r="J246">
            <v>0</v>
          </cell>
          <cell r="K246">
            <v>0.5</v>
          </cell>
          <cell r="L246">
            <v>0.25</v>
          </cell>
        </row>
        <row r="247">
          <cell r="B247" t="str">
            <v>FBM</v>
          </cell>
          <cell r="C247">
            <v>0</v>
          </cell>
          <cell r="D247">
            <v>0</v>
          </cell>
          <cell r="E247">
            <v>0</v>
          </cell>
          <cell r="F247">
            <v>1254.74</v>
          </cell>
          <cell r="G247">
            <v>698.45498619737702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1</v>
          </cell>
        </row>
        <row r="248">
          <cell r="B248" t="str">
            <v>FDE</v>
          </cell>
          <cell r="C248">
            <v>108.97866666666664</v>
          </cell>
          <cell r="D248">
            <v>2643.3275833333332</v>
          </cell>
          <cell r="E248">
            <v>2359.0699999999997</v>
          </cell>
          <cell r="F248">
            <v>1356.1383014755197</v>
          </cell>
          <cell r="G248">
            <v>313.07539840338211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1</v>
          </cell>
        </row>
        <row r="249">
          <cell r="B249" t="str">
            <v>FDF</v>
          </cell>
          <cell r="C249">
            <v>0</v>
          </cell>
          <cell r="D249">
            <v>0</v>
          </cell>
          <cell r="E249">
            <v>0</v>
          </cell>
          <cell r="F249">
            <v>401.09</v>
          </cell>
          <cell r="G249">
            <v>368.41500000000002</v>
          </cell>
          <cell r="H249">
            <v>0.2</v>
          </cell>
          <cell r="I249">
            <v>0</v>
          </cell>
          <cell r="J249">
            <v>0.2</v>
          </cell>
          <cell r="K249">
            <v>0.2</v>
          </cell>
          <cell r="L249">
            <v>0.4</v>
          </cell>
        </row>
        <row r="250">
          <cell r="B250" t="str">
            <v>FDH</v>
          </cell>
          <cell r="C250">
            <v>2364.4236263910029</v>
          </cell>
          <cell r="D250">
            <v>3091.3928712904467</v>
          </cell>
          <cell r="E250">
            <v>1481.6388581697045</v>
          </cell>
          <cell r="F250">
            <v>397.11</v>
          </cell>
          <cell r="G250">
            <v>184.99250000000004</v>
          </cell>
          <cell r="H250">
            <v>2.1276595744680851E-2</v>
          </cell>
          <cell r="I250">
            <v>0.10638297872340427</v>
          </cell>
          <cell r="J250">
            <v>0</v>
          </cell>
          <cell r="K250">
            <v>0.10638297872340427</v>
          </cell>
          <cell r="L250">
            <v>0.76595744680851063</v>
          </cell>
        </row>
        <row r="251">
          <cell r="B251" t="str">
            <v>FIH</v>
          </cell>
          <cell r="C251">
            <v>0</v>
          </cell>
          <cell r="D251">
            <v>0</v>
          </cell>
          <cell r="E251">
            <v>0</v>
          </cell>
          <cell r="F251">
            <v>1254.74</v>
          </cell>
          <cell r="G251">
            <v>698.45498619737702</v>
          </cell>
          <cell r="H251">
            <v>0</v>
          </cell>
          <cell r="I251">
            <v>0</v>
          </cell>
          <cell r="J251">
            <v>0</v>
          </cell>
          <cell r="K251">
            <v>0.10476190476190478</v>
          </cell>
          <cell r="L251">
            <v>0.89523809523809528</v>
          </cell>
        </row>
        <row r="252">
          <cell r="B252" t="str">
            <v>FLN</v>
          </cell>
          <cell r="C252">
            <v>4877.18300441886</v>
          </cell>
          <cell r="D252">
            <v>3913.2942950383235</v>
          </cell>
          <cell r="E252">
            <v>2079.9913113553125</v>
          </cell>
          <cell r="F252">
            <v>746.98214285714289</v>
          </cell>
          <cell r="G252">
            <v>709.27479591836743</v>
          </cell>
          <cell r="H252">
            <v>0</v>
          </cell>
          <cell r="I252">
            <v>7.2727272727272738E-2</v>
          </cell>
          <cell r="J252">
            <v>0</v>
          </cell>
          <cell r="K252">
            <v>0.18181818181818182</v>
          </cell>
          <cell r="L252">
            <v>0.74545454545454537</v>
          </cell>
        </row>
        <row r="253">
          <cell r="B253" t="str">
            <v>FLR</v>
          </cell>
          <cell r="C253">
            <v>408.13214361702131</v>
          </cell>
          <cell r="D253">
            <v>2675.4090625000003</v>
          </cell>
          <cell r="E253">
            <v>922.23450603797278</v>
          </cell>
          <cell r="F253">
            <v>657.80496464646467</v>
          </cell>
          <cell r="G253">
            <v>379.52041476130228</v>
          </cell>
          <cell r="H253">
            <v>0.11603375527426159</v>
          </cell>
          <cell r="I253">
            <v>4.6413502109704637E-2</v>
          </cell>
          <cell r="J253">
            <v>8.6497890295358634E-2</v>
          </cell>
          <cell r="K253">
            <v>0.13502109704641349</v>
          </cell>
          <cell r="L253">
            <v>0.61603375527426163</v>
          </cell>
        </row>
        <row r="254">
          <cell r="B254" t="str">
            <v>FMO</v>
          </cell>
          <cell r="C254">
            <v>2364.4236263910029</v>
          </cell>
          <cell r="D254">
            <v>3091.3928712904467</v>
          </cell>
          <cell r="E254">
            <v>1481.6388581697045</v>
          </cell>
          <cell r="F254">
            <v>259.53000000000003</v>
          </cell>
          <cell r="G254">
            <v>323.62400000000002</v>
          </cell>
          <cell r="H254">
            <v>1.8518518518518517E-2</v>
          </cell>
          <cell r="I254">
            <v>0.14814814814814814</v>
          </cell>
          <cell r="J254">
            <v>0</v>
          </cell>
          <cell r="K254">
            <v>0.24074074074074073</v>
          </cell>
          <cell r="L254">
            <v>0.59259259259259267</v>
          </cell>
        </row>
        <row r="255">
          <cell r="B255" t="str">
            <v>FNA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770.6651851851849</v>
          </cell>
          <cell r="H255">
            <v>4.1666666666666664E-2</v>
          </cell>
          <cell r="I255">
            <v>0</v>
          </cell>
          <cell r="J255">
            <v>0</v>
          </cell>
          <cell r="K255">
            <v>0.16666666666666666</v>
          </cell>
          <cell r="L255">
            <v>0.79166666666666663</v>
          </cell>
        </row>
        <row r="256">
          <cell r="B256" t="str">
            <v>FNC</v>
          </cell>
          <cell r="C256">
            <v>739.41577777777798</v>
          </cell>
          <cell r="D256">
            <v>2402.5896722689067</v>
          </cell>
          <cell r="E256">
            <v>1066.3100000000002</v>
          </cell>
          <cell r="F256">
            <v>952.42233311111136</v>
          </cell>
          <cell r="G256">
            <v>321.37774868148381</v>
          </cell>
          <cell r="H256">
            <v>0</v>
          </cell>
          <cell r="I256">
            <v>0.33333333333333337</v>
          </cell>
          <cell r="J256">
            <v>0</v>
          </cell>
          <cell r="K256">
            <v>0</v>
          </cell>
          <cell r="L256">
            <v>0.66666666666666674</v>
          </cell>
        </row>
        <row r="257">
          <cell r="B257" t="str">
            <v>FOC</v>
          </cell>
          <cell r="C257">
            <v>4537.2526894742623</v>
          </cell>
          <cell r="D257">
            <v>4749.2735304038351</v>
          </cell>
          <cell r="E257">
            <v>1810.9906091954022</v>
          </cell>
          <cell r="F257">
            <v>1238.2726398519835</v>
          </cell>
          <cell r="G257">
            <v>570.87178194523528</v>
          </cell>
          <cell r="H257">
            <v>3.9999999999999994E-2</v>
          </cell>
          <cell r="I257">
            <v>0</v>
          </cell>
          <cell r="J257">
            <v>3.9999999999999994E-2</v>
          </cell>
          <cell r="K257">
            <v>0.27999999999999997</v>
          </cell>
          <cell r="L257">
            <v>0.6399999999999999</v>
          </cell>
        </row>
        <row r="258">
          <cell r="B258" t="str">
            <v>FOR</v>
          </cell>
          <cell r="C258">
            <v>4877.18300441886</v>
          </cell>
          <cell r="D258">
            <v>3913.2942950383235</v>
          </cell>
          <cell r="E258">
            <v>2079.9913113553125</v>
          </cell>
          <cell r="F258">
            <v>3314.5</v>
          </cell>
          <cell r="G258">
            <v>647.60285714285715</v>
          </cell>
          <cell r="H258">
            <v>9.0909090909090922E-3</v>
          </cell>
          <cell r="I258">
            <v>5.4545454545454557E-2</v>
          </cell>
          <cell r="J258">
            <v>0</v>
          </cell>
          <cell r="K258">
            <v>0.17272727272727276</v>
          </cell>
          <cell r="L258">
            <v>0.76363636363636356</v>
          </cell>
        </row>
        <row r="259">
          <cell r="B259" t="str">
            <v>FPO</v>
          </cell>
          <cell r="C259">
            <v>162.30000000000001</v>
          </cell>
          <cell r="D259">
            <v>0</v>
          </cell>
          <cell r="E259">
            <v>372.00710722204605</v>
          </cell>
          <cell r="F259">
            <v>263.18386699507386</v>
          </cell>
          <cell r="G259">
            <v>240.12910776227662</v>
          </cell>
          <cell r="H259">
            <v>4.5226130653266333E-2</v>
          </cell>
          <cell r="I259">
            <v>0</v>
          </cell>
          <cell r="J259">
            <v>4.0201005025125629E-2</v>
          </cell>
          <cell r="K259">
            <v>0.25628140703517588</v>
          </cell>
          <cell r="L259">
            <v>0.65829145728643224</v>
          </cell>
        </row>
        <row r="260">
          <cell r="B260" t="str">
            <v>FRA</v>
          </cell>
          <cell r="C260">
            <v>3367.5537589083269</v>
          </cell>
          <cell r="D260">
            <v>3111.3584793437208</v>
          </cell>
          <cell r="E260">
            <v>1262.550698530167</v>
          </cell>
          <cell r="F260">
            <v>714.78184431761531</v>
          </cell>
          <cell r="G260">
            <v>447.73994908162359</v>
          </cell>
          <cell r="H260">
            <v>2.7442754763153335E-2</v>
          </cell>
          <cell r="I260">
            <v>0.17601817864009797</v>
          </cell>
          <cell r="J260">
            <v>2.5170424750917707E-2</v>
          </cell>
          <cell r="K260">
            <v>0.22373710889704587</v>
          </cell>
          <cell r="L260">
            <v>0.54763153294878508</v>
          </cell>
        </row>
        <row r="261">
          <cell r="B261" t="str">
            <v>FRS</v>
          </cell>
          <cell r="C261">
            <v>304.25511968423763</v>
          </cell>
          <cell r="D261">
            <v>609.99086309523796</v>
          </cell>
          <cell r="E261">
            <v>389.61</v>
          </cell>
          <cell r="F261">
            <v>267.61830357686165</v>
          </cell>
          <cell r="G261">
            <v>265.50856857576309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1</v>
          </cell>
        </row>
        <row r="262">
          <cell r="B262" t="str">
            <v>FRU</v>
          </cell>
          <cell r="C262">
            <v>0</v>
          </cell>
          <cell r="D262">
            <v>0</v>
          </cell>
          <cell r="E262">
            <v>1459.67</v>
          </cell>
          <cell r="F262">
            <v>538.76771428571419</v>
          </cell>
          <cell r="G262">
            <v>523.92403846153843</v>
          </cell>
          <cell r="H262">
            <v>0</v>
          </cell>
          <cell r="I262">
            <v>0</v>
          </cell>
          <cell r="J262">
            <v>4.838709677419354E-2</v>
          </cell>
          <cell r="K262">
            <v>0.37096774193548387</v>
          </cell>
          <cell r="L262">
            <v>0.58064516129032251</v>
          </cell>
        </row>
        <row r="263">
          <cell r="B263" t="str">
            <v>FTE</v>
          </cell>
          <cell r="C263">
            <v>2737.7034062499997</v>
          </cell>
          <cell r="D263">
            <v>3059.4675003323032</v>
          </cell>
          <cell r="E263">
            <v>1545.7283333333298</v>
          </cell>
          <cell r="F263">
            <v>1291.0003889912839</v>
          </cell>
          <cell r="G263">
            <v>760.80778849532544</v>
          </cell>
          <cell r="H263">
            <v>0</v>
          </cell>
          <cell r="I263">
            <v>0</v>
          </cell>
          <cell r="J263">
            <v>0</v>
          </cell>
          <cell r="K263">
            <v>0.64999999999999991</v>
          </cell>
          <cell r="L263">
            <v>0.35</v>
          </cell>
        </row>
        <row r="264">
          <cell r="B264" t="str">
            <v>FUK</v>
          </cell>
          <cell r="C264">
            <v>3560.4312660888791</v>
          </cell>
          <cell r="D264">
            <v>3776.09</v>
          </cell>
          <cell r="E264">
            <v>1136</v>
          </cell>
          <cell r="F264">
            <v>820.58514372346895</v>
          </cell>
          <cell r="G264">
            <v>598.89121707193533</v>
          </cell>
          <cell r="H264">
            <v>1.5873015873015876E-2</v>
          </cell>
          <cell r="I264">
            <v>7.5396825396825393E-2</v>
          </cell>
          <cell r="J264">
            <v>0.13492063492063494</v>
          </cell>
          <cell r="K264">
            <v>0.40079365079365081</v>
          </cell>
          <cell r="L264">
            <v>0.37301587301587302</v>
          </cell>
        </row>
        <row r="265">
          <cell r="B265" t="str">
            <v>GAU</v>
          </cell>
          <cell r="C265">
            <v>2082.882470147712</v>
          </cell>
          <cell r="D265">
            <v>3016.4927961739277</v>
          </cell>
          <cell r="E265">
            <v>1196.2058666666669</v>
          </cell>
          <cell r="F265">
            <v>804.87</v>
          </cell>
          <cell r="G265">
            <v>456.25833333333304</v>
          </cell>
          <cell r="H265">
            <v>0</v>
          </cell>
          <cell r="I265">
            <v>0</v>
          </cell>
          <cell r="J265">
            <v>0</v>
          </cell>
          <cell r="K265">
            <v>0.75</v>
          </cell>
          <cell r="L265">
            <v>0.25</v>
          </cell>
        </row>
        <row r="266">
          <cell r="B266" t="str">
            <v>GBE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0.42857142857142855</v>
          </cell>
          <cell r="L266">
            <v>0.5714285714285714</v>
          </cell>
        </row>
        <row r="267">
          <cell r="B267" t="str">
            <v>GCI</v>
          </cell>
          <cell r="C267">
            <v>3033.473161229113</v>
          </cell>
          <cell r="D267">
            <v>2991.713931130485</v>
          </cell>
          <cell r="E267">
            <v>1080.3992954434091</v>
          </cell>
          <cell r="F267">
            <v>1351.9069772890648</v>
          </cell>
          <cell r="G267">
            <v>324.45041315762165</v>
          </cell>
          <cell r="H267">
            <v>0</v>
          </cell>
          <cell r="I267">
            <v>0</v>
          </cell>
          <cell r="J267">
            <v>0</v>
          </cell>
          <cell r="K267">
            <v>0.5</v>
          </cell>
          <cell r="L267">
            <v>0.5</v>
          </cell>
        </row>
        <row r="268">
          <cell r="B268" t="str">
            <v>GCM</v>
          </cell>
          <cell r="C268">
            <v>449.86946825396814</v>
          </cell>
          <cell r="D268">
            <v>0</v>
          </cell>
          <cell r="E268">
            <v>527.99999999999989</v>
          </cell>
          <cell r="F268">
            <v>264.44477905194645</v>
          </cell>
          <cell r="G268">
            <v>237.94167116416128</v>
          </cell>
          <cell r="H268">
            <v>8.3788706739526389E-2</v>
          </cell>
          <cell r="I268">
            <v>9.1074681238615632E-4</v>
          </cell>
          <cell r="J268">
            <v>6.3752276867030952E-3</v>
          </cell>
          <cell r="K268">
            <v>0.12659380692167574</v>
          </cell>
          <cell r="L268">
            <v>0.7823315118397085</v>
          </cell>
        </row>
        <row r="269">
          <cell r="B269" t="str">
            <v>GDL</v>
          </cell>
          <cell r="C269">
            <v>215.89599116731898</v>
          </cell>
          <cell r="D269">
            <v>579.62110000000018</v>
          </cell>
          <cell r="E269">
            <v>406.91057971014499</v>
          </cell>
          <cell r="F269">
            <v>214.40695319913246</v>
          </cell>
          <cell r="G269">
            <v>220.9333514039979</v>
          </cell>
          <cell r="H269">
            <v>5.4947242683655174E-2</v>
          </cell>
          <cell r="I269">
            <v>3.1853474019510252E-3</v>
          </cell>
          <cell r="J269">
            <v>9.9143937885725647E-2</v>
          </cell>
          <cell r="K269">
            <v>0.12442763288871189</v>
          </cell>
          <cell r="L269">
            <v>0.7182958391399562</v>
          </cell>
        </row>
        <row r="270">
          <cell r="B270" t="str">
            <v>GDN</v>
          </cell>
          <cell r="C270">
            <v>154.80520140401825</v>
          </cell>
          <cell r="D270">
            <v>2510.0154801097383</v>
          </cell>
          <cell r="E270">
            <v>1302.7689189189186</v>
          </cell>
          <cell r="F270">
            <v>410.72171047619076</v>
          </cell>
          <cell r="G270">
            <v>299.84041905933242</v>
          </cell>
          <cell r="H270">
            <v>0</v>
          </cell>
          <cell r="I270">
            <v>0</v>
          </cell>
          <cell r="J270">
            <v>4.7169811320754724E-3</v>
          </cell>
          <cell r="K270">
            <v>0.21226415094339623</v>
          </cell>
          <cell r="L270">
            <v>0.78301886792452835</v>
          </cell>
        </row>
        <row r="271">
          <cell r="B271" t="str">
            <v>GEO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323.30174603174578</v>
          </cell>
          <cell r="H271">
            <v>0</v>
          </cell>
          <cell r="I271">
            <v>0</v>
          </cell>
          <cell r="J271">
            <v>0</v>
          </cell>
          <cell r="K271">
            <v>0.23529411764705882</v>
          </cell>
          <cell r="L271">
            <v>0.76470588235294112</v>
          </cell>
        </row>
        <row r="272">
          <cell r="B272" t="str">
            <v>GET</v>
          </cell>
          <cell r="C272">
            <v>3460.5285840875736</v>
          </cell>
          <cell r="D272">
            <v>5498.6224249998158</v>
          </cell>
          <cell r="E272">
            <v>3738.4933333333352</v>
          </cell>
          <cell r="F272">
            <v>2896.1446041370136</v>
          </cell>
          <cell r="G272">
            <v>872.28051531663971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1</v>
          </cell>
        </row>
        <row r="273">
          <cell r="B273" t="str">
            <v>GGT</v>
          </cell>
          <cell r="C273">
            <v>378.90807339449537</v>
          </cell>
          <cell r="D273">
            <v>0</v>
          </cell>
          <cell r="E273">
            <v>341.73076923076923</v>
          </cell>
          <cell r="F273">
            <v>275.98571428571398</v>
          </cell>
          <cell r="G273">
            <v>267.89997304582232</v>
          </cell>
          <cell r="H273">
            <v>9.7826086956521743E-2</v>
          </cell>
          <cell r="I273">
            <v>0</v>
          </cell>
          <cell r="J273">
            <v>0.1630434782608696</v>
          </cell>
          <cell r="K273">
            <v>0.1630434782608696</v>
          </cell>
          <cell r="L273">
            <v>0.57608695652173914</v>
          </cell>
        </row>
        <row r="274">
          <cell r="B274" t="str">
            <v>GHB</v>
          </cell>
          <cell r="C274">
            <v>378.90807339449537</v>
          </cell>
          <cell r="D274">
            <v>0</v>
          </cell>
          <cell r="E274">
            <v>372.00710722204605</v>
          </cell>
          <cell r="F274">
            <v>224.13</v>
          </cell>
          <cell r="G274">
            <v>229.75</v>
          </cell>
          <cell r="H274">
            <v>0</v>
          </cell>
          <cell r="I274">
            <v>0</v>
          </cell>
          <cell r="J274">
            <v>0</v>
          </cell>
          <cell r="K274">
            <v>0.15000000000000002</v>
          </cell>
          <cell r="L274">
            <v>0.85</v>
          </cell>
        </row>
        <row r="275">
          <cell r="B275" t="str">
            <v>GIB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1</v>
          </cell>
          <cell r="L275">
            <v>0</v>
          </cell>
        </row>
        <row r="276">
          <cell r="B276" t="str">
            <v>GIS</v>
          </cell>
          <cell r="C276">
            <v>1698.526882063881</v>
          </cell>
          <cell r="D276">
            <v>4398.2942443259344</v>
          </cell>
          <cell r="E276">
            <v>3928.45</v>
          </cell>
          <cell r="F276">
            <v>892.55729810706873</v>
          </cell>
          <cell r="G276">
            <v>900.93201481247354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1</v>
          </cell>
        </row>
        <row r="277">
          <cell r="B277" t="str">
            <v>GLA</v>
          </cell>
          <cell r="C277">
            <v>1010.562662337662</v>
          </cell>
          <cell r="D277">
            <v>2219.7004761904745</v>
          </cell>
          <cell r="E277">
            <v>994.16</v>
          </cell>
          <cell r="F277">
            <v>448.99226309288537</v>
          </cell>
          <cell r="G277">
            <v>290.64024136902572</v>
          </cell>
          <cell r="H277">
            <v>0.12000000000000001</v>
          </cell>
          <cell r="I277">
            <v>8.2857142857142879E-2</v>
          </cell>
          <cell r="J277">
            <v>2.2857142857142861E-2</v>
          </cell>
          <cell r="K277">
            <v>0.1571428571428572</v>
          </cell>
          <cell r="L277">
            <v>0.61714285714285699</v>
          </cell>
        </row>
        <row r="278">
          <cell r="B278" t="str">
            <v>GLT</v>
          </cell>
          <cell r="C278">
            <v>3460.5285840875736</v>
          </cell>
          <cell r="D278">
            <v>5498.6224249998158</v>
          </cell>
          <cell r="E278">
            <v>3738.4933333333352</v>
          </cell>
          <cell r="F278">
            <v>2896.1446041370136</v>
          </cell>
          <cell r="G278">
            <v>872.28051531663971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1</v>
          </cell>
        </row>
        <row r="279">
          <cell r="B279" t="str">
            <v>GND</v>
          </cell>
          <cell r="C279">
            <v>0</v>
          </cell>
          <cell r="D279">
            <v>0</v>
          </cell>
          <cell r="E279">
            <v>594</v>
          </cell>
          <cell r="F279">
            <v>0</v>
          </cell>
          <cell r="G279">
            <v>404.14615384615394</v>
          </cell>
          <cell r="H279">
            <v>4.4444444444444446E-2</v>
          </cell>
          <cell r="I279">
            <v>0</v>
          </cell>
          <cell r="J279">
            <v>2.2222222222222223E-2</v>
          </cell>
          <cell r="K279">
            <v>0.17777777777777778</v>
          </cell>
          <cell r="L279">
            <v>0.75555555555555565</v>
          </cell>
        </row>
        <row r="280">
          <cell r="B280" t="str">
            <v>GOA</v>
          </cell>
          <cell r="C280">
            <v>122.26523809523827</v>
          </cell>
          <cell r="D280">
            <v>2123.7400000000002</v>
          </cell>
          <cell r="E280">
            <v>1048.0050000000001</v>
          </cell>
          <cell r="F280">
            <v>292.52333333333337</v>
          </cell>
          <cell r="G280">
            <v>402.87821944444448</v>
          </cell>
          <cell r="H280">
            <v>0.16494845360824742</v>
          </cell>
          <cell r="I280">
            <v>6.1855670103092793E-2</v>
          </cell>
          <cell r="J280">
            <v>3.0927835051546396E-2</v>
          </cell>
          <cell r="K280">
            <v>0.11340206185567009</v>
          </cell>
          <cell r="L280">
            <v>0.62886597938144329</v>
          </cell>
        </row>
        <row r="281">
          <cell r="B281" t="str">
            <v>GOI</v>
          </cell>
          <cell r="C281">
            <v>2082.882470147712</v>
          </cell>
          <cell r="D281">
            <v>3016.4927961739277</v>
          </cell>
          <cell r="E281">
            <v>1196.2058666666669</v>
          </cell>
          <cell r="F281">
            <v>522.42499999999995</v>
          </cell>
          <cell r="G281">
            <v>357.78</v>
          </cell>
          <cell r="H281">
            <v>0</v>
          </cell>
          <cell r="I281">
            <v>5.8823529411764705E-2</v>
          </cell>
          <cell r="J281">
            <v>5.8823529411764705E-2</v>
          </cell>
          <cell r="K281">
            <v>0.23529411764705882</v>
          </cell>
          <cell r="L281">
            <v>0.6470588235294118</v>
          </cell>
        </row>
        <row r="282">
          <cell r="B282" t="str">
            <v>GOJ</v>
          </cell>
          <cell r="C282">
            <v>346.03653675213673</v>
          </cell>
          <cell r="D282">
            <v>3438.0991671672305</v>
          </cell>
          <cell r="E282">
            <v>754.47337500000003</v>
          </cell>
          <cell r="F282">
            <v>359.42</v>
          </cell>
          <cell r="G282">
            <v>491.48</v>
          </cell>
          <cell r="H282">
            <v>0</v>
          </cell>
          <cell r="I282">
            <v>0</v>
          </cell>
          <cell r="J282">
            <v>0</v>
          </cell>
          <cell r="K282">
            <v>0.2</v>
          </cell>
          <cell r="L282">
            <v>0.8</v>
          </cell>
        </row>
        <row r="283">
          <cell r="B283" t="str">
            <v>GOT</v>
          </cell>
          <cell r="C283">
            <v>257.7427777777778</v>
          </cell>
          <cell r="D283">
            <v>2011.0247619047643</v>
          </cell>
          <cell r="E283">
            <v>2040.1666666666697</v>
          </cell>
          <cell r="F283">
            <v>961.94091666666816</v>
          </cell>
          <cell r="G283">
            <v>399.90570256498728</v>
          </cell>
          <cell r="H283">
            <v>2.93398533007335E-2</v>
          </cell>
          <cell r="I283">
            <v>7.5794621026894868E-2</v>
          </cell>
          <cell r="J283">
            <v>1.7114914425427872E-2</v>
          </cell>
          <cell r="K283">
            <v>0.15647921760391201</v>
          </cell>
          <cell r="L283">
            <v>0.72127139364303183</v>
          </cell>
        </row>
        <row r="284">
          <cell r="B284" t="str">
            <v>GPS</v>
          </cell>
          <cell r="C284">
            <v>0</v>
          </cell>
          <cell r="D284">
            <v>900.28523809523824</v>
          </cell>
          <cell r="E284">
            <v>0</v>
          </cell>
          <cell r="F284">
            <v>304.27430829965874</v>
          </cell>
          <cell r="G284">
            <v>415.37070024669538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1</v>
          </cell>
        </row>
        <row r="285">
          <cell r="B285" t="str">
            <v>GRJ</v>
          </cell>
          <cell r="C285">
            <v>473.9592415117383</v>
          </cell>
          <cell r="D285">
            <v>4626.9801238496639</v>
          </cell>
          <cell r="E285">
            <v>2439.5246527777772</v>
          </cell>
          <cell r="F285">
            <v>1580.6958328755286</v>
          </cell>
          <cell r="G285">
            <v>593.36055408845834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1</v>
          </cell>
        </row>
        <row r="286">
          <cell r="B286" t="str">
            <v>GRX</v>
          </cell>
          <cell r="C286">
            <v>1577.8969800457098</v>
          </cell>
          <cell r="D286">
            <v>3009.2377410317081</v>
          </cell>
          <cell r="E286">
            <v>2042.8507142857147</v>
          </cell>
          <cell r="F286">
            <v>1018.9167046552494</v>
          </cell>
          <cell r="G286">
            <v>204.88683720930231</v>
          </cell>
          <cell r="H286">
            <v>0</v>
          </cell>
          <cell r="I286">
            <v>7.8651685393258425E-2</v>
          </cell>
          <cell r="J286">
            <v>0.3595505617977528</v>
          </cell>
          <cell r="K286">
            <v>2.247191011235955E-2</v>
          </cell>
          <cell r="L286">
            <v>0.5393258426966292</v>
          </cell>
        </row>
        <row r="287">
          <cell r="B287" t="str">
            <v>GRZ</v>
          </cell>
          <cell r="C287">
            <v>684.57</v>
          </cell>
          <cell r="D287">
            <v>2451.6041944444446</v>
          </cell>
          <cell r="E287">
            <v>2651.73</v>
          </cell>
          <cell r="F287">
            <v>1149.2907407407404</v>
          </cell>
          <cell r="G287">
            <v>837.07812411347356</v>
          </cell>
          <cell r="H287">
            <v>2.0618556701030931E-2</v>
          </cell>
          <cell r="I287">
            <v>0.2061855670103093</v>
          </cell>
          <cell r="J287">
            <v>2.0618556701030931E-2</v>
          </cell>
          <cell r="K287">
            <v>0.24742268041237123</v>
          </cell>
          <cell r="L287">
            <v>0.5051546391752576</v>
          </cell>
        </row>
        <row r="288">
          <cell r="B288" t="str">
            <v>GUA</v>
          </cell>
          <cell r="C288">
            <v>304.25511968423763</v>
          </cell>
          <cell r="D288">
            <v>609.99086309523796</v>
          </cell>
          <cell r="E288">
            <v>389.61</v>
          </cell>
          <cell r="F288">
            <v>267.61830357686165</v>
          </cell>
          <cell r="G288">
            <v>265.50856857576309</v>
          </cell>
          <cell r="H288">
            <v>6.4415815193247489E-2</v>
          </cell>
          <cell r="I288">
            <v>7.5521990226566022E-3</v>
          </cell>
          <cell r="J288">
            <v>6.2194580186583784E-3</v>
          </cell>
          <cell r="K288">
            <v>0.21812527765437598</v>
          </cell>
          <cell r="L288">
            <v>0.70368725011106148</v>
          </cell>
        </row>
        <row r="289">
          <cell r="B289" t="str">
            <v>GUM</v>
          </cell>
          <cell r="C289">
            <v>0</v>
          </cell>
          <cell r="D289">
            <v>4049</v>
          </cell>
          <cell r="E289">
            <v>1030.7840000000001</v>
          </cell>
          <cell r="F289">
            <v>911.13728693181747</v>
          </cell>
          <cell r="G289">
            <v>765.76232882205534</v>
          </cell>
          <cell r="H289">
            <v>2.0833333333333332E-2</v>
          </cell>
          <cell r="I289">
            <v>2.0833333333333332E-2</v>
          </cell>
          <cell r="J289">
            <v>0.15625</v>
          </cell>
          <cell r="K289">
            <v>0.16666666666666666</v>
          </cell>
          <cell r="L289">
            <v>0.63541666666666663</v>
          </cell>
        </row>
        <row r="290">
          <cell r="B290" t="str">
            <v>GUW</v>
          </cell>
          <cell r="C290">
            <v>6917.3624999999965</v>
          </cell>
          <cell r="D290">
            <v>4618.5076666666664</v>
          </cell>
          <cell r="E290">
            <v>0</v>
          </cell>
          <cell r="F290">
            <v>557.80904761904776</v>
          </cell>
          <cell r="G290">
            <v>587.8260102564102</v>
          </cell>
          <cell r="H290">
            <v>0</v>
          </cell>
          <cell r="I290">
            <v>0</v>
          </cell>
          <cell r="J290">
            <v>0</v>
          </cell>
          <cell r="K290">
            <v>0.5</v>
          </cell>
          <cell r="L290">
            <v>0.5</v>
          </cell>
        </row>
        <row r="291">
          <cell r="B291" t="str">
            <v>GVA</v>
          </cell>
          <cell r="C291">
            <v>2648.3697829888715</v>
          </cell>
          <cell r="D291">
            <v>2862.3717907319628</v>
          </cell>
          <cell r="E291">
            <v>1605.2800000000002</v>
          </cell>
          <cell r="F291">
            <v>1215.713611119884</v>
          </cell>
          <cell r="G291">
            <v>336.86201566516081</v>
          </cell>
          <cell r="H291">
            <v>5.0054406964091351E-2</v>
          </cell>
          <cell r="I291">
            <v>0.12187159956474425</v>
          </cell>
          <cell r="J291">
            <v>2.0674646354733397E-2</v>
          </cell>
          <cell r="K291">
            <v>0.19368879216539717</v>
          </cell>
          <cell r="L291">
            <v>0.61371055495103388</v>
          </cell>
        </row>
        <row r="292">
          <cell r="B292" t="str">
            <v>GYE</v>
          </cell>
          <cell r="C292">
            <v>0</v>
          </cell>
          <cell r="D292">
            <v>900.28523809523824</v>
          </cell>
          <cell r="E292">
            <v>0</v>
          </cell>
          <cell r="F292">
            <v>289.36536127149202</v>
          </cell>
          <cell r="G292">
            <v>430.42937832518078</v>
          </cell>
          <cell r="H292">
            <v>3.3898305084745776E-2</v>
          </cell>
          <cell r="I292">
            <v>1.6949152542372888E-2</v>
          </cell>
          <cell r="J292">
            <v>2.1571648690292766E-2</v>
          </cell>
          <cell r="K292">
            <v>0.40369799691833591</v>
          </cell>
          <cell r="L292">
            <v>0.52388289676425281</v>
          </cell>
        </row>
        <row r="293">
          <cell r="B293" t="str">
            <v>GYN</v>
          </cell>
          <cell r="C293">
            <v>4877.18300441886</v>
          </cell>
          <cell r="D293">
            <v>3913.2942950383235</v>
          </cell>
          <cell r="E293">
            <v>2079.9913113553125</v>
          </cell>
          <cell r="F293">
            <v>889.19</v>
          </cell>
          <cell r="G293">
            <v>821.20285714285706</v>
          </cell>
          <cell r="H293">
            <v>0</v>
          </cell>
          <cell r="I293">
            <v>0</v>
          </cell>
          <cell r="J293">
            <v>3.1249999999999997E-2</v>
          </cell>
          <cell r="K293">
            <v>0.37499999999999994</v>
          </cell>
          <cell r="L293">
            <v>0.59374999999999989</v>
          </cell>
        </row>
        <row r="294">
          <cell r="B294" t="str">
            <v>GZT</v>
          </cell>
          <cell r="C294">
            <v>273.05581548537282</v>
          </cell>
          <cell r="D294">
            <v>2918.1202279487316</v>
          </cell>
          <cell r="E294">
            <v>1011.4965826330518</v>
          </cell>
          <cell r="F294">
            <v>758.1008045386277</v>
          </cell>
          <cell r="G294">
            <v>474.70875000000001</v>
          </cell>
          <cell r="H294">
            <v>0</v>
          </cell>
          <cell r="I294">
            <v>5.8823529411764705E-2</v>
          </cell>
          <cell r="J294">
            <v>0</v>
          </cell>
          <cell r="K294">
            <v>0</v>
          </cell>
          <cell r="L294">
            <v>0.94117647058823528</v>
          </cell>
        </row>
        <row r="295">
          <cell r="B295" t="str">
            <v>HAJ</v>
          </cell>
          <cell r="C295">
            <v>2364.4236263910029</v>
          </cell>
          <cell r="D295">
            <v>3084.0132352941173</v>
          </cell>
          <cell r="E295">
            <v>2032.77</v>
          </cell>
          <cell r="F295">
            <v>349.81246913580264</v>
          </cell>
          <cell r="G295">
            <v>415.76870121258042</v>
          </cell>
          <cell r="H295">
            <v>4.926108374384236E-2</v>
          </cell>
          <cell r="I295">
            <v>0.17733990147783252</v>
          </cell>
          <cell r="J295">
            <v>1.4778325123152705E-2</v>
          </cell>
          <cell r="K295">
            <v>0.19211822660098524</v>
          </cell>
          <cell r="L295">
            <v>0.56650246305418717</v>
          </cell>
        </row>
        <row r="296">
          <cell r="B296" t="str">
            <v>HAK</v>
          </cell>
          <cell r="C296">
            <v>4537.2526894742623</v>
          </cell>
          <cell r="D296">
            <v>4749.2735304038351</v>
          </cell>
          <cell r="E296">
            <v>1810.9906091954022</v>
          </cell>
          <cell r="F296">
            <v>1238.2726398519835</v>
          </cell>
          <cell r="G296">
            <v>570.87178194523528</v>
          </cell>
          <cell r="H296">
            <v>0</v>
          </cell>
          <cell r="I296">
            <v>0</v>
          </cell>
          <cell r="J296">
            <v>0</v>
          </cell>
          <cell r="K296">
            <v>0.5</v>
          </cell>
          <cell r="L296">
            <v>0.5</v>
          </cell>
        </row>
        <row r="297">
          <cell r="B297" t="str">
            <v>HAM</v>
          </cell>
          <cell r="C297">
            <v>538.23318376068357</v>
          </cell>
          <cell r="D297">
            <v>3270.6445097609203</v>
          </cell>
          <cell r="E297">
            <v>1879.4425000000003</v>
          </cell>
          <cell r="F297">
            <v>1776.7492473222965</v>
          </cell>
          <cell r="G297">
            <v>412.65227590296513</v>
          </cell>
          <cell r="H297">
            <v>5.1773729626078617E-2</v>
          </cell>
          <cell r="I297">
            <v>0.15052732502396932</v>
          </cell>
          <cell r="J297">
            <v>1.2464046021092997E-2</v>
          </cell>
          <cell r="K297">
            <v>0.18600191754554166</v>
          </cell>
          <cell r="L297">
            <v>0.59923298178331741</v>
          </cell>
        </row>
        <row r="298">
          <cell r="B298" t="str">
            <v>HAN</v>
          </cell>
          <cell r="C298">
            <v>10680.55</v>
          </cell>
          <cell r="D298">
            <v>4042.4452083333326</v>
          </cell>
          <cell r="E298">
            <v>0</v>
          </cell>
          <cell r="F298">
            <v>531.59096693579352</v>
          </cell>
          <cell r="G298">
            <v>492.53017347806872</v>
          </cell>
          <cell r="H298">
            <v>6.4308681672025705E-3</v>
          </cell>
          <cell r="I298">
            <v>6.4308681672025705E-2</v>
          </cell>
          <cell r="J298">
            <v>6.4308681672025705E-3</v>
          </cell>
          <cell r="K298">
            <v>0.36977491961414793</v>
          </cell>
          <cell r="L298">
            <v>0.55305466237942125</v>
          </cell>
        </row>
        <row r="299">
          <cell r="B299" t="str">
            <v>HAS</v>
          </cell>
          <cell r="C299">
            <v>5904.0080952380958</v>
          </cell>
          <cell r="D299">
            <v>3279.7439948253659</v>
          </cell>
          <cell r="E299">
            <v>1804.1</v>
          </cell>
          <cell r="F299">
            <v>1375.919755963849</v>
          </cell>
          <cell r="G299">
            <v>556.82387223783837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1</v>
          </cell>
        </row>
        <row r="300">
          <cell r="B300" t="str">
            <v>HAU</v>
          </cell>
          <cell r="C300">
            <v>108.97866666666664</v>
          </cell>
          <cell r="D300">
            <v>2643.3275833333332</v>
          </cell>
          <cell r="E300">
            <v>2359.0699999999997</v>
          </cell>
          <cell r="F300">
            <v>1356.1383014755197</v>
          </cell>
          <cell r="G300">
            <v>313.07539840338211</v>
          </cell>
          <cell r="H300">
            <v>0</v>
          </cell>
          <cell r="I300">
            <v>0</v>
          </cell>
          <cell r="J300">
            <v>0</v>
          </cell>
          <cell r="K300">
            <v>0.5</v>
          </cell>
          <cell r="L300">
            <v>0.5</v>
          </cell>
        </row>
        <row r="301">
          <cell r="B301" t="str">
            <v>HAV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0.6</v>
          </cell>
          <cell r="L301">
            <v>0.39999999999999997</v>
          </cell>
        </row>
        <row r="302">
          <cell r="B302" t="str">
            <v>HBA</v>
          </cell>
          <cell r="C302">
            <v>3460.5285840875736</v>
          </cell>
          <cell r="D302">
            <v>5498.6224249998158</v>
          </cell>
          <cell r="E302">
            <v>3738.4933333333352</v>
          </cell>
          <cell r="F302">
            <v>2896.1446041370136</v>
          </cell>
          <cell r="G302">
            <v>921.05312500000014</v>
          </cell>
          <cell r="H302">
            <v>0</v>
          </cell>
          <cell r="I302">
            <v>9.0909090909090912E-2</v>
          </cell>
          <cell r="J302">
            <v>0</v>
          </cell>
          <cell r="K302">
            <v>0</v>
          </cell>
          <cell r="L302">
            <v>0.90909090909090906</v>
          </cell>
        </row>
        <row r="303">
          <cell r="B303" t="str">
            <v>HDS</v>
          </cell>
          <cell r="C303">
            <v>473.9592415117383</v>
          </cell>
          <cell r="D303">
            <v>4626.9801238496639</v>
          </cell>
          <cell r="E303">
            <v>2439.5246527777772</v>
          </cell>
          <cell r="F303">
            <v>1580.6958328755286</v>
          </cell>
          <cell r="G303">
            <v>593.36055408845834</v>
          </cell>
          <cell r="H303">
            <v>0</v>
          </cell>
          <cell r="I303">
            <v>0</v>
          </cell>
          <cell r="J303">
            <v>0</v>
          </cell>
          <cell r="K303">
            <v>1</v>
          </cell>
          <cell r="L303">
            <v>0</v>
          </cell>
        </row>
        <row r="304">
          <cell r="B304" t="str">
            <v>HDY</v>
          </cell>
          <cell r="C304">
            <v>4613.9140972222231</v>
          </cell>
          <cell r="D304">
            <v>4011.1099933742621</v>
          </cell>
          <cell r="E304">
            <v>1667.5306249999996</v>
          </cell>
          <cell r="F304">
            <v>1188.6606791443608</v>
          </cell>
          <cell r="G304">
            <v>558.15691943847446</v>
          </cell>
          <cell r="H304">
            <v>0</v>
          </cell>
          <cell r="I304">
            <v>1</v>
          </cell>
          <cell r="J304">
            <v>0</v>
          </cell>
          <cell r="K304">
            <v>0</v>
          </cell>
          <cell r="L304">
            <v>0</v>
          </cell>
        </row>
        <row r="305">
          <cell r="B305" t="str">
            <v>HEL</v>
          </cell>
          <cell r="C305">
            <v>226.8833810280866</v>
          </cell>
          <cell r="D305">
            <v>2880.1862370370363</v>
          </cell>
          <cell r="E305">
            <v>1190.5862500000003</v>
          </cell>
          <cell r="F305">
            <v>883.12708910891092</v>
          </cell>
          <cell r="G305">
            <v>382.64943783157219</v>
          </cell>
          <cell r="H305">
            <v>5.5424528301886801E-2</v>
          </cell>
          <cell r="I305">
            <v>9.1981132075471692E-2</v>
          </cell>
          <cell r="J305">
            <v>1.7688679245283018E-2</v>
          </cell>
          <cell r="K305">
            <v>0.15330188679245288</v>
          </cell>
          <cell r="L305">
            <v>0.68160377358490565</v>
          </cell>
        </row>
        <row r="306">
          <cell r="B306" t="str">
            <v>HER</v>
          </cell>
          <cell r="C306">
            <v>752.19672135146163</v>
          </cell>
          <cell r="D306">
            <v>2289.0152192982468</v>
          </cell>
          <cell r="E306">
            <v>0</v>
          </cell>
          <cell r="F306">
            <v>808.06788918071823</v>
          </cell>
          <cell r="G306">
            <v>262.76532046928259</v>
          </cell>
          <cell r="H306">
            <v>0</v>
          </cell>
          <cell r="I306">
            <v>0.04</v>
          </cell>
          <cell r="J306">
            <v>0</v>
          </cell>
          <cell r="K306">
            <v>0.2</v>
          </cell>
          <cell r="L306">
            <v>0.76</v>
          </cell>
        </row>
        <row r="307">
          <cell r="B307" t="str">
            <v>HFE</v>
          </cell>
          <cell r="C307">
            <v>4537.2526894742623</v>
          </cell>
          <cell r="D307">
            <v>4749.2735304038351</v>
          </cell>
          <cell r="E307">
            <v>1810.9906091954022</v>
          </cell>
          <cell r="F307">
            <v>1238.2726398519835</v>
          </cell>
          <cell r="G307">
            <v>570.87178194523528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1</v>
          </cell>
        </row>
        <row r="308">
          <cell r="B308" t="str">
            <v>HGH</v>
          </cell>
          <cell r="C308">
            <v>4537.2526894742623</v>
          </cell>
          <cell r="D308">
            <v>4749.2735304038351</v>
          </cell>
          <cell r="E308">
            <v>1810.9906091954022</v>
          </cell>
          <cell r="F308">
            <v>1238.2726398519835</v>
          </cell>
          <cell r="G308">
            <v>582.32000000000005</v>
          </cell>
          <cell r="H308">
            <v>4.5454545454545449E-2</v>
          </cell>
          <cell r="I308">
            <v>0</v>
          </cell>
          <cell r="J308">
            <v>0</v>
          </cell>
          <cell r="K308">
            <v>0</v>
          </cell>
          <cell r="L308">
            <v>0.95454545454545459</v>
          </cell>
        </row>
        <row r="309">
          <cell r="B309" t="str">
            <v>HIJ</v>
          </cell>
          <cell r="C309">
            <v>3560.4312660888791</v>
          </cell>
          <cell r="D309">
            <v>3852.7209841222088</v>
          </cell>
          <cell r="E309">
            <v>1909.3942506887054</v>
          </cell>
          <cell r="F309">
            <v>519.47815925925909</v>
          </cell>
          <cell r="G309">
            <v>521.03238888888882</v>
          </cell>
          <cell r="H309">
            <v>2.0408163265306121E-2</v>
          </cell>
          <cell r="I309">
            <v>4.0816326530612242E-2</v>
          </cell>
          <cell r="J309">
            <v>0</v>
          </cell>
          <cell r="K309">
            <v>0.34693877551020413</v>
          </cell>
          <cell r="L309">
            <v>0.59183673469387754</v>
          </cell>
        </row>
        <row r="310">
          <cell r="B310" t="str">
            <v>HIR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1</v>
          </cell>
          <cell r="J310">
            <v>0</v>
          </cell>
          <cell r="K310">
            <v>0</v>
          </cell>
          <cell r="L310">
            <v>0</v>
          </cell>
        </row>
        <row r="311">
          <cell r="B311" t="str">
            <v>HKG</v>
          </cell>
          <cell r="C311">
            <v>7125.2432680593802</v>
          </cell>
          <cell r="D311">
            <v>4637.1275308724007</v>
          </cell>
          <cell r="E311">
            <v>2296.7200000000003</v>
          </cell>
          <cell r="F311">
            <v>1950.2821532187327</v>
          </cell>
          <cell r="G311">
            <v>659.31159140853333</v>
          </cell>
          <cell r="H311">
            <v>2.8458844133099834E-2</v>
          </cell>
          <cell r="I311">
            <v>0.10179509632224169</v>
          </cell>
          <cell r="J311">
            <v>7.0052539404553442E-3</v>
          </cell>
          <cell r="K311">
            <v>0.2208844133099826</v>
          </cell>
          <cell r="L311">
            <v>0.64185639229422042</v>
          </cell>
        </row>
        <row r="312">
          <cell r="B312" t="str">
            <v>HKT</v>
          </cell>
          <cell r="C312">
            <v>4613.9140972222231</v>
          </cell>
          <cell r="D312">
            <v>4011.1099933742621</v>
          </cell>
          <cell r="E312">
            <v>1667.5306249999996</v>
          </cell>
          <cell r="F312">
            <v>2705</v>
          </cell>
          <cell r="G312">
            <v>626.43475213675174</v>
          </cell>
          <cell r="H312">
            <v>0</v>
          </cell>
          <cell r="I312">
            <v>2.7027027027027025E-2</v>
          </cell>
          <cell r="J312">
            <v>1.3513513513513513E-2</v>
          </cell>
          <cell r="K312">
            <v>9.4594594594594572E-2</v>
          </cell>
          <cell r="L312">
            <v>0.86486486486486491</v>
          </cell>
        </row>
        <row r="313">
          <cell r="B313" t="str">
            <v>HMO</v>
          </cell>
          <cell r="C313">
            <v>442.73</v>
          </cell>
          <cell r="D313">
            <v>667.64896209140613</v>
          </cell>
          <cell r="E313">
            <v>526.36640083298744</v>
          </cell>
          <cell r="F313">
            <v>358.10708333333309</v>
          </cell>
          <cell r="G313">
            <v>439.19232380952383</v>
          </cell>
          <cell r="H313">
            <v>1.4492753623188404E-2</v>
          </cell>
          <cell r="I313">
            <v>1.4492753623188404E-2</v>
          </cell>
          <cell r="J313">
            <v>1.4492753623188404E-2</v>
          </cell>
          <cell r="K313">
            <v>0.23188405797101447</v>
          </cell>
          <cell r="L313">
            <v>0.7246376811594204</v>
          </cell>
        </row>
        <row r="314">
          <cell r="B314" t="str">
            <v>HOG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1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B315" t="str">
            <v>HRB</v>
          </cell>
          <cell r="C315">
            <v>4537.2526894742623</v>
          </cell>
          <cell r="D315">
            <v>4749.2735304038351</v>
          </cell>
          <cell r="E315">
            <v>1810.9906091954022</v>
          </cell>
          <cell r="F315">
            <v>1238.2726398519835</v>
          </cell>
          <cell r="G315">
            <v>570.87178194523528</v>
          </cell>
          <cell r="H315">
            <v>0.14285714285714288</v>
          </cell>
          <cell r="I315">
            <v>0</v>
          </cell>
          <cell r="J315">
            <v>0</v>
          </cell>
          <cell r="K315">
            <v>0.14285714285714288</v>
          </cell>
          <cell r="L315">
            <v>0.7142857142857143</v>
          </cell>
        </row>
        <row r="316">
          <cell r="B316" t="str">
            <v>HRE</v>
          </cell>
          <cell r="C316">
            <v>0</v>
          </cell>
          <cell r="D316">
            <v>0</v>
          </cell>
          <cell r="E316">
            <v>0</v>
          </cell>
          <cell r="F316">
            <v>515.49666666666712</v>
          </cell>
          <cell r="G316">
            <v>823.82895238095261</v>
          </cell>
          <cell r="H316">
            <v>0</v>
          </cell>
          <cell r="I316">
            <v>0</v>
          </cell>
          <cell r="J316">
            <v>2.7777777777777776E-2</v>
          </cell>
          <cell r="K316">
            <v>0.16666666666666666</v>
          </cell>
          <cell r="L316">
            <v>0.80555555555555558</v>
          </cell>
        </row>
        <row r="317">
          <cell r="B317" t="str">
            <v>HRG</v>
          </cell>
          <cell r="C317">
            <v>127.23428571428572</v>
          </cell>
          <cell r="D317">
            <v>2127.6650600600592</v>
          </cell>
          <cell r="E317">
            <v>0</v>
          </cell>
          <cell r="F317">
            <v>481.04986873609045</v>
          </cell>
          <cell r="G317">
            <v>620</v>
          </cell>
          <cell r="H317">
            <v>0</v>
          </cell>
          <cell r="I317">
            <v>0</v>
          </cell>
          <cell r="J317">
            <v>0.25</v>
          </cell>
          <cell r="K317">
            <v>0</v>
          </cell>
          <cell r="L317">
            <v>0.75</v>
          </cell>
        </row>
        <row r="318">
          <cell r="B318" t="str">
            <v>HRK</v>
          </cell>
          <cell r="C318">
            <v>210.25456140350872</v>
          </cell>
          <cell r="D318">
            <v>2398.2343666666679</v>
          </cell>
          <cell r="E318">
            <v>0</v>
          </cell>
          <cell r="F318">
            <v>330.89183791008179</v>
          </cell>
          <cell r="G318">
            <v>301.81</v>
          </cell>
          <cell r="H318">
            <v>0</v>
          </cell>
          <cell r="I318">
            <v>0</v>
          </cell>
          <cell r="J318">
            <v>0</v>
          </cell>
          <cell r="K318">
            <v>0.125</v>
          </cell>
          <cell r="L318">
            <v>0.87499999999999989</v>
          </cell>
        </row>
        <row r="319">
          <cell r="B319" t="str">
            <v>HSG</v>
          </cell>
          <cell r="C319">
            <v>3560.4312660888791</v>
          </cell>
          <cell r="D319">
            <v>3852.7209841222088</v>
          </cell>
          <cell r="E319">
            <v>1909.3942506887054</v>
          </cell>
          <cell r="F319">
            <v>1062.5755352528843</v>
          </cell>
          <cell r="G319">
            <v>814.97193872947037</v>
          </cell>
          <cell r="H319">
            <v>0</v>
          </cell>
          <cell r="I319">
            <v>0</v>
          </cell>
          <cell r="J319">
            <v>0</v>
          </cell>
          <cell r="K319">
            <v>1</v>
          </cell>
          <cell r="L319">
            <v>0</v>
          </cell>
        </row>
        <row r="320">
          <cell r="B320" t="str">
            <v>HTI</v>
          </cell>
          <cell r="C320">
            <v>3460.5285840875736</v>
          </cell>
          <cell r="D320">
            <v>5498.6224249998158</v>
          </cell>
          <cell r="E320">
            <v>3738.4933333333352</v>
          </cell>
          <cell r="F320">
            <v>2896.1446041370136</v>
          </cell>
          <cell r="G320">
            <v>872.28051531663971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1</v>
          </cell>
        </row>
        <row r="321">
          <cell r="B321" t="str">
            <v>HTY</v>
          </cell>
          <cell r="C321">
            <v>273.05581548537282</v>
          </cell>
          <cell r="D321">
            <v>2918.1202279487316</v>
          </cell>
          <cell r="E321">
            <v>1011.4965826330518</v>
          </cell>
          <cell r="F321">
            <v>758.1008045386277</v>
          </cell>
          <cell r="G321">
            <v>515.89250000000004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1</v>
          </cell>
        </row>
        <row r="322">
          <cell r="B322" t="str">
            <v>HUX</v>
          </cell>
          <cell r="C322">
            <v>284.42363636363598</v>
          </cell>
          <cell r="D322">
            <v>412.5</v>
          </cell>
          <cell r="E322">
            <v>526.36640083298744</v>
          </cell>
          <cell r="F322">
            <v>311.04666666666702</v>
          </cell>
          <cell r="G322">
            <v>310.73817307692326</v>
          </cell>
          <cell r="H322">
            <v>4.7619047619047623E-2</v>
          </cell>
          <cell r="I322">
            <v>1.1904761904761906E-2</v>
          </cell>
          <cell r="J322">
            <v>0</v>
          </cell>
          <cell r="K322">
            <v>4.7619047619047623E-2</v>
          </cell>
          <cell r="L322">
            <v>0.89285714285714279</v>
          </cell>
        </row>
        <row r="323">
          <cell r="B323" t="str">
            <v>HUY</v>
          </cell>
          <cell r="C323">
            <v>158.243333333333</v>
          </cell>
          <cell r="D323">
            <v>2461.5100000000002</v>
          </cell>
          <cell r="E323">
            <v>1080.3992954434091</v>
          </cell>
          <cell r="F323">
            <v>1966.8990909090901</v>
          </cell>
          <cell r="G323">
            <v>324.45041315762165</v>
          </cell>
          <cell r="H323">
            <v>0.30000000000000004</v>
          </cell>
          <cell r="I323">
            <v>0.1</v>
          </cell>
          <cell r="J323">
            <v>0</v>
          </cell>
          <cell r="K323">
            <v>0.30000000000000004</v>
          </cell>
          <cell r="L323">
            <v>0.30000000000000004</v>
          </cell>
        </row>
        <row r="324">
          <cell r="B324" t="str">
            <v>HYD</v>
          </cell>
          <cell r="C324">
            <v>2474.4972727272739</v>
          </cell>
          <cell r="D324">
            <v>2626.5402851550548</v>
          </cell>
          <cell r="E324">
            <v>1045.8699999999999</v>
          </cell>
          <cell r="F324">
            <v>836.21224038291882</v>
          </cell>
          <cell r="G324">
            <v>664.47466509978244</v>
          </cell>
          <cell r="H324">
            <v>3.4834535954217489E-3</v>
          </cell>
          <cell r="I324">
            <v>1.9656631002737009E-2</v>
          </cell>
          <cell r="J324">
            <v>3.7322717093804451E-3</v>
          </cell>
          <cell r="K324">
            <v>0.19930330928091577</v>
          </cell>
          <cell r="L324">
            <v>0.77382433441154497</v>
          </cell>
        </row>
        <row r="325">
          <cell r="B325" t="str">
            <v>IAS</v>
          </cell>
          <cell r="C325">
            <v>252.93305867620771</v>
          </cell>
          <cell r="D325">
            <v>2924.7300000000005</v>
          </cell>
          <cell r="E325">
            <v>0</v>
          </cell>
          <cell r="F325">
            <v>683.82000793650764</v>
          </cell>
          <cell r="G325">
            <v>396.6100596063456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1</v>
          </cell>
        </row>
        <row r="326">
          <cell r="B326" t="str">
            <v>IDR</v>
          </cell>
          <cell r="C326">
            <v>2082.882470147712</v>
          </cell>
          <cell r="D326">
            <v>1297.6099999999999</v>
          </cell>
          <cell r="E326">
            <v>1196.2058666666669</v>
          </cell>
          <cell r="F326">
            <v>876.53451082184461</v>
          </cell>
          <cell r="G326">
            <v>541.22500000000014</v>
          </cell>
          <cell r="H326">
            <v>4.5454545454545456E-2</v>
          </cell>
          <cell r="I326">
            <v>4.5454545454545456E-2</v>
          </cell>
          <cell r="J326">
            <v>0</v>
          </cell>
          <cell r="K326">
            <v>9.0909090909090912E-2</v>
          </cell>
          <cell r="L326">
            <v>0.81818181818181812</v>
          </cell>
        </row>
        <row r="327">
          <cell r="B327" t="str">
            <v>IEV</v>
          </cell>
          <cell r="C327">
            <v>197.21118629908099</v>
          </cell>
          <cell r="D327">
            <v>2398.2343666666679</v>
          </cell>
          <cell r="E327">
            <v>0</v>
          </cell>
          <cell r="F327">
            <v>366.85188012477693</v>
          </cell>
          <cell r="G327">
            <v>376.29845371188924</v>
          </cell>
          <cell r="H327">
            <v>3.8402457757296456E-2</v>
          </cell>
          <cell r="I327">
            <v>2.9185867895545309E-2</v>
          </cell>
          <cell r="J327">
            <v>3.0721966205837165E-3</v>
          </cell>
          <cell r="K327">
            <v>0.22427035330261127</v>
          </cell>
          <cell r="L327">
            <v>0.70506912442396319</v>
          </cell>
        </row>
        <row r="328">
          <cell r="B328" t="str">
            <v>IGA</v>
          </cell>
          <cell r="C328">
            <v>378.90807339449537</v>
          </cell>
          <cell r="D328">
            <v>0</v>
          </cell>
          <cell r="E328">
            <v>372.00710722204605</v>
          </cell>
          <cell r="F328">
            <v>244.46936424500757</v>
          </cell>
          <cell r="G328">
            <v>205.24575385594474</v>
          </cell>
          <cell r="H328">
            <v>0</v>
          </cell>
          <cell r="I328">
            <v>0</v>
          </cell>
          <cell r="J328">
            <v>0</v>
          </cell>
          <cell r="K328">
            <v>1</v>
          </cell>
          <cell r="L328">
            <v>0</v>
          </cell>
        </row>
        <row r="329">
          <cell r="B329" t="str">
            <v>IGR</v>
          </cell>
          <cell r="C329">
            <v>2737.7034062499997</v>
          </cell>
          <cell r="D329">
            <v>3059.4675003323032</v>
          </cell>
          <cell r="E329">
            <v>1545.7283333333298</v>
          </cell>
          <cell r="F329">
            <v>1291.0003889912839</v>
          </cell>
          <cell r="G329">
            <v>760.80778849532544</v>
          </cell>
          <cell r="H329">
            <v>0</v>
          </cell>
          <cell r="I329">
            <v>0</v>
          </cell>
          <cell r="J329">
            <v>0</v>
          </cell>
          <cell r="K329">
            <v>1</v>
          </cell>
          <cell r="L329">
            <v>0</v>
          </cell>
        </row>
        <row r="330">
          <cell r="B330" t="str">
            <v>IGU</v>
          </cell>
          <cell r="C330">
            <v>4877.18300441886</v>
          </cell>
          <cell r="D330">
            <v>3913.2942950383235</v>
          </cell>
          <cell r="E330">
            <v>2079.9913113553125</v>
          </cell>
          <cell r="F330">
            <v>1727.1594836699639</v>
          </cell>
          <cell r="G330">
            <v>747.97400000000005</v>
          </cell>
          <cell r="H330">
            <v>6.6666666666666666E-2</v>
          </cell>
          <cell r="I330">
            <v>0.20000000000000004</v>
          </cell>
          <cell r="J330">
            <v>0</v>
          </cell>
          <cell r="K330">
            <v>0.20000000000000004</v>
          </cell>
          <cell r="L330">
            <v>0.53333333333333333</v>
          </cell>
        </row>
        <row r="331">
          <cell r="B331" t="str">
            <v>ILO</v>
          </cell>
          <cell r="C331">
            <v>2104.560104166666</v>
          </cell>
          <cell r="D331">
            <v>3680.7637730263141</v>
          </cell>
          <cell r="E331">
            <v>1539.8400000000001</v>
          </cell>
          <cell r="F331">
            <v>1085.0679187939713</v>
          </cell>
          <cell r="G331">
            <v>474.32041650972087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1</v>
          </cell>
        </row>
        <row r="332">
          <cell r="B332" t="str">
            <v>INC</v>
          </cell>
          <cell r="C332">
            <v>4537.2526894742623</v>
          </cell>
          <cell r="D332">
            <v>4749.2735304038351</v>
          </cell>
          <cell r="E332">
            <v>1810.9906091954022</v>
          </cell>
          <cell r="F332">
            <v>1238.2726398519835</v>
          </cell>
          <cell r="G332">
            <v>570.87178194523528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1</v>
          </cell>
        </row>
        <row r="333">
          <cell r="B333" t="str">
            <v>INN</v>
          </cell>
          <cell r="C333">
            <v>311.79929608789894</v>
          </cell>
          <cell r="D333">
            <v>2548.4666666666699</v>
          </cell>
          <cell r="E333">
            <v>2651.73</v>
          </cell>
          <cell r="F333">
            <v>398.24</v>
          </cell>
          <cell r="G333">
            <v>246</v>
          </cell>
          <cell r="H333">
            <v>0</v>
          </cell>
          <cell r="I333">
            <v>0.186046511627907</v>
          </cell>
          <cell r="J333">
            <v>0</v>
          </cell>
          <cell r="K333">
            <v>0.46511627906976749</v>
          </cell>
          <cell r="L333">
            <v>0.34883720930232565</v>
          </cell>
        </row>
        <row r="334">
          <cell r="B334" t="str">
            <v>INV</v>
          </cell>
          <cell r="C334">
            <v>3033.473161229113</v>
          </cell>
          <cell r="D334">
            <v>2991.713931130485</v>
          </cell>
          <cell r="E334">
            <v>1080.3992954434091</v>
          </cell>
          <cell r="F334">
            <v>1351.9069772890648</v>
          </cell>
          <cell r="G334">
            <v>324.45041315762165</v>
          </cell>
          <cell r="H334">
            <v>0.1</v>
          </cell>
          <cell r="I334">
            <v>0.1</v>
          </cell>
          <cell r="J334">
            <v>0</v>
          </cell>
          <cell r="K334">
            <v>0.2</v>
          </cell>
          <cell r="L334">
            <v>0.60000000000000009</v>
          </cell>
        </row>
        <row r="335">
          <cell r="B335" t="str">
            <v>IOS</v>
          </cell>
          <cell r="C335">
            <v>4877.18300441886</v>
          </cell>
          <cell r="D335">
            <v>3913.2942950383235</v>
          </cell>
          <cell r="E335">
            <v>2079.9913113553125</v>
          </cell>
          <cell r="F335">
            <v>1727.1594836699639</v>
          </cell>
          <cell r="G335">
            <v>751.5860935926662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1</v>
          </cell>
        </row>
        <row r="336">
          <cell r="B336" t="str">
            <v>IPC</v>
          </cell>
          <cell r="C336">
            <v>1610.1799999999998</v>
          </cell>
          <cell r="D336">
            <v>3323.2851126704627</v>
          </cell>
          <cell r="E336">
            <v>1605.7066666666701</v>
          </cell>
          <cell r="F336">
            <v>1294.7777186171761</v>
          </cell>
          <cell r="G336">
            <v>745.09486528570858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1</v>
          </cell>
        </row>
        <row r="337">
          <cell r="B337" t="str">
            <v>IQT</v>
          </cell>
          <cell r="C337">
            <v>0</v>
          </cell>
          <cell r="D337">
            <v>2807.7014666666664</v>
          </cell>
          <cell r="E337">
            <v>1139.9687500000002</v>
          </cell>
          <cell r="F337">
            <v>265.62</v>
          </cell>
          <cell r="G337">
            <v>507.5106805787579</v>
          </cell>
          <cell r="H337">
            <v>0</v>
          </cell>
          <cell r="I337">
            <v>0</v>
          </cell>
          <cell r="J337">
            <v>0</v>
          </cell>
          <cell r="K337">
            <v>0.19999999999999998</v>
          </cell>
          <cell r="L337">
            <v>0.79999999999999993</v>
          </cell>
        </row>
        <row r="338">
          <cell r="B338" t="str">
            <v>ISB</v>
          </cell>
          <cell r="C338">
            <v>0</v>
          </cell>
          <cell r="D338">
            <v>1474.15</v>
          </cell>
          <cell r="E338">
            <v>1024.77</v>
          </cell>
          <cell r="F338">
            <v>806.73642857142852</v>
          </cell>
          <cell r="G338">
            <v>765.00706675002323</v>
          </cell>
          <cell r="H338">
            <v>0</v>
          </cell>
          <cell r="I338">
            <v>4.7619047619047623E-2</v>
          </cell>
          <cell r="J338">
            <v>1.2531328320802006E-2</v>
          </cell>
          <cell r="K338">
            <v>8.0200501253132842E-2</v>
          </cell>
          <cell r="L338">
            <v>0.85964912280701755</v>
          </cell>
        </row>
        <row r="339">
          <cell r="B339" t="str">
            <v>IST</v>
          </cell>
          <cell r="C339">
            <v>275.18176707462106</v>
          </cell>
          <cell r="D339">
            <v>2856.5981022407727</v>
          </cell>
          <cell r="E339">
            <v>1008.5864940476175</v>
          </cell>
          <cell r="F339">
            <v>772.09482470399882</v>
          </cell>
          <cell r="G339">
            <v>340.48563216565191</v>
          </cell>
          <cell r="H339">
            <v>6.5291124929338626E-2</v>
          </cell>
          <cell r="I339">
            <v>7.1226681741096684E-2</v>
          </cell>
          <cell r="J339">
            <v>2.798191068400227E-2</v>
          </cell>
          <cell r="K339">
            <v>7.6596947427925388E-2</v>
          </cell>
          <cell r="L339">
            <v>0.75890333521763698</v>
          </cell>
        </row>
        <row r="340">
          <cell r="B340" t="str">
            <v>ISU</v>
          </cell>
          <cell r="C340">
            <v>554.03109217171743</v>
          </cell>
          <cell r="D340">
            <v>2523</v>
          </cell>
          <cell r="E340">
            <v>0</v>
          </cell>
          <cell r="F340">
            <v>593.24</v>
          </cell>
          <cell r="G340">
            <v>769.5</v>
          </cell>
          <cell r="H340">
            <v>0</v>
          </cell>
          <cell r="I340">
            <v>0.14285714285714285</v>
          </cell>
          <cell r="J340">
            <v>0</v>
          </cell>
          <cell r="K340">
            <v>0</v>
          </cell>
          <cell r="L340">
            <v>0.8571428571428571</v>
          </cell>
        </row>
        <row r="341">
          <cell r="B341" t="str">
            <v>IVC</v>
          </cell>
          <cell r="C341">
            <v>1698.526882063881</v>
          </cell>
          <cell r="D341">
            <v>4398.2942443259344</v>
          </cell>
          <cell r="E341">
            <v>3928.45</v>
          </cell>
          <cell r="F341">
            <v>1101.07</v>
          </cell>
          <cell r="G341">
            <v>2320.31</v>
          </cell>
          <cell r="H341">
            <v>0</v>
          </cell>
          <cell r="I341">
            <v>0.2</v>
          </cell>
          <cell r="J341">
            <v>0</v>
          </cell>
          <cell r="K341">
            <v>0.6</v>
          </cell>
          <cell r="L341">
            <v>0.2</v>
          </cell>
        </row>
        <row r="342">
          <cell r="B342" t="str">
            <v>IXB</v>
          </cell>
          <cell r="C342">
            <v>2082.882470147712</v>
          </cell>
          <cell r="D342">
            <v>3016.4927961739277</v>
          </cell>
          <cell r="E342">
            <v>1196.2058666666669</v>
          </cell>
          <cell r="F342">
            <v>876.53451082184461</v>
          </cell>
          <cell r="G342">
            <v>456.42444444444402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1</v>
          </cell>
        </row>
        <row r="343">
          <cell r="B343" t="str">
            <v>IXC</v>
          </cell>
          <cell r="C343">
            <v>2082.882470147712</v>
          </cell>
          <cell r="D343">
            <v>3016.4927961739277</v>
          </cell>
          <cell r="E343">
            <v>1196.2058666666669</v>
          </cell>
          <cell r="F343">
            <v>876.53451082184461</v>
          </cell>
          <cell r="G343">
            <v>614.11049720659923</v>
          </cell>
          <cell r="H343">
            <v>0</v>
          </cell>
          <cell r="I343">
            <v>1</v>
          </cell>
          <cell r="J343">
            <v>0</v>
          </cell>
          <cell r="K343">
            <v>0</v>
          </cell>
          <cell r="L343">
            <v>0</v>
          </cell>
        </row>
        <row r="344">
          <cell r="B344" t="str">
            <v>IXE</v>
          </cell>
          <cell r="C344">
            <v>2082.882470147712</v>
          </cell>
          <cell r="D344">
            <v>3016.4927961739277</v>
          </cell>
          <cell r="E344">
            <v>1196.2058666666669</v>
          </cell>
          <cell r="F344">
            <v>876.53451082184461</v>
          </cell>
          <cell r="G344">
            <v>582.668571428571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1</v>
          </cell>
        </row>
        <row r="345">
          <cell r="B345" t="str">
            <v>IXJ</v>
          </cell>
          <cell r="C345">
            <v>2082.882470147712</v>
          </cell>
          <cell r="D345">
            <v>3016.4927961739277</v>
          </cell>
          <cell r="E345">
            <v>1196.2058666666669</v>
          </cell>
          <cell r="F345">
            <v>876.53451082184461</v>
          </cell>
          <cell r="G345">
            <v>614.11049720659923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1</v>
          </cell>
        </row>
        <row r="346">
          <cell r="B346" t="str">
            <v>IXM</v>
          </cell>
          <cell r="C346">
            <v>2082.882470147712</v>
          </cell>
          <cell r="D346">
            <v>3016.4927961739277</v>
          </cell>
          <cell r="E346">
            <v>1196.2058666666669</v>
          </cell>
          <cell r="F346">
            <v>876.53451082184461</v>
          </cell>
          <cell r="G346">
            <v>614.11049720659923</v>
          </cell>
          <cell r="H346">
            <v>0</v>
          </cell>
          <cell r="I346">
            <v>0</v>
          </cell>
          <cell r="J346">
            <v>0</v>
          </cell>
          <cell r="K346">
            <v>9.0909090909090898E-2</v>
          </cell>
          <cell r="L346">
            <v>0.90909090909090906</v>
          </cell>
        </row>
        <row r="347">
          <cell r="B347" t="str">
            <v>IXR</v>
          </cell>
          <cell r="C347">
            <v>2082.882470147712</v>
          </cell>
          <cell r="D347">
            <v>3016.4927961739277</v>
          </cell>
          <cell r="E347">
            <v>1196.2058666666669</v>
          </cell>
          <cell r="F347">
            <v>876.53451082184461</v>
          </cell>
          <cell r="G347">
            <v>345.72333333333302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1</v>
          </cell>
        </row>
        <row r="348">
          <cell r="B348" t="str">
            <v>IXU</v>
          </cell>
          <cell r="C348">
            <v>2082.882470147712</v>
          </cell>
          <cell r="D348">
            <v>3016.4927961739277</v>
          </cell>
          <cell r="E348">
            <v>1196.2058666666669</v>
          </cell>
          <cell r="F348">
            <v>876.53451082184461</v>
          </cell>
          <cell r="G348">
            <v>446.34</v>
          </cell>
          <cell r="H348">
            <v>0</v>
          </cell>
          <cell r="I348">
            <v>0.5714285714285714</v>
          </cell>
          <cell r="J348">
            <v>0</v>
          </cell>
          <cell r="K348">
            <v>0</v>
          </cell>
          <cell r="L348">
            <v>0.42857142857142855</v>
          </cell>
        </row>
        <row r="349">
          <cell r="B349" t="str">
            <v>IZM</v>
          </cell>
          <cell r="C349">
            <v>273.05581548537282</v>
          </cell>
          <cell r="D349">
            <v>2906.098</v>
          </cell>
          <cell r="E349">
            <v>1036.0060000000001</v>
          </cell>
          <cell r="F349">
            <v>504</v>
          </cell>
          <cell r="G349">
            <v>398.5198868317035</v>
          </cell>
          <cell r="H349">
            <v>4.7846889952153117E-3</v>
          </cell>
          <cell r="I349">
            <v>2.3923444976076558E-2</v>
          </cell>
          <cell r="J349">
            <v>4.7846889952153117E-3</v>
          </cell>
          <cell r="K349">
            <v>2.3923444976076555E-2</v>
          </cell>
          <cell r="L349">
            <v>0.94258373205741619</v>
          </cell>
        </row>
        <row r="350">
          <cell r="B350" t="str">
            <v>IZO</v>
          </cell>
          <cell r="C350">
            <v>3560.4312660888791</v>
          </cell>
          <cell r="D350">
            <v>3852.7209841222088</v>
          </cell>
          <cell r="E350">
            <v>1909.3942506887054</v>
          </cell>
          <cell r="F350">
            <v>1062.5755352528843</v>
          </cell>
          <cell r="G350">
            <v>814.97193872947037</v>
          </cell>
          <cell r="H350">
            <v>0</v>
          </cell>
          <cell r="I350">
            <v>0</v>
          </cell>
          <cell r="J350">
            <v>0.28571428571428575</v>
          </cell>
          <cell r="K350">
            <v>0.42857142857142866</v>
          </cell>
          <cell r="L350">
            <v>0.28571428571428575</v>
          </cell>
        </row>
        <row r="351">
          <cell r="B351" t="str">
            <v>JAI</v>
          </cell>
          <cell r="C351">
            <v>2082.882470147712</v>
          </cell>
          <cell r="D351">
            <v>3016.4927961739277</v>
          </cell>
          <cell r="E351">
            <v>1196.2058666666669</v>
          </cell>
          <cell r="F351">
            <v>876.53451082184461</v>
          </cell>
          <cell r="G351">
            <v>614.11049720659923</v>
          </cell>
          <cell r="H351">
            <v>0</v>
          </cell>
          <cell r="I351">
            <v>0.2857142857142857</v>
          </cell>
          <cell r="J351">
            <v>0</v>
          </cell>
          <cell r="K351">
            <v>0</v>
          </cell>
          <cell r="L351">
            <v>0.71428571428571419</v>
          </cell>
        </row>
        <row r="352">
          <cell r="B352" t="str">
            <v>JDH</v>
          </cell>
          <cell r="C352">
            <v>2082.882470147712</v>
          </cell>
          <cell r="D352">
            <v>3016.4927961739277</v>
          </cell>
          <cell r="E352">
            <v>1196.2058666666669</v>
          </cell>
          <cell r="F352">
            <v>876.53451082184461</v>
          </cell>
          <cell r="G352">
            <v>398.5</v>
          </cell>
          <cell r="H352">
            <v>0</v>
          </cell>
          <cell r="I352">
            <v>0.33333333333333331</v>
          </cell>
          <cell r="J352">
            <v>0</v>
          </cell>
          <cell r="K352">
            <v>0</v>
          </cell>
          <cell r="L352">
            <v>0.66666666666666663</v>
          </cell>
        </row>
        <row r="353">
          <cell r="B353" t="str">
            <v>JED</v>
          </cell>
          <cell r="C353">
            <v>6302.86</v>
          </cell>
          <cell r="D353">
            <v>3027.3482575757562</v>
          </cell>
          <cell r="E353">
            <v>1804.1</v>
          </cell>
          <cell r="F353">
            <v>1210.7010959729562</v>
          </cell>
          <cell r="G353">
            <v>520.59300655656989</v>
          </cell>
          <cell r="H353">
            <v>4.6511627906976752E-3</v>
          </cell>
          <cell r="I353">
            <v>5.3488372093023262E-2</v>
          </cell>
          <cell r="J353">
            <v>3.8372093023255824E-2</v>
          </cell>
          <cell r="K353">
            <v>0.15813953488372093</v>
          </cell>
          <cell r="L353">
            <v>0.74534883720930245</v>
          </cell>
        </row>
        <row r="354">
          <cell r="B354" t="str">
            <v>JER</v>
          </cell>
          <cell r="C354">
            <v>3033.473161229113</v>
          </cell>
          <cell r="D354">
            <v>2991.713931130485</v>
          </cell>
          <cell r="E354">
            <v>1080.3992954434091</v>
          </cell>
          <cell r="F354">
            <v>1351.9069772890648</v>
          </cell>
          <cell r="G354">
            <v>324.45041315762165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1</v>
          </cell>
        </row>
        <row r="355">
          <cell r="B355" t="str">
            <v>JIB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0.2</v>
          </cell>
          <cell r="L355">
            <v>0.8</v>
          </cell>
        </row>
        <row r="356">
          <cell r="B356" t="str">
            <v>JJN</v>
          </cell>
          <cell r="C356">
            <v>4537.2526894742623</v>
          </cell>
          <cell r="D356">
            <v>4749.2735304038351</v>
          </cell>
          <cell r="E356">
            <v>1810.9906091954022</v>
          </cell>
          <cell r="F356">
            <v>1238.2726398519835</v>
          </cell>
          <cell r="G356">
            <v>570.87178194523528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1</v>
          </cell>
        </row>
        <row r="357">
          <cell r="B357" t="str">
            <v>JKH</v>
          </cell>
          <cell r="C357">
            <v>752.19672135146163</v>
          </cell>
          <cell r="D357">
            <v>2289.0152192982468</v>
          </cell>
          <cell r="E357">
            <v>0</v>
          </cell>
          <cell r="F357">
            <v>808.06788918071823</v>
          </cell>
          <cell r="G357">
            <v>262.76532046928259</v>
          </cell>
          <cell r="H357">
            <v>0</v>
          </cell>
          <cell r="I357">
            <v>0</v>
          </cell>
          <cell r="J357">
            <v>0.25</v>
          </cell>
          <cell r="K357">
            <v>0</v>
          </cell>
          <cell r="L357">
            <v>0.75</v>
          </cell>
        </row>
        <row r="358">
          <cell r="B358" t="str">
            <v>JKT</v>
          </cell>
          <cell r="C358">
            <v>0</v>
          </cell>
          <cell r="D358">
            <v>5396.5707771164025</v>
          </cell>
          <cell r="E358">
            <v>1687.6125</v>
          </cell>
          <cell r="F358">
            <v>1207.8124695930737</v>
          </cell>
          <cell r="G358">
            <v>892.12038287896848</v>
          </cell>
          <cell r="H358">
            <v>1.5037593984962403E-2</v>
          </cell>
          <cell r="I358">
            <v>8.6466165413533816E-2</v>
          </cell>
          <cell r="J358">
            <v>1.8796992481203003E-2</v>
          </cell>
          <cell r="K358">
            <v>0.25187969924812031</v>
          </cell>
          <cell r="L358">
            <v>0.6278195488721805</v>
          </cell>
        </row>
        <row r="359">
          <cell r="B359" t="str">
            <v>JMU</v>
          </cell>
          <cell r="C359">
            <v>4537.2526894742623</v>
          </cell>
          <cell r="D359">
            <v>4749.2735304038351</v>
          </cell>
          <cell r="E359">
            <v>1810.9906091954022</v>
          </cell>
          <cell r="F359">
            <v>1238.2726398519835</v>
          </cell>
          <cell r="G359">
            <v>570.87178194523528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1</v>
          </cell>
        </row>
        <row r="360">
          <cell r="B360" t="str">
            <v>JNB</v>
          </cell>
          <cell r="C360">
            <v>358.47394284382904</v>
          </cell>
          <cell r="D360">
            <v>4514.2219457560286</v>
          </cell>
          <cell r="E360">
            <v>2439.5246527777772</v>
          </cell>
          <cell r="F360">
            <v>1605.065454747273</v>
          </cell>
          <cell r="G360">
            <v>592.31887624954004</v>
          </cell>
          <cell r="H360">
            <v>8.6538461538461509E-2</v>
          </cell>
          <cell r="I360">
            <v>0.14062499999999997</v>
          </cell>
          <cell r="J360">
            <v>2.283653846153846E-2</v>
          </cell>
          <cell r="K360">
            <v>0.17908653846153846</v>
          </cell>
          <cell r="L360">
            <v>0.57091346153846156</v>
          </cell>
        </row>
        <row r="361">
          <cell r="B361" t="str">
            <v>JOE</v>
          </cell>
          <cell r="C361">
            <v>226.8833810280866</v>
          </cell>
          <cell r="D361">
            <v>2880.1862370370363</v>
          </cell>
          <cell r="E361">
            <v>1190.5862500000003</v>
          </cell>
          <cell r="F361">
            <v>891.15219417475726</v>
          </cell>
          <cell r="G361">
            <v>384.62351265084584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1</v>
          </cell>
        </row>
        <row r="362">
          <cell r="B362" t="str">
            <v>JOG</v>
          </cell>
          <cell r="C362">
            <v>0</v>
          </cell>
          <cell r="D362">
            <v>5086.9945946712014</v>
          </cell>
          <cell r="E362">
            <v>1687.6125</v>
          </cell>
          <cell r="F362">
            <v>1207.8124695930737</v>
          </cell>
          <cell r="G362">
            <v>846.26020501948074</v>
          </cell>
          <cell r="H362">
            <v>0</v>
          </cell>
          <cell r="I362">
            <v>0</v>
          </cell>
          <cell r="J362">
            <v>0</v>
          </cell>
          <cell r="K362">
            <v>1</v>
          </cell>
          <cell r="L362">
            <v>0</v>
          </cell>
        </row>
        <row r="363">
          <cell r="B363" t="str">
            <v>JOI</v>
          </cell>
          <cell r="C363">
            <v>4877.18300441886</v>
          </cell>
          <cell r="D363">
            <v>3913.2942950383235</v>
          </cell>
          <cell r="E363">
            <v>2079.9913113553125</v>
          </cell>
          <cell r="F363">
            <v>1727.1594836699639</v>
          </cell>
          <cell r="G363">
            <v>751.5860935926662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1</v>
          </cell>
        </row>
        <row r="364">
          <cell r="B364" t="str">
            <v>JRO</v>
          </cell>
          <cell r="C364">
            <v>0</v>
          </cell>
          <cell r="D364">
            <v>0</v>
          </cell>
          <cell r="E364">
            <v>0</v>
          </cell>
          <cell r="F364">
            <v>2864.25</v>
          </cell>
          <cell r="G364">
            <v>587.08544234246801</v>
          </cell>
          <cell r="H364">
            <v>0</v>
          </cell>
          <cell r="I364">
            <v>2.2988505747126436E-2</v>
          </cell>
          <cell r="J364">
            <v>0</v>
          </cell>
          <cell r="K364">
            <v>2.2988505747126436E-2</v>
          </cell>
          <cell r="L364">
            <v>0.95402298850574707</v>
          </cell>
        </row>
        <row r="365">
          <cell r="B365" t="str">
            <v>JUB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0.33333333333333331</v>
          </cell>
          <cell r="J365">
            <v>0</v>
          </cell>
          <cell r="K365">
            <v>0</v>
          </cell>
          <cell r="L365">
            <v>0.66666666666666663</v>
          </cell>
        </row>
        <row r="366">
          <cell r="B366" t="str">
            <v>KBL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616.0533333333334</v>
          </cell>
          <cell r="H366">
            <v>5.5555555555555552E-2</v>
          </cell>
          <cell r="I366">
            <v>0</v>
          </cell>
          <cell r="J366">
            <v>0</v>
          </cell>
          <cell r="K366">
            <v>0.1111111111111111</v>
          </cell>
          <cell r="L366">
            <v>0.83333333333333337</v>
          </cell>
        </row>
        <row r="367">
          <cell r="B367" t="str">
            <v>KCH</v>
          </cell>
          <cell r="C367">
            <v>0</v>
          </cell>
          <cell r="D367">
            <v>4527.8976373626365</v>
          </cell>
          <cell r="E367">
            <v>0</v>
          </cell>
          <cell r="F367">
            <v>2698.752857142857</v>
          </cell>
          <cell r="G367">
            <v>766.76135647169303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1</v>
          </cell>
        </row>
        <row r="368">
          <cell r="B368" t="str">
            <v>KCZ</v>
          </cell>
          <cell r="C368">
            <v>3560.4312660888791</v>
          </cell>
          <cell r="D368">
            <v>3852.7209841222088</v>
          </cell>
          <cell r="E368">
            <v>1909.3942506887054</v>
          </cell>
          <cell r="F368">
            <v>1062.5755352528843</v>
          </cell>
          <cell r="G368">
            <v>814.97193872947037</v>
          </cell>
          <cell r="H368">
            <v>0</v>
          </cell>
          <cell r="I368">
            <v>0</v>
          </cell>
          <cell r="J368">
            <v>5.8823529411764726E-2</v>
          </cell>
          <cell r="K368">
            <v>0.29411764705882359</v>
          </cell>
          <cell r="L368">
            <v>0.6470588235294118</v>
          </cell>
        </row>
        <row r="369">
          <cell r="B369" t="str">
            <v>KEM</v>
          </cell>
          <cell r="C369">
            <v>226.8833810280866</v>
          </cell>
          <cell r="D369">
            <v>2880.1862370370363</v>
          </cell>
          <cell r="E369">
            <v>1190.5862500000003</v>
          </cell>
          <cell r="F369">
            <v>891.15219417475726</v>
          </cell>
          <cell r="G369">
            <v>384.62351265084584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1</v>
          </cell>
        </row>
        <row r="370">
          <cell r="B370" t="str">
            <v>KGD</v>
          </cell>
          <cell r="C370">
            <v>346.03653675213673</v>
          </cell>
          <cell r="D370">
            <v>3438.0991671672305</v>
          </cell>
          <cell r="E370">
            <v>754.47337500000003</v>
          </cell>
          <cell r="F370">
            <v>1146.4805676108369</v>
          </cell>
          <cell r="G370">
            <v>369.44526804165429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1</v>
          </cell>
        </row>
        <row r="371">
          <cell r="B371" t="str">
            <v>KGL</v>
          </cell>
          <cell r="C371">
            <v>0</v>
          </cell>
          <cell r="D371">
            <v>4102.3333333333303</v>
          </cell>
          <cell r="E371">
            <v>0</v>
          </cell>
          <cell r="F371">
            <v>858.49666666666701</v>
          </cell>
          <cell r="G371">
            <v>508.71100057670145</v>
          </cell>
          <cell r="H371">
            <v>1.8867924528301886E-2</v>
          </cell>
          <cell r="I371">
            <v>9.4339622641509441E-2</v>
          </cell>
          <cell r="J371">
            <v>1.8867924528301886E-2</v>
          </cell>
          <cell r="K371">
            <v>7.5471698113207544E-2</v>
          </cell>
          <cell r="L371">
            <v>0.79245283018867918</v>
          </cell>
        </row>
        <row r="372">
          <cell r="B372" t="str">
            <v>KGS</v>
          </cell>
          <cell r="C372">
            <v>752.19672135146163</v>
          </cell>
          <cell r="D372">
            <v>2289.0152192982468</v>
          </cell>
          <cell r="E372">
            <v>0</v>
          </cell>
          <cell r="F372">
            <v>808.06788918071823</v>
          </cell>
          <cell r="G372">
            <v>262.76532046928259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1</v>
          </cell>
        </row>
        <row r="373">
          <cell r="B373" t="str">
            <v>KHH</v>
          </cell>
          <cell r="C373">
            <v>2467.4415972222232</v>
          </cell>
          <cell r="D373">
            <v>4634.5</v>
          </cell>
          <cell r="E373">
            <v>0</v>
          </cell>
          <cell r="F373">
            <v>1043.6539682539683</v>
          </cell>
          <cell r="G373">
            <v>508.40563690780368</v>
          </cell>
          <cell r="H373">
            <v>0</v>
          </cell>
          <cell r="I373">
            <v>5.3097345132743369E-2</v>
          </cell>
          <cell r="J373">
            <v>1.3274336283185842E-2</v>
          </cell>
          <cell r="K373">
            <v>0.14601769911504425</v>
          </cell>
          <cell r="L373">
            <v>0.78761061946902655</v>
          </cell>
        </row>
        <row r="374">
          <cell r="B374" t="str">
            <v>KHI</v>
          </cell>
          <cell r="C374">
            <v>0</v>
          </cell>
          <cell r="D374">
            <v>1814.2603863636364</v>
          </cell>
          <cell r="E374">
            <v>1024.77</v>
          </cell>
          <cell r="F374">
            <v>947.61977777777815</v>
          </cell>
          <cell r="G374">
            <v>635.38719622328665</v>
          </cell>
          <cell r="H374">
            <v>7.794232268121588E-4</v>
          </cell>
          <cell r="I374">
            <v>2.260327357755261E-2</v>
          </cell>
          <cell r="J374">
            <v>4.6765393608729534E-3</v>
          </cell>
          <cell r="K374">
            <v>1.5588464536243176E-2</v>
          </cell>
          <cell r="L374">
            <v>0.95635229929851906</v>
          </cell>
        </row>
        <row r="375">
          <cell r="B375" t="str">
            <v>KHN</v>
          </cell>
          <cell r="C375">
            <v>4537.2526894742623</v>
          </cell>
          <cell r="D375">
            <v>4749.2735304038351</v>
          </cell>
          <cell r="E375">
            <v>1810.9906091954022</v>
          </cell>
          <cell r="F375">
            <v>1238.2726398519835</v>
          </cell>
          <cell r="G375">
            <v>570.87178194523528</v>
          </cell>
          <cell r="H375">
            <v>0</v>
          </cell>
          <cell r="I375">
            <v>0</v>
          </cell>
          <cell r="J375">
            <v>0</v>
          </cell>
          <cell r="K375">
            <v>0.33333333333333337</v>
          </cell>
          <cell r="L375">
            <v>0.66666666666666674</v>
          </cell>
        </row>
        <row r="376">
          <cell r="B376" t="str">
            <v>KHV</v>
          </cell>
          <cell r="C376">
            <v>346.03653675213673</v>
          </cell>
          <cell r="D376">
            <v>3438.0991671672305</v>
          </cell>
          <cell r="E376">
            <v>754.47337500000003</v>
          </cell>
          <cell r="F376">
            <v>1146.4805676108369</v>
          </cell>
          <cell r="G376">
            <v>369.44526804165429</v>
          </cell>
          <cell r="H376">
            <v>0</v>
          </cell>
          <cell r="I376">
            <v>0</v>
          </cell>
          <cell r="J376">
            <v>0</v>
          </cell>
          <cell r="K376">
            <v>0.66666666666666663</v>
          </cell>
          <cell r="L376">
            <v>0.33333333333333331</v>
          </cell>
        </row>
        <row r="377">
          <cell r="B377" t="str">
            <v>KIJ</v>
          </cell>
          <cell r="C377">
            <v>3560.4312660888791</v>
          </cell>
          <cell r="D377">
            <v>3852.7209841222088</v>
          </cell>
          <cell r="E377">
            <v>1909.3942506887054</v>
          </cell>
          <cell r="F377">
            <v>1062.5755352528843</v>
          </cell>
          <cell r="G377">
            <v>814.97193872947037</v>
          </cell>
          <cell r="H377">
            <v>0</v>
          </cell>
          <cell r="I377">
            <v>0</v>
          </cell>
          <cell r="J377">
            <v>0</v>
          </cell>
          <cell r="K377">
            <v>0.66666666666666663</v>
          </cell>
          <cell r="L377">
            <v>0.33333333333333331</v>
          </cell>
        </row>
        <row r="378">
          <cell r="B378" t="str">
            <v>KIN</v>
          </cell>
          <cell r="C378">
            <v>624.72615384615392</v>
          </cell>
          <cell r="D378">
            <v>717.41289377289388</v>
          </cell>
          <cell r="E378">
            <v>469.97692608386637</v>
          </cell>
          <cell r="F378">
            <v>240.01666666666654</v>
          </cell>
          <cell r="G378">
            <v>212.49008688448188</v>
          </cell>
          <cell r="H378">
            <v>5.8558558558558557E-2</v>
          </cell>
          <cell r="I378">
            <v>0</v>
          </cell>
          <cell r="J378">
            <v>5.8558558558558564E-2</v>
          </cell>
          <cell r="K378">
            <v>5.4054054054054057E-2</v>
          </cell>
          <cell r="L378">
            <v>0.8288288288288288</v>
          </cell>
        </row>
        <row r="379">
          <cell r="B379" t="str">
            <v>KIR</v>
          </cell>
          <cell r="C379">
            <v>334.28932814992038</v>
          </cell>
          <cell r="D379">
            <v>2426.4702560809037</v>
          </cell>
          <cell r="E379">
            <v>887.29716697588117</v>
          </cell>
          <cell r="F379">
            <v>402.42391071556739</v>
          </cell>
          <cell r="G379">
            <v>589.04999999999995</v>
          </cell>
          <cell r="H379">
            <v>0</v>
          </cell>
          <cell r="I379">
            <v>0.375</v>
          </cell>
          <cell r="J379">
            <v>0.5</v>
          </cell>
          <cell r="K379">
            <v>0</v>
          </cell>
          <cell r="L379">
            <v>0.125</v>
          </cell>
        </row>
        <row r="380">
          <cell r="B380" t="str">
            <v>KIS</v>
          </cell>
          <cell r="C380">
            <v>729.84047619047647</v>
          </cell>
          <cell r="D380">
            <v>4392.1766666666645</v>
          </cell>
          <cell r="E380">
            <v>345.28684210526319</v>
          </cell>
          <cell r="F380">
            <v>1094.2274017094014</v>
          </cell>
          <cell r="G380">
            <v>466.64670438831786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1</v>
          </cell>
        </row>
        <row r="381">
          <cell r="B381" t="str">
            <v>KIV</v>
          </cell>
          <cell r="C381">
            <v>0</v>
          </cell>
          <cell r="D381">
            <v>0</v>
          </cell>
          <cell r="E381">
            <v>0</v>
          </cell>
          <cell r="F381">
            <v>454.68999999999994</v>
          </cell>
          <cell r="G381">
            <v>429.70498484848486</v>
          </cell>
          <cell r="H381">
            <v>0</v>
          </cell>
          <cell r="I381">
            <v>1.149425287356322E-2</v>
          </cell>
          <cell r="J381">
            <v>0</v>
          </cell>
          <cell r="K381">
            <v>0.12643678160919544</v>
          </cell>
          <cell r="L381">
            <v>0.86206896551724133</v>
          </cell>
        </row>
        <row r="382">
          <cell r="B382" t="str">
            <v>KJA</v>
          </cell>
          <cell r="C382">
            <v>346.03653675213673</v>
          </cell>
          <cell r="D382">
            <v>3438.0991671672305</v>
          </cell>
          <cell r="E382">
            <v>754.47337500000003</v>
          </cell>
          <cell r="F382">
            <v>1146.4805676108369</v>
          </cell>
          <cell r="G382">
            <v>369.44526804165429</v>
          </cell>
          <cell r="H382">
            <v>0</v>
          </cell>
          <cell r="I382">
            <v>0.2</v>
          </cell>
          <cell r="J382">
            <v>0</v>
          </cell>
          <cell r="K382">
            <v>0.2</v>
          </cell>
          <cell r="L382">
            <v>0.60000000000000009</v>
          </cell>
        </row>
        <row r="383">
          <cell r="B383" t="str">
            <v>KKE</v>
          </cell>
          <cell r="C383">
            <v>1698.526882063881</v>
          </cell>
          <cell r="D383">
            <v>4398.2942443259344</v>
          </cell>
          <cell r="E383">
            <v>3928.45</v>
          </cell>
          <cell r="F383">
            <v>892.55729810706873</v>
          </cell>
          <cell r="G383">
            <v>900.93201481247354</v>
          </cell>
          <cell r="H383">
            <v>0</v>
          </cell>
          <cell r="I383">
            <v>0.5</v>
          </cell>
          <cell r="J383">
            <v>0</v>
          </cell>
          <cell r="K383">
            <v>0</v>
          </cell>
          <cell r="L383">
            <v>0.5</v>
          </cell>
        </row>
        <row r="384">
          <cell r="B384" t="str">
            <v>KKJ</v>
          </cell>
          <cell r="C384">
            <v>3560.4312660888791</v>
          </cell>
          <cell r="D384">
            <v>3852.7209841222088</v>
          </cell>
          <cell r="E384">
            <v>1909.3942506887054</v>
          </cell>
          <cell r="F384">
            <v>1062.5755352528843</v>
          </cell>
          <cell r="G384">
            <v>402.00000000000006</v>
          </cell>
          <cell r="H384">
            <v>0</v>
          </cell>
          <cell r="I384">
            <v>0.125</v>
          </cell>
          <cell r="J384">
            <v>0</v>
          </cell>
          <cell r="K384">
            <v>0.25</v>
          </cell>
          <cell r="L384">
            <v>0.625</v>
          </cell>
        </row>
        <row r="385">
          <cell r="B385" t="str">
            <v>KLU</v>
          </cell>
          <cell r="C385">
            <v>311.79929608789894</v>
          </cell>
          <cell r="D385">
            <v>2600.0534795354752</v>
          </cell>
          <cell r="E385">
            <v>2651.73</v>
          </cell>
          <cell r="F385">
            <v>327.04000000000002</v>
          </cell>
          <cell r="G385">
            <v>377.79860215588241</v>
          </cell>
          <cell r="H385">
            <v>0</v>
          </cell>
          <cell r="I385">
            <v>9.0909090909090912E-2</v>
          </cell>
          <cell r="J385">
            <v>0</v>
          </cell>
          <cell r="K385">
            <v>0.18181818181818182</v>
          </cell>
          <cell r="L385">
            <v>0.72727272727272729</v>
          </cell>
        </row>
        <row r="386">
          <cell r="B386" t="str">
            <v>KMG</v>
          </cell>
          <cell r="C386">
            <v>4537.2526894742623</v>
          </cell>
          <cell r="D386">
            <v>4749.2735304038351</v>
          </cell>
          <cell r="E386">
            <v>1810.9906091954022</v>
          </cell>
          <cell r="F386">
            <v>476.66666666666697</v>
          </cell>
          <cell r="G386">
            <v>373.98769230769233</v>
          </cell>
          <cell r="H386">
            <v>0</v>
          </cell>
          <cell r="I386">
            <v>0</v>
          </cell>
          <cell r="J386">
            <v>3.125E-2</v>
          </cell>
          <cell r="K386">
            <v>0.4375</v>
          </cell>
          <cell r="L386">
            <v>0.53125</v>
          </cell>
        </row>
        <row r="387">
          <cell r="B387" t="str">
            <v>KMI</v>
          </cell>
          <cell r="C387">
            <v>3560.4312660888791</v>
          </cell>
          <cell r="D387">
            <v>3852.7209841222088</v>
          </cell>
          <cell r="E387">
            <v>1909.3942506887054</v>
          </cell>
          <cell r="F387">
            <v>1062.5755352528843</v>
          </cell>
          <cell r="G387">
            <v>814.97193872947037</v>
          </cell>
          <cell r="H387">
            <v>0</v>
          </cell>
          <cell r="I387">
            <v>0.41666666666666669</v>
          </cell>
          <cell r="J387">
            <v>0</v>
          </cell>
          <cell r="K387">
            <v>0</v>
          </cell>
          <cell r="L387">
            <v>0.58333333333333326</v>
          </cell>
        </row>
        <row r="388">
          <cell r="B388" t="str">
            <v>KMJ</v>
          </cell>
          <cell r="C388">
            <v>3560.4312660888791</v>
          </cell>
          <cell r="D388">
            <v>3852.7209841222088</v>
          </cell>
          <cell r="E388">
            <v>1909.3942506887054</v>
          </cell>
          <cell r="F388">
            <v>1062.5755352528843</v>
          </cell>
          <cell r="G388">
            <v>814.97193872947037</v>
          </cell>
          <cell r="H388">
            <v>0</v>
          </cell>
          <cell r="I388">
            <v>0</v>
          </cell>
          <cell r="J388">
            <v>0</v>
          </cell>
          <cell r="K388">
            <v>0.4285714285714286</v>
          </cell>
          <cell r="L388">
            <v>0.57142857142857151</v>
          </cell>
        </row>
        <row r="389">
          <cell r="B389" t="str">
            <v>KMQ</v>
          </cell>
          <cell r="C389">
            <v>3560.4312660888791</v>
          </cell>
          <cell r="D389">
            <v>3852.7209841222088</v>
          </cell>
          <cell r="E389">
            <v>1909.3942506887054</v>
          </cell>
          <cell r="F389">
            <v>2589.9960000000001</v>
          </cell>
          <cell r="G389">
            <v>711.07800000000009</v>
          </cell>
          <cell r="H389">
            <v>4.838709677419354E-2</v>
          </cell>
          <cell r="I389">
            <v>3.2258064516129024E-2</v>
          </cell>
          <cell r="J389">
            <v>0</v>
          </cell>
          <cell r="K389">
            <v>0.48387096774193544</v>
          </cell>
          <cell r="L389">
            <v>0.43548387096774188</v>
          </cell>
        </row>
        <row r="390">
          <cell r="B390" t="str">
            <v>KOI</v>
          </cell>
          <cell r="C390">
            <v>3033.473161229113</v>
          </cell>
          <cell r="D390">
            <v>2991.713931130485</v>
          </cell>
          <cell r="E390">
            <v>1080.3992954434091</v>
          </cell>
          <cell r="F390">
            <v>1351.9069772890648</v>
          </cell>
          <cell r="G390">
            <v>324.45041315762165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1</v>
          </cell>
        </row>
        <row r="391">
          <cell r="B391" t="str">
            <v>KOJ</v>
          </cell>
          <cell r="C391">
            <v>3560.4312660888791</v>
          </cell>
          <cell r="D391">
            <v>3852.7209841222088</v>
          </cell>
          <cell r="E391">
            <v>1909.3942506887054</v>
          </cell>
          <cell r="F391">
            <v>1062.5755352528843</v>
          </cell>
          <cell r="G391">
            <v>814.97193872947037</v>
          </cell>
          <cell r="H391">
            <v>0</v>
          </cell>
          <cell r="I391">
            <v>0.16666666666666666</v>
          </cell>
          <cell r="J391">
            <v>8.3333333333333329E-2</v>
          </cell>
          <cell r="K391">
            <v>0.66666666666666663</v>
          </cell>
          <cell r="L391">
            <v>8.3333333333333329E-2</v>
          </cell>
        </row>
        <row r="392">
          <cell r="B392" t="str">
            <v>KRK</v>
          </cell>
          <cell r="C392">
            <v>2099.6460000000002</v>
          </cell>
          <cell r="D392">
            <v>2629.3472115384607</v>
          </cell>
          <cell r="E392">
            <v>1436.9551999999999</v>
          </cell>
          <cell r="F392">
            <v>342.52365366172597</v>
          </cell>
          <cell r="G392">
            <v>256.43133874877526</v>
          </cell>
          <cell r="H392">
            <v>2.9374737725556019E-3</v>
          </cell>
          <cell r="I392">
            <v>1.1330255979857321E-2</v>
          </cell>
          <cell r="J392">
            <v>1.049097775912715E-2</v>
          </cell>
          <cell r="K392">
            <v>0.30885438522870329</v>
          </cell>
          <cell r="L392">
            <v>0.66638690725975669</v>
          </cell>
        </row>
        <row r="393">
          <cell r="B393" t="str">
            <v>KRN</v>
          </cell>
          <cell r="C393">
            <v>277.69296296296289</v>
          </cell>
          <cell r="D393">
            <v>2348.9558667921178</v>
          </cell>
          <cell r="E393">
            <v>1625.8986666666683</v>
          </cell>
          <cell r="F393">
            <v>1086.111990362476</v>
          </cell>
          <cell r="G393">
            <v>338.21786528058118</v>
          </cell>
          <cell r="H393">
            <v>1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</row>
        <row r="394">
          <cell r="B394" t="str">
            <v>KRR</v>
          </cell>
          <cell r="C394">
            <v>346.03653675213673</v>
          </cell>
          <cell r="D394">
            <v>3438.0991671672305</v>
          </cell>
          <cell r="E394">
            <v>754.47337500000003</v>
          </cell>
          <cell r="F394">
            <v>1146.4805676108369</v>
          </cell>
          <cell r="G394">
            <v>560.72466666666674</v>
          </cell>
          <cell r="H394">
            <v>4.5454545454545456E-2</v>
          </cell>
          <cell r="I394">
            <v>0</v>
          </cell>
          <cell r="J394">
            <v>0</v>
          </cell>
          <cell r="K394">
            <v>0</v>
          </cell>
          <cell r="L394">
            <v>0.95454545454545447</v>
          </cell>
        </row>
        <row r="395">
          <cell r="B395" t="str">
            <v>KRS</v>
          </cell>
          <cell r="C395">
            <v>108.97866666666664</v>
          </cell>
          <cell r="D395">
            <v>2643.3275833333332</v>
          </cell>
          <cell r="E395">
            <v>2359.0699999999997</v>
          </cell>
          <cell r="F395">
            <v>1356.1383014755197</v>
          </cell>
          <cell r="G395">
            <v>196.8991666666665</v>
          </cell>
          <cell r="H395">
            <v>0.20634920634920631</v>
          </cell>
          <cell r="I395">
            <v>3.1746031746031744E-2</v>
          </cell>
          <cell r="J395">
            <v>0</v>
          </cell>
          <cell r="K395">
            <v>4.7619047619047616E-2</v>
          </cell>
          <cell r="L395">
            <v>0.7142857142857143</v>
          </cell>
        </row>
        <row r="396">
          <cell r="B396" t="str">
            <v>KRT</v>
          </cell>
          <cell r="C396">
            <v>0</v>
          </cell>
          <cell r="D396">
            <v>0</v>
          </cell>
          <cell r="E396">
            <v>0</v>
          </cell>
          <cell r="F396">
            <v>417.97</v>
          </cell>
          <cell r="G396">
            <v>245</v>
          </cell>
          <cell r="H396">
            <v>0.15789473684210525</v>
          </cell>
          <cell r="I396">
            <v>8.771929824561403E-3</v>
          </cell>
          <cell r="J396">
            <v>0</v>
          </cell>
          <cell r="K396">
            <v>0.10526315789473684</v>
          </cell>
          <cell r="L396">
            <v>0.72807017543859642</v>
          </cell>
        </row>
        <row r="397">
          <cell r="B397" t="str">
            <v>KSC</v>
          </cell>
          <cell r="C397">
            <v>0</v>
          </cell>
          <cell r="D397">
            <v>3463.84</v>
          </cell>
          <cell r="E397">
            <v>0</v>
          </cell>
          <cell r="F397">
            <v>0</v>
          </cell>
          <cell r="G397">
            <v>0</v>
          </cell>
          <cell r="H397">
            <v>5.8823529411764712E-2</v>
          </cell>
          <cell r="I397">
            <v>5.8823529411764712E-2</v>
          </cell>
          <cell r="J397">
            <v>0</v>
          </cell>
          <cell r="K397">
            <v>0.29411764705882359</v>
          </cell>
          <cell r="L397">
            <v>0.58823529411764708</v>
          </cell>
        </row>
        <row r="398">
          <cell r="B398" t="str">
            <v>KSD</v>
          </cell>
          <cell r="C398">
            <v>277.69296296296289</v>
          </cell>
          <cell r="D398">
            <v>2348.9558667921178</v>
          </cell>
          <cell r="E398">
            <v>1625.8986666666683</v>
          </cell>
          <cell r="F398">
            <v>1086.111990362476</v>
          </cell>
          <cell r="G398">
            <v>338.21786528058118</v>
          </cell>
          <cell r="H398">
            <v>0</v>
          </cell>
          <cell r="I398">
            <v>0</v>
          </cell>
          <cell r="J398">
            <v>0.33333333333333331</v>
          </cell>
          <cell r="K398">
            <v>0</v>
          </cell>
          <cell r="L398">
            <v>0.66666666666666663</v>
          </cell>
        </row>
        <row r="399">
          <cell r="B399" t="str">
            <v>KTM</v>
          </cell>
          <cell r="C399">
            <v>0</v>
          </cell>
          <cell r="D399">
            <v>0</v>
          </cell>
          <cell r="E399">
            <v>0</v>
          </cell>
          <cell r="F399">
            <v>541.39079787234039</v>
          </cell>
          <cell r="G399">
            <v>560.37372009420324</v>
          </cell>
          <cell r="H399">
            <v>9.4339622641509448E-3</v>
          </cell>
          <cell r="I399">
            <v>0</v>
          </cell>
          <cell r="J399">
            <v>0</v>
          </cell>
          <cell r="K399">
            <v>0.18867924528301891</v>
          </cell>
          <cell r="L399">
            <v>0.80188679245283012</v>
          </cell>
        </row>
        <row r="400">
          <cell r="B400" t="str">
            <v>KTT</v>
          </cell>
          <cell r="C400">
            <v>226.8833810280866</v>
          </cell>
          <cell r="D400">
            <v>2880.1862370370363</v>
          </cell>
          <cell r="E400">
            <v>1190.5862500000003</v>
          </cell>
          <cell r="F400">
            <v>891.15219417475726</v>
          </cell>
          <cell r="G400">
            <v>384.62351265084584</v>
          </cell>
          <cell r="H400">
            <v>0</v>
          </cell>
          <cell r="I400">
            <v>0</v>
          </cell>
          <cell r="J400">
            <v>0</v>
          </cell>
          <cell r="K400">
            <v>1</v>
          </cell>
          <cell r="L400">
            <v>0</v>
          </cell>
        </row>
        <row r="401">
          <cell r="B401" t="str">
            <v>KTW</v>
          </cell>
          <cell r="C401">
            <v>154.80520140401825</v>
          </cell>
          <cell r="D401">
            <v>2510.0154801097383</v>
          </cell>
          <cell r="E401">
            <v>1302.7689189189186</v>
          </cell>
          <cell r="F401">
            <v>278.47888888888889</v>
          </cell>
          <cell r="G401">
            <v>295.75615541781428</v>
          </cell>
          <cell r="H401">
            <v>0</v>
          </cell>
          <cell r="I401">
            <v>1.2500000000000001E-2</v>
          </cell>
          <cell r="J401">
            <v>1.2500000000000001E-2</v>
          </cell>
          <cell r="K401">
            <v>0.26250000000000001</v>
          </cell>
          <cell r="L401">
            <v>0.71250000000000002</v>
          </cell>
        </row>
        <row r="402">
          <cell r="B402" t="str">
            <v>KUF</v>
          </cell>
          <cell r="C402">
            <v>346.03653675213673</v>
          </cell>
          <cell r="D402">
            <v>3438.0991671672305</v>
          </cell>
          <cell r="E402">
            <v>754.47337500000003</v>
          </cell>
          <cell r="F402">
            <v>1146.4805676108369</v>
          </cell>
          <cell r="G402">
            <v>667</v>
          </cell>
          <cell r="H402">
            <v>0</v>
          </cell>
          <cell r="I402">
            <v>0.22222222222222221</v>
          </cell>
          <cell r="J402">
            <v>0</v>
          </cell>
          <cell r="K402">
            <v>0</v>
          </cell>
          <cell r="L402">
            <v>0.77777777777777779</v>
          </cell>
        </row>
        <row r="403">
          <cell r="B403" t="str">
            <v>KUL</v>
          </cell>
          <cell r="C403">
            <v>0</v>
          </cell>
          <cell r="D403">
            <v>4527.8976373626365</v>
          </cell>
          <cell r="E403">
            <v>0</v>
          </cell>
          <cell r="F403">
            <v>2698.752857142857</v>
          </cell>
          <cell r="G403">
            <v>750.75976177357961</v>
          </cell>
          <cell r="H403">
            <v>1.3468013468013467E-2</v>
          </cell>
          <cell r="I403">
            <v>0.19865319865319866</v>
          </cell>
          <cell r="J403">
            <v>1.6835016835016835E-2</v>
          </cell>
          <cell r="K403">
            <v>0.15824915824915822</v>
          </cell>
          <cell r="L403">
            <v>0.61279461279461278</v>
          </cell>
        </row>
        <row r="404">
          <cell r="B404" t="str">
            <v>KUO</v>
          </cell>
          <cell r="C404">
            <v>226.8833810280866</v>
          </cell>
          <cell r="D404">
            <v>2880.1862370370363</v>
          </cell>
          <cell r="E404">
            <v>1190.5862500000003</v>
          </cell>
          <cell r="F404">
            <v>891.15219417475726</v>
          </cell>
          <cell r="G404">
            <v>384.62351265084584</v>
          </cell>
          <cell r="H404">
            <v>0</v>
          </cell>
          <cell r="I404">
            <v>0</v>
          </cell>
          <cell r="J404">
            <v>0</v>
          </cell>
          <cell r="K404">
            <v>0.2857142857142857</v>
          </cell>
          <cell r="L404">
            <v>0.71428571428571419</v>
          </cell>
        </row>
        <row r="405">
          <cell r="B405" t="str">
            <v>KWA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0.5</v>
          </cell>
          <cell r="K405">
            <v>0.5</v>
          </cell>
          <cell r="L405">
            <v>0</v>
          </cell>
        </row>
        <row r="406">
          <cell r="B406" t="str">
            <v>KWE</v>
          </cell>
          <cell r="C406">
            <v>4537.2526894742623</v>
          </cell>
          <cell r="D406">
            <v>4749.2735304038351</v>
          </cell>
          <cell r="E406">
            <v>1810.9906091954022</v>
          </cell>
          <cell r="F406">
            <v>1238.2726398519835</v>
          </cell>
          <cell r="G406">
            <v>570.87178194523528</v>
          </cell>
          <cell r="H406">
            <v>0</v>
          </cell>
          <cell r="I406">
            <v>0.5</v>
          </cell>
          <cell r="J406">
            <v>0</v>
          </cell>
          <cell r="K406">
            <v>0.25</v>
          </cell>
          <cell r="L406">
            <v>0.25</v>
          </cell>
        </row>
        <row r="407">
          <cell r="B407" t="str">
            <v>KWI</v>
          </cell>
          <cell r="C407">
            <v>3437.4189583333332</v>
          </cell>
          <cell r="D407">
            <v>3409.6729360269346</v>
          </cell>
          <cell r="E407">
            <v>0</v>
          </cell>
          <cell r="F407">
            <v>1626.7630727790354</v>
          </cell>
          <cell r="G407">
            <v>472.86759230117724</v>
          </cell>
          <cell r="H407">
            <v>2.7586206896551727E-2</v>
          </cell>
          <cell r="I407">
            <v>0.1310344827586207</v>
          </cell>
          <cell r="J407">
            <v>7.2413793103448268E-2</v>
          </cell>
          <cell r="K407">
            <v>0.23103448275862079</v>
          </cell>
          <cell r="L407">
            <v>0.53793103448275847</v>
          </cell>
        </row>
        <row r="408">
          <cell r="B408" t="str">
            <v>KWJ</v>
          </cell>
          <cell r="C408">
            <v>4295.6762520634902</v>
          </cell>
          <cell r="D408">
            <v>3320.6016247938719</v>
          </cell>
          <cell r="E408">
            <v>1281.4922020683184</v>
          </cell>
          <cell r="F408">
            <v>1558.415282636121</v>
          </cell>
          <cell r="G408">
            <v>835</v>
          </cell>
          <cell r="H408">
            <v>0</v>
          </cell>
          <cell r="I408">
            <v>0.2608695652173913</v>
          </cell>
          <cell r="J408">
            <v>0</v>
          </cell>
          <cell r="K408">
            <v>0.43478260869565216</v>
          </cell>
          <cell r="L408">
            <v>0.30434782608695654</v>
          </cell>
        </row>
        <row r="409">
          <cell r="B409" t="str">
            <v>KWL</v>
          </cell>
          <cell r="C409">
            <v>4537.2526894742623</v>
          </cell>
          <cell r="D409">
            <v>4749.2735304038351</v>
          </cell>
          <cell r="E409">
            <v>1810.9906091954022</v>
          </cell>
          <cell r="F409">
            <v>1238.2726398519835</v>
          </cell>
          <cell r="G409">
            <v>570.87178194523528</v>
          </cell>
          <cell r="H409">
            <v>0</v>
          </cell>
          <cell r="I409">
            <v>0.66666666666666674</v>
          </cell>
          <cell r="J409">
            <v>0</v>
          </cell>
          <cell r="K409">
            <v>0.33333333333333337</v>
          </cell>
          <cell r="L409">
            <v>0</v>
          </cell>
        </row>
        <row r="410">
          <cell r="B410" t="str">
            <v>KYA</v>
          </cell>
          <cell r="C410">
            <v>273.05581548537282</v>
          </cell>
          <cell r="D410">
            <v>2918.1202279487316</v>
          </cell>
          <cell r="E410">
            <v>1011.4965826330518</v>
          </cell>
          <cell r="F410">
            <v>459.5</v>
          </cell>
          <cell r="G410">
            <v>343.32916666666665</v>
          </cell>
          <cell r="H410">
            <v>0</v>
          </cell>
          <cell r="I410">
            <v>0</v>
          </cell>
          <cell r="J410">
            <v>0</v>
          </cell>
          <cell r="K410">
            <v>0.14285714285714285</v>
          </cell>
          <cell r="L410">
            <v>0.85714285714285721</v>
          </cell>
        </row>
        <row r="411">
          <cell r="B411" t="str">
            <v>KZN</v>
          </cell>
          <cell r="C411">
            <v>391.49999999999994</v>
          </cell>
          <cell r="D411">
            <v>3438.0991671672305</v>
          </cell>
          <cell r="E411">
            <v>754.47337500000003</v>
          </cell>
          <cell r="F411">
            <v>1146.4805676108369</v>
          </cell>
          <cell r="G411">
            <v>384.48599999999999</v>
          </cell>
          <cell r="H411">
            <v>0.15000000000000002</v>
          </cell>
          <cell r="I411">
            <v>0.1</v>
          </cell>
          <cell r="J411">
            <v>0</v>
          </cell>
          <cell r="K411">
            <v>0.25</v>
          </cell>
          <cell r="L411">
            <v>0.50000000000000011</v>
          </cell>
        </row>
        <row r="412">
          <cell r="B412" t="str">
            <v>LAD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4.5454545454545456E-2</v>
          </cell>
          <cell r="I412">
            <v>0.40909090909090912</v>
          </cell>
          <cell r="J412">
            <v>9.0909090909090912E-2</v>
          </cell>
          <cell r="K412">
            <v>9.0909090909090912E-2</v>
          </cell>
          <cell r="L412">
            <v>0.36363636363636365</v>
          </cell>
        </row>
        <row r="413">
          <cell r="B413" t="str">
            <v>LAP</v>
          </cell>
          <cell r="C413">
            <v>242.84265512637438</v>
          </cell>
          <cell r="D413">
            <v>667.64896209140613</v>
          </cell>
          <cell r="E413">
            <v>526.36640083298744</v>
          </cell>
          <cell r="F413">
            <v>269</v>
          </cell>
          <cell r="G413">
            <v>355.44882352941187</v>
          </cell>
          <cell r="H413">
            <v>0.17391304347826089</v>
          </cell>
          <cell r="I413">
            <v>0</v>
          </cell>
          <cell r="J413">
            <v>0</v>
          </cell>
          <cell r="K413">
            <v>8.6956521739130446E-2</v>
          </cell>
          <cell r="L413">
            <v>0.73913043478260876</v>
          </cell>
        </row>
        <row r="414">
          <cell r="B414" t="str">
            <v>LBA</v>
          </cell>
          <cell r="C414">
            <v>122.059166666667</v>
          </cell>
          <cell r="D414">
            <v>2991.713931130485</v>
          </cell>
          <cell r="E414">
            <v>1080.3992954434091</v>
          </cell>
          <cell r="F414">
            <v>1351.9069772890648</v>
          </cell>
          <cell r="G414">
            <v>242.176111111111</v>
          </cell>
          <cell r="H414">
            <v>0.26315789473684209</v>
          </cell>
          <cell r="I414">
            <v>0</v>
          </cell>
          <cell r="J414">
            <v>0</v>
          </cell>
          <cell r="K414">
            <v>0.10526315789473685</v>
          </cell>
          <cell r="L414">
            <v>0.63157894736842113</v>
          </cell>
        </row>
        <row r="415">
          <cell r="B415" t="str">
            <v>LBV</v>
          </cell>
          <cell r="C415">
            <v>0</v>
          </cell>
          <cell r="D415">
            <v>0</v>
          </cell>
          <cell r="E415">
            <v>0</v>
          </cell>
          <cell r="F415">
            <v>502.76</v>
          </cell>
          <cell r="G415">
            <v>1030.348</v>
          </cell>
          <cell r="H415">
            <v>0</v>
          </cell>
          <cell r="I415">
            <v>0.18181818181818182</v>
          </cell>
          <cell r="J415">
            <v>0</v>
          </cell>
          <cell r="K415">
            <v>9.0909090909090912E-2</v>
          </cell>
          <cell r="L415">
            <v>0.72727272727272729</v>
          </cell>
        </row>
        <row r="416">
          <cell r="B416" t="str">
            <v>LCA</v>
          </cell>
          <cell r="C416">
            <v>0</v>
          </cell>
          <cell r="D416">
            <v>0</v>
          </cell>
          <cell r="E416">
            <v>0</v>
          </cell>
          <cell r="F416">
            <v>357.19000000000005</v>
          </cell>
          <cell r="G416">
            <v>244.5400438596489</v>
          </cell>
          <cell r="H416">
            <v>1.6393442622950821E-2</v>
          </cell>
          <cell r="I416">
            <v>9.836065573770493E-2</v>
          </cell>
          <cell r="J416">
            <v>0</v>
          </cell>
          <cell r="K416">
            <v>0.18032786885245902</v>
          </cell>
          <cell r="L416">
            <v>0.70491803278688525</v>
          </cell>
        </row>
        <row r="417">
          <cell r="B417" t="str">
            <v>LCG</v>
          </cell>
          <cell r="C417">
            <v>1577.8969800457098</v>
          </cell>
          <cell r="D417">
            <v>3009.2377410317081</v>
          </cell>
          <cell r="E417">
            <v>2042.8507142857147</v>
          </cell>
          <cell r="F417">
            <v>1018.9167046552494</v>
          </cell>
          <cell r="G417">
            <v>420.45125000000002</v>
          </cell>
          <cell r="H417">
            <v>5.5555555555555552E-2</v>
          </cell>
          <cell r="I417">
            <v>5.5555555555555552E-2</v>
          </cell>
          <cell r="J417">
            <v>0</v>
          </cell>
          <cell r="K417">
            <v>0</v>
          </cell>
          <cell r="L417">
            <v>0.88888888888888884</v>
          </cell>
        </row>
        <row r="418">
          <cell r="B418" t="str">
            <v>LDB</v>
          </cell>
          <cell r="C418">
            <v>4877.18300441886</v>
          </cell>
          <cell r="D418">
            <v>3913.2942950383235</v>
          </cell>
          <cell r="E418">
            <v>2079.9913113553125</v>
          </cell>
          <cell r="F418">
            <v>1727.1594836699639</v>
          </cell>
          <cell r="G418">
            <v>526.61</v>
          </cell>
          <cell r="H418">
            <v>0</v>
          </cell>
          <cell r="I418">
            <v>3.8461538461538457E-2</v>
          </cell>
          <cell r="J418">
            <v>0</v>
          </cell>
          <cell r="K418">
            <v>0.30769230769230765</v>
          </cell>
          <cell r="L418">
            <v>0.65384615384615385</v>
          </cell>
        </row>
        <row r="419">
          <cell r="B419" t="str">
            <v>LED</v>
          </cell>
          <cell r="C419">
            <v>185.14325854700857</v>
          </cell>
          <cell r="D419">
            <v>2919.2899999999995</v>
          </cell>
          <cell r="E419">
            <v>754.47337500000003</v>
          </cell>
          <cell r="F419">
            <v>328.62033333333341</v>
          </cell>
          <cell r="G419">
            <v>311.17540299835355</v>
          </cell>
          <cell r="H419">
            <v>6.4516129032258063E-2</v>
          </cell>
          <cell r="I419">
            <v>8.6021505376344065E-2</v>
          </cell>
          <cell r="J419">
            <v>0</v>
          </cell>
          <cell r="K419">
            <v>0.18279569892473119</v>
          </cell>
          <cell r="L419">
            <v>0.66666666666666663</v>
          </cell>
        </row>
        <row r="420">
          <cell r="B420" t="str">
            <v>LEI</v>
          </cell>
          <cell r="C420">
            <v>1577.8969800457098</v>
          </cell>
          <cell r="D420">
            <v>3009.2377410317081</v>
          </cell>
          <cell r="E420">
            <v>2042.8507142857147</v>
          </cell>
          <cell r="F420">
            <v>1018.9167046552494</v>
          </cell>
          <cell r="G420">
            <v>339.57307026682514</v>
          </cell>
          <cell r="H420">
            <v>0</v>
          </cell>
          <cell r="I420">
            <v>0.66666666666666663</v>
          </cell>
          <cell r="J420">
            <v>0</v>
          </cell>
          <cell r="K420">
            <v>0</v>
          </cell>
          <cell r="L420">
            <v>0.33333333333333331</v>
          </cell>
        </row>
        <row r="421">
          <cell r="B421" t="str">
            <v>LEJ</v>
          </cell>
          <cell r="C421">
            <v>2364.4236263910029</v>
          </cell>
          <cell r="D421">
            <v>3091.3928712904467</v>
          </cell>
          <cell r="E421">
            <v>1481.6388581697045</v>
          </cell>
          <cell r="F421">
            <v>349.97499999999997</v>
          </cell>
          <cell r="G421">
            <v>564.17217741935485</v>
          </cell>
          <cell r="H421">
            <v>0</v>
          </cell>
          <cell r="I421">
            <v>0.16037735849056606</v>
          </cell>
          <cell r="J421">
            <v>1.8867924528301886E-2</v>
          </cell>
          <cell r="K421">
            <v>0.28301886792452835</v>
          </cell>
          <cell r="L421">
            <v>0.53773584905660388</v>
          </cell>
        </row>
        <row r="422">
          <cell r="B422" t="str">
            <v>LFW</v>
          </cell>
          <cell r="C422">
            <v>0</v>
          </cell>
          <cell r="D422">
            <v>0</v>
          </cell>
          <cell r="E422">
            <v>0</v>
          </cell>
          <cell r="F422">
            <v>973.12</v>
          </cell>
          <cell r="G422">
            <v>676.29742105263165</v>
          </cell>
          <cell r="H422">
            <v>0</v>
          </cell>
          <cell r="I422">
            <v>0</v>
          </cell>
          <cell r="J422">
            <v>0</v>
          </cell>
          <cell r="K422">
            <v>0.16666666666666666</v>
          </cell>
          <cell r="L422">
            <v>0.83333333333333337</v>
          </cell>
        </row>
        <row r="423">
          <cell r="B423" t="str">
            <v>LHE</v>
          </cell>
          <cell r="C423">
            <v>0</v>
          </cell>
          <cell r="D423">
            <v>2101.1952000000001</v>
          </cell>
          <cell r="E423">
            <v>1024.77</v>
          </cell>
          <cell r="F423">
            <v>1972.2189062500004</v>
          </cell>
          <cell r="G423">
            <v>755.09310136288184</v>
          </cell>
          <cell r="H423">
            <v>0</v>
          </cell>
          <cell r="I423">
            <v>1.4975041597337766E-2</v>
          </cell>
          <cell r="J423">
            <v>1.164725457570715E-2</v>
          </cell>
          <cell r="K423">
            <v>5.6572379367720457E-2</v>
          </cell>
          <cell r="L423">
            <v>0.91680532445923468</v>
          </cell>
        </row>
        <row r="424">
          <cell r="B424" t="str">
            <v>LHW</v>
          </cell>
          <cell r="C424">
            <v>4537.2526894742623</v>
          </cell>
          <cell r="D424">
            <v>4749.2735304038351</v>
          </cell>
          <cell r="E424">
            <v>1810.9906091954022</v>
          </cell>
          <cell r="F424">
            <v>1238.2726398519835</v>
          </cell>
          <cell r="G424">
            <v>570.87178194523528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1</v>
          </cell>
        </row>
        <row r="425">
          <cell r="B425" t="str">
            <v>LIM</v>
          </cell>
          <cell r="C425">
            <v>0</v>
          </cell>
          <cell r="D425">
            <v>2807.7014666666664</v>
          </cell>
          <cell r="E425">
            <v>1139.9687500000002</v>
          </cell>
          <cell r="F425">
            <v>471.14644481902764</v>
          </cell>
          <cell r="G425">
            <v>501.6105423317739</v>
          </cell>
          <cell r="H425">
            <v>1.0075566750629728E-2</v>
          </cell>
          <cell r="I425">
            <v>4.0302267002518904E-2</v>
          </cell>
          <cell r="J425">
            <v>1.3434089000839635E-2</v>
          </cell>
          <cell r="K425">
            <v>0.16372795969773307</v>
          </cell>
          <cell r="L425">
            <v>0.7724601175482787</v>
          </cell>
        </row>
        <row r="426">
          <cell r="B426" t="str">
            <v>LIR</v>
          </cell>
          <cell r="C426">
            <v>466.02857142857158</v>
          </cell>
          <cell r="D426">
            <v>456.76482142857145</v>
          </cell>
          <cell r="E426">
            <v>633.65250000000003</v>
          </cell>
          <cell r="F426">
            <v>352.97126715876294</v>
          </cell>
          <cell r="G426">
            <v>301.89420706958316</v>
          </cell>
          <cell r="H426">
            <v>5.6396148555708389E-2</v>
          </cell>
          <cell r="I426">
            <v>5.5020632737276479E-3</v>
          </cell>
          <cell r="J426">
            <v>1.7881705639614855E-2</v>
          </cell>
          <cell r="K426">
            <v>9.078404401650618E-2</v>
          </cell>
          <cell r="L426">
            <v>0.82943603851444292</v>
          </cell>
        </row>
        <row r="427">
          <cell r="B427" t="str">
            <v>LIS</v>
          </cell>
          <cell r="C427">
            <v>647.92472222222227</v>
          </cell>
          <cell r="D427">
            <v>2497.2988021978017</v>
          </cell>
          <cell r="E427">
            <v>750.52</v>
          </cell>
          <cell r="F427">
            <v>1185.8518283950621</v>
          </cell>
          <cell r="G427">
            <v>303.40494280792603</v>
          </cell>
          <cell r="H427">
            <v>2.883156297420332E-2</v>
          </cell>
          <cell r="I427">
            <v>4.2488619119878585E-2</v>
          </cell>
          <cell r="J427">
            <v>2.2761760242792101E-2</v>
          </cell>
          <cell r="K427">
            <v>0.12291350531107731</v>
          </cell>
          <cell r="L427">
            <v>0.78300455235204858</v>
          </cell>
        </row>
        <row r="428">
          <cell r="B428" t="str">
            <v>LJU</v>
          </cell>
          <cell r="C428">
            <v>0</v>
          </cell>
          <cell r="D428">
            <v>5903.5</v>
          </cell>
          <cell r="E428">
            <v>0</v>
          </cell>
          <cell r="F428">
            <v>295.50000000000006</v>
          </cell>
          <cell r="G428">
            <v>1091.8574074074079</v>
          </cell>
          <cell r="H428">
            <v>0</v>
          </cell>
          <cell r="I428">
            <v>4.5454545454545463E-2</v>
          </cell>
          <cell r="J428">
            <v>3.0303030303030307E-2</v>
          </cell>
          <cell r="K428">
            <v>0.31818181818181823</v>
          </cell>
          <cell r="L428">
            <v>0.60606060606060619</v>
          </cell>
        </row>
        <row r="429">
          <cell r="B429" t="str">
            <v>LKO</v>
          </cell>
          <cell r="C429">
            <v>2082.882470147712</v>
          </cell>
          <cell r="D429">
            <v>1602.35</v>
          </cell>
          <cell r="E429">
            <v>1196.2058666666669</v>
          </cell>
          <cell r="F429">
            <v>561.68666666666695</v>
          </cell>
          <cell r="G429">
            <v>421.63731363636367</v>
          </cell>
          <cell r="H429">
            <v>0</v>
          </cell>
          <cell r="I429">
            <v>2.7027027027027025E-2</v>
          </cell>
          <cell r="J429">
            <v>2.7027027027027025E-2</v>
          </cell>
          <cell r="K429">
            <v>0.16216216216216214</v>
          </cell>
          <cell r="L429">
            <v>0.78378378378378377</v>
          </cell>
        </row>
        <row r="430">
          <cell r="B430" t="str">
            <v>LLA</v>
          </cell>
          <cell r="C430">
            <v>277.69296296296289</v>
          </cell>
          <cell r="D430">
            <v>2348.9558667921178</v>
          </cell>
          <cell r="E430">
            <v>1625.8986666666683</v>
          </cell>
          <cell r="F430">
            <v>1086.111990362476</v>
          </cell>
          <cell r="G430">
            <v>361.4</v>
          </cell>
          <cell r="H430">
            <v>0</v>
          </cell>
          <cell r="I430">
            <v>0.27272727272727276</v>
          </cell>
          <cell r="J430">
            <v>0</v>
          </cell>
          <cell r="K430">
            <v>0.18181818181818182</v>
          </cell>
          <cell r="L430">
            <v>0.54545454545454553</v>
          </cell>
        </row>
        <row r="431">
          <cell r="B431" t="str">
            <v>LLW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572.68875000000003</v>
          </cell>
          <cell r="H431">
            <v>3.7037037037037035E-2</v>
          </cell>
          <cell r="I431">
            <v>0.1111111111111111</v>
          </cell>
          <cell r="J431">
            <v>0</v>
          </cell>
          <cell r="K431">
            <v>0</v>
          </cell>
          <cell r="L431">
            <v>0.85185185185185186</v>
          </cell>
        </row>
        <row r="432">
          <cell r="B432" t="str">
            <v>LMM</v>
          </cell>
          <cell r="C432">
            <v>242.84265512637438</v>
          </cell>
          <cell r="D432">
            <v>667.64896209140613</v>
          </cell>
          <cell r="E432">
            <v>526.36640083298744</v>
          </cell>
          <cell r="F432">
            <v>233.866145950933</v>
          </cell>
          <cell r="G432">
            <v>235.61705803977196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1</v>
          </cell>
        </row>
        <row r="433">
          <cell r="B433" t="str">
            <v>LNZ</v>
          </cell>
          <cell r="C433">
            <v>311.79929608789894</v>
          </cell>
          <cell r="D433">
            <v>2451.7007227388021</v>
          </cell>
          <cell r="E433">
            <v>2651.73</v>
          </cell>
          <cell r="F433">
            <v>1042.2631944444468</v>
          </cell>
          <cell r="G433">
            <v>517.50126562500009</v>
          </cell>
          <cell r="H433">
            <v>1.234567901234568E-2</v>
          </cell>
          <cell r="I433">
            <v>0.17283950617283955</v>
          </cell>
          <cell r="J433">
            <v>6.1728395061728399E-2</v>
          </cell>
          <cell r="K433">
            <v>0.20987654320987653</v>
          </cell>
          <cell r="L433">
            <v>0.54320987654320985</v>
          </cell>
        </row>
        <row r="434">
          <cell r="B434" t="str">
            <v>LON</v>
          </cell>
          <cell r="C434">
            <v>3378.5054881178871</v>
          </cell>
          <cell r="D434">
            <v>3010.0770727179256</v>
          </cell>
          <cell r="E434">
            <v>1097.6670835523078</v>
          </cell>
          <cell r="F434">
            <v>1404.597282918945</v>
          </cell>
          <cell r="G434">
            <v>335.19047215408989</v>
          </cell>
          <cell r="H434">
            <v>6.0284337055342106E-2</v>
          </cell>
          <cell r="I434">
            <v>0.17548355604368795</v>
          </cell>
          <cell r="J434">
            <v>3.0691317347001049E-2</v>
          </cell>
          <cell r="K434">
            <v>0.1449142717676494</v>
          </cell>
          <cell r="L434">
            <v>0.58862651778631947</v>
          </cell>
        </row>
        <row r="435">
          <cell r="B435" t="str">
            <v>LOS</v>
          </cell>
          <cell r="C435">
            <v>228.53149122807011</v>
          </cell>
          <cell r="D435">
            <v>3990.5157142857142</v>
          </cell>
          <cell r="E435">
            <v>0</v>
          </cell>
          <cell r="F435">
            <v>611.77291782407383</v>
          </cell>
          <cell r="G435">
            <v>360.77712052847488</v>
          </cell>
          <cell r="H435">
            <v>5.8515283842794759E-2</v>
          </cell>
          <cell r="I435">
            <v>1.1353711790393014E-2</v>
          </cell>
          <cell r="J435">
            <v>5.2401746724890829E-3</v>
          </cell>
          <cell r="K435">
            <v>0.14847161572052403</v>
          </cell>
          <cell r="L435">
            <v>0.77641921397379909</v>
          </cell>
        </row>
        <row r="436">
          <cell r="B436" t="str">
            <v>LPA</v>
          </cell>
          <cell r="C436">
            <v>1577.8969800457098</v>
          </cell>
          <cell r="D436">
            <v>3009.2377410317081</v>
          </cell>
          <cell r="E436">
            <v>2042.8507142857147</v>
          </cell>
          <cell r="F436">
            <v>1027.7573529411766</v>
          </cell>
          <cell r="G436">
            <v>320.14433823529407</v>
          </cell>
          <cell r="H436">
            <v>5.5555555555555566E-2</v>
          </cell>
          <cell r="I436">
            <v>0</v>
          </cell>
          <cell r="J436">
            <v>1.3888888888888892E-2</v>
          </cell>
          <cell r="K436">
            <v>0.5</v>
          </cell>
          <cell r="L436">
            <v>0.43055555555555558</v>
          </cell>
        </row>
        <row r="437">
          <cell r="B437" t="str">
            <v>LPB</v>
          </cell>
          <cell r="C437">
            <v>0</v>
          </cell>
          <cell r="D437">
            <v>0</v>
          </cell>
          <cell r="E437">
            <v>0</v>
          </cell>
          <cell r="F437">
            <v>723.16116666666676</v>
          </cell>
          <cell r="G437">
            <v>506.54999999999995</v>
          </cell>
          <cell r="H437">
            <v>0</v>
          </cell>
          <cell r="I437">
            <v>0</v>
          </cell>
          <cell r="J437">
            <v>0</v>
          </cell>
          <cell r="K437">
            <v>0.23529411764705885</v>
          </cell>
          <cell r="L437">
            <v>0.76470588235294124</v>
          </cell>
        </row>
        <row r="438">
          <cell r="B438" t="str">
            <v>LPI</v>
          </cell>
          <cell r="C438">
            <v>277.69296296296289</v>
          </cell>
          <cell r="D438">
            <v>2348.9558667921178</v>
          </cell>
          <cell r="E438">
            <v>1625.8986666666683</v>
          </cell>
          <cell r="F438">
            <v>1086.111990362476</v>
          </cell>
          <cell r="G438">
            <v>338.21786528058118</v>
          </cell>
          <cell r="H438">
            <v>0.11111111111111112</v>
          </cell>
          <cell r="I438">
            <v>0</v>
          </cell>
          <cell r="J438">
            <v>2.777777777777778E-2</v>
          </cell>
          <cell r="K438">
            <v>5.5555555555555559E-2</v>
          </cell>
          <cell r="L438">
            <v>0.80555555555555558</v>
          </cell>
        </row>
        <row r="439">
          <cell r="B439" t="str">
            <v>LPQ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1</v>
          </cell>
          <cell r="J439">
            <v>0</v>
          </cell>
          <cell r="K439">
            <v>0</v>
          </cell>
          <cell r="L439">
            <v>0</v>
          </cell>
        </row>
        <row r="440">
          <cell r="B440" t="str">
            <v>LRM</v>
          </cell>
          <cell r="C440">
            <v>360.00000000000006</v>
          </cell>
          <cell r="D440">
            <v>456.88766788766799</v>
          </cell>
          <cell r="E440">
            <v>361.47999999999996</v>
          </cell>
          <cell r="F440">
            <v>242.60388833963086</v>
          </cell>
          <cell r="G440">
            <v>247.78928571428571</v>
          </cell>
          <cell r="H440">
            <v>0.2040816326530612</v>
          </cell>
          <cell r="I440">
            <v>0</v>
          </cell>
          <cell r="J440">
            <v>0.14285714285714285</v>
          </cell>
          <cell r="K440">
            <v>0.22448979591836735</v>
          </cell>
          <cell r="L440">
            <v>0.42857142857142855</v>
          </cell>
        </row>
        <row r="441">
          <cell r="B441" t="str">
            <v>LSC</v>
          </cell>
          <cell r="C441">
            <v>1610.1799999999998</v>
          </cell>
          <cell r="D441">
            <v>3323.2851126704627</v>
          </cell>
          <cell r="E441">
            <v>1605.7066666666701</v>
          </cell>
          <cell r="F441">
            <v>809.3</v>
          </cell>
          <cell r="G441">
            <v>827.02</v>
          </cell>
          <cell r="H441">
            <v>0</v>
          </cell>
          <cell r="I441">
            <v>5.5555555555555552E-2</v>
          </cell>
          <cell r="J441">
            <v>0</v>
          </cell>
          <cell r="K441">
            <v>0.22222222222222221</v>
          </cell>
          <cell r="L441">
            <v>0.72222222222222221</v>
          </cell>
        </row>
        <row r="442">
          <cell r="B442" t="str">
            <v>LST</v>
          </cell>
          <cell r="C442">
            <v>3460.5285840875736</v>
          </cell>
          <cell r="D442">
            <v>5498.6224249998158</v>
          </cell>
          <cell r="E442">
            <v>3738.4933333333352</v>
          </cell>
          <cell r="F442">
            <v>2896.1446041370136</v>
          </cell>
          <cell r="G442">
            <v>872.28051531663971</v>
          </cell>
          <cell r="H442">
            <v>0</v>
          </cell>
          <cell r="I442">
            <v>0</v>
          </cell>
          <cell r="J442">
            <v>0</v>
          </cell>
          <cell r="K442">
            <v>0.66666666666666663</v>
          </cell>
          <cell r="L442">
            <v>0.33333333333333331</v>
          </cell>
        </row>
        <row r="443">
          <cell r="B443" t="str">
            <v>LTO</v>
          </cell>
          <cell r="C443">
            <v>242.84265512637438</v>
          </cell>
          <cell r="D443">
            <v>667.64896209140613</v>
          </cell>
          <cell r="E443">
            <v>526.36640083298744</v>
          </cell>
          <cell r="F443">
            <v>233.866145950933</v>
          </cell>
          <cell r="G443">
            <v>374.5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1</v>
          </cell>
        </row>
        <row r="444">
          <cell r="B444" t="str">
            <v>LUG</v>
          </cell>
          <cell r="C444">
            <v>2123.7589536760092</v>
          </cell>
          <cell r="D444">
            <v>2817.3024999999998</v>
          </cell>
          <cell r="E444">
            <v>350.24000000000007</v>
          </cell>
          <cell r="F444">
            <v>1031.5436666666676</v>
          </cell>
          <cell r="G444">
            <v>462.50148148148133</v>
          </cell>
          <cell r="H444">
            <v>0</v>
          </cell>
          <cell r="I444">
            <v>7.4074074074074084E-2</v>
          </cell>
          <cell r="J444">
            <v>0.1851851851851852</v>
          </cell>
          <cell r="K444">
            <v>0.29629629629629634</v>
          </cell>
          <cell r="L444">
            <v>0.44444444444444448</v>
          </cell>
        </row>
        <row r="445">
          <cell r="B445" t="str">
            <v>LUN</v>
          </cell>
          <cell r="C445">
            <v>0</v>
          </cell>
          <cell r="D445">
            <v>0</v>
          </cell>
          <cell r="E445">
            <v>0</v>
          </cell>
          <cell r="F445">
            <v>529.53</v>
          </cell>
          <cell r="G445">
            <v>586.07346428571429</v>
          </cell>
          <cell r="H445">
            <v>2.7777777777777776E-2</v>
          </cell>
          <cell r="I445">
            <v>0</v>
          </cell>
          <cell r="J445">
            <v>2.7777777777777776E-2</v>
          </cell>
          <cell r="K445">
            <v>0.1111111111111111</v>
          </cell>
          <cell r="L445">
            <v>0.83333333333333337</v>
          </cell>
        </row>
        <row r="446">
          <cell r="B446" t="str">
            <v>LUX</v>
          </cell>
          <cell r="C446">
            <v>14421.919999999998</v>
          </cell>
          <cell r="D446">
            <v>4136.1516666666657</v>
          </cell>
          <cell r="E446">
            <v>0</v>
          </cell>
          <cell r="F446">
            <v>1433.5375757575739</v>
          </cell>
          <cell r="G446">
            <v>252.83227272727265</v>
          </cell>
          <cell r="H446">
            <v>3.6363636363636355E-2</v>
          </cell>
          <cell r="I446">
            <v>0.16969696969696968</v>
          </cell>
          <cell r="J446">
            <v>3.0303030303030293E-2</v>
          </cell>
          <cell r="K446">
            <v>0.23636363636363639</v>
          </cell>
          <cell r="L446">
            <v>0.52727272727272734</v>
          </cell>
        </row>
        <row r="447">
          <cell r="B447" t="str">
            <v>LVI</v>
          </cell>
          <cell r="C447">
            <v>0</v>
          </cell>
          <cell r="D447">
            <v>0</v>
          </cell>
          <cell r="E447">
            <v>0</v>
          </cell>
          <cell r="F447">
            <v>529.53</v>
          </cell>
          <cell r="G447">
            <v>688.50185869565223</v>
          </cell>
          <cell r="H447">
            <v>0</v>
          </cell>
          <cell r="I447">
            <v>0.1111111111111111</v>
          </cell>
          <cell r="J447">
            <v>0</v>
          </cell>
          <cell r="K447">
            <v>0</v>
          </cell>
          <cell r="L447">
            <v>0.88888888888888884</v>
          </cell>
        </row>
        <row r="448">
          <cell r="B448" t="str">
            <v>LWO</v>
          </cell>
          <cell r="C448">
            <v>210.25456140350872</v>
          </cell>
          <cell r="D448">
            <v>2398.2343666666679</v>
          </cell>
          <cell r="E448">
            <v>0</v>
          </cell>
          <cell r="F448">
            <v>280.26046892655376</v>
          </cell>
          <cell r="G448">
            <v>402.42064395085725</v>
          </cell>
          <cell r="H448">
            <v>0</v>
          </cell>
          <cell r="I448">
            <v>0</v>
          </cell>
          <cell r="J448">
            <v>0</v>
          </cell>
          <cell r="K448">
            <v>0.33676092544987146</v>
          </cell>
          <cell r="L448">
            <v>0.66323907455012854</v>
          </cell>
        </row>
        <row r="449">
          <cell r="B449" t="str">
            <v>LYB</v>
          </cell>
          <cell r="C449">
            <v>449.86946825396814</v>
          </cell>
          <cell r="D449">
            <v>0</v>
          </cell>
          <cell r="E449">
            <v>527.99999999999989</v>
          </cell>
          <cell r="F449">
            <v>264.44477905194645</v>
          </cell>
          <cell r="G449">
            <v>237.94167116416128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1</v>
          </cell>
        </row>
        <row r="450">
          <cell r="B450" t="str">
            <v>LYC</v>
          </cell>
          <cell r="C450">
            <v>277.69296296296289</v>
          </cell>
          <cell r="D450">
            <v>2348.9558667921178</v>
          </cell>
          <cell r="E450">
            <v>1625.8986666666683</v>
          </cell>
          <cell r="F450">
            <v>1086.111990362476</v>
          </cell>
          <cell r="G450">
            <v>338.21786528058118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1</v>
          </cell>
        </row>
        <row r="451">
          <cell r="B451" t="str">
            <v>LYS</v>
          </cell>
          <cell r="C451">
            <v>134.47481818181825</v>
          </cell>
          <cell r="D451">
            <v>2971.1519887955205</v>
          </cell>
          <cell r="E451">
            <v>122.61</v>
          </cell>
          <cell r="F451">
            <v>773.8824652777779</v>
          </cell>
          <cell r="G451">
            <v>297.69017681407087</v>
          </cell>
          <cell r="H451">
            <v>5.2631578947368432E-2</v>
          </cell>
          <cell r="I451">
            <v>8.842105263157897E-2</v>
          </cell>
          <cell r="J451">
            <v>8.6315789473684221E-2</v>
          </cell>
          <cell r="K451">
            <v>0.13052631578947371</v>
          </cell>
          <cell r="L451">
            <v>0.64210526315789473</v>
          </cell>
        </row>
        <row r="452">
          <cell r="B452" t="str">
            <v>LZC</v>
          </cell>
          <cell r="C452">
            <v>242.84265512637438</v>
          </cell>
          <cell r="D452">
            <v>667.64896209140613</v>
          </cell>
          <cell r="E452">
            <v>526.36640083298744</v>
          </cell>
          <cell r="F452">
            <v>233.866145950933</v>
          </cell>
          <cell r="G452">
            <v>706.05</v>
          </cell>
          <cell r="H452">
            <v>0</v>
          </cell>
          <cell r="I452">
            <v>0</v>
          </cell>
          <cell r="J452">
            <v>0</v>
          </cell>
          <cell r="K452">
            <v>0.5</v>
          </cell>
          <cell r="L452">
            <v>0.5</v>
          </cell>
        </row>
        <row r="453">
          <cell r="B453" t="str">
            <v>LZH</v>
          </cell>
          <cell r="C453">
            <v>4537.2526894742623</v>
          </cell>
          <cell r="D453">
            <v>4749.2735304038351</v>
          </cell>
          <cell r="E453">
            <v>1810.9906091954022</v>
          </cell>
          <cell r="F453">
            <v>1238.2726398519835</v>
          </cell>
          <cell r="G453">
            <v>570.87178194523528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1</v>
          </cell>
        </row>
        <row r="454">
          <cell r="B454" t="str">
            <v>MAA</v>
          </cell>
          <cell r="C454">
            <v>2598.8416666666672</v>
          </cell>
          <cell r="D454">
            <v>3741.7535840336122</v>
          </cell>
          <cell r="E454">
            <v>2463.8783333333336</v>
          </cell>
          <cell r="F454">
            <v>823.98268461094415</v>
          </cell>
          <cell r="G454">
            <v>677.74992116372812</v>
          </cell>
          <cell r="H454">
            <v>6.631927996210327E-3</v>
          </cell>
          <cell r="I454">
            <v>4.4054950260540029E-2</v>
          </cell>
          <cell r="J454">
            <v>2.8422548555187112E-3</v>
          </cell>
          <cell r="K454">
            <v>0.13974419706300331</v>
          </cell>
          <cell r="L454">
            <v>0.80672666982472774</v>
          </cell>
        </row>
        <row r="455">
          <cell r="B455" t="str">
            <v>MAD</v>
          </cell>
          <cell r="C455">
            <v>1418.0274325757578</v>
          </cell>
          <cell r="D455">
            <v>3164.6343699751687</v>
          </cell>
          <cell r="E455">
            <v>2177.9889285714285</v>
          </cell>
          <cell r="F455">
            <v>1050.774609140175</v>
          </cell>
          <cell r="G455">
            <v>318.98866848415253</v>
          </cell>
          <cell r="H455">
            <v>3.2388663967611322E-2</v>
          </cell>
          <cell r="I455">
            <v>9.671614934772825E-2</v>
          </cell>
          <cell r="J455">
            <v>1.7543859649122799E-2</v>
          </cell>
          <cell r="K455">
            <v>0.11156095366621675</v>
          </cell>
          <cell r="L455">
            <v>0.74179037336932097</v>
          </cell>
        </row>
        <row r="456">
          <cell r="B456" t="str">
            <v>MAN</v>
          </cell>
          <cell r="C456">
            <v>1748.201636717049</v>
          </cell>
          <cell r="D456">
            <v>2570.8700609817352</v>
          </cell>
          <cell r="E456">
            <v>857.09341055341088</v>
          </cell>
          <cell r="F456">
            <v>1264.5008798251024</v>
          </cell>
          <cell r="G456">
            <v>256.12057373140681</v>
          </cell>
          <cell r="H456">
            <v>2.3641851106639827E-2</v>
          </cell>
          <cell r="I456">
            <v>5.8350100603621655E-2</v>
          </cell>
          <cell r="J456">
            <v>2.2635814889336001E-2</v>
          </cell>
          <cell r="K456">
            <v>0.13883299798792742</v>
          </cell>
          <cell r="L456">
            <v>0.75653923541247503</v>
          </cell>
        </row>
        <row r="457">
          <cell r="B457" t="str">
            <v>MAO</v>
          </cell>
          <cell r="C457">
            <v>4877.18300441886</v>
          </cell>
          <cell r="D457">
            <v>1329.8939393939399</v>
          </cell>
          <cell r="E457">
            <v>2079.9913113553125</v>
          </cell>
          <cell r="F457">
            <v>767.92500000000007</v>
          </cell>
          <cell r="G457">
            <v>614.95945454545461</v>
          </cell>
          <cell r="H457">
            <v>0</v>
          </cell>
          <cell r="I457">
            <v>3.3707865168539325E-2</v>
          </cell>
          <cell r="J457">
            <v>1.1235955056179775E-2</v>
          </cell>
          <cell r="K457">
            <v>0.24719101123595502</v>
          </cell>
          <cell r="L457">
            <v>0.7078651685393258</v>
          </cell>
        </row>
        <row r="458">
          <cell r="B458" t="str">
            <v>MBA</v>
          </cell>
          <cell r="C458">
            <v>729.84047619047647</v>
          </cell>
          <cell r="D458">
            <v>4392.1766666666645</v>
          </cell>
          <cell r="E458">
            <v>345.28684210526319</v>
          </cell>
          <cell r="F458">
            <v>1094.2274017094014</v>
          </cell>
          <cell r="G458">
            <v>466.64670438831786</v>
          </cell>
          <cell r="H458">
            <v>0.1111111111111111</v>
          </cell>
          <cell r="I458">
            <v>0</v>
          </cell>
          <cell r="J458">
            <v>0</v>
          </cell>
          <cell r="K458">
            <v>0</v>
          </cell>
          <cell r="L458">
            <v>0.88888888888888884</v>
          </cell>
        </row>
        <row r="459">
          <cell r="B459" t="str">
            <v>MBJ</v>
          </cell>
          <cell r="C459">
            <v>477.11822222222241</v>
          </cell>
          <cell r="D459">
            <v>717.41289377289388</v>
          </cell>
          <cell r="E459">
            <v>469.97692608386637</v>
          </cell>
          <cell r="F459">
            <v>269.89975953991984</v>
          </cell>
          <cell r="G459">
            <v>222.99616725292088</v>
          </cell>
          <cell r="H459">
            <v>3.5265989240884643E-2</v>
          </cell>
          <cell r="I459">
            <v>1.1356843992827258E-2</v>
          </cell>
          <cell r="J459">
            <v>2.9487945805937447E-2</v>
          </cell>
          <cell r="K459">
            <v>0.14504881450488147</v>
          </cell>
          <cell r="L459">
            <v>0.77884040645546926</v>
          </cell>
        </row>
        <row r="460">
          <cell r="B460" t="str">
            <v>MCT</v>
          </cell>
          <cell r="C460">
            <v>0</v>
          </cell>
          <cell r="D460">
            <v>3712.918636363635</v>
          </cell>
          <cell r="E460">
            <v>0</v>
          </cell>
          <cell r="F460">
            <v>1631.2006926406918</v>
          </cell>
          <cell r="G460">
            <v>605.30574776785727</v>
          </cell>
          <cell r="H460">
            <v>0</v>
          </cell>
          <cell r="I460">
            <v>0.14851485148514851</v>
          </cell>
          <cell r="J460">
            <v>0</v>
          </cell>
          <cell r="K460">
            <v>0.14851485148514848</v>
          </cell>
          <cell r="L460">
            <v>0.70297029702970293</v>
          </cell>
        </row>
        <row r="461">
          <cell r="B461" t="str">
            <v>MCZ</v>
          </cell>
          <cell r="C461">
            <v>4877.18300441886</v>
          </cell>
          <cell r="D461">
            <v>3913.2942950383235</v>
          </cell>
          <cell r="E461">
            <v>2079.9913113553125</v>
          </cell>
          <cell r="F461">
            <v>1727.1594836699639</v>
          </cell>
          <cell r="G461">
            <v>1179.31</v>
          </cell>
          <cell r="H461">
            <v>0</v>
          </cell>
          <cell r="I461">
            <v>0</v>
          </cell>
          <cell r="J461">
            <v>0</v>
          </cell>
          <cell r="K461">
            <v>0.1</v>
          </cell>
          <cell r="L461">
            <v>0.9</v>
          </cell>
        </row>
        <row r="462">
          <cell r="B462" t="str">
            <v>MDC</v>
          </cell>
          <cell r="C462">
            <v>0</v>
          </cell>
          <cell r="D462">
            <v>5086.9945946712014</v>
          </cell>
          <cell r="E462">
            <v>1687.6125</v>
          </cell>
          <cell r="F462">
            <v>1207.8124695930737</v>
          </cell>
          <cell r="G462">
            <v>846.26020501948074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1</v>
          </cell>
        </row>
        <row r="463">
          <cell r="B463" t="str">
            <v>MDE</v>
          </cell>
          <cell r="C463">
            <v>905.35812499999997</v>
          </cell>
          <cell r="D463">
            <v>1134.8872380952382</v>
          </cell>
          <cell r="E463">
            <v>620.14819999999997</v>
          </cell>
          <cell r="F463">
            <v>320.74917508417502</v>
          </cell>
          <cell r="G463">
            <v>474.96458219459748</v>
          </cell>
          <cell r="H463">
            <v>2.097902097902098E-2</v>
          </cell>
          <cell r="I463">
            <v>4.1958041958041967E-2</v>
          </cell>
          <cell r="J463">
            <v>9.7902097902097918E-2</v>
          </cell>
          <cell r="K463">
            <v>0.30419580419580416</v>
          </cell>
          <cell r="L463">
            <v>0.53496503496503489</v>
          </cell>
        </row>
        <row r="464">
          <cell r="B464" t="str">
            <v>MDZ</v>
          </cell>
          <cell r="C464">
            <v>2737.7034062499997</v>
          </cell>
          <cell r="D464">
            <v>3059.4675003323032</v>
          </cell>
          <cell r="E464">
            <v>1545.7283333333298</v>
          </cell>
          <cell r="F464">
            <v>1291.0003889912839</v>
          </cell>
          <cell r="G464">
            <v>697.9636363636364</v>
          </cell>
          <cell r="H464">
            <v>0</v>
          </cell>
          <cell r="I464">
            <v>0</v>
          </cell>
          <cell r="J464">
            <v>0</v>
          </cell>
          <cell r="K464">
            <v>0.28301886792452835</v>
          </cell>
          <cell r="L464">
            <v>0.71698113207547165</v>
          </cell>
        </row>
        <row r="465">
          <cell r="B465" t="str">
            <v>MED</v>
          </cell>
          <cell r="C465">
            <v>5904.0080952380958</v>
          </cell>
          <cell r="D465">
            <v>3279.7439948253659</v>
          </cell>
          <cell r="E465">
            <v>1804.1</v>
          </cell>
          <cell r="F465">
            <v>1375.919755963849</v>
          </cell>
          <cell r="G465">
            <v>732.30799999999999</v>
          </cell>
          <cell r="H465">
            <v>0</v>
          </cell>
          <cell r="I465">
            <v>8.8235294117647065E-2</v>
          </cell>
          <cell r="J465">
            <v>2.9411764705882353E-2</v>
          </cell>
          <cell r="K465">
            <v>0.32352941176470584</v>
          </cell>
          <cell r="L465">
            <v>0.55882352941176472</v>
          </cell>
        </row>
        <row r="466">
          <cell r="B466" t="str">
            <v>MEL</v>
          </cell>
          <cell r="C466">
            <v>3228.0685070214331</v>
          </cell>
          <cell r="D466">
            <v>5858.3402633228825</v>
          </cell>
          <cell r="E466">
            <v>3738.4933333333352</v>
          </cell>
          <cell r="F466">
            <v>2999.2928069885552</v>
          </cell>
          <cell r="G466">
            <v>841.05877666194806</v>
          </cell>
          <cell r="H466">
            <v>5.59085133418043E-2</v>
          </cell>
          <cell r="I466">
            <v>0.15120711562897077</v>
          </cell>
          <cell r="J466">
            <v>1.143583227445997E-2</v>
          </cell>
          <cell r="K466">
            <v>0.16137229987293519</v>
          </cell>
          <cell r="L466">
            <v>0.62007623888182972</v>
          </cell>
        </row>
        <row r="467">
          <cell r="B467" t="str">
            <v>MES</v>
          </cell>
          <cell r="C467">
            <v>0</v>
          </cell>
          <cell r="D467">
            <v>5086.9945946712014</v>
          </cell>
          <cell r="E467">
            <v>1687.6125</v>
          </cell>
          <cell r="F467">
            <v>1207.8124695930737</v>
          </cell>
          <cell r="G467">
            <v>846.26020501948074</v>
          </cell>
          <cell r="H467">
            <v>0</v>
          </cell>
          <cell r="I467">
            <v>0.33333333333333331</v>
          </cell>
          <cell r="J467">
            <v>0</v>
          </cell>
          <cell r="K467">
            <v>0.66666666666666663</v>
          </cell>
          <cell r="L467">
            <v>0</v>
          </cell>
        </row>
        <row r="468">
          <cell r="B468" t="str">
            <v>MEX</v>
          </cell>
          <cell r="C468">
            <v>259.02181840005471</v>
          </cell>
          <cell r="D468">
            <v>672.12435996078068</v>
          </cell>
          <cell r="E468">
            <v>640.12668384879748</v>
          </cell>
          <cell r="F468">
            <v>258.26444311385723</v>
          </cell>
          <cell r="G468">
            <v>258.32155978970172</v>
          </cell>
          <cell r="H468">
            <v>7.350870692849204E-2</v>
          </cell>
          <cell r="I468">
            <v>2.156354205261209E-2</v>
          </cell>
          <cell r="J468">
            <v>1.8006669136717311E-2</v>
          </cell>
          <cell r="K468">
            <v>0.17517599110781795</v>
          </cell>
          <cell r="L468">
            <v>0.71174509077436054</v>
          </cell>
        </row>
        <row r="469">
          <cell r="B469" t="str">
            <v>MFM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1</v>
          </cell>
        </row>
        <row r="470">
          <cell r="B470" t="str">
            <v>MGA</v>
          </cell>
          <cell r="C470">
            <v>1065.0124999999998</v>
          </cell>
          <cell r="D470">
            <v>0</v>
          </cell>
          <cell r="E470">
            <v>0</v>
          </cell>
          <cell r="F470">
            <v>253.85258152173895</v>
          </cell>
          <cell r="G470">
            <v>245.6199879497141</v>
          </cell>
          <cell r="H470">
            <v>6.3333333333333325E-2</v>
          </cell>
          <cell r="I470">
            <v>1.3333333333333331E-2</v>
          </cell>
          <cell r="J470">
            <v>9.9999999999999985E-3</v>
          </cell>
          <cell r="K470">
            <v>8.3333333333333329E-2</v>
          </cell>
          <cell r="L470">
            <v>0.83000000000000007</v>
          </cell>
        </row>
        <row r="471">
          <cell r="B471" t="str">
            <v>MGQ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747.5</v>
          </cell>
          <cell r="H471">
            <v>0</v>
          </cell>
          <cell r="I471">
            <v>0</v>
          </cell>
          <cell r="J471">
            <v>0</v>
          </cell>
          <cell r="K471">
            <v>0.14285714285714285</v>
          </cell>
          <cell r="L471">
            <v>0.8571428571428571</v>
          </cell>
        </row>
        <row r="472">
          <cell r="B472" t="str">
            <v>MHD</v>
          </cell>
          <cell r="C472">
            <v>298.91749999999996</v>
          </cell>
          <cell r="D472">
            <v>0</v>
          </cell>
          <cell r="E472">
            <v>0</v>
          </cell>
          <cell r="F472">
            <v>500.50000000000006</v>
          </cell>
          <cell r="G472">
            <v>477.65285714285716</v>
          </cell>
          <cell r="H472">
            <v>0</v>
          </cell>
          <cell r="I472">
            <v>0</v>
          </cell>
          <cell r="J472">
            <v>0</v>
          </cell>
          <cell r="K472">
            <v>0.25</v>
          </cell>
          <cell r="L472">
            <v>0.75</v>
          </cell>
        </row>
        <row r="473">
          <cell r="B473" t="str">
            <v>MHH</v>
          </cell>
          <cell r="C473">
            <v>378.90807339449537</v>
          </cell>
          <cell r="D473">
            <v>0</v>
          </cell>
          <cell r="E473">
            <v>372.00710722204605</v>
          </cell>
          <cell r="F473">
            <v>301.71833333333353</v>
          </cell>
          <cell r="G473">
            <v>324.417647058824</v>
          </cell>
          <cell r="H473">
            <v>6.666666666666668E-2</v>
          </cell>
          <cell r="I473">
            <v>0</v>
          </cell>
          <cell r="J473">
            <v>0.13333333333333336</v>
          </cell>
          <cell r="K473">
            <v>0.13333333333333336</v>
          </cell>
          <cell r="L473">
            <v>0.66666666666666674</v>
          </cell>
        </row>
        <row r="474">
          <cell r="B474" t="str">
            <v>MID</v>
          </cell>
          <cell r="C474">
            <v>266.07142857142901</v>
          </cell>
          <cell r="D474">
            <v>667.64896209140613</v>
          </cell>
          <cell r="E474">
            <v>526.36640083298744</v>
          </cell>
          <cell r="F474">
            <v>324.99999999999994</v>
          </cell>
          <cell r="G474">
            <v>286.18044748858438</v>
          </cell>
          <cell r="H474">
            <v>7.7669902912621352E-2</v>
          </cell>
          <cell r="I474">
            <v>0</v>
          </cell>
          <cell r="J474">
            <v>9.7087378640776691E-3</v>
          </cell>
          <cell r="K474">
            <v>5.8252427184466028E-2</v>
          </cell>
          <cell r="L474">
            <v>0.85436893203883502</v>
          </cell>
        </row>
        <row r="475">
          <cell r="B475" t="str">
            <v>MIL</v>
          </cell>
          <cell r="C475">
            <v>1839.1808720969091</v>
          </cell>
          <cell r="D475">
            <v>2124.3039666838699</v>
          </cell>
          <cell r="E475">
            <v>532.72514625506062</v>
          </cell>
          <cell r="F475">
            <v>924.1765993200562</v>
          </cell>
          <cell r="G475">
            <v>368.40841005339195</v>
          </cell>
          <cell r="H475">
            <v>5.2497451580020414E-2</v>
          </cell>
          <cell r="I475">
            <v>0.12742099898063214</v>
          </cell>
          <cell r="J475">
            <v>4.8929663608562747E-2</v>
          </cell>
          <cell r="K475">
            <v>0.15647298674821622</v>
          </cell>
          <cell r="L475">
            <v>0.61467889908256845</v>
          </cell>
        </row>
        <row r="476">
          <cell r="B476" t="str">
            <v>MJV</v>
          </cell>
          <cell r="C476">
            <v>1577.8969800457098</v>
          </cell>
          <cell r="D476">
            <v>3009.2377410317081</v>
          </cell>
          <cell r="E476">
            <v>2042.8507142857147</v>
          </cell>
          <cell r="F476">
            <v>1018.9167046552494</v>
          </cell>
          <cell r="G476">
            <v>339.57307026682514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1</v>
          </cell>
        </row>
        <row r="477">
          <cell r="B477" t="str">
            <v>MKY</v>
          </cell>
          <cell r="C477">
            <v>3460.5285840875736</v>
          </cell>
          <cell r="D477">
            <v>5498.6224249998158</v>
          </cell>
          <cell r="E477">
            <v>3738.4933333333352</v>
          </cell>
          <cell r="F477">
            <v>2896.1446041370136</v>
          </cell>
          <cell r="G477">
            <v>519.63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1</v>
          </cell>
        </row>
        <row r="478">
          <cell r="B478" t="str">
            <v>MLA</v>
          </cell>
          <cell r="C478">
            <v>0</v>
          </cell>
          <cell r="D478">
            <v>0</v>
          </cell>
          <cell r="E478">
            <v>0</v>
          </cell>
          <cell r="F478">
            <v>383.4</v>
          </cell>
          <cell r="G478">
            <v>386.44888888888886</v>
          </cell>
          <cell r="H478">
            <v>2.4390243902439025E-2</v>
          </cell>
          <cell r="I478">
            <v>0</v>
          </cell>
          <cell r="J478">
            <v>2.4390243902439025E-2</v>
          </cell>
          <cell r="K478">
            <v>0.17073170731707318</v>
          </cell>
          <cell r="L478">
            <v>0.7804878048780487</v>
          </cell>
        </row>
        <row r="479">
          <cell r="B479" t="str">
            <v>MLE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0.11111111111111112</v>
          </cell>
          <cell r="J479">
            <v>0</v>
          </cell>
          <cell r="K479">
            <v>0.11111111111111112</v>
          </cell>
          <cell r="L479">
            <v>0.77777777777777779</v>
          </cell>
        </row>
        <row r="480">
          <cell r="B480" t="str">
            <v>MLM</v>
          </cell>
          <cell r="C480">
            <v>169.81800041085535</v>
          </cell>
          <cell r="D480">
            <v>667.64896209140613</v>
          </cell>
          <cell r="E480">
            <v>526.36640083298744</v>
          </cell>
          <cell r="F480">
            <v>288.1705284976295</v>
          </cell>
          <cell r="G480">
            <v>217.52234923896231</v>
          </cell>
          <cell r="H480">
            <v>4.5122760451227609E-2</v>
          </cell>
          <cell r="I480">
            <v>0</v>
          </cell>
          <cell r="J480">
            <v>0.36230922362309231</v>
          </cell>
          <cell r="K480">
            <v>0.22760451227604511</v>
          </cell>
          <cell r="L480">
            <v>0.36496350364963498</v>
          </cell>
        </row>
        <row r="481">
          <cell r="B481" t="str">
            <v>MLW</v>
          </cell>
          <cell r="C481">
            <v>0</v>
          </cell>
          <cell r="D481">
            <v>0</v>
          </cell>
          <cell r="E481">
            <v>0</v>
          </cell>
          <cell r="F481">
            <v>628.65104166666652</v>
          </cell>
          <cell r="G481">
            <v>792.28594201045257</v>
          </cell>
          <cell r="H481">
            <v>9.7087378640776691E-3</v>
          </cell>
          <cell r="I481">
            <v>0</v>
          </cell>
          <cell r="J481">
            <v>9.7087378640776691E-3</v>
          </cell>
          <cell r="K481">
            <v>7.7669902912621352E-2</v>
          </cell>
          <cell r="L481">
            <v>0.90291262135922323</v>
          </cell>
        </row>
        <row r="482">
          <cell r="B482" t="str">
            <v>MLX</v>
          </cell>
          <cell r="C482">
            <v>273.05581548537282</v>
          </cell>
          <cell r="D482">
            <v>2918.1202279487316</v>
          </cell>
          <cell r="E482">
            <v>1011.4965826330518</v>
          </cell>
          <cell r="F482">
            <v>758.1008045386277</v>
          </cell>
          <cell r="G482">
            <v>659.06999999999994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1</v>
          </cell>
        </row>
        <row r="483">
          <cell r="B483" t="str">
            <v>MMB</v>
          </cell>
          <cell r="C483">
            <v>3560.4312660888791</v>
          </cell>
          <cell r="D483">
            <v>3852.7209841222088</v>
          </cell>
          <cell r="E483">
            <v>1909.3942506887054</v>
          </cell>
          <cell r="F483">
            <v>1062.5755352528843</v>
          </cell>
          <cell r="G483">
            <v>814.97193872947037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1</v>
          </cell>
        </row>
        <row r="484">
          <cell r="B484" t="str">
            <v>MME</v>
          </cell>
          <cell r="C484">
            <v>143.87333333333299</v>
          </cell>
          <cell r="D484">
            <v>2991.713931130485</v>
          </cell>
          <cell r="E484">
            <v>1080.3992954434091</v>
          </cell>
          <cell r="F484">
            <v>1133.095</v>
          </cell>
          <cell r="G484">
            <v>511.61750000000001</v>
          </cell>
          <cell r="H484">
            <v>0.47368421052631582</v>
          </cell>
          <cell r="I484">
            <v>5.2631578947368425E-2</v>
          </cell>
          <cell r="J484">
            <v>0</v>
          </cell>
          <cell r="K484">
            <v>0.10526315789473685</v>
          </cell>
          <cell r="L484">
            <v>0.36842105263157898</v>
          </cell>
        </row>
        <row r="485">
          <cell r="B485" t="str">
            <v>MNL</v>
          </cell>
          <cell r="C485">
            <v>2104.560104166666</v>
          </cell>
          <cell r="D485">
            <v>3708.0885371621607</v>
          </cell>
          <cell r="E485">
            <v>1539.8400000000001</v>
          </cell>
          <cell r="F485">
            <v>1150.4513632463784</v>
          </cell>
          <cell r="G485">
            <v>466.57184737989496</v>
          </cell>
          <cell r="H485">
            <v>3.4102833158447003E-3</v>
          </cell>
          <cell r="I485">
            <v>2.5708289611752363E-2</v>
          </cell>
          <cell r="J485">
            <v>4.7219307450157384E-3</v>
          </cell>
          <cell r="K485">
            <v>0.10362014690451202</v>
          </cell>
          <cell r="L485">
            <v>0.86253934942287525</v>
          </cell>
        </row>
        <row r="486">
          <cell r="B486" t="str">
            <v>MOL</v>
          </cell>
          <cell r="C486">
            <v>108.97866666666664</v>
          </cell>
          <cell r="D486">
            <v>2643.3275833333332</v>
          </cell>
          <cell r="E486">
            <v>2359.0699999999997</v>
          </cell>
          <cell r="F486">
            <v>1356.1383014755197</v>
          </cell>
          <cell r="G486">
            <v>313.07539840338211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1</v>
          </cell>
        </row>
        <row r="487">
          <cell r="B487" t="str">
            <v>MOW</v>
          </cell>
          <cell r="C487">
            <v>456.93394117647057</v>
          </cell>
          <cell r="D487">
            <v>3460.4616312692656</v>
          </cell>
          <cell r="E487">
            <v>754.47337500000003</v>
          </cell>
          <cell r="F487">
            <v>1468.6100862522885</v>
          </cell>
          <cell r="G487">
            <v>374.93938136953426</v>
          </cell>
          <cell r="H487">
            <v>2.914238134887593E-2</v>
          </cell>
          <cell r="I487">
            <v>0.12323064113238962</v>
          </cell>
          <cell r="J487">
            <v>2.497918401332222E-2</v>
          </cell>
          <cell r="K487">
            <v>0.12073272273105741</v>
          </cell>
          <cell r="L487">
            <v>0.70191507077435489</v>
          </cell>
        </row>
        <row r="488">
          <cell r="B488" t="str">
            <v>MPL</v>
          </cell>
          <cell r="C488">
            <v>148.72</v>
          </cell>
          <cell r="D488">
            <v>3320.3264997584574</v>
          </cell>
          <cell r="E488">
            <v>1241.3366394081002</v>
          </cell>
          <cell r="F488">
            <v>989.02764726564396</v>
          </cell>
          <cell r="G488">
            <v>249.14125000000001</v>
          </cell>
          <cell r="H488">
            <v>0.28985507246376807</v>
          </cell>
          <cell r="I488">
            <v>7.2463768115942018E-2</v>
          </cell>
          <cell r="J488">
            <v>0</v>
          </cell>
          <cell r="K488">
            <v>1.4492753623188404E-2</v>
          </cell>
          <cell r="L488">
            <v>0.62318840579710144</v>
          </cell>
        </row>
        <row r="489">
          <cell r="B489" t="str">
            <v>MPM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6.6666666666666666E-2</v>
          </cell>
          <cell r="L489">
            <v>0.93333333333333335</v>
          </cell>
        </row>
        <row r="490">
          <cell r="B490" t="str">
            <v>MQP</v>
          </cell>
          <cell r="C490">
            <v>473.9592415117383</v>
          </cell>
          <cell r="D490">
            <v>4626.9801238496639</v>
          </cell>
          <cell r="E490">
            <v>2439.5246527777772</v>
          </cell>
          <cell r="F490">
            <v>1580.6958328755286</v>
          </cell>
          <cell r="G490">
            <v>593.36055408845834</v>
          </cell>
          <cell r="H490">
            <v>0</v>
          </cell>
          <cell r="I490">
            <v>0</v>
          </cell>
          <cell r="J490">
            <v>0</v>
          </cell>
          <cell r="K490">
            <v>0.375</v>
          </cell>
          <cell r="L490">
            <v>0.625</v>
          </cell>
        </row>
        <row r="491">
          <cell r="B491" t="str">
            <v>MRS</v>
          </cell>
          <cell r="C491">
            <v>163.82298701298703</v>
          </cell>
          <cell r="D491">
            <v>2488</v>
          </cell>
          <cell r="E491">
            <v>1241.3366394081002</v>
          </cell>
          <cell r="F491">
            <v>2936.1256944444449</v>
          </cell>
          <cell r="G491">
            <v>314.44631374900104</v>
          </cell>
          <cell r="H491">
            <v>0.2109704641350211</v>
          </cell>
          <cell r="I491">
            <v>5.4852320675105488E-2</v>
          </cell>
          <cell r="J491">
            <v>0</v>
          </cell>
          <cell r="K491">
            <v>7.1729957805907171E-2</v>
          </cell>
          <cell r="L491">
            <v>0.66244725738396626</v>
          </cell>
        </row>
        <row r="492">
          <cell r="B492" t="str">
            <v>MRU</v>
          </cell>
          <cell r="C492">
            <v>0</v>
          </cell>
          <cell r="D492">
            <v>4810.9399999999996</v>
          </cell>
          <cell r="E492">
            <v>0</v>
          </cell>
          <cell r="F492">
            <v>4805.0600000000004</v>
          </cell>
          <cell r="G492">
            <v>0</v>
          </cell>
          <cell r="H492">
            <v>7.1428571428571425E-2</v>
          </cell>
          <cell r="I492">
            <v>0.2857142857142857</v>
          </cell>
          <cell r="J492">
            <v>0</v>
          </cell>
          <cell r="K492">
            <v>0.2857142857142857</v>
          </cell>
          <cell r="L492">
            <v>0.35714285714285715</v>
          </cell>
        </row>
        <row r="493">
          <cell r="B493" t="str">
            <v>MRV</v>
          </cell>
          <cell r="C493">
            <v>346.03653675213673</v>
          </cell>
          <cell r="D493">
            <v>3438.0991671672305</v>
          </cell>
          <cell r="E493">
            <v>754.47337500000003</v>
          </cell>
          <cell r="F493">
            <v>1146.4805676108369</v>
          </cell>
          <cell r="G493">
            <v>369.44526804165429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1</v>
          </cell>
        </row>
        <row r="494">
          <cell r="B494" t="str">
            <v>MSJ</v>
          </cell>
          <cell r="C494">
            <v>3560.4312660888791</v>
          </cell>
          <cell r="D494">
            <v>3852.7209841222088</v>
          </cell>
          <cell r="E494">
            <v>1909.3942506887054</v>
          </cell>
          <cell r="F494">
            <v>1062.5755352528843</v>
          </cell>
          <cell r="G494">
            <v>814.97193872947037</v>
          </cell>
          <cell r="H494">
            <v>0</v>
          </cell>
          <cell r="I494">
            <v>0</v>
          </cell>
          <cell r="J494">
            <v>0.33333333333333331</v>
          </cell>
          <cell r="K494">
            <v>0.16666666666666666</v>
          </cell>
          <cell r="L494">
            <v>0.5</v>
          </cell>
        </row>
        <row r="495">
          <cell r="B495" t="str">
            <v>MSQ</v>
          </cell>
          <cell r="C495">
            <v>0</v>
          </cell>
          <cell r="D495">
            <v>0</v>
          </cell>
          <cell r="E495">
            <v>0</v>
          </cell>
          <cell r="F495">
            <v>323.23937142857147</v>
          </cell>
          <cell r="G495">
            <v>369.60817951318467</v>
          </cell>
          <cell r="H495">
            <v>7.7669902912621366E-2</v>
          </cell>
          <cell r="I495">
            <v>3.8834951456310683E-2</v>
          </cell>
          <cell r="J495">
            <v>0</v>
          </cell>
          <cell r="K495">
            <v>0.22330097087378648</v>
          </cell>
          <cell r="L495">
            <v>0.66019417475728148</v>
          </cell>
        </row>
        <row r="496">
          <cell r="B496" t="str">
            <v>MTR</v>
          </cell>
          <cell r="C496">
            <v>905.35812499999997</v>
          </cell>
          <cell r="D496">
            <v>1016.4784968982912</v>
          </cell>
          <cell r="E496">
            <v>686.95857499999977</v>
          </cell>
          <cell r="F496">
            <v>404.05284652219734</v>
          </cell>
          <cell r="G496">
            <v>371.73880374708915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1</v>
          </cell>
        </row>
        <row r="497">
          <cell r="B497" t="str">
            <v>MTT</v>
          </cell>
          <cell r="C497">
            <v>242.84265512637438</v>
          </cell>
          <cell r="D497">
            <v>667.64896209140613</v>
          </cell>
          <cell r="E497">
            <v>526.36640083298744</v>
          </cell>
          <cell r="F497">
            <v>288.5</v>
          </cell>
          <cell r="G497">
            <v>315.09161490683215</v>
          </cell>
          <cell r="H497">
            <v>3.3333333333333333E-2</v>
          </cell>
          <cell r="I497">
            <v>3.3333333333333333E-2</v>
          </cell>
          <cell r="J497">
            <v>9.9999999999999992E-2</v>
          </cell>
          <cell r="K497">
            <v>6.6666666666666666E-2</v>
          </cell>
          <cell r="L497">
            <v>0.76666666666666672</v>
          </cell>
        </row>
        <row r="498">
          <cell r="B498" t="str">
            <v>MTY</v>
          </cell>
          <cell r="C498">
            <v>223.10068026083098</v>
          </cell>
          <cell r="D498">
            <v>508.38692481202997</v>
          </cell>
          <cell r="E498">
            <v>630.10199134199127</v>
          </cell>
          <cell r="F498">
            <v>190.32298565289912</v>
          </cell>
          <cell r="G498">
            <v>216.98939076716243</v>
          </cell>
          <cell r="H498">
            <v>0.16262135922330093</v>
          </cell>
          <cell r="I498">
            <v>1.3869625520110954E-2</v>
          </cell>
          <cell r="J498">
            <v>6.5880721220527034E-3</v>
          </cell>
          <cell r="K498">
            <v>6.9694868238557542E-2</v>
          </cell>
          <cell r="L498">
            <v>0.74722607489597781</v>
          </cell>
        </row>
        <row r="499">
          <cell r="B499" t="str">
            <v>MUC</v>
          </cell>
          <cell r="C499">
            <v>3479.0962250512143</v>
          </cell>
          <cell r="D499">
            <v>2928.2715722851308</v>
          </cell>
          <cell r="E499">
            <v>1980.3652032520313</v>
          </cell>
          <cell r="F499">
            <v>688.76905419126319</v>
          </cell>
          <cell r="G499">
            <v>453.17660628740538</v>
          </cell>
          <cell r="H499">
            <v>2.3580205911657277E-2</v>
          </cell>
          <cell r="I499">
            <v>0.16306874792427781</v>
          </cell>
          <cell r="J499">
            <v>2.8894055131185682E-2</v>
          </cell>
          <cell r="K499">
            <v>0.26336765194287631</v>
          </cell>
          <cell r="L499">
            <v>0.52108933909000299</v>
          </cell>
        </row>
        <row r="500">
          <cell r="B500" t="str">
            <v>MUN</v>
          </cell>
          <cell r="C500">
            <v>0</v>
          </cell>
          <cell r="D500">
            <v>1859.9050799999989</v>
          </cell>
          <cell r="E500">
            <v>1220.0762395833319</v>
          </cell>
          <cell r="F500">
            <v>478.43183333333326</v>
          </cell>
          <cell r="G500">
            <v>788.70883186350079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1</v>
          </cell>
        </row>
        <row r="501">
          <cell r="B501" t="str">
            <v>MVD</v>
          </cell>
          <cell r="C501">
            <v>0</v>
          </cell>
          <cell r="D501">
            <v>2803.0723437500001</v>
          </cell>
          <cell r="E501">
            <v>1412.8655555555567</v>
          </cell>
          <cell r="F501">
            <v>1148.8651388888886</v>
          </cell>
          <cell r="G501">
            <v>816.10543795620458</v>
          </cell>
          <cell r="H501">
            <v>0</v>
          </cell>
          <cell r="I501">
            <v>7.8947368421052627E-2</v>
          </cell>
          <cell r="J501">
            <v>1.3157894736842105E-2</v>
          </cell>
          <cell r="K501">
            <v>0.24561403508771928</v>
          </cell>
          <cell r="L501">
            <v>0.66228070175438591</v>
          </cell>
        </row>
        <row r="502">
          <cell r="B502" t="str">
            <v>MXL</v>
          </cell>
          <cell r="C502">
            <v>242.84265512637438</v>
          </cell>
          <cell r="D502">
            <v>667.64896209140613</v>
          </cell>
          <cell r="E502">
            <v>526.36640083298744</v>
          </cell>
          <cell r="F502">
            <v>233.866145950933</v>
          </cell>
          <cell r="G502">
            <v>235.61705803977196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1</v>
          </cell>
        </row>
        <row r="503">
          <cell r="B503" t="str">
            <v>MXZ</v>
          </cell>
          <cell r="C503">
            <v>4537.2526894742623</v>
          </cell>
          <cell r="D503">
            <v>4749.2735304038351</v>
          </cell>
          <cell r="E503">
            <v>1810.9906091954022</v>
          </cell>
          <cell r="F503">
            <v>1238.2726398519835</v>
          </cell>
          <cell r="G503">
            <v>570.87178194523528</v>
          </cell>
          <cell r="H503">
            <v>0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</row>
        <row r="504">
          <cell r="B504" t="str">
            <v>MYJ</v>
          </cell>
          <cell r="C504">
            <v>3560.4312660888791</v>
          </cell>
          <cell r="D504">
            <v>3852.7209841222088</v>
          </cell>
          <cell r="E504">
            <v>1909.3942506887054</v>
          </cell>
          <cell r="F504">
            <v>1062.5755352528843</v>
          </cell>
          <cell r="G504">
            <v>814.97193872947037</v>
          </cell>
          <cell r="H504">
            <v>0</v>
          </cell>
          <cell r="I504">
            <v>1.6129032258064516E-2</v>
          </cell>
          <cell r="J504">
            <v>0</v>
          </cell>
          <cell r="K504">
            <v>0.79032258064516125</v>
          </cell>
          <cell r="L504">
            <v>0.19354838709677419</v>
          </cell>
        </row>
        <row r="505">
          <cell r="B505" t="str">
            <v>MZL</v>
          </cell>
          <cell r="C505">
            <v>905.35812499999997</v>
          </cell>
          <cell r="D505">
            <v>1016.4784968982912</v>
          </cell>
          <cell r="E505">
            <v>686.95857499999977</v>
          </cell>
          <cell r="F505">
            <v>404.05284652219734</v>
          </cell>
          <cell r="G505">
            <v>371.73880374708915</v>
          </cell>
          <cell r="H505">
            <v>0</v>
          </cell>
          <cell r="I505">
            <v>0</v>
          </cell>
          <cell r="J505">
            <v>0.11111111111111112</v>
          </cell>
          <cell r="K505">
            <v>0.11111111111111112</v>
          </cell>
          <cell r="L505">
            <v>0.77777777777777779</v>
          </cell>
        </row>
        <row r="506">
          <cell r="B506" t="str">
            <v>MZT</v>
          </cell>
          <cell r="C506">
            <v>242.84265512637438</v>
          </cell>
          <cell r="D506">
            <v>543</v>
          </cell>
          <cell r="E506">
            <v>577.08000000000004</v>
          </cell>
          <cell r="F506">
            <v>260.69585737179483</v>
          </cell>
          <cell r="G506">
            <v>318.09568741952847</v>
          </cell>
          <cell r="H506">
            <v>0</v>
          </cell>
          <cell r="I506">
            <v>2.7272727272727268E-2</v>
          </cell>
          <cell r="J506">
            <v>2.7272727272727268E-2</v>
          </cell>
          <cell r="K506">
            <v>0.22727272727272727</v>
          </cell>
          <cell r="L506">
            <v>0.71818181818181825</v>
          </cell>
        </row>
        <row r="507">
          <cell r="B507" t="str">
            <v>NAG</v>
          </cell>
          <cell r="C507">
            <v>2082.882470147712</v>
          </cell>
          <cell r="D507">
            <v>3016.4927961739277</v>
          </cell>
          <cell r="E507">
            <v>1196.2058666666669</v>
          </cell>
          <cell r="F507">
            <v>876.53451082184461</v>
          </cell>
          <cell r="G507">
            <v>614.11049720659923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1</v>
          </cell>
        </row>
        <row r="508">
          <cell r="B508" t="str">
            <v>NAN</v>
          </cell>
          <cell r="C508">
            <v>0</v>
          </cell>
          <cell r="D508">
            <v>0</v>
          </cell>
          <cell r="E508">
            <v>0</v>
          </cell>
          <cell r="F508">
            <v>795.68</v>
          </cell>
          <cell r="G508">
            <v>806.19511904761907</v>
          </cell>
          <cell r="H508">
            <v>0</v>
          </cell>
          <cell r="I508">
            <v>8.1081081081081086E-2</v>
          </cell>
          <cell r="J508">
            <v>2.7027027027027029E-2</v>
          </cell>
          <cell r="K508">
            <v>6.7567567567567571E-2</v>
          </cell>
          <cell r="L508">
            <v>0.82432432432432434</v>
          </cell>
        </row>
        <row r="509">
          <cell r="B509" t="str">
            <v>NAP</v>
          </cell>
          <cell r="C509">
            <v>1979.8009090909086</v>
          </cell>
          <cell r="D509">
            <v>2002.2706052631572</v>
          </cell>
          <cell r="E509">
            <v>661.06200000000001</v>
          </cell>
          <cell r="F509">
            <v>613.43315038901608</v>
          </cell>
          <cell r="G509">
            <v>359.83790174604036</v>
          </cell>
          <cell r="H509">
            <v>6.4356435643564344E-2</v>
          </cell>
          <cell r="I509">
            <v>0.10396039603960396</v>
          </cell>
          <cell r="J509">
            <v>4.9504950495049493E-2</v>
          </cell>
          <cell r="K509">
            <v>0.13861386138613857</v>
          </cell>
          <cell r="L509">
            <v>0.64356435643564369</v>
          </cell>
        </row>
        <row r="510">
          <cell r="B510" t="str">
            <v>NAS</v>
          </cell>
          <cell r="C510">
            <v>389.32192307692299</v>
          </cell>
          <cell r="D510">
            <v>0</v>
          </cell>
          <cell r="E510">
            <v>377.71134481460547</v>
          </cell>
          <cell r="F510">
            <v>238.88241093846634</v>
          </cell>
          <cell r="G510">
            <v>197.08428500616333</v>
          </cell>
          <cell r="H510">
            <v>8.0928481806775393E-2</v>
          </cell>
          <cell r="I510">
            <v>0</v>
          </cell>
          <cell r="J510">
            <v>7.15181932245922E-2</v>
          </cell>
          <cell r="K510">
            <v>8.406524466750312E-2</v>
          </cell>
          <cell r="L510">
            <v>0.76348808030112925</v>
          </cell>
        </row>
        <row r="511">
          <cell r="B511" t="str">
            <v>NAT</v>
          </cell>
          <cell r="C511">
            <v>4877.18300441886</v>
          </cell>
          <cell r="D511">
            <v>3913.2942950383235</v>
          </cell>
          <cell r="E511">
            <v>2079.9913113553125</v>
          </cell>
          <cell r="F511">
            <v>521.71</v>
          </cell>
          <cell r="G511">
            <v>751.5860935926662</v>
          </cell>
          <cell r="H511">
            <v>0</v>
          </cell>
          <cell r="I511">
            <v>0</v>
          </cell>
          <cell r="J511">
            <v>0</v>
          </cell>
          <cell r="K511">
            <v>0.18181818181818182</v>
          </cell>
          <cell r="L511">
            <v>0.81818181818181823</v>
          </cell>
        </row>
        <row r="512">
          <cell r="B512" t="str">
            <v>NBO</v>
          </cell>
          <cell r="C512">
            <v>729.84047619047647</v>
          </cell>
          <cell r="D512">
            <v>4392.1766666666645</v>
          </cell>
          <cell r="E512">
            <v>345.28684210526319</v>
          </cell>
          <cell r="F512">
            <v>1094.2274017094014</v>
          </cell>
          <cell r="G512">
            <v>466.64670438831786</v>
          </cell>
          <cell r="H512">
            <v>2.9239766081871347E-2</v>
          </cell>
          <cell r="I512">
            <v>3.5087719298245619E-2</v>
          </cell>
          <cell r="J512">
            <v>7.407407407407407E-2</v>
          </cell>
          <cell r="K512">
            <v>8.1871345029239748E-2</v>
          </cell>
          <cell r="L512">
            <v>0.77972709551656916</v>
          </cell>
        </row>
        <row r="513">
          <cell r="B513" t="str">
            <v>NCE</v>
          </cell>
          <cell r="C513">
            <v>4787.7592307692303</v>
          </cell>
          <cell r="D513">
            <v>2982.9510694444443</v>
          </cell>
          <cell r="E513">
            <v>1241.3366394081002</v>
          </cell>
          <cell r="F513">
            <v>999.86717346938849</v>
          </cell>
          <cell r="G513">
            <v>384.07173713991767</v>
          </cell>
          <cell r="H513">
            <v>7.164179104477611E-2</v>
          </cell>
          <cell r="I513">
            <v>8.0597014925373148E-2</v>
          </cell>
          <cell r="J513">
            <v>1.1940298507462685E-2</v>
          </cell>
          <cell r="K513">
            <v>0.1492537313432836</v>
          </cell>
          <cell r="L513">
            <v>0.68656716417910435</v>
          </cell>
        </row>
        <row r="514">
          <cell r="B514" t="str">
            <v>NCL</v>
          </cell>
          <cell r="C514">
            <v>866.45857142857108</v>
          </cell>
          <cell r="D514">
            <v>3774.5075000000002</v>
          </cell>
          <cell r="E514">
            <v>1128.3150000000001</v>
          </cell>
          <cell r="F514">
            <v>1194.864</v>
          </cell>
          <cell r="G514">
            <v>237.27978363567661</v>
          </cell>
          <cell r="H514">
            <v>0.19512195121951223</v>
          </cell>
          <cell r="I514">
            <v>4.8780487804878057E-2</v>
          </cell>
          <cell r="J514">
            <v>6.7073170731707321E-2</v>
          </cell>
          <cell r="K514">
            <v>6.7073170731707321E-2</v>
          </cell>
          <cell r="L514">
            <v>0.62195121951219512</v>
          </cell>
        </row>
        <row r="515">
          <cell r="B515" t="str">
            <v>NCP</v>
          </cell>
          <cell r="C515">
            <v>2104.560104166666</v>
          </cell>
          <cell r="D515">
            <v>3680.7637730263141</v>
          </cell>
          <cell r="E515">
            <v>1539.8400000000001</v>
          </cell>
          <cell r="F515">
            <v>587.8924814814817</v>
          </cell>
          <cell r="G515">
            <v>438.36706177248709</v>
          </cell>
          <cell r="H515">
            <v>0</v>
          </cell>
          <cell r="I515">
            <v>4.651162790697675E-2</v>
          </cell>
          <cell r="J515">
            <v>0</v>
          </cell>
          <cell r="K515">
            <v>0.43023255813953493</v>
          </cell>
          <cell r="L515">
            <v>0.52325581395348841</v>
          </cell>
        </row>
        <row r="516">
          <cell r="B516" t="str">
            <v>NDJ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0.13333333333333333</v>
          </cell>
          <cell r="L516">
            <v>0.8666666666666667</v>
          </cell>
        </row>
        <row r="517">
          <cell r="B517" t="str">
            <v>NEV</v>
          </cell>
          <cell r="C517">
            <v>0</v>
          </cell>
          <cell r="D517">
            <v>0</v>
          </cell>
          <cell r="E517">
            <v>0</v>
          </cell>
          <cell r="F517">
            <v>313.63636363636346</v>
          </cell>
          <cell r="G517">
            <v>736.94</v>
          </cell>
          <cell r="H517">
            <v>0</v>
          </cell>
          <cell r="I517">
            <v>0</v>
          </cell>
          <cell r="J517">
            <v>0</v>
          </cell>
          <cell r="K517">
            <v>0.7142857142857143</v>
          </cell>
          <cell r="L517">
            <v>0.28571428571428575</v>
          </cell>
        </row>
        <row r="518">
          <cell r="B518" t="str">
            <v>NGB</v>
          </cell>
          <cell r="C518">
            <v>4537.2526894742623</v>
          </cell>
          <cell r="D518">
            <v>4749.2735304038351</v>
          </cell>
          <cell r="E518">
            <v>1810.9906091954022</v>
          </cell>
          <cell r="F518">
            <v>1238.2726398519835</v>
          </cell>
          <cell r="G518">
            <v>1340.76</v>
          </cell>
          <cell r="H518">
            <v>0</v>
          </cell>
          <cell r="I518">
            <v>0.25</v>
          </cell>
          <cell r="J518">
            <v>0</v>
          </cell>
          <cell r="K518">
            <v>0.5</v>
          </cell>
          <cell r="L518">
            <v>0.25</v>
          </cell>
        </row>
        <row r="519">
          <cell r="B519" t="str">
            <v>NGO</v>
          </cell>
          <cell r="C519">
            <v>4155.1622222222231</v>
          </cell>
          <cell r="D519">
            <v>3595.5907790815586</v>
          </cell>
          <cell r="E519">
            <v>1909.3942506887054</v>
          </cell>
          <cell r="F519">
            <v>799.98218350298521</v>
          </cell>
          <cell r="G519">
            <v>859.33140279975271</v>
          </cell>
          <cell r="H519">
            <v>1.215066828675577E-2</v>
          </cell>
          <cell r="I519">
            <v>9.720534629404616E-2</v>
          </cell>
          <cell r="J519">
            <v>3.0376670716889424E-2</v>
          </cell>
          <cell r="K519">
            <v>0.24787363304981769</v>
          </cell>
          <cell r="L519">
            <v>0.61239368165249097</v>
          </cell>
        </row>
        <row r="520">
          <cell r="B520" t="str">
            <v>NGS</v>
          </cell>
          <cell r="C520">
            <v>3560.4312660888791</v>
          </cell>
          <cell r="D520">
            <v>3852.7209841222088</v>
          </cell>
          <cell r="E520">
            <v>1909.3942506887054</v>
          </cell>
          <cell r="F520">
            <v>1062.5755352528843</v>
          </cell>
          <cell r="G520">
            <v>814.97193872947037</v>
          </cell>
          <cell r="H520">
            <v>0</v>
          </cell>
          <cell r="I520">
            <v>6.6666666666666666E-2</v>
          </cell>
          <cell r="J520">
            <v>0.13333333333333333</v>
          </cell>
          <cell r="K520">
            <v>0.6</v>
          </cell>
          <cell r="L520">
            <v>0.2</v>
          </cell>
        </row>
        <row r="521">
          <cell r="B521" t="str">
            <v>NIM</v>
          </cell>
          <cell r="C521">
            <v>0</v>
          </cell>
          <cell r="D521">
            <v>0</v>
          </cell>
          <cell r="E521">
            <v>0</v>
          </cell>
          <cell r="F521">
            <v>6028</v>
          </cell>
          <cell r="G521">
            <v>866.37333333333299</v>
          </cell>
          <cell r="H521">
            <v>0</v>
          </cell>
          <cell r="I521">
            <v>0</v>
          </cell>
          <cell r="J521">
            <v>5.8823529411764705E-2</v>
          </cell>
          <cell r="K521">
            <v>0.11764705882352941</v>
          </cell>
          <cell r="L521">
            <v>0.82352941176470584</v>
          </cell>
        </row>
        <row r="522">
          <cell r="B522" t="str">
            <v>NJF</v>
          </cell>
          <cell r="C522">
            <v>554.03109217171743</v>
          </cell>
          <cell r="D522">
            <v>1546.3333333333333</v>
          </cell>
          <cell r="E522">
            <v>0</v>
          </cell>
          <cell r="F522">
            <v>593.24</v>
          </cell>
          <cell r="G522">
            <v>602.25914285714293</v>
          </cell>
          <cell r="H522">
            <v>0</v>
          </cell>
          <cell r="I522">
            <v>0</v>
          </cell>
          <cell r="J522">
            <v>0</v>
          </cell>
          <cell r="K522">
            <v>0.40983606557377045</v>
          </cell>
          <cell r="L522">
            <v>0.5901639344262295</v>
          </cell>
        </row>
        <row r="523">
          <cell r="B523" t="str">
            <v>NKC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355.02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1</v>
          </cell>
        </row>
        <row r="524">
          <cell r="B524" t="str">
            <v>NKG</v>
          </cell>
          <cell r="C524">
            <v>3012.1350000000002</v>
          </cell>
          <cell r="D524">
            <v>4749.2735304038351</v>
          </cell>
          <cell r="E524">
            <v>1810.9906091954022</v>
          </cell>
          <cell r="F524">
            <v>1238.2726398519835</v>
          </cell>
          <cell r="G524">
            <v>962.30909090909097</v>
          </cell>
          <cell r="H524">
            <v>0.24324324324324323</v>
          </cell>
          <cell r="I524">
            <v>0.32432432432432434</v>
          </cell>
          <cell r="J524">
            <v>0</v>
          </cell>
          <cell r="K524">
            <v>8.1081081081081072E-2</v>
          </cell>
          <cell r="L524">
            <v>0.35135135135135132</v>
          </cell>
        </row>
        <row r="525">
          <cell r="B525" t="str">
            <v>NLA</v>
          </cell>
          <cell r="C525">
            <v>0</v>
          </cell>
          <cell r="D525">
            <v>0</v>
          </cell>
          <cell r="E525">
            <v>0</v>
          </cell>
          <cell r="F525">
            <v>529.53</v>
          </cell>
          <cell r="G525">
            <v>1764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1</v>
          </cell>
        </row>
        <row r="526">
          <cell r="B526" t="str">
            <v>NNG</v>
          </cell>
          <cell r="C526">
            <v>4537.2526894742623</v>
          </cell>
          <cell r="D526">
            <v>4749.2735304038351</v>
          </cell>
          <cell r="E526">
            <v>1810.9906091954022</v>
          </cell>
          <cell r="F526">
            <v>1238.2726398519835</v>
          </cell>
          <cell r="G526">
            <v>570.87178194523528</v>
          </cell>
          <cell r="H526">
            <v>0.16666666666666669</v>
          </cell>
          <cell r="I526">
            <v>0</v>
          </cell>
          <cell r="J526">
            <v>0</v>
          </cell>
          <cell r="K526">
            <v>0</v>
          </cell>
          <cell r="L526">
            <v>0.83333333333333337</v>
          </cell>
        </row>
        <row r="527">
          <cell r="B527" t="str">
            <v>NOC</v>
          </cell>
          <cell r="C527">
            <v>334.28932814992038</v>
          </cell>
          <cell r="D527">
            <v>2426.4702560809037</v>
          </cell>
          <cell r="E527">
            <v>887.29716697588117</v>
          </cell>
          <cell r="F527">
            <v>402.42391071556739</v>
          </cell>
          <cell r="G527">
            <v>361.06617905179763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1</v>
          </cell>
        </row>
        <row r="528">
          <cell r="B528" t="str">
            <v>NOZ</v>
          </cell>
          <cell r="C528">
            <v>346.03653675213673</v>
          </cell>
          <cell r="D528">
            <v>3438.0991671672305</v>
          </cell>
          <cell r="E528">
            <v>754.47337500000003</v>
          </cell>
          <cell r="F528">
            <v>1146.4805676108369</v>
          </cell>
          <cell r="G528">
            <v>369.44526804165429</v>
          </cell>
          <cell r="H528">
            <v>0</v>
          </cell>
          <cell r="I528">
            <v>0</v>
          </cell>
          <cell r="J528">
            <v>0.66666666666666663</v>
          </cell>
          <cell r="K528">
            <v>0</v>
          </cell>
          <cell r="L528">
            <v>0.33333333333333331</v>
          </cell>
        </row>
        <row r="529">
          <cell r="B529" t="str">
            <v>NPE</v>
          </cell>
          <cell r="C529">
            <v>1698.526882063881</v>
          </cell>
          <cell r="D529">
            <v>4398.2942443259344</v>
          </cell>
          <cell r="E529">
            <v>3928.45</v>
          </cell>
          <cell r="F529">
            <v>892.55729810706873</v>
          </cell>
          <cell r="G529">
            <v>564.41999999999996</v>
          </cell>
          <cell r="H529">
            <v>0</v>
          </cell>
          <cell r="I529">
            <v>0.8571428571428571</v>
          </cell>
          <cell r="J529">
            <v>0</v>
          </cell>
          <cell r="K529">
            <v>0</v>
          </cell>
          <cell r="L529">
            <v>0.14285714285714285</v>
          </cell>
        </row>
        <row r="530">
          <cell r="B530" t="str">
            <v>NPL</v>
          </cell>
          <cell r="C530">
            <v>1698.526882063881</v>
          </cell>
          <cell r="D530">
            <v>4398.2942443259344</v>
          </cell>
          <cell r="E530">
            <v>3928.45</v>
          </cell>
          <cell r="F530">
            <v>892.55729810706873</v>
          </cell>
          <cell r="G530">
            <v>900.93201481247354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1</v>
          </cell>
        </row>
        <row r="531">
          <cell r="B531" t="str">
            <v>NQT</v>
          </cell>
          <cell r="C531">
            <v>3033.473161229113</v>
          </cell>
          <cell r="D531">
            <v>2991.713931130485</v>
          </cell>
          <cell r="E531">
            <v>1080.3992954434091</v>
          </cell>
          <cell r="F531">
            <v>1351.9069772890648</v>
          </cell>
          <cell r="G531">
            <v>324.45041315762165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1</v>
          </cell>
        </row>
        <row r="532">
          <cell r="B532" t="str">
            <v>NQY</v>
          </cell>
          <cell r="C532">
            <v>3033.473161229113</v>
          </cell>
          <cell r="D532">
            <v>2991.713931130485</v>
          </cell>
          <cell r="E532">
            <v>1080.3992954434091</v>
          </cell>
          <cell r="F532">
            <v>1351.9069772890648</v>
          </cell>
          <cell r="G532">
            <v>324.45041315762165</v>
          </cell>
          <cell r="H532">
            <v>0</v>
          </cell>
          <cell r="I532">
            <v>0</v>
          </cell>
          <cell r="J532">
            <v>0.5</v>
          </cell>
          <cell r="K532">
            <v>0</v>
          </cell>
          <cell r="L532">
            <v>0.5</v>
          </cell>
        </row>
        <row r="533">
          <cell r="B533" t="str">
            <v>NRK</v>
          </cell>
          <cell r="C533">
            <v>277.69296296296289</v>
          </cell>
          <cell r="D533">
            <v>2348.9558667921178</v>
          </cell>
          <cell r="E533">
            <v>1625.8986666666683</v>
          </cell>
          <cell r="F533">
            <v>1086.111990362476</v>
          </cell>
          <cell r="G533">
            <v>338.21786528058118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1</v>
          </cell>
        </row>
        <row r="534">
          <cell r="B534" t="str">
            <v>NSN</v>
          </cell>
          <cell r="C534">
            <v>1698.526882063881</v>
          </cell>
          <cell r="D534">
            <v>4398.2942443259344</v>
          </cell>
          <cell r="E534">
            <v>3928.45</v>
          </cell>
          <cell r="F534">
            <v>892.55729810706873</v>
          </cell>
          <cell r="G534">
            <v>1100.45</v>
          </cell>
          <cell r="H534">
            <v>0</v>
          </cell>
          <cell r="I534">
            <v>0</v>
          </cell>
          <cell r="J534">
            <v>0</v>
          </cell>
          <cell r="K534">
            <v>0.25</v>
          </cell>
          <cell r="L534">
            <v>0.75</v>
          </cell>
        </row>
        <row r="535">
          <cell r="B535" t="str">
            <v>NTE</v>
          </cell>
          <cell r="C535">
            <v>156.47142857142856</v>
          </cell>
          <cell r="D535">
            <v>3320.3264997584574</v>
          </cell>
          <cell r="E535">
            <v>1241.3366394081002</v>
          </cell>
          <cell r="F535">
            <v>989.02764726564396</v>
          </cell>
          <cell r="G535">
            <v>253.22906250000003</v>
          </cell>
          <cell r="H535">
            <v>0.20634920634920631</v>
          </cell>
          <cell r="I535">
            <v>3.1746031746031744E-2</v>
          </cell>
          <cell r="J535">
            <v>1.5873015873015872E-2</v>
          </cell>
          <cell r="K535">
            <v>0.12698412698412698</v>
          </cell>
          <cell r="L535">
            <v>0.61904761904761907</v>
          </cell>
        </row>
        <row r="536">
          <cell r="B536" t="str">
            <v>NTL</v>
          </cell>
          <cell r="C536">
            <v>3460.5285840875736</v>
          </cell>
          <cell r="D536">
            <v>5498.6224249998158</v>
          </cell>
          <cell r="E536">
            <v>3738.4933333333352</v>
          </cell>
          <cell r="F536">
            <v>2896.1446041370136</v>
          </cell>
          <cell r="G536">
            <v>872.28051531663971</v>
          </cell>
          <cell r="H536">
            <v>0</v>
          </cell>
          <cell r="I536">
            <v>0.5</v>
          </cell>
          <cell r="J536">
            <v>0</v>
          </cell>
          <cell r="K536">
            <v>0.5</v>
          </cell>
          <cell r="L536">
            <v>0</v>
          </cell>
        </row>
        <row r="537">
          <cell r="B537" t="str">
            <v>NUE</v>
          </cell>
          <cell r="C537">
            <v>105.05213333333329</v>
          </cell>
          <cell r="D537">
            <v>3193.4224999999997</v>
          </cell>
          <cell r="E537">
            <v>1481.6388581697045</v>
          </cell>
          <cell r="F537">
            <v>889.29184309133473</v>
          </cell>
          <cell r="G537">
            <v>315.12939664137133</v>
          </cell>
          <cell r="H537">
            <v>3.3623910336239099E-2</v>
          </cell>
          <cell r="I537">
            <v>4.3586550435865498E-2</v>
          </cell>
          <cell r="J537">
            <v>1.2453300124532997E-3</v>
          </cell>
          <cell r="K537">
            <v>0.17185554171855541</v>
          </cell>
          <cell r="L537">
            <v>0.74968866749688667</v>
          </cell>
        </row>
        <row r="538">
          <cell r="B538" t="str">
            <v>NVA</v>
          </cell>
          <cell r="C538">
            <v>905.35812499999997</v>
          </cell>
          <cell r="D538">
            <v>1016.4784968982912</v>
          </cell>
          <cell r="E538">
            <v>686.95857499999977</v>
          </cell>
          <cell r="F538">
            <v>404.05284652219734</v>
          </cell>
          <cell r="G538">
            <v>371.73880374708915</v>
          </cell>
          <cell r="H538">
            <v>0</v>
          </cell>
          <cell r="I538">
            <v>0</v>
          </cell>
          <cell r="J538">
            <v>0</v>
          </cell>
          <cell r="K538">
            <v>1</v>
          </cell>
          <cell r="L538">
            <v>0</v>
          </cell>
        </row>
        <row r="539">
          <cell r="B539" t="str">
            <v>NVT</v>
          </cell>
          <cell r="C539">
            <v>4877.18300441886</v>
          </cell>
          <cell r="D539">
            <v>3913.2942950383235</v>
          </cell>
          <cell r="E539">
            <v>2079.9913113553125</v>
          </cell>
          <cell r="F539">
            <v>1727.1594836699639</v>
          </cell>
          <cell r="G539">
            <v>725.26333333333298</v>
          </cell>
          <cell r="H539">
            <v>0.10526315789473684</v>
          </cell>
          <cell r="I539">
            <v>5.2631578947368418E-2</v>
          </cell>
          <cell r="J539">
            <v>0</v>
          </cell>
          <cell r="K539">
            <v>0</v>
          </cell>
          <cell r="L539">
            <v>0.84210526315789469</v>
          </cell>
        </row>
        <row r="540">
          <cell r="B540" t="str">
            <v>NWI</v>
          </cell>
          <cell r="C540">
            <v>189.01</v>
          </cell>
          <cell r="D540">
            <v>2991.713931130485</v>
          </cell>
          <cell r="E540">
            <v>1080.3992954434091</v>
          </cell>
          <cell r="F540">
            <v>2655.7</v>
          </cell>
          <cell r="G540">
            <v>177.98785714285714</v>
          </cell>
          <cell r="H540">
            <v>0.48</v>
          </cell>
          <cell r="I540">
            <v>0</v>
          </cell>
          <cell r="J540">
            <v>0</v>
          </cell>
          <cell r="K540">
            <v>0.08</v>
          </cell>
          <cell r="L540">
            <v>0.44</v>
          </cell>
        </row>
        <row r="541">
          <cell r="B541" t="str">
            <v>OAX</v>
          </cell>
          <cell r="C541">
            <v>267.43950617283963</v>
          </cell>
          <cell r="D541">
            <v>417.37600000000003</v>
          </cell>
          <cell r="E541">
            <v>526.36640083298744</v>
          </cell>
          <cell r="F541">
            <v>402.71281818181836</v>
          </cell>
          <cell r="G541">
            <v>311.29058253022606</v>
          </cell>
          <cell r="H541">
            <v>0.14917127071823205</v>
          </cell>
          <cell r="I541">
            <v>3.3149171270718231E-2</v>
          </cell>
          <cell r="J541">
            <v>0</v>
          </cell>
          <cell r="K541">
            <v>3.8674033149171276E-2</v>
          </cell>
          <cell r="L541">
            <v>0.77900552486187835</v>
          </cell>
        </row>
        <row r="542">
          <cell r="B542" t="str">
            <v>OBO</v>
          </cell>
          <cell r="C542">
            <v>3560.4312660888791</v>
          </cell>
          <cell r="D542">
            <v>3852.7209841222088</v>
          </cell>
          <cell r="E542">
            <v>1909.3942506887054</v>
          </cell>
          <cell r="F542">
            <v>1062.5755352528843</v>
          </cell>
          <cell r="G542">
            <v>814.97193872947037</v>
          </cell>
          <cell r="H542">
            <v>0</v>
          </cell>
          <cell r="I542">
            <v>0</v>
          </cell>
          <cell r="J542">
            <v>0</v>
          </cell>
          <cell r="K542">
            <v>0.33333333333333331</v>
          </cell>
          <cell r="L542">
            <v>0.66666666666666663</v>
          </cell>
        </row>
        <row r="543">
          <cell r="B543" t="str">
            <v>ODS</v>
          </cell>
          <cell r="C543">
            <v>210.25456140350872</v>
          </cell>
          <cell r="D543">
            <v>2398.2343666666679</v>
          </cell>
          <cell r="E543">
            <v>0</v>
          </cell>
          <cell r="F543">
            <v>519.48357142857174</v>
          </cell>
          <cell r="G543">
            <v>517.49188909774455</v>
          </cell>
          <cell r="H543">
            <v>4.4776119402985079E-2</v>
          </cell>
          <cell r="I543">
            <v>0</v>
          </cell>
          <cell r="J543">
            <v>2.9850746268656719E-2</v>
          </cell>
          <cell r="K543">
            <v>0.13432835820895525</v>
          </cell>
          <cell r="L543">
            <v>0.79104477611940305</v>
          </cell>
        </row>
        <row r="544">
          <cell r="B544" t="str">
            <v>OER</v>
          </cell>
          <cell r="C544">
            <v>277.69296296296289</v>
          </cell>
          <cell r="D544">
            <v>2348.9558667921178</v>
          </cell>
          <cell r="E544">
            <v>1625.8986666666683</v>
          </cell>
          <cell r="F544">
            <v>1086.111990362476</v>
          </cell>
          <cell r="G544">
            <v>338.21786528058118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1</v>
          </cell>
        </row>
        <row r="545">
          <cell r="B545" t="str">
            <v>OIT</v>
          </cell>
          <cell r="C545">
            <v>3560.4312660888791</v>
          </cell>
          <cell r="D545">
            <v>3852.7209841222088</v>
          </cell>
          <cell r="E545">
            <v>1909.3942506887054</v>
          </cell>
          <cell r="F545">
            <v>1062.5755352528843</v>
          </cell>
          <cell r="G545">
            <v>814.97193872947037</v>
          </cell>
          <cell r="H545">
            <v>0</v>
          </cell>
          <cell r="I545">
            <v>0.10000000000000002</v>
          </cell>
          <cell r="J545">
            <v>0</v>
          </cell>
          <cell r="K545">
            <v>0</v>
          </cell>
          <cell r="L545">
            <v>0.9</v>
          </cell>
        </row>
        <row r="546">
          <cell r="B546" t="str">
            <v>OKA</v>
          </cell>
          <cell r="C546">
            <v>3560.4312660888791</v>
          </cell>
          <cell r="D546">
            <v>4853.43</v>
          </cell>
          <cell r="E546">
            <v>1552.645</v>
          </cell>
          <cell r="F546">
            <v>511.29814408866986</v>
          </cell>
          <cell r="G546">
            <v>524.73159096635266</v>
          </cell>
          <cell r="H546">
            <v>0</v>
          </cell>
          <cell r="I546">
            <v>2.222222222222222E-2</v>
          </cell>
          <cell r="J546">
            <v>0.17777777777777773</v>
          </cell>
          <cell r="K546">
            <v>0.32777777777777783</v>
          </cell>
          <cell r="L546">
            <v>0.47222222222222221</v>
          </cell>
        </row>
        <row r="547">
          <cell r="B547" t="str">
            <v>OKJ</v>
          </cell>
          <cell r="C547">
            <v>3560.4312660888791</v>
          </cell>
          <cell r="D547">
            <v>3852.7209841222088</v>
          </cell>
          <cell r="E547">
            <v>1909.3942506887054</v>
          </cell>
          <cell r="F547">
            <v>1062.5755352528843</v>
          </cell>
          <cell r="G547">
            <v>814.97193872947037</v>
          </cell>
          <cell r="H547">
            <v>0</v>
          </cell>
          <cell r="I547">
            <v>0.11764705882352941</v>
          </cell>
          <cell r="J547">
            <v>0</v>
          </cell>
          <cell r="K547">
            <v>0.26470588235294112</v>
          </cell>
          <cell r="L547">
            <v>0.61764705882352944</v>
          </cell>
        </row>
        <row r="548">
          <cell r="B548" t="str">
            <v>OOL</v>
          </cell>
          <cell r="C548">
            <v>3460.5285840875736</v>
          </cell>
          <cell r="D548">
            <v>5498.6224249998158</v>
          </cell>
          <cell r="E548">
            <v>3738.4933333333352</v>
          </cell>
          <cell r="F548">
            <v>2896.1446041370136</v>
          </cell>
          <cell r="G548">
            <v>872.28051531663971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1</v>
          </cell>
        </row>
        <row r="549">
          <cell r="B549" t="str">
            <v>OPO</v>
          </cell>
          <cell r="C549">
            <v>1105.3800000000001</v>
          </cell>
          <cell r="D549">
            <v>2094.7849999999999</v>
          </cell>
          <cell r="E549">
            <v>1171.5733333333335</v>
          </cell>
          <cell r="F549">
            <v>352.17505952380964</v>
          </cell>
          <cell r="G549">
            <v>465.80208159400155</v>
          </cell>
          <cell r="H549">
            <v>9.6551724137931033E-2</v>
          </cell>
          <cell r="I549">
            <v>4.8275862068965517E-2</v>
          </cell>
          <cell r="J549">
            <v>2.7586206896551727E-2</v>
          </cell>
          <cell r="K549">
            <v>0.20689655172413793</v>
          </cell>
          <cell r="L549">
            <v>0.6206896551724137</v>
          </cell>
        </row>
        <row r="550">
          <cell r="B550" t="str">
            <v>ORK</v>
          </cell>
          <cell r="C550">
            <v>334.28932814992038</v>
          </cell>
          <cell r="D550">
            <v>2426.4702560809037</v>
          </cell>
          <cell r="E550">
            <v>1134.55</v>
          </cell>
          <cell r="F550">
            <v>402.42391071556739</v>
          </cell>
          <cell r="G550">
            <v>198.22294005102046</v>
          </cell>
          <cell r="H550">
            <v>7.0921985815602835E-3</v>
          </cell>
          <cell r="I550">
            <v>9.2198581560283682E-2</v>
          </cell>
          <cell r="J550">
            <v>5.6737588652482268E-2</v>
          </cell>
          <cell r="K550">
            <v>4.2553191489361701E-2</v>
          </cell>
          <cell r="L550">
            <v>0.80141843971631199</v>
          </cell>
        </row>
        <row r="551">
          <cell r="B551" t="str">
            <v>ORN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288.97019230769223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1</v>
          </cell>
        </row>
        <row r="552">
          <cell r="B552" t="str">
            <v>OSA</v>
          </cell>
          <cell r="C552">
            <v>3196.6143548387095</v>
          </cell>
          <cell r="D552">
            <v>4046.2514542248314</v>
          </cell>
          <cell r="E552">
            <v>1331.5</v>
          </cell>
          <cell r="F552">
            <v>1300.6554124394386</v>
          </cell>
          <cell r="G552">
            <v>742.44216699618346</v>
          </cell>
          <cell r="H552">
            <v>4.084158415841585E-2</v>
          </cell>
          <cell r="I552">
            <v>9.5915841584158404E-2</v>
          </cell>
          <cell r="J552">
            <v>8.8490099009900999E-2</v>
          </cell>
          <cell r="K552">
            <v>0.32982673267326734</v>
          </cell>
          <cell r="L552">
            <v>0.44492574257425738</v>
          </cell>
        </row>
        <row r="553">
          <cell r="B553" t="str">
            <v>OSD</v>
          </cell>
          <cell r="C553">
            <v>277.69296296296289</v>
          </cell>
          <cell r="D553">
            <v>2348.9558667921178</v>
          </cell>
          <cell r="E553">
            <v>1625.8986666666683</v>
          </cell>
          <cell r="F553">
            <v>1086.111990362476</v>
          </cell>
          <cell r="G553">
            <v>338.21786528058118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1</v>
          </cell>
        </row>
        <row r="554">
          <cell r="B554" t="str">
            <v>OSL</v>
          </cell>
          <cell r="C554">
            <v>108.97866666666664</v>
          </cell>
          <cell r="D554">
            <v>2645.0529824561404</v>
          </cell>
          <cell r="E554">
            <v>2359.0699999999997</v>
          </cell>
          <cell r="F554">
            <v>1356.1383014755197</v>
          </cell>
          <cell r="G554">
            <v>310.20543487312983</v>
          </cell>
          <cell r="H554">
            <v>3.8732394366197187E-2</v>
          </cell>
          <cell r="I554">
            <v>7.0422535211267609E-2</v>
          </cell>
          <cell r="J554">
            <v>2.2887323943661969E-2</v>
          </cell>
          <cell r="K554">
            <v>0.14612676056338028</v>
          </cell>
          <cell r="L554">
            <v>0.72183098591549288</v>
          </cell>
        </row>
        <row r="555">
          <cell r="B555" t="str">
            <v>OSR</v>
          </cell>
          <cell r="C555">
            <v>642.37607642031219</v>
          </cell>
          <cell r="D555">
            <v>3560.8388170289854</v>
          </cell>
          <cell r="E555">
            <v>0</v>
          </cell>
          <cell r="F555">
            <v>703.82925110849271</v>
          </cell>
          <cell r="G555">
            <v>312.12497449174748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1</v>
          </cell>
        </row>
        <row r="556">
          <cell r="B556" t="str">
            <v>OSS</v>
          </cell>
          <cell r="C556">
            <v>0</v>
          </cell>
          <cell r="D556">
            <v>0</v>
          </cell>
          <cell r="E556">
            <v>1459.67</v>
          </cell>
          <cell r="F556">
            <v>538.76771428571419</v>
          </cell>
          <cell r="G556">
            <v>523.92403846153843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1</v>
          </cell>
        </row>
        <row r="557">
          <cell r="B557" t="str">
            <v>OUA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551.29399999999998</v>
          </cell>
          <cell r="H557">
            <v>9.0909090909090912E-2</v>
          </cell>
          <cell r="I557">
            <v>0</v>
          </cell>
          <cell r="J557">
            <v>0</v>
          </cell>
          <cell r="K557">
            <v>0</v>
          </cell>
          <cell r="L557">
            <v>0.90909090909090906</v>
          </cell>
        </row>
        <row r="558">
          <cell r="B558" t="str">
            <v>OUL</v>
          </cell>
          <cell r="C558">
            <v>226.8833810280866</v>
          </cell>
          <cell r="D558">
            <v>2880.1862370370363</v>
          </cell>
          <cell r="E558">
            <v>1190.5862500000003</v>
          </cell>
          <cell r="F558">
            <v>891.15219417475726</v>
          </cell>
          <cell r="G558">
            <v>384.62351265084584</v>
          </cell>
          <cell r="H558">
            <v>0</v>
          </cell>
          <cell r="I558">
            <v>0</v>
          </cell>
          <cell r="J558">
            <v>0</v>
          </cell>
          <cell r="K558">
            <v>6.6666666666666666E-2</v>
          </cell>
          <cell r="L558">
            <v>0.93333333333333335</v>
          </cell>
        </row>
        <row r="559">
          <cell r="B559" t="str">
            <v>OVB</v>
          </cell>
          <cell r="C559">
            <v>346.03653675213673</v>
          </cell>
          <cell r="D559">
            <v>3438.0991671672305</v>
          </cell>
          <cell r="E559">
            <v>754.47337500000003</v>
          </cell>
          <cell r="F559">
            <v>1146.4805676108369</v>
          </cell>
          <cell r="G559">
            <v>642.07000000000005</v>
          </cell>
          <cell r="H559">
            <v>0</v>
          </cell>
          <cell r="I559">
            <v>0.14285714285714285</v>
          </cell>
          <cell r="J559">
            <v>0</v>
          </cell>
          <cell r="K559">
            <v>0</v>
          </cell>
          <cell r="L559">
            <v>0.8571428571428571</v>
          </cell>
        </row>
        <row r="560">
          <cell r="B560" t="str">
            <v>OVD</v>
          </cell>
          <cell r="C560">
            <v>1577.8969800457098</v>
          </cell>
          <cell r="D560">
            <v>3009.2377410317081</v>
          </cell>
          <cell r="E560">
            <v>2042.8507142857147</v>
          </cell>
          <cell r="F560">
            <v>273.52</v>
          </cell>
          <cell r="G560">
            <v>551.15535714285681</v>
          </cell>
          <cell r="H560">
            <v>0</v>
          </cell>
          <cell r="I560">
            <v>4.3478260869565223E-2</v>
          </cell>
          <cell r="J560">
            <v>0</v>
          </cell>
          <cell r="K560">
            <v>4.3478260869565223E-2</v>
          </cell>
          <cell r="L560">
            <v>0.91304347826086951</v>
          </cell>
        </row>
        <row r="561">
          <cell r="B561" t="str">
            <v>OXB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1</v>
          </cell>
        </row>
        <row r="562">
          <cell r="B562" t="str">
            <v>PAD</v>
          </cell>
          <cell r="C562">
            <v>2364.4236263910029</v>
          </cell>
          <cell r="D562">
            <v>3091.3928712904467</v>
          </cell>
          <cell r="E562">
            <v>1481.6388581697045</v>
          </cell>
          <cell r="F562">
            <v>782.52552419599988</v>
          </cell>
          <cell r="G562">
            <v>417.75553924144521</v>
          </cell>
          <cell r="H562">
            <v>0</v>
          </cell>
          <cell r="I562">
            <v>0</v>
          </cell>
          <cell r="J562">
            <v>0.14285714285714285</v>
          </cell>
          <cell r="K562">
            <v>0.5714285714285714</v>
          </cell>
          <cell r="L562">
            <v>0.2857142857142857</v>
          </cell>
        </row>
        <row r="563">
          <cell r="B563" t="str">
            <v>PAP</v>
          </cell>
          <cell r="C563">
            <v>457.81</v>
          </cell>
          <cell r="D563">
            <v>0</v>
          </cell>
          <cell r="E563">
            <v>536.04</v>
          </cell>
          <cell r="F563">
            <v>265.89228571428572</v>
          </cell>
          <cell r="G563">
            <v>243.5887931334203</v>
          </cell>
          <cell r="H563">
            <v>2.53968253968254E-2</v>
          </cell>
          <cell r="I563">
            <v>0</v>
          </cell>
          <cell r="J563">
            <v>6.3492063492063492E-3</v>
          </cell>
          <cell r="K563">
            <v>2.222222222222222E-2</v>
          </cell>
          <cell r="L563">
            <v>0.946031746031746</v>
          </cell>
        </row>
        <row r="564">
          <cell r="B564" t="str">
            <v>PAR</v>
          </cell>
          <cell r="C564">
            <v>1412.7073040274938</v>
          </cell>
          <cell r="D564">
            <v>3337.7924915664007</v>
          </cell>
          <cell r="E564">
            <v>1482.8798910984856</v>
          </cell>
          <cell r="F564">
            <v>980.13950473154182</v>
          </cell>
          <cell r="G564">
            <v>316.00779935305036</v>
          </cell>
          <cell r="H564">
            <v>4.0993945509586245E-2</v>
          </cell>
          <cell r="I564">
            <v>9.0943491422805126E-2</v>
          </cell>
          <cell r="J564">
            <v>1.463168516649848E-2</v>
          </cell>
          <cell r="K564">
            <v>0.18945509586276468</v>
          </cell>
          <cell r="L564">
            <v>0.6639757820383454</v>
          </cell>
        </row>
        <row r="565">
          <cell r="B565" t="str">
            <v>PAT</v>
          </cell>
          <cell r="C565">
            <v>2082.882470147712</v>
          </cell>
          <cell r="D565">
            <v>3016.4927961739277</v>
          </cell>
          <cell r="E565">
            <v>1196.2058666666669</v>
          </cell>
          <cell r="F565">
            <v>876.53451082184461</v>
          </cell>
          <cell r="G565">
            <v>283.73500000000001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1</v>
          </cell>
        </row>
        <row r="566">
          <cell r="B566" t="str">
            <v>PAZ</v>
          </cell>
          <cell r="C566">
            <v>242.84265512637438</v>
          </cell>
          <cell r="D566">
            <v>667.64896209140613</v>
          </cell>
          <cell r="E566">
            <v>526.36640083298744</v>
          </cell>
          <cell r="F566">
            <v>233.866145950933</v>
          </cell>
          <cell r="G566">
            <v>235.61705803977196</v>
          </cell>
          <cell r="H566">
            <v>9.0909090909090898E-2</v>
          </cell>
          <cell r="I566">
            <v>0.45454545454545442</v>
          </cell>
          <cell r="J566">
            <v>0</v>
          </cell>
          <cell r="K566">
            <v>0</v>
          </cell>
          <cell r="L566">
            <v>0.45454545454545453</v>
          </cell>
        </row>
        <row r="567">
          <cell r="B567" t="str">
            <v>PBC</v>
          </cell>
          <cell r="C567">
            <v>242.84265512637438</v>
          </cell>
          <cell r="D567">
            <v>667.64896209140613</v>
          </cell>
          <cell r="E567">
            <v>526.36640083298744</v>
          </cell>
          <cell r="F567">
            <v>291.99616161616171</v>
          </cell>
          <cell r="G567">
            <v>279.87749811035548</v>
          </cell>
          <cell r="H567">
            <v>2.0833333333333336E-2</v>
          </cell>
          <cell r="I567">
            <v>0</v>
          </cell>
          <cell r="J567">
            <v>4.1666666666666671E-2</v>
          </cell>
          <cell r="K567">
            <v>0.45833333333333331</v>
          </cell>
          <cell r="L567">
            <v>0.47916666666666669</v>
          </cell>
        </row>
        <row r="568">
          <cell r="B568" t="str">
            <v>PBD</v>
          </cell>
          <cell r="C568">
            <v>2082.882470147712</v>
          </cell>
          <cell r="D568">
            <v>3016.4927961739277</v>
          </cell>
          <cell r="E568">
            <v>1196.2058666666669</v>
          </cell>
          <cell r="F568">
            <v>876.53451082184461</v>
          </cell>
          <cell r="G568">
            <v>614.11049720659923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1</v>
          </cell>
        </row>
        <row r="569">
          <cell r="B569" t="str">
            <v>PBM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0.4</v>
          </cell>
          <cell r="L569">
            <v>0.60000000000000009</v>
          </cell>
        </row>
        <row r="570">
          <cell r="B570" t="str">
            <v>PEE</v>
          </cell>
          <cell r="C570">
            <v>346.03653675213673</v>
          </cell>
          <cell r="D570">
            <v>3438.0991671672305</v>
          </cell>
          <cell r="E570">
            <v>754.47337500000003</v>
          </cell>
          <cell r="F570">
            <v>1146.4805676108369</v>
          </cell>
          <cell r="G570">
            <v>378.48</v>
          </cell>
          <cell r="H570">
            <v>0</v>
          </cell>
          <cell r="I570">
            <v>0</v>
          </cell>
          <cell r="J570">
            <v>0</v>
          </cell>
          <cell r="K570">
            <v>6.2499999999999993E-2</v>
          </cell>
          <cell r="L570">
            <v>0.93750000000000011</v>
          </cell>
        </row>
        <row r="571">
          <cell r="B571" t="str">
            <v>PEI</v>
          </cell>
          <cell r="C571">
            <v>1635.5</v>
          </cell>
          <cell r="D571">
            <v>1016.4784968982912</v>
          </cell>
          <cell r="E571">
            <v>686.95857499999977</v>
          </cell>
          <cell r="F571">
            <v>265.46041666666667</v>
          </cell>
          <cell r="G571">
            <v>399.79999999999995</v>
          </cell>
          <cell r="H571">
            <v>2.7027027027027022E-2</v>
          </cell>
          <cell r="I571">
            <v>0</v>
          </cell>
          <cell r="J571">
            <v>5.4054054054054043E-2</v>
          </cell>
          <cell r="K571">
            <v>0.37837837837837834</v>
          </cell>
          <cell r="L571">
            <v>0.54054054054054046</v>
          </cell>
        </row>
        <row r="572">
          <cell r="B572" t="str">
            <v>PEM</v>
          </cell>
          <cell r="C572">
            <v>0</v>
          </cell>
          <cell r="D572">
            <v>2807.7014666666664</v>
          </cell>
          <cell r="E572">
            <v>1139.9687500000002</v>
          </cell>
          <cell r="F572">
            <v>480.44284960965899</v>
          </cell>
          <cell r="G572">
            <v>507.5106805787579</v>
          </cell>
          <cell r="H572">
            <v>0</v>
          </cell>
          <cell r="I572">
            <v>0</v>
          </cell>
          <cell r="J572">
            <v>0</v>
          </cell>
          <cell r="K572">
            <v>0.2857142857142857</v>
          </cell>
          <cell r="L572">
            <v>0.7142857142857143</v>
          </cell>
        </row>
        <row r="573">
          <cell r="B573" t="str">
            <v>PEN</v>
          </cell>
          <cell r="C573">
            <v>0</v>
          </cell>
          <cell r="D573">
            <v>4527.8976373626365</v>
          </cell>
          <cell r="E573">
            <v>0</v>
          </cell>
          <cell r="F573">
            <v>2698.752857142857</v>
          </cell>
          <cell r="G573">
            <v>1113.7199999999973</v>
          </cell>
          <cell r="H573">
            <v>2.777777777777778E-2</v>
          </cell>
          <cell r="I573">
            <v>0.3518518518518518</v>
          </cell>
          <cell r="J573">
            <v>9.2592592592592587E-3</v>
          </cell>
          <cell r="K573">
            <v>0.19444444444444445</v>
          </cell>
          <cell r="L573">
            <v>0.41666666666666663</v>
          </cell>
        </row>
        <row r="574">
          <cell r="B574" t="str">
            <v>PER</v>
          </cell>
          <cell r="C574">
            <v>2233.4549999999999</v>
          </cell>
          <cell r="D574">
            <v>6306.2442657342699</v>
          </cell>
          <cell r="E574">
            <v>3738.4933333333352</v>
          </cell>
          <cell r="F574">
            <v>3930.7341547619058</v>
          </cell>
          <cell r="G574">
            <v>925.69753716879006</v>
          </cell>
          <cell r="H574">
            <v>1.4598540145985399E-2</v>
          </cell>
          <cell r="I574">
            <v>0.10948905109489049</v>
          </cell>
          <cell r="J574">
            <v>7.2992700729926996E-3</v>
          </cell>
          <cell r="K574">
            <v>0.14598540145985398</v>
          </cell>
          <cell r="L574">
            <v>0.72262773722627738</v>
          </cell>
        </row>
        <row r="575">
          <cell r="B575" t="str">
            <v>PEW</v>
          </cell>
          <cell r="C575">
            <v>0</v>
          </cell>
          <cell r="D575">
            <v>1795.8971060606061</v>
          </cell>
          <cell r="E575">
            <v>1024.77</v>
          </cell>
          <cell r="F575">
            <v>1075.3817947154473</v>
          </cell>
          <cell r="G575">
            <v>547.86199999999997</v>
          </cell>
          <cell r="H575">
            <v>0</v>
          </cell>
          <cell r="I575">
            <v>0</v>
          </cell>
          <cell r="J575">
            <v>0</v>
          </cell>
          <cell r="K575">
            <v>0.66666666666666674</v>
          </cell>
          <cell r="L575">
            <v>0.33333333333333337</v>
          </cell>
        </row>
        <row r="576">
          <cell r="B576" t="str">
            <v>PFB</v>
          </cell>
          <cell r="C576">
            <v>4877.18300441886</v>
          </cell>
          <cell r="D576">
            <v>3913.2942950383235</v>
          </cell>
          <cell r="E576">
            <v>2079.9913113553125</v>
          </cell>
          <cell r="F576">
            <v>1727.1594836699639</v>
          </cell>
          <cell r="G576">
            <v>751.5860935926662</v>
          </cell>
          <cell r="H576">
            <v>0</v>
          </cell>
          <cell r="I576">
            <v>0</v>
          </cell>
          <cell r="J576">
            <v>0</v>
          </cell>
          <cell r="K576">
            <v>0.11111111111111112</v>
          </cell>
          <cell r="L576">
            <v>0.88888888888888895</v>
          </cell>
        </row>
        <row r="577">
          <cell r="B577" t="str">
            <v>PGF</v>
          </cell>
          <cell r="C577">
            <v>1174.7827058449425</v>
          </cell>
          <cell r="D577">
            <v>3320.3264997584574</v>
          </cell>
          <cell r="E577">
            <v>1241.3366394081002</v>
          </cell>
          <cell r="F577">
            <v>989.02764726564396</v>
          </cell>
          <cell r="G577">
            <v>320.63183348510211</v>
          </cell>
          <cell r="H577">
            <v>1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</row>
        <row r="578">
          <cell r="B578" t="str">
            <v>PHC</v>
          </cell>
          <cell r="C578">
            <v>335.55699999999996</v>
          </cell>
          <cell r="D578">
            <v>3883.0554545454547</v>
          </cell>
          <cell r="E578">
            <v>0</v>
          </cell>
          <cell r="F578">
            <v>470.6925</v>
          </cell>
          <cell r="G578">
            <v>371.92833333333328</v>
          </cell>
          <cell r="H578">
            <v>0.20408163265306123</v>
          </cell>
          <cell r="I578">
            <v>2.0408163265306121E-2</v>
          </cell>
          <cell r="J578">
            <v>0</v>
          </cell>
          <cell r="K578">
            <v>0.2857142857142857</v>
          </cell>
          <cell r="L578">
            <v>0.48979591836734693</v>
          </cell>
        </row>
        <row r="579">
          <cell r="B579" t="str">
            <v>PKC</v>
          </cell>
          <cell r="C579">
            <v>346.03653675213673</v>
          </cell>
          <cell r="D579">
            <v>3438.0991671672305</v>
          </cell>
          <cell r="E579">
            <v>754.47337500000003</v>
          </cell>
          <cell r="F579">
            <v>1146.4805676108369</v>
          </cell>
          <cell r="G579">
            <v>369.44526804165429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1</v>
          </cell>
        </row>
        <row r="580">
          <cell r="B580" t="str">
            <v>PKU</v>
          </cell>
          <cell r="C580">
            <v>0</v>
          </cell>
          <cell r="D580">
            <v>5086.9945946712014</v>
          </cell>
          <cell r="E580">
            <v>1687.6125</v>
          </cell>
          <cell r="F580">
            <v>1207.8124695930737</v>
          </cell>
          <cell r="G580">
            <v>846.26020501948074</v>
          </cell>
          <cell r="H580">
            <v>0</v>
          </cell>
          <cell r="I580">
            <v>0</v>
          </cell>
          <cell r="J580">
            <v>0</v>
          </cell>
          <cell r="K580">
            <v>1</v>
          </cell>
          <cell r="L580">
            <v>0</v>
          </cell>
        </row>
        <row r="581">
          <cell r="B581" t="str">
            <v>PLQ</v>
          </cell>
          <cell r="C581">
            <v>178.72928571428542</v>
          </cell>
          <cell r="D581">
            <v>0</v>
          </cell>
          <cell r="E581">
            <v>0</v>
          </cell>
          <cell r="F581">
            <v>222.40287076923087</v>
          </cell>
          <cell r="G581">
            <v>196.28131428571464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1</v>
          </cell>
        </row>
        <row r="582">
          <cell r="B582" t="str">
            <v>PLS</v>
          </cell>
          <cell r="C582">
            <v>483.78333333333319</v>
          </cell>
          <cell r="D582">
            <v>0</v>
          </cell>
          <cell r="E582">
            <v>0</v>
          </cell>
          <cell r="F582">
            <v>290.96874909063064</v>
          </cell>
          <cell r="G582">
            <v>285.43103253102936</v>
          </cell>
          <cell r="H582">
            <v>0.11283185840707965</v>
          </cell>
          <cell r="I582">
            <v>4.4247787610619468E-3</v>
          </cell>
          <cell r="J582">
            <v>1.1061946902654867E-2</v>
          </cell>
          <cell r="K582">
            <v>0.27212389380530971</v>
          </cell>
          <cell r="L582">
            <v>0.59955752212389379</v>
          </cell>
        </row>
        <row r="583">
          <cell r="B583" t="str">
            <v>PLZ</v>
          </cell>
          <cell r="C583">
            <v>473.9592415117383</v>
          </cell>
          <cell r="D583">
            <v>4626.9801238496639</v>
          </cell>
          <cell r="E583">
            <v>2439.5246527777772</v>
          </cell>
          <cell r="F583">
            <v>502.02</v>
          </cell>
          <cell r="G583">
            <v>593.36055408845834</v>
          </cell>
          <cell r="H583">
            <v>0</v>
          </cell>
          <cell r="I583">
            <v>0</v>
          </cell>
          <cell r="J583">
            <v>0</v>
          </cell>
          <cell r="K583">
            <v>0.41666666666666669</v>
          </cell>
          <cell r="L583">
            <v>0.58333333333333337</v>
          </cell>
        </row>
        <row r="584">
          <cell r="B584" t="str">
            <v>PMC</v>
          </cell>
          <cell r="C584">
            <v>1610.1799999999998</v>
          </cell>
          <cell r="D584">
            <v>3323.2851126704627</v>
          </cell>
          <cell r="E584">
            <v>1605.7066666666701</v>
          </cell>
          <cell r="F584">
            <v>1294.7777186171761</v>
          </cell>
          <cell r="G584">
            <v>745.09486528570858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1</v>
          </cell>
        </row>
        <row r="585">
          <cell r="B585" t="str">
            <v>PMI</v>
          </cell>
          <cell r="C585">
            <v>1577.8969800457098</v>
          </cell>
          <cell r="D585">
            <v>3009.2377410317081</v>
          </cell>
          <cell r="E585">
            <v>2042.8507142857147</v>
          </cell>
          <cell r="F585">
            <v>1018.9167046552494</v>
          </cell>
          <cell r="G585">
            <v>427.86499999999995</v>
          </cell>
          <cell r="H585">
            <v>0</v>
          </cell>
          <cell r="I585">
            <v>6.666666666666668E-2</v>
          </cell>
          <cell r="J585">
            <v>0</v>
          </cell>
          <cell r="K585">
            <v>0.23333333333333336</v>
          </cell>
          <cell r="L585">
            <v>0.70000000000000007</v>
          </cell>
        </row>
        <row r="586">
          <cell r="B586" t="str">
            <v>PMO</v>
          </cell>
          <cell r="C586">
            <v>163.08753086419722</v>
          </cell>
          <cell r="D586">
            <v>2337.008173055829</v>
          </cell>
          <cell r="E586">
            <v>922.23450603797278</v>
          </cell>
          <cell r="F586">
            <v>213.24575757575749</v>
          </cell>
          <cell r="G586">
            <v>395.3372499779133</v>
          </cell>
          <cell r="H586">
            <v>0.22307692307692312</v>
          </cell>
          <cell r="I586">
            <v>7.6923076923076936E-3</v>
          </cell>
          <cell r="J586">
            <v>1.5384615384615387E-2</v>
          </cell>
          <cell r="K586">
            <v>0.23076923076923084</v>
          </cell>
          <cell r="L586">
            <v>0.52307692307692299</v>
          </cell>
        </row>
        <row r="587">
          <cell r="B587" t="str">
            <v>PMR</v>
          </cell>
          <cell r="C587">
            <v>1698.526882063881</v>
          </cell>
          <cell r="D587">
            <v>4398.2942443259344</v>
          </cell>
          <cell r="E587">
            <v>3928.45</v>
          </cell>
          <cell r="F587">
            <v>1033.8599999999999</v>
          </cell>
          <cell r="G587">
            <v>885.93</v>
          </cell>
          <cell r="H587">
            <v>0.5</v>
          </cell>
          <cell r="I587">
            <v>0</v>
          </cell>
          <cell r="J587">
            <v>0</v>
          </cell>
          <cell r="K587">
            <v>0.125</v>
          </cell>
          <cell r="L587">
            <v>0.375</v>
          </cell>
        </row>
        <row r="588">
          <cell r="B588" t="str">
            <v>PMW</v>
          </cell>
          <cell r="C588">
            <v>4877.18300441886</v>
          </cell>
          <cell r="D588">
            <v>3913.2942950383235</v>
          </cell>
          <cell r="E588">
            <v>2079.9913113553125</v>
          </cell>
          <cell r="F588">
            <v>1727.1594836699639</v>
          </cell>
          <cell r="G588">
            <v>751.5860935926662</v>
          </cell>
          <cell r="H588">
            <v>0</v>
          </cell>
          <cell r="I588">
            <v>0</v>
          </cell>
          <cell r="J588">
            <v>0</v>
          </cell>
          <cell r="K588">
            <v>1</v>
          </cell>
          <cell r="L588">
            <v>0</v>
          </cell>
        </row>
        <row r="589">
          <cell r="B589" t="str">
            <v>PNA</v>
          </cell>
          <cell r="C589">
            <v>1577.8969800457098</v>
          </cell>
          <cell r="D589">
            <v>3009.2377410317081</v>
          </cell>
          <cell r="E589">
            <v>2042.8507142857147</v>
          </cell>
          <cell r="F589">
            <v>1018.9167046552494</v>
          </cell>
          <cell r="G589">
            <v>446.62857142857138</v>
          </cell>
          <cell r="H589">
            <v>4.1666666666666664E-2</v>
          </cell>
          <cell r="I589">
            <v>0.20833333333333334</v>
          </cell>
          <cell r="J589">
            <v>0</v>
          </cell>
          <cell r="K589">
            <v>0.125</v>
          </cell>
          <cell r="L589">
            <v>0.62500000000000011</v>
          </cell>
        </row>
        <row r="590">
          <cell r="B590" t="str">
            <v>PNH</v>
          </cell>
          <cell r="C590">
            <v>0</v>
          </cell>
          <cell r="D590">
            <v>0</v>
          </cell>
          <cell r="E590">
            <v>0</v>
          </cell>
          <cell r="F590">
            <v>649.40623333333349</v>
          </cell>
          <cell r="G590">
            <v>525.49736063637397</v>
          </cell>
          <cell r="H590">
            <v>0</v>
          </cell>
          <cell r="I590">
            <v>0</v>
          </cell>
          <cell r="J590">
            <v>0</v>
          </cell>
          <cell r="K590">
            <v>4.5643153526970945E-2</v>
          </cell>
          <cell r="L590">
            <v>0.95435684647302899</v>
          </cell>
        </row>
        <row r="591">
          <cell r="B591" t="str">
            <v>PNI</v>
          </cell>
          <cell r="C591">
            <v>0</v>
          </cell>
          <cell r="D591">
            <v>0</v>
          </cell>
          <cell r="E591">
            <v>0</v>
          </cell>
          <cell r="F591">
            <v>874.33999999999992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1</v>
          </cell>
          <cell r="L591">
            <v>0</v>
          </cell>
        </row>
        <row r="592">
          <cell r="B592" t="str">
            <v>PNQ</v>
          </cell>
          <cell r="C592">
            <v>2082.882470147712</v>
          </cell>
          <cell r="D592">
            <v>5940.6381944444465</v>
          </cell>
          <cell r="E592">
            <v>1196.2058666666669</v>
          </cell>
          <cell r="F592">
            <v>879.01</v>
          </cell>
          <cell r="G592">
            <v>532.50288675213687</v>
          </cell>
          <cell r="H592">
            <v>7.8740157480314942E-3</v>
          </cell>
          <cell r="I592">
            <v>0.11023622047244094</v>
          </cell>
          <cell r="J592">
            <v>5.5118110236220472E-2</v>
          </cell>
          <cell r="K592">
            <v>0.10236220472440942</v>
          </cell>
          <cell r="L592">
            <v>0.72440944881889768</v>
          </cell>
        </row>
        <row r="593">
          <cell r="B593" t="str">
            <v>POA</v>
          </cell>
          <cell r="C593">
            <v>4877.18300441886</v>
          </cell>
          <cell r="D593">
            <v>1748.15</v>
          </cell>
          <cell r="E593">
            <v>2079.9913113553125</v>
          </cell>
          <cell r="F593">
            <v>704.80181818181825</v>
          </cell>
          <cell r="G593">
            <v>869.14610395734542</v>
          </cell>
          <cell r="H593">
            <v>3.2786885245901641E-2</v>
          </cell>
          <cell r="I593">
            <v>9.2896174863387998E-2</v>
          </cell>
          <cell r="J593">
            <v>5.4644808743169399E-3</v>
          </cell>
          <cell r="K593">
            <v>0.13114754098360656</v>
          </cell>
          <cell r="L593">
            <v>0.73770491803278682</v>
          </cell>
        </row>
        <row r="594">
          <cell r="B594" t="str">
            <v>POM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9.0909090909090912E-2</v>
          </cell>
          <cell r="J594">
            <v>9.0909090909090912E-2</v>
          </cell>
          <cell r="K594">
            <v>0.27272727272727271</v>
          </cell>
          <cell r="L594">
            <v>0.54545454545454541</v>
          </cell>
        </row>
        <row r="595">
          <cell r="B595" t="str">
            <v>POP</v>
          </cell>
          <cell r="C595">
            <v>377.7770180176592</v>
          </cell>
          <cell r="D595">
            <v>456.88766788766799</v>
          </cell>
          <cell r="E595">
            <v>407.91145213675208</v>
          </cell>
          <cell r="F595">
            <v>247.17031818181815</v>
          </cell>
          <cell r="G595">
            <v>257.87779439102547</v>
          </cell>
          <cell r="H595">
            <v>4.296875E-2</v>
          </cell>
          <cell r="I595">
            <v>3.90625E-3</v>
          </cell>
          <cell r="J595">
            <v>3.125E-2</v>
          </cell>
          <cell r="K595">
            <v>0.140625</v>
          </cell>
          <cell r="L595">
            <v>0.78125</v>
          </cell>
        </row>
        <row r="596">
          <cell r="B596" t="str">
            <v>POS</v>
          </cell>
          <cell r="C596">
            <v>0</v>
          </cell>
          <cell r="D596">
            <v>1085</v>
          </cell>
          <cell r="E596">
            <v>0</v>
          </cell>
          <cell r="F596">
            <v>375.13984713425589</v>
          </cell>
          <cell r="G596">
            <v>295.77385671385645</v>
          </cell>
          <cell r="H596">
            <v>5.9782608695652183E-2</v>
          </cell>
          <cell r="I596">
            <v>2.1739130434782612E-2</v>
          </cell>
          <cell r="J596">
            <v>1.0869565217391306E-2</v>
          </cell>
          <cell r="K596">
            <v>0.24456521739130432</v>
          </cell>
          <cell r="L596">
            <v>0.66304347826086962</v>
          </cell>
        </row>
        <row r="597">
          <cell r="B597" t="str">
            <v>POZ</v>
          </cell>
          <cell r="C597">
            <v>154.80520140401825</v>
          </cell>
          <cell r="D597">
            <v>2722.6411111111097</v>
          </cell>
          <cell r="E597">
            <v>1302.7689189189186</v>
          </cell>
          <cell r="F597">
            <v>699.72593137254921</v>
          </cell>
          <cell r="G597">
            <v>270.43326203208545</v>
          </cell>
          <cell r="H597">
            <v>0</v>
          </cell>
          <cell r="I597">
            <v>2.5000000000000001E-2</v>
          </cell>
          <cell r="J597">
            <v>1.2500000000000001E-2</v>
          </cell>
          <cell r="K597">
            <v>0.23750000000000004</v>
          </cell>
          <cell r="L597">
            <v>0.72499999999999998</v>
          </cell>
        </row>
        <row r="598">
          <cell r="B598" t="str">
            <v>PPG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0.8</v>
          </cell>
          <cell r="K598">
            <v>0</v>
          </cell>
          <cell r="L598">
            <v>0.2</v>
          </cell>
        </row>
        <row r="599">
          <cell r="B599" t="str">
            <v>PPQ</v>
          </cell>
          <cell r="C599">
            <v>1698.526882063881</v>
          </cell>
          <cell r="D599">
            <v>4398.2942443259344</v>
          </cell>
          <cell r="E599">
            <v>3928.45</v>
          </cell>
          <cell r="F599">
            <v>892.55729810706873</v>
          </cell>
          <cell r="G599">
            <v>900.93201481247354</v>
          </cell>
          <cell r="H599">
            <v>0</v>
          </cell>
          <cell r="I599">
            <v>1</v>
          </cell>
          <cell r="J599">
            <v>0</v>
          </cell>
          <cell r="K599">
            <v>0</v>
          </cell>
          <cell r="L599">
            <v>0</v>
          </cell>
        </row>
        <row r="600">
          <cell r="B600" t="str">
            <v>PPT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621.48253588516729</v>
          </cell>
          <cell r="H600">
            <v>0.11764705882352941</v>
          </cell>
          <cell r="I600">
            <v>2.9411764705882353E-2</v>
          </cell>
          <cell r="J600">
            <v>2.9411764705882353E-2</v>
          </cell>
          <cell r="K600">
            <v>0</v>
          </cell>
          <cell r="L600">
            <v>0.82352941176470584</v>
          </cell>
        </row>
        <row r="601">
          <cell r="B601" t="str">
            <v>PQQ</v>
          </cell>
          <cell r="C601">
            <v>3460.5285840875736</v>
          </cell>
          <cell r="D601">
            <v>5498.6224249998158</v>
          </cell>
          <cell r="E601">
            <v>3738.4933333333352</v>
          </cell>
          <cell r="F601">
            <v>2896.1446041370136</v>
          </cell>
          <cell r="G601">
            <v>872.28051531663971</v>
          </cell>
          <cell r="H601">
            <v>0</v>
          </cell>
          <cell r="I601">
            <v>0.66666666666666663</v>
          </cell>
          <cell r="J601">
            <v>0</v>
          </cell>
          <cell r="K601">
            <v>0</v>
          </cell>
          <cell r="L601">
            <v>0.33333333333333331</v>
          </cell>
        </row>
        <row r="602">
          <cell r="B602" t="str">
            <v>PRG</v>
          </cell>
          <cell r="C602">
            <v>642.37607642031219</v>
          </cell>
          <cell r="D602">
            <v>3560.8388170289854</v>
          </cell>
          <cell r="E602">
            <v>0</v>
          </cell>
          <cell r="F602">
            <v>703.82925110849271</v>
          </cell>
          <cell r="G602">
            <v>312.12497449174748</v>
          </cell>
          <cell r="H602">
            <v>4.2224510813594247E-2</v>
          </cell>
          <cell r="I602">
            <v>4.7373841400617935E-2</v>
          </cell>
          <cell r="J602">
            <v>1.0298661174047378E-3</v>
          </cell>
          <cell r="K602">
            <v>0.14727085478887753</v>
          </cell>
          <cell r="L602">
            <v>0.76210092687950559</v>
          </cell>
        </row>
        <row r="603">
          <cell r="B603" t="str">
            <v>PRN</v>
          </cell>
          <cell r="C603">
            <v>186.5</v>
          </cell>
          <cell r="D603">
            <v>3982.1966666666663</v>
          </cell>
          <cell r="E603">
            <v>0</v>
          </cell>
          <cell r="F603">
            <v>269.67124999999999</v>
          </cell>
          <cell r="G603">
            <v>339.12649999999996</v>
          </cell>
          <cell r="H603">
            <v>4.4554455445544552E-2</v>
          </cell>
          <cell r="I603">
            <v>4.9504950495049506E-3</v>
          </cell>
          <cell r="J603">
            <v>4.9504950495049506E-3</v>
          </cell>
          <cell r="K603">
            <v>0.54950495049504955</v>
          </cell>
          <cell r="L603">
            <v>0.39603960396039606</v>
          </cell>
        </row>
        <row r="604">
          <cell r="B604" t="str">
            <v>PSA</v>
          </cell>
          <cell r="C604">
            <v>140.84215384615382</v>
          </cell>
          <cell r="D604">
            <v>2604.1016666666665</v>
          </cell>
          <cell r="E604">
            <v>922.23450603797278</v>
          </cell>
          <cell r="F604">
            <v>705.51071428571413</v>
          </cell>
          <cell r="G604">
            <v>442.95445601851856</v>
          </cell>
          <cell r="H604">
            <v>0.12643678160919539</v>
          </cell>
          <cell r="I604">
            <v>6.8965517241379309E-2</v>
          </cell>
          <cell r="J604">
            <v>1.149425287356322E-2</v>
          </cell>
          <cell r="K604">
            <v>0.12643678160919541</v>
          </cell>
          <cell r="L604">
            <v>0.66666666666666663</v>
          </cell>
        </row>
        <row r="605">
          <cell r="B605" t="str">
            <v>PSE</v>
          </cell>
          <cell r="C605">
            <v>184.16</v>
          </cell>
          <cell r="D605">
            <v>784.56806882226704</v>
          </cell>
          <cell r="E605">
            <v>413.46070931461372</v>
          </cell>
          <cell r="F605">
            <v>234.30666666666701</v>
          </cell>
          <cell r="G605">
            <v>254.6</v>
          </cell>
          <cell r="H605">
            <v>0.22222222222222221</v>
          </cell>
          <cell r="I605">
            <v>0</v>
          </cell>
          <cell r="J605">
            <v>0.1111111111111111</v>
          </cell>
          <cell r="K605">
            <v>0.1111111111111111</v>
          </cell>
          <cell r="L605">
            <v>0.55555555555555558</v>
          </cell>
        </row>
        <row r="606">
          <cell r="B606" t="str">
            <v>PSS</v>
          </cell>
          <cell r="C606">
            <v>2737.7034062499997</v>
          </cell>
          <cell r="D606">
            <v>3059.4675003323032</v>
          </cell>
          <cell r="E606">
            <v>1545.7283333333298</v>
          </cell>
          <cell r="F606">
            <v>1291.0003889912839</v>
          </cell>
          <cell r="G606">
            <v>760.80778849532544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1</v>
          </cell>
        </row>
        <row r="607">
          <cell r="B607" t="str">
            <v>PTP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0.66666666666666663</v>
          </cell>
          <cell r="L607">
            <v>0.33333333333333331</v>
          </cell>
        </row>
        <row r="608">
          <cell r="B608" t="str">
            <v>PTY</v>
          </cell>
          <cell r="C608">
            <v>0</v>
          </cell>
          <cell r="D608">
            <v>555.9405515913262</v>
          </cell>
          <cell r="E608">
            <v>464.61249299719867</v>
          </cell>
          <cell r="F608">
            <v>277.02113118931544</v>
          </cell>
          <cell r="G608">
            <v>255.37881847618002</v>
          </cell>
          <cell r="H608">
            <v>1.8484288354898321E-2</v>
          </cell>
          <cell r="I608">
            <v>6.3770794824399207E-2</v>
          </cell>
          <cell r="J608">
            <v>4.2513863216266136E-2</v>
          </cell>
          <cell r="K608">
            <v>0.15341959334565602</v>
          </cell>
          <cell r="L608">
            <v>0.72181146025878029</v>
          </cell>
        </row>
        <row r="609">
          <cell r="B609" t="str">
            <v>PUF</v>
          </cell>
          <cell r="C609">
            <v>1174.7827058449425</v>
          </cell>
          <cell r="D609">
            <v>3320.3264997584574</v>
          </cell>
          <cell r="E609">
            <v>1241.3366394081002</v>
          </cell>
          <cell r="F609">
            <v>989.02764726564396</v>
          </cell>
          <cell r="G609">
            <v>233.64448275862051</v>
          </cell>
          <cell r="H609">
            <v>0.2</v>
          </cell>
          <cell r="I609">
            <v>0</v>
          </cell>
          <cell r="J609">
            <v>0</v>
          </cell>
          <cell r="K609">
            <v>0.1</v>
          </cell>
          <cell r="L609">
            <v>0.7</v>
          </cell>
        </row>
        <row r="610">
          <cell r="B610" t="str">
            <v>PUJ</v>
          </cell>
          <cell r="C610">
            <v>351.96875606899658</v>
          </cell>
          <cell r="D610">
            <v>456.88766788766799</v>
          </cell>
          <cell r="E610">
            <v>403.23159595959601</v>
          </cell>
          <cell r="F610">
            <v>254.13295202976741</v>
          </cell>
          <cell r="G610">
            <v>249.98983738018757</v>
          </cell>
          <cell r="H610">
            <v>8.3483483483483473E-2</v>
          </cell>
          <cell r="I610">
            <v>1.1411411411411412E-2</v>
          </cell>
          <cell r="J610">
            <v>2.1921921921921921E-2</v>
          </cell>
          <cell r="K610">
            <v>0.1264264264264264</v>
          </cell>
          <cell r="L610">
            <v>0.75675675675675669</v>
          </cell>
        </row>
        <row r="611">
          <cell r="B611" t="str">
            <v>PUQ</v>
          </cell>
          <cell r="C611">
            <v>1610.1799999999998</v>
          </cell>
          <cell r="D611">
            <v>3323.2851126704627</v>
          </cell>
          <cell r="E611">
            <v>1605.7066666666701</v>
          </cell>
          <cell r="F611">
            <v>1294.7777186171761</v>
          </cell>
          <cell r="G611">
            <v>745.09486528570858</v>
          </cell>
          <cell r="H611">
            <v>8.3333333333333343E-2</v>
          </cell>
          <cell r="I611">
            <v>8.3333333333333343E-2</v>
          </cell>
          <cell r="J611">
            <v>0</v>
          </cell>
          <cell r="K611">
            <v>0.33333333333333337</v>
          </cell>
          <cell r="L611">
            <v>0.5</v>
          </cell>
        </row>
        <row r="612">
          <cell r="B612" t="str">
            <v>PUS</v>
          </cell>
          <cell r="C612">
            <v>4295.6762520634902</v>
          </cell>
          <cell r="D612">
            <v>3927.6424999999995</v>
          </cell>
          <cell r="E612">
            <v>1281.4922020683184</v>
          </cell>
          <cell r="F612">
            <v>1004.5870312499999</v>
          </cell>
          <cell r="G612">
            <v>704.94046351886618</v>
          </cell>
          <cell r="H612">
            <v>5.7471264367816082E-3</v>
          </cell>
          <cell r="I612">
            <v>4.0229885057471264E-2</v>
          </cell>
          <cell r="J612">
            <v>1.1494252873563216E-2</v>
          </cell>
          <cell r="K612">
            <v>0.20689655172413793</v>
          </cell>
          <cell r="L612">
            <v>0.73563218390804608</v>
          </cell>
        </row>
        <row r="613">
          <cell r="B613" t="str">
            <v>PVH</v>
          </cell>
          <cell r="C613">
            <v>4877.18300441886</v>
          </cell>
          <cell r="D613">
            <v>3913.2942950383235</v>
          </cell>
          <cell r="E613">
            <v>2079.9913113553125</v>
          </cell>
          <cell r="F613">
            <v>1727.1594836699639</v>
          </cell>
          <cell r="G613">
            <v>751.5860935926662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1</v>
          </cell>
        </row>
        <row r="614">
          <cell r="B614" t="str">
            <v>PVR</v>
          </cell>
          <cell r="C614">
            <v>379.23597862833293</v>
          </cell>
          <cell r="D614">
            <v>618.43292105263163</v>
          </cell>
          <cell r="E614">
            <v>521.3845</v>
          </cell>
          <cell r="F614">
            <v>226.17047906519707</v>
          </cell>
          <cell r="G614">
            <v>222.55025927452675</v>
          </cell>
          <cell r="H614">
            <v>1.9695378151260507E-2</v>
          </cell>
          <cell r="I614">
            <v>1.680672268907563E-2</v>
          </cell>
          <cell r="J614">
            <v>2.1533613445378151E-2</v>
          </cell>
          <cell r="K614">
            <v>0.14233193277310927</v>
          </cell>
          <cell r="L614">
            <v>0.79963235294117652</v>
          </cell>
        </row>
        <row r="615">
          <cell r="B615" t="str">
            <v>PXM</v>
          </cell>
          <cell r="C615">
            <v>242.84265512637438</v>
          </cell>
          <cell r="D615">
            <v>667.64896209140613</v>
          </cell>
          <cell r="E615">
            <v>526.36640083298744</v>
          </cell>
          <cell r="F615">
            <v>233.866145950933</v>
          </cell>
          <cell r="G615">
            <v>235.61705803977196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1</v>
          </cell>
        </row>
        <row r="616">
          <cell r="B616" t="str">
            <v>PZB</v>
          </cell>
          <cell r="C616">
            <v>473.9592415117383</v>
          </cell>
          <cell r="D616">
            <v>4626.9801238496639</v>
          </cell>
          <cell r="E616">
            <v>2439.5246527777772</v>
          </cell>
          <cell r="F616">
            <v>1580.6958328755286</v>
          </cell>
          <cell r="G616">
            <v>593.36055408845834</v>
          </cell>
          <cell r="H616">
            <v>0</v>
          </cell>
          <cell r="I616">
            <v>0</v>
          </cell>
          <cell r="J616">
            <v>0</v>
          </cell>
          <cell r="K616">
            <v>1</v>
          </cell>
          <cell r="L616">
            <v>0</v>
          </cell>
        </row>
        <row r="617">
          <cell r="B617" t="str">
            <v>QRO</v>
          </cell>
          <cell r="C617">
            <v>242.84265512637438</v>
          </cell>
          <cell r="D617">
            <v>488</v>
          </cell>
          <cell r="E617">
            <v>526.36640083298744</v>
          </cell>
          <cell r="F617">
            <v>302.70069444444448</v>
          </cell>
          <cell r="G617">
            <v>324.05145939659616</v>
          </cell>
          <cell r="H617">
            <v>6.0317460317460325E-2</v>
          </cell>
          <cell r="I617">
            <v>1.5873015873015872E-2</v>
          </cell>
          <cell r="J617">
            <v>1.2698412698412698E-2</v>
          </cell>
          <cell r="K617">
            <v>0.13333333333333333</v>
          </cell>
          <cell r="L617">
            <v>0.77777777777777779</v>
          </cell>
        </row>
        <row r="618">
          <cell r="B618" t="str">
            <v>QUO</v>
          </cell>
          <cell r="C618">
            <v>245.15198529411759</v>
          </cell>
          <cell r="D618">
            <v>3883.0554545454547</v>
          </cell>
          <cell r="E618">
            <v>0</v>
          </cell>
          <cell r="F618">
            <v>585.09697105788405</v>
          </cell>
          <cell r="G618">
            <v>370.73843191760335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1</v>
          </cell>
        </row>
        <row r="619">
          <cell r="B619" t="str">
            <v>RAI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1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</row>
        <row r="620">
          <cell r="B620" t="str">
            <v>RAJ</v>
          </cell>
          <cell r="C620">
            <v>2082.882470147712</v>
          </cell>
          <cell r="D620">
            <v>3016.4927961739277</v>
          </cell>
          <cell r="E620">
            <v>1196.2058666666669</v>
          </cell>
          <cell r="F620">
            <v>876.53451082184461</v>
          </cell>
          <cell r="G620">
            <v>376.99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1</v>
          </cell>
        </row>
        <row r="621">
          <cell r="B621" t="str">
            <v>RAK</v>
          </cell>
          <cell r="C621">
            <v>202.23</v>
          </cell>
          <cell r="D621">
            <v>0</v>
          </cell>
          <cell r="E621">
            <v>1210.6400000000001</v>
          </cell>
          <cell r="F621">
            <v>544.02</v>
          </cell>
          <cell r="G621">
            <v>301.75</v>
          </cell>
          <cell r="H621">
            <v>3.3333333333333333E-2</v>
          </cell>
          <cell r="I621">
            <v>0.2</v>
          </cell>
          <cell r="J621">
            <v>0</v>
          </cell>
          <cell r="K621">
            <v>0.36666666666666664</v>
          </cell>
          <cell r="L621">
            <v>0.4</v>
          </cell>
        </row>
        <row r="622">
          <cell r="B622" t="str">
            <v>RAO</v>
          </cell>
          <cell r="C622">
            <v>4877.18300441886</v>
          </cell>
          <cell r="D622">
            <v>3913.2942950383235</v>
          </cell>
          <cell r="E622">
            <v>2079.9913113553125</v>
          </cell>
          <cell r="F622">
            <v>1727.1594836699639</v>
          </cell>
          <cell r="G622">
            <v>751.5860935926662</v>
          </cell>
          <cell r="H622">
            <v>0.22222222222222224</v>
          </cell>
          <cell r="I622">
            <v>0</v>
          </cell>
          <cell r="J622">
            <v>0</v>
          </cell>
          <cell r="K622">
            <v>0.22222222222222224</v>
          </cell>
          <cell r="L622">
            <v>0.55555555555555558</v>
          </cell>
        </row>
        <row r="623">
          <cell r="B623" t="str">
            <v>RAR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617.78499999999997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1</v>
          </cell>
        </row>
        <row r="624">
          <cell r="B624" t="str">
            <v>RBA</v>
          </cell>
          <cell r="C624">
            <v>202.23</v>
          </cell>
          <cell r="D624">
            <v>0</v>
          </cell>
          <cell r="E624">
            <v>1210.6400000000001</v>
          </cell>
          <cell r="F624">
            <v>544.02</v>
          </cell>
          <cell r="G624">
            <v>359.88913409703508</v>
          </cell>
          <cell r="H624">
            <v>8.1081081081081086E-2</v>
          </cell>
          <cell r="I624">
            <v>1.3513513513513514E-2</v>
          </cell>
          <cell r="J624">
            <v>1.3513513513513514E-2</v>
          </cell>
          <cell r="K624">
            <v>4.0540540540540543E-2</v>
          </cell>
          <cell r="L624">
            <v>0.85135135135135132</v>
          </cell>
        </row>
        <row r="625">
          <cell r="B625" t="str">
            <v>REC</v>
          </cell>
          <cell r="C625">
            <v>4877.18300441886</v>
          </cell>
          <cell r="D625">
            <v>1904.4999999999998</v>
          </cell>
          <cell r="E625">
            <v>2079.9913113553125</v>
          </cell>
          <cell r="F625">
            <v>707.39764705882226</v>
          </cell>
          <cell r="G625">
            <v>910.59682539682558</v>
          </cell>
          <cell r="H625">
            <v>9.8039215686274508E-3</v>
          </cell>
          <cell r="I625">
            <v>2.9411764705882356E-2</v>
          </cell>
          <cell r="J625">
            <v>0</v>
          </cell>
          <cell r="K625">
            <v>0.24509803921568629</v>
          </cell>
          <cell r="L625">
            <v>0.71568627450980404</v>
          </cell>
        </row>
        <row r="626">
          <cell r="B626" t="str">
            <v>REG</v>
          </cell>
          <cell r="C626">
            <v>694.0229777175324</v>
          </cell>
          <cell r="D626">
            <v>2337.008173055829</v>
          </cell>
          <cell r="E626">
            <v>922.23450603797278</v>
          </cell>
          <cell r="F626">
            <v>699.75351066512735</v>
          </cell>
          <cell r="G626">
            <v>236.98666666666682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1</v>
          </cell>
        </row>
        <row r="627">
          <cell r="B627" t="str">
            <v>REK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3.125E-2</v>
          </cell>
          <cell r="J627">
            <v>3.125E-2</v>
          </cell>
          <cell r="K627">
            <v>0.28125</v>
          </cell>
          <cell r="L627">
            <v>0.65625</v>
          </cell>
        </row>
        <row r="628">
          <cell r="B628" t="str">
            <v>REN</v>
          </cell>
          <cell r="C628">
            <v>346.03653675213673</v>
          </cell>
          <cell r="D628">
            <v>3438.0991671672305</v>
          </cell>
          <cell r="E628">
            <v>754.47337500000003</v>
          </cell>
          <cell r="F628">
            <v>1146.4805676108369</v>
          </cell>
          <cell r="G628">
            <v>369.44526804165429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1</v>
          </cell>
        </row>
        <row r="629">
          <cell r="B629" t="str">
            <v>REP</v>
          </cell>
          <cell r="C629">
            <v>0</v>
          </cell>
          <cell r="D629">
            <v>0</v>
          </cell>
          <cell r="E629">
            <v>0</v>
          </cell>
          <cell r="F629">
            <v>1194.48</v>
          </cell>
          <cell r="G629">
            <v>557.75674064171142</v>
          </cell>
          <cell r="H629">
            <v>0</v>
          </cell>
          <cell r="I629">
            <v>0.12307692307692307</v>
          </cell>
          <cell r="J629">
            <v>0</v>
          </cell>
          <cell r="K629">
            <v>1.5384615384615384E-2</v>
          </cell>
          <cell r="L629">
            <v>0.86153846153846148</v>
          </cell>
        </row>
        <row r="630">
          <cell r="B630" t="str">
            <v>RGN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703.37076923076927</v>
          </cell>
          <cell r="H630">
            <v>0</v>
          </cell>
          <cell r="I630">
            <v>0</v>
          </cell>
          <cell r="J630">
            <v>1.9607843137254902E-2</v>
          </cell>
          <cell r="K630">
            <v>7.8431372549019607E-2</v>
          </cell>
          <cell r="L630">
            <v>0.90196078431372551</v>
          </cell>
        </row>
        <row r="631">
          <cell r="B631" t="str">
            <v>RHO</v>
          </cell>
          <cell r="C631">
            <v>752.19672135146163</v>
          </cell>
          <cell r="D631">
            <v>2289.0152192982468</v>
          </cell>
          <cell r="E631">
            <v>0</v>
          </cell>
          <cell r="F631">
            <v>808.06788918071823</v>
          </cell>
          <cell r="G631">
            <v>262.76532046928259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1</v>
          </cell>
        </row>
        <row r="632">
          <cell r="B632" t="str">
            <v>RIO</v>
          </cell>
          <cell r="C632">
            <v>4868.6706818181838</v>
          </cell>
          <cell r="D632">
            <v>3308.2555854341736</v>
          </cell>
          <cell r="E632">
            <v>1509.1936363636364</v>
          </cell>
          <cell r="F632">
            <v>1569.8305092894766</v>
          </cell>
          <cell r="G632">
            <v>685.96093778090426</v>
          </cell>
          <cell r="H632">
            <v>2.0390070921985817E-2</v>
          </cell>
          <cell r="I632">
            <v>7.7127659574468072E-2</v>
          </cell>
          <cell r="J632">
            <v>1.5070921985815606E-2</v>
          </cell>
          <cell r="K632">
            <v>0.14716312056737588</v>
          </cell>
          <cell r="L632">
            <v>0.74024822695035464</v>
          </cell>
        </row>
        <row r="633">
          <cell r="B633" t="str">
            <v>RIX</v>
          </cell>
          <cell r="C633">
            <v>153.41749999999999</v>
          </cell>
          <cell r="D633">
            <v>0</v>
          </cell>
          <cell r="E633">
            <v>0</v>
          </cell>
          <cell r="F633">
            <v>399.50749266862192</v>
          </cell>
          <cell r="G633">
            <v>264.18247630718946</v>
          </cell>
          <cell r="H633">
            <v>5.9259259259259268E-2</v>
          </cell>
          <cell r="I633">
            <v>0</v>
          </cell>
          <cell r="J633">
            <v>7.4074074074074077E-3</v>
          </cell>
          <cell r="K633">
            <v>0.26666666666666666</v>
          </cell>
          <cell r="L633">
            <v>0.66666666666666663</v>
          </cell>
        </row>
        <row r="634">
          <cell r="B634" t="str">
            <v>RMQ</v>
          </cell>
          <cell r="C634">
            <v>2467.4415972222232</v>
          </cell>
          <cell r="D634">
            <v>3982.9885972407656</v>
          </cell>
          <cell r="E634">
            <v>0</v>
          </cell>
          <cell r="F634">
            <v>1522.2180090627762</v>
          </cell>
          <cell r="G634">
            <v>529.80166571253119</v>
          </cell>
          <cell r="H634">
            <v>0</v>
          </cell>
          <cell r="I634">
            <v>1</v>
          </cell>
          <cell r="J634">
            <v>0</v>
          </cell>
          <cell r="K634">
            <v>0</v>
          </cell>
          <cell r="L634">
            <v>0</v>
          </cell>
        </row>
        <row r="635">
          <cell r="B635" t="str">
            <v>RNS</v>
          </cell>
          <cell r="C635">
            <v>1174.7827058449425</v>
          </cell>
          <cell r="D635">
            <v>3320.3264997584574</v>
          </cell>
          <cell r="E635">
            <v>1241.3366394081002</v>
          </cell>
          <cell r="F635">
            <v>989.02764726564396</v>
          </cell>
          <cell r="G635">
            <v>320.63183348510211</v>
          </cell>
          <cell r="H635">
            <v>0.36842105263157887</v>
          </cell>
          <cell r="I635">
            <v>0</v>
          </cell>
          <cell r="J635">
            <v>0</v>
          </cell>
          <cell r="K635">
            <v>5.2631578947368411E-2</v>
          </cell>
          <cell r="L635">
            <v>0.57894736842105265</v>
          </cell>
        </row>
        <row r="636">
          <cell r="B636" t="str">
            <v>ROM</v>
          </cell>
          <cell r="C636">
            <v>265.2836215079011</v>
          </cell>
          <cell r="D636">
            <v>2660.4207140886701</v>
          </cell>
          <cell r="E636">
            <v>1972.3453333333334</v>
          </cell>
          <cell r="F636">
            <v>606.09139153830779</v>
          </cell>
          <cell r="G636">
            <v>302.66134510330409</v>
          </cell>
          <cell r="H636">
            <v>5.000000000000001E-2</v>
          </cell>
          <cell r="I636">
            <v>2.9194630872483213E-2</v>
          </cell>
          <cell r="J636">
            <v>7.046979865771813E-2</v>
          </cell>
          <cell r="K636">
            <v>0.15402684563758395</v>
          </cell>
          <cell r="L636">
            <v>0.69630872483221473</v>
          </cell>
        </row>
        <row r="637">
          <cell r="B637" t="str">
            <v>ROR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1</v>
          </cell>
          <cell r="L637">
            <v>0</v>
          </cell>
        </row>
        <row r="638">
          <cell r="B638" t="str">
            <v>ROS</v>
          </cell>
          <cell r="C638">
            <v>2737.7034062499997</v>
          </cell>
          <cell r="D638">
            <v>3059.4675003323032</v>
          </cell>
          <cell r="E638">
            <v>1545.7283333333298</v>
          </cell>
          <cell r="F638">
            <v>1291.0003889912839</v>
          </cell>
          <cell r="G638">
            <v>760.80778849532544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1</v>
          </cell>
        </row>
        <row r="639">
          <cell r="B639" t="str">
            <v>ROT</v>
          </cell>
          <cell r="C639">
            <v>1698.526882063881</v>
          </cell>
          <cell r="D639">
            <v>4398.2942443259344</v>
          </cell>
          <cell r="E639">
            <v>3928.45</v>
          </cell>
          <cell r="F639">
            <v>892.55729810706873</v>
          </cell>
          <cell r="G639">
            <v>900.93201481247354</v>
          </cell>
          <cell r="H639">
            <v>0</v>
          </cell>
          <cell r="I639">
            <v>0.2</v>
          </cell>
          <cell r="J639">
            <v>0</v>
          </cell>
          <cell r="K639">
            <v>0.4</v>
          </cell>
          <cell r="L639">
            <v>0.4</v>
          </cell>
        </row>
        <row r="640">
          <cell r="B640" t="str">
            <v>ROV</v>
          </cell>
          <cell r="C640">
            <v>346.03653675213673</v>
          </cell>
          <cell r="D640">
            <v>3438.0991671672305</v>
          </cell>
          <cell r="E640">
            <v>754.47337500000003</v>
          </cell>
          <cell r="F640">
            <v>1146.4805676108369</v>
          </cell>
          <cell r="G640">
            <v>369.44526804165429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1</v>
          </cell>
        </row>
        <row r="641">
          <cell r="B641" t="str">
            <v>RPR</v>
          </cell>
          <cell r="C641">
            <v>2082.882470147712</v>
          </cell>
          <cell r="D641">
            <v>3016.4927961739277</v>
          </cell>
          <cell r="E641">
            <v>1196.2058666666669</v>
          </cell>
          <cell r="F641">
            <v>876.53451082184461</v>
          </cell>
          <cell r="G641">
            <v>614.11049720659923</v>
          </cell>
          <cell r="H641">
            <v>0</v>
          </cell>
          <cell r="I641">
            <v>0</v>
          </cell>
          <cell r="J641">
            <v>0</v>
          </cell>
          <cell r="K641">
            <v>0.66666666666666663</v>
          </cell>
          <cell r="L641">
            <v>0.33333333333333331</v>
          </cell>
        </row>
        <row r="642">
          <cell r="B642" t="str">
            <v>RSD</v>
          </cell>
          <cell r="C642">
            <v>378.90807339449537</v>
          </cell>
          <cell r="D642">
            <v>0</v>
          </cell>
          <cell r="E642">
            <v>372.00710722204605</v>
          </cell>
          <cell r="F642">
            <v>244.46936424500757</v>
          </cell>
          <cell r="G642">
            <v>205.24575385594474</v>
          </cell>
          <cell r="H642">
            <v>0</v>
          </cell>
          <cell r="I642">
            <v>0</v>
          </cell>
          <cell r="J642">
            <v>0</v>
          </cell>
          <cell r="K642">
            <v>1</v>
          </cell>
          <cell r="L642">
            <v>0</v>
          </cell>
        </row>
        <row r="643">
          <cell r="B643" t="str">
            <v>RTB</v>
          </cell>
          <cell r="C643">
            <v>452.32333333333332</v>
          </cell>
          <cell r="D643">
            <v>0</v>
          </cell>
          <cell r="E643">
            <v>429</v>
          </cell>
          <cell r="F643">
            <v>257.75416666666666</v>
          </cell>
          <cell r="G643">
            <v>325.17547592892385</v>
          </cell>
          <cell r="H643">
            <v>0</v>
          </cell>
          <cell r="I643">
            <v>0</v>
          </cell>
          <cell r="J643">
            <v>0</v>
          </cell>
          <cell r="K643">
            <v>0.15053763440860216</v>
          </cell>
          <cell r="L643">
            <v>0.84946236559139787</v>
          </cell>
        </row>
        <row r="644">
          <cell r="B644" t="str">
            <v>RTM</v>
          </cell>
          <cell r="C644">
            <v>791.28756741307177</v>
          </cell>
          <cell r="D644">
            <v>3022.6538944087952</v>
          </cell>
          <cell r="E644">
            <v>1759.9866851851857</v>
          </cell>
          <cell r="F644">
            <v>1105.6337863100578</v>
          </cell>
          <cell r="G644">
            <v>354.09872645520647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1</v>
          </cell>
        </row>
        <row r="645">
          <cell r="B645" t="str">
            <v>RUH</v>
          </cell>
          <cell r="C645">
            <v>5884.0655000000006</v>
          </cell>
          <cell r="D645">
            <v>3235.9925462962956</v>
          </cell>
          <cell r="E645">
            <v>1804.1</v>
          </cell>
          <cell r="F645">
            <v>1727.2935211864401</v>
          </cell>
          <cell r="G645">
            <v>635.8195421410104</v>
          </cell>
          <cell r="H645">
            <v>5.5855855855855847E-2</v>
          </cell>
          <cell r="I645">
            <v>0.17657657657657652</v>
          </cell>
          <cell r="J645">
            <v>1.8018018018018018E-2</v>
          </cell>
          <cell r="K645">
            <v>0.15315315315315312</v>
          </cell>
          <cell r="L645">
            <v>0.59639639639639652</v>
          </cell>
        </row>
        <row r="646">
          <cell r="B646" t="str">
            <v>RVN</v>
          </cell>
          <cell r="C646">
            <v>226.8833810280866</v>
          </cell>
          <cell r="D646">
            <v>2880.1862370370363</v>
          </cell>
          <cell r="E646">
            <v>1190.5862500000003</v>
          </cell>
          <cell r="F646">
            <v>891.15219417475726</v>
          </cell>
          <cell r="G646">
            <v>384.62351265084584</v>
          </cell>
          <cell r="H646">
            <v>0</v>
          </cell>
          <cell r="I646">
            <v>0</v>
          </cell>
          <cell r="J646">
            <v>0</v>
          </cell>
          <cell r="K646">
            <v>1</v>
          </cell>
          <cell r="L646">
            <v>0</v>
          </cell>
        </row>
        <row r="647">
          <cell r="B647" t="str">
            <v>RZE</v>
          </cell>
          <cell r="C647">
            <v>154.80520140401825</v>
          </cell>
          <cell r="D647">
            <v>2510.0154801097383</v>
          </cell>
          <cell r="E647">
            <v>1302.7689189189186</v>
          </cell>
          <cell r="F647">
            <v>426.7926287963241</v>
          </cell>
          <cell r="G647">
            <v>319.72383548278594</v>
          </cell>
          <cell r="H647">
            <v>0</v>
          </cell>
          <cell r="I647">
            <v>1.8248175182481756E-3</v>
          </cell>
          <cell r="J647">
            <v>0</v>
          </cell>
          <cell r="K647">
            <v>0.5492700729927007</v>
          </cell>
          <cell r="L647">
            <v>0.4489051094890511</v>
          </cell>
        </row>
        <row r="648">
          <cell r="B648" t="str">
            <v>SAB</v>
          </cell>
          <cell r="C648">
            <v>0</v>
          </cell>
          <cell r="D648">
            <v>0</v>
          </cell>
          <cell r="E648">
            <v>0</v>
          </cell>
          <cell r="F648">
            <v>303.06838709677419</v>
          </cell>
          <cell r="G648">
            <v>458.01900510204092</v>
          </cell>
          <cell r="H648">
            <v>0</v>
          </cell>
          <cell r="I648">
            <v>0</v>
          </cell>
          <cell r="J648">
            <v>1</v>
          </cell>
          <cell r="K648">
            <v>0</v>
          </cell>
          <cell r="L648">
            <v>0</v>
          </cell>
        </row>
        <row r="649">
          <cell r="B649" t="str">
            <v>SAH</v>
          </cell>
          <cell r="C649">
            <v>0</v>
          </cell>
          <cell r="D649">
            <v>2103.12</v>
          </cell>
          <cell r="E649">
            <v>0</v>
          </cell>
          <cell r="F649">
            <v>752.12333333333311</v>
          </cell>
          <cell r="G649">
            <v>859.27590643274846</v>
          </cell>
          <cell r="H649">
            <v>0</v>
          </cell>
          <cell r="I649">
            <v>0</v>
          </cell>
          <cell r="J649">
            <v>0</v>
          </cell>
          <cell r="K649">
            <v>0.22352941176470584</v>
          </cell>
          <cell r="L649">
            <v>0.77647058823529413</v>
          </cell>
        </row>
        <row r="650">
          <cell r="B650" t="str">
            <v>SAL</v>
          </cell>
          <cell r="C650">
            <v>335.48842105263162</v>
          </cell>
          <cell r="D650">
            <v>1580</v>
          </cell>
          <cell r="E650">
            <v>0</v>
          </cell>
          <cell r="F650">
            <v>336.06969742063512</v>
          </cell>
          <cell r="G650">
            <v>283.26827536274601</v>
          </cell>
          <cell r="H650">
            <v>5.4507337526205443E-2</v>
          </cell>
          <cell r="I650">
            <v>8.385744234800839E-3</v>
          </cell>
          <cell r="J650">
            <v>4.1928721174004195E-3</v>
          </cell>
          <cell r="K650">
            <v>8.1761006289308172E-2</v>
          </cell>
          <cell r="L650">
            <v>0.85115303983228519</v>
          </cell>
        </row>
        <row r="651">
          <cell r="B651" t="str">
            <v>SAO</v>
          </cell>
          <cell r="C651">
            <v>4932.5253273728531</v>
          </cell>
          <cell r="D651">
            <v>4076.7996937291928</v>
          </cell>
          <cell r="E651">
            <v>2215.8690476190495</v>
          </cell>
          <cell r="F651">
            <v>1896.7413786144509</v>
          </cell>
          <cell r="G651">
            <v>766.97633377014222</v>
          </cell>
          <cell r="H651">
            <v>5.0325998370008153E-2</v>
          </cell>
          <cell r="I651">
            <v>0.11002444987775063</v>
          </cell>
          <cell r="J651">
            <v>1.1002444987775058E-2</v>
          </cell>
          <cell r="K651">
            <v>0.16625916870415652</v>
          </cell>
          <cell r="L651">
            <v>0.6623879380603096</v>
          </cell>
        </row>
        <row r="652">
          <cell r="B652" t="str">
            <v>SAP</v>
          </cell>
          <cell r="C652">
            <v>398.83333333333337</v>
          </cell>
          <cell r="D652">
            <v>0</v>
          </cell>
          <cell r="E652">
            <v>429</v>
          </cell>
          <cell r="F652">
            <v>237.37999999999997</v>
          </cell>
          <cell r="G652">
            <v>246.29907658456179</v>
          </cell>
          <cell r="H652">
            <v>2.7906976744186046E-2</v>
          </cell>
          <cell r="I652">
            <v>4.6511627906976744E-3</v>
          </cell>
          <cell r="J652">
            <v>2.3255813953488372E-2</v>
          </cell>
          <cell r="K652">
            <v>6.5116279069767427E-2</v>
          </cell>
          <cell r="L652">
            <v>0.87906976744186049</v>
          </cell>
        </row>
        <row r="653">
          <cell r="B653" t="str">
            <v>SBH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0.55555555555555558</v>
          </cell>
          <cell r="K653">
            <v>0.22222222222222221</v>
          </cell>
          <cell r="L653">
            <v>0.22222222222222221</v>
          </cell>
        </row>
        <row r="654">
          <cell r="B654" t="str">
            <v>SBZ</v>
          </cell>
          <cell r="C654">
            <v>252.93305867620771</v>
          </cell>
          <cell r="D654">
            <v>2924.7300000000005</v>
          </cell>
          <cell r="E654">
            <v>0</v>
          </cell>
          <cell r="F654">
            <v>683.82000793650764</v>
          </cell>
          <cell r="G654">
            <v>396.6100596063456</v>
          </cell>
          <cell r="H654">
            <v>0</v>
          </cell>
          <cell r="I654">
            <v>0</v>
          </cell>
          <cell r="J654">
            <v>0</v>
          </cell>
          <cell r="K654">
            <v>0.2857142857142857</v>
          </cell>
          <cell r="L654">
            <v>0.7142857142857143</v>
          </cell>
        </row>
        <row r="655">
          <cell r="B655" t="str">
            <v>SCL</v>
          </cell>
          <cell r="C655">
            <v>1610.1799999999998</v>
          </cell>
          <cell r="D655">
            <v>3323.2851126704627</v>
          </cell>
          <cell r="E655">
            <v>1605.7066666666701</v>
          </cell>
          <cell r="F655">
            <v>1307.3875294903494</v>
          </cell>
          <cell r="G655">
            <v>743.57401045077006</v>
          </cell>
          <cell r="H655">
            <v>6.0827250608272501E-3</v>
          </cell>
          <cell r="I655">
            <v>0.12895377128953769</v>
          </cell>
          <cell r="J655">
            <v>1.8248175182481747E-2</v>
          </cell>
          <cell r="K655">
            <v>0.19099756690997563</v>
          </cell>
          <cell r="L655">
            <v>0.65571776155717776</v>
          </cell>
        </row>
        <row r="656">
          <cell r="B656" t="str">
            <v>SCQ</v>
          </cell>
          <cell r="C656">
            <v>1577.8969800457098</v>
          </cell>
          <cell r="D656">
            <v>3009.2377410317081</v>
          </cell>
          <cell r="E656">
            <v>2042.8507142857147</v>
          </cell>
          <cell r="F656">
            <v>1018.9167046552494</v>
          </cell>
          <cell r="G656">
            <v>435</v>
          </cell>
          <cell r="H656">
            <v>0</v>
          </cell>
          <cell r="I656">
            <v>6.6666666666666666E-2</v>
          </cell>
          <cell r="J656">
            <v>0</v>
          </cell>
          <cell r="K656">
            <v>0.16666666666666666</v>
          </cell>
          <cell r="L656">
            <v>0.76666666666666661</v>
          </cell>
        </row>
        <row r="657">
          <cell r="B657" t="str">
            <v>SDJ</v>
          </cell>
          <cell r="C657">
            <v>3560.4312660888791</v>
          </cell>
          <cell r="D657">
            <v>3852.7209841222088</v>
          </cell>
          <cell r="E657">
            <v>1909.3942506887054</v>
          </cell>
          <cell r="F657">
            <v>520.75000000000011</v>
          </cell>
          <cell r="G657">
            <v>700.42724999999984</v>
          </cell>
          <cell r="H657">
            <v>0</v>
          </cell>
          <cell r="I657">
            <v>0</v>
          </cell>
          <cell r="J657">
            <v>2.6315789473684209E-2</v>
          </cell>
          <cell r="K657">
            <v>0.39473684210526311</v>
          </cell>
          <cell r="L657">
            <v>0.57894736842105265</v>
          </cell>
        </row>
        <row r="658">
          <cell r="B658" t="str">
            <v>SDK</v>
          </cell>
          <cell r="C658">
            <v>0</v>
          </cell>
          <cell r="D658">
            <v>4527.8976373626365</v>
          </cell>
          <cell r="E658">
            <v>0</v>
          </cell>
          <cell r="F658">
            <v>2698.752857142857</v>
          </cell>
          <cell r="G658">
            <v>766.76135647169303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1</v>
          </cell>
        </row>
        <row r="659">
          <cell r="B659" t="str">
            <v>SDL</v>
          </cell>
          <cell r="C659">
            <v>277.69296296296289</v>
          </cell>
          <cell r="D659">
            <v>2348.9558667921178</v>
          </cell>
          <cell r="E659">
            <v>1625.8986666666683</v>
          </cell>
          <cell r="F659">
            <v>1086.111990362476</v>
          </cell>
          <cell r="G659">
            <v>338.21786528058118</v>
          </cell>
          <cell r="H659">
            <v>0</v>
          </cell>
          <cell r="I659">
            <v>0</v>
          </cell>
          <cell r="J659">
            <v>1</v>
          </cell>
          <cell r="K659">
            <v>0</v>
          </cell>
          <cell r="L659">
            <v>0</v>
          </cell>
        </row>
        <row r="660">
          <cell r="B660" t="str">
            <v>SDQ</v>
          </cell>
          <cell r="C660">
            <v>497.86944444444441</v>
          </cell>
          <cell r="D660">
            <v>456.88766788766799</v>
          </cell>
          <cell r="E660">
            <v>433.00606060606037</v>
          </cell>
          <cell r="F660">
            <v>205.68892346785742</v>
          </cell>
          <cell r="G660">
            <v>247.67149878788234</v>
          </cell>
          <cell r="H660">
            <v>6.2581486310299875E-2</v>
          </cell>
          <cell r="I660">
            <v>2.6075619295958283E-3</v>
          </cell>
          <cell r="J660">
            <v>1.5645371577574969E-2</v>
          </cell>
          <cell r="K660">
            <v>0.20078226857887879</v>
          </cell>
          <cell r="L660">
            <v>0.71838331160365054</v>
          </cell>
        </row>
        <row r="661">
          <cell r="B661" t="str">
            <v>SDR</v>
          </cell>
          <cell r="C661">
            <v>1577.8969800457098</v>
          </cell>
          <cell r="D661">
            <v>3009.2377410317081</v>
          </cell>
          <cell r="E661">
            <v>2042.8507142857147</v>
          </cell>
          <cell r="F661">
            <v>1018.9167046552494</v>
          </cell>
          <cell r="G661">
            <v>248.23999999999998</v>
          </cell>
          <cell r="H661">
            <v>0</v>
          </cell>
          <cell r="I661">
            <v>0</v>
          </cell>
          <cell r="J661">
            <v>0</v>
          </cell>
          <cell r="K661">
            <v>0.05</v>
          </cell>
          <cell r="L661">
            <v>0.95000000000000007</v>
          </cell>
        </row>
        <row r="662">
          <cell r="B662" t="str">
            <v>SEL</v>
          </cell>
          <cell r="C662">
            <v>4295.6762520634902</v>
          </cell>
          <cell r="D662">
            <v>3316.1216183347865</v>
          </cell>
          <cell r="E662">
            <v>1281.4922020683184</v>
          </cell>
          <cell r="F662">
            <v>1575.5716273063592</v>
          </cell>
          <cell r="G662">
            <v>647.89478122474202</v>
          </cell>
          <cell r="H662">
            <v>9.6246390760346499E-3</v>
          </cell>
          <cell r="I662">
            <v>6.5327237728585161E-2</v>
          </cell>
          <cell r="J662">
            <v>1.8046198267564966E-2</v>
          </cell>
          <cell r="K662">
            <v>0.12451876804619821</v>
          </cell>
          <cell r="L662">
            <v>0.78248315688161707</v>
          </cell>
        </row>
        <row r="663">
          <cell r="B663" t="str">
            <v>SEN</v>
          </cell>
          <cell r="C663">
            <v>3033.473161229113</v>
          </cell>
          <cell r="D663">
            <v>2991.713931130485</v>
          </cell>
          <cell r="E663">
            <v>1080.3992954434091</v>
          </cell>
          <cell r="F663">
            <v>309.82600000000002</v>
          </cell>
          <cell r="G663">
            <v>595.64333333333298</v>
          </cell>
          <cell r="H663">
            <v>0</v>
          </cell>
          <cell r="I663">
            <v>0</v>
          </cell>
          <cell r="J663">
            <v>0</v>
          </cell>
          <cell r="K663">
            <v>0.8</v>
          </cell>
          <cell r="L663">
            <v>0.2</v>
          </cell>
        </row>
        <row r="664">
          <cell r="B664" t="str">
            <v>SEZ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1</v>
          </cell>
        </row>
        <row r="665">
          <cell r="B665" t="str">
            <v>SFT</v>
          </cell>
          <cell r="C665">
            <v>277.69296296296289</v>
          </cell>
          <cell r="D665">
            <v>2348.9558667921178</v>
          </cell>
          <cell r="E665">
            <v>1625.8986666666683</v>
          </cell>
          <cell r="F665">
            <v>1086.111990362476</v>
          </cell>
          <cell r="G665">
            <v>338.21786528058118</v>
          </cell>
          <cell r="H665">
            <v>0</v>
          </cell>
          <cell r="I665">
            <v>0</v>
          </cell>
          <cell r="J665">
            <v>0</v>
          </cell>
          <cell r="K665">
            <v>1</v>
          </cell>
          <cell r="L665">
            <v>0</v>
          </cell>
        </row>
        <row r="666">
          <cell r="B666" t="str">
            <v>SGC</v>
          </cell>
          <cell r="C666">
            <v>346.03653675213673</v>
          </cell>
          <cell r="D666">
            <v>3438.0991671672305</v>
          </cell>
          <cell r="E666">
            <v>754.47337500000003</v>
          </cell>
          <cell r="F666">
            <v>1146.4805676108369</v>
          </cell>
          <cell r="G666">
            <v>369.44526804165429</v>
          </cell>
          <cell r="H666">
            <v>1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</row>
        <row r="667">
          <cell r="B667" t="str">
            <v>SGN</v>
          </cell>
          <cell r="C667">
            <v>10680.55</v>
          </cell>
          <cell r="D667">
            <v>4042.4452083333326</v>
          </cell>
          <cell r="E667">
            <v>0</v>
          </cell>
          <cell r="F667">
            <v>477.6402314612028</v>
          </cell>
          <cell r="G667">
            <v>498.5105112514816</v>
          </cell>
          <cell r="H667">
            <v>3.1347962382445136E-3</v>
          </cell>
          <cell r="I667">
            <v>3.2131661442006264E-2</v>
          </cell>
          <cell r="J667">
            <v>5.4858934169278988E-3</v>
          </cell>
          <cell r="K667">
            <v>0.37931034482758624</v>
          </cell>
          <cell r="L667">
            <v>0.57993730407523514</v>
          </cell>
        </row>
        <row r="668">
          <cell r="B668" t="str">
            <v>SHA</v>
          </cell>
          <cell r="C668">
            <v>4856.0687138963867</v>
          </cell>
          <cell r="D668">
            <v>4557.7641393748354</v>
          </cell>
          <cell r="E668">
            <v>1830.8097435897425</v>
          </cell>
          <cell r="F668">
            <v>1501.3566701387967</v>
          </cell>
          <cell r="G668">
            <v>602.19977467260333</v>
          </cell>
          <cell r="H668">
            <v>8.2810539523212059E-2</v>
          </cell>
          <cell r="I668">
            <v>0.125219573400251</v>
          </cell>
          <cell r="J668">
            <v>9.7867001254705183E-3</v>
          </cell>
          <cell r="K668">
            <v>0.29836888331242167</v>
          </cell>
          <cell r="L668">
            <v>0.48381430363864469</v>
          </cell>
        </row>
        <row r="669">
          <cell r="B669" t="str">
            <v>SHE</v>
          </cell>
          <cell r="C669">
            <v>4537.2526894742623</v>
          </cell>
          <cell r="D669">
            <v>4749.2735304038351</v>
          </cell>
          <cell r="E669">
            <v>1810.9906091954022</v>
          </cell>
          <cell r="F669">
            <v>1238.2726398519835</v>
          </cell>
          <cell r="G669">
            <v>315.08</v>
          </cell>
          <cell r="H669">
            <v>8.3333333333333315E-2</v>
          </cell>
          <cell r="I669">
            <v>0</v>
          </cell>
          <cell r="J669">
            <v>2.7777777777777773E-2</v>
          </cell>
          <cell r="K669">
            <v>2.7777777777777773E-2</v>
          </cell>
          <cell r="L669">
            <v>0.86111111111111105</v>
          </cell>
        </row>
        <row r="670">
          <cell r="B670" t="str">
            <v>SIA</v>
          </cell>
          <cell r="C670">
            <v>4537.2526894742623</v>
          </cell>
          <cell r="D670">
            <v>6296.11333333333</v>
          </cell>
          <cell r="E670">
            <v>1810.9906091954022</v>
          </cell>
          <cell r="F670">
            <v>930.05520000000001</v>
          </cell>
          <cell r="G670">
            <v>742.14999999999986</v>
          </cell>
          <cell r="H670">
            <v>6.6666666666666666E-2</v>
          </cell>
          <cell r="I670">
            <v>0.19999999999999998</v>
          </cell>
          <cell r="J670">
            <v>0</v>
          </cell>
          <cell r="K670">
            <v>0.33333333333333337</v>
          </cell>
          <cell r="L670">
            <v>0.39999999999999997</v>
          </cell>
        </row>
        <row r="671">
          <cell r="B671" t="str">
            <v>SIN</v>
          </cell>
          <cell r="C671">
            <v>5088.6016503496521</v>
          </cell>
          <cell r="D671">
            <v>4128.6578289124927</v>
          </cell>
          <cell r="E671">
            <v>1674.5895</v>
          </cell>
          <cell r="F671">
            <v>1977.626294589576</v>
          </cell>
          <cell r="G671">
            <v>798.62887153233544</v>
          </cell>
          <cell r="H671">
            <v>4.6641791044776115E-2</v>
          </cell>
          <cell r="I671">
            <v>0.2916666666666668</v>
          </cell>
          <cell r="J671">
            <v>1.7412935323383085E-2</v>
          </cell>
          <cell r="K671">
            <v>0.26492537313432823</v>
          </cell>
          <cell r="L671">
            <v>0.37935323383084574</v>
          </cell>
        </row>
        <row r="672">
          <cell r="B672" t="str">
            <v>SIP</v>
          </cell>
          <cell r="C672">
            <v>347.21</v>
          </cell>
          <cell r="D672">
            <v>2398.2343666666679</v>
          </cell>
          <cell r="E672">
            <v>0</v>
          </cell>
          <cell r="F672">
            <v>330.89183791008179</v>
          </cell>
          <cell r="G672">
            <v>392.16825580416793</v>
          </cell>
          <cell r="H672">
            <v>0.4285714285714286</v>
          </cell>
          <cell r="I672">
            <v>0</v>
          </cell>
          <cell r="J672">
            <v>0</v>
          </cell>
          <cell r="K672">
            <v>0</v>
          </cell>
          <cell r="L672">
            <v>0.5714285714285714</v>
          </cell>
        </row>
        <row r="673">
          <cell r="B673" t="str">
            <v>SJD</v>
          </cell>
          <cell r="C673">
            <v>470.36039905548978</v>
          </cell>
          <cell r="D673">
            <v>684.1065503150536</v>
          </cell>
          <cell r="E673">
            <v>568.32249999999999</v>
          </cell>
          <cell r="F673">
            <v>339.35204259727823</v>
          </cell>
          <cell r="G673">
            <v>266.71869404126085</v>
          </cell>
          <cell r="H673">
            <v>1.0297146219476316E-2</v>
          </cell>
          <cell r="I673">
            <v>4.0600176522506609E-2</v>
          </cell>
          <cell r="J673">
            <v>1.3827596351868195E-2</v>
          </cell>
          <cell r="K673">
            <v>0.17769932333039129</v>
          </cell>
          <cell r="L673">
            <v>0.75757575757575757</v>
          </cell>
        </row>
        <row r="674">
          <cell r="B674" t="str">
            <v>SJJ</v>
          </cell>
          <cell r="C674">
            <v>0</v>
          </cell>
          <cell r="D674">
            <v>0</v>
          </cell>
          <cell r="E674">
            <v>0</v>
          </cell>
          <cell r="F674">
            <v>289.06824691358031</v>
          </cell>
          <cell r="G674">
            <v>310.38663405306369</v>
          </cell>
          <cell r="H674">
            <v>0</v>
          </cell>
          <cell r="I674">
            <v>9.0497737556561129E-3</v>
          </cell>
          <cell r="J674">
            <v>0</v>
          </cell>
          <cell r="K674">
            <v>0.13574660633484167</v>
          </cell>
          <cell r="L674">
            <v>0.85520361990950222</v>
          </cell>
        </row>
        <row r="675">
          <cell r="B675" t="str">
            <v>SJO</v>
          </cell>
          <cell r="C675">
            <v>558.63265664160383</v>
          </cell>
          <cell r="D675">
            <v>456.76482142857145</v>
          </cell>
          <cell r="E675">
            <v>513.40151515151513</v>
          </cell>
          <cell r="F675">
            <v>292.47606278725044</v>
          </cell>
          <cell r="G675">
            <v>281.26097677306853</v>
          </cell>
          <cell r="H675">
            <v>0.14873200822481153</v>
          </cell>
          <cell r="I675">
            <v>1.2337217272104182E-2</v>
          </cell>
          <cell r="J675">
            <v>4.0438656614119266E-2</v>
          </cell>
          <cell r="K675">
            <v>8.5675119945167938E-2</v>
          </cell>
          <cell r="L675">
            <v>0.71281699794379694</v>
          </cell>
        </row>
        <row r="676">
          <cell r="B676" t="str">
            <v>SJP</v>
          </cell>
          <cell r="C676">
            <v>4877.18300441886</v>
          </cell>
          <cell r="D676">
            <v>3913.2942950383235</v>
          </cell>
          <cell r="E676">
            <v>2079.9913113553125</v>
          </cell>
          <cell r="F676">
            <v>1727.1594836699639</v>
          </cell>
          <cell r="G676">
            <v>751.5860935926662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1</v>
          </cell>
        </row>
        <row r="677">
          <cell r="B677" t="str">
            <v>SJU</v>
          </cell>
          <cell r="C677">
            <v>398.98403927724917</v>
          </cell>
          <cell r="D677">
            <v>784.56806882226704</v>
          </cell>
          <cell r="E677">
            <v>413.46070931461372</v>
          </cell>
          <cell r="F677">
            <v>253.43407900732333</v>
          </cell>
          <cell r="G677">
            <v>216.16985539648019</v>
          </cell>
          <cell r="H677">
            <v>4.5232936078006498E-2</v>
          </cell>
          <cell r="I677">
            <v>1.3678223185265438E-2</v>
          </cell>
          <cell r="J677">
            <v>2.4512459371614302E-2</v>
          </cell>
          <cell r="K677">
            <v>0.22210184182015169</v>
          </cell>
          <cell r="L677">
            <v>0.69447453954496208</v>
          </cell>
        </row>
        <row r="678">
          <cell r="B678" t="str">
            <v>SKB</v>
          </cell>
          <cell r="C678">
            <v>0</v>
          </cell>
          <cell r="D678">
            <v>0</v>
          </cell>
          <cell r="E678">
            <v>0</v>
          </cell>
          <cell r="F678">
            <v>313.63636363636346</v>
          </cell>
          <cell r="G678">
            <v>262.22005882352954</v>
          </cell>
          <cell r="H678">
            <v>0.31632653061224492</v>
          </cell>
          <cell r="I678">
            <v>0</v>
          </cell>
          <cell r="J678">
            <v>3.0612244897959179E-2</v>
          </cell>
          <cell r="K678">
            <v>0.13265306122448978</v>
          </cell>
          <cell r="L678">
            <v>0.52040816326530603</v>
          </cell>
        </row>
        <row r="679">
          <cell r="B679" t="str">
            <v>SKG</v>
          </cell>
          <cell r="C679">
            <v>752.19672135146163</v>
          </cell>
          <cell r="D679">
            <v>3308.8566666666702</v>
          </cell>
          <cell r="E679">
            <v>0</v>
          </cell>
          <cell r="F679">
            <v>330.30835784313712</v>
          </cell>
          <cell r="G679">
            <v>332.85660782625354</v>
          </cell>
          <cell r="H679">
            <v>1.4184397163120567E-2</v>
          </cell>
          <cell r="I679">
            <v>2.1276595744680851E-2</v>
          </cell>
          <cell r="J679">
            <v>7.0921985815602835E-3</v>
          </cell>
          <cell r="K679">
            <v>0.15602836879432627</v>
          </cell>
          <cell r="L679">
            <v>0.80141843971631199</v>
          </cell>
        </row>
        <row r="680">
          <cell r="B680" t="str">
            <v>SKP</v>
          </cell>
          <cell r="C680">
            <v>198.239090909091</v>
          </cell>
          <cell r="D680">
            <v>0</v>
          </cell>
          <cell r="E680">
            <v>1145.97</v>
          </cell>
          <cell r="F680">
            <v>343.61171717171737</v>
          </cell>
          <cell r="G680">
            <v>366.51515829725798</v>
          </cell>
          <cell r="H680">
            <v>0.23224043715847004</v>
          </cell>
          <cell r="I680">
            <v>2.7322404371584704E-3</v>
          </cell>
          <cell r="J680">
            <v>5.4644808743169408E-3</v>
          </cell>
          <cell r="K680">
            <v>0.12568306010928962</v>
          </cell>
          <cell r="L680">
            <v>0.63387978142076506</v>
          </cell>
        </row>
        <row r="681">
          <cell r="B681" t="str">
            <v>SLA</v>
          </cell>
          <cell r="C681">
            <v>2737.7034062499997</v>
          </cell>
          <cell r="D681">
            <v>3059.4675003323032</v>
          </cell>
          <cell r="E681">
            <v>1545.7283333333298</v>
          </cell>
          <cell r="F681">
            <v>1291.0003889912839</v>
          </cell>
          <cell r="G681">
            <v>760.80778849532544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1</v>
          </cell>
        </row>
        <row r="682">
          <cell r="B682" t="str">
            <v>SLP</v>
          </cell>
          <cell r="C682">
            <v>614.26428571428585</v>
          </cell>
          <cell r="D682">
            <v>667.64896209140613</v>
          </cell>
          <cell r="E682">
            <v>526.36640083298744</v>
          </cell>
          <cell r="F682">
            <v>289.75664330637932</v>
          </cell>
          <cell r="G682">
            <v>274.79332185068444</v>
          </cell>
          <cell r="H682">
            <v>3.3434650455927049E-2</v>
          </cell>
          <cell r="I682">
            <v>6.0790273556231003E-3</v>
          </cell>
          <cell r="J682">
            <v>9.11854103343465E-3</v>
          </cell>
          <cell r="K682">
            <v>0.18237082066869301</v>
          </cell>
          <cell r="L682">
            <v>0.76899696048632216</v>
          </cell>
        </row>
        <row r="683">
          <cell r="B683" t="str">
            <v>SLU</v>
          </cell>
          <cell r="C683">
            <v>0</v>
          </cell>
          <cell r="D683">
            <v>0</v>
          </cell>
          <cell r="E683">
            <v>468.42857142857144</v>
          </cell>
          <cell r="F683">
            <v>327.26761624340583</v>
          </cell>
          <cell r="G683">
            <v>284.94103268862631</v>
          </cell>
          <cell r="H683">
            <v>0.10331384015594541</v>
          </cell>
          <cell r="I683">
            <v>0</v>
          </cell>
          <cell r="J683">
            <v>5.4580896686159841E-2</v>
          </cell>
          <cell r="K683">
            <v>6.2378167641325533E-2</v>
          </cell>
          <cell r="L683">
            <v>0.77972709551656916</v>
          </cell>
        </row>
        <row r="684">
          <cell r="B684" t="str">
            <v>SLW</v>
          </cell>
          <cell r="C684">
            <v>242.84265512637438</v>
          </cell>
          <cell r="D684">
            <v>667.64896209140613</v>
          </cell>
          <cell r="E684">
            <v>565.75</v>
          </cell>
          <cell r="F684">
            <v>277.2</v>
          </cell>
          <cell r="G684">
            <v>234.42154412923543</v>
          </cell>
          <cell r="H684">
            <v>0</v>
          </cell>
          <cell r="I684">
            <v>0</v>
          </cell>
          <cell r="J684">
            <v>3.7037037037037042E-2</v>
          </cell>
          <cell r="K684">
            <v>9.2592592592592587E-2</v>
          </cell>
          <cell r="L684">
            <v>0.87037037037037035</v>
          </cell>
        </row>
        <row r="685">
          <cell r="B685" t="str">
            <v>SLZ</v>
          </cell>
          <cell r="C685">
            <v>4877.18300441886</v>
          </cell>
          <cell r="D685">
            <v>3913.2942950383235</v>
          </cell>
          <cell r="E685">
            <v>2079.9913113553125</v>
          </cell>
          <cell r="F685">
            <v>1727.1594836699639</v>
          </cell>
          <cell r="G685">
            <v>751.5860935926662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1</v>
          </cell>
        </row>
        <row r="686">
          <cell r="B686" t="str">
            <v>SMR</v>
          </cell>
          <cell r="C686">
            <v>905.35812499999997</v>
          </cell>
          <cell r="D686">
            <v>1016.4784968982912</v>
          </cell>
          <cell r="E686">
            <v>686.95857499999977</v>
          </cell>
          <cell r="F686">
            <v>404.05284652219734</v>
          </cell>
          <cell r="G686">
            <v>371.73880374708915</v>
          </cell>
          <cell r="H686">
            <v>0</v>
          </cell>
          <cell r="I686">
            <v>0</v>
          </cell>
          <cell r="J686">
            <v>0</v>
          </cell>
          <cell r="K686">
            <v>0.5</v>
          </cell>
          <cell r="L686">
            <v>0.5</v>
          </cell>
        </row>
        <row r="687">
          <cell r="B687" t="str">
            <v>SNN</v>
          </cell>
          <cell r="C687">
            <v>987.136666666667</v>
          </cell>
          <cell r="D687">
            <v>2249.4449999999997</v>
          </cell>
          <cell r="E687">
            <v>887.29716697588117</v>
          </cell>
          <cell r="F687">
            <v>289.05809374999995</v>
          </cell>
          <cell r="G687">
            <v>359.08487517447685</v>
          </cell>
          <cell r="H687">
            <v>3.7037037037037034E-3</v>
          </cell>
          <cell r="I687">
            <v>3.7037037037037028E-2</v>
          </cell>
          <cell r="J687">
            <v>1.111111111111111E-2</v>
          </cell>
          <cell r="K687">
            <v>0.11111111111111112</v>
          </cell>
          <cell r="L687">
            <v>0.83703703703703702</v>
          </cell>
        </row>
        <row r="688">
          <cell r="B688" t="str">
            <v>SOF</v>
          </cell>
          <cell r="C688">
            <v>168.21366893424002</v>
          </cell>
          <cell r="D688">
            <v>3614.0699999999997</v>
          </cell>
          <cell r="E688">
            <v>0</v>
          </cell>
          <cell r="F688">
            <v>261.96900814468779</v>
          </cell>
          <cell r="G688">
            <v>254.80846887997626</v>
          </cell>
          <cell r="H688">
            <v>0.19359145527369834</v>
          </cell>
          <cell r="I688">
            <v>8.0106809078771737E-3</v>
          </cell>
          <cell r="J688">
            <v>6.6755674232309775E-3</v>
          </cell>
          <cell r="K688">
            <v>0.17089452603471303</v>
          </cell>
          <cell r="L688">
            <v>0.62082777036048054</v>
          </cell>
        </row>
        <row r="689">
          <cell r="B689" t="str">
            <v>SOU</v>
          </cell>
          <cell r="C689">
            <v>3033.473161229113</v>
          </cell>
          <cell r="D689">
            <v>2991.713931130485</v>
          </cell>
          <cell r="E689">
            <v>1080.3992954434091</v>
          </cell>
          <cell r="F689">
            <v>1351.9069772890648</v>
          </cell>
          <cell r="G689">
            <v>324.45041315762165</v>
          </cell>
          <cell r="H689">
            <v>0</v>
          </cell>
          <cell r="I689">
            <v>0</v>
          </cell>
          <cell r="J689">
            <v>0</v>
          </cell>
          <cell r="K689">
            <v>0.2</v>
          </cell>
          <cell r="L689">
            <v>0.8</v>
          </cell>
        </row>
        <row r="690">
          <cell r="B690" t="str">
            <v>SPK</v>
          </cell>
          <cell r="C690">
            <v>3560.4312660888791</v>
          </cell>
          <cell r="D690">
            <v>5477.5</v>
          </cell>
          <cell r="E690">
            <v>1909.3942506887054</v>
          </cell>
          <cell r="F690">
            <v>889.06066666666607</v>
          </cell>
          <cell r="G690">
            <v>509.92214285714294</v>
          </cell>
          <cell r="H690">
            <v>0</v>
          </cell>
          <cell r="I690">
            <v>5.8823529411764705E-2</v>
          </cell>
          <cell r="J690">
            <v>0</v>
          </cell>
          <cell r="K690">
            <v>0.31372549019607843</v>
          </cell>
          <cell r="L690">
            <v>0.62745098039215685</v>
          </cell>
        </row>
        <row r="691">
          <cell r="B691" t="str">
            <v>SPN</v>
          </cell>
          <cell r="C691">
            <v>0</v>
          </cell>
          <cell r="D691">
            <v>0</v>
          </cell>
          <cell r="E691">
            <v>1035.90222222222</v>
          </cell>
          <cell r="F691">
            <v>0</v>
          </cell>
          <cell r="G691">
            <v>769.02142857142906</v>
          </cell>
          <cell r="H691">
            <v>0.11538461538461539</v>
          </cell>
          <cell r="I691">
            <v>3.8461538461538464E-2</v>
          </cell>
          <cell r="J691">
            <v>3.8461538461538464E-2</v>
          </cell>
          <cell r="K691">
            <v>3.8461538461538464E-2</v>
          </cell>
          <cell r="L691">
            <v>0.76923076923076927</v>
          </cell>
        </row>
        <row r="692">
          <cell r="B692" t="str">
            <v>SPR</v>
          </cell>
          <cell r="C692">
            <v>582.16666666666663</v>
          </cell>
          <cell r="D692">
            <v>805.75</v>
          </cell>
          <cell r="E692">
            <v>0</v>
          </cell>
          <cell r="F692">
            <v>306.62787878787861</v>
          </cell>
          <cell r="G692">
            <v>317.00400471594173</v>
          </cell>
          <cell r="H692">
            <v>0</v>
          </cell>
          <cell r="I692">
            <v>0</v>
          </cell>
          <cell r="J692">
            <v>1</v>
          </cell>
          <cell r="K692">
            <v>0</v>
          </cell>
          <cell r="L692">
            <v>0</v>
          </cell>
        </row>
        <row r="693">
          <cell r="B693" t="str">
            <v>SPU</v>
          </cell>
          <cell r="C693">
            <v>220.50000000000003</v>
          </cell>
          <cell r="D693">
            <v>2342.3200000000002</v>
          </cell>
          <cell r="E693">
            <v>0</v>
          </cell>
          <cell r="F693">
            <v>346.81023148148137</v>
          </cell>
          <cell r="G693">
            <v>498.55846153846153</v>
          </cell>
          <cell r="H693">
            <v>2.5000000000000001E-2</v>
          </cell>
          <cell r="I693">
            <v>0</v>
          </cell>
          <cell r="J693">
            <v>0</v>
          </cell>
          <cell r="K693">
            <v>0.25</v>
          </cell>
          <cell r="L693">
            <v>0.72499999999999987</v>
          </cell>
        </row>
        <row r="694">
          <cell r="B694" t="str">
            <v>SRG</v>
          </cell>
          <cell r="C694">
            <v>0</v>
          </cell>
          <cell r="D694">
            <v>5086.9945946712014</v>
          </cell>
          <cell r="E694">
            <v>1687.6125</v>
          </cell>
          <cell r="F694">
            <v>1207.8124695930737</v>
          </cell>
          <cell r="G694">
            <v>846.26020501948074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1</v>
          </cell>
        </row>
        <row r="695">
          <cell r="B695" t="str">
            <v>SRZ</v>
          </cell>
          <cell r="C695">
            <v>0</v>
          </cell>
          <cell r="D695">
            <v>0</v>
          </cell>
          <cell r="E695">
            <v>0</v>
          </cell>
          <cell r="F695">
            <v>723.16116666666676</v>
          </cell>
          <cell r="G695">
            <v>725.62626578073093</v>
          </cell>
          <cell r="H695">
            <v>0</v>
          </cell>
          <cell r="I695">
            <v>4.7619047619047623E-2</v>
          </cell>
          <cell r="J695">
            <v>0</v>
          </cell>
          <cell r="K695">
            <v>0.23809523809523808</v>
          </cell>
          <cell r="L695">
            <v>0.7142857142857143</v>
          </cell>
        </row>
        <row r="696">
          <cell r="B696" t="str">
            <v>SSA</v>
          </cell>
          <cell r="C696">
            <v>4877.18300441886</v>
          </cell>
          <cell r="D696">
            <v>2637.8716666666701</v>
          </cell>
          <cell r="E696">
            <v>2079.9913113553125</v>
          </cell>
          <cell r="F696">
            <v>1022.2196000000001</v>
          </cell>
          <cell r="G696">
            <v>703.72350819672135</v>
          </cell>
          <cell r="H696">
            <v>0</v>
          </cell>
          <cell r="I696">
            <v>5.2083333333333336E-2</v>
          </cell>
          <cell r="J696">
            <v>0</v>
          </cell>
          <cell r="K696">
            <v>0.19791666666666669</v>
          </cell>
          <cell r="L696">
            <v>0.75</v>
          </cell>
        </row>
        <row r="697">
          <cell r="B697" t="str">
            <v>SSG</v>
          </cell>
          <cell r="C697">
            <v>0</v>
          </cell>
          <cell r="D697">
            <v>0</v>
          </cell>
          <cell r="E697">
            <v>0</v>
          </cell>
          <cell r="F697">
            <v>633.06500000000017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1</v>
          </cell>
          <cell r="L697">
            <v>0</v>
          </cell>
        </row>
        <row r="698">
          <cell r="B698" t="str">
            <v>STI</v>
          </cell>
          <cell r="C698">
            <v>295.8363636363635</v>
          </cell>
          <cell r="D698">
            <v>456.88766788766799</v>
          </cell>
          <cell r="E698">
            <v>417.79250000000002</v>
          </cell>
          <cell r="F698">
            <v>232.44090909090912</v>
          </cell>
          <cell r="G698">
            <v>242.88099726066883</v>
          </cell>
          <cell r="H698">
            <v>0.11214953271028039</v>
          </cell>
          <cell r="I698">
            <v>1.8691588785046731E-2</v>
          </cell>
          <cell r="J698">
            <v>0.12149532710280374</v>
          </cell>
          <cell r="K698">
            <v>0.11214953271028037</v>
          </cell>
          <cell r="L698">
            <v>0.63551401869158886</v>
          </cell>
        </row>
        <row r="699">
          <cell r="B699" t="str">
            <v>STM</v>
          </cell>
          <cell r="C699">
            <v>4877.18300441886</v>
          </cell>
          <cell r="D699">
            <v>3913.2942950383235</v>
          </cell>
          <cell r="E699">
            <v>2079.9913113553125</v>
          </cell>
          <cell r="F699">
            <v>1727.1594836699639</v>
          </cell>
          <cell r="G699">
            <v>751.5860935926662</v>
          </cell>
          <cell r="H699">
            <v>0</v>
          </cell>
          <cell r="I699">
            <v>0</v>
          </cell>
          <cell r="J699">
            <v>0</v>
          </cell>
          <cell r="K699">
            <v>1</v>
          </cell>
          <cell r="L699">
            <v>0</v>
          </cell>
        </row>
        <row r="700">
          <cell r="B700" t="str">
            <v>STO</v>
          </cell>
          <cell r="C700">
            <v>284.94757575757563</v>
          </cell>
          <cell r="D700">
            <v>2388.3811623623096</v>
          </cell>
          <cell r="E700">
            <v>1448.3552380952387</v>
          </cell>
          <cell r="F700">
            <v>1114.6570647753053</v>
          </cell>
          <cell r="G700">
            <v>326.10499344120933</v>
          </cell>
          <cell r="H700">
            <v>3.1105228325612178E-2</v>
          </cell>
          <cell r="I700">
            <v>8.6035737921906039E-2</v>
          </cell>
          <cell r="J700">
            <v>1.5221707478491065E-2</v>
          </cell>
          <cell r="K700">
            <v>0.12640635340833881</v>
          </cell>
          <cell r="L700">
            <v>0.74123097286565187</v>
          </cell>
        </row>
        <row r="701">
          <cell r="B701" t="str">
            <v>STR</v>
          </cell>
          <cell r="C701">
            <v>322.17416666666674</v>
          </cell>
          <cell r="D701">
            <v>3719.5630316091956</v>
          </cell>
          <cell r="E701">
            <v>581.80999999999995</v>
          </cell>
          <cell r="F701">
            <v>586.93811320754764</v>
          </cell>
          <cell r="G701">
            <v>394.12990164509512</v>
          </cell>
          <cell r="H701">
            <v>4.9913941480206545E-2</v>
          </cell>
          <cell r="I701">
            <v>7.2289156626506021E-2</v>
          </cell>
          <cell r="J701">
            <v>2.5817555938037865E-2</v>
          </cell>
          <cell r="K701">
            <v>0.18760757314974183</v>
          </cell>
          <cell r="L701">
            <v>0.66437177280550774</v>
          </cell>
        </row>
        <row r="702">
          <cell r="B702" t="str">
            <v>STT</v>
          </cell>
          <cell r="C702">
            <v>392.29440740740739</v>
          </cell>
          <cell r="D702">
            <v>0</v>
          </cell>
          <cell r="E702">
            <v>516.5397916666667</v>
          </cell>
          <cell r="F702">
            <v>280.65678896264347</v>
          </cell>
          <cell r="G702">
            <v>319.95194104849855</v>
          </cell>
          <cell r="H702">
            <v>9.4439541041482764E-2</v>
          </cell>
          <cell r="I702">
            <v>5.2956751985878186E-3</v>
          </cell>
          <cell r="J702">
            <v>6.266548984995586E-2</v>
          </cell>
          <cell r="K702">
            <v>0.15092674315975282</v>
          </cell>
          <cell r="L702">
            <v>0.68667255075022071</v>
          </cell>
        </row>
        <row r="703">
          <cell r="B703" t="str">
            <v>STV</v>
          </cell>
          <cell r="C703">
            <v>2082.882470147712</v>
          </cell>
          <cell r="D703">
            <v>3016.4927961739277</v>
          </cell>
          <cell r="E703">
            <v>1196.2058666666669</v>
          </cell>
          <cell r="F703">
            <v>876.53451082184461</v>
          </cell>
          <cell r="G703">
            <v>614.11049720659923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1</v>
          </cell>
        </row>
        <row r="704">
          <cell r="B704" t="str">
            <v>STX</v>
          </cell>
          <cell r="C704">
            <v>392.29440740740739</v>
          </cell>
          <cell r="D704">
            <v>0</v>
          </cell>
          <cell r="E704">
            <v>516.5397916666667</v>
          </cell>
          <cell r="F704">
            <v>319.58647619047599</v>
          </cell>
          <cell r="G704">
            <v>291.2469879518074</v>
          </cell>
          <cell r="H704">
            <v>5.7142857142857141E-2</v>
          </cell>
          <cell r="I704">
            <v>7.1428571428571426E-3</v>
          </cell>
          <cell r="J704">
            <v>4.9999999999999996E-2</v>
          </cell>
          <cell r="K704">
            <v>0.25714285714285712</v>
          </cell>
          <cell r="L704">
            <v>0.62857142857142856</v>
          </cell>
        </row>
        <row r="705">
          <cell r="B705" t="str">
            <v>SUB</v>
          </cell>
          <cell r="C705">
            <v>0</v>
          </cell>
          <cell r="D705">
            <v>5086.9945946712014</v>
          </cell>
          <cell r="E705">
            <v>1687.6125</v>
          </cell>
          <cell r="F705">
            <v>1207.8124695930737</v>
          </cell>
          <cell r="G705">
            <v>846.26020501948074</v>
          </cell>
          <cell r="H705">
            <v>0</v>
          </cell>
          <cell r="I705">
            <v>7.6923076923076927E-2</v>
          </cell>
          <cell r="J705">
            <v>7.6923076923076927E-2</v>
          </cell>
          <cell r="K705">
            <v>0.84615384615384615</v>
          </cell>
          <cell r="L705">
            <v>0</v>
          </cell>
        </row>
        <row r="706">
          <cell r="B706" t="str">
            <v>SUF</v>
          </cell>
          <cell r="C706">
            <v>694.0229777175324</v>
          </cell>
          <cell r="D706">
            <v>2337.008173055829</v>
          </cell>
          <cell r="E706">
            <v>922.23450603797278</v>
          </cell>
          <cell r="F706">
            <v>699.75351066512735</v>
          </cell>
          <cell r="G706">
            <v>316.39173544973573</v>
          </cell>
          <cell r="H706">
            <v>0.13333333333333333</v>
          </cell>
          <cell r="I706">
            <v>0</v>
          </cell>
          <cell r="J706">
            <v>0</v>
          </cell>
          <cell r="K706">
            <v>0.26666666666666666</v>
          </cell>
          <cell r="L706">
            <v>0.6</v>
          </cell>
        </row>
        <row r="707">
          <cell r="B707" t="str">
            <v>SUV</v>
          </cell>
          <cell r="C707">
            <v>0</v>
          </cell>
          <cell r="D707">
            <v>0</v>
          </cell>
          <cell r="E707">
            <v>0</v>
          </cell>
          <cell r="F707">
            <v>795.68</v>
          </cell>
          <cell r="G707">
            <v>806.19511904761907</v>
          </cell>
          <cell r="H707">
            <v>0</v>
          </cell>
          <cell r="I707">
            <v>0.33333333333333331</v>
          </cell>
          <cell r="J707">
            <v>0.16666666666666666</v>
          </cell>
          <cell r="K707">
            <v>0</v>
          </cell>
          <cell r="L707">
            <v>0.5</v>
          </cell>
        </row>
        <row r="708">
          <cell r="B708" t="str">
            <v>SVD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1</v>
          </cell>
          <cell r="K708">
            <v>0</v>
          </cell>
          <cell r="L708">
            <v>0</v>
          </cell>
        </row>
        <row r="709">
          <cell r="B709" t="str">
            <v>SVG</v>
          </cell>
          <cell r="C709">
            <v>108.97866666666664</v>
          </cell>
          <cell r="D709">
            <v>2610.5450000000001</v>
          </cell>
          <cell r="E709">
            <v>2359.0699999999997</v>
          </cell>
          <cell r="F709">
            <v>1356.1383014755197</v>
          </cell>
          <cell r="G709">
            <v>461.64</v>
          </cell>
          <cell r="H709">
            <v>0.22807017543859645</v>
          </cell>
          <cell r="I709">
            <v>8.7719298245614016E-2</v>
          </cell>
          <cell r="J709">
            <v>1.7543859649122803E-2</v>
          </cell>
          <cell r="K709">
            <v>0.12280701754385961</v>
          </cell>
          <cell r="L709">
            <v>0.54385964912280704</v>
          </cell>
        </row>
        <row r="710">
          <cell r="B710" t="str">
            <v>SVQ</v>
          </cell>
          <cell r="C710">
            <v>1577.8969800457098</v>
          </cell>
          <cell r="D710">
            <v>3009.2377410317081</v>
          </cell>
          <cell r="E710">
            <v>2042.8507142857147</v>
          </cell>
          <cell r="F710">
            <v>857.65</v>
          </cell>
          <cell r="G710">
            <v>279.41995448916418</v>
          </cell>
          <cell r="H710">
            <v>1.9230769230769239E-2</v>
          </cell>
          <cell r="I710">
            <v>1.9230769230769239E-2</v>
          </cell>
          <cell r="J710">
            <v>9.6153846153846194E-3</v>
          </cell>
          <cell r="K710">
            <v>5.7692307692307709E-2</v>
          </cell>
          <cell r="L710">
            <v>0.89423076923076927</v>
          </cell>
        </row>
        <row r="711">
          <cell r="B711" t="str">
            <v>SVX</v>
          </cell>
          <cell r="C711">
            <v>346.03653675213673</v>
          </cell>
          <cell r="D711">
            <v>3438.0991671672305</v>
          </cell>
          <cell r="E711">
            <v>754.47337500000003</v>
          </cell>
          <cell r="F711">
            <v>1146.4805676108369</v>
          </cell>
          <cell r="G711">
            <v>398.34875000000005</v>
          </cell>
          <cell r="H711">
            <v>0</v>
          </cell>
          <cell r="I711">
            <v>7.4074074074074084E-2</v>
          </cell>
          <cell r="J711">
            <v>3.7037037037037042E-2</v>
          </cell>
          <cell r="K711">
            <v>0.18518518518518517</v>
          </cell>
          <cell r="L711">
            <v>0.70370370370370361</v>
          </cell>
        </row>
        <row r="712">
          <cell r="B712" t="str">
            <v>SWA</v>
          </cell>
          <cell r="C712">
            <v>4537.2526894742623</v>
          </cell>
          <cell r="D712">
            <v>4749.2735304038351</v>
          </cell>
          <cell r="E712">
            <v>1810.9906091954022</v>
          </cell>
          <cell r="F712">
            <v>1238.2726398519835</v>
          </cell>
          <cell r="G712">
            <v>570.87178194523528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1</v>
          </cell>
        </row>
        <row r="713">
          <cell r="B713" t="str">
            <v>SXB</v>
          </cell>
          <cell r="C713">
            <v>121.49000000000001</v>
          </cell>
          <cell r="D713">
            <v>3320.3264997584574</v>
          </cell>
          <cell r="E713">
            <v>1241.3366394081002</v>
          </cell>
          <cell r="F713">
            <v>989.02764726564396</v>
          </cell>
          <cell r="G713">
            <v>146.87888888888898</v>
          </cell>
          <cell r="H713">
            <v>0.29268292682926828</v>
          </cell>
          <cell r="I713">
            <v>7.3170731707317083E-2</v>
          </cell>
          <cell r="J713">
            <v>2.4390243902439025E-2</v>
          </cell>
          <cell r="K713">
            <v>4.878048780487805E-2</v>
          </cell>
          <cell r="L713">
            <v>0.5609756097560975</v>
          </cell>
        </row>
        <row r="714">
          <cell r="B714" t="str">
            <v>SXM</v>
          </cell>
          <cell r="C714">
            <v>675.29975999999999</v>
          </cell>
          <cell r="D714">
            <v>0</v>
          </cell>
          <cell r="E714">
            <v>585.10256410256432</v>
          </cell>
          <cell r="F714">
            <v>266.39188023977107</v>
          </cell>
          <cell r="G714">
            <v>276.58498140634299</v>
          </cell>
          <cell r="H714">
            <v>0.10292249047013977</v>
          </cell>
          <cell r="I714">
            <v>0</v>
          </cell>
          <cell r="J714">
            <v>3.303684879288437E-2</v>
          </cell>
          <cell r="K714">
            <v>0.31766200762388819</v>
          </cell>
          <cell r="L714">
            <v>0.54637865311308764</v>
          </cell>
        </row>
        <row r="715">
          <cell r="B715" t="str">
            <v>SYD</v>
          </cell>
          <cell r="C715">
            <v>3825.1479395073325</v>
          </cell>
          <cell r="D715">
            <v>5379.3297618560437</v>
          </cell>
          <cell r="E715">
            <v>3738.4933333333352</v>
          </cell>
          <cell r="F715">
            <v>2886.6222985093973</v>
          </cell>
          <cell r="G715">
            <v>863.33018452909266</v>
          </cell>
          <cell r="H715">
            <v>4.4236760124610579E-2</v>
          </cell>
          <cell r="I715">
            <v>0.13707165109034267</v>
          </cell>
          <cell r="J715">
            <v>3.7383177570093446E-3</v>
          </cell>
          <cell r="K715">
            <v>0.14766355140186915</v>
          </cell>
          <cell r="L715">
            <v>0.66728971962616823</v>
          </cell>
        </row>
        <row r="716">
          <cell r="B716" t="str">
            <v>SYX</v>
          </cell>
          <cell r="C716">
            <v>4537.2526894742623</v>
          </cell>
          <cell r="D716">
            <v>4749.2735304038351</v>
          </cell>
          <cell r="E716">
            <v>1810.9906091954022</v>
          </cell>
          <cell r="F716">
            <v>1238.2726398519835</v>
          </cell>
          <cell r="G716">
            <v>570.87178194523528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1</v>
          </cell>
        </row>
        <row r="717">
          <cell r="B717" t="str">
            <v>SYZ</v>
          </cell>
          <cell r="C717">
            <v>298.91749999999996</v>
          </cell>
          <cell r="D717">
            <v>0</v>
          </cell>
          <cell r="E717">
            <v>0</v>
          </cell>
          <cell r="F717">
            <v>500.50000000000006</v>
          </cell>
          <cell r="G717">
            <v>477.65285714285716</v>
          </cell>
          <cell r="H717">
            <v>0</v>
          </cell>
          <cell r="I717">
            <v>0</v>
          </cell>
          <cell r="J717">
            <v>0</v>
          </cell>
          <cell r="K717">
            <v>0.32</v>
          </cell>
          <cell r="L717">
            <v>0.68</v>
          </cell>
        </row>
        <row r="718">
          <cell r="B718" t="str">
            <v>SZF</v>
          </cell>
          <cell r="C718">
            <v>273.05581548537282</v>
          </cell>
          <cell r="D718">
            <v>2918.1202279487316</v>
          </cell>
          <cell r="E718">
            <v>1011.4965826330518</v>
          </cell>
          <cell r="F718">
            <v>758.1008045386277</v>
          </cell>
          <cell r="G718">
            <v>366.83775742241971</v>
          </cell>
          <cell r="H718">
            <v>0</v>
          </cell>
          <cell r="I718">
            <v>0</v>
          </cell>
          <cell r="J718">
            <v>9.5238095238095219E-2</v>
          </cell>
          <cell r="K718">
            <v>0</v>
          </cell>
          <cell r="L718">
            <v>0.90476190476190466</v>
          </cell>
        </row>
        <row r="719">
          <cell r="B719" t="str">
            <v>SZG</v>
          </cell>
          <cell r="C719">
            <v>311.79929608789894</v>
          </cell>
          <cell r="D719">
            <v>2436.8420000000001</v>
          </cell>
          <cell r="E719">
            <v>2651.73</v>
          </cell>
          <cell r="F719">
            <v>569.48553571428545</v>
          </cell>
          <cell r="G719">
            <v>363.69067602040798</v>
          </cell>
          <cell r="H719">
            <v>0</v>
          </cell>
          <cell r="I719">
            <v>0.12903225806451613</v>
          </cell>
          <cell r="J719">
            <v>0</v>
          </cell>
          <cell r="K719">
            <v>0.19354838709677419</v>
          </cell>
          <cell r="L719">
            <v>0.67741935483870974</v>
          </cell>
        </row>
        <row r="720">
          <cell r="B720" t="str">
            <v>SZX</v>
          </cell>
          <cell r="C720">
            <v>4537.2526894742623</v>
          </cell>
          <cell r="D720">
            <v>4749.2735304038351</v>
          </cell>
          <cell r="E720">
            <v>1810.9906091954022</v>
          </cell>
          <cell r="F720">
            <v>2897.0000000000005</v>
          </cell>
          <cell r="G720">
            <v>913.82</v>
          </cell>
          <cell r="H720">
            <v>0</v>
          </cell>
          <cell r="I720">
            <v>0</v>
          </cell>
          <cell r="J720">
            <v>0.1111111111111111</v>
          </cell>
          <cell r="K720">
            <v>0.22222222222222221</v>
          </cell>
          <cell r="L720">
            <v>0.66666666666666674</v>
          </cell>
        </row>
        <row r="721">
          <cell r="B721" t="str">
            <v>SZZ</v>
          </cell>
          <cell r="C721">
            <v>154.80520140401825</v>
          </cell>
          <cell r="D721">
            <v>2030</v>
          </cell>
          <cell r="E721">
            <v>1302.7689189189186</v>
          </cell>
          <cell r="F721">
            <v>415.03999999999996</v>
          </cell>
          <cell r="G721">
            <v>304.75000000000006</v>
          </cell>
          <cell r="H721">
            <v>0</v>
          </cell>
          <cell r="I721">
            <v>4.8780487804878044E-2</v>
          </cell>
          <cell r="J721">
            <v>0</v>
          </cell>
          <cell r="K721">
            <v>0.43902439024390244</v>
          </cell>
          <cell r="L721">
            <v>0.51219512195121952</v>
          </cell>
        </row>
        <row r="722">
          <cell r="B722" t="str">
            <v>TAB</v>
          </cell>
          <cell r="C722">
            <v>0</v>
          </cell>
          <cell r="D722">
            <v>1085</v>
          </cell>
          <cell r="E722">
            <v>0</v>
          </cell>
          <cell r="F722">
            <v>375.13984713425589</v>
          </cell>
          <cell r="G722">
            <v>295.77385671385645</v>
          </cell>
          <cell r="H722">
            <v>0</v>
          </cell>
          <cell r="I722">
            <v>0</v>
          </cell>
          <cell r="J722">
            <v>1</v>
          </cell>
          <cell r="K722">
            <v>0</v>
          </cell>
          <cell r="L722">
            <v>0</v>
          </cell>
        </row>
        <row r="723">
          <cell r="B723" t="str">
            <v>TAC</v>
          </cell>
          <cell r="C723">
            <v>2104.560104166666</v>
          </cell>
          <cell r="D723">
            <v>3680.7637730263141</v>
          </cell>
          <cell r="E723">
            <v>1539.8400000000001</v>
          </cell>
          <cell r="F723">
            <v>1085.0679187939713</v>
          </cell>
          <cell r="G723">
            <v>474.32041650972087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1</v>
          </cell>
        </row>
        <row r="724">
          <cell r="B724" t="str">
            <v>TAE</v>
          </cell>
          <cell r="C724">
            <v>4295.6762520634902</v>
          </cell>
          <cell r="D724">
            <v>3320.6016247938719</v>
          </cell>
          <cell r="E724">
            <v>1281.4922020683184</v>
          </cell>
          <cell r="F724">
            <v>1558.415282636121</v>
          </cell>
          <cell r="G724">
            <v>814.91097222222231</v>
          </cell>
          <cell r="H724">
            <v>0</v>
          </cell>
          <cell r="I724">
            <v>0</v>
          </cell>
          <cell r="J724">
            <v>0.17857142857142855</v>
          </cell>
          <cell r="K724">
            <v>7.1428571428571425E-2</v>
          </cell>
          <cell r="L724">
            <v>0.75</v>
          </cell>
        </row>
        <row r="725">
          <cell r="B725" t="str">
            <v>TAG</v>
          </cell>
          <cell r="C725">
            <v>2104.560104166666</v>
          </cell>
          <cell r="D725">
            <v>3680.7637730263141</v>
          </cell>
          <cell r="E725">
            <v>1539.8400000000001</v>
          </cell>
          <cell r="F725">
            <v>1085.0679187939713</v>
          </cell>
          <cell r="G725">
            <v>474.32041650972087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1</v>
          </cell>
        </row>
        <row r="726">
          <cell r="B726" t="str">
            <v>TAK</v>
          </cell>
          <cell r="C726">
            <v>3560.4312660888791</v>
          </cell>
          <cell r="D726">
            <v>3852.7209841222088</v>
          </cell>
          <cell r="E726">
            <v>1909.3942506887054</v>
          </cell>
          <cell r="F726">
            <v>1062.5755352528843</v>
          </cell>
          <cell r="G726">
            <v>814.97193872947037</v>
          </cell>
          <cell r="H726">
            <v>0</v>
          </cell>
          <cell r="I726">
            <v>0.16666666666666669</v>
          </cell>
          <cell r="J726">
            <v>0</v>
          </cell>
          <cell r="K726">
            <v>0</v>
          </cell>
          <cell r="L726">
            <v>0.83333333333333337</v>
          </cell>
        </row>
        <row r="727">
          <cell r="B727" t="str">
            <v>TAM</v>
          </cell>
          <cell r="C727">
            <v>253.03027777777771</v>
          </cell>
          <cell r="D727">
            <v>667.64896209140613</v>
          </cell>
          <cell r="E727">
            <v>526.36640083298744</v>
          </cell>
          <cell r="F727">
            <v>308.0625</v>
          </cell>
          <cell r="G727">
            <v>314.41008129610111</v>
          </cell>
          <cell r="H727">
            <v>4.3478260869565223E-2</v>
          </cell>
          <cell r="I727">
            <v>0</v>
          </cell>
          <cell r="J727">
            <v>0</v>
          </cell>
          <cell r="K727">
            <v>8.6956521739130446E-2</v>
          </cell>
          <cell r="L727">
            <v>0.86956521739130443</v>
          </cell>
        </row>
        <row r="728">
          <cell r="B728" t="str">
            <v>TAO</v>
          </cell>
          <cell r="C728">
            <v>2405.3200000000002</v>
          </cell>
          <cell r="D728">
            <v>4749.2735304038351</v>
          </cell>
          <cell r="E728">
            <v>1810.9906091954022</v>
          </cell>
          <cell r="F728">
            <v>3934.5</v>
          </cell>
          <cell r="G728">
            <v>852.10122448979587</v>
          </cell>
          <cell r="H728">
            <v>0.1388888888888889</v>
          </cell>
          <cell r="I728">
            <v>0.1388888888888889</v>
          </cell>
          <cell r="J728">
            <v>0</v>
          </cell>
          <cell r="K728">
            <v>0.36111111111111105</v>
          </cell>
          <cell r="L728">
            <v>0.36111111111111116</v>
          </cell>
        </row>
        <row r="729">
          <cell r="B729" t="str">
            <v>TAP</v>
          </cell>
          <cell r="C729">
            <v>242.84265512637438</v>
          </cell>
          <cell r="D729">
            <v>502.33333333333297</v>
          </cell>
          <cell r="E729">
            <v>526.36640083298744</v>
          </cell>
          <cell r="F729">
            <v>233.866145950933</v>
          </cell>
          <cell r="G729">
            <v>320.02029761904726</v>
          </cell>
          <cell r="H729">
            <v>0</v>
          </cell>
          <cell r="I729">
            <v>5.5555555555555552E-2</v>
          </cell>
          <cell r="J729">
            <v>0</v>
          </cell>
          <cell r="K729">
            <v>0</v>
          </cell>
          <cell r="L729">
            <v>0.94444444444444442</v>
          </cell>
        </row>
        <row r="730">
          <cell r="B730" t="str">
            <v>TAS</v>
          </cell>
          <cell r="C730">
            <v>0</v>
          </cell>
          <cell r="D730">
            <v>4440.4808333333349</v>
          </cell>
          <cell r="E730">
            <v>0</v>
          </cell>
          <cell r="F730">
            <v>0</v>
          </cell>
          <cell r="G730">
            <v>873.5</v>
          </cell>
          <cell r="H730">
            <v>0</v>
          </cell>
          <cell r="I730">
            <v>4.6511627906976744E-2</v>
          </cell>
          <cell r="J730">
            <v>2.3255813953488372E-2</v>
          </cell>
          <cell r="K730">
            <v>9.3023255813953487E-2</v>
          </cell>
          <cell r="L730">
            <v>0.83720930232558144</v>
          </cell>
        </row>
        <row r="731">
          <cell r="B731" t="str">
            <v>TBS</v>
          </cell>
          <cell r="C731">
            <v>0</v>
          </cell>
          <cell r="D731">
            <v>0</v>
          </cell>
          <cell r="E731">
            <v>0</v>
          </cell>
          <cell r="F731">
            <v>403.32583333333332</v>
          </cell>
          <cell r="G731">
            <v>332.11596106150796</v>
          </cell>
          <cell r="H731">
            <v>1.2499999999999999E-2</v>
          </cell>
          <cell r="I731">
            <v>7.4999999999999983E-2</v>
          </cell>
          <cell r="J731">
            <v>0</v>
          </cell>
          <cell r="K731">
            <v>0.21250000000000002</v>
          </cell>
          <cell r="L731">
            <v>0.7</v>
          </cell>
        </row>
        <row r="732">
          <cell r="B732" t="str">
            <v>TBZ</v>
          </cell>
          <cell r="C732">
            <v>298.91749999999996</v>
          </cell>
          <cell r="D732">
            <v>0</v>
          </cell>
          <cell r="E732">
            <v>0</v>
          </cell>
          <cell r="F732">
            <v>500.50000000000006</v>
          </cell>
          <cell r="G732">
            <v>477.65285714285716</v>
          </cell>
          <cell r="H732">
            <v>0</v>
          </cell>
          <cell r="I732">
            <v>0.10526315789473684</v>
          </cell>
          <cell r="J732">
            <v>0</v>
          </cell>
          <cell r="K732">
            <v>0.10526315789473684</v>
          </cell>
          <cell r="L732">
            <v>0.78947368421052622</v>
          </cell>
        </row>
        <row r="733">
          <cell r="B733" t="str">
            <v>TCB</v>
          </cell>
          <cell r="C733">
            <v>378.90807339449537</v>
          </cell>
          <cell r="D733">
            <v>0</v>
          </cell>
          <cell r="E733">
            <v>372.00710722204605</v>
          </cell>
          <cell r="F733">
            <v>244.46936424500757</v>
          </cell>
          <cell r="G733">
            <v>215.60166666666703</v>
          </cell>
          <cell r="H733">
            <v>0</v>
          </cell>
          <cell r="I733">
            <v>0</v>
          </cell>
          <cell r="J733">
            <v>0</v>
          </cell>
          <cell r="K733">
            <v>0.25</v>
          </cell>
          <cell r="L733">
            <v>0.75</v>
          </cell>
        </row>
        <row r="734">
          <cell r="B734" t="str">
            <v>TCI</v>
          </cell>
          <cell r="C734">
            <v>1577.8969800457098</v>
          </cell>
          <cell r="D734">
            <v>3009.2377410317081</v>
          </cell>
          <cell r="E734">
            <v>2042.8507142857147</v>
          </cell>
          <cell r="F734">
            <v>1018.9167046552494</v>
          </cell>
          <cell r="G734">
            <v>396.45</v>
          </cell>
          <cell r="H734">
            <v>0</v>
          </cell>
          <cell r="I734">
            <v>0</v>
          </cell>
          <cell r="J734">
            <v>8.3333333333333329E-2</v>
          </cell>
          <cell r="K734">
            <v>0</v>
          </cell>
          <cell r="L734">
            <v>0.91666666666666663</v>
          </cell>
        </row>
        <row r="735">
          <cell r="B735" t="str">
            <v>TGD</v>
          </cell>
          <cell r="C735">
            <v>0</v>
          </cell>
          <cell r="D735">
            <v>0</v>
          </cell>
          <cell r="E735">
            <v>0</v>
          </cell>
          <cell r="F735">
            <v>221.49999999999963</v>
          </cell>
          <cell r="G735">
            <v>198.77125000000001</v>
          </cell>
          <cell r="H735">
            <v>0</v>
          </cell>
          <cell r="I735">
            <v>0</v>
          </cell>
          <cell r="J735">
            <v>4.5454545454545456E-2</v>
          </cell>
          <cell r="K735">
            <v>0.43939393939393939</v>
          </cell>
          <cell r="L735">
            <v>0.51515151515151514</v>
          </cell>
        </row>
        <row r="736">
          <cell r="B736" t="str">
            <v>TGG</v>
          </cell>
          <cell r="C736">
            <v>0</v>
          </cell>
          <cell r="D736">
            <v>4527.8976373626365</v>
          </cell>
          <cell r="E736">
            <v>0</v>
          </cell>
          <cell r="F736">
            <v>2698.752857142857</v>
          </cell>
          <cell r="G736">
            <v>766.76135647169303</v>
          </cell>
          <cell r="H736">
            <v>0</v>
          </cell>
          <cell r="I736">
            <v>0.39999999999999997</v>
          </cell>
          <cell r="J736">
            <v>0</v>
          </cell>
          <cell r="K736">
            <v>0</v>
          </cell>
          <cell r="L736">
            <v>0.6</v>
          </cell>
        </row>
        <row r="737">
          <cell r="B737" t="str">
            <v>TGU</v>
          </cell>
          <cell r="C737">
            <v>505.81333333333333</v>
          </cell>
          <cell r="D737">
            <v>0</v>
          </cell>
          <cell r="E737">
            <v>429</v>
          </cell>
          <cell r="F737">
            <v>314.26107843137254</v>
          </cell>
          <cell r="G737">
            <v>295.95073950845824</v>
          </cell>
          <cell r="H737">
            <v>3.7249283667621778E-2</v>
          </cell>
          <cell r="I737">
            <v>0</v>
          </cell>
          <cell r="J737">
            <v>2.8653295128939832E-3</v>
          </cell>
          <cell r="K737">
            <v>7.163323782234958E-2</v>
          </cell>
          <cell r="L737">
            <v>0.88825214899713467</v>
          </cell>
        </row>
        <row r="738">
          <cell r="B738" t="str">
            <v>TGZ</v>
          </cell>
          <cell r="C738">
            <v>295.625</v>
          </cell>
          <cell r="D738">
            <v>667.64896209140613</v>
          </cell>
          <cell r="E738">
            <v>526.36640083298744</v>
          </cell>
          <cell r="F738">
            <v>233.866145950933</v>
          </cell>
          <cell r="G738">
            <v>422.91718121693111</v>
          </cell>
          <cell r="H738">
            <v>0.15384615384615383</v>
          </cell>
          <cell r="I738">
            <v>3.8461538461538457E-2</v>
          </cell>
          <cell r="J738">
            <v>7.6923076923076913E-2</v>
          </cell>
          <cell r="K738">
            <v>0</v>
          </cell>
          <cell r="L738">
            <v>0.73076923076923073</v>
          </cell>
        </row>
        <row r="739">
          <cell r="B739" t="str">
            <v>THE</v>
          </cell>
          <cell r="C739">
            <v>4877.18300441886</v>
          </cell>
          <cell r="D739">
            <v>3913.2942950383235</v>
          </cell>
          <cell r="E739">
            <v>2079.9913113553125</v>
          </cell>
          <cell r="F739">
            <v>1727.1594836699639</v>
          </cell>
          <cell r="G739">
            <v>595.86</v>
          </cell>
          <cell r="H739">
            <v>0</v>
          </cell>
          <cell r="I739">
            <v>0</v>
          </cell>
          <cell r="J739">
            <v>0</v>
          </cell>
          <cell r="K739">
            <v>0.2</v>
          </cell>
          <cell r="L739">
            <v>0.8</v>
          </cell>
        </row>
        <row r="740">
          <cell r="B740" t="str">
            <v>THR</v>
          </cell>
          <cell r="C740">
            <v>298.91749999999996</v>
          </cell>
          <cell r="D740">
            <v>0</v>
          </cell>
          <cell r="E740">
            <v>0</v>
          </cell>
          <cell r="F740">
            <v>500.50000000000006</v>
          </cell>
          <cell r="G740">
            <v>477.65285714285716</v>
          </cell>
          <cell r="H740">
            <v>3.5608308605341248E-2</v>
          </cell>
          <cell r="I740">
            <v>3.5608308605341248E-2</v>
          </cell>
          <cell r="J740">
            <v>2.967359050445104E-3</v>
          </cell>
          <cell r="K740">
            <v>0.14540059347181009</v>
          </cell>
          <cell r="L740">
            <v>0.78041543026706228</v>
          </cell>
        </row>
        <row r="741">
          <cell r="B741" t="str">
            <v>TIA</v>
          </cell>
          <cell r="C741">
            <v>264.97411764705879</v>
          </cell>
          <cell r="D741">
            <v>0</v>
          </cell>
          <cell r="E741">
            <v>0</v>
          </cell>
          <cell r="F741">
            <v>401.41079734219301</v>
          </cell>
          <cell r="G741">
            <v>323.83846143507907</v>
          </cell>
          <cell r="H741">
            <v>9.1872791519434643E-2</v>
          </cell>
          <cell r="I741">
            <v>0</v>
          </cell>
          <cell r="J741">
            <v>7.0671378091872799E-3</v>
          </cell>
          <cell r="K741">
            <v>0.34982332155477025</v>
          </cell>
          <cell r="L741">
            <v>0.55123674911660792</v>
          </cell>
        </row>
        <row r="742">
          <cell r="B742" t="str">
            <v>TIJ</v>
          </cell>
          <cell r="C742">
            <v>242.84265512637438</v>
          </cell>
          <cell r="D742">
            <v>667.64896209140613</v>
          </cell>
          <cell r="E742">
            <v>526.36640083298744</v>
          </cell>
          <cell r="F742">
            <v>480</v>
          </cell>
          <cell r="G742">
            <v>327.99999999999994</v>
          </cell>
          <cell r="H742">
            <v>0</v>
          </cell>
          <cell r="I742">
            <v>0</v>
          </cell>
          <cell r="J742">
            <v>0</v>
          </cell>
          <cell r="K742">
            <v>0.7142857142857143</v>
          </cell>
          <cell r="L742">
            <v>0.2857142857142857</v>
          </cell>
        </row>
        <row r="743">
          <cell r="B743" t="str">
            <v>TIP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719.98333333333301</v>
          </cell>
          <cell r="H743">
            <v>0</v>
          </cell>
          <cell r="I743">
            <v>9.9999999999999992E-2</v>
          </cell>
          <cell r="J743">
            <v>0</v>
          </cell>
          <cell r="K743">
            <v>0.3</v>
          </cell>
          <cell r="L743">
            <v>0.6</v>
          </cell>
        </row>
        <row r="744">
          <cell r="B744" t="str">
            <v>TIR</v>
          </cell>
          <cell r="C744">
            <v>2082.882470147712</v>
          </cell>
          <cell r="D744">
            <v>3016.4927961739277</v>
          </cell>
          <cell r="E744">
            <v>1196.2058666666669</v>
          </cell>
          <cell r="F744">
            <v>876.53451082184461</v>
          </cell>
          <cell r="G744">
            <v>724.69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1</v>
          </cell>
        </row>
        <row r="745">
          <cell r="B745" t="str">
            <v>TIU</v>
          </cell>
          <cell r="C745">
            <v>1698.526882063881</v>
          </cell>
          <cell r="D745">
            <v>4398.2942443259344</v>
          </cell>
          <cell r="E745">
            <v>3928.45</v>
          </cell>
          <cell r="F745">
            <v>892.55729810706873</v>
          </cell>
          <cell r="G745">
            <v>900.93201481247354</v>
          </cell>
          <cell r="H745">
            <v>0</v>
          </cell>
          <cell r="I745">
            <v>1</v>
          </cell>
          <cell r="J745">
            <v>0</v>
          </cell>
          <cell r="K745">
            <v>0</v>
          </cell>
          <cell r="L745">
            <v>0</v>
          </cell>
        </row>
        <row r="746">
          <cell r="B746" t="str">
            <v>TKK</v>
          </cell>
          <cell r="C746">
            <v>0</v>
          </cell>
          <cell r="D746">
            <v>0</v>
          </cell>
          <cell r="E746">
            <v>0</v>
          </cell>
          <cell r="F746">
            <v>874.33999999999992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1</v>
          </cell>
          <cell r="L746">
            <v>0</v>
          </cell>
        </row>
        <row r="747">
          <cell r="B747" t="str">
            <v>TKS</v>
          </cell>
          <cell r="C747">
            <v>3560.4312660888791</v>
          </cell>
          <cell r="D747">
            <v>3852.7209841222088</v>
          </cell>
          <cell r="E747">
            <v>1909.3942506887054</v>
          </cell>
          <cell r="F747">
            <v>1062.5755352528843</v>
          </cell>
          <cell r="G747">
            <v>814.97193872947037</v>
          </cell>
          <cell r="H747">
            <v>0</v>
          </cell>
          <cell r="I747">
            <v>0.18181818181818182</v>
          </cell>
          <cell r="J747">
            <v>0.18181818181818182</v>
          </cell>
          <cell r="K747">
            <v>0.27272727272727271</v>
          </cell>
          <cell r="L747">
            <v>0.36363636363636365</v>
          </cell>
        </row>
        <row r="748">
          <cell r="B748" t="str">
            <v>TKU</v>
          </cell>
          <cell r="C748">
            <v>226.8833810280866</v>
          </cell>
          <cell r="D748">
            <v>2880.1862370370363</v>
          </cell>
          <cell r="E748">
            <v>1190.5862500000003</v>
          </cell>
          <cell r="F748">
            <v>891.15219417475726</v>
          </cell>
          <cell r="G748">
            <v>384.62351265084584</v>
          </cell>
          <cell r="H748">
            <v>0</v>
          </cell>
          <cell r="I748">
            <v>0</v>
          </cell>
          <cell r="J748">
            <v>0</v>
          </cell>
          <cell r="K748">
            <v>0.13157894736842102</v>
          </cell>
          <cell r="L748">
            <v>0.86842105263157898</v>
          </cell>
        </row>
        <row r="749">
          <cell r="B749" t="str">
            <v>TLL</v>
          </cell>
          <cell r="C749">
            <v>151.88624999999996</v>
          </cell>
          <cell r="D749">
            <v>0</v>
          </cell>
          <cell r="E749">
            <v>0</v>
          </cell>
          <cell r="F749">
            <v>355.95666666666665</v>
          </cell>
          <cell r="G749">
            <v>174.77632051282035</v>
          </cell>
          <cell r="H749">
            <v>0.15178571428571427</v>
          </cell>
          <cell r="I749">
            <v>8.9285714285714281E-3</v>
          </cell>
          <cell r="J749">
            <v>0</v>
          </cell>
          <cell r="K749">
            <v>0.13392857142857145</v>
          </cell>
          <cell r="L749">
            <v>0.7053571428571429</v>
          </cell>
        </row>
        <row r="750">
          <cell r="B750" t="str">
            <v>TLS</v>
          </cell>
          <cell r="C750">
            <v>121.32173333333334</v>
          </cell>
          <cell r="D750">
            <v>3369.8748750000004</v>
          </cell>
          <cell r="E750">
            <v>1241.3366394081002</v>
          </cell>
          <cell r="F750">
            <v>605.55464285714299</v>
          </cell>
          <cell r="G750">
            <v>364.16115009239996</v>
          </cell>
          <cell r="H750">
            <v>0.14163090128755365</v>
          </cell>
          <cell r="I750">
            <v>9.4420600858369119E-2</v>
          </cell>
          <cell r="J750">
            <v>1.2875536480686697E-2</v>
          </cell>
          <cell r="K750">
            <v>9.4420600858369119E-2</v>
          </cell>
          <cell r="L750">
            <v>0.65665236051502152</v>
          </cell>
        </row>
        <row r="751">
          <cell r="B751" t="str">
            <v>TLV</v>
          </cell>
          <cell r="C751">
            <v>381.96332684790332</v>
          </cell>
          <cell r="D751">
            <v>2470.9745251087088</v>
          </cell>
          <cell r="E751">
            <v>1636.6080645161292</v>
          </cell>
          <cell r="F751">
            <v>698.37890167920557</v>
          </cell>
          <cell r="G751">
            <v>524.68065561157255</v>
          </cell>
          <cell r="H751">
            <v>4.0863710239145583E-2</v>
          </cell>
          <cell r="I751">
            <v>5.8045042953331794E-2</v>
          </cell>
          <cell r="J751">
            <v>4.643603436266544E-2</v>
          </cell>
          <cell r="K751">
            <v>0.18202925470164846</v>
          </cell>
          <cell r="L751">
            <v>0.67262595774320866</v>
          </cell>
        </row>
        <row r="752">
          <cell r="B752" t="str">
            <v>TMP</v>
          </cell>
          <cell r="C752">
            <v>226.8833810280866</v>
          </cell>
          <cell r="D752">
            <v>2880.1862370370363</v>
          </cell>
          <cell r="E752">
            <v>1190.5862500000003</v>
          </cell>
          <cell r="F752">
            <v>1296.42</v>
          </cell>
          <cell r="G752">
            <v>611.44000000000005</v>
          </cell>
          <cell r="H752">
            <v>0</v>
          </cell>
          <cell r="I752">
            <v>6.8965517241379323E-2</v>
          </cell>
          <cell r="J752">
            <v>0.24137931034482765</v>
          </cell>
          <cell r="K752">
            <v>0.20689655172413796</v>
          </cell>
          <cell r="L752">
            <v>0.48275862068965525</v>
          </cell>
        </row>
        <row r="753">
          <cell r="B753" t="str">
            <v>TNA</v>
          </cell>
          <cell r="C753">
            <v>4537.2526894742623</v>
          </cell>
          <cell r="D753">
            <v>4749.2735304038351</v>
          </cell>
          <cell r="E753">
            <v>1810.9906091954022</v>
          </cell>
          <cell r="F753">
            <v>1238.2726398519835</v>
          </cell>
          <cell r="G753">
            <v>570.87178194523528</v>
          </cell>
          <cell r="H753">
            <v>0</v>
          </cell>
          <cell r="I753">
            <v>0</v>
          </cell>
          <cell r="J753">
            <v>0</v>
          </cell>
          <cell r="K753">
            <v>0.5</v>
          </cell>
          <cell r="L753">
            <v>0.5</v>
          </cell>
        </row>
        <row r="754">
          <cell r="B754" t="str">
            <v>TNG</v>
          </cell>
          <cell r="C754">
            <v>202.23</v>
          </cell>
          <cell r="D754">
            <v>0</v>
          </cell>
          <cell r="E754">
            <v>1210.6400000000001</v>
          </cell>
          <cell r="F754">
            <v>544.02</v>
          </cell>
          <cell r="G754">
            <v>329.08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1</v>
          </cell>
        </row>
        <row r="755">
          <cell r="B755" t="str">
            <v>TNR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0.375</v>
          </cell>
          <cell r="J755">
            <v>0</v>
          </cell>
          <cell r="K755">
            <v>0</v>
          </cell>
          <cell r="L755">
            <v>0.625</v>
          </cell>
        </row>
        <row r="756">
          <cell r="B756" t="str">
            <v>TOS</v>
          </cell>
          <cell r="C756">
            <v>108.97866666666664</v>
          </cell>
          <cell r="D756">
            <v>2643.3275833333332</v>
          </cell>
          <cell r="E756">
            <v>2359.0699999999997</v>
          </cell>
          <cell r="F756">
            <v>1356.1383014755197</v>
          </cell>
          <cell r="G756">
            <v>313.07539840338211</v>
          </cell>
          <cell r="H756">
            <v>0</v>
          </cell>
          <cell r="I756">
            <v>9.0909090909090912E-2</v>
          </cell>
          <cell r="J756">
            <v>0</v>
          </cell>
          <cell r="K756">
            <v>9.0909090909090912E-2</v>
          </cell>
          <cell r="L756">
            <v>0.81818181818181823</v>
          </cell>
        </row>
        <row r="757">
          <cell r="B757" t="str">
            <v>TOY</v>
          </cell>
          <cell r="C757">
            <v>3560.4312660888791</v>
          </cell>
          <cell r="D757">
            <v>3852.7209841222088</v>
          </cell>
          <cell r="E757">
            <v>1909.3942506887054</v>
          </cell>
          <cell r="F757">
            <v>1062.5755352528843</v>
          </cell>
          <cell r="G757">
            <v>814.97193872947037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1</v>
          </cell>
        </row>
        <row r="758">
          <cell r="B758" t="str">
            <v>TPE</v>
          </cell>
          <cell r="C758">
            <v>2467.4415972222232</v>
          </cell>
          <cell r="D758">
            <v>3951.0517637721755</v>
          </cell>
          <cell r="E758">
            <v>0</v>
          </cell>
          <cell r="F758">
            <v>1603.2651450062033</v>
          </cell>
          <cell r="G758">
            <v>532.16878812594371</v>
          </cell>
          <cell r="H758">
            <v>2.3738872403560835E-2</v>
          </cell>
          <cell r="I758">
            <v>8.7833827893175079E-2</v>
          </cell>
          <cell r="J758">
            <v>3.5608308605341245E-3</v>
          </cell>
          <cell r="K758">
            <v>0.11513353115727006</v>
          </cell>
          <cell r="L758">
            <v>0.76973293768545992</v>
          </cell>
        </row>
        <row r="759">
          <cell r="B759" t="str">
            <v>TRC</v>
          </cell>
          <cell r="C759">
            <v>242.84265512637438</v>
          </cell>
          <cell r="D759">
            <v>667.64896209140613</v>
          </cell>
          <cell r="E759">
            <v>526.36640083298744</v>
          </cell>
          <cell r="F759">
            <v>300</v>
          </cell>
          <cell r="G759">
            <v>334.63461919268855</v>
          </cell>
          <cell r="H759">
            <v>2.5862068965517241E-2</v>
          </cell>
          <cell r="I759">
            <v>0</v>
          </cell>
          <cell r="J759">
            <v>8.6206896551724154E-3</v>
          </cell>
          <cell r="K759">
            <v>6.8965517241379323E-2</v>
          </cell>
          <cell r="L759">
            <v>0.89655172413793105</v>
          </cell>
        </row>
        <row r="760">
          <cell r="B760" t="str">
            <v>TRD</v>
          </cell>
          <cell r="C760">
            <v>108.97866666666664</v>
          </cell>
          <cell r="D760">
            <v>2643.3275833333332</v>
          </cell>
          <cell r="E760">
            <v>2359.0699999999997</v>
          </cell>
          <cell r="F760">
            <v>1356.1383014755197</v>
          </cell>
          <cell r="G760">
            <v>179.29249999999999</v>
          </cell>
          <cell r="H760">
            <v>4.878048780487805E-2</v>
          </cell>
          <cell r="I760">
            <v>7.3170731707317083E-2</v>
          </cell>
          <cell r="J760">
            <v>0</v>
          </cell>
          <cell r="K760">
            <v>7.3170731707317083E-2</v>
          </cell>
          <cell r="L760">
            <v>0.80487804878048785</v>
          </cell>
        </row>
        <row r="761">
          <cell r="B761" t="str">
            <v>TRG</v>
          </cell>
          <cell r="C761">
            <v>1698.526882063881</v>
          </cell>
          <cell r="D761">
            <v>4398.2942443259344</v>
          </cell>
          <cell r="E761">
            <v>3928.45</v>
          </cell>
          <cell r="F761">
            <v>892.55729810706873</v>
          </cell>
          <cell r="G761">
            <v>900.93201481247354</v>
          </cell>
          <cell r="H761">
            <v>0.33333333333333331</v>
          </cell>
          <cell r="I761">
            <v>0</v>
          </cell>
          <cell r="J761">
            <v>0</v>
          </cell>
          <cell r="K761">
            <v>0.33333333333333331</v>
          </cell>
          <cell r="L761">
            <v>0.33333333333333331</v>
          </cell>
        </row>
        <row r="762">
          <cell r="B762" t="str">
            <v>TRN</v>
          </cell>
          <cell r="C762">
            <v>477.65015151515161</v>
          </cell>
          <cell r="D762">
            <v>2707.2369003436411</v>
          </cell>
          <cell r="E762">
            <v>1338.09</v>
          </cell>
          <cell r="F762">
            <v>514.3531999999999</v>
          </cell>
          <cell r="G762">
            <v>452.56315451790078</v>
          </cell>
          <cell r="H762">
            <v>3.6809815950920241E-2</v>
          </cell>
          <cell r="I762">
            <v>0.30368098159509199</v>
          </cell>
          <cell r="J762">
            <v>9.202453987730062E-3</v>
          </cell>
          <cell r="K762">
            <v>0.15337423312883433</v>
          </cell>
          <cell r="L762">
            <v>0.49693251533742344</v>
          </cell>
        </row>
        <row r="763">
          <cell r="B763" t="str">
            <v>TRS</v>
          </cell>
          <cell r="C763">
            <v>1167.4000000000001</v>
          </cell>
          <cell r="D763">
            <v>2068.0700000000002</v>
          </cell>
          <cell r="E763">
            <v>922.23450603797278</v>
          </cell>
          <cell r="F763">
            <v>426.67076923076939</v>
          </cell>
          <cell r="G763">
            <v>622.77980551194844</v>
          </cell>
          <cell r="H763">
            <v>4.7058823529411764E-2</v>
          </cell>
          <cell r="I763">
            <v>1.1764705882352941E-2</v>
          </cell>
          <cell r="J763">
            <v>1.1764705882352941E-2</v>
          </cell>
          <cell r="K763">
            <v>0.1647058823529412</v>
          </cell>
          <cell r="L763">
            <v>0.76470588235294124</v>
          </cell>
        </row>
        <row r="764">
          <cell r="B764" t="str">
            <v>TRU</v>
          </cell>
          <cell r="C764">
            <v>0</v>
          </cell>
          <cell r="D764">
            <v>2807.7014666666664</v>
          </cell>
          <cell r="E764">
            <v>1139.9687500000002</v>
          </cell>
          <cell r="F764">
            <v>480.44284960965899</v>
          </cell>
          <cell r="G764">
            <v>507.5106805787579</v>
          </cell>
          <cell r="H764">
            <v>0</v>
          </cell>
          <cell r="I764">
            <v>0</v>
          </cell>
          <cell r="J764">
            <v>0</v>
          </cell>
          <cell r="K764">
            <v>0.25</v>
          </cell>
          <cell r="L764">
            <v>0.75</v>
          </cell>
        </row>
        <row r="765">
          <cell r="B765" t="str">
            <v>TRV</v>
          </cell>
          <cell r="C765">
            <v>2082.882470147712</v>
          </cell>
          <cell r="D765">
            <v>3016.4927961739277</v>
          </cell>
          <cell r="E765">
            <v>1196.2058666666669</v>
          </cell>
          <cell r="F765">
            <v>876.53451082184461</v>
          </cell>
          <cell r="G765">
            <v>742.81531168831145</v>
          </cell>
          <cell r="H765">
            <v>0</v>
          </cell>
          <cell r="I765">
            <v>3.8461538461538459E-3</v>
          </cell>
          <cell r="J765">
            <v>1.1538461538461537E-2</v>
          </cell>
          <cell r="K765">
            <v>1.5384615384615384E-2</v>
          </cell>
          <cell r="L765">
            <v>0.96923076923076923</v>
          </cell>
        </row>
        <row r="766">
          <cell r="B766" t="str">
            <v>TSE</v>
          </cell>
          <cell r="C766">
            <v>6917.3624999999965</v>
          </cell>
          <cell r="D766">
            <v>4767.2560000000003</v>
          </cell>
          <cell r="E766">
            <v>0</v>
          </cell>
          <cell r="F766">
            <v>557.80904761904776</v>
          </cell>
          <cell r="G766">
            <v>485.13440000000003</v>
          </cell>
          <cell r="H766">
            <v>0</v>
          </cell>
          <cell r="I766">
            <v>6.8181818181818191E-2</v>
          </cell>
          <cell r="J766">
            <v>2.2727272727272735E-2</v>
          </cell>
          <cell r="K766">
            <v>0</v>
          </cell>
          <cell r="L766">
            <v>0.90909090909090906</v>
          </cell>
        </row>
        <row r="767">
          <cell r="B767" t="str">
            <v>TSN</v>
          </cell>
          <cell r="C767">
            <v>4537.2526894742623</v>
          </cell>
          <cell r="D767">
            <v>4749.2735304038351</v>
          </cell>
          <cell r="E767">
            <v>1810.9906091954022</v>
          </cell>
          <cell r="F767">
            <v>1238.2726398519835</v>
          </cell>
          <cell r="G767">
            <v>570.87178194523528</v>
          </cell>
          <cell r="H767">
            <v>0.5</v>
          </cell>
          <cell r="I767">
            <v>0</v>
          </cell>
          <cell r="J767">
            <v>0</v>
          </cell>
          <cell r="K767">
            <v>0</v>
          </cell>
          <cell r="L767">
            <v>0.5</v>
          </cell>
        </row>
        <row r="768">
          <cell r="B768" t="str">
            <v>TSR</v>
          </cell>
          <cell r="C768">
            <v>252.93305867620771</v>
          </cell>
          <cell r="D768">
            <v>2924.7300000000005</v>
          </cell>
          <cell r="E768">
            <v>0</v>
          </cell>
          <cell r="F768">
            <v>372.47</v>
          </cell>
          <cell r="G768">
            <v>446.92191919191885</v>
          </cell>
          <cell r="H768">
            <v>0</v>
          </cell>
          <cell r="I768">
            <v>0</v>
          </cell>
          <cell r="J768">
            <v>1.9801980198019802E-2</v>
          </cell>
          <cell r="K768">
            <v>0.1386138613861386</v>
          </cell>
          <cell r="L768">
            <v>0.84158415841584155</v>
          </cell>
        </row>
        <row r="769">
          <cell r="B769" t="str">
            <v>TSV</v>
          </cell>
          <cell r="C769">
            <v>3460.5285840875736</v>
          </cell>
          <cell r="D769">
            <v>5498.6224249998158</v>
          </cell>
          <cell r="E769">
            <v>3738.4933333333352</v>
          </cell>
          <cell r="F769">
            <v>2896.1446041370136</v>
          </cell>
          <cell r="G769">
            <v>872.28051531663971</v>
          </cell>
          <cell r="H769">
            <v>0</v>
          </cell>
          <cell r="I769">
            <v>0</v>
          </cell>
          <cell r="J769">
            <v>0</v>
          </cell>
          <cell r="K769">
            <v>0.2</v>
          </cell>
          <cell r="L769">
            <v>0.8</v>
          </cell>
        </row>
        <row r="770">
          <cell r="B770" t="str">
            <v>TTJ</v>
          </cell>
          <cell r="C770">
            <v>3560.4312660888791</v>
          </cell>
          <cell r="D770">
            <v>3852.7209841222088</v>
          </cell>
          <cell r="E770">
            <v>1909.3942506887054</v>
          </cell>
          <cell r="F770">
            <v>1062.5755352528843</v>
          </cell>
          <cell r="G770">
            <v>814.97193872947037</v>
          </cell>
          <cell r="H770">
            <v>0</v>
          </cell>
          <cell r="I770">
            <v>0</v>
          </cell>
          <cell r="J770">
            <v>0</v>
          </cell>
          <cell r="K770">
            <v>0.75</v>
          </cell>
          <cell r="L770">
            <v>0.25</v>
          </cell>
        </row>
        <row r="771">
          <cell r="B771" t="str">
            <v>TUC</v>
          </cell>
          <cell r="C771">
            <v>2737.7034062499997</v>
          </cell>
          <cell r="D771">
            <v>3059.4675003323032</v>
          </cell>
          <cell r="E771">
            <v>1545.7283333333298</v>
          </cell>
          <cell r="F771">
            <v>1291.0003889912839</v>
          </cell>
          <cell r="G771">
            <v>760.80778849532544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1</v>
          </cell>
        </row>
        <row r="772">
          <cell r="B772" t="str">
            <v>TUN</v>
          </cell>
          <cell r="C772">
            <v>205.50000000000003</v>
          </cell>
          <cell r="D772">
            <v>0</v>
          </cell>
          <cell r="E772">
            <v>0</v>
          </cell>
          <cell r="F772">
            <v>267.5</v>
          </cell>
          <cell r="G772">
            <v>325.47000000000003</v>
          </cell>
          <cell r="H772">
            <v>4.0816326530612249E-2</v>
          </cell>
          <cell r="I772">
            <v>0.1326530612244898</v>
          </cell>
          <cell r="J772">
            <v>7.1428571428571438E-2</v>
          </cell>
          <cell r="K772">
            <v>0.14285714285714288</v>
          </cell>
          <cell r="L772">
            <v>0.61224489795918369</v>
          </cell>
        </row>
        <row r="773">
          <cell r="B773" t="str">
            <v>TUO</v>
          </cell>
          <cell r="C773">
            <v>1698.526882063881</v>
          </cell>
          <cell r="D773">
            <v>4398.2942443259344</v>
          </cell>
          <cell r="E773">
            <v>3928.45</v>
          </cell>
          <cell r="F773">
            <v>892.55729810706873</v>
          </cell>
          <cell r="G773">
            <v>900.93201481247354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1</v>
          </cell>
        </row>
        <row r="774">
          <cell r="B774" t="str">
            <v>TUU</v>
          </cell>
          <cell r="C774">
            <v>5904.0080952380958</v>
          </cell>
          <cell r="D774">
            <v>3279.7439948253659</v>
          </cell>
          <cell r="E774">
            <v>1804.1</v>
          </cell>
          <cell r="F774">
            <v>1375.919755963849</v>
          </cell>
          <cell r="G774">
            <v>556.82387223783837</v>
          </cell>
          <cell r="H774">
            <v>0</v>
          </cell>
          <cell r="I774">
            <v>0</v>
          </cell>
          <cell r="J774">
            <v>0</v>
          </cell>
          <cell r="K774">
            <v>0.66666666666666663</v>
          </cell>
          <cell r="L774">
            <v>0.33333333333333331</v>
          </cell>
        </row>
        <row r="775">
          <cell r="B775" t="str">
            <v>TVU</v>
          </cell>
          <cell r="C775">
            <v>0</v>
          </cell>
          <cell r="D775">
            <v>0</v>
          </cell>
          <cell r="E775">
            <v>0</v>
          </cell>
          <cell r="F775">
            <v>795.68</v>
          </cell>
          <cell r="G775">
            <v>806.19511904761907</v>
          </cell>
          <cell r="H775">
            <v>0</v>
          </cell>
          <cell r="I775">
            <v>1</v>
          </cell>
          <cell r="J775">
            <v>0</v>
          </cell>
          <cell r="K775">
            <v>0</v>
          </cell>
          <cell r="L775">
            <v>0</v>
          </cell>
        </row>
        <row r="776">
          <cell r="B776" t="str">
            <v>TYN</v>
          </cell>
          <cell r="C776">
            <v>4537.2526894742623</v>
          </cell>
          <cell r="D776">
            <v>4749.2735304038351</v>
          </cell>
          <cell r="E776">
            <v>1810.9906091954022</v>
          </cell>
          <cell r="F776">
            <v>1238.2726398519835</v>
          </cell>
          <cell r="G776">
            <v>570.87178194523528</v>
          </cell>
          <cell r="H776">
            <v>0.5</v>
          </cell>
          <cell r="I776">
            <v>0.25</v>
          </cell>
          <cell r="J776">
            <v>0</v>
          </cell>
          <cell r="K776">
            <v>0.25</v>
          </cell>
          <cell r="L776">
            <v>0</v>
          </cell>
        </row>
        <row r="777">
          <cell r="B777" t="str">
            <v>TYO</v>
          </cell>
          <cell r="C777">
            <v>3605.5863051763081</v>
          </cell>
          <cell r="D777">
            <v>3843.5570258159091</v>
          </cell>
          <cell r="E777">
            <v>2175.877</v>
          </cell>
          <cell r="F777">
            <v>1050.6148358085923</v>
          </cell>
          <cell r="G777">
            <v>839.14549676683077</v>
          </cell>
          <cell r="H777">
            <v>4.9747376603186858E-2</v>
          </cell>
          <cell r="I777">
            <v>0.15286954268687628</v>
          </cell>
          <cell r="J777">
            <v>3.4589972794403366E-2</v>
          </cell>
          <cell r="K777">
            <v>0.26842855292136275</v>
          </cell>
          <cell r="L777">
            <v>0.49436455499417076</v>
          </cell>
        </row>
        <row r="778">
          <cell r="B778" t="str">
            <v>TZX</v>
          </cell>
          <cell r="C778">
            <v>273.05581548537282</v>
          </cell>
          <cell r="D778">
            <v>2918.1202279487316</v>
          </cell>
          <cell r="E778">
            <v>1011.4965826330518</v>
          </cell>
          <cell r="F778">
            <v>758.1008045386277</v>
          </cell>
          <cell r="G778">
            <v>404.93499999999995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1</v>
          </cell>
        </row>
        <row r="779">
          <cell r="B779" t="str">
            <v>UBJ</v>
          </cell>
          <cell r="C779">
            <v>3560.4312660888791</v>
          </cell>
          <cell r="D779">
            <v>3852.7209841222088</v>
          </cell>
          <cell r="E779">
            <v>1909.3942506887054</v>
          </cell>
          <cell r="F779">
            <v>1062.5755352528843</v>
          </cell>
          <cell r="G779">
            <v>814.97193872947037</v>
          </cell>
          <cell r="H779">
            <v>0</v>
          </cell>
          <cell r="I779">
            <v>0</v>
          </cell>
          <cell r="J779">
            <v>0</v>
          </cell>
          <cell r="K779">
            <v>0.5</v>
          </cell>
          <cell r="L779">
            <v>0.5</v>
          </cell>
        </row>
        <row r="780">
          <cell r="B780" t="str">
            <v>UDI</v>
          </cell>
          <cell r="C780">
            <v>4877.18300441886</v>
          </cell>
          <cell r="D780">
            <v>3913.2942950383235</v>
          </cell>
          <cell r="E780">
            <v>2079.9913113553125</v>
          </cell>
          <cell r="F780">
            <v>1727.1594836699639</v>
          </cell>
          <cell r="G780">
            <v>751.5860935926662</v>
          </cell>
          <cell r="H780">
            <v>0</v>
          </cell>
          <cell r="I780">
            <v>0</v>
          </cell>
          <cell r="J780">
            <v>0</v>
          </cell>
          <cell r="K780">
            <v>0.5</v>
          </cell>
          <cell r="L780">
            <v>0.5</v>
          </cell>
        </row>
        <row r="781">
          <cell r="B781" t="str">
            <v>UDR</v>
          </cell>
          <cell r="C781">
            <v>2082.882470147712</v>
          </cell>
          <cell r="D781">
            <v>3016.4927961739277</v>
          </cell>
          <cell r="E781">
            <v>1196.2058666666669</v>
          </cell>
          <cell r="F781">
            <v>876.53451082184461</v>
          </cell>
          <cell r="G781">
            <v>614.11049720659923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1</v>
          </cell>
        </row>
        <row r="782">
          <cell r="B782" t="str">
            <v>UFA</v>
          </cell>
          <cell r="C782">
            <v>346.03653675213673</v>
          </cell>
          <cell r="D782">
            <v>3438.0991671672305</v>
          </cell>
          <cell r="E782">
            <v>754.47337500000003</v>
          </cell>
          <cell r="F782">
            <v>1146.4805676108369</v>
          </cell>
          <cell r="G782">
            <v>369.44526804165429</v>
          </cell>
          <cell r="H782">
            <v>0</v>
          </cell>
          <cell r="I782">
            <v>0</v>
          </cell>
          <cell r="J782">
            <v>0</v>
          </cell>
          <cell r="K782">
            <v>0.33333333333333331</v>
          </cell>
          <cell r="L782">
            <v>0.66666666666666663</v>
          </cell>
        </row>
        <row r="783">
          <cell r="B783" t="str">
            <v>UIO</v>
          </cell>
          <cell r="C783">
            <v>0</v>
          </cell>
          <cell r="D783">
            <v>900.28523809523824</v>
          </cell>
          <cell r="E783">
            <v>0</v>
          </cell>
          <cell r="F783">
            <v>319.30545981166296</v>
          </cell>
          <cell r="G783">
            <v>406.03050751447023</v>
          </cell>
          <cell r="H783">
            <v>3.8022813688212923E-3</v>
          </cell>
          <cell r="I783">
            <v>7.6045627376425846E-3</v>
          </cell>
          <cell r="J783">
            <v>1.2674271229404309E-2</v>
          </cell>
          <cell r="K783">
            <v>0.33840304182509501</v>
          </cell>
          <cell r="L783">
            <v>0.63751584283903684</v>
          </cell>
        </row>
        <row r="784">
          <cell r="B784" t="str">
            <v>ULN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662.16666666666663</v>
          </cell>
          <cell r="H784">
            <v>0</v>
          </cell>
          <cell r="I784">
            <v>0</v>
          </cell>
          <cell r="J784">
            <v>2.0408163265306117E-2</v>
          </cell>
          <cell r="K784">
            <v>0.12244897959183672</v>
          </cell>
          <cell r="L784">
            <v>0.8571428571428571</v>
          </cell>
        </row>
        <row r="785">
          <cell r="B785" t="str">
            <v>UME</v>
          </cell>
          <cell r="C785">
            <v>277.69296296296289</v>
          </cell>
          <cell r="D785">
            <v>2348.9558667921178</v>
          </cell>
          <cell r="E785">
            <v>1625.8986666666683</v>
          </cell>
          <cell r="F785">
            <v>1086.111990362476</v>
          </cell>
          <cell r="G785">
            <v>338.21786528058118</v>
          </cell>
          <cell r="H785">
            <v>0</v>
          </cell>
          <cell r="I785">
            <v>0</v>
          </cell>
          <cell r="J785">
            <v>0.14285714285714288</v>
          </cell>
          <cell r="K785">
            <v>0.28571428571428575</v>
          </cell>
          <cell r="L785">
            <v>0.57142857142857151</v>
          </cell>
        </row>
        <row r="786">
          <cell r="B786" t="str">
            <v>URC</v>
          </cell>
          <cell r="C786">
            <v>4537.2526894742623</v>
          </cell>
          <cell r="D786">
            <v>4749.2735304038351</v>
          </cell>
          <cell r="E786">
            <v>1810.9906091954022</v>
          </cell>
          <cell r="F786">
            <v>1238.2726398519835</v>
          </cell>
          <cell r="G786">
            <v>570.87178194523528</v>
          </cell>
          <cell r="H786">
            <v>0</v>
          </cell>
          <cell r="I786">
            <v>0</v>
          </cell>
          <cell r="J786">
            <v>0</v>
          </cell>
          <cell r="K786">
            <v>1</v>
          </cell>
          <cell r="L786">
            <v>0</v>
          </cell>
        </row>
        <row r="787">
          <cell r="B787" t="str">
            <v>USH</v>
          </cell>
          <cell r="C787">
            <v>2737.7034062499997</v>
          </cell>
          <cell r="D787">
            <v>3059.4675003323032</v>
          </cell>
          <cell r="E787">
            <v>1545.7283333333298</v>
          </cell>
          <cell r="F787">
            <v>1291.0003889912839</v>
          </cell>
          <cell r="G787">
            <v>760.80778849532544</v>
          </cell>
          <cell r="H787">
            <v>0</v>
          </cell>
          <cell r="I787">
            <v>0</v>
          </cell>
          <cell r="J787">
            <v>0</v>
          </cell>
          <cell r="K787">
            <v>0.1111111111111111</v>
          </cell>
          <cell r="L787">
            <v>0.88888888888888884</v>
          </cell>
        </row>
        <row r="788">
          <cell r="B788" t="str">
            <v>USM</v>
          </cell>
          <cell r="C788">
            <v>4613.9140972222231</v>
          </cell>
          <cell r="D788">
            <v>4011.1099933742621</v>
          </cell>
          <cell r="E788">
            <v>1667.5306249999996</v>
          </cell>
          <cell r="F788">
            <v>1188.6606791443608</v>
          </cell>
          <cell r="G788">
            <v>558.15691943847446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1</v>
          </cell>
        </row>
        <row r="789">
          <cell r="B789" t="str">
            <v>UTH</v>
          </cell>
          <cell r="C789">
            <v>4613.9140972222231</v>
          </cell>
          <cell r="D789">
            <v>4011.1099933742621</v>
          </cell>
          <cell r="E789">
            <v>1667.5306249999996</v>
          </cell>
          <cell r="F789">
            <v>1188.6606791443608</v>
          </cell>
          <cell r="G789">
            <v>558.15691943847446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1</v>
          </cell>
        </row>
        <row r="790">
          <cell r="B790" t="str">
            <v>UUD</v>
          </cell>
          <cell r="C790">
            <v>346.03653675213673</v>
          </cell>
          <cell r="D790">
            <v>3438.0991671672305</v>
          </cell>
          <cell r="E790">
            <v>754.47337500000003</v>
          </cell>
          <cell r="F790">
            <v>1146.4805676108369</v>
          </cell>
          <cell r="G790">
            <v>369.44526804165429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1</v>
          </cell>
        </row>
        <row r="791">
          <cell r="B791" t="str">
            <v>UUS</v>
          </cell>
          <cell r="C791">
            <v>346.03653675213673</v>
          </cell>
          <cell r="D791">
            <v>3438.0991671672305</v>
          </cell>
          <cell r="E791">
            <v>754.47337500000003</v>
          </cell>
          <cell r="F791">
            <v>1146.4805676108369</v>
          </cell>
          <cell r="G791">
            <v>369.44526804165429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1</v>
          </cell>
        </row>
        <row r="792">
          <cell r="B792" t="str">
            <v>VAA</v>
          </cell>
          <cell r="C792">
            <v>226.8833810280866</v>
          </cell>
          <cell r="D792">
            <v>2880.1862370370363</v>
          </cell>
          <cell r="E792">
            <v>1190.5862500000003</v>
          </cell>
          <cell r="F792">
            <v>891.15219417475726</v>
          </cell>
          <cell r="G792">
            <v>375.09</v>
          </cell>
          <cell r="H792">
            <v>0</v>
          </cell>
          <cell r="I792">
            <v>0</v>
          </cell>
          <cell r="J792">
            <v>0.16666666666666666</v>
          </cell>
          <cell r="K792">
            <v>0.33333333333333331</v>
          </cell>
          <cell r="L792">
            <v>0.5</v>
          </cell>
        </row>
        <row r="793">
          <cell r="B793" t="str">
            <v>VAR</v>
          </cell>
          <cell r="C793">
            <v>168.21366893424002</v>
          </cell>
          <cell r="D793">
            <v>3614.0699999999997</v>
          </cell>
          <cell r="E793">
            <v>0</v>
          </cell>
          <cell r="F793">
            <v>261.96900814468779</v>
          </cell>
          <cell r="G793">
            <v>254.80846887997626</v>
          </cell>
          <cell r="H793">
            <v>0</v>
          </cell>
          <cell r="I793">
            <v>0</v>
          </cell>
          <cell r="J793">
            <v>0</v>
          </cell>
          <cell r="K793">
            <v>0.33333333333333337</v>
          </cell>
          <cell r="L793">
            <v>0.66666666666666674</v>
          </cell>
        </row>
        <row r="794">
          <cell r="B794" t="str">
            <v>VCE</v>
          </cell>
          <cell r="C794">
            <v>253.45336904761899</v>
          </cell>
          <cell r="D794">
            <v>2224.7476934947763</v>
          </cell>
          <cell r="E794">
            <v>922.23450603797278</v>
          </cell>
          <cell r="F794">
            <v>606.60941870409783</v>
          </cell>
          <cell r="G794">
            <v>387.71592847683536</v>
          </cell>
          <cell r="H794">
            <v>4.8463356973995252E-2</v>
          </cell>
          <cell r="I794">
            <v>3.900709219858154E-2</v>
          </cell>
          <cell r="J794">
            <v>2.7186761229314418E-2</v>
          </cell>
          <cell r="K794">
            <v>0.17375886524822692</v>
          </cell>
          <cell r="L794">
            <v>0.71158392434988182</v>
          </cell>
        </row>
        <row r="795">
          <cell r="B795" t="str">
            <v>VER</v>
          </cell>
          <cell r="C795">
            <v>242.84265512637438</v>
          </cell>
          <cell r="D795">
            <v>667.64896209140613</v>
          </cell>
          <cell r="E795">
            <v>526.36640083298744</v>
          </cell>
          <cell r="F795">
            <v>189.13833714721585</v>
          </cell>
          <cell r="G795">
            <v>170.0938611337273</v>
          </cell>
          <cell r="H795">
            <v>1.6348773841961855E-2</v>
          </cell>
          <cell r="I795">
            <v>0</v>
          </cell>
          <cell r="J795">
            <v>0</v>
          </cell>
          <cell r="K795">
            <v>0.18801089918256131</v>
          </cell>
          <cell r="L795">
            <v>0.79564032697547693</v>
          </cell>
        </row>
        <row r="796">
          <cell r="B796" t="str">
            <v>VFA</v>
          </cell>
          <cell r="C796">
            <v>0</v>
          </cell>
          <cell r="D796">
            <v>0</v>
          </cell>
          <cell r="E796">
            <v>0</v>
          </cell>
          <cell r="F796">
            <v>515.49666666666712</v>
          </cell>
          <cell r="G796">
            <v>823.82895238095261</v>
          </cell>
          <cell r="H796">
            <v>0</v>
          </cell>
          <cell r="I796">
            <v>0</v>
          </cell>
          <cell r="J796">
            <v>0</v>
          </cell>
          <cell r="K796">
            <v>0.57894736842105265</v>
          </cell>
          <cell r="L796">
            <v>0.42105263157894735</v>
          </cell>
        </row>
        <row r="797">
          <cell r="B797" t="str">
            <v>VGA</v>
          </cell>
          <cell r="C797">
            <v>2082.882470147712</v>
          </cell>
          <cell r="D797">
            <v>3016.4927961739277</v>
          </cell>
          <cell r="E797">
            <v>1196.2058666666669</v>
          </cell>
          <cell r="F797">
            <v>876.53451082184461</v>
          </cell>
          <cell r="G797">
            <v>612.81899999999996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1</v>
          </cell>
        </row>
        <row r="798">
          <cell r="B798" t="str">
            <v>VGO</v>
          </cell>
          <cell r="C798">
            <v>1577.8969800457098</v>
          </cell>
          <cell r="D798">
            <v>3009.2377410317081</v>
          </cell>
          <cell r="E798">
            <v>2042.8507142857147</v>
          </cell>
          <cell r="F798">
            <v>1836.105</v>
          </cell>
          <cell r="G798">
            <v>416.70000000000005</v>
          </cell>
          <cell r="H798">
            <v>0</v>
          </cell>
          <cell r="I798">
            <v>3.125E-2</v>
          </cell>
          <cell r="J798">
            <v>3.125E-2</v>
          </cell>
          <cell r="K798">
            <v>0.125</v>
          </cell>
          <cell r="L798">
            <v>0.81249999999999989</v>
          </cell>
        </row>
        <row r="799">
          <cell r="B799" t="str">
            <v>VIE</v>
          </cell>
          <cell r="C799">
            <v>307.30808278775316</v>
          </cell>
          <cell r="D799">
            <v>2647.1667385692822</v>
          </cell>
          <cell r="E799">
            <v>2651.73</v>
          </cell>
          <cell r="F799">
            <v>1045.79305531521</v>
          </cell>
          <cell r="G799">
            <v>343.96821054429461</v>
          </cell>
          <cell r="H799">
            <v>7.3954983922829565E-2</v>
          </cell>
          <cell r="I799">
            <v>0.10450160771704174</v>
          </cell>
          <cell r="J799">
            <v>8.8424437299035336E-3</v>
          </cell>
          <cell r="K799">
            <v>0.20819935691318317</v>
          </cell>
          <cell r="L799">
            <v>0.60450160771704198</v>
          </cell>
        </row>
        <row r="800">
          <cell r="B800" t="str">
            <v>VIX</v>
          </cell>
          <cell r="C800">
            <v>2374</v>
          </cell>
          <cell r="D800">
            <v>4273.9849999999997</v>
          </cell>
          <cell r="E800">
            <v>2079.9913113553125</v>
          </cell>
          <cell r="F800">
            <v>2430.6707142857149</v>
          </cell>
          <cell r="G800">
            <v>742.78</v>
          </cell>
          <cell r="H800">
            <v>5.5555555555555559E-2</v>
          </cell>
          <cell r="I800">
            <v>0.1388888888888889</v>
          </cell>
          <cell r="J800">
            <v>5.5555555555555559E-2</v>
          </cell>
          <cell r="K800">
            <v>0.30555555555555552</v>
          </cell>
          <cell r="L800">
            <v>0.44444444444444448</v>
          </cell>
        </row>
        <row r="801">
          <cell r="B801" t="str">
            <v>VLC</v>
          </cell>
          <cell r="C801">
            <v>76.935714285714283</v>
          </cell>
          <cell r="D801">
            <v>2231.8850000000002</v>
          </cell>
          <cell r="E801">
            <v>2042.8507142857147</v>
          </cell>
          <cell r="F801">
            <v>1586.75</v>
          </cell>
          <cell r="G801">
            <v>299.36748062015505</v>
          </cell>
          <cell r="H801">
            <v>9.722222222222221E-2</v>
          </cell>
          <cell r="I801">
            <v>6.9444444444444434E-2</v>
          </cell>
          <cell r="J801">
            <v>1.3888888888888886E-2</v>
          </cell>
          <cell r="K801">
            <v>8.3333333333333315E-2</v>
          </cell>
          <cell r="L801">
            <v>0.73611111111111105</v>
          </cell>
        </row>
        <row r="802">
          <cell r="B802" t="str">
            <v>VLI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1</v>
          </cell>
        </row>
        <row r="803">
          <cell r="B803" t="str">
            <v>VLN</v>
          </cell>
          <cell r="C803">
            <v>0</v>
          </cell>
          <cell r="D803">
            <v>1533.5166666666701</v>
          </cell>
          <cell r="E803">
            <v>1338.49</v>
          </cell>
          <cell r="F803">
            <v>478.43183333333326</v>
          </cell>
          <cell r="G803">
            <v>885.636666666667</v>
          </cell>
          <cell r="H803">
            <v>0</v>
          </cell>
          <cell r="I803">
            <v>0.1818181818181818</v>
          </cell>
          <cell r="J803">
            <v>4.5454545454545449E-2</v>
          </cell>
          <cell r="K803">
            <v>0.22727272727272724</v>
          </cell>
          <cell r="L803">
            <v>0.54545454545454541</v>
          </cell>
        </row>
        <row r="804">
          <cell r="B804" t="str">
            <v>VNO</v>
          </cell>
          <cell r="C804">
            <v>178.72928571428542</v>
          </cell>
          <cell r="D804">
            <v>0</v>
          </cell>
          <cell r="E804">
            <v>0</v>
          </cell>
          <cell r="F804">
            <v>222.40287076923087</v>
          </cell>
          <cell r="G804">
            <v>228.30243122378147</v>
          </cell>
          <cell r="H804">
            <v>1.1764705882352938E-2</v>
          </cell>
          <cell r="I804">
            <v>1.6806722689075625E-3</v>
          </cell>
          <cell r="J804">
            <v>0</v>
          </cell>
          <cell r="K804">
            <v>0.24369747899159663</v>
          </cell>
          <cell r="L804">
            <v>0.74285714285714288</v>
          </cell>
        </row>
        <row r="805">
          <cell r="B805" t="str">
            <v>VNS</v>
          </cell>
          <cell r="C805">
            <v>2082.882470147712</v>
          </cell>
          <cell r="D805">
            <v>3016.4927961739277</v>
          </cell>
          <cell r="E805">
            <v>1196.2058666666669</v>
          </cell>
          <cell r="F805">
            <v>876.53451082184461</v>
          </cell>
          <cell r="G805">
            <v>632.5</v>
          </cell>
          <cell r="H805">
            <v>0</v>
          </cell>
          <cell r="I805">
            <v>0.125</v>
          </cell>
          <cell r="J805">
            <v>0</v>
          </cell>
          <cell r="K805">
            <v>0.5</v>
          </cell>
          <cell r="L805">
            <v>0.375</v>
          </cell>
        </row>
        <row r="806">
          <cell r="B806" t="str">
            <v>VOG</v>
          </cell>
          <cell r="C806">
            <v>346.03653675213673</v>
          </cell>
          <cell r="D806">
            <v>3438.0991671672305</v>
          </cell>
          <cell r="E806">
            <v>754.47337500000003</v>
          </cell>
          <cell r="F806">
            <v>1146.4805676108369</v>
          </cell>
          <cell r="G806">
            <v>369.44526804165429</v>
          </cell>
          <cell r="H806">
            <v>0</v>
          </cell>
          <cell r="I806">
            <v>0</v>
          </cell>
          <cell r="J806">
            <v>0</v>
          </cell>
          <cell r="K806">
            <v>0.5</v>
          </cell>
          <cell r="L806">
            <v>0.5</v>
          </cell>
        </row>
        <row r="807">
          <cell r="B807" t="str">
            <v>VOZ</v>
          </cell>
          <cell r="C807">
            <v>346.03653675213673</v>
          </cell>
          <cell r="D807">
            <v>3438.0991671672305</v>
          </cell>
          <cell r="E807">
            <v>754.47337500000003</v>
          </cell>
          <cell r="F807">
            <v>1146.4805676108369</v>
          </cell>
          <cell r="G807">
            <v>369.44526804165429</v>
          </cell>
          <cell r="H807">
            <v>0.5</v>
          </cell>
          <cell r="I807">
            <v>0</v>
          </cell>
          <cell r="J807">
            <v>0</v>
          </cell>
          <cell r="K807">
            <v>0</v>
          </cell>
          <cell r="L807">
            <v>0.5</v>
          </cell>
        </row>
        <row r="808">
          <cell r="B808" t="str">
            <v>VQS</v>
          </cell>
          <cell r="C808">
            <v>392.42540866123107</v>
          </cell>
          <cell r="D808">
            <v>784.56806882226704</v>
          </cell>
          <cell r="E808">
            <v>413.46070931461372</v>
          </cell>
          <cell r="F808">
            <v>253.23458972943681</v>
          </cell>
          <cell r="G808">
            <v>216.48999484116788</v>
          </cell>
          <cell r="H808">
            <v>0</v>
          </cell>
          <cell r="I808">
            <v>0</v>
          </cell>
          <cell r="J808">
            <v>0.1</v>
          </cell>
          <cell r="K808">
            <v>0</v>
          </cell>
          <cell r="L808">
            <v>0.9</v>
          </cell>
        </row>
        <row r="809">
          <cell r="B809" t="str">
            <v>VRN</v>
          </cell>
          <cell r="C809">
            <v>600.39800000000002</v>
          </cell>
          <cell r="D809">
            <v>2296.4654487179473</v>
          </cell>
          <cell r="E809">
            <v>922.23450603797278</v>
          </cell>
          <cell r="F809">
            <v>694.25971813725482</v>
          </cell>
          <cell r="G809">
            <v>312.66771372591319</v>
          </cell>
          <cell r="H809">
            <v>6.2500000000000014E-2</v>
          </cell>
          <cell r="I809">
            <v>6.7708333333333343E-2</v>
          </cell>
          <cell r="J809">
            <v>5.2083333333333339E-3</v>
          </cell>
          <cell r="K809">
            <v>0.20833333333333331</v>
          </cell>
          <cell r="L809">
            <v>0.65625</v>
          </cell>
        </row>
        <row r="810">
          <cell r="B810" t="str">
            <v>VSA</v>
          </cell>
          <cell r="C810">
            <v>317.00000000000006</v>
          </cell>
          <cell r="D810">
            <v>667.64896209140613</v>
          </cell>
          <cell r="E810">
            <v>526.36640083298744</v>
          </cell>
          <cell r="F810">
            <v>363.3693333333332</v>
          </cell>
          <cell r="G810">
            <v>293.39290322580644</v>
          </cell>
          <cell r="H810">
            <v>0.10869565217391303</v>
          </cell>
          <cell r="I810">
            <v>0</v>
          </cell>
          <cell r="J810">
            <v>0</v>
          </cell>
          <cell r="K810">
            <v>0.13043478260869565</v>
          </cell>
          <cell r="L810">
            <v>0.76086956521739124</v>
          </cell>
        </row>
        <row r="811">
          <cell r="B811" t="str">
            <v>VTE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6.25E-2</v>
          </cell>
          <cell r="L811">
            <v>0.9375</v>
          </cell>
        </row>
        <row r="812">
          <cell r="B812" t="str">
            <v>VTZ</v>
          </cell>
          <cell r="C812">
            <v>2082.882470147712</v>
          </cell>
          <cell r="D812">
            <v>1941.94</v>
          </cell>
          <cell r="E812">
            <v>1196.2058666666669</v>
          </cell>
          <cell r="F812">
            <v>876.53451082184461</v>
          </cell>
          <cell r="G812">
            <v>417.48442278860568</v>
          </cell>
          <cell r="H812">
            <v>0</v>
          </cell>
          <cell r="I812">
            <v>7.6923076923076927E-2</v>
          </cell>
          <cell r="J812">
            <v>0</v>
          </cell>
          <cell r="K812">
            <v>0.12307692307692308</v>
          </cell>
          <cell r="L812">
            <v>0.8</v>
          </cell>
        </row>
        <row r="813">
          <cell r="B813" t="str">
            <v>VUP</v>
          </cell>
          <cell r="C813">
            <v>905.35812499999997</v>
          </cell>
          <cell r="D813">
            <v>1016.4784968982912</v>
          </cell>
          <cell r="E813">
            <v>686.95857499999977</v>
          </cell>
          <cell r="F813">
            <v>404.05284652219734</v>
          </cell>
          <cell r="G813">
            <v>371.73880374708915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1</v>
          </cell>
        </row>
        <row r="814">
          <cell r="B814" t="str">
            <v>VVO</v>
          </cell>
          <cell r="C814">
            <v>346.03653675213673</v>
          </cell>
          <cell r="D814">
            <v>3438.0991671672305</v>
          </cell>
          <cell r="E814">
            <v>754.47337500000003</v>
          </cell>
          <cell r="F814">
            <v>1146.4805676108369</v>
          </cell>
          <cell r="G814">
            <v>369.44526804165429</v>
          </cell>
          <cell r="H814">
            <v>0</v>
          </cell>
          <cell r="I814">
            <v>0</v>
          </cell>
          <cell r="J814">
            <v>0.125</v>
          </cell>
          <cell r="K814">
            <v>0</v>
          </cell>
          <cell r="L814">
            <v>0.87499999999999989</v>
          </cell>
        </row>
        <row r="815">
          <cell r="B815" t="str">
            <v>WAG</v>
          </cell>
          <cell r="C815">
            <v>1698.526882063881</v>
          </cell>
          <cell r="D815">
            <v>4398.2942443259344</v>
          </cell>
          <cell r="E815">
            <v>3928.45</v>
          </cell>
          <cell r="F815">
            <v>892.55729810706873</v>
          </cell>
          <cell r="G815">
            <v>900.93201481247354</v>
          </cell>
          <cell r="H815">
            <v>0</v>
          </cell>
          <cell r="I815">
            <v>0</v>
          </cell>
          <cell r="J815">
            <v>0</v>
          </cell>
          <cell r="K815">
            <v>0.33333333333333331</v>
          </cell>
          <cell r="L815">
            <v>0.66666666666666663</v>
          </cell>
        </row>
        <row r="816">
          <cell r="B816" t="str">
            <v>WAW</v>
          </cell>
          <cell r="C816">
            <v>89.991721970839478</v>
          </cell>
          <cell r="D816">
            <v>2449.505716049382</v>
          </cell>
          <cell r="E816">
            <v>1040.5409090909091</v>
          </cell>
          <cell r="F816">
            <v>458.6477923819736</v>
          </cell>
          <cell r="G816">
            <v>262.51611942579802</v>
          </cell>
          <cell r="H816">
            <v>2.8807947019867535E-2</v>
          </cell>
          <cell r="I816">
            <v>1.5562913907284762E-2</v>
          </cell>
          <cell r="J816">
            <v>8.2781456953642356E-3</v>
          </cell>
          <cell r="K816">
            <v>0.33046357615894045</v>
          </cell>
          <cell r="L816">
            <v>0.61688741721854301</v>
          </cell>
        </row>
        <row r="817">
          <cell r="B817" t="str">
            <v>WDH</v>
          </cell>
          <cell r="C817">
            <v>0</v>
          </cell>
          <cell r="D817">
            <v>0</v>
          </cell>
          <cell r="E817">
            <v>0</v>
          </cell>
          <cell r="F817">
            <v>756.78</v>
          </cell>
          <cell r="G817">
            <v>520.45169999999996</v>
          </cell>
          <cell r="H817">
            <v>0</v>
          </cell>
          <cell r="I817">
            <v>0</v>
          </cell>
          <cell r="J817">
            <v>0</v>
          </cell>
          <cell r="K817">
            <v>0.5</v>
          </cell>
          <cell r="L817">
            <v>0.5</v>
          </cell>
        </row>
        <row r="818">
          <cell r="B818" t="str">
            <v>WGA</v>
          </cell>
          <cell r="C818">
            <v>3460.5285840875736</v>
          </cell>
          <cell r="D818">
            <v>5498.6224249998158</v>
          </cell>
          <cell r="E818">
            <v>3738.4933333333352</v>
          </cell>
          <cell r="F818">
            <v>2896.1446041370136</v>
          </cell>
          <cell r="G818">
            <v>525.13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1</v>
          </cell>
        </row>
        <row r="819">
          <cell r="B819" t="str">
            <v>WIC</v>
          </cell>
          <cell r="C819">
            <v>3033.473161229113</v>
          </cell>
          <cell r="D819">
            <v>2991.713931130485</v>
          </cell>
          <cell r="E819">
            <v>1080.3992954434091</v>
          </cell>
          <cell r="F819">
            <v>1351.9069772890648</v>
          </cell>
          <cell r="G819">
            <v>324.45041315762165</v>
          </cell>
          <cell r="H819">
            <v>0</v>
          </cell>
          <cell r="I819">
            <v>0</v>
          </cell>
          <cell r="J819">
            <v>0</v>
          </cell>
          <cell r="K819">
            <v>1</v>
          </cell>
          <cell r="L819">
            <v>0</v>
          </cell>
        </row>
        <row r="820">
          <cell r="B820" t="str">
            <v>WLG</v>
          </cell>
          <cell r="C820">
            <v>1499.51</v>
          </cell>
          <cell r="D820">
            <v>4274.9124999999995</v>
          </cell>
          <cell r="E820">
            <v>3928.45</v>
          </cell>
          <cell r="F820">
            <v>957.58692307692297</v>
          </cell>
          <cell r="G820">
            <v>843.98790952380955</v>
          </cell>
          <cell r="H820">
            <v>4.4117647058823532E-2</v>
          </cell>
          <cell r="I820">
            <v>0.10294117647058823</v>
          </cell>
          <cell r="J820">
            <v>1.4705882352941176E-2</v>
          </cell>
          <cell r="K820">
            <v>0.39705882352941174</v>
          </cell>
          <cell r="L820">
            <v>0.44117647058823528</v>
          </cell>
        </row>
        <row r="821">
          <cell r="B821" t="str">
            <v>WNZ</v>
          </cell>
          <cell r="C821">
            <v>4537.2526894742623</v>
          </cell>
          <cell r="D821">
            <v>4749.2735304038351</v>
          </cell>
          <cell r="E821">
            <v>1810.9906091954022</v>
          </cell>
          <cell r="F821">
            <v>1238.2726398519835</v>
          </cell>
          <cell r="G821">
            <v>570.87178194523528</v>
          </cell>
          <cell r="H821">
            <v>0</v>
          </cell>
          <cell r="I821">
            <v>0.5</v>
          </cell>
          <cell r="J821">
            <v>0</v>
          </cell>
          <cell r="K821">
            <v>0.5</v>
          </cell>
          <cell r="L821">
            <v>0</v>
          </cell>
        </row>
        <row r="822">
          <cell r="B822" t="str">
            <v>WRE</v>
          </cell>
          <cell r="C822">
            <v>1698.526882063881</v>
          </cell>
          <cell r="D822">
            <v>4398.2942443259344</v>
          </cell>
          <cell r="E822">
            <v>3928.45</v>
          </cell>
          <cell r="F822">
            <v>892.55729810706873</v>
          </cell>
          <cell r="G822">
            <v>900.93201481247354</v>
          </cell>
          <cell r="H822">
            <v>0</v>
          </cell>
          <cell r="I822">
            <v>0</v>
          </cell>
          <cell r="J822">
            <v>0</v>
          </cell>
          <cell r="K822">
            <v>1</v>
          </cell>
          <cell r="L822">
            <v>0</v>
          </cell>
        </row>
        <row r="823">
          <cell r="B823" t="str">
            <v>WRO</v>
          </cell>
          <cell r="C823">
            <v>1320.575</v>
          </cell>
          <cell r="D823">
            <v>2420.4243055555544</v>
          </cell>
          <cell r="E823">
            <v>832.61999999999989</v>
          </cell>
          <cell r="F823">
            <v>794.57424698795171</v>
          </cell>
          <cell r="G823">
            <v>272.20936714528352</v>
          </cell>
          <cell r="H823">
            <v>2.9498525073746317E-3</v>
          </cell>
          <cell r="I823">
            <v>2.3598820058997053E-2</v>
          </cell>
          <cell r="J823">
            <v>2.9498525073746317E-3</v>
          </cell>
          <cell r="K823">
            <v>0.31858407079646023</v>
          </cell>
          <cell r="L823">
            <v>0.65191740412979349</v>
          </cell>
        </row>
        <row r="824">
          <cell r="B824" t="str">
            <v>WUH</v>
          </cell>
          <cell r="C824">
            <v>4537.2526894742623</v>
          </cell>
          <cell r="D824">
            <v>4749.2735304038351</v>
          </cell>
          <cell r="E824">
            <v>1810.9906091954022</v>
          </cell>
          <cell r="F824">
            <v>1238.2726398519835</v>
          </cell>
          <cell r="G824">
            <v>630.1166666666669</v>
          </cell>
          <cell r="H824">
            <v>0</v>
          </cell>
          <cell r="I824">
            <v>0</v>
          </cell>
          <cell r="J824">
            <v>6.6666666666666666E-2</v>
          </cell>
          <cell r="K824">
            <v>0</v>
          </cell>
          <cell r="L824">
            <v>0.93333333333333335</v>
          </cell>
        </row>
        <row r="825">
          <cell r="B825" t="str">
            <v>WVB</v>
          </cell>
          <cell r="C825">
            <v>0</v>
          </cell>
          <cell r="D825">
            <v>0</v>
          </cell>
          <cell r="E825">
            <v>0</v>
          </cell>
          <cell r="F825">
            <v>756.78</v>
          </cell>
          <cell r="G825">
            <v>520.45169999999996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1</v>
          </cell>
        </row>
        <row r="826">
          <cell r="B826" t="str">
            <v>XIC</v>
          </cell>
          <cell r="C826">
            <v>4537.2526894742623</v>
          </cell>
          <cell r="D826">
            <v>4749.2735304038351</v>
          </cell>
          <cell r="E826">
            <v>1810.9906091954022</v>
          </cell>
          <cell r="F826">
            <v>1238.2726398519835</v>
          </cell>
          <cell r="G826">
            <v>570.87178194523528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1</v>
          </cell>
        </row>
        <row r="827">
          <cell r="B827" t="str">
            <v>XMN</v>
          </cell>
          <cell r="C827">
            <v>4537.2526894742623</v>
          </cell>
          <cell r="D827">
            <v>4749.2735304038351</v>
          </cell>
          <cell r="E827">
            <v>1810.9906091954022</v>
          </cell>
          <cell r="F827">
            <v>3463.2499999999995</v>
          </cell>
          <cell r="G827">
            <v>734.33222222222332</v>
          </cell>
          <cell r="H827">
            <v>0.11999999999999998</v>
          </cell>
          <cell r="I827">
            <v>0.11999999999999998</v>
          </cell>
          <cell r="J827">
            <v>3.9999999999999994E-2</v>
          </cell>
          <cell r="K827">
            <v>0.11999999999999998</v>
          </cell>
          <cell r="L827">
            <v>0.6</v>
          </cell>
        </row>
        <row r="828">
          <cell r="B828" t="str">
            <v>XRY</v>
          </cell>
          <cell r="C828">
            <v>1577.8969800457098</v>
          </cell>
          <cell r="D828">
            <v>3009.2377410317081</v>
          </cell>
          <cell r="E828">
            <v>2042.8507142857147</v>
          </cell>
          <cell r="F828">
            <v>385.91</v>
          </cell>
          <cell r="G828">
            <v>313.6014666666664</v>
          </cell>
          <cell r="H828">
            <v>0</v>
          </cell>
          <cell r="I828">
            <v>2.4390243902439029E-2</v>
          </cell>
          <cell r="J828">
            <v>2.4390243902439029E-2</v>
          </cell>
          <cell r="K828">
            <v>7.3170731707317083E-2</v>
          </cell>
          <cell r="L828">
            <v>0.87804878048780488</v>
          </cell>
        </row>
        <row r="829">
          <cell r="B829" t="str">
            <v>YAM</v>
          </cell>
          <cell r="C829">
            <v>647.05511402668287</v>
          </cell>
          <cell r="D829">
            <v>1039.4895158271067</v>
          </cell>
          <cell r="E829">
            <v>934.61019189557862</v>
          </cell>
          <cell r="F829">
            <v>262.74716250349462</v>
          </cell>
          <cell r="G829">
            <v>313.14911263166238</v>
          </cell>
          <cell r="H829">
            <v>0</v>
          </cell>
          <cell r="I829">
            <v>0</v>
          </cell>
          <cell r="J829">
            <v>0</v>
          </cell>
          <cell r="K829">
            <v>1</v>
          </cell>
          <cell r="L829">
            <v>0</v>
          </cell>
        </row>
        <row r="830">
          <cell r="B830" t="str">
            <v>YAO</v>
          </cell>
          <cell r="C830">
            <v>0</v>
          </cell>
          <cell r="D830">
            <v>0</v>
          </cell>
          <cell r="E830">
            <v>0</v>
          </cell>
          <cell r="F830">
            <v>600.46460000000002</v>
          </cell>
          <cell r="G830">
            <v>547.61358974358984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1</v>
          </cell>
        </row>
        <row r="831">
          <cell r="B831" t="str">
            <v>YAP</v>
          </cell>
          <cell r="C831">
            <v>0</v>
          </cell>
          <cell r="D831">
            <v>0</v>
          </cell>
          <cell r="E831">
            <v>0</v>
          </cell>
          <cell r="F831">
            <v>874.33999999999992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1</v>
          </cell>
          <cell r="L831">
            <v>0</v>
          </cell>
        </row>
        <row r="832">
          <cell r="B832" t="str">
            <v>YBG</v>
          </cell>
          <cell r="C832">
            <v>647.05511402668287</v>
          </cell>
          <cell r="D832">
            <v>1039.4895158271067</v>
          </cell>
          <cell r="E832">
            <v>934.61019189557862</v>
          </cell>
          <cell r="F832">
            <v>262.74716250349462</v>
          </cell>
          <cell r="G832">
            <v>659.36790476190458</v>
          </cell>
          <cell r="H832">
            <v>0</v>
          </cell>
          <cell r="I832">
            <v>0</v>
          </cell>
          <cell r="J832">
            <v>0</v>
          </cell>
          <cell r="K832">
            <v>0.34782608695652173</v>
          </cell>
          <cell r="L832">
            <v>0.65217391304347838</v>
          </cell>
        </row>
        <row r="833">
          <cell r="B833" t="str">
            <v>YCD</v>
          </cell>
          <cell r="C833">
            <v>647.05511402668287</v>
          </cell>
          <cell r="D833">
            <v>1039.4895158271067</v>
          </cell>
          <cell r="E833">
            <v>934.61019189557862</v>
          </cell>
          <cell r="F833">
            <v>262.74716250349462</v>
          </cell>
          <cell r="G833">
            <v>313.14911263166238</v>
          </cell>
          <cell r="H833">
            <v>0.125</v>
          </cell>
          <cell r="I833">
            <v>0</v>
          </cell>
          <cell r="J833">
            <v>0</v>
          </cell>
          <cell r="K833">
            <v>0.875</v>
          </cell>
          <cell r="L833">
            <v>0</v>
          </cell>
        </row>
        <row r="834">
          <cell r="B834" t="str">
            <v>YCU</v>
          </cell>
          <cell r="C834">
            <v>4537.2526894742623</v>
          </cell>
          <cell r="D834">
            <v>4749.2735304038351</v>
          </cell>
          <cell r="E834">
            <v>1810.9906091954022</v>
          </cell>
          <cell r="F834">
            <v>1238.2726398519835</v>
          </cell>
          <cell r="G834">
            <v>570.87178194523528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1</v>
          </cell>
        </row>
        <row r="835">
          <cell r="B835" t="str">
            <v>YDF</v>
          </cell>
          <cell r="C835">
            <v>647.05511402668287</v>
          </cell>
          <cell r="D835">
            <v>1039.4895158271067</v>
          </cell>
          <cell r="E835">
            <v>934.61019189557862</v>
          </cell>
          <cell r="F835">
            <v>262.74716250349462</v>
          </cell>
          <cell r="G835">
            <v>313.14911263166238</v>
          </cell>
          <cell r="H835">
            <v>0</v>
          </cell>
          <cell r="I835">
            <v>0</v>
          </cell>
          <cell r="J835">
            <v>0</v>
          </cell>
          <cell r="K835">
            <v>1</v>
          </cell>
          <cell r="L835">
            <v>0</v>
          </cell>
        </row>
        <row r="836">
          <cell r="B836" t="str">
            <v>YEA</v>
          </cell>
          <cell r="C836">
            <v>592.24275637181404</v>
          </cell>
          <cell r="D836">
            <v>1039.4895158271067</v>
          </cell>
          <cell r="E836">
            <v>937.90350000000012</v>
          </cell>
          <cell r="F836">
            <v>379.43381124317523</v>
          </cell>
          <cell r="G836">
            <v>384.0336489989736</v>
          </cell>
          <cell r="H836">
            <v>6.3801208865010062E-2</v>
          </cell>
          <cell r="I836">
            <v>6.7159167226326397E-4</v>
          </cell>
          <cell r="J836">
            <v>2.7535258562793822E-2</v>
          </cell>
          <cell r="K836">
            <v>0.12961719274680991</v>
          </cell>
          <cell r="L836">
            <v>0.77837474815312302</v>
          </cell>
        </row>
        <row r="837">
          <cell r="B837" t="str">
            <v>YFC</v>
          </cell>
          <cell r="C837">
            <v>647.05511402668287</v>
          </cell>
          <cell r="D837">
            <v>1039.4895158271067</v>
          </cell>
          <cell r="E837">
            <v>934.61019189557862</v>
          </cell>
          <cell r="F837">
            <v>479.20605263157904</v>
          </cell>
          <cell r="G837">
            <v>466.1476540201877</v>
          </cell>
          <cell r="H837">
            <v>4.0816326530612242E-2</v>
          </cell>
          <cell r="I837">
            <v>0</v>
          </cell>
          <cell r="J837">
            <v>2.0408163265306121E-2</v>
          </cell>
          <cell r="K837">
            <v>0.40816326530612246</v>
          </cell>
          <cell r="L837">
            <v>0.53061224489795922</v>
          </cell>
        </row>
        <row r="838">
          <cell r="B838" t="str">
            <v>YGJ</v>
          </cell>
          <cell r="C838">
            <v>3560.4312660888791</v>
          </cell>
          <cell r="D838">
            <v>3852.7209841222088</v>
          </cell>
          <cell r="E838">
            <v>1909.3942506887054</v>
          </cell>
          <cell r="F838">
            <v>1062.5755352528843</v>
          </cell>
          <cell r="G838">
            <v>814.97193872947037</v>
          </cell>
          <cell r="H838">
            <v>0</v>
          </cell>
          <cell r="I838">
            <v>0</v>
          </cell>
          <cell r="J838">
            <v>0</v>
          </cell>
          <cell r="K838">
            <v>0.875</v>
          </cell>
          <cell r="L838">
            <v>0.12500000000000003</v>
          </cell>
        </row>
        <row r="839">
          <cell r="B839" t="str">
            <v>YGK</v>
          </cell>
          <cell r="C839">
            <v>647.05511402668287</v>
          </cell>
          <cell r="D839">
            <v>1833.8</v>
          </cell>
          <cell r="E839">
            <v>934.61019189557862</v>
          </cell>
          <cell r="F839">
            <v>339.58800000000002</v>
          </cell>
          <cell r="G839">
            <v>462.03444444444443</v>
          </cell>
          <cell r="H839">
            <v>9.375E-2</v>
          </cell>
          <cell r="I839">
            <v>3.125E-2</v>
          </cell>
          <cell r="J839">
            <v>3.125E-2</v>
          </cell>
          <cell r="K839">
            <v>0.15625</v>
          </cell>
          <cell r="L839">
            <v>0.68749999999999989</v>
          </cell>
        </row>
        <row r="840">
          <cell r="B840" t="str">
            <v>YGR</v>
          </cell>
          <cell r="C840">
            <v>647.05511402668287</v>
          </cell>
          <cell r="D840">
            <v>1039.4895158271067</v>
          </cell>
          <cell r="E840">
            <v>934.61019189557862</v>
          </cell>
          <cell r="F840">
            <v>262.74716250349462</v>
          </cell>
          <cell r="G840">
            <v>313.14911263166238</v>
          </cell>
          <cell r="H840">
            <v>0</v>
          </cell>
          <cell r="I840">
            <v>0</v>
          </cell>
          <cell r="J840">
            <v>0</v>
          </cell>
          <cell r="K840">
            <v>1</v>
          </cell>
          <cell r="L840">
            <v>0</v>
          </cell>
        </row>
        <row r="841">
          <cell r="B841" t="str">
            <v>YHZ</v>
          </cell>
          <cell r="C841">
            <v>415.77</v>
          </cell>
          <cell r="D841">
            <v>1039.4895158271067</v>
          </cell>
          <cell r="E841">
            <v>553.62749999999994</v>
          </cell>
          <cell r="F841">
            <v>308.32809091629309</v>
          </cell>
          <cell r="G841">
            <v>437.43774064256314</v>
          </cell>
          <cell r="H841">
            <v>5.9633027522935797E-2</v>
          </cell>
          <cell r="I841">
            <v>6.1162079510703373E-3</v>
          </cell>
          <cell r="J841">
            <v>1.5290519877675842E-2</v>
          </cell>
          <cell r="K841">
            <v>0.38837920489296635</v>
          </cell>
          <cell r="L841">
            <v>0.53058103975535176</v>
          </cell>
        </row>
        <row r="842">
          <cell r="B842" t="str">
            <v>YIH</v>
          </cell>
          <cell r="C842">
            <v>4537.2526894742623</v>
          </cell>
          <cell r="D842">
            <v>4749.2735304038351</v>
          </cell>
          <cell r="E842">
            <v>1810.9906091954022</v>
          </cell>
          <cell r="F842">
            <v>1238.2726398519835</v>
          </cell>
          <cell r="G842">
            <v>570.87178194523528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1</v>
          </cell>
        </row>
        <row r="843">
          <cell r="B843" t="str">
            <v>YKA</v>
          </cell>
          <cell r="C843">
            <v>647.05511402668287</v>
          </cell>
          <cell r="D843">
            <v>1039.4895158271067</v>
          </cell>
          <cell r="E843">
            <v>934.61019189557862</v>
          </cell>
          <cell r="F843">
            <v>1189.79</v>
          </cell>
          <cell r="G843">
            <v>394.23370370370378</v>
          </cell>
          <cell r="H843">
            <v>0.12820512820512822</v>
          </cell>
          <cell r="I843">
            <v>5.128205128205128E-2</v>
          </cell>
          <cell r="J843">
            <v>2.564102564102564E-2</v>
          </cell>
          <cell r="K843">
            <v>0.15384615384615385</v>
          </cell>
          <cell r="L843">
            <v>0.64102564102564108</v>
          </cell>
        </row>
        <row r="844">
          <cell r="B844" t="str">
            <v>YKF</v>
          </cell>
          <cell r="C844">
            <v>647.05511402668287</v>
          </cell>
          <cell r="D844">
            <v>1039.4895158271067</v>
          </cell>
          <cell r="E844">
            <v>934.61019189557862</v>
          </cell>
          <cell r="F844">
            <v>257.01359358288789</v>
          </cell>
          <cell r="G844">
            <v>192.31689789493157</v>
          </cell>
          <cell r="H844">
            <v>0</v>
          </cell>
          <cell r="I844">
            <v>0</v>
          </cell>
          <cell r="J844">
            <v>0</v>
          </cell>
          <cell r="K844">
            <v>5.4662379421221874E-2</v>
          </cell>
          <cell r="L844">
            <v>0.94533762057877813</v>
          </cell>
        </row>
        <row r="845">
          <cell r="B845" t="str">
            <v>YKS</v>
          </cell>
          <cell r="C845">
            <v>346.03653675213673</v>
          </cell>
          <cell r="D845">
            <v>3438.0991671672305</v>
          </cell>
          <cell r="E845">
            <v>754.47337500000003</v>
          </cell>
          <cell r="F845">
            <v>1146.4805676108369</v>
          </cell>
          <cell r="G845">
            <v>369.44526804165429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1</v>
          </cell>
        </row>
        <row r="846">
          <cell r="B846" t="str">
            <v>YLW</v>
          </cell>
          <cell r="C846">
            <v>285.3</v>
          </cell>
          <cell r="D846">
            <v>1039.4895158271067</v>
          </cell>
          <cell r="E846">
            <v>628.16999999999996</v>
          </cell>
          <cell r="F846">
            <v>666.10833333333335</v>
          </cell>
          <cell r="G846">
            <v>365.62824391455553</v>
          </cell>
          <cell r="H846">
            <v>0.14285714285714285</v>
          </cell>
          <cell r="I846">
            <v>0</v>
          </cell>
          <cell r="J846">
            <v>3.968253968253968E-2</v>
          </cell>
          <cell r="K846">
            <v>3.968253968253968E-2</v>
          </cell>
          <cell r="L846">
            <v>0.77777777777777779</v>
          </cell>
        </row>
        <row r="847">
          <cell r="B847" t="str">
            <v>YMM</v>
          </cell>
          <cell r="C847">
            <v>242.20500000000001</v>
          </cell>
          <cell r="D847">
            <v>1039.4895158271067</v>
          </cell>
          <cell r="E847">
            <v>448.68</v>
          </cell>
          <cell r="F847">
            <v>262.74716250349462</v>
          </cell>
          <cell r="G847">
            <v>445.64023809523792</v>
          </cell>
          <cell r="H847">
            <v>0.16666666666666666</v>
          </cell>
          <cell r="I847">
            <v>0</v>
          </cell>
          <cell r="J847">
            <v>0.21428571428571427</v>
          </cell>
          <cell r="K847">
            <v>4.7619047619047616E-2</v>
          </cell>
          <cell r="L847">
            <v>0.5714285714285714</v>
          </cell>
        </row>
        <row r="848">
          <cell r="B848" t="str">
            <v>YMQ</v>
          </cell>
          <cell r="C848">
            <v>871.88171829860835</v>
          </cell>
          <cell r="D848">
            <v>1167.5127142857136</v>
          </cell>
          <cell r="E848">
            <v>938.19659722222264</v>
          </cell>
          <cell r="F848">
            <v>292.26647529351038</v>
          </cell>
          <cell r="G848">
            <v>390.05210663413084</v>
          </cell>
          <cell r="H848">
            <v>3.0297565374210977E-2</v>
          </cell>
          <cell r="I848">
            <v>1.3345356176735794E-2</v>
          </cell>
          <cell r="J848">
            <v>2.0378719567177624E-2</v>
          </cell>
          <cell r="K848">
            <v>0.19116321009918844</v>
          </cell>
          <cell r="L848">
            <v>0.74481514878268718</v>
          </cell>
        </row>
        <row r="849">
          <cell r="B849" t="str">
            <v>YNB</v>
          </cell>
          <cell r="C849">
            <v>5904.0080952380958</v>
          </cell>
          <cell r="D849">
            <v>3279.7439948253659</v>
          </cell>
          <cell r="E849">
            <v>1804.1</v>
          </cell>
          <cell r="F849">
            <v>1375.919755963849</v>
          </cell>
          <cell r="G849">
            <v>556.82387223783837</v>
          </cell>
          <cell r="H849">
            <v>0</v>
          </cell>
          <cell r="I849">
            <v>0</v>
          </cell>
          <cell r="J849">
            <v>0</v>
          </cell>
          <cell r="K849">
            <v>0.5</v>
          </cell>
          <cell r="L849">
            <v>0.5</v>
          </cell>
        </row>
        <row r="850">
          <cell r="B850" t="str">
            <v>YNT</v>
          </cell>
          <cell r="C850">
            <v>4537.2526894742623</v>
          </cell>
          <cell r="D850">
            <v>4749.2735304038351</v>
          </cell>
          <cell r="E850">
            <v>1810.9906091954022</v>
          </cell>
          <cell r="F850">
            <v>1238.2726398519835</v>
          </cell>
          <cell r="G850">
            <v>570.87178194523528</v>
          </cell>
          <cell r="H850">
            <v>0.14285714285714285</v>
          </cell>
          <cell r="I850">
            <v>0.71428571428571419</v>
          </cell>
          <cell r="J850">
            <v>0</v>
          </cell>
          <cell r="K850">
            <v>0.14285714285714285</v>
          </cell>
          <cell r="L850">
            <v>0</v>
          </cell>
        </row>
        <row r="851">
          <cell r="B851" t="str">
            <v>YOW</v>
          </cell>
          <cell r="C851">
            <v>292.7833333333333</v>
          </cell>
          <cell r="D851">
            <v>538.71</v>
          </cell>
          <cell r="E851">
            <v>995.95589999999993</v>
          </cell>
          <cell r="F851">
            <v>214.54590253294936</v>
          </cell>
          <cell r="G851">
            <v>346.20227174661119</v>
          </cell>
          <cell r="H851">
            <v>1.2160898035547244E-2</v>
          </cell>
          <cell r="I851">
            <v>7.0159027128157171E-3</v>
          </cell>
          <cell r="J851">
            <v>5.0982226379794195E-2</v>
          </cell>
          <cell r="K851">
            <v>0.12535079513564079</v>
          </cell>
          <cell r="L851">
            <v>0.80449017773620202</v>
          </cell>
        </row>
        <row r="852">
          <cell r="B852" t="str">
            <v>YPR</v>
          </cell>
          <cell r="C852">
            <v>647.05511402668287</v>
          </cell>
          <cell r="D852">
            <v>1039.4895158271067</v>
          </cell>
          <cell r="E852">
            <v>934.61019189557862</v>
          </cell>
          <cell r="F852">
            <v>262.74716250349462</v>
          </cell>
          <cell r="G852">
            <v>313.14911263166238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1</v>
          </cell>
        </row>
        <row r="853">
          <cell r="B853" t="str">
            <v>YQB</v>
          </cell>
          <cell r="C853">
            <v>314.28250000000003</v>
          </cell>
          <cell r="D853">
            <v>213.79</v>
          </cell>
          <cell r="E853">
            <v>831.00073333333364</v>
          </cell>
          <cell r="F853">
            <v>303.13536525974018</v>
          </cell>
          <cell r="G853">
            <v>353.08093576208745</v>
          </cell>
          <cell r="H853">
            <v>2.5276461295418648E-2</v>
          </cell>
          <cell r="I853">
            <v>6.319115323854662E-3</v>
          </cell>
          <cell r="J853">
            <v>2.0537124802527652E-2</v>
          </cell>
          <cell r="K853">
            <v>3.9494470774091642E-2</v>
          </cell>
          <cell r="L853">
            <v>0.90837282780410744</v>
          </cell>
        </row>
        <row r="854">
          <cell r="B854" t="str">
            <v>YQL</v>
          </cell>
          <cell r="C854">
            <v>647.05511402668287</v>
          </cell>
          <cell r="D854">
            <v>1039.4895158271067</v>
          </cell>
          <cell r="E854">
            <v>934.61019189557862</v>
          </cell>
          <cell r="F854">
            <v>262.74716250349462</v>
          </cell>
          <cell r="G854">
            <v>313.14911263166238</v>
          </cell>
          <cell r="H854">
            <v>0</v>
          </cell>
          <cell r="I854">
            <v>0</v>
          </cell>
          <cell r="J854">
            <v>0</v>
          </cell>
          <cell r="K854">
            <v>0.16666666666666666</v>
          </cell>
          <cell r="L854">
            <v>0.83333333333333337</v>
          </cell>
        </row>
        <row r="855">
          <cell r="B855" t="str">
            <v>YQM</v>
          </cell>
          <cell r="C855">
            <v>314.35199999999998</v>
          </cell>
          <cell r="D855">
            <v>1039.4895158271067</v>
          </cell>
          <cell r="E855">
            <v>934.61019189557862</v>
          </cell>
          <cell r="F855">
            <v>303.73415367965396</v>
          </cell>
          <cell r="G855">
            <v>375.97671806674327</v>
          </cell>
          <cell r="H855">
            <v>4.3749999999999997E-2</v>
          </cell>
          <cell r="I855">
            <v>0</v>
          </cell>
          <cell r="J855">
            <v>6.25E-2</v>
          </cell>
          <cell r="K855">
            <v>0.32500000000000001</v>
          </cell>
          <cell r="L855">
            <v>0.56874999999999987</v>
          </cell>
        </row>
        <row r="856">
          <cell r="B856" t="str">
            <v>YQQ</v>
          </cell>
          <cell r="C856">
            <v>647.05511402668287</v>
          </cell>
          <cell r="D856">
            <v>1039.4895158271067</v>
          </cell>
          <cell r="E856">
            <v>934.61019189557862</v>
          </cell>
          <cell r="F856">
            <v>262.74716250349462</v>
          </cell>
          <cell r="G856">
            <v>313.14911263166238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1</v>
          </cell>
        </row>
        <row r="857">
          <cell r="B857" t="str">
            <v>YQR</v>
          </cell>
          <cell r="C857">
            <v>390.44599999999997</v>
          </cell>
          <cell r="D857">
            <v>1039.4895158271067</v>
          </cell>
          <cell r="E857">
            <v>636.34111111111099</v>
          </cell>
          <cell r="F857">
            <v>234.26434775762152</v>
          </cell>
          <cell r="G857">
            <v>380.93260242993438</v>
          </cell>
          <cell r="H857">
            <v>2.2160664819944602E-2</v>
          </cell>
          <cell r="I857">
            <v>0</v>
          </cell>
          <cell r="J857">
            <v>3.3240997229916899E-2</v>
          </cell>
          <cell r="K857">
            <v>0.23545706371191139</v>
          </cell>
          <cell r="L857">
            <v>0.70914127423822715</v>
          </cell>
        </row>
        <row r="858">
          <cell r="B858" t="str">
            <v>YQT</v>
          </cell>
          <cell r="C858">
            <v>59.76</v>
          </cell>
          <cell r="D858">
            <v>1039.4895158271067</v>
          </cell>
          <cell r="E858">
            <v>980.02</v>
          </cell>
          <cell r="F858">
            <v>174.059</v>
          </cell>
          <cell r="G858">
            <v>398.44462962962956</v>
          </cell>
          <cell r="H858">
            <v>8.3333333333333329E-2</v>
          </cell>
          <cell r="I858">
            <v>0</v>
          </cell>
          <cell r="J858">
            <v>2.0833333333333332E-2</v>
          </cell>
          <cell r="K858">
            <v>0.43749999999999994</v>
          </cell>
          <cell r="L858">
            <v>0.45833333333333331</v>
          </cell>
        </row>
        <row r="859">
          <cell r="B859" t="str">
            <v>YQU</v>
          </cell>
          <cell r="C859">
            <v>647.05511402668287</v>
          </cell>
          <cell r="D859">
            <v>1039.4895158271067</v>
          </cell>
          <cell r="E859">
            <v>934.61019189557862</v>
          </cell>
          <cell r="F859">
            <v>262.74716250349462</v>
          </cell>
          <cell r="G859">
            <v>602.85732500000006</v>
          </cell>
          <cell r="H859">
            <v>0</v>
          </cell>
          <cell r="I859">
            <v>0</v>
          </cell>
          <cell r="J859">
            <v>0</v>
          </cell>
          <cell r="K859">
            <v>0.16666666666666666</v>
          </cell>
          <cell r="L859">
            <v>0.83333333333333337</v>
          </cell>
        </row>
        <row r="860">
          <cell r="B860" t="str">
            <v>YQX</v>
          </cell>
          <cell r="C860">
            <v>647.05511402668287</v>
          </cell>
          <cell r="D860">
            <v>1039.4895158271067</v>
          </cell>
          <cell r="E860">
            <v>934.61019189557862</v>
          </cell>
          <cell r="F860">
            <v>262.74716250349462</v>
          </cell>
          <cell r="G860">
            <v>553.93374999999992</v>
          </cell>
          <cell r="H860">
            <v>0.33333333333333331</v>
          </cell>
          <cell r="I860">
            <v>0</v>
          </cell>
          <cell r="J860">
            <v>0</v>
          </cell>
          <cell r="K860">
            <v>0.33333333333333331</v>
          </cell>
          <cell r="L860">
            <v>0.33333333333333331</v>
          </cell>
        </row>
        <row r="861">
          <cell r="B861" t="str">
            <v>YQY</v>
          </cell>
          <cell r="C861">
            <v>361</v>
          </cell>
          <cell r="D861">
            <v>1039.4895158271067</v>
          </cell>
          <cell r="E861">
            <v>934.61019189557862</v>
          </cell>
          <cell r="F861">
            <v>262.74716250349462</v>
          </cell>
          <cell r="G861">
            <v>388.85333333333335</v>
          </cell>
          <cell r="H861">
            <v>6.6666666666666666E-2</v>
          </cell>
          <cell r="I861">
            <v>0</v>
          </cell>
          <cell r="J861">
            <v>0</v>
          </cell>
          <cell r="K861">
            <v>0.33333333333333337</v>
          </cell>
          <cell r="L861">
            <v>0.60000000000000009</v>
          </cell>
        </row>
        <row r="862">
          <cell r="B862" t="str">
            <v>YRL</v>
          </cell>
          <cell r="C862">
            <v>647.05511402668287</v>
          </cell>
          <cell r="D862">
            <v>1039.4895158271067</v>
          </cell>
          <cell r="E862">
            <v>934.61019189557862</v>
          </cell>
          <cell r="F862">
            <v>262.74716250349462</v>
          </cell>
          <cell r="G862">
            <v>313.14911263166238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1</v>
          </cell>
        </row>
        <row r="863">
          <cell r="B863" t="str">
            <v>YSB</v>
          </cell>
          <cell r="C863">
            <v>647.05511402668287</v>
          </cell>
          <cell r="D863">
            <v>1039.4895158271067</v>
          </cell>
          <cell r="E863">
            <v>934.61019189557862</v>
          </cell>
          <cell r="F863">
            <v>369.97</v>
          </cell>
          <cell r="G863">
            <v>524.53380208333317</v>
          </cell>
          <cell r="H863">
            <v>0.15625</v>
          </cell>
          <cell r="I863">
            <v>0</v>
          </cell>
          <cell r="J863">
            <v>0</v>
          </cell>
          <cell r="K863">
            <v>0.15625</v>
          </cell>
          <cell r="L863">
            <v>0.68750000000000011</v>
          </cell>
        </row>
        <row r="864">
          <cell r="B864" t="str">
            <v>YSJ</v>
          </cell>
          <cell r="C864">
            <v>647.05511402668287</v>
          </cell>
          <cell r="D864">
            <v>1039.4895158271067</v>
          </cell>
          <cell r="E864">
            <v>934.61019189557862</v>
          </cell>
          <cell r="F864">
            <v>477.31049145299147</v>
          </cell>
          <cell r="G864">
            <v>498.74774583333317</v>
          </cell>
          <cell r="H864">
            <v>1.492537313432836E-2</v>
          </cell>
          <cell r="I864">
            <v>0</v>
          </cell>
          <cell r="J864">
            <v>0</v>
          </cell>
          <cell r="K864">
            <v>0.38805970149253732</v>
          </cell>
          <cell r="L864">
            <v>0.59701492537313439</v>
          </cell>
        </row>
        <row r="865">
          <cell r="B865" t="str">
            <v>YTO</v>
          </cell>
          <cell r="C865">
            <v>714.5195074725923</v>
          </cell>
          <cell r="D865">
            <v>956.06679811072547</v>
          </cell>
          <cell r="E865">
            <v>1007.5014328152371</v>
          </cell>
          <cell r="F865">
            <v>191.67939720852317</v>
          </cell>
          <cell r="G865">
            <v>259.51974705998987</v>
          </cell>
          <cell r="H865">
            <v>6.0423113997260289E-2</v>
          </cell>
          <cell r="I865">
            <v>8.4216934706508925E-3</v>
          </cell>
          <cell r="J865">
            <v>2.6127542996296441E-2</v>
          </cell>
          <cell r="K865">
            <v>0.12551367256861626</v>
          </cell>
          <cell r="L865">
            <v>0.77951397696717617</v>
          </cell>
        </row>
        <row r="866">
          <cell r="B866" t="str">
            <v>YTS</v>
          </cell>
          <cell r="C866">
            <v>647.05511402668287</v>
          </cell>
          <cell r="D866">
            <v>1039.4895158271067</v>
          </cell>
          <cell r="E866">
            <v>934.61019189557862</v>
          </cell>
          <cell r="F866">
            <v>359.06</v>
          </cell>
          <cell r="G866">
            <v>315.51</v>
          </cell>
          <cell r="H866">
            <v>9.0909090909090912E-2</v>
          </cell>
          <cell r="I866">
            <v>0</v>
          </cell>
          <cell r="J866">
            <v>0</v>
          </cell>
          <cell r="K866">
            <v>0.18181818181818182</v>
          </cell>
          <cell r="L866">
            <v>0.72727272727272729</v>
          </cell>
        </row>
        <row r="867">
          <cell r="B867" t="str">
            <v>YUY</v>
          </cell>
          <cell r="C867">
            <v>647.05511402668287</v>
          </cell>
          <cell r="D867">
            <v>1039.4895158271067</v>
          </cell>
          <cell r="E867">
            <v>934.61019189557862</v>
          </cell>
          <cell r="F867">
            <v>262.74716250349462</v>
          </cell>
          <cell r="G867">
            <v>827.86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1</v>
          </cell>
        </row>
        <row r="868">
          <cell r="B868" t="str">
            <v>YVO</v>
          </cell>
          <cell r="C868">
            <v>647.05511402668287</v>
          </cell>
          <cell r="D868">
            <v>1039.4895158271067</v>
          </cell>
          <cell r="E868">
            <v>934.61019189557862</v>
          </cell>
          <cell r="F868">
            <v>262.74716250349462</v>
          </cell>
          <cell r="G868">
            <v>313.14911263166238</v>
          </cell>
          <cell r="H868">
            <v>0</v>
          </cell>
          <cell r="I868">
            <v>0</v>
          </cell>
          <cell r="J868">
            <v>0</v>
          </cell>
          <cell r="K868">
            <v>0.75</v>
          </cell>
          <cell r="L868">
            <v>0.25</v>
          </cell>
        </row>
        <row r="869">
          <cell r="B869" t="str">
            <v>YVR</v>
          </cell>
          <cell r="C869">
            <v>805.9201598762512</v>
          </cell>
          <cell r="D869">
            <v>1774.8050000000001</v>
          </cell>
          <cell r="E869">
            <v>725.24489393939371</v>
          </cell>
          <cell r="F869">
            <v>331.81751770156734</v>
          </cell>
          <cell r="G869">
            <v>374.02555387667456</v>
          </cell>
          <cell r="H869">
            <v>5.9994894051570088E-2</v>
          </cell>
          <cell r="I869">
            <v>3.0635690579525151E-3</v>
          </cell>
          <cell r="J869">
            <v>1.3275465917794235E-2</v>
          </cell>
          <cell r="K869">
            <v>0.22951238192494258</v>
          </cell>
          <cell r="L869">
            <v>0.69415368904774066</v>
          </cell>
        </row>
        <row r="870">
          <cell r="B870" t="str">
            <v>YWG</v>
          </cell>
          <cell r="C870">
            <v>348.00354166666671</v>
          </cell>
          <cell r="D870">
            <v>1039.4895158271067</v>
          </cell>
          <cell r="E870">
            <v>429.94351648351687</v>
          </cell>
          <cell r="F870">
            <v>236.52037961871721</v>
          </cell>
          <cell r="G870">
            <v>318.70520632225924</v>
          </cell>
          <cell r="H870">
            <v>3.1269942565411608E-2</v>
          </cell>
          <cell r="I870">
            <v>0</v>
          </cell>
          <cell r="J870">
            <v>1.2125079770261648E-2</v>
          </cell>
          <cell r="K870">
            <v>0.11614550095724312</v>
          </cell>
          <cell r="L870">
            <v>0.84045947670708365</v>
          </cell>
        </row>
        <row r="871">
          <cell r="B871" t="str">
            <v>YXC</v>
          </cell>
          <cell r="C871">
            <v>647.05511402668287</v>
          </cell>
          <cell r="D871">
            <v>1039.4895158271067</v>
          </cell>
          <cell r="E871">
            <v>934.61019189557862</v>
          </cell>
          <cell r="F871">
            <v>262.74716250349462</v>
          </cell>
          <cell r="G871">
            <v>529.14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1</v>
          </cell>
        </row>
        <row r="872">
          <cell r="B872" t="str">
            <v>YXE</v>
          </cell>
          <cell r="C872">
            <v>647.05511402668287</v>
          </cell>
          <cell r="D872">
            <v>1039.4895158271067</v>
          </cell>
          <cell r="E872">
            <v>1179.6955555555553</v>
          </cell>
          <cell r="F872">
            <v>291.24500683508779</v>
          </cell>
          <cell r="G872">
            <v>360.85906147047541</v>
          </cell>
          <cell r="H872">
            <v>3.7777777777777785E-2</v>
          </cell>
          <cell r="I872">
            <v>6.6666666666666671E-3</v>
          </cell>
          <cell r="J872">
            <v>2.2222222222222223E-2</v>
          </cell>
          <cell r="K872">
            <v>0.20444444444444448</v>
          </cell>
          <cell r="L872">
            <v>0.72888888888888881</v>
          </cell>
        </row>
        <row r="873">
          <cell r="B873" t="str">
            <v>YXH</v>
          </cell>
          <cell r="C873">
            <v>647.05511402668287</v>
          </cell>
          <cell r="D873">
            <v>1039.4895158271067</v>
          </cell>
          <cell r="E873">
            <v>934.61019189557862</v>
          </cell>
          <cell r="F873">
            <v>262.74716250349462</v>
          </cell>
          <cell r="G873">
            <v>1024.5450000000001</v>
          </cell>
          <cell r="H873">
            <v>0</v>
          </cell>
          <cell r="I873">
            <v>0.33333333333333331</v>
          </cell>
          <cell r="J873">
            <v>0</v>
          </cell>
          <cell r="K873">
            <v>0</v>
          </cell>
          <cell r="L873">
            <v>0.66666666666666663</v>
          </cell>
        </row>
        <row r="874">
          <cell r="B874" t="str">
            <v>YXJ</v>
          </cell>
          <cell r="C874">
            <v>647.05511402668287</v>
          </cell>
          <cell r="D874">
            <v>1039.4895158271067</v>
          </cell>
          <cell r="E874">
            <v>934.61019189557862</v>
          </cell>
          <cell r="F874">
            <v>262.74716250349462</v>
          </cell>
          <cell r="G874">
            <v>313.14911263166238</v>
          </cell>
          <cell r="H874">
            <v>0</v>
          </cell>
          <cell r="I874">
            <v>0</v>
          </cell>
          <cell r="J874">
            <v>0.5</v>
          </cell>
          <cell r="K874">
            <v>0</v>
          </cell>
          <cell r="L874">
            <v>0.5</v>
          </cell>
        </row>
        <row r="875">
          <cell r="B875" t="str">
            <v>YXS</v>
          </cell>
          <cell r="C875">
            <v>254.42</v>
          </cell>
          <cell r="D875">
            <v>1539.44</v>
          </cell>
          <cell r="E875">
            <v>934.61019189557862</v>
          </cell>
          <cell r="F875">
            <v>262.74716250349462</v>
          </cell>
          <cell r="G875">
            <v>440.21142857142854</v>
          </cell>
          <cell r="H875">
            <v>0.13636363636363638</v>
          </cell>
          <cell r="I875">
            <v>4.5454545454545456E-2</v>
          </cell>
          <cell r="J875">
            <v>4.5454545454545456E-2</v>
          </cell>
          <cell r="K875">
            <v>4.5454545454545456E-2</v>
          </cell>
          <cell r="L875">
            <v>0.72727272727272729</v>
          </cell>
        </row>
        <row r="876">
          <cell r="B876" t="str">
            <v>YXU</v>
          </cell>
          <cell r="C876">
            <v>647.05511402668287</v>
          </cell>
          <cell r="D876">
            <v>1039.4895158271067</v>
          </cell>
          <cell r="E876">
            <v>345.09333333333308</v>
          </cell>
          <cell r="F876">
            <v>212.58605742296913</v>
          </cell>
          <cell r="G876">
            <v>204.17456874770707</v>
          </cell>
          <cell r="H876">
            <v>1.2836970474967909E-3</v>
          </cell>
          <cell r="I876">
            <v>0</v>
          </cell>
          <cell r="J876">
            <v>1.668806161745828E-2</v>
          </cell>
          <cell r="K876">
            <v>8.7291399229781769E-2</v>
          </cell>
          <cell r="L876">
            <v>0.89473684210526305</v>
          </cell>
        </row>
        <row r="877">
          <cell r="B877" t="str">
            <v>YXX</v>
          </cell>
          <cell r="C877">
            <v>647.05511402668287</v>
          </cell>
          <cell r="D877">
            <v>1039.4895158271067</v>
          </cell>
          <cell r="E877">
            <v>934.61019189557862</v>
          </cell>
          <cell r="F877">
            <v>262.74716250349462</v>
          </cell>
          <cell r="G877">
            <v>340.36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1</v>
          </cell>
        </row>
        <row r="878">
          <cell r="B878" t="str">
            <v>YXY</v>
          </cell>
          <cell r="C878">
            <v>647.05511402668287</v>
          </cell>
          <cell r="D878">
            <v>1039.4895158271067</v>
          </cell>
          <cell r="E878">
            <v>934.61019189557862</v>
          </cell>
          <cell r="F878">
            <v>262.74716250349462</v>
          </cell>
          <cell r="G878">
            <v>313.14911263166238</v>
          </cell>
          <cell r="H878">
            <v>0</v>
          </cell>
          <cell r="I878">
            <v>0</v>
          </cell>
          <cell r="J878">
            <v>0.33333333333333331</v>
          </cell>
          <cell r="K878">
            <v>0.66666666666666663</v>
          </cell>
          <cell r="L878">
            <v>0</v>
          </cell>
        </row>
        <row r="879">
          <cell r="B879" t="str">
            <v>YYB</v>
          </cell>
          <cell r="C879">
            <v>647.05511402668287</v>
          </cell>
          <cell r="D879">
            <v>1039.4895158271067</v>
          </cell>
          <cell r="E879">
            <v>934.61019189557862</v>
          </cell>
          <cell r="F879">
            <v>262.74716250349462</v>
          </cell>
          <cell r="G879">
            <v>519.83000000000004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1</v>
          </cell>
        </row>
        <row r="880">
          <cell r="B880" t="str">
            <v>YYC</v>
          </cell>
          <cell r="C880">
            <v>461.7623640032615</v>
          </cell>
          <cell r="D880">
            <v>1504.7266666666701</v>
          </cell>
          <cell r="E880">
            <v>892.5588336225178</v>
          </cell>
          <cell r="F880">
            <v>515.97774269771264</v>
          </cell>
          <cell r="G880">
            <v>379.18992909120874</v>
          </cell>
          <cell r="H880">
            <v>0.10750000000000001</v>
          </cell>
          <cell r="I880">
            <v>5.3125000000000021E-3</v>
          </cell>
          <cell r="J880">
            <v>2.0000000000000011E-2</v>
          </cell>
          <cell r="K880">
            <v>5.5937500000000001E-2</v>
          </cell>
          <cell r="L880">
            <v>0.81124999999999992</v>
          </cell>
        </row>
        <row r="881">
          <cell r="B881" t="str">
            <v>YYG</v>
          </cell>
          <cell r="C881">
            <v>353.37</v>
          </cell>
          <cell r="D881">
            <v>1039.4895158271067</v>
          </cell>
          <cell r="E881">
            <v>934.61019189557862</v>
          </cell>
          <cell r="F881">
            <v>431.07</v>
          </cell>
          <cell r="G881">
            <v>440.78641176470569</v>
          </cell>
          <cell r="H881">
            <v>7.6923076923076913E-2</v>
          </cell>
          <cell r="I881">
            <v>0</v>
          </cell>
          <cell r="J881">
            <v>0</v>
          </cell>
          <cell r="K881">
            <v>0.26923076923076922</v>
          </cell>
          <cell r="L881">
            <v>0.65384615384615385</v>
          </cell>
        </row>
        <row r="882">
          <cell r="B882" t="str">
            <v>YYJ</v>
          </cell>
          <cell r="C882">
            <v>773.30086489898997</v>
          </cell>
          <cell r="D882">
            <v>1039.4895158271067</v>
          </cell>
          <cell r="E882">
            <v>525.90111111111094</v>
          </cell>
          <cell r="F882">
            <v>293.392</v>
          </cell>
          <cell r="G882">
            <v>317.66328152804454</v>
          </cell>
          <cell r="H882">
            <v>5.8020477815699668E-2</v>
          </cell>
          <cell r="I882">
            <v>6.8259385665529011E-3</v>
          </cell>
          <cell r="J882">
            <v>9.2150170648464161E-2</v>
          </cell>
          <cell r="K882">
            <v>9.2150170648464175E-2</v>
          </cell>
          <cell r="L882">
            <v>0.75085324232081918</v>
          </cell>
        </row>
        <row r="883">
          <cell r="B883" t="str">
            <v>YYT</v>
          </cell>
          <cell r="C883">
            <v>305.25</v>
          </cell>
          <cell r="D883">
            <v>1039.4895158271067</v>
          </cell>
          <cell r="E883">
            <v>934.61019189557862</v>
          </cell>
          <cell r="F883">
            <v>378.48359659310898</v>
          </cell>
          <cell r="G883">
            <v>479.60424030197436</v>
          </cell>
          <cell r="H883">
            <v>0.11881188118811882</v>
          </cell>
          <cell r="I883">
            <v>9.9009900990099011E-3</v>
          </cell>
          <cell r="J883">
            <v>1.9801980198019802E-2</v>
          </cell>
          <cell r="K883">
            <v>0.40594059405940597</v>
          </cell>
          <cell r="L883">
            <v>0.44554455445544555</v>
          </cell>
        </row>
        <row r="884">
          <cell r="B884" t="str">
            <v>YZF</v>
          </cell>
          <cell r="C884">
            <v>647.05511402668287</v>
          </cell>
          <cell r="D884">
            <v>1039.4895158271067</v>
          </cell>
          <cell r="E884">
            <v>934.61019189557862</v>
          </cell>
          <cell r="F884">
            <v>262.74716250349462</v>
          </cell>
          <cell r="G884">
            <v>313.14911263166238</v>
          </cell>
          <cell r="H884">
            <v>0.16666666666666666</v>
          </cell>
          <cell r="I884">
            <v>0</v>
          </cell>
          <cell r="J884">
            <v>0.16666666666666666</v>
          </cell>
          <cell r="K884">
            <v>0.33333333333333331</v>
          </cell>
          <cell r="L884">
            <v>0.33333333333333331</v>
          </cell>
        </row>
        <row r="885">
          <cell r="B885" t="str">
            <v>YZR</v>
          </cell>
          <cell r="C885">
            <v>647.05511402668287</v>
          </cell>
          <cell r="D885">
            <v>1039.4895158271067</v>
          </cell>
          <cell r="E885">
            <v>934.61019189557862</v>
          </cell>
          <cell r="F885">
            <v>262.74716250349462</v>
          </cell>
          <cell r="G885">
            <v>313.14911263166238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1</v>
          </cell>
        </row>
        <row r="886">
          <cell r="B886" t="str">
            <v>YZV</v>
          </cell>
          <cell r="C886">
            <v>647.05511402668287</v>
          </cell>
          <cell r="D886">
            <v>1039.4895158271067</v>
          </cell>
          <cell r="E886">
            <v>934.61019189557862</v>
          </cell>
          <cell r="F886">
            <v>262.74716250349462</v>
          </cell>
          <cell r="G886">
            <v>1093.2296666666664</v>
          </cell>
          <cell r="H886">
            <v>0</v>
          </cell>
          <cell r="I886">
            <v>0</v>
          </cell>
          <cell r="J886">
            <v>0.125</v>
          </cell>
          <cell r="K886">
            <v>0.125</v>
          </cell>
          <cell r="L886">
            <v>0.75</v>
          </cell>
        </row>
        <row r="887">
          <cell r="B887" t="str">
            <v>ZAD</v>
          </cell>
          <cell r="C887">
            <v>220.50000000000003</v>
          </cell>
          <cell r="D887">
            <v>2342.3200000000002</v>
          </cell>
          <cell r="E887">
            <v>0</v>
          </cell>
          <cell r="F887">
            <v>313.23515318627432</v>
          </cell>
          <cell r="G887">
            <v>392.51735930735924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1</v>
          </cell>
        </row>
        <row r="888">
          <cell r="B888" t="str">
            <v>ZAG</v>
          </cell>
          <cell r="C888">
            <v>220.50000000000003</v>
          </cell>
          <cell r="D888">
            <v>2342.3200000000002</v>
          </cell>
          <cell r="E888">
            <v>0</v>
          </cell>
          <cell r="F888">
            <v>308.11353107344615</v>
          </cell>
          <cell r="G888">
            <v>382.6937226277372</v>
          </cell>
          <cell r="H888">
            <v>8.8435374149659893E-2</v>
          </cell>
          <cell r="I888">
            <v>2.0408163265306128E-2</v>
          </cell>
          <cell r="J888">
            <v>3.4013605442176882E-3</v>
          </cell>
          <cell r="K888">
            <v>0.23129251700680278</v>
          </cell>
          <cell r="L888">
            <v>0.65646258503401356</v>
          </cell>
        </row>
        <row r="889">
          <cell r="B889" t="str">
            <v>ZAL</v>
          </cell>
          <cell r="C889">
            <v>1610.1799999999998</v>
          </cell>
          <cell r="D889">
            <v>3323.2851126704627</v>
          </cell>
          <cell r="E889">
            <v>1605.7066666666701</v>
          </cell>
          <cell r="F889">
            <v>1294.7777186171761</v>
          </cell>
          <cell r="G889">
            <v>745.09486528570858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1</v>
          </cell>
        </row>
        <row r="890">
          <cell r="B890" t="str">
            <v>ZAM</v>
          </cell>
          <cell r="C890">
            <v>2104.560104166666</v>
          </cell>
          <cell r="D890">
            <v>3680.7637730263141</v>
          </cell>
          <cell r="E890">
            <v>1539.8400000000001</v>
          </cell>
          <cell r="F890">
            <v>1085.0679187939713</v>
          </cell>
          <cell r="G890">
            <v>474.32041650972087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1</v>
          </cell>
        </row>
        <row r="891">
          <cell r="B891" t="str">
            <v>ZBF</v>
          </cell>
          <cell r="C891">
            <v>647.05511402668287</v>
          </cell>
          <cell r="D891">
            <v>1039.4895158271067</v>
          </cell>
          <cell r="E891">
            <v>934.61019189557862</v>
          </cell>
          <cell r="F891">
            <v>262.74716250349462</v>
          </cell>
          <cell r="G891">
            <v>313.14911263166238</v>
          </cell>
          <cell r="H891">
            <v>0</v>
          </cell>
          <cell r="I891">
            <v>0</v>
          </cell>
          <cell r="J891">
            <v>0</v>
          </cell>
          <cell r="K891">
            <v>1</v>
          </cell>
          <cell r="L891">
            <v>0</v>
          </cell>
        </row>
        <row r="892">
          <cell r="B892" t="str">
            <v>ZCL</v>
          </cell>
          <cell r="C892">
            <v>242.84265512637438</v>
          </cell>
          <cell r="D892">
            <v>480.505</v>
          </cell>
          <cell r="E892">
            <v>526.36640083298744</v>
          </cell>
          <cell r="F892">
            <v>338.4</v>
          </cell>
          <cell r="G892">
            <v>341.38235294117595</v>
          </cell>
          <cell r="H892">
            <v>1.5625000000000003E-2</v>
          </cell>
          <cell r="I892">
            <v>3.9062500000000009E-3</v>
          </cell>
          <cell r="J892">
            <v>0.70703125000000011</v>
          </cell>
          <cell r="K892">
            <v>4.296875E-2</v>
          </cell>
          <cell r="L892">
            <v>0.23046875000000006</v>
          </cell>
        </row>
        <row r="893">
          <cell r="B893" t="str">
            <v>ZCO</v>
          </cell>
          <cell r="C893">
            <v>1610.1799999999998</v>
          </cell>
          <cell r="D893">
            <v>3323.2851126704627</v>
          </cell>
          <cell r="E893">
            <v>1605.7066666666701</v>
          </cell>
          <cell r="F893">
            <v>1294.7777186171761</v>
          </cell>
          <cell r="G893">
            <v>745.09486528570858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1</v>
          </cell>
        </row>
        <row r="894">
          <cell r="B894" t="str">
            <v>ZHA</v>
          </cell>
          <cell r="C894">
            <v>4537.2526894742623</v>
          </cell>
          <cell r="D894">
            <v>4749.2735304038351</v>
          </cell>
          <cell r="E894">
            <v>1810.9906091954022</v>
          </cell>
          <cell r="F894">
            <v>1238.2726398519835</v>
          </cell>
          <cell r="G894">
            <v>570.87178194523528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1</v>
          </cell>
        </row>
        <row r="895">
          <cell r="B895" t="str">
            <v>ZIH</v>
          </cell>
          <cell r="C895">
            <v>212.81111111111096</v>
          </cell>
          <cell r="D895">
            <v>667.64896209140613</v>
          </cell>
          <cell r="E895">
            <v>526.36640083298744</v>
          </cell>
          <cell r="F895">
            <v>264.62536698858679</v>
          </cell>
          <cell r="G895">
            <v>341.84808622457444</v>
          </cell>
          <cell r="H895">
            <v>2.5104602510460251E-2</v>
          </cell>
          <cell r="I895">
            <v>8.3682008368200847E-3</v>
          </cell>
          <cell r="J895">
            <v>4.1841004184100423E-2</v>
          </cell>
          <cell r="K895">
            <v>0.53974895397489531</v>
          </cell>
          <cell r="L895">
            <v>0.38493723849372385</v>
          </cell>
        </row>
        <row r="896">
          <cell r="B896" t="str">
            <v>ZLO</v>
          </cell>
          <cell r="C896">
            <v>242.84265512637438</v>
          </cell>
          <cell r="D896">
            <v>667.64896209140613</v>
          </cell>
          <cell r="E896">
            <v>526.36640083298744</v>
          </cell>
          <cell r="F896">
            <v>233.866145950933</v>
          </cell>
          <cell r="G896">
            <v>235.61705803977196</v>
          </cell>
          <cell r="H896">
            <v>5.8823529411764712E-2</v>
          </cell>
          <cell r="I896">
            <v>0</v>
          </cell>
          <cell r="J896">
            <v>0</v>
          </cell>
          <cell r="K896">
            <v>0.16176470588235295</v>
          </cell>
          <cell r="L896">
            <v>0.77941176470588247</v>
          </cell>
        </row>
        <row r="897">
          <cell r="B897" t="str">
            <v>ZNZ</v>
          </cell>
          <cell r="C897">
            <v>0</v>
          </cell>
          <cell r="D897">
            <v>0</v>
          </cell>
          <cell r="E897">
            <v>0</v>
          </cell>
          <cell r="F897">
            <v>2138.5333333333333</v>
          </cell>
          <cell r="G897">
            <v>602.37343476112949</v>
          </cell>
          <cell r="H897">
            <v>0</v>
          </cell>
          <cell r="I897">
            <v>0.14285714285714285</v>
          </cell>
          <cell r="J897">
            <v>0</v>
          </cell>
          <cell r="K897">
            <v>0</v>
          </cell>
          <cell r="L897">
            <v>0.8571428571428571</v>
          </cell>
        </row>
        <row r="898">
          <cell r="B898" t="str">
            <v>ZOS</v>
          </cell>
          <cell r="C898">
            <v>1610.1799999999998</v>
          </cell>
          <cell r="D898">
            <v>3323.2851126704627</v>
          </cell>
          <cell r="E898">
            <v>1605.7066666666701</v>
          </cell>
          <cell r="F898">
            <v>1294.7777186171761</v>
          </cell>
          <cell r="G898">
            <v>745.09486528570858</v>
          </cell>
          <cell r="H898">
            <v>0</v>
          </cell>
          <cell r="I898">
            <v>0</v>
          </cell>
          <cell r="J898">
            <v>0</v>
          </cell>
          <cell r="K898">
            <v>1</v>
          </cell>
          <cell r="L898">
            <v>0</v>
          </cell>
        </row>
        <row r="899">
          <cell r="B899" t="str">
            <v>ZQN</v>
          </cell>
          <cell r="C899">
            <v>1698.526882063881</v>
          </cell>
          <cell r="D899">
            <v>4398.2942443259344</v>
          </cell>
          <cell r="E899">
            <v>3928.45</v>
          </cell>
          <cell r="F899">
            <v>892.55729810706873</v>
          </cell>
          <cell r="G899">
            <v>900.93201481247354</v>
          </cell>
          <cell r="H899">
            <v>0</v>
          </cell>
          <cell r="I899">
            <v>0.17073170731707318</v>
          </cell>
          <cell r="J899">
            <v>4.878048780487805E-2</v>
          </cell>
          <cell r="K899">
            <v>0.17073170731707318</v>
          </cell>
          <cell r="L899">
            <v>0.6097560975609756</v>
          </cell>
        </row>
        <row r="900">
          <cell r="B900" t="str">
            <v>ZRH</v>
          </cell>
          <cell r="C900">
            <v>2123.7589536760092</v>
          </cell>
          <cell r="D900">
            <v>2772.8000849238938</v>
          </cell>
          <cell r="E900">
            <v>977.7600000000001</v>
          </cell>
          <cell r="F900">
            <v>1398.9454406068908</v>
          </cell>
          <cell r="G900">
            <v>361.67776640529723</v>
          </cell>
          <cell r="H900">
            <v>3.0962034647991125E-2</v>
          </cell>
          <cell r="I900">
            <v>0.21452266863251004</v>
          </cell>
          <cell r="J900">
            <v>5.8606708440840358E-2</v>
          </cell>
          <cell r="K900">
            <v>0.24474751197935873</v>
          </cell>
          <cell r="L900">
            <v>0.45116107629929975</v>
          </cell>
        </row>
        <row r="901">
          <cell r="B901" t="str">
            <v>ZTH</v>
          </cell>
          <cell r="C901">
            <v>752.19672135146163</v>
          </cell>
          <cell r="D901">
            <v>2289.0152192982468</v>
          </cell>
          <cell r="E901">
            <v>0</v>
          </cell>
          <cell r="F901">
            <v>808.06788918071823</v>
          </cell>
          <cell r="G901">
            <v>262.76532046928259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1</v>
          </cell>
        </row>
        <row r="902">
          <cell r="B902" t="str">
            <v>ZUH</v>
          </cell>
          <cell r="C902">
            <v>4537.2526894742623</v>
          </cell>
          <cell r="D902">
            <v>4749.2735304038351</v>
          </cell>
          <cell r="E902">
            <v>1810.9906091954022</v>
          </cell>
          <cell r="F902">
            <v>1238.2726398519835</v>
          </cell>
          <cell r="G902">
            <v>570.87178194523528</v>
          </cell>
          <cell r="H902">
            <v>0</v>
          </cell>
          <cell r="I902">
            <v>0.5</v>
          </cell>
          <cell r="J902">
            <v>0</v>
          </cell>
          <cell r="K902">
            <v>0</v>
          </cell>
          <cell r="L902">
            <v>0.5</v>
          </cell>
        </row>
        <row r="903">
          <cell r="B903"/>
          <cell r="C903"/>
          <cell r="D903"/>
          <cell r="E903"/>
          <cell r="F903"/>
          <cell r="G903"/>
          <cell r="H903"/>
          <cell r="I903"/>
          <cell r="J903"/>
          <cell r="K903"/>
          <cell r="L903"/>
        </row>
        <row r="904">
          <cell r="B904"/>
          <cell r="C904"/>
          <cell r="D904"/>
          <cell r="E904"/>
          <cell r="F904"/>
          <cell r="G904"/>
          <cell r="H904"/>
          <cell r="I904"/>
          <cell r="J904"/>
          <cell r="K904"/>
          <cell r="L904"/>
        </row>
        <row r="905">
          <cell r="B905"/>
          <cell r="C905"/>
          <cell r="D905"/>
          <cell r="E905"/>
          <cell r="F905"/>
          <cell r="G905"/>
          <cell r="H905"/>
          <cell r="I905"/>
          <cell r="J905"/>
          <cell r="K905"/>
          <cell r="L905"/>
        </row>
        <row r="906">
          <cell r="B906"/>
          <cell r="C906"/>
          <cell r="D906"/>
          <cell r="E906"/>
          <cell r="F906"/>
          <cell r="G906"/>
          <cell r="H906"/>
          <cell r="I906"/>
          <cell r="J906"/>
          <cell r="K906"/>
          <cell r="L906"/>
        </row>
        <row r="907">
          <cell r="B907"/>
          <cell r="C907"/>
          <cell r="D907"/>
          <cell r="E907"/>
          <cell r="F907"/>
          <cell r="G907"/>
          <cell r="H907"/>
          <cell r="I907"/>
          <cell r="J907"/>
          <cell r="K907"/>
          <cell r="L907"/>
        </row>
        <row r="908">
          <cell r="B908"/>
          <cell r="C908"/>
          <cell r="D908"/>
          <cell r="E908"/>
          <cell r="F908"/>
          <cell r="G908"/>
          <cell r="H908"/>
          <cell r="I908"/>
          <cell r="J908"/>
          <cell r="K908"/>
          <cell r="L908"/>
        </row>
        <row r="909">
          <cell r="B909"/>
          <cell r="C909"/>
          <cell r="D909"/>
          <cell r="E909"/>
          <cell r="F909"/>
          <cell r="G909"/>
          <cell r="H909"/>
          <cell r="I909"/>
          <cell r="J909"/>
          <cell r="K909"/>
          <cell r="L909"/>
        </row>
        <row r="910">
          <cell r="B910"/>
          <cell r="C910"/>
          <cell r="D910"/>
          <cell r="E910"/>
          <cell r="F910"/>
          <cell r="G910"/>
          <cell r="H910"/>
          <cell r="I910"/>
          <cell r="J910"/>
          <cell r="K910"/>
          <cell r="L910"/>
        </row>
        <row r="911">
          <cell r="B911"/>
          <cell r="C911"/>
          <cell r="D911"/>
          <cell r="E911"/>
          <cell r="F911"/>
          <cell r="G911"/>
          <cell r="H911"/>
          <cell r="I911"/>
          <cell r="J911"/>
          <cell r="K911"/>
          <cell r="L911"/>
        </row>
        <row r="912">
          <cell r="B912"/>
          <cell r="C912"/>
          <cell r="D912"/>
          <cell r="E912"/>
          <cell r="F912"/>
          <cell r="G912"/>
          <cell r="H912"/>
          <cell r="I912"/>
          <cell r="J912"/>
          <cell r="K912"/>
          <cell r="L912"/>
        </row>
        <row r="913">
          <cell r="B913"/>
          <cell r="C913"/>
          <cell r="D913"/>
          <cell r="E913"/>
          <cell r="F913"/>
          <cell r="G913"/>
          <cell r="H913"/>
          <cell r="I913"/>
          <cell r="J913"/>
          <cell r="K913"/>
          <cell r="L913"/>
        </row>
        <row r="914">
          <cell r="B914"/>
          <cell r="C914"/>
          <cell r="D914"/>
          <cell r="E914"/>
          <cell r="F914"/>
          <cell r="G914"/>
          <cell r="H914"/>
          <cell r="I914"/>
          <cell r="J914"/>
          <cell r="K914"/>
          <cell r="L914"/>
        </row>
        <row r="915">
          <cell r="B915"/>
          <cell r="C915"/>
          <cell r="D915"/>
          <cell r="E915"/>
          <cell r="F915"/>
          <cell r="G915"/>
          <cell r="H915"/>
          <cell r="I915"/>
          <cell r="J915"/>
          <cell r="K915"/>
          <cell r="L915"/>
        </row>
        <row r="916">
          <cell r="B916"/>
          <cell r="C916"/>
          <cell r="D916"/>
          <cell r="E916"/>
          <cell r="F916"/>
          <cell r="G916"/>
          <cell r="H916"/>
          <cell r="I916"/>
          <cell r="J916"/>
          <cell r="K916"/>
          <cell r="L916"/>
        </row>
        <row r="917">
          <cell r="B917"/>
          <cell r="C917"/>
          <cell r="D917"/>
          <cell r="E917"/>
          <cell r="F917"/>
          <cell r="G917"/>
          <cell r="H917"/>
          <cell r="I917"/>
          <cell r="J917"/>
          <cell r="K917"/>
          <cell r="L917"/>
        </row>
        <row r="918">
          <cell r="B918"/>
          <cell r="C918"/>
          <cell r="D918"/>
          <cell r="E918"/>
          <cell r="F918"/>
          <cell r="G918"/>
          <cell r="H918"/>
          <cell r="I918"/>
          <cell r="J918"/>
          <cell r="K918"/>
          <cell r="L918"/>
        </row>
        <row r="919">
          <cell r="B919"/>
          <cell r="C919"/>
          <cell r="D919"/>
          <cell r="E919"/>
          <cell r="F919"/>
          <cell r="G919"/>
          <cell r="H919"/>
          <cell r="I919"/>
          <cell r="J919"/>
          <cell r="K919"/>
          <cell r="L919"/>
        </row>
        <row r="920">
          <cell r="B920"/>
          <cell r="C920"/>
          <cell r="D920"/>
          <cell r="E920"/>
          <cell r="F920"/>
          <cell r="G920"/>
          <cell r="H920"/>
          <cell r="I920"/>
          <cell r="J920"/>
          <cell r="K920"/>
          <cell r="L920"/>
        </row>
        <row r="921">
          <cell r="B921"/>
          <cell r="C921"/>
          <cell r="D921"/>
          <cell r="E921"/>
          <cell r="F921"/>
          <cell r="G921"/>
          <cell r="H921"/>
          <cell r="I921"/>
          <cell r="J921"/>
          <cell r="K921"/>
          <cell r="L921"/>
        </row>
        <row r="922">
          <cell r="B922"/>
          <cell r="C922"/>
          <cell r="D922"/>
          <cell r="E922"/>
          <cell r="F922"/>
          <cell r="G922"/>
          <cell r="H922"/>
          <cell r="I922"/>
          <cell r="J922"/>
          <cell r="K922"/>
          <cell r="L922"/>
        </row>
        <row r="923">
          <cell r="B923"/>
          <cell r="C923"/>
          <cell r="D923"/>
          <cell r="E923"/>
          <cell r="F923"/>
          <cell r="G923"/>
          <cell r="H923"/>
          <cell r="I923"/>
          <cell r="J923"/>
          <cell r="K923"/>
          <cell r="L923"/>
        </row>
        <row r="924">
          <cell r="B924"/>
          <cell r="C924"/>
          <cell r="D924"/>
          <cell r="E924"/>
          <cell r="F924"/>
          <cell r="G924"/>
          <cell r="H924"/>
          <cell r="I924"/>
          <cell r="J924"/>
          <cell r="K924"/>
          <cell r="L924"/>
        </row>
        <row r="925">
          <cell r="B925"/>
          <cell r="C925"/>
          <cell r="D925"/>
          <cell r="E925"/>
          <cell r="F925"/>
          <cell r="G925"/>
          <cell r="H925"/>
          <cell r="I925"/>
          <cell r="J925"/>
          <cell r="K925"/>
          <cell r="L925"/>
        </row>
        <row r="926">
          <cell r="B926"/>
          <cell r="C926"/>
          <cell r="D926"/>
          <cell r="E926"/>
          <cell r="F926"/>
          <cell r="G926"/>
          <cell r="H926"/>
          <cell r="I926"/>
          <cell r="J926"/>
          <cell r="K926"/>
          <cell r="L926"/>
        </row>
        <row r="927">
          <cell r="B927"/>
          <cell r="C927"/>
          <cell r="D927"/>
          <cell r="E927"/>
          <cell r="F927"/>
          <cell r="G927"/>
          <cell r="H927"/>
          <cell r="I927"/>
          <cell r="J927"/>
          <cell r="K927"/>
          <cell r="L927"/>
        </row>
        <row r="928">
          <cell r="B928"/>
          <cell r="C928"/>
          <cell r="D928"/>
          <cell r="E928"/>
          <cell r="F928"/>
          <cell r="G928"/>
          <cell r="H928"/>
          <cell r="I928"/>
          <cell r="J928"/>
          <cell r="K928"/>
          <cell r="L928"/>
        </row>
        <row r="929">
          <cell r="B929"/>
          <cell r="C929"/>
          <cell r="D929"/>
          <cell r="E929"/>
          <cell r="F929"/>
          <cell r="G929"/>
          <cell r="H929"/>
          <cell r="I929"/>
          <cell r="J929"/>
          <cell r="K929"/>
          <cell r="L929"/>
        </row>
        <row r="930">
          <cell r="B930"/>
          <cell r="C930"/>
          <cell r="D930"/>
          <cell r="E930"/>
          <cell r="F930"/>
          <cell r="G930"/>
          <cell r="H930"/>
          <cell r="I930"/>
          <cell r="J930"/>
          <cell r="K930"/>
          <cell r="L930"/>
        </row>
        <row r="931">
          <cell r="B931"/>
          <cell r="C931"/>
          <cell r="D931"/>
          <cell r="E931"/>
          <cell r="F931"/>
          <cell r="G931"/>
          <cell r="H931"/>
          <cell r="I931"/>
          <cell r="J931"/>
          <cell r="K931"/>
          <cell r="L931"/>
        </row>
        <row r="932">
          <cell r="B932"/>
          <cell r="C932"/>
          <cell r="D932"/>
          <cell r="E932"/>
          <cell r="F932"/>
          <cell r="G932"/>
          <cell r="H932"/>
          <cell r="I932"/>
          <cell r="J932"/>
          <cell r="K932"/>
          <cell r="L932"/>
        </row>
        <row r="933">
          <cell r="B933"/>
          <cell r="C933"/>
          <cell r="D933"/>
          <cell r="E933"/>
          <cell r="F933"/>
          <cell r="G933"/>
          <cell r="H933"/>
          <cell r="I933"/>
          <cell r="J933"/>
          <cell r="K933"/>
          <cell r="L933"/>
        </row>
        <row r="934">
          <cell r="B934"/>
          <cell r="C934"/>
          <cell r="D934"/>
          <cell r="E934"/>
          <cell r="F934"/>
          <cell r="G934"/>
          <cell r="H934"/>
          <cell r="I934"/>
          <cell r="J934"/>
          <cell r="K934"/>
          <cell r="L934"/>
        </row>
        <row r="935">
          <cell r="B935"/>
          <cell r="C935"/>
          <cell r="D935"/>
          <cell r="E935"/>
          <cell r="F935"/>
          <cell r="G935"/>
          <cell r="H935"/>
          <cell r="I935"/>
          <cell r="J935"/>
          <cell r="K935"/>
          <cell r="L935"/>
        </row>
        <row r="936">
          <cell r="B936"/>
          <cell r="C936"/>
          <cell r="D936"/>
          <cell r="E936"/>
          <cell r="F936"/>
          <cell r="G936"/>
          <cell r="H936"/>
          <cell r="I936"/>
          <cell r="J936"/>
          <cell r="K936"/>
          <cell r="L936"/>
        </row>
        <row r="937">
          <cell r="B937"/>
          <cell r="C937"/>
          <cell r="D937"/>
          <cell r="E937"/>
          <cell r="F937"/>
          <cell r="G937"/>
          <cell r="H937"/>
          <cell r="I937"/>
          <cell r="J937"/>
          <cell r="K937"/>
          <cell r="L937"/>
        </row>
        <row r="938">
          <cell r="B938"/>
          <cell r="C938"/>
          <cell r="D938"/>
          <cell r="E938"/>
          <cell r="F938"/>
          <cell r="G938"/>
          <cell r="H938"/>
          <cell r="I938"/>
          <cell r="J938"/>
          <cell r="K938"/>
          <cell r="L938"/>
        </row>
        <row r="939">
          <cell r="B939"/>
          <cell r="C939"/>
          <cell r="D939"/>
          <cell r="E939"/>
          <cell r="F939"/>
          <cell r="G939"/>
          <cell r="H939"/>
          <cell r="I939"/>
          <cell r="J939"/>
          <cell r="K939"/>
          <cell r="L939"/>
        </row>
        <row r="940">
          <cell r="B940"/>
          <cell r="C940"/>
          <cell r="D940"/>
          <cell r="E940"/>
          <cell r="F940"/>
          <cell r="G940"/>
          <cell r="H940"/>
          <cell r="I940"/>
          <cell r="J940"/>
          <cell r="K940"/>
          <cell r="L940"/>
        </row>
        <row r="941">
          <cell r="B941"/>
          <cell r="C941"/>
          <cell r="D941"/>
          <cell r="E941"/>
          <cell r="F941"/>
          <cell r="G941"/>
          <cell r="H941"/>
          <cell r="I941"/>
          <cell r="J941"/>
          <cell r="K941"/>
          <cell r="L941"/>
        </row>
        <row r="942">
          <cell r="B942"/>
          <cell r="C942"/>
          <cell r="D942"/>
          <cell r="E942"/>
          <cell r="F942"/>
          <cell r="G942"/>
          <cell r="H942"/>
          <cell r="I942"/>
          <cell r="J942"/>
          <cell r="K942"/>
          <cell r="L942"/>
        </row>
        <row r="943">
          <cell r="B943"/>
          <cell r="C943"/>
          <cell r="D943"/>
          <cell r="E943"/>
          <cell r="F943"/>
          <cell r="G943"/>
          <cell r="H943"/>
          <cell r="I943"/>
          <cell r="J943"/>
          <cell r="K943"/>
          <cell r="L943"/>
        </row>
        <row r="944">
          <cell r="B944"/>
          <cell r="C944"/>
          <cell r="D944"/>
          <cell r="E944"/>
          <cell r="F944"/>
          <cell r="G944"/>
          <cell r="H944"/>
          <cell r="I944"/>
          <cell r="J944"/>
          <cell r="K944"/>
          <cell r="L944"/>
        </row>
        <row r="945">
          <cell r="B945"/>
          <cell r="C945"/>
          <cell r="D945"/>
          <cell r="E945"/>
          <cell r="F945"/>
          <cell r="G945"/>
          <cell r="H945"/>
          <cell r="I945"/>
          <cell r="J945"/>
          <cell r="K945"/>
          <cell r="L945"/>
        </row>
        <row r="946">
          <cell r="B946"/>
          <cell r="C946"/>
          <cell r="D946"/>
          <cell r="E946"/>
          <cell r="F946"/>
          <cell r="G946"/>
          <cell r="H946"/>
          <cell r="I946"/>
          <cell r="J946"/>
          <cell r="K946"/>
          <cell r="L946"/>
        </row>
        <row r="947">
          <cell r="B947"/>
          <cell r="C947"/>
          <cell r="D947"/>
          <cell r="E947"/>
          <cell r="F947"/>
          <cell r="G947"/>
          <cell r="H947"/>
          <cell r="I947"/>
          <cell r="J947"/>
          <cell r="K947"/>
          <cell r="L947"/>
        </row>
        <row r="948">
          <cell r="B948"/>
          <cell r="C948"/>
          <cell r="D948"/>
          <cell r="E948"/>
          <cell r="F948"/>
          <cell r="G948"/>
          <cell r="H948"/>
          <cell r="I948"/>
          <cell r="J948"/>
          <cell r="K948"/>
          <cell r="L948"/>
        </row>
        <row r="949">
          <cell r="B949"/>
          <cell r="C949"/>
          <cell r="D949"/>
          <cell r="E949"/>
          <cell r="F949"/>
          <cell r="G949"/>
          <cell r="H949"/>
          <cell r="I949"/>
          <cell r="J949"/>
          <cell r="K949"/>
          <cell r="L949"/>
        </row>
        <row r="950">
          <cell r="B950"/>
          <cell r="C950"/>
          <cell r="D950"/>
          <cell r="E950"/>
          <cell r="F950"/>
          <cell r="G950"/>
          <cell r="H950"/>
          <cell r="I950"/>
          <cell r="J950"/>
          <cell r="K950"/>
          <cell r="L950"/>
        </row>
        <row r="951">
          <cell r="B951"/>
          <cell r="C951"/>
          <cell r="D951"/>
          <cell r="E951"/>
          <cell r="F951"/>
          <cell r="G951"/>
          <cell r="H951"/>
          <cell r="I951"/>
          <cell r="J951"/>
          <cell r="K951"/>
          <cell r="L951"/>
        </row>
        <row r="952">
          <cell r="B952"/>
          <cell r="C952"/>
          <cell r="D952"/>
          <cell r="E952"/>
          <cell r="F952"/>
          <cell r="G952"/>
          <cell r="H952"/>
          <cell r="I952"/>
          <cell r="J952"/>
          <cell r="K952"/>
          <cell r="L952"/>
        </row>
        <row r="953">
          <cell r="B953"/>
          <cell r="C953"/>
          <cell r="D953"/>
          <cell r="E953"/>
          <cell r="F953"/>
          <cell r="G953"/>
          <cell r="H953"/>
          <cell r="I953"/>
          <cell r="J953"/>
          <cell r="K953"/>
          <cell r="L953"/>
        </row>
        <row r="954">
          <cell r="B954"/>
          <cell r="C954"/>
          <cell r="D954"/>
          <cell r="E954"/>
          <cell r="F954"/>
          <cell r="G954"/>
          <cell r="H954"/>
          <cell r="I954"/>
          <cell r="J954"/>
          <cell r="K954"/>
          <cell r="L954"/>
        </row>
        <row r="955">
          <cell r="B955"/>
          <cell r="C955"/>
          <cell r="D955"/>
          <cell r="E955"/>
          <cell r="F955"/>
          <cell r="G955"/>
          <cell r="H955"/>
          <cell r="I955"/>
          <cell r="J955"/>
          <cell r="K955"/>
          <cell r="L955"/>
        </row>
        <row r="956">
          <cell r="B956"/>
          <cell r="C956"/>
          <cell r="D956"/>
          <cell r="E956"/>
          <cell r="F956"/>
          <cell r="G956"/>
          <cell r="H956"/>
          <cell r="I956"/>
          <cell r="J956"/>
          <cell r="K956"/>
          <cell r="L956"/>
        </row>
        <row r="957">
          <cell r="B957"/>
          <cell r="C957"/>
          <cell r="D957"/>
          <cell r="E957"/>
          <cell r="F957"/>
          <cell r="G957"/>
          <cell r="H957"/>
          <cell r="I957"/>
          <cell r="J957"/>
          <cell r="K957"/>
          <cell r="L957"/>
        </row>
        <row r="958">
          <cell r="B958"/>
          <cell r="C958"/>
          <cell r="D958"/>
          <cell r="E958"/>
          <cell r="F958"/>
          <cell r="G958"/>
          <cell r="H958"/>
          <cell r="I958"/>
          <cell r="J958"/>
          <cell r="K958"/>
          <cell r="L958"/>
        </row>
        <row r="959">
          <cell r="B959"/>
          <cell r="C959"/>
          <cell r="D959"/>
          <cell r="E959"/>
          <cell r="F959"/>
          <cell r="G959"/>
          <cell r="H959"/>
          <cell r="I959"/>
          <cell r="J959"/>
          <cell r="K959"/>
          <cell r="L959"/>
        </row>
        <row r="960">
          <cell r="B960"/>
          <cell r="C960"/>
          <cell r="D960"/>
          <cell r="E960"/>
          <cell r="F960"/>
          <cell r="G960"/>
          <cell r="H960"/>
          <cell r="I960"/>
          <cell r="J960"/>
          <cell r="K960"/>
          <cell r="L960"/>
        </row>
        <row r="961">
          <cell r="B961"/>
          <cell r="C961"/>
          <cell r="D961"/>
          <cell r="E961"/>
          <cell r="F961"/>
          <cell r="G961"/>
          <cell r="H961"/>
          <cell r="I961"/>
          <cell r="J961"/>
          <cell r="K961"/>
          <cell r="L961"/>
        </row>
        <row r="962">
          <cell r="B962"/>
          <cell r="C962"/>
          <cell r="D962"/>
          <cell r="E962"/>
          <cell r="F962"/>
          <cell r="G962"/>
          <cell r="H962"/>
          <cell r="I962"/>
          <cell r="J962"/>
          <cell r="K962"/>
          <cell r="L962"/>
        </row>
        <row r="963">
          <cell r="B963"/>
          <cell r="C963"/>
          <cell r="D963"/>
          <cell r="E963"/>
          <cell r="F963"/>
          <cell r="G963"/>
          <cell r="H963"/>
          <cell r="I963"/>
          <cell r="J963"/>
          <cell r="K963"/>
          <cell r="L963"/>
        </row>
        <row r="964">
          <cell r="B964"/>
          <cell r="C964"/>
          <cell r="D964"/>
          <cell r="E964"/>
          <cell r="F964"/>
          <cell r="G964"/>
          <cell r="H964"/>
          <cell r="I964"/>
          <cell r="J964"/>
          <cell r="K964"/>
          <cell r="L964"/>
        </row>
        <row r="965">
          <cell r="B965"/>
          <cell r="C965"/>
          <cell r="D965"/>
          <cell r="E965"/>
          <cell r="F965"/>
          <cell r="G965"/>
          <cell r="H965"/>
          <cell r="I965"/>
          <cell r="J965"/>
          <cell r="K965"/>
          <cell r="L965"/>
        </row>
        <row r="966">
          <cell r="B966"/>
          <cell r="C966"/>
          <cell r="D966"/>
          <cell r="E966"/>
          <cell r="F966"/>
          <cell r="G966"/>
          <cell r="H966"/>
          <cell r="I966"/>
          <cell r="J966"/>
          <cell r="K966"/>
          <cell r="L966"/>
        </row>
        <row r="967">
          <cell r="B967"/>
          <cell r="C967"/>
          <cell r="D967"/>
          <cell r="E967"/>
          <cell r="F967"/>
          <cell r="G967"/>
          <cell r="H967"/>
          <cell r="I967"/>
          <cell r="J967"/>
          <cell r="K967"/>
          <cell r="L967"/>
        </row>
        <row r="968">
          <cell r="B968"/>
          <cell r="C968"/>
          <cell r="D968"/>
          <cell r="E968"/>
          <cell r="F968"/>
          <cell r="G968"/>
          <cell r="H968"/>
          <cell r="I968"/>
          <cell r="J968"/>
          <cell r="K968"/>
          <cell r="L968"/>
        </row>
        <row r="969">
          <cell r="B969"/>
          <cell r="C969"/>
          <cell r="D969"/>
          <cell r="E969"/>
          <cell r="F969"/>
          <cell r="G969"/>
          <cell r="H969"/>
          <cell r="I969"/>
          <cell r="J969"/>
          <cell r="K969"/>
          <cell r="L969"/>
        </row>
        <row r="970">
          <cell r="B970"/>
          <cell r="C970"/>
          <cell r="D970"/>
          <cell r="E970"/>
          <cell r="F970"/>
          <cell r="G970"/>
          <cell r="H970"/>
          <cell r="I970"/>
          <cell r="J970"/>
          <cell r="K970"/>
          <cell r="L970"/>
        </row>
        <row r="971">
          <cell r="B971"/>
          <cell r="C971"/>
          <cell r="D971"/>
          <cell r="E971"/>
          <cell r="F971"/>
          <cell r="G971"/>
          <cell r="H971"/>
          <cell r="I971"/>
          <cell r="J971"/>
          <cell r="K971"/>
          <cell r="L971"/>
        </row>
        <row r="972">
          <cell r="B972"/>
          <cell r="C972"/>
          <cell r="D972"/>
          <cell r="E972"/>
          <cell r="F972"/>
          <cell r="G972"/>
          <cell r="H972"/>
          <cell r="I972"/>
          <cell r="J972"/>
          <cell r="K972"/>
          <cell r="L972"/>
        </row>
        <row r="973">
          <cell r="B973"/>
          <cell r="C973"/>
          <cell r="D973"/>
          <cell r="E973"/>
          <cell r="F973"/>
          <cell r="G973"/>
          <cell r="H973"/>
          <cell r="I973"/>
          <cell r="J973"/>
          <cell r="K973"/>
          <cell r="L973"/>
        </row>
        <row r="974">
          <cell r="B974"/>
          <cell r="C974"/>
          <cell r="D974"/>
          <cell r="E974"/>
          <cell r="F974"/>
          <cell r="G974"/>
          <cell r="H974"/>
          <cell r="I974"/>
          <cell r="J974"/>
          <cell r="K974"/>
          <cell r="L974"/>
        </row>
        <row r="975">
          <cell r="B975"/>
          <cell r="C975"/>
          <cell r="D975"/>
          <cell r="E975"/>
          <cell r="F975"/>
          <cell r="G975"/>
          <cell r="H975"/>
          <cell r="I975"/>
          <cell r="J975"/>
          <cell r="K975"/>
          <cell r="L975"/>
        </row>
        <row r="976">
          <cell r="B976"/>
          <cell r="C976"/>
          <cell r="D976"/>
          <cell r="E976"/>
          <cell r="F976"/>
          <cell r="G976"/>
          <cell r="H976"/>
          <cell r="I976"/>
          <cell r="J976"/>
          <cell r="K976"/>
          <cell r="L976"/>
        </row>
        <row r="977">
          <cell r="B977"/>
          <cell r="C977"/>
          <cell r="D977"/>
          <cell r="E977"/>
          <cell r="F977"/>
          <cell r="G977"/>
          <cell r="H977"/>
          <cell r="I977"/>
          <cell r="J977"/>
          <cell r="K977"/>
          <cell r="L977"/>
        </row>
        <row r="978">
          <cell r="B978"/>
          <cell r="C978"/>
          <cell r="D978"/>
          <cell r="E978"/>
          <cell r="F978"/>
          <cell r="G978"/>
          <cell r="H978"/>
          <cell r="I978"/>
          <cell r="J978"/>
          <cell r="K978"/>
          <cell r="L978"/>
        </row>
        <row r="979">
          <cell r="B979"/>
          <cell r="C979"/>
          <cell r="D979"/>
          <cell r="E979"/>
          <cell r="F979"/>
          <cell r="G979"/>
          <cell r="H979"/>
          <cell r="I979"/>
          <cell r="J979"/>
          <cell r="K979"/>
          <cell r="L979"/>
        </row>
        <row r="980">
          <cell r="B980"/>
          <cell r="C980"/>
          <cell r="D980"/>
          <cell r="E980"/>
          <cell r="F980"/>
          <cell r="G980"/>
          <cell r="H980"/>
          <cell r="I980"/>
          <cell r="J980"/>
          <cell r="K980"/>
          <cell r="L980"/>
        </row>
        <row r="981">
          <cell r="B981"/>
          <cell r="C981"/>
          <cell r="D981"/>
          <cell r="E981"/>
          <cell r="F981"/>
          <cell r="G981"/>
          <cell r="H981"/>
          <cell r="I981"/>
          <cell r="J981"/>
          <cell r="K981"/>
          <cell r="L981"/>
        </row>
        <row r="982">
          <cell r="B982"/>
          <cell r="C982"/>
          <cell r="D982"/>
          <cell r="E982"/>
          <cell r="F982"/>
          <cell r="G982"/>
          <cell r="H982"/>
          <cell r="I982"/>
          <cell r="J982"/>
          <cell r="K982"/>
          <cell r="L982"/>
        </row>
        <row r="983">
          <cell r="B983"/>
          <cell r="C983"/>
          <cell r="D983"/>
          <cell r="E983"/>
          <cell r="F983"/>
          <cell r="G983"/>
          <cell r="H983"/>
          <cell r="I983"/>
          <cell r="J983"/>
          <cell r="K983"/>
          <cell r="L983"/>
        </row>
        <row r="984">
          <cell r="B984"/>
          <cell r="C984"/>
          <cell r="D984"/>
          <cell r="E984"/>
          <cell r="F984"/>
          <cell r="G984"/>
          <cell r="H984"/>
          <cell r="I984"/>
          <cell r="J984"/>
          <cell r="K984"/>
          <cell r="L984"/>
        </row>
        <row r="985">
          <cell r="B985"/>
          <cell r="C985"/>
          <cell r="D985"/>
          <cell r="E985"/>
          <cell r="F985"/>
          <cell r="G985"/>
          <cell r="H985"/>
          <cell r="I985"/>
          <cell r="J985"/>
          <cell r="K985"/>
          <cell r="L985"/>
        </row>
        <row r="986">
          <cell r="B986"/>
          <cell r="C986"/>
          <cell r="D986"/>
          <cell r="E986"/>
          <cell r="F986"/>
          <cell r="G986"/>
          <cell r="H986"/>
          <cell r="I986"/>
          <cell r="J986"/>
          <cell r="K986"/>
          <cell r="L986"/>
        </row>
        <row r="987">
          <cell r="B987"/>
          <cell r="C987"/>
          <cell r="D987"/>
          <cell r="E987"/>
          <cell r="F987"/>
          <cell r="G987"/>
          <cell r="H987"/>
          <cell r="I987"/>
          <cell r="J987"/>
          <cell r="K987"/>
          <cell r="L987"/>
        </row>
        <row r="988">
          <cell r="B988"/>
          <cell r="C988"/>
          <cell r="D988"/>
          <cell r="E988"/>
          <cell r="F988"/>
          <cell r="G988"/>
          <cell r="H988"/>
          <cell r="I988"/>
          <cell r="J988"/>
          <cell r="K988"/>
          <cell r="L988"/>
        </row>
        <row r="989">
          <cell r="B989"/>
          <cell r="C989"/>
          <cell r="D989"/>
          <cell r="E989"/>
          <cell r="F989"/>
          <cell r="G989"/>
          <cell r="H989"/>
          <cell r="I989"/>
          <cell r="J989"/>
          <cell r="K989"/>
          <cell r="L989"/>
        </row>
        <row r="990">
          <cell r="B990"/>
          <cell r="C990"/>
          <cell r="D990"/>
          <cell r="E990"/>
          <cell r="F990"/>
          <cell r="G990"/>
          <cell r="H990"/>
          <cell r="I990"/>
          <cell r="J990"/>
          <cell r="K990"/>
          <cell r="L990"/>
        </row>
        <row r="991">
          <cell r="B991"/>
          <cell r="C991"/>
          <cell r="D991"/>
          <cell r="E991"/>
          <cell r="F991"/>
          <cell r="G991"/>
          <cell r="H991"/>
          <cell r="I991"/>
          <cell r="J991"/>
          <cell r="K991"/>
          <cell r="L991"/>
        </row>
        <row r="992">
          <cell r="B992"/>
          <cell r="C992"/>
          <cell r="D992"/>
          <cell r="E992"/>
          <cell r="F992"/>
          <cell r="G992"/>
          <cell r="H992"/>
          <cell r="I992"/>
          <cell r="J992"/>
          <cell r="K992"/>
          <cell r="L992"/>
        </row>
        <row r="993">
          <cell r="B993"/>
          <cell r="C993"/>
          <cell r="D993"/>
          <cell r="E993"/>
          <cell r="F993"/>
          <cell r="G993"/>
          <cell r="H993"/>
          <cell r="I993"/>
          <cell r="J993"/>
          <cell r="K993"/>
          <cell r="L993"/>
        </row>
        <row r="994">
          <cell r="B994"/>
          <cell r="C994"/>
          <cell r="D994"/>
          <cell r="E994"/>
          <cell r="F994"/>
          <cell r="G994"/>
          <cell r="H994"/>
          <cell r="I994"/>
          <cell r="J994"/>
          <cell r="K994"/>
          <cell r="L994"/>
        </row>
        <row r="995">
          <cell r="B995"/>
          <cell r="C995"/>
          <cell r="D995"/>
          <cell r="E995"/>
          <cell r="F995"/>
          <cell r="G995"/>
          <cell r="H995"/>
          <cell r="I995"/>
          <cell r="J995"/>
          <cell r="K995"/>
          <cell r="L995"/>
        </row>
        <row r="996">
          <cell r="B996"/>
          <cell r="C996"/>
          <cell r="D996"/>
          <cell r="E996"/>
          <cell r="F996"/>
          <cell r="G996"/>
          <cell r="H996"/>
          <cell r="I996"/>
          <cell r="J996"/>
          <cell r="K996"/>
          <cell r="L996"/>
        </row>
        <row r="997">
          <cell r="B997"/>
          <cell r="C997"/>
          <cell r="D997"/>
          <cell r="E997"/>
          <cell r="F997"/>
          <cell r="G997"/>
          <cell r="H997"/>
          <cell r="I997"/>
          <cell r="J997"/>
          <cell r="K997"/>
          <cell r="L997"/>
        </row>
        <row r="998">
          <cell r="B998"/>
          <cell r="C998"/>
          <cell r="D998"/>
          <cell r="E998"/>
          <cell r="F998"/>
          <cell r="G998"/>
          <cell r="H998"/>
          <cell r="I998"/>
          <cell r="J998"/>
          <cell r="K998"/>
          <cell r="L998"/>
        </row>
        <row r="999">
          <cell r="B999"/>
          <cell r="C999"/>
          <cell r="D999"/>
          <cell r="E999"/>
          <cell r="F999"/>
          <cell r="G999"/>
          <cell r="H999"/>
          <cell r="I999"/>
          <cell r="J999"/>
          <cell r="K999"/>
          <cell r="L999"/>
        </row>
        <row r="1000">
          <cell r="B1000"/>
          <cell r="C1000"/>
          <cell r="D1000"/>
          <cell r="E1000"/>
          <cell r="F1000"/>
          <cell r="G1000"/>
          <cell r="H1000"/>
          <cell r="I1000"/>
          <cell r="J1000"/>
          <cell r="K1000"/>
          <cell r="L1000"/>
        </row>
        <row r="1001">
          <cell r="B1001"/>
          <cell r="C1001"/>
          <cell r="D1001"/>
          <cell r="E1001"/>
          <cell r="F1001"/>
          <cell r="G1001"/>
          <cell r="H1001"/>
          <cell r="I1001"/>
          <cell r="J1001"/>
          <cell r="K1001"/>
          <cell r="L1001"/>
        </row>
        <row r="1002">
          <cell r="B1002"/>
          <cell r="C1002"/>
          <cell r="D1002"/>
          <cell r="E1002"/>
          <cell r="F1002"/>
          <cell r="G1002"/>
          <cell r="H1002"/>
          <cell r="I1002"/>
          <cell r="J1002"/>
          <cell r="K1002"/>
          <cell r="L1002"/>
        </row>
        <row r="1003">
          <cell r="B1003"/>
          <cell r="C1003"/>
          <cell r="D1003"/>
          <cell r="E1003"/>
          <cell r="F1003"/>
          <cell r="G1003"/>
          <cell r="H1003"/>
          <cell r="I1003"/>
          <cell r="J1003"/>
          <cell r="K1003"/>
          <cell r="L1003"/>
        </row>
        <row r="1004">
          <cell r="B1004"/>
          <cell r="C1004"/>
          <cell r="D1004"/>
          <cell r="E1004"/>
          <cell r="F1004"/>
          <cell r="G1004"/>
          <cell r="H1004"/>
          <cell r="I1004"/>
          <cell r="J1004"/>
          <cell r="K1004"/>
          <cell r="L1004"/>
        </row>
        <row r="1005">
          <cell r="B1005"/>
          <cell r="C1005"/>
          <cell r="D1005"/>
          <cell r="E1005"/>
          <cell r="F1005"/>
          <cell r="G1005"/>
          <cell r="H1005"/>
          <cell r="I1005"/>
          <cell r="J1005"/>
          <cell r="K1005"/>
          <cell r="L1005"/>
        </row>
        <row r="1006">
          <cell r="B1006"/>
          <cell r="C1006"/>
          <cell r="D1006"/>
          <cell r="E1006"/>
          <cell r="F1006"/>
          <cell r="G1006"/>
          <cell r="H1006"/>
          <cell r="I1006"/>
          <cell r="J1006"/>
          <cell r="K1006"/>
          <cell r="L1006"/>
        </row>
        <row r="1007">
          <cell r="B1007"/>
          <cell r="C1007"/>
          <cell r="D1007"/>
          <cell r="E1007"/>
          <cell r="F1007"/>
          <cell r="G1007"/>
          <cell r="H1007"/>
          <cell r="I1007"/>
          <cell r="J1007"/>
          <cell r="K1007"/>
          <cell r="L1007"/>
        </row>
        <row r="1008">
          <cell r="B1008"/>
          <cell r="C1008"/>
          <cell r="D1008"/>
          <cell r="E1008"/>
          <cell r="F1008"/>
          <cell r="G1008"/>
          <cell r="H1008"/>
          <cell r="I1008"/>
          <cell r="J1008"/>
          <cell r="K1008"/>
          <cell r="L1008"/>
        </row>
        <row r="1009">
          <cell r="B1009"/>
          <cell r="C1009"/>
          <cell r="D1009"/>
          <cell r="E1009"/>
          <cell r="F1009"/>
          <cell r="G1009"/>
          <cell r="H1009"/>
          <cell r="I1009"/>
          <cell r="J1009"/>
          <cell r="K1009"/>
          <cell r="L1009"/>
        </row>
        <row r="1010">
          <cell r="B1010"/>
          <cell r="C1010"/>
          <cell r="D1010"/>
          <cell r="E1010"/>
          <cell r="F1010"/>
          <cell r="G1010"/>
          <cell r="H1010"/>
          <cell r="I1010"/>
          <cell r="J1010"/>
          <cell r="K1010"/>
          <cell r="L1010"/>
        </row>
        <row r="1011">
          <cell r="B1011"/>
          <cell r="C1011"/>
          <cell r="D1011"/>
          <cell r="E1011"/>
          <cell r="F1011"/>
          <cell r="G1011"/>
          <cell r="H1011"/>
          <cell r="I1011"/>
          <cell r="J1011"/>
          <cell r="K1011"/>
          <cell r="L1011"/>
        </row>
        <row r="1012">
          <cell r="B1012"/>
          <cell r="C1012"/>
          <cell r="D1012"/>
          <cell r="E1012"/>
          <cell r="F1012"/>
          <cell r="G1012"/>
          <cell r="H1012"/>
          <cell r="I1012"/>
          <cell r="J1012"/>
          <cell r="K1012"/>
          <cell r="L1012"/>
        </row>
        <row r="1013">
          <cell r="B1013"/>
          <cell r="C1013"/>
          <cell r="D1013"/>
          <cell r="E1013"/>
          <cell r="F1013"/>
          <cell r="G1013"/>
          <cell r="H1013"/>
          <cell r="I1013"/>
          <cell r="J1013"/>
          <cell r="K1013"/>
          <cell r="L1013"/>
        </row>
        <row r="1014">
          <cell r="B1014"/>
          <cell r="C1014"/>
          <cell r="D1014"/>
          <cell r="E1014"/>
          <cell r="F1014"/>
          <cell r="G1014"/>
          <cell r="H1014"/>
          <cell r="I1014"/>
          <cell r="J1014"/>
          <cell r="K1014"/>
          <cell r="L1014"/>
        </row>
        <row r="1015">
          <cell r="B1015"/>
          <cell r="C1015"/>
          <cell r="D1015"/>
          <cell r="E1015"/>
          <cell r="F1015"/>
          <cell r="G1015"/>
          <cell r="H1015"/>
          <cell r="I1015"/>
          <cell r="J1015"/>
          <cell r="K1015"/>
          <cell r="L1015"/>
        </row>
        <row r="1016">
          <cell r="B1016"/>
          <cell r="C1016"/>
          <cell r="D1016"/>
          <cell r="E1016"/>
          <cell r="F1016"/>
          <cell r="G1016"/>
          <cell r="H1016"/>
          <cell r="I1016"/>
          <cell r="J1016"/>
          <cell r="K1016"/>
          <cell r="L1016"/>
        </row>
        <row r="1017">
          <cell r="B1017"/>
          <cell r="C1017"/>
          <cell r="D1017"/>
          <cell r="E1017"/>
          <cell r="F1017"/>
          <cell r="G1017"/>
          <cell r="H1017"/>
          <cell r="I1017"/>
          <cell r="J1017"/>
          <cell r="K1017"/>
          <cell r="L1017"/>
        </row>
        <row r="1018">
          <cell r="B1018"/>
          <cell r="C1018"/>
          <cell r="D1018"/>
          <cell r="E1018"/>
          <cell r="F1018"/>
          <cell r="G1018"/>
          <cell r="H1018"/>
          <cell r="I1018"/>
          <cell r="J1018"/>
          <cell r="K1018"/>
          <cell r="L1018"/>
        </row>
        <row r="1019">
          <cell r="B1019"/>
          <cell r="C1019"/>
          <cell r="D1019"/>
          <cell r="E1019"/>
          <cell r="F1019"/>
          <cell r="G1019"/>
          <cell r="H1019"/>
          <cell r="I1019"/>
          <cell r="J1019"/>
          <cell r="K1019"/>
          <cell r="L1019"/>
        </row>
        <row r="1020">
          <cell r="B1020"/>
          <cell r="C1020"/>
          <cell r="D1020"/>
          <cell r="E1020"/>
          <cell r="F1020"/>
          <cell r="G1020"/>
          <cell r="H1020"/>
          <cell r="I1020"/>
          <cell r="J1020"/>
          <cell r="K1020"/>
          <cell r="L1020"/>
        </row>
        <row r="1021">
          <cell r="B1021"/>
          <cell r="C1021"/>
          <cell r="D1021"/>
          <cell r="E1021"/>
          <cell r="F1021"/>
          <cell r="G1021"/>
          <cell r="H1021"/>
          <cell r="I1021"/>
          <cell r="J1021"/>
          <cell r="K1021"/>
          <cell r="L1021"/>
        </row>
        <row r="1022">
          <cell r="B1022"/>
          <cell r="C1022"/>
          <cell r="D1022"/>
          <cell r="E1022"/>
          <cell r="F1022"/>
          <cell r="G1022"/>
          <cell r="H1022"/>
          <cell r="I1022"/>
          <cell r="J1022"/>
          <cell r="K1022"/>
          <cell r="L1022"/>
        </row>
        <row r="1023">
          <cell r="B1023"/>
          <cell r="C1023"/>
          <cell r="D1023"/>
          <cell r="E1023"/>
          <cell r="F1023"/>
          <cell r="G1023"/>
          <cell r="H1023"/>
          <cell r="I1023"/>
          <cell r="J1023"/>
          <cell r="K1023"/>
          <cell r="L1023"/>
        </row>
        <row r="1024">
          <cell r="B1024"/>
          <cell r="C1024"/>
          <cell r="D1024"/>
          <cell r="E1024"/>
          <cell r="F1024"/>
          <cell r="G1024"/>
          <cell r="H1024"/>
          <cell r="I1024"/>
          <cell r="J1024"/>
          <cell r="K1024"/>
          <cell r="L1024"/>
        </row>
        <row r="1025">
          <cell r="B1025"/>
          <cell r="C1025"/>
          <cell r="D1025"/>
          <cell r="E1025"/>
          <cell r="F1025"/>
          <cell r="G1025"/>
          <cell r="H1025"/>
          <cell r="I1025"/>
          <cell r="J1025"/>
          <cell r="K1025"/>
          <cell r="L1025"/>
        </row>
        <row r="1026">
          <cell r="B1026"/>
          <cell r="C1026"/>
          <cell r="D1026"/>
          <cell r="E1026"/>
          <cell r="F1026"/>
          <cell r="G1026"/>
          <cell r="H1026"/>
          <cell r="I1026"/>
          <cell r="J1026"/>
          <cell r="K1026"/>
          <cell r="L1026"/>
        </row>
        <row r="1027">
          <cell r="B1027"/>
          <cell r="C1027"/>
          <cell r="D1027"/>
          <cell r="E1027"/>
          <cell r="F1027"/>
          <cell r="G1027"/>
          <cell r="H1027"/>
          <cell r="I1027"/>
          <cell r="J1027"/>
          <cell r="K1027"/>
          <cell r="L1027"/>
        </row>
        <row r="1028">
          <cell r="B1028"/>
          <cell r="C1028"/>
          <cell r="D1028"/>
          <cell r="E1028"/>
          <cell r="F1028"/>
          <cell r="G1028"/>
          <cell r="H1028"/>
          <cell r="I1028"/>
          <cell r="J1028"/>
          <cell r="K1028"/>
          <cell r="L1028"/>
        </row>
        <row r="1029">
          <cell r="B1029"/>
          <cell r="C1029"/>
          <cell r="D1029"/>
          <cell r="E1029"/>
          <cell r="F1029"/>
          <cell r="G1029"/>
          <cell r="H1029"/>
          <cell r="I1029"/>
          <cell r="J1029"/>
          <cell r="K1029"/>
          <cell r="L1029"/>
        </row>
        <row r="1030">
          <cell r="B1030"/>
          <cell r="C1030"/>
          <cell r="D1030"/>
          <cell r="E1030"/>
          <cell r="F1030"/>
          <cell r="G1030"/>
          <cell r="H1030"/>
          <cell r="I1030"/>
          <cell r="J1030"/>
          <cell r="K1030"/>
          <cell r="L1030"/>
        </row>
        <row r="1031">
          <cell r="B1031"/>
          <cell r="C1031"/>
          <cell r="D1031"/>
          <cell r="E1031"/>
          <cell r="F1031"/>
          <cell r="G1031"/>
          <cell r="H1031"/>
          <cell r="I1031"/>
          <cell r="J1031"/>
          <cell r="K1031"/>
          <cell r="L1031"/>
        </row>
        <row r="1032">
          <cell r="B1032"/>
          <cell r="C1032"/>
          <cell r="D1032"/>
          <cell r="E1032"/>
          <cell r="F1032"/>
          <cell r="G1032"/>
          <cell r="H1032"/>
          <cell r="I1032"/>
          <cell r="J1032"/>
          <cell r="K1032"/>
          <cell r="L1032"/>
        </row>
        <row r="1033">
          <cell r="B1033"/>
          <cell r="C1033"/>
          <cell r="D1033"/>
          <cell r="E1033"/>
          <cell r="F1033"/>
          <cell r="G1033"/>
          <cell r="H1033"/>
          <cell r="I1033"/>
          <cell r="J1033"/>
          <cell r="K1033"/>
          <cell r="L1033"/>
        </row>
        <row r="1034">
          <cell r="B1034"/>
          <cell r="C1034"/>
          <cell r="D1034"/>
          <cell r="E1034"/>
          <cell r="F1034"/>
          <cell r="G1034"/>
          <cell r="H1034"/>
          <cell r="I1034"/>
          <cell r="J1034"/>
          <cell r="K1034"/>
          <cell r="L1034"/>
        </row>
        <row r="1035">
          <cell r="B1035"/>
          <cell r="C1035"/>
          <cell r="D1035"/>
          <cell r="E1035"/>
          <cell r="F1035"/>
          <cell r="G1035"/>
          <cell r="H1035"/>
          <cell r="I1035"/>
          <cell r="J1035"/>
          <cell r="K1035"/>
          <cell r="L1035"/>
        </row>
        <row r="1036">
          <cell r="B1036"/>
          <cell r="C1036"/>
          <cell r="D1036"/>
          <cell r="E1036"/>
          <cell r="F1036"/>
          <cell r="G1036"/>
          <cell r="H1036"/>
          <cell r="I1036"/>
          <cell r="J1036"/>
          <cell r="K1036"/>
          <cell r="L1036"/>
        </row>
        <row r="1037">
          <cell r="B1037"/>
          <cell r="C1037"/>
          <cell r="D1037"/>
          <cell r="E1037"/>
          <cell r="F1037"/>
          <cell r="G1037"/>
          <cell r="H1037"/>
          <cell r="I1037"/>
          <cell r="J1037"/>
          <cell r="K1037"/>
          <cell r="L1037"/>
        </row>
        <row r="1038">
          <cell r="B1038"/>
          <cell r="C1038"/>
          <cell r="D1038"/>
          <cell r="E1038"/>
          <cell r="F1038"/>
          <cell r="G1038"/>
          <cell r="H1038"/>
          <cell r="I1038"/>
          <cell r="J1038"/>
          <cell r="K1038"/>
          <cell r="L1038"/>
        </row>
        <row r="1039">
          <cell r="B1039"/>
          <cell r="C1039"/>
          <cell r="D1039"/>
          <cell r="E1039"/>
          <cell r="F1039"/>
          <cell r="G1039"/>
          <cell r="H1039"/>
          <cell r="I1039"/>
          <cell r="J1039"/>
          <cell r="K1039"/>
          <cell r="L1039"/>
        </row>
        <row r="1040">
          <cell r="B1040"/>
          <cell r="C1040"/>
          <cell r="D1040"/>
          <cell r="E1040"/>
          <cell r="F1040"/>
          <cell r="G1040"/>
          <cell r="H1040"/>
          <cell r="I1040"/>
          <cell r="J1040"/>
          <cell r="K1040"/>
          <cell r="L1040"/>
        </row>
        <row r="1041">
          <cell r="B1041"/>
          <cell r="C1041"/>
          <cell r="D1041"/>
          <cell r="E1041"/>
          <cell r="F1041"/>
          <cell r="G1041"/>
          <cell r="H1041"/>
          <cell r="I1041"/>
          <cell r="J1041"/>
          <cell r="K1041"/>
          <cell r="L1041"/>
        </row>
        <row r="1042">
          <cell r="B1042"/>
          <cell r="C1042"/>
          <cell r="D1042"/>
          <cell r="E1042"/>
          <cell r="F1042"/>
          <cell r="G1042"/>
          <cell r="H1042"/>
          <cell r="I1042"/>
          <cell r="J1042"/>
          <cell r="K1042"/>
          <cell r="L1042"/>
        </row>
        <row r="1043">
          <cell r="B1043"/>
          <cell r="C1043"/>
          <cell r="D1043"/>
          <cell r="E1043"/>
          <cell r="F1043"/>
          <cell r="G1043"/>
          <cell r="H1043"/>
          <cell r="I1043"/>
          <cell r="J1043"/>
          <cell r="K1043"/>
          <cell r="L1043"/>
        </row>
        <row r="1044">
          <cell r="B1044"/>
          <cell r="C1044"/>
          <cell r="D1044"/>
          <cell r="E1044"/>
          <cell r="F1044"/>
          <cell r="G1044"/>
          <cell r="H1044"/>
          <cell r="I1044"/>
          <cell r="J1044"/>
          <cell r="K1044"/>
          <cell r="L1044"/>
        </row>
        <row r="1045">
          <cell r="B1045"/>
          <cell r="C1045"/>
          <cell r="D1045"/>
          <cell r="E1045"/>
          <cell r="F1045"/>
          <cell r="G1045"/>
          <cell r="H1045"/>
          <cell r="I1045"/>
          <cell r="J1045"/>
          <cell r="K1045"/>
          <cell r="L1045"/>
        </row>
        <row r="1046">
          <cell r="B1046"/>
          <cell r="C1046"/>
          <cell r="D1046"/>
          <cell r="E1046"/>
          <cell r="F1046"/>
          <cell r="G1046"/>
          <cell r="H1046"/>
          <cell r="I1046"/>
          <cell r="J1046"/>
          <cell r="K1046"/>
          <cell r="L1046"/>
        </row>
        <row r="1047">
          <cell r="B1047"/>
          <cell r="C1047"/>
          <cell r="D1047"/>
          <cell r="E1047"/>
          <cell r="F1047"/>
          <cell r="G1047"/>
          <cell r="H1047"/>
          <cell r="I1047"/>
          <cell r="J1047"/>
          <cell r="K1047"/>
          <cell r="L1047"/>
        </row>
        <row r="1048">
          <cell r="B1048"/>
          <cell r="C1048"/>
          <cell r="D1048"/>
          <cell r="E1048"/>
          <cell r="F1048"/>
          <cell r="G1048"/>
          <cell r="H1048"/>
          <cell r="I1048"/>
          <cell r="J1048"/>
          <cell r="K1048"/>
          <cell r="L1048"/>
        </row>
        <row r="1049">
          <cell r="B1049"/>
          <cell r="C1049"/>
          <cell r="D1049"/>
          <cell r="E1049"/>
          <cell r="F1049"/>
          <cell r="G1049"/>
          <cell r="H1049"/>
          <cell r="I1049"/>
          <cell r="J1049"/>
          <cell r="K1049"/>
          <cell r="L1049"/>
        </row>
        <row r="1050">
          <cell r="B1050"/>
          <cell r="C1050"/>
          <cell r="D1050"/>
          <cell r="E1050"/>
          <cell r="F1050"/>
          <cell r="G1050"/>
          <cell r="H1050"/>
          <cell r="I1050"/>
          <cell r="J1050"/>
          <cell r="K1050"/>
          <cell r="L1050"/>
        </row>
        <row r="1051">
          <cell r="B1051"/>
          <cell r="C1051"/>
          <cell r="D1051"/>
          <cell r="E1051"/>
          <cell r="F1051"/>
          <cell r="G1051"/>
          <cell r="H1051"/>
          <cell r="I1051"/>
          <cell r="J1051"/>
          <cell r="K1051"/>
          <cell r="L1051"/>
        </row>
        <row r="1052">
          <cell r="B1052"/>
          <cell r="C1052"/>
          <cell r="D1052"/>
          <cell r="E1052"/>
          <cell r="F1052"/>
          <cell r="G1052"/>
          <cell r="H1052"/>
          <cell r="I1052"/>
          <cell r="J1052"/>
          <cell r="K1052"/>
          <cell r="L1052"/>
        </row>
        <row r="1053">
          <cell r="B1053"/>
          <cell r="C1053"/>
          <cell r="D1053"/>
          <cell r="E1053"/>
          <cell r="F1053"/>
          <cell r="G1053"/>
          <cell r="H1053"/>
          <cell r="I1053"/>
          <cell r="J1053"/>
          <cell r="K1053"/>
          <cell r="L1053"/>
        </row>
        <row r="1054">
          <cell r="B1054"/>
          <cell r="C1054"/>
          <cell r="D1054"/>
          <cell r="E1054"/>
          <cell r="F1054"/>
          <cell r="G1054"/>
          <cell r="H1054"/>
          <cell r="I1054"/>
          <cell r="J1054"/>
          <cell r="K1054"/>
          <cell r="L1054"/>
        </row>
        <row r="1055">
          <cell r="B1055"/>
          <cell r="C1055"/>
          <cell r="D1055"/>
          <cell r="E1055"/>
          <cell r="F1055"/>
          <cell r="G1055"/>
          <cell r="H1055"/>
          <cell r="I1055"/>
          <cell r="J1055"/>
          <cell r="K1055"/>
          <cell r="L1055"/>
        </row>
        <row r="1056">
          <cell r="B1056"/>
          <cell r="C1056"/>
          <cell r="D1056"/>
          <cell r="E1056"/>
          <cell r="F1056"/>
          <cell r="G1056"/>
          <cell r="H1056"/>
          <cell r="I1056"/>
          <cell r="J1056"/>
          <cell r="K1056"/>
          <cell r="L1056"/>
        </row>
        <row r="1057">
          <cell r="B1057"/>
          <cell r="C1057"/>
          <cell r="D1057"/>
          <cell r="E1057"/>
          <cell r="F1057"/>
          <cell r="G1057"/>
          <cell r="H1057"/>
          <cell r="I1057"/>
          <cell r="J1057"/>
          <cell r="K1057"/>
          <cell r="L1057"/>
        </row>
        <row r="1058">
          <cell r="B1058"/>
          <cell r="C1058"/>
          <cell r="D1058"/>
          <cell r="E1058"/>
          <cell r="F1058"/>
          <cell r="G1058"/>
          <cell r="H1058"/>
          <cell r="I1058"/>
          <cell r="J1058"/>
          <cell r="K1058"/>
          <cell r="L1058"/>
        </row>
        <row r="1059">
          <cell r="B1059"/>
          <cell r="C1059"/>
          <cell r="D1059"/>
          <cell r="E1059"/>
          <cell r="F1059"/>
          <cell r="G1059"/>
          <cell r="H1059"/>
          <cell r="I1059"/>
          <cell r="J1059"/>
          <cell r="K1059"/>
          <cell r="L1059"/>
        </row>
        <row r="1060">
          <cell r="B1060"/>
          <cell r="C1060"/>
          <cell r="D1060"/>
          <cell r="E1060"/>
          <cell r="F1060"/>
          <cell r="G1060"/>
          <cell r="H1060"/>
          <cell r="I1060"/>
          <cell r="J1060"/>
          <cell r="K1060"/>
          <cell r="L1060"/>
        </row>
        <row r="1061">
          <cell r="B1061"/>
          <cell r="C1061"/>
          <cell r="D1061"/>
          <cell r="E1061"/>
          <cell r="F1061"/>
          <cell r="G1061"/>
          <cell r="H1061"/>
          <cell r="I1061"/>
          <cell r="J1061"/>
          <cell r="K1061"/>
          <cell r="L1061"/>
        </row>
        <row r="1062">
          <cell r="B1062"/>
          <cell r="C1062"/>
          <cell r="D1062"/>
          <cell r="E1062"/>
          <cell r="F1062"/>
          <cell r="G1062"/>
          <cell r="H1062"/>
          <cell r="I1062"/>
          <cell r="J1062"/>
          <cell r="K1062"/>
          <cell r="L1062"/>
        </row>
        <row r="1063">
          <cell r="B1063"/>
          <cell r="C1063"/>
          <cell r="D1063"/>
          <cell r="E1063"/>
          <cell r="F1063"/>
          <cell r="G1063"/>
          <cell r="H1063"/>
          <cell r="I1063"/>
          <cell r="J1063"/>
          <cell r="K1063"/>
          <cell r="L1063"/>
        </row>
        <row r="1064">
          <cell r="B1064"/>
          <cell r="C1064"/>
          <cell r="D1064"/>
          <cell r="E1064"/>
          <cell r="F1064"/>
          <cell r="G1064"/>
          <cell r="H1064"/>
          <cell r="I1064"/>
          <cell r="J1064"/>
          <cell r="K1064"/>
          <cell r="L1064"/>
        </row>
        <row r="1065">
          <cell r="B1065"/>
          <cell r="C1065"/>
          <cell r="D1065"/>
          <cell r="E1065"/>
          <cell r="F1065"/>
          <cell r="G1065"/>
          <cell r="H1065"/>
          <cell r="I1065"/>
          <cell r="J1065"/>
          <cell r="K1065"/>
          <cell r="L1065"/>
        </row>
        <row r="1066">
          <cell r="B1066"/>
          <cell r="C1066"/>
          <cell r="D1066"/>
          <cell r="E1066"/>
          <cell r="F1066"/>
          <cell r="G1066"/>
          <cell r="H1066"/>
          <cell r="I1066"/>
          <cell r="J1066"/>
          <cell r="K1066"/>
          <cell r="L1066"/>
        </row>
        <row r="1067">
          <cell r="B1067"/>
          <cell r="C1067"/>
          <cell r="D1067"/>
          <cell r="E1067"/>
          <cell r="F1067"/>
          <cell r="G1067"/>
          <cell r="H1067"/>
          <cell r="I1067"/>
          <cell r="J1067"/>
          <cell r="K1067"/>
          <cell r="L1067"/>
        </row>
        <row r="1068">
          <cell r="B1068"/>
          <cell r="C1068"/>
          <cell r="D1068"/>
          <cell r="E1068"/>
          <cell r="F1068"/>
          <cell r="G1068"/>
          <cell r="H1068"/>
          <cell r="I1068"/>
          <cell r="J1068"/>
          <cell r="K1068"/>
          <cell r="L1068"/>
        </row>
        <row r="1069">
          <cell r="B1069"/>
          <cell r="C1069"/>
          <cell r="D1069"/>
          <cell r="E1069"/>
          <cell r="F1069"/>
          <cell r="G1069"/>
          <cell r="H1069"/>
          <cell r="I1069"/>
          <cell r="J1069"/>
          <cell r="K1069"/>
          <cell r="L1069"/>
        </row>
        <row r="1070">
          <cell r="B1070"/>
          <cell r="C1070"/>
          <cell r="D1070"/>
          <cell r="E1070"/>
          <cell r="F1070"/>
          <cell r="G1070"/>
          <cell r="H1070"/>
          <cell r="I1070"/>
          <cell r="J1070"/>
          <cell r="K1070"/>
          <cell r="L1070"/>
        </row>
        <row r="1071">
          <cell r="B1071"/>
          <cell r="C1071"/>
          <cell r="D1071"/>
          <cell r="E1071"/>
          <cell r="F1071"/>
          <cell r="G1071"/>
          <cell r="H1071"/>
          <cell r="I1071"/>
          <cell r="J1071"/>
          <cell r="K1071"/>
          <cell r="L1071"/>
        </row>
        <row r="1072">
          <cell r="B1072"/>
          <cell r="C1072"/>
          <cell r="D1072"/>
          <cell r="E1072"/>
          <cell r="F1072"/>
          <cell r="G1072"/>
          <cell r="H1072"/>
          <cell r="I1072"/>
          <cell r="J1072"/>
          <cell r="K1072"/>
          <cell r="L1072"/>
        </row>
        <row r="1073">
          <cell r="B1073"/>
          <cell r="C1073"/>
          <cell r="D1073"/>
          <cell r="E1073"/>
          <cell r="F1073"/>
          <cell r="G1073"/>
          <cell r="H1073"/>
          <cell r="I1073"/>
          <cell r="J1073"/>
          <cell r="K1073"/>
          <cell r="L1073"/>
        </row>
        <row r="1074">
          <cell r="B1074"/>
          <cell r="C1074"/>
          <cell r="D1074"/>
          <cell r="E1074"/>
          <cell r="F1074"/>
          <cell r="G1074"/>
          <cell r="H1074"/>
          <cell r="I1074"/>
          <cell r="J1074"/>
          <cell r="K1074"/>
          <cell r="L1074"/>
        </row>
        <row r="1075">
          <cell r="B1075"/>
          <cell r="C1075"/>
          <cell r="D1075"/>
          <cell r="E1075"/>
          <cell r="F1075"/>
          <cell r="G1075"/>
          <cell r="H1075"/>
          <cell r="I1075"/>
          <cell r="J1075"/>
          <cell r="K1075"/>
          <cell r="L1075"/>
        </row>
        <row r="1076">
          <cell r="B1076"/>
          <cell r="C1076"/>
          <cell r="D1076"/>
          <cell r="E1076"/>
          <cell r="F1076"/>
          <cell r="G1076"/>
          <cell r="H1076"/>
          <cell r="I1076"/>
          <cell r="J1076"/>
          <cell r="K1076"/>
          <cell r="L1076"/>
        </row>
        <row r="1077">
          <cell r="B1077"/>
          <cell r="C1077"/>
          <cell r="D1077"/>
          <cell r="E1077"/>
          <cell r="F1077"/>
          <cell r="G1077"/>
          <cell r="H1077"/>
          <cell r="I1077"/>
          <cell r="J1077"/>
          <cell r="K1077"/>
          <cell r="L1077"/>
        </row>
        <row r="1078">
          <cell r="B1078"/>
          <cell r="C1078"/>
          <cell r="D1078"/>
          <cell r="E1078"/>
          <cell r="F1078"/>
          <cell r="G1078"/>
          <cell r="H1078"/>
          <cell r="I1078"/>
          <cell r="J1078"/>
          <cell r="K1078"/>
          <cell r="L1078"/>
        </row>
        <row r="1079">
          <cell r="B1079"/>
          <cell r="C1079"/>
          <cell r="D1079"/>
          <cell r="E1079"/>
          <cell r="F1079"/>
          <cell r="G1079"/>
          <cell r="H1079"/>
          <cell r="I1079"/>
          <cell r="J1079"/>
          <cell r="K1079"/>
          <cell r="L1079"/>
        </row>
        <row r="1080">
          <cell r="B1080"/>
          <cell r="C1080"/>
          <cell r="D1080"/>
          <cell r="E1080"/>
          <cell r="F1080"/>
          <cell r="G1080"/>
          <cell r="H1080"/>
          <cell r="I1080"/>
          <cell r="J1080"/>
          <cell r="K1080"/>
          <cell r="L1080"/>
        </row>
        <row r="1081">
          <cell r="B1081"/>
          <cell r="C1081"/>
          <cell r="D1081"/>
          <cell r="E1081"/>
          <cell r="F1081"/>
          <cell r="G1081"/>
          <cell r="H1081"/>
          <cell r="I1081"/>
          <cell r="J1081"/>
          <cell r="K1081"/>
          <cell r="L1081"/>
        </row>
        <row r="1082">
          <cell r="B1082"/>
          <cell r="C1082"/>
          <cell r="D1082"/>
          <cell r="E1082"/>
          <cell r="F1082"/>
          <cell r="G1082"/>
          <cell r="H1082"/>
          <cell r="I1082"/>
          <cell r="J1082"/>
          <cell r="K1082"/>
          <cell r="L1082"/>
        </row>
        <row r="1083">
          <cell r="B1083"/>
          <cell r="C1083"/>
          <cell r="D1083"/>
          <cell r="E1083"/>
          <cell r="F1083"/>
          <cell r="G1083"/>
          <cell r="H1083"/>
          <cell r="I1083"/>
          <cell r="J1083"/>
          <cell r="K1083"/>
          <cell r="L1083"/>
        </row>
        <row r="1084">
          <cell r="B1084"/>
          <cell r="C1084"/>
          <cell r="D1084"/>
          <cell r="E1084"/>
          <cell r="F1084"/>
          <cell r="G1084"/>
          <cell r="H1084"/>
          <cell r="I1084"/>
          <cell r="J1084"/>
          <cell r="K1084"/>
          <cell r="L1084"/>
        </row>
        <row r="1085">
          <cell r="B1085"/>
          <cell r="C1085"/>
          <cell r="D1085"/>
          <cell r="E1085"/>
          <cell r="F1085"/>
          <cell r="G1085"/>
          <cell r="H1085"/>
          <cell r="I1085"/>
          <cell r="J1085"/>
          <cell r="K1085"/>
          <cell r="L1085"/>
        </row>
        <row r="1086">
          <cell r="B1086"/>
          <cell r="C1086"/>
          <cell r="D1086"/>
          <cell r="E1086"/>
          <cell r="F1086"/>
          <cell r="G1086"/>
          <cell r="H1086"/>
          <cell r="I1086"/>
          <cell r="J1086"/>
          <cell r="K1086"/>
          <cell r="L1086"/>
        </row>
        <row r="1087">
          <cell r="B1087"/>
          <cell r="C1087"/>
          <cell r="D1087"/>
          <cell r="E1087"/>
          <cell r="F1087"/>
          <cell r="G1087"/>
          <cell r="H1087"/>
          <cell r="I1087"/>
          <cell r="J1087"/>
          <cell r="K1087"/>
          <cell r="L1087"/>
        </row>
        <row r="1088">
          <cell r="B1088"/>
          <cell r="C1088"/>
          <cell r="D1088"/>
          <cell r="E1088"/>
          <cell r="F1088"/>
          <cell r="G1088"/>
          <cell r="H1088"/>
          <cell r="I1088"/>
          <cell r="J1088"/>
          <cell r="K1088"/>
          <cell r="L1088"/>
        </row>
        <row r="1089">
          <cell r="B1089"/>
          <cell r="C1089"/>
          <cell r="D1089"/>
          <cell r="E1089"/>
          <cell r="F1089"/>
          <cell r="G1089"/>
          <cell r="H1089"/>
          <cell r="I1089"/>
          <cell r="J1089"/>
          <cell r="K1089"/>
          <cell r="L1089"/>
        </row>
        <row r="1090">
          <cell r="B1090"/>
          <cell r="C1090"/>
          <cell r="D1090"/>
          <cell r="E1090"/>
          <cell r="F1090"/>
          <cell r="G1090"/>
          <cell r="H1090"/>
          <cell r="I1090"/>
          <cell r="J1090"/>
          <cell r="K1090"/>
          <cell r="L1090"/>
        </row>
        <row r="1091">
          <cell r="B1091"/>
          <cell r="C1091"/>
          <cell r="D1091"/>
          <cell r="E1091"/>
          <cell r="F1091"/>
          <cell r="G1091"/>
          <cell r="H1091"/>
          <cell r="I1091"/>
          <cell r="J1091"/>
          <cell r="K1091"/>
          <cell r="L1091"/>
        </row>
        <row r="1092">
          <cell r="B1092"/>
          <cell r="C1092"/>
          <cell r="D1092"/>
          <cell r="E1092"/>
          <cell r="F1092"/>
          <cell r="G1092"/>
          <cell r="H1092"/>
          <cell r="I1092"/>
          <cell r="J1092"/>
          <cell r="K1092"/>
          <cell r="L1092"/>
        </row>
        <row r="1093">
          <cell r="B1093"/>
          <cell r="C1093"/>
          <cell r="D1093"/>
          <cell r="E1093"/>
          <cell r="F1093"/>
          <cell r="G1093"/>
          <cell r="H1093"/>
          <cell r="I1093"/>
          <cell r="J1093"/>
          <cell r="K1093"/>
          <cell r="L1093"/>
        </row>
        <row r="1094">
          <cell r="B1094"/>
          <cell r="C1094"/>
          <cell r="D1094"/>
          <cell r="E1094"/>
          <cell r="F1094"/>
          <cell r="G1094"/>
          <cell r="H1094"/>
          <cell r="I1094"/>
          <cell r="J1094"/>
          <cell r="K1094"/>
          <cell r="L1094"/>
        </row>
        <row r="1095">
          <cell r="B1095"/>
          <cell r="C1095"/>
          <cell r="D1095"/>
          <cell r="E1095"/>
          <cell r="F1095"/>
          <cell r="G1095"/>
          <cell r="H1095"/>
          <cell r="I1095"/>
          <cell r="J1095"/>
          <cell r="K1095"/>
          <cell r="L1095"/>
        </row>
        <row r="1096">
          <cell r="B1096"/>
          <cell r="C1096"/>
          <cell r="D1096"/>
          <cell r="E1096"/>
          <cell r="F1096"/>
          <cell r="G1096"/>
          <cell r="H1096"/>
          <cell r="I1096"/>
          <cell r="J1096"/>
          <cell r="K1096"/>
          <cell r="L1096"/>
        </row>
        <row r="1097">
          <cell r="B1097"/>
          <cell r="C1097"/>
          <cell r="D1097"/>
          <cell r="E1097"/>
          <cell r="F1097"/>
          <cell r="G1097"/>
          <cell r="H1097"/>
          <cell r="I1097"/>
          <cell r="J1097"/>
          <cell r="K1097"/>
          <cell r="L1097"/>
        </row>
        <row r="1098">
          <cell r="B1098"/>
          <cell r="C1098"/>
          <cell r="D1098"/>
          <cell r="E1098"/>
          <cell r="F1098"/>
          <cell r="G1098"/>
          <cell r="H1098"/>
          <cell r="I1098"/>
          <cell r="J1098"/>
          <cell r="K1098"/>
          <cell r="L1098"/>
        </row>
        <row r="1099">
          <cell r="B1099"/>
          <cell r="C1099"/>
          <cell r="D1099"/>
          <cell r="E1099"/>
          <cell r="F1099"/>
          <cell r="G1099"/>
          <cell r="H1099"/>
          <cell r="I1099"/>
          <cell r="J1099"/>
          <cell r="K1099"/>
          <cell r="L1099"/>
        </row>
        <row r="1100">
          <cell r="B1100"/>
          <cell r="C1100"/>
          <cell r="D1100"/>
          <cell r="E1100"/>
          <cell r="F1100"/>
          <cell r="G1100"/>
          <cell r="H1100"/>
          <cell r="I1100"/>
          <cell r="J1100"/>
          <cell r="K1100"/>
          <cell r="L1100"/>
        </row>
        <row r="1101">
          <cell r="B1101"/>
          <cell r="C1101"/>
          <cell r="D1101"/>
          <cell r="E1101"/>
          <cell r="F1101"/>
          <cell r="G1101"/>
          <cell r="H1101"/>
          <cell r="I1101"/>
          <cell r="J1101"/>
          <cell r="K1101"/>
          <cell r="L1101"/>
        </row>
        <row r="1102">
          <cell r="B1102"/>
          <cell r="C1102"/>
          <cell r="D1102"/>
          <cell r="E1102"/>
          <cell r="F1102"/>
          <cell r="G1102"/>
          <cell r="H1102"/>
          <cell r="I1102"/>
          <cell r="J1102"/>
          <cell r="K1102"/>
          <cell r="L1102"/>
        </row>
        <row r="1103">
          <cell r="B1103"/>
          <cell r="C1103"/>
          <cell r="D1103"/>
          <cell r="E1103"/>
          <cell r="F1103"/>
          <cell r="G1103"/>
          <cell r="H1103"/>
          <cell r="I1103"/>
          <cell r="J1103"/>
          <cell r="K1103"/>
          <cell r="L1103"/>
        </row>
        <row r="1104">
          <cell r="B1104"/>
          <cell r="C1104"/>
          <cell r="D1104"/>
          <cell r="E1104"/>
          <cell r="F1104"/>
          <cell r="G1104"/>
          <cell r="H1104"/>
          <cell r="I1104"/>
          <cell r="J1104"/>
          <cell r="K1104"/>
          <cell r="L1104"/>
        </row>
        <row r="1105">
          <cell r="B1105"/>
          <cell r="C1105"/>
          <cell r="D1105"/>
          <cell r="E1105"/>
          <cell r="F1105"/>
          <cell r="G1105"/>
          <cell r="H1105"/>
          <cell r="I1105"/>
          <cell r="J1105"/>
          <cell r="K1105"/>
          <cell r="L1105"/>
        </row>
        <row r="1106">
          <cell r="B1106"/>
          <cell r="C1106"/>
          <cell r="D1106"/>
          <cell r="E1106"/>
          <cell r="F1106"/>
          <cell r="G1106"/>
          <cell r="H1106"/>
          <cell r="I1106"/>
          <cell r="J1106"/>
          <cell r="K1106"/>
          <cell r="L1106"/>
        </row>
        <row r="1107">
          <cell r="B1107"/>
          <cell r="C1107"/>
          <cell r="D1107"/>
          <cell r="E1107"/>
          <cell r="F1107"/>
          <cell r="G1107"/>
          <cell r="H1107"/>
          <cell r="I1107"/>
          <cell r="J1107"/>
          <cell r="K1107"/>
          <cell r="L1107"/>
        </row>
        <row r="1108">
          <cell r="B1108"/>
          <cell r="C1108"/>
          <cell r="D1108"/>
          <cell r="E1108"/>
          <cell r="F1108"/>
          <cell r="G1108"/>
          <cell r="H1108"/>
          <cell r="I1108"/>
          <cell r="J1108"/>
          <cell r="K1108"/>
          <cell r="L1108"/>
        </row>
        <row r="1109">
          <cell r="B1109"/>
          <cell r="C1109"/>
          <cell r="D1109"/>
          <cell r="E1109"/>
          <cell r="F1109"/>
          <cell r="G1109"/>
          <cell r="H1109"/>
          <cell r="I1109"/>
          <cell r="J1109"/>
          <cell r="K1109"/>
          <cell r="L1109"/>
        </row>
        <row r="1110">
          <cell r="B1110"/>
          <cell r="C1110"/>
          <cell r="D1110"/>
          <cell r="E1110"/>
          <cell r="F1110"/>
          <cell r="G1110"/>
          <cell r="H1110"/>
          <cell r="I1110"/>
          <cell r="J1110"/>
          <cell r="K1110"/>
          <cell r="L1110"/>
        </row>
        <row r="1111">
          <cell r="B1111"/>
          <cell r="C1111"/>
          <cell r="D1111"/>
          <cell r="E1111"/>
          <cell r="F1111"/>
          <cell r="G1111"/>
          <cell r="H1111"/>
          <cell r="I1111"/>
          <cell r="J1111"/>
          <cell r="K1111"/>
          <cell r="L1111"/>
        </row>
        <row r="1112">
          <cell r="B1112"/>
          <cell r="C1112"/>
          <cell r="D1112"/>
          <cell r="E1112"/>
          <cell r="F1112"/>
          <cell r="G1112"/>
          <cell r="H1112"/>
          <cell r="I1112"/>
          <cell r="J1112"/>
          <cell r="K1112"/>
          <cell r="L1112"/>
        </row>
        <row r="1113">
          <cell r="B1113"/>
          <cell r="C1113"/>
          <cell r="D1113"/>
          <cell r="E1113"/>
          <cell r="F1113"/>
          <cell r="G1113"/>
          <cell r="H1113"/>
          <cell r="I1113"/>
          <cell r="J1113"/>
          <cell r="K1113"/>
          <cell r="L1113"/>
        </row>
        <row r="1114">
          <cell r="B1114"/>
          <cell r="C1114"/>
          <cell r="D1114"/>
          <cell r="E1114"/>
          <cell r="F1114"/>
          <cell r="G1114"/>
          <cell r="H1114"/>
          <cell r="I1114"/>
          <cell r="J1114"/>
          <cell r="K1114"/>
          <cell r="L1114"/>
        </row>
        <row r="1115">
          <cell r="B1115"/>
          <cell r="C1115"/>
          <cell r="D1115"/>
          <cell r="E1115"/>
          <cell r="F1115"/>
          <cell r="G1115"/>
          <cell r="H1115"/>
          <cell r="I1115"/>
          <cell r="J1115"/>
          <cell r="K1115"/>
          <cell r="L1115"/>
        </row>
        <row r="1116">
          <cell r="B1116"/>
          <cell r="C1116"/>
          <cell r="D1116"/>
          <cell r="E1116"/>
          <cell r="F1116"/>
          <cell r="G1116"/>
          <cell r="H1116"/>
          <cell r="I1116"/>
          <cell r="J1116"/>
          <cell r="K1116"/>
          <cell r="L1116"/>
        </row>
        <row r="1117">
          <cell r="B1117"/>
          <cell r="C1117"/>
          <cell r="D1117"/>
          <cell r="E1117"/>
          <cell r="F1117"/>
          <cell r="G1117"/>
          <cell r="H1117"/>
          <cell r="I1117"/>
          <cell r="J1117"/>
          <cell r="K1117"/>
          <cell r="L1117"/>
        </row>
        <row r="1118">
          <cell r="B1118"/>
          <cell r="C1118"/>
          <cell r="D1118"/>
          <cell r="E1118"/>
          <cell r="F1118"/>
          <cell r="G1118"/>
          <cell r="H1118"/>
          <cell r="I1118"/>
          <cell r="J1118"/>
          <cell r="K1118"/>
          <cell r="L1118"/>
        </row>
        <row r="1119">
          <cell r="B1119"/>
          <cell r="C1119"/>
          <cell r="D1119"/>
          <cell r="E1119"/>
          <cell r="F1119"/>
          <cell r="G1119"/>
          <cell r="H1119"/>
          <cell r="I1119"/>
          <cell r="J1119"/>
          <cell r="K1119"/>
          <cell r="L1119"/>
        </row>
        <row r="1120">
          <cell r="B1120"/>
          <cell r="C1120"/>
          <cell r="D1120"/>
          <cell r="E1120"/>
          <cell r="F1120"/>
          <cell r="G1120"/>
          <cell r="H1120"/>
          <cell r="I1120"/>
          <cell r="J1120"/>
          <cell r="K1120"/>
          <cell r="L1120"/>
        </row>
        <row r="1121">
          <cell r="B1121"/>
          <cell r="C1121"/>
          <cell r="D1121"/>
          <cell r="E1121"/>
          <cell r="F1121"/>
          <cell r="G1121"/>
          <cell r="H1121"/>
          <cell r="I1121"/>
          <cell r="J1121"/>
          <cell r="K1121"/>
          <cell r="L1121"/>
        </row>
        <row r="1122">
          <cell r="B1122"/>
          <cell r="C1122"/>
          <cell r="D1122"/>
          <cell r="E1122"/>
          <cell r="F1122"/>
          <cell r="G1122"/>
          <cell r="H1122"/>
          <cell r="I1122"/>
          <cell r="J1122"/>
          <cell r="K1122"/>
          <cell r="L1122"/>
        </row>
        <row r="1123">
          <cell r="B1123"/>
          <cell r="C1123"/>
          <cell r="D1123"/>
          <cell r="E1123"/>
          <cell r="F1123"/>
          <cell r="G1123"/>
          <cell r="H1123"/>
          <cell r="I1123"/>
          <cell r="J1123"/>
          <cell r="K1123"/>
          <cell r="L1123"/>
        </row>
        <row r="1124">
          <cell r="B1124"/>
          <cell r="C1124"/>
          <cell r="D1124"/>
          <cell r="E1124"/>
          <cell r="F1124"/>
          <cell r="G1124"/>
          <cell r="H1124"/>
          <cell r="I1124"/>
          <cell r="J1124"/>
          <cell r="K1124"/>
          <cell r="L1124"/>
        </row>
        <row r="1125">
          <cell r="B1125"/>
          <cell r="C1125"/>
          <cell r="D1125"/>
          <cell r="E1125"/>
          <cell r="F1125"/>
          <cell r="G1125"/>
          <cell r="H1125"/>
          <cell r="I1125"/>
          <cell r="J1125"/>
          <cell r="K1125"/>
          <cell r="L1125"/>
        </row>
        <row r="1126">
          <cell r="B1126"/>
          <cell r="C1126"/>
          <cell r="D1126"/>
          <cell r="E1126"/>
          <cell r="F1126"/>
          <cell r="G1126"/>
          <cell r="H1126"/>
          <cell r="I1126"/>
          <cell r="J1126"/>
          <cell r="K1126"/>
          <cell r="L1126"/>
        </row>
        <row r="1127">
          <cell r="B1127"/>
          <cell r="C1127"/>
          <cell r="D1127"/>
          <cell r="E1127"/>
          <cell r="F1127"/>
          <cell r="G1127"/>
          <cell r="H1127"/>
          <cell r="I1127"/>
          <cell r="J1127"/>
          <cell r="K1127"/>
          <cell r="L1127"/>
        </row>
        <row r="1128">
          <cell r="B1128"/>
          <cell r="C1128"/>
          <cell r="D1128"/>
          <cell r="E1128"/>
          <cell r="F1128"/>
          <cell r="G1128"/>
          <cell r="H1128"/>
          <cell r="I1128"/>
          <cell r="J1128"/>
          <cell r="K1128"/>
          <cell r="L1128"/>
        </row>
        <row r="1129">
          <cell r="B1129"/>
          <cell r="C1129"/>
          <cell r="D1129"/>
          <cell r="E1129"/>
          <cell r="F1129"/>
          <cell r="G1129"/>
          <cell r="H1129"/>
          <cell r="I1129"/>
          <cell r="J1129"/>
          <cell r="K1129"/>
          <cell r="L1129"/>
        </row>
        <row r="1130">
          <cell r="B1130"/>
          <cell r="C1130"/>
          <cell r="D1130"/>
          <cell r="E1130"/>
          <cell r="F1130"/>
          <cell r="G1130"/>
          <cell r="H1130"/>
          <cell r="I1130"/>
          <cell r="J1130"/>
          <cell r="K1130"/>
          <cell r="L1130"/>
        </row>
        <row r="1131">
          <cell r="B1131"/>
          <cell r="C1131"/>
          <cell r="D1131"/>
          <cell r="E1131"/>
          <cell r="F1131"/>
          <cell r="G1131"/>
          <cell r="H1131"/>
          <cell r="I1131"/>
          <cell r="J1131"/>
          <cell r="K1131"/>
          <cell r="L1131"/>
        </row>
        <row r="1132">
          <cell r="B1132"/>
          <cell r="C1132"/>
          <cell r="D1132"/>
          <cell r="E1132"/>
          <cell r="F1132"/>
          <cell r="G1132"/>
          <cell r="H1132"/>
          <cell r="I1132"/>
          <cell r="J1132"/>
          <cell r="K1132"/>
          <cell r="L1132"/>
        </row>
        <row r="1133">
          <cell r="B1133"/>
          <cell r="C1133"/>
          <cell r="D1133"/>
          <cell r="E1133"/>
          <cell r="F1133"/>
          <cell r="G1133"/>
          <cell r="H1133"/>
          <cell r="I1133"/>
          <cell r="J1133"/>
          <cell r="K1133"/>
          <cell r="L1133"/>
        </row>
        <row r="1134">
          <cell r="B1134"/>
          <cell r="C1134"/>
          <cell r="D1134"/>
          <cell r="E1134"/>
          <cell r="F1134"/>
          <cell r="G1134"/>
          <cell r="H1134"/>
          <cell r="I1134"/>
          <cell r="J1134"/>
          <cell r="K1134"/>
          <cell r="L1134"/>
        </row>
        <row r="1135">
          <cell r="B1135"/>
          <cell r="C1135"/>
          <cell r="D1135"/>
          <cell r="E1135"/>
          <cell r="F1135"/>
          <cell r="G1135"/>
          <cell r="H1135"/>
          <cell r="I1135"/>
          <cell r="J1135"/>
          <cell r="K1135"/>
          <cell r="L1135"/>
        </row>
        <row r="1136">
          <cell r="B1136"/>
          <cell r="C1136"/>
          <cell r="D1136"/>
          <cell r="E1136"/>
          <cell r="F1136"/>
          <cell r="G1136"/>
          <cell r="H1136"/>
          <cell r="I1136"/>
          <cell r="J1136"/>
          <cell r="K1136"/>
          <cell r="L1136"/>
        </row>
        <row r="1137">
          <cell r="B1137"/>
          <cell r="C1137"/>
          <cell r="D1137"/>
          <cell r="E1137"/>
          <cell r="F1137"/>
          <cell r="G1137"/>
          <cell r="H1137"/>
          <cell r="I1137"/>
          <cell r="J1137"/>
          <cell r="K1137"/>
          <cell r="L1137"/>
        </row>
        <row r="1138">
          <cell r="B1138"/>
          <cell r="C1138"/>
          <cell r="D1138"/>
          <cell r="E1138"/>
          <cell r="F1138"/>
          <cell r="G1138"/>
          <cell r="H1138"/>
          <cell r="I1138"/>
          <cell r="J1138"/>
          <cell r="K1138"/>
          <cell r="L1138"/>
        </row>
        <row r="1139">
          <cell r="B1139"/>
          <cell r="C1139"/>
          <cell r="D1139"/>
          <cell r="E1139"/>
          <cell r="F1139"/>
          <cell r="G1139"/>
          <cell r="H1139"/>
          <cell r="I1139"/>
          <cell r="J1139"/>
          <cell r="K1139"/>
          <cell r="L1139"/>
        </row>
        <row r="1140">
          <cell r="B1140"/>
          <cell r="C1140"/>
          <cell r="D1140"/>
          <cell r="E1140"/>
          <cell r="F1140"/>
          <cell r="G1140"/>
          <cell r="H1140"/>
          <cell r="I1140"/>
          <cell r="J1140"/>
          <cell r="K1140"/>
          <cell r="L1140"/>
        </row>
        <row r="1141">
          <cell r="B1141"/>
          <cell r="C1141"/>
          <cell r="D1141"/>
          <cell r="E1141"/>
          <cell r="F1141"/>
          <cell r="G1141"/>
          <cell r="H1141"/>
          <cell r="I1141"/>
          <cell r="J1141"/>
          <cell r="K1141"/>
          <cell r="L1141"/>
        </row>
        <row r="1142">
          <cell r="B1142"/>
          <cell r="C1142"/>
          <cell r="D1142"/>
          <cell r="E1142"/>
          <cell r="F1142"/>
          <cell r="G1142"/>
          <cell r="H1142"/>
          <cell r="I1142"/>
          <cell r="J1142"/>
          <cell r="K1142"/>
          <cell r="L1142"/>
        </row>
        <row r="1143">
          <cell r="B1143"/>
          <cell r="C1143"/>
          <cell r="D1143"/>
          <cell r="E1143"/>
          <cell r="F1143"/>
          <cell r="G1143"/>
          <cell r="H1143"/>
          <cell r="I1143"/>
          <cell r="J1143"/>
          <cell r="K1143"/>
          <cell r="L1143"/>
        </row>
        <row r="1144">
          <cell r="B1144"/>
          <cell r="C1144"/>
          <cell r="D1144"/>
          <cell r="E1144"/>
          <cell r="F1144"/>
          <cell r="G1144"/>
          <cell r="H1144"/>
          <cell r="I1144"/>
          <cell r="J1144"/>
          <cell r="K1144"/>
          <cell r="L1144"/>
        </row>
        <row r="1145">
          <cell r="B1145"/>
          <cell r="C1145"/>
          <cell r="D1145"/>
          <cell r="E1145"/>
          <cell r="F1145"/>
          <cell r="G1145"/>
          <cell r="H1145"/>
          <cell r="I1145"/>
          <cell r="J1145"/>
          <cell r="K1145"/>
          <cell r="L1145"/>
        </row>
        <row r="1146">
          <cell r="B1146"/>
          <cell r="C1146"/>
          <cell r="D1146"/>
          <cell r="E1146"/>
          <cell r="F1146"/>
          <cell r="G1146"/>
          <cell r="H1146"/>
          <cell r="I1146"/>
          <cell r="J1146"/>
          <cell r="K1146"/>
          <cell r="L1146"/>
        </row>
        <row r="1147">
          <cell r="B1147"/>
          <cell r="C1147"/>
          <cell r="D1147"/>
          <cell r="E1147"/>
          <cell r="F1147"/>
          <cell r="G1147"/>
          <cell r="H1147"/>
          <cell r="I1147"/>
          <cell r="J1147"/>
          <cell r="K1147"/>
          <cell r="L1147"/>
        </row>
        <row r="1148">
          <cell r="B1148"/>
          <cell r="C1148"/>
          <cell r="D1148"/>
          <cell r="E1148"/>
          <cell r="F1148"/>
          <cell r="G1148"/>
          <cell r="H1148"/>
          <cell r="I1148"/>
          <cell r="J1148"/>
          <cell r="K1148"/>
          <cell r="L1148"/>
        </row>
        <row r="1149">
          <cell r="B1149"/>
          <cell r="C1149"/>
          <cell r="D1149"/>
          <cell r="E1149"/>
          <cell r="F1149"/>
          <cell r="G1149"/>
          <cell r="H1149"/>
          <cell r="I1149"/>
          <cell r="J1149"/>
          <cell r="K1149"/>
          <cell r="L1149"/>
        </row>
        <row r="1150">
          <cell r="B1150"/>
          <cell r="C1150"/>
          <cell r="D1150"/>
          <cell r="E1150"/>
          <cell r="F1150"/>
          <cell r="G1150"/>
          <cell r="H1150"/>
          <cell r="I1150"/>
          <cell r="J1150"/>
          <cell r="K1150"/>
          <cell r="L1150"/>
        </row>
        <row r="1151">
          <cell r="B1151"/>
          <cell r="C1151"/>
          <cell r="D1151"/>
          <cell r="E1151"/>
          <cell r="F1151"/>
          <cell r="G1151"/>
          <cell r="H1151"/>
          <cell r="I1151"/>
          <cell r="J1151"/>
          <cell r="K1151"/>
          <cell r="L1151"/>
        </row>
        <row r="1152">
          <cell r="B1152"/>
          <cell r="C1152"/>
          <cell r="D1152"/>
          <cell r="E1152"/>
          <cell r="F1152"/>
          <cell r="G1152"/>
          <cell r="H1152"/>
          <cell r="I1152"/>
          <cell r="J1152"/>
          <cell r="K1152"/>
          <cell r="L1152"/>
        </row>
        <row r="1153">
          <cell r="B1153"/>
          <cell r="C1153"/>
          <cell r="D1153"/>
          <cell r="E1153"/>
          <cell r="F1153"/>
          <cell r="G1153"/>
          <cell r="H1153"/>
          <cell r="I1153"/>
          <cell r="J1153"/>
          <cell r="K1153"/>
          <cell r="L1153"/>
        </row>
        <row r="1154">
          <cell r="B1154"/>
          <cell r="C1154"/>
          <cell r="D1154"/>
          <cell r="E1154"/>
          <cell r="F1154"/>
          <cell r="G1154"/>
          <cell r="H1154"/>
          <cell r="I1154"/>
          <cell r="J1154"/>
          <cell r="K1154"/>
          <cell r="L1154"/>
        </row>
        <row r="1155">
          <cell r="B1155"/>
          <cell r="C1155"/>
          <cell r="D1155"/>
          <cell r="E1155"/>
          <cell r="F1155"/>
          <cell r="G1155"/>
          <cell r="H1155"/>
          <cell r="I1155"/>
          <cell r="J1155"/>
          <cell r="K1155"/>
          <cell r="L1155"/>
        </row>
        <row r="1156">
          <cell r="B1156"/>
          <cell r="C1156"/>
          <cell r="D1156"/>
          <cell r="E1156"/>
          <cell r="F1156"/>
          <cell r="G1156"/>
          <cell r="H1156"/>
          <cell r="I1156"/>
          <cell r="J1156"/>
          <cell r="K1156"/>
          <cell r="L1156"/>
        </row>
        <row r="1157">
          <cell r="B1157"/>
          <cell r="C1157"/>
          <cell r="D1157"/>
          <cell r="E1157"/>
          <cell r="F1157"/>
          <cell r="G1157"/>
          <cell r="H1157"/>
          <cell r="I1157"/>
          <cell r="J1157"/>
          <cell r="K1157"/>
          <cell r="L1157"/>
        </row>
        <row r="1158">
          <cell r="B1158"/>
          <cell r="C1158"/>
          <cell r="D1158"/>
          <cell r="E1158"/>
          <cell r="F1158"/>
          <cell r="G1158"/>
          <cell r="H1158"/>
          <cell r="I1158"/>
          <cell r="J1158"/>
          <cell r="K1158"/>
          <cell r="L1158"/>
        </row>
        <row r="1159">
          <cell r="B1159"/>
          <cell r="C1159"/>
          <cell r="D1159"/>
          <cell r="E1159"/>
          <cell r="F1159"/>
          <cell r="G1159"/>
          <cell r="H1159"/>
          <cell r="I1159"/>
          <cell r="J1159"/>
          <cell r="K1159"/>
          <cell r="L1159"/>
        </row>
        <row r="1160">
          <cell r="B1160"/>
          <cell r="C1160"/>
          <cell r="D1160"/>
          <cell r="E1160"/>
          <cell r="F1160"/>
          <cell r="G1160"/>
          <cell r="H1160"/>
          <cell r="I1160"/>
          <cell r="J1160"/>
          <cell r="K1160"/>
          <cell r="L1160"/>
        </row>
        <row r="1161">
          <cell r="B1161"/>
          <cell r="C1161"/>
          <cell r="D1161"/>
          <cell r="E1161"/>
          <cell r="F1161"/>
          <cell r="G1161"/>
          <cell r="H1161"/>
          <cell r="I1161"/>
          <cell r="J1161"/>
          <cell r="K1161"/>
          <cell r="L1161"/>
        </row>
        <row r="1162">
          <cell r="B1162"/>
          <cell r="C1162"/>
          <cell r="D1162"/>
          <cell r="E1162"/>
          <cell r="F1162"/>
          <cell r="G1162"/>
          <cell r="H1162"/>
          <cell r="I1162"/>
          <cell r="J1162"/>
          <cell r="K1162"/>
          <cell r="L1162"/>
        </row>
        <row r="1163">
          <cell r="B1163"/>
          <cell r="C1163"/>
          <cell r="D1163"/>
          <cell r="E1163"/>
          <cell r="F1163"/>
          <cell r="G1163"/>
          <cell r="H1163"/>
          <cell r="I1163"/>
          <cell r="J1163"/>
          <cell r="K1163"/>
          <cell r="L1163"/>
        </row>
        <row r="1164">
          <cell r="B1164"/>
          <cell r="C1164"/>
          <cell r="D1164"/>
          <cell r="E1164"/>
          <cell r="F1164"/>
          <cell r="G1164"/>
          <cell r="H1164"/>
          <cell r="I1164"/>
          <cell r="J1164"/>
          <cell r="K1164"/>
          <cell r="L1164"/>
        </row>
        <row r="1165">
          <cell r="B1165"/>
          <cell r="C1165"/>
          <cell r="D1165"/>
          <cell r="E1165"/>
          <cell r="F1165"/>
          <cell r="G1165"/>
          <cell r="H1165"/>
          <cell r="I1165"/>
          <cell r="J1165"/>
          <cell r="K1165"/>
          <cell r="L1165"/>
        </row>
        <row r="1166">
          <cell r="B1166"/>
          <cell r="C1166"/>
          <cell r="D1166"/>
          <cell r="E1166"/>
          <cell r="F1166"/>
          <cell r="G1166"/>
          <cell r="H1166"/>
          <cell r="I1166"/>
          <cell r="J1166"/>
          <cell r="K1166"/>
          <cell r="L1166"/>
        </row>
        <row r="1167">
          <cell r="B1167"/>
          <cell r="C1167"/>
          <cell r="D1167"/>
          <cell r="E1167"/>
          <cell r="F1167"/>
          <cell r="G1167"/>
          <cell r="H1167"/>
          <cell r="I1167"/>
          <cell r="J1167"/>
          <cell r="K1167"/>
          <cell r="L1167"/>
        </row>
        <row r="1168">
          <cell r="B1168"/>
          <cell r="C1168"/>
          <cell r="D1168"/>
          <cell r="E1168"/>
          <cell r="F1168"/>
          <cell r="G1168"/>
          <cell r="H1168"/>
          <cell r="I1168"/>
          <cell r="J1168"/>
          <cell r="K1168"/>
          <cell r="L1168"/>
        </row>
        <row r="1169">
          <cell r="B1169"/>
          <cell r="C1169"/>
          <cell r="D1169"/>
          <cell r="E1169"/>
          <cell r="F1169"/>
          <cell r="G1169"/>
          <cell r="H1169"/>
          <cell r="I1169"/>
          <cell r="J1169"/>
          <cell r="K1169"/>
          <cell r="L1169"/>
        </row>
        <row r="1170">
          <cell r="B1170"/>
          <cell r="C1170"/>
          <cell r="D1170"/>
          <cell r="E1170"/>
          <cell r="F1170"/>
          <cell r="G1170"/>
          <cell r="H1170"/>
          <cell r="I1170"/>
          <cell r="J1170"/>
          <cell r="K1170"/>
          <cell r="L1170"/>
        </row>
        <row r="1171">
          <cell r="B1171"/>
          <cell r="C1171"/>
          <cell r="D1171"/>
          <cell r="E1171"/>
          <cell r="F1171"/>
          <cell r="G1171"/>
          <cell r="H1171"/>
          <cell r="I1171"/>
          <cell r="J1171"/>
          <cell r="K1171"/>
          <cell r="L1171"/>
        </row>
        <row r="1172">
          <cell r="B1172"/>
          <cell r="C1172"/>
          <cell r="D1172"/>
          <cell r="E1172"/>
          <cell r="F1172"/>
          <cell r="G1172"/>
          <cell r="H1172"/>
          <cell r="I1172"/>
          <cell r="J1172"/>
          <cell r="K1172"/>
          <cell r="L1172"/>
        </row>
        <row r="1173">
          <cell r="B1173"/>
          <cell r="C1173"/>
          <cell r="D1173"/>
          <cell r="E1173"/>
          <cell r="F1173"/>
          <cell r="G1173"/>
          <cell r="H1173"/>
          <cell r="I1173"/>
          <cell r="J1173"/>
          <cell r="K1173"/>
          <cell r="L1173"/>
        </row>
        <row r="1174">
          <cell r="B1174"/>
          <cell r="C1174"/>
          <cell r="D1174"/>
          <cell r="E1174"/>
          <cell r="F1174"/>
          <cell r="G1174"/>
          <cell r="H1174"/>
          <cell r="I1174"/>
          <cell r="J1174"/>
          <cell r="K1174"/>
          <cell r="L1174"/>
        </row>
        <row r="1175">
          <cell r="B1175"/>
          <cell r="C1175"/>
          <cell r="D1175"/>
          <cell r="E1175"/>
          <cell r="F1175"/>
          <cell r="G1175"/>
          <cell r="H1175"/>
          <cell r="I1175"/>
          <cell r="J1175"/>
          <cell r="K1175"/>
          <cell r="L1175"/>
        </row>
        <row r="1176">
          <cell r="B1176"/>
          <cell r="C1176"/>
          <cell r="D1176"/>
          <cell r="E1176"/>
          <cell r="F1176"/>
          <cell r="G1176"/>
          <cell r="H1176"/>
          <cell r="I1176"/>
          <cell r="J1176"/>
          <cell r="K1176"/>
          <cell r="L1176"/>
        </row>
        <row r="1177">
          <cell r="B1177"/>
          <cell r="C1177"/>
          <cell r="D1177"/>
          <cell r="E1177"/>
          <cell r="F1177"/>
          <cell r="G1177"/>
          <cell r="H1177"/>
          <cell r="I1177"/>
          <cell r="J1177"/>
          <cell r="K1177"/>
          <cell r="L1177"/>
        </row>
        <row r="1178">
          <cell r="B1178"/>
          <cell r="C1178"/>
          <cell r="D1178"/>
          <cell r="E1178"/>
          <cell r="F1178"/>
          <cell r="G1178"/>
          <cell r="H1178"/>
          <cell r="I1178"/>
          <cell r="J1178"/>
          <cell r="K1178"/>
          <cell r="L1178"/>
        </row>
        <row r="1179">
          <cell r="B1179"/>
          <cell r="C1179"/>
          <cell r="D1179"/>
          <cell r="E1179"/>
          <cell r="F1179"/>
          <cell r="G1179"/>
          <cell r="H1179"/>
          <cell r="I1179"/>
          <cell r="J1179"/>
          <cell r="K1179"/>
          <cell r="L1179"/>
        </row>
        <row r="1180">
          <cell r="B1180"/>
          <cell r="C1180"/>
          <cell r="D1180"/>
          <cell r="E1180"/>
          <cell r="F1180"/>
          <cell r="G1180"/>
          <cell r="H1180"/>
          <cell r="I1180"/>
          <cell r="J1180"/>
          <cell r="K1180"/>
          <cell r="L1180"/>
        </row>
        <row r="1181">
          <cell r="B1181"/>
          <cell r="C1181"/>
          <cell r="D1181"/>
          <cell r="E1181"/>
          <cell r="F1181"/>
          <cell r="G1181"/>
          <cell r="H1181"/>
          <cell r="I1181"/>
          <cell r="J1181"/>
          <cell r="K1181"/>
          <cell r="L1181"/>
        </row>
        <row r="1182">
          <cell r="B1182"/>
          <cell r="C1182"/>
          <cell r="D1182"/>
          <cell r="E1182"/>
          <cell r="F1182"/>
          <cell r="G1182"/>
          <cell r="H1182"/>
          <cell r="I1182"/>
          <cell r="J1182"/>
          <cell r="K1182"/>
          <cell r="L1182"/>
        </row>
        <row r="1183">
          <cell r="B1183"/>
          <cell r="C1183"/>
          <cell r="D1183"/>
          <cell r="E1183"/>
          <cell r="F1183"/>
          <cell r="G1183"/>
          <cell r="H1183"/>
          <cell r="I1183"/>
          <cell r="J1183"/>
          <cell r="K1183"/>
          <cell r="L1183"/>
        </row>
        <row r="1184">
          <cell r="B1184"/>
          <cell r="C1184"/>
          <cell r="D1184"/>
          <cell r="E1184"/>
          <cell r="F1184"/>
          <cell r="G1184"/>
          <cell r="H1184"/>
          <cell r="I1184"/>
          <cell r="J1184"/>
          <cell r="K1184"/>
          <cell r="L1184"/>
        </row>
        <row r="1185">
          <cell r="B1185"/>
          <cell r="C1185"/>
          <cell r="D1185"/>
          <cell r="E1185"/>
          <cell r="F1185"/>
          <cell r="G1185"/>
          <cell r="H1185"/>
          <cell r="I1185"/>
          <cell r="J1185"/>
          <cell r="K1185"/>
          <cell r="L1185"/>
        </row>
        <row r="1186">
          <cell r="B1186"/>
          <cell r="C1186"/>
          <cell r="D1186"/>
          <cell r="E1186"/>
          <cell r="F1186"/>
          <cell r="G1186"/>
          <cell r="H1186"/>
          <cell r="I1186"/>
          <cell r="J1186"/>
          <cell r="K1186"/>
          <cell r="L1186"/>
        </row>
        <row r="1187">
          <cell r="B1187"/>
          <cell r="C1187"/>
          <cell r="D1187"/>
          <cell r="E1187"/>
          <cell r="F1187"/>
          <cell r="G1187"/>
          <cell r="H1187"/>
          <cell r="I1187"/>
          <cell r="J1187"/>
          <cell r="K1187"/>
          <cell r="L1187"/>
        </row>
        <row r="1188">
          <cell r="B1188"/>
          <cell r="C1188"/>
          <cell r="D1188"/>
          <cell r="E1188"/>
          <cell r="F1188"/>
          <cell r="G1188"/>
          <cell r="H1188"/>
          <cell r="I1188"/>
          <cell r="J1188"/>
          <cell r="K1188"/>
          <cell r="L1188"/>
        </row>
        <row r="1189">
          <cell r="B1189"/>
          <cell r="C1189"/>
          <cell r="D1189"/>
          <cell r="E1189"/>
          <cell r="F1189"/>
          <cell r="G1189"/>
          <cell r="H1189"/>
          <cell r="I1189"/>
          <cell r="J1189"/>
          <cell r="K1189"/>
          <cell r="L1189"/>
        </row>
        <row r="1190">
          <cell r="B1190"/>
          <cell r="C1190"/>
          <cell r="D1190"/>
          <cell r="E1190"/>
          <cell r="F1190"/>
          <cell r="G1190"/>
          <cell r="H1190"/>
          <cell r="I1190"/>
          <cell r="J1190"/>
          <cell r="K1190"/>
          <cell r="L1190"/>
        </row>
        <row r="1191">
          <cell r="B1191"/>
          <cell r="C1191"/>
          <cell r="D1191"/>
          <cell r="E1191"/>
          <cell r="F1191"/>
          <cell r="G1191"/>
          <cell r="H1191"/>
          <cell r="I1191"/>
          <cell r="J1191"/>
          <cell r="K1191"/>
          <cell r="L1191"/>
        </row>
        <row r="1192">
          <cell r="B1192"/>
          <cell r="C1192"/>
          <cell r="D1192"/>
          <cell r="E1192"/>
          <cell r="F1192"/>
          <cell r="G1192"/>
          <cell r="H1192"/>
          <cell r="I1192"/>
          <cell r="J1192"/>
          <cell r="K1192"/>
          <cell r="L1192"/>
        </row>
        <row r="1193">
          <cell r="B1193"/>
          <cell r="C1193"/>
          <cell r="D1193"/>
          <cell r="E1193"/>
          <cell r="F1193"/>
          <cell r="G1193"/>
          <cell r="H1193"/>
          <cell r="I1193"/>
          <cell r="J1193"/>
          <cell r="K1193"/>
          <cell r="L1193"/>
        </row>
        <row r="1194">
          <cell r="B1194"/>
          <cell r="C1194"/>
          <cell r="D1194"/>
          <cell r="E1194"/>
          <cell r="F1194"/>
          <cell r="G1194"/>
          <cell r="H1194"/>
          <cell r="I1194"/>
          <cell r="J1194"/>
          <cell r="K1194"/>
          <cell r="L1194"/>
        </row>
        <row r="1195">
          <cell r="B1195"/>
          <cell r="C1195"/>
          <cell r="D1195"/>
          <cell r="E1195"/>
          <cell r="F1195"/>
          <cell r="G1195"/>
          <cell r="H1195"/>
          <cell r="I1195"/>
          <cell r="J1195"/>
          <cell r="K1195"/>
          <cell r="L1195"/>
        </row>
        <row r="1196">
          <cell r="B1196"/>
          <cell r="C1196"/>
          <cell r="D1196"/>
          <cell r="E1196"/>
          <cell r="F1196"/>
          <cell r="G1196"/>
          <cell r="H1196"/>
          <cell r="I1196"/>
          <cell r="J1196"/>
          <cell r="K1196"/>
          <cell r="L1196"/>
        </row>
        <row r="1197">
          <cell r="B1197"/>
          <cell r="C1197"/>
          <cell r="D1197"/>
          <cell r="E1197"/>
          <cell r="F1197"/>
          <cell r="G1197"/>
          <cell r="H1197"/>
          <cell r="I1197"/>
          <cell r="J1197"/>
          <cell r="K1197"/>
          <cell r="L1197"/>
        </row>
        <row r="1198">
          <cell r="B1198"/>
          <cell r="C1198"/>
          <cell r="D1198"/>
          <cell r="E1198"/>
          <cell r="F1198"/>
          <cell r="G1198"/>
          <cell r="H1198"/>
          <cell r="I1198"/>
          <cell r="J1198"/>
          <cell r="K1198"/>
          <cell r="L1198"/>
        </row>
        <row r="1199">
          <cell r="B1199"/>
          <cell r="C1199"/>
          <cell r="D1199"/>
          <cell r="E1199"/>
          <cell r="F1199"/>
          <cell r="G1199"/>
          <cell r="H1199"/>
          <cell r="I1199"/>
          <cell r="J1199"/>
          <cell r="K1199"/>
          <cell r="L1199"/>
        </row>
        <row r="1200">
          <cell r="B1200"/>
          <cell r="C1200"/>
          <cell r="D1200"/>
          <cell r="E1200"/>
          <cell r="F1200"/>
          <cell r="G1200"/>
          <cell r="H1200"/>
          <cell r="I1200"/>
          <cell r="J1200"/>
          <cell r="K1200"/>
          <cell r="L1200"/>
        </row>
        <row r="1201">
          <cell r="B1201"/>
          <cell r="C1201"/>
          <cell r="D1201"/>
          <cell r="E1201"/>
          <cell r="F1201"/>
          <cell r="G1201"/>
          <cell r="H1201"/>
          <cell r="I1201"/>
          <cell r="J1201"/>
          <cell r="K1201"/>
          <cell r="L1201"/>
        </row>
        <row r="1202">
          <cell r="B1202"/>
          <cell r="C1202"/>
          <cell r="D1202"/>
          <cell r="E1202"/>
          <cell r="F1202"/>
          <cell r="G1202"/>
          <cell r="H1202"/>
          <cell r="I1202"/>
          <cell r="J1202"/>
          <cell r="K1202"/>
          <cell r="L1202"/>
        </row>
        <row r="1203">
          <cell r="B1203"/>
          <cell r="C1203"/>
          <cell r="D1203"/>
          <cell r="E1203"/>
          <cell r="F1203"/>
          <cell r="G1203"/>
          <cell r="H1203"/>
          <cell r="I1203"/>
          <cell r="J1203"/>
          <cell r="K1203"/>
          <cell r="L1203"/>
        </row>
        <row r="1204">
          <cell r="B1204"/>
          <cell r="C1204"/>
          <cell r="D1204"/>
          <cell r="E1204"/>
          <cell r="F1204"/>
          <cell r="G1204"/>
          <cell r="H1204"/>
          <cell r="I1204"/>
          <cell r="J1204"/>
          <cell r="K1204"/>
          <cell r="L1204"/>
        </row>
        <row r="1205">
          <cell r="B1205"/>
          <cell r="C1205"/>
          <cell r="D1205"/>
          <cell r="E1205"/>
          <cell r="F1205"/>
          <cell r="G1205"/>
          <cell r="H1205"/>
          <cell r="I1205"/>
          <cell r="J1205"/>
          <cell r="K1205"/>
          <cell r="L1205"/>
        </row>
        <row r="1206">
          <cell r="B1206"/>
          <cell r="C1206"/>
          <cell r="D1206"/>
          <cell r="E1206"/>
          <cell r="F1206"/>
          <cell r="G1206"/>
          <cell r="H1206"/>
          <cell r="I1206"/>
          <cell r="J1206"/>
          <cell r="K1206"/>
          <cell r="L1206"/>
        </row>
        <row r="1207">
          <cell r="B1207"/>
          <cell r="C1207"/>
          <cell r="D1207"/>
          <cell r="E1207"/>
          <cell r="F1207"/>
          <cell r="G1207"/>
          <cell r="H1207"/>
          <cell r="I1207"/>
          <cell r="J1207"/>
          <cell r="K1207"/>
          <cell r="L1207"/>
        </row>
        <row r="1208">
          <cell r="B1208"/>
          <cell r="C1208"/>
          <cell r="D1208"/>
          <cell r="E1208"/>
          <cell r="F1208"/>
          <cell r="G1208"/>
          <cell r="H1208"/>
          <cell r="I1208"/>
          <cell r="J1208"/>
          <cell r="K1208"/>
          <cell r="L1208"/>
        </row>
        <row r="1209">
          <cell r="B1209"/>
          <cell r="C1209"/>
          <cell r="D1209"/>
          <cell r="E1209"/>
          <cell r="F1209"/>
          <cell r="G1209"/>
          <cell r="H1209"/>
          <cell r="I1209"/>
          <cell r="J1209"/>
          <cell r="K1209"/>
          <cell r="L1209"/>
        </row>
        <row r="1210">
          <cell r="B1210"/>
          <cell r="C1210"/>
          <cell r="D1210"/>
          <cell r="E1210"/>
          <cell r="F1210"/>
          <cell r="G1210"/>
          <cell r="H1210"/>
          <cell r="I1210"/>
          <cell r="J1210"/>
          <cell r="K1210"/>
          <cell r="L1210"/>
        </row>
        <row r="1211">
          <cell r="B1211"/>
          <cell r="C1211"/>
          <cell r="D1211"/>
          <cell r="E1211"/>
          <cell r="F1211"/>
          <cell r="G1211"/>
          <cell r="H1211"/>
          <cell r="I1211"/>
          <cell r="J1211"/>
          <cell r="K1211"/>
          <cell r="L1211"/>
        </row>
        <row r="1212">
          <cell r="B1212"/>
          <cell r="C1212"/>
          <cell r="D1212"/>
          <cell r="E1212"/>
          <cell r="F1212"/>
          <cell r="G1212"/>
          <cell r="H1212"/>
          <cell r="I1212"/>
          <cell r="J1212"/>
          <cell r="K1212"/>
          <cell r="L1212"/>
        </row>
        <row r="1213">
          <cell r="B1213"/>
          <cell r="C1213"/>
          <cell r="D1213"/>
          <cell r="E1213"/>
          <cell r="F1213"/>
          <cell r="G1213"/>
          <cell r="H1213"/>
          <cell r="I1213"/>
          <cell r="J1213"/>
          <cell r="K1213"/>
          <cell r="L1213"/>
        </row>
        <row r="1214">
          <cell r="B1214"/>
          <cell r="C1214"/>
          <cell r="D1214"/>
          <cell r="E1214"/>
          <cell r="F1214"/>
          <cell r="G1214"/>
          <cell r="H1214"/>
          <cell r="I1214"/>
          <cell r="J1214"/>
          <cell r="K1214"/>
          <cell r="L1214"/>
        </row>
        <row r="1215">
          <cell r="B1215"/>
          <cell r="C1215"/>
          <cell r="D1215"/>
          <cell r="E1215"/>
          <cell r="F1215"/>
          <cell r="G1215"/>
          <cell r="H1215"/>
          <cell r="I1215"/>
          <cell r="J1215"/>
          <cell r="K1215"/>
          <cell r="L1215"/>
        </row>
        <row r="1216">
          <cell r="B1216"/>
          <cell r="C1216"/>
          <cell r="D1216"/>
          <cell r="E1216"/>
          <cell r="F1216"/>
          <cell r="G1216"/>
          <cell r="H1216"/>
          <cell r="I1216"/>
          <cell r="J1216"/>
          <cell r="K1216"/>
          <cell r="L1216"/>
        </row>
        <row r="1217">
          <cell r="B1217"/>
          <cell r="C1217"/>
          <cell r="D1217"/>
          <cell r="E1217"/>
          <cell r="F1217"/>
          <cell r="G1217"/>
          <cell r="H1217"/>
          <cell r="I1217"/>
          <cell r="J1217"/>
          <cell r="K1217"/>
          <cell r="L1217"/>
        </row>
        <row r="1218">
          <cell r="B1218"/>
          <cell r="C1218"/>
          <cell r="D1218"/>
          <cell r="E1218"/>
          <cell r="F1218"/>
          <cell r="G1218"/>
          <cell r="H1218"/>
          <cell r="I1218"/>
          <cell r="J1218"/>
          <cell r="K1218"/>
          <cell r="L1218"/>
        </row>
        <row r="1219">
          <cell r="B1219"/>
          <cell r="C1219"/>
          <cell r="D1219"/>
          <cell r="E1219"/>
          <cell r="F1219"/>
          <cell r="G1219"/>
          <cell r="H1219"/>
          <cell r="I1219"/>
          <cell r="J1219"/>
          <cell r="K1219"/>
          <cell r="L1219"/>
        </row>
        <row r="1220">
          <cell r="B1220"/>
          <cell r="C1220"/>
          <cell r="D1220"/>
          <cell r="E1220"/>
          <cell r="F1220"/>
          <cell r="G1220"/>
          <cell r="H1220"/>
          <cell r="I1220"/>
          <cell r="J1220"/>
          <cell r="K1220"/>
          <cell r="L1220"/>
        </row>
        <row r="1221">
          <cell r="B1221"/>
          <cell r="C1221"/>
          <cell r="D1221"/>
          <cell r="E1221"/>
          <cell r="F1221"/>
          <cell r="G1221"/>
          <cell r="H1221"/>
          <cell r="I1221"/>
          <cell r="J1221"/>
          <cell r="K1221"/>
          <cell r="L1221"/>
        </row>
        <row r="1222">
          <cell r="B1222"/>
          <cell r="C1222"/>
          <cell r="D1222"/>
          <cell r="E1222"/>
          <cell r="F1222"/>
          <cell r="G1222"/>
          <cell r="H1222"/>
          <cell r="I1222"/>
          <cell r="J1222"/>
          <cell r="K1222"/>
          <cell r="L1222"/>
        </row>
        <row r="1223">
          <cell r="B1223"/>
          <cell r="C1223"/>
          <cell r="D1223"/>
          <cell r="E1223"/>
          <cell r="F1223"/>
          <cell r="G1223"/>
          <cell r="H1223"/>
          <cell r="I1223"/>
          <cell r="J1223"/>
          <cell r="K1223"/>
          <cell r="L1223"/>
        </row>
        <row r="1224">
          <cell r="B1224"/>
          <cell r="C1224"/>
          <cell r="D1224"/>
          <cell r="E1224"/>
          <cell r="F1224"/>
          <cell r="G1224"/>
          <cell r="H1224"/>
          <cell r="I1224"/>
          <cell r="J1224"/>
          <cell r="K1224"/>
          <cell r="L1224"/>
        </row>
        <row r="1225">
          <cell r="B1225"/>
          <cell r="C1225"/>
          <cell r="D1225"/>
          <cell r="E1225"/>
          <cell r="F1225"/>
          <cell r="G1225"/>
          <cell r="H1225"/>
          <cell r="I1225"/>
          <cell r="J1225"/>
          <cell r="K1225"/>
          <cell r="L1225"/>
        </row>
        <row r="1226">
          <cell r="B1226"/>
          <cell r="C1226"/>
          <cell r="D1226"/>
          <cell r="E1226"/>
          <cell r="F1226"/>
          <cell r="G1226"/>
          <cell r="H1226"/>
          <cell r="I1226"/>
          <cell r="J1226"/>
          <cell r="K1226"/>
          <cell r="L1226"/>
        </row>
        <row r="1227">
          <cell r="B1227"/>
          <cell r="C1227"/>
          <cell r="D1227"/>
          <cell r="E1227"/>
          <cell r="F1227"/>
          <cell r="G1227"/>
          <cell r="H1227"/>
          <cell r="I1227"/>
          <cell r="J1227"/>
          <cell r="K1227"/>
          <cell r="L1227"/>
        </row>
        <row r="1228">
          <cell r="B1228"/>
          <cell r="C1228"/>
          <cell r="D1228"/>
          <cell r="E1228"/>
          <cell r="F1228"/>
          <cell r="G1228"/>
          <cell r="H1228"/>
          <cell r="I1228"/>
          <cell r="J1228"/>
          <cell r="K1228"/>
          <cell r="L1228"/>
        </row>
        <row r="1229">
          <cell r="B1229"/>
          <cell r="C1229"/>
          <cell r="D1229"/>
          <cell r="E1229"/>
          <cell r="F1229"/>
          <cell r="G1229"/>
          <cell r="H1229"/>
          <cell r="I1229"/>
          <cell r="J1229"/>
          <cell r="K1229"/>
          <cell r="L1229"/>
        </row>
        <row r="1230">
          <cell r="B1230"/>
          <cell r="C1230"/>
          <cell r="D1230"/>
          <cell r="E1230"/>
          <cell r="F1230"/>
          <cell r="G1230"/>
          <cell r="H1230"/>
          <cell r="I1230"/>
          <cell r="J1230"/>
          <cell r="K1230"/>
          <cell r="L1230"/>
        </row>
        <row r="1231">
          <cell r="B1231"/>
          <cell r="C1231"/>
          <cell r="D1231"/>
          <cell r="E1231"/>
          <cell r="F1231"/>
          <cell r="G1231"/>
          <cell r="H1231"/>
          <cell r="I1231"/>
          <cell r="J1231"/>
          <cell r="K1231"/>
          <cell r="L1231"/>
        </row>
        <row r="1232">
          <cell r="B1232"/>
          <cell r="C1232"/>
          <cell r="D1232"/>
          <cell r="E1232"/>
          <cell r="F1232"/>
          <cell r="G1232"/>
          <cell r="H1232"/>
          <cell r="I1232"/>
          <cell r="J1232"/>
          <cell r="K1232"/>
          <cell r="L1232"/>
        </row>
        <row r="1233">
          <cell r="B1233"/>
          <cell r="C1233"/>
          <cell r="D1233"/>
          <cell r="E1233"/>
          <cell r="F1233"/>
          <cell r="G1233"/>
          <cell r="H1233"/>
          <cell r="I1233"/>
          <cell r="J1233"/>
          <cell r="K1233"/>
          <cell r="L1233"/>
        </row>
        <row r="1234">
          <cell r="B1234"/>
          <cell r="C1234"/>
          <cell r="D1234"/>
          <cell r="E1234"/>
          <cell r="F1234"/>
          <cell r="G1234"/>
          <cell r="H1234"/>
          <cell r="I1234"/>
          <cell r="J1234"/>
          <cell r="K1234"/>
          <cell r="L1234"/>
        </row>
        <row r="1235">
          <cell r="B1235"/>
          <cell r="C1235"/>
          <cell r="D1235"/>
          <cell r="E1235"/>
          <cell r="F1235"/>
          <cell r="G1235"/>
          <cell r="H1235"/>
          <cell r="I1235"/>
          <cell r="J1235"/>
          <cell r="K1235"/>
          <cell r="L1235"/>
        </row>
        <row r="1236">
          <cell r="B1236"/>
          <cell r="C1236"/>
          <cell r="D1236"/>
          <cell r="E1236"/>
          <cell r="F1236"/>
          <cell r="G1236"/>
          <cell r="H1236"/>
          <cell r="I1236"/>
          <cell r="J1236"/>
          <cell r="K1236"/>
          <cell r="L1236"/>
        </row>
        <row r="1237">
          <cell r="B1237"/>
          <cell r="C1237"/>
          <cell r="D1237"/>
          <cell r="E1237"/>
          <cell r="F1237"/>
          <cell r="G1237"/>
          <cell r="H1237"/>
          <cell r="I1237"/>
          <cell r="J1237"/>
          <cell r="K1237"/>
          <cell r="L1237"/>
        </row>
        <row r="1238">
          <cell r="B1238"/>
          <cell r="C1238"/>
          <cell r="D1238"/>
          <cell r="E1238"/>
          <cell r="F1238"/>
          <cell r="G1238"/>
          <cell r="H1238"/>
          <cell r="I1238"/>
          <cell r="J1238"/>
          <cell r="K1238"/>
          <cell r="L1238"/>
        </row>
        <row r="1239">
          <cell r="B1239"/>
          <cell r="C1239"/>
          <cell r="D1239"/>
          <cell r="E1239"/>
          <cell r="F1239"/>
          <cell r="G1239"/>
          <cell r="H1239"/>
          <cell r="I1239"/>
          <cell r="J1239"/>
          <cell r="K1239"/>
          <cell r="L1239"/>
        </row>
        <row r="1240">
          <cell r="B1240"/>
          <cell r="C1240"/>
          <cell r="D1240"/>
          <cell r="E1240"/>
          <cell r="F1240"/>
          <cell r="G1240"/>
          <cell r="H1240"/>
          <cell r="I1240"/>
          <cell r="J1240"/>
          <cell r="K1240"/>
          <cell r="L1240"/>
        </row>
        <row r="1241">
          <cell r="B1241"/>
          <cell r="C1241"/>
          <cell r="D1241"/>
          <cell r="E1241"/>
          <cell r="F1241"/>
          <cell r="G1241"/>
          <cell r="H1241"/>
          <cell r="I1241"/>
          <cell r="J1241"/>
          <cell r="K1241"/>
          <cell r="L1241"/>
        </row>
        <row r="1242">
          <cell r="B1242"/>
          <cell r="C1242"/>
          <cell r="D1242"/>
          <cell r="E1242"/>
          <cell r="F1242"/>
          <cell r="G1242"/>
          <cell r="H1242"/>
          <cell r="I1242"/>
          <cell r="J1242"/>
          <cell r="K1242"/>
          <cell r="L1242"/>
        </row>
        <row r="1243">
          <cell r="B1243"/>
          <cell r="C1243"/>
          <cell r="D1243"/>
          <cell r="E1243"/>
          <cell r="F1243"/>
          <cell r="G1243"/>
          <cell r="H1243"/>
          <cell r="I1243"/>
          <cell r="J1243"/>
          <cell r="K1243"/>
          <cell r="L1243"/>
        </row>
        <row r="1244">
          <cell r="B1244"/>
          <cell r="C1244"/>
          <cell r="D1244"/>
          <cell r="E1244"/>
          <cell r="F1244"/>
          <cell r="G1244"/>
          <cell r="H1244"/>
          <cell r="I1244"/>
          <cell r="J1244"/>
          <cell r="K1244"/>
          <cell r="L1244"/>
        </row>
        <row r="1245">
          <cell r="B1245"/>
          <cell r="C1245"/>
          <cell r="D1245"/>
          <cell r="E1245"/>
          <cell r="F1245"/>
          <cell r="G1245"/>
          <cell r="H1245"/>
          <cell r="I1245"/>
          <cell r="J1245"/>
          <cell r="K1245"/>
          <cell r="L1245"/>
        </row>
        <row r="1246">
          <cell r="B1246"/>
          <cell r="C1246"/>
          <cell r="D1246"/>
          <cell r="E1246"/>
          <cell r="F1246"/>
          <cell r="G1246"/>
          <cell r="H1246"/>
          <cell r="I1246"/>
          <cell r="J1246"/>
          <cell r="K1246"/>
          <cell r="L1246"/>
        </row>
        <row r="1247">
          <cell r="B1247"/>
          <cell r="C1247"/>
          <cell r="D1247"/>
          <cell r="E1247"/>
          <cell r="F1247"/>
          <cell r="G1247"/>
          <cell r="H1247"/>
          <cell r="I1247"/>
          <cell r="J1247"/>
          <cell r="K1247"/>
          <cell r="L1247"/>
        </row>
        <row r="1248">
          <cell r="B1248"/>
          <cell r="C1248"/>
          <cell r="D1248"/>
          <cell r="E1248"/>
          <cell r="F1248"/>
          <cell r="G1248"/>
          <cell r="H1248"/>
          <cell r="I1248"/>
          <cell r="J1248"/>
          <cell r="K1248"/>
          <cell r="L1248"/>
        </row>
        <row r="1249">
          <cell r="B1249"/>
          <cell r="C1249"/>
          <cell r="D1249"/>
          <cell r="E1249"/>
          <cell r="F1249"/>
          <cell r="G1249"/>
          <cell r="H1249"/>
          <cell r="I1249"/>
          <cell r="J1249"/>
          <cell r="K1249"/>
          <cell r="L1249"/>
        </row>
        <row r="1250">
          <cell r="B1250"/>
          <cell r="C1250"/>
          <cell r="D1250"/>
          <cell r="E1250"/>
          <cell r="F1250"/>
          <cell r="G1250"/>
          <cell r="H1250"/>
          <cell r="I1250"/>
          <cell r="J1250"/>
          <cell r="K1250"/>
          <cell r="L1250"/>
        </row>
        <row r="1251">
          <cell r="B1251"/>
          <cell r="C1251"/>
          <cell r="D1251"/>
          <cell r="E1251"/>
          <cell r="F1251"/>
          <cell r="G1251"/>
          <cell r="H1251"/>
          <cell r="I1251"/>
          <cell r="J1251"/>
          <cell r="K1251"/>
          <cell r="L1251"/>
        </row>
        <row r="1252">
          <cell r="B1252"/>
          <cell r="C1252"/>
          <cell r="D1252"/>
          <cell r="E1252"/>
          <cell r="F1252"/>
          <cell r="G1252"/>
          <cell r="H1252"/>
          <cell r="I1252"/>
          <cell r="J1252"/>
          <cell r="K1252"/>
          <cell r="L1252"/>
        </row>
        <row r="1253">
          <cell r="B1253"/>
          <cell r="C1253"/>
          <cell r="D1253"/>
          <cell r="E1253"/>
          <cell r="F1253"/>
          <cell r="G1253"/>
          <cell r="H1253"/>
          <cell r="I1253"/>
          <cell r="J1253"/>
          <cell r="K1253"/>
          <cell r="L1253"/>
        </row>
        <row r="1254">
          <cell r="B1254"/>
          <cell r="C1254"/>
          <cell r="D1254"/>
          <cell r="E1254"/>
          <cell r="F1254"/>
          <cell r="G1254"/>
          <cell r="H1254"/>
          <cell r="I1254"/>
          <cell r="J1254"/>
          <cell r="K1254"/>
          <cell r="L1254"/>
        </row>
        <row r="1255">
          <cell r="B1255"/>
          <cell r="C1255"/>
          <cell r="D1255"/>
          <cell r="E1255"/>
          <cell r="F1255"/>
          <cell r="G1255"/>
          <cell r="H1255"/>
          <cell r="I1255"/>
          <cell r="J1255"/>
          <cell r="K1255"/>
          <cell r="L1255"/>
        </row>
        <row r="1256">
          <cell r="B1256"/>
          <cell r="C1256"/>
          <cell r="D1256"/>
          <cell r="E1256"/>
          <cell r="F1256"/>
          <cell r="G1256"/>
          <cell r="H1256"/>
          <cell r="I1256"/>
          <cell r="J1256"/>
          <cell r="K1256"/>
          <cell r="L1256"/>
        </row>
        <row r="1257">
          <cell r="B1257"/>
          <cell r="C1257"/>
          <cell r="D1257"/>
          <cell r="E1257"/>
          <cell r="F1257"/>
          <cell r="G1257"/>
          <cell r="H1257"/>
          <cell r="I1257"/>
          <cell r="J1257"/>
          <cell r="K1257"/>
          <cell r="L1257"/>
        </row>
        <row r="1258">
          <cell r="B1258"/>
          <cell r="C1258"/>
          <cell r="D1258"/>
          <cell r="E1258"/>
          <cell r="F1258"/>
          <cell r="G1258"/>
          <cell r="H1258"/>
          <cell r="I1258"/>
          <cell r="J1258"/>
          <cell r="K1258"/>
          <cell r="L1258"/>
        </row>
        <row r="1259">
          <cell r="B1259"/>
          <cell r="C1259"/>
          <cell r="D1259"/>
          <cell r="E1259"/>
          <cell r="F1259"/>
          <cell r="G1259"/>
          <cell r="H1259"/>
          <cell r="I1259"/>
          <cell r="J1259"/>
          <cell r="K1259"/>
          <cell r="L1259"/>
        </row>
        <row r="1260">
          <cell r="B1260"/>
          <cell r="C1260"/>
          <cell r="D1260"/>
          <cell r="E1260"/>
          <cell r="F1260"/>
          <cell r="G1260"/>
          <cell r="H1260"/>
          <cell r="I1260"/>
          <cell r="J1260"/>
          <cell r="K1260"/>
          <cell r="L1260"/>
        </row>
        <row r="1261">
          <cell r="B1261"/>
          <cell r="C1261"/>
          <cell r="D1261"/>
          <cell r="E1261"/>
          <cell r="F1261"/>
          <cell r="G1261"/>
          <cell r="H1261"/>
          <cell r="I1261"/>
          <cell r="J1261"/>
          <cell r="K1261"/>
          <cell r="L1261"/>
        </row>
        <row r="1262">
          <cell r="B1262"/>
          <cell r="C1262"/>
          <cell r="D1262"/>
          <cell r="E1262"/>
          <cell r="F1262"/>
          <cell r="G1262"/>
          <cell r="H1262"/>
          <cell r="I1262"/>
          <cell r="J1262"/>
          <cell r="K1262"/>
          <cell r="L1262"/>
        </row>
        <row r="1263">
          <cell r="B1263"/>
          <cell r="C1263"/>
          <cell r="D1263"/>
          <cell r="E1263"/>
          <cell r="F1263"/>
          <cell r="G1263"/>
          <cell r="H1263"/>
          <cell r="I1263"/>
          <cell r="J1263"/>
          <cell r="K1263"/>
          <cell r="L1263"/>
        </row>
        <row r="1264">
          <cell r="B1264"/>
          <cell r="C1264"/>
          <cell r="D1264"/>
          <cell r="E1264"/>
          <cell r="F1264"/>
          <cell r="G1264"/>
          <cell r="H1264"/>
          <cell r="I1264"/>
          <cell r="J1264"/>
          <cell r="K1264"/>
          <cell r="L1264"/>
        </row>
        <row r="1265">
          <cell r="B1265"/>
          <cell r="C1265"/>
          <cell r="D1265"/>
          <cell r="E1265"/>
          <cell r="F1265"/>
          <cell r="G1265"/>
          <cell r="H1265"/>
          <cell r="I1265"/>
          <cell r="J1265"/>
          <cell r="K1265"/>
          <cell r="L1265"/>
        </row>
        <row r="1266">
          <cell r="B1266"/>
          <cell r="C1266"/>
          <cell r="D1266"/>
          <cell r="E1266"/>
          <cell r="F1266"/>
          <cell r="G1266"/>
          <cell r="H1266"/>
          <cell r="I1266"/>
          <cell r="J1266"/>
          <cell r="K1266"/>
          <cell r="L1266"/>
        </row>
        <row r="1267">
          <cell r="B1267"/>
          <cell r="C1267"/>
          <cell r="D1267"/>
          <cell r="E1267"/>
          <cell r="F1267"/>
          <cell r="G1267"/>
          <cell r="H1267"/>
          <cell r="I1267"/>
          <cell r="J1267"/>
          <cell r="K1267"/>
          <cell r="L1267"/>
        </row>
        <row r="1268">
          <cell r="B1268"/>
          <cell r="C1268"/>
          <cell r="D1268"/>
          <cell r="E1268"/>
          <cell r="F1268"/>
          <cell r="G1268"/>
          <cell r="H1268"/>
          <cell r="I1268"/>
          <cell r="J1268"/>
          <cell r="K1268"/>
          <cell r="L1268"/>
        </row>
        <row r="1269">
          <cell r="B1269"/>
          <cell r="C1269"/>
          <cell r="D1269"/>
          <cell r="E1269"/>
          <cell r="F1269"/>
          <cell r="G1269"/>
          <cell r="H1269"/>
          <cell r="I1269"/>
          <cell r="J1269"/>
          <cell r="K1269"/>
          <cell r="L1269"/>
        </row>
        <row r="1270">
          <cell r="B1270"/>
          <cell r="C1270"/>
          <cell r="D1270"/>
          <cell r="E1270"/>
          <cell r="F1270"/>
          <cell r="G1270"/>
          <cell r="H1270"/>
          <cell r="I1270"/>
          <cell r="J1270"/>
          <cell r="K1270"/>
          <cell r="L1270"/>
        </row>
        <row r="1271">
          <cell r="B1271"/>
          <cell r="C1271"/>
          <cell r="D1271"/>
          <cell r="E1271"/>
          <cell r="F1271"/>
          <cell r="G1271"/>
          <cell r="H1271"/>
          <cell r="I1271"/>
          <cell r="J1271"/>
          <cell r="K1271"/>
          <cell r="L1271"/>
        </row>
        <row r="1272">
          <cell r="B1272"/>
          <cell r="C1272"/>
          <cell r="D1272"/>
          <cell r="E1272"/>
          <cell r="F1272"/>
          <cell r="G1272"/>
          <cell r="H1272"/>
          <cell r="I1272"/>
          <cell r="J1272"/>
          <cell r="K1272"/>
          <cell r="L1272"/>
        </row>
        <row r="1273">
          <cell r="B1273"/>
          <cell r="C1273"/>
          <cell r="D1273"/>
          <cell r="E1273"/>
          <cell r="F1273"/>
          <cell r="G1273"/>
          <cell r="H1273"/>
          <cell r="I1273"/>
          <cell r="J1273"/>
          <cell r="K1273"/>
          <cell r="L1273"/>
        </row>
        <row r="1274">
          <cell r="B1274"/>
          <cell r="C1274"/>
          <cell r="D1274"/>
          <cell r="E1274"/>
          <cell r="F1274"/>
          <cell r="G1274"/>
          <cell r="H1274"/>
          <cell r="I1274"/>
          <cell r="J1274"/>
          <cell r="K1274"/>
          <cell r="L1274"/>
        </row>
        <row r="1275">
          <cell r="B1275"/>
          <cell r="C1275"/>
          <cell r="D1275"/>
          <cell r="E1275"/>
          <cell r="F1275"/>
          <cell r="G1275"/>
          <cell r="H1275"/>
          <cell r="I1275"/>
          <cell r="J1275"/>
          <cell r="K1275"/>
          <cell r="L1275"/>
        </row>
        <row r="1276">
          <cell r="B1276"/>
          <cell r="C1276"/>
          <cell r="D1276"/>
          <cell r="E1276"/>
          <cell r="F1276"/>
          <cell r="G1276"/>
          <cell r="H1276"/>
          <cell r="I1276"/>
          <cell r="J1276"/>
          <cell r="K1276"/>
          <cell r="L1276"/>
        </row>
        <row r="1277">
          <cell r="B1277"/>
          <cell r="C1277"/>
          <cell r="D1277"/>
          <cell r="E1277"/>
          <cell r="F1277"/>
          <cell r="G1277"/>
          <cell r="H1277"/>
          <cell r="I1277"/>
          <cell r="J1277"/>
          <cell r="K1277"/>
          <cell r="L1277"/>
        </row>
        <row r="1278">
          <cell r="B1278"/>
          <cell r="C1278"/>
          <cell r="D1278"/>
          <cell r="E1278"/>
          <cell r="F1278"/>
          <cell r="G1278"/>
          <cell r="H1278"/>
          <cell r="I1278"/>
          <cell r="J1278"/>
          <cell r="K1278"/>
          <cell r="L1278"/>
        </row>
        <row r="1279">
          <cell r="B1279"/>
          <cell r="C1279"/>
          <cell r="D1279"/>
          <cell r="E1279"/>
          <cell r="F1279"/>
          <cell r="G1279"/>
          <cell r="H1279"/>
          <cell r="I1279"/>
          <cell r="J1279"/>
          <cell r="K1279"/>
          <cell r="L1279"/>
        </row>
        <row r="1280">
          <cell r="B1280"/>
          <cell r="C1280"/>
          <cell r="D1280"/>
          <cell r="E1280"/>
          <cell r="F1280"/>
          <cell r="G1280"/>
          <cell r="H1280"/>
          <cell r="I1280"/>
          <cell r="J1280"/>
          <cell r="K1280"/>
          <cell r="L1280"/>
        </row>
        <row r="1281">
          <cell r="B1281"/>
          <cell r="C1281"/>
          <cell r="D1281"/>
          <cell r="E1281"/>
          <cell r="F1281"/>
          <cell r="G1281"/>
          <cell r="H1281"/>
          <cell r="I1281"/>
          <cell r="J1281"/>
          <cell r="K1281"/>
          <cell r="L1281"/>
        </row>
        <row r="1282">
          <cell r="B1282"/>
          <cell r="C1282"/>
          <cell r="D1282"/>
          <cell r="E1282"/>
          <cell r="F1282"/>
          <cell r="G1282"/>
          <cell r="H1282"/>
          <cell r="I1282"/>
          <cell r="J1282"/>
          <cell r="K1282"/>
          <cell r="L1282"/>
        </row>
        <row r="1283">
          <cell r="B1283"/>
          <cell r="C1283"/>
          <cell r="D1283"/>
          <cell r="E1283"/>
          <cell r="F1283"/>
          <cell r="G1283"/>
          <cell r="H1283"/>
          <cell r="I1283"/>
          <cell r="J1283"/>
          <cell r="K1283"/>
          <cell r="L1283"/>
        </row>
        <row r="1284">
          <cell r="B1284"/>
          <cell r="C1284"/>
          <cell r="D1284"/>
          <cell r="E1284"/>
          <cell r="F1284"/>
          <cell r="G1284"/>
          <cell r="H1284"/>
          <cell r="I1284"/>
          <cell r="J1284"/>
          <cell r="K1284"/>
          <cell r="L1284"/>
        </row>
        <row r="1285">
          <cell r="B1285"/>
          <cell r="C1285"/>
          <cell r="D1285"/>
          <cell r="E1285"/>
          <cell r="F1285"/>
          <cell r="G1285"/>
          <cell r="H1285"/>
          <cell r="I1285"/>
          <cell r="J1285"/>
          <cell r="K1285"/>
          <cell r="L1285"/>
        </row>
        <row r="1286">
          <cell r="B1286"/>
          <cell r="C1286"/>
          <cell r="D1286"/>
          <cell r="E1286"/>
          <cell r="F1286"/>
          <cell r="G1286"/>
          <cell r="H1286"/>
          <cell r="I1286"/>
          <cell r="J1286"/>
          <cell r="K1286"/>
          <cell r="L1286"/>
        </row>
        <row r="1287">
          <cell r="B1287"/>
          <cell r="C1287"/>
          <cell r="D1287"/>
          <cell r="E1287"/>
          <cell r="F1287"/>
          <cell r="G1287"/>
          <cell r="H1287"/>
          <cell r="I1287"/>
          <cell r="J1287"/>
          <cell r="K1287"/>
          <cell r="L1287"/>
        </row>
        <row r="1288">
          <cell r="B1288"/>
          <cell r="C1288"/>
          <cell r="D1288"/>
          <cell r="E1288"/>
          <cell r="F1288"/>
          <cell r="G1288"/>
          <cell r="H1288"/>
          <cell r="I1288"/>
          <cell r="J1288"/>
          <cell r="K1288"/>
          <cell r="L1288"/>
        </row>
        <row r="1289">
          <cell r="B1289"/>
          <cell r="C1289"/>
          <cell r="D1289"/>
          <cell r="E1289"/>
          <cell r="F1289"/>
          <cell r="G1289"/>
          <cell r="H1289"/>
          <cell r="I1289"/>
          <cell r="J1289"/>
          <cell r="K1289"/>
          <cell r="L1289"/>
        </row>
        <row r="1290">
          <cell r="B1290"/>
          <cell r="C1290"/>
          <cell r="D1290"/>
          <cell r="E1290"/>
          <cell r="F1290"/>
          <cell r="G1290"/>
          <cell r="H1290"/>
          <cell r="I1290"/>
          <cell r="J1290"/>
          <cell r="K1290"/>
          <cell r="L1290"/>
        </row>
        <row r="1291">
          <cell r="B1291"/>
          <cell r="C1291"/>
          <cell r="D1291"/>
          <cell r="E1291"/>
          <cell r="F1291"/>
          <cell r="G1291"/>
          <cell r="H1291"/>
          <cell r="I1291"/>
          <cell r="J1291"/>
          <cell r="K1291"/>
          <cell r="L1291"/>
        </row>
        <row r="1292">
          <cell r="B1292"/>
          <cell r="C1292"/>
          <cell r="D1292"/>
          <cell r="E1292"/>
          <cell r="F1292"/>
          <cell r="G1292"/>
          <cell r="H1292"/>
          <cell r="I1292"/>
          <cell r="J1292"/>
          <cell r="K1292"/>
          <cell r="L1292"/>
        </row>
        <row r="1293">
          <cell r="B1293"/>
          <cell r="C1293"/>
          <cell r="D1293"/>
          <cell r="E1293"/>
          <cell r="F1293"/>
          <cell r="G1293"/>
          <cell r="H1293"/>
          <cell r="I1293"/>
          <cell r="J1293"/>
          <cell r="K1293"/>
          <cell r="L1293"/>
        </row>
        <row r="1294">
          <cell r="B1294"/>
          <cell r="C1294"/>
          <cell r="D1294"/>
          <cell r="E1294"/>
          <cell r="F1294"/>
          <cell r="G1294"/>
          <cell r="H1294"/>
          <cell r="I1294"/>
          <cell r="J1294"/>
          <cell r="K1294"/>
          <cell r="L1294"/>
        </row>
        <row r="1295">
          <cell r="B1295"/>
          <cell r="C1295"/>
          <cell r="D1295"/>
          <cell r="E1295"/>
          <cell r="F1295"/>
          <cell r="G1295"/>
          <cell r="H1295"/>
          <cell r="I1295"/>
          <cell r="J1295"/>
          <cell r="K1295"/>
          <cell r="L1295"/>
        </row>
        <row r="1296">
          <cell r="B1296"/>
          <cell r="C1296"/>
          <cell r="D1296"/>
          <cell r="E1296"/>
          <cell r="F1296"/>
          <cell r="G1296"/>
          <cell r="H1296"/>
          <cell r="I1296"/>
          <cell r="J1296"/>
          <cell r="K1296"/>
          <cell r="L1296"/>
        </row>
        <row r="1297">
          <cell r="B1297"/>
          <cell r="C1297"/>
          <cell r="D1297"/>
          <cell r="E1297"/>
          <cell r="F1297"/>
          <cell r="G1297"/>
          <cell r="H1297"/>
          <cell r="I1297"/>
          <cell r="J1297"/>
          <cell r="K1297"/>
          <cell r="L1297"/>
        </row>
        <row r="1298">
          <cell r="B1298"/>
          <cell r="C1298"/>
          <cell r="D1298"/>
          <cell r="E1298"/>
          <cell r="F1298"/>
          <cell r="G1298"/>
          <cell r="H1298"/>
          <cell r="I1298"/>
          <cell r="J1298"/>
          <cell r="K1298"/>
          <cell r="L1298"/>
        </row>
        <row r="1299">
          <cell r="B1299"/>
          <cell r="C1299"/>
          <cell r="D1299"/>
          <cell r="E1299"/>
          <cell r="F1299"/>
          <cell r="G1299"/>
          <cell r="H1299"/>
          <cell r="I1299"/>
          <cell r="J1299"/>
          <cell r="K1299"/>
          <cell r="L1299"/>
        </row>
        <row r="1300">
          <cell r="B1300"/>
          <cell r="C1300"/>
          <cell r="D1300"/>
          <cell r="E1300"/>
          <cell r="F1300"/>
          <cell r="G1300"/>
          <cell r="H1300"/>
          <cell r="I1300"/>
          <cell r="J1300"/>
          <cell r="K1300"/>
          <cell r="L1300"/>
        </row>
        <row r="1301">
          <cell r="B1301"/>
          <cell r="C1301"/>
          <cell r="D1301"/>
          <cell r="E1301"/>
          <cell r="F1301"/>
          <cell r="G1301"/>
          <cell r="H1301"/>
          <cell r="I1301"/>
          <cell r="J1301"/>
          <cell r="K1301"/>
          <cell r="L1301"/>
        </row>
        <row r="1302">
          <cell r="B1302"/>
          <cell r="C1302"/>
          <cell r="D1302"/>
          <cell r="E1302"/>
          <cell r="F1302"/>
          <cell r="G1302"/>
          <cell r="H1302"/>
          <cell r="I1302"/>
          <cell r="J1302"/>
          <cell r="K1302"/>
          <cell r="L1302"/>
        </row>
        <row r="1303">
          <cell r="B1303"/>
          <cell r="C1303"/>
          <cell r="D1303"/>
          <cell r="E1303"/>
          <cell r="F1303"/>
          <cell r="G1303"/>
          <cell r="H1303"/>
          <cell r="I1303"/>
          <cell r="J1303"/>
          <cell r="K1303"/>
          <cell r="L1303"/>
        </row>
        <row r="1304">
          <cell r="B1304"/>
          <cell r="C1304"/>
          <cell r="D1304"/>
          <cell r="E1304"/>
          <cell r="F1304"/>
          <cell r="G1304"/>
          <cell r="H1304"/>
          <cell r="I1304"/>
          <cell r="J1304"/>
          <cell r="K1304"/>
          <cell r="L1304"/>
        </row>
        <row r="1305">
          <cell r="B1305"/>
          <cell r="C1305"/>
          <cell r="D1305"/>
          <cell r="E1305"/>
          <cell r="F1305"/>
          <cell r="G1305"/>
          <cell r="H1305"/>
          <cell r="I1305"/>
          <cell r="J1305"/>
          <cell r="K1305"/>
          <cell r="L1305"/>
        </row>
        <row r="1306">
          <cell r="B1306"/>
          <cell r="C1306"/>
          <cell r="D1306"/>
          <cell r="E1306"/>
          <cell r="F1306"/>
          <cell r="G1306"/>
          <cell r="H1306"/>
          <cell r="I1306"/>
          <cell r="J1306"/>
          <cell r="K1306"/>
          <cell r="L1306"/>
        </row>
        <row r="1307">
          <cell r="B1307"/>
          <cell r="C1307"/>
          <cell r="D1307"/>
          <cell r="E1307"/>
          <cell r="F1307"/>
          <cell r="G1307"/>
          <cell r="H1307"/>
          <cell r="I1307"/>
          <cell r="J1307"/>
          <cell r="K1307"/>
          <cell r="L1307"/>
        </row>
        <row r="1308">
          <cell r="B1308"/>
          <cell r="C1308"/>
          <cell r="D1308"/>
          <cell r="E1308"/>
          <cell r="F1308"/>
          <cell r="G1308"/>
          <cell r="H1308"/>
          <cell r="I1308"/>
          <cell r="J1308"/>
          <cell r="K1308"/>
          <cell r="L1308"/>
        </row>
        <row r="1309">
          <cell r="B1309"/>
          <cell r="C1309"/>
          <cell r="D1309"/>
          <cell r="E1309"/>
          <cell r="F1309"/>
          <cell r="G1309"/>
          <cell r="H1309"/>
          <cell r="I1309"/>
          <cell r="J1309"/>
          <cell r="K1309"/>
          <cell r="L1309"/>
        </row>
        <row r="1310">
          <cell r="B1310"/>
          <cell r="C1310"/>
          <cell r="D1310"/>
          <cell r="E1310"/>
          <cell r="F1310"/>
          <cell r="G1310"/>
          <cell r="H1310"/>
          <cell r="I1310"/>
          <cell r="J1310"/>
          <cell r="K1310"/>
          <cell r="L1310"/>
        </row>
        <row r="1311">
          <cell r="B1311"/>
          <cell r="C1311"/>
          <cell r="D1311"/>
          <cell r="E1311"/>
          <cell r="F1311"/>
          <cell r="G1311"/>
          <cell r="H1311"/>
          <cell r="I1311"/>
          <cell r="J1311"/>
          <cell r="K1311"/>
          <cell r="L1311"/>
        </row>
        <row r="1312">
          <cell r="B1312"/>
          <cell r="C1312"/>
          <cell r="D1312"/>
          <cell r="E1312"/>
          <cell r="F1312"/>
          <cell r="G1312"/>
          <cell r="H1312"/>
          <cell r="I1312"/>
          <cell r="J1312"/>
          <cell r="K1312"/>
          <cell r="L1312"/>
        </row>
        <row r="1313">
          <cell r="B1313"/>
          <cell r="C1313"/>
          <cell r="D1313"/>
          <cell r="E1313"/>
          <cell r="F1313"/>
          <cell r="G1313"/>
          <cell r="H1313"/>
          <cell r="I1313"/>
          <cell r="J1313"/>
          <cell r="K1313"/>
          <cell r="L1313"/>
        </row>
        <row r="1314">
          <cell r="B1314"/>
          <cell r="C1314"/>
          <cell r="D1314"/>
          <cell r="E1314"/>
          <cell r="F1314"/>
          <cell r="G1314"/>
          <cell r="H1314"/>
          <cell r="I1314"/>
          <cell r="J1314"/>
          <cell r="K1314"/>
          <cell r="L1314"/>
        </row>
        <row r="1315">
          <cell r="B1315"/>
          <cell r="C1315"/>
          <cell r="D1315"/>
          <cell r="E1315"/>
          <cell r="F1315"/>
          <cell r="G1315"/>
          <cell r="H1315"/>
          <cell r="I1315"/>
          <cell r="J1315"/>
          <cell r="K1315"/>
          <cell r="L1315"/>
        </row>
        <row r="1316">
          <cell r="B1316"/>
          <cell r="C1316"/>
          <cell r="D1316"/>
          <cell r="E1316"/>
          <cell r="F1316"/>
          <cell r="G1316"/>
          <cell r="H1316"/>
          <cell r="I1316"/>
          <cell r="J1316"/>
          <cell r="K1316"/>
          <cell r="L1316"/>
        </row>
        <row r="1317">
          <cell r="B1317"/>
          <cell r="C1317"/>
          <cell r="D1317"/>
          <cell r="E1317"/>
          <cell r="F1317"/>
          <cell r="G1317"/>
          <cell r="H1317"/>
          <cell r="I1317"/>
          <cell r="J1317"/>
          <cell r="K1317"/>
          <cell r="L1317"/>
        </row>
        <row r="1318">
          <cell r="B1318"/>
          <cell r="C1318"/>
          <cell r="D1318"/>
          <cell r="E1318"/>
          <cell r="F1318"/>
          <cell r="G1318"/>
          <cell r="H1318"/>
          <cell r="I1318"/>
          <cell r="J1318"/>
          <cell r="K1318"/>
          <cell r="L1318"/>
        </row>
        <row r="1319">
          <cell r="B1319"/>
          <cell r="C1319"/>
          <cell r="D1319"/>
          <cell r="E1319"/>
          <cell r="F1319"/>
          <cell r="G1319"/>
          <cell r="H1319"/>
          <cell r="I1319"/>
          <cell r="J1319"/>
          <cell r="K1319"/>
          <cell r="L1319"/>
        </row>
        <row r="1320">
          <cell r="B1320"/>
          <cell r="C1320"/>
          <cell r="D1320"/>
          <cell r="E1320"/>
          <cell r="F1320"/>
          <cell r="G1320"/>
          <cell r="H1320"/>
          <cell r="I1320"/>
          <cell r="J1320"/>
          <cell r="K1320"/>
          <cell r="L1320"/>
        </row>
        <row r="1321">
          <cell r="B1321"/>
          <cell r="C1321"/>
          <cell r="D1321"/>
          <cell r="E1321"/>
          <cell r="F1321"/>
          <cell r="G1321"/>
          <cell r="H1321"/>
          <cell r="I1321"/>
          <cell r="J1321"/>
          <cell r="K1321"/>
          <cell r="L1321"/>
        </row>
        <row r="1322">
          <cell r="B1322"/>
          <cell r="C1322"/>
          <cell r="D1322"/>
          <cell r="E1322"/>
          <cell r="F1322"/>
          <cell r="G1322"/>
          <cell r="H1322"/>
          <cell r="I1322"/>
          <cell r="J1322"/>
          <cell r="K1322"/>
          <cell r="L1322"/>
        </row>
        <row r="1323">
          <cell r="B1323"/>
          <cell r="C1323"/>
          <cell r="D1323"/>
          <cell r="E1323"/>
          <cell r="F1323"/>
          <cell r="G1323"/>
          <cell r="H1323"/>
          <cell r="I1323"/>
          <cell r="J1323"/>
          <cell r="K1323"/>
          <cell r="L1323"/>
        </row>
        <row r="1324">
          <cell r="B1324"/>
          <cell r="C1324"/>
          <cell r="D1324"/>
          <cell r="E1324"/>
          <cell r="F1324"/>
          <cell r="G1324"/>
          <cell r="H1324"/>
          <cell r="I1324"/>
          <cell r="J1324"/>
          <cell r="K1324"/>
          <cell r="L1324"/>
        </row>
        <row r="1325">
          <cell r="B1325"/>
          <cell r="C1325"/>
          <cell r="D1325"/>
          <cell r="E1325"/>
          <cell r="F1325"/>
          <cell r="G1325"/>
          <cell r="H1325"/>
          <cell r="I1325"/>
          <cell r="J1325"/>
          <cell r="K1325"/>
          <cell r="L1325"/>
        </row>
        <row r="1326">
          <cell r="B1326"/>
          <cell r="C1326"/>
          <cell r="D1326"/>
          <cell r="E1326"/>
          <cell r="F1326"/>
          <cell r="G1326"/>
          <cell r="H1326"/>
          <cell r="I1326"/>
          <cell r="J1326"/>
          <cell r="K1326"/>
          <cell r="L1326"/>
        </row>
        <row r="1327">
          <cell r="B1327"/>
          <cell r="C1327"/>
          <cell r="D1327"/>
          <cell r="E1327"/>
          <cell r="F1327"/>
          <cell r="G1327"/>
          <cell r="H1327"/>
          <cell r="I1327"/>
          <cell r="J1327"/>
          <cell r="K1327"/>
          <cell r="L1327"/>
        </row>
        <row r="1328">
          <cell r="B1328"/>
          <cell r="C1328"/>
          <cell r="D1328"/>
          <cell r="E1328"/>
          <cell r="F1328"/>
          <cell r="G1328"/>
          <cell r="H1328"/>
          <cell r="I1328"/>
          <cell r="J1328"/>
          <cell r="K1328"/>
          <cell r="L1328"/>
        </row>
        <row r="1329">
          <cell r="B1329"/>
          <cell r="C1329"/>
          <cell r="D1329"/>
          <cell r="E1329"/>
          <cell r="F1329"/>
          <cell r="G1329"/>
          <cell r="H1329"/>
          <cell r="I1329"/>
          <cell r="J1329"/>
          <cell r="K1329"/>
          <cell r="L1329"/>
        </row>
        <row r="1330">
          <cell r="B1330"/>
          <cell r="C1330"/>
          <cell r="D1330"/>
          <cell r="E1330"/>
          <cell r="F1330"/>
          <cell r="G1330"/>
          <cell r="H1330"/>
          <cell r="I1330"/>
          <cell r="J1330"/>
          <cell r="K1330"/>
          <cell r="L1330"/>
        </row>
        <row r="1331">
          <cell r="B1331"/>
          <cell r="C1331"/>
          <cell r="D1331"/>
          <cell r="E1331"/>
          <cell r="F1331"/>
          <cell r="G1331"/>
          <cell r="H1331"/>
          <cell r="I1331"/>
          <cell r="J1331"/>
          <cell r="K1331"/>
          <cell r="L1331"/>
        </row>
        <row r="1332">
          <cell r="B1332"/>
          <cell r="C1332"/>
          <cell r="D1332"/>
          <cell r="E1332"/>
          <cell r="F1332"/>
          <cell r="G1332"/>
          <cell r="H1332"/>
          <cell r="I1332"/>
          <cell r="J1332"/>
          <cell r="K1332"/>
          <cell r="L1332"/>
        </row>
        <row r="1333">
          <cell r="B1333"/>
          <cell r="C1333"/>
          <cell r="D1333"/>
          <cell r="E1333"/>
          <cell r="F1333"/>
          <cell r="G1333"/>
          <cell r="H1333"/>
          <cell r="I1333"/>
          <cell r="J1333"/>
          <cell r="K1333"/>
          <cell r="L1333"/>
        </row>
        <row r="1334">
          <cell r="B1334"/>
          <cell r="C1334"/>
          <cell r="D1334"/>
          <cell r="E1334"/>
          <cell r="F1334"/>
          <cell r="G1334"/>
          <cell r="H1334"/>
          <cell r="I1334"/>
          <cell r="J1334"/>
          <cell r="K1334"/>
          <cell r="L1334"/>
        </row>
        <row r="1335">
          <cell r="B1335"/>
          <cell r="C1335"/>
          <cell r="D1335"/>
          <cell r="E1335"/>
          <cell r="F1335"/>
          <cell r="G1335"/>
          <cell r="H1335"/>
          <cell r="I1335"/>
          <cell r="J1335"/>
          <cell r="K1335"/>
          <cell r="L1335"/>
        </row>
        <row r="1336">
          <cell r="B1336"/>
          <cell r="C1336"/>
          <cell r="D1336"/>
          <cell r="E1336"/>
          <cell r="F1336"/>
          <cell r="G1336"/>
          <cell r="H1336"/>
          <cell r="I1336"/>
          <cell r="J1336"/>
          <cell r="K1336"/>
          <cell r="L1336"/>
        </row>
        <row r="1337">
          <cell r="B1337"/>
          <cell r="C1337"/>
          <cell r="D1337"/>
          <cell r="E1337"/>
          <cell r="F1337"/>
          <cell r="G1337"/>
          <cell r="H1337"/>
          <cell r="I1337"/>
          <cell r="J1337"/>
          <cell r="K1337"/>
          <cell r="L1337"/>
        </row>
        <row r="1338">
          <cell r="B1338"/>
          <cell r="C1338"/>
          <cell r="D1338"/>
          <cell r="E1338"/>
          <cell r="F1338"/>
          <cell r="G1338"/>
          <cell r="H1338"/>
          <cell r="I1338"/>
          <cell r="J1338"/>
          <cell r="K1338"/>
          <cell r="L1338"/>
        </row>
        <row r="1339">
          <cell r="B1339"/>
          <cell r="C1339"/>
          <cell r="D1339"/>
          <cell r="E1339"/>
          <cell r="F1339"/>
          <cell r="G1339"/>
          <cell r="H1339"/>
          <cell r="I1339"/>
          <cell r="J1339"/>
          <cell r="K1339"/>
          <cell r="L1339"/>
        </row>
        <row r="1340">
          <cell r="B1340"/>
          <cell r="C1340"/>
          <cell r="D1340"/>
          <cell r="E1340"/>
          <cell r="F1340"/>
          <cell r="G1340"/>
          <cell r="H1340"/>
          <cell r="I1340"/>
          <cell r="J1340"/>
          <cell r="K1340"/>
          <cell r="L1340"/>
        </row>
        <row r="1341">
          <cell r="B1341"/>
          <cell r="C1341"/>
          <cell r="D1341"/>
          <cell r="E1341"/>
          <cell r="F1341"/>
          <cell r="G1341"/>
          <cell r="H1341"/>
          <cell r="I1341"/>
          <cell r="J1341"/>
          <cell r="K1341"/>
          <cell r="L1341"/>
        </row>
        <row r="1342">
          <cell r="B1342"/>
          <cell r="C1342"/>
          <cell r="D1342"/>
          <cell r="E1342"/>
          <cell r="F1342"/>
          <cell r="G1342"/>
          <cell r="H1342"/>
          <cell r="I1342"/>
          <cell r="J1342"/>
          <cell r="K1342"/>
          <cell r="L1342"/>
        </row>
        <row r="1343">
          <cell r="B1343"/>
          <cell r="C1343"/>
          <cell r="D1343"/>
          <cell r="E1343"/>
          <cell r="F1343"/>
          <cell r="G1343"/>
          <cell r="H1343"/>
          <cell r="I1343"/>
          <cell r="J1343"/>
          <cell r="K1343"/>
          <cell r="L1343"/>
        </row>
        <row r="1344">
          <cell r="B1344"/>
          <cell r="C1344"/>
          <cell r="D1344"/>
          <cell r="E1344"/>
          <cell r="F1344"/>
          <cell r="G1344"/>
          <cell r="H1344"/>
          <cell r="I1344"/>
          <cell r="J1344"/>
          <cell r="K1344"/>
          <cell r="L1344"/>
        </row>
        <row r="1345">
          <cell r="B1345"/>
          <cell r="C1345"/>
          <cell r="D1345"/>
          <cell r="E1345"/>
          <cell r="F1345"/>
          <cell r="G1345"/>
          <cell r="H1345"/>
          <cell r="I1345"/>
          <cell r="J1345"/>
          <cell r="K1345"/>
          <cell r="L1345"/>
        </row>
        <row r="1346">
          <cell r="B1346"/>
          <cell r="C1346"/>
          <cell r="D1346"/>
          <cell r="E1346"/>
          <cell r="F1346"/>
          <cell r="G1346"/>
          <cell r="H1346"/>
          <cell r="I1346"/>
          <cell r="J1346"/>
          <cell r="K1346"/>
          <cell r="L1346"/>
        </row>
        <row r="1347">
          <cell r="B1347"/>
          <cell r="C1347"/>
          <cell r="D1347"/>
          <cell r="E1347"/>
          <cell r="F1347"/>
          <cell r="G1347"/>
          <cell r="H1347"/>
          <cell r="I1347"/>
          <cell r="J1347"/>
          <cell r="K1347"/>
          <cell r="L1347"/>
        </row>
        <row r="1348">
          <cell r="B1348"/>
          <cell r="C1348"/>
          <cell r="D1348"/>
          <cell r="E1348"/>
          <cell r="F1348"/>
          <cell r="G1348"/>
          <cell r="H1348"/>
          <cell r="I1348"/>
          <cell r="J1348"/>
          <cell r="K1348"/>
          <cell r="L1348"/>
        </row>
        <row r="1349">
          <cell r="B1349"/>
          <cell r="C1349"/>
          <cell r="D1349"/>
          <cell r="E1349"/>
          <cell r="F1349"/>
          <cell r="G1349"/>
          <cell r="H1349"/>
          <cell r="I1349"/>
          <cell r="J1349"/>
          <cell r="K1349"/>
          <cell r="L1349"/>
        </row>
        <row r="1350">
          <cell r="B1350"/>
          <cell r="C1350"/>
          <cell r="D1350"/>
          <cell r="E1350"/>
          <cell r="F1350"/>
          <cell r="G1350"/>
          <cell r="H1350"/>
          <cell r="I1350"/>
          <cell r="J1350"/>
          <cell r="K1350"/>
          <cell r="L1350"/>
        </row>
        <row r="1351">
          <cell r="B1351"/>
          <cell r="C1351"/>
          <cell r="D1351"/>
          <cell r="E1351"/>
          <cell r="F1351"/>
          <cell r="G1351"/>
          <cell r="H1351"/>
          <cell r="I1351"/>
          <cell r="J1351"/>
          <cell r="K1351"/>
          <cell r="L1351"/>
        </row>
        <row r="1352">
          <cell r="B1352"/>
          <cell r="C1352"/>
          <cell r="D1352"/>
          <cell r="E1352"/>
          <cell r="F1352"/>
          <cell r="G1352"/>
          <cell r="H1352"/>
          <cell r="I1352"/>
          <cell r="J1352"/>
          <cell r="K1352"/>
          <cell r="L1352"/>
        </row>
        <row r="1353">
          <cell r="B1353"/>
          <cell r="C1353"/>
          <cell r="D1353"/>
          <cell r="E1353"/>
          <cell r="F1353"/>
          <cell r="G1353"/>
          <cell r="H1353"/>
          <cell r="I1353"/>
          <cell r="J1353"/>
          <cell r="K1353"/>
          <cell r="L1353"/>
        </row>
        <row r="1354">
          <cell r="B1354"/>
          <cell r="C1354"/>
          <cell r="D1354"/>
          <cell r="E1354"/>
          <cell r="F1354"/>
          <cell r="G1354"/>
          <cell r="H1354"/>
          <cell r="I1354"/>
          <cell r="J1354"/>
          <cell r="K1354"/>
          <cell r="L1354"/>
        </row>
        <row r="1355">
          <cell r="B1355"/>
          <cell r="C1355"/>
          <cell r="D1355"/>
          <cell r="E1355"/>
          <cell r="F1355"/>
          <cell r="G1355"/>
          <cell r="H1355"/>
          <cell r="I1355"/>
          <cell r="J1355"/>
          <cell r="K1355"/>
          <cell r="L1355"/>
        </row>
        <row r="1356">
          <cell r="B1356"/>
          <cell r="C1356"/>
          <cell r="D1356"/>
          <cell r="E1356"/>
          <cell r="F1356"/>
          <cell r="G1356"/>
          <cell r="H1356"/>
          <cell r="I1356"/>
          <cell r="J1356"/>
          <cell r="K1356"/>
          <cell r="L1356"/>
        </row>
        <row r="1357">
          <cell r="B1357"/>
          <cell r="C1357"/>
          <cell r="D1357"/>
          <cell r="E1357"/>
          <cell r="F1357"/>
          <cell r="G1357"/>
          <cell r="H1357"/>
          <cell r="I1357"/>
          <cell r="J1357"/>
          <cell r="K1357"/>
          <cell r="L1357"/>
        </row>
        <row r="1358">
          <cell r="B1358"/>
          <cell r="C1358"/>
          <cell r="D1358"/>
          <cell r="E1358"/>
          <cell r="F1358"/>
          <cell r="G1358"/>
          <cell r="H1358"/>
          <cell r="I1358"/>
          <cell r="J1358"/>
          <cell r="K1358"/>
          <cell r="L1358"/>
        </row>
        <row r="1359">
          <cell r="B1359"/>
          <cell r="C1359"/>
          <cell r="D1359"/>
          <cell r="E1359"/>
          <cell r="F1359"/>
          <cell r="G1359"/>
          <cell r="H1359"/>
          <cell r="I1359"/>
          <cell r="J1359"/>
          <cell r="K1359"/>
          <cell r="L1359"/>
        </row>
        <row r="1360">
          <cell r="B1360"/>
          <cell r="C1360"/>
          <cell r="D1360"/>
          <cell r="E1360"/>
          <cell r="F1360"/>
          <cell r="G1360"/>
          <cell r="H1360"/>
          <cell r="I1360"/>
          <cell r="J1360"/>
          <cell r="K1360"/>
          <cell r="L1360"/>
        </row>
        <row r="1361">
          <cell r="B1361"/>
          <cell r="C1361"/>
          <cell r="D1361"/>
          <cell r="E1361"/>
          <cell r="F1361"/>
          <cell r="G1361"/>
          <cell r="H1361"/>
          <cell r="I1361"/>
          <cell r="J1361"/>
          <cell r="K1361"/>
          <cell r="L1361"/>
        </row>
        <row r="1362">
          <cell r="B1362"/>
          <cell r="C1362"/>
          <cell r="D1362"/>
          <cell r="E1362"/>
          <cell r="F1362"/>
          <cell r="G1362"/>
          <cell r="H1362"/>
          <cell r="I1362"/>
          <cell r="J1362"/>
          <cell r="K1362"/>
          <cell r="L1362"/>
        </row>
        <row r="1363">
          <cell r="B1363"/>
          <cell r="C1363"/>
          <cell r="D1363"/>
          <cell r="E1363"/>
          <cell r="F1363"/>
          <cell r="G1363"/>
          <cell r="H1363"/>
          <cell r="I1363"/>
          <cell r="J1363"/>
          <cell r="K1363"/>
          <cell r="L1363"/>
        </row>
        <row r="1364">
          <cell r="B1364"/>
          <cell r="C1364"/>
          <cell r="D1364"/>
          <cell r="E1364"/>
          <cell r="F1364"/>
          <cell r="G1364"/>
          <cell r="H1364"/>
          <cell r="I1364"/>
          <cell r="J1364"/>
          <cell r="K1364"/>
          <cell r="L1364"/>
        </row>
        <row r="1365">
          <cell r="B1365"/>
          <cell r="C1365"/>
          <cell r="D1365"/>
          <cell r="E1365"/>
          <cell r="F1365"/>
          <cell r="G1365"/>
          <cell r="H1365"/>
          <cell r="I1365"/>
          <cell r="J1365"/>
          <cell r="K1365"/>
          <cell r="L1365"/>
        </row>
        <row r="1366">
          <cell r="B1366"/>
          <cell r="C1366"/>
          <cell r="D1366"/>
          <cell r="E1366"/>
          <cell r="F1366"/>
          <cell r="G1366"/>
          <cell r="H1366"/>
          <cell r="I1366"/>
          <cell r="J1366"/>
          <cell r="K1366"/>
          <cell r="L1366"/>
        </row>
        <row r="1367">
          <cell r="B1367"/>
          <cell r="C1367"/>
          <cell r="D1367"/>
          <cell r="E1367"/>
          <cell r="F1367"/>
          <cell r="G1367"/>
          <cell r="H1367"/>
          <cell r="I1367"/>
          <cell r="J1367"/>
          <cell r="K1367"/>
          <cell r="L1367"/>
        </row>
        <row r="1368">
          <cell r="B1368"/>
          <cell r="C1368"/>
          <cell r="D1368"/>
          <cell r="E1368"/>
          <cell r="F1368"/>
          <cell r="G1368"/>
          <cell r="H1368"/>
          <cell r="I1368"/>
          <cell r="J1368"/>
          <cell r="K1368"/>
          <cell r="L1368"/>
        </row>
        <row r="1369">
          <cell r="B1369"/>
          <cell r="C1369"/>
          <cell r="D1369"/>
          <cell r="E1369"/>
          <cell r="F1369"/>
          <cell r="G1369"/>
          <cell r="H1369"/>
          <cell r="I1369"/>
          <cell r="J1369"/>
          <cell r="K1369"/>
          <cell r="L1369"/>
        </row>
        <row r="1370">
          <cell r="B1370"/>
          <cell r="C1370"/>
          <cell r="D1370"/>
          <cell r="E1370"/>
          <cell r="F1370"/>
          <cell r="G1370"/>
          <cell r="H1370"/>
          <cell r="I1370"/>
          <cell r="J1370"/>
          <cell r="K1370"/>
          <cell r="L1370"/>
        </row>
        <row r="1371">
          <cell r="B1371"/>
          <cell r="C1371"/>
          <cell r="D1371"/>
          <cell r="E1371"/>
          <cell r="F1371"/>
          <cell r="G1371"/>
          <cell r="H1371"/>
          <cell r="I1371"/>
          <cell r="J1371"/>
          <cell r="K1371"/>
          <cell r="L1371"/>
        </row>
        <row r="1372">
          <cell r="B1372"/>
          <cell r="C1372"/>
          <cell r="D1372"/>
          <cell r="E1372"/>
          <cell r="F1372"/>
          <cell r="G1372"/>
          <cell r="H1372"/>
          <cell r="I1372"/>
          <cell r="J1372"/>
          <cell r="K1372"/>
          <cell r="L1372"/>
        </row>
        <row r="1373">
          <cell r="B1373"/>
          <cell r="C1373"/>
          <cell r="D1373"/>
          <cell r="E1373"/>
          <cell r="F1373"/>
          <cell r="G1373"/>
          <cell r="H1373"/>
          <cell r="I1373"/>
          <cell r="J1373"/>
          <cell r="K1373"/>
          <cell r="L1373"/>
        </row>
        <row r="1374">
          <cell r="B1374"/>
          <cell r="C1374"/>
          <cell r="D1374"/>
          <cell r="E1374"/>
          <cell r="F1374"/>
          <cell r="G1374"/>
          <cell r="H1374"/>
          <cell r="I1374"/>
          <cell r="J1374"/>
          <cell r="K1374"/>
          <cell r="L1374"/>
        </row>
        <row r="1375">
          <cell r="B1375"/>
          <cell r="C1375"/>
          <cell r="D1375"/>
          <cell r="E1375"/>
          <cell r="F1375"/>
          <cell r="G1375"/>
          <cell r="H1375"/>
          <cell r="I1375"/>
          <cell r="J1375"/>
          <cell r="K1375"/>
          <cell r="L1375"/>
        </row>
        <row r="1376">
          <cell r="B1376"/>
          <cell r="C1376"/>
          <cell r="D1376"/>
          <cell r="E1376"/>
          <cell r="F1376"/>
          <cell r="G1376"/>
          <cell r="H1376"/>
          <cell r="I1376"/>
          <cell r="J1376"/>
          <cell r="K1376"/>
          <cell r="L1376"/>
        </row>
        <row r="1377">
          <cell r="B1377"/>
          <cell r="C1377"/>
          <cell r="D1377"/>
          <cell r="E1377"/>
          <cell r="F1377"/>
          <cell r="G1377"/>
          <cell r="H1377"/>
          <cell r="I1377"/>
          <cell r="J1377"/>
          <cell r="K1377"/>
          <cell r="L1377"/>
        </row>
        <row r="1378">
          <cell r="B1378"/>
          <cell r="C1378"/>
          <cell r="D1378"/>
          <cell r="E1378"/>
          <cell r="F1378"/>
          <cell r="G1378"/>
          <cell r="H1378"/>
          <cell r="I1378"/>
          <cell r="J1378"/>
          <cell r="K1378"/>
          <cell r="L1378"/>
        </row>
        <row r="1379">
          <cell r="B1379"/>
          <cell r="C1379"/>
          <cell r="D1379"/>
          <cell r="E1379"/>
          <cell r="F1379"/>
          <cell r="G1379"/>
          <cell r="H1379"/>
          <cell r="I1379"/>
          <cell r="J1379"/>
          <cell r="K1379"/>
          <cell r="L1379"/>
        </row>
        <row r="1380">
          <cell r="B1380"/>
          <cell r="C1380"/>
          <cell r="D1380"/>
          <cell r="E1380"/>
          <cell r="F1380"/>
          <cell r="G1380"/>
          <cell r="H1380"/>
          <cell r="I1380"/>
          <cell r="J1380"/>
          <cell r="K1380"/>
          <cell r="L1380"/>
        </row>
        <row r="1381">
          <cell r="B1381"/>
          <cell r="C1381"/>
          <cell r="D1381"/>
          <cell r="E1381"/>
          <cell r="F1381"/>
          <cell r="G1381"/>
          <cell r="H1381"/>
          <cell r="I1381"/>
          <cell r="J1381"/>
          <cell r="K1381"/>
          <cell r="L1381"/>
        </row>
        <row r="1382">
          <cell r="B1382"/>
          <cell r="C1382"/>
          <cell r="D1382"/>
          <cell r="E1382"/>
          <cell r="F1382"/>
          <cell r="G1382"/>
          <cell r="H1382"/>
          <cell r="I1382"/>
          <cell r="J1382"/>
          <cell r="K1382"/>
          <cell r="L1382"/>
        </row>
        <row r="1383">
          <cell r="B1383"/>
          <cell r="C1383"/>
          <cell r="D1383"/>
          <cell r="E1383"/>
          <cell r="F1383"/>
          <cell r="G1383"/>
          <cell r="H1383"/>
          <cell r="I1383"/>
          <cell r="J1383"/>
          <cell r="K1383"/>
          <cell r="L1383"/>
        </row>
        <row r="1384">
          <cell r="B1384"/>
          <cell r="C1384"/>
          <cell r="D1384"/>
          <cell r="E1384"/>
          <cell r="F1384"/>
          <cell r="G1384"/>
          <cell r="H1384"/>
          <cell r="I1384"/>
          <cell r="J1384"/>
          <cell r="K1384"/>
          <cell r="L1384"/>
        </row>
        <row r="1385">
          <cell r="B1385"/>
          <cell r="C1385"/>
          <cell r="D1385"/>
          <cell r="E1385"/>
          <cell r="F1385"/>
          <cell r="G1385"/>
          <cell r="H1385"/>
          <cell r="I1385"/>
          <cell r="J1385"/>
          <cell r="K1385"/>
          <cell r="L1385"/>
        </row>
        <row r="1386">
          <cell r="B1386"/>
          <cell r="C1386"/>
          <cell r="D1386"/>
          <cell r="E1386"/>
          <cell r="F1386"/>
          <cell r="G1386"/>
          <cell r="H1386"/>
          <cell r="I1386"/>
          <cell r="J1386"/>
          <cell r="K1386"/>
          <cell r="L1386"/>
        </row>
        <row r="1387">
          <cell r="B1387"/>
          <cell r="C1387"/>
          <cell r="D1387"/>
          <cell r="E1387"/>
          <cell r="F1387"/>
          <cell r="G1387"/>
          <cell r="H1387"/>
          <cell r="I1387"/>
          <cell r="J1387"/>
          <cell r="K1387"/>
          <cell r="L1387"/>
        </row>
        <row r="1388">
          <cell r="B1388"/>
          <cell r="C1388"/>
          <cell r="D1388"/>
          <cell r="E1388"/>
          <cell r="F1388"/>
          <cell r="G1388"/>
          <cell r="H1388"/>
          <cell r="I1388"/>
          <cell r="J1388"/>
          <cell r="K1388"/>
          <cell r="L1388"/>
        </row>
        <row r="1389">
          <cell r="B1389"/>
          <cell r="C1389"/>
          <cell r="D1389"/>
          <cell r="E1389"/>
          <cell r="F1389"/>
          <cell r="G1389"/>
          <cell r="H1389"/>
          <cell r="I1389"/>
          <cell r="J1389"/>
          <cell r="K1389"/>
          <cell r="L1389"/>
        </row>
        <row r="1390">
          <cell r="B1390"/>
          <cell r="C1390"/>
          <cell r="D1390"/>
          <cell r="E1390"/>
          <cell r="F1390"/>
          <cell r="G1390"/>
          <cell r="H1390"/>
          <cell r="I1390"/>
          <cell r="J1390"/>
          <cell r="K1390"/>
          <cell r="L1390"/>
        </row>
        <row r="1391">
          <cell r="B1391"/>
          <cell r="C1391"/>
          <cell r="D1391"/>
          <cell r="E1391"/>
          <cell r="F1391"/>
          <cell r="G1391"/>
          <cell r="H1391"/>
          <cell r="I1391"/>
          <cell r="J1391"/>
          <cell r="K1391"/>
          <cell r="L1391"/>
        </row>
        <row r="1392">
          <cell r="B1392"/>
          <cell r="C1392"/>
          <cell r="D1392"/>
          <cell r="E1392"/>
          <cell r="F1392"/>
          <cell r="G1392"/>
          <cell r="H1392"/>
          <cell r="I1392"/>
          <cell r="J1392"/>
          <cell r="K1392"/>
          <cell r="L1392"/>
        </row>
        <row r="1393">
          <cell r="B1393"/>
          <cell r="C1393"/>
          <cell r="D1393"/>
          <cell r="E1393"/>
          <cell r="F1393"/>
          <cell r="G1393"/>
          <cell r="H1393"/>
          <cell r="I1393"/>
          <cell r="J1393"/>
          <cell r="K1393"/>
          <cell r="L1393"/>
        </row>
        <row r="1394">
          <cell r="B1394"/>
          <cell r="C1394"/>
          <cell r="D1394"/>
          <cell r="E1394"/>
          <cell r="F1394"/>
          <cell r="G1394"/>
          <cell r="H1394"/>
          <cell r="I1394"/>
          <cell r="J1394"/>
          <cell r="K1394"/>
          <cell r="L1394"/>
        </row>
        <row r="1395">
          <cell r="B1395"/>
          <cell r="C1395"/>
          <cell r="D1395"/>
          <cell r="E1395"/>
          <cell r="F1395"/>
          <cell r="G1395"/>
          <cell r="H1395"/>
          <cell r="I1395"/>
          <cell r="J1395"/>
          <cell r="K1395"/>
          <cell r="L1395"/>
        </row>
        <row r="1396">
          <cell r="B1396"/>
          <cell r="C1396"/>
          <cell r="D1396"/>
          <cell r="E1396"/>
          <cell r="F1396"/>
          <cell r="G1396"/>
          <cell r="H1396"/>
          <cell r="I1396"/>
          <cell r="J1396"/>
          <cell r="K1396"/>
          <cell r="L1396"/>
        </row>
        <row r="1397">
          <cell r="B1397"/>
          <cell r="C1397"/>
          <cell r="D1397"/>
          <cell r="E1397"/>
          <cell r="F1397"/>
          <cell r="G1397"/>
          <cell r="H1397"/>
          <cell r="I1397"/>
          <cell r="J1397"/>
          <cell r="K1397"/>
          <cell r="L1397"/>
        </row>
        <row r="1398">
          <cell r="B1398"/>
          <cell r="C1398"/>
          <cell r="D1398"/>
          <cell r="E1398"/>
          <cell r="F1398"/>
          <cell r="G1398"/>
          <cell r="H1398"/>
          <cell r="I1398"/>
          <cell r="J1398"/>
          <cell r="K1398"/>
          <cell r="L1398"/>
        </row>
        <row r="1399">
          <cell r="B1399"/>
          <cell r="C1399"/>
          <cell r="D1399"/>
          <cell r="E1399"/>
          <cell r="F1399"/>
          <cell r="G1399"/>
          <cell r="H1399"/>
          <cell r="I1399"/>
          <cell r="J1399"/>
          <cell r="K1399"/>
          <cell r="L1399"/>
        </row>
        <row r="1400">
          <cell r="B1400"/>
          <cell r="C1400"/>
          <cell r="D1400"/>
          <cell r="E1400"/>
          <cell r="F1400"/>
          <cell r="G1400"/>
          <cell r="H1400"/>
          <cell r="I1400"/>
          <cell r="J1400"/>
          <cell r="K1400"/>
          <cell r="L1400"/>
        </row>
        <row r="1401">
          <cell r="B1401"/>
          <cell r="C1401"/>
          <cell r="D1401"/>
          <cell r="E1401"/>
          <cell r="F1401"/>
          <cell r="G1401"/>
          <cell r="H1401"/>
          <cell r="I1401"/>
          <cell r="J1401"/>
          <cell r="K1401"/>
          <cell r="L1401"/>
        </row>
        <row r="1402">
          <cell r="B1402"/>
          <cell r="C1402"/>
          <cell r="D1402"/>
          <cell r="E1402"/>
          <cell r="F1402"/>
          <cell r="G1402"/>
          <cell r="H1402"/>
          <cell r="I1402"/>
          <cell r="J1402"/>
          <cell r="K1402"/>
          <cell r="L1402"/>
        </row>
        <row r="1403">
          <cell r="B1403"/>
          <cell r="C1403"/>
          <cell r="D1403"/>
          <cell r="E1403"/>
          <cell r="F1403"/>
          <cell r="G1403"/>
          <cell r="H1403"/>
          <cell r="I1403"/>
          <cell r="J1403"/>
          <cell r="K1403"/>
          <cell r="L1403"/>
        </row>
        <row r="1404">
          <cell r="B1404"/>
          <cell r="C1404"/>
          <cell r="D1404"/>
          <cell r="E1404"/>
          <cell r="F1404"/>
          <cell r="G1404"/>
          <cell r="H1404"/>
          <cell r="I1404"/>
          <cell r="J1404"/>
          <cell r="K1404"/>
          <cell r="L1404"/>
        </row>
        <row r="1405">
          <cell r="B1405"/>
          <cell r="C1405"/>
          <cell r="D1405"/>
          <cell r="E1405"/>
          <cell r="F1405"/>
          <cell r="G1405"/>
          <cell r="H1405"/>
          <cell r="I1405"/>
          <cell r="J1405"/>
          <cell r="K1405"/>
          <cell r="L1405"/>
        </row>
        <row r="1406">
          <cell r="B1406"/>
          <cell r="C1406"/>
          <cell r="D1406"/>
          <cell r="E1406"/>
          <cell r="F1406"/>
          <cell r="G1406"/>
          <cell r="H1406"/>
          <cell r="I1406"/>
          <cell r="J1406"/>
          <cell r="K1406"/>
          <cell r="L1406"/>
        </row>
        <row r="1407">
          <cell r="B1407"/>
          <cell r="C1407"/>
          <cell r="D1407"/>
          <cell r="E1407"/>
          <cell r="F1407"/>
          <cell r="G1407"/>
          <cell r="H1407"/>
          <cell r="I1407"/>
          <cell r="J1407"/>
          <cell r="K1407"/>
          <cell r="L1407"/>
        </row>
        <row r="1408">
          <cell r="B1408"/>
          <cell r="C1408"/>
          <cell r="D1408"/>
          <cell r="E1408"/>
          <cell r="F1408"/>
          <cell r="G1408"/>
          <cell r="H1408"/>
          <cell r="I1408"/>
          <cell r="J1408"/>
          <cell r="K1408"/>
          <cell r="L1408"/>
        </row>
        <row r="1409">
          <cell r="B1409"/>
          <cell r="C1409"/>
          <cell r="D1409"/>
          <cell r="E1409"/>
          <cell r="F1409"/>
          <cell r="G1409"/>
          <cell r="H1409"/>
          <cell r="I1409"/>
          <cell r="J1409"/>
          <cell r="K1409"/>
          <cell r="L1409"/>
        </row>
        <row r="1410">
          <cell r="B1410"/>
          <cell r="C1410"/>
          <cell r="D1410"/>
          <cell r="E1410"/>
          <cell r="F1410"/>
          <cell r="G1410"/>
          <cell r="H1410"/>
          <cell r="I1410"/>
          <cell r="J1410"/>
          <cell r="K1410"/>
          <cell r="L1410"/>
        </row>
        <row r="1411">
          <cell r="B1411"/>
          <cell r="C1411"/>
          <cell r="D1411"/>
          <cell r="E1411"/>
          <cell r="F1411"/>
          <cell r="G1411"/>
          <cell r="H1411"/>
          <cell r="I1411"/>
          <cell r="J1411"/>
          <cell r="K1411"/>
          <cell r="L1411"/>
        </row>
        <row r="1412">
          <cell r="B1412"/>
          <cell r="C1412"/>
          <cell r="D1412"/>
          <cell r="E1412"/>
          <cell r="F1412"/>
          <cell r="G1412"/>
          <cell r="H1412"/>
          <cell r="I1412"/>
          <cell r="J1412"/>
          <cell r="K1412"/>
          <cell r="L1412"/>
        </row>
        <row r="1413">
          <cell r="B1413"/>
          <cell r="C1413"/>
          <cell r="D1413"/>
          <cell r="E1413"/>
          <cell r="F1413"/>
          <cell r="G1413"/>
          <cell r="H1413"/>
          <cell r="I1413"/>
          <cell r="J1413"/>
          <cell r="K1413"/>
          <cell r="L1413"/>
        </row>
        <row r="1414">
          <cell r="B1414"/>
          <cell r="C1414"/>
          <cell r="D1414"/>
          <cell r="E1414"/>
          <cell r="F1414"/>
          <cell r="G1414"/>
          <cell r="H1414"/>
          <cell r="I1414"/>
          <cell r="J1414"/>
          <cell r="K1414"/>
          <cell r="L1414"/>
        </row>
        <row r="1415">
          <cell r="B1415"/>
          <cell r="C1415"/>
          <cell r="D1415"/>
          <cell r="E1415"/>
          <cell r="F1415"/>
          <cell r="G1415"/>
          <cell r="H1415"/>
          <cell r="I1415"/>
          <cell r="J1415"/>
          <cell r="K1415"/>
          <cell r="L1415"/>
        </row>
        <row r="1416">
          <cell r="B1416"/>
          <cell r="C1416"/>
          <cell r="D1416"/>
          <cell r="E1416"/>
          <cell r="F1416"/>
          <cell r="G1416"/>
          <cell r="H1416"/>
          <cell r="I1416"/>
          <cell r="J1416"/>
          <cell r="K1416"/>
          <cell r="L1416"/>
        </row>
        <row r="1417">
          <cell r="B1417"/>
          <cell r="C1417"/>
          <cell r="D1417"/>
          <cell r="E1417"/>
          <cell r="F1417"/>
          <cell r="G1417"/>
          <cell r="H1417"/>
          <cell r="I1417"/>
          <cell r="J1417"/>
          <cell r="K1417"/>
          <cell r="L1417"/>
        </row>
        <row r="1418">
          <cell r="B1418"/>
          <cell r="C1418"/>
          <cell r="D1418"/>
          <cell r="E1418"/>
          <cell r="F1418"/>
          <cell r="G1418"/>
          <cell r="H1418"/>
          <cell r="I1418"/>
          <cell r="J1418"/>
          <cell r="K1418"/>
          <cell r="L1418"/>
        </row>
        <row r="1419">
          <cell r="B1419"/>
          <cell r="C1419"/>
          <cell r="D1419"/>
          <cell r="E1419"/>
          <cell r="F1419"/>
          <cell r="G1419"/>
          <cell r="H1419"/>
          <cell r="I1419"/>
          <cell r="J1419"/>
          <cell r="K1419"/>
          <cell r="L1419"/>
        </row>
        <row r="1420">
          <cell r="B1420"/>
          <cell r="C1420"/>
          <cell r="D1420"/>
          <cell r="E1420"/>
          <cell r="F1420"/>
          <cell r="G1420"/>
          <cell r="H1420"/>
          <cell r="I1420"/>
          <cell r="J1420"/>
          <cell r="K1420"/>
          <cell r="L1420"/>
        </row>
        <row r="1421">
          <cell r="B1421"/>
          <cell r="C1421"/>
          <cell r="D1421"/>
          <cell r="E1421"/>
          <cell r="F1421"/>
          <cell r="G1421"/>
          <cell r="H1421"/>
          <cell r="I1421"/>
          <cell r="J1421"/>
          <cell r="K1421"/>
          <cell r="L1421"/>
        </row>
        <row r="1422">
          <cell r="B1422"/>
          <cell r="C1422"/>
          <cell r="D1422"/>
          <cell r="E1422"/>
          <cell r="F1422"/>
          <cell r="G1422"/>
          <cell r="H1422"/>
          <cell r="I1422"/>
          <cell r="J1422"/>
          <cell r="K1422"/>
          <cell r="L1422"/>
        </row>
        <row r="1423">
          <cell r="B1423"/>
          <cell r="C1423"/>
          <cell r="D1423"/>
          <cell r="E1423"/>
          <cell r="F1423"/>
          <cell r="G1423"/>
          <cell r="H1423"/>
          <cell r="I1423"/>
          <cell r="J1423"/>
          <cell r="K1423"/>
          <cell r="L1423"/>
        </row>
        <row r="1424">
          <cell r="B1424"/>
          <cell r="C1424"/>
          <cell r="D1424"/>
          <cell r="E1424"/>
          <cell r="F1424"/>
          <cell r="G1424"/>
          <cell r="H1424"/>
          <cell r="I1424"/>
          <cell r="J1424"/>
          <cell r="K1424"/>
          <cell r="L1424"/>
        </row>
        <row r="1425">
          <cell r="B1425"/>
          <cell r="C1425"/>
          <cell r="D1425"/>
          <cell r="E1425"/>
          <cell r="F1425"/>
          <cell r="G1425"/>
          <cell r="H1425"/>
          <cell r="I1425"/>
          <cell r="J1425"/>
          <cell r="K1425"/>
          <cell r="L1425"/>
        </row>
        <row r="1426">
          <cell r="B1426"/>
          <cell r="C1426"/>
          <cell r="D1426"/>
          <cell r="E1426"/>
          <cell r="F1426"/>
          <cell r="G1426"/>
          <cell r="H1426"/>
          <cell r="I1426"/>
          <cell r="J1426"/>
          <cell r="K1426"/>
          <cell r="L1426"/>
        </row>
        <row r="1427">
          <cell r="B1427"/>
          <cell r="C1427"/>
          <cell r="D1427"/>
          <cell r="E1427"/>
          <cell r="F1427"/>
          <cell r="G1427"/>
          <cell r="H1427"/>
          <cell r="I1427"/>
          <cell r="J1427"/>
          <cell r="K1427"/>
          <cell r="L1427"/>
        </row>
        <row r="1428">
          <cell r="B1428"/>
          <cell r="C1428"/>
          <cell r="D1428"/>
          <cell r="E1428"/>
          <cell r="F1428"/>
          <cell r="G1428"/>
          <cell r="H1428"/>
          <cell r="I1428"/>
          <cell r="J1428"/>
          <cell r="K1428"/>
          <cell r="L1428"/>
        </row>
        <row r="1429">
          <cell r="B1429"/>
          <cell r="C1429"/>
          <cell r="D1429"/>
          <cell r="E1429"/>
          <cell r="F1429"/>
          <cell r="G1429"/>
          <cell r="H1429"/>
          <cell r="I1429"/>
          <cell r="J1429"/>
          <cell r="K1429"/>
          <cell r="L1429"/>
        </row>
        <row r="1430">
          <cell r="B1430"/>
          <cell r="C1430"/>
          <cell r="D1430"/>
          <cell r="E1430"/>
          <cell r="F1430"/>
          <cell r="G1430"/>
          <cell r="H1430"/>
          <cell r="I1430"/>
          <cell r="J1430"/>
          <cell r="K1430"/>
          <cell r="L1430"/>
        </row>
        <row r="1431">
          <cell r="B1431"/>
          <cell r="C1431"/>
          <cell r="D1431"/>
          <cell r="E1431"/>
          <cell r="F1431"/>
          <cell r="G1431"/>
          <cell r="H1431"/>
          <cell r="I1431"/>
          <cell r="J1431"/>
          <cell r="K1431"/>
          <cell r="L1431"/>
        </row>
        <row r="1432">
          <cell r="B1432"/>
          <cell r="C1432"/>
          <cell r="D1432"/>
          <cell r="E1432"/>
          <cell r="F1432"/>
          <cell r="G1432"/>
          <cell r="H1432"/>
          <cell r="I1432"/>
          <cell r="J1432"/>
          <cell r="K1432"/>
          <cell r="L1432"/>
        </row>
        <row r="1433">
          <cell r="B1433"/>
          <cell r="C1433"/>
          <cell r="D1433"/>
          <cell r="E1433"/>
          <cell r="F1433"/>
          <cell r="G1433"/>
          <cell r="H1433"/>
          <cell r="I1433"/>
          <cell r="J1433"/>
          <cell r="K1433"/>
          <cell r="L1433"/>
        </row>
        <row r="1434">
          <cell r="B1434"/>
          <cell r="C1434"/>
          <cell r="D1434"/>
          <cell r="E1434"/>
          <cell r="F1434"/>
          <cell r="G1434"/>
          <cell r="H1434"/>
          <cell r="I1434"/>
          <cell r="J1434"/>
          <cell r="K1434"/>
          <cell r="L1434"/>
        </row>
        <row r="1435">
          <cell r="B1435"/>
          <cell r="C1435"/>
          <cell r="D1435"/>
          <cell r="E1435"/>
          <cell r="F1435"/>
          <cell r="G1435"/>
          <cell r="H1435"/>
          <cell r="I1435"/>
          <cell r="J1435"/>
          <cell r="K1435"/>
          <cell r="L1435"/>
        </row>
        <row r="1436">
          <cell r="B1436"/>
          <cell r="C1436"/>
          <cell r="D1436"/>
          <cell r="E1436"/>
          <cell r="F1436"/>
          <cell r="G1436"/>
          <cell r="H1436"/>
          <cell r="I1436"/>
          <cell r="J1436"/>
          <cell r="K1436"/>
          <cell r="L1436"/>
        </row>
        <row r="1437">
          <cell r="B1437"/>
          <cell r="C1437"/>
          <cell r="D1437"/>
          <cell r="E1437"/>
          <cell r="F1437"/>
          <cell r="G1437"/>
          <cell r="H1437"/>
          <cell r="I1437"/>
          <cell r="J1437"/>
          <cell r="K1437"/>
          <cell r="L1437"/>
        </row>
        <row r="1438">
          <cell r="B1438"/>
          <cell r="C1438"/>
          <cell r="D1438"/>
          <cell r="E1438"/>
          <cell r="F1438"/>
          <cell r="G1438"/>
          <cell r="H1438"/>
          <cell r="I1438"/>
          <cell r="J1438"/>
          <cell r="K1438"/>
          <cell r="L1438"/>
        </row>
        <row r="1439">
          <cell r="B1439"/>
          <cell r="C1439"/>
          <cell r="D1439"/>
          <cell r="E1439"/>
          <cell r="F1439"/>
          <cell r="G1439"/>
          <cell r="H1439"/>
          <cell r="I1439"/>
          <cell r="J1439"/>
          <cell r="K1439"/>
          <cell r="L1439"/>
        </row>
        <row r="1440">
          <cell r="B1440"/>
          <cell r="C1440"/>
          <cell r="D1440"/>
          <cell r="E1440"/>
          <cell r="F1440"/>
          <cell r="G1440"/>
          <cell r="H1440"/>
          <cell r="I1440"/>
          <cell r="J1440"/>
          <cell r="K1440"/>
          <cell r="L1440"/>
        </row>
        <row r="1441">
          <cell r="B1441"/>
          <cell r="C1441"/>
          <cell r="D1441"/>
          <cell r="E1441"/>
          <cell r="F1441"/>
          <cell r="G1441"/>
          <cell r="H1441"/>
          <cell r="I1441"/>
          <cell r="J1441"/>
          <cell r="K1441"/>
          <cell r="L1441"/>
        </row>
        <row r="1442">
          <cell r="B1442"/>
          <cell r="C1442"/>
          <cell r="D1442"/>
          <cell r="E1442"/>
          <cell r="F1442"/>
          <cell r="G1442"/>
          <cell r="H1442"/>
          <cell r="I1442"/>
          <cell r="J1442"/>
          <cell r="K1442"/>
          <cell r="L1442"/>
        </row>
        <row r="1443">
          <cell r="B1443"/>
          <cell r="C1443"/>
          <cell r="D1443"/>
          <cell r="E1443"/>
          <cell r="F1443"/>
          <cell r="G1443"/>
          <cell r="H1443"/>
          <cell r="I1443"/>
          <cell r="J1443"/>
          <cell r="K1443"/>
          <cell r="L1443"/>
        </row>
        <row r="1444">
          <cell r="B1444"/>
          <cell r="C1444"/>
          <cell r="D1444"/>
          <cell r="E1444"/>
          <cell r="F1444"/>
          <cell r="G1444"/>
          <cell r="H1444"/>
          <cell r="I1444"/>
          <cell r="J1444"/>
          <cell r="K1444"/>
          <cell r="L1444"/>
        </row>
        <row r="1445">
          <cell r="B1445"/>
          <cell r="C1445"/>
          <cell r="D1445"/>
          <cell r="E1445"/>
          <cell r="F1445"/>
          <cell r="G1445"/>
          <cell r="H1445"/>
          <cell r="I1445"/>
          <cell r="J1445"/>
          <cell r="K1445"/>
          <cell r="L1445"/>
        </row>
        <row r="1446">
          <cell r="B1446"/>
          <cell r="C1446"/>
          <cell r="D1446"/>
          <cell r="E1446"/>
          <cell r="F1446"/>
          <cell r="G1446"/>
          <cell r="H1446"/>
          <cell r="I1446"/>
          <cell r="J1446"/>
          <cell r="K1446"/>
          <cell r="L1446"/>
        </row>
        <row r="1447">
          <cell r="B1447"/>
          <cell r="C1447"/>
          <cell r="D1447"/>
          <cell r="E1447"/>
          <cell r="F1447"/>
          <cell r="G1447"/>
          <cell r="H1447"/>
          <cell r="I1447"/>
          <cell r="J1447"/>
          <cell r="K1447"/>
          <cell r="L1447"/>
        </row>
        <row r="1448">
          <cell r="B1448"/>
          <cell r="C1448"/>
          <cell r="D1448"/>
          <cell r="E1448"/>
          <cell r="F1448"/>
          <cell r="G1448"/>
          <cell r="H1448"/>
          <cell r="I1448"/>
          <cell r="J1448"/>
          <cell r="K1448"/>
          <cell r="L1448"/>
        </row>
        <row r="1449">
          <cell r="B1449"/>
          <cell r="C1449"/>
          <cell r="D1449"/>
          <cell r="E1449"/>
          <cell r="F1449"/>
          <cell r="G1449"/>
          <cell r="H1449"/>
          <cell r="I1449"/>
          <cell r="J1449"/>
          <cell r="K1449"/>
          <cell r="L1449"/>
        </row>
        <row r="1450">
          <cell r="B1450"/>
          <cell r="C1450"/>
          <cell r="D1450"/>
          <cell r="E1450"/>
          <cell r="F1450"/>
          <cell r="G1450"/>
          <cell r="H1450"/>
          <cell r="I1450"/>
          <cell r="J1450"/>
          <cell r="K1450"/>
          <cell r="L1450"/>
        </row>
        <row r="1451">
          <cell r="B1451"/>
          <cell r="C1451"/>
          <cell r="D1451"/>
          <cell r="E1451"/>
          <cell r="F1451"/>
          <cell r="G1451"/>
          <cell r="H1451"/>
          <cell r="I1451"/>
          <cell r="J1451"/>
          <cell r="K1451"/>
          <cell r="L1451"/>
        </row>
        <row r="1452">
          <cell r="B1452"/>
          <cell r="C1452"/>
          <cell r="D1452"/>
          <cell r="E1452"/>
          <cell r="F1452"/>
          <cell r="G1452"/>
          <cell r="H1452"/>
          <cell r="I1452"/>
          <cell r="J1452"/>
          <cell r="K1452"/>
          <cell r="L1452"/>
        </row>
        <row r="1453">
          <cell r="B1453"/>
          <cell r="C1453"/>
          <cell r="D1453"/>
          <cell r="E1453"/>
          <cell r="F1453"/>
          <cell r="G1453"/>
          <cell r="H1453"/>
          <cell r="I1453"/>
          <cell r="J1453"/>
          <cell r="K1453"/>
          <cell r="L1453"/>
        </row>
        <row r="1454">
          <cell r="B1454"/>
          <cell r="C1454"/>
          <cell r="D1454"/>
          <cell r="E1454"/>
          <cell r="F1454"/>
          <cell r="G1454"/>
          <cell r="H1454"/>
          <cell r="I1454"/>
          <cell r="J1454"/>
          <cell r="K1454"/>
          <cell r="L1454"/>
        </row>
        <row r="1455">
          <cell r="B1455"/>
          <cell r="C1455"/>
          <cell r="D1455"/>
          <cell r="E1455"/>
          <cell r="F1455"/>
          <cell r="G1455"/>
          <cell r="H1455"/>
          <cell r="I1455"/>
          <cell r="J1455"/>
          <cell r="K1455"/>
          <cell r="L1455"/>
        </row>
        <row r="1456">
          <cell r="B1456"/>
          <cell r="C1456"/>
          <cell r="D1456"/>
          <cell r="E1456"/>
          <cell r="F1456"/>
          <cell r="G1456"/>
          <cell r="H1456"/>
          <cell r="I1456"/>
          <cell r="J1456"/>
          <cell r="K1456"/>
          <cell r="L1456"/>
        </row>
        <row r="1457">
          <cell r="B1457"/>
          <cell r="C1457"/>
          <cell r="D1457"/>
          <cell r="E1457"/>
          <cell r="F1457"/>
          <cell r="G1457"/>
          <cell r="H1457"/>
          <cell r="I1457"/>
          <cell r="J1457"/>
          <cell r="K1457"/>
          <cell r="L1457"/>
        </row>
        <row r="1458">
          <cell r="B1458"/>
          <cell r="C1458"/>
          <cell r="D1458"/>
          <cell r="E1458"/>
          <cell r="F1458"/>
          <cell r="G1458"/>
          <cell r="H1458"/>
          <cell r="I1458"/>
          <cell r="J1458"/>
          <cell r="K1458"/>
          <cell r="L1458"/>
        </row>
        <row r="1459">
          <cell r="B1459"/>
          <cell r="C1459"/>
          <cell r="D1459"/>
          <cell r="E1459"/>
          <cell r="F1459"/>
          <cell r="G1459"/>
          <cell r="H1459"/>
          <cell r="I1459"/>
          <cell r="J1459"/>
          <cell r="K1459"/>
          <cell r="L1459"/>
        </row>
        <row r="1460">
          <cell r="B1460"/>
          <cell r="C1460"/>
          <cell r="D1460"/>
          <cell r="E1460"/>
          <cell r="F1460"/>
          <cell r="G1460"/>
          <cell r="H1460"/>
          <cell r="I1460"/>
          <cell r="J1460"/>
          <cell r="K1460"/>
          <cell r="L1460"/>
        </row>
        <row r="1461">
          <cell r="B1461"/>
          <cell r="C1461"/>
          <cell r="D1461"/>
          <cell r="E1461"/>
          <cell r="F1461"/>
          <cell r="G1461"/>
          <cell r="H1461"/>
          <cell r="I1461"/>
          <cell r="J1461"/>
          <cell r="K1461"/>
          <cell r="L1461"/>
        </row>
        <row r="1462">
          <cell r="B1462"/>
          <cell r="C1462"/>
          <cell r="D1462"/>
          <cell r="E1462"/>
          <cell r="F1462"/>
          <cell r="G1462"/>
          <cell r="H1462"/>
          <cell r="I1462"/>
          <cell r="J1462"/>
          <cell r="K1462"/>
          <cell r="L1462"/>
        </row>
        <row r="1463">
          <cell r="B1463"/>
          <cell r="C1463"/>
          <cell r="D1463"/>
          <cell r="E1463"/>
          <cell r="F1463"/>
          <cell r="G1463"/>
          <cell r="H1463"/>
          <cell r="I1463"/>
          <cell r="J1463"/>
          <cell r="K1463"/>
          <cell r="L1463"/>
        </row>
        <row r="1464">
          <cell r="B1464"/>
          <cell r="C1464"/>
          <cell r="D1464"/>
          <cell r="E1464"/>
          <cell r="F1464"/>
          <cell r="G1464"/>
          <cell r="H1464"/>
          <cell r="I1464"/>
          <cell r="J1464"/>
          <cell r="K1464"/>
          <cell r="L1464"/>
        </row>
        <row r="1465">
          <cell r="B1465"/>
          <cell r="C1465"/>
          <cell r="D1465"/>
          <cell r="E1465"/>
          <cell r="F1465"/>
          <cell r="G1465"/>
          <cell r="H1465"/>
          <cell r="I1465"/>
          <cell r="J1465"/>
          <cell r="K1465"/>
          <cell r="L1465"/>
        </row>
        <row r="1466">
          <cell r="B1466"/>
          <cell r="C1466"/>
          <cell r="D1466"/>
          <cell r="E1466"/>
          <cell r="F1466"/>
          <cell r="G1466"/>
          <cell r="H1466"/>
          <cell r="I1466"/>
          <cell r="J1466"/>
          <cell r="K1466"/>
          <cell r="L1466"/>
        </row>
        <row r="1467">
          <cell r="B1467"/>
          <cell r="C1467"/>
          <cell r="D1467"/>
          <cell r="E1467"/>
          <cell r="F1467"/>
          <cell r="G1467"/>
          <cell r="H1467"/>
          <cell r="I1467"/>
          <cell r="J1467"/>
          <cell r="K1467"/>
          <cell r="L1467"/>
        </row>
        <row r="1468">
          <cell r="B1468"/>
          <cell r="C1468"/>
          <cell r="D1468"/>
          <cell r="E1468"/>
          <cell r="F1468"/>
          <cell r="G1468"/>
          <cell r="H1468"/>
          <cell r="I1468"/>
          <cell r="J1468"/>
          <cell r="K1468"/>
          <cell r="L1468"/>
        </row>
        <row r="1469">
          <cell r="B1469"/>
          <cell r="C1469"/>
          <cell r="D1469"/>
          <cell r="E1469"/>
          <cell r="F1469"/>
          <cell r="G1469"/>
          <cell r="H1469"/>
          <cell r="I1469"/>
          <cell r="J1469"/>
          <cell r="K1469"/>
          <cell r="L1469"/>
        </row>
        <row r="1470">
          <cell r="B1470"/>
          <cell r="C1470"/>
          <cell r="D1470"/>
          <cell r="E1470"/>
          <cell r="F1470"/>
          <cell r="G1470"/>
          <cell r="H1470"/>
          <cell r="I1470"/>
          <cell r="J1470"/>
          <cell r="K1470"/>
          <cell r="L1470"/>
        </row>
        <row r="1471">
          <cell r="B1471"/>
          <cell r="C1471"/>
          <cell r="D1471"/>
          <cell r="E1471"/>
          <cell r="F1471"/>
          <cell r="G1471"/>
          <cell r="H1471"/>
          <cell r="I1471"/>
          <cell r="J1471"/>
          <cell r="K1471"/>
          <cell r="L1471"/>
        </row>
        <row r="1472">
          <cell r="B1472"/>
          <cell r="C1472"/>
          <cell r="D1472"/>
          <cell r="E1472"/>
          <cell r="F1472"/>
          <cell r="G1472"/>
          <cell r="H1472"/>
          <cell r="I1472"/>
          <cell r="J1472"/>
          <cell r="K1472"/>
          <cell r="L1472"/>
        </row>
        <row r="1473">
          <cell r="B1473"/>
          <cell r="C1473"/>
          <cell r="D1473"/>
          <cell r="E1473"/>
          <cell r="F1473"/>
          <cell r="G1473"/>
          <cell r="H1473"/>
          <cell r="I1473"/>
          <cell r="J1473"/>
          <cell r="K1473"/>
          <cell r="L1473"/>
        </row>
        <row r="1474">
          <cell r="B1474"/>
          <cell r="C1474"/>
          <cell r="D1474"/>
          <cell r="E1474"/>
          <cell r="F1474"/>
          <cell r="G1474"/>
          <cell r="H1474"/>
          <cell r="I1474"/>
          <cell r="J1474"/>
          <cell r="K1474"/>
          <cell r="L1474"/>
        </row>
        <row r="1475">
          <cell r="B1475"/>
          <cell r="C1475"/>
          <cell r="D1475"/>
          <cell r="E1475"/>
          <cell r="F1475"/>
          <cell r="G1475"/>
          <cell r="H1475"/>
          <cell r="I1475"/>
          <cell r="J1475"/>
          <cell r="K1475"/>
          <cell r="L1475"/>
        </row>
        <row r="1476">
          <cell r="B1476"/>
          <cell r="C1476"/>
          <cell r="D1476"/>
          <cell r="E1476"/>
          <cell r="F1476"/>
          <cell r="G1476"/>
          <cell r="H1476"/>
          <cell r="I1476"/>
          <cell r="J1476"/>
          <cell r="K1476"/>
          <cell r="L1476"/>
        </row>
        <row r="1477">
          <cell r="B1477"/>
          <cell r="C1477"/>
          <cell r="D1477"/>
          <cell r="E1477"/>
          <cell r="F1477"/>
          <cell r="G1477"/>
          <cell r="H1477"/>
          <cell r="I1477"/>
          <cell r="J1477"/>
          <cell r="K1477"/>
          <cell r="L1477"/>
        </row>
        <row r="1478">
          <cell r="B1478"/>
          <cell r="C1478"/>
          <cell r="D1478"/>
          <cell r="E1478"/>
          <cell r="F1478"/>
          <cell r="G1478"/>
          <cell r="H1478"/>
          <cell r="I1478"/>
          <cell r="J1478"/>
          <cell r="K1478"/>
          <cell r="L1478"/>
        </row>
        <row r="1479">
          <cell r="B1479"/>
          <cell r="C1479"/>
          <cell r="D1479"/>
          <cell r="E1479"/>
          <cell r="F1479"/>
          <cell r="G1479"/>
          <cell r="H1479"/>
          <cell r="I1479"/>
          <cell r="J1479"/>
          <cell r="K1479"/>
          <cell r="L1479"/>
        </row>
        <row r="1480">
          <cell r="B1480"/>
          <cell r="C1480"/>
          <cell r="D1480"/>
          <cell r="E1480"/>
          <cell r="F1480"/>
          <cell r="G1480"/>
          <cell r="H1480"/>
          <cell r="I1480"/>
          <cell r="J1480"/>
          <cell r="K1480"/>
          <cell r="L1480"/>
        </row>
        <row r="1481">
          <cell r="B1481"/>
          <cell r="C1481"/>
          <cell r="D1481"/>
          <cell r="E1481"/>
          <cell r="F1481"/>
          <cell r="G1481"/>
          <cell r="H1481"/>
          <cell r="I1481"/>
          <cell r="J1481"/>
          <cell r="K1481"/>
          <cell r="L1481"/>
        </row>
        <row r="1482">
          <cell r="B1482"/>
          <cell r="C1482"/>
          <cell r="D1482"/>
          <cell r="E1482"/>
          <cell r="F1482"/>
          <cell r="G1482"/>
          <cell r="H1482"/>
          <cell r="I1482"/>
          <cell r="J1482"/>
          <cell r="K1482"/>
          <cell r="L1482"/>
        </row>
        <row r="1483">
          <cell r="B1483"/>
          <cell r="C1483"/>
          <cell r="D1483"/>
          <cell r="E1483"/>
          <cell r="F1483"/>
          <cell r="G1483"/>
          <cell r="H1483"/>
          <cell r="I1483"/>
          <cell r="J1483"/>
          <cell r="K1483"/>
          <cell r="L1483"/>
        </row>
        <row r="1484">
          <cell r="B1484"/>
          <cell r="C1484"/>
          <cell r="D1484"/>
          <cell r="E1484"/>
          <cell r="F1484"/>
          <cell r="G1484"/>
          <cell r="H1484"/>
          <cell r="I1484"/>
          <cell r="J1484"/>
          <cell r="K1484"/>
          <cell r="L1484"/>
        </row>
        <row r="1485">
          <cell r="B1485"/>
          <cell r="C1485"/>
          <cell r="D1485"/>
          <cell r="E1485"/>
          <cell r="F1485"/>
          <cell r="G1485"/>
          <cell r="H1485"/>
          <cell r="I1485"/>
          <cell r="J1485"/>
          <cell r="K1485"/>
          <cell r="L1485"/>
        </row>
        <row r="1486">
          <cell r="B1486"/>
          <cell r="C1486"/>
          <cell r="D1486"/>
          <cell r="E1486"/>
          <cell r="F1486"/>
          <cell r="G1486"/>
          <cell r="H1486"/>
          <cell r="I1486"/>
          <cell r="J1486"/>
          <cell r="K1486"/>
          <cell r="L1486"/>
        </row>
        <row r="1487">
          <cell r="B1487"/>
          <cell r="C1487"/>
          <cell r="D1487"/>
          <cell r="E1487"/>
          <cell r="F1487"/>
          <cell r="G1487"/>
          <cell r="H1487"/>
          <cell r="I1487"/>
          <cell r="J1487"/>
          <cell r="K1487"/>
          <cell r="L1487"/>
        </row>
        <row r="1488">
          <cell r="B1488"/>
          <cell r="C1488"/>
          <cell r="D1488"/>
          <cell r="E1488"/>
          <cell r="F1488"/>
          <cell r="G1488"/>
          <cell r="H1488"/>
          <cell r="I1488"/>
          <cell r="J1488"/>
          <cell r="K1488"/>
          <cell r="L1488"/>
        </row>
        <row r="1489">
          <cell r="B1489"/>
          <cell r="C1489"/>
          <cell r="D1489"/>
          <cell r="E1489"/>
          <cell r="F1489"/>
          <cell r="G1489"/>
          <cell r="H1489"/>
          <cell r="I1489"/>
          <cell r="J1489"/>
          <cell r="K1489"/>
          <cell r="L1489"/>
        </row>
        <row r="1490">
          <cell r="B1490"/>
          <cell r="C1490"/>
          <cell r="D1490"/>
          <cell r="E1490"/>
          <cell r="F1490"/>
          <cell r="G1490"/>
          <cell r="H1490"/>
          <cell r="I1490"/>
          <cell r="J1490"/>
          <cell r="K1490"/>
          <cell r="L1490"/>
        </row>
        <row r="1491">
          <cell r="B1491"/>
          <cell r="C1491"/>
          <cell r="D1491"/>
          <cell r="E1491"/>
          <cell r="F1491"/>
          <cell r="G1491"/>
          <cell r="H1491"/>
          <cell r="I1491"/>
          <cell r="J1491"/>
          <cell r="K1491"/>
          <cell r="L1491"/>
        </row>
        <row r="1492">
          <cell r="B1492"/>
          <cell r="C1492"/>
          <cell r="D1492"/>
          <cell r="E1492"/>
          <cell r="F1492"/>
          <cell r="G1492"/>
          <cell r="H1492"/>
          <cell r="I1492"/>
          <cell r="J1492"/>
          <cell r="K1492"/>
          <cell r="L1492"/>
        </row>
        <row r="1493">
          <cell r="B1493"/>
          <cell r="C1493"/>
          <cell r="D1493"/>
          <cell r="E1493"/>
          <cell r="F1493"/>
          <cell r="G1493"/>
          <cell r="H1493"/>
          <cell r="I1493"/>
          <cell r="J1493"/>
          <cell r="K1493"/>
          <cell r="L1493"/>
        </row>
        <row r="1494">
          <cell r="B1494"/>
          <cell r="C1494"/>
          <cell r="D1494"/>
          <cell r="E1494"/>
          <cell r="F1494"/>
          <cell r="G1494"/>
          <cell r="H1494"/>
          <cell r="I1494"/>
          <cell r="J1494"/>
          <cell r="K1494"/>
          <cell r="L1494"/>
        </row>
        <row r="1495">
          <cell r="B1495"/>
          <cell r="C1495"/>
          <cell r="D1495"/>
          <cell r="E1495"/>
          <cell r="F1495"/>
          <cell r="G1495"/>
          <cell r="H1495"/>
          <cell r="I1495"/>
          <cell r="J1495"/>
          <cell r="K1495"/>
          <cell r="L1495"/>
        </row>
        <row r="1496">
          <cell r="B1496"/>
          <cell r="C1496"/>
          <cell r="D1496"/>
          <cell r="E1496"/>
          <cell r="F1496"/>
          <cell r="G1496"/>
          <cell r="H1496"/>
          <cell r="I1496"/>
          <cell r="J1496"/>
          <cell r="K1496"/>
          <cell r="L1496"/>
        </row>
        <row r="1497">
          <cell r="B1497"/>
          <cell r="C1497"/>
          <cell r="D1497"/>
          <cell r="E1497"/>
          <cell r="F1497"/>
          <cell r="G1497"/>
          <cell r="H1497"/>
          <cell r="I1497"/>
          <cell r="J1497"/>
          <cell r="K1497"/>
          <cell r="L1497"/>
        </row>
        <row r="1498">
          <cell r="B1498"/>
          <cell r="C1498"/>
          <cell r="D1498"/>
          <cell r="E1498"/>
          <cell r="F1498"/>
          <cell r="G1498"/>
          <cell r="H1498"/>
          <cell r="I1498"/>
          <cell r="J1498"/>
          <cell r="K1498"/>
          <cell r="L1498"/>
        </row>
        <row r="1499">
          <cell r="B1499"/>
          <cell r="C1499"/>
          <cell r="D1499"/>
          <cell r="E1499"/>
          <cell r="F1499"/>
          <cell r="G1499"/>
          <cell r="H1499"/>
          <cell r="I1499"/>
          <cell r="J1499"/>
          <cell r="K1499"/>
          <cell r="L1499"/>
        </row>
        <row r="1500">
          <cell r="B1500"/>
          <cell r="C1500"/>
          <cell r="D1500"/>
          <cell r="E1500"/>
          <cell r="F1500"/>
          <cell r="G1500"/>
          <cell r="H1500"/>
          <cell r="I1500"/>
          <cell r="J1500"/>
          <cell r="K1500"/>
          <cell r="L1500"/>
        </row>
        <row r="1501">
          <cell r="B1501"/>
          <cell r="C1501"/>
          <cell r="D1501"/>
          <cell r="E1501"/>
          <cell r="F1501"/>
          <cell r="G1501"/>
          <cell r="H1501"/>
          <cell r="I1501"/>
          <cell r="J1501"/>
          <cell r="K1501"/>
          <cell r="L1501"/>
        </row>
        <row r="1502">
          <cell r="B1502"/>
          <cell r="C1502"/>
          <cell r="D1502"/>
          <cell r="E1502"/>
          <cell r="F1502"/>
          <cell r="G1502"/>
          <cell r="H1502"/>
          <cell r="I1502"/>
          <cell r="J1502"/>
          <cell r="K1502"/>
          <cell r="L1502"/>
        </row>
        <row r="1503">
          <cell r="B1503"/>
          <cell r="C1503"/>
          <cell r="D1503"/>
          <cell r="E1503"/>
          <cell r="F1503"/>
          <cell r="G1503"/>
          <cell r="H1503"/>
          <cell r="I1503"/>
          <cell r="J1503"/>
          <cell r="K1503"/>
          <cell r="L1503"/>
        </row>
        <row r="1504">
          <cell r="B1504"/>
          <cell r="C1504"/>
          <cell r="D1504"/>
          <cell r="E1504"/>
          <cell r="F1504"/>
          <cell r="G1504"/>
          <cell r="H1504"/>
          <cell r="I1504"/>
          <cell r="J1504"/>
          <cell r="K1504"/>
          <cell r="L1504"/>
        </row>
        <row r="1505">
          <cell r="B1505"/>
          <cell r="C1505"/>
          <cell r="D1505"/>
          <cell r="E1505"/>
          <cell r="F1505"/>
          <cell r="G1505"/>
          <cell r="H1505"/>
          <cell r="I1505"/>
          <cell r="J1505"/>
          <cell r="K1505"/>
          <cell r="L1505"/>
        </row>
        <row r="1506">
          <cell r="B1506"/>
          <cell r="C1506"/>
          <cell r="D1506"/>
          <cell r="E1506"/>
          <cell r="F1506"/>
          <cell r="G1506"/>
          <cell r="H1506"/>
          <cell r="I1506"/>
          <cell r="J1506"/>
          <cell r="K1506"/>
          <cell r="L1506"/>
        </row>
        <row r="1507">
          <cell r="B1507"/>
          <cell r="C1507"/>
          <cell r="D1507"/>
          <cell r="E1507"/>
          <cell r="F1507"/>
          <cell r="G1507"/>
          <cell r="H1507"/>
          <cell r="I1507"/>
          <cell r="J1507"/>
          <cell r="K1507"/>
          <cell r="L1507"/>
        </row>
        <row r="1508">
          <cell r="B1508"/>
          <cell r="C1508"/>
          <cell r="D1508"/>
          <cell r="E1508"/>
          <cell r="F1508"/>
          <cell r="G1508"/>
          <cell r="H1508"/>
          <cell r="I1508"/>
          <cell r="J1508"/>
          <cell r="K1508"/>
          <cell r="L1508"/>
        </row>
        <row r="1509">
          <cell r="B1509"/>
          <cell r="C1509"/>
          <cell r="D1509"/>
          <cell r="E1509"/>
          <cell r="F1509"/>
          <cell r="G1509"/>
          <cell r="H1509"/>
          <cell r="I1509"/>
          <cell r="J1509"/>
          <cell r="K1509"/>
          <cell r="L1509"/>
        </row>
        <row r="1510">
          <cell r="B1510"/>
          <cell r="C1510"/>
          <cell r="D1510"/>
          <cell r="E1510"/>
          <cell r="F1510"/>
          <cell r="G1510"/>
          <cell r="H1510"/>
          <cell r="I1510"/>
          <cell r="J1510"/>
          <cell r="K1510"/>
          <cell r="L1510"/>
        </row>
        <row r="1511">
          <cell r="B1511"/>
          <cell r="C1511"/>
          <cell r="D1511"/>
          <cell r="E1511"/>
          <cell r="F1511"/>
          <cell r="G1511"/>
          <cell r="H1511"/>
          <cell r="I1511"/>
          <cell r="J1511"/>
          <cell r="K1511"/>
          <cell r="L1511"/>
        </row>
        <row r="1512">
          <cell r="B1512"/>
          <cell r="C1512"/>
          <cell r="D1512"/>
          <cell r="E1512"/>
          <cell r="F1512"/>
          <cell r="G1512"/>
          <cell r="H1512"/>
          <cell r="I1512"/>
          <cell r="J1512"/>
          <cell r="K1512"/>
          <cell r="L1512"/>
        </row>
        <row r="1513">
          <cell r="B1513"/>
          <cell r="C1513"/>
          <cell r="D1513"/>
          <cell r="E1513"/>
          <cell r="F1513"/>
          <cell r="G1513"/>
          <cell r="H1513"/>
          <cell r="I1513"/>
          <cell r="J1513"/>
          <cell r="K1513"/>
          <cell r="L1513"/>
        </row>
        <row r="1514">
          <cell r="B1514"/>
          <cell r="C1514"/>
          <cell r="D1514"/>
          <cell r="E1514"/>
          <cell r="F1514"/>
          <cell r="G1514"/>
          <cell r="H1514"/>
          <cell r="I1514"/>
          <cell r="J1514"/>
          <cell r="K1514"/>
          <cell r="L1514"/>
        </row>
        <row r="1515">
          <cell r="B1515"/>
          <cell r="C1515"/>
          <cell r="D1515"/>
          <cell r="E1515"/>
          <cell r="F1515"/>
          <cell r="G1515"/>
          <cell r="H1515"/>
          <cell r="I1515"/>
          <cell r="J1515"/>
          <cell r="K1515"/>
          <cell r="L1515"/>
        </row>
        <row r="1516">
          <cell r="B1516"/>
          <cell r="C1516"/>
          <cell r="D1516"/>
          <cell r="E1516"/>
          <cell r="F1516"/>
          <cell r="G1516"/>
          <cell r="H1516"/>
          <cell r="I1516"/>
          <cell r="J1516"/>
          <cell r="K1516"/>
          <cell r="L1516"/>
        </row>
        <row r="1517">
          <cell r="B1517"/>
          <cell r="C1517"/>
          <cell r="D1517"/>
          <cell r="E1517"/>
          <cell r="F1517"/>
          <cell r="G1517"/>
          <cell r="H1517"/>
          <cell r="I1517"/>
          <cell r="J1517"/>
          <cell r="K1517"/>
          <cell r="L1517"/>
        </row>
        <row r="1518">
          <cell r="B1518"/>
          <cell r="C1518"/>
          <cell r="D1518"/>
          <cell r="E1518"/>
          <cell r="F1518"/>
          <cell r="G1518"/>
          <cell r="H1518"/>
          <cell r="I1518"/>
          <cell r="J1518"/>
          <cell r="K1518"/>
          <cell r="L1518"/>
        </row>
        <row r="1519">
          <cell r="B1519"/>
          <cell r="C1519"/>
          <cell r="D1519"/>
          <cell r="E1519"/>
          <cell r="F1519"/>
          <cell r="G1519"/>
          <cell r="H1519"/>
          <cell r="I1519"/>
          <cell r="J1519"/>
          <cell r="K1519"/>
          <cell r="L1519"/>
        </row>
        <row r="1520">
          <cell r="B1520"/>
          <cell r="C1520"/>
          <cell r="D1520"/>
          <cell r="E1520"/>
          <cell r="F1520"/>
          <cell r="G1520"/>
          <cell r="H1520"/>
          <cell r="I1520"/>
          <cell r="J1520"/>
          <cell r="K1520"/>
          <cell r="L1520"/>
        </row>
        <row r="1521">
          <cell r="B1521"/>
          <cell r="C1521"/>
          <cell r="D1521"/>
          <cell r="E1521"/>
          <cell r="F1521"/>
          <cell r="G1521"/>
          <cell r="H1521"/>
          <cell r="I1521"/>
          <cell r="J1521"/>
          <cell r="K1521"/>
          <cell r="L1521"/>
        </row>
        <row r="1522">
          <cell r="B1522"/>
          <cell r="C1522"/>
          <cell r="D1522"/>
          <cell r="E1522"/>
          <cell r="F1522"/>
          <cell r="G1522"/>
          <cell r="H1522"/>
          <cell r="I1522"/>
          <cell r="J1522"/>
          <cell r="K1522"/>
          <cell r="L1522"/>
        </row>
        <row r="1523">
          <cell r="B1523"/>
          <cell r="C1523"/>
          <cell r="D1523"/>
          <cell r="E1523"/>
          <cell r="F1523"/>
          <cell r="G1523"/>
          <cell r="H1523"/>
          <cell r="I1523"/>
          <cell r="J1523"/>
          <cell r="K1523"/>
          <cell r="L1523"/>
        </row>
        <row r="1524">
          <cell r="B1524"/>
          <cell r="C1524"/>
          <cell r="D1524"/>
          <cell r="E1524"/>
          <cell r="F1524"/>
          <cell r="G1524"/>
          <cell r="H1524"/>
          <cell r="I1524"/>
          <cell r="J1524"/>
          <cell r="K1524"/>
          <cell r="L1524"/>
        </row>
        <row r="1525">
          <cell r="B1525"/>
          <cell r="C1525"/>
          <cell r="D1525"/>
          <cell r="E1525"/>
          <cell r="F1525"/>
          <cell r="G1525"/>
          <cell r="H1525"/>
          <cell r="I1525"/>
          <cell r="J1525"/>
          <cell r="K1525"/>
          <cell r="L1525"/>
        </row>
        <row r="1526">
          <cell r="B1526"/>
          <cell r="C1526"/>
          <cell r="D1526"/>
          <cell r="E1526"/>
          <cell r="F1526"/>
          <cell r="G1526"/>
          <cell r="H1526"/>
          <cell r="I1526"/>
          <cell r="J1526"/>
          <cell r="K1526"/>
          <cell r="L1526"/>
        </row>
        <row r="1527">
          <cell r="B1527"/>
          <cell r="C1527"/>
          <cell r="D1527"/>
          <cell r="E1527"/>
          <cell r="F1527"/>
          <cell r="G1527"/>
          <cell r="H1527"/>
          <cell r="I1527"/>
          <cell r="J1527"/>
          <cell r="K1527"/>
          <cell r="L1527"/>
        </row>
        <row r="1528">
          <cell r="B1528"/>
          <cell r="C1528"/>
          <cell r="D1528"/>
          <cell r="E1528"/>
          <cell r="F1528"/>
          <cell r="G1528"/>
          <cell r="H1528"/>
          <cell r="I1528"/>
          <cell r="J1528"/>
          <cell r="K1528"/>
          <cell r="L1528"/>
        </row>
        <row r="1529">
          <cell r="B1529"/>
          <cell r="C1529"/>
          <cell r="D1529"/>
          <cell r="E1529"/>
          <cell r="F1529"/>
          <cell r="G1529"/>
          <cell r="H1529"/>
          <cell r="I1529"/>
          <cell r="J1529"/>
          <cell r="K1529"/>
          <cell r="L1529"/>
        </row>
        <row r="1530">
          <cell r="B1530"/>
          <cell r="C1530"/>
          <cell r="D1530"/>
          <cell r="E1530"/>
          <cell r="F1530"/>
          <cell r="G1530"/>
          <cell r="H1530"/>
          <cell r="I1530"/>
          <cell r="J1530"/>
          <cell r="K1530"/>
          <cell r="L1530"/>
        </row>
        <row r="1531">
          <cell r="B1531"/>
          <cell r="C1531"/>
          <cell r="D1531"/>
          <cell r="E1531"/>
          <cell r="F1531"/>
          <cell r="G1531"/>
          <cell r="H1531"/>
          <cell r="I1531"/>
          <cell r="J1531"/>
          <cell r="K1531"/>
          <cell r="L1531"/>
        </row>
        <row r="1532">
          <cell r="B1532"/>
          <cell r="C1532"/>
          <cell r="D1532"/>
          <cell r="E1532"/>
          <cell r="F1532"/>
          <cell r="G1532"/>
          <cell r="H1532"/>
          <cell r="I1532"/>
          <cell r="J1532"/>
          <cell r="K1532"/>
          <cell r="L1532"/>
        </row>
        <row r="1533">
          <cell r="B1533"/>
          <cell r="C1533"/>
          <cell r="D1533"/>
          <cell r="E1533"/>
          <cell r="F1533"/>
          <cell r="G1533"/>
          <cell r="H1533"/>
          <cell r="I1533"/>
          <cell r="J1533"/>
          <cell r="K1533"/>
          <cell r="L1533"/>
        </row>
        <row r="1534">
          <cell r="B1534"/>
          <cell r="C1534"/>
          <cell r="D1534"/>
          <cell r="E1534"/>
          <cell r="F1534"/>
          <cell r="G1534"/>
          <cell r="H1534"/>
          <cell r="I1534"/>
          <cell r="J1534"/>
          <cell r="K1534"/>
          <cell r="L1534"/>
        </row>
        <row r="1535">
          <cell r="B1535"/>
          <cell r="C1535"/>
          <cell r="D1535"/>
          <cell r="E1535"/>
          <cell r="F1535"/>
          <cell r="G1535"/>
          <cell r="H1535"/>
          <cell r="I1535"/>
          <cell r="J1535"/>
          <cell r="K1535"/>
          <cell r="L1535"/>
        </row>
        <row r="1536">
          <cell r="B1536"/>
          <cell r="C1536"/>
          <cell r="D1536"/>
          <cell r="E1536"/>
          <cell r="F1536"/>
          <cell r="G1536"/>
          <cell r="H1536"/>
          <cell r="I1536"/>
          <cell r="J1536"/>
          <cell r="K1536"/>
          <cell r="L1536"/>
        </row>
        <row r="1537">
          <cell r="B1537"/>
          <cell r="C1537"/>
          <cell r="D1537"/>
          <cell r="E1537"/>
          <cell r="F1537"/>
          <cell r="G1537"/>
          <cell r="H1537"/>
          <cell r="I1537"/>
          <cell r="J1537"/>
          <cell r="K1537"/>
          <cell r="L1537"/>
        </row>
        <row r="1538">
          <cell r="B1538"/>
          <cell r="C1538"/>
          <cell r="D1538"/>
          <cell r="E1538"/>
          <cell r="F1538"/>
          <cell r="G1538"/>
          <cell r="H1538"/>
          <cell r="I1538"/>
          <cell r="J1538"/>
          <cell r="K1538"/>
          <cell r="L1538"/>
        </row>
        <row r="1539">
          <cell r="B1539"/>
          <cell r="C1539"/>
          <cell r="D1539"/>
          <cell r="E1539"/>
          <cell r="F1539"/>
          <cell r="G1539"/>
          <cell r="H1539"/>
          <cell r="I1539"/>
          <cell r="J1539"/>
          <cell r="K1539"/>
          <cell r="L1539"/>
        </row>
        <row r="1540">
          <cell r="B1540"/>
          <cell r="C1540"/>
          <cell r="D1540"/>
          <cell r="E1540"/>
          <cell r="F1540"/>
          <cell r="G1540"/>
          <cell r="H1540"/>
          <cell r="I1540"/>
          <cell r="J1540"/>
          <cell r="K1540"/>
          <cell r="L1540"/>
        </row>
        <row r="1541">
          <cell r="B1541"/>
          <cell r="C1541"/>
          <cell r="D1541"/>
          <cell r="E1541"/>
          <cell r="F1541"/>
          <cell r="G1541"/>
          <cell r="H1541"/>
          <cell r="I1541"/>
          <cell r="J1541"/>
          <cell r="K1541"/>
          <cell r="L1541"/>
        </row>
        <row r="1542">
          <cell r="B1542"/>
          <cell r="C1542"/>
          <cell r="D1542"/>
          <cell r="E1542"/>
          <cell r="F1542"/>
          <cell r="G1542"/>
          <cell r="H1542"/>
          <cell r="I1542"/>
          <cell r="J1542"/>
          <cell r="K1542"/>
          <cell r="L1542"/>
        </row>
        <row r="1543">
          <cell r="B1543"/>
          <cell r="C1543"/>
          <cell r="D1543"/>
          <cell r="E1543"/>
          <cell r="F1543"/>
          <cell r="G1543"/>
          <cell r="H1543"/>
          <cell r="I1543"/>
          <cell r="J1543"/>
          <cell r="K1543"/>
          <cell r="L1543"/>
        </row>
        <row r="1544">
          <cell r="B1544"/>
          <cell r="C1544"/>
          <cell r="D1544"/>
          <cell r="E1544"/>
          <cell r="F1544"/>
          <cell r="G1544"/>
          <cell r="H1544"/>
          <cell r="I1544"/>
          <cell r="J1544"/>
          <cell r="K1544"/>
          <cell r="L1544"/>
        </row>
        <row r="1545">
          <cell r="B1545"/>
          <cell r="C1545"/>
          <cell r="D1545"/>
          <cell r="E1545"/>
          <cell r="F1545"/>
          <cell r="G1545"/>
          <cell r="H1545"/>
          <cell r="I1545"/>
          <cell r="J1545"/>
          <cell r="K1545"/>
          <cell r="L1545"/>
        </row>
        <row r="1546">
          <cell r="B1546"/>
          <cell r="C1546"/>
          <cell r="D1546"/>
          <cell r="E1546"/>
          <cell r="F1546"/>
          <cell r="G1546"/>
          <cell r="H1546"/>
          <cell r="I1546"/>
          <cell r="J1546"/>
          <cell r="K1546"/>
          <cell r="L1546"/>
        </row>
        <row r="1547">
          <cell r="B1547"/>
          <cell r="C1547"/>
          <cell r="D1547"/>
          <cell r="E1547"/>
          <cell r="F1547"/>
          <cell r="G1547"/>
          <cell r="H1547"/>
          <cell r="I1547"/>
          <cell r="J1547"/>
          <cell r="K1547"/>
          <cell r="L1547"/>
        </row>
        <row r="1548">
          <cell r="B1548"/>
          <cell r="C1548"/>
          <cell r="D1548"/>
          <cell r="E1548"/>
          <cell r="F1548"/>
          <cell r="G1548"/>
          <cell r="H1548"/>
          <cell r="I1548"/>
          <cell r="J1548"/>
          <cell r="K1548"/>
          <cell r="L1548"/>
        </row>
        <row r="1549">
          <cell r="B1549"/>
          <cell r="C1549"/>
          <cell r="D1549"/>
          <cell r="E1549"/>
          <cell r="F1549"/>
          <cell r="G1549"/>
          <cell r="H1549"/>
          <cell r="I1549"/>
          <cell r="J1549"/>
          <cell r="K1549"/>
          <cell r="L1549"/>
        </row>
        <row r="1550">
          <cell r="B1550"/>
          <cell r="C1550"/>
          <cell r="D1550"/>
          <cell r="E1550"/>
          <cell r="F1550"/>
          <cell r="G1550"/>
          <cell r="H1550"/>
          <cell r="I1550"/>
          <cell r="J1550"/>
          <cell r="K1550"/>
          <cell r="L1550"/>
        </row>
        <row r="1551">
          <cell r="B1551"/>
          <cell r="C1551"/>
          <cell r="D1551"/>
          <cell r="E1551"/>
          <cell r="F1551"/>
          <cell r="G1551"/>
          <cell r="H1551"/>
          <cell r="I1551"/>
          <cell r="J1551"/>
          <cell r="K1551"/>
          <cell r="L1551"/>
        </row>
        <row r="1552">
          <cell r="B1552"/>
          <cell r="C1552"/>
          <cell r="D1552"/>
          <cell r="E1552"/>
          <cell r="F1552"/>
          <cell r="G1552"/>
          <cell r="H1552"/>
          <cell r="I1552"/>
          <cell r="J1552"/>
          <cell r="K1552"/>
          <cell r="L1552"/>
        </row>
        <row r="1553">
          <cell r="B1553"/>
          <cell r="C1553"/>
          <cell r="D1553"/>
          <cell r="E1553"/>
          <cell r="F1553"/>
          <cell r="G1553"/>
          <cell r="H1553"/>
          <cell r="I1553"/>
          <cell r="J1553"/>
          <cell r="K1553"/>
          <cell r="L1553"/>
        </row>
        <row r="1554">
          <cell r="B1554"/>
          <cell r="C1554"/>
          <cell r="D1554"/>
          <cell r="E1554"/>
          <cell r="F1554"/>
          <cell r="G1554"/>
          <cell r="H1554"/>
          <cell r="I1554"/>
          <cell r="J1554"/>
          <cell r="K1554"/>
          <cell r="L1554"/>
        </row>
        <row r="1555">
          <cell r="B1555"/>
          <cell r="C1555"/>
          <cell r="D1555"/>
          <cell r="E1555"/>
          <cell r="F1555"/>
          <cell r="G1555"/>
          <cell r="H1555"/>
          <cell r="I1555"/>
          <cell r="J1555"/>
          <cell r="K1555"/>
          <cell r="L1555"/>
        </row>
        <row r="1556">
          <cell r="B1556"/>
          <cell r="C1556"/>
          <cell r="D1556"/>
          <cell r="E1556"/>
          <cell r="F1556"/>
          <cell r="G1556"/>
          <cell r="H1556"/>
          <cell r="I1556"/>
          <cell r="J1556"/>
          <cell r="K1556"/>
          <cell r="L1556"/>
        </row>
        <row r="1557">
          <cell r="B1557"/>
          <cell r="C1557"/>
          <cell r="D1557"/>
          <cell r="E1557"/>
          <cell r="F1557"/>
          <cell r="G1557"/>
          <cell r="H1557"/>
          <cell r="I1557"/>
          <cell r="J1557"/>
          <cell r="K1557"/>
          <cell r="L1557"/>
        </row>
        <row r="1558">
          <cell r="B1558"/>
          <cell r="C1558"/>
          <cell r="D1558"/>
          <cell r="E1558"/>
          <cell r="F1558"/>
          <cell r="G1558"/>
          <cell r="H1558"/>
          <cell r="I1558"/>
          <cell r="J1558"/>
          <cell r="K1558"/>
          <cell r="L1558"/>
        </row>
        <row r="1559">
          <cell r="B1559"/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</row>
        <row r="1560">
          <cell r="B1560"/>
          <cell r="C1560"/>
          <cell r="D1560"/>
          <cell r="E1560"/>
          <cell r="F1560"/>
          <cell r="G1560"/>
          <cell r="H1560"/>
          <cell r="I1560"/>
          <cell r="J1560"/>
          <cell r="K1560"/>
          <cell r="L1560"/>
        </row>
        <row r="1561">
          <cell r="B1561"/>
          <cell r="C1561"/>
          <cell r="D1561"/>
          <cell r="E1561"/>
          <cell r="F1561"/>
          <cell r="G1561"/>
          <cell r="H1561"/>
          <cell r="I1561"/>
          <cell r="J1561"/>
          <cell r="K1561"/>
          <cell r="L1561"/>
        </row>
        <row r="1562">
          <cell r="B1562"/>
          <cell r="C1562"/>
          <cell r="D1562"/>
          <cell r="E1562"/>
          <cell r="F1562"/>
          <cell r="G1562"/>
          <cell r="H1562"/>
          <cell r="I1562"/>
          <cell r="J1562"/>
          <cell r="K1562"/>
          <cell r="L1562"/>
        </row>
        <row r="1563">
          <cell r="B1563"/>
          <cell r="C1563"/>
          <cell r="D1563"/>
          <cell r="E1563"/>
          <cell r="F1563"/>
          <cell r="G1563"/>
          <cell r="H1563"/>
          <cell r="I1563"/>
          <cell r="J1563"/>
          <cell r="K1563"/>
          <cell r="L1563"/>
        </row>
        <row r="1564">
          <cell r="B1564"/>
          <cell r="C1564"/>
          <cell r="D1564"/>
          <cell r="E1564"/>
          <cell r="F1564"/>
          <cell r="G1564"/>
          <cell r="H1564"/>
          <cell r="I1564"/>
          <cell r="J1564"/>
          <cell r="K1564"/>
          <cell r="L1564"/>
        </row>
        <row r="1565">
          <cell r="B1565"/>
          <cell r="C1565"/>
          <cell r="D1565"/>
          <cell r="E1565"/>
          <cell r="F1565"/>
          <cell r="G1565"/>
          <cell r="H1565"/>
          <cell r="I1565"/>
          <cell r="J1565"/>
          <cell r="K1565"/>
          <cell r="L1565"/>
        </row>
        <row r="1566">
          <cell r="B1566"/>
          <cell r="C1566"/>
          <cell r="D1566"/>
          <cell r="E1566"/>
          <cell r="F1566"/>
          <cell r="G1566"/>
          <cell r="H1566"/>
          <cell r="I1566"/>
          <cell r="J1566"/>
          <cell r="K1566"/>
          <cell r="L1566"/>
        </row>
        <row r="1567">
          <cell r="B1567"/>
          <cell r="C1567"/>
          <cell r="D1567"/>
          <cell r="E1567"/>
          <cell r="F1567"/>
          <cell r="G1567"/>
          <cell r="H1567"/>
          <cell r="I1567"/>
          <cell r="J1567"/>
          <cell r="K1567"/>
          <cell r="L1567"/>
        </row>
        <row r="1568">
          <cell r="B1568"/>
          <cell r="C1568"/>
          <cell r="D1568"/>
          <cell r="E1568"/>
          <cell r="F1568"/>
          <cell r="G1568"/>
          <cell r="H1568"/>
          <cell r="I1568"/>
          <cell r="J1568"/>
          <cell r="K1568"/>
          <cell r="L1568"/>
        </row>
        <row r="1569">
          <cell r="B1569"/>
          <cell r="C1569"/>
          <cell r="D1569"/>
          <cell r="E1569"/>
          <cell r="F1569"/>
          <cell r="G1569"/>
          <cell r="H1569"/>
          <cell r="I1569"/>
          <cell r="J1569"/>
          <cell r="K1569"/>
          <cell r="L1569"/>
        </row>
        <row r="1570">
          <cell r="B1570"/>
          <cell r="C1570"/>
          <cell r="D1570"/>
          <cell r="E1570"/>
          <cell r="F1570"/>
          <cell r="G1570"/>
          <cell r="H1570"/>
          <cell r="I1570"/>
          <cell r="J1570"/>
          <cell r="K1570"/>
          <cell r="L1570"/>
        </row>
        <row r="1571">
          <cell r="B1571"/>
          <cell r="C1571"/>
          <cell r="D1571"/>
          <cell r="E1571"/>
          <cell r="F1571"/>
          <cell r="G1571"/>
          <cell r="H1571"/>
          <cell r="I1571"/>
          <cell r="J1571"/>
          <cell r="K1571"/>
          <cell r="L1571"/>
        </row>
        <row r="1572">
          <cell r="B1572"/>
          <cell r="C1572"/>
          <cell r="D1572"/>
          <cell r="E1572"/>
          <cell r="F1572"/>
          <cell r="G1572"/>
          <cell r="H1572"/>
          <cell r="I1572"/>
          <cell r="J1572"/>
          <cell r="K1572"/>
          <cell r="L1572"/>
        </row>
        <row r="1573">
          <cell r="B1573"/>
          <cell r="C1573"/>
          <cell r="D1573"/>
          <cell r="E1573"/>
          <cell r="F1573"/>
          <cell r="G1573"/>
          <cell r="H1573"/>
          <cell r="I1573"/>
          <cell r="J1573"/>
          <cell r="K1573"/>
          <cell r="L1573"/>
        </row>
        <row r="1574">
          <cell r="B1574"/>
          <cell r="C1574"/>
          <cell r="D1574"/>
          <cell r="E1574"/>
          <cell r="F1574"/>
          <cell r="G1574"/>
          <cell r="H1574"/>
          <cell r="I1574"/>
          <cell r="J1574"/>
          <cell r="K1574"/>
          <cell r="L1574"/>
        </row>
        <row r="1575">
          <cell r="B1575"/>
          <cell r="C1575"/>
          <cell r="D1575"/>
          <cell r="E1575"/>
          <cell r="F1575"/>
          <cell r="G1575"/>
          <cell r="H1575"/>
          <cell r="I1575"/>
          <cell r="J1575"/>
          <cell r="K1575"/>
          <cell r="L1575"/>
        </row>
        <row r="1576">
          <cell r="B1576"/>
          <cell r="C1576"/>
          <cell r="D1576"/>
          <cell r="E1576"/>
          <cell r="F1576"/>
          <cell r="G1576"/>
          <cell r="H1576"/>
          <cell r="I1576"/>
          <cell r="J1576"/>
          <cell r="K1576"/>
          <cell r="L1576"/>
        </row>
        <row r="1577">
          <cell r="B1577"/>
          <cell r="C1577"/>
          <cell r="D1577"/>
          <cell r="E1577"/>
          <cell r="F1577"/>
          <cell r="G1577"/>
          <cell r="H1577"/>
          <cell r="I1577"/>
          <cell r="J1577"/>
          <cell r="K1577"/>
          <cell r="L1577"/>
        </row>
        <row r="1578">
          <cell r="B1578"/>
          <cell r="C1578"/>
          <cell r="D1578"/>
          <cell r="E1578"/>
          <cell r="F1578"/>
          <cell r="G1578"/>
          <cell r="H1578"/>
          <cell r="I1578"/>
          <cell r="J1578"/>
          <cell r="K1578"/>
          <cell r="L1578"/>
        </row>
        <row r="1579">
          <cell r="B1579"/>
          <cell r="C1579"/>
          <cell r="D1579"/>
          <cell r="E1579"/>
          <cell r="F1579"/>
          <cell r="G1579"/>
          <cell r="H1579"/>
          <cell r="I1579"/>
          <cell r="J1579"/>
          <cell r="K1579"/>
          <cell r="L1579"/>
        </row>
        <row r="1580">
          <cell r="B1580"/>
          <cell r="C1580"/>
          <cell r="D1580"/>
          <cell r="E1580"/>
          <cell r="F1580"/>
          <cell r="G1580"/>
          <cell r="H1580"/>
          <cell r="I1580"/>
          <cell r="J1580"/>
          <cell r="K1580"/>
          <cell r="L1580"/>
        </row>
        <row r="1581">
          <cell r="B1581"/>
          <cell r="C1581"/>
          <cell r="D1581"/>
          <cell r="E1581"/>
          <cell r="F1581"/>
          <cell r="G1581"/>
          <cell r="H1581"/>
          <cell r="I1581"/>
          <cell r="J1581"/>
          <cell r="K1581"/>
          <cell r="L1581"/>
        </row>
        <row r="1582">
          <cell r="B1582"/>
          <cell r="C1582"/>
          <cell r="D1582"/>
          <cell r="E1582"/>
          <cell r="F1582"/>
          <cell r="G1582"/>
          <cell r="H1582"/>
          <cell r="I1582"/>
          <cell r="J1582"/>
          <cell r="K1582"/>
          <cell r="L1582"/>
        </row>
        <row r="1583">
          <cell r="B1583"/>
          <cell r="C1583"/>
          <cell r="D1583"/>
          <cell r="E1583"/>
          <cell r="F1583"/>
          <cell r="G1583"/>
          <cell r="H1583"/>
          <cell r="I1583"/>
          <cell r="J1583"/>
          <cell r="K1583"/>
          <cell r="L1583"/>
        </row>
        <row r="1584">
          <cell r="B1584"/>
          <cell r="C1584"/>
          <cell r="D1584"/>
          <cell r="E1584"/>
          <cell r="F1584"/>
          <cell r="G1584"/>
          <cell r="H1584"/>
          <cell r="I1584"/>
          <cell r="J1584"/>
          <cell r="K1584"/>
          <cell r="L1584"/>
        </row>
        <row r="1585">
          <cell r="B1585"/>
          <cell r="C1585"/>
          <cell r="D1585"/>
          <cell r="E1585"/>
          <cell r="F1585"/>
          <cell r="G1585"/>
          <cell r="H1585"/>
          <cell r="I1585"/>
          <cell r="J1585"/>
          <cell r="K1585"/>
          <cell r="L1585"/>
        </row>
        <row r="1586">
          <cell r="B1586"/>
          <cell r="C1586"/>
          <cell r="D1586"/>
          <cell r="E1586"/>
          <cell r="F1586"/>
          <cell r="G1586"/>
          <cell r="H1586"/>
          <cell r="I1586"/>
          <cell r="J1586"/>
          <cell r="K1586"/>
          <cell r="L1586"/>
        </row>
        <row r="1587">
          <cell r="B1587"/>
          <cell r="C1587"/>
          <cell r="D1587"/>
          <cell r="E1587"/>
          <cell r="F1587"/>
          <cell r="G1587"/>
          <cell r="H1587"/>
          <cell r="I1587"/>
          <cell r="J1587"/>
          <cell r="K1587"/>
          <cell r="L1587"/>
        </row>
        <row r="1588">
          <cell r="B1588"/>
          <cell r="C1588"/>
          <cell r="D1588"/>
          <cell r="E1588"/>
          <cell r="F1588"/>
          <cell r="G1588"/>
          <cell r="H1588"/>
          <cell r="I1588"/>
          <cell r="J1588"/>
          <cell r="K1588"/>
          <cell r="L1588"/>
        </row>
        <row r="1589">
          <cell r="B1589"/>
          <cell r="C1589"/>
          <cell r="D1589"/>
          <cell r="E1589"/>
          <cell r="F1589"/>
          <cell r="G1589"/>
          <cell r="H1589"/>
          <cell r="I1589"/>
          <cell r="J1589"/>
          <cell r="K1589"/>
          <cell r="L1589"/>
        </row>
        <row r="1590">
          <cell r="B1590"/>
          <cell r="C1590"/>
          <cell r="D1590"/>
          <cell r="E1590"/>
          <cell r="F1590"/>
          <cell r="G1590"/>
          <cell r="H1590"/>
          <cell r="I1590"/>
          <cell r="J1590"/>
          <cell r="K1590"/>
          <cell r="L1590"/>
        </row>
        <row r="1591">
          <cell r="B1591"/>
          <cell r="C1591"/>
          <cell r="D1591"/>
          <cell r="E1591"/>
          <cell r="F1591"/>
          <cell r="G1591"/>
          <cell r="H1591"/>
          <cell r="I1591"/>
          <cell r="J1591"/>
          <cell r="K1591"/>
          <cell r="L1591"/>
        </row>
        <row r="1592">
          <cell r="B1592"/>
          <cell r="C1592"/>
          <cell r="D1592"/>
          <cell r="E1592"/>
          <cell r="F1592"/>
          <cell r="G1592"/>
          <cell r="H1592"/>
          <cell r="I1592"/>
          <cell r="J1592"/>
          <cell r="K1592"/>
          <cell r="L1592"/>
        </row>
        <row r="1593">
          <cell r="B1593"/>
          <cell r="C1593"/>
          <cell r="D1593"/>
          <cell r="E1593"/>
          <cell r="F1593"/>
          <cell r="G1593"/>
          <cell r="H1593"/>
          <cell r="I1593"/>
          <cell r="J1593"/>
          <cell r="K1593"/>
          <cell r="L1593"/>
        </row>
        <row r="1594">
          <cell r="B1594"/>
          <cell r="C1594"/>
          <cell r="D1594"/>
          <cell r="E1594"/>
          <cell r="F1594"/>
          <cell r="G1594"/>
          <cell r="H1594"/>
          <cell r="I1594"/>
          <cell r="J1594"/>
          <cell r="K1594"/>
          <cell r="L1594"/>
        </row>
        <row r="1595">
          <cell r="B1595"/>
          <cell r="C1595"/>
          <cell r="D1595"/>
          <cell r="E1595"/>
          <cell r="F1595"/>
          <cell r="G1595"/>
          <cell r="H1595"/>
          <cell r="I1595"/>
          <cell r="J1595"/>
          <cell r="K1595"/>
          <cell r="L1595"/>
        </row>
        <row r="1596">
          <cell r="B1596"/>
          <cell r="C1596"/>
          <cell r="D1596"/>
          <cell r="E1596"/>
          <cell r="F1596"/>
          <cell r="G1596"/>
          <cell r="H1596"/>
          <cell r="I1596"/>
          <cell r="J1596"/>
          <cell r="K1596"/>
          <cell r="L1596"/>
        </row>
        <row r="1597">
          <cell r="B1597"/>
          <cell r="C1597"/>
          <cell r="D1597"/>
          <cell r="E1597"/>
          <cell r="F1597"/>
          <cell r="G1597"/>
          <cell r="H1597"/>
          <cell r="I1597"/>
          <cell r="J1597"/>
          <cell r="K1597"/>
          <cell r="L1597"/>
        </row>
        <row r="1598">
          <cell r="B1598"/>
          <cell r="C1598"/>
          <cell r="D1598"/>
          <cell r="E1598"/>
          <cell r="F1598"/>
          <cell r="G1598"/>
          <cell r="H1598"/>
          <cell r="I1598"/>
          <cell r="J1598"/>
          <cell r="K1598"/>
          <cell r="L1598"/>
        </row>
        <row r="1599">
          <cell r="B1599"/>
          <cell r="C1599"/>
          <cell r="D1599"/>
          <cell r="E1599"/>
          <cell r="F1599"/>
          <cell r="G1599"/>
          <cell r="H1599"/>
          <cell r="I1599"/>
          <cell r="J1599"/>
          <cell r="K1599"/>
          <cell r="L1599"/>
        </row>
        <row r="1600">
          <cell r="B1600"/>
          <cell r="C1600"/>
          <cell r="D1600"/>
          <cell r="E1600"/>
          <cell r="F1600"/>
          <cell r="G1600"/>
          <cell r="H1600"/>
          <cell r="I1600"/>
          <cell r="J1600"/>
          <cell r="K1600"/>
          <cell r="L1600"/>
        </row>
        <row r="1601">
          <cell r="B1601"/>
          <cell r="C1601"/>
          <cell r="D1601"/>
          <cell r="E1601"/>
          <cell r="F1601"/>
          <cell r="G1601"/>
          <cell r="H1601"/>
          <cell r="I1601"/>
          <cell r="J1601"/>
          <cell r="K1601"/>
          <cell r="L1601"/>
        </row>
        <row r="1602">
          <cell r="B1602"/>
          <cell r="C1602"/>
          <cell r="D1602"/>
          <cell r="E1602"/>
          <cell r="F1602"/>
          <cell r="G1602"/>
          <cell r="H1602"/>
          <cell r="I1602"/>
          <cell r="J1602"/>
          <cell r="K1602"/>
          <cell r="L1602"/>
        </row>
        <row r="1603">
          <cell r="B1603"/>
          <cell r="C1603"/>
          <cell r="D1603"/>
          <cell r="E1603"/>
          <cell r="F1603"/>
          <cell r="G1603"/>
          <cell r="H1603"/>
          <cell r="I1603"/>
          <cell r="J1603"/>
          <cell r="K1603"/>
          <cell r="L1603"/>
        </row>
        <row r="1604">
          <cell r="B1604"/>
          <cell r="C1604"/>
          <cell r="D1604"/>
          <cell r="E1604"/>
          <cell r="F1604"/>
          <cell r="G1604"/>
          <cell r="H1604"/>
          <cell r="I1604"/>
          <cell r="J1604"/>
          <cell r="K1604"/>
          <cell r="L1604"/>
        </row>
        <row r="1605">
          <cell r="B1605"/>
          <cell r="C1605"/>
          <cell r="D1605"/>
          <cell r="E1605"/>
          <cell r="F1605"/>
          <cell r="G1605"/>
          <cell r="H1605"/>
          <cell r="I1605"/>
          <cell r="J1605"/>
          <cell r="K1605"/>
          <cell r="L1605"/>
        </row>
        <row r="1606">
          <cell r="B1606"/>
          <cell r="C1606"/>
          <cell r="D1606"/>
          <cell r="E1606"/>
          <cell r="F1606"/>
          <cell r="G1606"/>
          <cell r="H1606"/>
          <cell r="I1606"/>
          <cell r="J1606"/>
          <cell r="K1606"/>
          <cell r="L1606"/>
        </row>
        <row r="1607">
          <cell r="B1607"/>
          <cell r="C1607"/>
          <cell r="D1607"/>
          <cell r="E1607"/>
          <cell r="F1607"/>
          <cell r="G1607"/>
          <cell r="H1607"/>
          <cell r="I1607"/>
          <cell r="J1607"/>
          <cell r="K1607"/>
          <cell r="L1607"/>
        </row>
        <row r="1608">
          <cell r="B1608"/>
          <cell r="C1608"/>
          <cell r="D1608"/>
          <cell r="E1608"/>
          <cell r="F1608"/>
          <cell r="G1608"/>
          <cell r="H1608"/>
          <cell r="I1608"/>
          <cell r="J1608"/>
          <cell r="K1608"/>
          <cell r="L1608"/>
        </row>
        <row r="1609">
          <cell r="B1609"/>
          <cell r="C1609"/>
          <cell r="D1609"/>
          <cell r="E1609"/>
          <cell r="F1609"/>
          <cell r="G1609"/>
          <cell r="H1609"/>
          <cell r="I1609"/>
          <cell r="J1609"/>
          <cell r="K1609"/>
          <cell r="L1609"/>
        </row>
        <row r="1610">
          <cell r="B1610"/>
          <cell r="C1610"/>
          <cell r="D1610"/>
          <cell r="E1610"/>
          <cell r="F1610"/>
          <cell r="G1610"/>
          <cell r="H1610"/>
          <cell r="I1610"/>
          <cell r="J1610"/>
          <cell r="K1610"/>
          <cell r="L1610"/>
        </row>
        <row r="1611">
          <cell r="B1611"/>
          <cell r="C1611"/>
          <cell r="D1611"/>
          <cell r="E1611"/>
          <cell r="F1611"/>
          <cell r="G1611"/>
          <cell r="H1611"/>
          <cell r="I1611"/>
          <cell r="J1611"/>
          <cell r="K1611"/>
          <cell r="L1611"/>
        </row>
        <row r="1612">
          <cell r="B1612"/>
          <cell r="C1612"/>
          <cell r="D1612"/>
          <cell r="E1612"/>
          <cell r="F1612"/>
          <cell r="G1612"/>
          <cell r="H1612"/>
          <cell r="I1612"/>
          <cell r="J1612"/>
          <cell r="K1612"/>
          <cell r="L1612"/>
        </row>
        <row r="1613">
          <cell r="B1613"/>
          <cell r="C1613"/>
          <cell r="D1613"/>
          <cell r="E1613"/>
          <cell r="F1613"/>
          <cell r="G1613"/>
          <cell r="H1613"/>
          <cell r="I1613"/>
          <cell r="J1613"/>
          <cell r="K1613"/>
          <cell r="L1613"/>
        </row>
        <row r="1614">
          <cell r="B1614"/>
          <cell r="C1614"/>
          <cell r="D1614"/>
          <cell r="E1614"/>
          <cell r="F1614"/>
          <cell r="G1614"/>
          <cell r="H1614"/>
          <cell r="I1614"/>
          <cell r="J1614"/>
          <cell r="K1614"/>
          <cell r="L1614"/>
        </row>
        <row r="1615">
          <cell r="B1615"/>
          <cell r="C1615"/>
          <cell r="D1615"/>
          <cell r="E1615"/>
          <cell r="F1615"/>
          <cell r="G1615"/>
          <cell r="H1615"/>
          <cell r="I1615"/>
          <cell r="J1615"/>
          <cell r="K1615"/>
          <cell r="L1615"/>
        </row>
        <row r="1616">
          <cell r="B1616"/>
          <cell r="C1616"/>
          <cell r="D1616"/>
          <cell r="E1616"/>
          <cell r="F1616"/>
          <cell r="G1616"/>
          <cell r="H1616"/>
          <cell r="I1616"/>
          <cell r="J1616"/>
          <cell r="K1616"/>
          <cell r="L1616"/>
        </row>
        <row r="1617">
          <cell r="B1617"/>
          <cell r="C1617"/>
          <cell r="D1617"/>
          <cell r="E1617"/>
          <cell r="F1617"/>
          <cell r="G1617"/>
          <cell r="H1617"/>
          <cell r="I1617"/>
          <cell r="J1617"/>
          <cell r="K1617"/>
          <cell r="L1617"/>
        </row>
        <row r="1618">
          <cell r="B1618"/>
          <cell r="C1618"/>
          <cell r="D1618"/>
          <cell r="E1618"/>
          <cell r="F1618"/>
          <cell r="G1618"/>
          <cell r="H1618"/>
          <cell r="I1618"/>
          <cell r="J1618"/>
          <cell r="K1618"/>
          <cell r="L1618"/>
        </row>
        <row r="1619">
          <cell r="B1619"/>
          <cell r="C1619"/>
          <cell r="D1619"/>
          <cell r="E1619"/>
          <cell r="F1619"/>
          <cell r="G1619"/>
          <cell r="H1619"/>
          <cell r="I1619"/>
          <cell r="J1619"/>
          <cell r="K1619"/>
          <cell r="L1619"/>
        </row>
        <row r="1620">
          <cell r="B1620"/>
          <cell r="C1620"/>
          <cell r="D1620"/>
          <cell r="E1620"/>
          <cell r="F1620"/>
          <cell r="G1620"/>
          <cell r="H1620"/>
          <cell r="I1620"/>
          <cell r="J1620"/>
          <cell r="K1620"/>
          <cell r="L1620"/>
        </row>
        <row r="1621">
          <cell r="B1621"/>
          <cell r="C1621"/>
          <cell r="D1621"/>
          <cell r="E1621"/>
          <cell r="F1621"/>
          <cell r="G1621"/>
          <cell r="H1621"/>
          <cell r="I1621"/>
          <cell r="J1621"/>
          <cell r="K1621"/>
          <cell r="L1621"/>
        </row>
        <row r="1622">
          <cell r="B1622"/>
          <cell r="C1622"/>
          <cell r="D1622"/>
          <cell r="E1622"/>
          <cell r="F1622"/>
          <cell r="G1622"/>
          <cell r="H1622"/>
          <cell r="I1622"/>
          <cell r="J1622"/>
          <cell r="K1622"/>
          <cell r="L1622"/>
        </row>
        <row r="1623">
          <cell r="B1623"/>
          <cell r="C1623"/>
          <cell r="D1623"/>
          <cell r="E1623"/>
          <cell r="F1623"/>
          <cell r="G1623"/>
          <cell r="H1623"/>
          <cell r="I1623"/>
          <cell r="J1623"/>
          <cell r="K1623"/>
          <cell r="L1623"/>
        </row>
        <row r="1624">
          <cell r="B1624"/>
          <cell r="C1624"/>
          <cell r="D1624"/>
          <cell r="E1624"/>
          <cell r="F1624"/>
          <cell r="G1624"/>
          <cell r="H1624"/>
          <cell r="I1624"/>
          <cell r="J1624"/>
          <cell r="K1624"/>
          <cell r="L1624"/>
        </row>
        <row r="1625">
          <cell r="B1625"/>
          <cell r="C1625"/>
          <cell r="D1625"/>
          <cell r="E1625"/>
          <cell r="F1625"/>
          <cell r="G1625"/>
          <cell r="H1625"/>
          <cell r="I1625"/>
          <cell r="J1625"/>
          <cell r="K1625"/>
          <cell r="L1625"/>
        </row>
        <row r="1626">
          <cell r="B1626"/>
          <cell r="C1626"/>
          <cell r="D1626"/>
          <cell r="E1626"/>
          <cell r="F1626"/>
          <cell r="G1626"/>
          <cell r="H1626"/>
          <cell r="I1626"/>
          <cell r="J1626"/>
          <cell r="K1626"/>
          <cell r="L1626"/>
        </row>
        <row r="1627">
          <cell r="B1627"/>
          <cell r="C1627"/>
          <cell r="D1627"/>
          <cell r="E1627"/>
          <cell r="F1627"/>
          <cell r="G1627"/>
          <cell r="H1627"/>
          <cell r="I1627"/>
          <cell r="J1627"/>
          <cell r="K1627"/>
          <cell r="L1627"/>
        </row>
        <row r="1628">
          <cell r="B1628"/>
          <cell r="C1628"/>
          <cell r="D1628"/>
          <cell r="E1628"/>
          <cell r="F1628"/>
          <cell r="G1628"/>
          <cell r="H1628"/>
          <cell r="I1628"/>
          <cell r="J1628"/>
          <cell r="K1628"/>
          <cell r="L1628"/>
        </row>
        <row r="1629">
          <cell r="B1629"/>
          <cell r="C1629"/>
          <cell r="D1629"/>
          <cell r="E1629"/>
          <cell r="F1629"/>
          <cell r="G1629"/>
          <cell r="H1629"/>
          <cell r="I1629"/>
          <cell r="J1629"/>
          <cell r="K1629"/>
          <cell r="L1629"/>
        </row>
        <row r="1630">
          <cell r="B1630"/>
          <cell r="C1630"/>
          <cell r="D1630"/>
          <cell r="E1630"/>
          <cell r="F1630"/>
          <cell r="G1630"/>
          <cell r="H1630"/>
          <cell r="I1630"/>
          <cell r="J1630"/>
          <cell r="K1630"/>
          <cell r="L1630"/>
        </row>
        <row r="1631">
          <cell r="B1631"/>
          <cell r="C1631"/>
          <cell r="D1631"/>
          <cell r="E1631"/>
          <cell r="F1631"/>
          <cell r="G1631"/>
          <cell r="H1631"/>
          <cell r="I1631"/>
          <cell r="J1631"/>
          <cell r="K1631"/>
          <cell r="L1631"/>
        </row>
        <row r="1632">
          <cell r="B1632"/>
          <cell r="C1632"/>
          <cell r="D1632"/>
          <cell r="E1632"/>
          <cell r="F1632"/>
          <cell r="G1632"/>
          <cell r="H1632"/>
          <cell r="I1632"/>
          <cell r="J1632"/>
          <cell r="K1632"/>
          <cell r="L1632"/>
        </row>
        <row r="1633">
          <cell r="B1633"/>
          <cell r="C1633"/>
          <cell r="D1633"/>
          <cell r="E1633"/>
          <cell r="F1633"/>
          <cell r="G1633"/>
          <cell r="H1633"/>
          <cell r="I1633"/>
          <cell r="J1633"/>
          <cell r="K1633"/>
          <cell r="L1633"/>
        </row>
        <row r="1634">
          <cell r="B1634"/>
          <cell r="C1634"/>
          <cell r="D1634"/>
          <cell r="E1634"/>
          <cell r="F1634"/>
          <cell r="G1634"/>
          <cell r="H1634"/>
          <cell r="I1634"/>
          <cell r="J1634"/>
          <cell r="K1634"/>
          <cell r="L1634"/>
        </row>
        <row r="1635">
          <cell r="B1635"/>
          <cell r="C1635"/>
          <cell r="D1635"/>
          <cell r="E1635"/>
          <cell r="F1635"/>
          <cell r="G1635"/>
          <cell r="H1635"/>
          <cell r="I1635"/>
          <cell r="J1635"/>
          <cell r="K1635"/>
          <cell r="L1635"/>
        </row>
        <row r="1636">
          <cell r="B1636"/>
          <cell r="C1636"/>
          <cell r="D1636"/>
          <cell r="E1636"/>
          <cell r="F1636"/>
          <cell r="G1636"/>
          <cell r="H1636"/>
          <cell r="I1636"/>
          <cell r="J1636"/>
          <cell r="K1636"/>
          <cell r="L1636"/>
        </row>
        <row r="1637">
          <cell r="B1637"/>
          <cell r="C1637"/>
          <cell r="D1637"/>
          <cell r="E1637"/>
          <cell r="F1637"/>
          <cell r="G1637"/>
          <cell r="H1637"/>
          <cell r="I1637"/>
          <cell r="J1637"/>
          <cell r="K1637"/>
          <cell r="L1637"/>
        </row>
        <row r="1638">
          <cell r="B1638"/>
          <cell r="C1638"/>
          <cell r="D1638"/>
          <cell r="E1638"/>
          <cell r="F1638"/>
          <cell r="G1638"/>
          <cell r="H1638"/>
          <cell r="I1638"/>
          <cell r="J1638"/>
          <cell r="K1638"/>
          <cell r="L1638"/>
        </row>
        <row r="1639">
          <cell r="B1639"/>
          <cell r="C1639"/>
          <cell r="D1639"/>
          <cell r="E1639"/>
          <cell r="F1639"/>
          <cell r="G1639"/>
          <cell r="H1639"/>
          <cell r="I1639"/>
          <cell r="J1639"/>
          <cell r="K1639"/>
          <cell r="L1639"/>
        </row>
        <row r="1640">
          <cell r="B1640"/>
          <cell r="C1640"/>
          <cell r="D1640"/>
          <cell r="E1640"/>
          <cell r="F1640"/>
          <cell r="G1640"/>
          <cell r="H1640"/>
          <cell r="I1640"/>
          <cell r="J1640"/>
          <cell r="K1640"/>
          <cell r="L1640"/>
        </row>
        <row r="1641">
          <cell r="B1641"/>
          <cell r="C1641"/>
          <cell r="D1641"/>
          <cell r="E1641"/>
          <cell r="F1641"/>
          <cell r="G1641"/>
          <cell r="H1641"/>
          <cell r="I1641"/>
          <cell r="J1641"/>
          <cell r="K1641"/>
          <cell r="L1641"/>
        </row>
        <row r="1642">
          <cell r="B1642"/>
          <cell r="C1642"/>
          <cell r="D1642"/>
          <cell r="E1642"/>
          <cell r="F1642"/>
          <cell r="G1642"/>
          <cell r="H1642"/>
          <cell r="I1642"/>
          <cell r="J1642"/>
          <cell r="K1642"/>
          <cell r="L1642"/>
        </row>
        <row r="1643">
          <cell r="B1643"/>
          <cell r="C1643"/>
          <cell r="D1643"/>
          <cell r="E1643"/>
          <cell r="F1643"/>
          <cell r="G1643"/>
          <cell r="H1643"/>
          <cell r="I1643"/>
          <cell r="J1643"/>
          <cell r="K1643"/>
          <cell r="L1643"/>
        </row>
        <row r="1644">
          <cell r="B1644"/>
          <cell r="C1644"/>
          <cell r="D1644"/>
          <cell r="E1644"/>
          <cell r="F1644"/>
          <cell r="G1644"/>
          <cell r="H1644"/>
          <cell r="I1644"/>
          <cell r="J1644"/>
          <cell r="K1644"/>
          <cell r="L1644"/>
        </row>
        <row r="1645">
          <cell r="B1645"/>
          <cell r="C1645"/>
          <cell r="D1645"/>
          <cell r="E1645"/>
          <cell r="F1645"/>
          <cell r="G1645"/>
          <cell r="H1645"/>
          <cell r="I1645"/>
          <cell r="J1645"/>
          <cell r="K1645"/>
          <cell r="L1645"/>
        </row>
        <row r="1646">
          <cell r="B1646"/>
          <cell r="C1646"/>
          <cell r="D1646"/>
          <cell r="E1646"/>
          <cell r="F1646"/>
          <cell r="G1646"/>
          <cell r="H1646"/>
          <cell r="I1646"/>
          <cell r="J1646"/>
          <cell r="K1646"/>
          <cell r="L1646"/>
        </row>
        <row r="1647">
          <cell r="B1647"/>
          <cell r="C1647"/>
          <cell r="D1647"/>
          <cell r="E1647"/>
          <cell r="F1647"/>
          <cell r="G1647"/>
          <cell r="H1647"/>
          <cell r="I1647"/>
          <cell r="J1647"/>
          <cell r="K1647"/>
          <cell r="L1647"/>
        </row>
        <row r="1648">
          <cell r="B1648"/>
          <cell r="C1648"/>
          <cell r="D1648"/>
          <cell r="E1648"/>
          <cell r="F1648"/>
          <cell r="G1648"/>
          <cell r="H1648"/>
          <cell r="I1648"/>
          <cell r="J1648"/>
          <cell r="K1648"/>
          <cell r="L1648"/>
        </row>
        <row r="1649">
          <cell r="B1649"/>
          <cell r="C1649"/>
          <cell r="D1649"/>
          <cell r="E1649"/>
          <cell r="F1649"/>
          <cell r="G1649"/>
          <cell r="H1649"/>
          <cell r="I1649"/>
          <cell r="J1649"/>
          <cell r="K1649"/>
          <cell r="L1649"/>
        </row>
        <row r="1650">
          <cell r="B1650"/>
          <cell r="C1650"/>
          <cell r="D1650"/>
          <cell r="E1650"/>
          <cell r="F1650"/>
          <cell r="G1650"/>
          <cell r="H1650"/>
          <cell r="I1650"/>
          <cell r="J1650"/>
          <cell r="K1650"/>
          <cell r="L1650"/>
        </row>
        <row r="1651">
          <cell r="B1651"/>
          <cell r="C1651"/>
          <cell r="D1651"/>
          <cell r="E1651"/>
          <cell r="F1651"/>
          <cell r="G1651"/>
          <cell r="H1651"/>
          <cell r="I1651"/>
          <cell r="J1651"/>
          <cell r="K1651"/>
          <cell r="L1651"/>
        </row>
        <row r="1652">
          <cell r="B1652"/>
          <cell r="C1652"/>
          <cell r="D1652"/>
          <cell r="E1652"/>
          <cell r="F1652"/>
          <cell r="G1652"/>
          <cell r="H1652"/>
          <cell r="I1652"/>
          <cell r="J1652"/>
          <cell r="K1652"/>
          <cell r="L1652"/>
        </row>
        <row r="1653">
          <cell r="B1653"/>
          <cell r="C1653"/>
          <cell r="D1653"/>
          <cell r="E1653"/>
          <cell r="F1653"/>
          <cell r="G1653"/>
          <cell r="H1653"/>
          <cell r="I1653"/>
          <cell r="J1653"/>
          <cell r="K1653"/>
          <cell r="L1653"/>
        </row>
        <row r="1657">
          <cell r="B1657" t="str">
            <v>From Destination to Chicago</v>
          </cell>
          <cell r="C1657"/>
          <cell r="D1657"/>
          <cell r="E1657"/>
          <cell r="F1657"/>
          <cell r="G1657"/>
        </row>
        <row r="1658">
          <cell r="C1658"/>
        </row>
        <row r="1659">
          <cell r="B1659">
            <v>1</v>
          </cell>
          <cell r="C1659">
            <v>2</v>
          </cell>
          <cell r="D1659">
            <v>3</v>
          </cell>
          <cell r="E1659">
            <v>4</v>
          </cell>
          <cell r="F1659">
            <v>5</v>
          </cell>
          <cell r="G1659">
            <v>6</v>
          </cell>
          <cell r="H1659">
            <v>7</v>
          </cell>
          <cell r="I1659">
            <v>8</v>
          </cell>
          <cell r="J1659">
            <v>9</v>
          </cell>
          <cell r="K1659">
            <v>10</v>
          </cell>
          <cell r="L1659">
            <v>11</v>
          </cell>
        </row>
        <row r="1660">
          <cell r="C1660" t="str">
            <v>Average Oneway Fare (USD)</v>
          </cell>
          <cell r="D1660"/>
          <cell r="E1660"/>
          <cell r="F1660"/>
          <cell r="G1660"/>
          <cell r="H1660" t="str">
            <v>Average Oneway Fare</v>
          </cell>
          <cell r="I1660"/>
          <cell r="J1660"/>
          <cell r="K1660"/>
          <cell r="L1660"/>
        </row>
        <row r="1661">
          <cell r="B1661" t="str">
            <v>City</v>
          </cell>
          <cell r="C1661" t="str">
            <v>Average Fare Prem</v>
          </cell>
          <cell r="D1661" t="str">
            <v>Average Fare 2</v>
          </cell>
          <cell r="E1661" t="str">
            <v>Average Fare 3</v>
          </cell>
          <cell r="F1661" t="str">
            <v>Average Fare 4</v>
          </cell>
          <cell r="G1661" t="str">
            <v>Average Fare 5</v>
          </cell>
          <cell r="H1661" t="str">
            <v>% Prem</v>
          </cell>
          <cell r="I1661" t="str">
            <v>% Class 2</v>
          </cell>
          <cell r="J1661" t="str">
            <v>% Class 3</v>
          </cell>
          <cell r="K1661" t="str">
            <v>% Class 4</v>
          </cell>
          <cell r="L1661" t="str">
            <v>% Class 5</v>
          </cell>
        </row>
        <row r="1662">
          <cell r="B1662"/>
          <cell r="C1662"/>
          <cell r="D1662"/>
          <cell r="E1662"/>
          <cell r="F1662"/>
          <cell r="G1662"/>
          <cell r="H1662"/>
          <cell r="I1662"/>
          <cell r="J1662"/>
          <cell r="K1662"/>
          <cell r="L1662"/>
        </row>
        <row r="1663">
          <cell r="B1663"/>
          <cell r="C1663"/>
          <cell r="D1663"/>
          <cell r="E1663"/>
          <cell r="F1663"/>
          <cell r="G1663"/>
          <cell r="H1663"/>
          <cell r="I1663"/>
          <cell r="J1663"/>
          <cell r="K1663"/>
          <cell r="L1663"/>
        </row>
        <row r="1664">
          <cell r="B1664"/>
          <cell r="C1664"/>
          <cell r="D1664"/>
          <cell r="E1664"/>
          <cell r="F1664"/>
          <cell r="G1664"/>
          <cell r="H1664"/>
          <cell r="I1664"/>
          <cell r="J1664"/>
          <cell r="K1664"/>
          <cell r="L1664"/>
        </row>
        <row r="1665">
          <cell r="B1665"/>
          <cell r="C1665"/>
          <cell r="D1665"/>
          <cell r="E1665"/>
          <cell r="F1665"/>
          <cell r="G1665"/>
          <cell r="H1665"/>
          <cell r="I1665"/>
          <cell r="J1665"/>
          <cell r="K1665"/>
          <cell r="L1665"/>
        </row>
        <row r="1666">
          <cell r="B1666"/>
          <cell r="C1666"/>
          <cell r="D1666"/>
          <cell r="E1666"/>
          <cell r="F1666"/>
          <cell r="G1666"/>
          <cell r="H1666"/>
          <cell r="I1666"/>
          <cell r="J1666"/>
          <cell r="K1666"/>
          <cell r="L1666"/>
        </row>
        <row r="1667">
          <cell r="B1667"/>
          <cell r="C1667"/>
          <cell r="D1667"/>
          <cell r="E1667"/>
          <cell r="F1667"/>
          <cell r="G1667"/>
          <cell r="H1667"/>
          <cell r="I1667"/>
          <cell r="J1667"/>
          <cell r="K1667"/>
          <cell r="L1667"/>
        </row>
        <row r="1668">
          <cell r="B1668"/>
          <cell r="C1668"/>
          <cell r="D1668"/>
          <cell r="E1668"/>
          <cell r="F1668"/>
          <cell r="G1668"/>
          <cell r="H1668"/>
          <cell r="I1668"/>
          <cell r="J1668"/>
          <cell r="K1668"/>
          <cell r="L1668"/>
        </row>
        <row r="1669">
          <cell r="B1669"/>
          <cell r="C1669"/>
          <cell r="D1669"/>
          <cell r="E1669"/>
          <cell r="F1669"/>
          <cell r="G1669"/>
          <cell r="H1669"/>
          <cell r="I1669"/>
          <cell r="J1669"/>
          <cell r="K1669"/>
          <cell r="L1669"/>
        </row>
        <row r="1670">
          <cell r="B1670"/>
          <cell r="C1670"/>
          <cell r="D1670"/>
          <cell r="E1670"/>
          <cell r="F1670"/>
          <cell r="G1670"/>
          <cell r="H1670"/>
          <cell r="I1670"/>
          <cell r="J1670"/>
          <cell r="K1670"/>
          <cell r="L1670"/>
        </row>
        <row r="1671">
          <cell r="B1671"/>
          <cell r="C1671"/>
          <cell r="D1671"/>
          <cell r="E1671"/>
          <cell r="F1671"/>
          <cell r="G1671"/>
          <cell r="H1671"/>
          <cell r="I1671"/>
          <cell r="J1671"/>
          <cell r="K1671"/>
          <cell r="L1671"/>
        </row>
        <row r="1672">
          <cell r="B1672"/>
          <cell r="C1672"/>
          <cell r="D1672"/>
          <cell r="E1672"/>
          <cell r="F1672"/>
          <cell r="G1672"/>
          <cell r="H1672"/>
          <cell r="I1672"/>
          <cell r="J1672"/>
          <cell r="K1672"/>
          <cell r="L1672"/>
        </row>
        <row r="1673">
          <cell r="B1673"/>
          <cell r="C1673"/>
          <cell r="D1673"/>
          <cell r="E1673"/>
          <cell r="F1673"/>
          <cell r="G1673"/>
          <cell r="H1673"/>
          <cell r="I1673"/>
          <cell r="J1673"/>
          <cell r="K1673"/>
          <cell r="L1673"/>
        </row>
        <row r="1674">
          <cell r="B1674"/>
          <cell r="C1674"/>
          <cell r="D1674"/>
          <cell r="E1674"/>
          <cell r="F1674"/>
          <cell r="G1674"/>
          <cell r="H1674"/>
          <cell r="I1674"/>
          <cell r="J1674"/>
          <cell r="K1674"/>
          <cell r="L1674"/>
        </row>
        <row r="1675">
          <cell r="B1675"/>
          <cell r="C1675"/>
          <cell r="D1675"/>
          <cell r="E1675"/>
          <cell r="F1675"/>
          <cell r="G1675"/>
          <cell r="H1675"/>
          <cell r="I1675"/>
          <cell r="J1675"/>
          <cell r="K1675"/>
          <cell r="L1675"/>
        </row>
        <row r="1676">
          <cell r="B1676"/>
          <cell r="C1676"/>
          <cell r="D1676"/>
          <cell r="E1676"/>
          <cell r="F1676"/>
          <cell r="G1676"/>
          <cell r="H1676"/>
          <cell r="I1676"/>
          <cell r="J1676"/>
          <cell r="K1676"/>
          <cell r="L1676"/>
        </row>
        <row r="1677">
          <cell r="B1677"/>
          <cell r="C1677"/>
          <cell r="D1677"/>
          <cell r="E1677"/>
          <cell r="F1677"/>
          <cell r="G1677"/>
          <cell r="H1677"/>
          <cell r="I1677"/>
          <cell r="J1677"/>
          <cell r="K1677"/>
          <cell r="L1677"/>
        </row>
        <row r="1678">
          <cell r="B1678"/>
          <cell r="C1678"/>
          <cell r="D1678"/>
          <cell r="E1678"/>
          <cell r="F1678"/>
          <cell r="G1678"/>
          <cell r="H1678"/>
          <cell r="I1678"/>
          <cell r="J1678"/>
          <cell r="K1678"/>
          <cell r="L1678"/>
        </row>
        <row r="1679">
          <cell r="B1679"/>
          <cell r="C1679"/>
          <cell r="D1679"/>
          <cell r="E1679"/>
          <cell r="F1679"/>
          <cell r="G1679"/>
          <cell r="H1679"/>
          <cell r="I1679"/>
          <cell r="J1679"/>
          <cell r="K1679"/>
          <cell r="L1679"/>
        </row>
        <row r="1680">
          <cell r="B1680"/>
          <cell r="C1680"/>
          <cell r="D1680"/>
          <cell r="E1680"/>
          <cell r="F1680"/>
          <cell r="G1680"/>
          <cell r="H1680"/>
          <cell r="I1680"/>
          <cell r="J1680"/>
          <cell r="K1680"/>
          <cell r="L1680"/>
        </row>
        <row r="1681">
          <cell r="B1681"/>
          <cell r="C1681"/>
          <cell r="D1681"/>
          <cell r="E1681"/>
          <cell r="F1681"/>
          <cell r="G1681"/>
          <cell r="H1681"/>
          <cell r="I1681"/>
          <cell r="J1681"/>
          <cell r="K1681"/>
          <cell r="L1681"/>
        </row>
        <row r="1682">
          <cell r="B1682"/>
          <cell r="C1682"/>
          <cell r="D1682"/>
          <cell r="E1682"/>
          <cell r="F1682"/>
          <cell r="G1682"/>
          <cell r="H1682"/>
          <cell r="I1682"/>
          <cell r="J1682"/>
          <cell r="K1682"/>
          <cell r="L1682"/>
        </row>
        <row r="1683">
          <cell r="B1683"/>
          <cell r="C1683"/>
          <cell r="D1683"/>
          <cell r="E1683"/>
          <cell r="F1683"/>
          <cell r="G1683"/>
          <cell r="H1683"/>
          <cell r="I1683"/>
          <cell r="J1683"/>
          <cell r="K1683"/>
          <cell r="L1683"/>
        </row>
        <row r="1684">
          <cell r="B1684"/>
          <cell r="C1684"/>
          <cell r="D1684"/>
          <cell r="E1684"/>
          <cell r="F1684"/>
          <cell r="G1684"/>
          <cell r="H1684"/>
          <cell r="I1684"/>
          <cell r="J1684"/>
          <cell r="K1684"/>
          <cell r="L1684"/>
        </row>
        <row r="1685">
          <cell r="B1685"/>
          <cell r="C1685"/>
          <cell r="D1685"/>
          <cell r="E1685"/>
          <cell r="F1685"/>
          <cell r="G1685"/>
          <cell r="H1685"/>
          <cell r="I1685"/>
          <cell r="J1685"/>
          <cell r="K1685"/>
          <cell r="L1685"/>
        </row>
        <row r="1686">
          <cell r="B1686"/>
          <cell r="C1686"/>
          <cell r="D1686"/>
          <cell r="E1686"/>
          <cell r="F1686"/>
          <cell r="G1686"/>
          <cell r="H1686"/>
          <cell r="I1686"/>
          <cell r="J1686"/>
          <cell r="K1686"/>
          <cell r="L1686"/>
        </row>
        <row r="1687">
          <cell r="B1687"/>
          <cell r="C1687"/>
          <cell r="D1687"/>
          <cell r="E1687"/>
          <cell r="F1687"/>
          <cell r="G1687"/>
          <cell r="H1687"/>
          <cell r="I1687"/>
          <cell r="J1687"/>
          <cell r="K1687"/>
          <cell r="L1687"/>
        </row>
        <row r="1688">
          <cell r="B1688"/>
          <cell r="C1688"/>
          <cell r="D1688"/>
          <cell r="E1688"/>
          <cell r="F1688"/>
          <cell r="G1688"/>
          <cell r="H1688"/>
          <cell r="I1688"/>
          <cell r="J1688"/>
          <cell r="K1688"/>
          <cell r="L1688"/>
        </row>
        <row r="1689">
          <cell r="B1689"/>
          <cell r="C1689"/>
          <cell r="D1689"/>
          <cell r="E1689"/>
          <cell r="F1689"/>
          <cell r="G1689"/>
          <cell r="H1689"/>
          <cell r="I1689"/>
          <cell r="J1689"/>
          <cell r="K1689"/>
          <cell r="L1689"/>
        </row>
        <row r="1690">
          <cell r="B1690"/>
          <cell r="C1690"/>
          <cell r="D1690"/>
          <cell r="E1690"/>
          <cell r="F1690"/>
          <cell r="G1690"/>
          <cell r="H1690"/>
          <cell r="I1690"/>
          <cell r="J1690"/>
          <cell r="K1690"/>
          <cell r="L1690"/>
        </row>
        <row r="1691">
          <cell r="B1691"/>
          <cell r="C1691"/>
          <cell r="D1691"/>
          <cell r="E1691"/>
          <cell r="F1691"/>
          <cell r="G1691"/>
          <cell r="H1691"/>
          <cell r="I1691"/>
          <cell r="J1691"/>
          <cell r="K1691"/>
          <cell r="L1691"/>
        </row>
        <row r="1692">
          <cell r="B1692"/>
          <cell r="C1692"/>
          <cell r="D1692"/>
          <cell r="E1692"/>
          <cell r="F1692"/>
          <cell r="G1692"/>
          <cell r="H1692"/>
          <cell r="I1692"/>
          <cell r="J1692"/>
          <cell r="K1692"/>
          <cell r="L1692"/>
        </row>
        <row r="1693">
          <cell r="B1693"/>
          <cell r="C1693"/>
          <cell r="D1693"/>
          <cell r="E1693"/>
          <cell r="F1693"/>
          <cell r="G1693"/>
          <cell r="H1693"/>
          <cell r="I1693"/>
          <cell r="J1693"/>
          <cell r="K1693"/>
          <cell r="L1693"/>
        </row>
        <row r="1694">
          <cell r="B1694"/>
          <cell r="C1694"/>
          <cell r="D1694"/>
          <cell r="E1694"/>
          <cell r="F1694"/>
          <cell r="G1694"/>
          <cell r="H1694"/>
          <cell r="I1694"/>
          <cell r="J1694"/>
          <cell r="K1694"/>
          <cell r="L1694"/>
        </row>
        <row r="1695">
          <cell r="B1695"/>
          <cell r="C1695"/>
          <cell r="D1695"/>
          <cell r="E1695"/>
          <cell r="F1695"/>
          <cell r="G1695"/>
          <cell r="H1695"/>
          <cell r="I1695"/>
          <cell r="J1695"/>
          <cell r="K1695"/>
          <cell r="L1695"/>
        </row>
        <row r="1696">
          <cell r="B1696"/>
          <cell r="C1696"/>
          <cell r="D1696"/>
          <cell r="E1696"/>
          <cell r="F1696"/>
          <cell r="G1696"/>
          <cell r="H1696"/>
          <cell r="I1696"/>
          <cell r="J1696"/>
          <cell r="K1696"/>
          <cell r="L1696"/>
        </row>
        <row r="1697">
          <cell r="B1697"/>
          <cell r="C1697"/>
          <cell r="D1697"/>
          <cell r="E1697"/>
          <cell r="F1697"/>
          <cell r="G1697"/>
          <cell r="H1697"/>
          <cell r="I1697"/>
          <cell r="J1697"/>
          <cell r="K1697"/>
          <cell r="L1697"/>
        </row>
        <row r="1698">
          <cell r="B1698"/>
          <cell r="C1698"/>
          <cell r="D1698"/>
          <cell r="E1698"/>
          <cell r="F1698"/>
          <cell r="G1698"/>
          <cell r="H1698"/>
          <cell r="I1698"/>
          <cell r="J1698"/>
          <cell r="K1698"/>
          <cell r="L1698"/>
        </row>
        <row r="1699">
          <cell r="B1699"/>
          <cell r="C1699"/>
          <cell r="D1699"/>
          <cell r="E1699"/>
          <cell r="F1699"/>
          <cell r="G1699"/>
          <cell r="H1699"/>
          <cell r="I1699"/>
          <cell r="J1699"/>
          <cell r="K1699"/>
          <cell r="L1699"/>
        </row>
        <row r="1700">
          <cell r="B1700"/>
          <cell r="C1700"/>
          <cell r="D1700"/>
          <cell r="E1700"/>
          <cell r="F1700"/>
          <cell r="G1700"/>
          <cell r="H1700"/>
          <cell r="I1700"/>
          <cell r="J1700"/>
          <cell r="K1700"/>
          <cell r="L1700"/>
        </row>
        <row r="1701">
          <cell r="B1701"/>
          <cell r="C1701"/>
          <cell r="D1701"/>
          <cell r="E1701"/>
          <cell r="F1701"/>
          <cell r="G1701"/>
          <cell r="H1701"/>
          <cell r="I1701"/>
          <cell r="J1701"/>
          <cell r="K1701"/>
          <cell r="L1701"/>
        </row>
        <row r="1702">
          <cell r="B1702"/>
          <cell r="C1702"/>
          <cell r="D1702"/>
          <cell r="E1702"/>
          <cell r="F1702"/>
          <cell r="G1702"/>
          <cell r="H1702"/>
          <cell r="I1702"/>
          <cell r="J1702"/>
          <cell r="K1702"/>
          <cell r="L1702"/>
        </row>
        <row r="1703">
          <cell r="B1703"/>
          <cell r="C1703"/>
          <cell r="D1703"/>
          <cell r="E1703"/>
          <cell r="F1703"/>
          <cell r="G1703"/>
          <cell r="H1703"/>
          <cell r="I1703"/>
          <cell r="J1703"/>
          <cell r="K1703"/>
          <cell r="L1703"/>
        </row>
        <row r="1704">
          <cell r="B1704"/>
          <cell r="C1704"/>
          <cell r="D1704"/>
          <cell r="E1704"/>
          <cell r="F1704"/>
          <cell r="G1704"/>
          <cell r="H1704"/>
          <cell r="I1704"/>
          <cell r="J1704"/>
          <cell r="K1704"/>
          <cell r="L1704"/>
        </row>
        <row r="1705">
          <cell r="B1705"/>
          <cell r="C1705"/>
          <cell r="D1705"/>
          <cell r="E1705"/>
          <cell r="F1705"/>
          <cell r="G1705"/>
          <cell r="H1705"/>
          <cell r="I1705"/>
          <cell r="J1705"/>
          <cell r="K1705"/>
          <cell r="L1705"/>
        </row>
        <row r="1706">
          <cell r="B1706"/>
          <cell r="C1706"/>
          <cell r="D1706"/>
          <cell r="E1706"/>
          <cell r="F1706"/>
          <cell r="G1706"/>
          <cell r="H1706"/>
          <cell r="I1706"/>
          <cell r="J1706"/>
          <cell r="K1706"/>
          <cell r="L1706"/>
        </row>
        <row r="1707">
          <cell r="B1707"/>
          <cell r="C1707"/>
          <cell r="D1707"/>
          <cell r="E1707"/>
          <cell r="F1707"/>
          <cell r="G1707"/>
          <cell r="H1707"/>
          <cell r="I1707"/>
          <cell r="J1707"/>
          <cell r="K1707"/>
          <cell r="L1707"/>
        </row>
        <row r="1708">
          <cell r="B1708"/>
          <cell r="C1708"/>
          <cell r="D1708"/>
          <cell r="E1708"/>
          <cell r="F1708"/>
          <cell r="G1708"/>
          <cell r="H1708"/>
          <cell r="I1708"/>
          <cell r="J1708"/>
          <cell r="K1708"/>
          <cell r="L1708"/>
        </row>
        <row r="1709">
          <cell r="B1709"/>
          <cell r="C1709"/>
          <cell r="D1709"/>
          <cell r="E1709"/>
          <cell r="F1709"/>
          <cell r="G1709"/>
          <cell r="H1709"/>
          <cell r="I1709"/>
          <cell r="J1709"/>
          <cell r="K1709"/>
          <cell r="L1709"/>
        </row>
        <row r="1710">
          <cell r="B1710"/>
          <cell r="C1710"/>
          <cell r="D1710"/>
          <cell r="E1710"/>
          <cell r="F1710"/>
          <cell r="G1710"/>
          <cell r="H1710"/>
          <cell r="I1710"/>
          <cell r="J1710"/>
          <cell r="K1710"/>
          <cell r="L1710"/>
        </row>
        <row r="1711">
          <cell r="B1711"/>
          <cell r="C1711"/>
          <cell r="D1711"/>
          <cell r="E1711"/>
          <cell r="F1711"/>
          <cell r="G1711"/>
          <cell r="H1711"/>
          <cell r="I1711"/>
          <cell r="J1711"/>
          <cell r="K1711"/>
          <cell r="L1711"/>
        </row>
        <row r="1712">
          <cell r="B1712"/>
          <cell r="C1712"/>
          <cell r="D1712"/>
          <cell r="E1712"/>
          <cell r="F1712"/>
          <cell r="G1712"/>
          <cell r="H1712"/>
          <cell r="I1712"/>
          <cell r="J1712"/>
          <cell r="K1712"/>
          <cell r="L1712"/>
        </row>
        <row r="1713">
          <cell r="B1713"/>
          <cell r="C1713"/>
          <cell r="D1713"/>
          <cell r="E1713"/>
          <cell r="F1713"/>
          <cell r="G1713"/>
          <cell r="H1713"/>
          <cell r="I1713"/>
          <cell r="J1713"/>
          <cell r="K1713"/>
          <cell r="L1713"/>
        </row>
        <row r="1714">
          <cell r="B1714"/>
          <cell r="C1714"/>
          <cell r="D1714"/>
          <cell r="E1714"/>
          <cell r="F1714"/>
          <cell r="G1714"/>
          <cell r="H1714"/>
          <cell r="I1714"/>
          <cell r="J1714"/>
          <cell r="K1714"/>
          <cell r="L1714"/>
        </row>
        <row r="1715">
          <cell r="B1715"/>
          <cell r="C1715"/>
          <cell r="D1715"/>
          <cell r="E1715"/>
          <cell r="F1715"/>
          <cell r="G1715"/>
          <cell r="H1715"/>
          <cell r="I1715"/>
          <cell r="J1715"/>
          <cell r="K1715"/>
          <cell r="L1715"/>
        </row>
        <row r="1716">
          <cell r="B1716"/>
          <cell r="C1716"/>
          <cell r="D1716"/>
          <cell r="E1716"/>
          <cell r="F1716"/>
          <cell r="G1716"/>
          <cell r="H1716"/>
          <cell r="I1716"/>
          <cell r="J1716"/>
          <cell r="K1716"/>
          <cell r="L1716"/>
        </row>
        <row r="1717">
          <cell r="B1717"/>
          <cell r="C1717"/>
          <cell r="D1717"/>
          <cell r="E1717"/>
          <cell r="F1717"/>
          <cell r="G1717"/>
          <cell r="H1717"/>
          <cell r="I1717"/>
          <cell r="J1717"/>
          <cell r="K1717"/>
          <cell r="L1717"/>
        </row>
        <row r="1718">
          <cell r="B1718"/>
          <cell r="C1718"/>
          <cell r="D1718"/>
          <cell r="E1718"/>
          <cell r="F1718"/>
          <cell r="G1718"/>
          <cell r="H1718"/>
          <cell r="I1718"/>
          <cell r="J1718"/>
          <cell r="K1718"/>
          <cell r="L1718"/>
        </row>
        <row r="1719">
          <cell r="B1719"/>
          <cell r="C1719"/>
          <cell r="D1719"/>
          <cell r="E1719"/>
          <cell r="F1719"/>
          <cell r="G1719"/>
          <cell r="H1719"/>
          <cell r="I1719"/>
          <cell r="J1719"/>
          <cell r="K1719"/>
          <cell r="L1719"/>
        </row>
        <row r="1720">
          <cell r="B1720"/>
          <cell r="C1720"/>
          <cell r="D1720"/>
          <cell r="E1720"/>
          <cell r="F1720"/>
          <cell r="G1720"/>
          <cell r="H1720"/>
          <cell r="I1720"/>
          <cell r="J1720"/>
          <cell r="K1720"/>
          <cell r="L1720"/>
        </row>
        <row r="1721">
          <cell r="B1721"/>
          <cell r="C1721"/>
          <cell r="D1721"/>
          <cell r="E1721"/>
          <cell r="F1721"/>
          <cell r="G1721"/>
          <cell r="H1721"/>
          <cell r="I1721"/>
          <cell r="J1721"/>
          <cell r="K1721"/>
          <cell r="L1721"/>
        </row>
        <row r="1722">
          <cell r="B1722"/>
          <cell r="C1722"/>
          <cell r="D1722"/>
          <cell r="E1722"/>
          <cell r="F1722"/>
          <cell r="G1722"/>
          <cell r="H1722"/>
          <cell r="I1722"/>
          <cell r="J1722"/>
          <cell r="K1722"/>
          <cell r="L1722"/>
        </row>
        <row r="1723">
          <cell r="B1723"/>
          <cell r="C1723"/>
          <cell r="D1723"/>
          <cell r="E1723"/>
          <cell r="F1723"/>
          <cell r="G1723"/>
          <cell r="H1723"/>
          <cell r="I1723"/>
          <cell r="J1723"/>
          <cell r="K1723"/>
          <cell r="L1723"/>
        </row>
        <row r="1724">
          <cell r="B1724"/>
          <cell r="C1724"/>
          <cell r="D1724"/>
          <cell r="E1724"/>
          <cell r="F1724"/>
          <cell r="G1724"/>
          <cell r="H1724"/>
          <cell r="I1724"/>
          <cell r="J1724"/>
          <cell r="K1724"/>
          <cell r="L1724"/>
        </row>
        <row r="1725">
          <cell r="B1725"/>
          <cell r="C1725"/>
          <cell r="D1725"/>
          <cell r="E1725"/>
          <cell r="F1725"/>
          <cell r="G1725"/>
          <cell r="H1725"/>
          <cell r="I1725"/>
          <cell r="J1725"/>
          <cell r="K1725"/>
          <cell r="L1725"/>
        </row>
        <row r="1726">
          <cell r="B1726"/>
          <cell r="C1726"/>
          <cell r="D1726"/>
          <cell r="E1726"/>
          <cell r="F1726"/>
          <cell r="G1726"/>
          <cell r="H1726"/>
          <cell r="I1726"/>
          <cell r="J1726"/>
          <cell r="K1726"/>
          <cell r="L1726"/>
        </row>
        <row r="1727">
          <cell r="B1727"/>
          <cell r="C1727"/>
          <cell r="D1727"/>
          <cell r="E1727"/>
          <cell r="F1727"/>
          <cell r="G1727"/>
          <cell r="H1727"/>
          <cell r="I1727"/>
          <cell r="J1727"/>
          <cell r="K1727"/>
          <cell r="L1727"/>
        </row>
        <row r="1728">
          <cell r="B1728"/>
          <cell r="C1728"/>
          <cell r="D1728"/>
          <cell r="E1728"/>
          <cell r="F1728"/>
          <cell r="G1728"/>
          <cell r="H1728"/>
          <cell r="I1728"/>
          <cell r="J1728"/>
          <cell r="K1728"/>
          <cell r="L1728"/>
        </row>
        <row r="1729">
          <cell r="B1729"/>
          <cell r="C1729"/>
          <cell r="D1729"/>
          <cell r="E1729"/>
          <cell r="F1729"/>
          <cell r="G1729"/>
          <cell r="H1729"/>
          <cell r="I1729"/>
          <cell r="J1729"/>
          <cell r="K1729"/>
          <cell r="L1729"/>
        </row>
        <row r="1730">
          <cell r="B1730"/>
          <cell r="C1730"/>
          <cell r="D1730"/>
          <cell r="E1730"/>
          <cell r="F1730"/>
          <cell r="G1730"/>
          <cell r="H1730"/>
          <cell r="I1730"/>
          <cell r="J1730"/>
          <cell r="K1730"/>
          <cell r="L1730"/>
        </row>
        <row r="1731">
          <cell r="B1731"/>
          <cell r="C1731"/>
          <cell r="D1731"/>
          <cell r="E1731"/>
          <cell r="F1731"/>
          <cell r="G1731"/>
          <cell r="H1731"/>
          <cell r="I1731"/>
          <cell r="J1731"/>
          <cell r="K1731"/>
          <cell r="L1731"/>
        </row>
        <row r="1732">
          <cell r="B1732"/>
          <cell r="C1732"/>
          <cell r="D1732"/>
          <cell r="E1732"/>
          <cell r="F1732"/>
          <cell r="G1732"/>
          <cell r="H1732"/>
          <cell r="I1732"/>
          <cell r="J1732"/>
          <cell r="K1732"/>
          <cell r="L1732"/>
        </row>
        <row r="1733">
          <cell r="B1733"/>
          <cell r="C1733"/>
          <cell r="D1733"/>
          <cell r="E1733"/>
          <cell r="F1733"/>
          <cell r="G1733"/>
          <cell r="H1733"/>
          <cell r="I1733"/>
          <cell r="J1733"/>
          <cell r="K1733"/>
          <cell r="L1733"/>
        </row>
        <row r="1734">
          <cell r="B1734"/>
          <cell r="C1734"/>
          <cell r="D1734"/>
          <cell r="E1734"/>
          <cell r="F1734"/>
          <cell r="G1734"/>
          <cell r="H1734"/>
          <cell r="I1734"/>
          <cell r="J1734"/>
          <cell r="K1734"/>
          <cell r="L1734"/>
        </row>
        <row r="1735">
          <cell r="B1735"/>
          <cell r="C1735"/>
          <cell r="D1735"/>
          <cell r="E1735"/>
          <cell r="F1735"/>
          <cell r="G1735"/>
          <cell r="H1735"/>
          <cell r="I1735"/>
          <cell r="J1735"/>
          <cell r="K1735"/>
          <cell r="L1735"/>
        </row>
        <row r="1736">
          <cell r="B1736"/>
          <cell r="C1736"/>
          <cell r="D1736"/>
          <cell r="E1736"/>
          <cell r="F1736"/>
          <cell r="G1736"/>
          <cell r="H1736"/>
          <cell r="I1736"/>
          <cell r="J1736"/>
          <cell r="K1736"/>
          <cell r="L1736"/>
        </row>
        <row r="1737">
          <cell r="B1737"/>
          <cell r="C1737"/>
          <cell r="D1737"/>
          <cell r="E1737"/>
          <cell r="F1737"/>
          <cell r="G1737"/>
          <cell r="H1737"/>
          <cell r="I1737"/>
          <cell r="J1737"/>
          <cell r="K1737"/>
          <cell r="L1737"/>
        </row>
        <row r="1738">
          <cell r="B1738"/>
          <cell r="C1738"/>
          <cell r="D1738"/>
          <cell r="E1738"/>
          <cell r="F1738"/>
          <cell r="G1738"/>
          <cell r="H1738"/>
          <cell r="I1738"/>
          <cell r="J1738"/>
          <cell r="K1738"/>
          <cell r="L1738"/>
        </row>
        <row r="1739">
          <cell r="B1739"/>
          <cell r="C1739"/>
          <cell r="D1739"/>
          <cell r="E1739"/>
          <cell r="F1739"/>
          <cell r="G1739"/>
          <cell r="H1739"/>
          <cell r="I1739"/>
          <cell r="J1739"/>
          <cell r="K1739"/>
          <cell r="L1739"/>
        </row>
        <row r="1740">
          <cell r="B1740"/>
          <cell r="C1740"/>
          <cell r="D1740"/>
          <cell r="E1740"/>
          <cell r="F1740"/>
          <cell r="G1740"/>
          <cell r="H1740"/>
          <cell r="I1740"/>
          <cell r="J1740"/>
          <cell r="K1740"/>
          <cell r="L1740"/>
        </row>
        <row r="1741">
          <cell r="B1741"/>
          <cell r="C1741"/>
          <cell r="D1741"/>
          <cell r="E1741"/>
          <cell r="F1741"/>
          <cell r="G1741"/>
          <cell r="H1741"/>
          <cell r="I1741"/>
          <cell r="J1741"/>
          <cell r="K1741"/>
          <cell r="L1741"/>
        </row>
        <row r="1742">
          <cell r="B1742"/>
          <cell r="C1742"/>
          <cell r="D1742"/>
          <cell r="E1742"/>
          <cell r="F1742"/>
          <cell r="G1742"/>
          <cell r="H1742"/>
          <cell r="I1742"/>
          <cell r="J1742"/>
          <cell r="K1742"/>
          <cell r="L1742"/>
        </row>
        <row r="1743">
          <cell r="B1743"/>
          <cell r="C1743"/>
          <cell r="D1743"/>
          <cell r="E1743"/>
          <cell r="F1743"/>
          <cell r="G1743"/>
          <cell r="H1743"/>
          <cell r="I1743"/>
          <cell r="J1743"/>
          <cell r="K1743"/>
          <cell r="L1743"/>
        </row>
        <row r="1744">
          <cell r="B1744"/>
          <cell r="C1744"/>
          <cell r="D1744"/>
          <cell r="E1744"/>
          <cell r="F1744"/>
          <cell r="G1744"/>
          <cell r="H1744"/>
          <cell r="I1744"/>
          <cell r="J1744"/>
          <cell r="K1744"/>
          <cell r="L1744"/>
        </row>
        <row r="1745">
          <cell r="B1745"/>
          <cell r="C1745"/>
          <cell r="D1745"/>
          <cell r="E1745"/>
          <cell r="F1745"/>
          <cell r="G1745"/>
          <cell r="H1745"/>
          <cell r="I1745"/>
          <cell r="J1745"/>
          <cell r="K1745"/>
          <cell r="L1745"/>
        </row>
        <row r="1746">
          <cell r="B1746"/>
          <cell r="C1746"/>
          <cell r="D1746"/>
          <cell r="E1746"/>
          <cell r="F1746"/>
          <cell r="G1746"/>
          <cell r="H1746"/>
          <cell r="I1746"/>
          <cell r="J1746"/>
          <cell r="K1746"/>
          <cell r="L1746"/>
        </row>
        <row r="1747">
          <cell r="B1747"/>
          <cell r="C1747"/>
          <cell r="D1747"/>
          <cell r="E1747"/>
          <cell r="F1747"/>
          <cell r="G1747"/>
          <cell r="H1747"/>
          <cell r="I1747"/>
          <cell r="J1747"/>
          <cell r="K1747"/>
          <cell r="L1747"/>
        </row>
        <row r="1748">
          <cell r="B1748"/>
          <cell r="C1748"/>
          <cell r="D1748"/>
          <cell r="E1748"/>
          <cell r="F1748"/>
          <cell r="G1748"/>
          <cell r="H1748"/>
          <cell r="I1748"/>
          <cell r="J1748"/>
          <cell r="K1748"/>
          <cell r="L1748"/>
        </row>
        <row r="1749">
          <cell r="B1749"/>
          <cell r="C1749"/>
          <cell r="D1749"/>
          <cell r="E1749"/>
          <cell r="F1749"/>
          <cell r="G1749"/>
          <cell r="H1749"/>
          <cell r="I1749"/>
          <cell r="J1749"/>
          <cell r="K1749"/>
          <cell r="L1749"/>
        </row>
        <row r="1750">
          <cell r="B1750"/>
          <cell r="C1750"/>
          <cell r="D1750"/>
          <cell r="E1750"/>
          <cell r="F1750"/>
          <cell r="G1750"/>
          <cell r="H1750"/>
          <cell r="I1750"/>
          <cell r="J1750"/>
          <cell r="K1750"/>
          <cell r="L1750"/>
        </row>
        <row r="1751">
          <cell r="B1751"/>
          <cell r="C1751"/>
          <cell r="D1751"/>
          <cell r="E1751"/>
          <cell r="F1751"/>
          <cell r="G1751"/>
          <cell r="H1751"/>
          <cell r="I1751"/>
          <cell r="J1751"/>
          <cell r="K1751"/>
          <cell r="L1751"/>
        </row>
        <row r="1752">
          <cell r="B1752"/>
          <cell r="C1752"/>
          <cell r="D1752"/>
          <cell r="E1752"/>
          <cell r="F1752"/>
          <cell r="G1752"/>
          <cell r="H1752"/>
          <cell r="I1752"/>
          <cell r="J1752"/>
          <cell r="K1752"/>
          <cell r="L1752"/>
        </row>
        <row r="1753">
          <cell r="B1753"/>
          <cell r="C1753"/>
          <cell r="D1753"/>
          <cell r="E1753"/>
          <cell r="F1753"/>
          <cell r="G1753"/>
          <cell r="H1753"/>
          <cell r="I1753"/>
          <cell r="J1753"/>
          <cell r="K1753"/>
          <cell r="L1753"/>
        </row>
        <row r="1754">
          <cell r="B1754"/>
          <cell r="C1754"/>
          <cell r="D1754"/>
          <cell r="E1754"/>
          <cell r="F1754"/>
          <cell r="G1754"/>
          <cell r="H1754"/>
          <cell r="I1754"/>
          <cell r="J1754"/>
          <cell r="K1754"/>
          <cell r="L1754"/>
        </row>
        <row r="1755">
          <cell r="B1755"/>
          <cell r="C1755"/>
          <cell r="D1755"/>
          <cell r="E1755"/>
          <cell r="F1755"/>
          <cell r="G1755"/>
          <cell r="H1755"/>
          <cell r="I1755"/>
          <cell r="J1755"/>
          <cell r="K1755"/>
          <cell r="L1755"/>
        </row>
        <row r="1756">
          <cell r="B1756"/>
          <cell r="C1756"/>
          <cell r="D1756"/>
          <cell r="E1756"/>
          <cell r="F1756"/>
          <cell r="G1756"/>
          <cell r="H1756"/>
          <cell r="I1756"/>
          <cell r="J1756"/>
          <cell r="K1756"/>
          <cell r="L1756"/>
        </row>
        <row r="1757">
          <cell r="B1757"/>
          <cell r="C1757"/>
          <cell r="D1757"/>
          <cell r="E1757"/>
          <cell r="F1757"/>
          <cell r="G1757"/>
          <cell r="H1757"/>
          <cell r="I1757"/>
          <cell r="J1757"/>
          <cell r="K1757"/>
          <cell r="L1757"/>
        </row>
        <row r="1758">
          <cell r="B1758"/>
          <cell r="C1758"/>
          <cell r="D1758"/>
          <cell r="E1758"/>
          <cell r="F1758"/>
          <cell r="G1758"/>
          <cell r="H1758"/>
          <cell r="I1758"/>
          <cell r="J1758"/>
          <cell r="K1758"/>
          <cell r="L1758"/>
        </row>
        <row r="1759">
          <cell r="B1759"/>
          <cell r="C1759"/>
          <cell r="D1759"/>
          <cell r="E1759"/>
          <cell r="F1759"/>
          <cell r="G1759"/>
          <cell r="H1759"/>
          <cell r="I1759"/>
          <cell r="J1759"/>
          <cell r="K1759"/>
          <cell r="L1759"/>
        </row>
        <row r="1760">
          <cell r="B1760"/>
          <cell r="C1760"/>
          <cell r="D1760"/>
          <cell r="E1760"/>
          <cell r="F1760"/>
          <cell r="G1760"/>
          <cell r="H1760"/>
          <cell r="I1760"/>
          <cell r="J1760"/>
          <cell r="K1760"/>
          <cell r="L1760"/>
        </row>
        <row r="1761">
          <cell r="B1761"/>
          <cell r="C1761"/>
          <cell r="D1761"/>
          <cell r="E1761"/>
          <cell r="F1761"/>
          <cell r="G1761"/>
          <cell r="H1761"/>
          <cell r="I1761"/>
          <cell r="J1761"/>
          <cell r="K1761"/>
          <cell r="L1761"/>
        </row>
        <row r="1762">
          <cell r="B1762"/>
          <cell r="C1762"/>
          <cell r="D1762"/>
          <cell r="E1762"/>
          <cell r="F1762"/>
          <cell r="G1762"/>
          <cell r="H1762"/>
          <cell r="I1762"/>
          <cell r="J1762"/>
          <cell r="K1762"/>
          <cell r="L1762"/>
        </row>
        <row r="1763">
          <cell r="B1763"/>
          <cell r="C1763"/>
          <cell r="D1763"/>
          <cell r="E1763"/>
          <cell r="F1763"/>
          <cell r="G1763"/>
          <cell r="H1763"/>
          <cell r="I1763"/>
          <cell r="J1763"/>
          <cell r="K1763"/>
          <cell r="L1763"/>
        </row>
        <row r="1764">
          <cell r="B1764"/>
          <cell r="C1764"/>
          <cell r="D1764"/>
          <cell r="E1764"/>
          <cell r="F1764"/>
          <cell r="G1764"/>
          <cell r="H1764"/>
          <cell r="I1764"/>
          <cell r="J1764"/>
          <cell r="K1764"/>
          <cell r="L1764"/>
        </row>
        <row r="1765">
          <cell r="B1765"/>
          <cell r="C1765"/>
          <cell r="D1765"/>
          <cell r="E1765"/>
          <cell r="F1765"/>
          <cell r="G1765"/>
          <cell r="H1765"/>
          <cell r="I1765"/>
          <cell r="J1765"/>
          <cell r="K1765"/>
          <cell r="L1765"/>
        </row>
        <row r="1766">
          <cell r="B1766"/>
          <cell r="C1766"/>
          <cell r="D1766"/>
          <cell r="E1766"/>
          <cell r="F1766"/>
          <cell r="G1766"/>
          <cell r="H1766"/>
          <cell r="I1766"/>
          <cell r="J1766"/>
          <cell r="K1766"/>
          <cell r="L1766"/>
        </row>
        <row r="1767">
          <cell r="B1767"/>
          <cell r="C1767"/>
          <cell r="D1767"/>
          <cell r="E1767"/>
          <cell r="F1767"/>
          <cell r="G1767"/>
          <cell r="H1767"/>
          <cell r="I1767"/>
          <cell r="J1767"/>
          <cell r="K1767"/>
          <cell r="L1767"/>
        </row>
        <row r="1768">
          <cell r="B1768"/>
          <cell r="C1768"/>
          <cell r="D1768"/>
          <cell r="E1768"/>
          <cell r="F1768"/>
          <cell r="G1768"/>
          <cell r="H1768"/>
          <cell r="I1768"/>
          <cell r="J1768"/>
          <cell r="K1768"/>
          <cell r="L1768"/>
        </row>
        <row r="1769">
          <cell r="B1769"/>
          <cell r="C1769"/>
          <cell r="D1769"/>
          <cell r="E1769"/>
          <cell r="F1769"/>
          <cell r="G1769"/>
          <cell r="H1769"/>
          <cell r="I1769"/>
          <cell r="J1769"/>
          <cell r="K1769"/>
          <cell r="L1769"/>
        </row>
        <row r="1770">
          <cell r="B1770"/>
          <cell r="C1770"/>
          <cell r="D1770"/>
          <cell r="E1770"/>
          <cell r="F1770"/>
          <cell r="G1770"/>
          <cell r="H1770"/>
          <cell r="I1770"/>
          <cell r="J1770"/>
          <cell r="K1770"/>
          <cell r="L1770"/>
        </row>
        <row r="1771">
          <cell r="B1771"/>
          <cell r="C1771"/>
          <cell r="D1771"/>
          <cell r="E1771"/>
          <cell r="F1771"/>
          <cell r="G1771"/>
          <cell r="H1771"/>
          <cell r="I1771"/>
          <cell r="J1771"/>
          <cell r="K1771"/>
          <cell r="L1771"/>
        </row>
        <row r="1772">
          <cell r="B1772"/>
          <cell r="C1772"/>
          <cell r="D1772"/>
          <cell r="E1772"/>
          <cell r="F1772"/>
          <cell r="G1772"/>
          <cell r="H1772"/>
          <cell r="I1772"/>
          <cell r="J1772"/>
          <cell r="K1772"/>
          <cell r="L1772"/>
        </row>
        <row r="1773">
          <cell r="B1773"/>
          <cell r="C1773"/>
          <cell r="D1773"/>
          <cell r="E1773"/>
          <cell r="F1773"/>
          <cell r="G1773"/>
          <cell r="H1773"/>
          <cell r="I1773"/>
          <cell r="J1773"/>
          <cell r="K1773"/>
          <cell r="L1773"/>
        </row>
        <row r="1774">
          <cell r="B1774"/>
          <cell r="C1774"/>
          <cell r="D1774"/>
          <cell r="E1774"/>
          <cell r="F1774"/>
          <cell r="G1774"/>
          <cell r="H1774"/>
          <cell r="I1774"/>
          <cell r="J1774"/>
          <cell r="K1774"/>
          <cell r="L1774"/>
        </row>
        <row r="1775">
          <cell r="B1775"/>
          <cell r="C1775"/>
          <cell r="D1775"/>
          <cell r="E1775"/>
          <cell r="F1775"/>
          <cell r="G1775"/>
          <cell r="H1775"/>
          <cell r="I1775"/>
          <cell r="J1775"/>
          <cell r="K1775"/>
          <cell r="L1775"/>
        </row>
        <row r="1776">
          <cell r="B1776"/>
          <cell r="C1776"/>
          <cell r="D1776"/>
          <cell r="E1776"/>
          <cell r="F1776"/>
          <cell r="G1776"/>
          <cell r="H1776"/>
          <cell r="I1776"/>
          <cell r="J1776"/>
          <cell r="K1776"/>
          <cell r="L1776"/>
        </row>
        <row r="1777">
          <cell r="B1777"/>
          <cell r="C1777"/>
          <cell r="D1777"/>
          <cell r="E1777"/>
          <cell r="F1777"/>
          <cell r="G1777"/>
          <cell r="H1777"/>
          <cell r="I1777"/>
          <cell r="J1777"/>
          <cell r="K1777"/>
          <cell r="L1777"/>
        </row>
        <row r="1778">
          <cell r="B1778"/>
          <cell r="C1778"/>
          <cell r="D1778"/>
          <cell r="E1778"/>
          <cell r="F1778"/>
          <cell r="G1778"/>
          <cell r="H1778"/>
          <cell r="I1778"/>
          <cell r="J1778"/>
          <cell r="K1778"/>
          <cell r="L1778"/>
        </row>
        <row r="1779">
          <cell r="B1779"/>
          <cell r="C1779"/>
          <cell r="D1779"/>
          <cell r="E1779"/>
          <cell r="F1779"/>
          <cell r="G1779"/>
          <cell r="H1779"/>
          <cell r="I1779"/>
          <cell r="J1779"/>
          <cell r="K1779"/>
          <cell r="L1779"/>
        </row>
        <row r="1780">
          <cell r="B1780"/>
          <cell r="C1780"/>
          <cell r="D1780"/>
          <cell r="E1780"/>
          <cell r="F1780"/>
          <cell r="G1780"/>
          <cell r="H1780"/>
          <cell r="I1780"/>
          <cell r="J1780"/>
          <cell r="K1780"/>
          <cell r="L1780"/>
        </row>
        <row r="1781">
          <cell r="B1781"/>
          <cell r="C1781"/>
          <cell r="D1781"/>
          <cell r="E1781"/>
          <cell r="F1781"/>
          <cell r="G1781"/>
          <cell r="H1781"/>
          <cell r="I1781"/>
          <cell r="J1781"/>
          <cell r="K1781"/>
          <cell r="L1781"/>
        </row>
        <row r="1782">
          <cell r="B1782"/>
          <cell r="C1782"/>
          <cell r="D1782"/>
          <cell r="E1782"/>
          <cell r="F1782"/>
          <cell r="G1782"/>
          <cell r="H1782"/>
          <cell r="I1782"/>
          <cell r="J1782"/>
          <cell r="K1782"/>
          <cell r="L1782"/>
        </row>
        <row r="1783">
          <cell r="B1783"/>
          <cell r="C1783"/>
          <cell r="D1783"/>
          <cell r="E1783"/>
          <cell r="F1783"/>
          <cell r="G1783"/>
          <cell r="H1783"/>
          <cell r="I1783"/>
          <cell r="J1783"/>
          <cell r="K1783"/>
          <cell r="L1783"/>
        </row>
        <row r="1784">
          <cell r="B1784"/>
          <cell r="C1784"/>
          <cell r="D1784"/>
          <cell r="E1784"/>
          <cell r="F1784"/>
          <cell r="G1784"/>
          <cell r="H1784"/>
          <cell r="I1784"/>
          <cell r="J1784"/>
          <cell r="K1784"/>
          <cell r="L1784"/>
        </row>
        <row r="1785">
          <cell r="B1785"/>
          <cell r="C1785"/>
          <cell r="D1785"/>
          <cell r="E1785"/>
          <cell r="F1785"/>
          <cell r="G1785"/>
          <cell r="H1785"/>
          <cell r="I1785"/>
          <cell r="J1785"/>
          <cell r="K1785"/>
          <cell r="L1785"/>
        </row>
        <row r="1786">
          <cell r="B1786"/>
          <cell r="C1786"/>
          <cell r="D1786"/>
          <cell r="E1786"/>
          <cell r="F1786"/>
          <cell r="G1786"/>
          <cell r="H1786"/>
          <cell r="I1786"/>
          <cell r="J1786"/>
          <cell r="K1786"/>
          <cell r="L1786"/>
        </row>
        <row r="1787">
          <cell r="B1787"/>
          <cell r="C1787"/>
          <cell r="D1787"/>
          <cell r="E1787"/>
          <cell r="F1787"/>
          <cell r="G1787"/>
          <cell r="H1787"/>
          <cell r="I1787"/>
          <cell r="J1787"/>
          <cell r="K1787"/>
          <cell r="L1787"/>
        </row>
        <row r="1788">
          <cell r="B1788"/>
          <cell r="C1788"/>
          <cell r="D1788"/>
          <cell r="E1788"/>
          <cell r="F1788"/>
          <cell r="G1788"/>
          <cell r="H1788"/>
          <cell r="I1788"/>
          <cell r="J1788"/>
          <cell r="K1788"/>
          <cell r="L1788"/>
        </row>
        <row r="1789">
          <cell r="B1789"/>
          <cell r="C1789"/>
          <cell r="D1789"/>
          <cell r="E1789"/>
          <cell r="F1789"/>
          <cell r="G1789"/>
          <cell r="H1789"/>
          <cell r="I1789"/>
          <cell r="J1789"/>
          <cell r="K1789"/>
          <cell r="L1789"/>
        </row>
        <row r="1790">
          <cell r="B1790"/>
          <cell r="C1790"/>
          <cell r="D1790"/>
          <cell r="E1790"/>
          <cell r="F1790"/>
          <cell r="G1790"/>
          <cell r="H1790"/>
          <cell r="I1790"/>
          <cell r="J1790"/>
          <cell r="K1790"/>
          <cell r="L1790"/>
        </row>
        <row r="1791">
          <cell r="B1791"/>
          <cell r="C1791"/>
          <cell r="D1791"/>
          <cell r="E1791"/>
          <cell r="F1791"/>
          <cell r="G1791"/>
          <cell r="H1791"/>
          <cell r="I1791"/>
          <cell r="J1791"/>
          <cell r="K1791"/>
          <cell r="L1791"/>
        </row>
        <row r="1792">
          <cell r="B1792"/>
          <cell r="C1792"/>
          <cell r="D1792"/>
          <cell r="E1792"/>
          <cell r="F1792"/>
          <cell r="G1792"/>
          <cell r="H1792"/>
          <cell r="I1792"/>
          <cell r="J1792"/>
          <cell r="K1792"/>
          <cell r="L1792"/>
        </row>
        <row r="1793">
          <cell r="B1793"/>
          <cell r="C1793"/>
          <cell r="D1793"/>
          <cell r="E1793"/>
          <cell r="F1793"/>
          <cell r="G1793"/>
          <cell r="H1793"/>
          <cell r="I1793"/>
          <cell r="J1793"/>
          <cell r="K1793"/>
          <cell r="L1793"/>
        </row>
        <row r="1794">
          <cell r="B1794"/>
          <cell r="C1794"/>
          <cell r="D1794"/>
          <cell r="E1794"/>
          <cell r="F1794"/>
          <cell r="G1794"/>
          <cell r="H1794"/>
          <cell r="I1794"/>
          <cell r="J1794"/>
          <cell r="K1794"/>
          <cell r="L1794"/>
        </row>
        <row r="1795">
          <cell r="B1795"/>
          <cell r="C1795"/>
          <cell r="D1795"/>
          <cell r="E1795"/>
          <cell r="F1795"/>
          <cell r="G1795"/>
          <cell r="H1795"/>
          <cell r="I1795"/>
          <cell r="J1795"/>
          <cell r="K1795"/>
          <cell r="L1795"/>
        </row>
        <row r="1796">
          <cell r="B1796"/>
          <cell r="C1796"/>
          <cell r="D1796"/>
          <cell r="E1796"/>
          <cell r="F1796"/>
          <cell r="G1796"/>
          <cell r="H1796"/>
          <cell r="I1796"/>
          <cell r="J1796"/>
          <cell r="K1796"/>
          <cell r="L1796"/>
        </row>
        <row r="1797">
          <cell r="B1797"/>
          <cell r="C1797"/>
          <cell r="D1797"/>
          <cell r="E1797"/>
          <cell r="F1797"/>
          <cell r="G1797"/>
          <cell r="H1797"/>
          <cell r="I1797"/>
          <cell r="J1797"/>
          <cell r="K1797"/>
          <cell r="L1797"/>
        </row>
        <row r="1798">
          <cell r="B1798"/>
          <cell r="C1798"/>
          <cell r="D1798"/>
          <cell r="E1798"/>
          <cell r="F1798"/>
          <cell r="G1798"/>
          <cell r="H1798"/>
          <cell r="I1798"/>
          <cell r="J1798"/>
          <cell r="K1798"/>
          <cell r="L1798"/>
        </row>
        <row r="1799">
          <cell r="B1799"/>
          <cell r="C1799"/>
          <cell r="D1799"/>
          <cell r="E1799"/>
          <cell r="F1799"/>
          <cell r="G1799"/>
          <cell r="H1799"/>
          <cell r="I1799"/>
          <cell r="J1799"/>
          <cell r="K1799"/>
          <cell r="L1799"/>
        </row>
        <row r="1800">
          <cell r="B1800"/>
          <cell r="C1800"/>
          <cell r="D1800"/>
          <cell r="E1800"/>
          <cell r="F1800"/>
          <cell r="G1800"/>
          <cell r="H1800"/>
          <cell r="I1800"/>
          <cell r="J1800"/>
          <cell r="K1800"/>
          <cell r="L1800"/>
        </row>
        <row r="1801">
          <cell r="B1801"/>
          <cell r="C1801"/>
          <cell r="D1801"/>
          <cell r="E1801"/>
          <cell r="F1801"/>
          <cell r="G1801"/>
          <cell r="H1801"/>
          <cell r="I1801"/>
          <cell r="J1801"/>
          <cell r="K1801"/>
          <cell r="L1801"/>
        </row>
        <row r="1802">
          <cell r="B1802"/>
          <cell r="C1802"/>
          <cell r="D1802"/>
          <cell r="E1802"/>
          <cell r="F1802"/>
          <cell r="G1802"/>
          <cell r="H1802"/>
          <cell r="I1802"/>
          <cell r="J1802"/>
          <cell r="K1802"/>
          <cell r="L1802"/>
        </row>
        <row r="1803">
          <cell r="B1803"/>
          <cell r="C1803"/>
          <cell r="D1803"/>
          <cell r="E1803"/>
          <cell r="F1803"/>
          <cell r="G1803"/>
          <cell r="H1803"/>
          <cell r="I1803"/>
          <cell r="J1803"/>
          <cell r="K1803"/>
          <cell r="L1803"/>
        </row>
        <row r="1804">
          <cell r="B1804"/>
          <cell r="C1804"/>
          <cell r="D1804"/>
          <cell r="E1804"/>
          <cell r="F1804"/>
          <cell r="G1804"/>
          <cell r="H1804"/>
          <cell r="I1804"/>
          <cell r="J1804"/>
          <cell r="K1804"/>
          <cell r="L1804"/>
        </row>
        <row r="1805">
          <cell r="B1805"/>
          <cell r="C1805"/>
          <cell r="D1805"/>
          <cell r="E1805"/>
          <cell r="F1805"/>
          <cell r="G1805"/>
          <cell r="H1805"/>
          <cell r="I1805"/>
          <cell r="J1805"/>
          <cell r="K1805"/>
          <cell r="L1805"/>
        </row>
        <row r="1806">
          <cell r="B1806"/>
          <cell r="C1806"/>
          <cell r="D1806"/>
          <cell r="E1806"/>
          <cell r="F1806"/>
          <cell r="G1806"/>
          <cell r="H1806"/>
          <cell r="I1806"/>
          <cell r="J1806"/>
          <cell r="K1806"/>
          <cell r="L1806"/>
        </row>
        <row r="1807">
          <cell r="B1807"/>
          <cell r="C1807"/>
          <cell r="D1807"/>
          <cell r="E1807"/>
          <cell r="F1807"/>
          <cell r="G1807"/>
          <cell r="H1807"/>
          <cell r="I1807"/>
          <cell r="J1807"/>
          <cell r="K1807"/>
          <cell r="L1807"/>
        </row>
        <row r="1808">
          <cell r="B1808"/>
          <cell r="C1808"/>
          <cell r="D1808"/>
          <cell r="E1808"/>
          <cell r="F1808"/>
          <cell r="G1808"/>
          <cell r="H1808"/>
          <cell r="I1808"/>
          <cell r="J1808"/>
          <cell r="K1808"/>
          <cell r="L1808"/>
        </row>
        <row r="1809">
          <cell r="B1809"/>
          <cell r="C1809"/>
          <cell r="D1809"/>
          <cell r="E1809"/>
          <cell r="F1809"/>
          <cell r="G1809"/>
          <cell r="H1809"/>
          <cell r="I1809"/>
          <cell r="J1809"/>
          <cell r="K1809"/>
          <cell r="L1809"/>
        </row>
        <row r="1810">
          <cell r="B1810"/>
          <cell r="C1810"/>
          <cell r="D1810"/>
          <cell r="E1810"/>
          <cell r="F1810"/>
          <cell r="G1810"/>
          <cell r="H1810"/>
          <cell r="I1810"/>
          <cell r="J1810"/>
          <cell r="K1810"/>
          <cell r="L1810"/>
        </row>
        <row r="1811">
          <cell r="B1811"/>
          <cell r="C1811"/>
          <cell r="D1811"/>
          <cell r="E1811"/>
          <cell r="F1811"/>
          <cell r="G1811"/>
          <cell r="H1811"/>
          <cell r="I1811"/>
          <cell r="J1811"/>
          <cell r="K1811"/>
          <cell r="L1811"/>
        </row>
        <row r="1812">
          <cell r="B1812"/>
          <cell r="C1812"/>
          <cell r="D1812"/>
          <cell r="E1812"/>
          <cell r="F1812"/>
          <cell r="G1812"/>
          <cell r="H1812"/>
          <cell r="I1812"/>
          <cell r="J1812"/>
          <cell r="K1812"/>
          <cell r="L1812"/>
        </row>
        <row r="1813">
          <cell r="B1813"/>
          <cell r="C1813"/>
          <cell r="D1813"/>
          <cell r="E1813"/>
          <cell r="F1813"/>
          <cell r="G1813"/>
          <cell r="H1813"/>
          <cell r="I1813"/>
          <cell r="J1813"/>
          <cell r="K1813"/>
          <cell r="L1813"/>
        </row>
        <row r="1814">
          <cell r="B1814"/>
          <cell r="C1814"/>
          <cell r="D1814"/>
          <cell r="E1814"/>
          <cell r="F1814"/>
          <cell r="G1814"/>
          <cell r="H1814"/>
          <cell r="I1814"/>
          <cell r="J1814"/>
          <cell r="K1814"/>
          <cell r="L1814"/>
        </row>
        <row r="1815">
          <cell r="B1815"/>
          <cell r="C1815"/>
          <cell r="D1815"/>
          <cell r="E1815"/>
          <cell r="F1815"/>
          <cell r="G1815"/>
          <cell r="H1815"/>
          <cell r="I1815"/>
          <cell r="J1815"/>
          <cell r="K1815"/>
          <cell r="L1815"/>
        </row>
        <row r="1816">
          <cell r="B1816"/>
          <cell r="C1816"/>
          <cell r="D1816"/>
          <cell r="E1816"/>
          <cell r="F1816"/>
          <cell r="G1816"/>
          <cell r="H1816"/>
          <cell r="I1816"/>
          <cell r="J1816"/>
          <cell r="K1816"/>
          <cell r="L1816"/>
        </row>
        <row r="1817">
          <cell r="B1817"/>
          <cell r="C1817"/>
          <cell r="D1817"/>
          <cell r="E1817"/>
          <cell r="F1817"/>
          <cell r="G1817"/>
          <cell r="H1817"/>
          <cell r="I1817"/>
          <cell r="J1817"/>
          <cell r="K1817"/>
          <cell r="L1817"/>
        </row>
        <row r="1818">
          <cell r="B1818"/>
          <cell r="C1818"/>
          <cell r="D1818"/>
          <cell r="E1818"/>
          <cell r="F1818"/>
          <cell r="G1818"/>
          <cell r="H1818"/>
          <cell r="I1818"/>
          <cell r="J1818"/>
          <cell r="K1818"/>
          <cell r="L1818"/>
        </row>
        <row r="1819">
          <cell r="B1819"/>
          <cell r="C1819"/>
          <cell r="D1819"/>
          <cell r="E1819"/>
          <cell r="F1819"/>
          <cell r="G1819"/>
          <cell r="H1819"/>
          <cell r="I1819"/>
          <cell r="J1819"/>
          <cell r="K1819"/>
          <cell r="L1819"/>
        </row>
        <row r="1820">
          <cell r="B1820"/>
          <cell r="C1820"/>
          <cell r="D1820"/>
          <cell r="E1820"/>
          <cell r="F1820"/>
          <cell r="G1820"/>
          <cell r="H1820"/>
          <cell r="I1820"/>
          <cell r="J1820"/>
          <cell r="K1820"/>
          <cell r="L1820"/>
        </row>
        <row r="1821">
          <cell r="B1821"/>
          <cell r="C1821"/>
          <cell r="D1821"/>
          <cell r="E1821"/>
          <cell r="F1821"/>
          <cell r="G1821"/>
          <cell r="H1821"/>
          <cell r="I1821"/>
          <cell r="J1821"/>
          <cell r="K1821"/>
          <cell r="L1821"/>
        </row>
        <row r="1822">
          <cell r="B1822"/>
          <cell r="C1822"/>
          <cell r="D1822"/>
          <cell r="E1822"/>
          <cell r="F1822"/>
          <cell r="G1822"/>
          <cell r="H1822"/>
          <cell r="I1822"/>
          <cell r="J1822"/>
          <cell r="K1822"/>
          <cell r="L1822"/>
        </row>
        <row r="1823">
          <cell r="B1823"/>
          <cell r="C1823"/>
          <cell r="D1823"/>
          <cell r="E1823"/>
          <cell r="F1823"/>
          <cell r="G1823"/>
          <cell r="H1823"/>
          <cell r="I1823"/>
          <cell r="J1823"/>
          <cell r="K1823"/>
          <cell r="L1823"/>
        </row>
        <row r="1824">
          <cell r="B1824"/>
          <cell r="C1824"/>
          <cell r="D1824"/>
          <cell r="E1824"/>
          <cell r="F1824"/>
          <cell r="G1824"/>
          <cell r="H1824"/>
          <cell r="I1824"/>
          <cell r="J1824"/>
          <cell r="K1824"/>
          <cell r="L1824"/>
        </row>
        <row r="1825">
          <cell r="B1825"/>
          <cell r="C1825"/>
          <cell r="D1825"/>
          <cell r="E1825"/>
          <cell r="F1825"/>
          <cell r="G1825"/>
          <cell r="H1825"/>
          <cell r="I1825"/>
          <cell r="J1825"/>
          <cell r="K1825"/>
          <cell r="L1825"/>
        </row>
        <row r="1826">
          <cell r="B1826"/>
          <cell r="C1826"/>
          <cell r="D1826"/>
          <cell r="E1826"/>
          <cell r="F1826"/>
          <cell r="G1826"/>
          <cell r="H1826"/>
          <cell r="I1826"/>
          <cell r="J1826"/>
          <cell r="K1826"/>
          <cell r="L1826"/>
        </row>
        <row r="1827">
          <cell r="B1827"/>
          <cell r="C1827"/>
          <cell r="D1827"/>
          <cell r="E1827"/>
          <cell r="F1827"/>
          <cell r="G1827"/>
          <cell r="H1827"/>
          <cell r="I1827"/>
          <cell r="J1827"/>
          <cell r="K1827"/>
          <cell r="L1827"/>
        </row>
        <row r="1828">
          <cell r="B1828"/>
          <cell r="C1828"/>
          <cell r="D1828"/>
          <cell r="E1828"/>
          <cell r="F1828"/>
          <cell r="G1828"/>
          <cell r="H1828"/>
          <cell r="I1828"/>
          <cell r="J1828"/>
          <cell r="K1828"/>
          <cell r="L1828"/>
        </row>
        <row r="1829">
          <cell r="B1829"/>
          <cell r="C1829"/>
          <cell r="D1829"/>
          <cell r="E1829"/>
          <cell r="F1829"/>
          <cell r="G1829"/>
          <cell r="H1829"/>
          <cell r="I1829"/>
          <cell r="J1829"/>
          <cell r="K1829"/>
          <cell r="L1829"/>
        </row>
        <row r="1830">
          <cell r="B1830"/>
          <cell r="C1830"/>
          <cell r="D1830"/>
          <cell r="E1830"/>
          <cell r="F1830"/>
          <cell r="G1830"/>
          <cell r="H1830"/>
          <cell r="I1830"/>
          <cell r="J1830"/>
          <cell r="K1830"/>
          <cell r="L1830"/>
        </row>
        <row r="1831">
          <cell r="B1831"/>
          <cell r="C1831"/>
          <cell r="D1831"/>
          <cell r="E1831"/>
          <cell r="F1831"/>
          <cell r="G1831"/>
          <cell r="H1831"/>
          <cell r="I1831"/>
          <cell r="J1831"/>
          <cell r="K1831"/>
          <cell r="L1831"/>
        </row>
        <row r="1832">
          <cell r="B1832"/>
          <cell r="C1832"/>
          <cell r="D1832"/>
          <cell r="E1832"/>
          <cell r="F1832"/>
          <cell r="G1832"/>
          <cell r="H1832"/>
          <cell r="I1832"/>
          <cell r="J1832"/>
          <cell r="K1832"/>
          <cell r="L1832"/>
        </row>
        <row r="1833">
          <cell r="B1833"/>
          <cell r="C1833"/>
          <cell r="D1833"/>
          <cell r="E1833"/>
          <cell r="F1833"/>
          <cell r="G1833"/>
          <cell r="H1833"/>
          <cell r="I1833"/>
          <cell r="J1833"/>
          <cell r="K1833"/>
          <cell r="L1833"/>
        </row>
        <row r="1834">
          <cell r="B1834"/>
          <cell r="C1834"/>
          <cell r="D1834"/>
          <cell r="E1834"/>
          <cell r="F1834"/>
          <cell r="G1834"/>
          <cell r="H1834"/>
          <cell r="I1834"/>
          <cell r="J1834"/>
          <cell r="K1834"/>
          <cell r="L1834"/>
        </row>
        <row r="1835">
          <cell r="B1835"/>
          <cell r="C1835"/>
          <cell r="D1835"/>
          <cell r="E1835"/>
          <cell r="F1835"/>
          <cell r="G1835"/>
          <cell r="H1835"/>
          <cell r="I1835"/>
          <cell r="J1835"/>
          <cell r="K1835"/>
          <cell r="L1835"/>
        </row>
        <row r="1836">
          <cell r="B1836"/>
          <cell r="C1836"/>
          <cell r="D1836"/>
          <cell r="E1836"/>
          <cell r="F1836"/>
          <cell r="G1836"/>
          <cell r="H1836"/>
          <cell r="I1836"/>
          <cell r="J1836"/>
          <cell r="K1836"/>
          <cell r="L1836"/>
        </row>
        <row r="1837">
          <cell r="B1837"/>
          <cell r="C1837"/>
          <cell r="D1837"/>
          <cell r="E1837"/>
          <cell r="F1837"/>
          <cell r="G1837"/>
          <cell r="H1837"/>
          <cell r="I1837"/>
          <cell r="J1837"/>
          <cell r="K1837"/>
          <cell r="L1837"/>
        </row>
        <row r="1838">
          <cell r="B1838"/>
          <cell r="C1838"/>
          <cell r="D1838"/>
          <cell r="E1838"/>
          <cell r="F1838"/>
          <cell r="G1838"/>
          <cell r="H1838"/>
          <cell r="I1838"/>
          <cell r="J1838"/>
          <cell r="K1838"/>
          <cell r="L1838"/>
        </row>
        <row r="1839">
          <cell r="B1839"/>
          <cell r="C1839"/>
          <cell r="D1839"/>
          <cell r="E1839"/>
          <cell r="F1839"/>
          <cell r="G1839"/>
          <cell r="H1839"/>
          <cell r="I1839"/>
          <cell r="J1839"/>
          <cell r="K1839"/>
          <cell r="L1839"/>
        </row>
        <row r="1840">
          <cell r="B1840"/>
          <cell r="C1840"/>
          <cell r="D1840"/>
          <cell r="E1840"/>
          <cell r="F1840"/>
          <cell r="G1840"/>
          <cell r="H1840"/>
          <cell r="I1840"/>
          <cell r="J1840"/>
          <cell r="K1840"/>
          <cell r="L1840"/>
        </row>
        <row r="1841">
          <cell r="B1841"/>
          <cell r="C1841"/>
          <cell r="D1841"/>
          <cell r="E1841"/>
          <cell r="F1841"/>
          <cell r="G1841"/>
          <cell r="H1841"/>
          <cell r="I1841"/>
          <cell r="J1841"/>
          <cell r="K1841"/>
          <cell r="L1841"/>
        </row>
        <row r="1842">
          <cell r="B1842"/>
          <cell r="C1842"/>
          <cell r="D1842"/>
          <cell r="E1842"/>
          <cell r="F1842"/>
          <cell r="G1842"/>
          <cell r="H1842"/>
          <cell r="I1842"/>
          <cell r="J1842"/>
          <cell r="K1842"/>
          <cell r="L1842"/>
        </row>
        <row r="1843">
          <cell r="B1843"/>
          <cell r="C1843"/>
          <cell r="D1843"/>
          <cell r="E1843"/>
          <cell r="F1843"/>
          <cell r="G1843"/>
          <cell r="H1843"/>
          <cell r="I1843"/>
          <cell r="J1843"/>
          <cell r="K1843"/>
          <cell r="L1843"/>
        </row>
        <row r="1844">
          <cell r="B1844"/>
          <cell r="C1844"/>
          <cell r="D1844"/>
          <cell r="E1844"/>
          <cell r="F1844"/>
          <cell r="G1844"/>
          <cell r="H1844"/>
          <cell r="I1844"/>
          <cell r="J1844"/>
          <cell r="K1844"/>
          <cell r="L1844"/>
        </row>
        <row r="1845">
          <cell r="B1845"/>
          <cell r="C1845"/>
          <cell r="D1845"/>
          <cell r="E1845"/>
          <cell r="F1845"/>
          <cell r="G1845"/>
          <cell r="H1845"/>
          <cell r="I1845"/>
          <cell r="J1845"/>
          <cell r="K1845"/>
          <cell r="L1845"/>
        </row>
        <row r="1846">
          <cell r="B1846"/>
          <cell r="C1846"/>
          <cell r="D1846"/>
          <cell r="E1846"/>
          <cell r="F1846"/>
          <cell r="G1846"/>
          <cell r="H1846"/>
          <cell r="I1846"/>
          <cell r="J1846"/>
          <cell r="K1846"/>
          <cell r="L1846"/>
        </row>
        <row r="1847">
          <cell r="B1847"/>
          <cell r="C1847"/>
          <cell r="D1847"/>
          <cell r="E1847"/>
          <cell r="F1847"/>
          <cell r="G1847"/>
          <cell r="H1847"/>
          <cell r="I1847"/>
          <cell r="J1847"/>
          <cell r="K1847"/>
          <cell r="L1847"/>
        </row>
        <row r="1848">
          <cell r="B1848"/>
          <cell r="C1848"/>
          <cell r="D1848"/>
          <cell r="E1848"/>
          <cell r="F1848"/>
          <cell r="G1848"/>
          <cell r="H1848"/>
          <cell r="I1848"/>
          <cell r="J1848"/>
          <cell r="K1848"/>
          <cell r="L1848"/>
        </row>
        <row r="1849">
          <cell r="B1849"/>
          <cell r="C1849"/>
          <cell r="D1849"/>
          <cell r="E1849"/>
          <cell r="F1849"/>
          <cell r="G1849"/>
          <cell r="H1849"/>
          <cell r="I1849"/>
          <cell r="J1849"/>
          <cell r="K1849"/>
          <cell r="L1849"/>
        </row>
        <row r="1850">
          <cell r="B1850"/>
          <cell r="C1850"/>
          <cell r="D1850"/>
          <cell r="E1850"/>
          <cell r="F1850"/>
          <cell r="G1850"/>
          <cell r="H1850"/>
          <cell r="I1850"/>
          <cell r="J1850"/>
          <cell r="K1850"/>
          <cell r="L1850"/>
        </row>
        <row r="1851">
          <cell r="B1851"/>
          <cell r="C1851"/>
          <cell r="D1851"/>
          <cell r="E1851"/>
          <cell r="F1851"/>
          <cell r="G1851"/>
          <cell r="H1851"/>
          <cell r="I1851"/>
          <cell r="J1851"/>
          <cell r="K1851"/>
          <cell r="L1851"/>
        </row>
        <row r="1852">
          <cell r="B1852"/>
          <cell r="C1852"/>
          <cell r="D1852"/>
          <cell r="E1852"/>
          <cell r="F1852"/>
          <cell r="G1852"/>
          <cell r="H1852"/>
          <cell r="I1852"/>
          <cell r="J1852"/>
          <cell r="K1852"/>
          <cell r="L1852"/>
        </row>
        <row r="1853">
          <cell r="B1853"/>
          <cell r="C1853"/>
          <cell r="D1853"/>
          <cell r="E1853"/>
          <cell r="F1853"/>
          <cell r="G1853"/>
          <cell r="H1853"/>
          <cell r="I1853"/>
          <cell r="J1853"/>
          <cell r="K1853"/>
          <cell r="L1853"/>
        </row>
        <row r="1854">
          <cell r="B1854"/>
          <cell r="C1854"/>
          <cell r="D1854"/>
          <cell r="E1854"/>
          <cell r="F1854"/>
          <cell r="G1854"/>
          <cell r="H1854"/>
          <cell r="I1854"/>
          <cell r="J1854"/>
          <cell r="K1854"/>
          <cell r="L1854"/>
        </row>
        <row r="1855">
          <cell r="B1855"/>
          <cell r="C1855"/>
          <cell r="D1855"/>
          <cell r="E1855"/>
          <cell r="F1855"/>
          <cell r="G1855"/>
          <cell r="H1855"/>
          <cell r="I1855"/>
          <cell r="J1855"/>
          <cell r="K1855"/>
          <cell r="L1855"/>
        </row>
        <row r="1856">
          <cell r="B1856"/>
          <cell r="C1856"/>
          <cell r="D1856"/>
          <cell r="E1856"/>
          <cell r="F1856"/>
          <cell r="G1856"/>
          <cell r="H1856"/>
          <cell r="I1856"/>
          <cell r="J1856"/>
          <cell r="K1856"/>
          <cell r="L1856"/>
        </row>
        <row r="1857">
          <cell r="B1857"/>
          <cell r="C1857"/>
          <cell r="D1857"/>
          <cell r="E1857"/>
          <cell r="F1857"/>
          <cell r="G1857"/>
          <cell r="H1857"/>
          <cell r="I1857"/>
          <cell r="J1857"/>
          <cell r="K1857"/>
          <cell r="L1857"/>
        </row>
        <row r="1858">
          <cell r="B1858"/>
          <cell r="C1858"/>
          <cell r="D1858"/>
          <cell r="E1858"/>
          <cell r="F1858"/>
          <cell r="G1858"/>
          <cell r="H1858"/>
          <cell r="I1858"/>
          <cell r="J1858"/>
          <cell r="K1858"/>
          <cell r="L1858"/>
        </row>
        <row r="1859">
          <cell r="B1859"/>
          <cell r="C1859"/>
          <cell r="D1859"/>
          <cell r="E1859"/>
          <cell r="F1859"/>
          <cell r="G1859"/>
          <cell r="H1859"/>
          <cell r="I1859"/>
          <cell r="J1859"/>
          <cell r="K1859"/>
          <cell r="L1859"/>
        </row>
        <row r="1860">
          <cell r="B1860"/>
          <cell r="C1860"/>
          <cell r="D1860"/>
          <cell r="E1860"/>
          <cell r="F1860"/>
          <cell r="G1860"/>
          <cell r="H1860"/>
          <cell r="I1860"/>
          <cell r="J1860"/>
          <cell r="K1860"/>
          <cell r="L1860"/>
        </row>
        <row r="1861">
          <cell r="B1861"/>
          <cell r="C1861"/>
          <cell r="D1861"/>
          <cell r="E1861"/>
          <cell r="F1861"/>
          <cell r="G1861"/>
          <cell r="H1861"/>
          <cell r="I1861"/>
          <cell r="J1861"/>
          <cell r="K1861"/>
          <cell r="L1861"/>
        </row>
        <row r="1862">
          <cell r="B1862"/>
          <cell r="C1862"/>
          <cell r="D1862"/>
          <cell r="E1862"/>
          <cell r="F1862"/>
          <cell r="G1862"/>
          <cell r="H1862"/>
          <cell r="I1862"/>
          <cell r="J1862"/>
          <cell r="K1862"/>
          <cell r="L1862"/>
        </row>
        <row r="1863">
          <cell r="B1863"/>
          <cell r="C1863"/>
          <cell r="D1863"/>
          <cell r="E1863"/>
          <cell r="F1863"/>
          <cell r="G1863"/>
          <cell r="H1863"/>
          <cell r="I1863"/>
          <cell r="J1863"/>
          <cell r="K1863"/>
          <cell r="L1863"/>
        </row>
        <row r="1864">
          <cell r="B1864"/>
          <cell r="C1864"/>
          <cell r="D1864"/>
          <cell r="E1864"/>
          <cell r="F1864"/>
          <cell r="G1864"/>
          <cell r="H1864"/>
          <cell r="I1864"/>
          <cell r="J1864"/>
          <cell r="K1864"/>
          <cell r="L1864"/>
        </row>
        <row r="1865">
          <cell r="B1865"/>
          <cell r="C1865"/>
          <cell r="D1865"/>
          <cell r="E1865"/>
          <cell r="F1865"/>
          <cell r="G1865"/>
          <cell r="H1865"/>
          <cell r="I1865"/>
          <cell r="J1865"/>
          <cell r="K1865"/>
          <cell r="L1865"/>
        </row>
        <row r="1866">
          <cell r="B1866"/>
          <cell r="C1866"/>
          <cell r="D1866"/>
          <cell r="E1866"/>
          <cell r="F1866"/>
          <cell r="G1866"/>
          <cell r="H1866"/>
          <cell r="I1866"/>
          <cell r="J1866"/>
          <cell r="K1866"/>
          <cell r="L1866"/>
        </row>
        <row r="1867">
          <cell r="B1867"/>
          <cell r="C1867"/>
          <cell r="D1867"/>
          <cell r="E1867"/>
          <cell r="F1867"/>
          <cell r="G1867"/>
          <cell r="H1867"/>
          <cell r="I1867"/>
          <cell r="J1867"/>
          <cell r="K1867"/>
          <cell r="L1867"/>
        </row>
        <row r="1868">
          <cell r="B1868"/>
          <cell r="C1868"/>
          <cell r="D1868"/>
          <cell r="E1868"/>
          <cell r="F1868"/>
          <cell r="G1868"/>
          <cell r="H1868"/>
          <cell r="I1868"/>
          <cell r="J1868"/>
          <cell r="K1868"/>
          <cell r="L1868"/>
        </row>
        <row r="1869">
          <cell r="B1869"/>
          <cell r="C1869"/>
          <cell r="D1869"/>
          <cell r="E1869"/>
          <cell r="F1869"/>
          <cell r="G1869"/>
          <cell r="H1869"/>
          <cell r="I1869"/>
          <cell r="J1869"/>
          <cell r="K1869"/>
          <cell r="L1869"/>
        </row>
        <row r="1870">
          <cell r="B1870"/>
          <cell r="C1870"/>
          <cell r="D1870"/>
          <cell r="E1870"/>
          <cell r="F1870"/>
          <cell r="G1870"/>
          <cell r="H1870"/>
          <cell r="I1870"/>
          <cell r="J1870"/>
          <cell r="K1870"/>
          <cell r="L1870"/>
        </row>
        <row r="1871">
          <cell r="B1871"/>
          <cell r="C1871"/>
          <cell r="D1871"/>
          <cell r="E1871"/>
          <cell r="F1871"/>
          <cell r="G1871"/>
          <cell r="H1871"/>
          <cell r="I1871"/>
          <cell r="J1871"/>
          <cell r="K1871"/>
          <cell r="L1871"/>
        </row>
        <row r="1872">
          <cell r="B1872"/>
          <cell r="C1872"/>
          <cell r="D1872"/>
          <cell r="E1872"/>
          <cell r="F1872"/>
          <cell r="G1872"/>
          <cell r="H1872"/>
          <cell r="I1872"/>
          <cell r="J1872"/>
          <cell r="K1872"/>
          <cell r="L1872"/>
        </row>
        <row r="1873">
          <cell r="B1873"/>
          <cell r="C1873"/>
          <cell r="D1873"/>
          <cell r="E1873"/>
          <cell r="F1873"/>
          <cell r="G1873"/>
          <cell r="H1873"/>
          <cell r="I1873"/>
          <cell r="J1873"/>
          <cell r="K1873"/>
          <cell r="L1873"/>
        </row>
        <row r="1874">
          <cell r="B1874"/>
          <cell r="C1874"/>
          <cell r="D1874"/>
          <cell r="E1874"/>
          <cell r="F1874"/>
          <cell r="G1874"/>
          <cell r="H1874"/>
          <cell r="I1874"/>
          <cell r="J1874"/>
          <cell r="K1874"/>
          <cell r="L1874"/>
        </row>
        <row r="1875">
          <cell r="B1875"/>
          <cell r="C1875"/>
          <cell r="D1875"/>
          <cell r="E1875"/>
          <cell r="F1875"/>
          <cell r="G1875"/>
          <cell r="H1875"/>
          <cell r="I1875"/>
          <cell r="J1875"/>
          <cell r="K1875"/>
          <cell r="L1875"/>
        </row>
        <row r="1876">
          <cell r="B1876"/>
          <cell r="C1876"/>
          <cell r="D1876"/>
          <cell r="E1876"/>
          <cell r="F1876"/>
          <cell r="G1876"/>
          <cell r="H1876"/>
          <cell r="I1876"/>
          <cell r="J1876"/>
          <cell r="K1876"/>
          <cell r="L1876"/>
        </row>
        <row r="1877">
          <cell r="B1877"/>
          <cell r="C1877"/>
          <cell r="D1877"/>
          <cell r="E1877"/>
          <cell r="F1877"/>
          <cell r="G1877"/>
          <cell r="H1877"/>
          <cell r="I1877"/>
          <cell r="J1877"/>
          <cell r="K1877"/>
          <cell r="L1877"/>
        </row>
        <row r="1878">
          <cell r="B1878"/>
          <cell r="C1878"/>
          <cell r="D1878"/>
          <cell r="E1878"/>
          <cell r="F1878"/>
          <cell r="G1878"/>
          <cell r="H1878"/>
          <cell r="I1878"/>
          <cell r="J1878"/>
          <cell r="K1878"/>
          <cell r="L1878"/>
        </row>
        <row r="1879">
          <cell r="B1879"/>
          <cell r="C1879"/>
          <cell r="D1879"/>
          <cell r="E1879"/>
          <cell r="F1879"/>
          <cell r="G1879"/>
          <cell r="H1879"/>
          <cell r="I1879"/>
          <cell r="J1879"/>
          <cell r="K1879"/>
          <cell r="L1879"/>
        </row>
        <row r="1880">
          <cell r="B1880"/>
          <cell r="C1880"/>
          <cell r="D1880"/>
          <cell r="E1880"/>
          <cell r="F1880"/>
          <cell r="G1880"/>
          <cell r="H1880"/>
          <cell r="I1880"/>
          <cell r="J1880"/>
          <cell r="K1880"/>
          <cell r="L1880"/>
        </row>
        <row r="1881">
          <cell r="B1881"/>
          <cell r="C1881"/>
          <cell r="D1881"/>
          <cell r="E1881"/>
          <cell r="F1881"/>
          <cell r="G1881"/>
          <cell r="H1881"/>
          <cell r="I1881"/>
          <cell r="J1881"/>
          <cell r="K1881"/>
          <cell r="L1881"/>
        </row>
        <row r="1882">
          <cell r="B1882"/>
          <cell r="C1882"/>
          <cell r="D1882"/>
          <cell r="E1882"/>
          <cell r="F1882"/>
          <cell r="G1882"/>
          <cell r="H1882"/>
          <cell r="I1882"/>
          <cell r="J1882"/>
          <cell r="K1882"/>
          <cell r="L1882"/>
        </row>
        <row r="1883">
          <cell r="B1883"/>
          <cell r="C1883"/>
          <cell r="D1883"/>
          <cell r="E1883"/>
          <cell r="F1883"/>
          <cell r="G1883"/>
          <cell r="H1883"/>
          <cell r="I1883"/>
          <cell r="J1883"/>
          <cell r="K1883"/>
          <cell r="L1883"/>
        </row>
        <row r="1884">
          <cell r="B1884"/>
          <cell r="C1884"/>
          <cell r="D1884"/>
          <cell r="E1884"/>
          <cell r="F1884"/>
          <cell r="G1884"/>
          <cell r="H1884"/>
          <cell r="I1884"/>
          <cell r="J1884"/>
          <cell r="K1884"/>
          <cell r="L1884"/>
        </row>
        <row r="1885">
          <cell r="B1885"/>
          <cell r="C1885"/>
          <cell r="D1885"/>
          <cell r="E1885"/>
          <cell r="F1885"/>
          <cell r="G1885"/>
          <cell r="H1885"/>
          <cell r="I1885"/>
          <cell r="J1885"/>
          <cell r="K1885"/>
          <cell r="L1885"/>
        </row>
        <row r="1886">
          <cell r="B1886"/>
          <cell r="C1886"/>
          <cell r="D1886"/>
          <cell r="E1886"/>
          <cell r="F1886"/>
          <cell r="G1886"/>
          <cell r="H1886"/>
          <cell r="I1886"/>
          <cell r="J1886"/>
          <cell r="K1886"/>
          <cell r="L1886"/>
        </row>
        <row r="1887">
          <cell r="B1887"/>
          <cell r="C1887"/>
          <cell r="D1887"/>
          <cell r="E1887"/>
          <cell r="F1887"/>
          <cell r="G1887"/>
          <cell r="H1887"/>
          <cell r="I1887"/>
          <cell r="J1887"/>
          <cell r="K1887"/>
          <cell r="L1887"/>
        </row>
        <row r="1888">
          <cell r="B1888"/>
          <cell r="C1888"/>
          <cell r="D1888"/>
          <cell r="E1888"/>
          <cell r="F1888"/>
          <cell r="G1888"/>
          <cell r="H1888"/>
          <cell r="I1888"/>
          <cell r="J1888"/>
          <cell r="K1888"/>
          <cell r="L1888"/>
        </row>
        <row r="1889">
          <cell r="B1889"/>
          <cell r="C1889"/>
          <cell r="D1889"/>
          <cell r="E1889"/>
          <cell r="F1889"/>
          <cell r="G1889"/>
          <cell r="H1889"/>
          <cell r="I1889"/>
          <cell r="J1889"/>
          <cell r="K1889"/>
          <cell r="L1889"/>
        </row>
        <row r="1890">
          <cell r="B1890"/>
          <cell r="C1890"/>
          <cell r="D1890"/>
          <cell r="E1890"/>
          <cell r="F1890"/>
          <cell r="G1890"/>
          <cell r="H1890"/>
          <cell r="I1890"/>
          <cell r="J1890"/>
          <cell r="K1890"/>
          <cell r="L1890"/>
        </row>
        <row r="1891">
          <cell r="B1891"/>
          <cell r="C1891"/>
          <cell r="D1891"/>
          <cell r="E1891"/>
          <cell r="F1891"/>
          <cell r="G1891"/>
          <cell r="H1891"/>
          <cell r="I1891"/>
          <cell r="J1891"/>
          <cell r="K1891"/>
          <cell r="L1891"/>
        </row>
        <row r="1892">
          <cell r="B1892"/>
          <cell r="C1892"/>
          <cell r="D1892"/>
          <cell r="E1892"/>
          <cell r="F1892"/>
          <cell r="G1892"/>
          <cell r="H1892"/>
          <cell r="I1892"/>
          <cell r="J1892"/>
          <cell r="K1892"/>
          <cell r="L1892"/>
        </row>
        <row r="1893">
          <cell r="B1893"/>
          <cell r="C1893"/>
          <cell r="D1893"/>
          <cell r="E1893"/>
          <cell r="F1893"/>
          <cell r="G1893"/>
          <cell r="H1893"/>
          <cell r="I1893"/>
          <cell r="J1893"/>
          <cell r="K1893"/>
          <cell r="L1893"/>
        </row>
      </sheetData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Forecast"/>
      <sheetName val="Point of Sale &gt;&gt;"/>
      <sheetName val="PoS P2P &amp; Beyond Dest. Airport"/>
      <sheetName val="PoS Beyond Chicago"/>
      <sheetName val="PoS CHART"/>
      <sheetName val="Schedule Analysis &gt;&gt;"/>
      <sheetName val="Schedule Analysis"/>
      <sheetName val="Scheduled Output for QSI Model"/>
      <sheetName val="MIDT Demand &gt;&gt;"/>
      <sheetName val="P2P Demand"/>
      <sheetName val="Home Airport Cnx Demand"/>
      <sheetName val="Dest Airport Cnx Demand"/>
      <sheetName val="Cnx Demand Background Analysis"/>
      <sheetName val="Text Strings for Access &gt;&gt;"/>
      <sheetName val="From Dest Beyond Home"/>
      <sheetName val="From Home Beyond Dest"/>
      <sheetName val="QSI Scores &gt;&gt;"/>
      <sheetName val="QSI for Home Airport"/>
      <sheetName val="QSI for Dest Airport"/>
      <sheetName val="Connecting Forecast &gt;&gt;"/>
      <sheetName val="Forecast Cnx @ Home Airport"/>
      <sheetName val="Forecast Cnx @ Dest. Airport"/>
      <sheetName val="Output Tables &gt;&gt;"/>
      <sheetName val="Forecast TABLE"/>
      <sheetName val="Scheduled Options TABLE"/>
      <sheetName val="Cnx at Dest Apt TABLE"/>
      <sheetName val="Cnx at Home Hub TABLE"/>
      <sheetName val="Revenue Forecast TABLE"/>
      <sheetName val="Key Market Metrics TABLE"/>
      <sheetName val="Revenue Forecast &gt;&gt;"/>
      <sheetName val="Revenue Data"/>
      <sheetName val="US Point of Sales"/>
      <sheetName val="Revenue Forecast"/>
      <sheetName val="Other Analysis &gt;&gt;"/>
      <sheetName val="City Lookup"/>
    </sheetNames>
    <sheetDataSet>
      <sheetData sheetId="0">
        <row r="10">
          <cell r="D10" t="str">
            <v>BJS</v>
          </cell>
        </row>
      </sheetData>
      <sheetData sheetId="1" refreshError="1"/>
      <sheetData sheetId="2" refreshError="1"/>
      <sheetData sheetId="3">
        <row r="1335">
          <cell r="C1335" t="str">
            <v>% US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s for Presentation"/>
      <sheetName val="LIM Revenue Forecast"/>
      <sheetName val="Revenue Data"/>
      <sheetName val="LIM Forecast"/>
      <sheetName val="Cnx @ LIM Forecast"/>
      <sheetName val="Cnx @ ORD Forecast"/>
      <sheetName val="LIM MIDT Data"/>
      <sheetName val="Top 15 O&amp;D Markets @ LIM CHART"/>
      <sheetName val="Top 15 O&amp;D Markets @ ORD CHART"/>
      <sheetName val="City Lookup"/>
      <sheetName val="Proposed Schedule"/>
    </sheetNames>
    <sheetDataSet>
      <sheetData sheetId="0"/>
      <sheetData sheetId="1">
        <row r="11">
          <cell r="T11">
            <v>17051633.923595842</v>
          </cell>
        </row>
      </sheetData>
      <sheetData sheetId="2">
        <row r="9">
          <cell r="B9" t="str">
            <v>Airport</v>
          </cell>
          <cell r="C9" t="str">
            <v>Average Fare Prem</v>
          </cell>
          <cell r="D9" t="str">
            <v>Average Fare 2</v>
          </cell>
          <cell r="E9" t="str">
            <v>Average Fare 3</v>
          </cell>
          <cell r="F9" t="str">
            <v>Average Fare 4</v>
          </cell>
          <cell r="G9" t="str">
            <v>Average Fare 5</v>
          </cell>
          <cell r="H9" t="str">
            <v>% Prem</v>
          </cell>
          <cell r="I9" t="str">
            <v>% Class 2</v>
          </cell>
          <cell r="J9" t="str">
            <v>% Class 3</v>
          </cell>
          <cell r="K9" t="str">
            <v>% Class 4</v>
          </cell>
          <cell r="L9" t="str">
            <v>% Class 5</v>
          </cell>
        </row>
        <row r="10">
          <cell r="B10" t="str">
            <v>LIM</v>
          </cell>
          <cell r="C10">
            <v>285.2818095238095</v>
          </cell>
          <cell r="D10">
            <v>2018.9766207448415</v>
          </cell>
          <cell r="E10">
            <v>1222.1246969696972</v>
          </cell>
          <cell r="F10">
            <v>579.68993397515771</v>
          </cell>
          <cell r="G10">
            <v>353.91603506441646</v>
          </cell>
          <cell r="H10">
            <v>1.6030844155844142E-2</v>
          </cell>
          <cell r="I10">
            <v>3.4632034632034583E-2</v>
          </cell>
          <cell r="J10">
            <v>1.6233766233766215E-2</v>
          </cell>
          <cell r="K10">
            <v>9.0773809523809396E-2</v>
          </cell>
          <cell r="L10">
            <v>0.84232954545454575</v>
          </cell>
        </row>
        <row r="14">
          <cell r="B14" t="str">
            <v>LIM - CHI - XXX Data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</row>
        <row r="15">
          <cell r="B15" t="str">
            <v>Source:</v>
          </cell>
          <cell r="C15" t="str">
            <v>MIDT data</v>
          </cell>
        </row>
        <row r="17">
          <cell r="C17" t="str">
            <v>Average Oneway Fare (USD)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 t="str">
            <v>Average Oneway Fare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B18" t="str">
            <v>Airport</v>
          </cell>
          <cell r="C18" t="str">
            <v>Average Fare Prem</v>
          </cell>
          <cell r="D18" t="str">
            <v>Average Fare 2</v>
          </cell>
          <cell r="E18" t="str">
            <v>Average Fare 3</v>
          </cell>
          <cell r="F18" t="str">
            <v>Average Fare 4</v>
          </cell>
          <cell r="G18" t="str">
            <v>Average Fare 5</v>
          </cell>
          <cell r="H18" t="str">
            <v>% Prem</v>
          </cell>
          <cell r="I18" t="str">
            <v>% Class 2</v>
          </cell>
          <cell r="J18" t="str">
            <v>% Class 3</v>
          </cell>
          <cell r="K18" t="str">
            <v>% Class 4</v>
          </cell>
          <cell r="L18" t="str">
            <v>% Class 5</v>
          </cell>
        </row>
        <row r="19">
          <cell r="B19" t="str">
            <v>ABQ</v>
          </cell>
          <cell r="C19">
            <v>412.97599383757114</v>
          </cell>
          <cell r="D19">
            <v>1633.5</v>
          </cell>
          <cell r="E19">
            <v>1123.3855204264012</v>
          </cell>
          <cell r="F19">
            <v>710.40197222222196</v>
          </cell>
          <cell r="G19">
            <v>366.56988566686255</v>
          </cell>
          <cell r="H19">
            <v>6.2451209992193616E-3</v>
          </cell>
          <cell r="I19">
            <v>1.7954722872755669E-2</v>
          </cell>
          <cell r="J19">
            <v>1.2490241998438725E-2</v>
          </cell>
          <cell r="K19">
            <v>0.11085089773614371</v>
          </cell>
          <cell r="L19">
            <v>0.85245901639344257</v>
          </cell>
        </row>
        <row r="20">
          <cell r="B20" t="str">
            <v>ASE</v>
          </cell>
          <cell r="C20">
            <v>412.97599383757114</v>
          </cell>
          <cell r="D20">
            <v>2015.0881186828053</v>
          </cell>
          <cell r="E20">
            <v>1123.3855204264012</v>
          </cell>
          <cell r="F20">
            <v>568.95160878891647</v>
          </cell>
          <cell r="G20">
            <v>440.70000338048789</v>
          </cell>
          <cell r="H20">
            <v>0</v>
          </cell>
          <cell r="I20">
            <v>9.3749999999999986E-2</v>
          </cell>
          <cell r="J20">
            <v>0</v>
          </cell>
          <cell r="K20">
            <v>0.3125</v>
          </cell>
          <cell r="L20">
            <v>0.59375</v>
          </cell>
        </row>
        <row r="21">
          <cell r="B21" t="str">
            <v>BHM</v>
          </cell>
          <cell r="C21">
            <v>412.97599383757114</v>
          </cell>
          <cell r="D21">
            <v>4057.9833333333299</v>
          </cell>
          <cell r="E21">
            <v>1123.3855204264012</v>
          </cell>
          <cell r="F21">
            <v>613.23695676691716</v>
          </cell>
          <cell r="G21">
            <v>552.23153662175469</v>
          </cell>
          <cell r="H21">
            <v>1.2690355329949242E-3</v>
          </cell>
          <cell r="I21">
            <v>8.8832487309644693E-3</v>
          </cell>
          <cell r="J21">
            <v>1.0152284263959394E-2</v>
          </cell>
          <cell r="K21">
            <v>0.24619289340101516</v>
          </cell>
          <cell r="L21">
            <v>0.73350253807106602</v>
          </cell>
        </row>
        <row r="22">
          <cell r="B22" t="str">
            <v>BIL</v>
          </cell>
          <cell r="C22">
            <v>412.97599383757114</v>
          </cell>
          <cell r="D22">
            <v>2015.0881186828053</v>
          </cell>
          <cell r="E22">
            <v>1123.3855204264012</v>
          </cell>
          <cell r="F22">
            <v>381</v>
          </cell>
          <cell r="G22">
            <v>585.56964055299522</v>
          </cell>
          <cell r="H22">
            <v>0</v>
          </cell>
          <cell r="I22">
            <v>6.2499999999999977E-3</v>
          </cell>
          <cell r="J22">
            <v>1.2499999999999995E-2</v>
          </cell>
          <cell r="K22">
            <v>7.4999999999999983E-2</v>
          </cell>
          <cell r="L22">
            <v>0.90625</v>
          </cell>
        </row>
        <row r="23">
          <cell r="B23" t="str">
            <v>BIS</v>
          </cell>
          <cell r="C23">
            <v>412.97599383757114</v>
          </cell>
          <cell r="D23">
            <v>2015.0881186828053</v>
          </cell>
          <cell r="E23">
            <v>1123.3855204264012</v>
          </cell>
          <cell r="F23">
            <v>568.95160878891647</v>
          </cell>
          <cell r="G23">
            <v>401.92307692307691</v>
          </cell>
          <cell r="H23">
            <v>0.11363636363636365</v>
          </cell>
          <cell r="I23">
            <v>0</v>
          </cell>
          <cell r="J23">
            <v>0</v>
          </cell>
          <cell r="K23">
            <v>4.5454545454545456E-2</v>
          </cell>
          <cell r="L23">
            <v>0.84090909090909083</v>
          </cell>
        </row>
        <row r="24">
          <cell r="B24" t="str">
            <v>BNA</v>
          </cell>
          <cell r="C24">
            <v>412.97599383757114</v>
          </cell>
          <cell r="D24">
            <v>2015.0881186828053</v>
          </cell>
          <cell r="E24">
            <v>1726.2419999999995</v>
          </cell>
          <cell r="F24">
            <v>470.80724600255007</v>
          </cell>
          <cell r="G24">
            <v>407.40434278580682</v>
          </cell>
          <cell r="H24">
            <v>6.0105184072126207E-3</v>
          </cell>
          <cell r="I24">
            <v>2.5544703230653634E-2</v>
          </cell>
          <cell r="J24">
            <v>9.0157776108189328E-3</v>
          </cell>
          <cell r="K24">
            <v>0.1712997746055597</v>
          </cell>
          <cell r="L24">
            <v>0.78812922614575509</v>
          </cell>
        </row>
        <row r="25">
          <cell r="B25" t="str">
            <v>BOI</v>
          </cell>
          <cell r="C25">
            <v>412.97599383757114</v>
          </cell>
          <cell r="D25">
            <v>2015.0881186828053</v>
          </cell>
          <cell r="E25">
            <v>1123.3855204264012</v>
          </cell>
          <cell r="F25">
            <v>800</v>
          </cell>
          <cell r="G25">
            <v>420.5800823548762</v>
          </cell>
          <cell r="H25">
            <v>8.4507042253521084E-3</v>
          </cell>
          <cell r="I25">
            <v>2.5352112676056329E-2</v>
          </cell>
          <cell r="J25">
            <v>2.8169014084507026E-3</v>
          </cell>
          <cell r="K25">
            <v>8.1690140845070369E-2</v>
          </cell>
          <cell r="L25">
            <v>0.88169014084507047</v>
          </cell>
        </row>
        <row r="26">
          <cell r="B26" t="str">
            <v>BZN</v>
          </cell>
          <cell r="C26">
            <v>412.97599383757114</v>
          </cell>
          <cell r="D26">
            <v>2015.0881186828053</v>
          </cell>
          <cell r="E26">
            <v>1123.3855204264012</v>
          </cell>
          <cell r="F26">
            <v>357</v>
          </cell>
          <cell r="G26">
            <v>489.85638058748418</v>
          </cell>
          <cell r="H26">
            <v>0</v>
          </cell>
          <cell r="I26">
            <v>0</v>
          </cell>
          <cell r="J26">
            <v>0</v>
          </cell>
          <cell r="K26">
            <v>0.12499999999999996</v>
          </cell>
          <cell r="L26">
            <v>0.87500000000000011</v>
          </cell>
        </row>
        <row r="27">
          <cell r="B27" t="str">
            <v>CHA</v>
          </cell>
          <cell r="C27">
            <v>412.97599383757114</v>
          </cell>
          <cell r="D27">
            <v>2015.0881186828053</v>
          </cell>
          <cell r="E27">
            <v>1374</v>
          </cell>
          <cell r="F27">
            <v>568.95160878891647</v>
          </cell>
          <cell r="G27">
            <v>787.44827380952381</v>
          </cell>
          <cell r="H27">
            <v>0</v>
          </cell>
          <cell r="I27">
            <v>4.651162790697673E-2</v>
          </cell>
          <cell r="J27">
            <v>2.3255813953488365E-2</v>
          </cell>
          <cell r="K27">
            <v>0.11627906976744184</v>
          </cell>
          <cell r="L27">
            <v>0.81395348837209303</v>
          </cell>
        </row>
        <row r="28">
          <cell r="B28" t="str">
            <v>CID</v>
          </cell>
          <cell r="C28">
            <v>412.97599383757114</v>
          </cell>
          <cell r="D28">
            <v>1915.73</v>
          </cell>
          <cell r="E28">
            <v>1123.3855204264012</v>
          </cell>
          <cell r="F28">
            <v>520.57428571428579</v>
          </cell>
          <cell r="G28">
            <v>435.27681547619045</v>
          </cell>
          <cell r="H28">
            <v>0</v>
          </cell>
          <cell r="I28">
            <v>8.0808080808080801E-2</v>
          </cell>
          <cell r="J28">
            <v>4.0404040404040401E-2</v>
          </cell>
          <cell r="K28">
            <v>0.18181818181818182</v>
          </cell>
          <cell r="L28">
            <v>0.69696969696969702</v>
          </cell>
        </row>
        <row r="29">
          <cell r="B29" t="str">
            <v>COS</v>
          </cell>
          <cell r="C29">
            <v>412.97599383757114</v>
          </cell>
          <cell r="D29">
            <v>2015.0881186828053</v>
          </cell>
          <cell r="E29">
            <v>1123.3855204264012</v>
          </cell>
          <cell r="F29">
            <v>491.6065051020409</v>
          </cell>
          <cell r="G29">
            <v>488.26354527401867</v>
          </cell>
          <cell r="H29">
            <v>7.2289156626506009E-3</v>
          </cell>
          <cell r="I29">
            <v>1.6867469879518072E-2</v>
          </cell>
          <cell r="J29">
            <v>7.2289156626506009E-3</v>
          </cell>
          <cell r="K29">
            <v>0.13493975903614458</v>
          </cell>
          <cell r="L29">
            <v>0.83373493975903623</v>
          </cell>
        </row>
        <row r="30">
          <cell r="B30" t="str">
            <v>DBQ</v>
          </cell>
          <cell r="C30">
            <v>412.97599383757114</v>
          </cell>
          <cell r="D30">
            <v>2015.0881186828053</v>
          </cell>
          <cell r="E30">
            <v>1123.3855204264012</v>
          </cell>
          <cell r="F30">
            <v>568.95160878891647</v>
          </cell>
          <cell r="G30">
            <v>440.70000338048789</v>
          </cell>
          <cell r="H30">
            <v>0</v>
          </cell>
          <cell r="I30">
            <v>0.5</v>
          </cell>
          <cell r="J30">
            <v>0</v>
          </cell>
          <cell r="K30">
            <v>0</v>
          </cell>
          <cell r="L30">
            <v>0.5</v>
          </cell>
        </row>
        <row r="31">
          <cell r="B31" t="str">
            <v>DEN</v>
          </cell>
          <cell r="C31">
            <v>1597.3074999999999</v>
          </cell>
          <cell r="D31">
            <v>2256.5743945950703</v>
          </cell>
          <cell r="E31">
            <v>1008.1267881438289</v>
          </cell>
          <cell r="F31">
            <v>1033.2201447572243</v>
          </cell>
          <cell r="G31">
            <v>392.36587898336529</v>
          </cell>
          <cell r="H31">
            <v>2.1256038647343026E-3</v>
          </cell>
          <cell r="I31">
            <v>4.0193236714975884E-2</v>
          </cell>
          <cell r="J31">
            <v>1.1014492753623213E-2</v>
          </cell>
          <cell r="K31">
            <v>0.16830917874396151</v>
          </cell>
          <cell r="L31">
            <v>0.77835748792270498</v>
          </cell>
        </row>
        <row r="32">
          <cell r="B32" t="str">
            <v>DLH</v>
          </cell>
          <cell r="C32">
            <v>412.97599383757114</v>
          </cell>
          <cell r="D32">
            <v>2015.0881186828053</v>
          </cell>
          <cell r="E32">
            <v>1123.3855204264012</v>
          </cell>
          <cell r="F32">
            <v>568.95160878891647</v>
          </cell>
          <cell r="G32">
            <v>694.74619047619024</v>
          </cell>
          <cell r="H32">
            <v>0</v>
          </cell>
          <cell r="I32">
            <v>6.0606060606060615E-2</v>
          </cell>
          <cell r="J32">
            <v>3.0303030303030307E-2</v>
          </cell>
          <cell r="K32">
            <v>9.0909090909090925E-2</v>
          </cell>
          <cell r="L32">
            <v>0.81818181818181823</v>
          </cell>
        </row>
        <row r="33">
          <cell r="B33" t="str">
            <v>DSM</v>
          </cell>
          <cell r="C33">
            <v>412.97599383757114</v>
          </cell>
          <cell r="D33">
            <v>2817.6800000000003</v>
          </cell>
          <cell r="E33">
            <v>1806.6666666666665</v>
          </cell>
          <cell r="F33">
            <v>720.04849999999999</v>
          </cell>
          <cell r="G33">
            <v>642.27198293650781</v>
          </cell>
          <cell r="H33">
            <v>3.2679738562091491E-3</v>
          </cell>
          <cell r="I33">
            <v>6.2091503267973851E-2</v>
          </cell>
          <cell r="J33">
            <v>1.9607843137254898E-2</v>
          </cell>
          <cell r="K33">
            <v>0.10784313725490194</v>
          </cell>
          <cell r="L33">
            <v>0.80718954248366015</v>
          </cell>
        </row>
        <row r="34">
          <cell r="B34" t="str">
            <v>EGE</v>
          </cell>
          <cell r="C34">
            <v>412.97599383757114</v>
          </cell>
          <cell r="D34">
            <v>2015.0881186828053</v>
          </cell>
          <cell r="E34">
            <v>1123.3855204264012</v>
          </cell>
          <cell r="F34">
            <v>568.95160878891647</v>
          </cell>
          <cell r="G34">
            <v>440.70000338048789</v>
          </cell>
          <cell r="H34">
            <v>0</v>
          </cell>
          <cell r="I34">
            <v>6.7796610169491525E-2</v>
          </cell>
          <cell r="J34">
            <v>0</v>
          </cell>
          <cell r="K34">
            <v>0.37288135593220334</v>
          </cell>
          <cell r="L34">
            <v>0.55932203389830515</v>
          </cell>
        </row>
        <row r="35">
          <cell r="B35" t="str">
            <v>FAR</v>
          </cell>
          <cell r="C35">
            <v>412.97599383757114</v>
          </cell>
          <cell r="D35">
            <v>2015.0881186828053</v>
          </cell>
          <cell r="E35">
            <v>1123.3855204264012</v>
          </cell>
          <cell r="F35">
            <v>479.29285714285726</v>
          </cell>
          <cell r="G35">
            <v>576.81408242829286</v>
          </cell>
          <cell r="H35">
            <v>0</v>
          </cell>
          <cell r="I35">
            <v>0</v>
          </cell>
          <cell r="J35">
            <v>0</v>
          </cell>
          <cell r="K35">
            <v>0.25735294117647051</v>
          </cell>
          <cell r="L35">
            <v>0.74264705882352944</v>
          </cell>
        </row>
        <row r="36">
          <cell r="B36" t="str">
            <v>FCA</v>
          </cell>
          <cell r="C36">
            <v>412.97599383757114</v>
          </cell>
          <cell r="D36">
            <v>2015.0881186828053</v>
          </cell>
          <cell r="E36">
            <v>1123.3855204264012</v>
          </cell>
          <cell r="F36">
            <v>568.95160878891647</v>
          </cell>
          <cell r="G36">
            <v>648.91833333333341</v>
          </cell>
          <cell r="H36">
            <v>0</v>
          </cell>
          <cell r="I36">
            <v>0</v>
          </cell>
          <cell r="J36">
            <v>0</v>
          </cell>
          <cell r="K36">
            <v>4.1666666666666664E-2</v>
          </cell>
          <cell r="L36">
            <v>0.95833333333333337</v>
          </cell>
        </row>
        <row r="37">
          <cell r="B37" t="str">
            <v>FSD</v>
          </cell>
          <cell r="C37">
            <v>412.97599383757114</v>
          </cell>
          <cell r="D37">
            <v>2015.0881186828053</v>
          </cell>
          <cell r="E37">
            <v>1123.3855204264012</v>
          </cell>
          <cell r="F37">
            <v>1819.9999999999998</v>
          </cell>
          <cell r="G37">
            <v>543.84818181818184</v>
          </cell>
          <cell r="H37">
            <v>1.7543859649122806E-2</v>
          </cell>
          <cell r="I37">
            <v>0</v>
          </cell>
          <cell r="J37">
            <v>8.7719298245614044E-2</v>
          </cell>
          <cell r="K37">
            <v>0.15789473684210531</v>
          </cell>
          <cell r="L37">
            <v>0.73684210526315774</v>
          </cell>
        </row>
        <row r="38">
          <cell r="B38" t="str">
            <v>HDN</v>
          </cell>
          <cell r="C38">
            <v>412.97599383757114</v>
          </cell>
          <cell r="D38">
            <v>2015.0881186828053</v>
          </cell>
          <cell r="E38">
            <v>1123.3855204264012</v>
          </cell>
          <cell r="F38">
            <v>568.95160878891647</v>
          </cell>
          <cell r="G38">
            <v>466.60416666666674</v>
          </cell>
          <cell r="H38">
            <v>0</v>
          </cell>
          <cell r="I38">
            <v>0</v>
          </cell>
          <cell r="J38">
            <v>1.6666666666666659E-2</v>
          </cell>
          <cell r="K38">
            <v>7.4999999999999969E-2</v>
          </cell>
          <cell r="L38">
            <v>0.90833333333333344</v>
          </cell>
        </row>
        <row r="39">
          <cell r="B39" t="str">
            <v>HSV</v>
          </cell>
          <cell r="C39">
            <v>412.97599383757114</v>
          </cell>
          <cell r="D39">
            <v>2015.0881186828053</v>
          </cell>
          <cell r="E39">
            <v>1123.3855204264012</v>
          </cell>
          <cell r="F39">
            <v>568.95160878891647</v>
          </cell>
          <cell r="G39">
            <v>492.76712067883545</v>
          </cell>
          <cell r="H39">
            <v>4.310344827586206E-3</v>
          </cell>
          <cell r="I39">
            <v>2.1551724137931029E-2</v>
          </cell>
          <cell r="J39">
            <v>4.310344827586206E-3</v>
          </cell>
          <cell r="K39">
            <v>6.8965517241379309E-2</v>
          </cell>
          <cell r="L39">
            <v>0.90086206896551724</v>
          </cell>
        </row>
        <row r="40">
          <cell r="B40" t="str">
            <v>ICT</v>
          </cell>
          <cell r="C40">
            <v>412.97599383757114</v>
          </cell>
          <cell r="D40">
            <v>2015.0881186828053</v>
          </cell>
          <cell r="E40">
            <v>1123.3855204264012</v>
          </cell>
          <cell r="F40">
            <v>691.66666666666674</v>
          </cell>
          <cell r="G40">
            <v>463.97038329384617</v>
          </cell>
          <cell r="H40">
            <v>2.3809523809523807E-3</v>
          </cell>
          <cell r="I40">
            <v>1.4285714285714287E-2</v>
          </cell>
          <cell r="J40">
            <v>2.3809523809523807E-3</v>
          </cell>
          <cell r="K40">
            <v>9.7619047619047605E-2</v>
          </cell>
          <cell r="L40">
            <v>0.8833333333333333</v>
          </cell>
        </row>
        <row r="41">
          <cell r="B41" t="str">
            <v>JAC</v>
          </cell>
          <cell r="C41">
            <v>412.97599383757114</v>
          </cell>
          <cell r="D41">
            <v>2015.0881186828053</v>
          </cell>
          <cell r="E41">
            <v>1123.3855204264012</v>
          </cell>
          <cell r="F41">
            <v>1593.5714285714284</v>
          </cell>
          <cell r="G41">
            <v>465.6611212121212</v>
          </cell>
          <cell r="H41">
            <v>1.3157894736842103E-2</v>
          </cell>
          <cell r="I41">
            <v>1.3157894736842103E-2</v>
          </cell>
          <cell r="J41">
            <v>0</v>
          </cell>
          <cell r="K41">
            <v>0.13157894736842105</v>
          </cell>
          <cell r="L41">
            <v>0.8421052631578948</v>
          </cell>
        </row>
        <row r="42">
          <cell r="B42" t="str">
            <v>LAS</v>
          </cell>
          <cell r="C42">
            <v>412.97599383757114</v>
          </cell>
          <cell r="D42">
            <v>1770.204054054054</v>
          </cell>
          <cell r="E42">
            <v>1406.5</v>
          </cell>
          <cell r="F42">
            <v>702.54722232384211</v>
          </cell>
          <cell r="G42">
            <v>405.10077636116466</v>
          </cell>
          <cell r="H42">
            <v>1.4736357356665907E-2</v>
          </cell>
          <cell r="I42">
            <v>3.6380382224268981E-2</v>
          </cell>
          <cell r="J42">
            <v>2.0492746949113533E-2</v>
          </cell>
          <cell r="K42">
            <v>0.10384526824775511</v>
          </cell>
          <cell r="L42">
            <v>0.82454524522219641</v>
          </cell>
        </row>
        <row r="43">
          <cell r="B43" t="str">
            <v>LEX</v>
          </cell>
          <cell r="C43">
            <v>412.97599383757114</v>
          </cell>
          <cell r="D43">
            <v>2030.1975000000002</v>
          </cell>
          <cell r="E43">
            <v>1123.3855204264012</v>
          </cell>
          <cell r="F43">
            <v>1355</v>
          </cell>
          <cell r="G43">
            <v>525.52631201594068</v>
          </cell>
          <cell r="H43">
            <v>4.3956043956043965E-3</v>
          </cell>
          <cell r="I43">
            <v>1.0989010989010993E-2</v>
          </cell>
          <cell r="J43">
            <v>8.7912087912087929E-3</v>
          </cell>
          <cell r="K43">
            <v>7.4725274725274723E-2</v>
          </cell>
          <cell r="L43">
            <v>0.90109890109890112</v>
          </cell>
        </row>
        <row r="44">
          <cell r="B44" t="str">
            <v>LNK</v>
          </cell>
          <cell r="C44">
            <v>412.97599383757114</v>
          </cell>
          <cell r="D44">
            <v>2015.0881186828053</v>
          </cell>
          <cell r="E44">
            <v>1123.3855204264012</v>
          </cell>
          <cell r="F44">
            <v>568.95160878891647</v>
          </cell>
          <cell r="G44">
            <v>268.5</v>
          </cell>
          <cell r="H44">
            <v>0</v>
          </cell>
          <cell r="I44">
            <v>0</v>
          </cell>
          <cell r="J44">
            <v>0</v>
          </cell>
          <cell r="K44">
            <v>0.10526315789473682</v>
          </cell>
          <cell r="L44">
            <v>0.89473684210526316</v>
          </cell>
        </row>
        <row r="45">
          <cell r="B45" t="str">
            <v>MCI</v>
          </cell>
          <cell r="C45">
            <v>2111</v>
          </cell>
          <cell r="D45">
            <v>2015.0881186828053</v>
          </cell>
          <cell r="E45">
            <v>1067.9999999999998</v>
          </cell>
          <cell r="F45">
            <v>421.66127640692639</v>
          </cell>
          <cell r="G45">
            <v>397.95721507772066</v>
          </cell>
          <cell r="H45">
            <v>1.6483516483516477E-3</v>
          </cell>
          <cell r="I45">
            <v>1.1538461538461534E-2</v>
          </cell>
          <cell r="J45">
            <v>3.9560439560439552E-2</v>
          </cell>
          <cell r="K45">
            <v>9.4505494505494503E-2</v>
          </cell>
          <cell r="L45">
            <v>0.85274725274725272</v>
          </cell>
        </row>
        <row r="46">
          <cell r="B46" t="str">
            <v>MEM</v>
          </cell>
          <cell r="C46">
            <v>412.97599383757114</v>
          </cell>
          <cell r="D46">
            <v>2319.4100000000003</v>
          </cell>
          <cell r="E46">
            <v>1384</v>
          </cell>
          <cell r="F46">
            <v>1033.089642857143</v>
          </cell>
          <cell r="G46">
            <v>468.10869563211367</v>
          </cell>
          <cell r="H46">
            <v>1.485884101040119E-3</v>
          </cell>
          <cell r="I46">
            <v>1.6344725111441312E-2</v>
          </cell>
          <cell r="J46">
            <v>1.7830609212481429E-2</v>
          </cell>
          <cell r="K46">
            <v>0.26745913818722128</v>
          </cell>
          <cell r="L46">
            <v>0.69687964338781594</v>
          </cell>
        </row>
        <row r="47">
          <cell r="B47" t="str">
            <v>MHK</v>
          </cell>
          <cell r="C47">
            <v>412.97599383757114</v>
          </cell>
          <cell r="D47">
            <v>2015.0881186828053</v>
          </cell>
          <cell r="E47">
            <v>1014.51</v>
          </cell>
          <cell r="F47">
            <v>568.95160878891647</v>
          </cell>
          <cell r="G47">
            <v>440.70000338048789</v>
          </cell>
          <cell r="H47">
            <v>0</v>
          </cell>
          <cell r="I47">
            <v>8.3333333333333315E-2</v>
          </cell>
          <cell r="J47">
            <v>8.3333333333333315E-2</v>
          </cell>
          <cell r="K47">
            <v>0.16666666666666663</v>
          </cell>
          <cell r="L47">
            <v>0.66666666666666674</v>
          </cell>
        </row>
        <row r="48">
          <cell r="B48" t="str">
            <v>MSO</v>
          </cell>
          <cell r="C48">
            <v>412.97599383757114</v>
          </cell>
          <cell r="D48">
            <v>2015.0881186828053</v>
          </cell>
          <cell r="E48">
            <v>1123.3855204264012</v>
          </cell>
          <cell r="F48">
            <v>568.95160878891647</v>
          </cell>
          <cell r="G48">
            <v>532.41696969696966</v>
          </cell>
          <cell r="H48">
            <v>0</v>
          </cell>
          <cell r="I48">
            <v>0</v>
          </cell>
          <cell r="J48">
            <v>0</v>
          </cell>
          <cell r="K48">
            <v>0.16666666666666674</v>
          </cell>
          <cell r="L48">
            <v>0.83333333333333326</v>
          </cell>
        </row>
        <row r="49">
          <cell r="B49" t="str">
            <v>MSP</v>
          </cell>
          <cell r="C49">
            <v>412.97599383757114</v>
          </cell>
          <cell r="D49">
            <v>3193.4927619047612</v>
          </cell>
          <cell r="E49">
            <v>763.68</v>
          </cell>
          <cell r="F49">
            <v>721.15098824583117</v>
          </cell>
          <cell r="G49">
            <v>379.85632240971626</v>
          </cell>
          <cell r="H49">
            <v>4.2753313381787113E-4</v>
          </cell>
          <cell r="I49">
            <v>1.0260795211628907E-2</v>
          </cell>
          <cell r="J49">
            <v>6.1992304403591329E-3</v>
          </cell>
          <cell r="K49">
            <v>0.14578879863189403</v>
          </cell>
          <cell r="L49">
            <v>0.83732364258229997</v>
          </cell>
        </row>
        <row r="50">
          <cell r="B50" t="str">
            <v>MTJ</v>
          </cell>
          <cell r="C50">
            <v>412.97599383757114</v>
          </cell>
          <cell r="D50">
            <v>2015.0881186828053</v>
          </cell>
          <cell r="E50">
            <v>1123.3855204264012</v>
          </cell>
          <cell r="F50">
            <v>568.95160878891647</v>
          </cell>
          <cell r="G50">
            <v>361.97733333333332</v>
          </cell>
          <cell r="H50">
            <v>0</v>
          </cell>
          <cell r="I50">
            <v>0</v>
          </cell>
          <cell r="J50">
            <v>0</v>
          </cell>
          <cell r="K50">
            <v>0.18518518518518523</v>
          </cell>
          <cell r="L50">
            <v>0.81481481481481477</v>
          </cell>
        </row>
        <row r="51">
          <cell r="B51" t="str">
            <v>OMA</v>
          </cell>
          <cell r="C51">
            <v>412.97599383757114</v>
          </cell>
          <cell r="D51">
            <v>1804.9999999999998</v>
          </cell>
          <cell r="E51">
            <v>1716.06</v>
          </cell>
          <cell r="F51">
            <v>635.32835600907049</v>
          </cell>
          <cell r="G51">
            <v>366.47485396481801</v>
          </cell>
          <cell r="H51">
            <v>2.4752475247524744E-3</v>
          </cell>
          <cell r="I51">
            <v>1.3613861386138609E-2</v>
          </cell>
          <cell r="J51">
            <v>9.9009900990099011E-3</v>
          </cell>
          <cell r="K51">
            <v>9.7772277227722748E-2</v>
          </cell>
          <cell r="L51">
            <v>0.87623762376237624</v>
          </cell>
        </row>
        <row r="52">
          <cell r="B52" t="str">
            <v>PAH</v>
          </cell>
          <cell r="C52">
            <v>412.97599383757114</v>
          </cell>
          <cell r="D52">
            <v>2015.0881186828053</v>
          </cell>
          <cell r="E52">
            <v>1123.3855204264012</v>
          </cell>
          <cell r="F52">
            <v>568.95160878891647</v>
          </cell>
          <cell r="G52">
            <v>440.70000338048789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1</v>
          </cell>
        </row>
        <row r="53">
          <cell r="B53" t="str">
            <v>PHX</v>
          </cell>
          <cell r="C53">
            <v>412.97599383757114</v>
          </cell>
          <cell r="D53">
            <v>1938.9691111111113</v>
          </cell>
          <cell r="E53">
            <v>1044.55</v>
          </cell>
          <cell r="F53">
            <v>777.2429687354396</v>
          </cell>
          <cell r="G53">
            <v>463.74934922032156</v>
          </cell>
          <cell r="H53">
            <v>6.2642369020501146E-3</v>
          </cell>
          <cell r="I53">
            <v>5.6093394077448767E-2</v>
          </cell>
          <cell r="J53">
            <v>7.1184510250569474E-3</v>
          </cell>
          <cell r="K53">
            <v>0.21184510250569452</v>
          </cell>
          <cell r="L53">
            <v>0.71867881548974966</v>
          </cell>
        </row>
        <row r="54">
          <cell r="B54" t="str">
            <v>RAP</v>
          </cell>
          <cell r="C54">
            <v>412.97599383757114</v>
          </cell>
          <cell r="D54">
            <v>2015.0881186828053</v>
          </cell>
          <cell r="E54">
            <v>1123.3855204264012</v>
          </cell>
          <cell r="F54">
            <v>568.95160878891647</v>
          </cell>
          <cell r="G54">
            <v>573.78</v>
          </cell>
          <cell r="H54">
            <v>0</v>
          </cell>
          <cell r="I54">
            <v>0</v>
          </cell>
          <cell r="J54">
            <v>0</v>
          </cell>
          <cell r="K54">
            <v>0.13953488372093026</v>
          </cell>
          <cell r="L54">
            <v>0.86046511627906963</v>
          </cell>
        </row>
        <row r="55">
          <cell r="B55" t="str">
            <v>RNO</v>
          </cell>
          <cell r="C55">
            <v>412.97599383757114</v>
          </cell>
          <cell r="D55">
            <v>2787.5010000000002</v>
          </cell>
          <cell r="E55">
            <v>1123.3855204264012</v>
          </cell>
          <cell r="F55">
            <v>836.76061538461522</v>
          </cell>
          <cell r="G55">
            <v>402.36245310931514</v>
          </cell>
          <cell r="H55">
            <v>8.0128205128205121E-3</v>
          </cell>
          <cell r="I55">
            <v>3.8461538461538457E-2</v>
          </cell>
          <cell r="J55">
            <v>4.8076923076923062E-3</v>
          </cell>
          <cell r="K55">
            <v>0.10737179487179485</v>
          </cell>
          <cell r="L55">
            <v>0.84134615384615385</v>
          </cell>
        </row>
        <row r="56">
          <cell r="B56" t="str">
            <v>RST</v>
          </cell>
          <cell r="C56">
            <v>412.97599383757114</v>
          </cell>
          <cell r="D56">
            <v>2015.0881186828053</v>
          </cell>
          <cell r="E56">
            <v>1123.3855204264012</v>
          </cell>
          <cell r="F56">
            <v>436</v>
          </cell>
          <cell r="G56">
            <v>479.481875</v>
          </cell>
          <cell r="H56">
            <v>0</v>
          </cell>
          <cell r="I56">
            <v>0.10752688172043007</v>
          </cell>
          <cell r="J56">
            <v>1.0752688172043008E-2</v>
          </cell>
          <cell r="K56">
            <v>0.18279569892473119</v>
          </cell>
          <cell r="L56">
            <v>0.69892473118279574</v>
          </cell>
        </row>
        <row r="57">
          <cell r="B57" t="str">
            <v>SDF</v>
          </cell>
          <cell r="C57">
            <v>412.97599383757114</v>
          </cell>
          <cell r="D57">
            <v>1800.5</v>
          </cell>
          <cell r="E57">
            <v>1123.3855204264012</v>
          </cell>
          <cell r="F57">
            <v>520.96828358208961</v>
          </cell>
          <cell r="G57">
            <v>405.23875480512652</v>
          </cell>
          <cell r="H57">
            <v>1.9011406844106464E-3</v>
          </cell>
          <cell r="I57">
            <v>7.6045627376425855E-3</v>
          </cell>
          <cell r="J57">
            <v>9.5057034220532334E-3</v>
          </cell>
          <cell r="K57">
            <v>0.16920152091254756</v>
          </cell>
          <cell r="L57">
            <v>0.81178707224334601</v>
          </cell>
        </row>
        <row r="58">
          <cell r="B58" t="str">
            <v>SGF</v>
          </cell>
          <cell r="C58">
            <v>412.97599383757114</v>
          </cell>
          <cell r="D58">
            <v>2271.5</v>
          </cell>
          <cell r="E58">
            <v>1123.3855204264012</v>
          </cell>
          <cell r="F58">
            <v>568.95160878891647</v>
          </cell>
          <cell r="G58">
            <v>529.89509991891475</v>
          </cell>
          <cell r="H58">
            <v>0</v>
          </cell>
          <cell r="I58">
            <v>3.9215686274509783E-2</v>
          </cell>
          <cell r="J58">
            <v>0</v>
          </cell>
          <cell r="K58">
            <v>4.5751633986928074E-2</v>
          </cell>
          <cell r="L58">
            <v>0.91503267973856217</v>
          </cell>
        </row>
        <row r="59">
          <cell r="B59" t="str">
            <v>SLC</v>
          </cell>
          <cell r="C59">
            <v>412.97599383757114</v>
          </cell>
          <cell r="D59">
            <v>2965.7433044733052</v>
          </cell>
          <cell r="E59">
            <v>1169.2539473684214</v>
          </cell>
          <cell r="F59">
            <v>1345.8750843354974</v>
          </cell>
          <cell r="G59">
            <v>457.55968613082717</v>
          </cell>
          <cell r="H59">
            <v>5.571806658308965E-4</v>
          </cell>
          <cell r="I59">
            <v>1.2954450480568352E-2</v>
          </cell>
          <cell r="J59">
            <v>7.5219389887171027E-3</v>
          </cell>
          <cell r="K59">
            <v>7.6194456052375112E-2</v>
          </cell>
          <cell r="L59">
            <v>0.90277197381250862</v>
          </cell>
        </row>
        <row r="60">
          <cell r="B60" t="str">
            <v>STL</v>
          </cell>
          <cell r="C60">
            <v>412.97599383757114</v>
          </cell>
          <cell r="D60">
            <v>2359.0183862433864</v>
          </cell>
          <cell r="E60">
            <v>1068</v>
          </cell>
          <cell r="F60">
            <v>666.53246531837715</v>
          </cell>
          <cell r="G60">
            <v>315.72971023500497</v>
          </cell>
          <cell r="H60">
            <v>1.4534883720930235E-3</v>
          </cell>
          <cell r="I60">
            <v>2.7616279069767449E-2</v>
          </cell>
          <cell r="J60">
            <v>3.633720930232559E-3</v>
          </cell>
          <cell r="K60">
            <v>0.12427325581395343</v>
          </cell>
          <cell r="L60">
            <v>0.84302325581395365</v>
          </cell>
        </row>
        <row r="61">
          <cell r="B61" t="str">
            <v>TRI</v>
          </cell>
          <cell r="C61">
            <v>412.97599383757114</v>
          </cell>
          <cell r="D61">
            <v>2015.0881186828053</v>
          </cell>
          <cell r="E61">
            <v>1123.3855204264012</v>
          </cell>
          <cell r="F61">
            <v>1990</v>
          </cell>
          <cell r="G61">
            <v>565.38936231884065</v>
          </cell>
          <cell r="H61">
            <v>0</v>
          </cell>
          <cell r="I61">
            <v>0</v>
          </cell>
          <cell r="J61">
            <v>1.9230769230769228E-2</v>
          </cell>
          <cell r="K61">
            <v>2.8846153846153841E-2</v>
          </cell>
          <cell r="L61">
            <v>0.95192307692307698</v>
          </cell>
        </row>
        <row r="62">
          <cell r="B62" t="str">
            <v>TUS</v>
          </cell>
          <cell r="C62">
            <v>412.97599383757114</v>
          </cell>
          <cell r="D62">
            <v>2298.5129192546583</v>
          </cell>
          <cell r="E62">
            <v>1330.4999999999998</v>
          </cell>
          <cell r="F62">
            <v>1372.01</v>
          </cell>
          <cell r="G62">
            <v>422.8114329677698</v>
          </cell>
          <cell r="H62">
            <v>2.7586206896551726E-3</v>
          </cell>
          <cell r="I62">
            <v>0.12896551724137936</v>
          </cell>
          <cell r="J62">
            <v>3.3793103448275873E-2</v>
          </cell>
          <cell r="K62">
            <v>8.689655172413803E-2</v>
          </cell>
          <cell r="L62">
            <v>0.74758620689655142</v>
          </cell>
        </row>
        <row r="63">
          <cell r="B63" t="str">
            <v>TYS</v>
          </cell>
          <cell r="C63">
            <v>412.97599383757114</v>
          </cell>
          <cell r="D63">
            <v>2484.2400000000002</v>
          </cell>
          <cell r="E63">
            <v>1123.3855204264012</v>
          </cell>
          <cell r="F63">
            <v>1132.3260869565217</v>
          </cell>
          <cell r="G63">
            <v>448.69046587301574</v>
          </cell>
          <cell r="H63">
            <v>2.6809651474530827E-3</v>
          </cell>
          <cell r="I63">
            <v>1.6085790884718499E-2</v>
          </cell>
          <cell r="J63">
            <v>1.6085790884718499E-2</v>
          </cell>
          <cell r="K63">
            <v>0.14745308310991959</v>
          </cell>
          <cell r="L63">
            <v>0.81769436997319023</v>
          </cell>
        </row>
        <row r="64">
          <cell r="B64" t="str">
            <v>YEG</v>
          </cell>
          <cell r="C64">
            <v>403.63082551594744</v>
          </cell>
          <cell r="D64">
            <v>2560.6358333333324</v>
          </cell>
          <cell r="E64">
            <v>1645.3949999999998</v>
          </cell>
          <cell r="F64">
            <v>449.00736832021278</v>
          </cell>
          <cell r="G64">
            <v>649.58419225890873</v>
          </cell>
          <cell r="H64">
            <v>4.5563549160671471E-2</v>
          </cell>
          <cell r="I64">
            <v>2.6978417266187056E-2</v>
          </cell>
          <cell r="J64">
            <v>7.1942446043165497E-3</v>
          </cell>
          <cell r="K64">
            <v>0.47182254196642692</v>
          </cell>
          <cell r="L64">
            <v>0.44844124700239801</v>
          </cell>
        </row>
        <row r="65">
          <cell r="B65" t="str">
            <v>YOW</v>
          </cell>
          <cell r="C65">
            <v>386.97917639277944</v>
          </cell>
          <cell r="D65">
            <v>2081.2414999999996</v>
          </cell>
          <cell r="E65">
            <v>1123.3855204264012</v>
          </cell>
          <cell r="F65">
            <v>413.77556903027789</v>
          </cell>
          <cell r="G65">
            <v>482.07242269684718</v>
          </cell>
          <cell r="H65">
            <v>5.4441260744985717E-2</v>
          </cell>
          <cell r="I65">
            <v>5.6078591895210882E-2</v>
          </cell>
          <cell r="J65">
            <v>6.9586573884568197E-3</v>
          </cell>
          <cell r="K65">
            <v>0.50880065493246052</v>
          </cell>
          <cell r="L65">
            <v>0.37372083503888609</v>
          </cell>
        </row>
        <row r="66">
          <cell r="B66" t="str">
            <v>YQB</v>
          </cell>
          <cell r="C66">
            <v>491.15212457093833</v>
          </cell>
          <cell r="D66">
            <v>1418.0149999999999</v>
          </cell>
          <cell r="E66">
            <v>1762.24</v>
          </cell>
          <cell r="F66">
            <v>452.35841413544011</v>
          </cell>
          <cell r="G66">
            <v>551.98147515379105</v>
          </cell>
          <cell r="H66">
            <v>7.306711979609179E-2</v>
          </cell>
          <cell r="I66">
            <v>1.6992353440951576E-2</v>
          </cell>
          <cell r="J66">
            <v>4.2480883602378942E-2</v>
          </cell>
          <cell r="K66">
            <v>0.57009345794392519</v>
          </cell>
          <cell r="L66">
            <v>0.29736618521665248</v>
          </cell>
        </row>
        <row r="67">
          <cell r="B67" t="str">
            <v>YQR</v>
          </cell>
          <cell r="C67">
            <v>398.19549999999998</v>
          </cell>
          <cell r="D67">
            <v>2015.0881186828053</v>
          </cell>
          <cell r="E67">
            <v>1123.3855204264012</v>
          </cell>
          <cell r="F67">
            <v>571.5116181001689</v>
          </cell>
          <cell r="G67">
            <v>552.95047727272731</v>
          </cell>
          <cell r="H67">
            <v>5.3763440860215048E-2</v>
          </cell>
          <cell r="I67">
            <v>5.3763440860215041E-3</v>
          </cell>
          <cell r="J67">
            <v>0</v>
          </cell>
          <cell r="K67">
            <v>0.62365591397849462</v>
          </cell>
          <cell r="L67">
            <v>0.31720430107526876</v>
          </cell>
        </row>
        <row r="68">
          <cell r="B68" t="str">
            <v>YUL</v>
          </cell>
          <cell r="C68">
            <v>390.7315959840887</v>
          </cell>
          <cell r="D68">
            <v>1672.6844053315119</v>
          </cell>
          <cell r="E68">
            <v>1513.5828571428574</v>
          </cell>
          <cell r="F68">
            <v>522.54256961637338</v>
          </cell>
          <cell r="G68">
            <v>510.30666170677449</v>
          </cell>
          <cell r="H68">
            <v>3.853869707528243E-2</v>
          </cell>
          <cell r="I68">
            <v>1.5362686094393401E-2</v>
          </cell>
          <cell r="J68">
            <v>7.0742265864217136E-3</v>
          </cell>
          <cell r="K68">
            <v>0.39251399007496551</v>
          </cell>
          <cell r="L68">
            <v>0.54651040016893693</v>
          </cell>
        </row>
        <row r="69">
          <cell r="B69" t="str">
            <v>YWG</v>
          </cell>
          <cell r="C69">
            <v>501.48167857142874</v>
          </cell>
          <cell r="D69">
            <v>2015.0881186828053</v>
          </cell>
          <cell r="E69">
            <v>1095.6099999999999</v>
          </cell>
          <cell r="F69">
            <v>518.35235309453878</v>
          </cell>
          <cell r="G69">
            <v>524.68552565717641</v>
          </cell>
          <cell r="H69">
            <v>4.2435424354243544E-2</v>
          </cell>
          <cell r="I69">
            <v>1.8450184501845018E-3</v>
          </cell>
          <cell r="J69">
            <v>1.6605166051660517E-2</v>
          </cell>
          <cell r="K69">
            <v>0.44833948339483393</v>
          </cell>
          <cell r="L69">
            <v>0.49077490774907745</v>
          </cell>
        </row>
        <row r="70">
          <cell r="B70" t="str">
            <v>YXU</v>
          </cell>
          <cell r="C70">
            <v>412.97599383757114</v>
          </cell>
          <cell r="D70">
            <v>2015.0881186828053</v>
          </cell>
          <cell r="E70">
            <v>1123.3855204264012</v>
          </cell>
          <cell r="F70">
            <v>403.16249999999997</v>
          </cell>
          <cell r="G70">
            <v>518.59</v>
          </cell>
          <cell r="H70">
            <v>0.15384615384615388</v>
          </cell>
          <cell r="I70">
            <v>4.6153846153846156E-2</v>
          </cell>
          <cell r="J70">
            <v>6.1538461538461542E-2</v>
          </cell>
          <cell r="K70">
            <v>0.55384615384615365</v>
          </cell>
          <cell r="L70">
            <v>0.18461538461538468</v>
          </cell>
        </row>
        <row r="71">
          <cell r="B71" t="str">
            <v>YYC</v>
          </cell>
          <cell r="C71">
            <v>365.08003571428577</v>
          </cell>
          <cell r="D71">
            <v>2159.1095148352447</v>
          </cell>
          <cell r="E71">
            <v>1089.13456</v>
          </cell>
          <cell r="F71">
            <v>647.36165441274647</v>
          </cell>
          <cell r="G71">
            <v>556.55331331757714</v>
          </cell>
          <cell r="H71">
            <v>2.3653395784543358E-2</v>
          </cell>
          <cell r="I71">
            <v>9.297423887587826E-2</v>
          </cell>
          <cell r="J71">
            <v>1.475409836065575E-2</v>
          </cell>
          <cell r="K71">
            <v>0.22997658079625299</v>
          </cell>
          <cell r="L71">
            <v>0.6386416861826697</v>
          </cell>
        </row>
        <row r="72">
          <cell r="B72" t="str">
            <v>YYZ</v>
          </cell>
          <cell r="C72">
            <v>425.06012675216988</v>
          </cell>
          <cell r="D72">
            <v>1765.2718683740959</v>
          </cell>
          <cell r="E72">
            <v>1048.9776935483869</v>
          </cell>
          <cell r="F72">
            <v>482.72784936916554</v>
          </cell>
          <cell r="G72">
            <v>435.03780356673059</v>
          </cell>
          <cell r="H72">
            <v>5.4688200986989753E-2</v>
          </cell>
          <cell r="I72">
            <v>4.2485419470614585E-2</v>
          </cell>
          <cell r="J72">
            <v>1.3593539703903101E-2</v>
          </cell>
          <cell r="K72">
            <v>0.43548676536563435</v>
          </cell>
          <cell r="L72">
            <v>0.4537460744728582</v>
          </cell>
        </row>
        <row r="73">
          <cell r="B73" t="str">
            <v>Beyond Total</v>
          </cell>
          <cell r="C73">
            <v>412.97599383757114</v>
          </cell>
          <cell r="D73">
            <v>2015.0881186828053</v>
          </cell>
          <cell r="E73">
            <v>1123.3855204264012</v>
          </cell>
          <cell r="F73">
            <v>568.95160878891647</v>
          </cell>
          <cell r="G73">
            <v>440.70000338048789</v>
          </cell>
          <cell r="H73">
            <v>2.6076508741383366E-2</v>
          </cell>
          <cell r="I73">
            <v>3.3173473439838716E-2</v>
          </cell>
          <cell r="J73">
            <v>1.1607661056297163E-2</v>
          </cell>
          <cell r="K73">
            <v>0.2801519178096139</v>
          </cell>
          <cell r="L73">
            <v>0.64899043895286679</v>
          </cell>
        </row>
        <row r="77">
          <cell r="B77" t="str">
            <v>CHI - LIM - XXX Data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</row>
        <row r="78">
          <cell r="B78" t="str">
            <v>Source:</v>
          </cell>
          <cell r="C78" t="str">
            <v>MIDT data</v>
          </cell>
        </row>
        <row r="80">
          <cell r="C80" t="str">
            <v>Average Oneway Fare (USD)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 t="str">
            <v>Average Oneway Fare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</row>
        <row r="81">
          <cell r="B81" t="str">
            <v>Airport</v>
          </cell>
          <cell r="C81" t="str">
            <v>Average Fare Prem</v>
          </cell>
          <cell r="D81" t="str">
            <v>Average Fare 2</v>
          </cell>
          <cell r="E81" t="str">
            <v>Average Fare 3</v>
          </cell>
          <cell r="F81" t="str">
            <v>Average Fare 4</v>
          </cell>
          <cell r="G81" t="str">
            <v>Average Fare 5</v>
          </cell>
          <cell r="H81" t="str">
            <v>% Prem</v>
          </cell>
          <cell r="I81" t="str">
            <v>% Class 2</v>
          </cell>
          <cell r="J81" t="str">
            <v>% Class 3</v>
          </cell>
          <cell r="K81" t="str">
            <v>% Class 4</v>
          </cell>
          <cell r="L81" t="str">
            <v>% Class 5</v>
          </cell>
        </row>
        <row r="82">
          <cell r="B82" t="str">
            <v>JUL</v>
          </cell>
          <cell r="C82">
            <v>4859.1217837890226</v>
          </cell>
          <cell r="D82">
            <v>3157.3835085642072</v>
          </cell>
          <cell r="E82">
            <v>1314.131223657005</v>
          </cell>
          <cell r="F82">
            <v>404.66000000000008</v>
          </cell>
          <cell r="G82">
            <v>520.9510087753564</v>
          </cell>
          <cell r="H82">
            <v>0</v>
          </cell>
          <cell r="I82">
            <v>4.5454545454545456E-2</v>
          </cell>
          <cell r="J82">
            <v>0</v>
          </cell>
          <cell r="K82">
            <v>0.5</v>
          </cell>
          <cell r="L82">
            <v>0.45454545454545459</v>
          </cell>
        </row>
        <row r="83">
          <cell r="B83" t="str">
            <v>AEP</v>
          </cell>
          <cell r="C83">
            <v>4859.1217837890226</v>
          </cell>
          <cell r="D83">
            <v>3157.3835085642072</v>
          </cell>
          <cell r="E83">
            <v>1314.131223657005</v>
          </cell>
          <cell r="F83">
            <v>689.7184076948497</v>
          </cell>
          <cell r="G83">
            <v>523.20153846153858</v>
          </cell>
          <cell r="H83">
            <v>0</v>
          </cell>
          <cell r="I83">
            <v>1.7543859649122806E-2</v>
          </cell>
          <cell r="J83">
            <v>1.7543859649122806E-2</v>
          </cell>
          <cell r="K83">
            <v>0.14035087719298245</v>
          </cell>
          <cell r="L83">
            <v>0.82456140350877194</v>
          </cell>
        </row>
        <row r="84">
          <cell r="B84" t="str">
            <v>ANF</v>
          </cell>
          <cell r="C84">
            <v>4859.1217837890226</v>
          </cell>
          <cell r="D84">
            <v>3157.3835085642072</v>
          </cell>
          <cell r="E84">
            <v>1314.131223657005</v>
          </cell>
          <cell r="F84">
            <v>689.7184076948497</v>
          </cell>
          <cell r="G84">
            <v>707</v>
          </cell>
          <cell r="H84">
            <v>0</v>
          </cell>
          <cell r="I84">
            <v>0.10416666666666671</v>
          </cell>
          <cell r="J84">
            <v>2.0833333333333343E-2</v>
          </cell>
          <cell r="K84">
            <v>2.0833333333333343E-2</v>
          </cell>
          <cell r="L84">
            <v>0.85416666666666652</v>
          </cell>
        </row>
        <row r="85">
          <cell r="B85" t="str">
            <v>AQP</v>
          </cell>
          <cell r="C85">
            <v>4859.1217837890226</v>
          </cell>
          <cell r="D85">
            <v>3157.3835085642072</v>
          </cell>
          <cell r="E85">
            <v>1314.131223657005</v>
          </cell>
          <cell r="F85">
            <v>561.37499999999989</v>
          </cell>
          <cell r="G85">
            <v>520.9510087753564</v>
          </cell>
          <cell r="H85">
            <v>0</v>
          </cell>
          <cell r="I85">
            <v>0</v>
          </cell>
          <cell r="J85">
            <v>2.7027027027027025E-2</v>
          </cell>
          <cell r="K85">
            <v>0.27027027027027029</v>
          </cell>
          <cell r="L85">
            <v>0.70270270270270274</v>
          </cell>
        </row>
        <row r="86">
          <cell r="B86" t="str">
            <v>ASU</v>
          </cell>
          <cell r="C86">
            <v>4859.1217837890226</v>
          </cell>
          <cell r="D86">
            <v>3157.3835085642072</v>
          </cell>
          <cell r="E86">
            <v>1314.131223657005</v>
          </cell>
          <cell r="F86">
            <v>479.33950000000016</v>
          </cell>
          <cell r="G86">
            <v>600.72764705882378</v>
          </cell>
          <cell r="H86">
            <v>9.0206185567010388E-3</v>
          </cell>
          <cell r="I86">
            <v>5.2835051546391794E-2</v>
          </cell>
          <cell r="J86">
            <v>6.4432989690721698E-3</v>
          </cell>
          <cell r="K86">
            <v>0.30025773195876332</v>
          </cell>
          <cell r="L86">
            <v>0.6314432989690717</v>
          </cell>
        </row>
        <row r="87">
          <cell r="B87" t="str">
            <v>BOG</v>
          </cell>
          <cell r="C87">
            <v>1689</v>
          </cell>
          <cell r="D87">
            <v>1347.2744671581777</v>
          </cell>
          <cell r="E87">
            <v>754.79923153692607</v>
          </cell>
          <cell r="F87">
            <v>389.81368577825583</v>
          </cell>
          <cell r="G87">
            <v>230.44173476808746</v>
          </cell>
          <cell r="H87">
            <v>2.56829113349668E-2</v>
          </cell>
          <cell r="I87">
            <v>4.710046283691794E-2</v>
          </cell>
          <cell r="J87">
            <v>2.3504855250022605E-2</v>
          </cell>
          <cell r="K87">
            <v>0.11144386967964404</v>
          </cell>
          <cell r="L87">
            <v>0.79226790089844867</v>
          </cell>
        </row>
        <row r="88">
          <cell r="B88" t="str">
            <v>BSB</v>
          </cell>
          <cell r="C88">
            <v>4859.1217837890226</v>
          </cell>
          <cell r="D88">
            <v>4369</v>
          </cell>
          <cell r="E88">
            <v>1518.5557142857142</v>
          </cell>
          <cell r="F88">
            <v>649.33320238095223</v>
          </cell>
          <cell r="G88">
            <v>577.55247904204771</v>
          </cell>
          <cell r="H88">
            <v>2.2404779686333062E-3</v>
          </cell>
          <cell r="I88">
            <v>4.4062733383121673E-2</v>
          </cell>
          <cell r="J88">
            <v>1.344286781179984E-2</v>
          </cell>
          <cell r="K88">
            <v>0.21135175504107537</v>
          </cell>
          <cell r="L88">
            <v>0.72890216579536982</v>
          </cell>
        </row>
        <row r="89">
          <cell r="B89" t="str">
            <v>CCS</v>
          </cell>
          <cell r="C89">
            <v>4859.1217837890226</v>
          </cell>
          <cell r="D89">
            <v>1581.9745705260889</v>
          </cell>
          <cell r="E89">
            <v>865.95928466076668</v>
          </cell>
          <cell r="F89">
            <v>690.11703536328741</v>
          </cell>
          <cell r="G89">
            <v>527.16321032727899</v>
          </cell>
          <cell r="H89">
            <v>1.5775132654524586E-3</v>
          </cell>
          <cell r="I89">
            <v>7.6294277929155413E-2</v>
          </cell>
          <cell r="J89">
            <v>5.1914527463071895E-2</v>
          </cell>
          <cell r="K89">
            <v>9.4937616520866228E-2</v>
          </cell>
          <cell r="L89">
            <v>0.77527606482145406</v>
          </cell>
        </row>
        <row r="90">
          <cell r="B90" t="str">
            <v>CGH</v>
          </cell>
          <cell r="C90">
            <v>4859.1217837890226</v>
          </cell>
          <cell r="D90">
            <v>3157.3835085642072</v>
          </cell>
          <cell r="E90">
            <v>1314.131223657005</v>
          </cell>
          <cell r="F90">
            <v>689.7184076948497</v>
          </cell>
          <cell r="G90">
            <v>520.9510087753564</v>
          </cell>
          <cell r="H90">
            <v>0</v>
          </cell>
          <cell r="I90">
            <v>0.19999999999999998</v>
          </cell>
          <cell r="J90">
            <v>0</v>
          </cell>
          <cell r="K90">
            <v>0.3</v>
          </cell>
          <cell r="L90">
            <v>0.49999999999999994</v>
          </cell>
        </row>
        <row r="91">
          <cell r="B91" t="str">
            <v>CIX</v>
          </cell>
          <cell r="C91">
            <v>4859.1217837890226</v>
          </cell>
          <cell r="D91">
            <v>3157.3835085642072</v>
          </cell>
          <cell r="E91">
            <v>1314.131223657005</v>
          </cell>
          <cell r="F91">
            <v>689.7184076948497</v>
          </cell>
          <cell r="G91">
            <v>520.9510087753564</v>
          </cell>
          <cell r="H91">
            <v>0</v>
          </cell>
          <cell r="I91">
            <v>0</v>
          </cell>
          <cell r="J91">
            <v>0</v>
          </cell>
          <cell r="K91">
            <v>0.16666666666666663</v>
          </cell>
          <cell r="L91">
            <v>0.83333333333333326</v>
          </cell>
        </row>
        <row r="92">
          <cell r="B92" t="str">
            <v>CJA</v>
          </cell>
          <cell r="C92">
            <v>4859.1217837890226</v>
          </cell>
          <cell r="D92">
            <v>3157.3835085642072</v>
          </cell>
          <cell r="E92">
            <v>1314.131223657005</v>
          </cell>
          <cell r="F92">
            <v>689.7184076948497</v>
          </cell>
          <cell r="G92">
            <v>520.9510087753564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1</v>
          </cell>
        </row>
        <row r="93">
          <cell r="B93" t="str">
            <v>COR</v>
          </cell>
          <cell r="C93">
            <v>4859.1217837890226</v>
          </cell>
          <cell r="D93">
            <v>1681.8923076923077</v>
          </cell>
          <cell r="E93">
            <v>1314.131223657005</v>
          </cell>
          <cell r="F93">
            <v>623.31349999999986</v>
          </cell>
          <cell r="G93">
            <v>608.41852000000017</v>
          </cell>
          <cell r="H93">
            <v>6.1224489795918312E-3</v>
          </cell>
          <cell r="I93">
            <v>8.1632653061224372E-2</v>
          </cell>
          <cell r="J93">
            <v>2.6530612244897934E-2</v>
          </cell>
          <cell r="K93">
            <v>0.12448979591836717</v>
          </cell>
          <cell r="L93">
            <v>0.76122448979591872</v>
          </cell>
        </row>
        <row r="94">
          <cell r="B94" t="str">
            <v>CTG</v>
          </cell>
          <cell r="C94">
            <v>4859.1217837890226</v>
          </cell>
          <cell r="D94">
            <v>3157.3835085642072</v>
          </cell>
          <cell r="E94">
            <v>1314.131223657005</v>
          </cell>
          <cell r="F94">
            <v>259.10222222222234</v>
          </cell>
          <cell r="G94">
            <v>285.86741071428565</v>
          </cell>
          <cell r="H94">
            <v>0.16117647058823531</v>
          </cell>
          <cell r="I94">
            <v>4.1176470588235314E-2</v>
          </cell>
          <cell r="J94">
            <v>4.8235294117647091E-2</v>
          </cell>
          <cell r="K94">
            <v>0.1741176470588234</v>
          </cell>
          <cell r="L94">
            <v>0.57529411764705896</v>
          </cell>
        </row>
        <row r="95">
          <cell r="B95" t="str">
            <v>CUZ</v>
          </cell>
          <cell r="C95">
            <v>468.5</v>
          </cell>
          <cell r="D95">
            <v>3157.3835085642072</v>
          </cell>
          <cell r="E95">
            <v>1314.131223657005</v>
          </cell>
          <cell r="F95">
            <v>454.3640211640211</v>
          </cell>
          <cell r="G95">
            <v>480.1765196078432</v>
          </cell>
          <cell r="H95">
            <v>3.4883720930232558E-3</v>
          </cell>
          <cell r="I95">
            <v>1.5116279069767443E-2</v>
          </cell>
          <cell r="J95">
            <v>8.1395348837209301E-3</v>
          </cell>
          <cell r="K95">
            <v>0.26976744186046508</v>
          </cell>
          <cell r="L95">
            <v>0.70348837209302317</v>
          </cell>
        </row>
        <row r="96">
          <cell r="B96" t="str">
            <v>EZE</v>
          </cell>
          <cell r="C96">
            <v>4962.7924781849906</v>
          </cell>
          <cell r="D96">
            <v>3069.615268690512</v>
          </cell>
          <cell r="E96">
            <v>1470.2738281250004</v>
          </cell>
          <cell r="F96">
            <v>951.97757766830432</v>
          </cell>
          <cell r="G96">
            <v>598.96375387375338</v>
          </cell>
          <cell r="H96">
            <v>1.5673148443310983E-2</v>
          </cell>
          <cell r="I96">
            <v>0.13138880034002709</v>
          </cell>
          <cell r="J96">
            <v>9.3507597492295952E-3</v>
          </cell>
          <cell r="K96">
            <v>0.14270534480926536</v>
          </cell>
          <cell r="L96">
            <v>0.70088194665816694</v>
          </cell>
        </row>
        <row r="97">
          <cell r="B97" t="str">
            <v>GIG</v>
          </cell>
          <cell r="C97">
            <v>4662.6702357723598</v>
          </cell>
          <cell r="D97">
            <v>3410.2573966355926</v>
          </cell>
          <cell r="E97">
            <v>2042.8877160493839</v>
          </cell>
          <cell r="F97">
            <v>593.20576131394512</v>
          </cell>
          <cell r="G97">
            <v>576.21340017093394</v>
          </cell>
          <cell r="H97">
            <v>1.0594867807153978E-2</v>
          </cell>
          <cell r="I97">
            <v>0.10478227060653214</v>
          </cell>
          <cell r="J97">
            <v>1.1080870917573888E-2</v>
          </cell>
          <cell r="K97">
            <v>0.2657465007776057</v>
          </cell>
          <cell r="L97">
            <v>0.6077954898911343</v>
          </cell>
        </row>
        <row r="98">
          <cell r="B98" t="str">
            <v>GRU</v>
          </cell>
          <cell r="C98">
            <v>4876.3030907686198</v>
          </cell>
          <cell r="D98">
            <v>3416.212537683693</v>
          </cell>
          <cell r="E98">
            <v>1790.3687681411575</v>
          </cell>
          <cell r="F98">
            <v>691.55985737312108</v>
          </cell>
          <cell r="G98">
            <v>663.24725822516541</v>
          </cell>
          <cell r="H98">
            <v>2.2872140982377321E-2</v>
          </cell>
          <cell r="I98">
            <v>0.16299433159090432</v>
          </cell>
          <cell r="J98">
            <v>1.3454200577869023E-2</v>
          </cell>
          <cell r="K98">
            <v>0.27510531771763841</v>
          </cell>
          <cell r="L98">
            <v>0.525574009131211</v>
          </cell>
        </row>
        <row r="99">
          <cell r="B99" t="str">
            <v>GYE</v>
          </cell>
          <cell r="C99">
            <v>4859.1217837890226</v>
          </cell>
          <cell r="D99">
            <v>1328.0700000000002</v>
          </cell>
          <cell r="E99">
            <v>1314.131223657005</v>
          </cell>
          <cell r="F99">
            <v>588.72791865555178</v>
          </cell>
          <cell r="G99">
            <v>380.73650616462089</v>
          </cell>
          <cell r="H99">
            <v>3.7892923783551004E-2</v>
          </cell>
          <cell r="I99">
            <v>1.7511123869671293E-2</v>
          </cell>
          <cell r="J99">
            <v>1.0334433759150273E-2</v>
          </cell>
          <cell r="K99">
            <v>0.13362996985790149</v>
          </cell>
          <cell r="L99">
            <v>0.80063154872972597</v>
          </cell>
        </row>
        <row r="100">
          <cell r="B100" t="str">
            <v>IGU</v>
          </cell>
          <cell r="C100">
            <v>4859.1217837890226</v>
          </cell>
          <cell r="D100">
            <v>2749.83</v>
          </cell>
          <cell r="E100">
            <v>1314.131223657005</v>
          </cell>
          <cell r="F100">
            <v>905</v>
          </cell>
          <cell r="G100">
            <v>709.43888888888887</v>
          </cell>
          <cell r="H100">
            <v>1.4218009478672985E-2</v>
          </cell>
          <cell r="I100">
            <v>6.1611374407582929E-2</v>
          </cell>
          <cell r="J100">
            <v>4.2654028436018954E-2</v>
          </cell>
          <cell r="K100">
            <v>0.29383886255924163</v>
          </cell>
          <cell r="L100">
            <v>0.58767772511848348</v>
          </cell>
        </row>
        <row r="101">
          <cell r="B101" t="str">
            <v>IPC</v>
          </cell>
          <cell r="C101">
            <v>4859.1217837890226</v>
          </cell>
          <cell r="D101">
            <v>3157.3835085642072</v>
          </cell>
          <cell r="E101">
            <v>1314.131223657005</v>
          </cell>
          <cell r="F101">
            <v>689.7184076948497</v>
          </cell>
          <cell r="G101">
            <v>520.9510087753564</v>
          </cell>
          <cell r="H101">
            <v>0</v>
          </cell>
          <cell r="I101">
            <v>0.14285714285714288</v>
          </cell>
          <cell r="J101">
            <v>0</v>
          </cell>
          <cell r="K101">
            <v>0.14285714285714288</v>
          </cell>
          <cell r="L101">
            <v>0.7142857142857143</v>
          </cell>
        </row>
        <row r="102">
          <cell r="B102" t="str">
            <v>IQT</v>
          </cell>
          <cell r="C102">
            <v>4859.1217837890226</v>
          </cell>
          <cell r="D102">
            <v>3157.3835085642072</v>
          </cell>
          <cell r="E102">
            <v>1314.131223657005</v>
          </cell>
          <cell r="F102">
            <v>689.7184076948497</v>
          </cell>
          <cell r="G102">
            <v>520.9510087753564</v>
          </cell>
          <cell r="H102">
            <v>0</v>
          </cell>
          <cell r="I102">
            <v>7.4074074074074068E-3</v>
          </cell>
          <cell r="J102">
            <v>0</v>
          </cell>
          <cell r="K102">
            <v>5.1851851851851843E-2</v>
          </cell>
          <cell r="L102">
            <v>0.94074074074074077</v>
          </cell>
        </row>
        <row r="103">
          <cell r="B103" t="str">
            <v>LPB</v>
          </cell>
          <cell r="C103">
            <v>4859.1217837890226</v>
          </cell>
          <cell r="D103">
            <v>2511.5042932330834</v>
          </cell>
          <cell r="E103">
            <v>1381.7637333333332</v>
          </cell>
          <cell r="F103">
            <v>568.36066666666682</v>
          </cell>
          <cell r="G103">
            <v>517.65002881501175</v>
          </cell>
          <cell r="H103">
            <v>1.3550135501355024E-3</v>
          </cell>
          <cell r="I103">
            <v>5.0135501355013594E-2</v>
          </cell>
          <cell r="J103">
            <v>5.0135501355013594E-2</v>
          </cell>
          <cell r="K103">
            <v>3.7940379403794071E-2</v>
          </cell>
          <cell r="L103">
            <v>0.86043360433604321</v>
          </cell>
        </row>
        <row r="104">
          <cell r="B104" t="str">
            <v>MDZ</v>
          </cell>
          <cell r="C104">
            <v>4859.1217837890226</v>
          </cell>
          <cell r="D104">
            <v>3157.3835085642072</v>
          </cell>
          <cell r="E104">
            <v>1314.131223657005</v>
          </cell>
          <cell r="F104">
            <v>652.30416666666667</v>
          </cell>
          <cell r="G104">
            <v>628.97311355311376</v>
          </cell>
          <cell r="H104">
            <v>3.1446540880503133E-3</v>
          </cell>
          <cell r="I104">
            <v>0.17295597484276723</v>
          </cell>
          <cell r="J104">
            <v>1.2578616352201253E-2</v>
          </cell>
          <cell r="K104">
            <v>0.13522012578616344</v>
          </cell>
          <cell r="L104">
            <v>0.6761006289308179</v>
          </cell>
        </row>
        <row r="105">
          <cell r="B105" t="str">
            <v>MVD</v>
          </cell>
          <cell r="C105">
            <v>4859.1217837890226</v>
          </cell>
          <cell r="D105">
            <v>4138.4270652173927</v>
          </cell>
          <cell r="E105">
            <v>1314.131223657005</v>
          </cell>
          <cell r="F105">
            <v>2963.9115789473694</v>
          </cell>
          <cell r="G105">
            <v>686.48070671520634</v>
          </cell>
          <cell r="H105">
            <v>7.4871314927468418E-3</v>
          </cell>
          <cell r="I105">
            <v>7.3935423490875063E-2</v>
          </cell>
          <cell r="J105">
            <v>1.4038371548900327E-2</v>
          </cell>
          <cell r="K105">
            <v>7.7678989237248447E-2</v>
          </cell>
          <cell r="L105">
            <v>0.82686008423022939</v>
          </cell>
        </row>
        <row r="106">
          <cell r="B106" t="str">
            <v>PCL</v>
          </cell>
          <cell r="C106">
            <v>4859.1217837890226</v>
          </cell>
          <cell r="D106">
            <v>3157.3835085642072</v>
          </cell>
          <cell r="E106">
            <v>1314.131223657005</v>
          </cell>
          <cell r="F106">
            <v>689.7184076948497</v>
          </cell>
          <cell r="G106">
            <v>520.9510087753564</v>
          </cell>
          <cell r="H106">
            <v>0</v>
          </cell>
          <cell r="I106">
            <v>0</v>
          </cell>
          <cell r="J106">
            <v>0</v>
          </cell>
          <cell r="K106">
            <v>0.5</v>
          </cell>
          <cell r="L106">
            <v>0.5</v>
          </cell>
        </row>
        <row r="107">
          <cell r="B107" t="str">
            <v>PIU</v>
          </cell>
          <cell r="C107">
            <v>4859.1217837890226</v>
          </cell>
          <cell r="D107">
            <v>3157.3835085642072</v>
          </cell>
          <cell r="E107">
            <v>1314.131223657005</v>
          </cell>
          <cell r="F107">
            <v>689.7184076948497</v>
          </cell>
          <cell r="G107">
            <v>520.9510087753564</v>
          </cell>
          <cell r="H107">
            <v>0</v>
          </cell>
          <cell r="I107">
            <v>6.8965517241379309E-2</v>
          </cell>
          <cell r="J107">
            <v>6.8965517241379309E-2</v>
          </cell>
          <cell r="K107">
            <v>0</v>
          </cell>
          <cell r="L107">
            <v>0.86206896551724144</v>
          </cell>
        </row>
        <row r="108">
          <cell r="B108" t="str">
            <v>POA</v>
          </cell>
          <cell r="C108">
            <v>6490</v>
          </cell>
          <cell r="D108">
            <v>4319.4073653846172</v>
          </cell>
          <cell r="E108">
            <v>1184.1300000000001</v>
          </cell>
          <cell r="F108">
            <v>729.66506598564706</v>
          </cell>
          <cell r="G108">
            <v>747.97150098148052</v>
          </cell>
          <cell r="H108">
            <v>5.0831792975970375E-3</v>
          </cell>
          <cell r="I108">
            <v>8.9648798521256887E-2</v>
          </cell>
          <cell r="J108">
            <v>1.0166358595194077E-2</v>
          </cell>
          <cell r="K108">
            <v>0.30129390018484281</v>
          </cell>
          <cell r="L108">
            <v>0.59380776340110908</v>
          </cell>
        </row>
        <row r="109">
          <cell r="B109" t="str">
            <v>ROS</v>
          </cell>
          <cell r="C109">
            <v>4859.1217837890226</v>
          </cell>
          <cell r="D109">
            <v>3157.3835085642072</v>
          </cell>
          <cell r="E109">
            <v>1314.131223657005</v>
          </cell>
          <cell r="F109">
            <v>689.7184076948497</v>
          </cell>
          <cell r="G109">
            <v>520.9510087753564</v>
          </cell>
          <cell r="H109">
            <v>0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</row>
        <row r="110">
          <cell r="B110" t="str">
            <v>SDU</v>
          </cell>
          <cell r="C110">
            <v>4859.1217837890226</v>
          </cell>
          <cell r="D110">
            <v>3157.3835085642072</v>
          </cell>
          <cell r="E110">
            <v>1314.131223657005</v>
          </cell>
          <cell r="F110">
            <v>689.7184076948497</v>
          </cell>
          <cell r="G110">
            <v>520.9510087753564</v>
          </cell>
          <cell r="H110">
            <v>6.6666666666666666E-2</v>
          </cell>
          <cell r="I110">
            <v>0.13333333333333333</v>
          </cell>
          <cell r="J110">
            <v>0</v>
          </cell>
          <cell r="K110">
            <v>0.33333333333333337</v>
          </cell>
          <cell r="L110">
            <v>0.46666666666666673</v>
          </cell>
        </row>
        <row r="111">
          <cell r="B111" t="str">
            <v>TCQ</v>
          </cell>
          <cell r="C111">
            <v>4859.1217837890226</v>
          </cell>
          <cell r="D111">
            <v>3157.3835085642072</v>
          </cell>
          <cell r="E111">
            <v>1314.131223657005</v>
          </cell>
          <cell r="F111">
            <v>689.7184076948497</v>
          </cell>
          <cell r="G111">
            <v>520.9510087753564</v>
          </cell>
          <cell r="H111">
            <v>0</v>
          </cell>
          <cell r="I111">
            <v>0</v>
          </cell>
          <cell r="J111">
            <v>0</v>
          </cell>
          <cell r="K111">
            <v>0.25</v>
          </cell>
          <cell r="L111">
            <v>0.75</v>
          </cell>
        </row>
        <row r="112">
          <cell r="B112" t="str">
            <v>TPP</v>
          </cell>
          <cell r="C112">
            <v>4859.1217837890226</v>
          </cell>
          <cell r="D112">
            <v>3157.3835085642072</v>
          </cell>
          <cell r="E112">
            <v>1314.131223657005</v>
          </cell>
          <cell r="F112">
            <v>689.7184076948497</v>
          </cell>
          <cell r="G112">
            <v>520.9510087753564</v>
          </cell>
          <cell r="H112">
            <v>0</v>
          </cell>
          <cell r="I112">
            <v>0</v>
          </cell>
          <cell r="J112">
            <v>0</v>
          </cell>
          <cell r="K112">
            <v>0.4285714285714286</v>
          </cell>
          <cell r="L112">
            <v>0.57142857142857151</v>
          </cell>
        </row>
        <row r="113">
          <cell r="B113" t="str">
            <v>TRU</v>
          </cell>
          <cell r="C113">
            <v>4859.1217837890226</v>
          </cell>
          <cell r="D113">
            <v>3157.3835085642072</v>
          </cell>
          <cell r="E113">
            <v>1314.131223657005</v>
          </cell>
          <cell r="F113">
            <v>689.7184076948497</v>
          </cell>
          <cell r="G113">
            <v>520.9510087753564</v>
          </cell>
          <cell r="H113">
            <v>0</v>
          </cell>
          <cell r="I113">
            <v>0</v>
          </cell>
          <cell r="J113">
            <v>0</v>
          </cell>
          <cell r="K113">
            <v>0.3529411764705882</v>
          </cell>
          <cell r="L113">
            <v>0.6470588235294118</v>
          </cell>
        </row>
        <row r="114">
          <cell r="B114" t="str">
            <v>UIO</v>
          </cell>
          <cell r="C114">
            <v>286.46000000000004</v>
          </cell>
          <cell r="D114">
            <v>1606.4858333333336</v>
          </cell>
          <cell r="E114">
            <v>768.48200000000031</v>
          </cell>
          <cell r="F114">
            <v>527.51463877559183</v>
          </cell>
          <cell r="G114">
            <v>348.7989483650353</v>
          </cell>
          <cell r="H114">
            <v>1.0779180782260535E-2</v>
          </cell>
          <cell r="I114">
            <v>1.8786572220511211E-2</v>
          </cell>
          <cell r="J114">
            <v>1.355097012627038E-2</v>
          </cell>
          <cell r="K114">
            <v>0.11733908222975048</v>
          </cell>
          <cell r="L114">
            <v>0.83954419464120733</v>
          </cell>
        </row>
        <row r="115">
          <cell r="B115" t="str">
            <v>VCP</v>
          </cell>
          <cell r="C115">
            <v>4859.1217837890226</v>
          </cell>
          <cell r="D115">
            <v>3157.3835085642072</v>
          </cell>
          <cell r="E115">
            <v>1314.131223657005</v>
          </cell>
          <cell r="F115">
            <v>689.7184076948497</v>
          </cell>
          <cell r="G115">
            <v>520.9510087753564</v>
          </cell>
          <cell r="H115">
            <v>0</v>
          </cell>
          <cell r="I115">
            <v>0</v>
          </cell>
          <cell r="J115">
            <v>0</v>
          </cell>
          <cell r="K115">
            <v>0.625</v>
          </cell>
          <cell r="L115">
            <v>0.375</v>
          </cell>
        </row>
        <row r="116">
          <cell r="B116" t="str">
            <v>VVI</v>
          </cell>
          <cell r="C116">
            <v>4859.1217837890226</v>
          </cell>
          <cell r="D116">
            <v>2221.0325925925927</v>
          </cell>
          <cell r="E116">
            <v>1314.131223657005</v>
          </cell>
          <cell r="F116">
            <v>1062.0270175438595</v>
          </cell>
          <cell r="G116">
            <v>484.01094593844198</v>
          </cell>
          <cell r="H116">
            <v>9.5510983763132812E-4</v>
          </cell>
          <cell r="I116">
            <v>2.0057306590257892E-2</v>
          </cell>
          <cell r="J116">
            <v>1.528175740210125E-2</v>
          </cell>
          <cell r="K116">
            <v>4.8710601719197742E-2</v>
          </cell>
          <cell r="L116">
            <v>0.91499522445081183</v>
          </cell>
        </row>
        <row r="117">
          <cell r="B117" t="str">
            <v>Beyond Total</v>
          </cell>
          <cell r="C117">
            <v>4859.1217837890226</v>
          </cell>
          <cell r="D117">
            <v>3157.3835085642072</v>
          </cell>
          <cell r="E117">
            <v>1314.131223657005</v>
          </cell>
          <cell r="F117">
            <v>689.7184076948497</v>
          </cell>
          <cell r="G117">
            <v>520.9510087753564</v>
          </cell>
          <cell r="H117">
            <v>1.9018245809610815E-2</v>
          </cell>
          <cell r="I117">
            <v>0.10356258664221089</v>
          </cell>
          <cell r="J117">
            <v>1.6554041063386017E-2</v>
          </cell>
          <cell r="K117">
            <v>0.19053105464342115</v>
          </cell>
          <cell r="L117">
            <v>0.67033407184137117</v>
          </cell>
        </row>
        <row r="121">
          <cell r="B121" t="str">
            <v>END of SHEET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</sheetData>
      <sheetData sheetId="3">
        <row r="18">
          <cell r="H18">
            <v>0</v>
          </cell>
        </row>
      </sheetData>
      <sheetData sheetId="4">
        <row r="4">
          <cell r="B4" t="str">
            <v>Airport Code</v>
          </cell>
          <cell r="C4" t="str">
            <v>City Name</v>
          </cell>
          <cell r="D4" t="str">
            <v>Direct Service Flag</v>
          </cell>
          <cell r="E4" t="str">
            <v>Direct Demand in 09/10</v>
          </cell>
          <cell r="F4" t="str">
            <v>Indirect Demand in 09/10</v>
          </cell>
          <cell r="G4" t="str">
            <v>Total Demand 09/10</v>
          </cell>
          <cell r="H4" t="str">
            <v>Compound Growth</v>
          </cell>
          <cell r="I4" t="str">
            <v>Direct Demand in 2012</v>
          </cell>
          <cell r="J4" t="str">
            <v>Indirect Demand in 2012</v>
          </cell>
          <cell r="K4" t="str">
            <v>Total Demand 2012</v>
          </cell>
          <cell r="L4" t="str">
            <v>QSI Share</v>
          </cell>
          <cell r="M4" t="str">
            <v>Forecast</v>
          </cell>
        </row>
        <row r="5">
          <cell r="B5" t="str">
            <v>EZE</v>
          </cell>
          <cell r="C5" t="str">
            <v>Buenos Aires</v>
          </cell>
          <cell r="D5" t="str">
            <v>No Direct Service</v>
          </cell>
          <cell r="E5">
            <v>0</v>
          </cell>
          <cell r="F5">
            <v>39462.778172646955</v>
          </cell>
          <cell r="G5">
            <v>39462.778172646955</v>
          </cell>
          <cell r="H5">
            <v>0.1</v>
          </cell>
          <cell r="I5">
            <v>0</v>
          </cell>
          <cell r="J5">
            <v>43409.055989911656</v>
          </cell>
          <cell r="K5">
            <v>43409.055989911656</v>
          </cell>
          <cell r="L5">
            <v>1.5693908329691874E-2</v>
          </cell>
          <cell r="M5">
            <v>681.25774538413543</v>
          </cell>
        </row>
        <row r="6">
          <cell r="B6" t="str">
            <v>GRU</v>
          </cell>
          <cell r="C6" t="str">
            <v>Sao Paulo</v>
          </cell>
          <cell r="D6" t="str">
            <v>Direct Service</v>
          </cell>
          <cell r="E6">
            <v>48819.623261404515</v>
          </cell>
          <cell r="F6">
            <v>29894.206718994188</v>
          </cell>
          <cell r="G6">
            <v>78713.829980398703</v>
          </cell>
          <cell r="H6">
            <v>0.1</v>
          </cell>
          <cell r="I6">
            <v>53701.585587544971</v>
          </cell>
          <cell r="J6">
            <v>32883.627390893613</v>
          </cell>
          <cell r="K6">
            <v>86585.212978438591</v>
          </cell>
          <cell r="L6">
            <v>1.0610530870869945E-3</v>
          </cell>
          <cell r="M6">
            <v>34.891274357726118</v>
          </cell>
        </row>
        <row r="7">
          <cell r="B7" t="str">
            <v>BOG</v>
          </cell>
          <cell r="C7" t="str">
            <v>Bogota</v>
          </cell>
          <cell r="D7" t="str">
            <v>No Direct Service</v>
          </cell>
          <cell r="E7">
            <v>423.39904388444592</v>
          </cell>
          <cell r="F7">
            <v>23625.230154892473</v>
          </cell>
          <cell r="G7">
            <v>24048.629198776918</v>
          </cell>
          <cell r="H7">
            <v>0.1</v>
          </cell>
          <cell r="I7">
            <v>465.73894827289053</v>
          </cell>
          <cell r="J7">
            <v>25987.753170381722</v>
          </cell>
          <cell r="K7">
            <v>26453.492118654613</v>
          </cell>
          <cell r="L7">
            <v>1.1873477478735722E-3</v>
          </cell>
          <cell r="M7">
            <v>30.856500199147021</v>
          </cell>
        </row>
        <row r="8">
          <cell r="B8" t="str">
            <v>UIO</v>
          </cell>
          <cell r="C8" t="str">
            <v>Quito</v>
          </cell>
          <cell r="D8" t="str">
            <v>No Direct Service</v>
          </cell>
          <cell r="E8">
            <v>0</v>
          </cell>
          <cell r="F8">
            <v>20879.303692706366</v>
          </cell>
          <cell r="G8">
            <v>20879.303692706366</v>
          </cell>
          <cell r="H8">
            <v>0.1</v>
          </cell>
          <cell r="I8">
            <v>0</v>
          </cell>
          <cell r="J8">
            <v>22967.234061977004</v>
          </cell>
          <cell r="K8">
            <v>22967.234061977004</v>
          </cell>
          <cell r="L8">
            <v>2.0624338486682314E-3</v>
          </cell>
          <cell r="M8">
            <v>47.368400939707328</v>
          </cell>
        </row>
        <row r="9">
          <cell r="B9" t="str">
            <v>GIG</v>
          </cell>
          <cell r="C9" t="str">
            <v>Rio de Janeiro</v>
          </cell>
          <cell r="D9" t="str">
            <v>No Direct Service</v>
          </cell>
          <cell r="E9">
            <v>0</v>
          </cell>
          <cell r="F9">
            <v>17861.176533190926</v>
          </cell>
          <cell r="G9">
            <v>17861.176533190926</v>
          </cell>
          <cell r="H9">
            <v>0.1</v>
          </cell>
          <cell r="I9">
            <v>0</v>
          </cell>
          <cell r="J9">
            <v>19647.294186510022</v>
          </cell>
          <cell r="K9">
            <v>19647.294186510022</v>
          </cell>
          <cell r="L9">
            <v>1.605704859734216E-3</v>
          </cell>
          <cell r="M9">
            <v>31.547755755906952</v>
          </cell>
        </row>
        <row r="10">
          <cell r="B10" t="str">
            <v>CCS</v>
          </cell>
          <cell r="C10" t="str">
            <v>Caracas</v>
          </cell>
          <cell r="D10" t="str">
            <v>No Direct Service</v>
          </cell>
          <cell r="E10">
            <v>0</v>
          </cell>
          <cell r="F10">
            <v>15612.772563579509</v>
          </cell>
          <cell r="G10">
            <v>15612.772563579509</v>
          </cell>
          <cell r="H10">
            <v>0.1</v>
          </cell>
          <cell r="I10">
            <v>0</v>
          </cell>
          <cell r="J10">
            <v>17174.04981993746</v>
          </cell>
          <cell r="K10">
            <v>17174.04981993746</v>
          </cell>
          <cell r="L10">
            <v>6.140225564162297E-4</v>
          </cell>
          <cell r="M10">
            <v>10.545253974457689</v>
          </cell>
        </row>
        <row r="11">
          <cell r="B11" t="str">
            <v>GYE</v>
          </cell>
          <cell r="C11" t="str">
            <v>Guayaquil</v>
          </cell>
          <cell r="D11" t="str">
            <v>No Direct Service</v>
          </cell>
          <cell r="E11">
            <v>0</v>
          </cell>
          <cell r="F11">
            <v>14933.385568944153</v>
          </cell>
          <cell r="G11">
            <v>14933.385568944153</v>
          </cell>
          <cell r="H11">
            <v>0.1</v>
          </cell>
          <cell r="I11">
            <v>0</v>
          </cell>
          <cell r="J11">
            <v>16426.724125838569</v>
          </cell>
          <cell r="K11">
            <v>16426.724125838569</v>
          </cell>
          <cell r="L11">
            <v>2.1346713867988348E-2</v>
          </cell>
          <cell r="M11">
            <v>350.65657970265693</v>
          </cell>
        </row>
        <row r="12">
          <cell r="B12" t="str">
            <v>SCL</v>
          </cell>
          <cell r="C12" t="str">
            <v>Santiago (CL)</v>
          </cell>
          <cell r="D12" t="str">
            <v>No Direct Service</v>
          </cell>
          <cell r="E12">
            <v>0</v>
          </cell>
          <cell r="F12">
            <v>14333.659121204832</v>
          </cell>
          <cell r="G12">
            <v>14333.659121204832</v>
          </cell>
          <cell r="H12">
            <v>0.1</v>
          </cell>
          <cell r="I12">
            <v>0</v>
          </cell>
          <cell r="J12">
            <v>15767.025033325315</v>
          </cell>
          <cell r="K12">
            <v>15767.025033325315</v>
          </cell>
          <cell r="L12">
            <v>2.060649306008799E-2</v>
          </cell>
          <cell r="M12">
            <v>324.90309192745173</v>
          </cell>
        </row>
        <row r="13">
          <cell r="B13" t="str">
            <v>POA</v>
          </cell>
          <cell r="C13" t="str">
            <v>Porto Alegre</v>
          </cell>
          <cell r="D13" t="str">
            <v>No Direct Service</v>
          </cell>
          <cell r="E13">
            <v>0</v>
          </cell>
          <cell r="F13">
            <v>3756.9582054651282</v>
          </cell>
          <cell r="G13">
            <v>3756.9582054651282</v>
          </cell>
          <cell r="H13">
            <v>0.1</v>
          </cell>
          <cell r="I13">
            <v>0</v>
          </cell>
          <cell r="J13">
            <v>4132.6540260116417</v>
          </cell>
          <cell r="K13">
            <v>4132.6540260116417</v>
          </cell>
          <cell r="L13">
            <v>4.3675282833296096E-3</v>
          </cell>
          <cell r="M13">
            <v>18.049483343821827</v>
          </cell>
        </row>
        <row r="14">
          <cell r="B14" t="str">
            <v>MVD</v>
          </cell>
          <cell r="C14" t="str">
            <v>Montevideo</v>
          </cell>
          <cell r="D14" t="str">
            <v>No Direct Service</v>
          </cell>
          <cell r="E14">
            <v>0</v>
          </cell>
          <cell r="F14">
            <v>2952.0922884562883</v>
          </cell>
          <cell r="G14">
            <v>2952.0922884562883</v>
          </cell>
          <cell r="H14">
            <v>0.1</v>
          </cell>
          <cell r="I14">
            <v>0</v>
          </cell>
          <cell r="J14">
            <v>3247.3015173019176</v>
          </cell>
          <cell r="K14">
            <v>3247.3015173019176</v>
          </cell>
          <cell r="L14">
            <v>4.2620850352137495E-2</v>
          </cell>
          <cell r="M14">
            <v>138.40275201719405</v>
          </cell>
        </row>
        <row r="15">
          <cell r="B15" t="str">
            <v>VVI</v>
          </cell>
          <cell r="C15" t="str">
            <v>Santa Cruz (BO)</v>
          </cell>
          <cell r="D15" t="str">
            <v>No Direct Service</v>
          </cell>
          <cell r="E15">
            <v>0</v>
          </cell>
          <cell r="F15">
            <v>2464.4930116147184</v>
          </cell>
          <cell r="G15">
            <v>2464.4930116147184</v>
          </cell>
          <cell r="H15">
            <v>0.1</v>
          </cell>
          <cell r="I15">
            <v>0</v>
          </cell>
          <cell r="J15">
            <v>2710.9423127761906</v>
          </cell>
          <cell r="K15">
            <v>2710.9423127761906</v>
          </cell>
          <cell r="L15">
            <v>5.044597423746558E-2</v>
          </cell>
          <cell r="M15">
            <v>136.75612606956307</v>
          </cell>
        </row>
        <row r="16">
          <cell r="B16" t="str">
            <v>BSB</v>
          </cell>
          <cell r="C16" t="str">
            <v>Brasilia</v>
          </cell>
          <cell r="D16" t="str">
            <v>No Direct Service</v>
          </cell>
          <cell r="E16">
            <v>0</v>
          </cell>
          <cell r="F16">
            <v>2324.6612925683016</v>
          </cell>
          <cell r="G16">
            <v>2324.6612925683016</v>
          </cell>
          <cell r="H16">
            <v>0.1</v>
          </cell>
          <cell r="I16">
            <v>0</v>
          </cell>
          <cell r="J16">
            <v>2557.1274218251319</v>
          </cell>
          <cell r="K16">
            <v>2557.1274218251319</v>
          </cell>
          <cell r="L16">
            <v>7.5175247744988828E-4</v>
          </cell>
          <cell r="M16">
            <v>1.9223268745120885</v>
          </cell>
        </row>
        <row r="17">
          <cell r="B17" t="str">
            <v>CTG</v>
          </cell>
          <cell r="C17" t="str">
            <v>Cartagena</v>
          </cell>
          <cell r="D17" t="str">
            <v>No Direct Service</v>
          </cell>
          <cell r="E17">
            <v>0</v>
          </cell>
          <cell r="F17">
            <v>1855.0989036174201</v>
          </cell>
          <cell r="G17">
            <v>1855.0989036174201</v>
          </cell>
          <cell r="H17">
            <v>0.1</v>
          </cell>
          <cell r="I17">
            <v>0</v>
          </cell>
          <cell r="J17">
            <v>2040.6087939791623</v>
          </cell>
          <cell r="K17">
            <v>2040.6087939791623</v>
          </cell>
          <cell r="L17">
            <v>0</v>
          </cell>
          <cell r="M17">
            <v>0</v>
          </cell>
        </row>
        <row r="18">
          <cell r="B18" t="str">
            <v>CUZ</v>
          </cell>
          <cell r="C18" t="str">
            <v>Cuzco</v>
          </cell>
          <cell r="D18" t="str">
            <v>No Direct Service</v>
          </cell>
          <cell r="E18">
            <v>0</v>
          </cell>
          <cell r="F18">
            <v>1841.8740045397205</v>
          </cell>
          <cell r="G18">
            <v>1841.8740045397205</v>
          </cell>
          <cell r="H18">
            <v>0.1</v>
          </cell>
          <cell r="I18">
            <v>0</v>
          </cell>
          <cell r="J18">
            <v>2026.0614049936928</v>
          </cell>
          <cell r="K18">
            <v>2026.0614049936928</v>
          </cell>
          <cell r="L18">
            <v>1</v>
          </cell>
          <cell r="M18">
            <v>2026.0614049936928</v>
          </cell>
        </row>
        <row r="19">
          <cell r="B19" t="str">
            <v>LPB</v>
          </cell>
          <cell r="C19" t="str">
            <v>La Paz (BO)</v>
          </cell>
          <cell r="D19" t="str">
            <v>No Direct Service</v>
          </cell>
          <cell r="E19">
            <v>0</v>
          </cell>
          <cell r="F19">
            <v>1737.1498018831542</v>
          </cell>
          <cell r="G19">
            <v>1737.1498018831542</v>
          </cell>
          <cell r="H19">
            <v>0.1</v>
          </cell>
          <cell r="I19">
            <v>0</v>
          </cell>
          <cell r="J19">
            <v>1910.8647820714698</v>
          </cell>
          <cell r="K19">
            <v>1910.8647820714698</v>
          </cell>
          <cell r="L19">
            <v>0.50481902263871414</v>
          </cell>
          <cell r="M19">
            <v>964.64089168005887</v>
          </cell>
        </row>
        <row r="20">
          <cell r="B20" t="str">
            <v>ASU</v>
          </cell>
          <cell r="C20" t="str">
            <v>Asuncion</v>
          </cell>
          <cell r="D20" t="str">
            <v>No Direct Service</v>
          </cell>
          <cell r="E20">
            <v>0</v>
          </cell>
          <cell r="F20">
            <v>1050.6704062777264</v>
          </cell>
          <cell r="G20">
            <v>1050.6704062777264</v>
          </cell>
          <cell r="H20">
            <v>0.1</v>
          </cell>
          <cell r="I20">
            <v>0</v>
          </cell>
          <cell r="J20">
            <v>1155.7374469054992</v>
          </cell>
          <cell r="K20">
            <v>1155.7374469054992</v>
          </cell>
          <cell r="L20">
            <v>0.5</v>
          </cell>
          <cell r="M20">
            <v>577.86872345274958</v>
          </cell>
        </row>
        <row r="21">
          <cell r="B21" t="str">
            <v>COR</v>
          </cell>
          <cell r="C21" t="str">
            <v>Cordoba</v>
          </cell>
          <cell r="D21" t="str">
            <v>No Direct Service</v>
          </cell>
          <cell r="E21">
            <v>0</v>
          </cell>
          <cell r="F21">
            <v>1027.3489164061693</v>
          </cell>
          <cell r="G21">
            <v>1027.3489164061693</v>
          </cell>
          <cell r="H21">
            <v>0.1</v>
          </cell>
          <cell r="I21">
            <v>0</v>
          </cell>
          <cell r="J21">
            <v>1130.0838080467863</v>
          </cell>
          <cell r="K21">
            <v>1130.0838080467863</v>
          </cell>
          <cell r="L21">
            <v>0</v>
          </cell>
          <cell r="M21">
            <v>0</v>
          </cell>
        </row>
        <row r="22">
          <cell r="B22" t="str">
            <v>MDZ</v>
          </cell>
          <cell r="C22" t="str">
            <v>Mendoza</v>
          </cell>
          <cell r="D22" t="str">
            <v>No Direct Service</v>
          </cell>
          <cell r="E22">
            <v>0</v>
          </cell>
          <cell r="F22">
            <v>666.72848044318732</v>
          </cell>
          <cell r="G22">
            <v>666.72848044318732</v>
          </cell>
          <cell r="H22">
            <v>0.1</v>
          </cell>
          <cell r="I22">
            <v>0</v>
          </cell>
          <cell r="J22">
            <v>733.40132848750613</v>
          </cell>
          <cell r="K22">
            <v>733.40132848750613</v>
          </cell>
          <cell r="L22">
            <v>0.5</v>
          </cell>
          <cell r="M22">
            <v>366.70066424375307</v>
          </cell>
        </row>
        <row r="23">
          <cell r="B23" t="str">
            <v>IGU</v>
          </cell>
          <cell r="C23" t="str">
            <v>Iguassu Falls</v>
          </cell>
          <cell r="D23" t="str">
            <v>No Direct Service</v>
          </cell>
          <cell r="E23">
            <v>0</v>
          </cell>
          <cell r="F23">
            <v>366.32078620755095</v>
          </cell>
          <cell r="G23">
            <v>366.32078620755095</v>
          </cell>
          <cell r="H23">
            <v>0.1</v>
          </cell>
          <cell r="I23">
            <v>0</v>
          </cell>
          <cell r="J23">
            <v>402.95286482830608</v>
          </cell>
          <cell r="K23">
            <v>402.95286482830608</v>
          </cell>
          <cell r="L23">
            <v>0</v>
          </cell>
          <cell r="M23">
            <v>0</v>
          </cell>
        </row>
        <row r="24">
          <cell r="B24" t="str">
            <v>IQT</v>
          </cell>
          <cell r="C24" t="str">
            <v>Iquitos</v>
          </cell>
          <cell r="D24" t="str">
            <v>No Direct Service</v>
          </cell>
          <cell r="E24">
            <v>0</v>
          </cell>
          <cell r="F24">
            <v>289.13138443356092</v>
          </cell>
          <cell r="G24">
            <v>289.13138443356092</v>
          </cell>
          <cell r="H24">
            <v>0.1</v>
          </cell>
          <cell r="I24">
            <v>0</v>
          </cell>
          <cell r="J24">
            <v>318.04452287691703</v>
          </cell>
          <cell r="K24">
            <v>318.04452287691703</v>
          </cell>
          <cell r="L24">
            <v>1</v>
          </cell>
          <cell r="M24">
            <v>318.04452287691703</v>
          </cell>
        </row>
        <row r="25">
          <cell r="B25" t="str">
            <v>AQP</v>
          </cell>
          <cell r="C25" t="str">
            <v>Arequipa</v>
          </cell>
          <cell r="D25" t="str">
            <v>No Direct Service</v>
          </cell>
          <cell r="E25">
            <v>0</v>
          </cell>
          <cell r="F25">
            <v>158.48683294876673</v>
          </cell>
          <cell r="G25">
            <v>158.48683294876673</v>
          </cell>
          <cell r="H25">
            <v>0.1</v>
          </cell>
          <cell r="I25">
            <v>0</v>
          </cell>
          <cell r="J25">
            <v>174.33551624364341</v>
          </cell>
          <cell r="K25">
            <v>174.33551624364341</v>
          </cell>
          <cell r="L25">
            <v>1</v>
          </cell>
          <cell r="M25">
            <v>174.33551624364341</v>
          </cell>
        </row>
        <row r="26">
          <cell r="B26" t="str">
            <v>AEP</v>
          </cell>
          <cell r="C26" t="str">
            <v>Buenos Aires</v>
          </cell>
          <cell r="D26" t="str">
            <v>No Direct Service</v>
          </cell>
          <cell r="E26">
            <v>0</v>
          </cell>
          <cell r="F26">
            <v>119.50793517377873</v>
          </cell>
          <cell r="G26">
            <v>119.50793517377873</v>
          </cell>
          <cell r="H26">
            <v>0.1</v>
          </cell>
          <cell r="I26">
            <v>0</v>
          </cell>
          <cell r="J26">
            <v>131.45872869115661</v>
          </cell>
          <cell r="K26">
            <v>131.45872869115661</v>
          </cell>
          <cell r="L26">
            <v>0</v>
          </cell>
          <cell r="M26">
            <v>0</v>
          </cell>
        </row>
        <row r="27">
          <cell r="B27" t="str">
            <v>ANF</v>
          </cell>
          <cell r="C27" t="str">
            <v>Antofagasta</v>
          </cell>
          <cell r="D27" t="str">
            <v>No Direct Service</v>
          </cell>
          <cell r="E27">
            <v>0</v>
          </cell>
          <cell r="F27">
            <v>85.224283143544682</v>
          </cell>
          <cell r="G27">
            <v>85.224283143544682</v>
          </cell>
          <cell r="H27">
            <v>0.1</v>
          </cell>
          <cell r="I27">
            <v>0</v>
          </cell>
          <cell r="J27">
            <v>93.746711457899153</v>
          </cell>
          <cell r="K27">
            <v>93.746711457899153</v>
          </cell>
          <cell r="L27">
            <v>0.5</v>
          </cell>
          <cell r="M27">
            <v>46.873355728949576</v>
          </cell>
        </row>
        <row r="28">
          <cell r="B28" t="str">
            <v>PIU</v>
          </cell>
          <cell r="C28" t="str">
            <v>Piura</v>
          </cell>
          <cell r="D28" t="str">
            <v>No Direct Service</v>
          </cell>
          <cell r="E28">
            <v>0</v>
          </cell>
          <cell r="F28">
            <v>62.109704804246419</v>
          </cell>
          <cell r="G28">
            <v>62.109704804246419</v>
          </cell>
          <cell r="H28">
            <v>0.1</v>
          </cell>
          <cell r="I28">
            <v>0</v>
          </cell>
          <cell r="J28">
            <v>68.320675284671069</v>
          </cell>
          <cell r="K28">
            <v>68.320675284671069</v>
          </cell>
          <cell r="L28">
            <v>0.5</v>
          </cell>
          <cell r="M28">
            <v>34.160337642335534</v>
          </cell>
        </row>
        <row r="29">
          <cell r="B29" t="str">
            <v>JUL</v>
          </cell>
          <cell r="C29" t="str">
            <v>Juliaca</v>
          </cell>
          <cell r="D29" t="str">
            <v>No Direct Service</v>
          </cell>
          <cell r="E29">
            <v>0</v>
          </cell>
          <cell r="F29">
            <v>47.117707092876586</v>
          </cell>
          <cell r="G29">
            <v>47.117707092876586</v>
          </cell>
          <cell r="H29">
            <v>0.1</v>
          </cell>
          <cell r="I29">
            <v>0</v>
          </cell>
          <cell r="J29">
            <v>51.829477802164249</v>
          </cell>
          <cell r="K29">
            <v>51.829477802164249</v>
          </cell>
          <cell r="L29">
            <v>0</v>
          </cell>
          <cell r="M29">
            <v>0</v>
          </cell>
        </row>
        <row r="30">
          <cell r="B30" t="str">
            <v>IPC</v>
          </cell>
          <cell r="C30" t="str">
            <v>Easter Island</v>
          </cell>
          <cell r="D30" t="str">
            <v>No Direct Service</v>
          </cell>
          <cell r="E30">
            <v>0</v>
          </cell>
          <cell r="F30">
            <v>37.285623875300814</v>
          </cell>
          <cell r="G30">
            <v>37.285623875300814</v>
          </cell>
          <cell r="H30">
            <v>0.1</v>
          </cell>
          <cell r="I30">
            <v>0</v>
          </cell>
          <cell r="J30">
            <v>41.014186262830897</v>
          </cell>
          <cell r="K30">
            <v>41.014186262830897</v>
          </cell>
          <cell r="L30">
            <v>0</v>
          </cell>
          <cell r="M30">
            <v>0</v>
          </cell>
        </row>
        <row r="31">
          <cell r="B31" t="str">
            <v>TRU</v>
          </cell>
          <cell r="C31" t="str">
            <v>Trujillo</v>
          </cell>
          <cell r="D31" t="str">
            <v>No Direct Service</v>
          </cell>
          <cell r="E31">
            <v>0</v>
          </cell>
          <cell r="F31">
            <v>36.409137299041006</v>
          </cell>
          <cell r="G31">
            <v>36.409137299041006</v>
          </cell>
          <cell r="H31">
            <v>0.1</v>
          </cell>
          <cell r="I31">
            <v>0</v>
          </cell>
          <cell r="J31">
            <v>40.050051028945113</v>
          </cell>
          <cell r="K31">
            <v>40.050051028945113</v>
          </cell>
          <cell r="L31">
            <v>0.5</v>
          </cell>
          <cell r="M31">
            <v>20.025025514472556</v>
          </cell>
        </row>
        <row r="32">
          <cell r="B32" t="str">
            <v>CGH</v>
          </cell>
          <cell r="C32" t="str">
            <v>Sao Paulo</v>
          </cell>
          <cell r="D32" t="str">
            <v>No Direct Service</v>
          </cell>
          <cell r="E32">
            <v>0</v>
          </cell>
          <cell r="F32">
            <v>34.722349403559342</v>
          </cell>
          <cell r="G32">
            <v>34.722349403559342</v>
          </cell>
          <cell r="H32">
            <v>0.1</v>
          </cell>
          <cell r="I32">
            <v>0</v>
          </cell>
          <cell r="J32">
            <v>38.194584343915281</v>
          </cell>
          <cell r="K32">
            <v>38.194584343915281</v>
          </cell>
          <cell r="L32">
            <v>0</v>
          </cell>
          <cell r="M32">
            <v>0</v>
          </cell>
        </row>
        <row r="33">
          <cell r="B33" t="str">
            <v>VCP</v>
          </cell>
          <cell r="C33" t="str">
            <v>Sao Paulo</v>
          </cell>
          <cell r="D33" t="str">
            <v>No Direct Service</v>
          </cell>
          <cell r="E33">
            <v>0</v>
          </cell>
          <cell r="F33">
            <v>27.777879522847471</v>
          </cell>
          <cell r="G33">
            <v>27.777879522847471</v>
          </cell>
          <cell r="H33">
            <v>0.1</v>
          </cell>
          <cell r="I33">
            <v>0</v>
          </cell>
          <cell r="J33">
            <v>30.555667475132221</v>
          </cell>
          <cell r="K33">
            <v>30.555667475132221</v>
          </cell>
          <cell r="L33">
            <v>0</v>
          </cell>
          <cell r="M33">
            <v>0</v>
          </cell>
        </row>
        <row r="34">
          <cell r="B34" t="str">
            <v>SDU</v>
          </cell>
          <cell r="C34" t="str">
            <v>Rio de Janeiro</v>
          </cell>
          <cell r="D34" t="str">
            <v>No Direct Service</v>
          </cell>
          <cell r="E34">
            <v>0</v>
          </cell>
          <cell r="F34">
            <v>26.041762052669501</v>
          </cell>
          <cell r="G34">
            <v>26.041762052669501</v>
          </cell>
          <cell r="H34">
            <v>0.1</v>
          </cell>
          <cell r="I34">
            <v>0</v>
          </cell>
          <cell r="J34">
            <v>28.645938257936454</v>
          </cell>
          <cell r="K34">
            <v>28.645938257936454</v>
          </cell>
          <cell r="L34">
            <v>0</v>
          </cell>
          <cell r="M34">
            <v>0</v>
          </cell>
        </row>
        <row r="35">
          <cell r="B35" t="str">
            <v>CJA</v>
          </cell>
          <cell r="C35" t="str">
            <v>Cajamarca</v>
          </cell>
          <cell r="D35" t="str">
            <v>No Direct Service</v>
          </cell>
          <cell r="E35">
            <v>0</v>
          </cell>
          <cell r="F35">
            <v>19.27542562890406</v>
          </cell>
          <cell r="G35">
            <v>19.27542562890406</v>
          </cell>
          <cell r="H35">
            <v>0.1</v>
          </cell>
          <cell r="I35">
            <v>0</v>
          </cell>
          <cell r="J35">
            <v>21.202968191794469</v>
          </cell>
          <cell r="K35">
            <v>21.202968191794469</v>
          </cell>
          <cell r="L35">
            <v>0.5</v>
          </cell>
          <cell r="M35">
            <v>10.601484095897234</v>
          </cell>
        </row>
        <row r="36">
          <cell r="B36" t="str">
            <v>TPP</v>
          </cell>
          <cell r="C36" t="str">
            <v>Tarapoto</v>
          </cell>
          <cell r="D36" t="str">
            <v>No Direct Service</v>
          </cell>
          <cell r="E36">
            <v>0</v>
          </cell>
          <cell r="F36">
            <v>14.991997711369823</v>
          </cell>
          <cell r="G36">
            <v>14.991997711369823</v>
          </cell>
          <cell r="H36">
            <v>0.1</v>
          </cell>
          <cell r="I36">
            <v>0</v>
          </cell>
          <cell r="J36">
            <v>16.491197482506806</v>
          </cell>
          <cell r="K36">
            <v>16.491197482506806</v>
          </cell>
          <cell r="L36">
            <v>1</v>
          </cell>
          <cell r="M36">
            <v>16.491197482506806</v>
          </cell>
        </row>
        <row r="37">
          <cell r="B37" t="str">
            <v>CIX</v>
          </cell>
          <cell r="C37" t="str">
            <v>Chiclayo</v>
          </cell>
          <cell r="D37" t="str">
            <v>No Direct Service</v>
          </cell>
          <cell r="E37">
            <v>0</v>
          </cell>
          <cell r="F37">
            <v>12.850283752602708</v>
          </cell>
          <cell r="G37">
            <v>12.850283752602708</v>
          </cell>
          <cell r="H37">
            <v>0.1</v>
          </cell>
          <cell r="I37">
            <v>0</v>
          </cell>
          <cell r="J37">
            <v>14.13531212786298</v>
          </cell>
          <cell r="K37">
            <v>14.13531212786298</v>
          </cell>
          <cell r="L37">
            <v>0.5</v>
          </cell>
          <cell r="M37">
            <v>7.0676560639314898</v>
          </cell>
        </row>
        <row r="38">
          <cell r="B38" t="str">
            <v>TCQ</v>
          </cell>
          <cell r="C38" t="str">
            <v>Tacna</v>
          </cell>
          <cell r="D38" t="str">
            <v>No Direct Service</v>
          </cell>
          <cell r="E38">
            <v>0</v>
          </cell>
          <cell r="F38">
            <v>8.5668558350684716</v>
          </cell>
          <cell r="G38">
            <v>8.5668558350684716</v>
          </cell>
          <cell r="H38">
            <v>0.1</v>
          </cell>
          <cell r="I38">
            <v>0</v>
          </cell>
          <cell r="J38">
            <v>9.4235414185753203</v>
          </cell>
          <cell r="K38">
            <v>9.4235414185753203</v>
          </cell>
          <cell r="L38">
            <v>1</v>
          </cell>
          <cell r="M38">
            <v>9.4235414185753203</v>
          </cell>
        </row>
        <row r="39">
          <cell r="B39" t="str">
            <v>ROS</v>
          </cell>
          <cell r="C39" t="str">
            <v>Rosario (AR)</v>
          </cell>
          <cell r="D39" t="str">
            <v>No Direct Service</v>
          </cell>
          <cell r="E39">
            <v>0</v>
          </cell>
          <cell r="F39">
            <v>8.3865217665809659</v>
          </cell>
          <cell r="G39">
            <v>8.3865217665809659</v>
          </cell>
          <cell r="H39">
            <v>0.1</v>
          </cell>
          <cell r="I39">
            <v>0</v>
          </cell>
          <cell r="J39">
            <v>9.2251739432390636</v>
          </cell>
          <cell r="K39">
            <v>9.2251739432390636</v>
          </cell>
          <cell r="L39">
            <v>0</v>
          </cell>
          <cell r="M39">
            <v>0</v>
          </cell>
        </row>
        <row r="40">
          <cell r="B40" t="str">
            <v>PCL</v>
          </cell>
          <cell r="C40" t="str">
            <v>Pucallpa</v>
          </cell>
          <cell r="D40" t="str">
            <v>No Direct Service</v>
          </cell>
          <cell r="E40">
            <v>0</v>
          </cell>
          <cell r="F40">
            <v>4.2834279175342358</v>
          </cell>
          <cell r="G40">
            <v>4.2834279175342358</v>
          </cell>
          <cell r="H40">
            <v>0.1</v>
          </cell>
          <cell r="I40">
            <v>0</v>
          </cell>
          <cell r="J40">
            <v>4.7117707092876602</v>
          </cell>
          <cell r="K40">
            <v>4.7117707092876602</v>
          </cell>
          <cell r="L40">
            <v>1</v>
          </cell>
          <cell r="M40">
            <v>4.7117707092876602</v>
          </cell>
        </row>
        <row r="41"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B42" t="str">
            <v>Total</v>
          </cell>
          <cell r="C42">
            <v>0</v>
          </cell>
          <cell r="D42">
            <v>0</v>
          </cell>
          <cell r="E42">
            <v>49243.022305288963</v>
          </cell>
          <cell r="F42">
            <v>197638.07773600105</v>
          </cell>
          <cell r="G42">
            <v>246881.10004129005</v>
          </cell>
          <cell r="H42">
            <v>0</v>
          </cell>
          <cell r="I42">
            <v>54167.324535817861</v>
          </cell>
          <cell r="J42">
            <v>217401.88550960112</v>
          </cell>
          <cell r="K42">
            <v>271569.21004541911</v>
          </cell>
          <cell r="L42">
            <v>2.9365722232483155E-2</v>
          </cell>
          <cell r="M42">
            <v>6384.1633826930511</v>
          </cell>
        </row>
      </sheetData>
      <sheetData sheetId="5">
        <row r="4">
          <cell r="B4" t="str">
            <v>Airport Code</v>
          </cell>
          <cell r="C4" t="str">
            <v>City Name</v>
          </cell>
          <cell r="D4" t="str">
            <v>Direct Service Flag</v>
          </cell>
          <cell r="E4" t="str">
            <v>Direct Demand in 09/10</v>
          </cell>
          <cell r="F4" t="str">
            <v>Indirect Demand in 09/10</v>
          </cell>
          <cell r="G4" t="str">
            <v>Total Demand 09/10</v>
          </cell>
          <cell r="H4" t="str">
            <v>Compound Growth</v>
          </cell>
          <cell r="I4" t="str">
            <v>Direct Demand in 2012</v>
          </cell>
          <cell r="J4" t="str">
            <v>Indirect Demand in 2012</v>
          </cell>
          <cell r="K4" t="str">
            <v>Total Demand 2012</v>
          </cell>
          <cell r="L4" t="str">
            <v>QSI Score</v>
          </cell>
          <cell r="M4" t="str">
            <v>Forecast</v>
          </cell>
        </row>
        <row r="5">
          <cell r="B5" t="str">
            <v>YUL</v>
          </cell>
          <cell r="C5" t="str">
            <v>Montreal</v>
          </cell>
          <cell r="D5" t="str">
            <v>No Direct Service</v>
          </cell>
          <cell r="E5">
            <v>0</v>
          </cell>
          <cell r="F5">
            <v>40568.345806967183</v>
          </cell>
          <cell r="G5">
            <v>40568.345806967183</v>
          </cell>
          <cell r="H5">
            <v>0.1</v>
          </cell>
          <cell r="I5">
            <v>0</v>
          </cell>
          <cell r="J5">
            <v>44625.180387663902</v>
          </cell>
          <cell r="K5">
            <v>44625.180387663902</v>
          </cell>
          <cell r="L5">
            <v>1.5184772445338668E-2</v>
          </cell>
          <cell r="M5">
            <v>677.62320951886636</v>
          </cell>
        </row>
        <row r="6">
          <cell r="B6" t="str">
            <v>YYZ</v>
          </cell>
          <cell r="C6" t="str">
            <v>Toronto</v>
          </cell>
          <cell r="D6" t="str">
            <v>Direct Service</v>
          </cell>
          <cell r="E6">
            <v>23113.377043014701</v>
          </cell>
          <cell r="F6">
            <v>24625.427097904387</v>
          </cell>
          <cell r="G6">
            <v>47738.804140919092</v>
          </cell>
          <cell r="H6">
            <v>0.1</v>
          </cell>
          <cell r="I6">
            <v>25424.714747316175</v>
          </cell>
          <cell r="J6">
            <v>27087.969807694826</v>
          </cell>
          <cell r="K6">
            <v>52512.684555011001</v>
          </cell>
          <cell r="L6">
            <v>0</v>
          </cell>
          <cell r="M6">
            <v>0</v>
          </cell>
        </row>
        <row r="7">
          <cell r="B7" t="str">
            <v>DEN</v>
          </cell>
          <cell r="C7" t="str">
            <v>Denver</v>
          </cell>
          <cell r="D7" t="str">
            <v>No Direct Service</v>
          </cell>
          <cell r="E7">
            <v>81.385130433150479</v>
          </cell>
          <cell r="F7">
            <v>22085.354342806528</v>
          </cell>
          <cell r="G7">
            <v>22166.739473239679</v>
          </cell>
          <cell r="H7">
            <v>0.1</v>
          </cell>
          <cell r="I7">
            <v>89.523643476465537</v>
          </cell>
          <cell r="J7">
            <v>24293.889777087181</v>
          </cell>
          <cell r="K7">
            <v>24383.413420563647</v>
          </cell>
          <cell r="L7">
            <v>9.9808518040399689E-3</v>
          </cell>
          <cell r="M7">
            <v>242.47371360878876</v>
          </cell>
        </row>
        <row r="8">
          <cell r="B8" t="str">
            <v>SLC</v>
          </cell>
          <cell r="C8" t="str">
            <v>Salt Lake City</v>
          </cell>
          <cell r="D8" t="str">
            <v>No Direct Service</v>
          </cell>
          <cell r="E8">
            <v>3096.918384377253</v>
          </cell>
          <cell r="F8">
            <v>12278.44612561185</v>
          </cell>
          <cell r="G8">
            <v>15375.364509989104</v>
          </cell>
          <cell r="H8">
            <v>0.1</v>
          </cell>
          <cell r="I8">
            <v>3406.6102228149784</v>
          </cell>
          <cell r="J8">
            <v>13506.290738173037</v>
          </cell>
          <cell r="K8">
            <v>16912.900960988016</v>
          </cell>
          <cell r="L8">
            <v>2.6456258336848028E-2</v>
          </cell>
          <cell r="M8">
            <v>357.32591694168372</v>
          </cell>
        </row>
        <row r="9">
          <cell r="B9" t="str">
            <v>MSP</v>
          </cell>
          <cell r="C9" t="str">
            <v>Minneapolis/St Paul</v>
          </cell>
          <cell r="D9" t="str">
            <v>No Direct Service</v>
          </cell>
          <cell r="E9">
            <v>0</v>
          </cell>
          <cell r="F9">
            <v>10018.937899112545</v>
          </cell>
          <cell r="G9">
            <v>10018.937899112545</v>
          </cell>
          <cell r="H9">
            <v>0.1</v>
          </cell>
          <cell r="I9">
            <v>0</v>
          </cell>
          <cell r="J9">
            <v>11020.8316890238</v>
          </cell>
          <cell r="K9">
            <v>11020.8316890238</v>
          </cell>
          <cell r="L9">
            <v>5.4263067510794114E-2</v>
          </cell>
          <cell r="M9">
            <v>598.02413396659756</v>
          </cell>
        </row>
        <row r="10">
          <cell r="B10" t="str">
            <v>LAS</v>
          </cell>
          <cell r="C10" t="str">
            <v>Las Vegas</v>
          </cell>
          <cell r="D10" t="str">
            <v>No Direct Service</v>
          </cell>
          <cell r="E10">
            <v>23.5588535464383</v>
          </cell>
          <cell r="F10">
            <v>9277.9048693791156</v>
          </cell>
          <cell r="G10">
            <v>9301.4637229255532</v>
          </cell>
          <cell r="H10">
            <v>0.1</v>
          </cell>
          <cell r="I10">
            <v>25.914738901082131</v>
          </cell>
          <cell r="J10">
            <v>10205.695356317028</v>
          </cell>
          <cell r="K10">
            <v>10231.61009521811</v>
          </cell>
          <cell r="L10">
            <v>1.7773456869347892E-2</v>
          </cell>
          <cell r="M10">
            <v>181.39048623720478</v>
          </cell>
        </row>
        <row r="11">
          <cell r="B11" t="str">
            <v>YYC</v>
          </cell>
          <cell r="C11" t="str">
            <v>Calgary</v>
          </cell>
          <cell r="D11" t="str">
            <v>No Direct Service</v>
          </cell>
          <cell r="E11">
            <v>0</v>
          </cell>
          <cell r="F11">
            <v>9145.1186039355598</v>
          </cell>
          <cell r="G11">
            <v>9145.1186039355598</v>
          </cell>
          <cell r="H11">
            <v>0.1</v>
          </cell>
          <cell r="I11">
            <v>0</v>
          </cell>
          <cell r="J11">
            <v>10059.630464329117</v>
          </cell>
          <cell r="K11">
            <v>10059.630464329117</v>
          </cell>
          <cell r="L11">
            <v>4.929340120283468E-3</v>
          </cell>
          <cell r="M11">
            <v>49.587340043043326</v>
          </cell>
        </row>
        <row r="12">
          <cell r="B12" t="str">
            <v>PHX</v>
          </cell>
          <cell r="C12" t="str">
            <v>Phoenix</v>
          </cell>
          <cell r="D12" t="str">
            <v>No Direct Service</v>
          </cell>
          <cell r="E12">
            <v>0</v>
          </cell>
          <cell r="F12">
            <v>7521.6994231900835</v>
          </cell>
          <cell r="G12">
            <v>7521.6994231900835</v>
          </cell>
          <cell r="H12">
            <v>0.1</v>
          </cell>
          <cell r="I12">
            <v>0</v>
          </cell>
          <cell r="J12">
            <v>8273.8693655090919</v>
          </cell>
          <cell r="K12">
            <v>8273.8693655090919</v>
          </cell>
          <cell r="L12">
            <v>1.0468683265166104E-2</v>
          </cell>
          <cell r="M12">
            <v>86.616517764875525</v>
          </cell>
        </row>
        <row r="13">
          <cell r="B13" t="str">
            <v>STL</v>
          </cell>
          <cell r="C13" t="str">
            <v>St Louis</v>
          </cell>
          <cell r="D13" t="str">
            <v>No Direct Service</v>
          </cell>
          <cell r="E13">
            <v>0</v>
          </cell>
          <cell r="F13">
            <v>5893.9968145270941</v>
          </cell>
          <cell r="G13">
            <v>5893.9968145270941</v>
          </cell>
          <cell r="H13">
            <v>0.1</v>
          </cell>
          <cell r="I13">
            <v>0</v>
          </cell>
          <cell r="J13">
            <v>6483.3964959798041</v>
          </cell>
          <cell r="K13">
            <v>6483.3964959798041</v>
          </cell>
          <cell r="L13">
            <v>4.9580245057643996E-2</v>
          </cell>
          <cell r="M13">
            <v>321.44838707654907</v>
          </cell>
        </row>
        <row r="14">
          <cell r="B14" t="str">
            <v>YOW</v>
          </cell>
          <cell r="C14" t="str">
            <v>Ottawa</v>
          </cell>
          <cell r="D14" t="str">
            <v>No Direct Service</v>
          </cell>
          <cell r="E14">
            <v>0</v>
          </cell>
          <cell r="F14">
            <v>5232.2072012680692</v>
          </cell>
          <cell r="G14">
            <v>5232.2072012680692</v>
          </cell>
          <cell r="H14">
            <v>0.1</v>
          </cell>
          <cell r="I14">
            <v>0</v>
          </cell>
          <cell r="J14">
            <v>5755.4279213948766</v>
          </cell>
          <cell r="K14">
            <v>5755.4279213948766</v>
          </cell>
          <cell r="L14">
            <v>4.0102804334955978E-2</v>
          </cell>
          <cell r="M14">
            <v>230.80879979564114</v>
          </cell>
        </row>
        <row r="15">
          <cell r="B15" t="str">
            <v>MCI</v>
          </cell>
          <cell r="C15" t="str">
            <v>Kansas City</v>
          </cell>
          <cell r="D15" t="str">
            <v>No Direct Service</v>
          </cell>
          <cell r="E15">
            <v>0</v>
          </cell>
          <cell r="F15">
            <v>3897.9194049561529</v>
          </cell>
          <cell r="G15">
            <v>3897.9194049561529</v>
          </cell>
          <cell r="H15">
            <v>0.1</v>
          </cell>
          <cell r="I15">
            <v>0</v>
          </cell>
          <cell r="J15">
            <v>4287.7113454517685</v>
          </cell>
          <cell r="K15">
            <v>4287.7113454517685</v>
          </cell>
          <cell r="L15">
            <v>1.37243010955131E-2</v>
          </cell>
          <cell r="M15">
            <v>58.845841515627654</v>
          </cell>
        </row>
        <row r="16">
          <cell r="B16" t="str">
            <v>YEG</v>
          </cell>
          <cell r="C16" t="str">
            <v>Edmonton</v>
          </cell>
          <cell r="D16" t="str">
            <v>No Direct Service</v>
          </cell>
          <cell r="E16">
            <v>0</v>
          </cell>
          <cell r="F16">
            <v>3572.3788832235541</v>
          </cell>
          <cell r="G16">
            <v>3572.3788832235541</v>
          </cell>
          <cell r="H16">
            <v>0.1</v>
          </cell>
          <cell r="I16">
            <v>0</v>
          </cell>
          <cell r="J16">
            <v>3929.6167715459096</v>
          </cell>
          <cell r="K16">
            <v>3929.6167715459096</v>
          </cell>
          <cell r="L16">
            <v>1.1671610809694541E-2</v>
          </cell>
          <cell r="M16">
            <v>45.864957588732203</v>
          </cell>
        </row>
        <row r="17">
          <cell r="B17" t="str">
            <v>TUS</v>
          </cell>
          <cell r="C17" t="str">
            <v>Tucson</v>
          </cell>
          <cell r="D17" t="str">
            <v>No Direct Service</v>
          </cell>
          <cell r="E17">
            <v>0</v>
          </cell>
          <cell r="F17">
            <v>3105.4852402123192</v>
          </cell>
          <cell r="G17">
            <v>3105.4852402123192</v>
          </cell>
          <cell r="H17">
            <v>0.1</v>
          </cell>
          <cell r="I17">
            <v>0</v>
          </cell>
          <cell r="J17">
            <v>3416.0337642335517</v>
          </cell>
          <cell r="K17">
            <v>3416.0337642335517</v>
          </cell>
          <cell r="L17">
            <v>0</v>
          </cell>
          <cell r="M17">
            <v>0</v>
          </cell>
        </row>
        <row r="18">
          <cell r="B18" t="str">
            <v>BNA</v>
          </cell>
          <cell r="C18" t="str">
            <v>Nashville</v>
          </cell>
          <cell r="D18" t="str">
            <v>No Direct Service</v>
          </cell>
          <cell r="E18">
            <v>0</v>
          </cell>
          <cell r="F18">
            <v>2850.6212791190319</v>
          </cell>
          <cell r="G18">
            <v>2850.6212791190319</v>
          </cell>
          <cell r="H18">
            <v>0.1</v>
          </cell>
          <cell r="I18">
            <v>0</v>
          </cell>
          <cell r="J18">
            <v>3135.6834070309355</v>
          </cell>
          <cell r="K18">
            <v>3135.6834070309355</v>
          </cell>
          <cell r="L18">
            <v>2.5835079003081171E-2</v>
          </cell>
          <cell r="M18">
            <v>81.01062854929495</v>
          </cell>
        </row>
        <row r="19">
          <cell r="B19" t="str">
            <v>ABQ</v>
          </cell>
          <cell r="C19" t="str">
            <v>Albuquerque</v>
          </cell>
          <cell r="D19" t="str">
            <v>No Direct Service</v>
          </cell>
          <cell r="E19">
            <v>0</v>
          </cell>
          <cell r="F19">
            <v>2743.5355811806749</v>
          </cell>
          <cell r="G19">
            <v>2743.5355811806749</v>
          </cell>
          <cell r="H19">
            <v>0.1</v>
          </cell>
          <cell r="I19">
            <v>0</v>
          </cell>
          <cell r="J19">
            <v>3017.8891392987425</v>
          </cell>
          <cell r="K19">
            <v>3017.8891392987425</v>
          </cell>
          <cell r="L19">
            <v>8.7984454585907455E-3</v>
          </cell>
          <cell r="M19">
            <v>26.552732992193356</v>
          </cell>
        </row>
        <row r="20">
          <cell r="B20" t="str">
            <v>YQB</v>
          </cell>
          <cell r="C20" t="str">
            <v>Quebec</v>
          </cell>
          <cell r="D20" t="str">
            <v>No Direct Service</v>
          </cell>
          <cell r="E20">
            <v>0</v>
          </cell>
          <cell r="F20">
            <v>2520.7973294688936</v>
          </cell>
          <cell r="G20">
            <v>2520.7973294688936</v>
          </cell>
          <cell r="H20">
            <v>0.1</v>
          </cell>
          <cell r="I20">
            <v>0</v>
          </cell>
          <cell r="J20">
            <v>2772.8770624157833</v>
          </cell>
          <cell r="K20">
            <v>2772.8770624157833</v>
          </cell>
          <cell r="L20">
            <v>5.7616081837108127E-3</v>
          </cell>
          <cell r="M20">
            <v>15.976231175238775</v>
          </cell>
        </row>
        <row r="21">
          <cell r="B21" t="str">
            <v>OMA</v>
          </cell>
          <cell r="C21" t="str">
            <v>Omaha</v>
          </cell>
          <cell r="D21" t="str">
            <v>No Direct Service</v>
          </cell>
          <cell r="E21">
            <v>0</v>
          </cell>
          <cell r="F21">
            <v>1730.5048786838281</v>
          </cell>
          <cell r="G21">
            <v>1730.5048786838281</v>
          </cell>
          <cell r="H21">
            <v>0.1</v>
          </cell>
          <cell r="I21">
            <v>0</v>
          </cell>
          <cell r="J21">
            <v>1903.5553665522111</v>
          </cell>
          <cell r="K21">
            <v>1903.5553665522111</v>
          </cell>
          <cell r="L21">
            <v>0.25278626528650505</v>
          </cell>
          <cell r="M21">
            <v>481.19265187681759</v>
          </cell>
        </row>
        <row r="22">
          <cell r="B22" t="str">
            <v>BHM</v>
          </cell>
          <cell r="C22" t="str">
            <v>Birmingham (US)</v>
          </cell>
          <cell r="D22" t="str">
            <v>No Direct Service</v>
          </cell>
          <cell r="E22">
            <v>0</v>
          </cell>
          <cell r="F22">
            <v>1687.6705995084872</v>
          </cell>
          <cell r="G22">
            <v>1687.6705995084872</v>
          </cell>
          <cell r="H22">
            <v>0.1</v>
          </cell>
          <cell r="I22">
            <v>0</v>
          </cell>
          <cell r="J22">
            <v>1856.4376594593359</v>
          </cell>
          <cell r="K22">
            <v>1856.4376594593359</v>
          </cell>
          <cell r="L22">
            <v>2.2377672789994302E-3</v>
          </cell>
          <cell r="M22">
            <v>4.1542754498403891</v>
          </cell>
        </row>
        <row r="23">
          <cell r="B23" t="str">
            <v>BOI</v>
          </cell>
          <cell r="C23" t="str">
            <v>Boise</v>
          </cell>
          <cell r="D23" t="str">
            <v>No Direct Service</v>
          </cell>
          <cell r="E23">
            <v>0</v>
          </cell>
          <cell r="F23">
            <v>1520.6169107246524</v>
          </cell>
          <cell r="G23">
            <v>1520.6169107246524</v>
          </cell>
          <cell r="H23">
            <v>0.1</v>
          </cell>
          <cell r="I23">
            <v>0</v>
          </cell>
          <cell r="J23">
            <v>1672.6786017971178</v>
          </cell>
          <cell r="K23">
            <v>1672.6786017971178</v>
          </cell>
          <cell r="L23">
            <v>7.1646408978661216E-3</v>
          </cell>
          <cell r="M23">
            <v>11.984141519421151</v>
          </cell>
        </row>
        <row r="24">
          <cell r="B24" t="str">
            <v>MEM</v>
          </cell>
          <cell r="C24" t="str">
            <v>Memphis</v>
          </cell>
          <cell r="D24" t="str">
            <v>No Direct Service</v>
          </cell>
          <cell r="E24">
            <v>0</v>
          </cell>
          <cell r="F24">
            <v>1441.3734942502685</v>
          </cell>
          <cell r="G24">
            <v>1441.3734942502685</v>
          </cell>
          <cell r="H24">
            <v>0.1</v>
          </cell>
          <cell r="I24">
            <v>0</v>
          </cell>
          <cell r="J24">
            <v>1585.5108436752955</v>
          </cell>
          <cell r="K24">
            <v>1585.5108436752955</v>
          </cell>
          <cell r="L24">
            <v>3.044466567516025E-2</v>
          </cell>
          <cell r="M24">
            <v>48.270347560035638</v>
          </cell>
        </row>
        <row r="25">
          <cell r="B25" t="str">
            <v>RNO</v>
          </cell>
          <cell r="C25" t="str">
            <v>Reno</v>
          </cell>
          <cell r="D25" t="str">
            <v>No Direct Service</v>
          </cell>
          <cell r="E25">
            <v>0</v>
          </cell>
          <cell r="F25">
            <v>1336.4295102706831</v>
          </cell>
          <cell r="G25">
            <v>1336.4295102706831</v>
          </cell>
          <cell r="H25">
            <v>0.1</v>
          </cell>
          <cell r="I25">
            <v>0</v>
          </cell>
          <cell r="J25">
            <v>1470.0724612977515</v>
          </cell>
          <cell r="K25">
            <v>1470.0724612977515</v>
          </cell>
          <cell r="L25">
            <v>1.1279183687302179E-2</v>
          </cell>
          <cell r="M25">
            <v>16.581217324621761</v>
          </cell>
        </row>
        <row r="26">
          <cell r="B26" t="str">
            <v>YWG</v>
          </cell>
          <cell r="C26" t="str">
            <v>Winnipeg</v>
          </cell>
          <cell r="D26" t="str">
            <v>No Direct Service</v>
          </cell>
          <cell r="E26">
            <v>0</v>
          </cell>
          <cell r="F26">
            <v>1160.8089656517777</v>
          </cell>
          <cell r="G26">
            <v>1160.8089656517777</v>
          </cell>
          <cell r="H26">
            <v>0.1</v>
          </cell>
          <cell r="I26">
            <v>0</v>
          </cell>
          <cell r="J26">
            <v>1276.8898622169556</v>
          </cell>
          <cell r="K26">
            <v>1276.8898622169556</v>
          </cell>
          <cell r="L26">
            <v>2.3580613519428389E-2</v>
          </cell>
          <cell r="M26">
            <v>30.109846347814198</v>
          </cell>
        </row>
        <row r="27">
          <cell r="B27" t="str">
            <v>SDF</v>
          </cell>
          <cell r="C27" t="str">
            <v>Louisville</v>
          </cell>
          <cell r="D27" t="str">
            <v>No Direct Service</v>
          </cell>
          <cell r="E27">
            <v>0</v>
          </cell>
          <cell r="F27">
            <v>1126.5415423115051</v>
          </cell>
          <cell r="G27">
            <v>1126.5415423115051</v>
          </cell>
          <cell r="H27">
            <v>0.1</v>
          </cell>
          <cell r="I27">
            <v>0</v>
          </cell>
          <cell r="J27">
            <v>1239.1956965426557</v>
          </cell>
          <cell r="K27">
            <v>1239.1956965426557</v>
          </cell>
          <cell r="L27">
            <v>1.808105004408242E-2</v>
          </cell>
          <cell r="M27">
            <v>22.405959403599329</v>
          </cell>
        </row>
        <row r="28">
          <cell r="B28" t="str">
            <v>LEX</v>
          </cell>
          <cell r="C28" t="str">
            <v>Lexington</v>
          </cell>
          <cell r="D28" t="str">
            <v>No Direct Service</v>
          </cell>
          <cell r="E28">
            <v>0</v>
          </cell>
          <cell r="F28">
            <v>974.4798512390397</v>
          </cell>
          <cell r="G28">
            <v>974.4798512390397</v>
          </cell>
          <cell r="H28">
            <v>0.1</v>
          </cell>
          <cell r="I28">
            <v>0</v>
          </cell>
          <cell r="J28">
            <v>1071.9278363629437</v>
          </cell>
          <cell r="K28">
            <v>1071.9278363629437</v>
          </cell>
          <cell r="L28">
            <v>9.8440814438925887E-3</v>
          </cell>
          <cell r="M28">
            <v>10.552144923132385</v>
          </cell>
        </row>
        <row r="29">
          <cell r="B29" t="str">
            <v>ICT</v>
          </cell>
          <cell r="C29" t="str">
            <v>Wichita</v>
          </cell>
          <cell r="D29" t="str">
            <v>No Direct Service</v>
          </cell>
          <cell r="E29">
            <v>0</v>
          </cell>
          <cell r="F29">
            <v>899.51986268218957</v>
          </cell>
          <cell r="G29">
            <v>899.51986268218957</v>
          </cell>
          <cell r="H29">
            <v>0.1</v>
          </cell>
          <cell r="I29">
            <v>0</v>
          </cell>
          <cell r="J29">
            <v>989.47184895040857</v>
          </cell>
          <cell r="K29">
            <v>989.47184895040857</v>
          </cell>
          <cell r="L29">
            <v>1.5433372852988091E-2</v>
          </cell>
          <cell r="M29">
            <v>15.270887972387168</v>
          </cell>
        </row>
        <row r="30">
          <cell r="B30" t="str">
            <v>COS</v>
          </cell>
          <cell r="C30" t="str">
            <v>Colorado Springs</v>
          </cell>
          <cell r="D30" t="str">
            <v>No Direct Service</v>
          </cell>
          <cell r="E30">
            <v>0</v>
          </cell>
          <cell r="F30">
            <v>888.81129288835405</v>
          </cell>
          <cell r="G30">
            <v>888.81129288835405</v>
          </cell>
          <cell r="H30">
            <v>0.1</v>
          </cell>
          <cell r="I30">
            <v>0</v>
          </cell>
          <cell r="J30">
            <v>977.69242217718954</v>
          </cell>
          <cell r="K30">
            <v>977.69242217718954</v>
          </cell>
          <cell r="L30">
            <v>5.9026991868093449E-3</v>
          </cell>
          <cell r="M30">
            <v>5.7710242653349555</v>
          </cell>
        </row>
        <row r="31">
          <cell r="B31" t="str">
            <v>TYS</v>
          </cell>
          <cell r="C31" t="str">
            <v>Knoxville</v>
          </cell>
          <cell r="D31" t="str">
            <v>No Direct Service</v>
          </cell>
          <cell r="E31">
            <v>0</v>
          </cell>
          <cell r="F31">
            <v>798.85930662013482</v>
          </cell>
          <cell r="G31">
            <v>798.85930662013482</v>
          </cell>
          <cell r="H31">
            <v>0.1</v>
          </cell>
          <cell r="I31">
            <v>0</v>
          </cell>
          <cell r="J31">
            <v>878.74523728214842</v>
          </cell>
          <cell r="K31">
            <v>878.74523728214842</v>
          </cell>
          <cell r="L31">
            <v>7.4369672979626841E-3</v>
          </cell>
          <cell r="M31">
            <v>6.5351995929077971</v>
          </cell>
        </row>
        <row r="32">
          <cell r="B32" t="str">
            <v>DSM</v>
          </cell>
          <cell r="C32" t="str">
            <v>Des Moines</v>
          </cell>
          <cell r="D32" t="str">
            <v>No Direct Service</v>
          </cell>
          <cell r="E32">
            <v>0</v>
          </cell>
          <cell r="F32">
            <v>655.36447138273752</v>
          </cell>
          <cell r="G32">
            <v>655.36447138273752</v>
          </cell>
          <cell r="H32">
            <v>0.1</v>
          </cell>
          <cell r="I32">
            <v>0</v>
          </cell>
          <cell r="J32">
            <v>720.90091852101136</v>
          </cell>
          <cell r="K32">
            <v>720.90091852101136</v>
          </cell>
          <cell r="L32">
            <v>0.7961616186388274</v>
          </cell>
          <cell r="M32">
            <v>573.95364216790585</v>
          </cell>
        </row>
        <row r="33">
          <cell r="B33" t="str">
            <v>HSV</v>
          </cell>
          <cell r="C33" t="str">
            <v>Huntsville</v>
          </cell>
          <cell r="D33" t="str">
            <v>No Direct Service</v>
          </cell>
          <cell r="E33">
            <v>0</v>
          </cell>
          <cell r="F33">
            <v>496.87763843397119</v>
          </cell>
          <cell r="G33">
            <v>496.87763843397119</v>
          </cell>
          <cell r="H33">
            <v>0.1</v>
          </cell>
          <cell r="I33">
            <v>0</v>
          </cell>
          <cell r="J33">
            <v>546.56540227736832</v>
          </cell>
          <cell r="K33">
            <v>546.56540227736832</v>
          </cell>
          <cell r="L33">
            <v>4.049668552897962E-3</v>
          </cell>
          <cell r="M33">
            <v>2.2134087217046825</v>
          </cell>
        </row>
        <row r="34">
          <cell r="B34" t="str">
            <v>YQR</v>
          </cell>
          <cell r="C34" t="str">
            <v>Regina</v>
          </cell>
          <cell r="D34" t="str">
            <v>No Direct Service</v>
          </cell>
          <cell r="E34">
            <v>0</v>
          </cell>
          <cell r="F34">
            <v>398.35879633068379</v>
          </cell>
          <cell r="G34">
            <v>398.35879633068379</v>
          </cell>
          <cell r="H34">
            <v>0.1</v>
          </cell>
          <cell r="I34">
            <v>0</v>
          </cell>
          <cell r="J34">
            <v>438.19467596375222</v>
          </cell>
          <cell r="K34">
            <v>438.19467596375222</v>
          </cell>
          <cell r="L34">
            <v>0</v>
          </cell>
          <cell r="M34">
            <v>0</v>
          </cell>
        </row>
        <row r="35">
          <cell r="B35" t="str">
            <v>BIL</v>
          </cell>
          <cell r="C35" t="str">
            <v>Billings</v>
          </cell>
          <cell r="D35" t="str">
            <v>No Direct Service</v>
          </cell>
          <cell r="E35">
            <v>0</v>
          </cell>
          <cell r="F35">
            <v>342.67423340273905</v>
          </cell>
          <cell r="G35">
            <v>342.67423340273905</v>
          </cell>
          <cell r="H35">
            <v>0.1</v>
          </cell>
          <cell r="I35">
            <v>0</v>
          </cell>
          <cell r="J35">
            <v>376.94165674301297</v>
          </cell>
          <cell r="K35">
            <v>376.94165674301297</v>
          </cell>
          <cell r="L35">
            <v>0</v>
          </cell>
          <cell r="M35">
            <v>0</v>
          </cell>
        </row>
        <row r="36">
          <cell r="B36" t="str">
            <v>SGF</v>
          </cell>
          <cell r="C36" t="str">
            <v>Springfield (US) MO</v>
          </cell>
          <cell r="D36" t="str">
            <v>No Direct Service</v>
          </cell>
          <cell r="E36">
            <v>0</v>
          </cell>
          <cell r="F36">
            <v>327.6822356913691</v>
          </cell>
          <cell r="G36">
            <v>327.6822356913691</v>
          </cell>
          <cell r="H36">
            <v>0.1</v>
          </cell>
          <cell r="I36">
            <v>0</v>
          </cell>
          <cell r="J36">
            <v>360.45045926050602</v>
          </cell>
          <cell r="K36">
            <v>360.45045926050602</v>
          </cell>
          <cell r="L36">
            <v>5.4925863490292741E-3</v>
          </cell>
          <cell r="M36">
            <v>1.9798052720355879</v>
          </cell>
        </row>
        <row r="37">
          <cell r="B37" t="str">
            <v>BZN</v>
          </cell>
          <cell r="C37" t="str">
            <v>Bozeman</v>
          </cell>
          <cell r="D37" t="str">
            <v>No Direct Service</v>
          </cell>
          <cell r="E37">
            <v>0</v>
          </cell>
          <cell r="F37">
            <v>308.40681006246524</v>
          </cell>
          <cell r="G37">
            <v>308.40681006246524</v>
          </cell>
          <cell r="H37">
            <v>0.1</v>
          </cell>
          <cell r="I37">
            <v>0</v>
          </cell>
          <cell r="J37">
            <v>339.24749106871178</v>
          </cell>
          <cell r="K37">
            <v>339.24749106871178</v>
          </cell>
          <cell r="L37">
            <v>0</v>
          </cell>
          <cell r="M37">
            <v>0</v>
          </cell>
        </row>
        <row r="38">
          <cell r="B38" t="str">
            <v>FAR</v>
          </cell>
          <cell r="C38" t="str">
            <v>Fargo</v>
          </cell>
          <cell r="D38" t="str">
            <v>No Direct Service</v>
          </cell>
          <cell r="E38">
            <v>0</v>
          </cell>
          <cell r="F38">
            <v>291.27309839232828</v>
          </cell>
          <cell r="G38">
            <v>291.27309839232828</v>
          </cell>
          <cell r="H38">
            <v>0.1</v>
          </cell>
          <cell r="I38">
            <v>0</v>
          </cell>
          <cell r="J38">
            <v>320.40040823156113</v>
          </cell>
          <cell r="K38">
            <v>320.40040823156113</v>
          </cell>
          <cell r="L38">
            <v>0</v>
          </cell>
          <cell r="M38">
            <v>0</v>
          </cell>
        </row>
        <row r="39">
          <cell r="B39" t="str">
            <v>HDN</v>
          </cell>
          <cell r="C39" t="str">
            <v>Steamboat Springs</v>
          </cell>
          <cell r="D39" t="str">
            <v>No Direct Service</v>
          </cell>
          <cell r="E39">
            <v>0</v>
          </cell>
          <cell r="F39">
            <v>257.00567505205441</v>
          </cell>
          <cell r="G39">
            <v>257.00567505205441</v>
          </cell>
          <cell r="H39">
            <v>0.1</v>
          </cell>
          <cell r="I39">
            <v>0</v>
          </cell>
          <cell r="J39">
            <v>282.70624255725988</v>
          </cell>
          <cell r="K39">
            <v>282.70624255725988</v>
          </cell>
          <cell r="L39">
            <v>0</v>
          </cell>
          <cell r="M39">
            <v>0</v>
          </cell>
        </row>
        <row r="40">
          <cell r="B40" t="str">
            <v>TRI</v>
          </cell>
          <cell r="C40" t="str">
            <v>Tri-Cities Regional</v>
          </cell>
          <cell r="D40" t="str">
            <v>No Direct Service</v>
          </cell>
          <cell r="E40">
            <v>0</v>
          </cell>
          <cell r="F40">
            <v>222.73825171178026</v>
          </cell>
          <cell r="G40">
            <v>222.73825171178026</v>
          </cell>
          <cell r="H40">
            <v>0.1</v>
          </cell>
          <cell r="I40">
            <v>0</v>
          </cell>
          <cell r="J40">
            <v>245.0120768829583</v>
          </cell>
          <cell r="K40">
            <v>245.0120768829583</v>
          </cell>
          <cell r="L40">
            <v>0</v>
          </cell>
          <cell r="M40">
            <v>0</v>
          </cell>
        </row>
        <row r="41">
          <cell r="B41" t="str">
            <v>CID</v>
          </cell>
          <cell r="C41" t="str">
            <v>Cedar Rapids</v>
          </cell>
          <cell r="D41" t="str">
            <v>No Direct Service</v>
          </cell>
          <cell r="E41">
            <v>0</v>
          </cell>
          <cell r="F41">
            <v>212.02968191794474</v>
          </cell>
          <cell r="G41">
            <v>212.02968191794474</v>
          </cell>
          <cell r="H41">
            <v>0.1</v>
          </cell>
          <cell r="I41">
            <v>0</v>
          </cell>
          <cell r="J41">
            <v>233.23265010973924</v>
          </cell>
          <cell r="K41">
            <v>233.23265010973924</v>
          </cell>
          <cell r="L41">
            <v>1</v>
          </cell>
          <cell r="M41">
            <v>233.23265010973924</v>
          </cell>
        </row>
        <row r="42">
          <cell r="B42" t="str">
            <v>RST</v>
          </cell>
          <cell r="C42" t="str">
            <v>Rochester (US) MN</v>
          </cell>
          <cell r="D42" t="str">
            <v>No Direct Service</v>
          </cell>
          <cell r="E42">
            <v>0</v>
          </cell>
          <cell r="F42">
            <v>199.17939816534204</v>
          </cell>
          <cell r="G42">
            <v>199.17939816534204</v>
          </cell>
          <cell r="H42">
            <v>0.1</v>
          </cell>
          <cell r="I42">
            <v>0</v>
          </cell>
          <cell r="J42">
            <v>219.09733798187625</v>
          </cell>
          <cell r="K42">
            <v>219.09733798187625</v>
          </cell>
          <cell r="L42">
            <v>0.5</v>
          </cell>
          <cell r="M42">
            <v>109.54866899093813</v>
          </cell>
        </row>
        <row r="43">
          <cell r="B43" t="str">
            <v>MSO</v>
          </cell>
          <cell r="C43" t="str">
            <v>Missoula</v>
          </cell>
          <cell r="D43" t="str">
            <v>No Direct Service</v>
          </cell>
          <cell r="E43">
            <v>0</v>
          </cell>
          <cell r="F43">
            <v>192.75425628904071</v>
          </cell>
          <cell r="G43">
            <v>192.75425628904071</v>
          </cell>
          <cell r="H43">
            <v>0.1</v>
          </cell>
          <cell r="I43">
            <v>0</v>
          </cell>
          <cell r="J43">
            <v>212.0296819179448</v>
          </cell>
          <cell r="K43">
            <v>212.0296819179448</v>
          </cell>
          <cell r="L43">
            <v>0</v>
          </cell>
          <cell r="M43">
            <v>0</v>
          </cell>
        </row>
        <row r="44">
          <cell r="B44" t="str">
            <v>JAC</v>
          </cell>
          <cell r="C44" t="str">
            <v>Jackson (US) WY</v>
          </cell>
          <cell r="D44" t="str">
            <v>No Direct Service</v>
          </cell>
          <cell r="E44">
            <v>0</v>
          </cell>
          <cell r="F44">
            <v>162.77026086630102</v>
          </cell>
          <cell r="G44">
            <v>162.77026086630102</v>
          </cell>
          <cell r="H44">
            <v>0.1</v>
          </cell>
          <cell r="I44">
            <v>0</v>
          </cell>
          <cell r="J44">
            <v>179.04728695293113</v>
          </cell>
          <cell r="K44">
            <v>179.04728695293113</v>
          </cell>
          <cell r="L44">
            <v>0</v>
          </cell>
          <cell r="M44">
            <v>0</v>
          </cell>
        </row>
        <row r="45">
          <cell r="B45" t="str">
            <v>YXU</v>
          </cell>
          <cell r="C45" t="str">
            <v>London (CA)</v>
          </cell>
          <cell r="D45" t="str">
            <v>No Direct Service</v>
          </cell>
          <cell r="E45">
            <v>0</v>
          </cell>
          <cell r="F45">
            <v>139.21140731986267</v>
          </cell>
          <cell r="G45">
            <v>139.21140731986267</v>
          </cell>
          <cell r="H45">
            <v>0.1</v>
          </cell>
          <cell r="I45">
            <v>0</v>
          </cell>
          <cell r="J45">
            <v>153.13254805184894</v>
          </cell>
          <cell r="K45">
            <v>153.13254805184894</v>
          </cell>
          <cell r="L45">
            <v>0</v>
          </cell>
          <cell r="M45">
            <v>0</v>
          </cell>
        </row>
        <row r="46">
          <cell r="B46" t="str">
            <v>EGE</v>
          </cell>
          <cell r="C46" t="str">
            <v>Vail</v>
          </cell>
          <cell r="D46" t="str">
            <v>No Direct Service</v>
          </cell>
          <cell r="E46">
            <v>0</v>
          </cell>
          <cell r="F46">
            <v>126.36112356725994</v>
          </cell>
          <cell r="G46">
            <v>126.36112356725994</v>
          </cell>
          <cell r="H46">
            <v>0.1</v>
          </cell>
          <cell r="I46">
            <v>0</v>
          </cell>
          <cell r="J46">
            <v>138.99723592398595</v>
          </cell>
          <cell r="K46">
            <v>138.99723592398595</v>
          </cell>
          <cell r="L46">
            <v>0</v>
          </cell>
          <cell r="M46">
            <v>0</v>
          </cell>
        </row>
        <row r="47">
          <cell r="B47" t="str">
            <v>FSD</v>
          </cell>
          <cell r="C47" t="str">
            <v>Sioux Falls</v>
          </cell>
          <cell r="D47" t="str">
            <v>No Direct Service</v>
          </cell>
          <cell r="E47">
            <v>0</v>
          </cell>
          <cell r="F47">
            <v>122.07769564972567</v>
          </cell>
          <cell r="G47">
            <v>122.07769564972567</v>
          </cell>
          <cell r="H47">
            <v>0.1</v>
          </cell>
          <cell r="I47">
            <v>0</v>
          </cell>
          <cell r="J47">
            <v>134.28546521469823</v>
          </cell>
          <cell r="K47">
            <v>134.28546521469823</v>
          </cell>
          <cell r="L47">
            <v>1</v>
          </cell>
          <cell r="M47">
            <v>134.28546521469823</v>
          </cell>
        </row>
        <row r="48">
          <cell r="B48" t="str">
            <v>MTJ</v>
          </cell>
          <cell r="C48" t="str">
            <v>Montrose</v>
          </cell>
          <cell r="D48" t="str">
            <v>No Direct Service</v>
          </cell>
          <cell r="E48">
            <v>0</v>
          </cell>
          <cell r="F48">
            <v>115.65255377342434</v>
          </cell>
          <cell r="G48">
            <v>115.65255377342434</v>
          </cell>
          <cell r="H48">
            <v>0.1</v>
          </cell>
          <cell r="I48">
            <v>0</v>
          </cell>
          <cell r="J48">
            <v>127.21780915076678</v>
          </cell>
          <cell r="K48">
            <v>127.21780915076678</v>
          </cell>
          <cell r="L48">
            <v>0</v>
          </cell>
          <cell r="M48">
            <v>0</v>
          </cell>
        </row>
        <row r="49">
          <cell r="B49" t="str">
            <v>BIS</v>
          </cell>
          <cell r="C49" t="str">
            <v>Bismarck</v>
          </cell>
          <cell r="D49" t="str">
            <v>No Direct Service</v>
          </cell>
          <cell r="E49">
            <v>0</v>
          </cell>
          <cell r="F49">
            <v>94.235414185753172</v>
          </cell>
          <cell r="G49">
            <v>94.235414185753172</v>
          </cell>
          <cell r="H49">
            <v>0.1</v>
          </cell>
          <cell r="I49">
            <v>0</v>
          </cell>
          <cell r="J49">
            <v>103.6589556043285</v>
          </cell>
          <cell r="K49">
            <v>103.6589556043285</v>
          </cell>
          <cell r="L49">
            <v>0</v>
          </cell>
          <cell r="M49">
            <v>0</v>
          </cell>
        </row>
        <row r="50">
          <cell r="B50" t="str">
            <v>RAP</v>
          </cell>
          <cell r="C50" t="str">
            <v>Rapid City</v>
          </cell>
          <cell r="D50" t="str">
            <v>No Direct Service</v>
          </cell>
          <cell r="E50">
            <v>0</v>
          </cell>
          <cell r="F50">
            <v>92.093700226986073</v>
          </cell>
          <cell r="G50">
            <v>92.093700226986073</v>
          </cell>
          <cell r="H50">
            <v>0.1</v>
          </cell>
          <cell r="I50">
            <v>0</v>
          </cell>
          <cell r="J50">
            <v>101.30307024968469</v>
          </cell>
          <cell r="K50">
            <v>101.30307024968469</v>
          </cell>
          <cell r="L50">
            <v>0.5</v>
          </cell>
          <cell r="M50">
            <v>50.651535124842347</v>
          </cell>
        </row>
        <row r="51">
          <cell r="B51" t="str">
            <v>CHA</v>
          </cell>
          <cell r="C51" t="str">
            <v>Chattanooga</v>
          </cell>
          <cell r="D51" t="str">
            <v>No Direct Service</v>
          </cell>
          <cell r="E51">
            <v>0</v>
          </cell>
          <cell r="F51">
            <v>92.093700226986016</v>
          </cell>
          <cell r="G51">
            <v>92.093700226986016</v>
          </cell>
          <cell r="H51">
            <v>0.1</v>
          </cell>
          <cell r="I51">
            <v>0</v>
          </cell>
          <cell r="J51">
            <v>101.30307024968462</v>
          </cell>
          <cell r="K51">
            <v>101.30307024968462</v>
          </cell>
          <cell r="L51">
            <v>0</v>
          </cell>
          <cell r="M51">
            <v>0</v>
          </cell>
        </row>
        <row r="52">
          <cell r="B52" t="str">
            <v>DLH</v>
          </cell>
          <cell r="C52" t="str">
            <v>Duluth/Superior</v>
          </cell>
          <cell r="D52" t="str">
            <v>No Direct Service</v>
          </cell>
          <cell r="E52">
            <v>0</v>
          </cell>
          <cell r="F52">
            <v>70.676560639314886</v>
          </cell>
          <cell r="G52">
            <v>70.676560639314886</v>
          </cell>
          <cell r="H52">
            <v>0.1</v>
          </cell>
          <cell r="I52">
            <v>0</v>
          </cell>
          <cell r="J52">
            <v>77.74421670324638</v>
          </cell>
          <cell r="K52">
            <v>77.74421670324638</v>
          </cell>
          <cell r="L52">
            <v>0.5</v>
          </cell>
          <cell r="M52">
            <v>38.87210835162319</v>
          </cell>
        </row>
        <row r="53">
          <cell r="B53" t="str">
            <v>ASE</v>
          </cell>
          <cell r="C53" t="str">
            <v>Aspen</v>
          </cell>
          <cell r="D53" t="str">
            <v>No Direct Service</v>
          </cell>
          <cell r="E53">
            <v>0</v>
          </cell>
          <cell r="F53">
            <v>68.534846680547773</v>
          </cell>
          <cell r="G53">
            <v>68.534846680547773</v>
          </cell>
          <cell r="H53">
            <v>0.1</v>
          </cell>
          <cell r="I53">
            <v>0</v>
          </cell>
          <cell r="J53">
            <v>75.388331348602563</v>
          </cell>
          <cell r="K53">
            <v>75.388331348602563</v>
          </cell>
          <cell r="L53">
            <v>0</v>
          </cell>
          <cell r="M53">
            <v>0</v>
          </cell>
        </row>
        <row r="54">
          <cell r="B54" t="str">
            <v>FCA</v>
          </cell>
          <cell r="C54" t="str">
            <v>Kalispell</v>
          </cell>
          <cell r="D54" t="str">
            <v>No Direct Service</v>
          </cell>
          <cell r="E54">
            <v>0</v>
          </cell>
          <cell r="F54">
            <v>51.401135010410833</v>
          </cell>
          <cell r="G54">
            <v>51.401135010410833</v>
          </cell>
          <cell r="H54">
            <v>0.1</v>
          </cell>
          <cell r="I54">
            <v>0</v>
          </cell>
          <cell r="J54">
            <v>56.541248511451919</v>
          </cell>
          <cell r="K54">
            <v>56.541248511451919</v>
          </cell>
          <cell r="L54">
            <v>0</v>
          </cell>
          <cell r="M54">
            <v>0</v>
          </cell>
        </row>
        <row r="55">
          <cell r="B55" t="str">
            <v>LNK</v>
          </cell>
          <cell r="C55" t="str">
            <v>Lincoln</v>
          </cell>
          <cell r="D55" t="str">
            <v>No Direct Service</v>
          </cell>
          <cell r="E55">
            <v>0</v>
          </cell>
          <cell r="F55">
            <v>40.692565216575247</v>
          </cell>
          <cell r="G55">
            <v>40.692565216575247</v>
          </cell>
          <cell r="H55">
            <v>0.1</v>
          </cell>
          <cell r="I55">
            <v>0</v>
          </cell>
          <cell r="J55">
            <v>44.761821738232776</v>
          </cell>
          <cell r="K55">
            <v>44.761821738232776</v>
          </cell>
          <cell r="L55">
            <v>0.5</v>
          </cell>
          <cell r="M55">
            <v>22.380910869116388</v>
          </cell>
        </row>
        <row r="56">
          <cell r="B56" t="str">
            <v>MHK</v>
          </cell>
          <cell r="C56" t="str">
            <v>Manhattan</v>
          </cell>
          <cell r="D56" t="str">
            <v>No Direct Service</v>
          </cell>
          <cell r="E56">
            <v>0</v>
          </cell>
          <cell r="F56">
            <v>25.700567505205417</v>
          </cell>
          <cell r="G56">
            <v>25.700567505205417</v>
          </cell>
          <cell r="H56">
            <v>0.1</v>
          </cell>
          <cell r="I56">
            <v>0</v>
          </cell>
          <cell r="J56">
            <v>28.270624255725959</v>
          </cell>
          <cell r="K56">
            <v>28.270624255725959</v>
          </cell>
          <cell r="L56">
            <v>0</v>
          </cell>
          <cell r="M56">
            <v>0</v>
          </cell>
        </row>
        <row r="57">
          <cell r="B57" t="str">
            <v>DBQ</v>
          </cell>
          <cell r="C57" t="str">
            <v>Dubuque</v>
          </cell>
          <cell r="D57" t="str">
            <v>No Direct Service</v>
          </cell>
          <cell r="E57">
            <v>0</v>
          </cell>
          <cell r="F57">
            <v>8.5668558350684716</v>
          </cell>
          <cell r="G57">
            <v>8.5668558350684716</v>
          </cell>
          <cell r="H57">
            <v>0.1</v>
          </cell>
          <cell r="I57">
            <v>0</v>
          </cell>
          <cell r="J57">
            <v>9.4235414185753203</v>
          </cell>
          <cell r="K57">
            <v>9.4235414185753203</v>
          </cell>
          <cell r="L57">
            <v>1</v>
          </cell>
          <cell r="M57">
            <v>9.4235414185753203</v>
          </cell>
        </row>
        <row r="58">
          <cell r="B58" t="str">
            <v>PAH</v>
          </cell>
          <cell r="C58" t="str">
            <v>Paducah</v>
          </cell>
          <cell r="D58" t="str">
            <v>No Direct Service</v>
          </cell>
          <cell r="E58">
            <v>0</v>
          </cell>
          <cell r="F58">
            <v>6.4251418763013532</v>
          </cell>
          <cell r="G58">
            <v>6.4251418763013532</v>
          </cell>
          <cell r="H58">
            <v>0.1</v>
          </cell>
          <cell r="I58">
            <v>0</v>
          </cell>
          <cell r="J58">
            <v>7.0676560639314889</v>
          </cell>
          <cell r="K58">
            <v>7.0676560639314889</v>
          </cell>
          <cell r="L58">
            <v>0.5</v>
          </cell>
          <cell r="M58">
            <v>3.5338280319657445</v>
          </cell>
        </row>
        <row r="59">
          <cell r="B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B60" t="str">
            <v>Total</v>
          </cell>
          <cell r="C60">
            <v>0</v>
          </cell>
          <cell r="D60">
            <v>0</v>
          </cell>
          <cell r="E60">
            <v>26315.239411371542</v>
          </cell>
          <cell r="F60">
            <v>184024.63019310613</v>
          </cell>
          <cell r="G60">
            <v>210339.86960447766</v>
          </cell>
          <cell r="H60">
            <v>0</v>
          </cell>
          <cell r="I60">
            <v>28946.763352508704</v>
          </cell>
          <cell r="J60">
            <v>202427.0932124168</v>
          </cell>
          <cell r="K60">
            <v>231373.85656492552</v>
          </cell>
          <cell r="L60">
            <v>2.0773531757831341E-2</v>
          </cell>
          <cell r="M60">
            <v>4806.4521572833937</v>
          </cell>
        </row>
      </sheetData>
      <sheetData sheetId="6">
        <row r="9">
          <cell r="C9">
            <v>1.2411269833607175</v>
          </cell>
        </row>
      </sheetData>
      <sheetData sheetId="7" refreshError="1"/>
      <sheetData sheetId="8" refreshError="1"/>
      <sheetData sheetId="9">
        <row r="3">
          <cell r="A3" t="str">
            <v>DepAirport</v>
          </cell>
        </row>
      </sheetData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 1 (factored"/>
      <sheetName val="Pivot 1 (not factored)"/>
      <sheetName val="Pivot (2)"/>
      <sheetName val="China MIDT"/>
      <sheetName val="Japan MIDT"/>
      <sheetName val="SE Asia"/>
      <sheetName val="Table_NOV09_OCT10"/>
      <sheetName val="Dest Lookup"/>
      <sheetName val="Factor Ups"/>
      <sheetName val="Pivot Cnx"/>
      <sheetName val="Region Bookings Factored"/>
      <sheetName val="Regional Summary Tables"/>
      <sheetName val="OAG Countries &amp; Regions"/>
      <sheetName val="Sheet1"/>
      <sheetName val="Sheet2"/>
      <sheetName val="Pivot"/>
      <sheetName val="PR Manila"/>
      <sheetName val="Sheet3"/>
      <sheetName val="Pivot 2"/>
    </sheetNames>
    <sheetDataSet>
      <sheetData sheetId="0"/>
      <sheetData sheetId="1">
        <row r="5">
          <cell r="B5" t="str">
            <v>Destination City Code</v>
          </cell>
        </row>
      </sheetData>
      <sheetData sheetId="2"/>
      <sheetData sheetId="3">
        <row r="5">
          <cell r="B5" t="str">
            <v>Destination City Code</v>
          </cell>
        </row>
      </sheetData>
      <sheetData sheetId="4">
        <row r="31">
          <cell r="B31" t="str">
            <v>Code</v>
          </cell>
        </row>
      </sheetData>
      <sheetData sheetId="5"/>
      <sheetData sheetId="6">
        <row r="5">
          <cell r="B5" t="str">
            <v>Destination City Code</v>
          </cell>
        </row>
      </sheetData>
      <sheetData sheetId="7">
        <row r="5">
          <cell r="B5" t="str">
            <v>Destination City Code</v>
          </cell>
        </row>
        <row r="6">
          <cell r="B6" t="str">
            <v>NBO</v>
          </cell>
        </row>
        <row r="7">
          <cell r="B7" t="str">
            <v>SEZ</v>
          </cell>
        </row>
        <row r="8">
          <cell r="B8" t="str">
            <v>DAR</v>
          </cell>
        </row>
        <row r="9">
          <cell r="B9" t="str">
            <v>JNB</v>
          </cell>
        </row>
        <row r="10">
          <cell r="B10" t="str">
            <v>DAC</v>
          </cell>
        </row>
        <row r="11">
          <cell r="B11" t="str">
            <v>AMD</v>
          </cell>
        </row>
        <row r="12">
          <cell r="B12" t="str">
            <v>ATQ</v>
          </cell>
        </row>
        <row r="13">
          <cell r="B13" t="str">
            <v>BLR</v>
          </cell>
        </row>
        <row r="14">
          <cell r="B14" t="str">
            <v>BOM</v>
          </cell>
        </row>
        <row r="15">
          <cell r="B15" t="str">
            <v>CCJ</v>
          </cell>
        </row>
        <row r="16">
          <cell r="B16" t="str">
            <v>COK</v>
          </cell>
        </row>
        <row r="17">
          <cell r="B17" t="str">
            <v>DEL</v>
          </cell>
        </row>
        <row r="18">
          <cell r="B18" t="str">
            <v>GOI</v>
          </cell>
        </row>
        <row r="19">
          <cell r="B19" t="str">
            <v>HYD</v>
          </cell>
        </row>
        <row r="20">
          <cell r="B20" t="str">
            <v>MAA</v>
          </cell>
        </row>
        <row r="21">
          <cell r="B21" t="str">
            <v>TRV</v>
          </cell>
        </row>
        <row r="22">
          <cell r="B22" t="str">
            <v>MLE</v>
          </cell>
        </row>
        <row r="23">
          <cell r="B23" t="str">
            <v>KTM</v>
          </cell>
        </row>
        <row r="24">
          <cell r="B24" t="str">
            <v>ISB</v>
          </cell>
        </row>
        <row r="25">
          <cell r="B25" t="str">
            <v>KHI</v>
          </cell>
        </row>
        <row r="26">
          <cell r="B26" t="str">
            <v>LHE</v>
          </cell>
        </row>
        <row r="27">
          <cell r="B27" t="str">
            <v>PEW</v>
          </cell>
        </row>
        <row r="28">
          <cell r="B28" t="str">
            <v>CMB</v>
          </cell>
        </row>
        <row r="29">
          <cell r="B29" t="str">
            <v>JKT</v>
          </cell>
        </row>
        <row r="30">
          <cell r="B30" t="str">
            <v>KUL</v>
          </cell>
        </row>
        <row r="31">
          <cell r="B31" t="str">
            <v>KUL</v>
          </cell>
        </row>
        <row r="32">
          <cell r="B32" t="str">
            <v>CEB</v>
          </cell>
        </row>
        <row r="33">
          <cell r="B33" t="str">
            <v>MNL</v>
          </cell>
        </row>
        <row r="34">
          <cell r="B34" t="str">
            <v>SIN</v>
          </cell>
        </row>
        <row r="35">
          <cell r="B35" t="str">
            <v>BKK</v>
          </cell>
        </row>
        <row r="36">
          <cell r="B36" t="str">
            <v>SGN</v>
          </cell>
        </row>
        <row r="37">
          <cell r="B37" t="str">
            <v>BAH</v>
          </cell>
        </row>
        <row r="38">
          <cell r="B38" t="str">
            <v>THR</v>
          </cell>
        </row>
        <row r="39">
          <cell r="B39" t="str">
            <v>MHD</v>
          </cell>
        </row>
        <row r="40">
          <cell r="B40" t="str">
            <v>SYZ</v>
          </cell>
        </row>
        <row r="41">
          <cell r="B41" t="str">
            <v>AMM</v>
          </cell>
        </row>
        <row r="42">
          <cell r="B42" t="str">
            <v>KWI</v>
          </cell>
        </row>
        <row r="43">
          <cell r="B43" t="str">
            <v>BEY</v>
          </cell>
        </row>
        <row r="44">
          <cell r="B44" t="str">
            <v>MCT</v>
          </cell>
        </row>
        <row r="45">
          <cell r="B45" t="str">
            <v>DMM</v>
          </cell>
        </row>
        <row r="46">
          <cell r="B46" t="str">
            <v>DMM</v>
          </cell>
        </row>
        <row r="47">
          <cell r="B47" t="str">
            <v>JED</v>
          </cell>
        </row>
        <row r="48">
          <cell r="B48" t="str">
            <v>RUH</v>
          </cell>
        </row>
        <row r="49">
          <cell r="B49" t="str">
            <v>ALP</v>
          </cell>
        </row>
        <row r="50">
          <cell r="B50" t="str">
            <v>DAM</v>
          </cell>
        </row>
        <row r="51">
          <cell r="B51" t="str">
            <v>AUH</v>
          </cell>
        </row>
        <row r="52">
          <cell r="B52" t="str">
            <v>DXB</v>
          </cell>
        </row>
        <row r="53">
          <cell r="B53" t="str">
            <v>DXB</v>
          </cell>
        </row>
        <row r="54">
          <cell r="B54" t="str">
            <v>SAH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  <row r="314">
          <cell r="B314">
            <v>0</v>
          </cell>
        </row>
        <row r="315">
          <cell r="B315">
            <v>0</v>
          </cell>
        </row>
        <row r="316">
          <cell r="B316">
            <v>0</v>
          </cell>
        </row>
        <row r="317">
          <cell r="B317">
            <v>0</v>
          </cell>
        </row>
        <row r="318">
          <cell r="B318">
            <v>0</v>
          </cell>
        </row>
        <row r="319">
          <cell r="B319">
            <v>0</v>
          </cell>
        </row>
        <row r="320">
          <cell r="B320">
            <v>0</v>
          </cell>
        </row>
        <row r="321">
          <cell r="B321">
            <v>0</v>
          </cell>
        </row>
        <row r="322">
          <cell r="B322">
            <v>0</v>
          </cell>
        </row>
        <row r="323">
          <cell r="B323">
            <v>0</v>
          </cell>
        </row>
        <row r="324">
          <cell r="B324">
            <v>0</v>
          </cell>
        </row>
        <row r="325">
          <cell r="B325">
            <v>0</v>
          </cell>
        </row>
        <row r="326">
          <cell r="B326">
            <v>0</v>
          </cell>
        </row>
        <row r="327">
          <cell r="B327">
            <v>0</v>
          </cell>
        </row>
        <row r="328">
          <cell r="B328">
            <v>0</v>
          </cell>
        </row>
        <row r="329">
          <cell r="B329">
            <v>0</v>
          </cell>
        </row>
        <row r="330">
          <cell r="B330">
            <v>0</v>
          </cell>
        </row>
        <row r="331">
          <cell r="B331">
            <v>0</v>
          </cell>
        </row>
        <row r="332">
          <cell r="B332">
            <v>0</v>
          </cell>
        </row>
        <row r="333">
          <cell r="B333">
            <v>0</v>
          </cell>
        </row>
        <row r="334">
          <cell r="B334">
            <v>0</v>
          </cell>
        </row>
        <row r="335">
          <cell r="B335">
            <v>0</v>
          </cell>
        </row>
        <row r="336">
          <cell r="B336">
            <v>0</v>
          </cell>
        </row>
        <row r="337">
          <cell r="B337">
            <v>0</v>
          </cell>
        </row>
        <row r="338">
          <cell r="B338">
            <v>0</v>
          </cell>
        </row>
        <row r="339">
          <cell r="B339">
            <v>0</v>
          </cell>
        </row>
        <row r="340">
          <cell r="B340">
            <v>0</v>
          </cell>
        </row>
        <row r="341">
          <cell r="B341">
            <v>0</v>
          </cell>
        </row>
        <row r="342">
          <cell r="B342">
            <v>0</v>
          </cell>
        </row>
        <row r="343">
          <cell r="B343">
            <v>0</v>
          </cell>
        </row>
        <row r="344">
          <cell r="B344">
            <v>0</v>
          </cell>
        </row>
        <row r="345">
          <cell r="B345">
            <v>0</v>
          </cell>
        </row>
        <row r="346">
          <cell r="B346">
            <v>0</v>
          </cell>
        </row>
        <row r="347">
          <cell r="B347">
            <v>0</v>
          </cell>
        </row>
        <row r="348">
          <cell r="B348">
            <v>0</v>
          </cell>
        </row>
        <row r="349">
          <cell r="B349">
            <v>0</v>
          </cell>
        </row>
        <row r="350">
          <cell r="B350">
            <v>0</v>
          </cell>
        </row>
        <row r="351">
          <cell r="B351">
            <v>0</v>
          </cell>
        </row>
        <row r="352">
          <cell r="B352">
            <v>0</v>
          </cell>
        </row>
        <row r="353">
          <cell r="B353">
            <v>0</v>
          </cell>
        </row>
        <row r="354">
          <cell r="B354">
            <v>0</v>
          </cell>
        </row>
        <row r="355">
          <cell r="B355">
            <v>0</v>
          </cell>
        </row>
        <row r="356">
          <cell r="B356">
            <v>0</v>
          </cell>
        </row>
        <row r="357">
          <cell r="B357">
            <v>0</v>
          </cell>
        </row>
        <row r="358">
          <cell r="B358">
            <v>0</v>
          </cell>
        </row>
        <row r="359">
          <cell r="B359">
            <v>0</v>
          </cell>
        </row>
        <row r="360">
          <cell r="B360">
            <v>0</v>
          </cell>
        </row>
        <row r="361">
          <cell r="B361">
            <v>0</v>
          </cell>
        </row>
        <row r="362">
          <cell r="B362">
            <v>0</v>
          </cell>
        </row>
        <row r="363">
          <cell r="B363">
            <v>0</v>
          </cell>
        </row>
        <row r="364">
          <cell r="B364">
            <v>0</v>
          </cell>
        </row>
        <row r="365">
          <cell r="B365">
            <v>0</v>
          </cell>
        </row>
        <row r="366">
          <cell r="B366">
            <v>0</v>
          </cell>
        </row>
        <row r="367">
          <cell r="B367">
            <v>0</v>
          </cell>
        </row>
        <row r="368">
          <cell r="B368">
            <v>0</v>
          </cell>
        </row>
        <row r="369">
          <cell r="B369">
            <v>0</v>
          </cell>
        </row>
        <row r="370">
          <cell r="B370">
            <v>0</v>
          </cell>
        </row>
        <row r="371">
          <cell r="B371">
            <v>0</v>
          </cell>
        </row>
        <row r="372">
          <cell r="B372">
            <v>0</v>
          </cell>
        </row>
        <row r="373">
          <cell r="B373">
            <v>0</v>
          </cell>
        </row>
        <row r="374">
          <cell r="B374">
            <v>0</v>
          </cell>
        </row>
        <row r="375">
          <cell r="B375">
            <v>0</v>
          </cell>
        </row>
        <row r="376">
          <cell r="B376">
            <v>0</v>
          </cell>
        </row>
        <row r="377">
          <cell r="B377">
            <v>0</v>
          </cell>
        </row>
        <row r="378">
          <cell r="B378">
            <v>0</v>
          </cell>
        </row>
        <row r="379">
          <cell r="B379">
            <v>0</v>
          </cell>
        </row>
        <row r="380">
          <cell r="B380">
            <v>0</v>
          </cell>
        </row>
        <row r="381">
          <cell r="B381">
            <v>0</v>
          </cell>
        </row>
        <row r="382">
          <cell r="B382">
            <v>0</v>
          </cell>
        </row>
        <row r="383">
          <cell r="B383">
            <v>0</v>
          </cell>
        </row>
        <row r="384">
          <cell r="B384">
            <v>0</v>
          </cell>
        </row>
        <row r="385">
          <cell r="B385">
            <v>0</v>
          </cell>
        </row>
        <row r="386">
          <cell r="B386">
            <v>0</v>
          </cell>
        </row>
        <row r="387">
          <cell r="B387">
            <v>0</v>
          </cell>
        </row>
        <row r="388">
          <cell r="B388">
            <v>0</v>
          </cell>
        </row>
        <row r="389">
          <cell r="B389">
            <v>0</v>
          </cell>
        </row>
        <row r="390">
          <cell r="B390">
            <v>0</v>
          </cell>
        </row>
        <row r="391">
          <cell r="B391">
            <v>0</v>
          </cell>
        </row>
        <row r="392">
          <cell r="B392">
            <v>0</v>
          </cell>
        </row>
        <row r="393">
          <cell r="B393">
            <v>0</v>
          </cell>
        </row>
        <row r="394">
          <cell r="B394">
            <v>0</v>
          </cell>
        </row>
        <row r="395">
          <cell r="B395">
            <v>0</v>
          </cell>
        </row>
        <row r="396">
          <cell r="B396">
            <v>0</v>
          </cell>
        </row>
        <row r="397">
          <cell r="B397">
            <v>0</v>
          </cell>
        </row>
        <row r="398">
          <cell r="B398">
            <v>0</v>
          </cell>
        </row>
        <row r="399">
          <cell r="B399">
            <v>0</v>
          </cell>
        </row>
        <row r="400">
          <cell r="B400">
            <v>0</v>
          </cell>
        </row>
        <row r="401">
          <cell r="B401">
            <v>0</v>
          </cell>
        </row>
        <row r="402">
          <cell r="B402">
            <v>0</v>
          </cell>
        </row>
        <row r="403">
          <cell r="B403">
            <v>0</v>
          </cell>
        </row>
        <row r="404">
          <cell r="B404">
            <v>0</v>
          </cell>
        </row>
        <row r="405">
          <cell r="B405">
            <v>0</v>
          </cell>
        </row>
        <row r="406">
          <cell r="B406">
            <v>0</v>
          </cell>
        </row>
        <row r="407">
          <cell r="B407">
            <v>0</v>
          </cell>
        </row>
        <row r="408">
          <cell r="B408">
            <v>0</v>
          </cell>
        </row>
        <row r="409">
          <cell r="B409">
            <v>0</v>
          </cell>
        </row>
        <row r="410">
          <cell r="B410">
            <v>0</v>
          </cell>
        </row>
        <row r="411">
          <cell r="B411">
            <v>0</v>
          </cell>
        </row>
        <row r="412">
          <cell r="B412">
            <v>0</v>
          </cell>
        </row>
        <row r="413">
          <cell r="B413">
            <v>0</v>
          </cell>
        </row>
        <row r="414">
          <cell r="B414">
            <v>0</v>
          </cell>
        </row>
        <row r="415">
          <cell r="B415">
            <v>0</v>
          </cell>
        </row>
        <row r="416">
          <cell r="B416">
            <v>0</v>
          </cell>
        </row>
        <row r="417">
          <cell r="B417">
            <v>0</v>
          </cell>
        </row>
        <row r="418">
          <cell r="B418">
            <v>0</v>
          </cell>
        </row>
        <row r="419">
          <cell r="B419">
            <v>0</v>
          </cell>
        </row>
        <row r="420">
          <cell r="B420">
            <v>0</v>
          </cell>
        </row>
        <row r="421">
          <cell r="B421">
            <v>0</v>
          </cell>
        </row>
        <row r="422">
          <cell r="B422">
            <v>0</v>
          </cell>
        </row>
        <row r="423">
          <cell r="B423">
            <v>0</v>
          </cell>
        </row>
        <row r="424">
          <cell r="B424">
            <v>0</v>
          </cell>
        </row>
        <row r="425">
          <cell r="B425">
            <v>0</v>
          </cell>
        </row>
        <row r="426">
          <cell r="B426">
            <v>0</v>
          </cell>
        </row>
        <row r="427">
          <cell r="B427">
            <v>0</v>
          </cell>
        </row>
        <row r="428">
          <cell r="B428">
            <v>0</v>
          </cell>
        </row>
        <row r="429">
          <cell r="B429">
            <v>0</v>
          </cell>
        </row>
        <row r="430">
          <cell r="B430">
            <v>0</v>
          </cell>
        </row>
        <row r="431">
          <cell r="B431">
            <v>0</v>
          </cell>
        </row>
        <row r="432">
          <cell r="B432">
            <v>0</v>
          </cell>
        </row>
        <row r="433">
          <cell r="B433">
            <v>0</v>
          </cell>
        </row>
        <row r="434">
          <cell r="B434">
            <v>0</v>
          </cell>
        </row>
        <row r="435">
          <cell r="B435">
            <v>0</v>
          </cell>
        </row>
        <row r="436">
          <cell r="B436">
            <v>0</v>
          </cell>
        </row>
        <row r="437">
          <cell r="B437">
            <v>0</v>
          </cell>
        </row>
        <row r="438">
          <cell r="B438">
            <v>0</v>
          </cell>
        </row>
        <row r="439">
          <cell r="B439">
            <v>0</v>
          </cell>
        </row>
        <row r="440">
          <cell r="B440">
            <v>0</v>
          </cell>
        </row>
        <row r="441">
          <cell r="B441">
            <v>0</v>
          </cell>
        </row>
        <row r="442">
          <cell r="B442">
            <v>0</v>
          </cell>
        </row>
        <row r="443">
          <cell r="B443">
            <v>0</v>
          </cell>
        </row>
        <row r="444">
          <cell r="B444">
            <v>0</v>
          </cell>
        </row>
        <row r="445">
          <cell r="B445">
            <v>0</v>
          </cell>
        </row>
        <row r="446">
          <cell r="B446">
            <v>0</v>
          </cell>
        </row>
        <row r="447">
          <cell r="B447">
            <v>0</v>
          </cell>
        </row>
        <row r="448">
          <cell r="B448">
            <v>0</v>
          </cell>
        </row>
        <row r="449">
          <cell r="B449">
            <v>0</v>
          </cell>
        </row>
        <row r="450">
          <cell r="B450">
            <v>0</v>
          </cell>
        </row>
        <row r="451">
          <cell r="B451">
            <v>0</v>
          </cell>
        </row>
        <row r="452">
          <cell r="B452">
            <v>0</v>
          </cell>
        </row>
        <row r="453">
          <cell r="B453">
            <v>0</v>
          </cell>
        </row>
        <row r="454">
          <cell r="B454">
            <v>0</v>
          </cell>
        </row>
        <row r="455">
          <cell r="B455">
            <v>0</v>
          </cell>
        </row>
        <row r="456">
          <cell r="B456">
            <v>0</v>
          </cell>
        </row>
        <row r="457">
          <cell r="B457">
            <v>0</v>
          </cell>
        </row>
        <row r="458">
          <cell r="B458">
            <v>0</v>
          </cell>
        </row>
        <row r="459">
          <cell r="B459">
            <v>0</v>
          </cell>
        </row>
        <row r="460">
          <cell r="B460">
            <v>0</v>
          </cell>
        </row>
        <row r="461">
          <cell r="B461">
            <v>0</v>
          </cell>
        </row>
        <row r="462">
          <cell r="B462">
            <v>0</v>
          </cell>
        </row>
        <row r="463">
          <cell r="B463">
            <v>0</v>
          </cell>
        </row>
        <row r="464">
          <cell r="B464">
            <v>0</v>
          </cell>
        </row>
        <row r="465">
          <cell r="B465">
            <v>0</v>
          </cell>
        </row>
        <row r="466">
          <cell r="B466">
            <v>0</v>
          </cell>
        </row>
        <row r="467">
          <cell r="B467">
            <v>0</v>
          </cell>
        </row>
        <row r="468">
          <cell r="B468">
            <v>0</v>
          </cell>
        </row>
        <row r="469">
          <cell r="B469">
            <v>0</v>
          </cell>
        </row>
        <row r="470">
          <cell r="B470">
            <v>0</v>
          </cell>
        </row>
        <row r="471">
          <cell r="B471">
            <v>0</v>
          </cell>
        </row>
        <row r="472">
          <cell r="B472">
            <v>0</v>
          </cell>
        </row>
        <row r="473">
          <cell r="B473">
            <v>0</v>
          </cell>
        </row>
        <row r="474">
          <cell r="B474">
            <v>0</v>
          </cell>
        </row>
      </sheetData>
      <sheetData sheetId="8">
        <row r="31">
          <cell r="B31" t="str">
            <v>Code</v>
          </cell>
          <cell r="C31">
            <v>0</v>
          </cell>
          <cell r="D31" t="str">
            <v>O&amp;D Survey</v>
          </cell>
          <cell r="E31" t="str">
            <v>MIDT</v>
          </cell>
          <cell r="F31" t="str">
            <v>MIDT as %</v>
          </cell>
          <cell r="G31" t="str">
            <v>Factor</v>
          </cell>
        </row>
        <row r="32">
          <cell r="B32" t="str">
            <v>MX</v>
          </cell>
          <cell r="C32" t="str">
            <v>Latin America : Central America</v>
          </cell>
          <cell r="D32">
            <v>684080</v>
          </cell>
          <cell r="E32">
            <v>418454</v>
          </cell>
          <cell r="F32">
            <v>0.61170330955443808</v>
          </cell>
          <cell r="G32">
            <v>1.6347794500709756</v>
          </cell>
        </row>
        <row r="33">
          <cell r="B33" t="str">
            <v>CA</v>
          </cell>
          <cell r="C33" t="str">
            <v>North America</v>
          </cell>
          <cell r="D33">
            <v>533620</v>
          </cell>
          <cell r="E33">
            <v>304920</v>
          </cell>
          <cell r="F33">
            <v>0.57141786289869201</v>
          </cell>
          <cell r="G33">
            <v>1.7500327954873409</v>
          </cell>
        </row>
        <row r="34">
          <cell r="B34" t="str">
            <v>GB</v>
          </cell>
          <cell r="C34" t="str">
            <v>Europe : Western Europe</v>
          </cell>
          <cell r="D34">
            <v>283150</v>
          </cell>
          <cell r="E34">
            <v>167258</v>
          </cell>
          <cell r="F34">
            <v>0.59070457354758965</v>
          </cell>
          <cell r="G34">
            <v>1.6928936134594459</v>
          </cell>
        </row>
        <row r="35">
          <cell r="B35" t="str">
            <v>PR</v>
          </cell>
          <cell r="C35" t="str">
            <v>Latin America : Caribbean</v>
          </cell>
          <cell r="D35">
            <v>0</v>
          </cell>
          <cell r="E35">
            <v>149466</v>
          </cell>
          <cell r="F35" t="str">
            <v/>
          </cell>
          <cell r="G35">
            <v>1.0507721914964103</v>
          </cell>
        </row>
        <row r="36">
          <cell r="B36" t="str">
            <v>DE</v>
          </cell>
          <cell r="C36" t="str">
            <v>Europe : Western Europe</v>
          </cell>
          <cell r="D36">
            <v>130920</v>
          </cell>
          <cell r="E36">
            <v>106454</v>
          </cell>
          <cell r="F36">
            <v>0.81312251756798049</v>
          </cell>
          <cell r="G36">
            <v>1.2298269675164859</v>
          </cell>
        </row>
        <row r="37">
          <cell r="B37" t="str">
            <v>CN</v>
          </cell>
          <cell r="C37" t="str">
            <v>Asia : North East Asia</v>
          </cell>
          <cell r="D37">
            <v>126340</v>
          </cell>
          <cell r="E37">
            <v>84526</v>
          </cell>
          <cell r="F37">
            <v>0.66903593477916734</v>
          </cell>
          <cell r="G37">
            <v>3</v>
          </cell>
        </row>
        <row r="38">
          <cell r="B38" t="str">
            <v>IN</v>
          </cell>
          <cell r="C38" t="str">
            <v>Asia : South Asia</v>
          </cell>
          <cell r="D38">
            <v>71300</v>
          </cell>
          <cell r="E38">
            <v>58487</v>
          </cell>
          <cell r="F38">
            <v>0.82029453015427767</v>
          </cell>
          <cell r="G38">
            <v>1.2190743242087985</v>
          </cell>
        </row>
        <row r="39">
          <cell r="B39" t="str">
            <v>FR</v>
          </cell>
          <cell r="C39" t="str">
            <v>Europe : Western Europe</v>
          </cell>
          <cell r="D39">
            <v>103220</v>
          </cell>
          <cell r="E39">
            <v>63804</v>
          </cell>
          <cell r="F39">
            <v>0.61813602015113345</v>
          </cell>
          <cell r="G39">
            <v>1.6177669111654442</v>
          </cell>
        </row>
        <row r="40">
          <cell r="B40" t="str">
            <v>BR</v>
          </cell>
          <cell r="C40" t="str">
            <v>Latin America : Lower South America</v>
          </cell>
          <cell r="D40">
            <v>77990</v>
          </cell>
          <cell r="E40">
            <v>55754</v>
          </cell>
          <cell r="F40">
            <v>0.71488652391332219</v>
          </cell>
          <cell r="G40">
            <v>1.3988234028051798</v>
          </cell>
        </row>
        <row r="41">
          <cell r="B41" t="str">
            <v>JP</v>
          </cell>
          <cell r="C41" t="str">
            <v>Asia : North East Asia</v>
          </cell>
          <cell r="D41">
            <v>67500</v>
          </cell>
          <cell r="E41">
            <v>57228</v>
          </cell>
          <cell r="F41">
            <v>0.84782222222222225</v>
          </cell>
          <cell r="G41">
            <v>2</v>
          </cell>
        </row>
        <row r="42">
          <cell r="B42" t="str">
            <v>DO</v>
          </cell>
          <cell r="C42" t="str">
            <v>Latin America : Caribbean</v>
          </cell>
          <cell r="D42">
            <v>118450</v>
          </cell>
          <cell r="E42">
            <v>54516</v>
          </cell>
          <cell r="F42">
            <v>0.46024482904178976</v>
          </cell>
          <cell r="G42">
            <v>2.1727566219091643</v>
          </cell>
        </row>
        <row r="43">
          <cell r="B43" t="str">
            <v>IT</v>
          </cell>
          <cell r="C43" t="str">
            <v>Europe : Western Europe</v>
          </cell>
          <cell r="D43">
            <v>73910</v>
          </cell>
          <cell r="E43">
            <v>49070</v>
          </cell>
          <cell r="F43">
            <v>0.66391557299418213</v>
          </cell>
          <cell r="G43">
            <v>1.5062156103525575</v>
          </cell>
        </row>
        <row r="44">
          <cell r="B44" t="str">
            <v>JM</v>
          </cell>
          <cell r="C44" t="str">
            <v>Latin America : Caribbean</v>
          </cell>
          <cell r="D44">
            <v>68890</v>
          </cell>
          <cell r="E44">
            <v>43148</v>
          </cell>
          <cell r="F44">
            <v>0.62633183335752651</v>
          </cell>
          <cell r="G44">
            <v>1.5965977565588207</v>
          </cell>
        </row>
        <row r="45">
          <cell r="B45" t="str">
            <v>CR</v>
          </cell>
          <cell r="C45" t="str">
            <v>Latin America : Central America</v>
          </cell>
          <cell r="D45">
            <v>80830</v>
          </cell>
          <cell r="E45">
            <v>39564</v>
          </cell>
          <cell r="F45">
            <v>0.48947173079302242</v>
          </cell>
          <cell r="G45">
            <v>2.0430189060762309</v>
          </cell>
        </row>
        <row r="46">
          <cell r="B46" t="str">
            <v>HK</v>
          </cell>
          <cell r="C46" t="str">
            <v>Asia : North East Asia</v>
          </cell>
          <cell r="D46">
            <v>47140</v>
          </cell>
          <cell r="E46">
            <v>37483</v>
          </cell>
          <cell r="F46">
            <v>0.79514212982605004</v>
          </cell>
          <cell r="G46">
            <v>1.2576367953472241</v>
          </cell>
        </row>
        <row r="47">
          <cell r="B47" t="str">
            <v>BS</v>
          </cell>
          <cell r="C47" t="str">
            <v>Latin America : Caribbean</v>
          </cell>
          <cell r="D47">
            <v>59350</v>
          </cell>
          <cell r="E47">
            <v>36398</v>
          </cell>
          <cell r="F47">
            <v>0.61327716933445664</v>
          </cell>
          <cell r="G47">
            <v>1.630584098027364</v>
          </cell>
        </row>
        <row r="48">
          <cell r="B48" t="str">
            <v>AU</v>
          </cell>
          <cell r="C48" t="str">
            <v>Southwest Pacific</v>
          </cell>
          <cell r="D48">
            <v>25840</v>
          </cell>
          <cell r="E48">
            <v>21973</v>
          </cell>
          <cell r="F48">
            <v>0.85034829721362226</v>
          </cell>
          <cell r="G48">
            <v>1.1759887134210167</v>
          </cell>
        </row>
        <row r="49">
          <cell r="B49" t="str">
            <v>VI</v>
          </cell>
          <cell r="C49" t="str">
            <v>Latin America : Caribbean</v>
          </cell>
          <cell r="D49">
            <v>0</v>
          </cell>
          <cell r="E49">
            <v>28087</v>
          </cell>
          <cell r="F49" t="str">
            <v/>
          </cell>
          <cell r="G49">
            <v>1.0507721914964103</v>
          </cell>
        </row>
        <row r="50">
          <cell r="B50" t="str">
            <v>NL</v>
          </cell>
          <cell r="C50" t="str">
            <v>Europe : Western Europe</v>
          </cell>
          <cell r="D50">
            <v>36240</v>
          </cell>
          <cell r="E50">
            <v>27595</v>
          </cell>
          <cell r="F50">
            <v>0.76145143487858724</v>
          </cell>
          <cell r="G50">
            <v>1.3132813915564414</v>
          </cell>
        </row>
        <row r="51">
          <cell r="B51" t="str">
            <v>IL</v>
          </cell>
          <cell r="C51" t="str">
            <v>Middle East</v>
          </cell>
          <cell r="D51">
            <v>27640</v>
          </cell>
          <cell r="E51">
            <v>21496</v>
          </cell>
          <cell r="F51">
            <v>0.77771345875542697</v>
          </cell>
          <cell r="G51">
            <v>1.2858206177893561</v>
          </cell>
        </row>
        <row r="52">
          <cell r="B52" t="str">
            <v>IE</v>
          </cell>
          <cell r="C52" t="str">
            <v>Europe : Western Europe</v>
          </cell>
          <cell r="D52">
            <v>41240</v>
          </cell>
          <cell r="E52">
            <v>29390</v>
          </cell>
          <cell r="F52">
            <v>0.71265761396702232</v>
          </cell>
          <cell r="G52">
            <v>1.4031983667914256</v>
          </cell>
        </row>
        <row r="53">
          <cell r="B53" t="str">
            <v>BE</v>
          </cell>
          <cell r="C53" t="str">
            <v>Europe : Western Europe</v>
          </cell>
          <cell r="D53">
            <v>29140</v>
          </cell>
          <cell r="E53">
            <v>21723</v>
          </cell>
          <cell r="F53">
            <v>0.74547014413177759</v>
          </cell>
          <cell r="G53">
            <v>1.3414353450260093</v>
          </cell>
        </row>
        <row r="54">
          <cell r="B54" t="str">
            <v>ES</v>
          </cell>
          <cell r="C54" t="str">
            <v>Europe : Western Europe</v>
          </cell>
          <cell r="D54">
            <v>35440</v>
          </cell>
          <cell r="E54">
            <v>29511</v>
          </cell>
          <cell r="F54">
            <v>0.83270316027088032</v>
          </cell>
          <cell r="G54">
            <v>1.200908135949307</v>
          </cell>
        </row>
        <row r="55">
          <cell r="B55" t="str">
            <v>AW</v>
          </cell>
          <cell r="C55" t="str">
            <v>Latin America : Caribbean</v>
          </cell>
          <cell r="D55">
            <v>42920</v>
          </cell>
          <cell r="E55">
            <v>23309</v>
          </cell>
          <cell r="F55">
            <v>0.54308014911463187</v>
          </cell>
          <cell r="G55">
            <v>1.8413488352138658</v>
          </cell>
        </row>
        <row r="56">
          <cell r="B56" t="str">
            <v>TW</v>
          </cell>
          <cell r="C56" t="str">
            <v>Asia : North East Asia</v>
          </cell>
          <cell r="D56">
            <v>17370</v>
          </cell>
          <cell r="E56">
            <v>21422</v>
          </cell>
          <cell r="F56">
            <v>1.2332757628094415</v>
          </cell>
          <cell r="G56">
            <v>1.1499993838848932</v>
          </cell>
        </row>
        <row r="57">
          <cell r="B57" t="str">
            <v>PH</v>
          </cell>
          <cell r="C57" t="str">
            <v>Asia : South East Asia</v>
          </cell>
          <cell r="D57">
            <v>21360</v>
          </cell>
          <cell r="E57">
            <v>20307</v>
          </cell>
          <cell r="F57">
            <v>0.95070224719101126</v>
          </cell>
          <cell r="G57">
            <v>1.0518540404786527</v>
          </cell>
        </row>
        <row r="58">
          <cell r="B58" t="str">
            <v>CO</v>
          </cell>
          <cell r="C58" t="str">
            <v>Latin America : Upper South America</v>
          </cell>
          <cell r="D58">
            <v>33110</v>
          </cell>
          <cell r="E58">
            <v>18829</v>
          </cell>
          <cell r="F58">
            <v>0.56868015705225006</v>
          </cell>
          <cell r="G58">
            <v>1.7584576982314515</v>
          </cell>
        </row>
        <row r="59">
          <cell r="B59" t="str">
            <v>KR</v>
          </cell>
          <cell r="C59" t="str">
            <v>Asia : North East Asia</v>
          </cell>
          <cell r="D59">
            <v>20590</v>
          </cell>
          <cell r="E59">
            <v>27349</v>
          </cell>
          <cell r="F59">
            <v>1.3282661486158329</v>
          </cell>
          <cell r="G59">
            <v>1.1499993838848932</v>
          </cell>
        </row>
        <row r="60">
          <cell r="B60" t="str">
            <v>AR</v>
          </cell>
          <cell r="C60" t="str">
            <v>Latin America : Lower South America</v>
          </cell>
          <cell r="D60">
            <v>27870</v>
          </cell>
          <cell r="E60">
            <v>16498</v>
          </cell>
          <cell r="F60">
            <v>0.59196268388948692</v>
          </cell>
          <cell r="G60">
            <v>1.6892956722026913</v>
          </cell>
        </row>
        <row r="61">
          <cell r="B61" t="str">
            <v>GT</v>
          </cell>
          <cell r="C61" t="str">
            <v>Latin America : Central America</v>
          </cell>
          <cell r="D61">
            <v>27680</v>
          </cell>
          <cell r="E61">
            <v>17077</v>
          </cell>
          <cell r="F61">
            <v>0.61694364161849713</v>
          </cell>
          <cell r="G61">
            <v>1.6208935995783802</v>
          </cell>
        </row>
        <row r="62">
          <cell r="B62" t="str">
            <v>RU</v>
          </cell>
          <cell r="C62" t="str">
            <v>Asia : North East Asia</v>
          </cell>
          <cell r="D62">
            <v>21350</v>
          </cell>
          <cell r="E62">
            <v>14452</v>
          </cell>
          <cell r="F62">
            <v>0.67690866510538639</v>
          </cell>
          <cell r="G62">
            <v>1.4773041793523387</v>
          </cell>
        </row>
        <row r="63">
          <cell r="B63" t="str">
            <v>EC</v>
          </cell>
          <cell r="C63" t="str">
            <v>Latin America : Upper South America</v>
          </cell>
          <cell r="D63">
            <v>24420</v>
          </cell>
          <cell r="E63">
            <v>14140</v>
          </cell>
          <cell r="F63">
            <v>0.57903357903357899</v>
          </cell>
          <cell r="G63">
            <v>1.727015558698727</v>
          </cell>
        </row>
        <row r="64">
          <cell r="B64" t="str">
            <v>PE</v>
          </cell>
          <cell r="C64" t="str">
            <v>Latin America : Upper South America</v>
          </cell>
          <cell r="D64">
            <v>22880</v>
          </cell>
          <cell r="E64">
            <v>13259</v>
          </cell>
          <cell r="F64">
            <v>0.57950174825174827</v>
          </cell>
          <cell r="G64">
            <v>1.7256203333584734</v>
          </cell>
        </row>
        <row r="65">
          <cell r="B65" t="str">
            <v>AN</v>
          </cell>
          <cell r="C65" t="str">
            <v>Latin America : Caribbean</v>
          </cell>
          <cell r="D65">
            <v>31420</v>
          </cell>
          <cell r="E65">
            <v>14208</v>
          </cell>
          <cell r="F65">
            <v>0.45219605346912795</v>
          </cell>
          <cell r="G65">
            <v>2.2114301801801801</v>
          </cell>
        </row>
        <row r="66">
          <cell r="B66" t="str">
            <v>CH</v>
          </cell>
          <cell r="C66" t="str">
            <v>Europe : Western Europe</v>
          </cell>
          <cell r="D66">
            <v>20780</v>
          </cell>
          <cell r="E66">
            <v>14495</v>
          </cell>
          <cell r="F66">
            <v>0.69754571703561119</v>
          </cell>
          <cell r="G66">
            <v>1.433597792342187</v>
          </cell>
        </row>
        <row r="67">
          <cell r="B67" t="str">
            <v>SG</v>
          </cell>
          <cell r="C67" t="str">
            <v>Asia : South East Asia</v>
          </cell>
          <cell r="D67">
            <v>17750</v>
          </cell>
          <cell r="E67">
            <v>12930</v>
          </cell>
          <cell r="F67">
            <v>0.72845070422535207</v>
          </cell>
          <cell r="G67">
            <v>1.3727764887857696</v>
          </cell>
        </row>
        <row r="68">
          <cell r="B68" t="str">
            <v>HN</v>
          </cell>
          <cell r="C68" t="str">
            <v>Latin America : Central America</v>
          </cell>
          <cell r="D68">
            <v>23000</v>
          </cell>
          <cell r="E68">
            <v>12360</v>
          </cell>
          <cell r="F68">
            <v>0.53739130434782612</v>
          </cell>
          <cell r="G68">
            <v>1.8608414239482201</v>
          </cell>
        </row>
        <row r="69">
          <cell r="B69" t="str">
            <v>KY</v>
          </cell>
          <cell r="C69" t="str">
            <v>Latin America : Caribbean</v>
          </cell>
          <cell r="D69">
            <v>23200</v>
          </cell>
          <cell r="E69">
            <v>11207</v>
          </cell>
          <cell r="F69">
            <v>0.4830603448275862</v>
          </cell>
          <cell r="G69">
            <v>2.0701347372178103</v>
          </cell>
        </row>
        <row r="70">
          <cell r="B70" t="str">
            <v>TH</v>
          </cell>
          <cell r="C70" t="str">
            <v>Asia : South East Asia</v>
          </cell>
          <cell r="D70">
            <v>16860</v>
          </cell>
          <cell r="E70">
            <v>10842</v>
          </cell>
          <cell r="F70">
            <v>0.6430604982206406</v>
          </cell>
          <cell r="G70">
            <v>1.5550636413945766</v>
          </cell>
        </row>
        <row r="71">
          <cell r="B71" t="str">
            <v>PK</v>
          </cell>
          <cell r="C71" t="str">
            <v>Asia : South Asia</v>
          </cell>
          <cell r="D71">
            <v>7410</v>
          </cell>
          <cell r="E71">
            <v>8940</v>
          </cell>
          <cell r="F71">
            <v>1.2064777327935223</v>
          </cell>
          <cell r="G71">
            <v>1.1690583023925913</v>
          </cell>
        </row>
        <row r="72">
          <cell r="B72" t="str">
            <v>ZA</v>
          </cell>
          <cell r="C72" t="str">
            <v>Africa : Southern Africa</v>
          </cell>
          <cell r="D72">
            <v>9810</v>
          </cell>
          <cell r="E72">
            <v>9541</v>
          </cell>
          <cell r="F72">
            <v>0.97257900101936801</v>
          </cell>
          <cell r="G72">
            <v>1.0281941096321141</v>
          </cell>
        </row>
        <row r="73">
          <cell r="B73" t="str">
            <v>AE</v>
          </cell>
          <cell r="C73" t="str">
            <v>Middle East</v>
          </cell>
          <cell r="D73">
            <v>9110</v>
          </cell>
          <cell r="E73">
            <v>10380</v>
          </cell>
          <cell r="F73">
            <v>1.1394072447859496</v>
          </cell>
          <cell r="G73">
            <v>1.209275461526943</v>
          </cell>
        </row>
        <row r="74">
          <cell r="B74" t="str">
            <v>PL</v>
          </cell>
          <cell r="C74" t="str">
            <v>Europe : Eastern/Central Europe</v>
          </cell>
          <cell r="D74">
            <v>9870</v>
          </cell>
          <cell r="E74">
            <v>6467</v>
          </cell>
          <cell r="F74">
            <v>0.65521783181357651</v>
          </cell>
          <cell r="G74">
            <v>1.5262099891758156</v>
          </cell>
        </row>
        <row r="75">
          <cell r="B75" t="str">
            <v>GR</v>
          </cell>
          <cell r="C75" t="str">
            <v>Europe : Western Europe</v>
          </cell>
          <cell r="D75">
            <v>13030</v>
          </cell>
          <cell r="E75">
            <v>7850</v>
          </cell>
          <cell r="F75">
            <v>0.60245587106676901</v>
          </cell>
          <cell r="G75">
            <v>1.6598726114649682</v>
          </cell>
        </row>
        <row r="76">
          <cell r="B76" t="str">
            <v>VE</v>
          </cell>
          <cell r="C76" t="str">
            <v>Latin America : Upper South America</v>
          </cell>
          <cell r="D76">
            <v>14140</v>
          </cell>
          <cell r="E76">
            <v>7838</v>
          </cell>
          <cell r="F76">
            <v>0.55431400282885435</v>
          </cell>
          <cell r="G76">
            <v>1.8040316407246746</v>
          </cell>
        </row>
        <row r="77">
          <cell r="B77" t="str">
            <v>CL</v>
          </cell>
          <cell r="C77" t="str">
            <v>Latin America : Lower South America</v>
          </cell>
          <cell r="D77">
            <v>10280</v>
          </cell>
          <cell r="E77">
            <v>7186</v>
          </cell>
          <cell r="F77">
            <v>0.69902723735408556</v>
          </cell>
          <cell r="G77">
            <v>1.4305594210965766</v>
          </cell>
        </row>
        <row r="78">
          <cell r="B78" t="str">
            <v>RS</v>
          </cell>
          <cell r="C78" t="str">
            <v>Europe : Eastern/Central Europe</v>
          </cell>
          <cell r="D78">
            <v>8620</v>
          </cell>
          <cell r="E78">
            <v>7644</v>
          </cell>
          <cell r="F78">
            <v>0.88677494199535967</v>
          </cell>
          <cell r="G78">
            <v>1.1276818419675563</v>
          </cell>
        </row>
        <row r="79">
          <cell r="B79" t="str">
            <v>PA</v>
          </cell>
          <cell r="C79" t="str">
            <v>Latin America : Central America</v>
          </cell>
          <cell r="D79">
            <v>17580</v>
          </cell>
          <cell r="E79">
            <v>7741</v>
          </cell>
          <cell r="F79">
            <v>0.44032992036405005</v>
          </cell>
          <cell r="G79">
            <v>2.2710244154502002</v>
          </cell>
        </row>
        <row r="80">
          <cell r="B80" t="str">
            <v>VN</v>
          </cell>
          <cell r="C80" t="str">
            <v>Asia : South East Asia</v>
          </cell>
          <cell r="D80">
            <v>7870</v>
          </cell>
          <cell r="E80">
            <v>7956</v>
          </cell>
          <cell r="F80">
            <v>1.0109275730622618</v>
          </cell>
          <cell r="G80">
            <v>1.1901530967292973</v>
          </cell>
        </row>
        <row r="81">
          <cell r="B81" t="str">
            <v>HR</v>
          </cell>
          <cell r="C81" t="str">
            <v>Europe : Eastern/Central Europe</v>
          </cell>
          <cell r="D81">
            <v>9160</v>
          </cell>
          <cell r="E81">
            <v>7172</v>
          </cell>
          <cell r="F81">
            <v>0.78296943231441052</v>
          </cell>
          <cell r="G81">
            <v>1.2771890686001115</v>
          </cell>
        </row>
        <row r="82">
          <cell r="B82" t="str">
            <v>NZ</v>
          </cell>
          <cell r="C82" t="str">
            <v>Southwest Pacific</v>
          </cell>
          <cell r="D82">
            <v>600</v>
          </cell>
          <cell r="E82">
            <v>4377</v>
          </cell>
          <cell r="F82">
            <v>7.2949999999999999</v>
          </cell>
          <cell r="G82">
            <v>1</v>
          </cell>
        </row>
        <row r="83">
          <cell r="B83" t="str">
            <v>TC</v>
          </cell>
          <cell r="C83" t="str">
            <v>Latin America : Caribbean</v>
          </cell>
          <cell r="D83">
            <v>13600</v>
          </cell>
          <cell r="E83">
            <v>7026</v>
          </cell>
          <cell r="F83">
            <v>0.51661764705882351</v>
          </cell>
          <cell r="G83">
            <v>1.9356675206376317</v>
          </cell>
        </row>
        <row r="84">
          <cell r="B84" t="str">
            <v>LC</v>
          </cell>
          <cell r="C84" t="str">
            <v>Latin America : Caribbean</v>
          </cell>
          <cell r="D84">
            <v>10040</v>
          </cell>
          <cell r="E84">
            <v>6884</v>
          </cell>
          <cell r="F84">
            <v>0.6856573705179283</v>
          </cell>
          <cell r="G84">
            <v>1.4584543869843114</v>
          </cell>
        </row>
        <row r="85">
          <cell r="B85" t="str">
            <v>NG</v>
          </cell>
          <cell r="C85" t="str">
            <v>Africa : Central/Western Africa</v>
          </cell>
          <cell r="D85">
            <v>5660</v>
          </cell>
          <cell r="E85">
            <v>6579</v>
          </cell>
          <cell r="F85">
            <v>1.1623674911660777</v>
          </cell>
          <cell r="G85">
            <v>1</v>
          </cell>
        </row>
        <row r="86">
          <cell r="B86" t="str">
            <v>AT</v>
          </cell>
          <cell r="C86" t="str">
            <v>Europe : Western Europe</v>
          </cell>
          <cell r="D86">
            <v>5950</v>
          </cell>
          <cell r="E86">
            <v>5043</v>
          </cell>
          <cell r="F86">
            <v>0.84756302521008409</v>
          </cell>
          <cell r="G86">
            <v>1.1798532619472537</v>
          </cell>
        </row>
        <row r="87">
          <cell r="B87" t="str">
            <v>BZ</v>
          </cell>
          <cell r="C87" t="str">
            <v>Latin America : Central America</v>
          </cell>
          <cell r="D87">
            <v>13350</v>
          </cell>
          <cell r="E87">
            <v>5614</v>
          </cell>
          <cell r="F87">
            <v>0.42052434456928839</v>
          </cell>
          <cell r="G87">
            <v>2.3779836123975775</v>
          </cell>
        </row>
        <row r="88">
          <cell r="B88" t="str">
            <v>BM</v>
          </cell>
          <cell r="C88" t="str">
            <v>Latin America : Caribbean</v>
          </cell>
          <cell r="D88">
            <v>9620</v>
          </cell>
          <cell r="E88">
            <v>5605</v>
          </cell>
          <cell r="F88">
            <v>0.58264033264033266</v>
          </cell>
          <cell r="G88">
            <v>1.7163247100802854</v>
          </cell>
        </row>
        <row r="89">
          <cell r="B89" t="str">
            <v>EG</v>
          </cell>
          <cell r="C89" t="str">
            <v>Africa : North Africa</v>
          </cell>
          <cell r="D89">
            <v>5580</v>
          </cell>
          <cell r="E89">
            <v>5315</v>
          </cell>
          <cell r="F89">
            <v>0.95250896057347667</v>
          </cell>
          <cell r="G89">
            <v>1.0498588899341486</v>
          </cell>
        </row>
        <row r="90">
          <cell r="B90" t="str">
            <v>NI</v>
          </cell>
          <cell r="C90" t="str">
            <v>Latin America : Central America</v>
          </cell>
          <cell r="D90">
            <v>11630</v>
          </cell>
          <cell r="E90">
            <v>5215</v>
          </cell>
          <cell r="F90">
            <v>0.44840928632846089</v>
          </cell>
          <cell r="G90">
            <v>2.2301054650047938</v>
          </cell>
        </row>
        <row r="91">
          <cell r="B91" t="str">
            <v>CZ</v>
          </cell>
          <cell r="C91" t="str">
            <v>Europe : Eastern/Central Europe</v>
          </cell>
          <cell r="D91">
            <v>6370</v>
          </cell>
          <cell r="E91">
            <v>4806</v>
          </cell>
          <cell r="F91">
            <v>0.75447409733124016</v>
          </cell>
          <cell r="G91">
            <v>1.3254265501456512</v>
          </cell>
        </row>
        <row r="92">
          <cell r="B92" t="str">
            <v>DK</v>
          </cell>
          <cell r="C92" t="str">
            <v>Europe : Western Europe</v>
          </cell>
          <cell r="D92">
            <v>6410</v>
          </cell>
          <cell r="E92">
            <v>7767</v>
          </cell>
          <cell r="F92">
            <v>1.2117004680187207</v>
          </cell>
          <cell r="G92">
            <v>1.4578243311915307</v>
          </cell>
        </row>
        <row r="93">
          <cell r="B93" t="str">
            <v>HU</v>
          </cell>
          <cell r="C93" t="str">
            <v>Europe : Eastern/Central Europe</v>
          </cell>
          <cell r="D93">
            <v>6520</v>
          </cell>
          <cell r="E93">
            <v>4056</v>
          </cell>
          <cell r="F93">
            <v>0.62208588957055211</v>
          </cell>
          <cell r="G93">
            <v>1.6074950690335306</v>
          </cell>
        </row>
        <row r="94">
          <cell r="B94" t="str">
            <v>SE</v>
          </cell>
          <cell r="C94" t="str">
            <v>Europe : Western Europe</v>
          </cell>
          <cell r="D94">
            <v>6420</v>
          </cell>
          <cell r="E94">
            <v>7230</v>
          </cell>
          <cell r="F94">
            <v>1.1261682242990654</v>
          </cell>
          <cell r="G94">
            <v>1.4578243311915307</v>
          </cell>
        </row>
        <row r="95">
          <cell r="B95" t="str">
            <v>TR</v>
          </cell>
          <cell r="C95" t="str">
            <v>Europe : Western Europe</v>
          </cell>
          <cell r="D95">
            <v>6490</v>
          </cell>
          <cell r="E95">
            <v>4220</v>
          </cell>
          <cell r="F95">
            <v>0.65023112480739598</v>
          </cell>
          <cell r="G95">
            <v>1.5379146919431279</v>
          </cell>
        </row>
        <row r="96">
          <cell r="B96" t="str">
            <v>SV</v>
          </cell>
          <cell r="C96" t="str">
            <v>Latin America : Central America</v>
          </cell>
          <cell r="D96">
            <v>6630</v>
          </cell>
          <cell r="E96">
            <v>4704</v>
          </cell>
          <cell r="F96">
            <v>0.70950226244343895</v>
          </cell>
          <cell r="G96">
            <v>1.409438775510204</v>
          </cell>
        </row>
        <row r="97">
          <cell r="B97" t="str">
            <v>MK</v>
          </cell>
          <cell r="C97" t="str">
            <v>Europe : Eastern/Central Europe</v>
          </cell>
          <cell r="D97">
            <v>3640</v>
          </cell>
          <cell r="E97">
            <v>3969</v>
          </cell>
          <cell r="F97">
            <v>1.0903846153846153</v>
          </cell>
          <cell r="G97">
            <v>1.5448887864469287</v>
          </cell>
        </row>
        <row r="98">
          <cell r="B98" t="str">
            <v>BG</v>
          </cell>
          <cell r="C98" t="str">
            <v>Europe : Eastern/Central Europe</v>
          </cell>
          <cell r="D98">
            <v>1700</v>
          </cell>
          <cell r="E98">
            <v>5038</v>
          </cell>
          <cell r="F98">
            <v>2.9635294117647057</v>
          </cell>
          <cell r="G98">
            <v>1.5448887864469287</v>
          </cell>
        </row>
        <row r="99">
          <cell r="B99" t="str">
            <v>PT</v>
          </cell>
          <cell r="C99" t="str">
            <v>Europe : Western Europe</v>
          </cell>
          <cell r="D99">
            <v>4680</v>
          </cell>
          <cell r="E99">
            <v>3830</v>
          </cell>
          <cell r="F99">
            <v>0.81837606837606836</v>
          </cell>
          <cell r="G99">
            <v>1.2219321148825066</v>
          </cell>
        </row>
        <row r="100">
          <cell r="B100" t="str">
            <v>BB</v>
          </cell>
          <cell r="C100" t="str">
            <v>Latin America : Caribbean</v>
          </cell>
          <cell r="D100">
            <v>7030</v>
          </cell>
          <cell r="E100">
            <v>3371</v>
          </cell>
          <cell r="F100">
            <v>0.47951635846372687</v>
          </cell>
          <cell r="G100">
            <v>2.0854345891426878</v>
          </cell>
        </row>
        <row r="101">
          <cell r="B101" t="str">
            <v>JO</v>
          </cell>
          <cell r="C101" t="str">
            <v>Middle East</v>
          </cell>
          <cell r="D101">
            <v>4480</v>
          </cell>
          <cell r="E101">
            <v>3995</v>
          </cell>
          <cell r="F101">
            <v>0.8917410714285714</v>
          </cell>
          <cell r="G101">
            <v>1.1214017521902377</v>
          </cell>
        </row>
        <row r="102">
          <cell r="B102" t="str">
            <v>RO</v>
          </cell>
          <cell r="C102" t="str">
            <v>Europe : Eastern/Central Europe</v>
          </cell>
          <cell r="D102">
            <v>3580</v>
          </cell>
          <cell r="E102">
            <v>3428</v>
          </cell>
          <cell r="F102">
            <v>0.95754189944134083</v>
          </cell>
          <cell r="G102">
            <v>1.044340723453909</v>
          </cell>
        </row>
        <row r="103">
          <cell r="B103" t="str">
            <v>KW</v>
          </cell>
          <cell r="C103" t="str">
            <v>Middle East</v>
          </cell>
          <cell r="D103">
            <v>4940</v>
          </cell>
          <cell r="E103">
            <v>3256</v>
          </cell>
          <cell r="F103">
            <v>0.65910931174089071</v>
          </cell>
          <cell r="G103">
            <v>1.5171990171990173</v>
          </cell>
        </row>
        <row r="104">
          <cell r="B104" t="str">
            <v>SA</v>
          </cell>
          <cell r="C104" t="str">
            <v>Middle East</v>
          </cell>
          <cell r="D104">
            <v>2890</v>
          </cell>
          <cell r="E104">
            <v>2385</v>
          </cell>
          <cell r="F104">
            <v>0.82525951557093424</v>
          </cell>
          <cell r="G104">
            <v>1.2117400419287212</v>
          </cell>
        </row>
        <row r="105">
          <cell r="B105" t="str">
            <v>FI</v>
          </cell>
          <cell r="C105" t="str">
            <v>Europe : Western Europe</v>
          </cell>
          <cell r="D105">
            <v>3760</v>
          </cell>
          <cell r="E105">
            <v>3106</v>
          </cell>
          <cell r="F105">
            <v>0.82606382978723403</v>
          </cell>
          <cell r="G105">
            <v>1.2105602060528011</v>
          </cell>
        </row>
        <row r="106">
          <cell r="B106" t="str">
            <v>MY</v>
          </cell>
          <cell r="C106" t="str">
            <v>Asia : South East Asia</v>
          </cell>
          <cell r="D106">
            <v>2590</v>
          </cell>
          <cell r="E106">
            <v>3023</v>
          </cell>
          <cell r="F106">
            <v>1.1671814671814671</v>
          </cell>
          <cell r="G106">
            <v>1.1901530967292973</v>
          </cell>
        </row>
        <row r="107">
          <cell r="B107" t="str">
            <v>NO</v>
          </cell>
          <cell r="C107" t="str">
            <v>Europe : Western Europe</v>
          </cell>
          <cell r="D107">
            <v>4290</v>
          </cell>
          <cell r="E107">
            <v>3102</v>
          </cell>
          <cell r="F107">
            <v>0.72307692307692306</v>
          </cell>
          <cell r="G107">
            <v>1.3829787234042554</v>
          </cell>
        </row>
        <row r="108">
          <cell r="B108" t="str">
            <v>AG</v>
          </cell>
          <cell r="C108" t="str">
            <v>Latin America : Caribbean</v>
          </cell>
          <cell r="D108">
            <v>4960</v>
          </cell>
          <cell r="E108">
            <v>2777</v>
          </cell>
          <cell r="F108">
            <v>0.55987903225806457</v>
          </cell>
          <cell r="G108">
            <v>1.7861001080302485</v>
          </cell>
        </row>
        <row r="109">
          <cell r="B109" t="str">
            <v>UA</v>
          </cell>
          <cell r="C109" t="str">
            <v>Europe : Eastern/Central Europe</v>
          </cell>
          <cell r="D109">
            <v>3090</v>
          </cell>
          <cell r="E109">
            <v>2706</v>
          </cell>
          <cell r="F109">
            <v>0.87572815533980586</v>
          </cell>
          <cell r="G109">
            <v>1.1419068736141906</v>
          </cell>
        </row>
        <row r="110">
          <cell r="B110" t="str">
            <v>GH</v>
          </cell>
          <cell r="C110" t="str">
            <v>Africa : Central/Western Africa</v>
          </cell>
          <cell r="D110">
            <v>3240</v>
          </cell>
          <cell r="E110">
            <v>2697</v>
          </cell>
          <cell r="F110">
            <v>0.83240740740740737</v>
          </cell>
          <cell r="G110">
            <v>1.2013348164627364</v>
          </cell>
        </row>
        <row r="111">
          <cell r="B111" t="str">
            <v>BA</v>
          </cell>
          <cell r="C111" t="str">
            <v>Europe : Eastern/Central Europe</v>
          </cell>
          <cell r="D111">
            <v>2390</v>
          </cell>
          <cell r="E111">
            <v>2349</v>
          </cell>
          <cell r="F111">
            <v>0.98284518828451883</v>
          </cell>
          <cell r="G111">
            <v>1.0174542358450405</v>
          </cell>
        </row>
        <row r="112">
          <cell r="B112" t="str">
            <v>TT</v>
          </cell>
          <cell r="C112" t="str">
            <v>Latin America : Caribbean</v>
          </cell>
          <cell r="D112">
            <v>5470</v>
          </cell>
          <cell r="E112">
            <v>2462</v>
          </cell>
          <cell r="F112">
            <v>0.45009140767824496</v>
          </cell>
          <cell r="G112">
            <v>2.2217709179528837</v>
          </cell>
        </row>
        <row r="113">
          <cell r="B113" t="str">
            <v>UY</v>
          </cell>
          <cell r="C113" t="str">
            <v>Latin America : Lower South America</v>
          </cell>
          <cell r="D113">
            <v>2570</v>
          </cell>
          <cell r="E113">
            <v>2309</v>
          </cell>
          <cell r="F113">
            <v>0.89844357976653699</v>
          </cell>
          <cell r="G113">
            <v>1.1130359462970982</v>
          </cell>
        </row>
        <row r="114">
          <cell r="B114" t="str">
            <v>HT</v>
          </cell>
          <cell r="C114" t="str">
            <v>Latin America : Caribbean</v>
          </cell>
          <cell r="D114">
            <v>8310</v>
          </cell>
          <cell r="E114">
            <v>2303</v>
          </cell>
          <cell r="F114">
            <v>0.27713598074608903</v>
          </cell>
          <cell r="G114">
            <v>3.6083369518019972</v>
          </cell>
        </row>
        <row r="115">
          <cell r="B115" t="str">
            <v>ID</v>
          </cell>
          <cell r="C115" t="str">
            <v>Asia : South East Asia</v>
          </cell>
          <cell r="D115">
            <v>1820</v>
          </cell>
          <cell r="E115">
            <v>1915</v>
          </cell>
          <cell r="F115">
            <v>1.0521978021978022</v>
          </cell>
          <cell r="G115">
            <v>1.1901530967292973</v>
          </cell>
        </row>
        <row r="116">
          <cell r="B116" t="str">
            <v>KE</v>
          </cell>
          <cell r="C116" t="str">
            <v>Africa : Eastern Africa</v>
          </cell>
          <cell r="D116">
            <v>3480</v>
          </cell>
          <cell r="E116">
            <v>2412</v>
          </cell>
          <cell r="F116">
            <v>0.69310344827586212</v>
          </cell>
          <cell r="G116">
            <v>1.4427860696517414</v>
          </cell>
        </row>
        <row r="117">
          <cell r="B117" t="str">
            <v>MA</v>
          </cell>
          <cell r="C117" t="str">
            <v>Africa : North Africa</v>
          </cell>
          <cell r="D117">
            <v>610</v>
          </cell>
          <cell r="E117">
            <v>1753</v>
          </cell>
          <cell r="F117">
            <v>2.8737704918032785</v>
          </cell>
          <cell r="G117">
            <v>1</v>
          </cell>
        </row>
        <row r="118">
          <cell r="B118" t="str">
            <v>VG</v>
          </cell>
          <cell r="C118" t="str">
            <v>Latin America : Caribbean</v>
          </cell>
          <cell r="D118">
            <v>5020</v>
          </cell>
          <cell r="E118">
            <v>1771</v>
          </cell>
          <cell r="F118">
            <v>0.35278884462151394</v>
          </cell>
          <cell r="G118">
            <v>2.8345567476002258</v>
          </cell>
        </row>
        <row r="119">
          <cell r="B119" t="str">
            <v>BH</v>
          </cell>
          <cell r="C119" t="str">
            <v>Middle East</v>
          </cell>
          <cell r="D119">
            <v>2040</v>
          </cell>
          <cell r="E119">
            <v>1151</v>
          </cell>
          <cell r="F119">
            <v>0.5642156862745098</v>
          </cell>
          <cell r="G119">
            <v>1.7723718505647263</v>
          </cell>
        </row>
        <row r="120">
          <cell r="B120" t="str">
            <v>KN</v>
          </cell>
          <cell r="C120" t="str">
            <v>Latin America : Caribbean</v>
          </cell>
          <cell r="D120">
            <v>4680</v>
          </cell>
          <cell r="E120">
            <v>1674</v>
          </cell>
          <cell r="F120">
            <v>0.3576923076923077</v>
          </cell>
          <cell r="G120">
            <v>2.795698924731183</v>
          </cell>
        </row>
        <row r="121">
          <cell r="B121" t="str">
            <v>BO</v>
          </cell>
          <cell r="C121" t="str">
            <v>Latin America : Upper South America</v>
          </cell>
          <cell r="D121">
            <v>2970</v>
          </cell>
          <cell r="E121">
            <v>1566</v>
          </cell>
          <cell r="F121">
            <v>0.52727272727272723</v>
          </cell>
          <cell r="G121">
            <v>1.896551724137931</v>
          </cell>
        </row>
        <row r="122">
          <cell r="B122" t="str">
            <v>QA</v>
          </cell>
          <cell r="C122" t="str">
            <v>Middle East</v>
          </cell>
          <cell r="D122">
            <v>1240</v>
          </cell>
          <cell r="E122">
            <v>1477</v>
          </cell>
          <cell r="F122">
            <v>1.1911290322580645</v>
          </cell>
          <cell r="G122">
            <v>1.209275461526943</v>
          </cell>
        </row>
        <row r="123">
          <cell r="B123" t="str">
            <v>ET</v>
          </cell>
          <cell r="C123" t="str">
            <v>Africa : Eastern Africa</v>
          </cell>
          <cell r="D123">
            <v>440</v>
          </cell>
          <cell r="E123">
            <v>1407</v>
          </cell>
          <cell r="F123">
            <v>3.1977272727272728</v>
          </cell>
          <cell r="G123">
            <v>1</v>
          </cell>
        </row>
        <row r="124">
          <cell r="B124" t="str">
            <v>LB</v>
          </cell>
          <cell r="C124" t="str">
            <v>Middle East</v>
          </cell>
          <cell r="D124">
            <v>1630</v>
          </cell>
          <cell r="E124">
            <v>1282</v>
          </cell>
          <cell r="F124">
            <v>0.78650306748466259</v>
          </cell>
          <cell r="G124">
            <v>1.2714508580343213</v>
          </cell>
        </row>
        <row r="125">
          <cell r="B125" t="str">
            <v>AL</v>
          </cell>
          <cell r="C125" t="str">
            <v>Europe : Eastern/Central Europe</v>
          </cell>
          <cell r="D125">
            <v>860</v>
          </cell>
          <cell r="E125">
            <v>821</v>
          </cell>
          <cell r="F125">
            <v>0.95465116279069773</v>
          </cell>
          <cell r="G125">
            <v>1.0475030450669915</v>
          </cell>
        </row>
        <row r="126">
          <cell r="B126" t="str">
            <v>BD</v>
          </cell>
          <cell r="C126" t="str">
            <v>Asia : South Asia</v>
          </cell>
          <cell r="D126">
            <v>1040</v>
          </cell>
          <cell r="E126">
            <v>734</v>
          </cell>
          <cell r="F126">
            <v>0.70576923076923082</v>
          </cell>
          <cell r="G126">
            <v>1.4168937329700273</v>
          </cell>
        </row>
        <row r="127">
          <cell r="B127" t="str">
            <v>SN</v>
          </cell>
          <cell r="C127" t="str">
            <v>Africa : Central/Western Africa</v>
          </cell>
          <cell r="D127">
            <v>640</v>
          </cell>
          <cell r="E127">
            <v>837</v>
          </cell>
          <cell r="F127">
            <v>1.3078125</v>
          </cell>
          <cell r="G127">
            <v>1</v>
          </cell>
        </row>
        <row r="128">
          <cell r="B128" t="str">
            <v>GU</v>
          </cell>
          <cell r="C128" t="str">
            <v>Southwest Pacific</v>
          </cell>
          <cell r="D128">
            <v>0</v>
          </cell>
          <cell r="E128">
            <v>971</v>
          </cell>
          <cell r="F128" t="str">
            <v/>
          </cell>
          <cell r="G128">
            <v>1</v>
          </cell>
        </row>
        <row r="129">
          <cell r="B129" t="str">
            <v>IR</v>
          </cell>
          <cell r="C129" t="str">
            <v>Middle East</v>
          </cell>
          <cell r="D129">
            <v>610</v>
          </cell>
          <cell r="E129">
            <v>332</v>
          </cell>
          <cell r="F129">
            <v>0.54426229508196722</v>
          </cell>
          <cell r="G129">
            <v>1.8373493975903614</v>
          </cell>
        </row>
        <row r="130">
          <cell r="B130" t="str">
            <v>MN</v>
          </cell>
          <cell r="C130" t="str">
            <v>Asia : North East Asia</v>
          </cell>
          <cell r="D130">
            <v>800</v>
          </cell>
          <cell r="E130">
            <v>956</v>
          </cell>
          <cell r="F130">
            <v>1.1950000000000001</v>
          </cell>
          <cell r="G130">
            <v>1.1499993838848932</v>
          </cell>
        </row>
        <row r="131">
          <cell r="B131" t="str">
            <v>SY</v>
          </cell>
          <cell r="C131" t="str">
            <v>Middle East</v>
          </cell>
          <cell r="D131">
            <v>1460</v>
          </cell>
          <cell r="E131">
            <v>614</v>
          </cell>
          <cell r="F131">
            <v>0.42054794520547945</v>
          </cell>
          <cell r="G131">
            <v>2.3778501628664497</v>
          </cell>
        </row>
        <row r="132">
          <cell r="B132" t="str">
            <v>LK</v>
          </cell>
          <cell r="C132" t="str">
            <v>Asia : South Asia</v>
          </cell>
          <cell r="D132">
            <v>1220</v>
          </cell>
          <cell r="E132">
            <v>913</v>
          </cell>
          <cell r="F132">
            <v>0.74836065573770494</v>
          </cell>
          <cell r="G132">
            <v>1.3362541073384446</v>
          </cell>
        </row>
        <row r="133">
          <cell r="B133" t="str">
            <v>UG</v>
          </cell>
          <cell r="C133" t="str">
            <v>Africa : Eastern Africa</v>
          </cell>
          <cell r="D133">
            <v>850</v>
          </cell>
          <cell r="E133">
            <v>912</v>
          </cell>
          <cell r="F133">
            <v>1.0729411764705883</v>
          </cell>
          <cell r="G133">
            <v>1</v>
          </cell>
        </row>
        <row r="134">
          <cell r="B134" t="str">
            <v>NP</v>
          </cell>
          <cell r="C134" t="str">
            <v>Asia : South Asia</v>
          </cell>
          <cell r="D134">
            <v>520</v>
          </cell>
          <cell r="E134">
            <v>611</v>
          </cell>
          <cell r="F134">
            <v>1.175</v>
          </cell>
          <cell r="G134">
            <v>1.1690583023925913</v>
          </cell>
        </row>
        <row r="135">
          <cell r="B135" t="str">
            <v>PY</v>
          </cell>
          <cell r="C135" t="str">
            <v>Latin America : Lower South America</v>
          </cell>
          <cell r="D135">
            <v>660</v>
          </cell>
          <cell r="E135">
            <v>605</v>
          </cell>
          <cell r="F135">
            <v>0.91666666666666663</v>
          </cell>
          <cell r="G135">
            <v>1.0909090909090908</v>
          </cell>
        </row>
        <row r="136">
          <cell r="B136" t="str">
            <v>IS</v>
          </cell>
          <cell r="C136" t="str">
            <v>Europe : Western Europe</v>
          </cell>
          <cell r="D136">
            <v>10</v>
          </cell>
          <cell r="E136">
            <v>695</v>
          </cell>
          <cell r="F136">
            <v>69.5</v>
          </cell>
          <cell r="G136">
            <v>1.4578243311915307</v>
          </cell>
        </row>
        <row r="137">
          <cell r="B137" t="str">
            <v>LT</v>
          </cell>
          <cell r="C137" t="str">
            <v>Europe : Eastern/Central Europe</v>
          </cell>
          <cell r="D137">
            <v>890</v>
          </cell>
          <cell r="E137">
            <v>685</v>
          </cell>
          <cell r="F137">
            <v>0.7696629213483146</v>
          </cell>
          <cell r="G137">
            <v>1.2992700729927007</v>
          </cell>
        </row>
        <row r="138">
          <cell r="B138" t="str">
            <v>PF</v>
          </cell>
          <cell r="C138" t="str">
            <v>Southwest Pacific</v>
          </cell>
          <cell r="D138">
            <v>10</v>
          </cell>
          <cell r="E138">
            <v>554</v>
          </cell>
          <cell r="F138">
            <v>55.4</v>
          </cell>
          <cell r="G138">
            <v>1</v>
          </cell>
        </row>
        <row r="139">
          <cell r="B139" t="str">
            <v>FJ</v>
          </cell>
          <cell r="C139" t="str">
            <v>Southwest Pacific</v>
          </cell>
          <cell r="D139">
            <v>30</v>
          </cell>
          <cell r="E139">
            <v>513</v>
          </cell>
          <cell r="F139">
            <v>17.100000000000001</v>
          </cell>
          <cell r="G139">
            <v>1</v>
          </cell>
        </row>
        <row r="140">
          <cell r="B140" t="str">
            <v>LR</v>
          </cell>
          <cell r="C140" t="str">
            <v>Africa : Central/Western Africa</v>
          </cell>
          <cell r="D140">
            <v>830</v>
          </cell>
          <cell r="E140">
            <v>543</v>
          </cell>
          <cell r="F140">
            <v>0.6542168674698795</v>
          </cell>
          <cell r="G140">
            <v>1.5285451197053408</v>
          </cell>
        </row>
        <row r="141">
          <cell r="B141" t="str">
            <v>CM</v>
          </cell>
          <cell r="C141" t="str">
            <v>Africa : Central/Western Africa</v>
          </cell>
          <cell r="D141">
            <v>680</v>
          </cell>
          <cell r="E141">
            <v>504</v>
          </cell>
          <cell r="F141">
            <v>0.74117647058823533</v>
          </cell>
          <cell r="G141">
            <v>1.3492063492063493</v>
          </cell>
        </row>
        <row r="142">
          <cell r="B142" t="str">
            <v>KZ</v>
          </cell>
          <cell r="C142" t="str">
            <v>Asia : Central Asia</v>
          </cell>
          <cell r="D142">
            <v>750</v>
          </cell>
          <cell r="E142">
            <v>321</v>
          </cell>
          <cell r="F142">
            <v>0.42799999999999999</v>
          </cell>
          <cell r="G142">
            <v>2.3364485981308412</v>
          </cell>
        </row>
        <row r="143">
          <cell r="B143" t="str">
            <v>RW</v>
          </cell>
          <cell r="C143" t="str">
            <v>Africa : Eastern Africa</v>
          </cell>
          <cell r="D143">
            <v>500</v>
          </cell>
          <cell r="E143">
            <v>409</v>
          </cell>
          <cell r="F143">
            <v>0.81799999999999995</v>
          </cell>
          <cell r="G143">
            <v>1.2224938875305624</v>
          </cell>
        </row>
        <row r="144">
          <cell r="B144" t="str">
            <v>TZ</v>
          </cell>
          <cell r="C144" t="str">
            <v>Africa : Eastern Africa</v>
          </cell>
          <cell r="D144">
            <v>540</v>
          </cell>
          <cell r="E144">
            <v>731</v>
          </cell>
          <cell r="F144">
            <v>1.3537037037037036</v>
          </cell>
          <cell r="G144">
            <v>1</v>
          </cell>
        </row>
        <row r="145">
          <cell r="B145" t="str">
            <v>GD</v>
          </cell>
          <cell r="C145" t="str">
            <v>Latin America : Caribbean</v>
          </cell>
          <cell r="D145">
            <v>1240</v>
          </cell>
          <cell r="E145">
            <v>472</v>
          </cell>
          <cell r="F145">
            <v>0.38064516129032255</v>
          </cell>
          <cell r="G145">
            <v>2.6271186440677967</v>
          </cell>
        </row>
        <row r="146">
          <cell r="B146" t="str">
            <v>ZM</v>
          </cell>
          <cell r="C146" t="str">
            <v>Africa : Southern Africa</v>
          </cell>
          <cell r="D146">
            <v>310</v>
          </cell>
          <cell r="E146">
            <v>401</v>
          </cell>
          <cell r="F146">
            <v>1.2935483870967741</v>
          </cell>
          <cell r="G146">
            <v>1</v>
          </cell>
        </row>
        <row r="147">
          <cell r="B147" t="str">
            <v>SI</v>
          </cell>
          <cell r="C147" t="str">
            <v>Europe : Eastern/Central Europe</v>
          </cell>
          <cell r="D147">
            <v>410</v>
          </cell>
          <cell r="E147">
            <v>408</v>
          </cell>
          <cell r="F147">
            <v>0.99512195121951219</v>
          </cell>
          <cell r="G147">
            <v>1.0049019607843137</v>
          </cell>
        </row>
        <row r="148">
          <cell r="B148" t="str">
            <v>MD</v>
          </cell>
          <cell r="C148" t="str">
            <v>Europe : Eastern/Central Europe</v>
          </cell>
          <cell r="D148">
            <v>160</v>
          </cell>
          <cell r="E148">
            <v>379</v>
          </cell>
          <cell r="F148">
            <v>2.3687499999999999</v>
          </cell>
          <cell r="G148">
            <v>1.5448887864469287</v>
          </cell>
        </row>
        <row r="149">
          <cell r="B149" t="str">
            <v>LV</v>
          </cell>
          <cell r="C149" t="str">
            <v>Europe : Eastern/Central Europe</v>
          </cell>
          <cell r="D149">
            <v>460</v>
          </cell>
          <cell r="E149">
            <v>527</v>
          </cell>
          <cell r="F149">
            <v>1.1456521739130434</v>
          </cell>
          <cell r="G149">
            <v>1.5448887864469287</v>
          </cell>
        </row>
        <row r="150">
          <cell r="B150" t="str">
            <v>AM</v>
          </cell>
          <cell r="C150" t="str">
            <v>Europe : Eastern/Central Europe</v>
          </cell>
          <cell r="D150">
            <v>590</v>
          </cell>
          <cell r="E150">
            <v>294</v>
          </cell>
          <cell r="F150">
            <v>0.49830508474576274</v>
          </cell>
          <cell r="G150">
            <v>2.0068027210884352</v>
          </cell>
        </row>
        <row r="151">
          <cell r="B151" t="str">
            <v>SL</v>
          </cell>
          <cell r="C151" t="str">
            <v>Africa : Central/Western Africa</v>
          </cell>
          <cell r="D151">
            <v>130</v>
          </cell>
          <cell r="E151">
            <v>260</v>
          </cell>
          <cell r="F151">
            <v>2</v>
          </cell>
          <cell r="G151">
            <v>1</v>
          </cell>
        </row>
        <row r="152">
          <cell r="B152" t="str">
            <v>ME</v>
          </cell>
          <cell r="C152" t="str">
            <v>Europe : Eastern/Central Europe</v>
          </cell>
          <cell r="D152">
            <v>360</v>
          </cell>
          <cell r="E152">
            <v>360</v>
          </cell>
          <cell r="F152">
            <v>1</v>
          </cell>
          <cell r="G152">
            <v>1</v>
          </cell>
        </row>
        <row r="153">
          <cell r="B153" t="str">
            <v>CY</v>
          </cell>
          <cell r="C153" t="str">
            <v>Europe : Western Europe</v>
          </cell>
          <cell r="D153">
            <v>500</v>
          </cell>
          <cell r="E153">
            <v>269</v>
          </cell>
          <cell r="F153">
            <v>0.53800000000000003</v>
          </cell>
          <cell r="G153">
            <v>1.8587360594795539</v>
          </cell>
        </row>
        <row r="154">
          <cell r="B154" t="str">
            <v>LU</v>
          </cell>
          <cell r="C154" t="str">
            <v>Europe : Western Europe</v>
          </cell>
          <cell r="D154">
            <v>220</v>
          </cell>
          <cell r="E154">
            <v>281</v>
          </cell>
          <cell r="F154">
            <v>1.2772727272727273</v>
          </cell>
          <cell r="G154">
            <v>1.4578243311915307</v>
          </cell>
        </row>
        <row r="155">
          <cell r="B155" t="str">
            <v>KH</v>
          </cell>
          <cell r="C155" t="str">
            <v>Asia : South East Asia</v>
          </cell>
          <cell r="D155">
            <v>70</v>
          </cell>
          <cell r="E155">
            <v>348</v>
          </cell>
          <cell r="F155">
            <v>4.9714285714285715</v>
          </cell>
          <cell r="G155">
            <v>1.1901530967292973</v>
          </cell>
        </row>
        <row r="156">
          <cell r="B156" t="str">
            <v>GY</v>
          </cell>
          <cell r="C156" t="str">
            <v>Latin America : Upper South America</v>
          </cell>
          <cell r="D156">
            <v>370</v>
          </cell>
          <cell r="E156">
            <v>311</v>
          </cell>
          <cell r="F156">
            <v>0.8405405405405405</v>
          </cell>
          <cell r="G156">
            <v>1.189710610932476</v>
          </cell>
        </row>
        <row r="157">
          <cell r="B157" t="str">
            <v>OM</v>
          </cell>
          <cell r="C157" t="str">
            <v>Middle East</v>
          </cell>
          <cell r="D157">
            <v>380</v>
          </cell>
          <cell r="E157">
            <v>271</v>
          </cell>
          <cell r="F157">
            <v>0.7131578947368421</v>
          </cell>
          <cell r="G157">
            <v>1.4022140221402215</v>
          </cell>
        </row>
        <row r="158">
          <cell r="B158" t="str">
            <v>CD</v>
          </cell>
          <cell r="C158" t="str">
            <v>Africa : Central/Western Africa</v>
          </cell>
          <cell r="D158">
            <v>230</v>
          </cell>
          <cell r="E158">
            <v>208</v>
          </cell>
          <cell r="F158">
            <v>0.90434782608695652</v>
          </cell>
          <cell r="G158">
            <v>1.1057692307692308</v>
          </cell>
        </row>
        <row r="159">
          <cell r="B159" t="str">
            <v>ZW</v>
          </cell>
          <cell r="C159" t="str">
            <v>Africa : Southern Africa</v>
          </cell>
          <cell r="D159">
            <v>60</v>
          </cell>
          <cell r="E159">
            <v>214</v>
          </cell>
          <cell r="F159">
            <v>3.5666666666666669</v>
          </cell>
          <cell r="G159">
            <v>1</v>
          </cell>
        </row>
        <row r="160">
          <cell r="B160" t="str">
            <v>EE</v>
          </cell>
          <cell r="C160" t="str">
            <v>Europe : Eastern/Central Europe</v>
          </cell>
          <cell r="D160">
            <v>50</v>
          </cell>
          <cell r="E160">
            <v>244</v>
          </cell>
          <cell r="F160">
            <v>4.88</v>
          </cell>
          <cell r="G160">
            <v>1.5448887864469287</v>
          </cell>
        </row>
        <row r="161">
          <cell r="B161" t="str">
            <v>MT</v>
          </cell>
          <cell r="C161" t="str">
            <v>Europe : Western Europe</v>
          </cell>
          <cell r="D161">
            <v>320</v>
          </cell>
          <cell r="E161">
            <v>246</v>
          </cell>
          <cell r="F161">
            <v>0.76875000000000004</v>
          </cell>
          <cell r="G161">
            <v>1.3008130081300813</v>
          </cell>
        </row>
        <row r="162">
          <cell r="B162" t="str">
            <v>MW</v>
          </cell>
          <cell r="C162" t="str">
            <v>Africa : Southern Africa</v>
          </cell>
          <cell r="D162">
            <v>30</v>
          </cell>
          <cell r="E162">
            <v>230</v>
          </cell>
          <cell r="F162">
            <v>7.666666666666667</v>
          </cell>
          <cell r="G162">
            <v>1</v>
          </cell>
        </row>
        <row r="163">
          <cell r="B163" t="str">
            <v>AZ</v>
          </cell>
          <cell r="C163" t="str">
            <v>Europe : Eastern/Central Europe</v>
          </cell>
          <cell r="D163">
            <v>220</v>
          </cell>
          <cell r="E163">
            <v>142</v>
          </cell>
          <cell r="F163">
            <v>0.6454545454545455</v>
          </cell>
          <cell r="G163">
            <v>1.5492957746478873</v>
          </cell>
        </row>
        <row r="164">
          <cell r="B164" t="str">
            <v>GP</v>
          </cell>
          <cell r="C164" t="str">
            <v>Latin America : Caribbean</v>
          </cell>
          <cell r="D164">
            <v>240</v>
          </cell>
          <cell r="E164">
            <v>218</v>
          </cell>
          <cell r="F164">
            <v>0.90833333333333333</v>
          </cell>
          <cell r="G164">
            <v>1.1009174311926606</v>
          </cell>
        </row>
        <row r="165">
          <cell r="B165" t="str">
            <v>TN</v>
          </cell>
          <cell r="C165" t="str">
            <v>Africa : North Africa</v>
          </cell>
          <cell r="D165">
            <v>230</v>
          </cell>
          <cell r="E165">
            <v>158</v>
          </cell>
          <cell r="F165">
            <v>0.68695652173913047</v>
          </cell>
          <cell r="G165">
            <v>1.4556962025316456</v>
          </cell>
        </row>
        <row r="166">
          <cell r="B166" t="str">
            <v>CI</v>
          </cell>
          <cell r="C166" t="str">
            <v>Africa : Central/Western Africa</v>
          </cell>
          <cell r="D166">
            <v>130</v>
          </cell>
          <cell r="E166">
            <v>102</v>
          </cell>
          <cell r="F166">
            <v>0.7846153846153846</v>
          </cell>
          <cell r="G166">
            <v>1.2745098039215685</v>
          </cell>
        </row>
        <row r="167">
          <cell r="B167" t="str">
            <v>BY</v>
          </cell>
          <cell r="C167" t="str">
            <v>Europe : Eastern/Central Europe</v>
          </cell>
          <cell r="D167">
            <v>160</v>
          </cell>
          <cell r="E167">
            <v>181</v>
          </cell>
          <cell r="F167">
            <v>1.1312500000000001</v>
          </cell>
          <cell r="G167">
            <v>1.5448887864469287</v>
          </cell>
        </row>
        <row r="168">
          <cell r="B168" t="str">
            <v>KG</v>
          </cell>
          <cell r="C168" t="str">
            <v>Asia : Central Asia</v>
          </cell>
          <cell r="D168">
            <v>290</v>
          </cell>
          <cell r="E168">
            <v>124</v>
          </cell>
          <cell r="F168">
            <v>0.42758620689655175</v>
          </cell>
          <cell r="G168">
            <v>2.338709677419355</v>
          </cell>
        </row>
        <row r="169">
          <cell r="B169" t="str">
            <v>GE</v>
          </cell>
          <cell r="C169" t="str">
            <v>Europe : Eastern/Central Europe</v>
          </cell>
          <cell r="D169">
            <v>190</v>
          </cell>
          <cell r="E169">
            <v>240</v>
          </cell>
          <cell r="F169">
            <v>1.263157894736842</v>
          </cell>
          <cell r="G169">
            <v>1.5448887864469287</v>
          </cell>
        </row>
        <row r="170">
          <cell r="B170" t="str">
            <v>VC</v>
          </cell>
          <cell r="C170" t="str">
            <v>Latin America : Caribbean</v>
          </cell>
          <cell r="D170">
            <v>70</v>
          </cell>
          <cell r="E170">
            <v>175</v>
          </cell>
          <cell r="F170">
            <v>2.5</v>
          </cell>
          <cell r="G170">
            <v>1.0507721914964103</v>
          </cell>
        </row>
        <row r="171">
          <cell r="B171" t="str">
            <v>SK</v>
          </cell>
          <cell r="C171" t="str">
            <v>Europe : Eastern/Central Europe</v>
          </cell>
          <cell r="D171">
            <v>30</v>
          </cell>
          <cell r="E171">
            <v>146</v>
          </cell>
          <cell r="F171">
            <v>4.8666666666666663</v>
          </cell>
          <cell r="G171">
            <v>1.5448887864469287</v>
          </cell>
        </row>
        <row r="172">
          <cell r="B172" t="str">
            <v>DM</v>
          </cell>
          <cell r="C172" t="str">
            <v>Latin America : Caribbean</v>
          </cell>
          <cell r="D172">
            <v>600</v>
          </cell>
          <cell r="E172">
            <v>171</v>
          </cell>
          <cell r="F172">
            <v>0.28499999999999998</v>
          </cell>
          <cell r="G172">
            <v>3.5087719298245612</v>
          </cell>
        </row>
        <row r="173">
          <cell r="B173" t="str">
            <v>SD</v>
          </cell>
          <cell r="C173" t="str">
            <v>Africa : North Africa</v>
          </cell>
          <cell r="D173">
            <v>200</v>
          </cell>
          <cell r="E173">
            <v>119</v>
          </cell>
          <cell r="F173">
            <v>0.59499999999999997</v>
          </cell>
          <cell r="G173">
            <v>1.680672268907563</v>
          </cell>
        </row>
        <row r="174">
          <cell r="B174" t="str">
            <v>BW</v>
          </cell>
          <cell r="C174" t="str">
            <v>Africa : Southern Africa</v>
          </cell>
          <cell r="D174">
            <v>50</v>
          </cell>
          <cell r="E174">
            <v>133</v>
          </cell>
          <cell r="F174">
            <v>2.66</v>
          </cell>
          <cell r="G174">
            <v>1</v>
          </cell>
        </row>
        <row r="175">
          <cell r="B175" t="str">
            <v>NA</v>
          </cell>
          <cell r="C175" t="str">
            <v>Africa : Southern Africa</v>
          </cell>
          <cell r="D175">
            <v>30</v>
          </cell>
          <cell r="E175">
            <v>132</v>
          </cell>
          <cell r="F175">
            <v>4.4000000000000004</v>
          </cell>
          <cell r="G175">
            <v>1</v>
          </cell>
        </row>
        <row r="176">
          <cell r="B176" t="str">
            <v>DZ</v>
          </cell>
          <cell r="C176" t="str">
            <v>Africa : North Africa</v>
          </cell>
          <cell r="D176">
            <v>200</v>
          </cell>
          <cell r="E176">
            <v>39</v>
          </cell>
          <cell r="F176">
            <v>0.19500000000000001</v>
          </cell>
          <cell r="G176">
            <v>5.1282051282051286</v>
          </cell>
        </row>
        <row r="177">
          <cell r="B177" t="str">
            <v>MM</v>
          </cell>
          <cell r="C177" t="str">
            <v>Asia : South East Asia</v>
          </cell>
          <cell r="D177">
            <v>20</v>
          </cell>
          <cell r="E177">
            <v>111</v>
          </cell>
          <cell r="F177">
            <v>5.55</v>
          </cell>
          <cell r="G177">
            <v>1.1901530967292973</v>
          </cell>
        </row>
        <row r="178">
          <cell r="B178" t="str">
            <v>MQ</v>
          </cell>
          <cell r="C178" t="str">
            <v>Latin America : Caribbean</v>
          </cell>
          <cell r="D178">
            <v>270</v>
          </cell>
          <cell r="E178">
            <v>112</v>
          </cell>
          <cell r="F178">
            <v>0.4148148148148148</v>
          </cell>
          <cell r="G178">
            <v>2.4107142857142856</v>
          </cell>
        </row>
        <row r="179">
          <cell r="B179" t="str">
            <v>GM</v>
          </cell>
          <cell r="C179" t="str">
            <v>Africa : Central/Western Africa</v>
          </cell>
          <cell r="D179">
            <v>50</v>
          </cell>
          <cell r="E179">
            <v>85</v>
          </cell>
          <cell r="F179">
            <v>1.7</v>
          </cell>
          <cell r="G179">
            <v>1</v>
          </cell>
        </row>
        <row r="180">
          <cell r="B180" t="str">
            <v>GN</v>
          </cell>
          <cell r="C180" t="str">
            <v>Africa : Central/Western Africa</v>
          </cell>
          <cell r="D180">
            <v>140</v>
          </cell>
          <cell r="E180">
            <v>101</v>
          </cell>
          <cell r="F180">
            <v>0.72142857142857142</v>
          </cell>
          <cell r="G180">
            <v>1.386138613861386</v>
          </cell>
        </row>
        <row r="181">
          <cell r="B181" t="str">
            <v>AO</v>
          </cell>
          <cell r="C181" t="str">
            <v>Africa : Southern Africa</v>
          </cell>
          <cell r="D181">
            <v>40</v>
          </cell>
          <cell r="E181">
            <v>73</v>
          </cell>
          <cell r="F181">
            <v>1.825</v>
          </cell>
          <cell r="G181">
            <v>1</v>
          </cell>
        </row>
        <row r="182">
          <cell r="B182" t="str">
            <v>SR</v>
          </cell>
          <cell r="C182" t="str">
            <v>Latin America : Upper South America</v>
          </cell>
          <cell r="D182">
            <v>20</v>
          </cell>
          <cell r="E182">
            <v>100</v>
          </cell>
          <cell r="F182">
            <v>5</v>
          </cell>
          <cell r="G182">
            <v>1.7468643508358757</v>
          </cell>
        </row>
        <row r="183">
          <cell r="B183" t="str">
            <v>LY</v>
          </cell>
          <cell r="C183" t="str">
            <v>Africa : North Africa</v>
          </cell>
          <cell r="D183">
            <v>90</v>
          </cell>
          <cell r="E183">
            <v>61</v>
          </cell>
          <cell r="F183">
            <v>0.67777777777777781</v>
          </cell>
          <cell r="G183">
            <v>1.4754098360655739</v>
          </cell>
        </row>
        <row r="184">
          <cell r="B184" t="str">
            <v>MZ</v>
          </cell>
          <cell r="C184" t="str">
            <v>Africa : Southern Africa</v>
          </cell>
          <cell r="D184">
            <v>10</v>
          </cell>
          <cell r="E184">
            <v>82</v>
          </cell>
          <cell r="F184">
            <v>8.1999999999999993</v>
          </cell>
          <cell r="G184">
            <v>1</v>
          </cell>
        </row>
        <row r="185">
          <cell r="B185" t="str">
            <v>AS</v>
          </cell>
          <cell r="C185" t="str">
            <v>Southwest Pacific</v>
          </cell>
          <cell r="D185">
            <v>0</v>
          </cell>
          <cell r="E185">
            <v>82</v>
          </cell>
          <cell r="F185" t="str">
            <v/>
          </cell>
          <cell r="G185">
            <v>1</v>
          </cell>
        </row>
        <row r="186">
          <cell r="B186" t="str">
            <v>YE</v>
          </cell>
          <cell r="C186" t="str">
            <v>Middle East</v>
          </cell>
          <cell r="D186">
            <v>110</v>
          </cell>
          <cell r="E186">
            <v>77</v>
          </cell>
          <cell r="F186">
            <v>0.7</v>
          </cell>
          <cell r="G186">
            <v>1.4285714285714286</v>
          </cell>
        </row>
        <row r="187">
          <cell r="B187" t="str">
            <v>UZ</v>
          </cell>
          <cell r="C187" t="str">
            <v>Asia : Central Asia</v>
          </cell>
          <cell r="D187">
            <v>60</v>
          </cell>
          <cell r="E187">
            <v>70</v>
          </cell>
          <cell r="F187">
            <v>1.1666666666666667</v>
          </cell>
          <cell r="G187">
            <v>2.0108695652173911</v>
          </cell>
        </row>
        <row r="188">
          <cell r="B188" t="str">
            <v>PW</v>
          </cell>
          <cell r="C188" t="str">
            <v>Southwest Pacific</v>
          </cell>
          <cell r="D188">
            <v>0</v>
          </cell>
          <cell r="E188">
            <v>73</v>
          </cell>
          <cell r="F188" t="str">
            <v/>
          </cell>
          <cell r="G188">
            <v>1</v>
          </cell>
        </row>
        <row r="189">
          <cell r="B189" t="str">
            <v>MP</v>
          </cell>
          <cell r="C189" t="str">
            <v>Southwest Pacific</v>
          </cell>
          <cell r="D189">
            <v>0</v>
          </cell>
          <cell r="E189">
            <v>71</v>
          </cell>
          <cell r="F189" t="str">
            <v/>
          </cell>
          <cell r="G189">
            <v>1</v>
          </cell>
        </row>
        <row r="190">
          <cell r="B190" t="str">
            <v>PG</v>
          </cell>
          <cell r="C190" t="str">
            <v>Southwest Pacific</v>
          </cell>
          <cell r="D190">
            <v>0</v>
          </cell>
          <cell r="E190">
            <v>45</v>
          </cell>
          <cell r="F190" t="str">
            <v/>
          </cell>
          <cell r="G190">
            <v>1</v>
          </cell>
        </row>
        <row r="191">
          <cell r="B191" t="str">
            <v>ER</v>
          </cell>
          <cell r="C191" t="str">
            <v>Africa : Eastern Africa</v>
          </cell>
          <cell r="D191">
            <v>80</v>
          </cell>
          <cell r="E191">
            <v>57</v>
          </cell>
          <cell r="F191">
            <v>0.71250000000000002</v>
          </cell>
          <cell r="G191">
            <v>1.4035087719298245</v>
          </cell>
        </row>
        <row r="192">
          <cell r="B192" t="str">
            <v>FM</v>
          </cell>
          <cell r="C192" t="str">
            <v>Southwest Pacific</v>
          </cell>
          <cell r="D192">
            <v>80</v>
          </cell>
          <cell r="E192">
            <v>55</v>
          </cell>
          <cell r="F192">
            <v>0.6875</v>
          </cell>
          <cell r="G192">
            <v>1.4545454545454546</v>
          </cell>
        </row>
        <row r="193">
          <cell r="B193" t="str">
            <v>TG</v>
          </cell>
          <cell r="C193" t="str">
            <v>Africa : Central/Western Africa</v>
          </cell>
          <cell r="D193">
            <v>0</v>
          </cell>
          <cell r="E193">
            <v>60</v>
          </cell>
          <cell r="F193" t="str">
            <v/>
          </cell>
          <cell r="G193">
            <v>1</v>
          </cell>
        </row>
        <row r="194">
          <cell r="B194" t="str">
            <v>MU</v>
          </cell>
          <cell r="C194" t="str">
            <v>Africa : Eastern Africa</v>
          </cell>
          <cell r="D194">
            <v>100</v>
          </cell>
          <cell r="E194">
            <v>48</v>
          </cell>
          <cell r="F194">
            <v>0.48</v>
          </cell>
          <cell r="G194">
            <v>2.0833333333333335</v>
          </cell>
        </row>
        <row r="195">
          <cell r="B195" t="str">
            <v>DJ</v>
          </cell>
          <cell r="C195" t="str">
            <v>Africa : Eastern Africa</v>
          </cell>
          <cell r="D195">
            <v>0</v>
          </cell>
          <cell r="E195">
            <v>54</v>
          </cell>
          <cell r="F195" t="str">
            <v/>
          </cell>
          <cell r="G195">
            <v>1</v>
          </cell>
        </row>
        <row r="196">
          <cell r="B196" t="str">
            <v>BI</v>
          </cell>
          <cell r="C196" t="str">
            <v>Africa : Eastern Africa</v>
          </cell>
          <cell r="D196">
            <v>10</v>
          </cell>
          <cell r="E196">
            <v>40</v>
          </cell>
          <cell r="F196">
            <v>4</v>
          </cell>
          <cell r="G196">
            <v>1</v>
          </cell>
        </row>
        <row r="197">
          <cell r="B197" t="str">
            <v>AI</v>
          </cell>
          <cell r="C197" t="str">
            <v>Latin America : Caribbean</v>
          </cell>
          <cell r="D197">
            <v>120</v>
          </cell>
          <cell r="E197">
            <v>47</v>
          </cell>
          <cell r="F197">
            <v>0.39166666666666666</v>
          </cell>
          <cell r="G197">
            <v>2.5531914893617023</v>
          </cell>
        </row>
        <row r="198">
          <cell r="B198" t="str">
            <v>MG</v>
          </cell>
          <cell r="C198" t="str">
            <v>Africa : Eastern Africa</v>
          </cell>
          <cell r="D198">
            <v>30</v>
          </cell>
          <cell r="E198">
            <v>48</v>
          </cell>
          <cell r="F198">
            <v>1.6</v>
          </cell>
          <cell r="G198">
            <v>1</v>
          </cell>
        </row>
        <row r="199">
          <cell r="B199" t="str">
            <v>GA</v>
          </cell>
          <cell r="C199" t="str">
            <v>Africa : Central/Western Africa</v>
          </cell>
          <cell r="D199">
            <v>40</v>
          </cell>
          <cell r="E199">
            <v>46</v>
          </cell>
          <cell r="F199">
            <v>1.1499999999999999</v>
          </cell>
          <cell r="G199">
            <v>1</v>
          </cell>
        </row>
        <row r="200">
          <cell r="B200" t="str">
            <v>MO</v>
          </cell>
          <cell r="C200" t="str">
            <v>Asia : North East Asia</v>
          </cell>
          <cell r="D200">
            <v>0</v>
          </cell>
          <cell r="E200">
            <v>45</v>
          </cell>
          <cell r="F200" t="str">
            <v/>
          </cell>
          <cell r="G200">
            <v>1.1499993838848932</v>
          </cell>
        </row>
        <row r="201">
          <cell r="B201" t="str">
            <v>BJ</v>
          </cell>
          <cell r="C201" t="str">
            <v>Africa : Central/Western Africa</v>
          </cell>
          <cell r="D201">
            <v>20</v>
          </cell>
          <cell r="E201">
            <v>54</v>
          </cell>
          <cell r="F201">
            <v>2.7</v>
          </cell>
          <cell r="G201">
            <v>1</v>
          </cell>
        </row>
        <row r="202">
          <cell r="B202" t="str">
            <v>MV</v>
          </cell>
          <cell r="C202" t="str">
            <v>Asia : South Asia</v>
          </cell>
          <cell r="D202">
            <v>50</v>
          </cell>
          <cell r="E202">
            <v>39</v>
          </cell>
          <cell r="F202">
            <v>0.78</v>
          </cell>
          <cell r="G202">
            <v>1.2820512820512822</v>
          </cell>
        </row>
        <row r="203">
          <cell r="B203" t="str">
            <v>VU</v>
          </cell>
          <cell r="C203" t="str">
            <v>Southwest Pacific</v>
          </cell>
          <cell r="D203">
            <v>0</v>
          </cell>
          <cell r="E203">
            <v>19</v>
          </cell>
          <cell r="F203" t="str">
            <v/>
          </cell>
          <cell r="G203">
            <v>1</v>
          </cell>
        </row>
        <row r="204">
          <cell r="B204" t="str">
            <v>ML</v>
          </cell>
          <cell r="C204" t="str">
            <v>Africa : Central/Western Africa</v>
          </cell>
          <cell r="D204">
            <v>10</v>
          </cell>
          <cell r="E204">
            <v>62</v>
          </cell>
          <cell r="F204">
            <v>6.2</v>
          </cell>
          <cell r="G204">
            <v>1</v>
          </cell>
        </row>
        <row r="205">
          <cell r="B205" t="str">
            <v>LA</v>
          </cell>
          <cell r="C205" t="str">
            <v>Asia : South East Asia</v>
          </cell>
          <cell r="D205">
            <v>70</v>
          </cell>
          <cell r="E205">
            <v>37</v>
          </cell>
          <cell r="F205">
            <v>0.52857142857142858</v>
          </cell>
          <cell r="G205">
            <v>1.8918918918918919</v>
          </cell>
        </row>
        <row r="206">
          <cell r="B206" t="str">
            <v>IQ</v>
          </cell>
          <cell r="C206" t="str">
            <v>Middle East</v>
          </cell>
          <cell r="D206">
            <v>0</v>
          </cell>
          <cell r="E206">
            <v>31</v>
          </cell>
          <cell r="F206" t="str">
            <v/>
          </cell>
          <cell r="G206">
            <v>1.209275461526943</v>
          </cell>
        </row>
        <row r="207">
          <cell r="B207" t="str">
            <v>AF</v>
          </cell>
          <cell r="C207" t="str">
            <v>Asia : South Asia</v>
          </cell>
          <cell r="D207">
            <v>10</v>
          </cell>
          <cell r="E207">
            <v>33</v>
          </cell>
          <cell r="F207">
            <v>3.3</v>
          </cell>
          <cell r="G207">
            <v>1.1690583023925913</v>
          </cell>
        </row>
        <row r="208">
          <cell r="B208" t="str">
            <v>CK</v>
          </cell>
          <cell r="C208" t="str">
            <v>Southwest Pacific</v>
          </cell>
          <cell r="D208">
            <v>0</v>
          </cell>
          <cell r="E208">
            <v>30</v>
          </cell>
          <cell r="F208" t="str">
            <v/>
          </cell>
          <cell r="G208">
            <v>1</v>
          </cell>
        </row>
        <row r="209">
          <cell r="B209" t="str">
            <v>WS</v>
          </cell>
          <cell r="C209" t="str">
            <v>Southwest Pacific</v>
          </cell>
          <cell r="D209">
            <v>0</v>
          </cell>
          <cell r="E209">
            <v>25</v>
          </cell>
          <cell r="F209" t="str">
            <v/>
          </cell>
          <cell r="G209">
            <v>1</v>
          </cell>
        </row>
        <row r="210">
          <cell r="B210" t="str">
            <v>CU</v>
          </cell>
          <cell r="C210" t="str">
            <v>Latin America : Caribbean</v>
          </cell>
          <cell r="D210">
            <v>10</v>
          </cell>
          <cell r="E210">
            <v>19</v>
          </cell>
          <cell r="F210">
            <v>1.9</v>
          </cell>
          <cell r="G210">
            <v>1.0507721914964103</v>
          </cell>
        </row>
        <row r="211">
          <cell r="B211" t="str">
            <v>GQ</v>
          </cell>
          <cell r="C211" t="str">
            <v>Africa : Central/Western Africa</v>
          </cell>
          <cell r="D211">
            <v>50</v>
          </cell>
          <cell r="E211">
            <v>15</v>
          </cell>
          <cell r="F211">
            <v>0.3</v>
          </cell>
          <cell r="G211">
            <v>3.3333333333333335</v>
          </cell>
        </row>
        <row r="212">
          <cell r="B212" t="str">
            <v>NC</v>
          </cell>
          <cell r="C212" t="str">
            <v>Southwest Pacific</v>
          </cell>
          <cell r="D212">
            <v>20</v>
          </cell>
          <cell r="E212">
            <v>18</v>
          </cell>
          <cell r="F212">
            <v>0.9</v>
          </cell>
          <cell r="G212">
            <v>1.1111111111111112</v>
          </cell>
        </row>
        <row r="213">
          <cell r="B213" t="str">
            <v>TM</v>
          </cell>
          <cell r="C213" t="str">
            <v>Asia : Central Asia</v>
          </cell>
          <cell r="D213">
            <v>10</v>
          </cell>
          <cell r="E213">
            <v>19</v>
          </cell>
          <cell r="F213">
            <v>1.9</v>
          </cell>
          <cell r="G213">
            <v>2.0108695652173911</v>
          </cell>
        </row>
        <row r="214">
          <cell r="B214" t="str">
            <v>BF</v>
          </cell>
          <cell r="C214" t="str">
            <v>Africa : Central/Western Africa</v>
          </cell>
          <cell r="D214">
            <v>10</v>
          </cell>
          <cell r="E214">
            <v>28</v>
          </cell>
          <cell r="F214">
            <v>2.8</v>
          </cell>
          <cell r="G214">
            <v>1</v>
          </cell>
        </row>
        <row r="215">
          <cell r="B215" t="str">
            <v>SZ</v>
          </cell>
          <cell r="C215" t="str">
            <v>Africa : Southern Africa</v>
          </cell>
          <cell r="D215">
            <v>0</v>
          </cell>
          <cell r="E215">
            <v>19</v>
          </cell>
          <cell r="F215" t="str">
            <v/>
          </cell>
          <cell r="G215">
            <v>1</v>
          </cell>
        </row>
        <row r="216">
          <cell r="B216" t="str">
            <v>TO</v>
          </cell>
          <cell r="C216" t="str">
            <v>Southwest Pacific</v>
          </cell>
          <cell r="D216">
            <v>0</v>
          </cell>
          <cell r="E216">
            <v>11</v>
          </cell>
          <cell r="F216" t="str">
            <v/>
          </cell>
          <cell r="G216">
            <v>1</v>
          </cell>
        </row>
        <row r="217">
          <cell r="B217" t="str">
            <v>NE</v>
          </cell>
          <cell r="C217" t="str">
            <v>Africa : Central/Western Africa</v>
          </cell>
          <cell r="D217">
            <v>0</v>
          </cell>
          <cell r="E217">
            <v>22</v>
          </cell>
          <cell r="F217" t="str">
            <v/>
          </cell>
          <cell r="G217">
            <v>1</v>
          </cell>
        </row>
        <row r="218">
          <cell r="B218" t="str">
            <v>TD</v>
          </cell>
          <cell r="C218" t="str">
            <v>Africa : Central/Western Africa</v>
          </cell>
          <cell r="D218">
            <v>0</v>
          </cell>
          <cell r="E218">
            <v>15</v>
          </cell>
          <cell r="F218" t="str">
            <v/>
          </cell>
          <cell r="G218">
            <v>1</v>
          </cell>
        </row>
        <row r="219">
          <cell r="B219" t="str">
            <v>LS</v>
          </cell>
          <cell r="C219" t="str">
            <v>Africa : Southern Africa</v>
          </cell>
          <cell r="D219">
            <v>20</v>
          </cell>
          <cell r="E219">
            <v>12</v>
          </cell>
          <cell r="F219">
            <v>0.6</v>
          </cell>
          <cell r="G219">
            <v>1.6666666666666667</v>
          </cell>
        </row>
        <row r="220">
          <cell r="B220" t="str">
            <v>BN</v>
          </cell>
          <cell r="C220" t="str">
            <v>Asia : South East Asia</v>
          </cell>
          <cell r="D220">
            <v>0</v>
          </cell>
          <cell r="E220">
            <v>11</v>
          </cell>
          <cell r="F220" t="str">
            <v/>
          </cell>
          <cell r="G220">
            <v>1.1901530967292973</v>
          </cell>
        </row>
        <row r="221">
          <cell r="B221" t="str">
            <v>CG</v>
          </cell>
          <cell r="C221" t="str">
            <v>Africa : Central/Western Africa</v>
          </cell>
          <cell r="D221">
            <v>0</v>
          </cell>
          <cell r="E221">
            <v>12</v>
          </cell>
          <cell r="F221" t="str">
            <v/>
          </cell>
          <cell r="G221">
            <v>1</v>
          </cell>
        </row>
        <row r="222">
          <cell r="B222" t="str">
            <v>TJ</v>
          </cell>
          <cell r="C222" t="str">
            <v>Asia : Central Asia</v>
          </cell>
          <cell r="D222">
            <v>0</v>
          </cell>
          <cell r="E222">
            <v>18</v>
          </cell>
          <cell r="F222" t="str">
            <v/>
          </cell>
          <cell r="G222">
            <v>2.0108695652173911</v>
          </cell>
        </row>
        <row r="223">
          <cell r="B223" t="str">
            <v>MS</v>
          </cell>
          <cell r="C223" t="str">
            <v>Latin America : Caribbean</v>
          </cell>
          <cell r="D223">
            <v>0</v>
          </cell>
          <cell r="E223">
            <v>7</v>
          </cell>
          <cell r="F223" t="str">
            <v/>
          </cell>
          <cell r="G223">
            <v>1.0507721914964103</v>
          </cell>
        </row>
        <row r="224">
          <cell r="B224" t="str">
            <v>MH</v>
          </cell>
          <cell r="C224" t="str">
            <v>Southwest Pacific</v>
          </cell>
          <cell r="D224">
            <v>80</v>
          </cell>
          <cell r="E224">
            <v>6</v>
          </cell>
          <cell r="F224">
            <v>7.4999999999999997E-2</v>
          </cell>
          <cell r="G224">
            <v>13.333333333333334</v>
          </cell>
        </row>
        <row r="225">
          <cell r="B225" t="str">
            <v>SO</v>
          </cell>
          <cell r="C225" t="str">
            <v>Africa : Eastern Africa</v>
          </cell>
          <cell r="D225">
            <v>0</v>
          </cell>
          <cell r="E225">
            <v>6</v>
          </cell>
          <cell r="F225" t="str">
            <v/>
          </cell>
          <cell r="G225">
            <v>1</v>
          </cell>
        </row>
        <row r="226">
          <cell r="B226" t="str">
            <v>MR</v>
          </cell>
          <cell r="C226" t="str">
            <v>Africa : Central/Western Africa</v>
          </cell>
          <cell r="D226">
            <v>0</v>
          </cell>
          <cell r="E226">
            <v>7</v>
          </cell>
          <cell r="F226" t="str">
            <v/>
          </cell>
          <cell r="G226">
            <v>1</v>
          </cell>
        </row>
        <row r="227">
          <cell r="B227" t="str">
            <v>GF</v>
          </cell>
          <cell r="C227" t="str">
            <v>Latin America : Upper South America</v>
          </cell>
          <cell r="D227">
            <v>0</v>
          </cell>
          <cell r="E227">
            <v>6</v>
          </cell>
          <cell r="F227" t="str">
            <v/>
          </cell>
          <cell r="G227">
            <v>1.7468643508358757</v>
          </cell>
        </row>
        <row r="228">
          <cell r="B228" t="str">
            <v>SC</v>
          </cell>
          <cell r="C228" t="str">
            <v>Africa : Eastern Africa</v>
          </cell>
          <cell r="D228">
            <v>20</v>
          </cell>
          <cell r="E228">
            <v>5</v>
          </cell>
          <cell r="F228">
            <v>0.25</v>
          </cell>
          <cell r="G228">
            <v>4</v>
          </cell>
        </row>
        <row r="229">
          <cell r="B229" t="str">
            <v>CV</v>
          </cell>
          <cell r="C229" t="str">
            <v>Africa : Central/Western Africa</v>
          </cell>
          <cell r="D229">
            <v>0</v>
          </cell>
          <cell r="E229">
            <v>5</v>
          </cell>
          <cell r="F229" t="str">
            <v/>
          </cell>
          <cell r="G229">
            <v>1</v>
          </cell>
        </row>
        <row r="230">
          <cell r="B230" t="str">
            <v>KI</v>
          </cell>
          <cell r="C230" t="str">
            <v>Southwest Pacific</v>
          </cell>
          <cell r="D230">
            <v>0</v>
          </cell>
          <cell r="E230">
            <v>3</v>
          </cell>
          <cell r="F230" t="str">
            <v/>
          </cell>
          <cell r="G230">
            <v>1</v>
          </cell>
        </row>
        <row r="231">
          <cell r="B231" t="str">
            <v>CF</v>
          </cell>
          <cell r="C231" t="str">
            <v>Africa : Central/Western Africa</v>
          </cell>
          <cell r="D231">
            <v>10</v>
          </cell>
          <cell r="E231">
            <v>3</v>
          </cell>
          <cell r="F231">
            <v>0.3</v>
          </cell>
          <cell r="G231">
            <v>3.3333333333333335</v>
          </cell>
        </row>
        <row r="232">
          <cell r="B232" t="str">
            <v>RE</v>
          </cell>
          <cell r="C232" t="str">
            <v>Africa : Eastern Africa</v>
          </cell>
          <cell r="D232">
            <v>0</v>
          </cell>
          <cell r="E232">
            <v>4</v>
          </cell>
          <cell r="F232">
            <v>0</v>
          </cell>
          <cell r="G232">
            <v>1</v>
          </cell>
        </row>
        <row r="233">
          <cell r="B233" t="str">
            <v>SB</v>
          </cell>
          <cell r="C233" t="str">
            <v>Southwest Pacific</v>
          </cell>
          <cell r="D233">
            <v>0</v>
          </cell>
          <cell r="E233">
            <v>2</v>
          </cell>
          <cell r="F233" t="str">
            <v/>
          </cell>
          <cell r="G233">
            <v>1</v>
          </cell>
        </row>
        <row r="234">
          <cell r="B234" t="str">
            <v>FK</v>
          </cell>
          <cell r="C234" t="str">
            <v>Latin America : Lower South America</v>
          </cell>
          <cell r="D234">
            <v>0</v>
          </cell>
          <cell r="E234">
            <v>2</v>
          </cell>
          <cell r="F234" t="str">
            <v/>
          </cell>
          <cell r="G234">
            <v>1.4494742210457294</v>
          </cell>
        </row>
        <row r="235">
          <cell r="B235" t="str">
            <v>KM</v>
          </cell>
          <cell r="C235" t="str">
            <v>Africa : Eastern Africa</v>
          </cell>
          <cell r="D235">
            <v>0</v>
          </cell>
          <cell r="E235">
            <v>2</v>
          </cell>
          <cell r="F235" t="str">
            <v/>
          </cell>
          <cell r="G235">
            <v>1</v>
          </cell>
        </row>
        <row r="236">
          <cell r="B236" t="str">
            <v>ST</v>
          </cell>
          <cell r="C236" t="str">
            <v>Africa : Central/Western Africa</v>
          </cell>
          <cell r="D236">
            <v>20</v>
          </cell>
          <cell r="E236">
            <v>2</v>
          </cell>
          <cell r="F236">
            <v>0.1</v>
          </cell>
          <cell r="G236">
            <v>10</v>
          </cell>
        </row>
        <row r="237">
          <cell r="B237">
            <v>0</v>
          </cell>
          <cell r="C237">
            <v>0</v>
          </cell>
          <cell r="D237">
            <v>0.5</v>
          </cell>
          <cell r="E237">
            <v>1</v>
          </cell>
          <cell r="F237">
            <v>0</v>
          </cell>
          <cell r="G237">
            <v>1.67</v>
          </cell>
        </row>
        <row r="238">
          <cell r="B238" t="str">
            <v>MC</v>
          </cell>
          <cell r="C238" t="str">
            <v>Europe : Western Europe</v>
          </cell>
          <cell r="D238">
            <v>0.5</v>
          </cell>
          <cell r="E238">
            <v>1</v>
          </cell>
          <cell r="F238">
            <v>0</v>
          </cell>
          <cell r="G238">
            <v>1.4578243311915307</v>
          </cell>
        </row>
        <row r="239">
          <cell r="B239" t="str">
            <v>GI</v>
          </cell>
          <cell r="C239" t="str">
            <v>Europe : Western Europe</v>
          </cell>
          <cell r="D239">
            <v>0.5</v>
          </cell>
          <cell r="E239">
            <v>1</v>
          </cell>
          <cell r="F239">
            <v>0</v>
          </cell>
          <cell r="G239">
            <v>1.4578243311915307</v>
          </cell>
        </row>
        <row r="240">
          <cell r="B240" t="str">
            <v>FO</v>
          </cell>
          <cell r="C240" t="str">
            <v>Europe : Western Europe</v>
          </cell>
          <cell r="D240">
            <v>0.5</v>
          </cell>
          <cell r="E240">
            <v>1</v>
          </cell>
          <cell r="F240">
            <v>0</v>
          </cell>
          <cell r="G240">
            <v>1.4578243311915307</v>
          </cell>
        </row>
        <row r="241">
          <cell r="B241" t="str">
            <v>GW</v>
          </cell>
          <cell r="C241" t="str">
            <v>Africa : Central/Western Africa</v>
          </cell>
          <cell r="D241">
            <v>0.5</v>
          </cell>
          <cell r="E241">
            <v>1</v>
          </cell>
          <cell r="F241">
            <v>0</v>
          </cell>
          <cell r="G241">
            <v>1</v>
          </cell>
        </row>
        <row r="242">
          <cell r="B242" t="str">
            <v>TL</v>
          </cell>
          <cell r="C242" t="str">
            <v>Asia : South East Asia</v>
          </cell>
          <cell r="D242">
            <v>0.5</v>
          </cell>
          <cell r="E242">
            <v>1</v>
          </cell>
          <cell r="F242">
            <v>0</v>
          </cell>
          <cell r="G242">
            <v>1.1901530967292973</v>
          </cell>
        </row>
        <row r="243">
          <cell r="B243" t="str">
            <v>GL</v>
          </cell>
          <cell r="C243" t="str">
            <v>North America</v>
          </cell>
          <cell r="D243" t="str">
            <v/>
          </cell>
          <cell r="E243">
            <v>1</v>
          </cell>
          <cell r="F243" t="str">
            <v/>
          </cell>
          <cell r="G243" t="str">
            <v/>
          </cell>
        </row>
      </sheetData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enue Forecast"/>
      <sheetName val="Revenue Data"/>
      <sheetName val="US Point of Sales"/>
      <sheetName val="Tables for Presentation"/>
      <sheetName val="Proposed Schedule"/>
      <sheetName val="Demand by Class Calc"/>
      <sheetName val="Demand by Class for Report"/>
      <sheetName val="Demand by Class for CD"/>
      <sheetName val="Pax Forecast"/>
      <sheetName val="Cnx @ DXB Forecast"/>
      <sheetName val="Cnx @ ORD Forecast"/>
      <sheetName val="ORD Beyond Market"/>
      <sheetName val="DXB Beyond Market"/>
      <sheetName val="P2P Market"/>
      <sheetName val="City Lookup"/>
      <sheetName val="Factor Up Adjust."/>
      <sheetName val="OAG Countries &amp; Regions"/>
    </sheetNames>
    <sheetDataSet>
      <sheetData sheetId="0"/>
      <sheetData sheetId="1">
        <row r="9">
          <cell r="B9" t="str">
            <v>City</v>
          </cell>
        </row>
      </sheetData>
      <sheetData sheetId="2">
        <row r="9">
          <cell r="D9">
            <v>1</v>
          </cell>
        </row>
      </sheetData>
      <sheetData sheetId="3">
        <row r="9">
          <cell r="B9" t="str">
            <v>City</v>
          </cell>
        </row>
      </sheetData>
      <sheetData sheetId="4"/>
      <sheetData sheetId="5"/>
      <sheetData sheetId="6"/>
      <sheetData sheetId="7">
        <row r="9">
          <cell r="D9">
            <v>1</v>
          </cell>
        </row>
      </sheetData>
      <sheetData sheetId="8">
        <row r="9">
          <cell r="D9">
            <v>1</v>
          </cell>
        </row>
      </sheetData>
      <sheetData sheetId="9">
        <row r="5">
          <cell r="B5" t="str">
            <v>City Code</v>
          </cell>
          <cell r="C5" t="str">
            <v>City Name</v>
          </cell>
          <cell r="D5" t="str">
            <v>Country</v>
          </cell>
          <cell r="E5" t="str">
            <v>Direct Service Flag</v>
          </cell>
          <cell r="F5" t="str">
            <v>Direct Demand in 09/10</v>
          </cell>
          <cell r="G5" t="str">
            <v>Indirect Demand in 09/10</v>
          </cell>
          <cell r="H5" t="str">
            <v>Total Demand 09/10</v>
          </cell>
          <cell r="I5" t="str">
            <v>Compound Growth</v>
          </cell>
          <cell r="J5" t="str">
            <v>Direct Demand in 2012</v>
          </cell>
          <cell r="K5" t="str">
            <v>Indirect Demand in 2012</v>
          </cell>
          <cell r="L5" t="str">
            <v>Total Demand 2012</v>
          </cell>
          <cell r="M5" t="str">
            <v>QSI Share</v>
          </cell>
          <cell r="N5" t="str">
            <v>Forecast</v>
          </cell>
          <cell r="O5" t="str">
            <v>QSI of Total Market</v>
          </cell>
        </row>
        <row r="6">
          <cell r="B6" t="str">
            <v>AMD</v>
          </cell>
          <cell r="C6" t="str">
            <v>Ahmedabad</v>
          </cell>
          <cell r="D6" t="str">
            <v>India</v>
          </cell>
          <cell r="E6" t="str">
            <v>No Direct Service</v>
          </cell>
          <cell r="F6">
            <v>0</v>
          </cell>
          <cell r="G6">
            <v>42167.780874382574</v>
          </cell>
          <cell r="H6">
            <v>42167.780874382574</v>
          </cell>
          <cell r="I6">
            <v>0.1</v>
          </cell>
          <cell r="J6">
            <v>0</v>
          </cell>
          <cell r="K6">
            <v>46384.558961820832</v>
          </cell>
          <cell r="L6">
            <v>46384.558961820832</v>
          </cell>
          <cell r="M6">
            <v>0.57668505944040982</v>
          </cell>
          <cell r="N6">
            <v>26749.282142014839</v>
          </cell>
          <cell r="O6">
            <v>0.57668505944040982</v>
          </cell>
        </row>
        <row r="7">
          <cell r="B7" t="str">
            <v>COK</v>
          </cell>
          <cell r="C7" t="str">
            <v>Kochi</v>
          </cell>
          <cell r="D7" t="str">
            <v>India</v>
          </cell>
          <cell r="E7" t="str">
            <v>No Direct Service</v>
          </cell>
          <cell r="F7">
            <v>0</v>
          </cell>
          <cell r="G7">
            <v>19401.567869783004</v>
          </cell>
          <cell r="H7">
            <v>19401.567869783004</v>
          </cell>
          <cell r="I7">
            <v>0.1</v>
          </cell>
          <cell r="J7">
            <v>0</v>
          </cell>
          <cell r="K7">
            <v>21341.724656761307</v>
          </cell>
          <cell r="L7">
            <v>21341.724656761307</v>
          </cell>
          <cell r="M7">
            <v>0.88225517282496047</v>
          </cell>
          <cell r="N7">
            <v>18828.846975433666</v>
          </cell>
          <cell r="O7">
            <v>0.88225517282496035</v>
          </cell>
        </row>
        <row r="8">
          <cell r="B8" t="str">
            <v>MAA</v>
          </cell>
          <cell r="C8" t="str">
            <v>Chennai</v>
          </cell>
          <cell r="D8" t="str">
            <v>India</v>
          </cell>
          <cell r="E8" t="str">
            <v>No Direct Service</v>
          </cell>
          <cell r="F8">
            <v>0</v>
          </cell>
          <cell r="G8">
            <v>35952.939969566301</v>
          </cell>
          <cell r="H8">
            <v>35952.939969566301</v>
          </cell>
          <cell r="I8">
            <v>0.1</v>
          </cell>
          <cell r="J8">
            <v>0</v>
          </cell>
          <cell r="K8">
            <v>39548.233966522937</v>
          </cell>
          <cell r="L8">
            <v>39548.233966522937</v>
          </cell>
          <cell r="M8">
            <v>0.40111206459201976</v>
          </cell>
          <cell r="N8">
            <v>15863.273777280257</v>
          </cell>
          <cell r="O8">
            <v>0.40111206459201976</v>
          </cell>
        </row>
        <row r="9">
          <cell r="B9" t="str">
            <v>KHI</v>
          </cell>
          <cell r="C9" t="str">
            <v>Karachi</v>
          </cell>
          <cell r="D9" t="str">
            <v>Pakistan</v>
          </cell>
          <cell r="E9" t="str">
            <v>Direct Service</v>
          </cell>
          <cell r="F9">
            <v>7783.5901773298774</v>
          </cell>
          <cell r="G9">
            <v>16147.033272646409</v>
          </cell>
          <cell r="H9">
            <v>23930.623449976287</v>
          </cell>
          <cell r="I9">
            <v>0.1</v>
          </cell>
          <cell r="J9">
            <v>8561.9491950628653</v>
          </cell>
          <cell r="K9">
            <v>17761.736599911052</v>
          </cell>
          <cell r="L9">
            <v>26323.685794973917</v>
          </cell>
          <cell r="M9">
            <v>0.75482628388054862</v>
          </cell>
          <cell r="N9">
            <v>13407.02563297599</v>
          </cell>
          <cell r="O9">
            <v>0.50931414914304463</v>
          </cell>
        </row>
        <row r="10">
          <cell r="B10" t="str">
            <v>BLR</v>
          </cell>
          <cell r="C10" t="str">
            <v>Bengaluru</v>
          </cell>
          <cell r="D10" t="str">
            <v>India</v>
          </cell>
          <cell r="E10" t="str">
            <v>No Direct Service</v>
          </cell>
          <cell r="F10">
            <v>0</v>
          </cell>
          <cell r="G10">
            <v>27602.280848735856</v>
          </cell>
          <cell r="H10">
            <v>27602.280848735856</v>
          </cell>
          <cell r="I10">
            <v>0.1</v>
          </cell>
          <cell r="J10">
            <v>0</v>
          </cell>
          <cell r="K10">
            <v>30362.508933609442</v>
          </cell>
          <cell r="L10">
            <v>30362.508933609442</v>
          </cell>
          <cell r="M10">
            <v>0.37309193150717634</v>
          </cell>
          <cell r="N10">
            <v>11328.007103444244</v>
          </cell>
          <cell r="O10">
            <v>0.37309193150717634</v>
          </cell>
        </row>
        <row r="11">
          <cell r="B11" t="str">
            <v>HYD</v>
          </cell>
          <cell r="C11" t="str">
            <v>Shamshabad</v>
          </cell>
          <cell r="D11" t="str">
            <v>India</v>
          </cell>
          <cell r="E11" t="str">
            <v>Direct Service</v>
          </cell>
          <cell r="F11">
            <v>30999.840990305558</v>
          </cell>
          <cell r="G11">
            <v>31528.919247012367</v>
          </cell>
          <cell r="H11">
            <v>62528.760237317925</v>
          </cell>
          <cell r="I11">
            <v>0.1</v>
          </cell>
          <cell r="J11">
            <v>34099.825089336118</v>
          </cell>
          <cell r="K11">
            <v>34681.811171713605</v>
          </cell>
          <cell r="L11">
            <v>68781.636261049716</v>
          </cell>
          <cell r="M11">
            <v>0.26211732816445016</v>
          </cell>
          <cell r="N11">
            <v>9090.7036802335479</v>
          </cell>
          <cell r="O11">
            <v>0.13216759842309123</v>
          </cell>
        </row>
        <row r="12">
          <cell r="B12" t="str">
            <v>TRV</v>
          </cell>
          <cell r="C12" t="str">
            <v>Thiruvananthapuram</v>
          </cell>
          <cell r="D12" t="str">
            <v>India</v>
          </cell>
          <cell r="E12" t="str">
            <v>No Direct Service</v>
          </cell>
          <cell r="F12">
            <v>0</v>
          </cell>
          <cell r="G12">
            <v>4288.7034725665462</v>
          </cell>
          <cell r="H12">
            <v>4288.7034725665462</v>
          </cell>
          <cell r="I12">
            <v>0.1</v>
          </cell>
          <cell r="J12">
            <v>0</v>
          </cell>
          <cell r="K12">
            <v>4717.5738198232011</v>
          </cell>
          <cell r="L12">
            <v>4717.5738198232011</v>
          </cell>
          <cell r="M12">
            <v>0.89859625824200973</v>
          </cell>
          <cell r="N12">
            <v>4239.1941824735932</v>
          </cell>
          <cell r="O12">
            <v>0.89859625824200962</v>
          </cell>
        </row>
        <row r="13">
          <cell r="B13" t="str">
            <v>DEL</v>
          </cell>
          <cell r="C13" t="str">
            <v>Delhi</v>
          </cell>
          <cell r="D13" t="str">
            <v>India</v>
          </cell>
          <cell r="E13" t="str">
            <v>Direct Service</v>
          </cell>
          <cell r="F13">
            <v>29767.356848530519</v>
          </cell>
          <cell r="G13">
            <v>47804.78054952433</v>
          </cell>
          <cell r="H13">
            <v>77572.137398054852</v>
          </cell>
          <cell r="I13">
            <v>0.1</v>
          </cell>
          <cell r="J13">
            <v>32744.092533383573</v>
          </cell>
          <cell r="K13">
            <v>52585.258604476767</v>
          </cell>
          <cell r="L13">
            <v>85329.351137860343</v>
          </cell>
          <cell r="M13">
            <v>6.4070275091793361E-2</v>
          </cell>
          <cell r="N13">
            <v>3369.1519845619205</v>
          </cell>
          <cell r="O13">
            <v>3.9484092397686583E-2</v>
          </cell>
        </row>
        <row r="14">
          <cell r="B14" t="str">
            <v>BOM</v>
          </cell>
          <cell r="C14" t="str">
            <v>Mumbai</v>
          </cell>
          <cell r="D14" t="str">
            <v>India</v>
          </cell>
          <cell r="E14" t="str">
            <v>Direct Service</v>
          </cell>
          <cell r="F14">
            <v>27915.582950057291</v>
          </cell>
          <cell r="G14">
            <v>40280.653820507956</v>
          </cell>
          <cell r="H14">
            <v>68196.236770565243</v>
          </cell>
          <cell r="I14">
            <v>0.1</v>
          </cell>
          <cell r="J14">
            <v>30707.141245063023</v>
          </cell>
          <cell r="K14">
            <v>44308.719202558757</v>
          </cell>
          <cell r="L14">
            <v>75015.860447621788</v>
          </cell>
          <cell r="M14">
            <v>7.4763424729157257E-2</v>
          </cell>
          <cell r="N14">
            <v>3312.6715929458665</v>
          </cell>
          <cell r="O14">
            <v>4.4159616022252629E-2</v>
          </cell>
        </row>
        <row r="15">
          <cell r="B15" t="str">
            <v>LHE</v>
          </cell>
          <cell r="C15" t="str">
            <v>Lahore</v>
          </cell>
          <cell r="D15" t="str">
            <v>Pakistan</v>
          </cell>
          <cell r="E15" t="str">
            <v>No Direct Service</v>
          </cell>
          <cell r="F15">
            <v>4596.7372450076682</v>
          </cell>
          <cell r="G15">
            <v>7893.4816577547872</v>
          </cell>
          <cell r="H15">
            <v>12490.218902762455</v>
          </cell>
          <cell r="I15">
            <v>0.1</v>
          </cell>
          <cell r="J15">
            <v>5056.4109695084353</v>
          </cell>
          <cell r="K15">
            <v>8682.8298235302664</v>
          </cell>
          <cell r="L15">
            <v>13739.240793038702</v>
          </cell>
          <cell r="M15">
            <v>0.35462199348281292</v>
          </cell>
          <cell r="N15">
            <v>3079.1224210923237</v>
          </cell>
          <cell r="O15">
            <v>0.22411154062111141</v>
          </cell>
        </row>
        <row r="16">
          <cell r="B16" t="str">
            <v>ISB</v>
          </cell>
          <cell r="C16" t="str">
            <v>Islamabad</v>
          </cell>
          <cell r="D16" t="str">
            <v>Pakistan</v>
          </cell>
          <cell r="E16" t="str">
            <v>No Direct Service</v>
          </cell>
          <cell r="F16">
            <v>2652.5932881287886</v>
          </cell>
          <cell r="G16">
            <v>4903.0305202345216</v>
          </cell>
          <cell r="H16">
            <v>7555.6238083633107</v>
          </cell>
          <cell r="I16">
            <v>0.1</v>
          </cell>
          <cell r="J16">
            <v>2917.8526169416677</v>
          </cell>
          <cell r="K16">
            <v>5393.3335722579741</v>
          </cell>
          <cell r="L16">
            <v>8311.1861891996414</v>
          </cell>
          <cell r="M16">
            <v>0.45125390297633167</v>
          </cell>
          <cell r="N16">
            <v>2433.7628245346923</v>
          </cell>
          <cell r="O16">
            <v>0.29282978014586641</v>
          </cell>
        </row>
        <row r="17">
          <cell r="B17" t="str">
            <v>MNL</v>
          </cell>
          <cell r="C17" t="str">
            <v>Manila</v>
          </cell>
          <cell r="D17" t="str">
            <v>Philippines</v>
          </cell>
          <cell r="E17" t="str">
            <v>No Direct Service</v>
          </cell>
          <cell r="F17">
            <v>0</v>
          </cell>
          <cell r="G17">
            <v>59078.434037524581</v>
          </cell>
          <cell r="H17">
            <v>59078.434037524581</v>
          </cell>
          <cell r="I17">
            <v>0.1</v>
          </cell>
          <cell r="J17">
            <v>0</v>
          </cell>
          <cell r="K17">
            <v>64986.277441277045</v>
          </cell>
          <cell r="L17">
            <v>64986.277441277045</v>
          </cell>
          <cell r="M17">
            <v>2.8560437598835628E-2</v>
          </cell>
          <cell r="N17">
            <v>1856.0365216422124</v>
          </cell>
          <cell r="O17">
            <v>2.8560437598835628E-2</v>
          </cell>
        </row>
        <row r="18">
          <cell r="B18" t="str">
            <v>THR</v>
          </cell>
          <cell r="C18" t="str">
            <v>Tehran</v>
          </cell>
          <cell r="D18" t="str">
            <v>Iran</v>
          </cell>
          <cell r="E18" t="str">
            <v>No Direct Service</v>
          </cell>
          <cell r="F18">
            <v>0</v>
          </cell>
          <cell r="G18">
            <v>10300.180722891582</v>
          </cell>
          <cell r="H18">
            <v>10300.180722891582</v>
          </cell>
          <cell r="I18">
            <v>0.1</v>
          </cell>
          <cell r="J18">
            <v>0</v>
          </cell>
          <cell r="K18">
            <v>11330.198795180742</v>
          </cell>
          <cell r="L18">
            <v>11330.198795180742</v>
          </cell>
          <cell r="M18">
            <v>0.13179628094753898</v>
          </cell>
          <cell r="N18">
            <v>1493.2780636011087</v>
          </cell>
          <cell r="O18">
            <v>0.13179628094753898</v>
          </cell>
        </row>
        <row r="19">
          <cell r="B19" t="str">
            <v>KTM</v>
          </cell>
          <cell r="C19" t="str">
            <v>Kathmandu</v>
          </cell>
          <cell r="D19" t="str">
            <v>Nepal</v>
          </cell>
          <cell r="E19" t="str">
            <v>No Direct Service</v>
          </cell>
          <cell r="F19">
            <v>0</v>
          </cell>
          <cell r="G19">
            <v>2516.9825250512431</v>
          </cell>
          <cell r="H19">
            <v>2516.9825250512431</v>
          </cell>
          <cell r="I19">
            <v>0.1</v>
          </cell>
          <cell r="J19">
            <v>0</v>
          </cell>
          <cell r="K19">
            <v>2768.6807775563675</v>
          </cell>
          <cell r="L19">
            <v>2768.6807775563675</v>
          </cell>
          <cell r="M19">
            <v>0.50748058388105399</v>
          </cell>
          <cell r="N19">
            <v>1405.051737574556</v>
          </cell>
          <cell r="O19">
            <v>0.50748058388105399</v>
          </cell>
        </row>
        <row r="20">
          <cell r="B20" t="str">
            <v>BKK</v>
          </cell>
          <cell r="C20" t="str">
            <v>Bangkok</v>
          </cell>
          <cell r="D20" t="str">
            <v>Thailand</v>
          </cell>
          <cell r="E20" t="str">
            <v>Direct Service</v>
          </cell>
          <cell r="F20">
            <v>7568.4947426673971</v>
          </cell>
          <cell r="G20">
            <v>30681.405644714996</v>
          </cell>
          <cell r="H20">
            <v>38249.900387382397</v>
          </cell>
          <cell r="I20">
            <v>0.1</v>
          </cell>
          <cell r="J20">
            <v>8325.3442169341379</v>
          </cell>
          <cell r="K20">
            <v>33749.546209186497</v>
          </cell>
          <cell r="L20">
            <v>42074.890426120633</v>
          </cell>
          <cell r="M20">
            <v>3.4710156919592366E-2</v>
          </cell>
          <cell r="N20">
            <v>1171.4520448858971</v>
          </cell>
          <cell r="O20">
            <v>2.7842070009495366E-2</v>
          </cell>
        </row>
        <row r="21">
          <cell r="B21" t="str">
            <v>DAC</v>
          </cell>
          <cell r="C21" t="str">
            <v>Dhaka</v>
          </cell>
          <cell r="D21" t="str">
            <v>Bangladesh</v>
          </cell>
          <cell r="E21" t="str">
            <v>No Direct Service</v>
          </cell>
          <cell r="F21">
            <v>0</v>
          </cell>
          <cell r="G21">
            <v>3999.891008174392</v>
          </cell>
          <cell r="H21">
            <v>3999.891008174392</v>
          </cell>
          <cell r="I21">
            <v>0.1</v>
          </cell>
          <cell r="J21">
            <v>0</v>
          </cell>
          <cell r="K21">
            <v>4399.8801089918315</v>
          </cell>
          <cell r="L21">
            <v>4399.8801089918315</v>
          </cell>
          <cell r="M21">
            <v>0.23873778972781878</v>
          </cell>
          <cell r="N21">
            <v>1050.4176522881044</v>
          </cell>
          <cell r="O21">
            <v>0.23873778972781881</v>
          </cell>
        </row>
        <row r="22">
          <cell r="B22" t="str">
            <v>MCT</v>
          </cell>
          <cell r="C22" t="str">
            <v>Muscat</v>
          </cell>
          <cell r="D22" t="str">
            <v>Oman</v>
          </cell>
          <cell r="E22" t="str">
            <v>No Direct Service</v>
          </cell>
          <cell r="F22">
            <v>0</v>
          </cell>
          <cell r="G22">
            <v>1850.9225092250956</v>
          </cell>
          <cell r="H22">
            <v>1850.9225092250956</v>
          </cell>
          <cell r="I22">
            <v>0.1</v>
          </cell>
          <cell r="J22">
            <v>0</v>
          </cell>
          <cell r="K22">
            <v>2036.0147601476053</v>
          </cell>
          <cell r="L22">
            <v>2036.0147601476053</v>
          </cell>
          <cell r="M22">
            <v>0.40608444062487475</v>
          </cell>
          <cell r="N22">
            <v>826.79391497852885</v>
          </cell>
          <cell r="O22">
            <v>0.40608444062487475</v>
          </cell>
        </row>
        <row r="23">
          <cell r="B23" t="str">
            <v>KWI</v>
          </cell>
          <cell r="C23" t="str">
            <v>Kuwait</v>
          </cell>
          <cell r="D23" t="str">
            <v>Kuwait</v>
          </cell>
          <cell r="E23" t="str">
            <v>No Direct Service</v>
          </cell>
          <cell r="F23">
            <v>0</v>
          </cell>
          <cell r="G23">
            <v>7193.04054054057</v>
          </cell>
          <cell r="H23">
            <v>7193.04054054057</v>
          </cell>
          <cell r="I23">
            <v>0.1</v>
          </cell>
          <cell r="J23">
            <v>0</v>
          </cell>
          <cell r="K23">
            <v>7912.3445945946278</v>
          </cell>
          <cell r="L23">
            <v>7912.3445945946278</v>
          </cell>
          <cell r="M23">
            <v>9.9825797577417844E-2</v>
          </cell>
          <cell r="N23">
            <v>789.85610986277959</v>
          </cell>
          <cell r="O23">
            <v>9.9825797577417844E-2</v>
          </cell>
        </row>
        <row r="24">
          <cell r="B24" t="str">
            <v>DAM</v>
          </cell>
          <cell r="C24" t="str">
            <v>Damascus</v>
          </cell>
          <cell r="D24" t="str">
            <v>Syria</v>
          </cell>
          <cell r="E24" t="str">
            <v>No Direct Service</v>
          </cell>
          <cell r="F24">
            <v>0</v>
          </cell>
          <cell r="G24">
            <v>18009.837133550434</v>
          </cell>
          <cell r="H24">
            <v>18009.837133550434</v>
          </cell>
          <cell r="I24">
            <v>0.1</v>
          </cell>
          <cell r="J24">
            <v>0</v>
          </cell>
          <cell r="K24">
            <v>19810.820846905481</v>
          </cell>
          <cell r="L24">
            <v>19810.820846905481</v>
          </cell>
          <cell r="M24">
            <v>3.8453676593261293E-2</v>
          </cell>
          <cell r="N24">
            <v>761.79889789394213</v>
          </cell>
          <cell r="O24">
            <v>3.8453676593261293E-2</v>
          </cell>
        </row>
        <row r="25">
          <cell r="B25" t="str">
            <v>DOH</v>
          </cell>
          <cell r="C25" t="str">
            <v>Doha</v>
          </cell>
          <cell r="D25" t="str">
            <v>Qatar</v>
          </cell>
          <cell r="E25" t="str">
            <v>No Direct Service</v>
          </cell>
          <cell r="F25">
            <v>0</v>
          </cell>
          <cell r="G25">
            <v>3078.8153250475871</v>
          </cell>
          <cell r="H25">
            <v>3078.8153250475871</v>
          </cell>
          <cell r="I25">
            <v>0.1</v>
          </cell>
          <cell r="J25">
            <v>0</v>
          </cell>
          <cell r="K25">
            <v>3386.696857552346</v>
          </cell>
          <cell r="L25">
            <v>3386.696857552346</v>
          </cell>
          <cell r="M25">
            <v>0.21970033002790568</v>
          </cell>
          <cell r="N25">
            <v>744.05841730872146</v>
          </cell>
          <cell r="O25">
            <v>0.21970033002790568</v>
          </cell>
        </row>
        <row r="26">
          <cell r="B26" t="str">
            <v>CMB</v>
          </cell>
          <cell r="C26" t="str">
            <v>Colombo</v>
          </cell>
          <cell r="D26" t="str">
            <v>Sri Lanka</v>
          </cell>
          <cell r="E26" t="str">
            <v>No Direct Service</v>
          </cell>
          <cell r="F26">
            <v>0</v>
          </cell>
          <cell r="G26">
            <v>2230.2081051478553</v>
          </cell>
          <cell r="H26">
            <v>2230.2081051478553</v>
          </cell>
          <cell r="I26">
            <v>0.1</v>
          </cell>
          <cell r="J26">
            <v>0</v>
          </cell>
          <cell r="K26">
            <v>2453.2289156626412</v>
          </cell>
          <cell r="L26">
            <v>2453.2289156626412</v>
          </cell>
          <cell r="M26">
            <v>0.27429758355000017</v>
          </cell>
          <cell r="N26">
            <v>672.91476346124966</v>
          </cell>
          <cell r="O26">
            <v>0.27429758355000017</v>
          </cell>
        </row>
        <row r="27">
          <cell r="B27" t="str">
            <v>BAH</v>
          </cell>
          <cell r="C27" t="str">
            <v>Bahrain</v>
          </cell>
          <cell r="D27" t="str">
            <v>Bahrain</v>
          </cell>
          <cell r="E27" t="str">
            <v>No Direct Service</v>
          </cell>
          <cell r="F27">
            <v>0</v>
          </cell>
          <cell r="G27">
            <v>7280.9035621199419</v>
          </cell>
          <cell r="H27">
            <v>7280.9035621199419</v>
          </cell>
          <cell r="I27">
            <v>0.1</v>
          </cell>
          <cell r="J27">
            <v>0</v>
          </cell>
          <cell r="K27">
            <v>8008.9939183319366</v>
          </cell>
          <cell r="L27">
            <v>8008.9939183319366</v>
          </cell>
          <cell r="M27">
            <v>7.979474151739728E-2</v>
          </cell>
          <cell r="N27">
            <v>639.07559952770373</v>
          </cell>
          <cell r="O27">
            <v>7.979474151739728E-2</v>
          </cell>
        </row>
        <row r="28">
          <cell r="B28" t="str">
            <v>DMM</v>
          </cell>
          <cell r="C28" t="str">
            <v>Dammam</v>
          </cell>
          <cell r="D28" t="str">
            <v>Saudi Arabia</v>
          </cell>
          <cell r="E28" t="str">
            <v>No Direct Service</v>
          </cell>
          <cell r="F28">
            <v>0</v>
          </cell>
          <cell r="G28">
            <v>1913.3375262054533</v>
          </cell>
          <cell r="H28">
            <v>1913.3375262054533</v>
          </cell>
          <cell r="I28">
            <v>0.1</v>
          </cell>
          <cell r="J28">
            <v>0</v>
          </cell>
          <cell r="K28">
            <v>2104.6712788259988</v>
          </cell>
          <cell r="L28">
            <v>2104.6712788259988</v>
          </cell>
          <cell r="M28">
            <v>0.29289872173463471</v>
          </cell>
          <cell r="N28">
            <v>616.45552723973401</v>
          </cell>
          <cell r="O28">
            <v>0.29289872173463471</v>
          </cell>
        </row>
        <row r="29">
          <cell r="B29" t="str">
            <v>KUL</v>
          </cell>
          <cell r="C29" t="str">
            <v>Kuala Lumpur</v>
          </cell>
          <cell r="D29" t="str">
            <v>Malaysia</v>
          </cell>
          <cell r="E29" t="str">
            <v>No Direct Service</v>
          </cell>
          <cell r="F29">
            <v>0</v>
          </cell>
          <cell r="G29">
            <v>4882.008002783552</v>
          </cell>
          <cell r="H29">
            <v>4882.008002783552</v>
          </cell>
          <cell r="I29">
            <v>0.1</v>
          </cell>
          <cell r="J29">
            <v>0</v>
          </cell>
          <cell r="K29">
            <v>5370.2088030619079</v>
          </cell>
          <cell r="L29">
            <v>5370.2088030619079</v>
          </cell>
          <cell r="M29">
            <v>8.5155247341437312E-2</v>
          </cell>
          <cell r="N29">
            <v>457.30145889990081</v>
          </cell>
          <cell r="O29">
            <v>8.5155247341437312E-2</v>
          </cell>
        </row>
        <row r="30">
          <cell r="B30" t="str">
            <v>RUH</v>
          </cell>
          <cell r="C30" t="str">
            <v>Riyadh</v>
          </cell>
          <cell r="D30" t="str">
            <v>Saudi Arabia</v>
          </cell>
          <cell r="E30" t="str">
            <v>No Direct Service</v>
          </cell>
          <cell r="F30">
            <v>0</v>
          </cell>
          <cell r="G30">
            <v>5298.9392033542554</v>
          </cell>
          <cell r="H30">
            <v>5298.9392033542554</v>
          </cell>
          <cell r="I30">
            <v>0.1</v>
          </cell>
          <cell r="J30">
            <v>0</v>
          </cell>
          <cell r="K30">
            <v>5828.8331236896811</v>
          </cell>
          <cell r="L30">
            <v>5828.8331236896811</v>
          </cell>
          <cell r="M30">
            <v>7.7294993243245569E-2</v>
          </cell>
          <cell r="N30">
            <v>450.53961691159986</v>
          </cell>
          <cell r="O30">
            <v>7.7294993243245569E-2</v>
          </cell>
        </row>
        <row r="31">
          <cell r="B31" t="str">
            <v>CCU</v>
          </cell>
          <cell r="C31" t="str">
            <v>Kolkata</v>
          </cell>
          <cell r="D31" t="str">
            <v>India</v>
          </cell>
          <cell r="E31" t="str">
            <v>No Direct Service</v>
          </cell>
          <cell r="F31">
            <v>0</v>
          </cell>
          <cell r="G31">
            <v>6695.1561885547017</v>
          </cell>
          <cell r="H31">
            <v>6695.1561885547017</v>
          </cell>
          <cell r="I31">
            <v>0.1</v>
          </cell>
          <cell r="J31">
            <v>0</v>
          </cell>
          <cell r="K31">
            <v>7364.6718074101727</v>
          </cell>
          <cell r="L31">
            <v>7364.6718074101727</v>
          </cell>
          <cell r="M31">
            <v>5.7517705711365275E-2</v>
          </cell>
          <cell r="N31">
            <v>423.59902567940691</v>
          </cell>
          <cell r="O31">
            <v>5.7517705711365275E-2</v>
          </cell>
        </row>
        <row r="32">
          <cell r="B32" t="str">
            <v>JNB</v>
          </cell>
          <cell r="C32" t="str">
            <v>Johannesburg</v>
          </cell>
          <cell r="D32" t="str">
            <v>South Africa</v>
          </cell>
          <cell r="E32" t="str">
            <v>No Direct Service</v>
          </cell>
          <cell r="F32">
            <v>0</v>
          </cell>
          <cell r="G32">
            <v>11202.174824441947</v>
          </cell>
          <cell r="H32">
            <v>11202.174824441947</v>
          </cell>
          <cell r="I32">
            <v>0.1</v>
          </cell>
          <cell r="J32">
            <v>0</v>
          </cell>
          <cell r="K32">
            <v>12322.392306886142</v>
          </cell>
          <cell r="L32">
            <v>12322.392306886142</v>
          </cell>
          <cell r="M32">
            <v>2.6144583046020402E-2</v>
          </cell>
          <cell r="N32">
            <v>322.16380899302766</v>
          </cell>
          <cell r="O32">
            <v>2.6144583046020402E-2</v>
          </cell>
        </row>
        <row r="33">
          <cell r="B33" t="str">
            <v>BEY</v>
          </cell>
          <cell r="C33" t="str">
            <v>Beirut</v>
          </cell>
          <cell r="D33" t="str">
            <v>Lebanon</v>
          </cell>
          <cell r="E33" t="str">
            <v>No Direct Service</v>
          </cell>
          <cell r="F33">
            <v>0</v>
          </cell>
          <cell r="G33">
            <v>10146.177847113904</v>
          </cell>
          <cell r="H33">
            <v>10146.177847113904</v>
          </cell>
          <cell r="I33">
            <v>0.1</v>
          </cell>
          <cell r="J33">
            <v>0</v>
          </cell>
          <cell r="K33">
            <v>11160.795631825295</v>
          </cell>
          <cell r="L33">
            <v>11160.795631825295</v>
          </cell>
          <cell r="M33">
            <v>2.5345415999815366E-2</v>
          </cell>
          <cell r="N33">
            <v>282.87500817753426</v>
          </cell>
          <cell r="O33">
            <v>2.5345415999815366E-2</v>
          </cell>
        </row>
        <row r="34">
          <cell r="B34" t="str">
            <v>JKT</v>
          </cell>
          <cell r="C34" t="str">
            <v>Jakarta</v>
          </cell>
          <cell r="D34" t="str">
            <v>Indonesia</v>
          </cell>
          <cell r="E34" t="str">
            <v>No Direct Service</v>
          </cell>
          <cell r="F34">
            <v>0</v>
          </cell>
          <cell r="G34">
            <v>3807.299756437033</v>
          </cell>
          <cell r="H34">
            <v>3807.299756437033</v>
          </cell>
          <cell r="I34">
            <v>0.1</v>
          </cell>
          <cell r="J34">
            <v>0</v>
          </cell>
          <cell r="K34">
            <v>4188.0297320807367</v>
          </cell>
          <cell r="L34">
            <v>4188.0297320807367</v>
          </cell>
          <cell r="M34">
            <v>6.62900349665594E-2</v>
          </cell>
          <cell r="N34">
            <v>277.62463738062246</v>
          </cell>
          <cell r="O34">
            <v>6.62900349665594E-2</v>
          </cell>
        </row>
        <row r="35">
          <cell r="B35" t="str">
            <v>AMM</v>
          </cell>
          <cell r="C35" t="str">
            <v>Amman</v>
          </cell>
          <cell r="D35" t="str">
            <v>Jordan</v>
          </cell>
          <cell r="E35" t="str">
            <v>Direct Service</v>
          </cell>
          <cell r="F35">
            <v>43952.220275344349</v>
          </cell>
          <cell r="G35">
            <v>8247.9098873592557</v>
          </cell>
          <cell r="H35">
            <v>52200.130162703601</v>
          </cell>
          <cell r="I35">
            <v>0.1</v>
          </cell>
          <cell r="J35">
            <v>48347.442302878786</v>
          </cell>
          <cell r="K35">
            <v>9072.7008760951812</v>
          </cell>
          <cell r="L35">
            <v>57420.143178973965</v>
          </cell>
          <cell r="M35">
            <v>3.0328779358846543E-2</v>
          </cell>
          <cell r="N35">
            <v>275.16394305990445</v>
          </cell>
          <cell r="O35">
            <v>4.7921152373695862E-3</v>
          </cell>
        </row>
        <row r="36">
          <cell r="B36" t="str">
            <v>SIN</v>
          </cell>
          <cell r="C36" t="str">
            <v>Singapore</v>
          </cell>
          <cell r="D36" t="str">
            <v>Singapore</v>
          </cell>
          <cell r="E36" t="str">
            <v>Direct Service</v>
          </cell>
          <cell r="F36">
            <v>10864.153132250603</v>
          </cell>
          <cell r="G36">
            <v>16732.772621809709</v>
          </cell>
          <cell r="H36">
            <v>27596.925754060314</v>
          </cell>
          <cell r="I36">
            <v>0.1</v>
          </cell>
          <cell r="J36">
            <v>11950.568445475665</v>
          </cell>
          <cell r="K36">
            <v>18406.04988399068</v>
          </cell>
          <cell r="L36">
            <v>30356.618329466342</v>
          </cell>
          <cell r="M36">
            <v>1.3402008296845319E-2</v>
          </cell>
          <cell r="N36">
            <v>246.67803325739192</v>
          </cell>
          <cell r="O36">
            <v>8.1260050306047518E-3</v>
          </cell>
        </row>
        <row r="37">
          <cell r="B37" t="str">
            <v>JED</v>
          </cell>
          <cell r="C37" t="str">
            <v>Jeddah</v>
          </cell>
          <cell r="D37" t="str">
            <v>Saudi Arabia</v>
          </cell>
          <cell r="E37" t="str">
            <v>No Direct Service</v>
          </cell>
          <cell r="F37">
            <v>0</v>
          </cell>
          <cell r="G37">
            <v>9055.3333333332757</v>
          </cell>
          <cell r="H37">
            <v>9055.3333333332757</v>
          </cell>
          <cell r="I37">
            <v>0.1</v>
          </cell>
          <cell r="J37">
            <v>0</v>
          </cell>
          <cell r="K37">
            <v>9960.8666666666049</v>
          </cell>
          <cell r="L37">
            <v>9960.8666666666049</v>
          </cell>
          <cell r="M37">
            <v>2.4344152566320616E-2</v>
          </cell>
          <cell r="N37">
            <v>242.48885782610932</v>
          </cell>
          <cell r="O37">
            <v>2.4344152566320616E-2</v>
          </cell>
        </row>
        <row r="38">
          <cell r="B38" t="str">
            <v>GOI</v>
          </cell>
          <cell r="C38" t="str">
            <v>Goa</v>
          </cell>
          <cell r="D38" t="str">
            <v>India</v>
          </cell>
          <cell r="E38" t="str">
            <v>No Direct Service</v>
          </cell>
          <cell r="F38">
            <v>0</v>
          </cell>
          <cell r="G38">
            <v>398.6373040162776</v>
          </cell>
          <cell r="H38">
            <v>398.6373040162776</v>
          </cell>
          <cell r="I38">
            <v>0.1</v>
          </cell>
          <cell r="J38">
            <v>0</v>
          </cell>
          <cell r="K38">
            <v>438.50103441790537</v>
          </cell>
          <cell r="L38">
            <v>438.50103441790537</v>
          </cell>
          <cell r="M38">
            <v>0.5</v>
          </cell>
          <cell r="N38">
            <v>219.25051720895269</v>
          </cell>
          <cell r="O38">
            <v>0.5</v>
          </cell>
        </row>
        <row r="39">
          <cell r="B39" t="str">
            <v>IXE</v>
          </cell>
          <cell r="C39" t="str">
            <v>Mangalore</v>
          </cell>
          <cell r="D39" t="str">
            <v>India</v>
          </cell>
          <cell r="E39" t="str">
            <v>No Direct Service</v>
          </cell>
          <cell r="F39">
            <v>0</v>
          </cell>
          <cell r="G39">
            <v>197.49004052182559</v>
          </cell>
          <cell r="H39">
            <v>197.49004052182559</v>
          </cell>
          <cell r="I39">
            <v>0.1</v>
          </cell>
          <cell r="J39">
            <v>0</v>
          </cell>
          <cell r="K39">
            <v>217.23904457400818</v>
          </cell>
          <cell r="L39">
            <v>217.23904457400818</v>
          </cell>
          <cell r="M39">
            <v>0.99643414097903726</v>
          </cell>
          <cell r="N39">
            <v>216.46440076720862</v>
          </cell>
          <cell r="O39">
            <v>0.99643414097903726</v>
          </cell>
        </row>
        <row r="40">
          <cell r="B40" t="str">
            <v>MBA</v>
          </cell>
          <cell r="C40" t="str">
            <v>Mombasa</v>
          </cell>
          <cell r="D40" t="str">
            <v>Kenya</v>
          </cell>
          <cell r="E40" t="str">
            <v>No Direct Service</v>
          </cell>
          <cell r="F40">
            <v>0</v>
          </cell>
          <cell r="G40">
            <v>157.26368159203975</v>
          </cell>
          <cell r="H40">
            <v>157.26368159203975</v>
          </cell>
          <cell r="I40">
            <v>0.1</v>
          </cell>
          <cell r="J40">
            <v>0</v>
          </cell>
          <cell r="K40">
            <v>172.99004975124373</v>
          </cell>
          <cell r="L40">
            <v>172.99004975124373</v>
          </cell>
          <cell r="M40">
            <v>0.86439698214181959</v>
          </cell>
          <cell r="N40">
            <v>149.53207694553831</v>
          </cell>
          <cell r="O40">
            <v>0.86439698214181959</v>
          </cell>
        </row>
        <row r="41">
          <cell r="B41" t="str">
            <v>PEW</v>
          </cell>
          <cell r="C41" t="str">
            <v>Peshawar</v>
          </cell>
          <cell r="D41" t="str">
            <v>Pakistan</v>
          </cell>
          <cell r="E41" t="str">
            <v>No Direct Service</v>
          </cell>
          <cell r="F41">
            <v>0</v>
          </cell>
          <cell r="G41">
            <v>174.18968705649601</v>
          </cell>
          <cell r="H41">
            <v>174.18968705649601</v>
          </cell>
          <cell r="I41">
            <v>0.1</v>
          </cell>
          <cell r="J41">
            <v>0</v>
          </cell>
          <cell r="K41">
            <v>191.60865576214562</v>
          </cell>
          <cell r="L41">
            <v>191.60865576214562</v>
          </cell>
          <cell r="M41">
            <v>0.69785426174441778</v>
          </cell>
          <cell r="N41">
            <v>133.71491701073242</v>
          </cell>
          <cell r="O41">
            <v>0.69785426174441778</v>
          </cell>
        </row>
        <row r="42">
          <cell r="B42" t="str">
            <v>NBO</v>
          </cell>
          <cell r="C42" t="str">
            <v>Nairobi</v>
          </cell>
          <cell r="D42" t="str">
            <v>Kenya</v>
          </cell>
          <cell r="E42" t="str">
            <v>No Direct Service</v>
          </cell>
          <cell r="F42">
            <v>0</v>
          </cell>
          <cell r="G42">
            <v>10894.477611940365</v>
          </cell>
          <cell r="H42">
            <v>10894.477611940365</v>
          </cell>
          <cell r="I42">
            <v>0.1</v>
          </cell>
          <cell r="J42">
            <v>0</v>
          </cell>
          <cell r="K42">
            <v>11983.925373134403</v>
          </cell>
          <cell r="L42">
            <v>11983.925373134403</v>
          </cell>
          <cell r="M42">
            <v>9.719663238739993E-3</v>
          </cell>
          <cell r="N42">
            <v>116.47971890505791</v>
          </cell>
          <cell r="O42">
            <v>9.719663238739993E-3</v>
          </cell>
        </row>
        <row r="43">
          <cell r="B43" t="str">
            <v>SYZ</v>
          </cell>
          <cell r="C43" t="str">
            <v>Shiraz</v>
          </cell>
          <cell r="D43" t="str">
            <v>Iran</v>
          </cell>
          <cell r="E43" t="str">
            <v>No Direct Service</v>
          </cell>
          <cell r="F43">
            <v>0</v>
          </cell>
          <cell r="G43">
            <v>325.21084337349396</v>
          </cell>
          <cell r="H43">
            <v>325.21084337349396</v>
          </cell>
          <cell r="I43">
            <v>0.1</v>
          </cell>
          <cell r="J43">
            <v>0</v>
          </cell>
          <cell r="K43">
            <v>357.73192771084337</v>
          </cell>
          <cell r="L43">
            <v>357.73192771084337</v>
          </cell>
          <cell r="M43">
            <v>0.28104868692108931</v>
          </cell>
          <cell r="N43">
            <v>100.54008855288257</v>
          </cell>
          <cell r="O43">
            <v>0.28104868692108931</v>
          </cell>
        </row>
        <row r="44">
          <cell r="B44" t="str">
            <v>MLE</v>
          </cell>
          <cell r="C44" t="str">
            <v>Male</v>
          </cell>
          <cell r="D44" t="str">
            <v>Maldives</v>
          </cell>
          <cell r="E44" t="str">
            <v>No Direct Service</v>
          </cell>
          <cell r="F44">
            <v>0</v>
          </cell>
          <cell r="G44">
            <v>96.153846153846203</v>
          </cell>
          <cell r="H44">
            <v>96.153846153846203</v>
          </cell>
          <cell r="I44">
            <v>0.1</v>
          </cell>
          <cell r="J44">
            <v>0</v>
          </cell>
          <cell r="K44">
            <v>105.76923076923083</v>
          </cell>
          <cell r="L44">
            <v>105.76923076923083</v>
          </cell>
          <cell r="M44">
            <v>0.83188228579410994</v>
          </cell>
          <cell r="N44">
            <v>87.987549458992447</v>
          </cell>
          <cell r="O44">
            <v>0.83188228579410994</v>
          </cell>
        </row>
        <row r="45">
          <cell r="B45" t="str">
            <v>ADD</v>
          </cell>
          <cell r="C45" t="str">
            <v>Addis Ababa</v>
          </cell>
          <cell r="D45" t="str">
            <v>Ethiopia</v>
          </cell>
          <cell r="E45" t="str">
            <v>No Direct Service</v>
          </cell>
          <cell r="F45">
            <v>0</v>
          </cell>
          <cell r="G45">
            <v>3779</v>
          </cell>
          <cell r="H45">
            <v>3779</v>
          </cell>
          <cell r="I45">
            <v>0.1</v>
          </cell>
          <cell r="J45">
            <v>0</v>
          </cell>
          <cell r="K45">
            <v>4156.9000000000005</v>
          </cell>
          <cell r="L45">
            <v>4156.9000000000005</v>
          </cell>
          <cell r="M45">
            <v>1.8493436668154839E-2</v>
          </cell>
          <cell r="N45">
            <v>76.875366885852856</v>
          </cell>
          <cell r="O45">
            <v>1.8493436668154839E-2</v>
          </cell>
        </row>
        <row r="46">
          <cell r="B46" t="str">
            <v>CCJ</v>
          </cell>
          <cell r="C46" t="str">
            <v>Kozhikode</v>
          </cell>
          <cell r="D46" t="str">
            <v>India</v>
          </cell>
          <cell r="E46" t="str">
            <v>No Direct Service</v>
          </cell>
          <cell r="F46">
            <v>0</v>
          </cell>
          <cell r="G46">
            <v>726.56829722844418</v>
          </cell>
          <cell r="H46">
            <v>726.56829722844418</v>
          </cell>
          <cell r="I46">
            <v>0.1</v>
          </cell>
          <cell r="J46">
            <v>0</v>
          </cell>
          <cell r="K46">
            <v>799.22512695128864</v>
          </cell>
          <cell r="L46">
            <v>799.22512695128864</v>
          </cell>
          <cell r="M46">
            <v>9.2154109518901003E-2</v>
          </cell>
          <cell r="N46">
            <v>73.651879879326614</v>
          </cell>
          <cell r="O46">
            <v>9.2154109518901003E-2</v>
          </cell>
        </row>
        <row r="47">
          <cell r="B47" t="str">
            <v>KBL</v>
          </cell>
          <cell r="C47" t="str">
            <v>Kabul</v>
          </cell>
          <cell r="D47" t="str">
            <v>Afghanistan</v>
          </cell>
          <cell r="E47" t="str">
            <v>No Direct Service</v>
          </cell>
          <cell r="F47">
            <v>0</v>
          </cell>
          <cell r="G47">
            <v>187.04932838281442</v>
          </cell>
          <cell r="H47">
            <v>187.04932838281442</v>
          </cell>
          <cell r="I47">
            <v>0.1</v>
          </cell>
          <cell r="J47">
            <v>0</v>
          </cell>
          <cell r="K47">
            <v>205.75426122109587</v>
          </cell>
          <cell r="L47">
            <v>205.75426122109587</v>
          </cell>
          <cell r="M47">
            <v>0.32644697544872742</v>
          </cell>
          <cell r="N47">
            <v>67.167856261314128</v>
          </cell>
          <cell r="O47">
            <v>0.32644697544872742</v>
          </cell>
        </row>
        <row r="48">
          <cell r="B48" t="str">
            <v>SAH</v>
          </cell>
          <cell r="C48" t="str">
            <v>Sanaa</v>
          </cell>
          <cell r="D48" t="str">
            <v>Yemen</v>
          </cell>
          <cell r="E48" t="str">
            <v>No Direct Service</v>
          </cell>
          <cell r="F48">
            <v>0</v>
          </cell>
          <cell r="G48">
            <v>922.85714285714334</v>
          </cell>
          <cell r="H48">
            <v>922.85714285714334</v>
          </cell>
          <cell r="I48">
            <v>0.1</v>
          </cell>
          <cell r="J48">
            <v>0</v>
          </cell>
          <cell r="K48">
            <v>1015.1428571428578</v>
          </cell>
          <cell r="L48">
            <v>1015.1428571428578</v>
          </cell>
          <cell r="M48">
            <v>5.9181257666771153E-2</v>
          </cell>
          <cell r="N48">
            <v>60.077430997153726</v>
          </cell>
          <cell r="O48">
            <v>5.9181257666771153E-2</v>
          </cell>
        </row>
        <row r="49">
          <cell r="B49" t="str">
            <v>JIB</v>
          </cell>
          <cell r="C49" t="str">
            <v>Djibouti</v>
          </cell>
          <cell r="D49" t="str">
            <v>Djibouti</v>
          </cell>
          <cell r="E49" t="str">
            <v>No Direct Service</v>
          </cell>
          <cell r="F49">
            <v>0</v>
          </cell>
          <cell r="G49">
            <v>105</v>
          </cell>
          <cell r="H49">
            <v>105</v>
          </cell>
          <cell r="I49">
            <v>0.1</v>
          </cell>
          <cell r="J49">
            <v>0</v>
          </cell>
          <cell r="K49">
            <v>115.50000000000001</v>
          </cell>
          <cell r="L49">
            <v>115.50000000000001</v>
          </cell>
          <cell r="M49">
            <v>0.5</v>
          </cell>
          <cell r="N49">
            <v>57.750000000000007</v>
          </cell>
          <cell r="O49">
            <v>0.5</v>
          </cell>
        </row>
        <row r="50">
          <cell r="B50" t="str">
            <v>BWN</v>
          </cell>
          <cell r="C50" t="str">
            <v>Bandar Seri Begawan</v>
          </cell>
          <cell r="D50" t="str">
            <v>Brunei</v>
          </cell>
          <cell r="E50" t="str">
            <v>No Direct Service</v>
          </cell>
          <cell r="F50">
            <v>0</v>
          </cell>
          <cell r="G50">
            <v>46.415970772442591</v>
          </cell>
          <cell r="H50">
            <v>46.415970772442591</v>
          </cell>
          <cell r="I50">
            <v>0.1</v>
          </cell>
          <cell r="J50">
            <v>0</v>
          </cell>
          <cell r="K50">
            <v>51.057567849686855</v>
          </cell>
          <cell r="L50">
            <v>51.057567849686855</v>
          </cell>
          <cell r="M50">
            <v>1</v>
          </cell>
          <cell r="N50">
            <v>51.057567849686855</v>
          </cell>
          <cell r="O50">
            <v>1</v>
          </cell>
        </row>
        <row r="51">
          <cell r="B51" t="str">
            <v>SEZ</v>
          </cell>
          <cell r="C51" t="str">
            <v>Mahe Island</v>
          </cell>
          <cell r="D51" t="str">
            <v>Seychelles</v>
          </cell>
          <cell r="E51" t="str">
            <v>No Direct Service</v>
          </cell>
          <cell r="F51">
            <v>0</v>
          </cell>
          <cell r="G51">
            <v>60</v>
          </cell>
          <cell r="H51">
            <v>60</v>
          </cell>
          <cell r="I51">
            <v>0.1</v>
          </cell>
          <cell r="J51">
            <v>0</v>
          </cell>
          <cell r="K51">
            <v>66</v>
          </cell>
          <cell r="L51">
            <v>66</v>
          </cell>
          <cell r="M51">
            <v>0.66944645108876477</v>
          </cell>
          <cell r="N51">
            <v>44.183465771858472</v>
          </cell>
          <cell r="O51">
            <v>0.66944645108876477</v>
          </cell>
        </row>
        <row r="52">
          <cell r="B52" t="str">
            <v>MRU</v>
          </cell>
          <cell r="C52" t="str">
            <v>Mauritius</v>
          </cell>
          <cell r="D52" t="str">
            <v>Mauritius</v>
          </cell>
          <cell r="E52" t="str">
            <v>No Direct Service</v>
          </cell>
          <cell r="F52">
            <v>0</v>
          </cell>
          <cell r="G52">
            <v>197.91666666666666</v>
          </cell>
          <cell r="H52">
            <v>197.91666666666666</v>
          </cell>
          <cell r="I52">
            <v>0.1</v>
          </cell>
          <cell r="J52">
            <v>0</v>
          </cell>
          <cell r="K52">
            <v>217.70833333333334</v>
          </cell>
          <cell r="L52">
            <v>217.70833333333334</v>
          </cell>
          <cell r="M52">
            <v>0.18745684570956056</v>
          </cell>
          <cell r="N52">
            <v>40.810917451352246</v>
          </cell>
          <cell r="O52">
            <v>0.18745684570956056</v>
          </cell>
        </row>
        <row r="53">
          <cell r="B53" t="str">
            <v>MED</v>
          </cell>
          <cell r="C53" t="str">
            <v>Madinah</v>
          </cell>
          <cell r="D53" t="str">
            <v>Saudi Arabia</v>
          </cell>
          <cell r="E53" t="str">
            <v>No Direct Service</v>
          </cell>
          <cell r="F53">
            <v>0</v>
          </cell>
          <cell r="G53">
            <v>630.10482180293536</v>
          </cell>
          <cell r="H53">
            <v>630.10482180293536</v>
          </cell>
          <cell r="I53">
            <v>0.1</v>
          </cell>
          <cell r="J53">
            <v>0</v>
          </cell>
          <cell r="K53">
            <v>693.11530398322896</v>
          </cell>
          <cell r="L53">
            <v>693.11530398322896</v>
          </cell>
          <cell r="M53">
            <v>4.8145809038122968E-2</v>
          </cell>
          <cell r="N53">
            <v>33.370597066977091</v>
          </cell>
          <cell r="O53">
            <v>4.8145809038122968E-2</v>
          </cell>
        </row>
        <row r="54">
          <cell r="B54" t="str">
            <v>LYP</v>
          </cell>
          <cell r="C54" t="str">
            <v>Faisalabad</v>
          </cell>
          <cell r="D54" t="str">
            <v>Pakistan</v>
          </cell>
          <cell r="E54" t="str">
            <v>No Direct Service</v>
          </cell>
          <cell r="F54">
            <v>0</v>
          </cell>
          <cell r="G54">
            <v>21.043049443066646</v>
          </cell>
          <cell r="H54">
            <v>21.043049443066646</v>
          </cell>
          <cell r="I54">
            <v>0.1</v>
          </cell>
          <cell r="J54">
            <v>0</v>
          </cell>
          <cell r="K54">
            <v>23.147354387373312</v>
          </cell>
          <cell r="L54">
            <v>23.147354387373312</v>
          </cell>
          <cell r="M54">
            <v>0.96579785524660711</v>
          </cell>
          <cell r="N54">
            <v>22.355665221958287</v>
          </cell>
          <cell r="O54">
            <v>0.96579785524660711</v>
          </cell>
        </row>
        <row r="55">
          <cell r="B55" t="str">
            <v>MUX</v>
          </cell>
          <cell r="C55" t="str">
            <v>Multan</v>
          </cell>
          <cell r="D55" t="str">
            <v>Pakistan</v>
          </cell>
          <cell r="E55" t="str">
            <v>No Direct Service</v>
          </cell>
          <cell r="F55">
            <v>0</v>
          </cell>
          <cell r="G55">
            <v>16.36681623349628</v>
          </cell>
          <cell r="H55">
            <v>16.36681623349628</v>
          </cell>
          <cell r="I55">
            <v>0.1</v>
          </cell>
          <cell r="J55">
            <v>0</v>
          </cell>
          <cell r="K55">
            <v>18.003497856845911</v>
          </cell>
          <cell r="L55">
            <v>18.003497856845911</v>
          </cell>
          <cell r="M55">
            <v>1</v>
          </cell>
          <cell r="N55">
            <v>18.003497856845911</v>
          </cell>
          <cell r="O55">
            <v>1</v>
          </cell>
        </row>
        <row r="56">
          <cell r="B56" t="str">
            <v>CGP</v>
          </cell>
          <cell r="C56" t="str">
            <v>Chittagong</v>
          </cell>
          <cell r="D56" t="str">
            <v>Bangladesh</v>
          </cell>
          <cell r="E56" t="str">
            <v>No Direct Service</v>
          </cell>
          <cell r="F56">
            <v>0</v>
          </cell>
          <cell r="G56">
            <v>34.005449591280659</v>
          </cell>
          <cell r="H56">
            <v>34.005449591280659</v>
          </cell>
          <cell r="I56">
            <v>0.1</v>
          </cell>
          <cell r="J56">
            <v>0</v>
          </cell>
          <cell r="K56">
            <v>37.405994550408728</v>
          </cell>
          <cell r="L56">
            <v>37.405994550408728</v>
          </cell>
          <cell r="M56">
            <v>0.43210674584163278</v>
          </cell>
          <cell r="N56">
            <v>16.163382580146965</v>
          </cell>
          <cell r="O56">
            <v>0.43210674584163278</v>
          </cell>
        </row>
        <row r="57">
          <cell r="B57" t="str">
            <v>AHB</v>
          </cell>
          <cell r="C57" t="str">
            <v>Abha</v>
          </cell>
          <cell r="D57" t="str">
            <v>Saudi Arabia</v>
          </cell>
          <cell r="E57" t="str">
            <v>No Direct Service</v>
          </cell>
          <cell r="F57">
            <v>0</v>
          </cell>
          <cell r="G57">
            <v>14.540880503144653</v>
          </cell>
          <cell r="H57">
            <v>14.540880503144653</v>
          </cell>
          <cell r="I57">
            <v>0.1</v>
          </cell>
          <cell r="J57">
            <v>0</v>
          </cell>
          <cell r="K57">
            <v>15.994968553459119</v>
          </cell>
          <cell r="L57">
            <v>15.994968553459119</v>
          </cell>
          <cell r="M57">
            <v>1</v>
          </cell>
          <cell r="N57">
            <v>15.994968553459119</v>
          </cell>
          <cell r="O57">
            <v>1</v>
          </cell>
        </row>
        <row r="58">
          <cell r="B58" t="str">
            <v>EBL</v>
          </cell>
          <cell r="C58" t="str">
            <v>Erbil</v>
          </cell>
          <cell r="D58" t="str">
            <v>Iraq</v>
          </cell>
          <cell r="E58" t="str">
            <v>No Direct Service</v>
          </cell>
          <cell r="F58">
            <v>0</v>
          </cell>
          <cell r="G58">
            <v>460.73395084176525</v>
          </cell>
          <cell r="H58">
            <v>460.73395084176525</v>
          </cell>
          <cell r="I58">
            <v>0.1</v>
          </cell>
          <cell r="J58">
            <v>0</v>
          </cell>
          <cell r="K58">
            <v>506.80734592594183</v>
          </cell>
          <cell r="L58">
            <v>506.80734592594183</v>
          </cell>
          <cell r="M58">
            <v>2.4546963460654166E-2</v>
          </cell>
          <cell r="N58">
            <v>12.44058140203521</v>
          </cell>
          <cell r="O58">
            <v>2.4546963460654166E-2</v>
          </cell>
        </row>
        <row r="59">
          <cell r="B59" t="str">
            <v>ZYL</v>
          </cell>
          <cell r="C59" t="str">
            <v>Sylhet</v>
          </cell>
          <cell r="D59" t="str">
            <v>Bangladesh</v>
          </cell>
          <cell r="E59" t="str">
            <v>No Direct Service</v>
          </cell>
          <cell r="F59">
            <v>0</v>
          </cell>
          <cell r="G59">
            <v>21.253405994550413</v>
          </cell>
          <cell r="H59">
            <v>21.253405994550413</v>
          </cell>
          <cell r="I59">
            <v>0.1</v>
          </cell>
          <cell r="J59">
            <v>0</v>
          </cell>
          <cell r="K59">
            <v>23.378746594005456</v>
          </cell>
          <cell r="L59">
            <v>23.378746594005456</v>
          </cell>
          <cell r="M59">
            <v>0.5</v>
          </cell>
          <cell r="N59">
            <v>11.689373297002728</v>
          </cell>
          <cell r="O59">
            <v>0.5</v>
          </cell>
        </row>
        <row r="60">
          <cell r="B60" t="str">
            <v>DYU</v>
          </cell>
          <cell r="C60" t="str">
            <v>Dushanbe</v>
          </cell>
          <cell r="D60" t="str">
            <v>Tajikistan</v>
          </cell>
          <cell r="E60" t="str">
            <v>No Direct Service</v>
          </cell>
          <cell r="F60">
            <v>0</v>
          </cell>
          <cell r="G60">
            <v>221.19565217391329</v>
          </cell>
          <cell r="H60">
            <v>221.19565217391329</v>
          </cell>
          <cell r="I60">
            <v>0.1</v>
          </cell>
          <cell r="J60">
            <v>0</v>
          </cell>
          <cell r="K60">
            <v>243.31521739130463</v>
          </cell>
          <cell r="L60">
            <v>243.31521739130463</v>
          </cell>
          <cell r="M60">
            <v>1.9304456437844238E-2</v>
          </cell>
          <cell r="N60">
            <v>4.6970680147950405</v>
          </cell>
          <cell r="O60">
            <v>1.9304456437844238E-2</v>
          </cell>
        </row>
        <row r="61">
          <cell r="B61" t="str">
            <v>SCO</v>
          </cell>
          <cell r="C61" t="str">
            <v>Aktau</v>
          </cell>
          <cell r="D61" t="str">
            <v>Kazakhstan</v>
          </cell>
          <cell r="E61" t="str">
            <v>No Direct Service</v>
          </cell>
          <cell r="F61">
            <v>0</v>
          </cell>
          <cell r="G61">
            <v>4.6728971962616823</v>
          </cell>
          <cell r="H61">
            <v>4.6728971962616823</v>
          </cell>
          <cell r="I61">
            <v>0.1</v>
          </cell>
          <cell r="J61">
            <v>0</v>
          </cell>
          <cell r="K61">
            <v>5.1401869158878508</v>
          </cell>
          <cell r="L61">
            <v>5.1401869158878508</v>
          </cell>
          <cell r="M61">
            <v>0.52487122051307356</v>
          </cell>
          <cell r="N61">
            <v>2.6979361802073876</v>
          </cell>
          <cell r="O61">
            <v>0.52487122051307356</v>
          </cell>
        </row>
        <row r="62">
          <cell r="B62" t="str">
            <v>LAD</v>
          </cell>
          <cell r="C62" t="str">
            <v>Luanda</v>
          </cell>
          <cell r="D62" t="str">
            <v>Angola</v>
          </cell>
          <cell r="E62" t="str">
            <v>No Direct Service</v>
          </cell>
          <cell r="F62">
            <v>0</v>
          </cell>
          <cell r="G62">
            <v>256</v>
          </cell>
          <cell r="H62">
            <v>256</v>
          </cell>
          <cell r="I62">
            <v>0.1</v>
          </cell>
          <cell r="J62">
            <v>0</v>
          </cell>
          <cell r="K62">
            <v>281.60000000000002</v>
          </cell>
          <cell r="L62">
            <v>281.60000000000002</v>
          </cell>
          <cell r="M62">
            <v>8.0357912005192787E-3</v>
          </cell>
          <cell r="N62">
            <v>2.2628788020662292</v>
          </cell>
          <cell r="O62">
            <v>8.0357912005192787E-3</v>
          </cell>
        </row>
        <row r="63">
          <cell r="B63" t="str">
            <v>ISU</v>
          </cell>
          <cell r="C63" t="str">
            <v>Sulaymaniyah</v>
          </cell>
          <cell r="D63" t="str">
            <v>Iraq</v>
          </cell>
          <cell r="E63" t="str">
            <v>No Direct Service</v>
          </cell>
          <cell r="F63">
            <v>0</v>
          </cell>
          <cell r="G63">
            <v>3.6278263845808292</v>
          </cell>
          <cell r="H63">
            <v>3.6278263845808292</v>
          </cell>
          <cell r="I63">
            <v>0.1</v>
          </cell>
          <cell r="J63">
            <v>0</v>
          </cell>
          <cell r="K63">
            <v>3.9906090230389126</v>
          </cell>
          <cell r="L63">
            <v>3.9906090230389126</v>
          </cell>
          <cell r="M63">
            <v>0.20230640696832899</v>
          </cell>
          <cell r="N63">
            <v>0.80732577306639608</v>
          </cell>
          <cell r="O63">
            <v>0.20230640696832899</v>
          </cell>
        </row>
        <row r="64">
          <cell r="B64" t="str">
            <v>AUH</v>
          </cell>
          <cell r="C64" t="str">
            <v>Abu Dhabi</v>
          </cell>
          <cell r="D64" t="str">
            <v>UAE</v>
          </cell>
          <cell r="E64" t="str">
            <v>Direct Service</v>
          </cell>
          <cell r="F64">
            <v>12153.218388345904</v>
          </cell>
          <cell r="G64">
            <v>2168.230902517807</v>
          </cell>
          <cell r="H64">
            <v>14321.449290863711</v>
          </cell>
          <cell r="I64">
            <v>0.1</v>
          </cell>
          <cell r="J64">
            <v>13368.540227180496</v>
          </cell>
          <cell r="K64">
            <v>2385.0539927695877</v>
          </cell>
          <cell r="L64">
            <v>15753.594219950084</v>
          </cell>
          <cell r="M64">
            <v>0</v>
          </cell>
          <cell r="N64">
            <v>0</v>
          </cell>
          <cell r="O64">
            <v>0</v>
          </cell>
        </row>
        <row r="65">
          <cell r="B65" t="str">
            <v>ALP</v>
          </cell>
          <cell r="C65" t="str">
            <v>Aleppo</v>
          </cell>
          <cell r="D65" t="str">
            <v>Syria</v>
          </cell>
          <cell r="E65" t="str">
            <v>No Direct Service</v>
          </cell>
          <cell r="F65">
            <v>0</v>
          </cell>
          <cell r="G65">
            <v>6161.00977198698</v>
          </cell>
          <cell r="H65">
            <v>6161.00977198698</v>
          </cell>
          <cell r="I65">
            <v>0.1</v>
          </cell>
          <cell r="J65">
            <v>0</v>
          </cell>
          <cell r="K65">
            <v>6777.1107491856783</v>
          </cell>
          <cell r="L65">
            <v>6777.1107491856783</v>
          </cell>
          <cell r="M65">
            <v>0</v>
          </cell>
          <cell r="N65">
            <v>0</v>
          </cell>
          <cell r="O65">
            <v>0</v>
          </cell>
        </row>
        <row r="66">
          <cell r="B66" t="str">
            <v>CPT</v>
          </cell>
          <cell r="C66" t="str">
            <v>Cape Town</v>
          </cell>
          <cell r="D66" t="str">
            <v>South Africa</v>
          </cell>
          <cell r="E66" t="str">
            <v>No Direct Service</v>
          </cell>
          <cell r="F66">
            <v>0</v>
          </cell>
          <cell r="G66">
            <v>3960.6037103029262</v>
          </cell>
          <cell r="H66">
            <v>3960.6037103029262</v>
          </cell>
          <cell r="I66">
            <v>0.1</v>
          </cell>
          <cell r="J66">
            <v>0</v>
          </cell>
          <cell r="K66">
            <v>4356.6640813332187</v>
          </cell>
          <cell r="L66">
            <v>4356.6640813332187</v>
          </cell>
          <cell r="M66">
            <v>0</v>
          </cell>
          <cell r="N66">
            <v>0</v>
          </cell>
          <cell r="O66">
            <v>0</v>
          </cell>
        </row>
        <row r="67">
          <cell r="B67" t="str">
            <v>ADE</v>
          </cell>
          <cell r="C67" t="str">
            <v>Aden</v>
          </cell>
          <cell r="D67" t="str">
            <v>Yemen</v>
          </cell>
          <cell r="E67" t="str">
            <v>No Direct Service</v>
          </cell>
          <cell r="F67">
            <v>0</v>
          </cell>
          <cell r="G67">
            <v>1702.8571428571427</v>
          </cell>
          <cell r="H67">
            <v>1702.8571428571427</v>
          </cell>
          <cell r="I67">
            <v>0.1</v>
          </cell>
          <cell r="J67">
            <v>0</v>
          </cell>
          <cell r="K67">
            <v>1873.1428571428571</v>
          </cell>
          <cell r="L67">
            <v>1873.1428571428571</v>
          </cell>
          <cell r="M67">
            <v>0</v>
          </cell>
          <cell r="N67">
            <v>0</v>
          </cell>
          <cell r="O67">
            <v>0</v>
          </cell>
        </row>
        <row r="68">
          <cell r="B68" t="str">
            <v>FRU</v>
          </cell>
          <cell r="C68" t="str">
            <v>Bishkek</v>
          </cell>
          <cell r="D68" t="str">
            <v>Kyrgyzstan</v>
          </cell>
          <cell r="E68" t="str">
            <v>No Direct Service</v>
          </cell>
          <cell r="F68">
            <v>0</v>
          </cell>
          <cell r="G68">
            <v>1700.2419354838703</v>
          </cell>
          <cell r="H68">
            <v>1700.2419354838703</v>
          </cell>
          <cell r="I68">
            <v>0.1</v>
          </cell>
          <cell r="J68">
            <v>0</v>
          </cell>
          <cell r="K68">
            <v>1870.2661290322574</v>
          </cell>
          <cell r="L68">
            <v>1870.2661290322574</v>
          </cell>
          <cell r="M68">
            <v>0</v>
          </cell>
          <cell r="N68">
            <v>0</v>
          </cell>
          <cell r="O68">
            <v>0</v>
          </cell>
        </row>
        <row r="69">
          <cell r="B69" t="str">
            <v>TAS</v>
          </cell>
          <cell r="C69" t="str">
            <v>Tashkent</v>
          </cell>
          <cell r="D69" t="str">
            <v>Uzbekistan</v>
          </cell>
          <cell r="E69" t="str">
            <v>No Direct Service</v>
          </cell>
          <cell r="F69">
            <v>0</v>
          </cell>
          <cell r="G69">
            <v>1514.1847826086971</v>
          </cell>
          <cell r="H69">
            <v>1514.1847826086971</v>
          </cell>
          <cell r="I69">
            <v>0.1</v>
          </cell>
          <cell r="J69">
            <v>0</v>
          </cell>
          <cell r="K69">
            <v>1665.6032608695668</v>
          </cell>
          <cell r="L69">
            <v>1665.6032608695668</v>
          </cell>
          <cell r="M69">
            <v>0</v>
          </cell>
          <cell r="N69">
            <v>0</v>
          </cell>
          <cell r="O69">
            <v>0</v>
          </cell>
        </row>
        <row r="70">
          <cell r="B70" t="str">
            <v>PNQ</v>
          </cell>
          <cell r="C70" t="str">
            <v>Pune</v>
          </cell>
          <cell r="D70" t="str">
            <v>India</v>
          </cell>
          <cell r="E70" t="str">
            <v>No Direct Service</v>
          </cell>
          <cell r="F70">
            <v>0</v>
          </cell>
          <cell r="G70">
            <v>1109.3576350300079</v>
          </cell>
          <cell r="H70">
            <v>1109.3576350300079</v>
          </cell>
          <cell r="I70">
            <v>0.1</v>
          </cell>
          <cell r="J70">
            <v>0</v>
          </cell>
          <cell r="K70">
            <v>1220.2933985330089</v>
          </cell>
          <cell r="L70">
            <v>1220.2933985330089</v>
          </cell>
          <cell r="M70">
            <v>0</v>
          </cell>
          <cell r="N70">
            <v>0</v>
          </cell>
          <cell r="O70">
            <v>0</v>
          </cell>
        </row>
        <row r="71">
          <cell r="B71" t="str">
            <v>DAR</v>
          </cell>
          <cell r="C71" t="str">
            <v>Dar Es Salaam</v>
          </cell>
          <cell r="D71" t="str">
            <v>Tanzania</v>
          </cell>
          <cell r="E71" t="str">
            <v>No Direct Service</v>
          </cell>
          <cell r="F71">
            <v>0</v>
          </cell>
          <cell r="G71">
            <v>1020</v>
          </cell>
          <cell r="H71">
            <v>1020</v>
          </cell>
          <cell r="I71">
            <v>0.1</v>
          </cell>
          <cell r="J71">
            <v>0</v>
          </cell>
          <cell r="K71">
            <v>1122</v>
          </cell>
          <cell r="L71">
            <v>1122</v>
          </cell>
          <cell r="M71">
            <v>0</v>
          </cell>
          <cell r="N71">
            <v>0</v>
          </cell>
          <cell r="O71">
            <v>0</v>
          </cell>
        </row>
        <row r="72">
          <cell r="B72" t="str">
            <v>DUR</v>
          </cell>
          <cell r="C72" t="str">
            <v>Durban</v>
          </cell>
          <cell r="D72" t="str">
            <v>South Africa</v>
          </cell>
          <cell r="E72" t="str">
            <v>No Direct Service</v>
          </cell>
          <cell r="F72">
            <v>0</v>
          </cell>
          <cell r="G72">
            <v>632.33937742374985</v>
          </cell>
          <cell r="H72">
            <v>632.33937742374985</v>
          </cell>
          <cell r="I72">
            <v>0.1</v>
          </cell>
          <cell r="J72">
            <v>0</v>
          </cell>
          <cell r="K72">
            <v>695.57331516612487</v>
          </cell>
          <cell r="L72">
            <v>695.57331516612487</v>
          </cell>
          <cell r="M72">
            <v>0</v>
          </cell>
          <cell r="N72">
            <v>0</v>
          </cell>
          <cell r="O72">
            <v>0</v>
          </cell>
        </row>
        <row r="73">
          <cell r="B73" t="str">
            <v>MHD</v>
          </cell>
          <cell r="C73" t="str">
            <v>Mashad</v>
          </cell>
          <cell r="D73" t="str">
            <v>Iran</v>
          </cell>
          <cell r="E73" t="str">
            <v>No Direct Service</v>
          </cell>
          <cell r="F73">
            <v>0</v>
          </cell>
          <cell r="G73">
            <v>523.64457831325308</v>
          </cell>
          <cell r="H73">
            <v>523.64457831325308</v>
          </cell>
          <cell r="I73">
            <v>0.1</v>
          </cell>
          <cell r="J73">
            <v>0</v>
          </cell>
          <cell r="K73">
            <v>576.00903614457843</v>
          </cell>
          <cell r="L73">
            <v>576.00903614457843</v>
          </cell>
          <cell r="M73">
            <v>0</v>
          </cell>
          <cell r="N73">
            <v>0</v>
          </cell>
          <cell r="O73">
            <v>0</v>
          </cell>
        </row>
        <row r="74">
          <cell r="B74" t="str">
            <v>ATQ</v>
          </cell>
          <cell r="C74" t="str">
            <v>Amritsar</v>
          </cell>
          <cell r="D74" t="str">
            <v>India</v>
          </cell>
          <cell r="E74" t="str">
            <v>No Direct Service</v>
          </cell>
          <cell r="F74">
            <v>0</v>
          </cell>
          <cell r="G74">
            <v>491.28695265614624</v>
          </cell>
          <cell r="H74">
            <v>491.28695265614624</v>
          </cell>
          <cell r="I74">
            <v>0.1</v>
          </cell>
          <cell r="J74">
            <v>0</v>
          </cell>
          <cell r="K74">
            <v>540.41564792176086</v>
          </cell>
          <cell r="L74">
            <v>540.41564792176086</v>
          </cell>
          <cell r="M74">
            <v>0</v>
          </cell>
          <cell r="N74">
            <v>0</v>
          </cell>
          <cell r="O74">
            <v>0</v>
          </cell>
        </row>
        <row r="75">
          <cell r="B75" t="str">
            <v>ASM</v>
          </cell>
          <cell r="C75" t="str">
            <v>Asmara</v>
          </cell>
          <cell r="D75" t="str">
            <v>Eritrea</v>
          </cell>
          <cell r="E75" t="str">
            <v>No Direct Service</v>
          </cell>
          <cell r="F75">
            <v>0</v>
          </cell>
          <cell r="G75">
            <v>453.33333333333303</v>
          </cell>
          <cell r="H75">
            <v>453.33333333333303</v>
          </cell>
          <cell r="I75">
            <v>0.1</v>
          </cell>
          <cell r="J75">
            <v>0</v>
          </cell>
          <cell r="K75">
            <v>498.6666666666664</v>
          </cell>
          <cell r="L75">
            <v>498.6666666666664</v>
          </cell>
          <cell r="M75">
            <v>0</v>
          </cell>
          <cell r="N75">
            <v>0</v>
          </cell>
          <cell r="O75">
            <v>0</v>
          </cell>
        </row>
        <row r="76">
          <cell r="B76" t="str">
            <v>TBZ</v>
          </cell>
          <cell r="C76" t="str">
            <v>Tabriz</v>
          </cell>
          <cell r="D76" t="str">
            <v>Iran</v>
          </cell>
          <cell r="E76" t="str">
            <v>No Direct Service</v>
          </cell>
          <cell r="F76">
            <v>0</v>
          </cell>
          <cell r="G76">
            <v>385.84337349397589</v>
          </cell>
          <cell r="H76">
            <v>385.84337349397589</v>
          </cell>
          <cell r="I76">
            <v>0.1</v>
          </cell>
          <cell r="J76">
            <v>0</v>
          </cell>
          <cell r="K76">
            <v>424.42771084337352</v>
          </cell>
          <cell r="L76">
            <v>424.42771084337352</v>
          </cell>
          <cell r="M76">
            <v>0</v>
          </cell>
          <cell r="N76">
            <v>0</v>
          </cell>
          <cell r="O76">
            <v>0</v>
          </cell>
        </row>
        <row r="77">
          <cell r="B77" t="str">
            <v>ASB</v>
          </cell>
          <cell r="C77" t="str">
            <v>Ashgabat</v>
          </cell>
          <cell r="D77" t="str">
            <v>Turkmenistan</v>
          </cell>
          <cell r="E77" t="str">
            <v>No Direct Service</v>
          </cell>
          <cell r="F77">
            <v>0</v>
          </cell>
          <cell r="G77">
            <v>150.8152173913044</v>
          </cell>
          <cell r="H77">
            <v>150.8152173913044</v>
          </cell>
          <cell r="I77">
            <v>0.1</v>
          </cell>
          <cell r="J77">
            <v>0</v>
          </cell>
          <cell r="K77">
            <v>165.89673913043487</v>
          </cell>
          <cell r="L77">
            <v>165.89673913043487</v>
          </cell>
          <cell r="M77">
            <v>0</v>
          </cell>
          <cell r="N77">
            <v>0</v>
          </cell>
          <cell r="O77">
            <v>0</v>
          </cell>
        </row>
        <row r="78">
          <cell r="B78" t="str">
            <v>LKO</v>
          </cell>
          <cell r="C78" t="str">
            <v>Lucknow</v>
          </cell>
          <cell r="D78" t="str">
            <v>India</v>
          </cell>
          <cell r="E78" t="str">
            <v>No Direct Service</v>
          </cell>
          <cell r="F78">
            <v>0</v>
          </cell>
          <cell r="G78">
            <v>113.37391215141832</v>
          </cell>
          <cell r="H78">
            <v>113.37391215141832</v>
          </cell>
          <cell r="I78">
            <v>0.1</v>
          </cell>
          <cell r="J78">
            <v>0</v>
          </cell>
          <cell r="K78">
            <v>124.71130336656017</v>
          </cell>
          <cell r="L78">
            <v>124.71130336656017</v>
          </cell>
          <cell r="M78">
            <v>0</v>
          </cell>
          <cell r="N78">
            <v>0</v>
          </cell>
          <cell r="O78">
            <v>0</v>
          </cell>
        </row>
        <row r="79">
          <cell r="B79" t="str">
            <v>JAI</v>
          </cell>
          <cell r="C79" t="str">
            <v>Jaipur</v>
          </cell>
          <cell r="D79" t="str">
            <v>India</v>
          </cell>
          <cell r="E79" t="str">
            <v>No Direct Service</v>
          </cell>
          <cell r="F79">
            <v>0</v>
          </cell>
          <cell r="G79">
            <v>99.964094585121501</v>
          </cell>
          <cell r="H79">
            <v>99.964094585121501</v>
          </cell>
          <cell r="I79">
            <v>0.1</v>
          </cell>
          <cell r="J79">
            <v>0</v>
          </cell>
          <cell r="K79">
            <v>109.96050404363366</v>
          </cell>
          <cell r="L79">
            <v>109.96050404363366</v>
          </cell>
          <cell r="M79">
            <v>0</v>
          </cell>
          <cell r="N79">
            <v>0</v>
          </cell>
          <cell r="O79">
            <v>0</v>
          </cell>
        </row>
        <row r="80">
          <cell r="B80" t="str">
            <v>UET</v>
          </cell>
          <cell r="C80" t="str">
            <v>Quetta</v>
          </cell>
          <cell r="D80" t="str">
            <v>Pakistan</v>
          </cell>
          <cell r="E80" t="str">
            <v>No Direct Service</v>
          </cell>
          <cell r="F80">
            <v>0</v>
          </cell>
          <cell r="G80">
            <v>25.719282652637009</v>
          </cell>
          <cell r="H80">
            <v>25.719282652637009</v>
          </cell>
          <cell r="I80">
            <v>0.1</v>
          </cell>
          <cell r="J80">
            <v>0</v>
          </cell>
          <cell r="K80">
            <v>28.291210917900713</v>
          </cell>
          <cell r="L80">
            <v>28.291210917900713</v>
          </cell>
          <cell r="M80">
            <v>0</v>
          </cell>
          <cell r="N80">
            <v>0</v>
          </cell>
          <cell r="O80">
            <v>0</v>
          </cell>
        </row>
        <row r="81">
          <cell r="B81" t="str">
            <v>YNB</v>
          </cell>
          <cell r="C81" t="str">
            <v>Yanbu</v>
          </cell>
          <cell r="D81" t="str">
            <v>Saudi Arabia</v>
          </cell>
          <cell r="E81" t="str">
            <v>No Direct Service</v>
          </cell>
          <cell r="F81">
            <v>0</v>
          </cell>
          <cell r="G81">
            <v>18.176100628930815</v>
          </cell>
          <cell r="H81">
            <v>18.176100628930815</v>
          </cell>
          <cell r="I81">
            <v>0.1</v>
          </cell>
          <cell r="J81">
            <v>0</v>
          </cell>
          <cell r="K81">
            <v>19.9937106918239</v>
          </cell>
          <cell r="L81">
            <v>19.9937106918239</v>
          </cell>
          <cell r="M81">
            <v>0</v>
          </cell>
          <cell r="N81">
            <v>0</v>
          </cell>
          <cell r="O81">
            <v>0</v>
          </cell>
        </row>
        <row r="82">
          <cell r="B82" t="str">
            <v>BSR</v>
          </cell>
          <cell r="C82" t="str">
            <v>Basra</v>
          </cell>
          <cell r="D82" t="str">
            <v>Iraq</v>
          </cell>
          <cell r="E82" t="str">
            <v>No Direct Service</v>
          </cell>
          <cell r="F82">
            <v>0</v>
          </cell>
          <cell r="G82">
            <v>8.35</v>
          </cell>
          <cell r="H82">
            <v>8.35</v>
          </cell>
          <cell r="I82">
            <v>0.1</v>
          </cell>
          <cell r="J82">
            <v>0</v>
          </cell>
          <cell r="K82">
            <v>9.1850000000000005</v>
          </cell>
          <cell r="L82">
            <v>9.1850000000000005</v>
          </cell>
          <cell r="M82">
            <v>0</v>
          </cell>
          <cell r="N82">
            <v>0</v>
          </cell>
          <cell r="O82">
            <v>0</v>
          </cell>
        </row>
        <row r="83">
          <cell r="B83" t="str">
            <v>TRZ</v>
          </cell>
          <cell r="C83" t="str">
            <v>Tiruchirapally</v>
          </cell>
          <cell r="D83" t="str">
            <v>India</v>
          </cell>
          <cell r="E83" t="str">
            <v>No Direct Service</v>
          </cell>
          <cell r="F83">
            <v>0</v>
          </cell>
          <cell r="G83">
            <v>2.4381486484175969</v>
          </cell>
          <cell r="H83">
            <v>2.4381486484175969</v>
          </cell>
          <cell r="I83">
            <v>0.1</v>
          </cell>
          <cell r="J83">
            <v>0</v>
          </cell>
          <cell r="K83">
            <v>2.6819635132593569</v>
          </cell>
          <cell r="L83">
            <v>2.6819635132593569</v>
          </cell>
          <cell r="M83">
            <v>0</v>
          </cell>
          <cell r="N83">
            <v>0</v>
          </cell>
          <cell r="O83">
            <v>0</v>
          </cell>
        </row>
        <row r="84">
          <cell r="B84" t="str">
            <v>ELQ</v>
          </cell>
          <cell r="C84" t="str">
            <v>Gassim</v>
          </cell>
          <cell r="D84" t="str">
            <v>Saudi Arabia</v>
          </cell>
          <cell r="E84" t="str">
            <v>No Direct Service</v>
          </cell>
          <cell r="F84">
            <v>0</v>
          </cell>
          <cell r="G84">
            <v>2.4234800838574424</v>
          </cell>
          <cell r="H84">
            <v>2.4234800838574424</v>
          </cell>
          <cell r="I84">
            <v>0.1</v>
          </cell>
          <cell r="J84">
            <v>0</v>
          </cell>
          <cell r="K84">
            <v>2.6658280922431867</v>
          </cell>
          <cell r="L84">
            <v>2.6658280922431867</v>
          </cell>
          <cell r="M84">
            <v>0</v>
          </cell>
          <cell r="N84">
            <v>0</v>
          </cell>
          <cell r="O84">
            <v>0</v>
          </cell>
        </row>
        <row r="85">
          <cell r="B85" t="str">
            <v>AWZ</v>
          </cell>
          <cell r="C85" t="str">
            <v>Ahwaz</v>
          </cell>
          <cell r="D85" t="str">
            <v>Iran</v>
          </cell>
          <cell r="E85" t="str">
            <v>No Direct Service</v>
          </cell>
          <cell r="F85">
            <v>0</v>
          </cell>
          <cell r="G85">
            <v>1.8373493975903614</v>
          </cell>
          <cell r="H85">
            <v>1.8373493975903614</v>
          </cell>
          <cell r="I85">
            <v>0.1</v>
          </cell>
          <cell r="J85">
            <v>0</v>
          </cell>
          <cell r="K85">
            <v>2.0210843373493979</v>
          </cell>
          <cell r="L85">
            <v>2.0210843373493979</v>
          </cell>
          <cell r="M85">
            <v>0</v>
          </cell>
          <cell r="N85">
            <v>0</v>
          </cell>
          <cell r="O85">
            <v>0</v>
          </cell>
        </row>
      </sheetData>
      <sheetData sheetId="10">
        <row r="5">
          <cell r="B5" t="str">
            <v>City Code</v>
          </cell>
          <cell r="C5" t="str">
            <v>City Name</v>
          </cell>
          <cell r="D5" t="str">
            <v>Country</v>
          </cell>
          <cell r="E5" t="str">
            <v>Direct Service Flag</v>
          </cell>
          <cell r="F5" t="str">
            <v>Direct Demand in 09/10</v>
          </cell>
          <cell r="G5" t="str">
            <v>Indirect Demand in 09/10</v>
          </cell>
          <cell r="H5" t="str">
            <v>Total Demand 09/10</v>
          </cell>
          <cell r="I5" t="str">
            <v>Compound Growth</v>
          </cell>
          <cell r="J5" t="str">
            <v>Direct Demand in 2012</v>
          </cell>
          <cell r="K5" t="str">
            <v>Indirect Demand in 2012</v>
          </cell>
          <cell r="L5" t="str">
            <v>Total Demand 2012</v>
          </cell>
          <cell r="M5" t="str">
            <v>QSI Share</v>
          </cell>
          <cell r="N5" t="str">
            <v>Forecast</v>
          </cell>
          <cell r="O5" t="str">
            <v>QSI of Total Market</v>
          </cell>
        </row>
        <row r="6">
          <cell r="B6" t="str">
            <v>DFW</v>
          </cell>
          <cell r="C6" t="str">
            <v>Dallas/Fort Worth</v>
          </cell>
          <cell r="D6" t="str">
            <v>USA</v>
          </cell>
          <cell r="E6" t="str">
            <v>No Direct Service</v>
          </cell>
          <cell r="F6">
            <v>0</v>
          </cell>
          <cell r="G6">
            <v>16619.072667765278</v>
          </cell>
          <cell r="H6">
            <v>16619.072667765278</v>
          </cell>
          <cell r="I6">
            <v>0.1</v>
          </cell>
          <cell r="J6">
            <v>0</v>
          </cell>
          <cell r="K6">
            <v>18280.979934541807</v>
          </cell>
          <cell r="L6">
            <v>18280.979934541807</v>
          </cell>
          <cell r="M6">
            <v>8.4495875518716151E-2</v>
          </cell>
          <cell r="N6">
            <v>1544.6674049091923</v>
          </cell>
          <cell r="O6">
            <v>8.4495875518716151E-2</v>
          </cell>
        </row>
        <row r="7">
          <cell r="B7" t="str">
            <v>MSP</v>
          </cell>
          <cell r="C7" t="str">
            <v>Minneapolis/St Paul</v>
          </cell>
          <cell r="D7" t="str">
            <v>USA</v>
          </cell>
          <cell r="E7" t="str">
            <v>No Direct Service</v>
          </cell>
          <cell r="F7">
            <v>0</v>
          </cell>
          <cell r="G7">
            <v>6245.9077587866223</v>
          </cell>
          <cell r="H7">
            <v>6245.9077587866223</v>
          </cell>
          <cell r="I7">
            <v>0.1</v>
          </cell>
          <cell r="J7">
            <v>0</v>
          </cell>
          <cell r="K7">
            <v>6870.4985346652848</v>
          </cell>
          <cell r="L7">
            <v>6870.4985346652848</v>
          </cell>
          <cell r="M7">
            <v>0.20571114400909243</v>
          </cell>
          <cell r="N7">
            <v>1413.338113478789</v>
          </cell>
          <cell r="O7">
            <v>0.20571114400909243</v>
          </cell>
        </row>
        <row r="8">
          <cell r="B8" t="str">
            <v>MKC</v>
          </cell>
          <cell r="C8" t="str">
            <v>Kansas City</v>
          </cell>
          <cell r="D8" t="str">
            <v>USA</v>
          </cell>
          <cell r="E8" t="str">
            <v>No Direct Service</v>
          </cell>
          <cell r="F8">
            <v>0</v>
          </cell>
          <cell r="G8">
            <v>3408.9475260444419</v>
          </cell>
          <cell r="H8">
            <v>3408.9475260444419</v>
          </cell>
          <cell r="I8">
            <v>0.1</v>
          </cell>
          <cell r="J8">
            <v>0</v>
          </cell>
          <cell r="K8">
            <v>3749.8422786488863</v>
          </cell>
          <cell r="L8">
            <v>3749.8422786488863</v>
          </cell>
          <cell r="M8">
            <v>0.31693863385901649</v>
          </cell>
          <cell r="N8">
            <v>1188.4698889817596</v>
          </cell>
          <cell r="O8">
            <v>0.31693863385901649</v>
          </cell>
        </row>
        <row r="9">
          <cell r="B9" t="str">
            <v>IND</v>
          </cell>
          <cell r="C9" t="str">
            <v>Indianapolis</v>
          </cell>
          <cell r="D9" t="str">
            <v>USA</v>
          </cell>
          <cell r="E9" t="str">
            <v>No Direct Service</v>
          </cell>
          <cell r="F9">
            <v>0</v>
          </cell>
          <cell r="G9">
            <v>2713.6141356664539</v>
          </cell>
          <cell r="H9">
            <v>2713.6141356664539</v>
          </cell>
          <cell r="I9">
            <v>0.1</v>
          </cell>
          <cell r="J9">
            <v>0</v>
          </cell>
          <cell r="K9">
            <v>2984.9755492330996</v>
          </cell>
          <cell r="L9">
            <v>2984.9755492330996</v>
          </cell>
          <cell r="M9">
            <v>0.39383052211867464</v>
          </cell>
          <cell r="N9">
            <v>1175.5744790659492</v>
          </cell>
          <cell r="O9">
            <v>0.39383052211867464</v>
          </cell>
        </row>
        <row r="10">
          <cell r="B10" t="str">
            <v>STL</v>
          </cell>
          <cell r="C10" t="str">
            <v>St Louis</v>
          </cell>
          <cell r="D10" t="str">
            <v>USA</v>
          </cell>
          <cell r="E10" t="str">
            <v>No Direct Service</v>
          </cell>
          <cell r="F10">
            <v>0</v>
          </cell>
          <cell r="G10">
            <v>3460.9463708901012</v>
          </cell>
          <cell r="H10">
            <v>3460.9463708901012</v>
          </cell>
          <cell r="I10">
            <v>0.1</v>
          </cell>
          <cell r="J10">
            <v>0</v>
          </cell>
          <cell r="K10">
            <v>3807.0410079791118</v>
          </cell>
          <cell r="L10">
            <v>3807.0410079791118</v>
          </cell>
          <cell r="M10">
            <v>0.29042398772017514</v>
          </cell>
          <cell r="N10">
            <v>1105.6560309515287</v>
          </cell>
          <cell r="O10">
            <v>0.29042398772017514</v>
          </cell>
        </row>
        <row r="11">
          <cell r="B11" t="str">
            <v>HOU</v>
          </cell>
          <cell r="C11" t="str">
            <v>Houston</v>
          </cell>
          <cell r="D11" t="str">
            <v>USA</v>
          </cell>
          <cell r="E11" t="str">
            <v>Direct Service</v>
          </cell>
          <cell r="F11">
            <v>38850.392752476801</v>
          </cell>
          <cell r="G11">
            <v>26128.8148972128</v>
          </cell>
          <cell r="H11">
            <v>64979.207649689604</v>
          </cell>
          <cell r="I11">
            <v>0.1</v>
          </cell>
          <cell r="J11">
            <v>42735.432027724484</v>
          </cell>
          <cell r="K11">
            <v>28741.696386934083</v>
          </cell>
          <cell r="L11">
            <v>71477.128414658568</v>
          </cell>
          <cell r="M11">
            <v>3.6782065516853701E-2</v>
          </cell>
          <cell r="N11">
            <v>1057.1789595697267</v>
          </cell>
          <cell r="O11">
            <v>1.4790450917903968E-2</v>
          </cell>
        </row>
        <row r="12">
          <cell r="B12" t="str">
            <v>PHX</v>
          </cell>
          <cell r="C12" t="str">
            <v>Phoenix</v>
          </cell>
          <cell r="D12" t="str">
            <v>USA</v>
          </cell>
          <cell r="E12" t="str">
            <v>No Direct Service</v>
          </cell>
          <cell r="F12">
            <v>0</v>
          </cell>
          <cell r="G12">
            <v>5511.8775536397507</v>
          </cell>
          <cell r="H12">
            <v>5511.8775536397507</v>
          </cell>
          <cell r="I12">
            <v>0.1</v>
          </cell>
          <cell r="J12">
            <v>0</v>
          </cell>
          <cell r="K12">
            <v>6063.0653090037258</v>
          </cell>
          <cell r="L12">
            <v>6063.0653090037258</v>
          </cell>
          <cell r="M12">
            <v>0.14602783309275325</v>
          </cell>
          <cell r="N12">
            <v>885.37628897365846</v>
          </cell>
          <cell r="O12">
            <v>0.14602783309275325</v>
          </cell>
        </row>
        <row r="13">
          <cell r="B13" t="str">
            <v>DTT</v>
          </cell>
          <cell r="C13" t="str">
            <v>Detroit</v>
          </cell>
          <cell r="D13" t="str">
            <v>USA</v>
          </cell>
          <cell r="E13" t="str">
            <v>No Direct Service</v>
          </cell>
          <cell r="F13">
            <v>0</v>
          </cell>
          <cell r="G13">
            <v>7886.894560078661</v>
          </cell>
          <cell r="H13">
            <v>7886.894560078661</v>
          </cell>
          <cell r="I13">
            <v>0.1</v>
          </cell>
          <cell r="J13">
            <v>0</v>
          </cell>
          <cell r="K13">
            <v>8675.5840160865282</v>
          </cell>
          <cell r="L13">
            <v>8675.5840160865282</v>
          </cell>
          <cell r="M13">
            <v>0.10163251472777529</v>
          </cell>
          <cell r="N13">
            <v>881.72142028696601</v>
          </cell>
          <cell r="O13">
            <v>0.10163251472777529</v>
          </cell>
        </row>
        <row r="14">
          <cell r="B14" t="str">
            <v>SLC</v>
          </cell>
          <cell r="C14" t="str">
            <v>Salt Lake City</v>
          </cell>
          <cell r="D14" t="str">
            <v>USA</v>
          </cell>
          <cell r="E14" t="str">
            <v>No Direct Service</v>
          </cell>
          <cell r="F14">
            <v>0</v>
          </cell>
          <cell r="G14">
            <v>2427.015851284571</v>
          </cell>
          <cell r="H14">
            <v>2427.015851284571</v>
          </cell>
          <cell r="I14">
            <v>0.1</v>
          </cell>
          <cell r="J14">
            <v>0</v>
          </cell>
          <cell r="K14">
            <v>2669.7174364130283</v>
          </cell>
          <cell r="L14">
            <v>2669.7174364130283</v>
          </cell>
          <cell r="M14">
            <v>0.30891770490122883</v>
          </cell>
          <cell r="N14">
            <v>824.72298319150502</v>
          </cell>
          <cell r="O14">
            <v>0.30891770490122883</v>
          </cell>
        </row>
        <row r="15">
          <cell r="B15" t="str">
            <v>OMA</v>
          </cell>
          <cell r="C15" t="str">
            <v>Omaha</v>
          </cell>
          <cell r="D15" t="str">
            <v>USA</v>
          </cell>
          <cell r="E15" t="str">
            <v>No Direct Service</v>
          </cell>
          <cell r="F15">
            <v>0</v>
          </cell>
          <cell r="G15">
            <v>1133.0911074507528</v>
          </cell>
          <cell r="H15">
            <v>1133.0911074507528</v>
          </cell>
          <cell r="I15">
            <v>0.1</v>
          </cell>
          <cell r="J15">
            <v>0</v>
          </cell>
          <cell r="K15">
            <v>1246.4002181958283</v>
          </cell>
          <cell r="L15">
            <v>1246.4002181958283</v>
          </cell>
          <cell r="M15">
            <v>0.64766512049573666</v>
          </cell>
          <cell r="N15">
            <v>807.24994750371354</v>
          </cell>
          <cell r="O15">
            <v>0.64766512049573666</v>
          </cell>
        </row>
        <row r="16">
          <cell r="B16" t="str">
            <v>YEA</v>
          </cell>
          <cell r="C16" t="str">
            <v>Edmonton</v>
          </cell>
          <cell r="D16" t="str">
            <v>Canada</v>
          </cell>
          <cell r="E16" t="str">
            <v>No Direct Service</v>
          </cell>
          <cell r="F16">
            <v>0</v>
          </cell>
          <cell r="G16">
            <v>6058.4700622499122</v>
          </cell>
          <cell r="H16">
            <v>6058.4700622499122</v>
          </cell>
          <cell r="I16">
            <v>0.1</v>
          </cell>
          <cell r="J16">
            <v>0</v>
          </cell>
          <cell r="K16">
            <v>6664.3170684749039</v>
          </cell>
          <cell r="L16">
            <v>6664.3170684749039</v>
          </cell>
          <cell r="M16">
            <v>0.1171868292623745</v>
          </cell>
          <cell r="N16">
            <v>780.97018645369678</v>
          </cell>
          <cell r="O16">
            <v>0.11718682926237452</v>
          </cell>
        </row>
        <row r="17">
          <cell r="B17" t="str">
            <v>OKC</v>
          </cell>
          <cell r="C17" t="str">
            <v>Oklahoma City</v>
          </cell>
          <cell r="D17" t="str">
            <v>USA</v>
          </cell>
          <cell r="E17" t="str">
            <v>No Direct Service</v>
          </cell>
          <cell r="F17">
            <v>0</v>
          </cell>
          <cell r="G17">
            <v>1738.9381136757463</v>
          </cell>
          <cell r="H17">
            <v>1738.9381136757463</v>
          </cell>
          <cell r="I17">
            <v>0.1</v>
          </cell>
          <cell r="J17">
            <v>0</v>
          </cell>
          <cell r="K17">
            <v>1912.831925043321</v>
          </cell>
          <cell r="L17">
            <v>1912.831925043321</v>
          </cell>
          <cell r="M17">
            <v>0.40074442886813355</v>
          </cell>
          <cell r="N17">
            <v>766.55673732221817</v>
          </cell>
          <cell r="O17">
            <v>0.40074442886813355</v>
          </cell>
        </row>
        <row r="18">
          <cell r="B18" t="str">
            <v>PDX</v>
          </cell>
          <cell r="C18" t="str">
            <v>Portland (US)</v>
          </cell>
          <cell r="D18" t="str">
            <v>USA</v>
          </cell>
          <cell r="E18" t="str">
            <v>No Direct Service</v>
          </cell>
          <cell r="F18">
            <v>0</v>
          </cell>
          <cell r="G18">
            <v>3556.4791323507247</v>
          </cell>
          <cell r="H18">
            <v>3556.4791323507247</v>
          </cell>
          <cell r="I18">
            <v>0.1</v>
          </cell>
          <cell r="J18">
            <v>0</v>
          </cell>
          <cell r="K18">
            <v>3912.1270455857975</v>
          </cell>
          <cell r="L18">
            <v>3912.1270455857975</v>
          </cell>
          <cell r="M18">
            <v>0.19202640326308815</v>
          </cell>
          <cell r="N18">
            <v>751.231685672092</v>
          </cell>
          <cell r="O18">
            <v>0.19202640326308815</v>
          </cell>
        </row>
        <row r="19">
          <cell r="B19" t="str">
            <v>TUL</v>
          </cell>
          <cell r="C19" t="str">
            <v>Tulsa</v>
          </cell>
          <cell r="D19" t="str">
            <v>USA</v>
          </cell>
          <cell r="E19" t="str">
            <v>No Direct Service</v>
          </cell>
          <cell r="F19">
            <v>0</v>
          </cell>
          <cell r="G19">
            <v>1645.8239031381745</v>
          </cell>
          <cell r="H19">
            <v>1645.8239031381745</v>
          </cell>
          <cell r="I19">
            <v>0.1</v>
          </cell>
          <cell r="J19">
            <v>0</v>
          </cell>
          <cell r="K19">
            <v>1810.406293451992</v>
          </cell>
          <cell r="L19">
            <v>1810.406293451992</v>
          </cell>
          <cell r="M19">
            <v>0.37507501484032479</v>
          </cell>
          <cell r="N19">
            <v>679.03816738352327</v>
          </cell>
          <cell r="O19">
            <v>0.37507501484032479</v>
          </cell>
        </row>
        <row r="20">
          <cell r="B20" t="str">
            <v>SDF</v>
          </cell>
          <cell r="C20" t="str">
            <v>Louisville</v>
          </cell>
          <cell r="D20" t="str">
            <v>USA</v>
          </cell>
          <cell r="E20" t="str">
            <v>No Direct Service</v>
          </cell>
          <cell r="F20">
            <v>0</v>
          </cell>
          <cell r="G20">
            <v>1544.2447643699097</v>
          </cell>
          <cell r="H20">
            <v>1544.2447643699097</v>
          </cell>
          <cell r="I20">
            <v>0.1</v>
          </cell>
          <cell r="J20">
            <v>0</v>
          </cell>
          <cell r="K20">
            <v>1698.6692408069009</v>
          </cell>
          <cell r="L20">
            <v>1698.6692408069009</v>
          </cell>
          <cell r="M20">
            <v>0.39348865369464214</v>
          </cell>
          <cell r="N20">
            <v>668.40707263760737</v>
          </cell>
          <cell r="O20">
            <v>0.3934886536946422</v>
          </cell>
        </row>
        <row r="21">
          <cell r="B21" t="str">
            <v>LAX</v>
          </cell>
          <cell r="C21" t="str">
            <v>Los Angeles</v>
          </cell>
          <cell r="D21" t="str">
            <v>USA</v>
          </cell>
          <cell r="E21" t="str">
            <v>Direct Service</v>
          </cell>
          <cell r="F21">
            <v>32687.925000534877</v>
          </cell>
          <cell r="G21">
            <v>12176.194622115121</v>
          </cell>
          <cell r="H21">
            <v>44864.119622649996</v>
          </cell>
          <cell r="I21">
            <v>0.1</v>
          </cell>
          <cell r="J21">
            <v>35956.717500588369</v>
          </cell>
          <cell r="K21">
            <v>13393.814084326634</v>
          </cell>
          <cell r="L21">
            <v>49350.531584915007</v>
          </cell>
          <cell r="M21">
            <v>4.9197495238825668E-2</v>
          </cell>
          <cell r="N21">
            <v>658.94210464337573</v>
          </cell>
          <cell r="O21">
            <v>1.3352279772499852E-2</v>
          </cell>
        </row>
        <row r="22">
          <cell r="B22" t="str">
            <v>DEN</v>
          </cell>
          <cell r="C22" t="str">
            <v>Denver</v>
          </cell>
          <cell r="D22" t="str">
            <v>USA</v>
          </cell>
          <cell r="E22" t="str">
            <v>No Direct Service</v>
          </cell>
          <cell r="F22">
            <v>0</v>
          </cell>
          <cell r="G22">
            <v>6719.9437397051679</v>
          </cell>
          <cell r="H22">
            <v>6719.9437397051679</v>
          </cell>
          <cell r="I22">
            <v>0.1</v>
          </cell>
          <cell r="J22">
            <v>0</v>
          </cell>
          <cell r="K22">
            <v>7391.9381136756856</v>
          </cell>
          <cell r="L22">
            <v>7391.9381136756856</v>
          </cell>
          <cell r="M22">
            <v>7.8064917793647798E-2</v>
          </cell>
          <cell r="N22">
            <v>577.05104117982432</v>
          </cell>
          <cell r="O22">
            <v>7.8064917793647798E-2</v>
          </cell>
        </row>
        <row r="23">
          <cell r="B23" t="str">
            <v>SGF</v>
          </cell>
          <cell r="C23" t="str">
            <v>Springfield</v>
          </cell>
          <cell r="D23" t="str">
            <v>USA</v>
          </cell>
          <cell r="E23" t="str">
            <v>No Direct Service</v>
          </cell>
          <cell r="F23">
            <v>0</v>
          </cell>
          <cell r="G23">
            <v>781.19194814640923</v>
          </cell>
          <cell r="H23">
            <v>781.19194814640923</v>
          </cell>
          <cell r="I23">
            <v>0.1</v>
          </cell>
          <cell r="J23">
            <v>0</v>
          </cell>
          <cell r="K23">
            <v>859.31114296105022</v>
          </cell>
          <cell r="L23">
            <v>859.31114296105022</v>
          </cell>
          <cell r="M23">
            <v>0.60842775746331346</v>
          </cell>
          <cell r="N23">
            <v>522.82875167502857</v>
          </cell>
          <cell r="O23">
            <v>0.60842775746331346</v>
          </cell>
        </row>
        <row r="24">
          <cell r="B24" t="str">
            <v>COS</v>
          </cell>
          <cell r="C24" t="str">
            <v>Colorado Springs</v>
          </cell>
          <cell r="D24" t="str">
            <v>USA</v>
          </cell>
          <cell r="E24" t="str">
            <v>No Direct Service</v>
          </cell>
          <cell r="F24">
            <v>0</v>
          </cell>
          <cell r="G24">
            <v>1500.710847754943</v>
          </cell>
          <cell r="H24">
            <v>1500.710847754943</v>
          </cell>
          <cell r="I24">
            <v>0.1</v>
          </cell>
          <cell r="J24">
            <v>0</v>
          </cell>
          <cell r="K24">
            <v>1650.7819325304374</v>
          </cell>
          <cell r="L24">
            <v>1650.7819325304374</v>
          </cell>
          <cell r="M24">
            <v>0.30848803406883074</v>
          </cell>
          <cell r="N24">
            <v>509.24647304265983</v>
          </cell>
          <cell r="O24">
            <v>0.30848803406883074</v>
          </cell>
        </row>
        <row r="25">
          <cell r="B25" t="str">
            <v>ICT</v>
          </cell>
          <cell r="C25" t="str">
            <v>Wichita</v>
          </cell>
          <cell r="D25" t="str">
            <v>USA</v>
          </cell>
          <cell r="E25" t="str">
            <v>No Direct Service</v>
          </cell>
          <cell r="F25">
            <v>0</v>
          </cell>
          <cell r="G25">
            <v>857.37630222260771</v>
          </cell>
          <cell r="H25">
            <v>857.37630222260771</v>
          </cell>
          <cell r="I25">
            <v>0.1</v>
          </cell>
          <cell r="J25">
            <v>0</v>
          </cell>
          <cell r="K25">
            <v>943.11393244486851</v>
          </cell>
          <cell r="L25">
            <v>943.11393244486851</v>
          </cell>
          <cell r="M25">
            <v>0.53585877509635171</v>
          </cell>
          <cell r="N25">
            <v>505.37587661621063</v>
          </cell>
          <cell r="O25">
            <v>0.53585877509635171</v>
          </cell>
        </row>
        <row r="26">
          <cell r="B26" t="str">
            <v>DSM</v>
          </cell>
          <cell r="C26" t="str">
            <v>Des Moines</v>
          </cell>
          <cell r="D26" t="str">
            <v>USA</v>
          </cell>
          <cell r="E26" t="str">
            <v>No Direct Service</v>
          </cell>
          <cell r="F26">
            <v>0</v>
          </cell>
          <cell r="G26">
            <v>582.87077245598778</v>
          </cell>
          <cell r="H26">
            <v>582.87077245598778</v>
          </cell>
          <cell r="I26">
            <v>0.1</v>
          </cell>
          <cell r="J26">
            <v>0</v>
          </cell>
          <cell r="K26">
            <v>641.15784970158666</v>
          </cell>
          <cell r="L26">
            <v>641.15784970158666</v>
          </cell>
          <cell r="M26">
            <v>0.75060087044198065</v>
          </cell>
          <cell r="N26">
            <v>481.25364007671953</v>
          </cell>
          <cell r="O26">
            <v>0.75060087044198065</v>
          </cell>
        </row>
        <row r="27">
          <cell r="B27" t="str">
            <v>SAT</v>
          </cell>
          <cell r="C27" t="str">
            <v>San Antonio</v>
          </cell>
          <cell r="D27" t="str">
            <v>USA</v>
          </cell>
          <cell r="E27" t="str">
            <v>No Direct Service</v>
          </cell>
          <cell r="F27">
            <v>0</v>
          </cell>
          <cell r="G27">
            <v>4334.0432541125374</v>
          </cell>
          <cell r="H27">
            <v>4334.0432541125374</v>
          </cell>
          <cell r="I27">
            <v>0.1</v>
          </cell>
          <cell r="J27">
            <v>0</v>
          </cell>
          <cell r="K27">
            <v>4767.4475795237913</v>
          </cell>
          <cell r="L27">
            <v>4767.4475795237913</v>
          </cell>
          <cell r="M27">
            <v>9.9231134409121374E-2</v>
          </cell>
          <cell r="N27">
            <v>473.07923155216571</v>
          </cell>
          <cell r="O27">
            <v>9.9231134409121374E-2</v>
          </cell>
        </row>
        <row r="28">
          <cell r="B28" t="str">
            <v>CVG</v>
          </cell>
          <cell r="C28" t="str">
            <v>Cincinnati</v>
          </cell>
          <cell r="D28" t="str">
            <v>USA</v>
          </cell>
          <cell r="E28" t="str">
            <v>No Direct Service</v>
          </cell>
          <cell r="F28">
            <v>0</v>
          </cell>
          <cell r="G28">
            <v>1940.8871157507467</v>
          </cell>
          <cell r="H28">
            <v>1940.8871157507467</v>
          </cell>
          <cell r="I28">
            <v>0.1</v>
          </cell>
          <cell r="J28">
            <v>0</v>
          </cell>
          <cell r="K28">
            <v>2134.9758273258217</v>
          </cell>
          <cell r="L28">
            <v>2134.9758273258217</v>
          </cell>
          <cell r="M28">
            <v>0.21899357857336782</v>
          </cell>
          <cell r="N28">
            <v>467.54599659371831</v>
          </cell>
          <cell r="O28">
            <v>0.21899357857336782</v>
          </cell>
        </row>
        <row r="29">
          <cell r="B29" t="str">
            <v>GRR</v>
          </cell>
          <cell r="C29" t="str">
            <v>Grand Rapids</v>
          </cell>
          <cell r="D29" t="str">
            <v>USA</v>
          </cell>
          <cell r="E29" t="str">
            <v>No Direct Service</v>
          </cell>
          <cell r="F29">
            <v>0</v>
          </cell>
          <cell r="G29">
            <v>568.35946691766492</v>
          </cell>
          <cell r="H29">
            <v>568.35946691766492</v>
          </cell>
          <cell r="I29">
            <v>0.1</v>
          </cell>
          <cell r="J29">
            <v>0</v>
          </cell>
          <cell r="K29">
            <v>625.19541360943151</v>
          </cell>
          <cell r="L29">
            <v>625.19541360943151</v>
          </cell>
          <cell r="M29">
            <v>0.72714159119190702</v>
          </cell>
          <cell r="N29">
            <v>454.60558785784445</v>
          </cell>
          <cell r="O29">
            <v>0.72714159119190702</v>
          </cell>
        </row>
        <row r="30">
          <cell r="B30" t="str">
            <v>MKE</v>
          </cell>
          <cell r="C30" t="str">
            <v>Milwaukee</v>
          </cell>
          <cell r="D30" t="str">
            <v>USA</v>
          </cell>
          <cell r="E30" t="str">
            <v>No Direct Service</v>
          </cell>
          <cell r="F30">
            <v>0</v>
          </cell>
          <cell r="G30">
            <v>759.42498983892483</v>
          </cell>
          <cell r="H30">
            <v>759.42498983892483</v>
          </cell>
          <cell r="I30">
            <v>0.1</v>
          </cell>
          <cell r="J30">
            <v>0</v>
          </cell>
          <cell r="K30">
            <v>835.36748882281734</v>
          </cell>
          <cell r="L30">
            <v>835.36748882281734</v>
          </cell>
          <cell r="M30">
            <v>0.53417632368874934</v>
          </cell>
          <cell r="N30">
            <v>446.233534108475</v>
          </cell>
          <cell r="O30">
            <v>0.53417632368874934</v>
          </cell>
        </row>
        <row r="31">
          <cell r="B31" t="str">
            <v>YWG</v>
          </cell>
          <cell r="C31" t="str">
            <v>Winnipeg</v>
          </cell>
          <cell r="D31" t="str">
            <v>Canada</v>
          </cell>
          <cell r="E31" t="str">
            <v>No Direct Service</v>
          </cell>
          <cell r="F31">
            <v>0</v>
          </cell>
          <cell r="G31">
            <v>1754.6586946755972</v>
          </cell>
          <cell r="H31">
            <v>1754.6586946755972</v>
          </cell>
          <cell r="I31">
            <v>0.1</v>
          </cell>
          <cell r="J31">
            <v>0</v>
          </cell>
          <cell r="K31">
            <v>1930.1245641431572</v>
          </cell>
          <cell r="L31">
            <v>1930.1245641431572</v>
          </cell>
          <cell r="M31">
            <v>0.22789152932802142</v>
          </cell>
          <cell r="N31">
            <v>439.85903871616489</v>
          </cell>
          <cell r="O31">
            <v>0.22789152932802142</v>
          </cell>
        </row>
        <row r="32">
          <cell r="B32" t="str">
            <v>YVR</v>
          </cell>
          <cell r="C32" t="str">
            <v>Vancouver</v>
          </cell>
          <cell r="D32" t="str">
            <v>Canada</v>
          </cell>
          <cell r="E32" t="str">
            <v>No Direct Service</v>
          </cell>
          <cell r="F32">
            <v>0</v>
          </cell>
          <cell r="G32">
            <v>10987.47684343396</v>
          </cell>
          <cell r="H32">
            <v>10987.47684343396</v>
          </cell>
          <cell r="I32">
            <v>0.1</v>
          </cell>
          <cell r="J32">
            <v>0</v>
          </cell>
          <cell r="K32">
            <v>12086.224527777358</v>
          </cell>
          <cell r="L32">
            <v>12086.224527777358</v>
          </cell>
          <cell r="M32">
            <v>3.3384161446183808E-2</v>
          </cell>
          <cell r="N32">
            <v>403.48847091014596</v>
          </cell>
          <cell r="O32">
            <v>3.3384161446183808E-2</v>
          </cell>
        </row>
        <row r="33">
          <cell r="B33" t="str">
            <v>GEG</v>
          </cell>
          <cell r="C33" t="str">
            <v>Spokane</v>
          </cell>
          <cell r="D33" t="str">
            <v>USA</v>
          </cell>
          <cell r="E33" t="str">
            <v>No Direct Service</v>
          </cell>
          <cell r="F33">
            <v>0</v>
          </cell>
          <cell r="G33">
            <v>724.35600145464446</v>
          </cell>
          <cell r="H33">
            <v>724.35600145464446</v>
          </cell>
          <cell r="I33">
            <v>0.1</v>
          </cell>
          <cell r="J33">
            <v>0</v>
          </cell>
          <cell r="K33">
            <v>796.79160160010895</v>
          </cell>
          <cell r="L33">
            <v>796.79160160010895</v>
          </cell>
          <cell r="M33">
            <v>0.48570060821583544</v>
          </cell>
          <cell r="N33">
            <v>387.00216551844255</v>
          </cell>
          <cell r="O33">
            <v>0.48570060821583544</v>
          </cell>
        </row>
        <row r="34">
          <cell r="B34" t="str">
            <v>FYV</v>
          </cell>
          <cell r="C34" t="str">
            <v>Fayetteville</v>
          </cell>
          <cell r="D34" t="str">
            <v>USA</v>
          </cell>
          <cell r="E34" t="str">
            <v>No Direct Service</v>
          </cell>
          <cell r="F34">
            <v>0</v>
          </cell>
          <cell r="G34">
            <v>604.63773076347331</v>
          </cell>
          <cell r="H34">
            <v>604.63773076347331</v>
          </cell>
          <cell r="I34">
            <v>0.1</v>
          </cell>
          <cell r="J34">
            <v>0</v>
          </cell>
          <cell r="K34">
            <v>665.10150383982068</v>
          </cell>
          <cell r="L34">
            <v>665.10150383982068</v>
          </cell>
          <cell r="M34">
            <v>0.56726782450010094</v>
          </cell>
          <cell r="N34">
            <v>377.29068315496062</v>
          </cell>
          <cell r="O34">
            <v>0.56726782450010094</v>
          </cell>
        </row>
        <row r="35">
          <cell r="B35" t="str">
            <v>LIT</v>
          </cell>
          <cell r="C35" t="str">
            <v>Little Rock</v>
          </cell>
          <cell r="D35" t="str">
            <v>USA</v>
          </cell>
          <cell r="E35" t="str">
            <v>No Direct Service</v>
          </cell>
          <cell r="F35">
            <v>0</v>
          </cell>
          <cell r="G35">
            <v>1100.4406699895253</v>
          </cell>
          <cell r="H35">
            <v>1100.4406699895253</v>
          </cell>
          <cell r="I35">
            <v>0.1</v>
          </cell>
          <cell r="J35">
            <v>0</v>
          </cell>
          <cell r="K35">
            <v>1210.4847369884778</v>
          </cell>
          <cell r="L35">
            <v>1210.4847369884778</v>
          </cell>
          <cell r="M35">
            <v>0.30620227019579249</v>
          </cell>
          <cell r="N35">
            <v>370.65317450322868</v>
          </cell>
          <cell r="O35">
            <v>0.30620227019579249</v>
          </cell>
        </row>
        <row r="36">
          <cell r="B36" t="str">
            <v>MEM</v>
          </cell>
          <cell r="C36" t="str">
            <v>Memphis</v>
          </cell>
          <cell r="D36" t="str">
            <v>USA</v>
          </cell>
          <cell r="E36" t="str">
            <v>No Direct Service</v>
          </cell>
          <cell r="F36">
            <v>0</v>
          </cell>
          <cell r="G36">
            <v>2031.5827753652673</v>
          </cell>
          <cell r="H36">
            <v>2031.5827753652673</v>
          </cell>
          <cell r="I36">
            <v>0.1</v>
          </cell>
          <cell r="J36">
            <v>0</v>
          </cell>
          <cell r="K36">
            <v>2234.7410529017943</v>
          </cell>
          <cell r="L36">
            <v>2234.7410529017943</v>
          </cell>
          <cell r="M36">
            <v>0.16380027567314853</v>
          </cell>
          <cell r="N36">
            <v>366.05120052341613</v>
          </cell>
          <cell r="O36">
            <v>0.16380027567314853</v>
          </cell>
        </row>
        <row r="37">
          <cell r="B37" t="str">
            <v>SFO</v>
          </cell>
          <cell r="C37" t="str">
            <v>San Francisco</v>
          </cell>
          <cell r="D37" t="str">
            <v>USA</v>
          </cell>
          <cell r="E37" t="str">
            <v>Direct Service</v>
          </cell>
          <cell r="F37">
            <v>27870.17156181165</v>
          </cell>
          <cell r="G37">
            <v>8512.0899736880892</v>
          </cell>
          <cell r="H37">
            <v>36382.26153549974</v>
          </cell>
          <cell r="I37">
            <v>0.1</v>
          </cell>
          <cell r="J37">
            <v>30657.188717992816</v>
          </cell>
          <cell r="K37">
            <v>9363.2989710568982</v>
          </cell>
          <cell r="L37">
            <v>40020.487689049711</v>
          </cell>
          <cell r="M37">
            <v>3.4647016661131388E-2</v>
          </cell>
          <cell r="N37">
            <v>324.41037545336275</v>
          </cell>
          <cell r="O37">
            <v>8.1061075010869232E-3</v>
          </cell>
        </row>
        <row r="38">
          <cell r="B38" t="str">
            <v>MSN</v>
          </cell>
          <cell r="C38" t="str">
            <v>Madison</v>
          </cell>
          <cell r="D38" t="str">
            <v>USA</v>
          </cell>
          <cell r="E38" t="str">
            <v>No Direct Service</v>
          </cell>
          <cell r="F38">
            <v>0</v>
          </cell>
          <cell r="G38">
            <v>289.01683530493938</v>
          </cell>
          <cell r="H38">
            <v>289.01683530493938</v>
          </cell>
          <cell r="I38">
            <v>0.1</v>
          </cell>
          <cell r="J38">
            <v>0</v>
          </cell>
          <cell r="K38">
            <v>317.91851883543336</v>
          </cell>
          <cell r="L38">
            <v>317.91851883543336</v>
          </cell>
          <cell r="M38">
            <v>0.96763300711855627</v>
          </cell>
          <cell r="N38">
            <v>307.62845239940776</v>
          </cell>
          <cell r="O38">
            <v>0.96763300711855627</v>
          </cell>
        </row>
        <row r="39">
          <cell r="B39" t="str">
            <v>FSD</v>
          </cell>
          <cell r="C39" t="str">
            <v>Sioux Falls</v>
          </cell>
          <cell r="D39" t="str">
            <v>USA</v>
          </cell>
          <cell r="E39" t="str">
            <v>No Direct Service</v>
          </cell>
          <cell r="F39">
            <v>0</v>
          </cell>
          <cell r="G39">
            <v>267.24987699745441</v>
          </cell>
          <cell r="H39">
            <v>267.24987699745441</v>
          </cell>
          <cell r="I39">
            <v>0.1</v>
          </cell>
          <cell r="J39">
            <v>0</v>
          </cell>
          <cell r="K39">
            <v>293.97486469719985</v>
          </cell>
          <cell r="L39">
            <v>293.97486469719985</v>
          </cell>
          <cell r="M39">
            <v>1</v>
          </cell>
          <cell r="N39">
            <v>293.97486469719985</v>
          </cell>
          <cell r="O39">
            <v>1</v>
          </cell>
        </row>
        <row r="40">
          <cell r="B40" t="str">
            <v>CID</v>
          </cell>
          <cell r="C40" t="str">
            <v>Cedar Rapids</v>
          </cell>
          <cell r="D40" t="str">
            <v>USA</v>
          </cell>
          <cell r="E40" t="str">
            <v>No Direct Service</v>
          </cell>
          <cell r="F40">
            <v>0</v>
          </cell>
          <cell r="G40">
            <v>276.92408068966995</v>
          </cell>
          <cell r="H40">
            <v>276.92408068966995</v>
          </cell>
          <cell r="I40">
            <v>0.1</v>
          </cell>
          <cell r="J40">
            <v>0</v>
          </cell>
          <cell r="K40">
            <v>304.61648875863699</v>
          </cell>
          <cell r="L40">
            <v>304.61648875863699</v>
          </cell>
          <cell r="M40">
            <v>0.93486753245102039</v>
          </cell>
          <cell r="N40">
            <v>284.77606518968093</v>
          </cell>
          <cell r="O40">
            <v>0.93486753245102028</v>
          </cell>
        </row>
        <row r="41">
          <cell r="B41" t="str">
            <v>MBS</v>
          </cell>
          <cell r="C41" t="str">
            <v>Saginaw</v>
          </cell>
          <cell r="D41" t="str">
            <v>USA</v>
          </cell>
          <cell r="E41" t="str">
            <v>No Direct Service</v>
          </cell>
          <cell r="F41">
            <v>0</v>
          </cell>
          <cell r="G41">
            <v>258.78494876676581</v>
          </cell>
          <cell r="H41">
            <v>258.78494876676581</v>
          </cell>
          <cell r="I41">
            <v>0.1</v>
          </cell>
          <cell r="J41">
            <v>0</v>
          </cell>
          <cell r="K41">
            <v>284.66344364344241</v>
          </cell>
          <cell r="L41">
            <v>284.66344364344241</v>
          </cell>
          <cell r="M41">
            <v>1</v>
          </cell>
          <cell r="N41">
            <v>284.66344364344241</v>
          </cell>
          <cell r="O41">
            <v>1</v>
          </cell>
        </row>
        <row r="42">
          <cell r="B42" t="str">
            <v>LAN</v>
          </cell>
          <cell r="C42" t="str">
            <v>Lansing</v>
          </cell>
          <cell r="D42" t="str">
            <v>USA</v>
          </cell>
          <cell r="E42" t="str">
            <v>No Direct Service</v>
          </cell>
          <cell r="F42">
            <v>0</v>
          </cell>
          <cell r="G42">
            <v>253.94784692065801</v>
          </cell>
          <cell r="H42">
            <v>253.94784692065801</v>
          </cell>
          <cell r="I42">
            <v>0.1</v>
          </cell>
          <cell r="J42">
            <v>0</v>
          </cell>
          <cell r="K42">
            <v>279.34263161272384</v>
          </cell>
          <cell r="L42">
            <v>279.34263161272384</v>
          </cell>
          <cell r="M42">
            <v>1</v>
          </cell>
          <cell r="N42">
            <v>279.34263161272384</v>
          </cell>
          <cell r="O42">
            <v>1</v>
          </cell>
        </row>
        <row r="43">
          <cell r="B43" t="str">
            <v>CMH</v>
          </cell>
          <cell r="C43" t="str">
            <v>Columbus</v>
          </cell>
          <cell r="D43" t="str">
            <v>USA</v>
          </cell>
          <cell r="E43" t="str">
            <v>No Direct Service</v>
          </cell>
          <cell r="F43">
            <v>0</v>
          </cell>
          <cell r="G43">
            <v>2872.0292211264868</v>
          </cell>
          <cell r="H43">
            <v>2872.0292211264868</v>
          </cell>
          <cell r="I43">
            <v>0.1</v>
          </cell>
          <cell r="J43">
            <v>0</v>
          </cell>
          <cell r="K43">
            <v>3159.2321432391359</v>
          </cell>
          <cell r="L43">
            <v>3159.2321432391359</v>
          </cell>
          <cell r="M43">
            <v>8.8402552377544769E-2</v>
          </cell>
          <cell r="N43">
            <v>279.28418501552073</v>
          </cell>
          <cell r="O43">
            <v>8.8402552377544769E-2</v>
          </cell>
        </row>
        <row r="44">
          <cell r="B44" t="str">
            <v>TYS</v>
          </cell>
          <cell r="C44" t="str">
            <v>Knoxville</v>
          </cell>
          <cell r="D44" t="str">
            <v>USA</v>
          </cell>
          <cell r="E44" t="str">
            <v>No Direct Service</v>
          </cell>
          <cell r="F44">
            <v>0</v>
          </cell>
          <cell r="G44">
            <v>1129.4632810661712</v>
          </cell>
          <cell r="H44">
            <v>1129.4632810661712</v>
          </cell>
          <cell r="I44">
            <v>0.1</v>
          </cell>
          <cell r="J44">
            <v>0</v>
          </cell>
          <cell r="K44">
            <v>1242.4096091727886</v>
          </cell>
          <cell r="L44">
            <v>1242.4096091727886</v>
          </cell>
          <cell r="M44">
            <v>0.21997837198589948</v>
          </cell>
          <cell r="N44">
            <v>273.30324316546768</v>
          </cell>
          <cell r="O44">
            <v>0.21997837198589948</v>
          </cell>
        </row>
        <row r="45">
          <cell r="B45" t="str">
            <v>SEA</v>
          </cell>
          <cell r="C45" t="str">
            <v>Seattle</v>
          </cell>
          <cell r="D45" t="str">
            <v>USA</v>
          </cell>
          <cell r="E45" t="str">
            <v>No Direct Service</v>
          </cell>
          <cell r="F45">
            <v>0</v>
          </cell>
          <cell r="G45">
            <v>9525.462810447827</v>
          </cell>
          <cell r="H45">
            <v>9525.462810447827</v>
          </cell>
          <cell r="I45">
            <v>0.1</v>
          </cell>
          <cell r="J45">
            <v>0</v>
          </cell>
          <cell r="K45">
            <v>10478.009091492611</v>
          </cell>
          <cell r="L45">
            <v>10478.009091492611</v>
          </cell>
          <cell r="M45">
            <v>2.5932998447164315E-2</v>
          </cell>
          <cell r="N45">
            <v>271.72619349905148</v>
          </cell>
          <cell r="O45">
            <v>2.5932998447164315E-2</v>
          </cell>
        </row>
        <row r="46">
          <cell r="B46" t="str">
            <v>BNA</v>
          </cell>
          <cell r="C46" t="str">
            <v>Nashville</v>
          </cell>
          <cell r="D46" t="str">
            <v>USA</v>
          </cell>
          <cell r="E46" t="str">
            <v>No Direct Service</v>
          </cell>
          <cell r="F46">
            <v>0</v>
          </cell>
          <cell r="G46">
            <v>3641.1284146576127</v>
          </cell>
          <cell r="H46">
            <v>3641.1284146576127</v>
          </cell>
          <cell r="I46">
            <v>0.1</v>
          </cell>
          <cell r="J46">
            <v>0</v>
          </cell>
          <cell r="K46">
            <v>4005.2412561233741</v>
          </cell>
          <cell r="L46">
            <v>4005.2412561233741</v>
          </cell>
          <cell r="M46">
            <v>6.6869452760428383E-2</v>
          </cell>
          <cell r="N46">
            <v>267.82829097046078</v>
          </cell>
          <cell r="O46">
            <v>6.6869452760428383E-2</v>
          </cell>
        </row>
        <row r="47">
          <cell r="B47" t="str">
            <v>SAN</v>
          </cell>
          <cell r="C47" t="str">
            <v>San Diego</v>
          </cell>
          <cell r="D47" t="str">
            <v>USA</v>
          </cell>
          <cell r="E47" t="str">
            <v>No Direct Service</v>
          </cell>
          <cell r="F47">
            <v>0</v>
          </cell>
          <cell r="G47">
            <v>5982.2857081737366</v>
          </cell>
          <cell r="H47">
            <v>5982.2857081737366</v>
          </cell>
          <cell r="I47">
            <v>0.1</v>
          </cell>
          <cell r="J47">
            <v>0</v>
          </cell>
          <cell r="K47">
            <v>6580.5142789911106</v>
          </cell>
          <cell r="L47">
            <v>6580.5142789911106</v>
          </cell>
          <cell r="M47">
            <v>4.0304096309521739E-2</v>
          </cell>
          <cell r="N47">
            <v>265.2216812666407</v>
          </cell>
          <cell r="O47">
            <v>4.0304096309521732E-2</v>
          </cell>
        </row>
        <row r="48">
          <cell r="B48" t="str">
            <v>LAS</v>
          </cell>
          <cell r="C48" t="str">
            <v>Las Vegas</v>
          </cell>
          <cell r="D48" t="str">
            <v>USA</v>
          </cell>
          <cell r="E48" t="str">
            <v>No Direct Service</v>
          </cell>
          <cell r="F48">
            <v>0</v>
          </cell>
          <cell r="G48">
            <v>4367.9029670352938</v>
          </cell>
          <cell r="H48">
            <v>4367.9029670352938</v>
          </cell>
          <cell r="I48">
            <v>0.1</v>
          </cell>
          <cell r="J48">
            <v>0</v>
          </cell>
          <cell r="K48">
            <v>4804.6932637388236</v>
          </cell>
          <cell r="L48">
            <v>4804.6932637388236</v>
          </cell>
          <cell r="M48">
            <v>5.4468648564483163E-2</v>
          </cell>
          <cell r="N48">
            <v>261.70514884272961</v>
          </cell>
          <cell r="O48">
            <v>5.4468648564483163E-2</v>
          </cell>
        </row>
        <row r="49">
          <cell r="B49" t="str">
            <v>AUS</v>
          </cell>
          <cell r="C49" t="str">
            <v>Austin</v>
          </cell>
          <cell r="D49" t="str">
            <v>USA</v>
          </cell>
          <cell r="E49" t="str">
            <v>No Direct Service</v>
          </cell>
          <cell r="F49">
            <v>0</v>
          </cell>
          <cell r="G49">
            <v>3466.9927481977325</v>
          </cell>
          <cell r="H49">
            <v>3466.9927481977325</v>
          </cell>
          <cell r="I49">
            <v>0.1</v>
          </cell>
          <cell r="J49">
            <v>0</v>
          </cell>
          <cell r="K49">
            <v>3813.692023017506</v>
          </cell>
          <cell r="L49">
            <v>3813.692023017506</v>
          </cell>
          <cell r="M49">
            <v>6.7818607639551193E-2</v>
          </cell>
          <cell r="N49">
            <v>258.63928296711049</v>
          </cell>
          <cell r="O49">
            <v>6.7818607639551193E-2</v>
          </cell>
        </row>
        <row r="50">
          <cell r="B50" t="str">
            <v>MLI</v>
          </cell>
          <cell r="C50" t="str">
            <v>Moline</v>
          </cell>
          <cell r="D50" t="str">
            <v>USA</v>
          </cell>
          <cell r="E50" t="str">
            <v>No Direct Service</v>
          </cell>
          <cell r="F50">
            <v>0</v>
          </cell>
          <cell r="G50">
            <v>291.43538622799326</v>
          </cell>
          <cell r="H50">
            <v>291.43538622799326</v>
          </cell>
          <cell r="I50">
            <v>0.1</v>
          </cell>
          <cell r="J50">
            <v>0</v>
          </cell>
          <cell r="K50">
            <v>320.57892485079259</v>
          </cell>
          <cell r="L50">
            <v>320.57892485079259</v>
          </cell>
          <cell r="M50">
            <v>0.78365312878343607</v>
          </cell>
          <cell r="N50">
            <v>251.22267748135363</v>
          </cell>
          <cell r="O50">
            <v>0.78365312878343607</v>
          </cell>
        </row>
        <row r="51">
          <cell r="B51" t="str">
            <v>FNT</v>
          </cell>
          <cell r="C51" t="str">
            <v>Flint</v>
          </cell>
          <cell r="D51" t="str">
            <v>USA</v>
          </cell>
          <cell r="E51" t="str">
            <v>No Direct Service</v>
          </cell>
          <cell r="F51">
            <v>0</v>
          </cell>
          <cell r="G51">
            <v>367.61974030419066</v>
          </cell>
          <cell r="H51">
            <v>367.61974030419066</v>
          </cell>
          <cell r="I51">
            <v>0.1</v>
          </cell>
          <cell r="J51">
            <v>0</v>
          </cell>
          <cell r="K51">
            <v>404.38171433460974</v>
          </cell>
          <cell r="L51">
            <v>404.38171433460974</v>
          </cell>
          <cell r="M51">
            <v>0.60597665146734259</v>
          </cell>
          <cell r="N51">
            <v>245.04587716711029</v>
          </cell>
          <cell r="O51">
            <v>0.60597665146734259</v>
          </cell>
        </row>
        <row r="52">
          <cell r="B52" t="str">
            <v>YYC</v>
          </cell>
          <cell r="C52" t="str">
            <v>Calgary</v>
          </cell>
          <cell r="D52" t="str">
            <v>Canada</v>
          </cell>
          <cell r="E52" t="str">
            <v>No Direct Service</v>
          </cell>
          <cell r="F52">
            <v>0</v>
          </cell>
          <cell r="G52">
            <v>7867.5461526942099</v>
          </cell>
          <cell r="H52">
            <v>7867.5461526942099</v>
          </cell>
          <cell r="I52">
            <v>0.1</v>
          </cell>
          <cell r="J52">
            <v>0</v>
          </cell>
          <cell r="K52">
            <v>8654.3007679636321</v>
          </cell>
          <cell r="L52">
            <v>8654.3007679636321</v>
          </cell>
          <cell r="M52">
            <v>2.7938953550333538E-2</v>
          </cell>
          <cell r="N52">
            <v>241.79210716675178</v>
          </cell>
          <cell r="O52">
            <v>2.7938953550333538E-2</v>
          </cell>
        </row>
        <row r="53">
          <cell r="B53" t="str">
            <v>TVC</v>
          </cell>
          <cell r="C53" t="str">
            <v>Traverse City</v>
          </cell>
          <cell r="D53" t="str">
            <v>USA</v>
          </cell>
          <cell r="E53" t="str">
            <v>No Direct Service</v>
          </cell>
          <cell r="F53">
            <v>0</v>
          </cell>
          <cell r="G53">
            <v>218.87885853637667</v>
          </cell>
          <cell r="H53">
            <v>218.87885853637667</v>
          </cell>
          <cell r="I53">
            <v>0.1</v>
          </cell>
          <cell r="J53">
            <v>0</v>
          </cell>
          <cell r="K53">
            <v>240.76674439001437</v>
          </cell>
          <cell r="L53">
            <v>240.76674439001437</v>
          </cell>
          <cell r="M53">
            <v>1</v>
          </cell>
          <cell r="N53">
            <v>240.76674439001437</v>
          </cell>
          <cell r="O53">
            <v>1</v>
          </cell>
        </row>
        <row r="54">
          <cell r="B54" t="str">
            <v>FWA</v>
          </cell>
          <cell r="C54" t="str">
            <v>Fort Wayne</v>
          </cell>
          <cell r="D54" t="str">
            <v>USA</v>
          </cell>
          <cell r="E54" t="str">
            <v>No Direct Service</v>
          </cell>
          <cell r="F54">
            <v>0</v>
          </cell>
          <cell r="G54">
            <v>267.24987699745441</v>
          </cell>
          <cell r="H54">
            <v>267.24987699745441</v>
          </cell>
          <cell r="I54">
            <v>0.1</v>
          </cell>
          <cell r="J54">
            <v>0</v>
          </cell>
          <cell r="K54">
            <v>293.97486469719985</v>
          </cell>
          <cell r="L54">
            <v>293.97486469719985</v>
          </cell>
          <cell r="M54">
            <v>0.76423918798385893</v>
          </cell>
          <cell r="N54">
            <v>224.66711188385281</v>
          </cell>
          <cell r="O54">
            <v>0.76423918798385893</v>
          </cell>
        </row>
        <row r="55">
          <cell r="B55" t="str">
            <v>GRB</v>
          </cell>
          <cell r="C55" t="str">
            <v>Green Bay</v>
          </cell>
          <cell r="D55" t="str">
            <v>USA</v>
          </cell>
          <cell r="E55" t="str">
            <v>No Direct Service</v>
          </cell>
          <cell r="F55">
            <v>0</v>
          </cell>
          <cell r="G55">
            <v>195.90262476736476</v>
          </cell>
          <cell r="H55">
            <v>195.90262476736476</v>
          </cell>
          <cell r="I55">
            <v>0.1</v>
          </cell>
          <cell r="J55">
            <v>0</v>
          </cell>
          <cell r="K55">
            <v>215.49288724410124</v>
          </cell>
          <cell r="L55">
            <v>215.49288724410124</v>
          </cell>
          <cell r="M55">
            <v>1</v>
          </cell>
          <cell r="N55">
            <v>215.49288724410124</v>
          </cell>
          <cell r="O55">
            <v>1</v>
          </cell>
        </row>
        <row r="56">
          <cell r="B56" t="str">
            <v>SBN</v>
          </cell>
          <cell r="C56" t="str">
            <v>South Bend</v>
          </cell>
          <cell r="D56" t="str">
            <v>USA</v>
          </cell>
          <cell r="E56" t="str">
            <v>No Direct Service</v>
          </cell>
          <cell r="F56">
            <v>0</v>
          </cell>
          <cell r="G56">
            <v>249.11074507455024</v>
          </cell>
          <cell r="H56">
            <v>249.11074507455024</v>
          </cell>
          <cell r="I56">
            <v>0.1</v>
          </cell>
          <cell r="J56">
            <v>0</v>
          </cell>
          <cell r="K56">
            <v>274.02181958200526</v>
          </cell>
          <cell r="L56">
            <v>274.02181958200526</v>
          </cell>
          <cell r="M56">
            <v>0.7440291237184431</v>
          </cell>
          <cell r="N56">
            <v>203.88021430333268</v>
          </cell>
          <cell r="O56">
            <v>0.7440291237184431</v>
          </cell>
        </row>
        <row r="57">
          <cell r="B57" t="str">
            <v>LNK</v>
          </cell>
          <cell r="C57" t="str">
            <v>Lincoln</v>
          </cell>
          <cell r="D57" t="str">
            <v>USA</v>
          </cell>
          <cell r="E57" t="str">
            <v>No Direct Service</v>
          </cell>
          <cell r="F57">
            <v>0</v>
          </cell>
          <cell r="G57">
            <v>182.60059469056839</v>
          </cell>
          <cell r="H57">
            <v>182.60059469056839</v>
          </cell>
          <cell r="I57">
            <v>0.1</v>
          </cell>
          <cell r="J57">
            <v>0</v>
          </cell>
          <cell r="K57">
            <v>200.86065415962523</v>
          </cell>
          <cell r="L57">
            <v>200.86065415962523</v>
          </cell>
          <cell r="M57">
            <v>1</v>
          </cell>
          <cell r="N57">
            <v>200.86065415962523</v>
          </cell>
          <cell r="O57">
            <v>1</v>
          </cell>
        </row>
        <row r="58">
          <cell r="B58" t="str">
            <v>RST</v>
          </cell>
          <cell r="C58" t="str">
            <v>Rochester</v>
          </cell>
          <cell r="D58" t="str">
            <v>USA</v>
          </cell>
          <cell r="E58" t="str">
            <v>No Direct Service</v>
          </cell>
          <cell r="F58">
            <v>0</v>
          </cell>
          <cell r="G58">
            <v>169.29856461377202</v>
          </cell>
          <cell r="H58">
            <v>169.29856461377202</v>
          </cell>
          <cell r="I58">
            <v>0.1</v>
          </cell>
          <cell r="J58">
            <v>0</v>
          </cell>
          <cell r="K58">
            <v>186.22842107514924</v>
          </cell>
          <cell r="L58">
            <v>186.22842107514924</v>
          </cell>
          <cell r="M58">
            <v>1</v>
          </cell>
          <cell r="N58">
            <v>186.22842107514924</v>
          </cell>
          <cell r="O58">
            <v>1</v>
          </cell>
        </row>
        <row r="59">
          <cell r="B59" t="str">
            <v>PIA</v>
          </cell>
          <cell r="C59" t="str">
            <v>Peoria</v>
          </cell>
          <cell r="D59" t="str">
            <v>USA</v>
          </cell>
          <cell r="E59" t="str">
            <v>No Direct Service</v>
          </cell>
          <cell r="F59">
            <v>0</v>
          </cell>
          <cell r="G59">
            <v>168.08928915224507</v>
          </cell>
          <cell r="H59">
            <v>168.08928915224507</v>
          </cell>
          <cell r="I59">
            <v>0.1</v>
          </cell>
          <cell r="J59">
            <v>0</v>
          </cell>
          <cell r="K59">
            <v>184.8982180674696</v>
          </cell>
          <cell r="L59">
            <v>184.8982180674696</v>
          </cell>
          <cell r="M59">
            <v>1</v>
          </cell>
          <cell r="N59">
            <v>184.8982180674696</v>
          </cell>
          <cell r="O59">
            <v>1</v>
          </cell>
        </row>
        <row r="60">
          <cell r="B60" t="str">
            <v>YQR</v>
          </cell>
          <cell r="C60" t="str">
            <v>Regina</v>
          </cell>
          <cell r="D60" t="str">
            <v>Canada</v>
          </cell>
          <cell r="E60" t="str">
            <v>No Direct Service</v>
          </cell>
          <cell r="F60">
            <v>0</v>
          </cell>
          <cell r="G60">
            <v>336.17857830449015</v>
          </cell>
          <cell r="H60">
            <v>336.17857830449015</v>
          </cell>
          <cell r="I60">
            <v>0.1</v>
          </cell>
          <cell r="J60">
            <v>0</v>
          </cell>
          <cell r="K60">
            <v>369.7964361349392</v>
          </cell>
          <cell r="L60">
            <v>369.7964361349392</v>
          </cell>
          <cell r="M60">
            <v>0.49247291078353111</v>
          </cell>
          <cell r="N60">
            <v>182.11472730074968</v>
          </cell>
          <cell r="O60">
            <v>0.49247291078353111</v>
          </cell>
        </row>
        <row r="61">
          <cell r="B61" t="str">
            <v>LEX</v>
          </cell>
          <cell r="C61" t="str">
            <v>Lexington</v>
          </cell>
          <cell r="D61" t="str">
            <v>USA</v>
          </cell>
          <cell r="E61" t="str">
            <v>No Direct Service</v>
          </cell>
          <cell r="F61">
            <v>0</v>
          </cell>
          <cell r="G61">
            <v>742.49513337754593</v>
          </cell>
          <cell r="H61">
            <v>742.49513337754593</v>
          </cell>
          <cell r="I61">
            <v>0.1</v>
          </cell>
          <cell r="J61">
            <v>0</v>
          </cell>
          <cell r="K61">
            <v>816.74464671530063</v>
          </cell>
          <cell r="L61">
            <v>816.74464671530063</v>
          </cell>
          <cell r="M61">
            <v>0.21331706235801429</v>
          </cell>
          <cell r="N61">
            <v>174.22556873394214</v>
          </cell>
          <cell r="O61">
            <v>0.21331706235801429</v>
          </cell>
        </row>
        <row r="62">
          <cell r="B62" t="str">
            <v>AZO</v>
          </cell>
          <cell r="C62" t="str">
            <v>Kalamazoo</v>
          </cell>
          <cell r="D62" t="str">
            <v>USA</v>
          </cell>
          <cell r="E62" t="str">
            <v>No Direct Service</v>
          </cell>
          <cell r="F62">
            <v>0</v>
          </cell>
          <cell r="G62">
            <v>157.20580999850259</v>
          </cell>
          <cell r="H62">
            <v>157.20580999850259</v>
          </cell>
          <cell r="I62">
            <v>0.1</v>
          </cell>
          <cell r="J62">
            <v>0</v>
          </cell>
          <cell r="K62">
            <v>172.92639099835287</v>
          </cell>
          <cell r="L62">
            <v>172.92639099835287</v>
          </cell>
          <cell r="M62">
            <v>1</v>
          </cell>
          <cell r="N62">
            <v>172.92639099835287</v>
          </cell>
          <cell r="O62">
            <v>1</v>
          </cell>
        </row>
        <row r="63">
          <cell r="B63" t="str">
            <v>CLE</v>
          </cell>
          <cell r="C63" t="str">
            <v>Cleveland</v>
          </cell>
          <cell r="D63" t="str">
            <v>USA</v>
          </cell>
          <cell r="E63" t="str">
            <v>No Direct Service</v>
          </cell>
          <cell r="F63">
            <v>0</v>
          </cell>
          <cell r="G63">
            <v>2591.4773140522379</v>
          </cell>
          <cell r="H63">
            <v>2591.4773140522379</v>
          </cell>
          <cell r="I63">
            <v>0.1</v>
          </cell>
          <cell r="J63">
            <v>0</v>
          </cell>
          <cell r="K63">
            <v>2850.625045457462</v>
          </cell>
          <cell r="L63">
            <v>2850.625045457462</v>
          </cell>
          <cell r="M63">
            <v>5.7349959346567086E-2</v>
          </cell>
          <cell r="N63">
            <v>163.48323046929139</v>
          </cell>
          <cell r="O63">
            <v>5.734995934656708E-2</v>
          </cell>
        </row>
        <row r="64">
          <cell r="B64" t="str">
            <v>FAR</v>
          </cell>
          <cell r="C64" t="str">
            <v>Fargo</v>
          </cell>
          <cell r="D64" t="str">
            <v>USA</v>
          </cell>
          <cell r="E64" t="str">
            <v>No Direct Service</v>
          </cell>
          <cell r="F64">
            <v>0</v>
          </cell>
          <cell r="G64">
            <v>130.60174984490985</v>
          </cell>
          <cell r="H64">
            <v>130.60174984490985</v>
          </cell>
          <cell r="I64">
            <v>0.1</v>
          </cell>
          <cell r="J64">
            <v>0</v>
          </cell>
          <cell r="K64">
            <v>143.66192482940085</v>
          </cell>
          <cell r="L64">
            <v>143.66192482940085</v>
          </cell>
          <cell r="M64">
            <v>1</v>
          </cell>
          <cell r="N64">
            <v>143.66192482940085</v>
          </cell>
          <cell r="O64">
            <v>1</v>
          </cell>
        </row>
        <row r="65">
          <cell r="B65" t="str">
            <v>RAP</v>
          </cell>
          <cell r="C65" t="str">
            <v>Rapid City</v>
          </cell>
          <cell r="D65" t="str">
            <v>USA</v>
          </cell>
          <cell r="E65" t="str">
            <v>No Direct Service</v>
          </cell>
          <cell r="F65">
            <v>0</v>
          </cell>
          <cell r="G65">
            <v>128.18319892185596</v>
          </cell>
          <cell r="H65">
            <v>128.18319892185596</v>
          </cell>
          <cell r="I65">
            <v>0.1</v>
          </cell>
          <cell r="J65">
            <v>0</v>
          </cell>
          <cell r="K65">
            <v>141.00151881404156</v>
          </cell>
          <cell r="L65">
            <v>141.00151881404156</v>
          </cell>
          <cell r="M65">
            <v>1</v>
          </cell>
          <cell r="N65">
            <v>141.00151881404156</v>
          </cell>
          <cell r="O65">
            <v>1</v>
          </cell>
        </row>
        <row r="66">
          <cell r="B66" t="str">
            <v>TOL</v>
          </cell>
          <cell r="C66" t="str">
            <v>Toledo</v>
          </cell>
          <cell r="D66" t="str">
            <v>USA</v>
          </cell>
          <cell r="E66" t="str">
            <v>No Direct Service</v>
          </cell>
          <cell r="F66">
            <v>0</v>
          </cell>
          <cell r="G66">
            <v>126.973923460329</v>
          </cell>
          <cell r="H66">
            <v>126.973923460329</v>
          </cell>
          <cell r="I66">
            <v>0.1</v>
          </cell>
          <cell r="J66">
            <v>0</v>
          </cell>
          <cell r="K66">
            <v>139.67131580636192</v>
          </cell>
          <cell r="L66">
            <v>139.67131580636192</v>
          </cell>
          <cell r="M66">
            <v>1</v>
          </cell>
          <cell r="N66">
            <v>139.67131580636192</v>
          </cell>
          <cell r="O66">
            <v>1</v>
          </cell>
        </row>
        <row r="67">
          <cell r="B67" t="str">
            <v>ATW</v>
          </cell>
          <cell r="C67" t="str">
            <v>Appleton</v>
          </cell>
          <cell r="D67" t="str">
            <v>USA</v>
          </cell>
          <cell r="E67" t="str">
            <v>No Direct Service</v>
          </cell>
          <cell r="F67">
            <v>0</v>
          </cell>
          <cell r="G67">
            <v>114.88116884505958</v>
          </cell>
          <cell r="H67">
            <v>114.88116884505958</v>
          </cell>
          <cell r="I67">
            <v>0.1</v>
          </cell>
          <cell r="J67">
            <v>0</v>
          </cell>
          <cell r="K67">
            <v>126.36928572956555</v>
          </cell>
          <cell r="L67">
            <v>126.36928572956555</v>
          </cell>
          <cell r="M67">
            <v>1</v>
          </cell>
          <cell r="N67">
            <v>126.36928572956555</v>
          </cell>
          <cell r="O67">
            <v>1</v>
          </cell>
        </row>
        <row r="68">
          <cell r="B68" t="str">
            <v>SNA</v>
          </cell>
          <cell r="C68" t="str">
            <v>Santa Ana</v>
          </cell>
          <cell r="D68" t="str">
            <v>USA</v>
          </cell>
          <cell r="E68" t="str">
            <v>No Direct Service</v>
          </cell>
          <cell r="F68">
            <v>0</v>
          </cell>
          <cell r="G68">
            <v>703.79831860868455</v>
          </cell>
          <cell r="H68">
            <v>703.79831860868455</v>
          </cell>
          <cell r="I68">
            <v>0.1</v>
          </cell>
          <cell r="J68">
            <v>0</v>
          </cell>
          <cell r="K68">
            <v>774.17815046955309</v>
          </cell>
          <cell r="L68">
            <v>774.17815046955309</v>
          </cell>
          <cell r="M68">
            <v>0.15009142317225208</v>
          </cell>
          <cell r="N68">
            <v>116.19750039283713</v>
          </cell>
          <cell r="O68">
            <v>0.15009142317225208</v>
          </cell>
        </row>
        <row r="69">
          <cell r="B69" t="str">
            <v>LSE</v>
          </cell>
          <cell r="C69" t="str">
            <v>La Crosse</v>
          </cell>
          <cell r="D69" t="str">
            <v>USA</v>
          </cell>
          <cell r="E69" t="str">
            <v>No Direct Service</v>
          </cell>
          <cell r="F69">
            <v>0</v>
          </cell>
          <cell r="G69">
            <v>101.57913876826321</v>
          </cell>
          <cell r="H69">
            <v>101.57913876826321</v>
          </cell>
          <cell r="I69">
            <v>0.1</v>
          </cell>
          <cell r="J69">
            <v>0</v>
          </cell>
          <cell r="K69">
            <v>111.73705264508953</v>
          </cell>
          <cell r="L69">
            <v>111.73705264508953</v>
          </cell>
          <cell r="M69">
            <v>1</v>
          </cell>
          <cell r="N69">
            <v>111.73705264508953</v>
          </cell>
          <cell r="O69">
            <v>1</v>
          </cell>
        </row>
        <row r="70">
          <cell r="B70" t="str">
            <v>CAK</v>
          </cell>
          <cell r="C70" t="str">
            <v>Akron/Canton</v>
          </cell>
          <cell r="D70" t="str">
            <v>USA</v>
          </cell>
          <cell r="E70" t="str">
            <v>No Direct Service</v>
          </cell>
          <cell r="F70">
            <v>0</v>
          </cell>
          <cell r="G70">
            <v>324.08582368922072</v>
          </cell>
          <cell r="H70">
            <v>324.08582368922072</v>
          </cell>
          <cell r="I70">
            <v>0.1</v>
          </cell>
          <cell r="J70">
            <v>0</v>
          </cell>
          <cell r="K70">
            <v>356.49440605814283</v>
          </cell>
          <cell r="L70">
            <v>356.49440605814283</v>
          </cell>
          <cell r="M70">
            <v>0.3125282595059376</v>
          </cell>
          <cell r="N70">
            <v>111.41457624895436</v>
          </cell>
          <cell r="O70">
            <v>0.3125282595059376</v>
          </cell>
        </row>
        <row r="71">
          <cell r="B71" t="str">
            <v>ELP</v>
          </cell>
          <cell r="C71" t="str">
            <v>El Paso</v>
          </cell>
          <cell r="D71" t="str">
            <v>USA</v>
          </cell>
          <cell r="E71" t="str">
            <v>No Direct Service</v>
          </cell>
          <cell r="F71">
            <v>0</v>
          </cell>
          <cell r="G71">
            <v>1272.1577855263497</v>
          </cell>
          <cell r="H71">
            <v>1272.1577855263497</v>
          </cell>
          <cell r="I71">
            <v>0.1</v>
          </cell>
          <cell r="J71">
            <v>0</v>
          </cell>
          <cell r="K71">
            <v>1399.3735640789848</v>
          </cell>
          <cell r="L71">
            <v>1399.3735640789848</v>
          </cell>
          <cell r="M71">
            <v>7.9224110443339602E-2</v>
          </cell>
          <cell r="N71">
            <v>110.86412579208326</v>
          </cell>
          <cell r="O71">
            <v>7.9224110443339602E-2</v>
          </cell>
        </row>
        <row r="72">
          <cell r="B72" t="str">
            <v>EVV</v>
          </cell>
          <cell r="C72" t="str">
            <v>Evansville</v>
          </cell>
          <cell r="D72" t="str">
            <v>USA</v>
          </cell>
          <cell r="E72" t="str">
            <v>No Direct Service</v>
          </cell>
          <cell r="F72">
            <v>0</v>
          </cell>
          <cell r="G72">
            <v>297.48176353562798</v>
          </cell>
          <cell r="H72">
            <v>297.48176353562798</v>
          </cell>
          <cell r="I72">
            <v>0.1</v>
          </cell>
          <cell r="J72">
            <v>0</v>
          </cell>
          <cell r="K72">
            <v>327.2299398891908</v>
          </cell>
          <cell r="L72">
            <v>327.2299398891908</v>
          </cell>
          <cell r="M72">
            <v>0.32891720621478887</v>
          </cell>
          <cell r="N72">
            <v>107.63155761818594</v>
          </cell>
          <cell r="O72">
            <v>0.32891720621478887</v>
          </cell>
        </row>
        <row r="73">
          <cell r="B73" t="str">
            <v>MSY</v>
          </cell>
          <cell r="C73" t="str">
            <v>New Orleans</v>
          </cell>
          <cell r="D73" t="str">
            <v>USA</v>
          </cell>
          <cell r="E73" t="str">
            <v>No Direct Service</v>
          </cell>
          <cell r="F73">
            <v>0</v>
          </cell>
          <cell r="G73">
            <v>2890.1683530493824</v>
          </cell>
          <cell r="H73">
            <v>2890.1683530493824</v>
          </cell>
          <cell r="I73">
            <v>0.1</v>
          </cell>
          <cell r="J73">
            <v>0</v>
          </cell>
          <cell r="K73">
            <v>3179.1851883543209</v>
          </cell>
          <cell r="L73">
            <v>3179.1851883543209</v>
          </cell>
          <cell r="M73">
            <v>3.242520010838322E-2</v>
          </cell>
          <cell r="N73">
            <v>103.08571591399685</v>
          </cell>
          <cell r="O73">
            <v>3.242520010838322E-2</v>
          </cell>
        </row>
        <row r="74">
          <cell r="B74" t="str">
            <v>CMI</v>
          </cell>
          <cell r="C74" t="str">
            <v>Champaign</v>
          </cell>
          <cell r="D74" t="str">
            <v>USA</v>
          </cell>
          <cell r="E74" t="str">
            <v>No Direct Service</v>
          </cell>
          <cell r="F74">
            <v>0</v>
          </cell>
          <cell r="G74">
            <v>87.067833229939893</v>
          </cell>
          <cell r="H74">
            <v>87.067833229939893</v>
          </cell>
          <cell r="I74">
            <v>0.1</v>
          </cell>
          <cell r="J74">
            <v>0</v>
          </cell>
          <cell r="K74">
            <v>95.774616552933892</v>
          </cell>
          <cell r="L74">
            <v>95.774616552933892</v>
          </cell>
          <cell r="M74">
            <v>1</v>
          </cell>
          <cell r="N74">
            <v>95.774616552933892</v>
          </cell>
          <cell r="O74">
            <v>1</v>
          </cell>
        </row>
        <row r="75">
          <cell r="B75" t="str">
            <v>BIL</v>
          </cell>
          <cell r="C75" t="str">
            <v>Billings</v>
          </cell>
          <cell r="D75" t="str">
            <v>USA</v>
          </cell>
          <cell r="E75" t="str">
            <v>No Direct Service</v>
          </cell>
          <cell r="F75">
            <v>0</v>
          </cell>
          <cell r="G75">
            <v>83.440006845359065</v>
          </cell>
          <cell r="H75">
            <v>83.440006845359065</v>
          </cell>
          <cell r="I75">
            <v>0.1</v>
          </cell>
          <cell r="J75">
            <v>0</v>
          </cell>
          <cell r="K75">
            <v>91.784007529894978</v>
          </cell>
          <cell r="L75">
            <v>91.784007529894978</v>
          </cell>
          <cell r="M75">
            <v>1</v>
          </cell>
          <cell r="N75">
            <v>91.784007529894978</v>
          </cell>
          <cell r="O75">
            <v>1</v>
          </cell>
        </row>
        <row r="76">
          <cell r="B76" t="str">
            <v>AUW</v>
          </cell>
          <cell r="C76" t="str">
            <v>Wausau</v>
          </cell>
          <cell r="D76" t="str">
            <v>USA</v>
          </cell>
          <cell r="E76" t="str">
            <v>No Direct Service</v>
          </cell>
          <cell r="F76">
            <v>0</v>
          </cell>
          <cell r="G76">
            <v>82.230731383832122</v>
          </cell>
          <cell r="H76">
            <v>82.230731383832122</v>
          </cell>
          <cell r="I76">
            <v>0.1</v>
          </cell>
          <cell r="J76">
            <v>0</v>
          </cell>
          <cell r="K76">
            <v>90.453804522215336</v>
          </cell>
          <cell r="L76">
            <v>90.453804522215336</v>
          </cell>
          <cell r="M76">
            <v>1</v>
          </cell>
          <cell r="N76">
            <v>90.453804522215336</v>
          </cell>
          <cell r="O76">
            <v>1</v>
          </cell>
        </row>
        <row r="77">
          <cell r="B77" t="str">
            <v>MSO</v>
          </cell>
          <cell r="C77" t="str">
            <v>Missoula</v>
          </cell>
          <cell r="D77" t="str">
            <v>USA</v>
          </cell>
          <cell r="E77" t="str">
            <v>No Direct Service</v>
          </cell>
          <cell r="F77">
            <v>0</v>
          </cell>
          <cell r="G77">
            <v>217.66958307484973</v>
          </cell>
          <cell r="H77">
            <v>217.66958307484973</v>
          </cell>
          <cell r="I77">
            <v>0.1</v>
          </cell>
          <cell r="J77">
            <v>0</v>
          </cell>
          <cell r="K77">
            <v>239.43654138233472</v>
          </cell>
          <cell r="L77">
            <v>239.43654138233472</v>
          </cell>
          <cell r="M77">
            <v>0.37597462651567171</v>
          </cell>
          <cell r="N77">
            <v>90.022064220427467</v>
          </cell>
          <cell r="O77">
            <v>0.37597462651567171</v>
          </cell>
        </row>
        <row r="78">
          <cell r="B78" t="str">
            <v>BOI</v>
          </cell>
          <cell r="C78" t="str">
            <v>Boise</v>
          </cell>
          <cell r="D78" t="str">
            <v>USA</v>
          </cell>
          <cell r="E78" t="str">
            <v>No Direct Service</v>
          </cell>
          <cell r="F78">
            <v>0</v>
          </cell>
          <cell r="G78">
            <v>801.74963099236993</v>
          </cell>
          <cell r="H78">
            <v>801.74963099236993</v>
          </cell>
          <cell r="I78">
            <v>0.1</v>
          </cell>
          <cell r="J78">
            <v>0</v>
          </cell>
          <cell r="K78">
            <v>881.92459409160699</v>
          </cell>
          <cell r="L78">
            <v>881.92459409160699</v>
          </cell>
          <cell r="M78">
            <v>8.6115226234462189E-2</v>
          </cell>
          <cell r="N78">
            <v>75.947135941934974</v>
          </cell>
          <cell r="O78">
            <v>8.6115226234462189E-2</v>
          </cell>
        </row>
        <row r="79">
          <cell r="B79" t="str">
            <v>DLH</v>
          </cell>
          <cell r="C79" t="str">
            <v>Duluth/Superior</v>
          </cell>
          <cell r="D79" t="str">
            <v>USA</v>
          </cell>
          <cell r="E79" t="str">
            <v>No Direct Service</v>
          </cell>
          <cell r="F79">
            <v>0</v>
          </cell>
          <cell r="G79">
            <v>66.510150383981866</v>
          </cell>
          <cell r="H79">
            <v>66.510150383981866</v>
          </cell>
          <cell r="I79">
            <v>0.1</v>
          </cell>
          <cell r="J79">
            <v>0</v>
          </cell>
          <cell r="K79">
            <v>73.161165422380066</v>
          </cell>
          <cell r="L79">
            <v>73.161165422380066</v>
          </cell>
          <cell r="M79">
            <v>1</v>
          </cell>
          <cell r="N79">
            <v>73.161165422380066</v>
          </cell>
          <cell r="O79">
            <v>1</v>
          </cell>
        </row>
        <row r="80">
          <cell r="B80" t="str">
            <v>SPI</v>
          </cell>
          <cell r="C80" t="str">
            <v>Springfield</v>
          </cell>
          <cell r="D80" t="str">
            <v>USA</v>
          </cell>
          <cell r="E80" t="str">
            <v>No Direct Service</v>
          </cell>
          <cell r="F80">
            <v>0</v>
          </cell>
          <cell r="G80">
            <v>66.510150383981866</v>
          </cell>
          <cell r="H80">
            <v>66.510150383981866</v>
          </cell>
          <cell r="I80">
            <v>0.1</v>
          </cell>
          <cell r="J80">
            <v>0</v>
          </cell>
          <cell r="K80">
            <v>73.161165422380066</v>
          </cell>
          <cell r="L80">
            <v>73.161165422380066</v>
          </cell>
          <cell r="M80">
            <v>1</v>
          </cell>
          <cell r="N80">
            <v>73.161165422380066</v>
          </cell>
          <cell r="O80">
            <v>1</v>
          </cell>
        </row>
        <row r="81">
          <cell r="B81" t="str">
            <v>DAY</v>
          </cell>
          <cell r="C81" t="str">
            <v>Dayton</v>
          </cell>
          <cell r="D81" t="str">
            <v>USA</v>
          </cell>
          <cell r="E81" t="str">
            <v>No Direct Service</v>
          </cell>
          <cell r="F81">
            <v>0</v>
          </cell>
          <cell r="G81">
            <v>1006.1171839904229</v>
          </cell>
          <cell r="H81">
            <v>1006.1171839904229</v>
          </cell>
          <cell r="I81">
            <v>0.1</v>
          </cell>
          <cell r="J81">
            <v>0</v>
          </cell>
          <cell r="K81">
            <v>1106.7289023894652</v>
          </cell>
          <cell r="L81">
            <v>1106.7289023894652</v>
          </cell>
          <cell r="M81">
            <v>5.6643212677505939E-2</v>
          </cell>
          <cell r="N81">
            <v>62.68868059438919</v>
          </cell>
          <cell r="O81">
            <v>5.6643212677505939E-2</v>
          </cell>
        </row>
        <row r="82">
          <cell r="B82" t="str">
            <v>BZN</v>
          </cell>
          <cell r="C82" t="str">
            <v>Bozeman</v>
          </cell>
          <cell r="D82" t="str">
            <v>USA</v>
          </cell>
          <cell r="E82" t="str">
            <v>No Direct Service</v>
          </cell>
          <cell r="F82">
            <v>0</v>
          </cell>
          <cell r="G82">
            <v>107.62551607589792</v>
          </cell>
          <cell r="H82">
            <v>107.62551607589792</v>
          </cell>
          <cell r="I82">
            <v>0.1</v>
          </cell>
          <cell r="J82">
            <v>0</v>
          </cell>
          <cell r="K82">
            <v>118.38806768348772</v>
          </cell>
          <cell r="L82">
            <v>118.38806768348772</v>
          </cell>
          <cell r="M82">
            <v>0.49676113131030569</v>
          </cell>
          <cell r="N82">
            <v>58.810590436090401</v>
          </cell>
          <cell r="O82">
            <v>0.49676113131030569</v>
          </cell>
        </row>
        <row r="83">
          <cell r="B83" t="str">
            <v>HSV</v>
          </cell>
          <cell r="C83" t="str">
            <v>Huntsville</v>
          </cell>
          <cell r="D83" t="str">
            <v>USA</v>
          </cell>
          <cell r="E83" t="str">
            <v>No Direct Service</v>
          </cell>
          <cell r="F83">
            <v>0</v>
          </cell>
          <cell r="G83">
            <v>1891.3068218281412</v>
          </cell>
          <cell r="H83">
            <v>1891.3068218281412</v>
          </cell>
          <cell r="I83">
            <v>0.1</v>
          </cell>
          <cell r="J83">
            <v>0</v>
          </cell>
          <cell r="K83">
            <v>2080.4375040109553</v>
          </cell>
          <cell r="L83">
            <v>2080.4375040109553</v>
          </cell>
          <cell r="M83">
            <v>2.798878631230102E-2</v>
          </cell>
          <cell r="N83">
            <v>58.228920735859525</v>
          </cell>
          <cell r="O83">
            <v>2.798878631230102E-2</v>
          </cell>
        </row>
        <row r="84">
          <cell r="B84" t="str">
            <v>ABQ</v>
          </cell>
          <cell r="C84" t="str">
            <v>Albuquerque</v>
          </cell>
          <cell r="D84" t="str">
            <v>USA</v>
          </cell>
          <cell r="E84" t="str">
            <v>No Direct Service</v>
          </cell>
          <cell r="F84">
            <v>0</v>
          </cell>
          <cell r="G84">
            <v>1013.3728367595863</v>
          </cell>
          <cell r="H84">
            <v>1013.3728367595863</v>
          </cell>
          <cell r="I84">
            <v>0.1</v>
          </cell>
          <cell r="J84">
            <v>0</v>
          </cell>
          <cell r="K84">
            <v>1114.7101204355452</v>
          </cell>
          <cell r="L84">
            <v>1114.7101204355452</v>
          </cell>
          <cell r="M84">
            <v>4.7101780049937828E-2</v>
          </cell>
          <cell r="N84">
            <v>52.504830912194755</v>
          </cell>
          <cell r="O84">
            <v>4.7101780049937828E-2</v>
          </cell>
        </row>
        <row r="85">
          <cell r="B85" t="str">
            <v>MHK</v>
          </cell>
          <cell r="C85" t="str">
            <v>Manhattan</v>
          </cell>
          <cell r="D85" t="str">
            <v>USA</v>
          </cell>
          <cell r="E85" t="str">
            <v>No Direct Service</v>
          </cell>
          <cell r="F85">
            <v>0</v>
          </cell>
          <cell r="G85">
            <v>88.277108691466836</v>
          </cell>
          <cell r="H85">
            <v>88.277108691466836</v>
          </cell>
          <cell r="I85">
            <v>0.1</v>
          </cell>
          <cell r="J85">
            <v>0</v>
          </cell>
          <cell r="K85">
            <v>97.104819560613521</v>
          </cell>
          <cell r="L85">
            <v>97.104819560613521</v>
          </cell>
          <cell r="M85">
            <v>0.5</v>
          </cell>
          <cell r="N85">
            <v>48.55240978030676</v>
          </cell>
          <cell r="O85">
            <v>0.5</v>
          </cell>
        </row>
        <row r="86">
          <cell r="B86" t="str">
            <v>TUS</v>
          </cell>
          <cell r="C86" t="str">
            <v>Tucson</v>
          </cell>
          <cell r="D86" t="str">
            <v>USA</v>
          </cell>
          <cell r="E86" t="str">
            <v>No Direct Service</v>
          </cell>
          <cell r="F86">
            <v>0</v>
          </cell>
          <cell r="G86">
            <v>1823.5873959826315</v>
          </cell>
          <cell r="H86">
            <v>1823.5873959826315</v>
          </cell>
          <cell r="I86">
            <v>0.1</v>
          </cell>
          <cell r="J86">
            <v>0</v>
          </cell>
          <cell r="K86">
            <v>2005.9461355808949</v>
          </cell>
          <cell r="L86">
            <v>2005.9461355808949</v>
          </cell>
          <cell r="M86">
            <v>2.3627823442772589E-2</v>
          </cell>
          <cell r="N86">
            <v>47.396141127217348</v>
          </cell>
          <cell r="O86">
            <v>2.3627823442772589E-2</v>
          </cell>
        </row>
        <row r="87">
          <cell r="B87" t="str">
            <v>MKG</v>
          </cell>
          <cell r="C87" t="str">
            <v>Muskegon</v>
          </cell>
          <cell r="D87" t="str">
            <v>USA</v>
          </cell>
          <cell r="E87" t="str">
            <v>No Direct Service</v>
          </cell>
          <cell r="F87">
            <v>0</v>
          </cell>
          <cell r="G87">
            <v>42.324641153443004</v>
          </cell>
          <cell r="H87">
            <v>42.324641153443004</v>
          </cell>
          <cell r="I87">
            <v>0.1</v>
          </cell>
          <cell r="J87">
            <v>0</v>
          </cell>
          <cell r="K87">
            <v>46.557105268787311</v>
          </cell>
          <cell r="L87">
            <v>46.557105268787311</v>
          </cell>
          <cell r="M87">
            <v>1</v>
          </cell>
          <cell r="N87">
            <v>46.557105268787311</v>
          </cell>
          <cell r="O87">
            <v>1</v>
          </cell>
        </row>
        <row r="88">
          <cell r="B88" t="str">
            <v>RNO</v>
          </cell>
          <cell r="C88" t="str">
            <v>Reno</v>
          </cell>
          <cell r="D88" t="str">
            <v>USA</v>
          </cell>
          <cell r="E88" t="str">
            <v>No Direct Service</v>
          </cell>
          <cell r="F88">
            <v>0</v>
          </cell>
          <cell r="G88">
            <v>536.91830491796338</v>
          </cell>
          <cell r="H88">
            <v>536.91830491796338</v>
          </cell>
          <cell r="I88">
            <v>0.1</v>
          </cell>
          <cell r="J88">
            <v>0</v>
          </cell>
          <cell r="K88">
            <v>590.61013540975978</v>
          </cell>
          <cell r="L88">
            <v>590.61013540975978</v>
          </cell>
          <cell r="M88">
            <v>6.5707040442889539E-2</v>
          </cell>
          <cell r="N88">
            <v>38.80724405334955</v>
          </cell>
          <cell r="O88">
            <v>6.5707040442889539E-2</v>
          </cell>
        </row>
        <row r="89">
          <cell r="B89" t="str">
            <v>ANC</v>
          </cell>
          <cell r="C89" t="str">
            <v>Anchorage</v>
          </cell>
          <cell r="D89" t="str">
            <v>USA</v>
          </cell>
          <cell r="E89" t="str">
            <v>No Direct Service</v>
          </cell>
          <cell r="F89">
            <v>0</v>
          </cell>
          <cell r="G89">
            <v>512.73279568742385</v>
          </cell>
          <cell r="H89">
            <v>512.73279568742385</v>
          </cell>
          <cell r="I89">
            <v>0.1</v>
          </cell>
          <cell r="J89">
            <v>0</v>
          </cell>
          <cell r="K89">
            <v>564.00607525616624</v>
          </cell>
          <cell r="L89">
            <v>564.00607525616624</v>
          </cell>
          <cell r="M89">
            <v>6.5018694641934979E-2</v>
          </cell>
          <cell r="N89">
            <v>36.670938783276874</v>
          </cell>
          <cell r="O89">
            <v>6.5018694641934979E-2</v>
          </cell>
        </row>
        <row r="90">
          <cell r="B90" t="str">
            <v>BIS</v>
          </cell>
          <cell r="C90" t="str">
            <v>Bismarck</v>
          </cell>
          <cell r="D90" t="str">
            <v>USA</v>
          </cell>
          <cell r="E90" t="str">
            <v>No Direct Service</v>
          </cell>
          <cell r="F90">
            <v>0</v>
          </cell>
          <cell r="G90">
            <v>64.091599460927981</v>
          </cell>
          <cell r="H90">
            <v>64.091599460927981</v>
          </cell>
          <cell r="I90">
            <v>0.1</v>
          </cell>
          <cell r="J90">
            <v>0</v>
          </cell>
          <cell r="K90">
            <v>70.50075940702078</v>
          </cell>
          <cell r="L90">
            <v>70.50075940702078</v>
          </cell>
          <cell r="M90">
            <v>0.5</v>
          </cell>
          <cell r="N90">
            <v>35.25037970351039</v>
          </cell>
          <cell r="O90">
            <v>0.5</v>
          </cell>
        </row>
        <row r="91">
          <cell r="B91" t="str">
            <v>PAH</v>
          </cell>
          <cell r="C91" t="str">
            <v>Paducah</v>
          </cell>
          <cell r="D91" t="str">
            <v>USA</v>
          </cell>
          <cell r="E91" t="str">
            <v>No Direct Service</v>
          </cell>
          <cell r="F91">
            <v>0</v>
          </cell>
          <cell r="G91">
            <v>30.231886538173573</v>
          </cell>
          <cell r="H91">
            <v>30.231886538173573</v>
          </cell>
          <cell r="I91">
            <v>0.1</v>
          </cell>
          <cell r="J91">
            <v>0</v>
          </cell>
          <cell r="K91">
            <v>33.255075191990933</v>
          </cell>
          <cell r="L91">
            <v>33.255075191990933</v>
          </cell>
          <cell r="M91">
            <v>1</v>
          </cell>
          <cell r="N91">
            <v>33.255075191990933</v>
          </cell>
          <cell r="O91">
            <v>1</v>
          </cell>
        </row>
        <row r="92">
          <cell r="B92" t="str">
            <v>BHM</v>
          </cell>
          <cell r="C92" t="str">
            <v>Birmingham</v>
          </cell>
          <cell r="D92" t="str">
            <v>USA</v>
          </cell>
          <cell r="E92" t="str">
            <v>No Direct Service</v>
          </cell>
          <cell r="F92">
            <v>0</v>
          </cell>
          <cell r="G92">
            <v>1142.7653111429686</v>
          </cell>
          <cell r="H92">
            <v>1142.7653111429686</v>
          </cell>
          <cell r="I92">
            <v>0.1</v>
          </cell>
          <cell r="J92">
            <v>0</v>
          </cell>
          <cell r="K92">
            <v>1257.0418422572654</v>
          </cell>
          <cell r="L92">
            <v>1257.0418422572654</v>
          </cell>
          <cell r="M92">
            <v>2.2610017056416423E-2</v>
          </cell>
          <cell r="N92">
            <v>28.421737494065894</v>
          </cell>
          <cell r="O92">
            <v>2.2610017056416423E-2</v>
          </cell>
        </row>
        <row r="93">
          <cell r="B93" t="str">
            <v>BMI</v>
          </cell>
          <cell r="C93" t="str">
            <v>Bloomington-Normal</v>
          </cell>
          <cell r="D93" t="str">
            <v>USA</v>
          </cell>
          <cell r="E93" t="str">
            <v>No Direct Service</v>
          </cell>
          <cell r="F93">
            <v>0</v>
          </cell>
          <cell r="G93">
            <v>124.55537253727512</v>
          </cell>
          <cell r="H93">
            <v>124.55537253727512</v>
          </cell>
          <cell r="I93">
            <v>0.1</v>
          </cell>
          <cell r="J93">
            <v>0</v>
          </cell>
          <cell r="K93">
            <v>137.01090979100263</v>
          </cell>
          <cell r="L93">
            <v>137.01090979100263</v>
          </cell>
          <cell r="M93">
            <v>0.18965711693518361</v>
          </cell>
          <cell r="N93">
            <v>25.985094139628078</v>
          </cell>
          <cell r="O93">
            <v>0.18965711693518361</v>
          </cell>
        </row>
        <row r="94">
          <cell r="B94" t="str">
            <v>FCA</v>
          </cell>
          <cell r="C94" t="str">
            <v>Kalispell</v>
          </cell>
          <cell r="D94" t="str">
            <v>USA</v>
          </cell>
          <cell r="E94" t="str">
            <v>No Direct Service</v>
          </cell>
          <cell r="F94">
            <v>0</v>
          </cell>
          <cell r="G94">
            <v>195.90262476736476</v>
          </cell>
          <cell r="H94">
            <v>195.90262476736476</v>
          </cell>
          <cell r="I94">
            <v>0.1</v>
          </cell>
          <cell r="J94">
            <v>0</v>
          </cell>
          <cell r="K94">
            <v>215.49288724410124</v>
          </cell>
          <cell r="L94">
            <v>215.49288724410124</v>
          </cell>
          <cell r="M94">
            <v>0.11590100707739125</v>
          </cell>
          <cell r="N94">
            <v>24.975842649606051</v>
          </cell>
          <cell r="O94">
            <v>0.11590100707739125</v>
          </cell>
        </row>
        <row r="95">
          <cell r="B95" t="str">
            <v>DBQ</v>
          </cell>
          <cell r="C95" t="str">
            <v>Dubuque</v>
          </cell>
          <cell r="D95" t="str">
            <v>USA</v>
          </cell>
          <cell r="E95" t="str">
            <v>No Direct Service</v>
          </cell>
          <cell r="F95">
            <v>0</v>
          </cell>
          <cell r="G95">
            <v>21.766958307484973</v>
          </cell>
          <cell r="H95">
            <v>21.766958307484973</v>
          </cell>
          <cell r="I95">
            <v>0.1</v>
          </cell>
          <cell r="J95">
            <v>0</v>
          </cell>
          <cell r="K95">
            <v>23.943654138233473</v>
          </cell>
          <cell r="L95">
            <v>23.943654138233473</v>
          </cell>
          <cell r="M95">
            <v>1</v>
          </cell>
          <cell r="N95">
            <v>23.943654138233473</v>
          </cell>
          <cell r="O95">
            <v>1</v>
          </cell>
        </row>
        <row r="96">
          <cell r="B96" t="str">
            <v>JAC</v>
          </cell>
          <cell r="C96" t="str">
            <v>Jackson</v>
          </cell>
          <cell r="D96" t="str">
            <v>USA</v>
          </cell>
          <cell r="E96" t="str">
            <v>No Direct Service</v>
          </cell>
          <cell r="F96">
            <v>0</v>
          </cell>
          <cell r="G96">
            <v>45.952467538023832</v>
          </cell>
          <cell r="H96">
            <v>45.952467538023832</v>
          </cell>
          <cell r="I96">
            <v>0.1</v>
          </cell>
          <cell r="J96">
            <v>0</v>
          </cell>
          <cell r="K96">
            <v>50.547714291826217</v>
          </cell>
          <cell r="L96">
            <v>50.547714291826217</v>
          </cell>
          <cell r="M96">
            <v>0.4536059654408639</v>
          </cell>
          <cell r="N96">
            <v>22.928744742172785</v>
          </cell>
          <cell r="O96">
            <v>0.4536059654408639</v>
          </cell>
        </row>
        <row r="97">
          <cell r="B97" t="str">
            <v>SJC</v>
          </cell>
          <cell r="C97" t="str">
            <v>San Jose (US)</v>
          </cell>
          <cell r="D97" t="str">
            <v>USA</v>
          </cell>
          <cell r="E97" t="str">
            <v>No Direct Service</v>
          </cell>
          <cell r="F97">
            <v>0</v>
          </cell>
          <cell r="G97">
            <v>252.73857145913107</v>
          </cell>
          <cell r="H97">
            <v>252.73857145913107</v>
          </cell>
          <cell r="I97">
            <v>0.1</v>
          </cell>
          <cell r="J97">
            <v>0</v>
          </cell>
          <cell r="K97">
            <v>278.01242860504419</v>
          </cell>
          <cell r="L97">
            <v>278.01242860504419</v>
          </cell>
          <cell r="M97">
            <v>6.7856915814205707E-2</v>
          </cell>
          <cell r="N97">
            <v>18.865065963155359</v>
          </cell>
          <cell r="O97">
            <v>6.7856915814205707E-2</v>
          </cell>
        </row>
        <row r="98">
          <cell r="B98" t="str">
            <v>MQT</v>
          </cell>
          <cell r="C98" t="str">
            <v>Marquette</v>
          </cell>
          <cell r="D98" t="str">
            <v>USA</v>
          </cell>
          <cell r="E98" t="str">
            <v>No Direct Service</v>
          </cell>
          <cell r="F98">
            <v>0</v>
          </cell>
          <cell r="G98">
            <v>15.720580999850258</v>
          </cell>
          <cell r="H98">
            <v>15.720580999850258</v>
          </cell>
          <cell r="I98">
            <v>0.1</v>
          </cell>
          <cell r="J98">
            <v>0</v>
          </cell>
          <cell r="K98">
            <v>17.292639099835284</v>
          </cell>
          <cell r="L98">
            <v>17.292639099835284</v>
          </cell>
          <cell r="M98">
            <v>1</v>
          </cell>
          <cell r="N98">
            <v>17.292639099835284</v>
          </cell>
          <cell r="O98">
            <v>1</v>
          </cell>
        </row>
        <row r="99">
          <cell r="B99" t="str">
            <v>SAC</v>
          </cell>
          <cell r="C99" t="str">
            <v>Sacramento</v>
          </cell>
          <cell r="D99" t="str">
            <v>USA</v>
          </cell>
          <cell r="E99" t="str">
            <v>No Direct Service</v>
          </cell>
          <cell r="F99">
            <v>0</v>
          </cell>
          <cell r="G99">
            <v>1200.8105332962625</v>
          </cell>
          <cell r="H99">
            <v>1200.8105332962625</v>
          </cell>
          <cell r="I99">
            <v>0.1</v>
          </cell>
          <cell r="J99">
            <v>0</v>
          </cell>
          <cell r="K99">
            <v>1320.891586625889</v>
          </cell>
          <cell r="L99">
            <v>1320.891586625889</v>
          </cell>
          <cell r="M99">
            <v>1.2190266146769789E-2</v>
          </cell>
          <cell r="N99">
            <v>16.10201999199861</v>
          </cell>
          <cell r="O99">
            <v>1.2190266146769791E-2</v>
          </cell>
        </row>
        <row r="100">
          <cell r="B100" t="str">
            <v>CMX</v>
          </cell>
          <cell r="C100" t="str">
            <v>Hancock</v>
          </cell>
          <cell r="D100" t="str">
            <v>USA</v>
          </cell>
          <cell r="E100" t="str">
            <v>No Direct Service</v>
          </cell>
          <cell r="F100">
            <v>0</v>
          </cell>
          <cell r="G100">
            <v>14.511305538323315</v>
          </cell>
          <cell r="H100">
            <v>14.511305538323315</v>
          </cell>
          <cell r="I100">
            <v>0.1</v>
          </cell>
          <cell r="J100">
            <v>0</v>
          </cell>
          <cell r="K100">
            <v>15.962436092155647</v>
          </cell>
          <cell r="L100">
            <v>15.962436092155647</v>
          </cell>
          <cell r="M100">
            <v>1</v>
          </cell>
          <cell r="N100">
            <v>15.962436092155647</v>
          </cell>
          <cell r="O100">
            <v>1</v>
          </cell>
        </row>
        <row r="101">
          <cell r="B101" t="str">
            <v>EAU</v>
          </cell>
          <cell r="C101" t="str">
            <v>Eau Claire</v>
          </cell>
          <cell r="D101" t="str">
            <v>USA</v>
          </cell>
          <cell r="E101" t="str">
            <v>No Direct Service</v>
          </cell>
          <cell r="F101">
            <v>0</v>
          </cell>
          <cell r="G101">
            <v>12.092754615269429</v>
          </cell>
          <cell r="H101">
            <v>12.092754615269429</v>
          </cell>
          <cell r="I101">
            <v>0.1</v>
          </cell>
          <cell r="J101">
            <v>0</v>
          </cell>
          <cell r="K101">
            <v>13.302030076796374</v>
          </cell>
          <cell r="L101">
            <v>13.302030076796374</v>
          </cell>
          <cell r="M101">
            <v>1</v>
          </cell>
          <cell r="N101">
            <v>13.302030076796374</v>
          </cell>
          <cell r="O101">
            <v>1</v>
          </cell>
        </row>
        <row r="102">
          <cell r="B102" t="str">
            <v>LGB</v>
          </cell>
          <cell r="C102" t="str">
            <v>Long Beach</v>
          </cell>
          <cell r="D102" t="str">
            <v>USA</v>
          </cell>
          <cell r="E102" t="str">
            <v>No Direct Service</v>
          </cell>
          <cell r="F102">
            <v>0</v>
          </cell>
          <cell r="G102">
            <v>30.231886538173573</v>
          </cell>
          <cell r="H102">
            <v>30.231886538173573</v>
          </cell>
          <cell r="I102">
            <v>0.1</v>
          </cell>
          <cell r="J102">
            <v>0</v>
          </cell>
          <cell r="K102">
            <v>33.255075191990933</v>
          </cell>
          <cell r="L102">
            <v>33.255075191990933</v>
          </cell>
          <cell r="M102">
            <v>0.39158150686331533</v>
          </cell>
          <cell r="N102">
            <v>13.022072454532665</v>
          </cell>
          <cell r="O102">
            <v>0.39158150686331533</v>
          </cell>
        </row>
        <row r="103">
          <cell r="B103" t="str">
            <v>TRI</v>
          </cell>
          <cell r="C103" t="str">
            <v>Tri-Cities Regional</v>
          </cell>
          <cell r="D103" t="str">
            <v>USA</v>
          </cell>
          <cell r="E103" t="str">
            <v>No Direct Service</v>
          </cell>
          <cell r="F103">
            <v>0</v>
          </cell>
          <cell r="G103">
            <v>313.20234453547823</v>
          </cell>
          <cell r="H103">
            <v>313.20234453547823</v>
          </cell>
          <cell r="I103">
            <v>0.1</v>
          </cell>
          <cell r="J103">
            <v>0</v>
          </cell>
          <cell r="K103">
            <v>344.5225789890261</v>
          </cell>
          <cell r="L103">
            <v>344.5225789890261</v>
          </cell>
          <cell r="M103">
            <v>1.4661625890399991E-2</v>
          </cell>
          <cell r="N103">
            <v>5.0512611639328808</v>
          </cell>
          <cell r="O103">
            <v>1.4661625890399991E-2</v>
          </cell>
        </row>
        <row r="104">
          <cell r="B104" t="str">
            <v>CHA</v>
          </cell>
          <cell r="C104" t="str">
            <v>Chattanooga</v>
          </cell>
          <cell r="D104" t="str">
            <v>USA</v>
          </cell>
          <cell r="E104" t="str">
            <v>No Direct Service</v>
          </cell>
          <cell r="F104">
            <v>0</v>
          </cell>
          <cell r="G104">
            <v>344.64350653517874</v>
          </cell>
          <cell r="H104">
            <v>344.64350653517874</v>
          </cell>
          <cell r="I104">
            <v>0.1</v>
          </cell>
          <cell r="J104">
            <v>0</v>
          </cell>
          <cell r="K104">
            <v>379.10785718869664</v>
          </cell>
          <cell r="L104">
            <v>379.10785718869664</v>
          </cell>
          <cell r="M104">
            <v>1.0441646571215466E-2</v>
          </cell>
          <cell r="N104">
            <v>3.9585102571351971</v>
          </cell>
          <cell r="O104">
            <v>1.0441646571215466E-2</v>
          </cell>
        </row>
        <row r="105">
          <cell r="B105" t="str">
            <v>HNL</v>
          </cell>
          <cell r="C105" t="str">
            <v>Honolulu</v>
          </cell>
          <cell r="D105" t="str">
            <v>USA</v>
          </cell>
          <cell r="E105" t="str">
            <v>No Direct Service</v>
          </cell>
          <cell r="F105">
            <v>0</v>
          </cell>
          <cell r="G105">
            <v>951.69978822171367</v>
          </cell>
          <cell r="H105">
            <v>951.69978822171367</v>
          </cell>
          <cell r="I105">
            <v>0.1</v>
          </cell>
          <cell r="J105">
            <v>0</v>
          </cell>
          <cell r="K105">
            <v>1046.8697670438851</v>
          </cell>
          <cell r="L105">
            <v>1046.8697670438851</v>
          </cell>
          <cell r="M105">
            <v>0</v>
          </cell>
          <cell r="N105">
            <v>0</v>
          </cell>
          <cell r="O105">
            <v>0</v>
          </cell>
        </row>
        <row r="106">
          <cell r="B106" t="str">
            <v>OGG</v>
          </cell>
          <cell r="C106" t="str">
            <v>Kahului</v>
          </cell>
          <cell r="D106" t="str">
            <v>USA</v>
          </cell>
          <cell r="E106" t="str">
            <v>No Direct Service</v>
          </cell>
          <cell r="F106">
            <v>0</v>
          </cell>
          <cell r="G106">
            <v>157.20580999850259</v>
          </cell>
          <cell r="H106">
            <v>157.20580999850259</v>
          </cell>
          <cell r="I106">
            <v>0.1</v>
          </cell>
          <cell r="J106">
            <v>0</v>
          </cell>
          <cell r="K106">
            <v>172.92639099835287</v>
          </cell>
          <cell r="L106">
            <v>172.92639099835287</v>
          </cell>
          <cell r="M106">
            <v>0</v>
          </cell>
          <cell r="N106">
            <v>0</v>
          </cell>
          <cell r="O106">
            <v>0</v>
          </cell>
        </row>
        <row r="107">
          <cell r="B107" t="str">
            <v>PSP</v>
          </cell>
          <cell r="C107" t="str">
            <v>Palm Springs</v>
          </cell>
          <cell r="D107" t="str">
            <v>USA</v>
          </cell>
          <cell r="E107" t="str">
            <v>No Direct Service</v>
          </cell>
          <cell r="F107">
            <v>0</v>
          </cell>
          <cell r="G107">
            <v>141.48522899865233</v>
          </cell>
          <cell r="H107">
            <v>141.48522899865233</v>
          </cell>
          <cell r="I107">
            <v>0.1</v>
          </cell>
          <cell r="J107">
            <v>0</v>
          </cell>
          <cell r="K107">
            <v>155.63375189851757</v>
          </cell>
          <cell r="L107">
            <v>155.63375189851757</v>
          </cell>
          <cell r="M107">
            <v>0</v>
          </cell>
          <cell r="N107">
            <v>0</v>
          </cell>
          <cell r="O107">
            <v>0</v>
          </cell>
        </row>
        <row r="108">
          <cell r="B108" t="str">
            <v>MTJ</v>
          </cell>
          <cell r="C108" t="str">
            <v>Montrose</v>
          </cell>
          <cell r="D108" t="str">
            <v>USA</v>
          </cell>
          <cell r="E108" t="str">
            <v>No Direct Service</v>
          </cell>
          <cell r="F108">
            <v>0</v>
          </cell>
          <cell r="G108">
            <v>64.091599460927981</v>
          </cell>
          <cell r="H108">
            <v>64.091599460927981</v>
          </cell>
          <cell r="I108">
            <v>0.1</v>
          </cell>
          <cell r="J108">
            <v>0</v>
          </cell>
          <cell r="K108">
            <v>70.50075940702078</v>
          </cell>
          <cell r="L108">
            <v>70.50075940702078</v>
          </cell>
          <cell r="M108">
            <v>0</v>
          </cell>
          <cell r="N108">
            <v>0</v>
          </cell>
          <cell r="O108">
            <v>0</v>
          </cell>
        </row>
        <row r="109">
          <cell r="B109" t="str">
            <v>EGE</v>
          </cell>
          <cell r="C109" t="str">
            <v>Vail</v>
          </cell>
          <cell r="D109" t="str">
            <v>USA</v>
          </cell>
          <cell r="E109" t="str">
            <v>No Direct Service</v>
          </cell>
          <cell r="F109">
            <v>0</v>
          </cell>
          <cell r="G109">
            <v>43.533916614969947</v>
          </cell>
          <cell r="H109">
            <v>43.533916614969947</v>
          </cell>
          <cell r="I109">
            <v>0.1</v>
          </cell>
          <cell r="J109">
            <v>0</v>
          </cell>
          <cell r="K109">
            <v>47.887308276466946</v>
          </cell>
          <cell r="L109">
            <v>47.887308276466946</v>
          </cell>
          <cell r="M109">
            <v>0</v>
          </cell>
          <cell r="N109">
            <v>0</v>
          </cell>
          <cell r="O109">
            <v>0</v>
          </cell>
        </row>
        <row r="110">
          <cell r="B110" t="str">
            <v>ASE</v>
          </cell>
          <cell r="C110" t="str">
            <v>Aspen</v>
          </cell>
          <cell r="D110" t="str">
            <v>USA</v>
          </cell>
          <cell r="E110" t="str">
            <v>No Direct Service</v>
          </cell>
          <cell r="F110">
            <v>0</v>
          </cell>
          <cell r="G110">
            <v>37.487539307335233</v>
          </cell>
          <cell r="H110">
            <v>37.487539307335233</v>
          </cell>
          <cell r="I110">
            <v>0.1</v>
          </cell>
          <cell r="J110">
            <v>0</v>
          </cell>
          <cell r="K110">
            <v>41.236293238068761</v>
          </cell>
          <cell r="L110">
            <v>41.236293238068761</v>
          </cell>
          <cell r="M110">
            <v>0</v>
          </cell>
          <cell r="N110">
            <v>0</v>
          </cell>
          <cell r="O110">
            <v>0</v>
          </cell>
        </row>
        <row r="111">
          <cell r="B111" t="str">
            <v>SBS</v>
          </cell>
          <cell r="C111" t="str">
            <v>Steamboat Springs</v>
          </cell>
          <cell r="D111" t="str">
            <v>USA</v>
          </cell>
          <cell r="E111" t="str">
            <v>No Direct Service</v>
          </cell>
          <cell r="F111">
            <v>0</v>
          </cell>
          <cell r="G111">
            <v>22.976233769011916</v>
          </cell>
          <cell r="H111">
            <v>22.976233769011916</v>
          </cell>
          <cell r="I111">
            <v>0.1</v>
          </cell>
          <cell r="J111">
            <v>0</v>
          </cell>
          <cell r="K111">
            <v>25.273857145913109</v>
          </cell>
          <cell r="L111">
            <v>25.273857145913109</v>
          </cell>
          <cell r="M111">
            <v>0</v>
          </cell>
          <cell r="N111">
            <v>0</v>
          </cell>
          <cell r="O111">
            <v>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osed Schedule &gt;&gt;"/>
      <sheetName val="Proposed Schedule"/>
      <sheetName val="Inputs &gt;&gt;"/>
      <sheetName val="Inputs"/>
      <sheetName val="Forecast"/>
      <sheetName val="Scheduled Output for QSI Model"/>
      <sheetName val="Demand &gt;&gt;"/>
      <sheetName val="P2P Demand"/>
      <sheetName val="Connecting Demand Analysis"/>
      <sheetName val="Home Airport Cnx Demand"/>
      <sheetName val="Destination Airport Cnx Demand"/>
      <sheetName val="Text Strings for Access &gt;&gt;"/>
      <sheetName val="From Destination Beyond Home"/>
      <sheetName val="From Home Beyond Destination"/>
      <sheetName val="QSI Scores &gt;&gt;"/>
      <sheetName val="QSI for Home Airport"/>
      <sheetName val="QSI for Destination Airport"/>
      <sheetName val="Connecting Forecast &gt;&gt;"/>
      <sheetName val="Forecast Cnx @ Home Airport"/>
      <sheetName val="Forecast Cnx @ Dest. Airport"/>
      <sheetName val="Output Tables &gt;&gt;"/>
      <sheetName val="Cnx at Dest Apt TABLE"/>
      <sheetName val="Cnx at Home Hub TABLE"/>
      <sheetName val="Forecast TABLE"/>
      <sheetName val="Scheduled TABLE"/>
      <sheetName val="Revenue Forecast TABLE"/>
      <sheetName val="Key Market Metrics TABLE"/>
      <sheetName val="Other Analysis &gt;&gt;"/>
      <sheetName val="Other Analysis"/>
      <sheetName val="Revenue Forecast &gt;&gt;"/>
      <sheetName val="Revenue Data"/>
      <sheetName val="Revenue Forecast"/>
      <sheetName val="Summary Table"/>
      <sheetName val="Lookups &gt;&gt;"/>
      <sheetName val="City Lookup"/>
      <sheetName val="OAG Pivot"/>
      <sheetName val="CAI OAG"/>
      <sheetName val="Analysis &gt;&gt;"/>
      <sheetName val="Background analysis"/>
      <sheetName val="P2P Pie Chart"/>
      <sheetName val=" PIE Chart CAI"/>
      <sheetName val=" PIE Chart ORD"/>
      <sheetName val="Top 15 cities CAI"/>
      <sheetName val="Top 15 cities ORD"/>
      <sheetName val="TEXT STR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8">
          <cell r="B8" t="str">
            <v>City</v>
          </cell>
          <cell r="C8" t="str">
            <v>Average Fare Prem</v>
          </cell>
          <cell r="D8" t="str">
            <v>Average Fare 2</v>
          </cell>
          <cell r="E8" t="str">
            <v>Average Fare 3</v>
          </cell>
          <cell r="F8" t="str">
            <v>Average Fare 4</v>
          </cell>
          <cell r="G8" t="str">
            <v>Average Fare 5</v>
          </cell>
          <cell r="H8" t="str">
            <v>% Prem</v>
          </cell>
          <cell r="I8" t="str">
            <v>% Class 2</v>
          </cell>
          <cell r="J8" t="str">
            <v>% Class 3</v>
          </cell>
          <cell r="K8" t="str">
            <v>% Class 4</v>
          </cell>
          <cell r="L8" t="str">
            <v>% Class 5</v>
          </cell>
        </row>
        <row r="9">
          <cell r="B9" t="str">
            <v>MAR</v>
          </cell>
          <cell r="C9">
            <v>0</v>
          </cell>
          <cell r="D9">
            <v>1859.9050799999989</v>
          </cell>
          <cell r="E9">
            <v>1220.0762395833319</v>
          </cell>
          <cell r="F9">
            <v>478.43183333333326</v>
          </cell>
          <cell r="G9">
            <v>788.70883186350079</v>
          </cell>
          <cell r="H9">
            <v>0</v>
          </cell>
          <cell r="I9">
            <v>4.8387096774193547E-2</v>
          </cell>
          <cell r="J9">
            <v>0.16129032258064516</v>
          </cell>
          <cell r="K9">
            <v>0</v>
          </cell>
          <cell r="L9">
            <v>0.79032258064516125</v>
          </cell>
        </row>
        <row r="10">
          <cell r="B10" t="str">
            <v>JUL</v>
          </cell>
          <cell r="C10">
            <v>0</v>
          </cell>
          <cell r="D10">
            <v>2807.7014666666664</v>
          </cell>
          <cell r="E10">
            <v>1139.9687500000002</v>
          </cell>
          <cell r="F10">
            <v>480.44284960965899</v>
          </cell>
          <cell r="G10">
            <v>507.5106805787579</v>
          </cell>
          <cell r="H10">
            <v>0</v>
          </cell>
          <cell r="I10">
            <v>0</v>
          </cell>
          <cell r="J10">
            <v>0</v>
          </cell>
          <cell r="K10">
            <v>0.44444444444444442</v>
          </cell>
          <cell r="L10">
            <v>0.55555555555555558</v>
          </cell>
        </row>
        <row r="11">
          <cell r="B11" t="str">
            <v>-</v>
          </cell>
          <cell r="C11">
            <v>0</v>
          </cell>
          <cell r="D11">
            <v>2936.5708943915106</v>
          </cell>
          <cell r="E11">
            <v>0</v>
          </cell>
          <cell r="F11">
            <v>1515.4000267943652</v>
          </cell>
          <cell r="G11">
            <v>279.23951836355377</v>
          </cell>
          <cell r="H11">
            <v>6.5238716391403218E-2</v>
          </cell>
          <cell r="I11">
            <v>0.14678894374533422</v>
          </cell>
          <cell r="J11">
            <v>4.4604720453310549E-3</v>
          </cell>
          <cell r="K11">
            <v>0.24539347483235679</v>
          </cell>
          <cell r="L11">
            <v>0.53811839298557462</v>
          </cell>
        </row>
        <row r="12">
          <cell r="B12" t="str">
            <v>AAL</v>
          </cell>
          <cell r="C12">
            <v>323.40048979591847</v>
          </cell>
          <cell r="D12">
            <v>2416.4957617694245</v>
          </cell>
          <cell r="E12">
            <v>1661.5004761904761</v>
          </cell>
          <cell r="F12">
            <v>785.62270018582058</v>
          </cell>
          <cell r="G12">
            <v>291.64</v>
          </cell>
          <cell r="H12">
            <v>0</v>
          </cell>
          <cell r="I12">
            <v>1.4492753623188406E-2</v>
          </cell>
          <cell r="J12">
            <v>0</v>
          </cell>
          <cell r="K12">
            <v>0.14492753623188404</v>
          </cell>
          <cell r="L12">
            <v>0.84057971014492761</v>
          </cell>
        </row>
        <row r="13">
          <cell r="B13" t="str">
            <v>AAN</v>
          </cell>
          <cell r="C13">
            <v>2378.9610084033616</v>
          </cell>
          <cell r="D13">
            <v>4740.2274665032282</v>
          </cell>
          <cell r="E13">
            <v>2825.9955833333338</v>
          </cell>
          <cell r="F13">
            <v>2107.3255625319725</v>
          </cell>
          <cell r="G13">
            <v>654.43469710972226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</v>
          </cell>
        </row>
        <row r="14">
          <cell r="B14" t="str">
            <v>AAR</v>
          </cell>
          <cell r="C14">
            <v>323.40048979591847</v>
          </cell>
          <cell r="D14">
            <v>2416.4957617694245</v>
          </cell>
          <cell r="E14">
            <v>1661.5004761904761</v>
          </cell>
          <cell r="F14">
            <v>285</v>
          </cell>
          <cell r="G14">
            <v>176.63857142857097</v>
          </cell>
          <cell r="H14">
            <v>0</v>
          </cell>
          <cell r="I14">
            <v>8.0645161290322578E-2</v>
          </cell>
          <cell r="J14">
            <v>3.2258064516129031E-2</v>
          </cell>
          <cell r="K14">
            <v>0.35483870967741932</v>
          </cell>
          <cell r="L14">
            <v>0.532258064516129</v>
          </cell>
        </row>
        <row r="15">
          <cell r="B15" t="str">
            <v>ABJ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375.77657142857163</v>
          </cell>
          <cell r="H15">
            <v>5.2631578947368425E-2</v>
          </cell>
          <cell r="I15">
            <v>0</v>
          </cell>
          <cell r="J15">
            <v>5.2631578947368425E-2</v>
          </cell>
          <cell r="K15">
            <v>5.2631578947368425E-2</v>
          </cell>
          <cell r="L15">
            <v>0.84210526315789469</v>
          </cell>
        </row>
        <row r="16">
          <cell r="B16" t="str">
            <v>ABV</v>
          </cell>
          <cell r="C16">
            <v>288.47000000000003</v>
          </cell>
          <cell r="D16">
            <v>3695</v>
          </cell>
          <cell r="E16">
            <v>0</v>
          </cell>
          <cell r="F16">
            <v>390.02360000000004</v>
          </cell>
          <cell r="G16">
            <v>540.05196394230768</v>
          </cell>
          <cell r="H16">
            <v>5.434782608695652E-2</v>
          </cell>
          <cell r="I16">
            <v>7.6086956521739135E-2</v>
          </cell>
          <cell r="J16">
            <v>1.0869565217391304E-2</v>
          </cell>
          <cell r="K16">
            <v>0.22826086956521738</v>
          </cell>
          <cell r="L16">
            <v>0.63043478260869568</v>
          </cell>
        </row>
        <row r="17">
          <cell r="B17" t="str">
            <v>ABX</v>
          </cell>
          <cell r="C17">
            <v>3460.5285840875736</v>
          </cell>
          <cell r="D17">
            <v>5498.6224249998158</v>
          </cell>
          <cell r="E17">
            <v>3738.4933333333352</v>
          </cell>
          <cell r="F17">
            <v>745.63</v>
          </cell>
          <cell r="G17">
            <v>653.30999999999995</v>
          </cell>
          <cell r="H17">
            <v>0</v>
          </cell>
          <cell r="I17">
            <v>0.5</v>
          </cell>
          <cell r="J17">
            <v>0</v>
          </cell>
          <cell r="K17">
            <v>0.125</v>
          </cell>
          <cell r="L17">
            <v>0.375</v>
          </cell>
        </row>
        <row r="18">
          <cell r="B18" t="str">
            <v>ABZ</v>
          </cell>
          <cell r="C18">
            <v>136.92300000000012</v>
          </cell>
          <cell r="D18">
            <v>2336.3425000000002</v>
          </cell>
          <cell r="E18">
            <v>1080.3992954434091</v>
          </cell>
          <cell r="F18">
            <v>1303.06</v>
          </cell>
          <cell r="G18">
            <v>195.19315789473671</v>
          </cell>
          <cell r="H18">
            <v>0.21176470588235294</v>
          </cell>
          <cell r="I18">
            <v>9.4117647058823514E-2</v>
          </cell>
          <cell r="J18">
            <v>0</v>
          </cell>
          <cell r="K18">
            <v>0.1176470588235294</v>
          </cell>
          <cell r="L18">
            <v>0.57647058823529418</v>
          </cell>
        </row>
        <row r="19">
          <cell r="B19" t="str">
            <v>ACA</v>
          </cell>
          <cell r="C19">
            <v>297.48399999999998</v>
          </cell>
          <cell r="D19">
            <v>578.81555555555576</v>
          </cell>
          <cell r="E19">
            <v>526.36640083298744</v>
          </cell>
          <cell r="F19">
            <v>300.36801781400959</v>
          </cell>
          <cell r="G19">
            <v>309.46438626374157</v>
          </cell>
          <cell r="H19">
            <v>6.6666666666666666E-2</v>
          </cell>
          <cell r="I19">
            <v>3.9999999999999994E-2</v>
          </cell>
          <cell r="J19">
            <v>0</v>
          </cell>
          <cell r="K19">
            <v>0.21333333333333332</v>
          </cell>
          <cell r="L19">
            <v>0.68</v>
          </cell>
        </row>
        <row r="20">
          <cell r="B20" t="str">
            <v>ACC</v>
          </cell>
          <cell r="C20">
            <v>313.07699999999994</v>
          </cell>
          <cell r="D20">
            <v>3883.3174999999992</v>
          </cell>
          <cell r="E20">
            <v>2176</v>
          </cell>
          <cell r="F20">
            <v>997.32154111405941</v>
          </cell>
          <cell r="G20">
            <v>475.64070811640357</v>
          </cell>
          <cell r="H20">
            <v>6.117647058823529E-2</v>
          </cell>
          <cell r="I20">
            <v>1.411764705882353E-2</v>
          </cell>
          <cell r="J20">
            <v>1.4117647058823528E-2</v>
          </cell>
          <cell r="K20">
            <v>7.5294117647058789E-2</v>
          </cell>
          <cell r="L20">
            <v>0.83529411764705885</v>
          </cell>
        </row>
        <row r="21">
          <cell r="B21" t="str">
            <v>ADA</v>
          </cell>
          <cell r="C21">
            <v>273.05581548537282</v>
          </cell>
          <cell r="D21">
            <v>3237.5</v>
          </cell>
          <cell r="E21">
            <v>1011.4965826330518</v>
          </cell>
          <cell r="F21">
            <v>758.1008045386277</v>
          </cell>
          <cell r="G21">
            <v>680.97416931216935</v>
          </cell>
          <cell r="H21">
            <v>0</v>
          </cell>
          <cell r="I21">
            <v>4.0816326530612242E-2</v>
          </cell>
          <cell r="J21">
            <v>0</v>
          </cell>
          <cell r="K21">
            <v>4.0816326530612242E-2</v>
          </cell>
          <cell r="L21">
            <v>0.91836734693877542</v>
          </cell>
        </row>
        <row r="22">
          <cell r="B22" t="str">
            <v>ADD</v>
          </cell>
          <cell r="C22">
            <v>225</v>
          </cell>
          <cell r="D22">
            <v>3300</v>
          </cell>
          <cell r="E22">
            <v>0</v>
          </cell>
          <cell r="F22">
            <v>863.18838656135597</v>
          </cell>
          <cell r="G22">
            <v>477.94872121434696</v>
          </cell>
          <cell r="H22">
            <v>2.6455026455026454E-2</v>
          </cell>
          <cell r="I22">
            <v>4.7619047619047616E-2</v>
          </cell>
          <cell r="J22">
            <v>5.2910052910052907E-3</v>
          </cell>
          <cell r="K22">
            <v>0.12698412698412698</v>
          </cell>
          <cell r="L22">
            <v>0.79365079365079361</v>
          </cell>
        </row>
        <row r="23">
          <cell r="B23" t="str">
            <v>ADE</v>
          </cell>
          <cell r="C23">
            <v>0</v>
          </cell>
          <cell r="D23">
            <v>2103.12</v>
          </cell>
          <cell r="E23">
            <v>0</v>
          </cell>
          <cell r="F23">
            <v>645.72716363636357</v>
          </cell>
          <cell r="G23">
            <v>415.80696106273496</v>
          </cell>
          <cell r="H23">
            <v>0</v>
          </cell>
          <cell r="I23">
            <v>7.2992700729927005E-3</v>
          </cell>
          <cell r="J23">
            <v>0</v>
          </cell>
          <cell r="K23">
            <v>8.7591240875912399E-2</v>
          </cell>
          <cell r="L23">
            <v>0.90510948905109478</v>
          </cell>
        </row>
        <row r="24">
          <cell r="B24" t="str">
            <v>ADF</v>
          </cell>
          <cell r="C24">
            <v>273.05581548537282</v>
          </cell>
          <cell r="D24">
            <v>2918.1202279487316</v>
          </cell>
          <cell r="E24">
            <v>1011.4965826330518</v>
          </cell>
          <cell r="F24">
            <v>758.1008045386277</v>
          </cell>
          <cell r="G24">
            <v>366.83775742241971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</v>
          </cell>
        </row>
        <row r="25">
          <cell r="B25" t="str">
            <v>ADL</v>
          </cell>
          <cell r="C25">
            <v>2574.1966666666649</v>
          </cell>
          <cell r="D25">
            <v>4967.8039999999992</v>
          </cell>
          <cell r="E25">
            <v>3738.4933333333352</v>
          </cell>
          <cell r="F25">
            <v>1878.2086538461554</v>
          </cell>
          <cell r="G25">
            <v>1025.9978871527783</v>
          </cell>
          <cell r="H25">
            <v>8.3969465648854963E-2</v>
          </cell>
          <cell r="I25">
            <v>7.6335877862595408E-2</v>
          </cell>
          <cell r="J25">
            <v>0</v>
          </cell>
          <cell r="K25">
            <v>0.17557251908396945</v>
          </cell>
          <cell r="L25">
            <v>0.66412213740458004</v>
          </cell>
        </row>
        <row r="26">
          <cell r="B26" t="str">
            <v>ADZ</v>
          </cell>
          <cell r="C26">
            <v>905.35812499999997</v>
          </cell>
          <cell r="D26">
            <v>1016.4784968982912</v>
          </cell>
          <cell r="E26">
            <v>686.95857499999977</v>
          </cell>
          <cell r="F26">
            <v>404.05284652219734</v>
          </cell>
          <cell r="G26">
            <v>251.43000000000004</v>
          </cell>
          <cell r="H26">
            <v>0</v>
          </cell>
          <cell r="I26">
            <v>0</v>
          </cell>
          <cell r="J26">
            <v>0</v>
          </cell>
          <cell r="K26">
            <v>0.19999999999999998</v>
          </cell>
          <cell r="L26">
            <v>0.79999999999999993</v>
          </cell>
        </row>
        <row r="27">
          <cell r="B27" t="str">
            <v>AER</v>
          </cell>
          <cell r="C27">
            <v>346.03653675213673</v>
          </cell>
          <cell r="D27">
            <v>3438.0991671672305</v>
          </cell>
          <cell r="E27">
            <v>754.47337500000003</v>
          </cell>
          <cell r="F27">
            <v>1146.4805676108369</v>
          </cell>
          <cell r="G27">
            <v>369.44526804165429</v>
          </cell>
          <cell r="H27">
            <v>0</v>
          </cell>
          <cell r="I27">
            <v>0.2</v>
          </cell>
          <cell r="J27">
            <v>0</v>
          </cell>
          <cell r="K27">
            <v>0.2</v>
          </cell>
          <cell r="L27">
            <v>0.60000000000000009</v>
          </cell>
        </row>
        <row r="28">
          <cell r="B28" t="str">
            <v>AES</v>
          </cell>
          <cell r="C28">
            <v>108.97866666666664</v>
          </cell>
          <cell r="D28">
            <v>2643.3275833333332</v>
          </cell>
          <cell r="E28">
            <v>2359.0699999999997</v>
          </cell>
          <cell r="F28">
            <v>1356.1383014755197</v>
          </cell>
          <cell r="G28">
            <v>313.07539840338211</v>
          </cell>
          <cell r="H28">
            <v>0</v>
          </cell>
          <cell r="I28">
            <v>0</v>
          </cell>
          <cell r="J28">
            <v>0</v>
          </cell>
          <cell r="K28">
            <v>0.5</v>
          </cell>
          <cell r="L28">
            <v>0.5</v>
          </cell>
        </row>
        <row r="29">
          <cell r="B29" t="str">
            <v>AGA</v>
          </cell>
          <cell r="C29">
            <v>202.23</v>
          </cell>
          <cell r="D29">
            <v>0</v>
          </cell>
          <cell r="E29">
            <v>1210.6400000000001</v>
          </cell>
          <cell r="F29">
            <v>544.02</v>
          </cell>
          <cell r="G29">
            <v>335.73225894929124</v>
          </cell>
          <cell r="H29">
            <v>0</v>
          </cell>
          <cell r="I29">
            <v>0.33333333333333331</v>
          </cell>
          <cell r="J29">
            <v>0</v>
          </cell>
          <cell r="K29">
            <v>0</v>
          </cell>
          <cell r="L29">
            <v>0.66666666666666663</v>
          </cell>
        </row>
        <row r="30">
          <cell r="B30" t="str">
            <v>AGH</v>
          </cell>
          <cell r="C30">
            <v>277.69296296296289</v>
          </cell>
          <cell r="D30">
            <v>2348.9558667921178</v>
          </cell>
          <cell r="E30">
            <v>1625.8986666666683</v>
          </cell>
          <cell r="F30">
            <v>1086.111990362476</v>
          </cell>
          <cell r="G30">
            <v>394.04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1</v>
          </cell>
        </row>
        <row r="31">
          <cell r="B31" t="str">
            <v>AGP</v>
          </cell>
          <cell r="C31">
            <v>437.92999999999984</v>
          </cell>
          <cell r="D31">
            <v>3009.2377410317081</v>
          </cell>
          <cell r="E31">
            <v>2042.8507142857147</v>
          </cell>
          <cell r="F31">
            <v>253.73666666666699</v>
          </cell>
          <cell r="G31">
            <v>339.41715863453845</v>
          </cell>
          <cell r="H31">
            <v>7.8014184397163136E-2</v>
          </cell>
          <cell r="I31">
            <v>2.8368794326241138E-2</v>
          </cell>
          <cell r="J31">
            <v>0.10638297872340428</v>
          </cell>
          <cell r="K31">
            <v>0.12056737588652483</v>
          </cell>
          <cell r="L31">
            <v>0.66666666666666674</v>
          </cell>
        </row>
        <row r="32">
          <cell r="B32" t="str">
            <v>AGT</v>
          </cell>
          <cell r="C32">
            <v>0</v>
          </cell>
          <cell r="D32">
            <v>0</v>
          </cell>
          <cell r="E32">
            <v>676.25</v>
          </cell>
          <cell r="F32">
            <v>407.892</v>
          </cell>
          <cell r="G32">
            <v>572.75897142857139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1</v>
          </cell>
        </row>
        <row r="33">
          <cell r="B33" t="str">
            <v>AGU</v>
          </cell>
          <cell r="C33">
            <v>255.89999999999998</v>
          </cell>
          <cell r="D33">
            <v>526.16666666666697</v>
          </cell>
          <cell r="E33">
            <v>1287.0174999999999</v>
          </cell>
          <cell r="F33">
            <v>325.37247619047616</v>
          </cell>
          <cell r="G33">
            <v>301.6689178002178</v>
          </cell>
          <cell r="H33">
            <v>4.0935672514619881E-2</v>
          </cell>
          <cell r="I33">
            <v>2.3391812865497078E-2</v>
          </cell>
          <cell r="J33">
            <v>1.1695906432748539E-2</v>
          </cell>
          <cell r="K33">
            <v>0.1257309941520468</v>
          </cell>
          <cell r="L33">
            <v>0.79824561403508776</v>
          </cell>
        </row>
        <row r="34">
          <cell r="B34" t="str">
            <v>AHB</v>
          </cell>
          <cell r="C34">
            <v>5904.0080952380958</v>
          </cell>
          <cell r="D34">
            <v>3279.7439948253659</v>
          </cell>
          <cell r="E34">
            <v>1804.1</v>
          </cell>
          <cell r="F34">
            <v>1375.919755963849</v>
          </cell>
          <cell r="G34">
            <v>556.82387223783837</v>
          </cell>
          <cell r="H34">
            <v>0</v>
          </cell>
          <cell r="I34">
            <v>0.25</v>
          </cell>
          <cell r="J34">
            <v>0</v>
          </cell>
          <cell r="K34">
            <v>0</v>
          </cell>
          <cell r="L34">
            <v>0.75</v>
          </cell>
        </row>
        <row r="35">
          <cell r="B35" t="str">
            <v>AHO</v>
          </cell>
          <cell r="C35">
            <v>694.0229777175324</v>
          </cell>
          <cell r="D35">
            <v>2337.008173055829</v>
          </cell>
          <cell r="E35">
            <v>922.23450603797278</v>
          </cell>
          <cell r="F35">
            <v>699.75351066512735</v>
          </cell>
          <cell r="G35">
            <v>351.19071111732552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1</v>
          </cell>
        </row>
        <row r="36">
          <cell r="B36" t="str">
            <v>AJA</v>
          </cell>
          <cell r="C36">
            <v>1174.7827058449425</v>
          </cell>
          <cell r="D36">
            <v>3320.3264997584574</v>
          </cell>
          <cell r="E36">
            <v>1241.3366394081002</v>
          </cell>
          <cell r="F36">
            <v>989.02764726564396</v>
          </cell>
          <cell r="G36">
            <v>320.63183348510211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1</v>
          </cell>
        </row>
        <row r="37">
          <cell r="B37" t="str">
            <v>AJU</v>
          </cell>
          <cell r="C37">
            <v>4877.18300441886</v>
          </cell>
          <cell r="D37">
            <v>3913.2942950383235</v>
          </cell>
          <cell r="E37">
            <v>2079.9913113553125</v>
          </cell>
          <cell r="F37">
            <v>1727.1594836699639</v>
          </cell>
          <cell r="G37">
            <v>751.5860935926662</v>
          </cell>
          <cell r="H37">
            <v>0</v>
          </cell>
          <cell r="I37">
            <v>0</v>
          </cell>
          <cell r="J37">
            <v>0</v>
          </cell>
          <cell r="K37">
            <v>0.14285714285714285</v>
          </cell>
          <cell r="L37">
            <v>0.85714285714285721</v>
          </cell>
        </row>
        <row r="38">
          <cell r="B38" t="str">
            <v>AKL</v>
          </cell>
          <cell r="C38">
            <v>1662.6901598746067</v>
          </cell>
          <cell r="D38">
            <v>4467.8240431985287</v>
          </cell>
          <cell r="E38">
            <v>3928.45</v>
          </cell>
          <cell r="F38">
            <v>855.23295721442071</v>
          </cell>
          <cell r="G38">
            <v>887.82990043290022</v>
          </cell>
          <cell r="H38">
            <v>7.5916230366492143E-2</v>
          </cell>
          <cell r="I38">
            <v>0.20942408376963351</v>
          </cell>
          <cell r="J38">
            <v>7.8534031413612562E-3</v>
          </cell>
          <cell r="K38">
            <v>0.26701570680628273</v>
          </cell>
          <cell r="L38">
            <v>0.43979057591623039</v>
          </cell>
        </row>
        <row r="39">
          <cell r="B39" t="str">
            <v>ALA</v>
          </cell>
          <cell r="C39">
            <v>6917.3624999999965</v>
          </cell>
          <cell r="D39">
            <v>4588.7579999999998</v>
          </cell>
          <cell r="E39">
            <v>0</v>
          </cell>
          <cell r="F39">
            <v>557.80904761904776</v>
          </cell>
          <cell r="G39">
            <v>652.0082666666666</v>
          </cell>
          <cell r="H39">
            <v>7.3529411764705871E-2</v>
          </cell>
          <cell r="I39">
            <v>7.3529411764705871E-2</v>
          </cell>
          <cell r="J39">
            <v>0</v>
          </cell>
          <cell r="K39">
            <v>0.14705882352941174</v>
          </cell>
          <cell r="L39">
            <v>0.70588235294117641</v>
          </cell>
        </row>
        <row r="40">
          <cell r="B40" t="str">
            <v>ALC</v>
          </cell>
          <cell r="C40">
            <v>1577.8969800457098</v>
          </cell>
          <cell r="D40">
            <v>3009.2377410317081</v>
          </cell>
          <cell r="E40">
            <v>2042.8507142857147</v>
          </cell>
          <cell r="F40">
            <v>1662.34</v>
          </cell>
          <cell r="G40">
            <v>371.16661111111142</v>
          </cell>
          <cell r="H40">
            <v>6.4516129032258063E-2</v>
          </cell>
          <cell r="I40">
            <v>3.2258064516129031E-2</v>
          </cell>
          <cell r="J40">
            <v>3.2258064516129031E-2</v>
          </cell>
          <cell r="K40">
            <v>6.4516129032258063E-2</v>
          </cell>
          <cell r="L40">
            <v>0.80645161290322576</v>
          </cell>
        </row>
        <row r="41">
          <cell r="B41" t="str">
            <v>ALF</v>
          </cell>
          <cell r="C41">
            <v>108.97866666666664</v>
          </cell>
          <cell r="D41">
            <v>2643.3275833333332</v>
          </cell>
          <cell r="E41">
            <v>2359.0699999999997</v>
          </cell>
          <cell r="F41">
            <v>1356.1383014755197</v>
          </cell>
          <cell r="G41">
            <v>313.07539840338211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1</v>
          </cell>
        </row>
        <row r="42">
          <cell r="B42" t="str">
            <v>ALG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288.97019230769223</v>
          </cell>
          <cell r="H42">
            <v>8.4337349397590383E-2</v>
          </cell>
          <cell r="I42">
            <v>6.0240963855421693E-2</v>
          </cell>
          <cell r="J42">
            <v>0.13253012048192772</v>
          </cell>
          <cell r="K42">
            <v>0.12048192771084339</v>
          </cell>
          <cell r="L42">
            <v>0.60240963855421692</v>
          </cell>
        </row>
        <row r="43">
          <cell r="B43" t="str">
            <v>ALP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1</v>
          </cell>
        </row>
        <row r="44">
          <cell r="B44" t="str">
            <v>ALY</v>
          </cell>
          <cell r="C44">
            <v>127.23428571428572</v>
          </cell>
          <cell r="D44">
            <v>1923.73</v>
          </cell>
          <cell r="E44">
            <v>0</v>
          </cell>
          <cell r="F44">
            <v>481.04986873609045</v>
          </cell>
          <cell r="G44">
            <v>287.19499999999999</v>
          </cell>
          <cell r="H44">
            <v>0</v>
          </cell>
          <cell r="I44">
            <v>0.14705882352941174</v>
          </cell>
          <cell r="J44">
            <v>2.9411764705882349E-2</v>
          </cell>
          <cell r="K44">
            <v>0.1176470588235294</v>
          </cell>
          <cell r="L44">
            <v>0.70588235294117641</v>
          </cell>
        </row>
        <row r="45">
          <cell r="B45" t="str">
            <v>AMD</v>
          </cell>
          <cell r="C45">
            <v>3205.39</v>
          </cell>
          <cell r="D45">
            <v>2032.4433333333354</v>
          </cell>
          <cell r="E45">
            <v>1196.2058666666669</v>
          </cell>
          <cell r="F45">
            <v>700.30288151676837</v>
          </cell>
          <cell r="G45">
            <v>647.18273278811569</v>
          </cell>
          <cell r="H45">
            <v>2.9779630732578924E-4</v>
          </cell>
          <cell r="I45">
            <v>8.9338892197736754E-3</v>
          </cell>
          <cell r="J45">
            <v>2.9779630732578924E-4</v>
          </cell>
          <cell r="K45">
            <v>0.2483621203097082</v>
          </cell>
          <cell r="L45">
            <v>0.74210839785586658</v>
          </cell>
        </row>
        <row r="46">
          <cell r="B46" t="str">
            <v>AMM</v>
          </cell>
          <cell r="C46">
            <v>541.42446955997571</v>
          </cell>
          <cell r="D46">
            <v>2417.4286668524273</v>
          </cell>
          <cell r="E46">
            <v>1021.7609821428595</v>
          </cell>
          <cell r="F46">
            <v>669.12915874424448</v>
          </cell>
          <cell r="G46">
            <v>501.17900732219414</v>
          </cell>
          <cell r="H46">
            <v>3.6219385995170765E-2</v>
          </cell>
          <cell r="I46">
            <v>3.0355294929285973E-2</v>
          </cell>
          <cell r="J46">
            <v>9.3135563987581955E-3</v>
          </cell>
          <cell r="K46">
            <v>0.17281821317695767</v>
          </cell>
          <cell r="L46">
            <v>0.75129354949982741</v>
          </cell>
        </row>
        <row r="47">
          <cell r="B47" t="str">
            <v>AMS</v>
          </cell>
          <cell r="C47">
            <v>791.28756741307177</v>
          </cell>
          <cell r="D47">
            <v>3022.6538944087952</v>
          </cell>
          <cell r="E47">
            <v>1759.9866851851857</v>
          </cell>
          <cell r="F47">
            <v>1105.6337863100578</v>
          </cell>
          <cell r="G47">
            <v>354.09872645520647</v>
          </cell>
          <cell r="H47">
            <v>6.4168723356517868E-2</v>
          </cell>
          <cell r="I47">
            <v>7.628449629795829E-2</v>
          </cell>
          <cell r="J47">
            <v>8.974646623289213E-3</v>
          </cell>
          <cell r="K47">
            <v>0.1839802557774288</v>
          </cell>
          <cell r="L47">
            <v>0.6665918779448059</v>
          </cell>
        </row>
        <row r="48">
          <cell r="B48" t="str">
            <v>ANF</v>
          </cell>
          <cell r="C48">
            <v>1610.1799999999998</v>
          </cell>
          <cell r="D48">
            <v>3323.2851126704627</v>
          </cell>
          <cell r="E48">
            <v>1605.7066666666701</v>
          </cell>
          <cell r="F48">
            <v>1294.7777186171761</v>
          </cell>
          <cell r="G48">
            <v>782.5</v>
          </cell>
          <cell r="H48">
            <v>0</v>
          </cell>
          <cell r="I48">
            <v>0.16666666666666669</v>
          </cell>
          <cell r="J48">
            <v>0</v>
          </cell>
          <cell r="K48">
            <v>8.3333333333333343E-2</v>
          </cell>
          <cell r="L48">
            <v>0.75</v>
          </cell>
        </row>
        <row r="49">
          <cell r="B49" t="str">
            <v>ANK</v>
          </cell>
          <cell r="C49">
            <v>118.56999999999998</v>
          </cell>
          <cell r="D49">
            <v>3721.9349999999999</v>
          </cell>
          <cell r="E49">
            <v>984.16800000000001</v>
          </cell>
          <cell r="F49">
            <v>563.61803030303076</v>
          </cell>
          <cell r="G49">
            <v>516.92782680639823</v>
          </cell>
          <cell r="H49">
            <v>1.2422360248447206E-2</v>
          </cell>
          <cell r="I49">
            <v>0.11490683229813667</v>
          </cell>
          <cell r="J49">
            <v>2.4844720496894412E-2</v>
          </cell>
          <cell r="K49">
            <v>4.0372670807453423E-2</v>
          </cell>
          <cell r="L49">
            <v>0.80745341614906829</v>
          </cell>
        </row>
        <row r="50">
          <cell r="B50" t="str">
            <v>ANU</v>
          </cell>
          <cell r="C50">
            <v>0</v>
          </cell>
          <cell r="D50">
            <v>0</v>
          </cell>
          <cell r="E50">
            <v>0</v>
          </cell>
          <cell r="F50">
            <v>312.02911111111081</v>
          </cell>
          <cell r="G50">
            <v>293.16296117566219</v>
          </cell>
          <cell r="H50">
            <v>0.10659898477157362</v>
          </cell>
          <cell r="I50">
            <v>3.553299492385787E-2</v>
          </cell>
          <cell r="J50">
            <v>5.0761421319796959E-3</v>
          </cell>
          <cell r="K50">
            <v>0.15228426395939088</v>
          </cell>
          <cell r="L50">
            <v>0.70050761421319807</v>
          </cell>
        </row>
        <row r="51">
          <cell r="B51" t="str">
            <v>AOI</v>
          </cell>
          <cell r="C51">
            <v>694.0229777175324</v>
          </cell>
          <cell r="D51">
            <v>2259.1383333333329</v>
          </cell>
          <cell r="E51">
            <v>922.23450603797278</v>
          </cell>
          <cell r="F51">
            <v>191.36</v>
          </cell>
          <cell r="G51">
            <v>473.54447619047613</v>
          </cell>
          <cell r="H51">
            <v>0</v>
          </cell>
          <cell r="I51">
            <v>0.11999999999999998</v>
          </cell>
          <cell r="J51">
            <v>0.02</v>
          </cell>
          <cell r="K51">
            <v>0.1</v>
          </cell>
          <cell r="L51">
            <v>0.76</v>
          </cell>
        </row>
        <row r="52">
          <cell r="B52" t="str">
            <v>AQJ</v>
          </cell>
          <cell r="C52">
            <v>541.42446955997571</v>
          </cell>
          <cell r="D52">
            <v>2417.4286668524273</v>
          </cell>
          <cell r="E52">
            <v>1021.7609821428595</v>
          </cell>
          <cell r="F52">
            <v>669.12915874424448</v>
          </cell>
          <cell r="G52">
            <v>449.04999999999995</v>
          </cell>
          <cell r="H52">
            <v>0</v>
          </cell>
          <cell r="I52">
            <v>0.16666666666666666</v>
          </cell>
          <cell r="J52">
            <v>0</v>
          </cell>
          <cell r="K52">
            <v>0</v>
          </cell>
          <cell r="L52">
            <v>0.83333333333333337</v>
          </cell>
        </row>
        <row r="53">
          <cell r="B53" t="str">
            <v>AQP</v>
          </cell>
          <cell r="C53">
            <v>0</v>
          </cell>
          <cell r="D53">
            <v>2807.7014666666664</v>
          </cell>
          <cell r="E53">
            <v>1139.9687500000002</v>
          </cell>
          <cell r="F53">
            <v>480.44284960965899</v>
          </cell>
          <cell r="G53">
            <v>507.5106805787579</v>
          </cell>
          <cell r="H53">
            <v>0.16666666666666663</v>
          </cell>
          <cell r="I53">
            <v>0</v>
          </cell>
          <cell r="J53">
            <v>0</v>
          </cell>
          <cell r="K53">
            <v>0</v>
          </cell>
          <cell r="L53">
            <v>0.83333333333333326</v>
          </cell>
        </row>
        <row r="54">
          <cell r="B54" t="str">
            <v>ASB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671.18000000000006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1</v>
          </cell>
        </row>
        <row r="55">
          <cell r="B55" t="str">
            <v>ASM</v>
          </cell>
          <cell r="C55">
            <v>0</v>
          </cell>
          <cell r="D55">
            <v>0</v>
          </cell>
          <cell r="E55">
            <v>0</v>
          </cell>
          <cell r="F55">
            <v>408.62714285714287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0.53846153846153844</v>
          </cell>
          <cell r="L55">
            <v>0.46153846153846151</v>
          </cell>
        </row>
        <row r="56">
          <cell r="B56" t="str">
            <v>ASP</v>
          </cell>
          <cell r="C56">
            <v>3460.5285840875736</v>
          </cell>
          <cell r="D56">
            <v>5498.6224249998158</v>
          </cell>
          <cell r="E56">
            <v>3738.4933333333352</v>
          </cell>
          <cell r="F56">
            <v>2896.1446041370136</v>
          </cell>
          <cell r="G56">
            <v>872.28051531663971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1</v>
          </cell>
        </row>
        <row r="57">
          <cell r="B57" t="str">
            <v>ASR</v>
          </cell>
          <cell r="C57">
            <v>273.05581548537282</v>
          </cell>
          <cell r="D57">
            <v>2918.1202279487316</v>
          </cell>
          <cell r="E57">
            <v>1011.4965826330518</v>
          </cell>
          <cell r="F57">
            <v>758.1008045386277</v>
          </cell>
          <cell r="G57">
            <v>668.7091258741259</v>
          </cell>
          <cell r="H57">
            <v>0</v>
          </cell>
          <cell r="I57">
            <v>0</v>
          </cell>
          <cell r="J57">
            <v>0</v>
          </cell>
          <cell r="K57">
            <v>0.1875</v>
          </cell>
          <cell r="L57">
            <v>0.8125</v>
          </cell>
        </row>
        <row r="58">
          <cell r="B58" t="str">
            <v>ASU</v>
          </cell>
          <cell r="C58">
            <v>0</v>
          </cell>
          <cell r="D58">
            <v>0</v>
          </cell>
          <cell r="E58">
            <v>676.25</v>
          </cell>
          <cell r="F58">
            <v>407.892</v>
          </cell>
          <cell r="G58">
            <v>572.75897142857139</v>
          </cell>
          <cell r="H58">
            <v>0</v>
          </cell>
          <cell r="I58">
            <v>8.7719298245614016E-2</v>
          </cell>
          <cell r="J58">
            <v>7.017543859649121E-2</v>
          </cell>
          <cell r="K58">
            <v>0.12280701754385963</v>
          </cell>
          <cell r="L58">
            <v>0.7192982456140351</v>
          </cell>
        </row>
        <row r="59">
          <cell r="B59" t="str">
            <v>ATH</v>
          </cell>
          <cell r="C59">
            <v>752.19672135146163</v>
          </cell>
          <cell r="D59">
            <v>2232.3573611111124</v>
          </cell>
          <cell r="E59">
            <v>0</v>
          </cell>
          <cell r="F59">
            <v>854.74554454128656</v>
          </cell>
          <cell r="G59">
            <v>258.17926944104329</v>
          </cell>
          <cell r="H59">
            <v>8.4860828241683631E-2</v>
          </cell>
          <cell r="I59">
            <v>3.6659877800407345E-2</v>
          </cell>
          <cell r="J59">
            <v>4.0733197556008151E-3</v>
          </cell>
          <cell r="K59">
            <v>0.1527494908350305</v>
          </cell>
          <cell r="L59">
            <v>0.72165648336727772</v>
          </cell>
        </row>
        <row r="60">
          <cell r="B60" t="str">
            <v>ATQ</v>
          </cell>
          <cell r="C60">
            <v>2082.882470147712</v>
          </cell>
          <cell r="D60">
            <v>3016.4927961739277</v>
          </cell>
          <cell r="E60">
            <v>1196.2058666666669</v>
          </cell>
          <cell r="F60">
            <v>546.28</v>
          </cell>
          <cell r="G60">
            <v>452.65666666666704</v>
          </cell>
          <cell r="H60">
            <v>3.448275862068965E-3</v>
          </cell>
          <cell r="I60">
            <v>0</v>
          </cell>
          <cell r="J60">
            <v>1.7241379310344824E-2</v>
          </cell>
          <cell r="K60">
            <v>0.25172413793103443</v>
          </cell>
          <cell r="L60">
            <v>0.72758620689655185</v>
          </cell>
        </row>
        <row r="61">
          <cell r="B61" t="str">
            <v>AUA</v>
          </cell>
          <cell r="C61">
            <v>552.39618378694752</v>
          </cell>
          <cell r="D61">
            <v>923.33333333333326</v>
          </cell>
          <cell r="E61">
            <v>0</v>
          </cell>
          <cell r="F61">
            <v>250.43515190117768</v>
          </cell>
          <cell r="G61">
            <v>235.81558969800722</v>
          </cell>
          <cell r="H61">
            <v>8.6036671368124096E-2</v>
          </cell>
          <cell r="I61">
            <v>3.5260930888575451E-3</v>
          </cell>
          <cell r="J61">
            <v>3.2440056417489413E-2</v>
          </cell>
          <cell r="K61">
            <v>7.8279266572637507E-2</v>
          </cell>
          <cell r="L61">
            <v>0.79971791255289149</v>
          </cell>
        </row>
        <row r="62">
          <cell r="B62" t="str">
            <v>AUH</v>
          </cell>
          <cell r="C62">
            <v>4899.29</v>
          </cell>
          <cell r="D62">
            <v>4860.0650974799009</v>
          </cell>
          <cell r="E62">
            <v>1339.2559999999999</v>
          </cell>
          <cell r="F62">
            <v>2660.7545339455464</v>
          </cell>
          <cell r="G62">
            <v>769.64606739505587</v>
          </cell>
          <cell r="H62">
            <v>6.2434963579604567E-3</v>
          </cell>
          <cell r="I62">
            <v>0.16441207075962536</v>
          </cell>
          <cell r="J62">
            <v>8.3246618106139429E-3</v>
          </cell>
          <cell r="K62">
            <v>0.18522372528616021</v>
          </cell>
          <cell r="L62">
            <v>0.63579604578564008</v>
          </cell>
        </row>
        <row r="63">
          <cell r="B63" t="str">
            <v>AXA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0.66666666666666663</v>
          </cell>
          <cell r="L63">
            <v>0.33333333333333331</v>
          </cell>
        </row>
        <row r="64">
          <cell r="B64" t="str">
            <v>AXM</v>
          </cell>
          <cell r="C64">
            <v>905.35812499999997</v>
          </cell>
          <cell r="D64">
            <v>1016.4784968982912</v>
          </cell>
          <cell r="E64">
            <v>686.95857499999977</v>
          </cell>
          <cell r="F64">
            <v>404.05284652219734</v>
          </cell>
          <cell r="G64">
            <v>371.73880374708915</v>
          </cell>
          <cell r="H64">
            <v>0.125</v>
          </cell>
          <cell r="I64">
            <v>0</v>
          </cell>
          <cell r="J64">
            <v>0</v>
          </cell>
          <cell r="K64">
            <v>0</v>
          </cell>
          <cell r="L64">
            <v>0.875</v>
          </cell>
        </row>
        <row r="65">
          <cell r="B65" t="str">
            <v>AXT</v>
          </cell>
          <cell r="C65">
            <v>3560.4312660888791</v>
          </cell>
          <cell r="D65">
            <v>3852.7209841222088</v>
          </cell>
          <cell r="E65">
            <v>1909.3942506887054</v>
          </cell>
          <cell r="F65">
            <v>1062.5755352528843</v>
          </cell>
          <cell r="G65">
            <v>814.97193872947037</v>
          </cell>
          <cell r="H65">
            <v>0</v>
          </cell>
          <cell r="I65">
            <v>0</v>
          </cell>
          <cell r="J65">
            <v>0.1</v>
          </cell>
          <cell r="K65">
            <v>0.5</v>
          </cell>
          <cell r="L65">
            <v>0.4</v>
          </cell>
        </row>
        <row r="66">
          <cell r="B66" t="str">
            <v>AYT</v>
          </cell>
          <cell r="C66">
            <v>273.05581548537282</v>
          </cell>
          <cell r="D66">
            <v>3812.5000000000005</v>
          </cell>
          <cell r="E66">
            <v>1301.78</v>
          </cell>
          <cell r="F66">
            <v>758.1008045386277</v>
          </cell>
          <cell r="G66">
            <v>474.48890909090898</v>
          </cell>
          <cell r="H66">
            <v>0</v>
          </cell>
          <cell r="I66">
            <v>4.3478260869565216E-2</v>
          </cell>
          <cell r="J66">
            <v>2.8985507246376808E-2</v>
          </cell>
          <cell r="K66">
            <v>0.10144927536231883</v>
          </cell>
          <cell r="L66">
            <v>0.82608695652173914</v>
          </cell>
        </row>
        <row r="67">
          <cell r="B67" t="str">
            <v>BAH</v>
          </cell>
          <cell r="C67">
            <v>1173.3266666666666</v>
          </cell>
          <cell r="D67">
            <v>3387.5708294930869</v>
          </cell>
          <cell r="E67">
            <v>0</v>
          </cell>
          <cell r="F67">
            <v>1655.0014373177839</v>
          </cell>
          <cell r="G67">
            <v>517.22305329582468</v>
          </cell>
          <cell r="H67">
            <v>4.3636363636363633E-2</v>
          </cell>
          <cell r="I67">
            <v>0.16363636363636361</v>
          </cell>
          <cell r="J67">
            <v>1.090909090909091E-2</v>
          </cell>
          <cell r="K67">
            <v>0.19999999999999998</v>
          </cell>
          <cell r="L67">
            <v>0.58181818181818179</v>
          </cell>
        </row>
        <row r="68">
          <cell r="B68" t="str">
            <v>BAK</v>
          </cell>
          <cell r="C68">
            <v>0</v>
          </cell>
          <cell r="D68">
            <v>2432.4168749999994</v>
          </cell>
          <cell r="E68">
            <v>0</v>
          </cell>
          <cell r="F68">
            <v>867.85714285714266</v>
          </cell>
          <cell r="G68">
            <v>537.97146673669454</v>
          </cell>
          <cell r="H68">
            <v>0</v>
          </cell>
          <cell r="I68">
            <v>9.8039215686274495E-2</v>
          </cell>
          <cell r="J68">
            <v>1.9607843137254902E-2</v>
          </cell>
          <cell r="K68">
            <v>0.19607843137254899</v>
          </cell>
          <cell r="L68">
            <v>0.68627450980392157</v>
          </cell>
        </row>
        <row r="69">
          <cell r="B69" t="str">
            <v>BAQ</v>
          </cell>
          <cell r="C69">
            <v>905.35812499999997</v>
          </cell>
          <cell r="D69">
            <v>1016.4784968982912</v>
          </cell>
          <cell r="E69">
            <v>686.95857499999977</v>
          </cell>
          <cell r="F69">
            <v>280.56</v>
          </cell>
          <cell r="G69">
            <v>460.79846153846199</v>
          </cell>
          <cell r="H69">
            <v>5.7471264367816084E-2</v>
          </cell>
          <cell r="I69">
            <v>5.7471264367816084E-2</v>
          </cell>
          <cell r="J69">
            <v>0.17241379310344826</v>
          </cell>
          <cell r="K69">
            <v>0.2413793103448276</v>
          </cell>
          <cell r="L69">
            <v>0.47126436781609199</v>
          </cell>
        </row>
        <row r="70">
          <cell r="B70" t="str">
            <v>BBI</v>
          </cell>
          <cell r="C70">
            <v>2082.882470147712</v>
          </cell>
          <cell r="D70">
            <v>3016.4927961739277</v>
          </cell>
          <cell r="E70">
            <v>1196.2058666666669</v>
          </cell>
          <cell r="F70">
            <v>590.89400000000001</v>
          </cell>
          <cell r="G70">
            <v>551.23206349206362</v>
          </cell>
          <cell r="H70">
            <v>4.7619047619047623E-2</v>
          </cell>
          <cell r="I70">
            <v>0</v>
          </cell>
          <cell r="J70">
            <v>0</v>
          </cell>
          <cell r="K70">
            <v>0.11904761904761905</v>
          </cell>
          <cell r="L70">
            <v>0.83333333333333326</v>
          </cell>
        </row>
        <row r="71">
          <cell r="B71" t="str">
            <v>BBO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747.5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1</v>
          </cell>
        </row>
        <row r="72">
          <cell r="B72" t="str">
            <v>BCD</v>
          </cell>
          <cell r="C72">
            <v>2104.560104166666</v>
          </cell>
          <cell r="D72">
            <v>3680.7637730263141</v>
          </cell>
          <cell r="E72">
            <v>1539.8400000000001</v>
          </cell>
          <cell r="F72">
            <v>1085.0679187939713</v>
          </cell>
          <cell r="G72">
            <v>474.32041650972087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1</v>
          </cell>
        </row>
        <row r="73">
          <cell r="B73" t="str">
            <v>BCN</v>
          </cell>
          <cell r="C73">
            <v>2038.7024884823843</v>
          </cell>
          <cell r="D73">
            <v>2755.8002544765668</v>
          </cell>
          <cell r="E73">
            <v>1772.5742857142859</v>
          </cell>
          <cell r="F73">
            <v>968.6539742066534</v>
          </cell>
          <cell r="G73">
            <v>380.69183295024027</v>
          </cell>
          <cell r="H73">
            <v>5.666452028332257E-2</v>
          </cell>
          <cell r="I73">
            <v>5.79523502897617E-2</v>
          </cell>
          <cell r="J73">
            <v>1.545396007726979E-2</v>
          </cell>
          <cell r="K73">
            <v>0.13329040566645192</v>
          </cell>
          <cell r="L73">
            <v>0.73663876368319403</v>
          </cell>
        </row>
        <row r="74">
          <cell r="B74" t="str">
            <v>BDA</v>
          </cell>
          <cell r="C74">
            <v>641.83075757575727</v>
          </cell>
          <cell r="D74">
            <v>862.64666666666699</v>
          </cell>
          <cell r="E74">
            <v>589.39599999999996</v>
          </cell>
          <cell r="F74">
            <v>263.43089430894332</v>
          </cell>
          <cell r="G74">
            <v>216.24604193028924</v>
          </cell>
          <cell r="H74">
            <v>0.10802469135802473</v>
          </cell>
          <cell r="I74">
            <v>1.8518518518518521E-2</v>
          </cell>
          <cell r="J74">
            <v>2.1604938271604944E-2</v>
          </cell>
          <cell r="K74">
            <v>0.12654320987654324</v>
          </cell>
          <cell r="L74">
            <v>0.72530864197530864</v>
          </cell>
        </row>
        <row r="75">
          <cell r="B75" t="str">
            <v>BDB</v>
          </cell>
          <cell r="C75">
            <v>3460.5285840875736</v>
          </cell>
          <cell r="D75">
            <v>5498.6224249998158</v>
          </cell>
          <cell r="E75">
            <v>3738.4933333333352</v>
          </cell>
          <cell r="F75">
            <v>2896.1446041370136</v>
          </cell>
          <cell r="G75">
            <v>872.28051531663971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1</v>
          </cell>
        </row>
        <row r="76">
          <cell r="B76" t="str">
            <v>BDQ</v>
          </cell>
          <cell r="C76">
            <v>2082.882470147712</v>
          </cell>
          <cell r="D76">
            <v>3016.4927961739277</v>
          </cell>
          <cell r="E76">
            <v>1196.2058666666669</v>
          </cell>
          <cell r="F76">
            <v>860.60909090909126</v>
          </cell>
          <cell r="G76">
            <v>486.01743749999997</v>
          </cell>
          <cell r="H76">
            <v>2.8571428571428564E-2</v>
          </cell>
          <cell r="I76">
            <v>1.9047619047619042E-2</v>
          </cell>
          <cell r="J76">
            <v>0</v>
          </cell>
          <cell r="K76">
            <v>0.25714285714285706</v>
          </cell>
          <cell r="L76">
            <v>0.69523809523809521</v>
          </cell>
        </row>
        <row r="77">
          <cell r="B77" t="str">
            <v>BDS</v>
          </cell>
          <cell r="C77">
            <v>694.0229777175324</v>
          </cell>
          <cell r="D77">
            <v>2337.008173055829</v>
          </cell>
          <cell r="E77">
            <v>922.23450603797278</v>
          </cell>
          <cell r="F77">
            <v>699.75351066512735</v>
          </cell>
          <cell r="G77">
            <v>401.6626333333333</v>
          </cell>
          <cell r="H77">
            <v>0</v>
          </cell>
          <cell r="I77">
            <v>6.25E-2</v>
          </cell>
          <cell r="J77">
            <v>0</v>
          </cell>
          <cell r="K77">
            <v>0.34375</v>
          </cell>
          <cell r="L77">
            <v>0.59375000000000011</v>
          </cell>
        </row>
        <row r="78">
          <cell r="B78" t="str">
            <v>BEG</v>
          </cell>
          <cell r="C78">
            <v>224.26954166666664</v>
          </cell>
          <cell r="D78">
            <v>3982.1966666666663</v>
          </cell>
          <cell r="E78">
            <v>0</v>
          </cell>
          <cell r="F78">
            <v>570.50347292347294</v>
          </cell>
          <cell r="G78">
            <v>245.85166956491807</v>
          </cell>
          <cell r="H78">
            <v>9.3150684931506855E-2</v>
          </cell>
          <cell r="I78">
            <v>6.8493150684931512E-3</v>
          </cell>
          <cell r="J78">
            <v>1.3698630136986301E-3</v>
          </cell>
          <cell r="K78">
            <v>8.2191780821917804E-2</v>
          </cell>
          <cell r="L78">
            <v>0.81643835616438354</v>
          </cell>
        </row>
        <row r="79">
          <cell r="B79" t="str">
            <v>BEL</v>
          </cell>
          <cell r="C79">
            <v>4877.18300441886</v>
          </cell>
          <cell r="D79">
            <v>3913.2942950383235</v>
          </cell>
          <cell r="E79">
            <v>2079.9913113553125</v>
          </cell>
          <cell r="F79">
            <v>1727.1594836699639</v>
          </cell>
          <cell r="G79">
            <v>751.5860935926662</v>
          </cell>
          <cell r="H79">
            <v>0</v>
          </cell>
          <cell r="I79">
            <v>0</v>
          </cell>
          <cell r="J79">
            <v>6.2499999999999993E-2</v>
          </cell>
          <cell r="K79">
            <v>0</v>
          </cell>
          <cell r="L79">
            <v>0.93749999999999989</v>
          </cell>
        </row>
        <row r="80">
          <cell r="B80" t="str">
            <v>BER</v>
          </cell>
          <cell r="C80">
            <v>584.06081818181804</v>
          </cell>
          <cell r="D80">
            <v>3172.133267312397</v>
          </cell>
          <cell r="E80">
            <v>1901.2133333333331</v>
          </cell>
          <cell r="F80">
            <v>706.13696774193545</v>
          </cell>
          <cell r="G80">
            <v>342.70583449083529</v>
          </cell>
          <cell r="H80">
            <v>6.4180398959236773E-2</v>
          </cell>
          <cell r="I80">
            <v>0.1379011274934952</v>
          </cell>
          <cell r="J80">
            <v>3.2090199479618373E-2</v>
          </cell>
          <cell r="K80">
            <v>0.16999132697311362</v>
          </cell>
          <cell r="L80">
            <v>0.59583694709453605</v>
          </cell>
        </row>
        <row r="81">
          <cell r="B81" t="str">
            <v>BES</v>
          </cell>
          <cell r="C81">
            <v>207.78</v>
          </cell>
          <cell r="D81">
            <v>3320.3264997584574</v>
          </cell>
          <cell r="E81">
            <v>1241.3366394081002</v>
          </cell>
          <cell r="F81">
            <v>989.02764726564396</v>
          </cell>
          <cell r="G81">
            <v>178.6</v>
          </cell>
          <cell r="H81">
            <v>0.11111111111111112</v>
          </cell>
          <cell r="I81">
            <v>0</v>
          </cell>
          <cell r="J81">
            <v>0</v>
          </cell>
          <cell r="K81">
            <v>0.11111111111111112</v>
          </cell>
          <cell r="L81">
            <v>0.77777777777777779</v>
          </cell>
        </row>
        <row r="82">
          <cell r="B82" t="str">
            <v>BEY</v>
          </cell>
          <cell r="C82">
            <v>289.55078163771708</v>
          </cell>
          <cell r="D82">
            <v>1826.9375</v>
          </cell>
          <cell r="E82">
            <v>0</v>
          </cell>
          <cell r="F82">
            <v>1174.7773405301791</v>
          </cell>
          <cell r="G82">
            <v>460.3427916071596</v>
          </cell>
          <cell r="H82">
            <v>7.2625698324022353E-2</v>
          </cell>
          <cell r="I82">
            <v>2.0484171322160148E-2</v>
          </cell>
          <cell r="J82">
            <v>5.5865921787709499E-3</v>
          </cell>
          <cell r="K82">
            <v>0.14711359404096838</v>
          </cell>
          <cell r="L82">
            <v>0.75418994413407814</v>
          </cell>
        </row>
        <row r="83">
          <cell r="B83" t="str">
            <v>BFN</v>
          </cell>
          <cell r="C83">
            <v>473.9592415117383</v>
          </cell>
          <cell r="D83">
            <v>4626.9801238496639</v>
          </cell>
          <cell r="E83">
            <v>2439.5246527777772</v>
          </cell>
          <cell r="F83">
            <v>1580.6958328755286</v>
          </cell>
          <cell r="G83">
            <v>617.95000000000005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1</v>
          </cell>
        </row>
        <row r="84">
          <cell r="B84" t="str">
            <v>BFS</v>
          </cell>
          <cell r="C84">
            <v>3033.473161229113</v>
          </cell>
          <cell r="D84">
            <v>3920.7449999999999</v>
          </cell>
          <cell r="E84">
            <v>1080.3992954434091</v>
          </cell>
          <cell r="F84">
            <v>312.22416666666669</v>
          </cell>
          <cell r="G84">
            <v>332.11962679324887</v>
          </cell>
          <cell r="H84">
            <v>0</v>
          </cell>
          <cell r="I84">
            <v>5.7851239669421475E-2</v>
          </cell>
          <cell r="J84">
            <v>2.4793388429752063E-2</v>
          </cell>
          <cell r="K84">
            <v>3.3057851239669415E-2</v>
          </cell>
          <cell r="L84">
            <v>0.88429752066115697</v>
          </cell>
        </row>
        <row r="85">
          <cell r="B85" t="str">
            <v>BGA</v>
          </cell>
          <cell r="C85">
            <v>905.35812499999997</v>
          </cell>
          <cell r="D85">
            <v>1016.4784968982912</v>
          </cell>
          <cell r="E85">
            <v>686.95857499999977</v>
          </cell>
          <cell r="F85">
            <v>404.05284652219734</v>
          </cell>
          <cell r="G85">
            <v>306.61196078431362</v>
          </cell>
          <cell r="H85">
            <v>0</v>
          </cell>
          <cell r="I85">
            <v>0</v>
          </cell>
          <cell r="J85">
            <v>0.11428571428571427</v>
          </cell>
          <cell r="K85">
            <v>8.5714285714285701E-2</v>
          </cell>
          <cell r="L85">
            <v>0.79999999999999993</v>
          </cell>
        </row>
        <row r="86">
          <cell r="B86" t="str">
            <v>BGF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1</v>
          </cell>
        </row>
        <row r="87">
          <cell r="B87" t="str">
            <v>BGI</v>
          </cell>
          <cell r="C87">
            <v>0</v>
          </cell>
          <cell r="D87">
            <v>938.46333333333303</v>
          </cell>
          <cell r="E87">
            <v>0</v>
          </cell>
          <cell r="F87">
            <v>339.18872727272725</v>
          </cell>
          <cell r="G87">
            <v>313.8021586037969</v>
          </cell>
          <cell r="H87">
            <v>0.10169491525423728</v>
          </cell>
          <cell r="I87">
            <v>1.1299435028248588E-2</v>
          </cell>
          <cell r="J87">
            <v>2.2598870056497175E-2</v>
          </cell>
          <cell r="K87">
            <v>6.2146892655367235E-2</v>
          </cell>
          <cell r="L87">
            <v>0.80225988700564976</v>
          </cell>
        </row>
        <row r="88">
          <cell r="B88" t="str">
            <v>BGO</v>
          </cell>
          <cell r="C88">
            <v>108.97866666666664</v>
          </cell>
          <cell r="D88">
            <v>2643.3275833333332</v>
          </cell>
          <cell r="E88">
            <v>2359.0699999999997</v>
          </cell>
          <cell r="F88">
            <v>1356.1383014755197</v>
          </cell>
          <cell r="G88">
            <v>422.34555555555545</v>
          </cell>
          <cell r="H88">
            <v>0</v>
          </cell>
          <cell r="I88">
            <v>2.2727272727272724E-2</v>
          </cell>
          <cell r="J88">
            <v>3.4090909090909088E-2</v>
          </cell>
          <cell r="K88">
            <v>0.17045454545454547</v>
          </cell>
          <cell r="L88">
            <v>0.77272727272727271</v>
          </cell>
        </row>
        <row r="89">
          <cell r="B89" t="str">
            <v>BGW</v>
          </cell>
          <cell r="C89">
            <v>554.03109217171743</v>
          </cell>
          <cell r="D89">
            <v>1546.3333333333333</v>
          </cell>
          <cell r="E89">
            <v>0</v>
          </cell>
          <cell r="F89">
            <v>593.24</v>
          </cell>
          <cell r="G89">
            <v>635.44529411764722</v>
          </cell>
          <cell r="H89">
            <v>0</v>
          </cell>
          <cell r="I89">
            <v>0</v>
          </cell>
          <cell r="J89">
            <v>2.6666666666666668E-2</v>
          </cell>
          <cell r="K89">
            <v>0.04</v>
          </cell>
          <cell r="L89">
            <v>0.93333333333333335</v>
          </cell>
        </row>
        <row r="90">
          <cell r="B90" t="str">
            <v>BHE</v>
          </cell>
          <cell r="C90">
            <v>1698.526882063881</v>
          </cell>
          <cell r="D90">
            <v>4398.2942443259344</v>
          </cell>
          <cell r="E90">
            <v>3928.45</v>
          </cell>
          <cell r="F90">
            <v>892.55729810706873</v>
          </cell>
          <cell r="G90">
            <v>900.93201481247354</v>
          </cell>
          <cell r="H90">
            <v>0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</row>
        <row r="91">
          <cell r="B91" t="str">
            <v>BHU</v>
          </cell>
          <cell r="C91">
            <v>2082.882470147712</v>
          </cell>
          <cell r="D91">
            <v>3016.4927961739277</v>
          </cell>
          <cell r="E91">
            <v>1196.2058666666669</v>
          </cell>
          <cell r="F91">
            <v>876.53451082184461</v>
          </cell>
          <cell r="G91">
            <v>614.11049720659923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1</v>
          </cell>
        </row>
        <row r="92">
          <cell r="B92" t="str">
            <v>BHX</v>
          </cell>
          <cell r="C92">
            <v>151.13099017384721</v>
          </cell>
          <cell r="D92">
            <v>2302.4892666666665</v>
          </cell>
          <cell r="E92">
            <v>1080.3992954434091</v>
          </cell>
          <cell r="F92">
            <v>754.34893939393919</v>
          </cell>
          <cell r="G92">
            <v>359.81710021952063</v>
          </cell>
          <cell r="H92">
            <v>0.23348017621145375</v>
          </cell>
          <cell r="I92">
            <v>6.1674008810572702E-2</v>
          </cell>
          <cell r="J92">
            <v>1.7621145374449341E-2</v>
          </cell>
          <cell r="K92">
            <v>0.13656387665198239</v>
          </cell>
          <cell r="L92">
            <v>0.5506607929515418</v>
          </cell>
        </row>
        <row r="93">
          <cell r="B93" t="str">
            <v>BHZ</v>
          </cell>
          <cell r="C93">
            <v>4877.18300441886</v>
          </cell>
          <cell r="D93">
            <v>2943.5751666666652</v>
          </cell>
          <cell r="E93">
            <v>1379</v>
          </cell>
          <cell r="F93">
            <v>1527.250229729731</v>
          </cell>
          <cell r="G93">
            <v>736.75803888888856</v>
          </cell>
          <cell r="H93">
            <v>2.2123893805309734E-2</v>
          </cell>
          <cell r="I93">
            <v>8.8495575221238951E-2</v>
          </cell>
          <cell r="J93">
            <v>1.7699115044247787E-2</v>
          </cell>
          <cell r="K93">
            <v>0.19911504424778764</v>
          </cell>
          <cell r="L93">
            <v>0.67256637168141598</v>
          </cell>
        </row>
        <row r="94">
          <cell r="B94" t="str">
            <v>BIO</v>
          </cell>
          <cell r="C94">
            <v>1577.8969800457098</v>
          </cell>
          <cell r="D94">
            <v>2401.6075000000001</v>
          </cell>
          <cell r="E94">
            <v>2042.8507142857147</v>
          </cell>
          <cell r="F94">
            <v>1358.82</v>
          </cell>
          <cell r="G94">
            <v>300.71821367521352</v>
          </cell>
          <cell r="H94">
            <v>3.0303030303030314E-2</v>
          </cell>
          <cell r="I94">
            <v>0.12727272727272732</v>
          </cell>
          <cell r="J94">
            <v>3.0303030303030314E-2</v>
          </cell>
          <cell r="K94">
            <v>0.16969696969696971</v>
          </cell>
          <cell r="L94">
            <v>0.64242424242424245</v>
          </cell>
        </row>
        <row r="95">
          <cell r="B95" t="str">
            <v>BJL</v>
          </cell>
          <cell r="C95">
            <v>0</v>
          </cell>
          <cell r="D95">
            <v>0</v>
          </cell>
          <cell r="E95">
            <v>0</v>
          </cell>
          <cell r="F95">
            <v>446.14357142857148</v>
          </cell>
          <cell r="G95">
            <v>721.84666666666669</v>
          </cell>
          <cell r="H95">
            <v>0</v>
          </cell>
          <cell r="I95">
            <v>0</v>
          </cell>
          <cell r="J95">
            <v>0</v>
          </cell>
          <cell r="K95">
            <v>0.5</v>
          </cell>
          <cell r="L95">
            <v>0.5</v>
          </cell>
        </row>
        <row r="96">
          <cell r="B96" t="str">
            <v>BJM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1</v>
          </cell>
        </row>
        <row r="97">
          <cell r="B97" t="str">
            <v>BJS</v>
          </cell>
          <cell r="C97">
            <v>4001.2823587236203</v>
          </cell>
          <cell r="D97">
            <v>5217.8499154887495</v>
          </cell>
          <cell r="E97">
            <v>1772.7755957446811</v>
          </cell>
          <cell r="F97">
            <v>1091.4648992322557</v>
          </cell>
          <cell r="G97">
            <v>519.46701439634842</v>
          </cell>
          <cell r="H97">
            <v>8.0903790087463553E-2</v>
          </cell>
          <cell r="I97">
            <v>7.4708454810495636E-2</v>
          </cell>
          <cell r="J97">
            <v>1.7128279883381923E-2</v>
          </cell>
          <cell r="K97">
            <v>0.27478134110787167</v>
          </cell>
          <cell r="L97">
            <v>0.55247813411078706</v>
          </cell>
        </row>
        <row r="98">
          <cell r="B98" t="str">
            <v>BJX</v>
          </cell>
          <cell r="C98">
            <v>175.77437297858384</v>
          </cell>
          <cell r="D98">
            <v>448.59999999999991</v>
          </cell>
          <cell r="E98">
            <v>596.54374999999993</v>
          </cell>
          <cell r="F98">
            <v>175.77430269187064</v>
          </cell>
          <cell r="G98">
            <v>230.68472400915348</v>
          </cell>
          <cell r="H98">
            <v>7.3896681491618196E-2</v>
          </cell>
          <cell r="I98">
            <v>2.0526855969893948E-3</v>
          </cell>
          <cell r="J98">
            <v>2.2237427300718437E-2</v>
          </cell>
          <cell r="K98">
            <v>0.2754019842627437</v>
          </cell>
          <cell r="L98">
            <v>0.62641122134793026</v>
          </cell>
        </row>
        <row r="99">
          <cell r="B99" t="str">
            <v>BKI</v>
          </cell>
          <cell r="C99">
            <v>0</v>
          </cell>
          <cell r="D99">
            <v>4527.8976373626365</v>
          </cell>
          <cell r="E99">
            <v>0</v>
          </cell>
          <cell r="F99">
            <v>2698.752857142857</v>
          </cell>
          <cell r="G99">
            <v>573.5757142857143</v>
          </cell>
          <cell r="H99">
            <v>0</v>
          </cell>
          <cell r="I99">
            <v>0</v>
          </cell>
          <cell r="J99">
            <v>0</v>
          </cell>
          <cell r="K99">
            <v>0.22222222222222224</v>
          </cell>
          <cell r="L99">
            <v>0.77777777777777779</v>
          </cell>
        </row>
        <row r="100">
          <cell r="B100" t="str">
            <v>BKK</v>
          </cell>
          <cell r="C100">
            <v>4613.9140972222231</v>
          </cell>
          <cell r="D100">
            <v>4011.1099933742621</v>
          </cell>
          <cell r="E100">
            <v>1459.5335714285711</v>
          </cell>
          <cell r="F100">
            <v>1168.2451334314771</v>
          </cell>
          <cell r="G100">
            <v>556.18390239930739</v>
          </cell>
          <cell r="H100">
            <v>2.1382396817503733E-2</v>
          </cell>
          <cell r="I100">
            <v>7.906514172053708E-2</v>
          </cell>
          <cell r="J100">
            <v>7.9562406762804586E-3</v>
          </cell>
          <cell r="K100">
            <v>0.2103431128791646</v>
          </cell>
          <cell r="L100">
            <v>0.68125310790651405</v>
          </cell>
        </row>
        <row r="101">
          <cell r="B101" t="str">
            <v>BKO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553.62400000000002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1</v>
          </cell>
        </row>
        <row r="102">
          <cell r="B102" t="str">
            <v>BLA</v>
          </cell>
          <cell r="C102">
            <v>0</v>
          </cell>
          <cell r="D102">
            <v>1859.9050799999989</v>
          </cell>
          <cell r="E102">
            <v>1220.0762395833319</v>
          </cell>
          <cell r="F102">
            <v>478.43183333333326</v>
          </cell>
          <cell r="G102">
            <v>788.70883186350079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1</v>
          </cell>
        </row>
        <row r="103">
          <cell r="B103" t="str">
            <v>BLK</v>
          </cell>
          <cell r="C103">
            <v>3033.473161229113</v>
          </cell>
          <cell r="D103">
            <v>2991.713931130485</v>
          </cell>
          <cell r="E103">
            <v>1080.3992954434091</v>
          </cell>
          <cell r="F103">
            <v>1351.9069772890648</v>
          </cell>
          <cell r="G103">
            <v>324.45041315762165</v>
          </cell>
          <cell r="H103">
            <v>0</v>
          </cell>
          <cell r="I103">
            <v>0</v>
          </cell>
          <cell r="J103">
            <v>1</v>
          </cell>
          <cell r="K103">
            <v>0</v>
          </cell>
          <cell r="L103">
            <v>0</v>
          </cell>
        </row>
        <row r="104">
          <cell r="B104" t="str">
            <v>BLL</v>
          </cell>
          <cell r="C104">
            <v>323.40048979591847</v>
          </cell>
          <cell r="D104">
            <v>4450.92</v>
          </cell>
          <cell r="E104">
            <v>1661.5004761904761</v>
          </cell>
          <cell r="F104">
            <v>785.62270018582058</v>
          </cell>
          <cell r="G104">
            <v>304.5395904761906</v>
          </cell>
          <cell r="H104">
            <v>5.1470588235294122E-2</v>
          </cell>
          <cell r="I104">
            <v>4.4117647058823532E-2</v>
          </cell>
          <cell r="J104">
            <v>0</v>
          </cell>
          <cell r="K104">
            <v>8.0882352941176489E-2</v>
          </cell>
          <cell r="L104">
            <v>0.82352941176470595</v>
          </cell>
        </row>
        <row r="105">
          <cell r="B105" t="str">
            <v>BLQ</v>
          </cell>
          <cell r="C105">
            <v>789.73350340136074</v>
          </cell>
          <cell r="D105">
            <v>2238.8633304597688</v>
          </cell>
          <cell r="E105">
            <v>821.55</v>
          </cell>
          <cell r="F105">
            <v>1069.8954355912754</v>
          </cell>
          <cell r="G105">
            <v>369.84929292377177</v>
          </cell>
          <cell r="H105">
            <v>5.06108202443281E-2</v>
          </cell>
          <cell r="I105">
            <v>0.10122164048865619</v>
          </cell>
          <cell r="J105">
            <v>8.7260034904013961E-3</v>
          </cell>
          <cell r="K105">
            <v>0.12041884816753927</v>
          </cell>
          <cell r="L105">
            <v>0.71902268760907506</v>
          </cell>
        </row>
        <row r="106">
          <cell r="B106" t="str">
            <v>BLR</v>
          </cell>
          <cell r="C106">
            <v>2910.9780762411365</v>
          </cell>
          <cell r="D106">
            <v>3365.7136995111473</v>
          </cell>
          <cell r="E106">
            <v>1648.9630000000002</v>
          </cell>
          <cell r="F106">
            <v>1094.4406971822027</v>
          </cell>
          <cell r="G106">
            <v>651.80676486715265</v>
          </cell>
          <cell r="H106">
            <v>2.5436408977556092E-2</v>
          </cell>
          <cell r="I106">
            <v>9.625935162094762E-2</v>
          </cell>
          <cell r="J106">
            <v>2.4937655860349118E-3</v>
          </cell>
          <cell r="K106">
            <v>0.15411471321695758</v>
          </cell>
          <cell r="L106">
            <v>0.72169576059850371</v>
          </cell>
        </row>
        <row r="107">
          <cell r="B107" t="str">
            <v>BNE</v>
          </cell>
          <cell r="C107">
            <v>2252.9965833333335</v>
          </cell>
          <cell r="D107">
            <v>5056.1069320737734</v>
          </cell>
          <cell r="E107">
            <v>3738.4933333333352</v>
          </cell>
          <cell r="F107">
            <v>3078.7517931547609</v>
          </cell>
          <cell r="G107">
            <v>909.17011737108305</v>
          </cell>
          <cell r="H107">
            <v>2.3746701846965694E-2</v>
          </cell>
          <cell r="I107">
            <v>0.12928759894459102</v>
          </cell>
          <cell r="J107">
            <v>0</v>
          </cell>
          <cell r="K107">
            <v>0.15831134564643798</v>
          </cell>
          <cell r="L107">
            <v>0.68865435356200533</v>
          </cell>
        </row>
        <row r="108">
          <cell r="B108" t="str">
            <v>BOB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621.48253588516729</v>
          </cell>
          <cell r="H108">
            <v>0</v>
          </cell>
          <cell r="I108">
            <v>0.25</v>
          </cell>
          <cell r="J108">
            <v>0</v>
          </cell>
          <cell r="K108">
            <v>0.25</v>
          </cell>
          <cell r="L108">
            <v>0.5</v>
          </cell>
        </row>
        <row r="109">
          <cell r="B109" t="str">
            <v>BOD</v>
          </cell>
          <cell r="C109">
            <v>369.86590000000007</v>
          </cell>
          <cell r="D109">
            <v>2521.5300000000002</v>
          </cell>
          <cell r="E109">
            <v>1241.3366394081002</v>
          </cell>
          <cell r="F109">
            <v>1878.38</v>
          </cell>
          <cell r="G109">
            <v>576.64324070450141</v>
          </cell>
          <cell r="H109">
            <v>0.19834710743801653</v>
          </cell>
          <cell r="I109">
            <v>2.479338842975207E-2</v>
          </cell>
          <cell r="J109">
            <v>0</v>
          </cell>
          <cell r="K109">
            <v>4.1322314049586785E-2</v>
          </cell>
          <cell r="L109">
            <v>0.73553719008264462</v>
          </cell>
        </row>
        <row r="110">
          <cell r="B110" t="str">
            <v>BOG</v>
          </cell>
          <cell r="C110">
            <v>838.98159090909087</v>
          </cell>
          <cell r="D110">
            <v>1000.5004862579285</v>
          </cell>
          <cell r="E110">
            <v>741.51748437499953</v>
          </cell>
          <cell r="F110">
            <v>447.87880293999081</v>
          </cell>
          <cell r="G110">
            <v>349.27172369230362</v>
          </cell>
          <cell r="H110">
            <v>2.9090909090909094E-2</v>
          </cell>
          <cell r="I110">
            <v>8.4545454545454535E-2</v>
          </cell>
          <cell r="J110">
            <v>3.4545454545454546E-2</v>
          </cell>
          <cell r="K110">
            <v>0.18636363636363634</v>
          </cell>
          <cell r="L110">
            <v>0.66545454545454552</v>
          </cell>
        </row>
        <row r="111">
          <cell r="B111" t="str">
            <v>BOM</v>
          </cell>
          <cell r="C111">
            <v>2559.5655787843593</v>
          </cell>
          <cell r="D111">
            <v>3329.720622491368</v>
          </cell>
          <cell r="E111">
            <v>3254.1875</v>
          </cell>
          <cell r="F111">
            <v>1064.1024162573192</v>
          </cell>
          <cell r="G111">
            <v>588.83664030607451</v>
          </cell>
          <cell r="H111">
            <v>3.1333495263541442E-2</v>
          </cell>
          <cell r="I111">
            <v>5.3679863978625272E-2</v>
          </cell>
          <cell r="J111">
            <v>2.6718484333252382E-3</v>
          </cell>
          <cell r="K111">
            <v>0.11586106388146721</v>
          </cell>
          <cell r="L111">
            <v>0.79645372844304085</v>
          </cell>
        </row>
        <row r="112">
          <cell r="B112" t="str">
            <v>BON</v>
          </cell>
          <cell r="C112">
            <v>0</v>
          </cell>
          <cell r="D112">
            <v>0</v>
          </cell>
          <cell r="E112">
            <v>0</v>
          </cell>
          <cell r="F112">
            <v>303.06838709677419</v>
          </cell>
          <cell r="G112">
            <v>458.01900510204092</v>
          </cell>
          <cell r="H112">
            <v>1.1627906976744186E-2</v>
          </cell>
          <cell r="I112">
            <v>0</v>
          </cell>
          <cell r="J112">
            <v>0</v>
          </cell>
          <cell r="K112">
            <v>0.45348837209302323</v>
          </cell>
          <cell r="L112">
            <v>0.53488372093023251</v>
          </cell>
        </row>
        <row r="113">
          <cell r="B113" t="str">
            <v>BOO</v>
          </cell>
          <cell r="C113">
            <v>108.97866666666664</v>
          </cell>
          <cell r="D113">
            <v>2643.3275833333332</v>
          </cell>
          <cell r="E113">
            <v>2359.0699999999997</v>
          </cell>
          <cell r="F113">
            <v>1356.1383014755197</v>
          </cell>
          <cell r="G113">
            <v>536.29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1</v>
          </cell>
        </row>
        <row r="114">
          <cell r="B114" t="str">
            <v>BPN</v>
          </cell>
          <cell r="C114">
            <v>0</v>
          </cell>
          <cell r="D114">
            <v>5086.9945946712014</v>
          </cell>
          <cell r="E114">
            <v>1687.6125</v>
          </cell>
          <cell r="F114">
            <v>1207.8124695930737</v>
          </cell>
          <cell r="G114">
            <v>846.26020501948074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1</v>
          </cell>
        </row>
        <row r="115">
          <cell r="B115" t="str">
            <v>BQN</v>
          </cell>
          <cell r="C115">
            <v>271.11</v>
          </cell>
          <cell r="D115">
            <v>784.56806882226704</v>
          </cell>
          <cell r="E115">
            <v>413.46070931461372</v>
          </cell>
          <cell r="F115">
            <v>215.2289375</v>
          </cell>
          <cell r="G115">
            <v>247.74700926561434</v>
          </cell>
          <cell r="H115">
            <v>0.27710843373493976</v>
          </cell>
          <cell r="I115">
            <v>0</v>
          </cell>
          <cell r="J115">
            <v>3.614457831325301E-2</v>
          </cell>
          <cell r="K115">
            <v>9.6385542168674704E-2</v>
          </cell>
          <cell r="L115">
            <v>0.59036144578313254</v>
          </cell>
        </row>
        <row r="116">
          <cell r="B116" t="str">
            <v>BRC</v>
          </cell>
          <cell r="C116">
            <v>2737.7034062499997</v>
          </cell>
          <cell r="D116">
            <v>3059.4675003323032</v>
          </cell>
          <cell r="E116">
            <v>1545.7283333333298</v>
          </cell>
          <cell r="F116">
            <v>1291.0003889912839</v>
          </cell>
          <cell r="G116">
            <v>760.80778849532544</v>
          </cell>
          <cell r="H116">
            <v>0</v>
          </cell>
          <cell r="I116">
            <v>0.66666666666666663</v>
          </cell>
          <cell r="J116">
            <v>0</v>
          </cell>
          <cell r="K116">
            <v>0</v>
          </cell>
          <cell r="L116">
            <v>0.33333333333333331</v>
          </cell>
        </row>
        <row r="117">
          <cell r="B117" t="str">
            <v>BRE</v>
          </cell>
          <cell r="C117">
            <v>2364.4236263910029</v>
          </cell>
          <cell r="D117">
            <v>5858.5600000000013</v>
          </cell>
          <cell r="E117">
            <v>1481.6388581697045</v>
          </cell>
          <cell r="F117">
            <v>696.43749999999989</v>
          </cell>
          <cell r="G117">
            <v>400.02703703703673</v>
          </cell>
          <cell r="H117">
            <v>0.11046511627906977</v>
          </cell>
          <cell r="I117">
            <v>8.1395348837209308E-2</v>
          </cell>
          <cell r="J117">
            <v>0</v>
          </cell>
          <cell r="K117">
            <v>0.31395348837209303</v>
          </cell>
          <cell r="L117">
            <v>0.49418604651162795</v>
          </cell>
        </row>
        <row r="118">
          <cell r="B118" t="str">
            <v>BRI</v>
          </cell>
          <cell r="C118">
            <v>162.83866666666668</v>
          </cell>
          <cell r="D118">
            <v>2337.008173055829</v>
          </cell>
          <cell r="E118">
            <v>922.23450603797278</v>
          </cell>
          <cell r="F118">
            <v>349.20820850202421</v>
          </cell>
          <cell r="G118">
            <v>320.47949240721971</v>
          </cell>
          <cell r="H118">
            <v>7.7464788732394374E-2</v>
          </cell>
          <cell r="I118">
            <v>0</v>
          </cell>
          <cell r="J118">
            <v>0</v>
          </cell>
          <cell r="K118">
            <v>0.323943661971831</v>
          </cell>
          <cell r="L118">
            <v>0.59859154929577463</v>
          </cell>
        </row>
        <row r="119">
          <cell r="B119" t="str">
            <v>BRM</v>
          </cell>
          <cell r="C119">
            <v>0</v>
          </cell>
          <cell r="D119">
            <v>1859.9050799999989</v>
          </cell>
          <cell r="E119">
            <v>1220.0762395833319</v>
          </cell>
          <cell r="F119">
            <v>478.43183333333326</v>
          </cell>
          <cell r="G119">
            <v>788.70883186350079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1</v>
          </cell>
        </row>
        <row r="120">
          <cell r="B120" t="str">
            <v>BRS</v>
          </cell>
          <cell r="C120">
            <v>131.96</v>
          </cell>
          <cell r="D120">
            <v>2991.713931130485</v>
          </cell>
          <cell r="E120">
            <v>1080.3992954434091</v>
          </cell>
          <cell r="F120">
            <v>1934.8200000000002</v>
          </cell>
          <cell r="G120">
            <v>108.77</v>
          </cell>
          <cell r="H120">
            <v>0.3529411764705882</v>
          </cell>
          <cell r="I120">
            <v>0</v>
          </cell>
          <cell r="J120">
            <v>0</v>
          </cell>
          <cell r="K120">
            <v>0.47058823529411759</v>
          </cell>
          <cell r="L120">
            <v>0.1764705882352941</v>
          </cell>
        </row>
        <row r="121">
          <cell r="B121" t="str">
            <v>BRU</v>
          </cell>
          <cell r="C121">
            <v>3204.7217359187434</v>
          </cell>
          <cell r="D121">
            <v>2844.9509896619752</v>
          </cell>
          <cell r="E121">
            <v>905.53666666666641</v>
          </cell>
          <cell r="F121">
            <v>559.87370480614993</v>
          </cell>
          <cell r="G121">
            <v>400.21022921582318</v>
          </cell>
          <cell r="H121">
            <v>3.3171521035598728E-2</v>
          </cell>
          <cell r="I121">
            <v>9.9514563106796267E-2</v>
          </cell>
          <cell r="J121">
            <v>1.4158576051779944E-2</v>
          </cell>
          <cell r="K121">
            <v>0.23624595469255669</v>
          </cell>
          <cell r="L121">
            <v>0.61690938511326843</v>
          </cell>
        </row>
        <row r="122">
          <cell r="B122" t="str">
            <v>BSB</v>
          </cell>
          <cell r="C122">
            <v>4877.18300441886</v>
          </cell>
          <cell r="D122">
            <v>4944.99</v>
          </cell>
          <cell r="E122">
            <v>2079.9913113553125</v>
          </cell>
          <cell r="F122">
            <v>1727.1594836699639</v>
          </cell>
          <cell r="G122">
            <v>620.61898469387745</v>
          </cell>
          <cell r="H122">
            <v>0</v>
          </cell>
          <cell r="I122">
            <v>3.3333333333333333E-2</v>
          </cell>
          <cell r="J122">
            <v>6.6666666666666671E-3</v>
          </cell>
          <cell r="K122">
            <v>0.16666666666666669</v>
          </cell>
          <cell r="L122">
            <v>0.79333333333333322</v>
          </cell>
        </row>
        <row r="123">
          <cell r="B123" t="str">
            <v>BSR</v>
          </cell>
          <cell r="C123">
            <v>554.03109217171743</v>
          </cell>
          <cell r="D123">
            <v>1546.3333333333333</v>
          </cell>
          <cell r="E123">
            <v>0</v>
          </cell>
          <cell r="F123">
            <v>593.24</v>
          </cell>
          <cell r="G123">
            <v>654.9233549160673</v>
          </cell>
          <cell r="H123">
            <v>0</v>
          </cell>
          <cell r="I123">
            <v>0</v>
          </cell>
          <cell r="J123">
            <v>9.0909090909090912E-2</v>
          </cell>
          <cell r="K123">
            <v>9.0909090909090912E-2</v>
          </cell>
          <cell r="L123">
            <v>0.81818181818181823</v>
          </cell>
        </row>
        <row r="124">
          <cell r="B124" t="str">
            <v>BUD</v>
          </cell>
          <cell r="C124">
            <v>291.56289115646251</v>
          </cell>
          <cell r="D124">
            <v>2577.5215563909769</v>
          </cell>
          <cell r="E124">
            <v>1413.85</v>
          </cell>
          <cell r="F124">
            <v>641.01290829439245</v>
          </cell>
          <cell r="G124">
            <v>243.97166124234485</v>
          </cell>
          <cell r="H124">
            <v>7.2743207712532829E-2</v>
          </cell>
          <cell r="I124">
            <v>2.3663453111305865E-2</v>
          </cell>
          <cell r="J124">
            <v>5.2585451358457469E-3</v>
          </cell>
          <cell r="K124">
            <v>0.10517090271691493</v>
          </cell>
          <cell r="L124">
            <v>0.7931638913234007</v>
          </cell>
        </row>
        <row r="125">
          <cell r="B125" t="str">
            <v>BUE</v>
          </cell>
          <cell r="C125">
            <v>2737.7034062499997</v>
          </cell>
          <cell r="D125">
            <v>3059.4675003323032</v>
          </cell>
          <cell r="E125">
            <v>1545.7283333333298</v>
          </cell>
          <cell r="F125">
            <v>1296.5501323026881</v>
          </cell>
          <cell r="G125">
            <v>760.67902593465305</v>
          </cell>
          <cell r="H125">
            <v>3.1364349189754316E-2</v>
          </cell>
          <cell r="I125">
            <v>0.10611604809200212</v>
          </cell>
          <cell r="J125">
            <v>8.8865656037637221E-3</v>
          </cell>
          <cell r="K125">
            <v>0.20282279142707796</v>
          </cell>
          <cell r="L125">
            <v>0.65081024568740187</v>
          </cell>
        </row>
        <row r="126">
          <cell r="B126" t="str">
            <v>BUH</v>
          </cell>
          <cell r="C126">
            <v>252.93305867620771</v>
          </cell>
          <cell r="D126">
            <v>3158.48</v>
          </cell>
          <cell r="E126">
            <v>0</v>
          </cell>
          <cell r="F126">
            <v>871.52552661064374</v>
          </cell>
          <cell r="G126">
            <v>390.22644232758</v>
          </cell>
          <cell r="H126">
            <v>9.864603481624766E-2</v>
          </cell>
          <cell r="I126">
            <v>1.9342359767891695E-2</v>
          </cell>
          <cell r="J126">
            <v>1.9342359767891694E-3</v>
          </cell>
          <cell r="K126">
            <v>0.11218568665377181</v>
          </cell>
          <cell r="L126">
            <v>0.76789168278529973</v>
          </cell>
        </row>
        <row r="127">
          <cell r="B127" t="str">
            <v>BWN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1</v>
          </cell>
        </row>
        <row r="128">
          <cell r="B128" t="str">
            <v>BWT</v>
          </cell>
          <cell r="C128">
            <v>3460.5285840875736</v>
          </cell>
          <cell r="D128">
            <v>5498.6224249998158</v>
          </cell>
          <cell r="E128">
            <v>3738.4933333333352</v>
          </cell>
          <cell r="F128">
            <v>2896.1446041370136</v>
          </cell>
          <cell r="G128">
            <v>872.28051531663971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1</v>
          </cell>
        </row>
        <row r="129">
          <cell r="B129" t="str">
            <v>BXN</v>
          </cell>
          <cell r="C129">
            <v>273.05581548537282</v>
          </cell>
          <cell r="D129">
            <v>2918.1202279487316</v>
          </cell>
          <cell r="E129">
            <v>1011.4965826330518</v>
          </cell>
          <cell r="F129">
            <v>758.1008045386277</v>
          </cell>
          <cell r="G129">
            <v>366.83775742241971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1</v>
          </cell>
        </row>
        <row r="130">
          <cell r="B130" t="str">
            <v>BZE</v>
          </cell>
          <cell r="C130">
            <v>582.16666666666663</v>
          </cell>
          <cell r="D130">
            <v>805.75</v>
          </cell>
          <cell r="E130">
            <v>0</v>
          </cell>
          <cell r="F130">
            <v>306.62787878787861</v>
          </cell>
          <cell r="G130">
            <v>317.00400471594173</v>
          </cell>
          <cell r="H130">
            <v>2.6246719160104983E-2</v>
          </cell>
          <cell r="I130">
            <v>2.6246719160104982E-3</v>
          </cell>
          <cell r="J130">
            <v>1.5748031496062992E-2</v>
          </cell>
          <cell r="K130">
            <v>0.11548556430446193</v>
          </cell>
          <cell r="L130">
            <v>0.83989501312335957</v>
          </cell>
        </row>
        <row r="131">
          <cell r="B131" t="str">
            <v>BZG</v>
          </cell>
          <cell r="C131">
            <v>154.80520140401825</v>
          </cell>
          <cell r="D131">
            <v>2510.0154801097383</v>
          </cell>
          <cell r="E131">
            <v>1302.7689189189186</v>
          </cell>
          <cell r="F131">
            <v>227.95</v>
          </cell>
          <cell r="G131">
            <v>553.83000000000004</v>
          </cell>
          <cell r="H131">
            <v>0</v>
          </cell>
          <cell r="I131">
            <v>0</v>
          </cell>
          <cell r="J131">
            <v>0</v>
          </cell>
          <cell r="K131">
            <v>0.625</v>
          </cell>
          <cell r="L131">
            <v>0.375</v>
          </cell>
        </row>
        <row r="132">
          <cell r="B132" t="str">
            <v>BZV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1</v>
          </cell>
        </row>
        <row r="133">
          <cell r="B133" t="str">
            <v>CAG</v>
          </cell>
          <cell r="C133">
            <v>140.68</v>
          </cell>
          <cell r="D133">
            <v>2337.008173055829</v>
          </cell>
          <cell r="E133">
            <v>922.23450603797278</v>
          </cell>
          <cell r="F133">
            <v>699.75351066512735</v>
          </cell>
          <cell r="G133">
            <v>554.4666666666667</v>
          </cell>
          <cell r="H133">
            <v>6.6666666666666666E-2</v>
          </cell>
          <cell r="I133">
            <v>6.6666666666666666E-2</v>
          </cell>
          <cell r="J133">
            <v>0</v>
          </cell>
          <cell r="K133">
            <v>0.13333333333333333</v>
          </cell>
          <cell r="L133">
            <v>0.73333333333333339</v>
          </cell>
        </row>
        <row r="134">
          <cell r="B134" t="str">
            <v>CAI</v>
          </cell>
          <cell r="C134">
            <v>127.23428571428572</v>
          </cell>
          <cell r="D134">
            <v>2133.3299228395053</v>
          </cell>
          <cell r="E134">
            <v>0</v>
          </cell>
          <cell r="F134">
            <v>481.04986873609045</v>
          </cell>
          <cell r="G134">
            <v>437.04957283075873</v>
          </cell>
          <cell r="H134">
            <v>2.6019080659150033E-2</v>
          </cell>
          <cell r="I134">
            <v>4.4232437120555072E-2</v>
          </cell>
          <cell r="J134">
            <v>2.8620988725065036E-2</v>
          </cell>
          <cell r="K134">
            <v>0.22636600173460533</v>
          </cell>
          <cell r="L134">
            <v>0.67476149176062461</v>
          </cell>
        </row>
        <row r="135">
          <cell r="B135" t="str">
            <v>CAN</v>
          </cell>
          <cell r="C135">
            <v>3251.5523684210534</v>
          </cell>
          <cell r="D135">
            <v>4109.1548611111102</v>
          </cell>
          <cell r="E135">
            <v>2834.15</v>
          </cell>
          <cell r="F135">
            <v>432.0342812507447</v>
          </cell>
          <cell r="G135">
            <v>600.5939432335615</v>
          </cell>
          <cell r="H135">
            <v>5.0100200400801612E-2</v>
          </cell>
          <cell r="I135">
            <v>8.0160320641282576E-2</v>
          </cell>
          <cell r="J135">
            <v>8.0160320641282558E-3</v>
          </cell>
          <cell r="K135">
            <v>0.51903807615230457</v>
          </cell>
          <cell r="L135">
            <v>0.34268537074148298</v>
          </cell>
        </row>
        <row r="136">
          <cell r="B136" t="str">
            <v>CAS</v>
          </cell>
          <cell r="C136">
            <v>202.23</v>
          </cell>
          <cell r="D136">
            <v>0</v>
          </cell>
          <cell r="E136">
            <v>1210.6400000000001</v>
          </cell>
          <cell r="F136">
            <v>544.02</v>
          </cell>
          <cell r="G136">
            <v>319.52364424951259</v>
          </cell>
          <cell r="H136">
            <v>6.6265060240963861E-2</v>
          </cell>
          <cell r="I136">
            <v>3.0120481927710843E-2</v>
          </cell>
          <cell r="J136">
            <v>4.2168674698795178E-2</v>
          </cell>
          <cell r="K136">
            <v>7.8313253012048195E-2</v>
          </cell>
          <cell r="L136">
            <v>0.7831325301204819</v>
          </cell>
        </row>
        <row r="137">
          <cell r="B137" t="str">
            <v>CAY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1</v>
          </cell>
        </row>
        <row r="138">
          <cell r="B138" t="str">
            <v>CBB</v>
          </cell>
          <cell r="C138">
            <v>0</v>
          </cell>
          <cell r="D138">
            <v>0</v>
          </cell>
          <cell r="E138">
            <v>0</v>
          </cell>
          <cell r="F138">
            <v>723.16116666666676</v>
          </cell>
          <cell r="G138">
            <v>694.95558857142851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1</v>
          </cell>
        </row>
        <row r="139">
          <cell r="B139" t="str">
            <v>CBR</v>
          </cell>
          <cell r="C139">
            <v>3460.5285840875736</v>
          </cell>
          <cell r="D139">
            <v>4696.1939999999995</v>
          </cell>
          <cell r="E139">
            <v>3738.4933333333352</v>
          </cell>
          <cell r="F139">
            <v>2896.1446041370136</v>
          </cell>
          <cell r="G139">
            <v>881.53388888888992</v>
          </cell>
          <cell r="H139">
            <v>7.1428571428571425E-2</v>
          </cell>
          <cell r="I139">
            <v>0.21428571428571427</v>
          </cell>
          <cell r="J139">
            <v>0</v>
          </cell>
          <cell r="K139">
            <v>7.1428571428571425E-2</v>
          </cell>
          <cell r="L139">
            <v>0.6428571428571429</v>
          </cell>
        </row>
        <row r="140">
          <cell r="B140" t="str">
            <v>CCJ</v>
          </cell>
          <cell r="C140">
            <v>2082.882470147712</v>
          </cell>
          <cell r="D140">
            <v>3016.4927961739277</v>
          </cell>
          <cell r="E140">
            <v>1196.2058666666669</v>
          </cell>
          <cell r="F140">
            <v>876.53451082184461</v>
          </cell>
          <cell r="G140">
            <v>720.70444444444445</v>
          </cell>
          <cell r="H140">
            <v>0</v>
          </cell>
          <cell r="I140">
            <v>0</v>
          </cell>
          <cell r="J140">
            <v>0</v>
          </cell>
          <cell r="K140">
            <v>2.3809523809523812E-2</v>
          </cell>
          <cell r="L140">
            <v>0.97619047619047616</v>
          </cell>
        </row>
        <row r="141">
          <cell r="B141" t="str">
            <v>CCP</v>
          </cell>
          <cell r="C141">
            <v>1610.1799999999998</v>
          </cell>
          <cell r="D141">
            <v>3323.2851126704627</v>
          </cell>
          <cell r="E141">
            <v>1605.7066666666701</v>
          </cell>
          <cell r="F141">
            <v>1294.7777186171761</v>
          </cell>
          <cell r="G141">
            <v>745.09486528570858</v>
          </cell>
          <cell r="H141">
            <v>0</v>
          </cell>
          <cell r="I141">
            <v>9.0909090909090912E-2</v>
          </cell>
          <cell r="J141">
            <v>0</v>
          </cell>
          <cell r="K141">
            <v>9.0909090909090912E-2</v>
          </cell>
          <cell r="L141">
            <v>0.81818181818181812</v>
          </cell>
        </row>
        <row r="142">
          <cell r="B142" t="str">
            <v>CCS</v>
          </cell>
          <cell r="C142">
            <v>0</v>
          </cell>
          <cell r="D142">
            <v>1888.2866811594188</v>
          </cell>
          <cell r="E142">
            <v>1218.1966560846547</v>
          </cell>
          <cell r="F142">
            <v>478.43183333333326</v>
          </cell>
          <cell r="G142">
            <v>787.45545468932187</v>
          </cell>
          <cell r="H142">
            <v>0</v>
          </cell>
          <cell r="I142">
            <v>6.7873303167420809E-2</v>
          </cell>
          <cell r="J142">
            <v>7.6923076923076913E-2</v>
          </cell>
          <cell r="K142">
            <v>5.6561085972850658E-2</v>
          </cell>
          <cell r="L142">
            <v>0.79864253393665163</v>
          </cell>
        </row>
        <row r="143">
          <cell r="B143" t="str">
            <v>CCU</v>
          </cell>
          <cell r="C143">
            <v>3971.3899999999994</v>
          </cell>
          <cell r="D143">
            <v>2393.5007142857162</v>
          </cell>
          <cell r="E143">
            <v>1196.2058666666669</v>
          </cell>
          <cell r="F143">
            <v>591.18208414554931</v>
          </cell>
          <cell r="G143">
            <v>510.83240785635923</v>
          </cell>
          <cell r="H143">
            <v>1.3961605584642231E-2</v>
          </cell>
          <cell r="I143">
            <v>4.537521815008725E-2</v>
          </cell>
          <cell r="J143">
            <v>5.2356020942408363E-3</v>
          </cell>
          <cell r="K143">
            <v>0.26178010471204183</v>
          </cell>
          <cell r="L143">
            <v>0.6736474694589879</v>
          </cell>
        </row>
        <row r="144">
          <cell r="B144" t="str">
            <v>CEB</v>
          </cell>
          <cell r="C144">
            <v>2104.560104166666</v>
          </cell>
          <cell r="D144">
            <v>2669.7474999999999</v>
          </cell>
          <cell r="E144">
            <v>1539.8400000000001</v>
          </cell>
          <cell r="F144">
            <v>916.688090511366</v>
          </cell>
          <cell r="G144">
            <v>563.94189399746779</v>
          </cell>
          <cell r="H144">
            <v>0</v>
          </cell>
          <cell r="I144">
            <v>1.1461318051575934E-2</v>
          </cell>
          <cell r="J144">
            <v>2.8653295128939836E-3</v>
          </cell>
          <cell r="K144">
            <v>0.11174785100286534</v>
          </cell>
          <cell r="L144">
            <v>0.87392550143266468</v>
          </cell>
        </row>
        <row r="145">
          <cell r="B145" t="str">
            <v>CEK</v>
          </cell>
          <cell r="C145">
            <v>346.03653675213673</v>
          </cell>
          <cell r="D145">
            <v>3438.0991671672305</v>
          </cell>
          <cell r="E145">
            <v>754.47337500000003</v>
          </cell>
          <cell r="F145">
            <v>1146.4805676108369</v>
          </cell>
          <cell r="G145">
            <v>369.44526804165429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1</v>
          </cell>
        </row>
        <row r="146">
          <cell r="B146" t="str">
            <v>CEN</v>
          </cell>
          <cell r="C146">
            <v>242.84265512637438</v>
          </cell>
          <cell r="D146">
            <v>667.64896209140613</v>
          </cell>
          <cell r="E146">
            <v>526.36640083298744</v>
          </cell>
          <cell r="F146">
            <v>233.866145950933</v>
          </cell>
          <cell r="G146">
            <v>235.61705803977196</v>
          </cell>
          <cell r="H146">
            <v>0</v>
          </cell>
          <cell r="I146">
            <v>0</v>
          </cell>
          <cell r="J146">
            <v>0</v>
          </cell>
          <cell r="K146">
            <v>0.16666666666666666</v>
          </cell>
          <cell r="L146">
            <v>0.83333333333333326</v>
          </cell>
        </row>
        <row r="147">
          <cell r="B147" t="str">
            <v>CFE</v>
          </cell>
          <cell r="C147">
            <v>1174.7827058449425</v>
          </cell>
          <cell r="D147">
            <v>3320.3264997584574</v>
          </cell>
          <cell r="E147">
            <v>1241.3366394081002</v>
          </cell>
          <cell r="F147">
            <v>989.02764726564396</v>
          </cell>
          <cell r="G147">
            <v>232.96999999999997</v>
          </cell>
          <cell r="H147">
            <v>0</v>
          </cell>
          <cell r="I147">
            <v>0.25</v>
          </cell>
          <cell r="J147">
            <v>0</v>
          </cell>
          <cell r="K147">
            <v>0.125</v>
          </cell>
          <cell r="L147">
            <v>0.625</v>
          </cell>
        </row>
        <row r="148">
          <cell r="B148" t="str">
            <v>CGB</v>
          </cell>
          <cell r="C148">
            <v>4877.18300441886</v>
          </cell>
          <cell r="D148">
            <v>3913.2942950383235</v>
          </cell>
          <cell r="E148">
            <v>2079.9913113553125</v>
          </cell>
          <cell r="F148">
            <v>1727.1594836699639</v>
          </cell>
          <cell r="G148">
            <v>751.5860935926662</v>
          </cell>
          <cell r="H148">
            <v>0</v>
          </cell>
          <cell r="I148">
            <v>0</v>
          </cell>
          <cell r="J148">
            <v>0</v>
          </cell>
          <cell r="K148">
            <v>8.3333333333333329E-2</v>
          </cell>
          <cell r="L148">
            <v>0.91666666666666663</v>
          </cell>
        </row>
        <row r="149">
          <cell r="B149" t="str">
            <v>CGN</v>
          </cell>
          <cell r="C149">
            <v>134.27714285714285</v>
          </cell>
          <cell r="D149">
            <v>4453.5</v>
          </cell>
          <cell r="E149">
            <v>1481.6388581697045</v>
          </cell>
          <cell r="F149">
            <v>1105.3195454545453</v>
          </cell>
          <cell r="G149">
            <v>337.95454081632653</v>
          </cell>
          <cell r="H149">
            <v>0.12307692307692306</v>
          </cell>
          <cell r="I149">
            <v>0.13846153846153844</v>
          </cell>
          <cell r="J149">
            <v>1.5384615384615382E-2</v>
          </cell>
          <cell r="K149">
            <v>0.24615384615384611</v>
          </cell>
          <cell r="L149">
            <v>0.47692307692307701</v>
          </cell>
        </row>
        <row r="150">
          <cell r="B150" t="str">
            <v>CGO</v>
          </cell>
          <cell r="C150">
            <v>4537.2526894742623</v>
          </cell>
          <cell r="D150">
            <v>4749.2735304038351</v>
          </cell>
          <cell r="E150">
            <v>1810.9906091954022</v>
          </cell>
          <cell r="F150">
            <v>1238.2726398519835</v>
          </cell>
          <cell r="G150">
            <v>570.87178194523528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1</v>
          </cell>
        </row>
        <row r="151">
          <cell r="B151" t="str">
            <v>CGP</v>
          </cell>
          <cell r="C151">
            <v>0</v>
          </cell>
          <cell r="D151">
            <v>0</v>
          </cell>
          <cell r="E151">
            <v>0</v>
          </cell>
          <cell r="F151">
            <v>663.77987567987532</v>
          </cell>
          <cell r="G151">
            <v>889.57883988384015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1</v>
          </cell>
        </row>
        <row r="152">
          <cell r="B152" t="str">
            <v>CGQ</v>
          </cell>
          <cell r="C152">
            <v>4537.2526894742623</v>
          </cell>
          <cell r="D152">
            <v>4749.2735304038351</v>
          </cell>
          <cell r="E152">
            <v>1810.9906091954022</v>
          </cell>
          <cell r="F152">
            <v>1238.2726398519835</v>
          </cell>
          <cell r="G152">
            <v>570.87178194523528</v>
          </cell>
          <cell r="H152">
            <v>0</v>
          </cell>
          <cell r="I152">
            <v>0</v>
          </cell>
          <cell r="J152">
            <v>0</v>
          </cell>
          <cell r="K152">
            <v>0.25</v>
          </cell>
          <cell r="L152">
            <v>0.75000000000000011</v>
          </cell>
        </row>
        <row r="153">
          <cell r="B153" t="str">
            <v>CGR</v>
          </cell>
          <cell r="C153">
            <v>4877.18300441886</v>
          </cell>
          <cell r="D153">
            <v>3913.2942950383235</v>
          </cell>
          <cell r="E153">
            <v>2079.9913113553125</v>
          </cell>
          <cell r="F153">
            <v>1727.1594836699639</v>
          </cell>
          <cell r="G153">
            <v>751.5860935926662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1</v>
          </cell>
        </row>
        <row r="154">
          <cell r="B154" t="str">
            <v>CGY</v>
          </cell>
          <cell r="C154">
            <v>2104.560104166666</v>
          </cell>
          <cell r="D154">
            <v>3680.7637730263141</v>
          </cell>
          <cell r="E154">
            <v>1539.8400000000001</v>
          </cell>
          <cell r="F154">
            <v>1085.0679187939713</v>
          </cell>
          <cell r="G154">
            <v>474.32041650972087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1</v>
          </cell>
        </row>
        <row r="155">
          <cell r="B155" t="str">
            <v>CHC</v>
          </cell>
          <cell r="C155">
            <v>2025.7900000000002</v>
          </cell>
          <cell r="D155">
            <v>3433.8755555555558</v>
          </cell>
          <cell r="E155">
            <v>3928.45</v>
          </cell>
          <cell r="F155">
            <v>870.18649038461535</v>
          </cell>
          <cell r="G155">
            <v>921.9204647058823</v>
          </cell>
          <cell r="H155">
            <v>8.247422680412371E-2</v>
          </cell>
          <cell r="I155">
            <v>6.1855670103092786E-2</v>
          </cell>
          <cell r="J155">
            <v>0</v>
          </cell>
          <cell r="K155">
            <v>0.17525773195876287</v>
          </cell>
          <cell r="L155">
            <v>0.68041237113402064</v>
          </cell>
        </row>
        <row r="156">
          <cell r="B156" t="str">
            <v>CHQ</v>
          </cell>
          <cell r="C156">
            <v>752.19672135146163</v>
          </cell>
          <cell r="D156">
            <v>2289.0152192982468</v>
          </cell>
          <cell r="E156">
            <v>0</v>
          </cell>
          <cell r="F156">
            <v>808.06788918071823</v>
          </cell>
          <cell r="G156">
            <v>262.76532046928259</v>
          </cell>
          <cell r="H156">
            <v>0.11111111111111112</v>
          </cell>
          <cell r="I156">
            <v>0</v>
          </cell>
          <cell r="J156">
            <v>0.11111111111111112</v>
          </cell>
          <cell r="K156">
            <v>0.22222222222222224</v>
          </cell>
          <cell r="L156">
            <v>0.55555555555555558</v>
          </cell>
        </row>
        <row r="157">
          <cell r="B157" t="str">
            <v>CIT</v>
          </cell>
          <cell r="C157">
            <v>6917.3624999999965</v>
          </cell>
          <cell r="D157">
            <v>4618.5076666666664</v>
          </cell>
          <cell r="E157">
            <v>0</v>
          </cell>
          <cell r="F157">
            <v>557.80904761904776</v>
          </cell>
          <cell r="G157">
            <v>587.8260102564102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1</v>
          </cell>
        </row>
        <row r="158">
          <cell r="B158" t="str">
            <v>CJB</v>
          </cell>
          <cell r="C158">
            <v>2082.882470147712</v>
          </cell>
          <cell r="D158">
            <v>3016.4927961739277</v>
          </cell>
          <cell r="E158">
            <v>1196.2058666666669</v>
          </cell>
          <cell r="F158">
            <v>876.53451082184461</v>
          </cell>
          <cell r="G158">
            <v>561.24</v>
          </cell>
          <cell r="H158">
            <v>0</v>
          </cell>
          <cell r="I158">
            <v>6.8965517241379309E-2</v>
          </cell>
          <cell r="J158">
            <v>0</v>
          </cell>
          <cell r="K158">
            <v>0.10344827586206896</v>
          </cell>
          <cell r="L158">
            <v>0.82758620689655171</v>
          </cell>
        </row>
        <row r="159">
          <cell r="B159" t="str">
            <v>CJC</v>
          </cell>
          <cell r="C159">
            <v>1610.1799999999998</v>
          </cell>
          <cell r="D159">
            <v>3323.2851126704627</v>
          </cell>
          <cell r="E159">
            <v>1605.7066666666701</v>
          </cell>
          <cell r="F159">
            <v>1294.7777186171761</v>
          </cell>
          <cell r="G159">
            <v>745.09486528570858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1</v>
          </cell>
        </row>
        <row r="160">
          <cell r="B160" t="str">
            <v>CJS</v>
          </cell>
          <cell r="C160">
            <v>242.84265512637438</v>
          </cell>
          <cell r="D160">
            <v>667.64896209140613</v>
          </cell>
          <cell r="E160">
            <v>526.36640083298744</v>
          </cell>
          <cell r="F160">
            <v>287.25000000000023</v>
          </cell>
          <cell r="G160">
            <v>323.33766233766255</v>
          </cell>
          <cell r="H160">
            <v>0.11764705882352941</v>
          </cell>
          <cell r="I160">
            <v>0</v>
          </cell>
          <cell r="J160">
            <v>0</v>
          </cell>
          <cell r="K160">
            <v>0.23529411764705882</v>
          </cell>
          <cell r="L160">
            <v>0.6470588235294118</v>
          </cell>
        </row>
        <row r="161">
          <cell r="B161" t="str">
            <v>CJU</v>
          </cell>
          <cell r="C161">
            <v>4295.6762520634902</v>
          </cell>
          <cell r="D161">
            <v>3320.6016247938719</v>
          </cell>
          <cell r="E161">
            <v>1281.4922020683184</v>
          </cell>
          <cell r="F161">
            <v>1558.415282636121</v>
          </cell>
          <cell r="G161">
            <v>649.43731266134989</v>
          </cell>
          <cell r="H161">
            <v>0</v>
          </cell>
          <cell r="I161">
            <v>0</v>
          </cell>
          <cell r="J161">
            <v>5.5555555555555559E-2</v>
          </cell>
          <cell r="K161">
            <v>0</v>
          </cell>
          <cell r="L161">
            <v>0.94444444444444442</v>
          </cell>
        </row>
        <row r="162">
          <cell r="B162" t="str">
            <v>CKG</v>
          </cell>
          <cell r="C162">
            <v>4537.2526894742623</v>
          </cell>
          <cell r="D162">
            <v>4749.2735304038351</v>
          </cell>
          <cell r="E162">
            <v>1810.9906091954022</v>
          </cell>
          <cell r="F162">
            <v>1238.2726398519835</v>
          </cell>
          <cell r="G162">
            <v>820.99</v>
          </cell>
          <cell r="H162">
            <v>0</v>
          </cell>
          <cell r="I162">
            <v>0.3125</v>
          </cell>
          <cell r="J162">
            <v>0</v>
          </cell>
          <cell r="K162">
            <v>0.18749999999999997</v>
          </cell>
          <cell r="L162">
            <v>0.5</v>
          </cell>
        </row>
        <row r="163">
          <cell r="B163" t="str">
            <v>CKY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0.30769230769230771</v>
          </cell>
          <cell r="L163">
            <v>0.69230769230769218</v>
          </cell>
        </row>
        <row r="164">
          <cell r="B164" t="str">
            <v>CLJ</v>
          </cell>
          <cell r="C164">
            <v>252.93305867620771</v>
          </cell>
          <cell r="D164">
            <v>2457.23</v>
          </cell>
          <cell r="E164">
            <v>0</v>
          </cell>
          <cell r="F164">
            <v>294.68160714285722</v>
          </cell>
          <cell r="G164">
            <v>362.47654088050325</v>
          </cell>
          <cell r="H164">
            <v>2.1276595744680851E-2</v>
          </cell>
          <cell r="I164">
            <v>2.1276595744680851E-2</v>
          </cell>
          <cell r="J164">
            <v>0</v>
          </cell>
          <cell r="K164">
            <v>0.18085106382978725</v>
          </cell>
          <cell r="L164">
            <v>0.77659574468085113</v>
          </cell>
        </row>
        <row r="165">
          <cell r="B165" t="str">
            <v>CLO</v>
          </cell>
          <cell r="C165">
            <v>905.35812499999997</v>
          </cell>
          <cell r="D165">
            <v>1206.5000000000002</v>
          </cell>
          <cell r="E165">
            <v>661.75</v>
          </cell>
          <cell r="F165">
            <v>412.64698550724637</v>
          </cell>
          <cell r="G165">
            <v>393.77707642599051</v>
          </cell>
          <cell r="H165">
            <v>1.7467248908296942E-2</v>
          </cell>
          <cell r="I165">
            <v>2.6200873362445413E-2</v>
          </cell>
          <cell r="J165">
            <v>3.4934497816593885E-2</v>
          </cell>
          <cell r="K165">
            <v>0.17467248908296942</v>
          </cell>
          <cell r="L165">
            <v>0.7467248908296944</v>
          </cell>
        </row>
        <row r="166">
          <cell r="B166" t="str">
            <v>CLQ</v>
          </cell>
          <cell r="C166">
            <v>242.84265512637438</v>
          </cell>
          <cell r="D166">
            <v>667.64896209140613</v>
          </cell>
          <cell r="E166">
            <v>526.36640083298744</v>
          </cell>
          <cell r="F166">
            <v>233.866145950933</v>
          </cell>
          <cell r="G166">
            <v>235.61705803977196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1</v>
          </cell>
        </row>
        <row r="167">
          <cell r="B167" t="str">
            <v>CMB</v>
          </cell>
          <cell r="C167">
            <v>0</v>
          </cell>
          <cell r="D167">
            <v>3252.3333333333298</v>
          </cell>
          <cell r="E167">
            <v>0</v>
          </cell>
          <cell r="F167">
            <v>2342.77</v>
          </cell>
          <cell r="G167">
            <v>699.90023073499674</v>
          </cell>
          <cell r="H167">
            <v>2.1126760563380281E-2</v>
          </cell>
          <cell r="I167">
            <v>1.408450704225352E-2</v>
          </cell>
          <cell r="J167">
            <v>1.408450704225352E-2</v>
          </cell>
          <cell r="K167">
            <v>0.12676056338028169</v>
          </cell>
          <cell r="L167">
            <v>0.823943661971831</v>
          </cell>
        </row>
        <row r="168">
          <cell r="B168" t="str">
            <v>CME</v>
          </cell>
          <cell r="C168">
            <v>242.84265512637438</v>
          </cell>
          <cell r="D168">
            <v>667.64896209140613</v>
          </cell>
          <cell r="E168">
            <v>526.36640083298744</v>
          </cell>
          <cell r="F168">
            <v>272.5</v>
          </cell>
          <cell r="G168">
            <v>329.33666666666653</v>
          </cell>
          <cell r="H168">
            <v>0</v>
          </cell>
          <cell r="I168">
            <v>0</v>
          </cell>
          <cell r="J168">
            <v>0</v>
          </cell>
          <cell r="K168">
            <v>0.27272727272727271</v>
          </cell>
          <cell r="L168">
            <v>0.72727272727272718</v>
          </cell>
        </row>
        <row r="169">
          <cell r="B169" t="str">
            <v>CNS</v>
          </cell>
          <cell r="C169">
            <v>3460.5285840875736</v>
          </cell>
          <cell r="D169">
            <v>5498.6224249998158</v>
          </cell>
          <cell r="E169">
            <v>3738.4933333333352</v>
          </cell>
          <cell r="F169">
            <v>685.05</v>
          </cell>
          <cell r="G169">
            <v>993.02728571428577</v>
          </cell>
          <cell r="H169">
            <v>1.7543859649122806E-2</v>
          </cell>
          <cell r="I169">
            <v>0</v>
          </cell>
          <cell r="J169">
            <v>0</v>
          </cell>
          <cell r="K169">
            <v>0.2807017543859649</v>
          </cell>
          <cell r="L169">
            <v>0.70175438596491224</v>
          </cell>
        </row>
        <row r="170">
          <cell r="B170" t="str">
            <v>CNX</v>
          </cell>
          <cell r="C170">
            <v>4613.9140972222231</v>
          </cell>
          <cell r="D170">
            <v>4011.1099933742621</v>
          </cell>
          <cell r="E170">
            <v>3123.51</v>
          </cell>
          <cell r="F170">
            <v>2382</v>
          </cell>
          <cell r="G170">
            <v>548.11043042929282</v>
          </cell>
          <cell r="H170">
            <v>0</v>
          </cell>
          <cell r="I170">
            <v>7.1428571428571418E-3</v>
          </cell>
          <cell r="J170">
            <v>7.1428571428571418E-3</v>
          </cell>
          <cell r="K170">
            <v>2.8571428571428567E-2</v>
          </cell>
          <cell r="L170">
            <v>0.95714285714285707</v>
          </cell>
        </row>
        <row r="171">
          <cell r="B171" t="str">
            <v>COK</v>
          </cell>
          <cell r="C171">
            <v>2082.882470147712</v>
          </cell>
          <cell r="D171">
            <v>2112.46875</v>
          </cell>
          <cell r="E171">
            <v>1196.2058666666669</v>
          </cell>
          <cell r="F171">
            <v>575.65166666666664</v>
          </cell>
          <cell r="G171">
            <v>633.58584951734451</v>
          </cell>
          <cell r="H171">
            <v>3.5885167464114825E-3</v>
          </cell>
          <cell r="I171">
            <v>5.9808612440191379E-3</v>
          </cell>
          <cell r="J171">
            <v>0</v>
          </cell>
          <cell r="K171">
            <v>4.3062200956937781E-2</v>
          </cell>
          <cell r="L171">
            <v>0.94736842105263164</v>
          </cell>
        </row>
        <row r="172">
          <cell r="B172" t="str">
            <v>COO</v>
          </cell>
          <cell r="C172">
            <v>263.45999999999998</v>
          </cell>
          <cell r="D172">
            <v>0</v>
          </cell>
          <cell r="E172">
            <v>0</v>
          </cell>
          <cell r="F172">
            <v>625</v>
          </cell>
          <cell r="G172">
            <v>492</v>
          </cell>
          <cell r="H172">
            <v>0.2</v>
          </cell>
          <cell r="I172">
            <v>0</v>
          </cell>
          <cell r="J172">
            <v>0</v>
          </cell>
          <cell r="K172">
            <v>5.7142857142857141E-2</v>
          </cell>
          <cell r="L172">
            <v>0.74285714285714288</v>
          </cell>
        </row>
        <row r="173">
          <cell r="B173" t="str">
            <v>COR</v>
          </cell>
          <cell r="C173">
            <v>2737.7034062499997</v>
          </cell>
          <cell r="D173">
            <v>3059.4675003323032</v>
          </cell>
          <cell r="E173">
            <v>1545.7283333333298</v>
          </cell>
          <cell r="F173">
            <v>867.00000000000011</v>
          </cell>
          <cell r="G173">
            <v>815.88767857142852</v>
          </cell>
          <cell r="H173">
            <v>0</v>
          </cell>
          <cell r="I173">
            <v>0.14285714285714285</v>
          </cell>
          <cell r="J173">
            <v>3.1746031746031744E-2</v>
          </cell>
          <cell r="K173">
            <v>0.14285714285714285</v>
          </cell>
          <cell r="L173">
            <v>0.68253968253968245</v>
          </cell>
        </row>
        <row r="174">
          <cell r="B174" t="str">
            <v>CPC</v>
          </cell>
          <cell r="C174">
            <v>2737.7034062499997</v>
          </cell>
          <cell r="D174">
            <v>3059.4675003323032</v>
          </cell>
          <cell r="E174">
            <v>1545.7283333333298</v>
          </cell>
          <cell r="F174">
            <v>1291.0003889912839</v>
          </cell>
          <cell r="G174">
            <v>760.80778849532544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</row>
        <row r="175">
          <cell r="B175" t="str">
            <v>CPE</v>
          </cell>
          <cell r="C175">
            <v>242.84265512637438</v>
          </cell>
          <cell r="D175">
            <v>667.64896209140613</v>
          </cell>
          <cell r="E175">
            <v>526.36640083298744</v>
          </cell>
          <cell r="F175">
            <v>233.866145950933</v>
          </cell>
          <cell r="G175">
            <v>416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1</v>
          </cell>
        </row>
        <row r="176">
          <cell r="B176" t="str">
            <v>CPH</v>
          </cell>
          <cell r="C176">
            <v>323.40048979591847</v>
          </cell>
          <cell r="D176">
            <v>2408.2924382281722</v>
          </cell>
          <cell r="E176">
            <v>1661.5004761904761</v>
          </cell>
          <cell r="F176">
            <v>810.40600217521762</v>
          </cell>
          <cell r="G176">
            <v>287.96181127832079</v>
          </cell>
          <cell r="H176">
            <v>1.7808958445763634E-2</v>
          </cell>
          <cell r="I176">
            <v>0.13815434430653004</v>
          </cell>
          <cell r="J176">
            <v>1.2412304371289807E-2</v>
          </cell>
          <cell r="K176">
            <v>0.11494873178629252</v>
          </cell>
          <cell r="L176">
            <v>0.71667566109012404</v>
          </cell>
        </row>
        <row r="177">
          <cell r="B177" t="str">
            <v>CPO</v>
          </cell>
          <cell r="C177">
            <v>1610.1799999999998</v>
          </cell>
          <cell r="D177">
            <v>3323.2851126704627</v>
          </cell>
          <cell r="E177">
            <v>1605.7066666666701</v>
          </cell>
          <cell r="F177">
            <v>1294.7777186171761</v>
          </cell>
          <cell r="G177">
            <v>745.09486528570858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1</v>
          </cell>
        </row>
        <row r="178">
          <cell r="B178" t="str">
            <v>CPT</v>
          </cell>
          <cell r="C178">
            <v>4934.54</v>
          </cell>
          <cell r="D178">
            <v>5014.1362416225766</v>
          </cell>
          <cell r="E178">
            <v>2439.5246527777772</v>
          </cell>
          <cell r="F178">
            <v>1436.0610740740744</v>
          </cell>
          <cell r="G178">
            <v>595.04144310743641</v>
          </cell>
          <cell r="H178">
            <v>3.3240997229916899E-2</v>
          </cell>
          <cell r="I178">
            <v>9.6952908587257608E-2</v>
          </cell>
          <cell r="J178">
            <v>2.7700831024930748E-3</v>
          </cell>
          <cell r="K178">
            <v>0.25484764542936283</v>
          </cell>
          <cell r="L178">
            <v>0.61218836565096957</v>
          </cell>
        </row>
        <row r="179">
          <cell r="B179" t="str">
            <v>CSX</v>
          </cell>
          <cell r="C179">
            <v>4537.2526894742623</v>
          </cell>
          <cell r="D179">
            <v>4749.2735304038351</v>
          </cell>
          <cell r="E179">
            <v>1810.9906091954022</v>
          </cell>
          <cell r="F179">
            <v>1238.2726398519835</v>
          </cell>
          <cell r="G179">
            <v>529.02166666666676</v>
          </cell>
          <cell r="H179">
            <v>0</v>
          </cell>
          <cell r="I179">
            <v>9.0909090909090925E-2</v>
          </cell>
          <cell r="J179">
            <v>0</v>
          </cell>
          <cell r="K179">
            <v>0.27272727272727276</v>
          </cell>
          <cell r="L179">
            <v>0.63636363636363646</v>
          </cell>
        </row>
        <row r="180">
          <cell r="B180" t="str">
            <v>CTA</v>
          </cell>
          <cell r="C180">
            <v>694.0229777175324</v>
          </cell>
          <cell r="D180">
            <v>2337.008173055829</v>
          </cell>
          <cell r="E180">
            <v>922.23450603797278</v>
          </cell>
          <cell r="F180">
            <v>699.75351066512735</v>
          </cell>
          <cell r="G180">
            <v>447.9042</v>
          </cell>
          <cell r="H180">
            <v>4.3478260869565216E-2</v>
          </cell>
          <cell r="I180">
            <v>0</v>
          </cell>
          <cell r="J180">
            <v>0</v>
          </cell>
          <cell r="K180">
            <v>0.26086956521739135</v>
          </cell>
          <cell r="L180">
            <v>0.69565217391304346</v>
          </cell>
        </row>
        <row r="181">
          <cell r="B181" t="str">
            <v>CTG</v>
          </cell>
          <cell r="C181">
            <v>905.35812499999997</v>
          </cell>
          <cell r="D181">
            <v>1016.4784968982912</v>
          </cell>
          <cell r="E181">
            <v>686.95857499999977</v>
          </cell>
          <cell r="F181">
            <v>289.191666666667</v>
          </cell>
          <cell r="G181">
            <v>320.40880789473664</v>
          </cell>
          <cell r="H181">
            <v>0.23076923076923075</v>
          </cell>
          <cell r="I181">
            <v>5.3846153846153849E-2</v>
          </cell>
          <cell r="J181">
            <v>6.9230769230769235E-2</v>
          </cell>
          <cell r="K181">
            <v>0.14615384615384616</v>
          </cell>
          <cell r="L181">
            <v>0.50000000000000011</v>
          </cell>
        </row>
        <row r="182">
          <cell r="B182" t="str">
            <v>CTU</v>
          </cell>
          <cell r="C182">
            <v>10551.851111111111</v>
          </cell>
          <cell r="D182">
            <v>8500.26</v>
          </cell>
          <cell r="E182">
            <v>1810.9906091954022</v>
          </cell>
          <cell r="F182">
            <v>425.95216470588264</v>
          </cell>
          <cell r="G182">
            <v>887.93065378787878</v>
          </cell>
          <cell r="H182">
            <v>0.14473684210526314</v>
          </cell>
          <cell r="I182">
            <v>9.2105263157894746E-2</v>
          </cell>
          <cell r="J182">
            <v>1.3157894736842106E-2</v>
          </cell>
          <cell r="K182">
            <v>0.40789473684210531</v>
          </cell>
          <cell r="L182">
            <v>0.34210526315789475</v>
          </cell>
        </row>
        <row r="183">
          <cell r="B183" t="str">
            <v>CUC</v>
          </cell>
          <cell r="C183">
            <v>905.35812499999997</v>
          </cell>
          <cell r="D183">
            <v>1016.4784968982912</v>
          </cell>
          <cell r="E183">
            <v>686.95857499999977</v>
          </cell>
          <cell r="F183">
            <v>287.25</v>
          </cell>
          <cell r="G183">
            <v>371.73880374708915</v>
          </cell>
          <cell r="H183">
            <v>0</v>
          </cell>
          <cell r="I183">
            <v>0</v>
          </cell>
          <cell r="J183">
            <v>0</v>
          </cell>
          <cell r="K183">
            <v>0.18181818181818182</v>
          </cell>
          <cell r="L183">
            <v>0.81818181818181823</v>
          </cell>
        </row>
        <row r="184">
          <cell r="B184" t="str">
            <v>CUL</v>
          </cell>
          <cell r="C184">
            <v>242.84265512637438</v>
          </cell>
          <cell r="D184">
            <v>667.64896209140613</v>
          </cell>
          <cell r="E184">
            <v>526.36640083298744</v>
          </cell>
          <cell r="F184">
            <v>320.69</v>
          </cell>
          <cell r="G184">
            <v>430.46629629629649</v>
          </cell>
          <cell r="H184">
            <v>2.6315789473684209E-2</v>
          </cell>
          <cell r="I184">
            <v>0.21052631578947367</v>
          </cell>
          <cell r="J184">
            <v>5.2631578947368418E-2</v>
          </cell>
          <cell r="K184">
            <v>5.2631578947368418E-2</v>
          </cell>
          <cell r="L184">
            <v>0.6578947368421052</v>
          </cell>
        </row>
        <row r="185">
          <cell r="B185" t="str">
            <v>CUN</v>
          </cell>
          <cell r="C185">
            <v>256.52283296514031</v>
          </cell>
          <cell r="D185">
            <v>765.98374422187976</v>
          </cell>
          <cell r="E185">
            <v>476.32704244031822</v>
          </cell>
          <cell r="F185">
            <v>190.79543653410013</v>
          </cell>
          <cell r="G185">
            <v>209.80272891452836</v>
          </cell>
          <cell r="H185">
            <v>4.5779980724218648E-2</v>
          </cell>
          <cell r="I185">
            <v>8.9494699160126683E-3</v>
          </cell>
          <cell r="J185">
            <v>3.7794299876084264E-2</v>
          </cell>
          <cell r="K185">
            <v>0.15145256780944516</v>
          </cell>
          <cell r="L185">
            <v>0.75602368167423928</v>
          </cell>
        </row>
        <row r="186">
          <cell r="B186" t="str">
            <v>CUR</v>
          </cell>
          <cell r="C186">
            <v>534.60199999999998</v>
          </cell>
          <cell r="D186">
            <v>0</v>
          </cell>
          <cell r="E186">
            <v>0</v>
          </cell>
          <cell r="F186">
            <v>253.28769230769228</v>
          </cell>
          <cell r="G186">
            <v>265.71241363501946</v>
          </cell>
          <cell r="H186">
            <v>2.5252525252525252E-2</v>
          </cell>
          <cell r="I186">
            <v>0</v>
          </cell>
          <cell r="J186">
            <v>0</v>
          </cell>
          <cell r="K186">
            <v>0.14646464646464646</v>
          </cell>
          <cell r="L186">
            <v>0.82828282828282829</v>
          </cell>
        </row>
        <row r="187">
          <cell r="B187" t="str">
            <v>CUU</v>
          </cell>
          <cell r="C187">
            <v>242.84265512637438</v>
          </cell>
          <cell r="D187">
            <v>667.64896209140613</v>
          </cell>
          <cell r="E187">
            <v>526.36640083298744</v>
          </cell>
          <cell r="F187">
            <v>327.65777777777771</v>
          </cell>
          <cell r="G187">
            <v>273.80792058404558</v>
          </cell>
          <cell r="H187">
            <v>7.7922077922077934E-2</v>
          </cell>
          <cell r="I187">
            <v>0</v>
          </cell>
          <cell r="J187">
            <v>3.8961038961038974E-2</v>
          </cell>
          <cell r="K187">
            <v>0.10389610389610392</v>
          </cell>
          <cell r="L187">
            <v>0.77922077922077915</v>
          </cell>
        </row>
        <row r="188">
          <cell r="B188" t="str">
            <v>CUZ</v>
          </cell>
          <cell r="C188">
            <v>0</v>
          </cell>
          <cell r="D188">
            <v>2807.7014666666664</v>
          </cell>
          <cell r="E188">
            <v>1139.9687500000002</v>
          </cell>
          <cell r="F188">
            <v>792.03999999999985</v>
          </cell>
          <cell r="G188">
            <v>652.14379922779949</v>
          </cell>
          <cell r="H188">
            <v>0</v>
          </cell>
          <cell r="I188">
            <v>5.5555555555555546E-2</v>
          </cell>
          <cell r="J188">
            <v>0</v>
          </cell>
          <cell r="K188">
            <v>0.18055555555555552</v>
          </cell>
          <cell r="L188">
            <v>0.76388888888888884</v>
          </cell>
        </row>
        <row r="189">
          <cell r="B189" t="str">
            <v>CWB</v>
          </cell>
          <cell r="C189">
            <v>2703.5</v>
          </cell>
          <cell r="D189">
            <v>3918.6026666666662</v>
          </cell>
          <cell r="E189">
            <v>2578.8650000000002</v>
          </cell>
          <cell r="F189">
            <v>892.80465581977637</v>
          </cell>
          <cell r="G189">
            <v>877.50565255561492</v>
          </cell>
          <cell r="H189">
            <v>2.5104602510460254E-2</v>
          </cell>
          <cell r="I189">
            <v>6.6945606694560678E-2</v>
          </cell>
          <cell r="J189">
            <v>2.0920502092050215E-2</v>
          </cell>
          <cell r="K189">
            <v>0.23430962343096229</v>
          </cell>
          <cell r="L189">
            <v>0.65271966527196656</v>
          </cell>
        </row>
        <row r="190">
          <cell r="B190" t="str">
            <v>CWL</v>
          </cell>
          <cell r="C190">
            <v>145.56111111111099</v>
          </cell>
          <cell r="D190">
            <v>2991.713931130485</v>
          </cell>
          <cell r="E190">
            <v>1080.3992954434091</v>
          </cell>
          <cell r="F190">
            <v>1351.9069772890648</v>
          </cell>
          <cell r="G190">
            <v>294.23124999999999</v>
          </cell>
          <cell r="H190">
            <v>0.29411764705882354</v>
          </cell>
          <cell r="I190">
            <v>0</v>
          </cell>
          <cell r="J190">
            <v>0</v>
          </cell>
          <cell r="K190">
            <v>0</v>
          </cell>
          <cell r="L190">
            <v>0.70588235294117652</v>
          </cell>
        </row>
        <row r="191">
          <cell r="B191" t="str">
            <v>CXJ</v>
          </cell>
          <cell r="C191">
            <v>4877.18300441886</v>
          </cell>
          <cell r="D191">
            <v>3913.2942950383235</v>
          </cell>
          <cell r="E191">
            <v>2079.9913113553125</v>
          </cell>
          <cell r="F191">
            <v>1727.1594836699639</v>
          </cell>
          <cell r="G191">
            <v>751.5860935926662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1</v>
          </cell>
        </row>
        <row r="192">
          <cell r="B192" t="str">
            <v>CYB</v>
          </cell>
          <cell r="C192">
            <v>449.86946825396814</v>
          </cell>
          <cell r="D192">
            <v>0</v>
          </cell>
          <cell r="E192">
            <v>527.99999999999989</v>
          </cell>
          <cell r="F192">
            <v>264.44477905194645</v>
          </cell>
          <cell r="G192">
            <v>237.94167116416128</v>
          </cell>
          <cell r="H192">
            <v>0</v>
          </cell>
          <cell r="I192">
            <v>0.125</v>
          </cell>
          <cell r="J192">
            <v>0.125</v>
          </cell>
          <cell r="K192">
            <v>0.25</v>
          </cell>
          <cell r="L192">
            <v>0.5</v>
          </cell>
        </row>
        <row r="193">
          <cell r="B193" t="str">
            <v>CZL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288.97019230769223</v>
          </cell>
          <cell r="H193">
            <v>0</v>
          </cell>
          <cell r="I193">
            <v>0.5</v>
          </cell>
          <cell r="J193">
            <v>0.5</v>
          </cell>
          <cell r="K193">
            <v>0</v>
          </cell>
          <cell r="L193">
            <v>0</v>
          </cell>
        </row>
        <row r="194">
          <cell r="B194" t="str">
            <v>CZM</v>
          </cell>
          <cell r="C194">
            <v>435.18750000000006</v>
          </cell>
          <cell r="D194">
            <v>436.29</v>
          </cell>
          <cell r="E194">
            <v>647.33333333333303</v>
          </cell>
          <cell r="F194">
            <v>218.58750563909786</v>
          </cell>
          <cell r="G194">
            <v>207.03350379031141</v>
          </cell>
          <cell r="H194">
            <v>5.0441361916771753E-2</v>
          </cell>
          <cell r="I194">
            <v>6.30517023959647E-3</v>
          </cell>
          <cell r="J194">
            <v>1.0088272383354352E-2</v>
          </cell>
          <cell r="K194">
            <v>9.5838587641866341E-2</v>
          </cell>
          <cell r="L194">
            <v>0.83732660781841106</v>
          </cell>
        </row>
        <row r="195">
          <cell r="B195" t="str">
            <v>DAC</v>
          </cell>
          <cell r="C195">
            <v>0</v>
          </cell>
          <cell r="D195">
            <v>0</v>
          </cell>
          <cell r="E195">
            <v>0</v>
          </cell>
          <cell r="F195">
            <v>663.77987567987532</v>
          </cell>
          <cell r="G195">
            <v>889.57883988384015</v>
          </cell>
          <cell r="H195">
            <v>5.6818181818181811E-3</v>
          </cell>
          <cell r="I195">
            <v>1.7045454545454541E-2</v>
          </cell>
          <cell r="J195">
            <v>0</v>
          </cell>
          <cell r="K195">
            <v>0.17045454545454541</v>
          </cell>
          <cell r="L195">
            <v>0.80681818181818177</v>
          </cell>
        </row>
        <row r="196">
          <cell r="B196" t="str">
            <v>DAD</v>
          </cell>
          <cell r="C196">
            <v>10680.55</v>
          </cell>
          <cell r="D196">
            <v>4042.4452083333326</v>
          </cell>
          <cell r="E196">
            <v>0</v>
          </cell>
          <cell r="F196">
            <v>487.1281194239757</v>
          </cell>
          <cell r="G196">
            <v>529.65702754145104</v>
          </cell>
          <cell r="H196">
            <v>0</v>
          </cell>
          <cell r="I196">
            <v>0</v>
          </cell>
          <cell r="J196">
            <v>0</v>
          </cell>
          <cell r="K196">
            <v>3.0769230769230771E-2</v>
          </cell>
          <cell r="L196">
            <v>0.96923076923076923</v>
          </cell>
        </row>
        <row r="197">
          <cell r="B197" t="str">
            <v>DAM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1</v>
          </cell>
        </row>
        <row r="198">
          <cell r="B198" t="str">
            <v>DAR</v>
          </cell>
          <cell r="C198">
            <v>0</v>
          </cell>
          <cell r="D198">
            <v>0</v>
          </cell>
          <cell r="E198">
            <v>0</v>
          </cell>
          <cell r="F198">
            <v>687.1</v>
          </cell>
          <cell r="G198">
            <v>620.39957507567055</v>
          </cell>
          <cell r="H198">
            <v>0</v>
          </cell>
          <cell r="I198">
            <v>0</v>
          </cell>
          <cell r="J198">
            <v>0</v>
          </cell>
          <cell r="K198">
            <v>3.5714285714285712E-2</v>
          </cell>
          <cell r="L198">
            <v>0.9642857142857143</v>
          </cell>
        </row>
        <row r="199">
          <cell r="B199" t="str">
            <v>DBV</v>
          </cell>
          <cell r="C199">
            <v>220.50000000000003</v>
          </cell>
          <cell r="D199">
            <v>2342.3200000000002</v>
          </cell>
          <cell r="E199">
            <v>0</v>
          </cell>
          <cell r="F199">
            <v>313.23515318627432</v>
          </cell>
          <cell r="G199">
            <v>384.34333333333302</v>
          </cell>
          <cell r="H199">
            <v>0</v>
          </cell>
          <cell r="I199">
            <v>0</v>
          </cell>
          <cell r="J199">
            <v>4.5454545454545456E-2</v>
          </cell>
          <cell r="K199">
            <v>9.0909090909090912E-2</v>
          </cell>
          <cell r="L199">
            <v>0.86363636363636354</v>
          </cell>
        </row>
        <row r="200">
          <cell r="B200" t="str">
            <v>DEL</v>
          </cell>
          <cell r="C200">
            <v>1474.4123642140753</v>
          </cell>
          <cell r="D200">
            <v>2655.7614093673224</v>
          </cell>
          <cell r="E200">
            <v>813.01893333333328</v>
          </cell>
          <cell r="F200">
            <v>960.57940104254487</v>
          </cell>
          <cell r="G200">
            <v>548.28294899295906</v>
          </cell>
          <cell r="H200">
            <v>2.9392764857881164E-2</v>
          </cell>
          <cell r="I200">
            <v>6.9767441860465171E-2</v>
          </cell>
          <cell r="J200">
            <v>4.8449612403100809E-3</v>
          </cell>
          <cell r="K200">
            <v>0.20478036175710609</v>
          </cell>
          <cell r="L200">
            <v>0.69121447028423755</v>
          </cell>
        </row>
        <row r="201">
          <cell r="B201" t="str">
            <v>DGO</v>
          </cell>
          <cell r="C201">
            <v>242.84265512637438</v>
          </cell>
          <cell r="D201">
            <v>667.64896209140613</v>
          </cell>
          <cell r="E201">
            <v>526.36640083298744</v>
          </cell>
          <cell r="F201">
            <v>318.87179670329692</v>
          </cell>
          <cell r="G201">
            <v>356.15043035024064</v>
          </cell>
          <cell r="H201">
            <v>9.74025974025974E-3</v>
          </cell>
          <cell r="I201">
            <v>3.246753246753247E-3</v>
          </cell>
          <cell r="J201">
            <v>6.4935064935064939E-3</v>
          </cell>
          <cell r="K201">
            <v>0.20454545454545456</v>
          </cell>
          <cell r="L201">
            <v>0.77597402597402598</v>
          </cell>
        </row>
        <row r="202">
          <cell r="B202" t="str">
            <v>DGT</v>
          </cell>
          <cell r="C202">
            <v>2104.560104166666</v>
          </cell>
          <cell r="D202">
            <v>3680.7637730263141</v>
          </cell>
          <cell r="E202">
            <v>1539.8400000000001</v>
          </cell>
          <cell r="F202">
            <v>1085.0679187939713</v>
          </cell>
          <cell r="G202">
            <v>474.32041650972087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1</v>
          </cell>
        </row>
        <row r="203">
          <cell r="B203" t="str">
            <v>DIL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1</v>
          </cell>
          <cell r="J203">
            <v>0</v>
          </cell>
          <cell r="K203">
            <v>0</v>
          </cell>
          <cell r="L203">
            <v>0</v>
          </cell>
        </row>
        <row r="204">
          <cell r="B204" t="str">
            <v>DIR</v>
          </cell>
          <cell r="C204">
            <v>225</v>
          </cell>
          <cell r="D204">
            <v>3300</v>
          </cell>
          <cell r="E204">
            <v>0</v>
          </cell>
          <cell r="F204">
            <v>863.18838656135597</v>
          </cell>
          <cell r="G204">
            <v>477.94872121434696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1</v>
          </cell>
        </row>
        <row r="205">
          <cell r="B205" t="str">
            <v>DIY</v>
          </cell>
          <cell r="C205">
            <v>273.05581548537282</v>
          </cell>
          <cell r="D205">
            <v>2918.1202279487316</v>
          </cell>
          <cell r="E205">
            <v>1011.4965826330518</v>
          </cell>
          <cell r="F205">
            <v>758.1008045386277</v>
          </cell>
          <cell r="G205">
            <v>366.83775742241971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1</v>
          </cell>
        </row>
        <row r="206">
          <cell r="B206" t="str">
            <v>DJE</v>
          </cell>
          <cell r="C206">
            <v>205.50000000000003</v>
          </cell>
          <cell r="D206">
            <v>0</v>
          </cell>
          <cell r="E206">
            <v>0</v>
          </cell>
          <cell r="F206">
            <v>267.5</v>
          </cell>
          <cell r="G206">
            <v>325.47000000000003</v>
          </cell>
          <cell r="H206">
            <v>0</v>
          </cell>
          <cell r="I206">
            <v>0</v>
          </cell>
          <cell r="J206">
            <v>0</v>
          </cell>
          <cell r="K206">
            <v>1</v>
          </cell>
          <cell r="L206">
            <v>0</v>
          </cell>
        </row>
        <row r="207">
          <cell r="B207" t="str">
            <v>DKR</v>
          </cell>
          <cell r="C207">
            <v>0</v>
          </cell>
          <cell r="D207">
            <v>0</v>
          </cell>
          <cell r="E207">
            <v>0</v>
          </cell>
          <cell r="F207">
            <v>409.5</v>
          </cell>
          <cell r="G207">
            <v>399.09913510100984</v>
          </cell>
          <cell r="H207">
            <v>0</v>
          </cell>
          <cell r="I207">
            <v>1.5384615384615385E-2</v>
          </cell>
          <cell r="J207">
            <v>0</v>
          </cell>
          <cell r="K207">
            <v>0.2</v>
          </cell>
          <cell r="L207">
            <v>0.7846153846153846</v>
          </cell>
        </row>
        <row r="208">
          <cell r="B208" t="str">
            <v>DLA</v>
          </cell>
          <cell r="C208">
            <v>0</v>
          </cell>
          <cell r="D208">
            <v>0</v>
          </cell>
          <cell r="E208">
            <v>0</v>
          </cell>
          <cell r="F208">
            <v>600.46460000000002</v>
          </cell>
          <cell r="G208">
            <v>687.80523255813978</v>
          </cell>
          <cell r="H208">
            <v>0</v>
          </cell>
          <cell r="I208">
            <v>1.3333333333333334E-2</v>
          </cell>
          <cell r="J208">
            <v>1.3333333333333334E-2</v>
          </cell>
          <cell r="K208">
            <v>0.33333333333333337</v>
          </cell>
          <cell r="L208">
            <v>0.64</v>
          </cell>
        </row>
        <row r="209">
          <cell r="B209" t="str">
            <v>DLC</v>
          </cell>
          <cell r="C209">
            <v>4537.2526894742623</v>
          </cell>
          <cell r="D209">
            <v>5831</v>
          </cell>
          <cell r="E209">
            <v>1810.9906091954022</v>
          </cell>
          <cell r="F209">
            <v>1238.2726398519835</v>
          </cell>
          <cell r="G209">
            <v>1438.6583333333349</v>
          </cell>
          <cell r="H209">
            <v>4.878048780487805E-2</v>
          </cell>
          <cell r="I209">
            <v>7.3170731707317069E-2</v>
          </cell>
          <cell r="J209">
            <v>0</v>
          </cell>
          <cell r="K209">
            <v>7.3170731707317069E-2</v>
          </cell>
          <cell r="L209">
            <v>0.80487804878048785</v>
          </cell>
        </row>
        <row r="210">
          <cell r="B210" t="str">
            <v>DMM</v>
          </cell>
          <cell r="C210">
            <v>5904.0080952380958</v>
          </cell>
          <cell r="D210">
            <v>3745.3489618877888</v>
          </cell>
          <cell r="E210">
            <v>1804.1</v>
          </cell>
          <cell r="F210">
            <v>894.68027777777809</v>
          </cell>
          <cell r="G210">
            <v>606.2509424681607</v>
          </cell>
          <cell r="H210">
            <v>3.184713375796179E-2</v>
          </cell>
          <cell r="I210">
            <v>0.19745222929936307</v>
          </cell>
          <cell r="J210">
            <v>3.8216560509554146E-2</v>
          </cell>
          <cell r="K210">
            <v>0.12101910828025478</v>
          </cell>
          <cell r="L210">
            <v>0.61146496815286622</v>
          </cell>
        </row>
        <row r="211">
          <cell r="B211" t="str">
            <v>DMU</v>
          </cell>
          <cell r="C211">
            <v>2082.882470147712</v>
          </cell>
          <cell r="D211">
            <v>3016.4927961739277</v>
          </cell>
          <cell r="E211">
            <v>1196.2058666666669</v>
          </cell>
          <cell r="F211">
            <v>876.53451082184461</v>
          </cell>
          <cell r="G211">
            <v>614.11049720659923</v>
          </cell>
          <cell r="H211">
            <v>0</v>
          </cell>
          <cell r="I211">
            <v>0</v>
          </cell>
          <cell r="J211">
            <v>0</v>
          </cell>
          <cell r="K211">
            <v>1</v>
          </cell>
          <cell r="L211">
            <v>0</v>
          </cell>
        </row>
        <row r="212">
          <cell r="B212" t="str">
            <v>DNK</v>
          </cell>
          <cell r="C212">
            <v>210.25456140350872</v>
          </cell>
          <cell r="D212">
            <v>2398.2343666666679</v>
          </cell>
          <cell r="E212">
            <v>0</v>
          </cell>
          <cell r="F212">
            <v>330.89183791008179</v>
          </cell>
          <cell r="G212">
            <v>392.16825580416793</v>
          </cell>
          <cell r="H212">
            <v>0</v>
          </cell>
          <cell r="I212">
            <v>0</v>
          </cell>
          <cell r="J212">
            <v>0</v>
          </cell>
          <cell r="K212">
            <v>0.4</v>
          </cell>
          <cell r="L212">
            <v>0.60000000000000009</v>
          </cell>
        </row>
        <row r="213">
          <cell r="B213" t="str">
            <v>DNZ</v>
          </cell>
          <cell r="C213">
            <v>273.05581548537282</v>
          </cell>
          <cell r="D213">
            <v>2918.1202279487316</v>
          </cell>
          <cell r="E213">
            <v>1011.4965826330518</v>
          </cell>
          <cell r="F213">
            <v>758.1008045386277</v>
          </cell>
          <cell r="G213">
            <v>366.83775742241971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1</v>
          </cell>
        </row>
        <row r="214">
          <cell r="B214" t="str">
            <v>DOH</v>
          </cell>
          <cell r="C214">
            <v>2871.6124999999997</v>
          </cell>
          <cell r="D214">
            <v>3678.2269885057458</v>
          </cell>
          <cell r="E214">
            <v>1485.9583333333348</v>
          </cell>
          <cell r="F214">
            <v>1452.6801078971528</v>
          </cell>
          <cell r="G214">
            <v>478.72679685007984</v>
          </cell>
          <cell r="H214">
            <v>3.5422343324250684E-2</v>
          </cell>
          <cell r="I214">
            <v>0.19346049046321526</v>
          </cell>
          <cell r="J214">
            <v>1.9073569482288829E-2</v>
          </cell>
          <cell r="K214">
            <v>0.24523160762942781</v>
          </cell>
          <cell r="L214">
            <v>0.50681198910081748</v>
          </cell>
        </row>
        <row r="215">
          <cell r="B215" t="str">
            <v>DOK</v>
          </cell>
          <cell r="C215">
            <v>210.25456140350872</v>
          </cell>
          <cell r="D215">
            <v>2398.2343666666679</v>
          </cell>
          <cell r="E215">
            <v>0</v>
          </cell>
          <cell r="F215">
            <v>377.52249999999998</v>
          </cell>
          <cell r="G215">
            <v>307.04166666666652</v>
          </cell>
          <cell r="H215">
            <v>4.7619047619047609E-2</v>
          </cell>
          <cell r="I215">
            <v>0</v>
          </cell>
          <cell r="J215">
            <v>0</v>
          </cell>
          <cell r="K215">
            <v>0.52380952380952384</v>
          </cell>
          <cell r="L215">
            <v>0.42857142857142849</v>
          </cell>
        </row>
        <row r="216">
          <cell r="B216" t="str">
            <v>DOM</v>
          </cell>
          <cell r="C216">
            <v>0</v>
          </cell>
          <cell r="D216">
            <v>0</v>
          </cell>
          <cell r="E216">
            <v>0</v>
          </cell>
          <cell r="F216">
            <v>367.43999999999994</v>
          </cell>
          <cell r="G216">
            <v>397.62</v>
          </cell>
          <cell r="H216">
            <v>0</v>
          </cell>
          <cell r="I216">
            <v>0</v>
          </cell>
          <cell r="J216">
            <v>8.3333333333333343E-2</v>
          </cell>
          <cell r="K216">
            <v>0.16666666666666669</v>
          </cell>
          <cell r="L216">
            <v>0.75</v>
          </cell>
        </row>
        <row r="217">
          <cell r="B217" t="str">
            <v>DPL</v>
          </cell>
          <cell r="C217">
            <v>2104.560104166666</v>
          </cell>
          <cell r="D217">
            <v>3680.7637730263141</v>
          </cell>
          <cell r="E217">
            <v>1539.8400000000001</v>
          </cell>
          <cell r="F217">
            <v>1085.0679187939713</v>
          </cell>
          <cell r="G217">
            <v>474.32041650972087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1</v>
          </cell>
        </row>
        <row r="218">
          <cell r="B218" t="str">
            <v>DPS</v>
          </cell>
          <cell r="C218">
            <v>0</v>
          </cell>
          <cell r="D218">
            <v>3229.5374999999999</v>
          </cell>
          <cell r="E218">
            <v>1687.6125</v>
          </cell>
          <cell r="F218">
            <v>1207.8124695930737</v>
          </cell>
          <cell r="G218">
            <v>696.17235020661144</v>
          </cell>
          <cell r="H218">
            <v>1.492537313432836E-2</v>
          </cell>
          <cell r="I218">
            <v>5.9701492537313439E-2</v>
          </cell>
          <cell r="J218">
            <v>2.9850746268656719E-2</v>
          </cell>
          <cell r="K218">
            <v>0.10447761194029852</v>
          </cell>
          <cell r="L218">
            <v>0.79104477611940305</v>
          </cell>
        </row>
        <row r="219">
          <cell r="B219" t="str">
            <v>DQA</v>
          </cell>
          <cell r="C219">
            <v>4537.2526894742623</v>
          </cell>
          <cell r="D219">
            <v>4749.2735304038351</v>
          </cell>
          <cell r="E219">
            <v>1810.9906091954022</v>
          </cell>
          <cell r="F219">
            <v>1238.2726398519835</v>
          </cell>
          <cell r="G219">
            <v>570.87178194523528</v>
          </cell>
          <cell r="H219">
            <v>0</v>
          </cell>
          <cell r="I219">
            <v>1</v>
          </cell>
          <cell r="J219">
            <v>0</v>
          </cell>
          <cell r="K219">
            <v>0</v>
          </cell>
          <cell r="L219">
            <v>0</v>
          </cell>
        </row>
        <row r="220">
          <cell r="B220" t="str">
            <v>DRS</v>
          </cell>
          <cell r="C220">
            <v>2364.4236263910029</v>
          </cell>
          <cell r="D220">
            <v>3543.8713636363632</v>
          </cell>
          <cell r="E220">
            <v>1481.6388581697045</v>
          </cell>
          <cell r="F220">
            <v>1210.7106666666684</v>
          </cell>
          <cell r="G220">
            <v>772.38351020408152</v>
          </cell>
          <cell r="H220">
            <v>8.6206896551724137E-3</v>
          </cell>
          <cell r="I220">
            <v>9.4827586206896547E-2</v>
          </cell>
          <cell r="J220">
            <v>1.7241379310344827E-2</v>
          </cell>
          <cell r="K220">
            <v>0.25</v>
          </cell>
          <cell r="L220">
            <v>0.62931034482758619</v>
          </cell>
        </row>
        <row r="221">
          <cell r="B221" t="str">
            <v>DRW</v>
          </cell>
          <cell r="C221">
            <v>3460.5285840875736</v>
          </cell>
          <cell r="D221">
            <v>5498.6224249998158</v>
          </cell>
          <cell r="E221">
            <v>3738.4933333333352</v>
          </cell>
          <cell r="F221">
            <v>2896.1446041370136</v>
          </cell>
          <cell r="G221">
            <v>872.28051531663971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1</v>
          </cell>
        </row>
        <row r="222">
          <cell r="B222" t="str">
            <v>DSN</v>
          </cell>
          <cell r="C222">
            <v>4537.2526894742623</v>
          </cell>
          <cell r="D222">
            <v>4749.2735304038351</v>
          </cell>
          <cell r="E222">
            <v>1810.9906091954022</v>
          </cell>
          <cell r="F222">
            <v>1238.2726398519835</v>
          </cell>
          <cell r="G222">
            <v>570.87178194523528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1</v>
          </cell>
        </row>
        <row r="223">
          <cell r="B223" t="str">
            <v>DTM</v>
          </cell>
          <cell r="C223">
            <v>2364.4236263910029</v>
          </cell>
          <cell r="D223">
            <v>3091.3928712904467</v>
          </cell>
          <cell r="E223">
            <v>1481.6388581697045</v>
          </cell>
          <cell r="F223">
            <v>782.52552419599988</v>
          </cell>
          <cell r="G223">
            <v>417.75553924144521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1</v>
          </cell>
        </row>
        <row r="224">
          <cell r="B224" t="str">
            <v>DUB</v>
          </cell>
          <cell r="C224">
            <v>330.97538226912474</v>
          </cell>
          <cell r="D224">
            <v>2429.8965513598891</v>
          </cell>
          <cell r="E224">
            <v>884.04384022556383</v>
          </cell>
          <cell r="F224">
            <v>406.0710683659342</v>
          </cell>
          <cell r="G224">
            <v>364.97451145801472</v>
          </cell>
          <cell r="H224">
            <v>7.6241817481709634E-2</v>
          </cell>
          <cell r="I224">
            <v>0.12283403927608771</v>
          </cell>
          <cell r="J224">
            <v>6.2764728532922587E-2</v>
          </cell>
          <cell r="K224">
            <v>0.28802464381979193</v>
          </cell>
          <cell r="L224">
            <v>0.450134770889488</v>
          </cell>
        </row>
        <row r="225">
          <cell r="B225" t="str">
            <v>DUD</v>
          </cell>
          <cell r="C225">
            <v>1698.526882063881</v>
          </cell>
          <cell r="D225">
            <v>4398.2942443259344</v>
          </cell>
          <cell r="E225">
            <v>3928.45</v>
          </cell>
          <cell r="F225">
            <v>1100.29</v>
          </cell>
          <cell r="G225">
            <v>1058.5346428571438</v>
          </cell>
          <cell r="H225">
            <v>3.7037037037037035E-2</v>
          </cell>
          <cell r="I225">
            <v>3.7037037037037035E-2</v>
          </cell>
          <cell r="J225">
            <v>0</v>
          </cell>
          <cell r="K225">
            <v>0.48148148148148145</v>
          </cell>
          <cell r="L225">
            <v>0.44444444444444442</v>
          </cell>
        </row>
        <row r="226">
          <cell r="B226" t="str">
            <v>DUR</v>
          </cell>
          <cell r="C226">
            <v>260.327</v>
          </cell>
          <cell r="D226">
            <v>6238.89</v>
          </cell>
          <cell r="E226">
            <v>2439.5246527777772</v>
          </cell>
          <cell r="F226">
            <v>3026.471</v>
          </cell>
          <cell r="G226">
            <v>608.91037037037063</v>
          </cell>
          <cell r="H226">
            <v>0.12244897959183675</v>
          </cell>
          <cell r="I226">
            <v>6.1224489795918373E-2</v>
          </cell>
          <cell r="J226">
            <v>2.0408163265306124E-2</v>
          </cell>
          <cell r="K226">
            <v>0.14285714285714288</v>
          </cell>
          <cell r="L226">
            <v>0.65306122448979598</v>
          </cell>
        </row>
        <row r="227">
          <cell r="B227" t="str">
            <v>DUS</v>
          </cell>
          <cell r="C227">
            <v>2941.2742850765312</v>
          </cell>
          <cell r="D227">
            <v>3015.7488008202181</v>
          </cell>
          <cell r="E227">
            <v>1703.5991666666673</v>
          </cell>
          <cell r="F227">
            <v>829.90572695655214</v>
          </cell>
          <cell r="G227">
            <v>365.03871365702383</v>
          </cell>
          <cell r="H227">
            <v>3.7640449438202259E-2</v>
          </cell>
          <cell r="I227">
            <v>0.16235955056179779</v>
          </cell>
          <cell r="J227">
            <v>8.9887640449438228E-3</v>
          </cell>
          <cell r="K227">
            <v>0.2882022471910114</v>
          </cell>
          <cell r="L227">
            <v>0.50280898876404467</v>
          </cell>
        </row>
        <row r="228">
          <cell r="B228" t="str">
            <v>DVO</v>
          </cell>
          <cell r="C228">
            <v>2104.560104166666</v>
          </cell>
          <cell r="D228">
            <v>3680.7637730263141</v>
          </cell>
          <cell r="E228">
            <v>1539.8400000000001</v>
          </cell>
          <cell r="F228">
            <v>1085.0679187939713</v>
          </cell>
          <cell r="G228">
            <v>474.32041650972087</v>
          </cell>
          <cell r="H228">
            <v>0</v>
          </cell>
          <cell r="I228">
            <v>0</v>
          </cell>
          <cell r="J228">
            <v>0.10000000000000002</v>
          </cell>
          <cell r="K228">
            <v>0</v>
          </cell>
          <cell r="L228">
            <v>0.9</v>
          </cell>
        </row>
        <row r="229">
          <cell r="B229" t="str">
            <v>DXB</v>
          </cell>
          <cell r="C229">
            <v>2042.9171428571431</v>
          </cell>
          <cell r="D229">
            <v>4472.76376838138</v>
          </cell>
          <cell r="E229">
            <v>3123.3435000000004</v>
          </cell>
          <cell r="F229">
            <v>1586.2780734883415</v>
          </cell>
          <cell r="G229">
            <v>558.34620172771554</v>
          </cell>
          <cell r="H229">
            <v>2.9783393501805019E-2</v>
          </cell>
          <cell r="I229">
            <v>7.0397111913357319E-2</v>
          </cell>
          <cell r="J229">
            <v>1.2635379061371826E-2</v>
          </cell>
          <cell r="K229">
            <v>0.18772563176895282</v>
          </cell>
          <cell r="L229">
            <v>0.69945848375451303</v>
          </cell>
        </row>
        <row r="230">
          <cell r="B230" t="str">
            <v>DYU</v>
          </cell>
          <cell r="C230">
            <v>0</v>
          </cell>
          <cell r="D230">
            <v>5466.6666666666697</v>
          </cell>
          <cell r="E230">
            <v>0</v>
          </cell>
          <cell r="F230">
            <v>0</v>
          </cell>
          <cell r="G230">
            <v>1002</v>
          </cell>
          <cell r="H230">
            <v>0</v>
          </cell>
          <cell r="I230">
            <v>0.05</v>
          </cell>
          <cell r="J230">
            <v>0</v>
          </cell>
          <cell r="K230">
            <v>0.45</v>
          </cell>
          <cell r="L230">
            <v>0.5</v>
          </cell>
        </row>
        <row r="231">
          <cell r="B231" t="str">
            <v>EAP</v>
          </cell>
          <cell r="C231">
            <v>1241.4589225589227</v>
          </cell>
          <cell r="D231">
            <v>2614.3961133156972</v>
          </cell>
          <cell r="E231">
            <v>977.7600000000001</v>
          </cell>
          <cell r="F231">
            <v>1923.4969684443527</v>
          </cell>
          <cell r="G231">
            <v>488.80751580319338</v>
          </cell>
          <cell r="H231">
            <v>0.13200000000000006</v>
          </cell>
          <cell r="I231">
            <v>0.22</v>
          </cell>
          <cell r="J231">
            <v>8.0000000000000019E-3</v>
          </cell>
          <cell r="K231">
            <v>0.24</v>
          </cell>
          <cell r="L231">
            <v>0.4</v>
          </cell>
        </row>
        <row r="232">
          <cell r="B232" t="str">
            <v>EAS</v>
          </cell>
          <cell r="C232">
            <v>1577.8969800457098</v>
          </cell>
          <cell r="D232">
            <v>3009.2377410317081</v>
          </cell>
          <cell r="E232">
            <v>2042.8507142857147</v>
          </cell>
          <cell r="F232">
            <v>1018.9167046552494</v>
          </cell>
          <cell r="G232">
            <v>339.57307026682514</v>
          </cell>
          <cell r="H232">
            <v>0</v>
          </cell>
          <cell r="I232">
            <v>0</v>
          </cell>
          <cell r="J232">
            <v>0</v>
          </cell>
          <cell r="K232">
            <v>0.18181818181818182</v>
          </cell>
          <cell r="L232">
            <v>0.81818181818181823</v>
          </cell>
        </row>
        <row r="233">
          <cell r="B233" t="str">
            <v>EBB</v>
          </cell>
          <cell r="C233">
            <v>0</v>
          </cell>
          <cell r="D233">
            <v>1880</v>
          </cell>
          <cell r="E233">
            <v>0</v>
          </cell>
          <cell r="F233">
            <v>1187.6607142857142</v>
          </cell>
          <cell r="G233">
            <v>662.42902974696892</v>
          </cell>
          <cell r="H233">
            <v>3.2608695652173912E-2</v>
          </cell>
          <cell r="I233">
            <v>1.0869565217391304E-2</v>
          </cell>
          <cell r="J233">
            <v>2.1739130434782608E-2</v>
          </cell>
          <cell r="K233">
            <v>5.9782608695652176E-2</v>
          </cell>
          <cell r="L233">
            <v>0.875</v>
          </cell>
        </row>
        <row r="234">
          <cell r="B234" t="str">
            <v>EBL</v>
          </cell>
          <cell r="C234">
            <v>554.03109217171743</v>
          </cell>
          <cell r="D234">
            <v>1058</v>
          </cell>
          <cell r="E234">
            <v>0</v>
          </cell>
          <cell r="F234">
            <v>593.24</v>
          </cell>
          <cell r="G234">
            <v>739.59363541666676</v>
          </cell>
          <cell r="H234">
            <v>0.48351648351648346</v>
          </cell>
          <cell r="I234">
            <v>3.2967032967032968E-2</v>
          </cell>
          <cell r="J234">
            <v>3.2967032967032968E-2</v>
          </cell>
          <cell r="K234">
            <v>3.2967032967032968E-2</v>
          </cell>
          <cell r="L234">
            <v>0.41758241758241754</v>
          </cell>
        </row>
        <row r="235">
          <cell r="B235" t="str">
            <v>ECN</v>
          </cell>
          <cell r="C235">
            <v>0</v>
          </cell>
          <cell r="D235">
            <v>0</v>
          </cell>
          <cell r="E235">
            <v>0</v>
          </cell>
          <cell r="F235">
            <v>357.19000000000005</v>
          </cell>
          <cell r="G235">
            <v>348.48000000000008</v>
          </cell>
          <cell r="H235">
            <v>0</v>
          </cell>
          <cell r="I235">
            <v>0</v>
          </cell>
          <cell r="J235">
            <v>0</v>
          </cell>
          <cell r="K235">
            <v>0.2857142857142857</v>
          </cell>
          <cell r="L235">
            <v>0.7142857142857143</v>
          </cell>
        </row>
        <row r="236">
          <cell r="B236" t="str">
            <v>EDI</v>
          </cell>
          <cell r="C236">
            <v>685.77920833333326</v>
          </cell>
          <cell r="D236">
            <v>3258.3846381922672</v>
          </cell>
          <cell r="E236">
            <v>914.12</v>
          </cell>
          <cell r="F236">
            <v>825.01595314489441</v>
          </cell>
          <cell r="G236">
            <v>363.06439097824273</v>
          </cell>
          <cell r="H236">
            <v>0.11522633744855972</v>
          </cell>
          <cell r="I236">
            <v>0.13168724279835395</v>
          </cell>
          <cell r="J236">
            <v>1.4403292181069963E-2</v>
          </cell>
          <cell r="K236">
            <v>0.1893004115226338</v>
          </cell>
          <cell r="L236">
            <v>0.5493827160493826</v>
          </cell>
        </row>
        <row r="237">
          <cell r="B237" t="str">
            <v>EIS</v>
          </cell>
          <cell r="C237">
            <v>0</v>
          </cell>
          <cell r="D237">
            <v>736.99999999999989</v>
          </cell>
          <cell r="E237">
            <v>540.5</v>
          </cell>
          <cell r="F237">
            <v>482.86333333333346</v>
          </cell>
          <cell r="G237">
            <v>321.40918179539551</v>
          </cell>
          <cell r="H237">
            <v>2.777777777777778E-2</v>
          </cell>
          <cell r="I237">
            <v>2.0833333333333332E-2</v>
          </cell>
          <cell r="J237">
            <v>2.0833333333333332E-2</v>
          </cell>
          <cell r="K237">
            <v>0.1388888888888889</v>
          </cell>
          <cell r="L237">
            <v>0.79166666666666663</v>
          </cell>
        </row>
        <row r="238">
          <cell r="B238" t="str">
            <v>ELH</v>
          </cell>
          <cell r="C238">
            <v>378.90807339449537</v>
          </cell>
          <cell r="D238">
            <v>0</v>
          </cell>
          <cell r="E238">
            <v>372.00710722204605</v>
          </cell>
          <cell r="F238">
            <v>250.07</v>
          </cell>
          <cell r="G238">
            <v>285.14100000000002</v>
          </cell>
          <cell r="H238">
            <v>0</v>
          </cell>
          <cell r="I238">
            <v>0</v>
          </cell>
          <cell r="J238">
            <v>0</v>
          </cell>
          <cell r="K238">
            <v>0.375</v>
          </cell>
          <cell r="L238">
            <v>0.625</v>
          </cell>
        </row>
        <row r="239">
          <cell r="B239" t="str">
            <v>ELQ</v>
          </cell>
          <cell r="C239">
            <v>5904.0080952380958</v>
          </cell>
          <cell r="D239">
            <v>3279.7439948253659</v>
          </cell>
          <cell r="E239">
            <v>1804.1</v>
          </cell>
          <cell r="F239">
            <v>1375.919755963849</v>
          </cell>
          <cell r="G239">
            <v>556.82387223783837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1</v>
          </cell>
        </row>
        <row r="240">
          <cell r="B240" t="str">
            <v>ELS</v>
          </cell>
          <cell r="C240">
            <v>473.9592415117383</v>
          </cell>
          <cell r="D240">
            <v>4626.9801238496639</v>
          </cell>
          <cell r="E240">
            <v>2439.5246527777772</v>
          </cell>
          <cell r="F240">
            <v>611.55571428571398</v>
          </cell>
          <cell r="G240">
            <v>593.36055408845834</v>
          </cell>
          <cell r="H240">
            <v>0</v>
          </cell>
          <cell r="I240">
            <v>0</v>
          </cell>
          <cell r="J240">
            <v>0</v>
          </cell>
          <cell r="K240">
            <v>0.5</v>
          </cell>
          <cell r="L240">
            <v>0.5</v>
          </cell>
        </row>
        <row r="241">
          <cell r="B241" t="str">
            <v>ERZ</v>
          </cell>
          <cell r="C241">
            <v>273.05581548537282</v>
          </cell>
          <cell r="D241">
            <v>2918.1202279487316</v>
          </cell>
          <cell r="E241">
            <v>1011.4965826330518</v>
          </cell>
          <cell r="F241">
            <v>758.1008045386277</v>
          </cell>
          <cell r="G241">
            <v>366.83775742241971</v>
          </cell>
          <cell r="H241">
            <v>0</v>
          </cell>
          <cell r="I241">
            <v>0</v>
          </cell>
          <cell r="J241">
            <v>0</v>
          </cell>
          <cell r="K241">
            <v>0.25</v>
          </cell>
          <cell r="L241">
            <v>0.75000000000000011</v>
          </cell>
        </row>
        <row r="242">
          <cell r="B242" t="str">
            <v>ETH</v>
          </cell>
          <cell r="C242">
            <v>381.96332684790332</v>
          </cell>
          <cell r="D242">
            <v>2470.9745251087088</v>
          </cell>
          <cell r="E242">
            <v>1636.6080645161292</v>
          </cell>
          <cell r="F242">
            <v>698.37890167920557</v>
          </cell>
          <cell r="G242">
            <v>524.68065561157255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1</v>
          </cell>
        </row>
        <row r="243">
          <cell r="B243" t="str">
            <v>EVN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0.51999999999999991</v>
          </cell>
          <cell r="L243">
            <v>0.48000000000000004</v>
          </cell>
        </row>
        <row r="244">
          <cell r="B244" t="str">
            <v>EXT</v>
          </cell>
          <cell r="C244">
            <v>3033.473161229113</v>
          </cell>
          <cell r="D244">
            <v>2991.713931130485</v>
          </cell>
          <cell r="E244">
            <v>1080.3992954434091</v>
          </cell>
          <cell r="F244">
            <v>1351.9069772890648</v>
          </cell>
          <cell r="G244">
            <v>324.45041315762165</v>
          </cell>
          <cell r="H244">
            <v>0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</row>
        <row r="245">
          <cell r="B245" t="str">
            <v>EZS</v>
          </cell>
          <cell r="C245">
            <v>273.05581548537282</v>
          </cell>
          <cell r="D245">
            <v>2918.1202279487316</v>
          </cell>
          <cell r="E245">
            <v>1011.4965826330518</v>
          </cell>
          <cell r="F245">
            <v>758.1008045386277</v>
          </cell>
          <cell r="G245">
            <v>366.83775742241971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1</v>
          </cell>
        </row>
        <row r="246">
          <cell r="B246" t="str">
            <v>FAO</v>
          </cell>
          <cell r="C246">
            <v>739.41577777777798</v>
          </cell>
          <cell r="D246">
            <v>2402.5896722689067</v>
          </cell>
          <cell r="E246">
            <v>1066.3100000000002</v>
          </cell>
          <cell r="F246">
            <v>952.42233311111136</v>
          </cell>
          <cell r="G246">
            <v>321.37774868148381</v>
          </cell>
          <cell r="H246">
            <v>0.25</v>
          </cell>
          <cell r="I246">
            <v>0</v>
          </cell>
          <cell r="J246">
            <v>0</v>
          </cell>
          <cell r="K246">
            <v>0.5</v>
          </cell>
          <cell r="L246">
            <v>0.25</v>
          </cell>
        </row>
        <row r="247">
          <cell r="B247" t="str">
            <v>FBM</v>
          </cell>
          <cell r="C247">
            <v>0</v>
          </cell>
          <cell r="D247">
            <v>0</v>
          </cell>
          <cell r="E247">
            <v>0</v>
          </cell>
          <cell r="F247">
            <v>1254.74</v>
          </cell>
          <cell r="G247">
            <v>698.45498619737702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1</v>
          </cell>
        </row>
        <row r="248">
          <cell r="B248" t="str">
            <v>FDE</v>
          </cell>
          <cell r="C248">
            <v>108.97866666666664</v>
          </cell>
          <cell r="D248">
            <v>2643.3275833333332</v>
          </cell>
          <cell r="E248">
            <v>2359.0699999999997</v>
          </cell>
          <cell r="F248">
            <v>1356.1383014755197</v>
          </cell>
          <cell r="G248">
            <v>313.07539840338211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1</v>
          </cell>
        </row>
        <row r="249">
          <cell r="B249" t="str">
            <v>FDF</v>
          </cell>
          <cell r="C249">
            <v>0</v>
          </cell>
          <cell r="D249">
            <v>0</v>
          </cell>
          <cell r="E249">
            <v>0</v>
          </cell>
          <cell r="F249">
            <v>401.09</v>
          </cell>
          <cell r="G249">
            <v>368.41500000000002</v>
          </cell>
          <cell r="H249">
            <v>0.2</v>
          </cell>
          <cell r="I249">
            <v>0</v>
          </cell>
          <cell r="J249">
            <v>0.2</v>
          </cell>
          <cell r="K249">
            <v>0.2</v>
          </cell>
          <cell r="L249">
            <v>0.4</v>
          </cell>
        </row>
        <row r="250">
          <cell r="B250" t="str">
            <v>FDH</v>
          </cell>
          <cell r="C250">
            <v>2364.4236263910029</v>
          </cell>
          <cell r="D250">
            <v>3091.3928712904467</v>
          </cell>
          <cell r="E250">
            <v>1481.6388581697045</v>
          </cell>
          <cell r="F250">
            <v>397.11</v>
          </cell>
          <cell r="G250">
            <v>184.99250000000004</v>
          </cell>
          <cell r="H250">
            <v>2.1276595744680851E-2</v>
          </cell>
          <cell r="I250">
            <v>0.10638297872340427</v>
          </cell>
          <cell r="J250">
            <v>0</v>
          </cell>
          <cell r="K250">
            <v>0.10638297872340427</v>
          </cell>
          <cell r="L250">
            <v>0.76595744680851063</v>
          </cell>
        </row>
        <row r="251">
          <cell r="B251" t="str">
            <v>FIH</v>
          </cell>
          <cell r="C251">
            <v>0</v>
          </cell>
          <cell r="D251">
            <v>0</v>
          </cell>
          <cell r="E251">
            <v>0</v>
          </cell>
          <cell r="F251">
            <v>1254.74</v>
          </cell>
          <cell r="G251">
            <v>698.45498619737702</v>
          </cell>
          <cell r="H251">
            <v>0</v>
          </cell>
          <cell r="I251">
            <v>0</v>
          </cell>
          <cell r="J251">
            <v>0</v>
          </cell>
          <cell r="K251">
            <v>0.10476190476190478</v>
          </cell>
          <cell r="L251">
            <v>0.89523809523809528</v>
          </cell>
        </row>
        <row r="252">
          <cell r="B252" t="str">
            <v>FLN</v>
          </cell>
          <cell r="C252">
            <v>4877.18300441886</v>
          </cell>
          <cell r="D252">
            <v>3913.2942950383235</v>
          </cell>
          <cell r="E252">
            <v>2079.9913113553125</v>
          </cell>
          <cell r="F252">
            <v>746.98214285714289</v>
          </cell>
          <cell r="G252">
            <v>709.27479591836743</v>
          </cell>
          <cell r="H252">
            <v>0</v>
          </cell>
          <cell r="I252">
            <v>7.2727272727272738E-2</v>
          </cell>
          <cell r="J252">
            <v>0</v>
          </cell>
          <cell r="K252">
            <v>0.18181818181818182</v>
          </cell>
          <cell r="L252">
            <v>0.74545454545454537</v>
          </cell>
        </row>
        <row r="253">
          <cell r="B253" t="str">
            <v>FLR</v>
          </cell>
          <cell r="C253">
            <v>408.13214361702131</v>
          </cell>
          <cell r="D253">
            <v>2675.4090625000003</v>
          </cell>
          <cell r="E253">
            <v>922.23450603797278</v>
          </cell>
          <cell r="F253">
            <v>657.80496464646467</v>
          </cell>
          <cell r="G253">
            <v>379.52041476130228</v>
          </cell>
          <cell r="H253">
            <v>0.11603375527426159</v>
          </cell>
          <cell r="I253">
            <v>4.6413502109704637E-2</v>
          </cell>
          <cell r="J253">
            <v>8.6497890295358634E-2</v>
          </cell>
          <cell r="K253">
            <v>0.13502109704641349</v>
          </cell>
          <cell r="L253">
            <v>0.61603375527426163</v>
          </cell>
        </row>
        <row r="254">
          <cell r="B254" t="str">
            <v>FMO</v>
          </cell>
          <cell r="C254">
            <v>2364.4236263910029</v>
          </cell>
          <cell r="D254">
            <v>3091.3928712904467</v>
          </cell>
          <cell r="E254">
            <v>1481.6388581697045</v>
          </cell>
          <cell r="F254">
            <v>259.53000000000003</v>
          </cell>
          <cell r="G254">
            <v>323.62400000000002</v>
          </cell>
          <cell r="H254">
            <v>1.8518518518518517E-2</v>
          </cell>
          <cell r="I254">
            <v>0.14814814814814814</v>
          </cell>
          <cell r="J254">
            <v>0</v>
          </cell>
          <cell r="K254">
            <v>0.24074074074074073</v>
          </cell>
          <cell r="L254">
            <v>0.59259259259259267</v>
          </cell>
        </row>
        <row r="255">
          <cell r="B255" t="str">
            <v>FNA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770.6651851851849</v>
          </cell>
          <cell r="H255">
            <v>4.1666666666666664E-2</v>
          </cell>
          <cell r="I255">
            <v>0</v>
          </cell>
          <cell r="J255">
            <v>0</v>
          </cell>
          <cell r="K255">
            <v>0.16666666666666666</v>
          </cell>
          <cell r="L255">
            <v>0.79166666666666663</v>
          </cell>
        </row>
        <row r="256">
          <cell r="B256" t="str">
            <v>FNC</v>
          </cell>
          <cell r="C256">
            <v>739.41577777777798</v>
          </cell>
          <cell r="D256">
            <v>2402.5896722689067</v>
          </cell>
          <cell r="E256">
            <v>1066.3100000000002</v>
          </cell>
          <cell r="F256">
            <v>952.42233311111136</v>
          </cell>
          <cell r="G256">
            <v>321.37774868148381</v>
          </cell>
          <cell r="H256">
            <v>0</v>
          </cell>
          <cell r="I256">
            <v>0.33333333333333337</v>
          </cell>
          <cell r="J256">
            <v>0</v>
          </cell>
          <cell r="K256">
            <v>0</v>
          </cell>
          <cell r="L256">
            <v>0.66666666666666674</v>
          </cell>
        </row>
        <row r="257">
          <cell r="B257" t="str">
            <v>FOC</v>
          </cell>
          <cell r="C257">
            <v>4537.2526894742623</v>
          </cell>
          <cell r="D257">
            <v>4749.2735304038351</v>
          </cell>
          <cell r="E257">
            <v>1810.9906091954022</v>
          </cell>
          <cell r="F257">
            <v>1238.2726398519835</v>
          </cell>
          <cell r="G257">
            <v>570.87178194523528</v>
          </cell>
          <cell r="H257">
            <v>3.9999999999999994E-2</v>
          </cell>
          <cell r="I257">
            <v>0</v>
          </cell>
          <cell r="J257">
            <v>3.9999999999999994E-2</v>
          </cell>
          <cell r="K257">
            <v>0.27999999999999997</v>
          </cell>
          <cell r="L257">
            <v>0.6399999999999999</v>
          </cell>
        </row>
        <row r="258">
          <cell r="B258" t="str">
            <v>FOR</v>
          </cell>
          <cell r="C258">
            <v>4877.18300441886</v>
          </cell>
          <cell r="D258">
            <v>3913.2942950383235</v>
          </cell>
          <cell r="E258">
            <v>2079.9913113553125</v>
          </cell>
          <cell r="F258">
            <v>3314.5</v>
          </cell>
          <cell r="G258">
            <v>647.60285714285715</v>
          </cell>
          <cell r="H258">
            <v>9.0909090909090922E-3</v>
          </cell>
          <cell r="I258">
            <v>5.4545454545454557E-2</v>
          </cell>
          <cell r="J258">
            <v>0</v>
          </cell>
          <cell r="K258">
            <v>0.17272727272727276</v>
          </cell>
          <cell r="L258">
            <v>0.76363636363636356</v>
          </cell>
        </row>
        <row r="259">
          <cell r="B259" t="str">
            <v>FPO</v>
          </cell>
          <cell r="C259">
            <v>162.30000000000001</v>
          </cell>
          <cell r="D259">
            <v>0</v>
          </cell>
          <cell r="E259">
            <v>372.00710722204605</v>
          </cell>
          <cell r="F259">
            <v>263.18386699507386</v>
          </cell>
          <cell r="G259">
            <v>240.12910776227662</v>
          </cell>
          <cell r="H259">
            <v>4.5226130653266333E-2</v>
          </cell>
          <cell r="I259">
            <v>0</v>
          </cell>
          <cell r="J259">
            <v>4.0201005025125629E-2</v>
          </cell>
          <cell r="K259">
            <v>0.25628140703517588</v>
          </cell>
          <cell r="L259">
            <v>0.65829145728643224</v>
          </cell>
        </row>
        <row r="260">
          <cell r="B260" t="str">
            <v>FRA</v>
          </cell>
          <cell r="C260">
            <v>3367.5537589083269</v>
          </cell>
          <cell r="D260">
            <v>3111.3584793437208</v>
          </cell>
          <cell r="E260">
            <v>1262.550698530167</v>
          </cell>
          <cell r="F260">
            <v>714.78184431761531</v>
          </cell>
          <cell r="G260">
            <v>447.73994908162359</v>
          </cell>
          <cell r="H260">
            <v>2.7442754763153335E-2</v>
          </cell>
          <cell r="I260">
            <v>0.17601817864009797</v>
          </cell>
          <cell r="J260">
            <v>2.5170424750917707E-2</v>
          </cell>
          <cell r="K260">
            <v>0.22373710889704587</v>
          </cell>
          <cell r="L260">
            <v>0.54763153294878508</v>
          </cell>
        </row>
        <row r="261">
          <cell r="B261" t="str">
            <v>FRS</v>
          </cell>
          <cell r="C261">
            <v>304.25511968423763</v>
          </cell>
          <cell r="D261">
            <v>609.99086309523796</v>
          </cell>
          <cell r="E261">
            <v>389.61</v>
          </cell>
          <cell r="F261">
            <v>267.61830357686165</v>
          </cell>
          <cell r="G261">
            <v>265.50856857576309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1</v>
          </cell>
        </row>
        <row r="262">
          <cell r="B262" t="str">
            <v>FRU</v>
          </cell>
          <cell r="C262">
            <v>0</v>
          </cell>
          <cell r="D262">
            <v>0</v>
          </cell>
          <cell r="E262">
            <v>1459.67</v>
          </cell>
          <cell r="F262">
            <v>538.76771428571419</v>
          </cell>
          <cell r="G262">
            <v>523.92403846153843</v>
          </cell>
          <cell r="H262">
            <v>0</v>
          </cell>
          <cell r="I262">
            <v>0</v>
          </cell>
          <cell r="J262">
            <v>4.838709677419354E-2</v>
          </cell>
          <cell r="K262">
            <v>0.37096774193548387</v>
          </cell>
          <cell r="L262">
            <v>0.58064516129032251</v>
          </cell>
        </row>
        <row r="263">
          <cell r="B263" t="str">
            <v>FTE</v>
          </cell>
          <cell r="C263">
            <v>2737.7034062499997</v>
          </cell>
          <cell r="D263">
            <v>3059.4675003323032</v>
          </cell>
          <cell r="E263">
            <v>1545.7283333333298</v>
          </cell>
          <cell r="F263">
            <v>1291.0003889912839</v>
          </cell>
          <cell r="G263">
            <v>760.80778849532544</v>
          </cell>
          <cell r="H263">
            <v>0</v>
          </cell>
          <cell r="I263">
            <v>0</v>
          </cell>
          <cell r="J263">
            <v>0</v>
          </cell>
          <cell r="K263">
            <v>0.64999999999999991</v>
          </cell>
          <cell r="L263">
            <v>0.35</v>
          </cell>
        </row>
        <row r="264">
          <cell r="B264" t="str">
            <v>FUK</v>
          </cell>
          <cell r="C264">
            <v>3560.4312660888791</v>
          </cell>
          <cell r="D264">
            <v>3776.09</v>
          </cell>
          <cell r="E264">
            <v>1136</v>
          </cell>
          <cell r="F264">
            <v>820.58514372346895</v>
          </cell>
          <cell r="G264">
            <v>598.89121707193533</v>
          </cell>
          <cell r="H264">
            <v>1.5873015873015876E-2</v>
          </cell>
          <cell r="I264">
            <v>7.5396825396825393E-2</v>
          </cell>
          <cell r="J264">
            <v>0.13492063492063494</v>
          </cell>
          <cell r="K264">
            <v>0.40079365079365081</v>
          </cell>
          <cell r="L264">
            <v>0.37301587301587302</v>
          </cell>
        </row>
        <row r="265">
          <cell r="B265" t="str">
            <v>GAU</v>
          </cell>
          <cell r="C265">
            <v>2082.882470147712</v>
          </cell>
          <cell r="D265">
            <v>3016.4927961739277</v>
          </cell>
          <cell r="E265">
            <v>1196.2058666666669</v>
          </cell>
          <cell r="F265">
            <v>804.87</v>
          </cell>
          <cell r="G265">
            <v>456.25833333333304</v>
          </cell>
          <cell r="H265">
            <v>0</v>
          </cell>
          <cell r="I265">
            <v>0</v>
          </cell>
          <cell r="J265">
            <v>0</v>
          </cell>
          <cell r="K265">
            <v>0.75</v>
          </cell>
          <cell r="L265">
            <v>0.25</v>
          </cell>
        </row>
        <row r="266">
          <cell r="B266" t="str">
            <v>GBE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0.42857142857142855</v>
          </cell>
          <cell r="L266">
            <v>0.5714285714285714</v>
          </cell>
        </row>
        <row r="267">
          <cell r="B267" t="str">
            <v>GCI</v>
          </cell>
          <cell r="C267">
            <v>3033.473161229113</v>
          </cell>
          <cell r="D267">
            <v>2991.713931130485</v>
          </cell>
          <cell r="E267">
            <v>1080.3992954434091</v>
          </cell>
          <cell r="F267">
            <v>1351.9069772890648</v>
          </cell>
          <cell r="G267">
            <v>324.45041315762165</v>
          </cell>
          <cell r="H267">
            <v>0</v>
          </cell>
          <cell r="I267">
            <v>0</v>
          </cell>
          <cell r="J267">
            <v>0</v>
          </cell>
          <cell r="K267">
            <v>0.5</v>
          </cell>
          <cell r="L267">
            <v>0.5</v>
          </cell>
        </row>
        <row r="268">
          <cell r="B268" t="str">
            <v>GCM</v>
          </cell>
          <cell r="C268">
            <v>449.86946825396814</v>
          </cell>
          <cell r="D268">
            <v>0</v>
          </cell>
          <cell r="E268">
            <v>527.99999999999989</v>
          </cell>
          <cell r="F268">
            <v>264.44477905194645</v>
          </cell>
          <cell r="G268">
            <v>237.94167116416128</v>
          </cell>
          <cell r="H268">
            <v>8.3788706739526389E-2</v>
          </cell>
          <cell r="I268">
            <v>9.1074681238615632E-4</v>
          </cell>
          <cell r="J268">
            <v>6.3752276867030952E-3</v>
          </cell>
          <cell r="K268">
            <v>0.12659380692167574</v>
          </cell>
          <cell r="L268">
            <v>0.7823315118397085</v>
          </cell>
        </row>
        <row r="269">
          <cell r="B269" t="str">
            <v>GDL</v>
          </cell>
          <cell r="C269">
            <v>215.89599116731898</v>
          </cell>
          <cell r="D269">
            <v>579.62110000000018</v>
          </cell>
          <cell r="E269">
            <v>406.91057971014499</v>
          </cell>
          <cell r="F269">
            <v>214.40695319913246</v>
          </cell>
          <cell r="G269">
            <v>220.9333514039979</v>
          </cell>
          <cell r="H269">
            <v>5.4947242683655174E-2</v>
          </cell>
          <cell r="I269">
            <v>3.1853474019510252E-3</v>
          </cell>
          <cell r="J269">
            <v>9.9143937885725647E-2</v>
          </cell>
          <cell r="K269">
            <v>0.12442763288871189</v>
          </cell>
          <cell r="L269">
            <v>0.7182958391399562</v>
          </cell>
        </row>
        <row r="270">
          <cell r="B270" t="str">
            <v>GDN</v>
          </cell>
          <cell r="C270">
            <v>154.80520140401825</v>
          </cell>
          <cell r="D270">
            <v>2510.0154801097383</v>
          </cell>
          <cell r="E270">
            <v>1302.7689189189186</v>
          </cell>
          <cell r="F270">
            <v>410.72171047619076</v>
          </cell>
          <cell r="G270">
            <v>299.84041905933242</v>
          </cell>
          <cell r="H270">
            <v>0</v>
          </cell>
          <cell r="I270">
            <v>0</v>
          </cell>
          <cell r="J270">
            <v>4.7169811320754724E-3</v>
          </cell>
          <cell r="K270">
            <v>0.21226415094339623</v>
          </cell>
          <cell r="L270">
            <v>0.78301886792452835</v>
          </cell>
        </row>
        <row r="271">
          <cell r="B271" t="str">
            <v>GEO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323.30174603174578</v>
          </cell>
          <cell r="H271">
            <v>0</v>
          </cell>
          <cell r="I271">
            <v>0</v>
          </cell>
          <cell r="J271">
            <v>0</v>
          </cell>
          <cell r="K271">
            <v>0.23529411764705882</v>
          </cell>
          <cell r="L271">
            <v>0.76470588235294112</v>
          </cell>
        </row>
        <row r="272">
          <cell r="B272" t="str">
            <v>GET</v>
          </cell>
          <cell r="C272">
            <v>3460.5285840875736</v>
          </cell>
          <cell r="D272">
            <v>5498.6224249998158</v>
          </cell>
          <cell r="E272">
            <v>3738.4933333333352</v>
          </cell>
          <cell r="F272">
            <v>2896.1446041370136</v>
          </cell>
          <cell r="G272">
            <v>872.28051531663971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1</v>
          </cell>
        </row>
        <row r="273">
          <cell r="B273" t="str">
            <v>GGT</v>
          </cell>
          <cell r="C273">
            <v>378.90807339449537</v>
          </cell>
          <cell r="D273">
            <v>0</v>
          </cell>
          <cell r="E273">
            <v>341.73076923076923</v>
          </cell>
          <cell r="F273">
            <v>275.98571428571398</v>
          </cell>
          <cell r="G273">
            <v>267.89997304582232</v>
          </cell>
          <cell r="H273">
            <v>9.7826086956521743E-2</v>
          </cell>
          <cell r="I273">
            <v>0</v>
          </cell>
          <cell r="J273">
            <v>0.1630434782608696</v>
          </cell>
          <cell r="K273">
            <v>0.1630434782608696</v>
          </cell>
          <cell r="L273">
            <v>0.57608695652173914</v>
          </cell>
        </row>
        <row r="274">
          <cell r="B274" t="str">
            <v>GHB</v>
          </cell>
          <cell r="C274">
            <v>378.90807339449537</v>
          </cell>
          <cell r="D274">
            <v>0</v>
          </cell>
          <cell r="E274">
            <v>372.00710722204605</v>
          </cell>
          <cell r="F274">
            <v>224.13</v>
          </cell>
          <cell r="G274">
            <v>229.75</v>
          </cell>
          <cell r="H274">
            <v>0</v>
          </cell>
          <cell r="I274">
            <v>0</v>
          </cell>
          <cell r="J274">
            <v>0</v>
          </cell>
          <cell r="K274">
            <v>0.15000000000000002</v>
          </cell>
          <cell r="L274">
            <v>0.85</v>
          </cell>
        </row>
        <row r="275">
          <cell r="B275" t="str">
            <v>GIB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1</v>
          </cell>
          <cell r="L275">
            <v>0</v>
          </cell>
        </row>
        <row r="276">
          <cell r="B276" t="str">
            <v>GIS</v>
          </cell>
          <cell r="C276">
            <v>1698.526882063881</v>
          </cell>
          <cell r="D276">
            <v>4398.2942443259344</v>
          </cell>
          <cell r="E276">
            <v>3928.45</v>
          </cell>
          <cell r="F276">
            <v>892.55729810706873</v>
          </cell>
          <cell r="G276">
            <v>900.93201481247354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1</v>
          </cell>
        </row>
        <row r="277">
          <cell r="B277" t="str">
            <v>GLA</v>
          </cell>
          <cell r="C277">
            <v>1010.562662337662</v>
          </cell>
          <cell r="D277">
            <v>2219.7004761904745</v>
          </cell>
          <cell r="E277">
            <v>994.16</v>
          </cell>
          <cell r="F277">
            <v>448.99226309288537</v>
          </cell>
          <cell r="G277">
            <v>290.64024136902572</v>
          </cell>
          <cell r="H277">
            <v>0.12000000000000001</v>
          </cell>
          <cell r="I277">
            <v>8.2857142857142879E-2</v>
          </cell>
          <cell r="J277">
            <v>2.2857142857142861E-2</v>
          </cell>
          <cell r="K277">
            <v>0.1571428571428572</v>
          </cell>
          <cell r="L277">
            <v>0.61714285714285699</v>
          </cell>
        </row>
        <row r="278">
          <cell r="B278" t="str">
            <v>GLT</v>
          </cell>
          <cell r="C278">
            <v>3460.5285840875736</v>
          </cell>
          <cell r="D278">
            <v>5498.6224249998158</v>
          </cell>
          <cell r="E278">
            <v>3738.4933333333352</v>
          </cell>
          <cell r="F278">
            <v>2896.1446041370136</v>
          </cell>
          <cell r="G278">
            <v>872.28051531663971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1</v>
          </cell>
        </row>
        <row r="279">
          <cell r="B279" t="str">
            <v>GND</v>
          </cell>
          <cell r="C279">
            <v>0</v>
          </cell>
          <cell r="D279">
            <v>0</v>
          </cell>
          <cell r="E279">
            <v>594</v>
          </cell>
          <cell r="F279">
            <v>0</v>
          </cell>
          <cell r="G279">
            <v>404.14615384615394</v>
          </cell>
          <cell r="H279">
            <v>4.4444444444444446E-2</v>
          </cell>
          <cell r="I279">
            <v>0</v>
          </cell>
          <cell r="J279">
            <v>2.2222222222222223E-2</v>
          </cell>
          <cell r="K279">
            <v>0.17777777777777778</v>
          </cell>
          <cell r="L279">
            <v>0.75555555555555565</v>
          </cell>
        </row>
        <row r="280">
          <cell r="B280" t="str">
            <v>GOA</v>
          </cell>
          <cell r="C280">
            <v>122.26523809523827</v>
          </cell>
          <cell r="D280">
            <v>2123.7400000000002</v>
          </cell>
          <cell r="E280">
            <v>1048.0050000000001</v>
          </cell>
          <cell r="F280">
            <v>292.52333333333337</v>
          </cell>
          <cell r="G280">
            <v>402.87821944444448</v>
          </cell>
          <cell r="H280">
            <v>0.16494845360824742</v>
          </cell>
          <cell r="I280">
            <v>6.1855670103092793E-2</v>
          </cell>
          <cell r="J280">
            <v>3.0927835051546396E-2</v>
          </cell>
          <cell r="K280">
            <v>0.11340206185567009</v>
          </cell>
          <cell r="L280">
            <v>0.62886597938144329</v>
          </cell>
        </row>
        <row r="281">
          <cell r="B281" t="str">
            <v>GOI</v>
          </cell>
          <cell r="C281">
            <v>2082.882470147712</v>
          </cell>
          <cell r="D281">
            <v>3016.4927961739277</v>
          </cell>
          <cell r="E281">
            <v>1196.2058666666669</v>
          </cell>
          <cell r="F281">
            <v>522.42499999999995</v>
          </cell>
          <cell r="G281">
            <v>357.78</v>
          </cell>
          <cell r="H281">
            <v>0</v>
          </cell>
          <cell r="I281">
            <v>5.8823529411764705E-2</v>
          </cell>
          <cell r="J281">
            <v>5.8823529411764705E-2</v>
          </cell>
          <cell r="K281">
            <v>0.23529411764705882</v>
          </cell>
          <cell r="L281">
            <v>0.6470588235294118</v>
          </cell>
        </row>
        <row r="282">
          <cell r="B282" t="str">
            <v>GOJ</v>
          </cell>
          <cell r="C282">
            <v>346.03653675213673</v>
          </cell>
          <cell r="D282">
            <v>3438.0991671672305</v>
          </cell>
          <cell r="E282">
            <v>754.47337500000003</v>
          </cell>
          <cell r="F282">
            <v>359.42</v>
          </cell>
          <cell r="G282">
            <v>491.48</v>
          </cell>
          <cell r="H282">
            <v>0</v>
          </cell>
          <cell r="I282">
            <v>0</v>
          </cell>
          <cell r="J282">
            <v>0</v>
          </cell>
          <cell r="K282">
            <v>0.2</v>
          </cell>
          <cell r="L282">
            <v>0.8</v>
          </cell>
        </row>
        <row r="283">
          <cell r="B283" t="str">
            <v>GOT</v>
          </cell>
          <cell r="C283">
            <v>257.7427777777778</v>
          </cell>
          <cell r="D283">
            <v>2011.0247619047643</v>
          </cell>
          <cell r="E283">
            <v>2040.1666666666697</v>
          </cell>
          <cell r="F283">
            <v>961.94091666666816</v>
          </cell>
          <cell r="G283">
            <v>399.90570256498728</v>
          </cell>
          <cell r="H283">
            <v>2.93398533007335E-2</v>
          </cell>
          <cell r="I283">
            <v>7.5794621026894868E-2</v>
          </cell>
          <cell r="J283">
            <v>1.7114914425427872E-2</v>
          </cell>
          <cell r="K283">
            <v>0.15647921760391201</v>
          </cell>
          <cell r="L283">
            <v>0.72127139364303183</v>
          </cell>
        </row>
        <row r="284">
          <cell r="B284" t="str">
            <v>GPS</v>
          </cell>
          <cell r="C284">
            <v>0</v>
          </cell>
          <cell r="D284">
            <v>900.28523809523824</v>
          </cell>
          <cell r="E284">
            <v>0</v>
          </cell>
          <cell r="F284">
            <v>304.27430829965874</v>
          </cell>
          <cell r="G284">
            <v>415.37070024669538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1</v>
          </cell>
        </row>
        <row r="285">
          <cell r="B285" t="str">
            <v>GRJ</v>
          </cell>
          <cell r="C285">
            <v>473.9592415117383</v>
          </cell>
          <cell r="D285">
            <v>4626.9801238496639</v>
          </cell>
          <cell r="E285">
            <v>2439.5246527777772</v>
          </cell>
          <cell r="F285">
            <v>1580.6958328755286</v>
          </cell>
          <cell r="G285">
            <v>593.36055408845834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1</v>
          </cell>
        </row>
        <row r="286">
          <cell r="B286" t="str">
            <v>GRX</v>
          </cell>
          <cell r="C286">
            <v>1577.8969800457098</v>
          </cell>
          <cell r="D286">
            <v>3009.2377410317081</v>
          </cell>
          <cell r="E286">
            <v>2042.8507142857147</v>
          </cell>
          <cell r="F286">
            <v>1018.9167046552494</v>
          </cell>
          <cell r="G286">
            <v>204.88683720930231</v>
          </cell>
          <cell r="H286">
            <v>0</v>
          </cell>
          <cell r="I286">
            <v>7.8651685393258425E-2</v>
          </cell>
          <cell r="J286">
            <v>0.3595505617977528</v>
          </cell>
          <cell r="K286">
            <v>2.247191011235955E-2</v>
          </cell>
          <cell r="L286">
            <v>0.5393258426966292</v>
          </cell>
        </row>
        <row r="287">
          <cell r="B287" t="str">
            <v>GRZ</v>
          </cell>
          <cell r="C287">
            <v>684.57</v>
          </cell>
          <cell r="D287">
            <v>2451.6041944444446</v>
          </cell>
          <cell r="E287">
            <v>2651.73</v>
          </cell>
          <cell r="F287">
            <v>1149.2907407407404</v>
          </cell>
          <cell r="G287">
            <v>837.07812411347356</v>
          </cell>
          <cell r="H287">
            <v>2.0618556701030931E-2</v>
          </cell>
          <cell r="I287">
            <v>0.2061855670103093</v>
          </cell>
          <cell r="J287">
            <v>2.0618556701030931E-2</v>
          </cell>
          <cell r="K287">
            <v>0.24742268041237123</v>
          </cell>
          <cell r="L287">
            <v>0.5051546391752576</v>
          </cell>
        </row>
        <row r="288">
          <cell r="B288" t="str">
            <v>GUA</v>
          </cell>
          <cell r="C288">
            <v>304.25511968423763</v>
          </cell>
          <cell r="D288">
            <v>609.99086309523796</v>
          </cell>
          <cell r="E288">
            <v>389.61</v>
          </cell>
          <cell r="F288">
            <v>267.61830357686165</v>
          </cell>
          <cell r="G288">
            <v>265.50856857576309</v>
          </cell>
          <cell r="H288">
            <v>6.4415815193247489E-2</v>
          </cell>
          <cell r="I288">
            <v>7.5521990226566022E-3</v>
          </cell>
          <cell r="J288">
            <v>6.2194580186583784E-3</v>
          </cell>
          <cell r="K288">
            <v>0.21812527765437598</v>
          </cell>
          <cell r="L288">
            <v>0.70368725011106148</v>
          </cell>
        </row>
        <row r="289">
          <cell r="B289" t="str">
            <v>GUM</v>
          </cell>
          <cell r="C289">
            <v>0</v>
          </cell>
          <cell r="D289">
            <v>4049</v>
          </cell>
          <cell r="E289">
            <v>1030.7840000000001</v>
          </cell>
          <cell r="F289">
            <v>911.13728693181747</v>
          </cell>
          <cell r="G289">
            <v>765.76232882205534</v>
          </cell>
          <cell r="H289">
            <v>2.0833333333333332E-2</v>
          </cell>
          <cell r="I289">
            <v>2.0833333333333332E-2</v>
          </cell>
          <cell r="J289">
            <v>0.15625</v>
          </cell>
          <cell r="K289">
            <v>0.16666666666666666</v>
          </cell>
          <cell r="L289">
            <v>0.63541666666666663</v>
          </cell>
        </row>
        <row r="290">
          <cell r="B290" t="str">
            <v>GUW</v>
          </cell>
          <cell r="C290">
            <v>6917.3624999999965</v>
          </cell>
          <cell r="D290">
            <v>4618.5076666666664</v>
          </cell>
          <cell r="E290">
            <v>0</v>
          </cell>
          <cell r="F290">
            <v>557.80904761904776</v>
          </cell>
          <cell r="G290">
            <v>587.8260102564102</v>
          </cell>
          <cell r="H290">
            <v>0</v>
          </cell>
          <cell r="I290">
            <v>0</v>
          </cell>
          <cell r="J290">
            <v>0</v>
          </cell>
          <cell r="K290">
            <v>0.5</v>
          </cell>
          <cell r="L290">
            <v>0.5</v>
          </cell>
        </row>
        <row r="291">
          <cell r="B291" t="str">
            <v>GVA</v>
          </cell>
          <cell r="C291">
            <v>2648.3697829888715</v>
          </cell>
          <cell r="D291">
            <v>2862.3717907319628</v>
          </cell>
          <cell r="E291">
            <v>1605.2800000000002</v>
          </cell>
          <cell r="F291">
            <v>1215.713611119884</v>
          </cell>
          <cell r="G291">
            <v>336.86201566516081</v>
          </cell>
          <cell r="H291">
            <v>5.0054406964091351E-2</v>
          </cell>
          <cell r="I291">
            <v>0.12187159956474425</v>
          </cell>
          <cell r="J291">
            <v>2.0674646354733397E-2</v>
          </cell>
          <cell r="K291">
            <v>0.19368879216539717</v>
          </cell>
          <cell r="L291">
            <v>0.61371055495103388</v>
          </cell>
        </row>
        <row r="292">
          <cell r="B292" t="str">
            <v>GYE</v>
          </cell>
          <cell r="C292">
            <v>0</v>
          </cell>
          <cell r="D292">
            <v>900.28523809523824</v>
          </cell>
          <cell r="E292">
            <v>0</v>
          </cell>
          <cell r="F292">
            <v>289.36536127149202</v>
          </cell>
          <cell r="G292">
            <v>430.42937832518078</v>
          </cell>
          <cell r="H292">
            <v>3.3898305084745776E-2</v>
          </cell>
          <cell r="I292">
            <v>1.6949152542372888E-2</v>
          </cell>
          <cell r="J292">
            <v>2.1571648690292766E-2</v>
          </cell>
          <cell r="K292">
            <v>0.40369799691833591</v>
          </cell>
          <cell r="L292">
            <v>0.52388289676425281</v>
          </cell>
        </row>
        <row r="293">
          <cell r="B293" t="str">
            <v>GYN</v>
          </cell>
          <cell r="C293">
            <v>4877.18300441886</v>
          </cell>
          <cell r="D293">
            <v>3913.2942950383235</v>
          </cell>
          <cell r="E293">
            <v>2079.9913113553125</v>
          </cell>
          <cell r="F293">
            <v>889.19</v>
          </cell>
          <cell r="G293">
            <v>821.20285714285706</v>
          </cell>
          <cell r="H293">
            <v>0</v>
          </cell>
          <cell r="I293">
            <v>0</v>
          </cell>
          <cell r="J293">
            <v>3.1249999999999997E-2</v>
          </cell>
          <cell r="K293">
            <v>0.37499999999999994</v>
          </cell>
          <cell r="L293">
            <v>0.59374999999999989</v>
          </cell>
        </row>
        <row r="294">
          <cell r="B294" t="str">
            <v>GZT</v>
          </cell>
          <cell r="C294">
            <v>273.05581548537282</v>
          </cell>
          <cell r="D294">
            <v>2918.1202279487316</v>
          </cell>
          <cell r="E294">
            <v>1011.4965826330518</v>
          </cell>
          <cell r="F294">
            <v>758.1008045386277</v>
          </cell>
          <cell r="G294">
            <v>474.70875000000001</v>
          </cell>
          <cell r="H294">
            <v>0</v>
          </cell>
          <cell r="I294">
            <v>5.8823529411764705E-2</v>
          </cell>
          <cell r="J294">
            <v>0</v>
          </cell>
          <cell r="K294">
            <v>0</v>
          </cell>
          <cell r="L294">
            <v>0.94117647058823528</v>
          </cell>
        </row>
        <row r="295">
          <cell r="B295" t="str">
            <v>HAJ</v>
          </cell>
          <cell r="C295">
            <v>2364.4236263910029</v>
          </cell>
          <cell r="D295">
            <v>3084.0132352941173</v>
          </cell>
          <cell r="E295">
            <v>2032.77</v>
          </cell>
          <cell r="F295">
            <v>349.81246913580264</v>
          </cell>
          <cell r="G295">
            <v>415.76870121258042</v>
          </cell>
          <cell r="H295">
            <v>4.926108374384236E-2</v>
          </cell>
          <cell r="I295">
            <v>0.17733990147783252</v>
          </cell>
          <cell r="J295">
            <v>1.4778325123152705E-2</v>
          </cell>
          <cell r="K295">
            <v>0.19211822660098524</v>
          </cell>
          <cell r="L295">
            <v>0.56650246305418717</v>
          </cell>
        </row>
        <row r="296">
          <cell r="B296" t="str">
            <v>HAK</v>
          </cell>
          <cell r="C296">
            <v>4537.2526894742623</v>
          </cell>
          <cell r="D296">
            <v>4749.2735304038351</v>
          </cell>
          <cell r="E296">
            <v>1810.9906091954022</v>
          </cell>
          <cell r="F296">
            <v>1238.2726398519835</v>
          </cell>
          <cell r="G296">
            <v>570.87178194523528</v>
          </cell>
          <cell r="H296">
            <v>0</v>
          </cell>
          <cell r="I296">
            <v>0</v>
          </cell>
          <cell r="J296">
            <v>0</v>
          </cell>
          <cell r="K296">
            <v>0.5</v>
          </cell>
          <cell r="L296">
            <v>0.5</v>
          </cell>
        </row>
        <row r="297">
          <cell r="B297" t="str">
            <v>HAM</v>
          </cell>
          <cell r="C297">
            <v>538.23318376068357</v>
          </cell>
          <cell r="D297">
            <v>3270.6445097609203</v>
          </cell>
          <cell r="E297">
            <v>1879.4425000000003</v>
          </cell>
          <cell r="F297">
            <v>1776.7492473222965</v>
          </cell>
          <cell r="G297">
            <v>412.65227590296513</v>
          </cell>
          <cell r="H297">
            <v>5.1773729626078617E-2</v>
          </cell>
          <cell r="I297">
            <v>0.15052732502396932</v>
          </cell>
          <cell r="J297">
            <v>1.2464046021092997E-2</v>
          </cell>
          <cell r="K297">
            <v>0.18600191754554166</v>
          </cell>
          <cell r="L297">
            <v>0.59923298178331741</v>
          </cell>
        </row>
        <row r="298">
          <cell r="B298" t="str">
            <v>HAN</v>
          </cell>
          <cell r="C298">
            <v>10680.55</v>
          </cell>
          <cell r="D298">
            <v>4042.4452083333326</v>
          </cell>
          <cell r="E298">
            <v>0</v>
          </cell>
          <cell r="F298">
            <v>531.59096693579352</v>
          </cell>
          <cell r="G298">
            <v>492.53017347806872</v>
          </cell>
          <cell r="H298">
            <v>6.4308681672025705E-3</v>
          </cell>
          <cell r="I298">
            <v>6.4308681672025705E-2</v>
          </cell>
          <cell r="J298">
            <v>6.4308681672025705E-3</v>
          </cell>
          <cell r="K298">
            <v>0.36977491961414793</v>
          </cell>
          <cell r="L298">
            <v>0.55305466237942125</v>
          </cell>
        </row>
        <row r="299">
          <cell r="B299" t="str">
            <v>HAS</v>
          </cell>
          <cell r="C299">
            <v>5904.0080952380958</v>
          </cell>
          <cell r="D299">
            <v>3279.7439948253659</v>
          </cell>
          <cell r="E299">
            <v>1804.1</v>
          </cell>
          <cell r="F299">
            <v>1375.919755963849</v>
          </cell>
          <cell r="G299">
            <v>556.82387223783837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1</v>
          </cell>
        </row>
        <row r="300">
          <cell r="B300" t="str">
            <v>HAU</v>
          </cell>
          <cell r="C300">
            <v>108.97866666666664</v>
          </cell>
          <cell r="D300">
            <v>2643.3275833333332</v>
          </cell>
          <cell r="E300">
            <v>2359.0699999999997</v>
          </cell>
          <cell r="F300">
            <v>1356.1383014755197</v>
          </cell>
          <cell r="G300">
            <v>313.07539840338211</v>
          </cell>
          <cell r="H300">
            <v>0</v>
          </cell>
          <cell r="I300">
            <v>0</v>
          </cell>
          <cell r="J300">
            <v>0</v>
          </cell>
          <cell r="K300">
            <v>0.5</v>
          </cell>
          <cell r="L300">
            <v>0.5</v>
          </cell>
        </row>
        <row r="301">
          <cell r="B301" t="str">
            <v>HAV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0.6</v>
          </cell>
          <cell r="L301">
            <v>0.39999999999999997</v>
          </cell>
        </row>
        <row r="302">
          <cell r="B302" t="str">
            <v>HBA</v>
          </cell>
          <cell r="C302">
            <v>3460.5285840875736</v>
          </cell>
          <cell r="D302">
            <v>5498.6224249998158</v>
          </cell>
          <cell r="E302">
            <v>3738.4933333333352</v>
          </cell>
          <cell r="F302">
            <v>2896.1446041370136</v>
          </cell>
          <cell r="G302">
            <v>921.05312500000014</v>
          </cell>
          <cell r="H302">
            <v>0</v>
          </cell>
          <cell r="I302">
            <v>9.0909090909090912E-2</v>
          </cell>
          <cell r="J302">
            <v>0</v>
          </cell>
          <cell r="K302">
            <v>0</v>
          </cell>
          <cell r="L302">
            <v>0.90909090909090906</v>
          </cell>
        </row>
        <row r="303">
          <cell r="B303" t="str">
            <v>HDS</v>
          </cell>
          <cell r="C303">
            <v>473.9592415117383</v>
          </cell>
          <cell r="D303">
            <v>4626.9801238496639</v>
          </cell>
          <cell r="E303">
            <v>2439.5246527777772</v>
          </cell>
          <cell r="F303">
            <v>1580.6958328755286</v>
          </cell>
          <cell r="G303">
            <v>593.36055408845834</v>
          </cell>
          <cell r="H303">
            <v>0</v>
          </cell>
          <cell r="I303">
            <v>0</v>
          </cell>
          <cell r="J303">
            <v>0</v>
          </cell>
          <cell r="K303">
            <v>1</v>
          </cell>
          <cell r="L303">
            <v>0</v>
          </cell>
        </row>
        <row r="304">
          <cell r="B304" t="str">
            <v>HDY</v>
          </cell>
          <cell r="C304">
            <v>4613.9140972222231</v>
          </cell>
          <cell r="D304">
            <v>4011.1099933742621</v>
          </cell>
          <cell r="E304">
            <v>1667.5306249999996</v>
          </cell>
          <cell r="F304">
            <v>1188.6606791443608</v>
          </cell>
          <cell r="G304">
            <v>558.15691943847446</v>
          </cell>
          <cell r="H304">
            <v>0</v>
          </cell>
          <cell r="I304">
            <v>1</v>
          </cell>
          <cell r="J304">
            <v>0</v>
          </cell>
          <cell r="K304">
            <v>0</v>
          </cell>
          <cell r="L304">
            <v>0</v>
          </cell>
        </row>
        <row r="305">
          <cell r="B305" t="str">
            <v>HEL</v>
          </cell>
          <cell r="C305">
            <v>226.8833810280866</v>
          </cell>
          <cell r="D305">
            <v>2880.1862370370363</v>
          </cell>
          <cell r="E305">
            <v>1190.5862500000003</v>
          </cell>
          <cell r="F305">
            <v>883.12708910891092</v>
          </cell>
          <cell r="G305">
            <v>382.64943783157219</v>
          </cell>
          <cell r="H305">
            <v>5.5424528301886801E-2</v>
          </cell>
          <cell r="I305">
            <v>9.1981132075471692E-2</v>
          </cell>
          <cell r="J305">
            <v>1.7688679245283018E-2</v>
          </cell>
          <cell r="K305">
            <v>0.15330188679245288</v>
          </cell>
          <cell r="L305">
            <v>0.68160377358490565</v>
          </cell>
        </row>
        <row r="306">
          <cell r="B306" t="str">
            <v>HER</v>
          </cell>
          <cell r="C306">
            <v>752.19672135146163</v>
          </cell>
          <cell r="D306">
            <v>2289.0152192982468</v>
          </cell>
          <cell r="E306">
            <v>0</v>
          </cell>
          <cell r="F306">
            <v>808.06788918071823</v>
          </cell>
          <cell r="G306">
            <v>262.76532046928259</v>
          </cell>
          <cell r="H306">
            <v>0</v>
          </cell>
          <cell r="I306">
            <v>0.04</v>
          </cell>
          <cell r="J306">
            <v>0</v>
          </cell>
          <cell r="K306">
            <v>0.2</v>
          </cell>
          <cell r="L306">
            <v>0.76</v>
          </cell>
        </row>
        <row r="307">
          <cell r="B307" t="str">
            <v>HFE</v>
          </cell>
          <cell r="C307">
            <v>4537.2526894742623</v>
          </cell>
          <cell r="D307">
            <v>4749.2735304038351</v>
          </cell>
          <cell r="E307">
            <v>1810.9906091954022</v>
          </cell>
          <cell r="F307">
            <v>1238.2726398519835</v>
          </cell>
          <cell r="G307">
            <v>570.87178194523528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1</v>
          </cell>
        </row>
        <row r="308">
          <cell r="B308" t="str">
            <v>HGH</v>
          </cell>
          <cell r="C308">
            <v>4537.2526894742623</v>
          </cell>
          <cell r="D308">
            <v>4749.2735304038351</v>
          </cell>
          <cell r="E308">
            <v>1810.9906091954022</v>
          </cell>
          <cell r="F308">
            <v>1238.2726398519835</v>
          </cell>
          <cell r="G308">
            <v>582.32000000000005</v>
          </cell>
          <cell r="H308">
            <v>4.5454545454545449E-2</v>
          </cell>
          <cell r="I308">
            <v>0</v>
          </cell>
          <cell r="J308">
            <v>0</v>
          </cell>
          <cell r="K308">
            <v>0</v>
          </cell>
          <cell r="L308">
            <v>0.95454545454545459</v>
          </cell>
        </row>
        <row r="309">
          <cell r="B309" t="str">
            <v>HIJ</v>
          </cell>
          <cell r="C309">
            <v>3560.4312660888791</v>
          </cell>
          <cell r="D309">
            <v>3852.7209841222088</v>
          </cell>
          <cell r="E309">
            <v>1909.3942506887054</v>
          </cell>
          <cell r="F309">
            <v>519.47815925925909</v>
          </cell>
          <cell r="G309">
            <v>521.03238888888882</v>
          </cell>
          <cell r="H309">
            <v>2.0408163265306121E-2</v>
          </cell>
          <cell r="I309">
            <v>4.0816326530612242E-2</v>
          </cell>
          <cell r="J309">
            <v>0</v>
          </cell>
          <cell r="K309">
            <v>0.34693877551020413</v>
          </cell>
          <cell r="L309">
            <v>0.59183673469387754</v>
          </cell>
        </row>
        <row r="310">
          <cell r="B310" t="str">
            <v>HIR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1</v>
          </cell>
          <cell r="J310">
            <v>0</v>
          </cell>
          <cell r="K310">
            <v>0</v>
          </cell>
          <cell r="L310">
            <v>0</v>
          </cell>
        </row>
        <row r="311">
          <cell r="B311" t="str">
            <v>HKG</v>
          </cell>
          <cell r="C311">
            <v>7125.2432680593802</v>
          </cell>
          <cell r="D311">
            <v>4637.1275308724007</v>
          </cell>
          <cell r="E311">
            <v>2296.7200000000003</v>
          </cell>
          <cell r="F311">
            <v>1950.2821532187327</v>
          </cell>
          <cell r="G311">
            <v>659.31159140853333</v>
          </cell>
          <cell r="H311">
            <v>2.8458844133099834E-2</v>
          </cell>
          <cell r="I311">
            <v>0.10179509632224169</v>
          </cell>
          <cell r="J311">
            <v>7.0052539404553442E-3</v>
          </cell>
          <cell r="K311">
            <v>0.2208844133099826</v>
          </cell>
          <cell r="L311">
            <v>0.64185639229422042</v>
          </cell>
        </row>
        <row r="312">
          <cell r="B312" t="str">
            <v>HKT</v>
          </cell>
          <cell r="C312">
            <v>4613.9140972222231</v>
          </cell>
          <cell r="D312">
            <v>4011.1099933742621</v>
          </cell>
          <cell r="E312">
            <v>1667.5306249999996</v>
          </cell>
          <cell r="F312">
            <v>2705</v>
          </cell>
          <cell r="G312">
            <v>626.43475213675174</v>
          </cell>
          <cell r="H312">
            <v>0</v>
          </cell>
          <cell r="I312">
            <v>2.7027027027027025E-2</v>
          </cell>
          <cell r="J312">
            <v>1.3513513513513513E-2</v>
          </cell>
          <cell r="K312">
            <v>9.4594594594594572E-2</v>
          </cell>
          <cell r="L312">
            <v>0.86486486486486491</v>
          </cell>
        </row>
        <row r="313">
          <cell r="B313" t="str">
            <v>HMO</v>
          </cell>
          <cell r="C313">
            <v>442.73</v>
          </cell>
          <cell r="D313">
            <v>667.64896209140613</v>
          </cell>
          <cell r="E313">
            <v>526.36640083298744</v>
          </cell>
          <cell r="F313">
            <v>358.10708333333309</v>
          </cell>
          <cell r="G313">
            <v>439.19232380952383</v>
          </cell>
          <cell r="H313">
            <v>1.4492753623188404E-2</v>
          </cell>
          <cell r="I313">
            <v>1.4492753623188404E-2</v>
          </cell>
          <cell r="J313">
            <v>1.4492753623188404E-2</v>
          </cell>
          <cell r="K313">
            <v>0.23188405797101447</v>
          </cell>
          <cell r="L313">
            <v>0.7246376811594204</v>
          </cell>
        </row>
        <row r="314">
          <cell r="B314" t="str">
            <v>HOG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1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B315" t="str">
            <v>HRB</v>
          </cell>
          <cell r="C315">
            <v>4537.2526894742623</v>
          </cell>
          <cell r="D315">
            <v>4749.2735304038351</v>
          </cell>
          <cell r="E315">
            <v>1810.9906091954022</v>
          </cell>
          <cell r="F315">
            <v>1238.2726398519835</v>
          </cell>
          <cell r="G315">
            <v>570.87178194523528</v>
          </cell>
          <cell r="H315">
            <v>0.14285714285714288</v>
          </cell>
          <cell r="I315">
            <v>0</v>
          </cell>
          <cell r="J315">
            <v>0</v>
          </cell>
          <cell r="K315">
            <v>0.14285714285714288</v>
          </cell>
          <cell r="L315">
            <v>0.7142857142857143</v>
          </cell>
        </row>
        <row r="316">
          <cell r="B316" t="str">
            <v>HRE</v>
          </cell>
          <cell r="C316">
            <v>0</v>
          </cell>
          <cell r="D316">
            <v>0</v>
          </cell>
          <cell r="E316">
            <v>0</v>
          </cell>
          <cell r="F316">
            <v>515.49666666666712</v>
          </cell>
          <cell r="G316">
            <v>823.82895238095261</v>
          </cell>
          <cell r="H316">
            <v>0</v>
          </cell>
          <cell r="I316">
            <v>0</v>
          </cell>
          <cell r="J316">
            <v>2.7777777777777776E-2</v>
          </cell>
          <cell r="K316">
            <v>0.16666666666666666</v>
          </cell>
          <cell r="L316">
            <v>0.80555555555555558</v>
          </cell>
        </row>
        <row r="317">
          <cell r="B317" t="str">
            <v>HRG</v>
          </cell>
          <cell r="C317">
            <v>127.23428571428572</v>
          </cell>
          <cell r="D317">
            <v>2127.6650600600592</v>
          </cell>
          <cell r="E317">
            <v>0</v>
          </cell>
          <cell r="F317">
            <v>481.04986873609045</v>
          </cell>
          <cell r="G317">
            <v>620</v>
          </cell>
          <cell r="H317">
            <v>0</v>
          </cell>
          <cell r="I317">
            <v>0</v>
          </cell>
          <cell r="J317">
            <v>0.25</v>
          </cell>
          <cell r="K317">
            <v>0</v>
          </cell>
          <cell r="L317">
            <v>0.75</v>
          </cell>
        </row>
        <row r="318">
          <cell r="B318" t="str">
            <v>HRK</v>
          </cell>
          <cell r="C318">
            <v>210.25456140350872</v>
          </cell>
          <cell r="D318">
            <v>2398.2343666666679</v>
          </cell>
          <cell r="E318">
            <v>0</v>
          </cell>
          <cell r="F318">
            <v>330.89183791008179</v>
          </cell>
          <cell r="G318">
            <v>301.81</v>
          </cell>
          <cell r="H318">
            <v>0</v>
          </cell>
          <cell r="I318">
            <v>0</v>
          </cell>
          <cell r="J318">
            <v>0</v>
          </cell>
          <cell r="K318">
            <v>0.125</v>
          </cell>
          <cell r="L318">
            <v>0.87499999999999989</v>
          </cell>
        </row>
        <row r="319">
          <cell r="B319" t="str">
            <v>HSG</v>
          </cell>
          <cell r="C319">
            <v>3560.4312660888791</v>
          </cell>
          <cell r="D319">
            <v>3852.7209841222088</v>
          </cell>
          <cell r="E319">
            <v>1909.3942506887054</v>
          </cell>
          <cell r="F319">
            <v>1062.5755352528843</v>
          </cell>
          <cell r="G319">
            <v>814.97193872947037</v>
          </cell>
          <cell r="H319">
            <v>0</v>
          </cell>
          <cell r="I319">
            <v>0</v>
          </cell>
          <cell r="J319">
            <v>0</v>
          </cell>
          <cell r="K319">
            <v>1</v>
          </cell>
          <cell r="L319">
            <v>0</v>
          </cell>
        </row>
        <row r="320">
          <cell r="B320" t="str">
            <v>HTI</v>
          </cell>
          <cell r="C320">
            <v>3460.5285840875736</v>
          </cell>
          <cell r="D320">
            <v>5498.6224249998158</v>
          </cell>
          <cell r="E320">
            <v>3738.4933333333352</v>
          </cell>
          <cell r="F320">
            <v>2896.1446041370136</v>
          </cell>
          <cell r="G320">
            <v>872.28051531663971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1</v>
          </cell>
        </row>
        <row r="321">
          <cell r="B321" t="str">
            <v>HTY</v>
          </cell>
          <cell r="C321">
            <v>273.05581548537282</v>
          </cell>
          <cell r="D321">
            <v>2918.1202279487316</v>
          </cell>
          <cell r="E321">
            <v>1011.4965826330518</v>
          </cell>
          <cell r="F321">
            <v>758.1008045386277</v>
          </cell>
          <cell r="G321">
            <v>515.89250000000004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1</v>
          </cell>
        </row>
        <row r="322">
          <cell r="B322" t="str">
            <v>HUX</v>
          </cell>
          <cell r="C322">
            <v>284.42363636363598</v>
          </cell>
          <cell r="D322">
            <v>412.5</v>
          </cell>
          <cell r="E322">
            <v>526.36640083298744</v>
          </cell>
          <cell r="F322">
            <v>311.04666666666702</v>
          </cell>
          <cell r="G322">
            <v>310.73817307692326</v>
          </cell>
          <cell r="H322">
            <v>4.7619047619047623E-2</v>
          </cell>
          <cell r="I322">
            <v>1.1904761904761906E-2</v>
          </cell>
          <cell r="J322">
            <v>0</v>
          </cell>
          <cell r="K322">
            <v>4.7619047619047623E-2</v>
          </cell>
          <cell r="L322">
            <v>0.89285714285714279</v>
          </cell>
        </row>
        <row r="323">
          <cell r="B323" t="str">
            <v>HUY</v>
          </cell>
          <cell r="C323">
            <v>158.243333333333</v>
          </cell>
          <cell r="D323">
            <v>2461.5100000000002</v>
          </cell>
          <cell r="E323">
            <v>1080.3992954434091</v>
          </cell>
          <cell r="F323">
            <v>1966.8990909090901</v>
          </cell>
          <cell r="G323">
            <v>324.45041315762165</v>
          </cell>
          <cell r="H323">
            <v>0.30000000000000004</v>
          </cell>
          <cell r="I323">
            <v>0.1</v>
          </cell>
          <cell r="J323">
            <v>0</v>
          </cell>
          <cell r="K323">
            <v>0.30000000000000004</v>
          </cell>
          <cell r="L323">
            <v>0.30000000000000004</v>
          </cell>
        </row>
        <row r="324">
          <cell r="B324" t="str">
            <v>HYD</v>
          </cell>
          <cell r="C324">
            <v>2474.4972727272739</v>
          </cell>
          <cell r="D324">
            <v>2626.5402851550548</v>
          </cell>
          <cell r="E324">
            <v>1045.8699999999999</v>
          </cell>
          <cell r="F324">
            <v>836.21224038291882</v>
          </cell>
          <cell r="G324">
            <v>664.47466509978244</v>
          </cell>
          <cell r="H324">
            <v>3.4834535954217489E-3</v>
          </cell>
          <cell r="I324">
            <v>1.9656631002737009E-2</v>
          </cell>
          <cell r="J324">
            <v>3.7322717093804451E-3</v>
          </cell>
          <cell r="K324">
            <v>0.19930330928091577</v>
          </cell>
          <cell r="L324">
            <v>0.77382433441154497</v>
          </cell>
        </row>
        <row r="325">
          <cell r="B325" t="str">
            <v>IAS</v>
          </cell>
          <cell r="C325">
            <v>252.93305867620771</v>
          </cell>
          <cell r="D325">
            <v>2924.7300000000005</v>
          </cell>
          <cell r="E325">
            <v>0</v>
          </cell>
          <cell r="F325">
            <v>683.82000793650764</v>
          </cell>
          <cell r="G325">
            <v>396.6100596063456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1</v>
          </cell>
        </row>
        <row r="326">
          <cell r="B326" t="str">
            <v>IDR</v>
          </cell>
          <cell r="C326">
            <v>2082.882470147712</v>
          </cell>
          <cell r="D326">
            <v>1297.6099999999999</v>
          </cell>
          <cell r="E326">
            <v>1196.2058666666669</v>
          </cell>
          <cell r="F326">
            <v>876.53451082184461</v>
          </cell>
          <cell r="G326">
            <v>541.22500000000014</v>
          </cell>
          <cell r="H326">
            <v>4.5454545454545456E-2</v>
          </cell>
          <cell r="I326">
            <v>4.5454545454545456E-2</v>
          </cell>
          <cell r="J326">
            <v>0</v>
          </cell>
          <cell r="K326">
            <v>9.0909090909090912E-2</v>
          </cell>
          <cell r="L326">
            <v>0.81818181818181812</v>
          </cell>
        </row>
        <row r="327">
          <cell r="B327" t="str">
            <v>IEV</v>
          </cell>
          <cell r="C327">
            <v>197.21118629908099</v>
          </cell>
          <cell r="D327">
            <v>2398.2343666666679</v>
          </cell>
          <cell r="E327">
            <v>0</v>
          </cell>
          <cell r="F327">
            <v>366.85188012477693</v>
          </cell>
          <cell r="G327">
            <v>376.29845371188924</v>
          </cell>
          <cell r="H327">
            <v>3.8402457757296456E-2</v>
          </cell>
          <cell r="I327">
            <v>2.9185867895545309E-2</v>
          </cell>
          <cell r="J327">
            <v>3.0721966205837165E-3</v>
          </cell>
          <cell r="K327">
            <v>0.22427035330261127</v>
          </cell>
          <cell r="L327">
            <v>0.70506912442396319</v>
          </cell>
        </row>
        <row r="328">
          <cell r="B328" t="str">
            <v>IGA</v>
          </cell>
          <cell r="C328">
            <v>378.90807339449537</v>
          </cell>
          <cell r="D328">
            <v>0</v>
          </cell>
          <cell r="E328">
            <v>372.00710722204605</v>
          </cell>
          <cell r="F328">
            <v>244.46936424500757</v>
          </cell>
          <cell r="G328">
            <v>205.24575385594474</v>
          </cell>
          <cell r="H328">
            <v>0</v>
          </cell>
          <cell r="I328">
            <v>0</v>
          </cell>
          <cell r="J328">
            <v>0</v>
          </cell>
          <cell r="K328">
            <v>1</v>
          </cell>
          <cell r="L328">
            <v>0</v>
          </cell>
        </row>
        <row r="329">
          <cell r="B329" t="str">
            <v>IGR</v>
          </cell>
          <cell r="C329">
            <v>2737.7034062499997</v>
          </cell>
          <cell r="D329">
            <v>3059.4675003323032</v>
          </cell>
          <cell r="E329">
            <v>1545.7283333333298</v>
          </cell>
          <cell r="F329">
            <v>1291.0003889912839</v>
          </cell>
          <cell r="G329">
            <v>760.80778849532544</v>
          </cell>
          <cell r="H329">
            <v>0</v>
          </cell>
          <cell r="I329">
            <v>0</v>
          </cell>
          <cell r="J329">
            <v>0</v>
          </cell>
          <cell r="K329">
            <v>1</v>
          </cell>
          <cell r="L329">
            <v>0</v>
          </cell>
        </row>
        <row r="330">
          <cell r="B330" t="str">
            <v>IGU</v>
          </cell>
          <cell r="C330">
            <v>4877.18300441886</v>
          </cell>
          <cell r="D330">
            <v>3913.2942950383235</v>
          </cell>
          <cell r="E330">
            <v>2079.9913113553125</v>
          </cell>
          <cell r="F330">
            <v>1727.1594836699639</v>
          </cell>
          <cell r="G330">
            <v>747.97400000000005</v>
          </cell>
          <cell r="H330">
            <v>6.6666666666666666E-2</v>
          </cell>
          <cell r="I330">
            <v>0.20000000000000004</v>
          </cell>
          <cell r="J330">
            <v>0</v>
          </cell>
          <cell r="K330">
            <v>0.20000000000000004</v>
          </cell>
          <cell r="L330">
            <v>0.53333333333333333</v>
          </cell>
        </row>
        <row r="331">
          <cell r="B331" t="str">
            <v>ILO</v>
          </cell>
          <cell r="C331">
            <v>2104.560104166666</v>
          </cell>
          <cell r="D331">
            <v>3680.7637730263141</v>
          </cell>
          <cell r="E331">
            <v>1539.8400000000001</v>
          </cell>
          <cell r="F331">
            <v>1085.0679187939713</v>
          </cell>
          <cell r="G331">
            <v>474.32041650972087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1</v>
          </cell>
        </row>
        <row r="332">
          <cell r="B332" t="str">
            <v>INC</v>
          </cell>
          <cell r="C332">
            <v>4537.2526894742623</v>
          </cell>
          <cell r="D332">
            <v>4749.2735304038351</v>
          </cell>
          <cell r="E332">
            <v>1810.9906091954022</v>
          </cell>
          <cell r="F332">
            <v>1238.2726398519835</v>
          </cell>
          <cell r="G332">
            <v>570.87178194523528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1</v>
          </cell>
        </row>
        <row r="333">
          <cell r="B333" t="str">
            <v>INN</v>
          </cell>
          <cell r="C333">
            <v>311.79929608789894</v>
          </cell>
          <cell r="D333">
            <v>2548.4666666666699</v>
          </cell>
          <cell r="E333">
            <v>2651.73</v>
          </cell>
          <cell r="F333">
            <v>398.24</v>
          </cell>
          <cell r="G333">
            <v>246</v>
          </cell>
          <cell r="H333">
            <v>0</v>
          </cell>
          <cell r="I333">
            <v>0.186046511627907</v>
          </cell>
          <cell r="J333">
            <v>0</v>
          </cell>
          <cell r="K333">
            <v>0.46511627906976749</v>
          </cell>
          <cell r="L333">
            <v>0.34883720930232565</v>
          </cell>
        </row>
        <row r="334">
          <cell r="B334" t="str">
            <v>INV</v>
          </cell>
          <cell r="C334">
            <v>3033.473161229113</v>
          </cell>
          <cell r="D334">
            <v>2991.713931130485</v>
          </cell>
          <cell r="E334">
            <v>1080.3992954434091</v>
          </cell>
          <cell r="F334">
            <v>1351.9069772890648</v>
          </cell>
          <cell r="G334">
            <v>324.45041315762165</v>
          </cell>
          <cell r="H334">
            <v>0.1</v>
          </cell>
          <cell r="I334">
            <v>0.1</v>
          </cell>
          <cell r="J334">
            <v>0</v>
          </cell>
          <cell r="K334">
            <v>0.2</v>
          </cell>
          <cell r="L334">
            <v>0.60000000000000009</v>
          </cell>
        </row>
        <row r="335">
          <cell r="B335" t="str">
            <v>IOS</v>
          </cell>
          <cell r="C335">
            <v>4877.18300441886</v>
          </cell>
          <cell r="D335">
            <v>3913.2942950383235</v>
          </cell>
          <cell r="E335">
            <v>2079.9913113553125</v>
          </cell>
          <cell r="F335">
            <v>1727.1594836699639</v>
          </cell>
          <cell r="G335">
            <v>751.5860935926662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1</v>
          </cell>
        </row>
        <row r="336">
          <cell r="B336" t="str">
            <v>IPC</v>
          </cell>
          <cell r="C336">
            <v>1610.1799999999998</v>
          </cell>
          <cell r="D336">
            <v>3323.2851126704627</v>
          </cell>
          <cell r="E336">
            <v>1605.7066666666701</v>
          </cell>
          <cell r="F336">
            <v>1294.7777186171761</v>
          </cell>
          <cell r="G336">
            <v>745.09486528570858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1</v>
          </cell>
        </row>
        <row r="337">
          <cell r="B337" t="str">
            <v>IQT</v>
          </cell>
          <cell r="C337">
            <v>0</v>
          </cell>
          <cell r="D337">
            <v>2807.7014666666664</v>
          </cell>
          <cell r="E337">
            <v>1139.9687500000002</v>
          </cell>
          <cell r="F337">
            <v>265.62</v>
          </cell>
          <cell r="G337">
            <v>507.5106805787579</v>
          </cell>
          <cell r="H337">
            <v>0</v>
          </cell>
          <cell r="I337">
            <v>0</v>
          </cell>
          <cell r="J337">
            <v>0</v>
          </cell>
          <cell r="K337">
            <v>0.19999999999999998</v>
          </cell>
          <cell r="L337">
            <v>0.79999999999999993</v>
          </cell>
        </row>
        <row r="338">
          <cell r="B338" t="str">
            <v>ISB</v>
          </cell>
          <cell r="C338">
            <v>0</v>
          </cell>
          <cell r="D338">
            <v>1474.15</v>
          </cell>
          <cell r="E338">
            <v>1024.77</v>
          </cell>
          <cell r="F338">
            <v>806.73642857142852</v>
          </cell>
          <cell r="G338">
            <v>765.00706675002323</v>
          </cell>
          <cell r="H338">
            <v>0</v>
          </cell>
          <cell r="I338">
            <v>4.7619047619047623E-2</v>
          </cell>
          <cell r="J338">
            <v>1.2531328320802006E-2</v>
          </cell>
          <cell r="K338">
            <v>8.0200501253132842E-2</v>
          </cell>
          <cell r="L338">
            <v>0.85964912280701755</v>
          </cell>
        </row>
        <row r="339">
          <cell r="B339" t="str">
            <v>IST</v>
          </cell>
          <cell r="C339">
            <v>275.18176707462106</v>
          </cell>
          <cell r="D339">
            <v>2856.5981022407727</v>
          </cell>
          <cell r="E339">
            <v>1008.5864940476175</v>
          </cell>
          <cell r="F339">
            <v>772.09482470399882</v>
          </cell>
          <cell r="G339">
            <v>340.48563216565191</v>
          </cell>
          <cell r="H339">
            <v>6.5291124929338626E-2</v>
          </cell>
          <cell r="I339">
            <v>7.1226681741096684E-2</v>
          </cell>
          <cell r="J339">
            <v>2.798191068400227E-2</v>
          </cell>
          <cell r="K339">
            <v>7.6596947427925388E-2</v>
          </cell>
          <cell r="L339">
            <v>0.75890333521763698</v>
          </cell>
        </row>
        <row r="340">
          <cell r="B340" t="str">
            <v>ISU</v>
          </cell>
          <cell r="C340">
            <v>554.03109217171743</v>
          </cell>
          <cell r="D340">
            <v>2523</v>
          </cell>
          <cell r="E340">
            <v>0</v>
          </cell>
          <cell r="F340">
            <v>593.24</v>
          </cell>
          <cell r="G340">
            <v>769.5</v>
          </cell>
          <cell r="H340">
            <v>0</v>
          </cell>
          <cell r="I340">
            <v>0.14285714285714285</v>
          </cell>
          <cell r="J340">
            <v>0</v>
          </cell>
          <cell r="K340">
            <v>0</v>
          </cell>
          <cell r="L340">
            <v>0.8571428571428571</v>
          </cell>
        </row>
        <row r="341">
          <cell r="B341" t="str">
            <v>IVC</v>
          </cell>
          <cell r="C341">
            <v>1698.526882063881</v>
          </cell>
          <cell r="D341">
            <v>4398.2942443259344</v>
          </cell>
          <cell r="E341">
            <v>3928.45</v>
          </cell>
          <cell r="F341">
            <v>1101.07</v>
          </cell>
          <cell r="G341">
            <v>2320.31</v>
          </cell>
          <cell r="H341">
            <v>0</v>
          </cell>
          <cell r="I341">
            <v>0.2</v>
          </cell>
          <cell r="J341">
            <v>0</v>
          </cell>
          <cell r="K341">
            <v>0.6</v>
          </cell>
          <cell r="L341">
            <v>0.2</v>
          </cell>
        </row>
        <row r="342">
          <cell r="B342" t="str">
            <v>IXB</v>
          </cell>
          <cell r="C342">
            <v>2082.882470147712</v>
          </cell>
          <cell r="D342">
            <v>3016.4927961739277</v>
          </cell>
          <cell r="E342">
            <v>1196.2058666666669</v>
          </cell>
          <cell r="F342">
            <v>876.53451082184461</v>
          </cell>
          <cell r="G342">
            <v>456.42444444444402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1</v>
          </cell>
        </row>
        <row r="343">
          <cell r="B343" t="str">
            <v>IXC</v>
          </cell>
          <cell r="C343">
            <v>2082.882470147712</v>
          </cell>
          <cell r="D343">
            <v>3016.4927961739277</v>
          </cell>
          <cell r="E343">
            <v>1196.2058666666669</v>
          </cell>
          <cell r="F343">
            <v>876.53451082184461</v>
          </cell>
          <cell r="G343">
            <v>614.11049720659923</v>
          </cell>
          <cell r="H343">
            <v>0</v>
          </cell>
          <cell r="I343">
            <v>1</v>
          </cell>
          <cell r="J343">
            <v>0</v>
          </cell>
          <cell r="K343">
            <v>0</v>
          </cell>
          <cell r="L343">
            <v>0</v>
          </cell>
        </row>
        <row r="344">
          <cell r="B344" t="str">
            <v>IXE</v>
          </cell>
          <cell r="C344">
            <v>2082.882470147712</v>
          </cell>
          <cell r="D344">
            <v>3016.4927961739277</v>
          </cell>
          <cell r="E344">
            <v>1196.2058666666669</v>
          </cell>
          <cell r="F344">
            <v>876.53451082184461</v>
          </cell>
          <cell r="G344">
            <v>582.668571428571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1</v>
          </cell>
        </row>
        <row r="345">
          <cell r="B345" t="str">
            <v>IXJ</v>
          </cell>
          <cell r="C345">
            <v>2082.882470147712</v>
          </cell>
          <cell r="D345">
            <v>3016.4927961739277</v>
          </cell>
          <cell r="E345">
            <v>1196.2058666666669</v>
          </cell>
          <cell r="F345">
            <v>876.53451082184461</v>
          </cell>
          <cell r="G345">
            <v>614.11049720659923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1</v>
          </cell>
        </row>
        <row r="346">
          <cell r="B346" t="str">
            <v>IXM</v>
          </cell>
          <cell r="C346">
            <v>2082.882470147712</v>
          </cell>
          <cell r="D346">
            <v>3016.4927961739277</v>
          </cell>
          <cell r="E346">
            <v>1196.2058666666669</v>
          </cell>
          <cell r="F346">
            <v>876.53451082184461</v>
          </cell>
          <cell r="G346">
            <v>614.11049720659923</v>
          </cell>
          <cell r="H346">
            <v>0</v>
          </cell>
          <cell r="I346">
            <v>0</v>
          </cell>
          <cell r="J346">
            <v>0</v>
          </cell>
          <cell r="K346">
            <v>9.0909090909090898E-2</v>
          </cell>
          <cell r="L346">
            <v>0.90909090909090906</v>
          </cell>
        </row>
        <row r="347">
          <cell r="B347" t="str">
            <v>IXR</v>
          </cell>
          <cell r="C347">
            <v>2082.882470147712</v>
          </cell>
          <cell r="D347">
            <v>3016.4927961739277</v>
          </cell>
          <cell r="E347">
            <v>1196.2058666666669</v>
          </cell>
          <cell r="F347">
            <v>876.53451082184461</v>
          </cell>
          <cell r="G347">
            <v>345.72333333333302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1</v>
          </cell>
        </row>
        <row r="348">
          <cell r="B348" t="str">
            <v>IXU</v>
          </cell>
          <cell r="C348">
            <v>2082.882470147712</v>
          </cell>
          <cell r="D348">
            <v>3016.4927961739277</v>
          </cell>
          <cell r="E348">
            <v>1196.2058666666669</v>
          </cell>
          <cell r="F348">
            <v>876.53451082184461</v>
          </cell>
          <cell r="G348">
            <v>446.34</v>
          </cell>
          <cell r="H348">
            <v>0</v>
          </cell>
          <cell r="I348">
            <v>0.5714285714285714</v>
          </cell>
          <cell r="J348">
            <v>0</v>
          </cell>
          <cell r="K348">
            <v>0</v>
          </cell>
          <cell r="L348">
            <v>0.42857142857142855</v>
          </cell>
        </row>
        <row r="349">
          <cell r="B349" t="str">
            <v>IZM</v>
          </cell>
          <cell r="C349">
            <v>273.05581548537282</v>
          </cell>
          <cell r="D349">
            <v>2906.098</v>
          </cell>
          <cell r="E349">
            <v>1036.0060000000001</v>
          </cell>
          <cell r="F349">
            <v>504</v>
          </cell>
          <cell r="G349">
            <v>398.5198868317035</v>
          </cell>
          <cell r="H349">
            <v>4.7846889952153117E-3</v>
          </cell>
          <cell r="I349">
            <v>2.3923444976076558E-2</v>
          </cell>
          <cell r="J349">
            <v>4.7846889952153117E-3</v>
          </cell>
          <cell r="K349">
            <v>2.3923444976076555E-2</v>
          </cell>
          <cell r="L349">
            <v>0.94258373205741619</v>
          </cell>
        </row>
        <row r="350">
          <cell r="B350" t="str">
            <v>IZO</v>
          </cell>
          <cell r="C350">
            <v>3560.4312660888791</v>
          </cell>
          <cell r="D350">
            <v>3852.7209841222088</v>
          </cell>
          <cell r="E350">
            <v>1909.3942506887054</v>
          </cell>
          <cell r="F350">
            <v>1062.5755352528843</v>
          </cell>
          <cell r="G350">
            <v>814.97193872947037</v>
          </cell>
          <cell r="H350">
            <v>0</v>
          </cell>
          <cell r="I350">
            <v>0</v>
          </cell>
          <cell r="J350">
            <v>0.28571428571428575</v>
          </cell>
          <cell r="K350">
            <v>0.42857142857142866</v>
          </cell>
          <cell r="L350">
            <v>0.28571428571428575</v>
          </cell>
        </row>
        <row r="351">
          <cell r="B351" t="str">
            <v>JAI</v>
          </cell>
          <cell r="C351">
            <v>2082.882470147712</v>
          </cell>
          <cell r="D351">
            <v>3016.4927961739277</v>
          </cell>
          <cell r="E351">
            <v>1196.2058666666669</v>
          </cell>
          <cell r="F351">
            <v>876.53451082184461</v>
          </cell>
          <cell r="G351">
            <v>614.11049720659923</v>
          </cell>
          <cell r="H351">
            <v>0</v>
          </cell>
          <cell r="I351">
            <v>0.2857142857142857</v>
          </cell>
          <cell r="J351">
            <v>0</v>
          </cell>
          <cell r="K351">
            <v>0</v>
          </cell>
          <cell r="L351">
            <v>0.71428571428571419</v>
          </cell>
        </row>
        <row r="352">
          <cell r="B352" t="str">
            <v>JDH</v>
          </cell>
          <cell r="C352">
            <v>2082.882470147712</v>
          </cell>
          <cell r="D352">
            <v>3016.4927961739277</v>
          </cell>
          <cell r="E352">
            <v>1196.2058666666669</v>
          </cell>
          <cell r="F352">
            <v>876.53451082184461</v>
          </cell>
          <cell r="G352">
            <v>398.5</v>
          </cell>
          <cell r="H352">
            <v>0</v>
          </cell>
          <cell r="I352">
            <v>0.33333333333333331</v>
          </cell>
          <cell r="J352">
            <v>0</v>
          </cell>
          <cell r="K352">
            <v>0</v>
          </cell>
          <cell r="L352">
            <v>0.66666666666666663</v>
          </cell>
        </row>
        <row r="353">
          <cell r="B353" t="str">
            <v>JED</v>
          </cell>
          <cell r="C353">
            <v>6302.86</v>
          </cell>
          <cell r="D353">
            <v>3027.3482575757562</v>
          </cell>
          <cell r="E353">
            <v>1804.1</v>
          </cell>
          <cell r="F353">
            <v>1210.7010959729562</v>
          </cell>
          <cell r="G353">
            <v>520.59300655656989</v>
          </cell>
          <cell r="H353">
            <v>4.6511627906976752E-3</v>
          </cell>
          <cell r="I353">
            <v>5.3488372093023262E-2</v>
          </cell>
          <cell r="J353">
            <v>3.8372093023255824E-2</v>
          </cell>
          <cell r="K353">
            <v>0.15813953488372093</v>
          </cell>
          <cell r="L353">
            <v>0.74534883720930245</v>
          </cell>
        </row>
        <row r="354">
          <cell r="B354" t="str">
            <v>JER</v>
          </cell>
          <cell r="C354">
            <v>3033.473161229113</v>
          </cell>
          <cell r="D354">
            <v>2991.713931130485</v>
          </cell>
          <cell r="E354">
            <v>1080.3992954434091</v>
          </cell>
          <cell r="F354">
            <v>1351.9069772890648</v>
          </cell>
          <cell r="G354">
            <v>324.45041315762165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1</v>
          </cell>
        </row>
        <row r="355">
          <cell r="B355" t="str">
            <v>JIB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0.2</v>
          </cell>
          <cell r="L355">
            <v>0.8</v>
          </cell>
        </row>
        <row r="356">
          <cell r="B356" t="str">
            <v>JJN</v>
          </cell>
          <cell r="C356">
            <v>4537.2526894742623</v>
          </cell>
          <cell r="D356">
            <v>4749.2735304038351</v>
          </cell>
          <cell r="E356">
            <v>1810.9906091954022</v>
          </cell>
          <cell r="F356">
            <v>1238.2726398519835</v>
          </cell>
          <cell r="G356">
            <v>570.87178194523528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1</v>
          </cell>
        </row>
        <row r="357">
          <cell r="B357" t="str">
            <v>JKH</v>
          </cell>
          <cell r="C357">
            <v>752.19672135146163</v>
          </cell>
          <cell r="D357">
            <v>2289.0152192982468</v>
          </cell>
          <cell r="E357">
            <v>0</v>
          </cell>
          <cell r="F357">
            <v>808.06788918071823</v>
          </cell>
          <cell r="G357">
            <v>262.76532046928259</v>
          </cell>
          <cell r="H357">
            <v>0</v>
          </cell>
          <cell r="I357">
            <v>0</v>
          </cell>
          <cell r="J357">
            <v>0.25</v>
          </cell>
          <cell r="K357">
            <v>0</v>
          </cell>
          <cell r="L357">
            <v>0.75</v>
          </cell>
        </row>
        <row r="358">
          <cell r="B358" t="str">
            <v>JKT</v>
          </cell>
          <cell r="C358">
            <v>0</v>
          </cell>
          <cell r="D358">
            <v>5396.5707771164025</v>
          </cell>
          <cell r="E358">
            <v>1687.6125</v>
          </cell>
          <cell r="F358">
            <v>1207.8124695930737</v>
          </cell>
          <cell r="G358">
            <v>892.12038287896848</v>
          </cell>
          <cell r="H358">
            <v>1.5037593984962403E-2</v>
          </cell>
          <cell r="I358">
            <v>8.6466165413533816E-2</v>
          </cell>
          <cell r="J358">
            <v>1.8796992481203003E-2</v>
          </cell>
          <cell r="K358">
            <v>0.25187969924812031</v>
          </cell>
          <cell r="L358">
            <v>0.6278195488721805</v>
          </cell>
        </row>
        <row r="359">
          <cell r="B359" t="str">
            <v>JMU</v>
          </cell>
          <cell r="C359">
            <v>4537.2526894742623</v>
          </cell>
          <cell r="D359">
            <v>4749.2735304038351</v>
          </cell>
          <cell r="E359">
            <v>1810.9906091954022</v>
          </cell>
          <cell r="F359">
            <v>1238.2726398519835</v>
          </cell>
          <cell r="G359">
            <v>570.87178194523528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1</v>
          </cell>
        </row>
        <row r="360">
          <cell r="B360" t="str">
            <v>JNB</v>
          </cell>
          <cell r="C360">
            <v>358.47394284382904</v>
          </cell>
          <cell r="D360">
            <v>4514.2219457560286</v>
          </cell>
          <cell r="E360">
            <v>2439.5246527777772</v>
          </cell>
          <cell r="F360">
            <v>1605.065454747273</v>
          </cell>
          <cell r="G360">
            <v>592.31887624954004</v>
          </cell>
          <cell r="H360">
            <v>8.6538461538461509E-2</v>
          </cell>
          <cell r="I360">
            <v>0.14062499999999997</v>
          </cell>
          <cell r="J360">
            <v>2.283653846153846E-2</v>
          </cell>
          <cell r="K360">
            <v>0.17908653846153846</v>
          </cell>
          <cell r="L360">
            <v>0.57091346153846156</v>
          </cell>
        </row>
        <row r="361">
          <cell r="B361" t="str">
            <v>JOE</v>
          </cell>
          <cell r="C361">
            <v>226.8833810280866</v>
          </cell>
          <cell r="D361">
            <v>2880.1862370370363</v>
          </cell>
          <cell r="E361">
            <v>1190.5862500000003</v>
          </cell>
          <cell r="F361">
            <v>891.15219417475726</v>
          </cell>
          <cell r="G361">
            <v>384.62351265084584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1</v>
          </cell>
        </row>
        <row r="362">
          <cell r="B362" t="str">
            <v>JOG</v>
          </cell>
          <cell r="C362">
            <v>0</v>
          </cell>
          <cell r="D362">
            <v>5086.9945946712014</v>
          </cell>
          <cell r="E362">
            <v>1687.6125</v>
          </cell>
          <cell r="F362">
            <v>1207.8124695930737</v>
          </cell>
          <cell r="G362">
            <v>846.26020501948074</v>
          </cell>
          <cell r="H362">
            <v>0</v>
          </cell>
          <cell r="I362">
            <v>0</v>
          </cell>
          <cell r="J362">
            <v>0</v>
          </cell>
          <cell r="K362">
            <v>1</v>
          </cell>
          <cell r="L362">
            <v>0</v>
          </cell>
        </row>
        <row r="363">
          <cell r="B363" t="str">
            <v>JOI</v>
          </cell>
          <cell r="C363">
            <v>4877.18300441886</v>
          </cell>
          <cell r="D363">
            <v>3913.2942950383235</v>
          </cell>
          <cell r="E363">
            <v>2079.9913113553125</v>
          </cell>
          <cell r="F363">
            <v>1727.1594836699639</v>
          </cell>
          <cell r="G363">
            <v>751.5860935926662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1</v>
          </cell>
        </row>
        <row r="364">
          <cell r="B364" t="str">
            <v>JRO</v>
          </cell>
          <cell r="C364">
            <v>0</v>
          </cell>
          <cell r="D364">
            <v>0</v>
          </cell>
          <cell r="E364">
            <v>0</v>
          </cell>
          <cell r="F364">
            <v>2864.25</v>
          </cell>
          <cell r="G364">
            <v>587.08544234246801</v>
          </cell>
          <cell r="H364">
            <v>0</v>
          </cell>
          <cell r="I364">
            <v>2.2988505747126436E-2</v>
          </cell>
          <cell r="J364">
            <v>0</v>
          </cell>
          <cell r="K364">
            <v>2.2988505747126436E-2</v>
          </cell>
          <cell r="L364">
            <v>0.95402298850574707</v>
          </cell>
        </row>
        <row r="365">
          <cell r="B365" t="str">
            <v>JUB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0.33333333333333331</v>
          </cell>
          <cell r="J365">
            <v>0</v>
          </cell>
          <cell r="K365">
            <v>0</v>
          </cell>
          <cell r="L365">
            <v>0.66666666666666663</v>
          </cell>
        </row>
        <row r="366">
          <cell r="B366" t="str">
            <v>KBL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616.0533333333334</v>
          </cell>
          <cell r="H366">
            <v>5.5555555555555552E-2</v>
          </cell>
          <cell r="I366">
            <v>0</v>
          </cell>
          <cell r="J366">
            <v>0</v>
          </cell>
          <cell r="K366">
            <v>0.1111111111111111</v>
          </cell>
          <cell r="L366">
            <v>0.83333333333333337</v>
          </cell>
        </row>
        <row r="367">
          <cell r="B367" t="str">
            <v>KCH</v>
          </cell>
          <cell r="C367">
            <v>0</v>
          </cell>
          <cell r="D367">
            <v>4527.8976373626365</v>
          </cell>
          <cell r="E367">
            <v>0</v>
          </cell>
          <cell r="F367">
            <v>2698.752857142857</v>
          </cell>
          <cell r="G367">
            <v>766.76135647169303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1</v>
          </cell>
        </row>
        <row r="368">
          <cell r="B368" t="str">
            <v>KCZ</v>
          </cell>
          <cell r="C368">
            <v>3560.4312660888791</v>
          </cell>
          <cell r="D368">
            <v>3852.7209841222088</v>
          </cell>
          <cell r="E368">
            <v>1909.3942506887054</v>
          </cell>
          <cell r="F368">
            <v>1062.5755352528843</v>
          </cell>
          <cell r="G368">
            <v>814.97193872947037</v>
          </cell>
          <cell r="H368">
            <v>0</v>
          </cell>
          <cell r="I368">
            <v>0</v>
          </cell>
          <cell r="J368">
            <v>5.8823529411764726E-2</v>
          </cell>
          <cell r="K368">
            <v>0.29411764705882359</v>
          </cell>
          <cell r="L368">
            <v>0.6470588235294118</v>
          </cell>
        </row>
        <row r="369">
          <cell r="B369" t="str">
            <v>KEM</v>
          </cell>
          <cell r="C369">
            <v>226.8833810280866</v>
          </cell>
          <cell r="D369">
            <v>2880.1862370370363</v>
          </cell>
          <cell r="E369">
            <v>1190.5862500000003</v>
          </cell>
          <cell r="F369">
            <v>891.15219417475726</v>
          </cell>
          <cell r="G369">
            <v>384.62351265084584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1</v>
          </cell>
        </row>
        <row r="370">
          <cell r="B370" t="str">
            <v>KGD</v>
          </cell>
          <cell r="C370">
            <v>346.03653675213673</v>
          </cell>
          <cell r="D370">
            <v>3438.0991671672305</v>
          </cell>
          <cell r="E370">
            <v>754.47337500000003</v>
          </cell>
          <cell r="F370">
            <v>1146.4805676108369</v>
          </cell>
          <cell r="G370">
            <v>369.44526804165429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1</v>
          </cell>
        </row>
        <row r="371">
          <cell r="B371" t="str">
            <v>KGL</v>
          </cell>
          <cell r="C371">
            <v>0</v>
          </cell>
          <cell r="D371">
            <v>4102.3333333333303</v>
          </cell>
          <cell r="E371">
            <v>0</v>
          </cell>
          <cell r="F371">
            <v>858.49666666666701</v>
          </cell>
          <cell r="G371">
            <v>508.71100057670145</v>
          </cell>
          <cell r="H371">
            <v>1.8867924528301886E-2</v>
          </cell>
          <cell r="I371">
            <v>9.4339622641509441E-2</v>
          </cell>
          <cell r="J371">
            <v>1.8867924528301886E-2</v>
          </cell>
          <cell r="K371">
            <v>7.5471698113207544E-2</v>
          </cell>
          <cell r="L371">
            <v>0.79245283018867918</v>
          </cell>
        </row>
        <row r="372">
          <cell r="B372" t="str">
            <v>KGS</v>
          </cell>
          <cell r="C372">
            <v>752.19672135146163</v>
          </cell>
          <cell r="D372">
            <v>2289.0152192982468</v>
          </cell>
          <cell r="E372">
            <v>0</v>
          </cell>
          <cell r="F372">
            <v>808.06788918071823</v>
          </cell>
          <cell r="G372">
            <v>262.76532046928259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1</v>
          </cell>
        </row>
        <row r="373">
          <cell r="B373" t="str">
            <v>KHH</v>
          </cell>
          <cell r="C373">
            <v>2467.4415972222232</v>
          </cell>
          <cell r="D373">
            <v>4634.5</v>
          </cell>
          <cell r="E373">
            <v>0</v>
          </cell>
          <cell r="F373">
            <v>1043.6539682539683</v>
          </cell>
          <cell r="G373">
            <v>508.40563690780368</v>
          </cell>
          <cell r="H373">
            <v>0</v>
          </cell>
          <cell r="I373">
            <v>5.3097345132743369E-2</v>
          </cell>
          <cell r="J373">
            <v>1.3274336283185842E-2</v>
          </cell>
          <cell r="K373">
            <v>0.14601769911504425</v>
          </cell>
          <cell r="L373">
            <v>0.78761061946902655</v>
          </cell>
        </row>
        <row r="374">
          <cell r="B374" t="str">
            <v>KHI</v>
          </cell>
          <cell r="C374">
            <v>0</v>
          </cell>
          <cell r="D374">
            <v>1814.2603863636364</v>
          </cell>
          <cell r="E374">
            <v>1024.77</v>
          </cell>
          <cell r="F374">
            <v>947.61977777777815</v>
          </cell>
          <cell r="G374">
            <v>635.38719622328665</v>
          </cell>
          <cell r="H374">
            <v>7.794232268121588E-4</v>
          </cell>
          <cell r="I374">
            <v>2.260327357755261E-2</v>
          </cell>
          <cell r="J374">
            <v>4.6765393608729534E-3</v>
          </cell>
          <cell r="K374">
            <v>1.5588464536243176E-2</v>
          </cell>
          <cell r="L374">
            <v>0.95635229929851906</v>
          </cell>
        </row>
        <row r="375">
          <cell r="B375" t="str">
            <v>KHN</v>
          </cell>
          <cell r="C375">
            <v>4537.2526894742623</v>
          </cell>
          <cell r="D375">
            <v>4749.2735304038351</v>
          </cell>
          <cell r="E375">
            <v>1810.9906091954022</v>
          </cell>
          <cell r="F375">
            <v>1238.2726398519835</v>
          </cell>
          <cell r="G375">
            <v>570.87178194523528</v>
          </cell>
          <cell r="H375">
            <v>0</v>
          </cell>
          <cell r="I375">
            <v>0</v>
          </cell>
          <cell r="J375">
            <v>0</v>
          </cell>
          <cell r="K375">
            <v>0.33333333333333337</v>
          </cell>
          <cell r="L375">
            <v>0.66666666666666674</v>
          </cell>
        </row>
        <row r="376">
          <cell r="B376" t="str">
            <v>KHV</v>
          </cell>
          <cell r="C376">
            <v>346.03653675213673</v>
          </cell>
          <cell r="D376">
            <v>3438.0991671672305</v>
          </cell>
          <cell r="E376">
            <v>754.47337500000003</v>
          </cell>
          <cell r="F376">
            <v>1146.4805676108369</v>
          </cell>
          <cell r="G376">
            <v>369.44526804165429</v>
          </cell>
          <cell r="H376">
            <v>0</v>
          </cell>
          <cell r="I376">
            <v>0</v>
          </cell>
          <cell r="J376">
            <v>0</v>
          </cell>
          <cell r="K376">
            <v>0.66666666666666663</v>
          </cell>
          <cell r="L376">
            <v>0.33333333333333331</v>
          </cell>
        </row>
        <row r="377">
          <cell r="B377" t="str">
            <v>KIJ</v>
          </cell>
          <cell r="C377">
            <v>3560.4312660888791</v>
          </cell>
          <cell r="D377">
            <v>3852.7209841222088</v>
          </cell>
          <cell r="E377">
            <v>1909.3942506887054</v>
          </cell>
          <cell r="F377">
            <v>1062.5755352528843</v>
          </cell>
          <cell r="G377">
            <v>814.97193872947037</v>
          </cell>
          <cell r="H377">
            <v>0</v>
          </cell>
          <cell r="I377">
            <v>0</v>
          </cell>
          <cell r="J377">
            <v>0</v>
          </cell>
          <cell r="K377">
            <v>0.66666666666666663</v>
          </cell>
          <cell r="L377">
            <v>0.33333333333333331</v>
          </cell>
        </row>
        <row r="378">
          <cell r="B378" t="str">
            <v>KIN</v>
          </cell>
          <cell r="C378">
            <v>624.72615384615392</v>
          </cell>
          <cell r="D378">
            <v>717.41289377289388</v>
          </cell>
          <cell r="E378">
            <v>469.97692608386637</v>
          </cell>
          <cell r="F378">
            <v>240.01666666666654</v>
          </cell>
          <cell r="G378">
            <v>212.49008688448188</v>
          </cell>
          <cell r="H378">
            <v>5.8558558558558557E-2</v>
          </cell>
          <cell r="I378">
            <v>0</v>
          </cell>
          <cell r="J378">
            <v>5.8558558558558564E-2</v>
          </cell>
          <cell r="K378">
            <v>5.4054054054054057E-2</v>
          </cell>
          <cell r="L378">
            <v>0.8288288288288288</v>
          </cell>
        </row>
        <row r="379">
          <cell r="B379" t="str">
            <v>KIR</v>
          </cell>
          <cell r="C379">
            <v>334.28932814992038</v>
          </cell>
          <cell r="D379">
            <v>2426.4702560809037</v>
          </cell>
          <cell r="E379">
            <v>887.29716697588117</v>
          </cell>
          <cell r="F379">
            <v>402.42391071556739</v>
          </cell>
          <cell r="G379">
            <v>589.04999999999995</v>
          </cell>
          <cell r="H379">
            <v>0</v>
          </cell>
          <cell r="I379">
            <v>0.375</v>
          </cell>
          <cell r="J379">
            <v>0.5</v>
          </cell>
          <cell r="K379">
            <v>0</v>
          </cell>
          <cell r="L379">
            <v>0.125</v>
          </cell>
        </row>
        <row r="380">
          <cell r="B380" t="str">
            <v>KIS</v>
          </cell>
          <cell r="C380">
            <v>729.84047619047647</v>
          </cell>
          <cell r="D380">
            <v>4392.1766666666645</v>
          </cell>
          <cell r="E380">
            <v>345.28684210526319</v>
          </cell>
          <cell r="F380">
            <v>1094.2274017094014</v>
          </cell>
          <cell r="G380">
            <v>466.64670438831786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1</v>
          </cell>
        </row>
        <row r="381">
          <cell r="B381" t="str">
            <v>KIV</v>
          </cell>
          <cell r="C381">
            <v>0</v>
          </cell>
          <cell r="D381">
            <v>0</v>
          </cell>
          <cell r="E381">
            <v>0</v>
          </cell>
          <cell r="F381">
            <v>454.68999999999994</v>
          </cell>
          <cell r="G381">
            <v>429.70498484848486</v>
          </cell>
          <cell r="H381">
            <v>0</v>
          </cell>
          <cell r="I381">
            <v>1.149425287356322E-2</v>
          </cell>
          <cell r="J381">
            <v>0</v>
          </cell>
          <cell r="K381">
            <v>0.12643678160919544</v>
          </cell>
          <cell r="L381">
            <v>0.86206896551724133</v>
          </cell>
        </row>
        <row r="382">
          <cell r="B382" t="str">
            <v>KJA</v>
          </cell>
          <cell r="C382">
            <v>346.03653675213673</v>
          </cell>
          <cell r="D382">
            <v>3438.0991671672305</v>
          </cell>
          <cell r="E382">
            <v>754.47337500000003</v>
          </cell>
          <cell r="F382">
            <v>1146.4805676108369</v>
          </cell>
          <cell r="G382">
            <v>369.44526804165429</v>
          </cell>
          <cell r="H382">
            <v>0</v>
          </cell>
          <cell r="I382">
            <v>0.2</v>
          </cell>
          <cell r="J382">
            <v>0</v>
          </cell>
          <cell r="K382">
            <v>0.2</v>
          </cell>
          <cell r="L382">
            <v>0.60000000000000009</v>
          </cell>
        </row>
        <row r="383">
          <cell r="B383" t="str">
            <v>KKE</v>
          </cell>
          <cell r="C383">
            <v>1698.526882063881</v>
          </cell>
          <cell r="D383">
            <v>4398.2942443259344</v>
          </cell>
          <cell r="E383">
            <v>3928.45</v>
          </cell>
          <cell r="F383">
            <v>892.55729810706873</v>
          </cell>
          <cell r="G383">
            <v>900.93201481247354</v>
          </cell>
          <cell r="H383">
            <v>0</v>
          </cell>
          <cell r="I383">
            <v>0.5</v>
          </cell>
          <cell r="J383">
            <v>0</v>
          </cell>
          <cell r="K383">
            <v>0</v>
          </cell>
          <cell r="L383">
            <v>0.5</v>
          </cell>
        </row>
        <row r="384">
          <cell r="B384" t="str">
            <v>KKJ</v>
          </cell>
          <cell r="C384">
            <v>3560.4312660888791</v>
          </cell>
          <cell r="D384">
            <v>3852.7209841222088</v>
          </cell>
          <cell r="E384">
            <v>1909.3942506887054</v>
          </cell>
          <cell r="F384">
            <v>1062.5755352528843</v>
          </cell>
          <cell r="G384">
            <v>402.00000000000006</v>
          </cell>
          <cell r="H384">
            <v>0</v>
          </cell>
          <cell r="I384">
            <v>0.125</v>
          </cell>
          <cell r="J384">
            <v>0</v>
          </cell>
          <cell r="K384">
            <v>0.25</v>
          </cell>
          <cell r="L384">
            <v>0.625</v>
          </cell>
        </row>
        <row r="385">
          <cell r="B385" t="str">
            <v>KLU</v>
          </cell>
          <cell r="C385">
            <v>311.79929608789894</v>
          </cell>
          <cell r="D385">
            <v>2600.0534795354752</v>
          </cell>
          <cell r="E385">
            <v>2651.73</v>
          </cell>
          <cell r="F385">
            <v>327.04000000000002</v>
          </cell>
          <cell r="G385">
            <v>377.79860215588241</v>
          </cell>
          <cell r="H385">
            <v>0</v>
          </cell>
          <cell r="I385">
            <v>9.0909090909090912E-2</v>
          </cell>
          <cell r="J385">
            <v>0</v>
          </cell>
          <cell r="K385">
            <v>0.18181818181818182</v>
          </cell>
          <cell r="L385">
            <v>0.72727272727272729</v>
          </cell>
        </row>
        <row r="386">
          <cell r="B386" t="str">
            <v>KMG</v>
          </cell>
          <cell r="C386">
            <v>4537.2526894742623</v>
          </cell>
          <cell r="D386">
            <v>4749.2735304038351</v>
          </cell>
          <cell r="E386">
            <v>1810.9906091954022</v>
          </cell>
          <cell r="F386">
            <v>476.66666666666697</v>
          </cell>
          <cell r="G386">
            <v>373.98769230769233</v>
          </cell>
          <cell r="H386">
            <v>0</v>
          </cell>
          <cell r="I386">
            <v>0</v>
          </cell>
          <cell r="J386">
            <v>3.125E-2</v>
          </cell>
          <cell r="K386">
            <v>0.4375</v>
          </cell>
          <cell r="L386">
            <v>0.53125</v>
          </cell>
        </row>
        <row r="387">
          <cell r="B387" t="str">
            <v>KMI</v>
          </cell>
          <cell r="C387">
            <v>3560.4312660888791</v>
          </cell>
          <cell r="D387">
            <v>3852.7209841222088</v>
          </cell>
          <cell r="E387">
            <v>1909.3942506887054</v>
          </cell>
          <cell r="F387">
            <v>1062.5755352528843</v>
          </cell>
          <cell r="G387">
            <v>814.97193872947037</v>
          </cell>
          <cell r="H387">
            <v>0</v>
          </cell>
          <cell r="I387">
            <v>0.41666666666666669</v>
          </cell>
          <cell r="J387">
            <v>0</v>
          </cell>
          <cell r="K387">
            <v>0</v>
          </cell>
          <cell r="L387">
            <v>0.58333333333333326</v>
          </cell>
        </row>
        <row r="388">
          <cell r="B388" t="str">
            <v>KMJ</v>
          </cell>
          <cell r="C388">
            <v>3560.4312660888791</v>
          </cell>
          <cell r="D388">
            <v>3852.7209841222088</v>
          </cell>
          <cell r="E388">
            <v>1909.3942506887054</v>
          </cell>
          <cell r="F388">
            <v>1062.5755352528843</v>
          </cell>
          <cell r="G388">
            <v>814.97193872947037</v>
          </cell>
          <cell r="H388">
            <v>0</v>
          </cell>
          <cell r="I388">
            <v>0</v>
          </cell>
          <cell r="J388">
            <v>0</v>
          </cell>
          <cell r="K388">
            <v>0.4285714285714286</v>
          </cell>
          <cell r="L388">
            <v>0.57142857142857151</v>
          </cell>
        </row>
        <row r="389">
          <cell r="B389" t="str">
            <v>KMQ</v>
          </cell>
          <cell r="C389">
            <v>3560.4312660888791</v>
          </cell>
          <cell r="D389">
            <v>3852.7209841222088</v>
          </cell>
          <cell r="E389">
            <v>1909.3942506887054</v>
          </cell>
          <cell r="F389">
            <v>2589.9960000000001</v>
          </cell>
          <cell r="G389">
            <v>711.07800000000009</v>
          </cell>
          <cell r="H389">
            <v>4.838709677419354E-2</v>
          </cell>
          <cell r="I389">
            <v>3.2258064516129024E-2</v>
          </cell>
          <cell r="J389">
            <v>0</v>
          </cell>
          <cell r="K389">
            <v>0.48387096774193544</v>
          </cell>
          <cell r="L389">
            <v>0.43548387096774188</v>
          </cell>
        </row>
        <row r="390">
          <cell r="B390" t="str">
            <v>KOI</v>
          </cell>
          <cell r="C390">
            <v>3033.473161229113</v>
          </cell>
          <cell r="D390">
            <v>2991.713931130485</v>
          </cell>
          <cell r="E390">
            <v>1080.3992954434091</v>
          </cell>
          <cell r="F390">
            <v>1351.9069772890648</v>
          </cell>
          <cell r="G390">
            <v>324.45041315762165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1</v>
          </cell>
        </row>
        <row r="391">
          <cell r="B391" t="str">
            <v>KOJ</v>
          </cell>
          <cell r="C391">
            <v>3560.4312660888791</v>
          </cell>
          <cell r="D391">
            <v>3852.7209841222088</v>
          </cell>
          <cell r="E391">
            <v>1909.3942506887054</v>
          </cell>
          <cell r="F391">
            <v>1062.5755352528843</v>
          </cell>
          <cell r="G391">
            <v>814.97193872947037</v>
          </cell>
          <cell r="H391">
            <v>0</v>
          </cell>
          <cell r="I391">
            <v>0.16666666666666666</v>
          </cell>
          <cell r="J391">
            <v>8.3333333333333329E-2</v>
          </cell>
          <cell r="K391">
            <v>0.66666666666666663</v>
          </cell>
          <cell r="L391">
            <v>8.3333333333333329E-2</v>
          </cell>
        </row>
        <row r="392">
          <cell r="B392" t="str">
            <v>KRK</v>
          </cell>
          <cell r="C392">
            <v>2099.6460000000002</v>
          </cell>
          <cell r="D392">
            <v>2629.3472115384607</v>
          </cell>
          <cell r="E392">
            <v>1436.9551999999999</v>
          </cell>
          <cell r="F392">
            <v>342.52365366172597</v>
          </cell>
          <cell r="G392">
            <v>256.43133874877526</v>
          </cell>
          <cell r="H392">
            <v>2.9374737725556019E-3</v>
          </cell>
          <cell r="I392">
            <v>1.1330255979857321E-2</v>
          </cell>
          <cell r="J392">
            <v>1.049097775912715E-2</v>
          </cell>
          <cell r="K392">
            <v>0.30885438522870329</v>
          </cell>
          <cell r="L392">
            <v>0.66638690725975669</v>
          </cell>
        </row>
        <row r="393">
          <cell r="B393" t="str">
            <v>KRN</v>
          </cell>
          <cell r="C393">
            <v>277.69296296296289</v>
          </cell>
          <cell r="D393">
            <v>2348.9558667921178</v>
          </cell>
          <cell r="E393">
            <v>1625.8986666666683</v>
          </cell>
          <cell r="F393">
            <v>1086.111990362476</v>
          </cell>
          <cell r="G393">
            <v>338.21786528058118</v>
          </cell>
          <cell r="H393">
            <v>1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</row>
        <row r="394">
          <cell r="B394" t="str">
            <v>KRR</v>
          </cell>
          <cell r="C394">
            <v>346.03653675213673</v>
          </cell>
          <cell r="D394">
            <v>3438.0991671672305</v>
          </cell>
          <cell r="E394">
            <v>754.47337500000003</v>
          </cell>
          <cell r="F394">
            <v>1146.4805676108369</v>
          </cell>
          <cell r="G394">
            <v>560.72466666666674</v>
          </cell>
          <cell r="H394">
            <v>4.5454545454545456E-2</v>
          </cell>
          <cell r="I394">
            <v>0</v>
          </cell>
          <cell r="J394">
            <v>0</v>
          </cell>
          <cell r="K394">
            <v>0</v>
          </cell>
          <cell r="L394">
            <v>0.95454545454545447</v>
          </cell>
        </row>
        <row r="395">
          <cell r="B395" t="str">
            <v>KRS</v>
          </cell>
          <cell r="C395">
            <v>108.97866666666664</v>
          </cell>
          <cell r="D395">
            <v>2643.3275833333332</v>
          </cell>
          <cell r="E395">
            <v>2359.0699999999997</v>
          </cell>
          <cell r="F395">
            <v>1356.1383014755197</v>
          </cell>
          <cell r="G395">
            <v>196.8991666666665</v>
          </cell>
          <cell r="H395">
            <v>0.20634920634920631</v>
          </cell>
          <cell r="I395">
            <v>3.1746031746031744E-2</v>
          </cell>
          <cell r="J395">
            <v>0</v>
          </cell>
          <cell r="K395">
            <v>4.7619047619047616E-2</v>
          </cell>
          <cell r="L395">
            <v>0.7142857142857143</v>
          </cell>
        </row>
        <row r="396">
          <cell r="B396" t="str">
            <v>KRT</v>
          </cell>
          <cell r="C396">
            <v>0</v>
          </cell>
          <cell r="D396">
            <v>0</v>
          </cell>
          <cell r="E396">
            <v>0</v>
          </cell>
          <cell r="F396">
            <v>417.97</v>
          </cell>
          <cell r="G396">
            <v>245</v>
          </cell>
          <cell r="H396">
            <v>0.15789473684210525</v>
          </cell>
          <cell r="I396">
            <v>8.771929824561403E-3</v>
          </cell>
          <cell r="J396">
            <v>0</v>
          </cell>
          <cell r="K396">
            <v>0.10526315789473684</v>
          </cell>
          <cell r="L396">
            <v>0.72807017543859642</v>
          </cell>
        </row>
        <row r="397">
          <cell r="B397" t="str">
            <v>KSC</v>
          </cell>
          <cell r="C397">
            <v>0</v>
          </cell>
          <cell r="D397">
            <v>3463.84</v>
          </cell>
          <cell r="E397">
            <v>0</v>
          </cell>
          <cell r="F397">
            <v>0</v>
          </cell>
          <cell r="G397">
            <v>0</v>
          </cell>
          <cell r="H397">
            <v>5.8823529411764712E-2</v>
          </cell>
          <cell r="I397">
            <v>5.8823529411764712E-2</v>
          </cell>
          <cell r="J397">
            <v>0</v>
          </cell>
          <cell r="K397">
            <v>0.29411764705882359</v>
          </cell>
          <cell r="L397">
            <v>0.58823529411764708</v>
          </cell>
        </row>
        <row r="398">
          <cell r="B398" t="str">
            <v>KSD</v>
          </cell>
          <cell r="C398">
            <v>277.69296296296289</v>
          </cell>
          <cell r="D398">
            <v>2348.9558667921178</v>
          </cell>
          <cell r="E398">
            <v>1625.8986666666683</v>
          </cell>
          <cell r="F398">
            <v>1086.111990362476</v>
          </cell>
          <cell r="G398">
            <v>338.21786528058118</v>
          </cell>
          <cell r="H398">
            <v>0</v>
          </cell>
          <cell r="I398">
            <v>0</v>
          </cell>
          <cell r="J398">
            <v>0.33333333333333331</v>
          </cell>
          <cell r="K398">
            <v>0</v>
          </cell>
          <cell r="L398">
            <v>0.66666666666666663</v>
          </cell>
        </row>
        <row r="399">
          <cell r="B399" t="str">
            <v>KTM</v>
          </cell>
          <cell r="C399">
            <v>0</v>
          </cell>
          <cell r="D399">
            <v>0</v>
          </cell>
          <cell r="E399">
            <v>0</v>
          </cell>
          <cell r="F399">
            <v>541.39079787234039</v>
          </cell>
          <cell r="G399">
            <v>560.37372009420324</v>
          </cell>
          <cell r="H399">
            <v>9.4339622641509448E-3</v>
          </cell>
          <cell r="I399">
            <v>0</v>
          </cell>
          <cell r="J399">
            <v>0</v>
          </cell>
          <cell r="K399">
            <v>0.18867924528301891</v>
          </cell>
          <cell r="L399">
            <v>0.80188679245283012</v>
          </cell>
        </row>
        <row r="400">
          <cell r="B400" t="str">
            <v>KTT</v>
          </cell>
          <cell r="C400">
            <v>226.8833810280866</v>
          </cell>
          <cell r="D400">
            <v>2880.1862370370363</v>
          </cell>
          <cell r="E400">
            <v>1190.5862500000003</v>
          </cell>
          <cell r="F400">
            <v>891.15219417475726</v>
          </cell>
          <cell r="G400">
            <v>384.62351265084584</v>
          </cell>
          <cell r="H400">
            <v>0</v>
          </cell>
          <cell r="I400">
            <v>0</v>
          </cell>
          <cell r="J400">
            <v>0</v>
          </cell>
          <cell r="K400">
            <v>1</v>
          </cell>
          <cell r="L400">
            <v>0</v>
          </cell>
        </row>
        <row r="401">
          <cell r="B401" t="str">
            <v>KTW</v>
          </cell>
          <cell r="C401">
            <v>154.80520140401825</v>
          </cell>
          <cell r="D401">
            <v>2510.0154801097383</v>
          </cell>
          <cell r="E401">
            <v>1302.7689189189186</v>
          </cell>
          <cell r="F401">
            <v>278.47888888888889</v>
          </cell>
          <cell r="G401">
            <v>295.75615541781428</v>
          </cell>
          <cell r="H401">
            <v>0</v>
          </cell>
          <cell r="I401">
            <v>1.2500000000000001E-2</v>
          </cell>
          <cell r="J401">
            <v>1.2500000000000001E-2</v>
          </cell>
          <cell r="K401">
            <v>0.26250000000000001</v>
          </cell>
          <cell r="L401">
            <v>0.71250000000000002</v>
          </cell>
        </row>
        <row r="402">
          <cell r="B402" t="str">
            <v>KUF</v>
          </cell>
          <cell r="C402">
            <v>346.03653675213673</v>
          </cell>
          <cell r="D402">
            <v>3438.0991671672305</v>
          </cell>
          <cell r="E402">
            <v>754.47337500000003</v>
          </cell>
          <cell r="F402">
            <v>1146.4805676108369</v>
          </cell>
          <cell r="G402">
            <v>667</v>
          </cell>
          <cell r="H402">
            <v>0</v>
          </cell>
          <cell r="I402">
            <v>0.22222222222222221</v>
          </cell>
          <cell r="J402">
            <v>0</v>
          </cell>
          <cell r="K402">
            <v>0</v>
          </cell>
          <cell r="L402">
            <v>0.77777777777777779</v>
          </cell>
        </row>
        <row r="403">
          <cell r="B403" t="str">
            <v>KUL</v>
          </cell>
          <cell r="C403">
            <v>0</v>
          </cell>
          <cell r="D403">
            <v>4527.8976373626365</v>
          </cell>
          <cell r="E403">
            <v>0</v>
          </cell>
          <cell r="F403">
            <v>2698.752857142857</v>
          </cell>
          <cell r="G403">
            <v>750.75976177357961</v>
          </cell>
          <cell r="H403">
            <v>1.3468013468013467E-2</v>
          </cell>
          <cell r="I403">
            <v>0.19865319865319866</v>
          </cell>
          <cell r="J403">
            <v>1.6835016835016835E-2</v>
          </cell>
          <cell r="K403">
            <v>0.15824915824915822</v>
          </cell>
          <cell r="L403">
            <v>0.61279461279461278</v>
          </cell>
        </row>
        <row r="404">
          <cell r="B404" t="str">
            <v>KUO</v>
          </cell>
          <cell r="C404">
            <v>226.8833810280866</v>
          </cell>
          <cell r="D404">
            <v>2880.1862370370363</v>
          </cell>
          <cell r="E404">
            <v>1190.5862500000003</v>
          </cell>
          <cell r="F404">
            <v>891.15219417475726</v>
          </cell>
          <cell r="G404">
            <v>384.62351265084584</v>
          </cell>
          <cell r="H404">
            <v>0</v>
          </cell>
          <cell r="I404">
            <v>0</v>
          </cell>
          <cell r="J404">
            <v>0</v>
          </cell>
          <cell r="K404">
            <v>0.2857142857142857</v>
          </cell>
          <cell r="L404">
            <v>0.71428571428571419</v>
          </cell>
        </row>
        <row r="405">
          <cell r="B405" t="str">
            <v>KWA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0.5</v>
          </cell>
          <cell r="K405">
            <v>0.5</v>
          </cell>
          <cell r="L405">
            <v>0</v>
          </cell>
        </row>
        <row r="406">
          <cell r="B406" t="str">
            <v>KWE</v>
          </cell>
          <cell r="C406">
            <v>4537.2526894742623</v>
          </cell>
          <cell r="D406">
            <v>4749.2735304038351</v>
          </cell>
          <cell r="E406">
            <v>1810.9906091954022</v>
          </cell>
          <cell r="F406">
            <v>1238.2726398519835</v>
          </cell>
          <cell r="G406">
            <v>570.87178194523528</v>
          </cell>
          <cell r="H406">
            <v>0</v>
          </cell>
          <cell r="I406">
            <v>0.5</v>
          </cell>
          <cell r="J406">
            <v>0</v>
          </cell>
          <cell r="K406">
            <v>0.25</v>
          </cell>
          <cell r="L406">
            <v>0.25</v>
          </cell>
        </row>
        <row r="407">
          <cell r="B407" t="str">
            <v>KWI</v>
          </cell>
          <cell r="C407">
            <v>3437.4189583333332</v>
          </cell>
          <cell r="D407">
            <v>3409.6729360269346</v>
          </cell>
          <cell r="E407">
            <v>0</v>
          </cell>
          <cell r="F407">
            <v>1626.7630727790354</v>
          </cell>
          <cell r="G407">
            <v>472.86759230117724</v>
          </cell>
          <cell r="H407">
            <v>2.7586206896551727E-2</v>
          </cell>
          <cell r="I407">
            <v>0.1310344827586207</v>
          </cell>
          <cell r="J407">
            <v>7.2413793103448268E-2</v>
          </cell>
          <cell r="K407">
            <v>0.23103448275862079</v>
          </cell>
          <cell r="L407">
            <v>0.53793103448275847</v>
          </cell>
        </row>
        <row r="408">
          <cell r="B408" t="str">
            <v>KWJ</v>
          </cell>
          <cell r="C408">
            <v>4295.6762520634902</v>
          </cell>
          <cell r="D408">
            <v>3320.6016247938719</v>
          </cell>
          <cell r="E408">
            <v>1281.4922020683184</v>
          </cell>
          <cell r="F408">
            <v>1558.415282636121</v>
          </cell>
          <cell r="G408">
            <v>835</v>
          </cell>
          <cell r="H408">
            <v>0</v>
          </cell>
          <cell r="I408">
            <v>0.2608695652173913</v>
          </cell>
          <cell r="J408">
            <v>0</v>
          </cell>
          <cell r="K408">
            <v>0.43478260869565216</v>
          </cell>
          <cell r="L408">
            <v>0.30434782608695654</v>
          </cell>
        </row>
        <row r="409">
          <cell r="B409" t="str">
            <v>KWL</v>
          </cell>
          <cell r="C409">
            <v>4537.2526894742623</v>
          </cell>
          <cell r="D409">
            <v>4749.2735304038351</v>
          </cell>
          <cell r="E409">
            <v>1810.9906091954022</v>
          </cell>
          <cell r="F409">
            <v>1238.2726398519835</v>
          </cell>
          <cell r="G409">
            <v>570.87178194523528</v>
          </cell>
          <cell r="H409">
            <v>0</v>
          </cell>
          <cell r="I409">
            <v>0.66666666666666674</v>
          </cell>
          <cell r="J409">
            <v>0</v>
          </cell>
          <cell r="K409">
            <v>0.33333333333333337</v>
          </cell>
          <cell r="L409">
            <v>0</v>
          </cell>
        </row>
        <row r="410">
          <cell r="B410" t="str">
            <v>KYA</v>
          </cell>
          <cell r="C410">
            <v>273.05581548537282</v>
          </cell>
          <cell r="D410">
            <v>2918.1202279487316</v>
          </cell>
          <cell r="E410">
            <v>1011.4965826330518</v>
          </cell>
          <cell r="F410">
            <v>459.5</v>
          </cell>
          <cell r="G410">
            <v>343.32916666666665</v>
          </cell>
          <cell r="H410">
            <v>0</v>
          </cell>
          <cell r="I410">
            <v>0</v>
          </cell>
          <cell r="J410">
            <v>0</v>
          </cell>
          <cell r="K410">
            <v>0.14285714285714285</v>
          </cell>
          <cell r="L410">
            <v>0.85714285714285721</v>
          </cell>
        </row>
        <row r="411">
          <cell r="B411" t="str">
            <v>KZN</v>
          </cell>
          <cell r="C411">
            <v>391.49999999999994</v>
          </cell>
          <cell r="D411">
            <v>3438.0991671672305</v>
          </cell>
          <cell r="E411">
            <v>754.47337500000003</v>
          </cell>
          <cell r="F411">
            <v>1146.4805676108369</v>
          </cell>
          <cell r="G411">
            <v>384.48599999999999</v>
          </cell>
          <cell r="H411">
            <v>0.15000000000000002</v>
          </cell>
          <cell r="I411">
            <v>0.1</v>
          </cell>
          <cell r="J411">
            <v>0</v>
          </cell>
          <cell r="K411">
            <v>0.25</v>
          </cell>
          <cell r="L411">
            <v>0.50000000000000011</v>
          </cell>
        </row>
        <row r="412">
          <cell r="B412" t="str">
            <v>LAD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4.5454545454545456E-2</v>
          </cell>
          <cell r="I412">
            <v>0.40909090909090912</v>
          </cell>
          <cell r="J412">
            <v>9.0909090909090912E-2</v>
          </cell>
          <cell r="K412">
            <v>9.0909090909090912E-2</v>
          </cell>
          <cell r="L412">
            <v>0.36363636363636365</v>
          </cell>
        </row>
        <row r="413">
          <cell r="B413" t="str">
            <v>LAP</v>
          </cell>
          <cell r="C413">
            <v>242.84265512637438</v>
          </cell>
          <cell r="D413">
            <v>667.64896209140613</v>
          </cell>
          <cell r="E413">
            <v>526.36640083298744</v>
          </cell>
          <cell r="F413">
            <v>269</v>
          </cell>
          <cell r="G413">
            <v>355.44882352941187</v>
          </cell>
          <cell r="H413">
            <v>0.17391304347826089</v>
          </cell>
          <cell r="I413">
            <v>0</v>
          </cell>
          <cell r="J413">
            <v>0</v>
          </cell>
          <cell r="K413">
            <v>8.6956521739130446E-2</v>
          </cell>
          <cell r="L413">
            <v>0.73913043478260876</v>
          </cell>
        </row>
        <row r="414">
          <cell r="B414" t="str">
            <v>LBA</v>
          </cell>
          <cell r="C414">
            <v>122.059166666667</v>
          </cell>
          <cell r="D414">
            <v>2991.713931130485</v>
          </cell>
          <cell r="E414">
            <v>1080.3992954434091</v>
          </cell>
          <cell r="F414">
            <v>1351.9069772890648</v>
          </cell>
          <cell r="G414">
            <v>242.176111111111</v>
          </cell>
          <cell r="H414">
            <v>0.26315789473684209</v>
          </cell>
          <cell r="I414">
            <v>0</v>
          </cell>
          <cell r="J414">
            <v>0</v>
          </cell>
          <cell r="K414">
            <v>0.10526315789473685</v>
          </cell>
          <cell r="L414">
            <v>0.63157894736842113</v>
          </cell>
        </row>
        <row r="415">
          <cell r="B415" t="str">
            <v>LBV</v>
          </cell>
          <cell r="C415">
            <v>0</v>
          </cell>
          <cell r="D415">
            <v>0</v>
          </cell>
          <cell r="E415">
            <v>0</v>
          </cell>
          <cell r="F415">
            <v>502.76</v>
          </cell>
          <cell r="G415">
            <v>1030.348</v>
          </cell>
          <cell r="H415">
            <v>0</v>
          </cell>
          <cell r="I415">
            <v>0.18181818181818182</v>
          </cell>
          <cell r="J415">
            <v>0</v>
          </cell>
          <cell r="K415">
            <v>9.0909090909090912E-2</v>
          </cell>
          <cell r="L415">
            <v>0.72727272727272729</v>
          </cell>
        </row>
        <row r="416">
          <cell r="B416" t="str">
            <v>LCA</v>
          </cell>
          <cell r="C416">
            <v>0</v>
          </cell>
          <cell r="D416">
            <v>0</v>
          </cell>
          <cell r="E416">
            <v>0</v>
          </cell>
          <cell r="F416">
            <v>357.19000000000005</v>
          </cell>
          <cell r="G416">
            <v>244.5400438596489</v>
          </cell>
          <cell r="H416">
            <v>1.6393442622950821E-2</v>
          </cell>
          <cell r="I416">
            <v>9.836065573770493E-2</v>
          </cell>
          <cell r="J416">
            <v>0</v>
          </cell>
          <cell r="K416">
            <v>0.18032786885245902</v>
          </cell>
          <cell r="L416">
            <v>0.70491803278688525</v>
          </cell>
        </row>
        <row r="417">
          <cell r="B417" t="str">
            <v>LCG</v>
          </cell>
          <cell r="C417">
            <v>1577.8969800457098</v>
          </cell>
          <cell r="D417">
            <v>3009.2377410317081</v>
          </cell>
          <cell r="E417">
            <v>2042.8507142857147</v>
          </cell>
          <cell r="F417">
            <v>1018.9167046552494</v>
          </cell>
          <cell r="G417">
            <v>420.45125000000002</v>
          </cell>
          <cell r="H417">
            <v>5.5555555555555552E-2</v>
          </cell>
          <cell r="I417">
            <v>5.5555555555555552E-2</v>
          </cell>
          <cell r="J417">
            <v>0</v>
          </cell>
          <cell r="K417">
            <v>0</v>
          </cell>
          <cell r="L417">
            <v>0.88888888888888884</v>
          </cell>
        </row>
        <row r="418">
          <cell r="B418" t="str">
            <v>LDB</v>
          </cell>
          <cell r="C418">
            <v>4877.18300441886</v>
          </cell>
          <cell r="D418">
            <v>3913.2942950383235</v>
          </cell>
          <cell r="E418">
            <v>2079.9913113553125</v>
          </cell>
          <cell r="F418">
            <v>1727.1594836699639</v>
          </cell>
          <cell r="G418">
            <v>526.61</v>
          </cell>
          <cell r="H418">
            <v>0</v>
          </cell>
          <cell r="I418">
            <v>3.8461538461538457E-2</v>
          </cell>
          <cell r="J418">
            <v>0</v>
          </cell>
          <cell r="K418">
            <v>0.30769230769230765</v>
          </cell>
          <cell r="L418">
            <v>0.65384615384615385</v>
          </cell>
        </row>
        <row r="419">
          <cell r="B419" t="str">
            <v>LED</v>
          </cell>
          <cell r="C419">
            <v>185.14325854700857</v>
          </cell>
          <cell r="D419">
            <v>2919.2899999999995</v>
          </cell>
          <cell r="E419">
            <v>754.47337500000003</v>
          </cell>
          <cell r="F419">
            <v>328.62033333333341</v>
          </cell>
          <cell r="G419">
            <v>311.17540299835355</v>
          </cell>
          <cell r="H419">
            <v>6.4516129032258063E-2</v>
          </cell>
          <cell r="I419">
            <v>8.6021505376344065E-2</v>
          </cell>
          <cell r="J419">
            <v>0</v>
          </cell>
          <cell r="K419">
            <v>0.18279569892473119</v>
          </cell>
          <cell r="L419">
            <v>0.66666666666666663</v>
          </cell>
        </row>
        <row r="420">
          <cell r="B420" t="str">
            <v>LEI</v>
          </cell>
          <cell r="C420">
            <v>1577.8969800457098</v>
          </cell>
          <cell r="D420">
            <v>3009.2377410317081</v>
          </cell>
          <cell r="E420">
            <v>2042.8507142857147</v>
          </cell>
          <cell r="F420">
            <v>1018.9167046552494</v>
          </cell>
          <cell r="G420">
            <v>339.57307026682514</v>
          </cell>
          <cell r="H420">
            <v>0</v>
          </cell>
          <cell r="I420">
            <v>0.66666666666666663</v>
          </cell>
          <cell r="J420">
            <v>0</v>
          </cell>
          <cell r="K420">
            <v>0</v>
          </cell>
          <cell r="L420">
            <v>0.33333333333333331</v>
          </cell>
        </row>
        <row r="421">
          <cell r="B421" t="str">
            <v>LEJ</v>
          </cell>
          <cell r="C421">
            <v>2364.4236263910029</v>
          </cell>
          <cell r="D421">
            <v>3091.3928712904467</v>
          </cell>
          <cell r="E421">
            <v>1481.6388581697045</v>
          </cell>
          <cell r="F421">
            <v>349.97499999999997</v>
          </cell>
          <cell r="G421">
            <v>564.17217741935485</v>
          </cell>
          <cell r="H421">
            <v>0</v>
          </cell>
          <cell r="I421">
            <v>0.16037735849056606</v>
          </cell>
          <cell r="J421">
            <v>1.8867924528301886E-2</v>
          </cell>
          <cell r="K421">
            <v>0.28301886792452835</v>
          </cell>
          <cell r="L421">
            <v>0.53773584905660388</v>
          </cell>
        </row>
        <row r="422">
          <cell r="B422" t="str">
            <v>LFW</v>
          </cell>
          <cell r="C422">
            <v>0</v>
          </cell>
          <cell r="D422">
            <v>0</v>
          </cell>
          <cell r="E422">
            <v>0</v>
          </cell>
          <cell r="F422">
            <v>973.12</v>
          </cell>
          <cell r="G422">
            <v>676.29742105263165</v>
          </cell>
          <cell r="H422">
            <v>0</v>
          </cell>
          <cell r="I422">
            <v>0</v>
          </cell>
          <cell r="J422">
            <v>0</v>
          </cell>
          <cell r="K422">
            <v>0.16666666666666666</v>
          </cell>
          <cell r="L422">
            <v>0.83333333333333337</v>
          </cell>
        </row>
        <row r="423">
          <cell r="B423" t="str">
            <v>LHE</v>
          </cell>
          <cell r="C423">
            <v>0</v>
          </cell>
          <cell r="D423">
            <v>2101.1952000000001</v>
          </cell>
          <cell r="E423">
            <v>1024.77</v>
          </cell>
          <cell r="F423">
            <v>1972.2189062500004</v>
          </cell>
          <cell r="G423">
            <v>755.09310136288184</v>
          </cell>
          <cell r="H423">
            <v>0</v>
          </cell>
          <cell r="I423">
            <v>1.4975041597337766E-2</v>
          </cell>
          <cell r="J423">
            <v>1.164725457570715E-2</v>
          </cell>
          <cell r="K423">
            <v>5.6572379367720457E-2</v>
          </cell>
          <cell r="L423">
            <v>0.91680532445923468</v>
          </cell>
        </row>
        <row r="424">
          <cell r="B424" t="str">
            <v>LHW</v>
          </cell>
          <cell r="C424">
            <v>4537.2526894742623</v>
          </cell>
          <cell r="D424">
            <v>4749.2735304038351</v>
          </cell>
          <cell r="E424">
            <v>1810.9906091954022</v>
          </cell>
          <cell r="F424">
            <v>1238.2726398519835</v>
          </cell>
          <cell r="G424">
            <v>570.87178194523528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1</v>
          </cell>
        </row>
        <row r="425">
          <cell r="B425" t="str">
            <v>LIM</v>
          </cell>
          <cell r="C425">
            <v>0</v>
          </cell>
          <cell r="D425">
            <v>2807.7014666666664</v>
          </cell>
          <cell r="E425">
            <v>1139.9687500000002</v>
          </cell>
          <cell r="F425">
            <v>471.14644481902764</v>
          </cell>
          <cell r="G425">
            <v>501.6105423317739</v>
          </cell>
          <cell r="H425">
            <v>1.0075566750629728E-2</v>
          </cell>
          <cell r="I425">
            <v>4.0302267002518904E-2</v>
          </cell>
          <cell r="J425">
            <v>1.3434089000839635E-2</v>
          </cell>
          <cell r="K425">
            <v>0.16372795969773307</v>
          </cell>
          <cell r="L425">
            <v>0.7724601175482787</v>
          </cell>
        </row>
        <row r="426">
          <cell r="B426" t="str">
            <v>LIR</v>
          </cell>
          <cell r="C426">
            <v>466.02857142857158</v>
          </cell>
          <cell r="D426">
            <v>456.76482142857145</v>
          </cell>
          <cell r="E426">
            <v>633.65250000000003</v>
          </cell>
          <cell r="F426">
            <v>352.97126715876294</v>
          </cell>
          <cell r="G426">
            <v>301.89420706958316</v>
          </cell>
          <cell r="H426">
            <v>5.6396148555708389E-2</v>
          </cell>
          <cell r="I426">
            <v>5.5020632737276479E-3</v>
          </cell>
          <cell r="J426">
            <v>1.7881705639614855E-2</v>
          </cell>
          <cell r="K426">
            <v>9.078404401650618E-2</v>
          </cell>
          <cell r="L426">
            <v>0.82943603851444292</v>
          </cell>
        </row>
        <row r="427">
          <cell r="B427" t="str">
            <v>LIS</v>
          </cell>
          <cell r="C427">
            <v>647.92472222222227</v>
          </cell>
          <cell r="D427">
            <v>2497.2988021978017</v>
          </cell>
          <cell r="E427">
            <v>750.52</v>
          </cell>
          <cell r="F427">
            <v>1185.8518283950621</v>
          </cell>
          <cell r="G427">
            <v>303.40494280792603</v>
          </cell>
          <cell r="H427">
            <v>2.883156297420332E-2</v>
          </cell>
          <cell r="I427">
            <v>4.2488619119878585E-2</v>
          </cell>
          <cell r="J427">
            <v>2.2761760242792101E-2</v>
          </cell>
          <cell r="K427">
            <v>0.12291350531107731</v>
          </cell>
          <cell r="L427">
            <v>0.78300455235204858</v>
          </cell>
        </row>
        <row r="428">
          <cell r="B428" t="str">
            <v>LJU</v>
          </cell>
          <cell r="C428">
            <v>0</v>
          </cell>
          <cell r="D428">
            <v>5903.5</v>
          </cell>
          <cell r="E428">
            <v>0</v>
          </cell>
          <cell r="F428">
            <v>295.50000000000006</v>
          </cell>
          <cell r="G428">
            <v>1091.8574074074079</v>
          </cell>
          <cell r="H428">
            <v>0</v>
          </cell>
          <cell r="I428">
            <v>4.5454545454545463E-2</v>
          </cell>
          <cell r="J428">
            <v>3.0303030303030307E-2</v>
          </cell>
          <cell r="K428">
            <v>0.31818181818181823</v>
          </cell>
          <cell r="L428">
            <v>0.60606060606060619</v>
          </cell>
        </row>
        <row r="429">
          <cell r="B429" t="str">
            <v>LKO</v>
          </cell>
          <cell r="C429">
            <v>2082.882470147712</v>
          </cell>
          <cell r="D429">
            <v>1602.35</v>
          </cell>
          <cell r="E429">
            <v>1196.2058666666669</v>
          </cell>
          <cell r="F429">
            <v>561.68666666666695</v>
          </cell>
          <cell r="G429">
            <v>421.63731363636367</v>
          </cell>
          <cell r="H429">
            <v>0</v>
          </cell>
          <cell r="I429">
            <v>2.7027027027027025E-2</v>
          </cell>
          <cell r="J429">
            <v>2.7027027027027025E-2</v>
          </cell>
          <cell r="K429">
            <v>0.16216216216216214</v>
          </cell>
          <cell r="L429">
            <v>0.78378378378378377</v>
          </cell>
        </row>
        <row r="430">
          <cell r="B430" t="str">
            <v>LLA</v>
          </cell>
          <cell r="C430">
            <v>277.69296296296289</v>
          </cell>
          <cell r="D430">
            <v>2348.9558667921178</v>
          </cell>
          <cell r="E430">
            <v>1625.8986666666683</v>
          </cell>
          <cell r="F430">
            <v>1086.111990362476</v>
          </cell>
          <cell r="G430">
            <v>361.4</v>
          </cell>
          <cell r="H430">
            <v>0</v>
          </cell>
          <cell r="I430">
            <v>0.27272727272727276</v>
          </cell>
          <cell r="J430">
            <v>0</v>
          </cell>
          <cell r="K430">
            <v>0.18181818181818182</v>
          </cell>
          <cell r="L430">
            <v>0.54545454545454553</v>
          </cell>
        </row>
        <row r="431">
          <cell r="B431" t="str">
            <v>LLW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572.68875000000003</v>
          </cell>
          <cell r="H431">
            <v>3.7037037037037035E-2</v>
          </cell>
          <cell r="I431">
            <v>0.1111111111111111</v>
          </cell>
          <cell r="J431">
            <v>0</v>
          </cell>
          <cell r="K431">
            <v>0</v>
          </cell>
          <cell r="L431">
            <v>0.85185185185185186</v>
          </cell>
        </row>
        <row r="432">
          <cell r="B432" t="str">
            <v>LMM</v>
          </cell>
          <cell r="C432">
            <v>242.84265512637438</v>
          </cell>
          <cell r="D432">
            <v>667.64896209140613</v>
          </cell>
          <cell r="E432">
            <v>526.36640083298744</v>
          </cell>
          <cell r="F432">
            <v>233.866145950933</v>
          </cell>
          <cell r="G432">
            <v>235.61705803977196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1</v>
          </cell>
        </row>
        <row r="433">
          <cell r="B433" t="str">
            <v>LNZ</v>
          </cell>
          <cell r="C433">
            <v>311.79929608789894</v>
          </cell>
          <cell r="D433">
            <v>2451.7007227388021</v>
          </cell>
          <cell r="E433">
            <v>2651.73</v>
          </cell>
          <cell r="F433">
            <v>1042.2631944444468</v>
          </cell>
          <cell r="G433">
            <v>517.50126562500009</v>
          </cell>
          <cell r="H433">
            <v>1.234567901234568E-2</v>
          </cell>
          <cell r="I433">
            <v>0.17283950617283955</v>
          </cell>
          <cell r="J433">
            <v>6.1728395061728399E-2</v>
          </cell>
          <cell r="K433">
            <v>0.20987654320987653</v>
          </cell>
          <cell r="L433">
            <v>0.54320987654320985</v>
          </cell>
        </row>
        <row r="434">
          <cell r="B434" t="str">
            <v>LON</v>
          </cell>
          <cell r="C434">
            <v>3378.5054881178871</v>
          </cell>
          <cell r="D434">
            <v>3010.0770727179256</v>
          </cell>
          <cell r="E434">
            <v>1097.6670835523078</v>
          </cell>
          <cell r="F434">
            <v>1404.597282918945</v>
          </cell>
          <cell r="G434">
            <v>335.19047215408989</v>
          </cell>
          <cell r="H434">
            <v>6.0284337055342106E-2</v>
          </cell>
          <cell r="I434">
            <v>0.17548355604368795</v>
          </cell>
          <cell r="J434">
            <v>3.0691317347001049E-2</v>
          </cell>
          <cell r="K434">
            <v>0.1449142717676494</v>
          </cell>
          <cell r="L434">
            <v>0.58862651778631947</v>
          </cell>
        </row>
        <row r="435">
          <cell r="B435" t="str">
            <v>LOS</v>
          </cell>
          <cell r="C435">
            <v>228.53149122807011</v>
          </cell>
          <cell r="D435">
            <v>3990.5157142857142</v>
          </cell>
          <cell r="E435">
            <v>0</v>
          </cell>
          <cell r="F435">
            <v>611.77291782407383</v>
          </cell>
          <cell r="G435">
            <v>360.77712052847488</v>
          </cell>
          <cell r="H435">
            <v>5.8515283842794759E-2</v>
          </cell>
          <cell r="I435">
            <v>1.1353711790393014E-2</v>
          </cell>
          <cell r="J435">
            <v>5.2401746724890829E-3</v>
          </cell>
          <cell r="K435">
            <v>0.14847161572052403</v>
          </cell>
          <cell r="L435">
            <v>0.77641921397379909</v>
          </cell>
        </row>
        <row r="436">
          <cell r="B436" t="str">
            <v>LPA</v>
          </cell>
          <cell r="C436">
            <v>1577.8969800457098</v>
          </cell>
          <cell r="D436">
            <v>3009.2377410317081</v>
          </cell>
          <cell r="E436">
            <v>2042.8507142857147</v>
          </cell>
          <cell r="F436">
            <v>1027.7573529411766</v>
          </cell>
          <cell r="G436">
            <v>320.14433823529407</v>
          </cell>
          <cell r="H436">
            <v>5.5555555555555566E-2</v>
          </cell>
          <cell r="I436">
            <v>0</v>
          </cell>
          <cell r="J436">
            <v>1.3888888888888892E-2</v>
          </cell>
          <cell r="K436">
            <v>0.5</v>
          </cell>
          <cell r="L436">
            <v>0.43055555555555558</v>
          </cell>
        </row>
        <row r="437">
          <cell r="B437" t="str">
            <v>LPB</v>
          </cell>
          <cell r="C437">
            <v>0</v>
          </cell>
          <cell r="D437">
            <v>0</v>
          </cell>
          <cell r="E437">
            <v>0</v>
          </cell>
          <cell r="F437">
            <v>723.16116666666676</v>
          </cell>
          <cell r="G437">
            <v>506.54999999999995</v>
          </cell>
          <cell r="H437">
            <v>0</v>
          </cell>
          <cell r="I437">
            <v>0</v>
          </cell>
          <cell r="J437">
            <v>0</v>
          </cell>
          <cell r="K437">
            <v>0.23529411764705885</v>
          </cell>
          <cell r="L437">
            <v>0.76470588235294124</v>
          </cell>
        </row>
        <row r="438">
          <cell r="B438" t="str">
            <v>LPI</v>
          </cell>
          <cell r="C438">
            <v>277.69296296296289</v>
          </cell>
          <cell r="D438">
            <v>2348.9558667921178</v>
          </cell>
          <cell r="E438">
            <v>1625.8986666666683</v>
          </cell>
          <cell r="F438">
            <v>1086.111990362476</v>
          </cell>
          <cell r="G438">
            <v>338.21786528058118</v>
          </cell>
          <cell r="H438">
            <v>0.11111111111111112</v>
          </cell>
          <cell r="I438">
            <v>0</v>
          </cell>
          <cell r="J438">
            <v>2.777777777777778E-2</v>
          </cell>
          <cell r="K438">
            <v>5.5555555555555559E-2</v>
          </cell>
          <cell r="L438">
            <v>0.80555555555555558</v>
          </cell>
        </row>
        <row r="439">
          <cell r="B439" t="str">
            <v>LPQ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1</v>
          </cell>
          <cell r="J439">
            <v>0</v>
          </cell>
          <cell r="K439">
            <v>0</v>
          </cell>
          <cell r="L439">
            <v>0</v>
          </cell>
        </row>
        <row r="440">
          <cell r="B440" t="str">
            <v>LRM</v>
          </cell>
          <cell r="C440">
            <v>360.00000000000006</v>
          </cell>
          <cell r="D440">
            <v>456.88766788766799</v>
          </cell>
          <cell r="E440">
            <v>361.47999999999996</v>
          </cell>
          <cell r="F440">
            <v>242.60388833963086</v>
          </cell>
          <cell r="G440">
            <v>247.78928571428571</v>
          </cell>
          <cell r="H440">
            <v>0.2040816326530612</v>
          </cell>
          <cell r="I440">
            <v>0</v>
          </cell>
          <cell r="J440">
            <v>0.14285714285714285</v>
          </cell>
          <cell r="K440">
            <v>0.22448979591836735</v>
          </cell>
          <cell r="L440">
            <v>0.42857142857142855</v>
          </cell>
        </row>
        <row r="441">
          <cell r="B441" t="str">
            <v>LSC</v>
          </cell>
          <cell r="C441">
            <v>1610.1799999999998</v>
          </cell>
          <cell r="D441">
            <v>3323.2851126704627</v>
          </cell>
          <cell r="E441">
            <v>1605.7066666666701</v>
          </cell>
          <cell r="F441">
            <v>809.3</v>
          </cell>
          <cell r="G441">
            <v>827.02</v>
          </cell>
          <cell r="H441">
            <v>0</v>
          </cell>
          <cell r="I441">
            <v>5.5555555555555552E-2</v>
          </cell>
          <cell r="J441">
            <v>0</v>
          </cell>
          <cell r="K441">
            <v>0.22222222222222221</v>
          </cell>
          <cell r="L441">
            <v>0.72222222222222221</v>
          </cell>
        </row>
        <row r="442">
          <cell r="B442" t="str">
            <v>LST</v>
          </cell>
          <cell r="C442">
            <v>3460.5285840875736</v>
          </cell>
          <cell r="D442">
            <v>5498.6224249998158</v>
          </cell>
          <cell r="E442">
            <v>3738.4933333333352</v>
          </cell>
          <cell r="F442">
            <v>2896.1446041370136</v>
          </cell>
          <cell r="G442">
            <v>872.28051531663971</v>
          </cell>
          <cell r="H442">
            <v>0</v>
          </cell>
          <cell r="I442">
            <v>0</v>
          </cell>
          <cell r="J442">
            <v>0</v>
          </cell>
          <cell r="K442">
            <v>0.66666666666666663</v>
          </cell>
          <cell r="L442">
            <v>0.33333333333333331</v>
          </cell>
        </row>
        <row r="443">
          <cell r="B443" t="str">
            <v>LTO</v>
          </cell>
          <cell r="C443">
            <v>242.84265512637438</v>
          </cell>
          <cell r="D443">
            <v>667.64896209140613</v>
          </cell>
          <cell r="E443">
            <v>526.36640083298744</v>
          </cell>
          <cell r="F443">
            <v>233.866145950933</v>
          </cell>
          <cell r="G443">
            <v>374.5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1</v>
          </cell>
        </row>
        <row r="444">
          <cell r="B444" t="str">
            <v>LUG</v>
          </cell>
          <cell r="C444">
            <v>2123.7589536760092</v>
          </cell>
          <cell r="D444">
            <v>2817.3024999999998</v>
          </cell>
          <cell r="E444">
            <v>350.24000000000007</v>
          </cell>
          <cell r="F444">
            <v>1031.5436666666676</v>
          </cell>
          <cell r="G444">
            <v>462.50148148148133</v>
          </cell>
          <cell r="H444">
            <v>0</v>
          </cell>
          <cell r="I444">
            <v>7.4074074074074084E-2</v>
          </cell>
          <cell r="J444">
            <v>0.1851851851851852</v>
          </cell>
          <cell r="K444">
            <v>0.29629629629629634</v>
          </cell>
          <cell r="L444">
            <v>0.44444444444444448</v>
          </cell>
        </row>
        <row r="445">
          <cell r="B445" t="str">
            <v>LUN</v>
          </cell>
          <cell r="C445">
            <v>0</v>
          </cell>
          <cell r="D445">
            <v>0</v>
          </cell>
          <cell r="E445">
            <v>0</v>
          </cell>
          <cell r="F445">
            <v>529.53</v>
          </cell>
          <cell r="G445">
            <v>586.07346428571429</v>
          </cell>
          <cell r="H445">
            <v>2.7777777777777776E-2</v>
          </cell>
          <cell r="I445">
            <v>0</v>
          </cell>
          <cell r="J445">
            <v>2.7777777777777776E-2</v>
          </cell>
          <cell r="K445">
            <v>0.1111111111111111</v>
          </cell>
          <cell r="L445">
            <v>0.83333333333333337</v>
          </cell>
        </row>
        <row r="446">
          <cell r="B446" t="str">
            <v>LUX</v>
          </cell>
          <cell r="C446">
            <v>14421.919999999998</v>
          </cell>
          <cell r="D446">
            <v>4136.1516666666657</v>
          </cell>
          <cell r="E446">
            <v>0</v>
          </cell>
          <cell r="F446">
            <v>1433.5375757575739</v>
          </cell>
          <cell r="G446">
            <v>252.83227272727265</v>
          </cell>
          <cell r="H446">
            <v>3.6363636363636355E-2</v>
          </cell>
          <cell r="I446">
            <v>0.16969696969696968</v>
          </cell>
          <cell r="J446">
            <v>3.0303030303030293E-2</v>
          </cell>
          <cell r="K446">
            <v>0.23636363636363639</v>
          </cell>
          <cell r="L446">
            <v>0.52727272727272734</v>
          </cell>
        </row>
        <row r="447">
          <cell r="B447" t="str">
            <v>LVI</v>
          </cell>
          <cell r="C447">
            <v>0</v>
          </cell>
          <cell r="D447">
            <v>0</v>
          </cell>
          <cell r="E447">
            <v>0</v>
          </cell>
          <cell r="F447">
            <v>529.53</v>
          </cell>
          <cell r="G447">
            <v>688.50185869565223</v>
          </cell>
          <cell r="H447">
            <v>0</v>
          </cell>
          <cell r="I447">
            <v>0.1111111111111111</v>
          </cell>
          <cell r="J447">
            <v>0</v>
          </cell>
          <cell r="K447">
            <v>0</v>
          </cell>
          <cell r="L447">
            <v>0.88888888888888884</v>
          </cell>
        </row>
        <row r="448">
          <cell r="B448" t="str">
            <v>LWO</v>
          </cell>
          <cell r="C448">
            <v>210.25456140350872</v>
          </cell>
          <cell r="D448">
            <v>2398.2343666666679</v>
          </cell>
          <cell r="E448">
            <v>0</v>
          </cell>
          <cell r="F448">
            <v>280.26046892655376</v>
          </cell>
          <cell r="G448">
            <v>402.42064395085725</v>
          </cell>
          <cell r="H448">
            <v>0</v>
          </cell>
          <cell r="I448">
            <v>0</v>
          </cell>
          <cell r="J448">
            <v>0</v>
          </cell>
          <cell r="K448">
            <v>0.33676092544987146</v>
          </cell>
          <cell r="L448">
            <v>0.66323907455012854</v>
          </cell>
        </row>
        <row r="449">
          <cell r="B449" t="str">
            <v>LYB</v>
          </cell>
          <cell r="C449">
            <v>449.86946825396814</v>
          </cell>
          <cell r="D449">
            <v>0</v>
          </cell>
          <cell r="E449">
            <v>527.99999999999989</v>
          </cell>
          <cell r="F449">
            <v>264.44477905194645</v>
          </cell>
          <cell r="G449">
            <v>237.94167116416128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1</v>
          </cell>
        </row>
        <row r="450">
          <cell r="B450" t="str">
            <v>LYC</v>
          </cell>
          <cell r="C450">
            <v>277.69296296296289</v>
          </cell>
          <cell r="D450">
            <v>2348.9558667921178</v>
          </cell>
          <cell r="E450">
            <v>1625.8986666666683</v>
          </cell>
          <cell r="F450">
            <v>1086.111990362476</v>
          </cell>
          <cell r="G450">
            <v>338.21786528058118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1</v>
          </cell>
        </row>
        <row r="451">
          <cell r="B451" t="str">
            <v>LYS</v>
          </cell>
          <cell r="C451">
            <v>134.47481818181825</v>
          </cell>
          <cell r="D451">
            <v>2971.1519887955205</v>
          </cell>
          <cell r="E451">
            <v>122.61</v>
          </cell>
          <cell r="F451">
            <v>773.8824652777779</v>
          </cell>
          <cell r="G451">
            <v>297.69017681407087</v>
          </cell>
          <cell r="H451">
            <v>5.2631578947368432E-2</v>
          </cell>
          <cell r="I451">
            <v>8.842105263157897E-2</v>
          </cell>
          <cell r="J451">
            <v>8.6315789473684221E-2</v>
          </cell>
          <cell r="K451">
            <v>0.13052631578947371</v>
          </cell>
          <cell r="L451">
            <v>0.64210526315789473</v>
          </cell>
        </row>
        <row r="452">
          <cell r="B452" t="str">
            <v>LZC</v>
          </cell>
          <cell r="C452">
            <v>242.84265512637438</v>
          </cell>
          <cell r="D452">
            <v>667.64896209140613</v>
          </cell>
          <cell r="E452">
            <v>526.36640083298744</v>
          </cell>
          <cell r="F452">
            <v>233.866145950933</v>
          </cell>
          <cell r="G452">
            <v>706.05</v>
          </cell>
          <cell r="H452">
            <v>0</v>
          </cell>
          <cell r="I452">
            <v>0</v>
          </cell>
          <cell r="J452">
            <v>0</v>
          </cell>
          <cell r="K452">
            <v>0.5</v>
          </cell>
          <cell r="L452">
            <v>0.5</v>
          </cell>
        </row>
        <row r="453">
          <cell r="B453" t="str">
            <v>LZH</v>
          </cell>
          <cell r="C453">
            <v>4537.2526894742623</v>
          </cell>
          <cell r="D453">
            <v>4749.2735304038351</v>
          </cell>
          <cell r="E453">
            <v>1810.9906091954022</v>
          </cell>
          <cell r="F453">
            <v>1238.2726398519835</v>
          </cell>
          <cell r="G453">
            <v>570.87178194523528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1</v>
          </cell>
        </row>
        <row r="454">
          <cell r="B454" t="str">
            <v>MAA</v>
          </cell>
          <cell r="C454">
            <v>2598.8416666666672</v>
          </cell>
          <cell r="D454">
            <v>3741.7535840336122</v>
          </cell>
          <cell r="E454">
            <v>2463.8783333333336</v>
          </cell>
          <cell r="F454">
            <v>823.98268461094415</v>
          </cell>
          <cell r="G454">
            <v>677.74992116372812</v>
          </cell>
          <cell r="H454">
            <v>6.631927996210327E-3</v>
          </cell>
          <cell r="I454">
            <v>4.4054950260540029E-2</v>
          </cell>
          <cell r="J454">
            <v>2.8422548555187112E-3</v>
          </cell>
          <cell r="K454">
            <v>0.13974419706300331</v>
          </cell>
          <cell r="L454">
            <v>0.80672666982472774</v>
          </cell>
        </row>
        <row r="455">
          <cell r="B455" t="str">
            <v>MAD</v>
          </cell>
          <cell r="C455">
            <v>1418.0274325757578</v>
          </cell>
          <cell r="D455">
            <v>3164.6343699751687</v>
          </cell>
          <cell r="E455">
            <v>2177.9889285714285</v>
          </cell>
          <cell r="F455">
            <v>1050.774609140175</v>
          </cell>
          <cell r="G455">
            <v>318.98866848415253</v>
          </cell>
          <cell r="H455">
            <v>3.2388663967611322E-2</v>
          </cell>
          <cell r="I455">
            <v>9.671614934772825E-2</v>
          </cell>
          <cell r="J455">
            <v>1.7543859649122799E-2</v>
          </cell>
          <cell r="K455">
            <v>0.11156095366621675</v>
          </cell>
          <cell r="L455">
            <v>0.74179037336932097</v>
          </cell>
        </row>
        <row r="456">
          <cell r="B456" t="str">
            <v>MAN</v>
          </cell>
          <cell r="C456">
            <v>1748.201636717049</v>
          </cell>
          <cell r="D456">
            <v>2570.8700609817352</v>
          </cell>
          <cell r="E456">
            <v>857.09341055341088</v>
          </cell>
          <cell r="F456">
            <v>1264.5008798251024</v>
          </cell>
          <cell r="G456">
            <v>256.12057373140681</v>
          </cell>
          <cell r="H456">
            <v>2.3641851106639827E-2</v>
          </cell>
          <cell r="I456">
            <v>5.8350100603621655E-2</v>
          </cell>
          <cell r="J456">
            <v>2.2635814889336001E-2</v>
          </cell>
          <cell r="K456">
            <v>0.13883299798792742</v>
          </cell>
          <cell r="L456">
            <v>0.75653923541247503</v>
          </cell>
        </row>
        <row r="457">
          <cell r="B457" t="str">
            <v>MAO</v>
          </cell>
          <cell r="C457">
            <v>4877.18300441886</v>
          </cell>
          <cell r="D457">
            <v>1329.8939393939399</v>
          </cell>
          <cell r="E457">
            <v>2079.9913113553125</v>
          </cell>
          <cell r="F457">
            <v>767.92500000000007</v>
          </cell>
          <cell r="G457">
            <v>614.95945454545461</v>
          </cell>
          <cell r="H457">
            <v>0</v>
          </cell>
          <cell r="I457">
            <v>3.3707865168539325E-2</v>
          </cell>
          <cell r="J457">
            <v>1.1235955056179775E-2</v>
          </cell>
          <cell r="K457">
            <v>0.24719101123595502</v>
          </cell>
          <cell r="L457">
            <v>0.7078651685393258</v>
          </cell>
        </row>
        <row r="458">
          <cell r="B458" t="str">
            <v>MBA</v>
          </cell>
          <cell r="C458">
            <v>729.84047619047647</v>
          </cell>
          <cell r="D458">
            <v>4392.1766666666645</v>
          </cell>
          <cell r="E458">
            <v>345.28684210526319</v>
          </cell>
          <cell r="F458">
            <v>1094.2274017094014</v>
          </cell>
          <cell r="G458">
            <v>466.64670438831786</v>
          </cell>
          <cell r="H458">
            <v>0.1111111111111111</v>
          </cell>
          <cell r="I458">
            <v>0</v>
          </cell>
          <cell r="J458">
            <v>0</v>
          </cell>
          <cell r="K458">
            <v>0</v>
          </cell>
          <cell r="L458">
            <v>0.88888888888888884</v>
          </cell>
        </row>
        <row r="459">
          <cell r="B459" t="str">
            <v>MBJ</v>
          </cell>
          <cell r="C459">
            <v>477.11822222222241</v>
          </cell>
          <cell r="D459">
            <v>717.41289377289388</v>
          </cell>
          <cell r="E459">
            <v>469.97692608386637</v>
          </cell>
          <cell r="F459">
            <v>269.89975953991984</v>
          </cell>
          <cell r="G459">
            <v>222.99616725292088</v>
          </cell>
          <cell r="H459">
            <v>3.5265989240884643E-2</v>
          </cell>
          <cell r="I459">
            <v>1.1356843992827258E-2</v>
          </cell>
          <cell r="J459">
            <v>2.9487945805937447E-2</v>
          </cell>
          <cell r="K459">
            <v>0.14504881450488147</v>
          </cell>
          <cell r="L459">
            <v>0.77884040645546926</v>
          </cell>
        </row>
        <row r="460">
          <cell r="B460" t="str">
            <v>MCT</v>
          </cell>
          <cell r="C460">
            <v>0</v>
          </cell>
          <cell r="D460">
            <v>3712.918636363635</v>
          </cell>
          <cell r="E460">
            <v>0</v>
          </cell>
          <cell r="F460">
            <v>1631.2006926406918</v>
          </cell>
          <cell r="G460">
            <v>605.30574776785727</v>
          </cell>
          <cell r="H460">
            <v>0</v>
          </cell>
          <cell r="I460">
            <v>0.14851485148514851</v>
          </cell>
          <cell r="J460">
            <v>0</v>
          </cell>
          <cell r="K460">
            <v>0.14851485148514848</v>
          </cell>
          <cell r="L460">
            <v>0.70297029702970293</v>
          </cell>
        </row>
        <row r="461">
          <cell r="B461" t="str">
            <v>MCZ</v>
          </cell>
          <cell r="C461">
            <v>4877.18300441886</v>
          </cell>
          <cell r="D461">
            <v>3913.2942950383235</v>
          </cell>
          <cell r="E461">
            <v>2079.9913113553125</v>
          </cell>
          <cell r="F461">
            <v>1727.1594836699639</v>
          </cell>
          <cell r="G461">
            <v>1179.31</v>
          </cell>
          <cell r="H461">
            <v>0</v>
          </cell>
          <cell r="I461">
            <v>0</v>
          </cell>
          <cell r="J461">
            <v>0</v>
          </cell>
          <cell r="K461">
            <v>0.1</v>
          </cell>
          <cell r="L461">
            <v>0.9</v>
          </cell>
        </row>
        <row r="462">
          <cell r="B462" t="str">
            <v>MDC</v>
          </cell>
          <cell r="C462">
            <v>0</v>
          </cell>
          <cell r="D462">
            <v>5086.9945946712014</v>
          </cell>
          <cell r="E462">
            <v>1687.6125</v>
          </cell>
          <cell r="F462">
            <v>1207.8124695930737</v>
          </cell>
          <cell r="G462">
            <v>846.26020501948074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1</v>
          </cell>
        </row>
        <row r="463">
          <cell r="B463" t="str">
            <v>MDE</v>
          </cell>
          <cell r="C463">
            <v>905.35812499999997</v>
          </cell>
          <cell r="D463">
            <v>1134.8872380952382</v>
          </cell>
          <cell r="E463">
            <v>620.14819999999997</v>
          </cell>
          <cell r="F463">
            <v>320.74917508417502</v>
          </cell>
          <cell r="G463">
            <v>474.96458219459748</v>
          </cell>
          <cell r="H463">
            <v>2.097902097902098E-2</v>
          </cell>
          <cell r="I463">
            <v>4.1958041958041967E-2</v>
          </cell>
          <cell r="J463">
            <v>9.7902097902097918E-2</v>
          </cell>
          <cell r="K463">
            <v>0.30419580419580416</v>
          </cell>
          <cell r="L463">
            <v>0.53496503496503489</v>
          </cell>
        </row>
        <row r="464">
          <cell r="B464" t="str">
            <v>MDZ</v>
          </cell>
          <cell r="C464">
            <v>2737.7034062499997</v>
          </cell>
          <cell r="D464">
            <v>3059.4675003323032</v>
          </cell>
          <cell r="E464">
            <v>1545.7283333333298</v>
          </cell>
          <cell r="F464">
            <v>1291.0003889912839</v>
          </cell>
          <cell r="G464">
            <v>697.9636363636364</v>
          </cell>
          <cell r="H464">
            <v>0</v>
          </cell>
          <cell r="I464">
            <v>0</v>
          </cell>
          <cell r="J464">
            <v>0</v>
          </cell>
          <cell r="K464">
            <v>0.28301886792452835</v>
          </cell>
          <cell r="L464">
            <v>0.71698113207547165</v>
          </cell>
        </row>
        <row r="465">
          <cell r="B465" t="str">
            <v>MED</v>
          </cell>
          <cell r="C465">
            <v>5904.0080952380958</v>
          </cell>
          <cell r="D465">
            <v>3279.7439948253659</v>
          </cell>
          <cell r="E465">
            <v>1804.1</v>
          </cell>
          <cell r="F465">
            <v>1375.919755963849</v>
          </cell>
          <cell r="G465">
            <v>732.30799999999999</v>
          </cell>
          <cell r="H465">
            <v>0</v>
          </cell>
          <cell r="I465">
            <v>8.8235294117647065E-2</v>
          </cell>
          <cell r="J465">
            <v>2.9411764705882353E-2</v>
          </cell>
          <cell r="K465">
            <v>0.32352941176470584</v>
          </cell>
          <cell r="L465">
            <v>0.55882352941176472</v>
          </cell>
        </row>
        <row r="466">
          <cell r="B466" t="str">
            <v>MEL</v>
          </cell>
          <cell r="C466">
            <v>3228.0685070214331</v>
          </cell>
          <cell r="D466">
            <v>5858.3402633228825</v>
          </cell>
          <cell r="E466">
            <v>3738.4933333333352</v>
          </cell>
          <cell r="F466">
            <v>2999.2928069885552</v>
          </cell>
          <cell r="G466">
            <v>841.05877666194806</v>
          </cell>
          <cell r="H466">
            <v>5.59085133418043E-2</v>
          </cell>
          <cell r="I466">
            <v>0.15120711562897077</v>
          </cell>
          <cell r="J466">
            <v>1.143583227445997E-2</v>
          </cell>
          <cell r="K466">
            <v>0.16137229987293519</v>
          </cell>
          <cell r="L466">
            <v>0.62007623888182972</v>
          </cell>
        </row>
        <row r="467">
          <cell r="B467" t="str">
            <v>MES</v>
          </cell>
          <cell r="C467">
            <v>0</v>
          </cell>
          <cell r="D467">
            <v>5086.9945946712014</v>
          </cell>
          <cell r="E467">
            <v>1687.6125</v>
          </cell>
          <cell r="F467">
            <v>1207.8124695930737</v>
          </cell>
          <cell r="G467">
            <v>846.26020501948074</v>
          </cell>
          <cell r="H467">
            <v>0</v>
          </cell>
          <cell r="I467">
            <v>0.33333333333333331</v>
          </cell>
          <cell r="J467">
            <v>0</v>
          </cell>
          <cell r="K467">
            <v>0.66666666666666663</v>
          </cell>
          <cell r="L467">
            <v>0</v>
          </cell>
        </row>
        <row r="468">
          <cell r="B468" t="str">
            <v>MEX</v>
          </cell>
          <cell r="C468">
            <v>259.02181840005471</v>
          </cell>
          <cell r="D468">
            <v>672.12435996078068</v>
          </cell>
          <cell r="E468">
            <v>640.12668384879748</v>
          </cell>
          <cell r="F468">
            <v>258.26444311385723</v>
          </cell>
          <cell r="G468">
            <v>258.32155978970172</v>
          </cell>
          <cell r="H468">
            <v>7.350870692849204E-2</v>
          </cell>
          <cell r="I468">
            <v>2.156354205261209E-2</v>
          </cell>
          <cell r="J468">
            <v>1.8006669136717311E-2</v>
          </cell>
          <cell r="K468">
            <v>0.17517599110781795</v>
          </cell>
          <cell r="L468">
            <v>0.71174509077436054</v>
          </cell>
        </row>
        <row r="469">
          <cell r="B469" t="str">
            <v>MFM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1</v>
          </cell>
        </row>
        <row r="470">
          <cell r="B470" t="str">
            <v>MGA</v>
          </cell>
          <cell r="C470">
            <v>1065.0124999999998</v>
          </cell>
          <cell r="D470">
            <v>0</v>
          </cell>
          <cell r="E470">
            <v>0</v>
          </cell>
          <cell r="F470">
            <v>253.85258152173895</v>
          </cell>
          <cell r="G470">
            <v>245.6199879497141</v>
          </cell>
          <cell r="H470">
            <v>6.3333333333333325E-2</v>
          </cell>
          <cell r="I470">
            <v>1.3333333333333331E-2</v>
          </cell>
          <cell r="J470">
            <v>9.9999999999999985E-3</v>
          </cell>
          <cell r="K470">
            <v>8.3333333333333329E-2</v>
          </cell>
          <cell r="L470">
            <v>0.83000000000000007</v>
          </cell>
        </row>
        <row r="471">
          <cell r="B471" t="str">
            <v>MGQ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747.5</v>
          </cell>
          <cell r="H471">
            <v>0</v>
          </cell>
          <cell r="I471">
            <v>0</v>
          </cell>
          <cell r="J471">
            <v>0</v>
          </cell>
          <cell r="K471">
            <v>0.14285714285714285</v>
          </cell>
          <cell r="L471">
            <v>0.8571428571428571</v>
          </cell>
        </row>
        <row r="472">
          <cell r="B472" t="str">
            <v>MHD</v>
          </cell>
          <cell r="C472">
            <v>298.91749999999996</v>
          </cell>
          <cell r="D472">
            <v>0</v>
          </cell>
          <cell r="E472">
            <v>0</v>
          </cell>
          <cell r="F472">
            <v>500.50000000000006</v>
          </cell>
          <cell r="G472">
            <v>477.65285714285716</v>
          </cell>
          <cell r="H472">
            <v>0</v>
          </cell>
          <cell r="I472">
            <v>0</v>
          </cell>
          <cell r="J472">
            <v>0</v>
          </cell>
          <cell r="K472">
            <v>0.25</v>
          </cell>
          <cell r="L472">
            <v>0.75</v>
          </cell>
        </row>
        <row r="473">
          <cell r="B473" t="str">
            <v>MHH</v>
          </cell>
          <cell r="C473">
            <v>378.90807339449537</v>
          </cell>
          <cell r="D473">
            <v>0</v>
          </cell>
          <cell r="E473">
            <v>372.00710722204605</v>
          </cell>
          <cell r="F473">
            <v>301.71833333333353</v>
          </cell>
          <cell r="G473">
            <v>324.417647058824</v>
          </cell>
          <cell r="H473">
            <v>6.666666666666668E-2</v>
          </cell>
          <cell r="I473">
            <v>0</v>
          </cell>
          <cell r="J473">
            <v>0.13333333333333336</v>
          </cell>
          <cell r="K473">
            <v>0.13333333333333336</v>
          </cell>
          <cell r="L473">
            <v>0.66666666666666674</v>
          </cell>
        </row>
        <row r="474">
          <cell r="B474" t="str">
            <v>MID</v>
          </cell>
          <cell r="C474">
            <v>266.07142857142901</v>
          </cell>
          <cell r="D474">
            <v>667.64896209140613</v>
          </cell>
          <cell r="E474">
            <v>526.36640083298744</v>
          </cell>
          <cell r="F474">
            <v>324.99999999999994</v>
          </cell>
          <cell r="G474">
            <v>286.18044748858438</v>
          </cell>
          <cell r="H474">
            <v>7.7669902912621352E-2</v>
          </cell>
          <cell r="I474">
            <v>0</v>
          </cell>
          <cell r="J474">
            <v>9.7087378640776691E-3</v>
          </cell>
          <cell r="K474">
            <v>5.8252427184466028E-2</v>
          </cell>
          <cell r="L474">
            <v>0.85436893203883502</v>
          </cell>
        </row>
        <row r="475">
          <cell r="B475" t="str">
            <v>MIL</v>
          </cell>
          <cell r="C475">
            <v>1839.1808720969091</v>
          </cell>
          <cell r="D475">
            <v>2124.3039666838699</v>
          </cell>
          <cell r="E475">
            <v>532.72514625506062</v>
          </cell>
          <cell r="F475">
            <v>924.1765993200562</v>
          </cell>
          <cell r="G475">
            <v>368.40841005339195</v>
          </cell>
          <cell r="H475">
            <v>5.2497451580020414E-2</v>
          </cell>
          <cell r="I475">
            <v>0.12742099898063214</v>
          </cell>
          <cell r="J475">
            <v>4.8929663608562747E-2</v>
          </cell>
          <cell r="K475">
            <v>0.15647298674821622</v>
          </cell>
          <cell r="L475">
            <v>0.61467889908256845</v>
          </cell>
        </row>
        <row r="476">
          <cell r="B476" t="str">
            <v>MJV</v>
          </cell>
          <cell r="C476">
            <v>1577.8969800457098</v>
          </cell>
          <cell r="D476">
            <v>3009.2377410317081</v>
          </cell>
          <cell r="E476">
            <v>2042.8507142857147</v>
          </cell>
          <cell r="F476">
            <v>1018.9167046552494</v>
          </cell>
          <cell r="G476">
            <v>339.57307026682514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1</v>
          </cell>
        </row>
        <row r="477">
          <cell r="B477" t="str">
            <v>MKY</v>
          </cell>
          <cell r="C477">
            <v>3460.5285840875736</v>
          </cell>
          <cell r="D477">
            <v>5498.6224249998158</v>
          </cell>
          <cell r="E477">
            <v>3738.4933333333352</v>
          </cell>
          <cell r="F477">
            <v>2896.1446041370136</v>
          </cell>
          <cell r="G477">
            <v>519.63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1</v>
          </cell>
        </row>
        <row r="478">
          <cell r="B478" t="str">
            <v>MLA</v>
          </cell>
          <cell r="C478">
            <v>0</v>
          </cell>
          <cell r="D478">
            <v>0</v>
          </cell>
          <cell r="E478">
            <v>0</v>
          </cell>
          <cell r="F478">
            <v>383.4</v>
          </cell>
          <cell r="G478">
            <v>386.44888888888886</v>
          </cell>
          <cell r="H478">
            <v>2.4390243902439025E-2</v>
          </cell>
          <cell r="I478">
            <v>0</v>
          </cell>
          <cell r="J478">
            <v>2.4390243902439025E-2</v>
          </cell>
          <cell r="K478">
            <v>0.17073170731707318</v>
          </cell>
          <cell r="L478">
            <v>0.7804878048780487</v>
          </cell>
        </row>
        <row r="479">
          <cell r="B479" t="str">
            <v>MLE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0.11111111111111112</v>
          </cell>
          <cell r="J479">
            <v>0</v>
          </cell>
          <cell r="K479">
            <v>0.11111111111111112</v>
          </cell>
          <cell r="L479">
            <v>0.77777777777777779</v>
          </cell>
        </row>
        <row r="480">
          <cell r="B480" t="str">
            <v>MLM</v>
          </cell>
          <cell r="C480">
            <v>169.81800041085535</v>
          </cell>
          <cell r="D480">
            <v>667.64896209140613</v>
          </cell>
          <cell r="E480">
            <v>526.36640083298744</v>
          </cell>
          <cell r="F480">
            <v>288.1705284976295</v>
          </cell>
          <cell r="G480">
            <v>217.52234923896231</v>
          </cell>
          <cell r="H480">
            <v>4.5122760451227609E-2</v>
          </cell>
          <cell r="I480">
            <v>0</v>
          </cell>
          <cell r="J480">
            <v>0.36230922362309231</v>
          </cell>
          <cell r="K480">
            <v>0.22760451227604511</v>
          </cell>
          <cell r="L480">
            <v>0.36496350364963498</v>
          </cell>
        </row>
        <row r="481">
          <cell r="B481" t="str">
            <v>MLW</v>
          </cell>
          <cell r="C481">
            <v>0</v>
          </cell>
          <cell r="D481">
            <v>0</v>
          </cell>
          <cell r="E481">
            <v>0</v>
          </cell>
          <cell r="F481">
            <v>628.65104166666652</v>
          </cell>
          <cell r="G481">
            <v>792.28594201045257</v>
          </cell>
          <cell r="H481">
            <v>9.7087378640776691E-3</v>
          </cell>
          <cell r="I481">
            <v>0</v>
          </cell>
          <cell r="J481">
            <v>9.7087378640776691E-3</v>
          </cell>
          <cell r="K481">
            <v>7.7669902912621352E-2</v>
          </cell>
          <cell r="L481">
            <v>0.90291262135922323</v>
          </cell>
        </row>
        <row r="482">
          <cell r="B482" t="str">
            <v>MLX</v>
          </cell>
          <cell r="C482">
            <v>273.05581548537282</v>
          </cell>
          <cell r="D482">
            <v>2918.1202279487316</v>
          </cell>
          <cell r="E482">
            <v>1011.4965826330518</v>
          </cell>
          <cell r="F482">
            <v>758.1008045386277</v>
          </cell>
          <cell r="G482">
            <v>659.06999999999994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1</v>
          </cell>
        </row>
        <row r="483">
          <cell r="B483" t="str">
            <v>MMB</v>
          </cell>
          <cell r="C483">
            <v>3560.4312660888791</v>
          </cell>
          <cell r="D483">
            <v>3852.7209841222088</v>
          </cell>
          <cell r="E483">
            <v>1909.3942506887054</v>
          </cell>
          <cell r="F483">
            <v>1062.5755352528843</v>
          </cell>
          <cell r="G483">
            <v>814.97193872947037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1</v>
          </cell>
        </row>
        <row r="484">
          <cell r="B484" t="str">
            <v>MME</v>
          </cell>
          <cell r="C484">
            <v>143.87333333333299</v>
          </cell>
          <cell r="D484">
            <v>2991.713931130485</v>
          </cell>
          <cell r="E484">
            <v>1080.3992954434091</v>
          </cell>
          <cell r="F484">
            <v>1133.095</v>
          </cell>
          <cell r="G484">
            <v>511.61750000000001</v>
          </cell>
          <cell r="H484">
            <v>0.47368421052631582</v>
          </cell>
          <cell r="I484">
            <v>5.2631578947368425E-2</v>
          </cell>
          <cell r="J484">
            <v>0</v>
          </cell>
          <cell r="K484">
            <v>0.10526315789473685</v>
          </cell>
          <cell r="L484">
            <v>0.36842105263157898</v>
          </cell>
        </row>
        <row r="485">
          <cell r="B485" t="str">
            <v>MNL</v>
          </cell>
          <cell r="C485">
            <v>2104.560104166666</v>
          </cell>
          <cell r="D485">
            <v>3708.0885371621607</v>
          </cell>
          <cell r="E485">
            <v>1539.8400000000001</v>
          </cell>
          <cell r="F485">
            <v>1150.4513632463784</v>
          </cell>
          <cell r="G485">
            <v>466.57184737989496</v>
          </cell>
          <cell r="H485">
            <v>3.4102833158447003E-3</v>
          </cell>
          <cell r="I485">
            <v>2.5708289611752363E-2</v>
          </cell>
          <cell r="J485">
            <v>4.7219307450157384E-3</v>
          </cell>
          <cell r="K485">
            <v>0.10362014690451202</v>
          </cell>
          <cell r="L485">
            <v>0.86253934942287525</v>
          </cell>
        </row>
        <row r="486">
          <cell r="B486" t="str">
            <v>MOL</v>
          </cell>
          <cell r="C486">
            <v>108.97866666666664</v>
          </cell>
          <cell r="D486">
            <v>2643.3275833333332</v>
          </cell>
          <cell r="E486">
            <v>2359.0699999999997</v>
          </cell>
          <cell r="F486">
            <v>1356.1383014755197</v>
          </cell>
          <cell r="G486">
            <v>313.07539840338211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1</v>
          </cell>
        </row>
        <row r="487">
          <cell r="B487" t="str">
            <v>MOW</v>
          </cell>
          <cell r="C487">
            <v>456.93394117647057</v>
          </cell>
          <cell r="D487">
            <v>3460.4616312692656</v>
          </cell>
          <cell r="E487">
            <v>754.47337500000003</v>
          </cell>
          <cell r="F487">
            <v>1468.6100862522885</v>
          </cell>
          <cell r="G487">
            <v>374.93938136953426</v>
          </cell>
          <cell r="H487">
            <v>2.914238134887593E-2</v>
          </cell>
          <cell r="I487">
            <v>0.12323064113238962</v>
          </cell>
          <cell r="J487">
            <v>2.497918401332222E-2</v>
          </cell>
          <cell r="K487">
            <v>0.12073272273105741</v>
          </cell>
          <cell r="L487">
            <v>0.70191507077435489</v>
          </cell>
        </row>
        <row r="488">
          <cell r="B488" t="str">
            <v>MPL</v>
          </cell>
          <cell r="C488">
            <v>148.72</v>
          </cell>
          <cell r="D488">
            <v>3320.3264997584574</v>
          </cell>
          <cell r="E488">
            <v>1241.3366394081002</v>
          </cell>
          <cell r="F488">
            <v>989.02764726564396</v>
          </cell>
          <cell r="G488">
            <v>249.14125000000001</v>
          </cell>
          <cell r="H488">
            <v>0.28985507246376807</v>
          </cell>
          <cell r="I488">
            <v>7.2463768115942018E-2</v>
          </cell>
          <cell r="J488">
            <v>0</v>
          </cell>
          <cell r="K488">
            <v>1.4492753623188404E-2</v>
          </cell>
          <cell r="L488">
            <v>0.62318840579710144</v>
          </cell>
        </row>
        <row r="489">
          <cell r="B489" t="str">
            <v>MPM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6.6666666666666666E-2</v>
          </cell>
          <cell r="L489">
            <v>0.93333333333333335</v>
          </cell>
        </row>
        <row r="490">
          <cell r="B490" t="str">
            <v>MQP</v>
          </cell>
          <cell r="C490">
            <v>473.9592415117383</v>
          </cell>
          <cell r="D490">
            <v>4626.9801238496639</v>
          </cell>
          <cell r="E490">
            <v>2439.5246527777772</v>
          </cell>
          <cell r="F490">
            <v>1580.6958328755286</v>
          </cell>
          <cell r="G490">
            <v>593.36055408845834</v>
          </cell>
          <cell r="H490">
            <v>0</v>
          </cell>
          <cell r="I490">
            <v>0</v>
          </cell>
          <cell r="J490">
            <v>0</v>
          </cell>
          <cell r="K490">
            <v>0.375</v>
          </cell>
          <cell r="L490">
            <v>0.625</v>
          </cell>
        </row>
        <row r="491">
          <cell r="B491" t="str">
            <v>MRS</v>
          </cell>
          <cell r="C491">
            <v>163.82298701298703</v>
          </cell>
          <cell r="D491">
            <v>2488</v>
          </cell>
          <cell r="E491">
            <v>1241.3366394081002</v>
          </cell>
          <cell r="F491">
            <v>2936.1256944444449</v>
          </cell>
          <cell r="G491">
            <v>314.44631374900104</v>
          </cell>
          <cell r="H491">
            <v>0.2109704641350211</v>
          </cell>
          <cell r="I491">
            <v>5.4852320675105488E-2</v>
          </cell>
          <cell r="J491">
            <v>0</v>
          </cell>
          <cell r="K491">
            <v>7.1729957805907171E-2</v>
          </cell>
          <cell r="L491">
            <v>0.66244725738396626</v>
          </cell>
        </row>
        <row r="492">
          <cell r="B492" t="str">
            <v>MRU</v>
          </cell>
          <cell r="C492">
            <v>0</v>
          </cell>
          <cell r="D492">
            <v>4810.9399999999996</v>
          </cell>
          <cell r="E492">
            <v>0</v>
          </cell>
          <cell r="F492">
            <v>4805.0600000000004</v>
          </cell>
          <cell r="G492">
            <v>0</v>
          </cell>
          <cell r="H492">
            <v>7.1428571428571425E-2</v>
          </cell>
          <cell r="I492">
            <v>0.2857142857142857</v>
          </cell>
          <cell r="J492">
            <v>0</v>
          </cell>
          <cell r="K492">
            <v>0.2857142857142857</v>
          </cell>
          <cell r="L492">
            <v>0.35714285714285715</v>
          </cell>
        </row>
        <row r="493">
          <cell r="B493" t="str">
            <v>MRV</v>
          </cell>
          <cell r="C493">
            <v>346.03653675213673</v>
          </cell>
          <cell r="D493">
            <v>3438.0991671672305</v>
          </cell>
          <cell r="E493">
            <v>754.47337500000003</v>
          </cell>
          <cell r="F493">
            <v>1146.4805676108369</v>
          </cell>
          <cell r="G493">
            <v>369.44526804165429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1</v>
          </cell>
        </row>
        <row r="494">
          <cell r="B494" t="str">
            <v>MSJ</v>
          </cell>
          <cell r="C494">
            <v>3560.4312660888791</v>
          </cell>
          <cell r="D494">
            <v>3852.7209841222088</v>
          </cell>
          <cell r="E494">
            <v>1909.3942506887054</v>
          </cell>
          <cell r="F494">
            <v>1062.5755352528843</v>
          </cell>
          <cell r="G494">
            <v>814.97193872947037</v>
          </cell>
          <cell r="H494">
            <v>0</v>
          </cell>
          <cell r="I494">
            <v>0</v>
          </cell>
          <cell r="J494">
            <v>0.33333333333333331</v>
          </cell>
          <cell r="K494">
            <v>0.16666666666666666</v>
          </cell>
          <cell r="L494">
            <v>0.5</v>
          </cell>
        </row>
        <row r="495">
          <cell r="B495" t="str">
            <v>MSQ</v>
          </cell>
          <cell r="C495">
            <v>0</v>
          </cell>
          <cell r="D495">
            <v>0</v>
          </cell>
          <cell r="E495">
            <v>0</v>
          </cell>
          <cell r="F495">
            <v>323.23937142857147</v>
          </cell>
          <cell r="G495">
            <v>369.60817951318467</v>
          </cell>
          <cell r="H495">
            <v>7.7669902912621366E-2</v>
          </cell>
          <cell r="I495">
            <v>3.8834951456310683E-2</v>
          </cell>
          <cell r="J495">
            <v>0</v>
          </cell>
          <cell r="K495">
            <v>0.22330097087378648</v>
          </cell>
          <cell r="L495">
            <v>0.66019417475728148</v>
          </cell>
        </row>
        <row r="496">
          <cell r="B496" t="str">
            <v>MTR</v>
          </cell>
          <cell r="C496">
            <v>905.35812499999997</v>
          </cell>
          <cell r="D496">
            <v>1016.4784968982912</v>
          </cell>
          <cell r="E496">
            <v>686.95857499999977</v>
          </cell>
          <cell r="F496">
            <v>404.05284652219734</v>
          </cell>
          <cell r="G496">
            <v>371.73880374708915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1</v>
          </cell>
        </row>
        <row r="497">
          <cell r="B497" t="str">
            <v>MTT</v>
          </cell>
          <cell r="C497">
            <v>242.84265512637438</v>
          </cell>
          <cell r="D497">
            <v>667.64896209140613</v>
          </cell>
          <cell r="E497">
            <v>526.36640083298744</v>
          </cell>
          <cell r="F497">
            <v>288.5</v>
          </cell>
          <cell r="G497">
            <v>315.09161490683215</v>
          </cell>
          <cell r="H497">
            <v>3.3333333333333333E-2</v>
          </cell>
          <cell r="I497">
            <v>3.3333333333333333E-2</v>
          </cell>
          <cell r="J497">
            <v>9.9999999999999992E-2</v>
          </cell>
          <cell r="K497">
            <v>6.6666666666666666E-2</v>
          </cell>
          <cell r="L497">
            <v>0.76666666666666672</v>
          </cell>
        </row>
        <row r="498">
          <cell r="B498" t="str">
            <v>MTY</v>
          </cell>
          <cell r="C498">
            <v>223.10068026083098</v>
          </cell>
          <cell r="D498">
            <v>508.38692481202997</v>
          </cell>
          <cell r="E498">
            <v>630.10199134199127</v>
          </cell>
          <cell r="F498">
            <v>190.32298565289912</v>
          </cell>
          <cell r="G498">
            <v>216.98939076716243</v>
          </cell>
          <cell r="H498">
            <v>0.16262135922330093</v>
          </cell>
          <cell r="I498">
            <v>1.3869625520110954E-2</v>
          </cell>
          <cell r="J498">
            <v>6.5880721220527034E-3</v>
          </cell>
          <cell r="K498">
            <v>6.9694868238557542E-2</v>
          </cell>
          <cell r="L498">
            <v>0.74722607489597781</v>
          </cell>
        </row>
        <row r="499">
          <cell r="B499" t="str">
            <v>MUC</v>
          </cell>
          <cell r="C499">
            <v>3479.0962250512143</v>
          </cell>
          <cell r="D499">
            <v>2928.2715722851308</v>
          </cell>
          <cell r="E499">
            <v>1980.3652032520313</v>
          </cell>
          <cell r="F499">
            <v>688.76905419126319</v>
          </cell>
          <cell r="G499">
            <v>453.17660628740538</v>
          </cell>
          <cell r="H499">
            <v>2.3580205911657277E-2</v>
          </cell>
          <cell r="I499">
            <v>0.16306874792427781</v>
          </cell>
          <cell r="J499">
            <v>2.8894055131185682E-2</v>
          </cell>
          <cell r="K499">
            <v>0.26336765194287631</v>
          </cell>
          <cell r="L499">
            <v>0.52108933909000299</v>
          </cell>
        </row>
        <row r="500">
          <cell r="B500" t="str">
            <v>MUN</v>
          </cell>
          <cell r="C500">
            <v>0</v>
          </cell>
          <cell r="D500">
            <v>1859.9050799999989</v>
          </cell>
          <cell r="E500">
            <v>1220.0762395833319</v>
          </cell>
          <cell r="F500">
            <v>478.43183333333326</v>
          </cell>
          <cell r="G500">
            <v>788.70883186350079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1</v>
          </cell>
        </row>
        <row r="501">
          <cell r="B501" t="str">
            <v>MVD</v>
          </cell>
          <cell r="C501">
            <v>0</v>
          </cell>
          <cell r="D501">
            <v>2803.0723437500001</v>
          </cell>
          <cell r="E501">
            <v>1412.8655555555567</v>
          </cell>
          <cell r="F501">
            <v>1148.8651388888886</v>
          </cell>
          <cell r="G501">
            <v>816.10543795620458</v>
          </cell>
          <cell r="H501">
            <v>0</v>
          </cell>
          <cell r="I501">
            <v>7.8947368421052627E-2</v>
          </cell>
          <cell r="J501">
            <v>1.3157894736842105E-2</v>
          </cell>
          <cell r="K501">
            <v>0.24561403508771928</v>
          </cell>
          <cell r="L501">
            <v>0.66228070175438591</v>
          </cell>
        </row>
        <row r="502">
          <cell r="B502" t="str">
            <v>MXL</v>
          </cell>
          <cell r="C502">
            <v>242.84265512637438</v>
          </cell>
          <cell r="D502">
            <v>667.64896209140613</v>
          </cell>
          <cell r="E502">
            <v>526.36640083298744</v>
          </cell>
          <cell r="F502">
            <v>233.866145950933</v>
          </cell>
          <cell r="G502">
            <v>235.61705803977196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1</v>
          </cell>
        </row>
        <row r="503">
          <cell r="B503" t="str">
            <v>MXZ</v>
          </cell>
          <cell r="C503">
            <v>4537.2526894742623</v>
          </cell>
          <cell r="D503">
            <v>4749.2735304038351</v>
          </cell>
          <cell r="E503">
            <v>1810.9906091954022</v>
          </cell>
          <cell r="F503">
            <v>1238.2726398519835</v>
          </cell>
          <cell r="G503">
            <v>570.87178194523528</v>
          </cell>
          <cell r="H503">
            <v>0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</row>
        <row r="504">
          <cell r="B504" t="str">
            <v>MYJ</v>
          </cell>
          <cell r="C504">
            <v>3560.4312660888791</v>
          </cell>
          <cell r="D504">
            <v>3852.7209841222088</v>
          </cell>
          <cell r="E504">
            <v>1909.3942506887054</v>
          </cell>
          <cell r="F504">
            <v>1062.5755352528843</v>
          </cell>
          <cell r="G504">
            <v>814.97193872947037</v>
          </cell>
          <cell r="H504">
            <v>0</v>
          </cell>
          <cell r="I504">
            <v>1.6129032258064516E-2</v>
          </cell>
          <cell r="J504">
            <v>0</v>
          </cell>
          <cell r="K504">
            <v>0.79032258064516125</v>
          </cell>
          <cell r="L504">
            <v>0.19354838709677419</v>
          </cell>
        </row>
        <row r="505">
          <cell r="B505" t="str">
            <v>MZL</v>
          </cell>
          <cell r="C505">
            <v>905.35812499999997</v>
          </cell>
          <cell r="D505">
            <v>1016.4784968982912</v>
          </cell>
          <cell r="E505">
            <v>686.95857499999977</v>
          </cell>
          <cell r="F505">
            <v>404.05284652219734</v>
          </cell>
          <cell r="G505">
            <v>371.73880374708915</v>
          </cell>
          <cell r="H505">
            <v>0</v>
          </cell>
          <cell r="I505">
            <v>0</v>
          </cell>
          <cell r="J505">
            <v>0.11111111111111112</v>
          </cell>
          <cell r="K505">
            <v>0.11111111111111112</v>
          </cell>
          <cell r="L505">
            <v>0.77777777777777779</v>
          </cell>
        </row>
        <row r="506">
          <cell r="B506" t="str">
            <v>MZT</v>
          </cell>
          <cell r="C506">
            <v>242.84265512637438</v>
          </cell>
          <cell r="D506">
            <v>543</v>
          </cell>
          <cell r="E506">
            <v>577.08000000000004</v>
          </cell>
          <cell r="F506">
            <v>260.69585737179483</v>
          </cell>
          <cell r="G506">
            <v>318.09568741952847</v>
          </cell>
          <cell r="H506">
            <v>0</v>
          </cell>
          <cell r="I506">
            <v>2.7272727272727268E-2</v>
          </cell>
          <cell r="J506">
            <v>2.7272727272727268E-2</v>
          </cell>
          <cell r="K506">
            <v>0.22727272727272727</v>
          </cell>
          <cell r="L506">
            <v>0.71818181818181825</v>
          </cell>
        </row>
        <row r="507">
          <cell r="B507" t="str">
            <v>NAG</v>
          </cell>
          <cell r="C507">
            <v>2082.882470147712</v>
          </cell>
          <cell r="D507">
            <v>3016.4927961739277</v>
          </cell>
          <cell r="E507">
            <v>1196.2058666666669</v>
          </cell>
          <cell r="F507">
            <v>876.53451082184461</v>
          </cell>
          <cell r="G507">
            <v>614.11049720659923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1</v>
          </cell>
        </row>
        <row r="508">
          <cell r="B508" t="str">
            <v>NAN</v>
          </cell>
          <cell r="C508">
            <v>0</v>
          </cell>
          <cell r="D508">
            <v>0</v>
          </cell>
          <cell r="E508">
            <v>0</v>
          </cell>
          <cell r="F508">
            <v>795.68</v>
          </cell>
          <cell r="G508">
            <v>806.19511904761907</v>
          </cell>
          <cell r="H508">
            <v>0</v>
          </cell>
          <cell r="I508">
            <v>8.1081081081081086E-2</v>
          </cell>
          <cell r="J508">
            <v>2.7027027027027029E-2</v>
          </cell>
          <cell r="K508">
            <v>6.7567567567567571E-2</v>
          </cell>
          <cell r="L508">
            <v>0.82432432432432434</v>
          </cell>
        </row>
        <row r="509">
          <cell r="B509" t="str">
            <v>NAP</v>
          </cell>
          <cell r="C509">
            <v>1979.8009090909086</v>
          </cell>
          <cell r="D509">
            <v>2002.2706052631572</v>
          </cell>
          <cell r="E509">
            <v>661.06200000000001</v>
          </cell>
          <cell r="F509">
            <v>613.43315038901608</v>
          </cell>
          <cell r="G509">
            <v>359.83790174604036</v>
          </cell>
          <cell r="H509">
            <v>6.4356435643564344E-2</v>
          </cell>
          <cell r="I509">
            <v>0.10396039603960396</v>
          </cell>
          <cell r="J509">
            <v>4.9504950495049493E-2</v>
          </cell>
          <cell r="K509">
            <v>0.13861386138613857</v>
          </cell>
          <cell r="L509">
            <v>0.64356435643564369</v>
          </cell>
        </row>
        <row r="510">
          <cell r="B510" t="str">
            <v>NAS</v>
          </cell>
          <cell r="C510">
            <v>389.32192307692299</v>
          </cell>
          <cell r="D510">
            <v>0</v>
          </cell>
          <cell r="E510">
            <v>377.71134481460547</v>
          </cell>
          <cell r="F510">
            <v>238.88241093846634</v>
          </cell>
          <cell r="G510">
            <v>197.08428500616333</v>
          </cell>
          <cell r="H510">
            <v>8.0928481806775393E-2</v>
          </cell>
          <cell r="I510">
            <v>0</v>
          </cell>
          <cell r="J510">
            <v>7.15181932245922E-2</v>
          </cell>
          <cell r="K510">
            <v>8.406524466750312E-2</v>
          </cell>
          <cell r="L510">
            <v>0.76348808030112925</v>
          </cell>
        </row>
        <row r="511">
          <cell r="B511" t="str">
            <v>NAT</v>
          </cell>
          <cell r="C511">
            <v>4877.18300441886</v>
          </cell>
          <cell r="D511">
            <v>3913.2942950383235</v>
          </cell>
          <cell r="E511">
            <v>2079.9913113553125</v>
          </cell>
          <cell r="F511">
            <v>521.71</v>
          </cell>
          <cell r="G511">
            <v>751.5860935926662</v>
          </cell>
          <cell r="H511">
            <v>0</v>
          </cell>
          <cell r="I511">
            <v>0</v>
          </cell>
          <cell r="J511">
            <v>0</v>
          </cell>
          <cell r="K511">
            <v>0.18181818181818182</v>
          </cell>
          <cell r="L511">
            <v>0.81818181818181823</v>
          </cell>
        </row>
        <row r="512">
          <cell r="B512" t="str">
            <v>NBO</v>
          </cell>
          <cell r="C512">
            <v>729.84047619047647</v>
          </cell>
          <cell r="D512">
            <v>4392.1766666666645</v>
          </cell>
          <cell r="E512">
            <v>345.28684210526319</v>
          </cell>
          <cell r="F512">
            <v>1094.2274017094014</v>
          </cell>
          <cell r="G512">
            <v>466.64670438831786</v>
          </cell>
          <cell r="H512">
            <v>2.9239766081871347E-2</v>
          </cell>
          <cell r="I512">
            <v>3.5087719298245619E-2</v>
          </cell>
          <cell r="J512">
            <v>7.407407407407407E-2</v>
          </cell>
          <cell r="K512">
            <v>8.1871345029239748E-2</v>
          </cell>
          <cell r="L512">
            <v>0.77972709551656916</v>
          </cell>
        </row>
        <row r="513">
          <cell r="B513" t="str">
            <v>NCE</v>
          </cell>
          <cell r="C513">
            <v>4787.7592307692303</v>
          </cell>
          <cell r="D513">
            <v>2982.9510694444443</v>
          </cell>
          <cell r="E513">
            <v>1241.3366394081002</v>
          </cell>
          <cell r="F513">
            <v>999.86717346938849</v>
          </cell>
          <cell r="G513">
            <v>384.07173713991767</v>
          </cell>
          <cell r="H513">
            <v>7.164179104477611E-2</v>
          </cell>
          <cell r="I513">
            <v>8.0597014925373148E-2</v>
          </cell>
          <cell r="J513">
            <v>1.1940298507462685E-2</v>
          </cell>
          <cell r="K513">
            <v>0.1492537313432836</v>
          </cell>
          <cell r="L513">
            <v>0.68656716417910435</v>
          </cell>
        </row>
        <row r="514">
          <cell r="B514" t="str">
            <v>NCL</v>
          </cell>
          <cell r="C514">
            <v>866.45857142857108</v>
          </cell>
          <cell r="D514">
            <v>3774.5075000000002</v>
          </cell>
          <cell r="E514">
            <v>1128.3150000000001</v>
          </cell>
          <cell r="F514">
            <v>1194.864</v>
          </cell>
          <cell r="G514">
            <v>237.27978363567661</v>
          </cell>
          <cell r="H514">
            <v>0.19512195121951223</v>
          </cell>
          <cell r="I514">
            <v>4.8780487804878057E-2</v>
          </cell>
          <cell r="J514">
            <v>6.7073170731707321E-2</v>
          </cell>
          <cell r="K514">
            <v>6.7073170731707321E-2</v>
          </cell>
          <cell r="L514">
            <v>0.62195121951219512</v>
          </cell>
        </row>
        <row r="515">
          <cell r="B515" t="str">
            <v>NCP</v>
          </cell>
          <cell r="C515">
            <v>2104.560104166666</v>
          </cell>
          <cell r="D515">
            <v>3680.7637730263141</v>
          </cell>
          <cell r="E515">
            <v>1539.8400000000001</v>
          </cell>
          <cell r="F515">
            <v>587.8924814814817</v>
          </cell>
          <cell r="G515">
            <v>438.36706177248709</v>
          </cell>
          <cell r="H515">
            <v>0</v>
          </cell>
          <cell r="I515">
            <v>4.651162790697675E-2</v>
          </cell>
          <cell r="J515">
            <v>0</v>
          </cell>
          <cell r="K515">
            <v>0.43023255813953493</v>
          </cell>
          <cell r="L515">
            <v>0.52325581395348841</v>
          </cell>
        </row>
        <row r="516">
          <cell r="B516" t="str">
            <v>NDJ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0.13333333333333333</v>
          </cell>
          <cell r="L516">
            <v>0.8666666666666667</v>
          </cell>
        </row>
        <row r="517">
          <cell r="B517" t="str">
            <v>NEV</v>
          </cell>
          <cell r="C517">
            <v>0</v>
          </cell>
          <cell r="D517">
            <v>0</v>
          </cell>
          <cell r="E517">
            <v>0</v>
          </cell>
          <cell r="F517">
            <v>313.63636363636346</v>
          </cell>
          <cell r="G517">
            <v>736.94</v>
          </cell>
          <cell r="H517">
            <v>0</v>
          </cell>
          <cell r="I517">
            <v>0</v>
          </cell>
          <cell r="J517">
            <v>0</v>
          </cell>
          <cell r="K517">
            <v>0.7142857142857143</v>
          </cell>
          <cell r="L517">
            <v>0.28571428571428575</v>
          </cell>
        </row>
        <row r="518">
          <cell r="B518" t="str">
            <v>NGB</v>
          </cell>
          <cell r="C518">
            <v>4537.2526894742623</v>
          </cell>
          <cell r="D518">
            <v>4749.2735304038351</v>
          </cell>
          <cell r="E518">
            <v>1810.9906091954022</v>
          </cell>
          <cell r="F518">
            <v>1238.2726398519835</v>
          </cell>
          <cell r="G518">
            <v>1340.76</v>
          </cell>
          <cell r="H518">
            <v>0</v>
          </cell>
          <cell r="I518">
            <v>0.25</v>
          </cell>
          <cell r="J518">
            <v>0</v>
          </cell>
          <cell r="K518">
            <v>0.5</v>
          </cell>
          <cell r="L518">
            <v>0.25</v>
          </cell>
        </row>
        <row r="519">
          <cell r="B519" t="str">
            <v>NGO</v>
          </cell>
          <cell r="C519">
            <v>4155.1622222222231</v>
          </cell>
          <cell r="D519">
            <v>3595.5907790815586</v>
          </cell>
          <cell r="E519">
            <v>1909.3942506887054</v>
          </cell>
          <cell r="F519">
            <v>799.98218350298521</v>
          </cell>
          <cell r="G519">
            <v>859.33140279975271</v>
          </cell>
          <cell r="H519">
            <v>1.215066828675577E-2</v>
          </cell>
          <cell r="I519">
            <v>9.720534629404616E-2</v>
          </cell>
          <cell r="J519">
            <v>3.0376670716889424E-2</v>
          </cell>
          <cell r="K519">
            <v>0.24787363304981769</v>
          </cell>
          <cell r="L519">
            <v>0.61239368165249097</v>
          </cell>
        </row>
        <row r="520">
          <cell r="B520" t="str">
            <v>NGS</v>
          </cell>
          <cell r="C520">
            <v>3560.4312660888791</v>
          </cell>
          <cell r="D520">
            <v>3852.7209841222088</v>
          </cell>
          <cell r="E520">
            <v>1909.3942506887054</v>
          </cell>
          <cell r="F520">
            <v>1062.5755352528843</v>
          </cell>
          <cell r="G520">
            <v>814.97193872947037</v>
          </cell>
          <cell r="H520">
            <v>0</v>
          </cell>
          <cell r="I520">
            <v>6.6666666666666666E-2</v>
          </cell>
          <cell r="J520">
            <v>0.13333333333333333</v>
          </cell>
          <cell r="K520">
            <v>0.6</v>
          </cell>
          <cell r="L520">
            <v>0.2</v>
          </cell>
        </row>
        <row r="521">
          <cell r="B521" t="str">
            <v>NIM</v>
          </cell>
          <cell r="C521">
            <v>0</v>
          </cell>
          <cell r="D521">
            <v>0</v>
          </cell>
          <cell r="E521">
            <v>0</v>
          </cell>
          <cell r="F521">
            <v>6028</v>
          </cell>
          <cell r="G521">
            <v>866.37333333333299</v>
          </cell>
          <cell r="H521">
            <v>0</v>
          </cell>
          <cell r="I521">
            <v>0</v>
          </cell>
          <cell r="J521">
            <v>5.8823529411764705E-2</v>
          </cell>
          <cell r="K521">
            <v>0.11764705882352941</v>
          </cell>
          <cell r="L521">
            <v>0.82352941176470584</v>
          </cell>
        </row>
        <row r="522">
          <cell r="B522" t="str">
            <v>NJF</v>
          </cell>
          <cell r="C522">
            <v>554.03109217171743</v>
          </cell>
          <cell r="D522">
            <v>1546.3333333333333</v>
          </cell>
          <cell r="E522">
            <v>0</v>
          </cell>
          <cell r="F522">
            <v>593.24</v>
          </cell>
          <cell r="G522">
            <v>602.25914285714293</v>
          </cell>
          <cell r="H522">
            <v>0</v>
          </cell>
          <cell r="I522">
            <v>0</v>
          </cell>
          <cell r="J522">
            <v>0</v>
          </cell>
          <cell r="K522">
            <v>0.40983606557377045</v>
          </cell>
          <cell r="L522">
            <v>0.5901639344262295</v>
          </cell>
        </row>
        <row r="523">
          <cell r="B523" t="str">
            <v>NKC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355.02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1</v>
          </cell>
        </row>
        <row r="524">
          <cell r="B524" t="str">
            <v>NKG</v>
          </cell>
          <cell r="C524">
            <v>3012.1350000000002</v>
          </cell>
          <cell r="D524">
            <v>4749.2735304038351</v>
          </cell>
          <cell r="E524">
            <v>1810.9906091954022</v>
          </cell>
          <cell r="F524">
            <v>1238.2726398519835</v>
          </cell>
          <cell r="G524">
            <v>962.30909090909097</v>
          </cell>
          <cell r="H524">
            <v>0.24324324324324323</v>
          </cell>
          <cell r="I524">
            <v>0.32432432432432434</v>
          </cell>
          <cell r="J524">
            <v>0</v>
          </cell>
          <cell r="K524">
            <v>8.1081081081081072E-2</v>
          </cell>
          <cell r="L524">
            <v>0.35135135135135132</v>
          </cell>
        </row>
        <row r="525">
          <cell r="B525" t="str">
            <v>NLA</v>
          </cell>
          <cell r="C525">
            <v>0</v>
          </cell>
          <cell r="D525">
            <v>0</v>
          </cell>
          <cell r="E525">
            <v>0</v>
          </cell>
          <cell r="F525">
            <v>529.53</v>
          </cell>
          <cell r="G525">
            <v>1764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1</v>
          </cell>
        </row>
        <row r="526">
          <cell r="B526" t="str">
            <v>NNG</v>
          </cell>
          <cell r="C526">
            <v>4537.2526894742623</v>
          </cell>
          <cell r="D526">
            <v>4749.2735304038351</v>
          </cell>
          <cell r="E526">
            <v>1810.9906091954022</v>
          </cell>
          <cell r="F526">
            <v>1238.2726398519835</v>
          </cell>
          <cell r="G526">
            <v>570.87178194523528</v>
          </cell>
          <cell r="H526">
            <v>0.16666666666666669</v>
          </cell>
          <cell r="I526">
            <v>0</v>
          </cell>
          <cell r="J526">
            <v>0</v>
          </cell>
          <cell r="K526">
            <v>0</v>
          </cell>
          <cell r="L526">
            <v>0.83333333333333337</v>
          </cell>
        </row>
        <row r="527">
          <cell r="B527" t="str">
            <v>NOC</v>
          </cell>
          <cell r="C527">
            <v>334.28932814992038</v>
          </cell>
          <cell r="D527">
            <v>2426.4702560809037</v>
          </cell>
          <cell r="E527">
            <v>887.29716697588117</v>
          </cell>
          <cell r="F527">
            <v>402.42391071556739</v>
          </cell>
          <cell r="G527">
            <v>361.06617905179763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1</v>
          </cell>
        </row>
        <row r="528">
          <cell r="B528" t="str">
            <v>NOZ</v>
          </cell>
          <cell r="C528">
            <v>346.03653675213673</v>
          </cell>
          <cell r="D528">
            <v>3438.0991671672305</v>
          </cell>
          <cell r="E528">
            <v>754.47337500000003</v>
          </cell>
          <cell r="F528">
            <v>1146.4805676108369</v>
          </cell>
          <cell r="G528">
            <v>369.44526804165429</v>
          </cell>
          <cell r="H528">
            <v>0</v>
          </cell>
          <cell r="I528">
            <v>0</v>
          </cell>
          <cell r="J528">
            <v>0.66666666666666663</v>
          </cell>
          <cell r="K528">
            <v>0</v>
          </cell>
          <cell r="L528">
            <v>0.33333333333333331</v>
          </cell>
        </row>
        <row r="529">
          <cell r="B529" t="str">
            <v>NPE</v>
          </cell>
          <cell r="C529">
            <v>1698.526882063881</v>
          </cell>
          <cell r="D529">
            <v>4398.2942443259344</v>
          </cell>
          <cell r="E529">
            <v>3928.45</v>
          </cell>
          <cell r="F529">
            <v>892.55729810706873</v>
          </cell>
          <cell r="G529">
            <v>564.41999999999996</v>
          </cell>
          <cell r="H529">
            <v>0</v>
          </cell>
          <cell r="I529">
            <v>0.8571428571428571</v>
          </cell>
          <cell r="J529">
            <v>0</v>
          </cell>
          <cell r="K529">
            <v>0</v>
          </cell>
          <cell r="L529">
            <v>0.14285714285714285</v>
          </cell>
        </row>
        <row r="530">
          <cell r="B530" t="str">
            <v>NPL</v>
          </cell>
          <cell r="C530">
            <v>1698.526882063881</v>
          </cell>
          <cell r="D530">
            <v>4398.2942443259344</v>
          </cell>
          <cell r="E530">
            <v>3928.45</v>
          </cell>
          <cell r="F530">
            <v>892.55729810706873</v>
          </cell>
          <cell r="G530">
            <v>900.93201481247354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1</v>
          </cell>
        </row>
        <row r="531">
          <cell r="B531" t="str">
            <v>NQT</v>
          </cell>
          <cell r="C531">
            <v>3033.473161229113</v>
          </cell>
          <cell r="D531">
            <v>2991.713931130485</v>
          </cell>
          <cell r="E531">
            <v>1080.3992954434091</v>
          </cell>
          <cell r="F531">
            <v>1351.9069772890648</v>
          </cell>
          <cell r="G531">
            <v>324.45041315762165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1</v>
          </cell>
        </row>
        <row r="532">
          <cell r="B532" t="str">
            <v>NQY</v>
          </cell>
          <cell r="C532">
            <v>3033.473161229113</v>
          </cell>
          <cell r="D532">
            <v>2991.713931130485</v>
          </cell>
          <cell r="E532">
            <v>1080.3992954434091</v>
          </cell>
          <cell r="F532">
            <v>1351.9069772890648</v>
          </cell>
          <cell r="G532">
            <v>324.45041315762165</v>
          </cell>
          <cell r="H532">
            <v>0</v>
          </cell>
          <cell r="I532">
            <v>0</v>
          </cell>
          <cell r="J532">
            <v>0.5</v>
          </cell>
          <cell r="K532">
            <v>0</v>
          </cell>
          <cell r="L532">
            <v>0.5</v>
          </cell>
        </row>
        <row r="533">
          <cell r="B533" t="str">
            <v>NRK</v>
          </cell>
          <cell r="C533">
            <v>277.69296296296289</v>
          </cell>
          <cell r="D533">
            <v>2348.9558667921178</v>
          </cell>
          <cell r="E533">
            <v>1625.8986666666683</v>
          </cell>
          <cell r="F533">
            <v>1086.111990362476</v>
          </cell>
          <cell r="G533">
            <v>338.21786528058118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1</v>
          </cell>
        </row>
        <row r="534">
          <cell r="B534" t="str">
            <v>NSN</v>
          </cell>
          <cell r="C534">
            <v>1698.526882063881</v>
          </cell>
          <cell r="D534">
            <v>4398.2942443259344</v>
          </cell>
          <cell r="E534">
            <v>3928.45</v>
          </cell>
          <cell r="F534">
            <v>892.55729810706873</v>
          </cell>
          <cell r="G534">
            <v>1100.45</v>
          </cell>
          <cell r="H534">
            <v>0</v>
          </cell>
          <cell r="I534">
            <v>0</v>
          </cell>
          <cell r="J534">
            <v>0</v>
          </cell>
          <cell r="K534">
            <v>0.25</v>
          </cell>
          <cell r="L534">
            <v>0.75</v>
          </cell>
        </row>
        <row r="535">
          <cell r="B535" t="str">
            <v>NTE</v>
          </cell>
          <cell r="C535">
            <v>156.47142857142856</v>
          </cell>
          <cell r="D535">
            <v>3320.3264997584574</v>
          </cell>
          <cell r="E535">
            <v>1241.3366394081002</v>
          </cell>
          <cell r="F535">
            <v>989.02764726564396</v>
          </cell>
          <cell r="G535">
            <v>253.22906250000003</v>
          </cell>
          <cell r="H535">
            <v>0.20634920634920631</v>
          </cell>
          <cell r="I535">
            <v>3.1746031746031744E-2</v>
          </cell>
          <cell r="J535">
            <v>1.5873015873015872E-2</v>
          </cell>
          <cell r="K535">
            <v>0.12698412698412698</v>
          </cell>
          <cell r="L535">
            <v>0.61904761904761907</v>
          </cell>
        </row>
        <row r="536">
          <cell r="B536" t="str">
            <v>NTL</v>
          </cell>
          <cell r="C536">
            <v>3460.5285840875736</v>
          </cell>
          <cell r="D536">
            <v>5498.6224249998158</v>
          </cell>
          <cell r="E536">
            <v>3738.4933333333352</v>
          </cell>
          <cell r="F536">
            <v>2896.1446041370136</v>
          </cell>
          <cell r="G536">
            <v>872.28051531663971</v>
          </cell>
          <cell r="H536">
            <v>0</v>
          </cell>
          <cell r="I536">
            <v>0.5</v>
          </cell>
          <cell r="J536">
            <v>0</v>
          </cell>
          <cell r="K536">
            <v>0.5</v>
          </cell>
          <cell r="L536">
            <v>0</v>
          </cell>
        </row>
        <row r="537">
          <cell r="B537" t="str">
            <v>NUE</v>
          </cell>
          <cell r="C537">
            <v>105.05213333333329</v>
          </cell>
          <cell r="D537">
            <v>3193.4224999999997</v>
          </cell>
          <cell r="E537">
            <v>1481.6388581697045</v>
          </cell>
          <cell r="F537">
            <v>889.29184309133473</v>
          </cell>
          <cell r="G537">
            <v>315.12939664137133</v>
          </cell>
          <cell r="H537">
            <v>3.3623910336239099E-2</v>
          </cell>
          <cell r="I537">
            <v>4.3586550435865498E-2</v>
          </cell>
          <cell r="J537">
            <v>1.2453300124532997E-3</v>
          </cell>
          <cell r="K537">
            <v>0.17185554171855541</v>
          </cell>
          <cell r="L537">
            <v>0.74968866749688667</v>
          </cell>
        </row>
        <row r="538">
          <cell r="B538" t="str">
            <v>NVA</v>
          </cell>
          <cell r="C538">
            <v>905.35812499999997</v>
          </cell>
          <cell r="D538">
            <v>1016.4784968982912</v>
          </cell>
          <cell r="E538">
            <v>686.95857499999977</v>
          </cell>
          <cell r="F538">
            <v>404.05284652219734</v>
          </cell>
          <cell r="G538">
            <v>371.73880374708915</v>
          </cell>
          <cell r="H538">
            <v>0</v>
          </cell>
          <cell r="I538">
            <v>0</v>
          </cell>
          <cell r="J538">
            <v>0</v>
          </cell>
          <cell r="K538">
            <v>1</v>
          </cell>
          <cell r="L538">
            <v>0</v>
          </cell>
        </row>
        <row r="539">
          <cell r="B539" t="str">
            <v>NVT</v>
          </cell>
          <cell r="C539">
            <v>4877.18300441886</v>
          </cell>
          <cell r="D539">
            <v>3913.2942950383235</v>
          </cell>
          <cell r="E539">
            <v>2079.9913113553125</v>
          </cell>
          <cell r="F539">
            <v>1727.1594836699639</v>
          </cell>
          <cell r="G539">
            <v>725.26333333333298</v>
          </cell>
          <cell r="H539">
            <v>0.10526315789473684</v>
          </cell>
          <cell r="I539">
            <v>5.2631578947368418E-2</v>
          </cell>
          <cell r="J539">
            <v>0</v>
          </cell>
          <cell r="K539">
            <v>0</v>
          </cell>
          <cell r="L539">
            <v>0.84210526315789469</v>
          </cell>
        </row>
        <row r="540">
          <cell r="B540" t="str">
            <v>NWI</v>
          </cell>
          <cell r="C540">
            <v>189.01</v>
          </cell>
          <cell r="D540">
            <v>2991.713931130485</v>
          </cell>
          <cell r="E540">
            <v>1080.3992954434091</v>
          </cell>
          <cell r="F540">
            <v>2655.7</v>
          </cell>
          <cell r="G540">
            <v>177.98785714285714</v>
          </cell>
          <cell r="H540">
            <v>0.48</v>
          </cell>
          <cell r="I540">
            <v>0</v>
          </cell>
          <cell r="J540">
            <v>0</v>
          </cell>
          <cell r="K540">
            <v>0.08</v>
          </cell>
          <cell r="L540">
            <v>0.44</v>
          </cell>
        </row>
        <row r="541">
          <cell r="B541" t="str">
            <v>OAX</v>
          </cell>
          <cell r="C541">
            <v>267.43950617283963</v>
          </cell>
          <cell r="D541">
            <v>417.37600000000003</v>
          </cell>
          <cell r="E541">
            <v>526.36640083298744</v>
          </cell>
          <cell r="F541">
            <v>402.71281818181836</v>
          </cell>
          <cell r="G541">
            <v>311.29058253022606</v>
          </cell>
          <cell r="H541">
            <v>0.14917127071823205</v>
          </cell>
          <cell r="I541">
            <v>3.3149171270718231E-2</v>
          </cell>
          <cell r="J541">
            <v>0</v>
          </cell>
          <cell r="K541">
            <v>3.8674033149171276E-2</v>
          </cell>
          <cell r="L541">
            <v>0.77900552486187835</v>
          </cell>
        </row>
        <row r="542">
          <cell r="B542" t="str">
            <v>OBO</v>
          </cell>
          <cell r="C542">
            <v>3560.4312660888791</v>
          </cell>
          <cell r="D542">
            <v>3852.7209841222088</v>
          </cell>
          <cell r="E542">
            <v>1909.3942506887054</v>
          </cell>
          <cell r="F542">
            <v>1062.5755352528843</v>
          </cell>
          <cell r="G542">
            <v>814.97193872947037</v>
          </cell>
          <cell r="H542">
            <v>0</v>
          </cell>
          <cell r="I542">
            <v>0</v>
          </cell>
          <cell r="J542">
            <v>0</v>
          </cell>
          <cell r="K542">
            <v>0.33333333333333331</v>
          </cell>
          <cell r="L542">
            <v>0.66666666666666663</v>
          </cell>
        </row>
        <row r="543">
          <cell r="B543" t="str">
            <v>ODS</v>
          </cell>
          <cell r="C543">
            <v>210.25456140350872</v>
          </cell>
          <cell r="D543">
            <v>2398.2343666666679</v>
          </cell>
          <cell r="E543">
            <v>0</v>
          </cell>
          <cell r="F543">
            <v>519.48357142857174</v>
          </cell>
          <cell r="G543">
            <v>517.49188909774455</v>
          </cell>
          <cell r="H543">
            <v>4.4776119402985079E-2</v>
          </cell>
          <cell r="I543">
            <v>0</v>
          </cell>
          <cell r="J543">
            <v>2.9850746268656719E-2</v>
          </cell>
          <cell r="K543">
            <v>0.13432835820895525</v>
          </cell>
          <cell r="L543">
            <v>0.79104477611940305</v>
          </cell>
        </row>
        <row r="544">
          <cell r="B544" t="str">
            <v>OER</v>
          </cell>
          <cell r="C544">
            <v>277.69296296296289</v>
          </cell>
          <cell r="D544">
            <v>2348.9558667921178</v>
          </cell>
          <cell r="E544">
            <v>1625.8986666666683</v>
          </cell>
          <cell r="F544">
            <v>1086.111990362476</v>
          </cell>
          <cell r="G544">
            <v>338.21786528058118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1</v>
          </cell>
        </row>
        <row r="545">
          <cell r="B545" t="str">
            <v>OIT</v>
          </cell>
          <cell r="C545">
            <v>3560.4312660888791</v>
          </cell>
          <cell r="D545">
            <v>3852.7209841222088</v>
          </cell>
          <cell r="E545">
            <v>1909.3942506887054</v>
          </cell>
          <cell r="F545">
            <v>1062.5755352528843</v>
          </cell>
          <cell r="G545">
            <v>814.97193872947037</v>
          </cell>
          <cell r="H545">
            <v>0</v>
          </cell>
          <cell r="I545">
            <v>0.10000000000000002</v>
          </cell>
          <cell r="J545">
            <v>0</v>
          </cell>
          <cell r="K545">
            <v>0</v>
          </cell>
          <cell r="L545">
            <v>0.9</v>
          </cell>
        </row>
        <row r="546">
          <cell r="B546" t="str">
            <v>OKA</v>
          </cell>
          <cell r="C546">
            <v>3560.4312660888791</v>
          </cell>
          <cell r="D546">
            <v>4853.43</v>
          </cell>
          <cell r="E546">
            <v>1552.645</v>
          </cell>
          <cell r="F546">
            <v>511.29814408866986</v>
          </cell>
          <cell r="G546">
            <v>524.73159096635266</v>
          </cell>
          <cell r="H546">
            <v>0</v>
          </cell>
          <cell r="I546">
            <v>2.222222222222222E-2</v>
          </cell>
          <cell r="J546">
            <v>0.17777777777777773</v>
          </cell>
          <cell r="K546">
            <v>0.32777777777777783</v>
          </cell>
          <cell r="L546">
            <v>0.47222222222222221</v>
          </cell>
        </row>
        <row r="547">
          <cell r="B547" t="str">
            <v>OKJ</v>
          </cell>
          <cell r="C547">
            <v>3560.4312660888791</v>
          </cell>
          <cell r="D547">
            <v>3852.7209841222088</v>
          </cell>
          <cell r="E547">
            <v>1909.3942506887054</v>
          </cell>
          <cell r="F547">
            <v>1062.5755352528843</v>
          </cell>
          <cell r="G547">
            <v>814.97193872947037</v>
          </cell>
          <cell r="H547">
            <v>0</v>
          </cell>
          <cell r="I547">
            <v>0.11764705882352941</v>
          </cell>
          <cell r="J547">
            <v>0</v>
          </cell>
          <cell r="K547">
            <v>0.26470588235294112</v>
          </cell>
          <cell r="L547">
            <v>0.61764705882352944</v>
          </cell>
        </row>
        <row r="548">
          <cell r="B548" t="str">
            <v>OOL</v>
          </cell>
          <cell r="C548">
            <v>3460.5285840875736</v>
          </cell>
          <cell r="D548">
            <v>5498.6224249998158</v>
          </cell>
          <cell r="E548">
            <v>3738.4933333333352</v>
          </cell>
          <cell r="F548">
            <v>2896.1446041370136</v>
          </cell>
          <cell r="G548">
            <v>872.28051531663971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1</v>
          </cell>
        </row>
        <row r="549">
          <cell r="B549" t="str">
            <v>OPO</v>
          </cell>
          <cell r="C549">
            <v>1105.3800000000001</v>
          </cell>
          <cell r="D549">
            <v>2094.7849999999999</v>
          </cell>
          <cell r="E549">
            <v>1171.5733333333335</v>
          </cell>
          <cell r="F549">
            <v>352.17505952380964</v>
          </cell>
          <cell r="G549">
            <v>465.80208159400155</v>
          </cell>
          <cell r="H549">
            <v>9.6551724137931033E-2</v>
          </cell>
          <cell r="I549">
            <v>4.8275862068965517E-2</v>
          </cell>
          <cell r="J549">
            <v>2.7586206896551727E-2</v>
          </cell>
          <cell r="K549">
            <v>0.20689655172413793</v>
          </cell>
          <cell r="L549">
            <v>0.6206896551724137</v>
          </cell>
        </row>
        <row r="550">
          <cell r="B550" t="str">
            <v>ORK</v>
          </cell>
          <cell r="C550">
            <v>334.28932814992038</v>
          </cell>
          <cell r="D550">
            <v>2426.4702560809037</v>
          </cell>
          <cell r="E550">
            <v>1134.55</v>
          </cell>
          <cell r="F550">
            <v>402.42391071556739</v>
          </cell>
          <cell r="G550">
            <v>198.22294005102046</v>
          </cell>
          <cell r="H550">
            <v>7.0921985815602835E-3</v>
          </cell>
          <cell r="I550">
            <v>9.2198581560283682E-2</v>
          </cell>
          <cell r="J550">
            <v>5.6737588652482268E-2</v>
          </cell>
          <cell r="K550">
            <v>4.2553191489361701E-2</v>
          </cell>
          <cell r="L550">
            <v>0.80141843971631199</v>
          </cell>
        </row>
        <row r="551">
          <cell r="B551" t="str">
            <v>ORN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288.97019230769223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1</v>
          </cell>
        </row>
        <row r="552">
          <cell r="B552" t="str">
            <v>OSA</v>
          </cell>
          <cell r="C552">
            <v>3196.6143548387095</v>
          </cell>
          <cell r="D552">
            <v>4046.2514542248314</v>
          </cell>
          <cell r="E552">
            <v>1331.5</v>
          </cell>
          <cell r="F552">
            <v>1300.6554124394386</v>
          </cell>
          <cell r="G552">
            <v>742.44216699618346</v>
          </cell>
          <cell r="H552">
            <v>4.084158415841585E-2</v>
          </cell>
          <cell r="I552">
            <v>9.5915841584158404E-2</v>
          </cell>
          <cell r="J552">
            <v>8.8490099009900999E-2</v>
          </cell>
          <cell r="K552">
            <v>0.32982673267326734</v>
          </cell>
          <cell r="L552">
            <v>0.44492574257425738</v>
          </cell>
        </row>
        <row r="553">
          <cell r="B553" t="str">
            <v>OSD</v>
          </cell>
          <cell r="C553">
            <v>277.69296296296289</v>
          </cell>
          <cell r="D553">
            <v>2348.9558667921178</v>
          </cell>
          <cell r="E553">
            <v>1625.8986666666683</v>
          </cell>
          <cell r="F553">
            <v>1086.111990362476</v>
          </cell>
          <cell r="G553">
            <v>338.21786528058118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1</v>
          </cell>
        </row>
        <row r="554">
          <cell r="B554" t="str">
            <v>OSL</v>
          </cell>
          <cell r="C554">
            <v>108.97866666666664</v>
          </cell>
          <cell r="D554">
            <v>2645.0529824561404</v>
          </cell>
          <cell r="E554">
            <v>2359.0699999999997</v>
          </cell>
          <cell r="F554">
            <v>1356.1383014755197</v>
          </cell>
          <cell r="G554">
            <v>310.20543487312983</v>
          </cell>
          <cell r="H554">
            <v>3.8732394366197187E-2</v>
          </cell>
          <cell r="I554">
            <v>7.0422535211267609E-2</v>
          </cell>
          <cell r="J554">
            <v>2.2887323943661969E-2</v>
          </cell>
          <cell r="K554">
            <v>0.14612676056338028</v>
          </cell>
          <cell r="L554">
            <v>0.72183098591549288</v>
          </cell>
        </row>
        <row r="555">
          <cell r="B555" t="str">
            <v>OSR</v>
          </cell>
          <cell r="C555">
            <v>642.37607642031219</v>
          </cell>
          <cell r="D555">
            <v>3560.8388170289854</v>
          </cell>
          <cell r="E555">
            <v>0</v>
          </cell>
          <cell r="F555">
            <v>703.82925110849271</v>
          </cell>
          <cell r="G555">
            <v>312.12497449174748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1</v>
          </cell>
        </row>
        <row r="556">
          <cell r="B556" t="str">
            <v>OSS</v>
          </cell>
          <cell r="C556">
            <v>0</v>
          </cell>
          <cell r="D556">
            <v>0</v>
          </cell>
          <cell r="E556">
            <v>1459.67</v>
          </cell>
          <cell r="F556">
            <v>538.76771428571419</v>
          </cell>
          <cell r="G556">
            <v>523.92403846153843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1</v>
          </cell>
        </row>
        <row r="557">
          <cell r="B557" t="str">
            <v>OUA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551.29399999999998</v>
          </cell>
          <cell r="H557">
            <v>9.0909090909090912E-2</v>
          </cell>
          <cell r="I557">
            <v>0</v>
          </cell>
          <cell r="J557">
            <v>0</v>
          </cell>
          <cell r="K557">
            <v>0</v>
          </cell>
          <cell r="L557">
            <v>0.90909090909090906</v>
          </cell>
        </row>
        <row r="558">
          <cell r="B558" t="str">
            <v>OUL</v>
          </cell>
          <cell r="C558">
            <v>226.8833810280866</v>
          </cell>
          <cell r="D558">
            <v>2880.1862370370363</v>
          </cell>
          <cell r="E558">
            <v>1190.5862500000003</v>
          </cell>
          <cell r="F558">
            <v>891.15219417475726</v>
          </cell>
          <cell r="G558">
            <v>384.62351265084584</v>
          </cell>
          <cell r="H558">
            <v>0</v>
          </cell>
          <cell r="I558">
            <v>0</v>
          </cell>
          <cell r="J558">
            <v>0</v>
          </cell>
          <cell r="K558">
            <v>6.6666666666666666E-2</v>
          </cell>
          <cell r="L558">
            <v>0.93333333333333335</v>
          </cell>
        </row>
        <row r="559">
          <cell r="B559" t="str">
            <v>OVB</v>
          </cell>
          <cell r="C559">
            <v>346.03653675213673</v>
          </cell>
          <cell r="D559">
            <v>3438.0991671672305</v>
          </cell>
          <cell r="E559">
            <v>754.47337500000003</v>
          </cell>
          <cell r="F559">
            <v>1146.4805676108369</v>
          </cell>
          <cell r="G559">
            <v>642.07000000000005</v>
          </cell>
          <cell r="H559">
            <v>0</v>
          </cell>
          <cell r="I559">
            <v>0.14285714285714285</v>
          </cell>
          <cell r="J559">
            <v>0</v>
          </cell>
          <cell r="K559">
            <v>0</v>
          </cell>
          <cell r="L559">
            <v>0.8571428571428571</v>
          </cell>
        </row>
        <row r="560">
          <cell r="B560" t="str">
            <v>OVD</v>
          </cell>
          <cell r="C560">
            <v>1577.8969800457098</v>
          </cell>
          <cell r="D560">
            <v>3009.2377410317081</v>
          </cell>
          <cell r="E560">
            <v>2042.8507142857147</v>
          </cell>
          <cell r="F560">
            <v>273.52</v>
          </cell>
          <cell r="G560">
            <v>551.15535714285681</v>
          </cell>
          <cell r="H560">
            <v>0</v>
          </cell>
          <cell r="I560">
            <v>4.3478260869565223E-2</v>
          </cell>
          <cell r="J560">
            <v>0</v>
          </cell>
          <cell r="K560">
            <v>4.3478260869565223E-2</v>
          </cell>
          <cell r="L560">
            <v>0.91304347826086951</v>
          </cell>
        </row>
        <row r="561">
          <cell r="B561" t="str">
            <v>OXB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1</v>
          </cell>
        </row>
        <row r="562">
          <cell r="B562" t="str">
            <v>PAD</v>
          </cell>
          <cell r="C562">
            <v>2364.4236263910029</v>
          </cell>
          <cell r="D562">
            <v>3091.3928712904467</v>
          </cell>
          <cell r="E562">
            <v>1481.6388581697045</v>
          </cell>
          <cell r="F562">
            <v>782.52552419599988</v>
          </cell>
          <cell r="G562">
            <v>417.75553924144521</v>
          </cell>
          <cell r="H562">
            <v>0</v>
          </cell>
          <cell r="I562">
            <v>0</v>
          </cell>
          <cell r="J562">
            <v>0.14285714285714285</v>
          </cell>
          <cell r="K562">
            <v>0.5714285714285714</v>
          </cell>
          <cell r="L562">
            <v>0.2857142857142857</v>
          </cell>
        </row>
        <row r="563">
          <cell r="B563" t="str">
            <v>PAP</v>
          </cell>
          <cell r="C563">
            <v>457.81</v>
          </cell>
          <cell r="D563">
            <v>0</v>
          </cell>
          <cell r="E563">
            <v>536.04</v>
          </cell>
          <cell r="F563">
            <v>265.89228571428572</v>
          </cell>
          <cell r="G563">
            <v>243.5887931334203</v>
          </cell>
          <cell r="H563">
            <v>2.53968253968254E-2</v>
          </cell>
          <cell r="I563">
            <v>0</v>
          </cell>
          <cell r="J563">
            <v>6.3492063492063492E-3</v>
          </cell>
          <cell r="K563">
            <v>2.222222222222222E-2</v>
          </cell>
          <cell r="L563">
            <v>0.946031746031746</v>
          </cell>
        </row>
        <row r="564">
          <cell r="B564" t="str">
            <v>PAR</v>
          </cell>
          <cell r="C564">
            <v>1412.7073040274938</v>
          </cell>
          <cell r="D564">
            <v>3337.7924915664007</v>
          </cell>
          <cell r="E564">
            <v>1482.8798910984856</v>
          </cell>
          <cell r="F564">
            <v>980.13950473154182</v>
          </cell>
          <cell r="G564">
            <v>316.00779935305036</v>
          </cell>
          <cell r="H564">
            <v>4.0993945509586245E-2</v>
          </cell>
          <cell r="I564">
            <v>9.0943491422805126E-2</v>
          </cell>
          <cell r="J564">
            <v>1.463168516649848E-2</v>
          </cell>
          <cell r="K564">
            <v>0.18945509586276468</v>
          </cell>
          <cell r="L564">
            <v>0.6639757820383454</v>
          </cell>
        </row>
        <row r="565">
          <cell r="B565" t="str">
            <v>PAT</v>
          </cell>
          <cell r="C565">
            <v>2082.882470147712</v>
          </cell>
          <cell r="D565">
            <v>3016.4927961739277</v>
          </cell>
          <cell r="E565">
            <v>1196.2058666666669</v>
          </cell>
          <cell r="F565">
            <v>876.53451082184461</v>
          </cell>
          <cell r="G565">
            <v>283.73500000000001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1</v>
          </cell>
        </row>
        <row r="566">
          <cell r="B566" t="str">
            <v>PAZ</v>
          </cell>
          <cell r="C566">
            <v>242.84265512637438</v>
          </cell>
          <cell r="D566">
            <v>667.64896209140613</v>
          </cell>
          <cell r="E566">
            <v>526.36640083298744</v>
          </cell>
          <cell r="F566">
            <v>233.866145950933</v>
          </cell>
          <cell r="G566">
            <v>235.61705803977196</v>
          </cell>
          <cell r="H566">
            <v>9.0909090909090898E-2</v>
          </cell>
          <cell r="I566">
            <v>0.45454545454545442</v>
          </cell>
          <cell r="J566">
            <v>0</v>
          </cell>
          <cell r="K566">
            <v>0</v>
          </cell>
          <cell r="L566">
            <v>0.45454545454545453</v>
          </cell>
        </row>
        <row r="567">
          <cell r="B567" t="str">
            <v>PBC</v>
          </cell>
          <cell r="C567">
            <v>242.84265512637438</v>
          </cell>
          <cell r="D567">
            <v>667.64896209140613</v>
          </cell>
          <cell r="E567">
            <v>526.36640083298744</v>
          </cell>
          <cell r="F567">
            <v>291.99616161616171</v>
          </cell>
          <cell r="G567">
            <v>279.87749811035548</v>
          </cell>
          <cell r="H567">
            <v>2.0833333333333336E-2</v>
          </cell>
          <cell r="I567">
            <v>0</v>
          </cell>
          <cell r="J567">
            <v>4.1666666666666671E-2</v>
          </cell>
          <cell r="K567">
            <v>0.45833333333333331</v>
          </cell>
          <cell r="L567">
            <v>0.47916666666666669</v>
          </cell>
        </row>
        <row r="568">
          <cell r="B568" t="str">
            <v>PBD</v>
          </cell>
          <cell r="C568">
            <v>2082.882470147712</v>
          </cell>
          <cell r="D568">
            <v>3016.4927961739277</v>
          </cell>
          <cell r="E568">
            <v>1196.2058666666669</v>
          </cell>
          <cell r="F568">
            <v>876.53451082184461</v>
          </cell>
          <cell r="G568">
            <v>614.11049720659923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1</v>
          </cell>
        </row>
        <row r="569">
          <cell r="B569" t="str">
            <v>PBM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0.4</v>
          </cell>
          <cell r="L569">
            <v>0.60000000000000009</v>
          </cell>
        </row>
        <row r="570">
          <cell r="B570" t="str">
            <v>PEE</v>
          </cell>
          <cell r="C570">
            <v>346.03653675213673</v>
          </cell>
          <cell r="D570">
            <v>3438.0991671672305</v>
          </cell>
          <cell r="E570">
            <v>754.47337500000003</v>
          </cell>
          <cell r="F570">
            <v>1146.4805676108369</v>
          </cell>
          <cell r="G570">
            <v>378.48</v>
          </cell>
          <cell r="H570">
            <v>0</v>
          </cell>
          <cell r="I570">
            <v>0</v>
          </cell>
          <cell r="J570">
            <v>0</v>
          </cell>
          <cell r="K570">
            <v>6.2499999999999993E-2</v>
          </cell>
          <cell r="L570">
            <v>0.93750000000000011</v>
          </cell>
        </row>
        <row r="571">
          <cell r="B571" t="str">
            <v>PEI</v>
          </cell>
          <cell r="C571">
            <v>1635.5</v>
          </cell>
          <cell r="D571">
            <v>1016.4784968982912</v>
          </cell>
          <cell r="E571">
            <v>686.95857499999977</v>
          </cell>
          <cell r="F571">
            <v>265.46041666666667</v>
          </cell>
          <cell r="G571">
            <v>399.79999999999995</v>
          </cell>
          <cell r="H571">
            <v>2.7027027027027022E-2</v>
          </cell>
          <cell r="I571">
            <v>0</v>
          </cell>
          <cell r="J571">
            <v>5.4054054054054043E-2</v>
          </cell>
          <cell r="K571">
            <v>0.37837837837837834</v>
          </cell>
          <cell r="L571">
            <v>0.54054054054054046</v>
          </cell>
        </row>
        <row r="572">
          <cell r="B572" t="str">
            <v>PEM</v>
          </cell>
          <cell r="C572">
            <v>0</v>
          </cell>
          <cell r="D572">
            <v>2807.7014666666664</v>
          </cell>
          <cell r="E572">
            <v>1139.9687500000002</v>
          </cell>
          <cell r="F572">
            <v>480.44284960965899</v>
          </cell>
          <cell r="G572">
            <v>507.5106805787579</v>
          </cell>
          <cell r="H572">
            <v>0</v>
          </cell>
          <cell r="I572">
            <v>0</v>
          </cell>
          <cell r="J572">
            <v>0</v>
          </cell>
          <cell r="K572">
            <v>0.2857142857142857</v>
          </cell>
          <cell r="L572">
            <v>0.7142857142857143</v>
          </cell>
        </row>
        <row r="573">
          <cell r="B573" t="str">
            <v>PEN</v>
          </cell>
          <cell r="C573">
            <v>0</v>
          </cell>
          <cell r="D573">
            <v>4527.8976373626365</v>
          </cell>
          <cell r="E573">
            <v>0</v>
          </cell>
          <cell r="F573">
            <v>2698.752857142857</v>
          </cell>
          <cell r="G573">
            <v>1113.7199999999973</v>
          </cell>
          <cell r="H573">
            <v>2.777777777777778E-2</v>
          </cell>
          <cell r="I573">
            <v>0.3518518518518518</v>
          </cell>
          <cell r="J573">
            <v>9.2592592592592587E-3</v>
          </cell>
          <cell r="K573">
            <v>0.19444444444444445</v>
          </cell>
          <cell r="L573">
            <v>0.41666666666666663</v>
          </cell>
        </row>
        <row r="574">
          <cell r="B574" t="str">
            <v>PER</v>
          </cell>
          <cell r="C574">
            <v>2233.4549999999999</v>
          </cell>
          <cell r="D574">
            <v>6306.2442657342699</v>
          </cell>
          <cell r="E574">
            <v>3738.4933333333352</v>
          </cell>
          <cell r="F574">
            <v>3930.7341547619058</v>
          </cell>
          <cell r="G574">
            <v>925.69753716879006</v>
          </cell>
          <cell r="H574">
            <v>1.4598540145985399E-2</v>
          </cell>
          <cell r="I574">
            <v>0.10948905109489049</v>
          </cell>
          <cell r="J574">
            <v>7.2992700729926996E-3</v>
          </cell>
          <cell r="K574">
            <v>0.14598540145985398</v>
          </cell>
          <cell r="L574">
            <v>0.72262773722627738</v>
          </cell>
        </row>
        <row r="575">
          <cell r="B575" t="str">
            <v>PEW</v>
          </cell>
          <cell r="C575">
            <v>0</v>
          </cell>
          <cell r="D575">
            <v>1795.8971060606061</v>
          </cell>
          <cell r="E575">
            <v>1024.77</v>
          </cell>
          <cell r="F575">
            <v>1075.3817947154473</v>
          </cell>
          <cell r="G575">
            <v>547.86199999999997</v>
          </cell>
          <cell r="H575">
            <v>0</v>
          </cell>
          <cell r="I575">
            <v>0</v>
          </cell>
          <cell r="J575">
            <v>0</v>
          </cell>
          <cell r="K575">
            <v>0.66666666666666674</v>
          </cell>
          <cell r="L575">
            <v>0.33333333333333337</v>
          </cell>
        </row>
        <row r="576">
          <cell r="B576" t="str">
            <v>PFB</v>
          </cell>
          <cell r="C576">
            <v>4877.18300441886</v>
          </cell>
          <cell r="D576">
            <v>3913.2942950383235</v>
          </cell>
          <cell r="E576">
            <v>2079.9913113553125</v>
          </cell>
          <cell r="F576">
            <v>1727.1594836699639</v>
          </cell>
          <cell r="G576">
            <v>751.5860935926662</v>
          </cell>
          <cell r="H576">
            <v>0</v>
          </cell>
          <cell r="I576">
            <v>0</v>
          </cell>
          <cell r="J576">
            <v>0</v>
          </cell>
          <cell r="K576">
            <v>0.11111111111111112</v>
          </cell>
          <cell r="L576">
            <v>0.88888888888888895</v>
          </cell>
        </row>
        <row r="577">
          <cell r="B577" t="str">
            <v>PGF</v>
          </cell>
          <cell r="C577">
            <v>1174.7827058449425</v>
          </cell>
          <cell r="D577">
            <v>3320.3264997584574</v>
          </cell>
          <cell r="E577">
            <v>1241.3366394081002</v>
          </cell>
          <cell r="F577">
            <v>989.02764726564396</v>
          </cell>
          <cell r="G577">
            <v>320.63183348510211</v>
          </cell>
          <cell r="H577">
            <v>1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</row>
        <row r="578">
          <cell r="B578" t="str">
            <v>PHC</v>
          </cell>
          <cell r="C578">
            <v>335.55699999999996</v>
          </cell>
          <cell r="D578">
            <v>3883.0554545454547</v>
          </cell>
          <cell r="E578">
            <v>0</v>
          </cell>
          <cell r="F578">
            <v>470.6925</v>
          </cell>
          <cell r="G578">
            <v>371.92833333333328</v>
          </cell>
          <cell r="H578">
            <v>0.20408163265306123</v>
          </cell>
          <cell r="I578">
            <v>2.0408163265306121E-2</v>
          </cell>
          <cell r="J578">
            <v>0</v>
          </cell>
          <cell r="K578">
            <v>0.2857142857142857</v>
          </cell>
          <cell r="L578">
            <v>0.48979591836734693</v>
          </cell>
        </row>
        <row r="579">
          <cell r="B579" t="str">
            <v>PKC</v>
          </cell>
          <cell r="C579">
            <v>346.03653675213673</v>
          </cell>
          <cell r="D579">
            <v>3438.0991671672305</v>
          </cell>
          <cell r="E579">
            <v>754.47337500000003</v>
          </cell>
          <cell r="F579">
            <v>1146.4805676108369</v>
          </cell>
          <cell r="G579">
            <v>369.44526804165429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1</v>
          </cell>
        </row>
        <row r="580">
          <cell r="B580" t="str">
            <v>PKU</v>
          </cell>
          <cell r="C580">
            <v>0</v>
          </cell>
          <cell r="D580">
            <v>5086.9945946712014</v>
          </cell>
          <cell r="E580">
            <v>1687.6125</v>
          </cell>
          <cell r="F580">
            <v>1207.8124695930737</v>
          </cell>
          <cell r="G580">
            <v>846.26020501948074</v>
          </cell>
          <cell r="H580">
            <v>0</v>
          </cell>
          <cell r="I580">
            <v>0</v>
          </cell>
          <cell r="J580">
            <v>0</v>
          </cell>
          <cell r="K580">
            <v>1</v>
          </cell>
          <cell r="L580">
            <v>0</v>
          </cell>
        </row>
        <row r="581">
          <cell r="B581" t="str">
            <v>PLQ</v>
          </cell>
          <cell r="C581">
            <v>178.72928571428542</v>
          </cell>
          <cell r="D581">
            <v>0</v>
          </cell>
          <cell r="E581">
            <v>0</v>
          </cell>
          <cell r="F581">
            <v>222.40287076923087</v>
          </cell>
          <cell r="G581">
            <v>196.28131428571464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1</v>
          </cell>
        </row>
        <row r="582">
          <cell r="B582" t="str">
            <v>PLS</v>
          </cell>
          <cell r="C582">
            <v>483.78333333333319</v>
          </cell>
          <cell r="D582">
            <v>0</v>
          </cell>
          <cell r="E582">
            <v>0</v>
          </cell>
          <cell r="F582">
            <v>290.96874909063064</v>
          </cell>
          <cell r="G582">
            <v>285.43103253102936</v>
          </cell>
          <cell r="H582">
            <v>0.11283185840707965</v>
          </cell>
          <cell r="I582">
            <v>4.4247787610619468E-3</v>
          </cell>
          <cell r="J582">
            <v>1.1061946902654867E-2</v>
          </cell>
          <cell r="K582">
            <v>0.27212389380530971</v>
          </cell>
          <cell r="L582">
            <v>0.59955752212389379</v>
          </cell>
        </row>
        <row r="583">
          <cell r="B583" t="str">
            <v>PLZ</v>
          </cell>
          <cell r="C583">
            <v>473.9592415117383</v>
          </cell>
          <cell r="D583">
            <v>4626.9801238496639</v>
          </cell>
          <cell r="E583">
            <v>2439.5246527777772</v>
          </cell>
          <cell r="F583">
            <v>502.02</v>
          </cell>
          <cell r="G583">
            <v>593.36055408845834</v>
          </cell>
          <cell r="H583">
            <v>0</v>
          </cell>
          <cell r="I583">
            <v>0</v>
          </cell>
          <cell r="J583">
            <v>0</v>
          </cell>
          <cell r="K583">
            <v>0.41666666666666669</v>
          </cell>
          <cell r="L583">
            <v>0.58333333333333337</v>
          </cell>
        </row>
        <row r="584">
          <cell r="B584" t="str">
            <v>PMC</v>
          </cell>
          <cell r="C584">
            <v>1610.1799999999998</v>
          </cell>
          <cell r="D584">
            <v>3323.2851126704627</v>
          </cell>
          <cell r="E584">
            <v>1605.7066666666701</v>
          </cell>
          <cell r="F584">
            <v>1294.7777186171761</v>
          </cell>
          <cell r="G584">
            <v>745.09486528570858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1</v>
          </cell>
        </row>
        <row r="585">
          <cell r="B585" t="str">
            <v>PMI</v>
          </cell>
          <cell r="C585">
            <v>1577.8969800457098</v>
          </cell>
          <cell r="D585">
            <v>3009.2377410317081</v>
          </cell>
          <cell r="E585">
            <v>2042.8507142857147</v>
          </cell>
          <cell r="F585">
            <v>1018.9167046552494</v>
          </cell>
          <cell r="G585">
            <v>427.86499999999995</v>
          </cell>
          <cell r="H585">
            <v>0</v>
          </cell>
          <cell r="I585">
            <v>6.666666666666668E-2</v>
          </cell>
          <cell r="J585">
            <v>0</v>
          </cell>
          <cell r="K585">
            <v>0.23333333333333336</v>
          </cell>
          <cell r="L585">
            <v>0.70000000000000007</v>
          </cell>
        </row>
        <row r="586">
          <cell r="B586" t="str">
            <v>PMO</v>
          </cell>
          <cell r="C586">
            <v>163.08753086419722</v>
          </cell>
          <cell r="D586">
            <v>2337.008173055829</v>
          </cell>
          <cell r="E586">
            <v>922.23450603797278</v>
          </cell>
          <cell r="F586">
            <v>213.24575757575749</v>
          </cell>
          <cell r="G586">
            <v>395.3372499779133</v>
          </cell>
          <cell r="H586">
            <v>0.22307692307692312</v>
          </cell>
          <cell r="I586">
            <v>7.6923076923076936E-3</v>
          </cell>
          <cell r="J586">
            <v>1.5384615384615387E-2</v>
          </cell>
          <cell r="K586">
            <v>0.23076923076923084</v>
          </cell>
          <cell r="L586">
            <v>0.52307692307692299</v>
          </cell>
        </row>
        <row r="587">
          <cell r="B587" t="str">
            <v>PMR</v>
          </cell>
          <cell r="C587">
            <v>1698.526882063881</v>
          </cell>
          <cell r="D587">
            <v>4398.2942443259344</v>
          </cell>
          <cell r="E587">
            <v>3928.45</v>
          </cell>
          <cell r="F587">
            <v>1033.8599999999999</v>
          </cell>
          <cell r="G587">
            <v>885.93</v>
          </cell>
          <cell r="H587">
            <v>0.5</v>
          </cell>
          <cell r="I587">
            <v>0</v>
          </cell>
          <cell r="J587">
            <v>0</v>
          </cell>
          <cell r="K587">
            <v>0.125</v>
          </cell>
          <cell r="L587">
            <v>0.375</v>
          </cell>
        </row>
        <row r="588">
          <cell r="B588" t="str">
            <v>PMW</v>
          </cell>
          <cell r="C588">
            <v>4877.18300441886</v>
          </cell>
          <cell r="D588">
            <v>3913.2942950383235</v>
          </cell>
          <cell r="E588">
            <v>2079.9913113553125</v>
          </cell>
          <cell r="F588">
            <v>1727.1594836699639</v>
          </cell>
          <cell r="G588">
            <v>751.5860935926662</v>
          </cell>
          <cell r="H588">
            <v>0</v>
          </cell>
          <cell r="I588">
            <v>0</v>
          </cell>
          <cell r="J588">
            <v>0</v>
          </cell>
          <cell r="K588">
            <v>1</v>
          </cell>
          <cell r="L588">
            <v>0</v>
          </cell>
        </row>
        <row r="589">
          <cell r="B589" t="str">
            <v>PNA</v>
          </cell>
          <cell r="C589">
            <v>1577.8969800457098</v>
          </cell>
          <cell r="D589">
            <v>3009.2377410317081</v>
          </cell>
          <cell r="E589">
            <v>2042.8507142857147</v>
          </cell>
          <cell r="F589">
            <v>1018.9167046552494</v>
          </cell>
          <cell r="G589">
            <v>446.62857142857138</v>
          </cell>
          <cell r="H589">
            <v>4.1666666666666664E-2</v>
          </cell>
          <cell r="I589">
            <v>0.20833333333333334</v>
          </cell>
          <cell r="J589">
            <v>0</v>
          </cell>
          <cell r="K589">
            <v>0.125</v>
          </cell>
          <cell r="L589">
            <v>0.62500000000000011</v>
          </cell>
        </row>
        <row r="590">
          <cell r="B590" t="str">
            <v>PNH</v>
          </cell>
          <cell r="C590">
            <v>0</v>
          </cell>
          <cell r="D590">
            <v>0</v>
          </cell>
          <cell r="E590">
            <v>0</v>
          </cell>
          <cell r="F590">
            <v>649.40623333333349</v>
          </cell>
          <cell r="G590">
            <v>525.49736063637397</v>
          </cell>
          <cell r="H590">
            <v>0</v>
          </cell>
          <cell r="I590">
            <v>0</v>
          </cell>
          <cell r="J590">
            <v>0</v>
          </cell>
          <cell r="K590">
            <v>4.5643153526970945E-2</v>
          </cell>
          <cell r="L590">
            <v>0.95435684647302899</v>
          </cell>
        </row>
        <row r="591">
          <cell r="B591" t="str">
            <v>PNI</v>
          </cell>
          <cell r="C591">
            <v>0</v>
          </cell>
          <cell r="D591">
            <v>0</v>
          </cell>
          <cell r="E591">
            <v>0</v>
          </cell>
          <cell r="F591">
            <v>874.33999999999992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1</v>
          </cell>
          <cell r="L591">
            <v>0</v>
          </cell>
        </row>
        <row r="592">
          <cell r="B592" t="str">
            <v>PNQ</v>
          </cell>
          <cell r="C592">
            <v>2082.882470147712</v>
          </cell>
          <cell r="D592">
            <v>5940.6381944444465</v>
          </cell>
          <cell r="E592">
            <v>1196.2058666666669</v>
          </cell>
          <cell r="F592">
            <v>879.01</v>
          </cell>
          <cell r="G592">
            <v>532.50288675213687</v>
          </cell>
          <cell r="H592">
            <v>7.8740157480314942E-3</v>
          </cell>
          <cell r="I592">
            <v>0.11023622047244094</v>
          </cell>
          <cell r="J592">
            <v>5.5118110236220472E-2</v>
          </cell>
          <cell r="K592">
            <v>0.10236220472440942</v>
          </cell>
          <cell r="L592">
            <v>0.72440944881889768</v>
          </cell>
        </row>
        <row r="593">
          <cell r="B593" t="str">
            <v>POA</v>
          </cell>
          <cell r="C593">
            <v>4877.18300441886</v>
          </cell>
          <cell r="D593">
            <v>1748.15</v>
          </cell>
          <cell r="E593">
            <v>2079.9913113553125</v>
          </cell>
          <cell r="F593">
            <v>704.80181818181825</v>
          </cell>
          <cell r="G593">
            <v>869.14610395734542</v>
          </cell>
          <cell r="H593">
            <v>3.2786885245901641E-2</v>
          </cell>
          <cell r="I593">
            <v>9.2896174863387998E-2</v>
          </cell>
          <cell r="J593">
            <v>5.4644808743169399E-3</v>
          </cell>
          <cell r="K593">
            <v>0.13114754098360656</v>
          </cell>
          <cell r="L593">
            <v>0.73770491803278682</v>
          </cell>
        </row>
        <row r="594">
          <cell r="B594" t="str">
            <v>POM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9.0909090909090912E-2</v>
          </cell>
          <cell r="J594">
            <v>9.0909090909090912E-2</v>
          </cell>
          <cell r="K594">
            <v>0.27272727272727271</v>
          </cell>
          <cell r="L594">
            <v>0.54545454545454541</v>
          </cell>
        </row>
        <row r="595">
          <cell r="B595" t="str">
            <v>POP</v>
          </cell>
          <cell r="C595">
            <v>377.7770180176592</v>
          </cell>
          <cell r="D595">
            <v>456.88766788766799</v>
          </cell>
          <cell r="E595">
            <v>407.91145213675208</v>
          </cell>
          <cell r="F595">
            <v>247.17031818181815</v>
          </cell>
          <cell r="G595">
            <v>257.87779439102547</v>
          </cell>
          <cell r="H595">
            <v>4.296875E-2</v>
          </cell>
          <cell r="I595">
            <v>3.90625E-3</v>
          </cell>
          <cell r="J595">
            <v>3.125E-2</v>
          </cell>
          <cell r="K595">
            <v>0.140625</v>
          </cell>
          <cell r="L595">
            <v>0.78125</v>
          </cell>
        </row>
        <row r="596">
          <cell r="B596" t="str">
            <v>POS</v>
          </cell>
          <cell r="C596">
            <v>0</v>
          </cell>
          <cell r="D596">
            <v>1085</v>
          </cell>
          <cell r="E596">
            <v>0</v>
          </cell>
          <cell r="F596">
            <v>375.13984713425589</v>
          </cell>
          <cell r="G596">
            <v>295.77385671385645</v>
          </cell>
          <cell r="H596">
            <v>5.9782608695652183E-2</v>
          </cell>
          <cell r="I596">
            <v>2.1739130434782612E-2</v>
          </cell>
          <cell r="J596">
            <v>1.0869565217391306E-2</v>
          </cell>
          <cell r="K596">
            <v>0.24456521739130432</v>
          </cell>
          <cell r="L596">
            <v>0.66304347826086962</v>
          </cell>
        </row>
        <row r="597">
          <cell r="B597" t="str">
            <v>POZ</v>
          </cell>
          <cell r="C597">
            <v>154.80520140401825</v>
          </cell>
          <cell r="D597">
            <v>2722.6411111111097</v>
          </cell>
          <cell r="E597">
            <v>1302.7689189189186</v>
          </cell>
          <cell r="F597">
            <v>699.72593137254921</v>
          </cell>
          <cell r="G597">
            <v>270.43326203208545</v>
          </cell>
          <cell r="H597">
            <v>0</v>
          </cell>
          <cell r="I597">
            <v>2.5000000000000001E-2</v>
          </cell>
          <cell r="J597">
            <v>1.2500000000000001E-2</v>
          </cell>
          <cell r="K597">
            <v>0.23750000000000004</v>
          </cell>
          <cell r="L597">
            <v>0.72499999999999998</v>
          </cell>
        </row>
        <row r="598">
          <cell r="B598" t="str">
            <v>PPG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0.8</v>
          </cell>
          <cell r="K598">
            <v>0</v>
          </cell>
          <cell r="L598">
            <v>0.2</v>
          </cell>
        </row>
        <row r="599">
          <cell r="B599" t="str">
            <v>PPQ</v>
          </cell>
          <cell r="C599">
            <v>1698.526882063881</v>
          </cell>
          <cell r="D599">
            <v>4398.2942443259344</v>
          </cell>
          <cell r="E599">
            <v>3928.45</v>
          </cell>
          <cell r="F599">
            <v>892.55729810706873</v>
          </cell>
          <cell r="G599">
            <v>900.93201481247354</v>
          </cell>
          <cell r="H599">
            <v>0</v>
          </cell>
          <cell r="I599">
            <v>1</v>
          </cell>
          <cell r="J599">
            <v>0</v>
          </cell>
          <cell r="K599">
            <v>0</v>
          </cell>
          <cell r="L599">
            <v>0</v>
          </cell>
        </row>
        <row r="600">
          <cell r="B600" t="str">
            <v>PPT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621.48253588516729</v>
          </cell>
          <cell r="H600">
            <v>0.11764705882352941</v>
          </cell>
          <cell r="I600">
            <v>2.9411764705882353E-2</v>
          </cell>
          <cell r="J600">
            <v>2.9411764705882353E-2</v>
          </cell>
          <cell r="K600">
            <v>0</v>
          </cell>
          <cell r="L600">
            <v>0.82352941176470584</v>
          </cell>
        </row>
        <row r="601">
          <cell r="B601" t="str">
            <v>PQQ</v>
          </cell>
          <cell r="C601">
            <v>3460.5285840875736</v>
          </cell>
          <cell r="D601">
            <v>5498.6224249998158</v>
          </cell>
          <cell r="E601">
            <v>3738.4933333333352</v>
          </cell>
          <cell r="F601">
            <v>2896.1446041370136</v>
          </cell>
          <cell r="G601">
            <v>872.28051531663971</v>
          </cell>
          <cell r="H601">
            <v>0</v>
          </cell>
          <cell r="I601">
            <v>0.66666666666666663</v>
          </cell>
          <cell r="J601">
            <v>0</v>
          </cell>
          <cell r="K601">
            <v>0</v>
          </cell>
          <cell r="L601">
            <v>0.33333333333333331</v>
          </cell>
        </row>
        <row r="602">
          <cell r="B602" t="str">
            <v>PRG</v>
          </cell>
          <cell r="C602">
            <v>642.37607642031219</v>
          </cell>
          <cell r="D602">
            <v>3560.8388170289854</v>
          </cell>
          <cell r="E602">
            <v>0</v>
          </cell>
          <cell r="F602">
            <v>703.82925110849271</v>
          </cell>
          <cell r="G602">
            <v>312.12497449174748</v>
          </cell>
          <cell r="H602">
            <v>4.2224510813594247E-2</v>
          </cell>
          <cell r="I602">
            <v>4.7373841400617935E-2</v>
          </cell>
          <cell r="J602">
            <v>1.0298661174047378E-3</v>
          </cell>
          <cell r="K602">
            <v>0.14727085478887753</v>
          </cell>
          <cell r="L602">
            <v>0.76210092687950559</v>
          </cell>
        </row>
        <row r="603">
          <cell r="B603" t="str">
            <v>PRN</v>
          </cell>
          <cell r="C603">
            <v>186.5</v>
          </cell>
          <cell r="D603">
            <v>3982.1966666666663</v>
          </cell>
          <cell r="E603">
            <v>0</v>
          </cell>
          <cell r="F603">
            <v>269.67124999999999</v>
          </cell>
          <cell r="G603">
            <v>339.12649999999996</v>
          </cell>
          <cell r="H603">
            <v>4.4554455445544552E-2</v>
          </cell>
          <cell r="I603">
            <v>4.9504950495049506E-3</v>
          </cell>
          <cell r="J603">
            <v>4.9504950495049506E-3</v>
          </cell>
          <cell r="K603">
            <v>0.54950495049504955</v>
          </cell>
          <cell r="L603">
            <v>0.39603960396039606</v>
          </cell>
        </row>
        <row r="604">
          <cell r="B604" t="str">
            <v>PSA</v>
          </cell>
          <cell r="C604">
            <v>140.84215384615382</v>
          </cell>
          <cell r="D604">
            <v>2604.1016666666665</v>
          </cell>
          <cell r="E604">
            <v>922.23450603797278</v>
          </cell>
          <cell r="F604">
            <v>705.51071428571413</v>
          </cell>
          <cell r="G604">
            <v>442.95445601851856</v>
          </cell>
          <cell r="H604">
            <v>0.12643678160919539</v>
          </cell>
          <cell r="I604">
            <v>6.8965517241379309E-2</v>
          </cell>
          <cell r="J604">
            <v>1.149425287356322E-2</v>
          </cell>
          <cell r="K604">
            <v>0.12643678160919541</v>
          </cell>
          <cell r="L604">
            <v>0.66666666666666663</v>
          </cell>
        </row>
        <row r="605">
          <cell r="B605" t="str">
            <v>PSE</v>
          </cell>
          <cell r="C605">
            <v>184.16</v>
          </cell>
          <cell r="D605">
            <v>784.56806882226704</v>
          </cell>
          <cell r="E605">
            <v>413.46070931461372</v>
          </cell>
          <cell r="F605">
            <v>234.30666666666701</v>
          </cell>
          <cell r="G605">
            <v>254.6</v>
          </cell>
          <cell r="H605">
            <v>0.22222222222222221</v>
          </cell>
          <cell r="I605">
            <v>0</v>
          </cell>
          <cell r="J605">
            <v>0.1111111111111111</v>
          </cell>
          <cell r="K605">
            <v>0.1111111111111111</v>
          </cell>
          <cell r="L605">
            <v>0.55555555555555558</v>
          </cell>
        </row>
        <row r="606">
          <cell r="B606" t="str">
            <v>PSS</v>
          </cell>
          <cell r="C606">
            <v>2737.7034062499997</v>
          </cell>
          <cell r="D606">
            <v>3059.4675003323032</v>
          </cell>
          <cell r="E606">
            <v>1545.7283333333298</v>
          </cell>
          <cell r="F606">
            <v>1291.0003889912839</v>
          </cell>
          <cell r="G606">
            <v>760.80778849532544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1</v>
          </cell>
        </row>
        <row r="607">
          <cell r="B607" t="str">
            <v>PTP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0.66666666666666663</v>
          </cell>
          <cell r="L607">
            <v>0.33333333333333331</v>
          </cell>
        </row>
        <row r="608">
          <cell r="B608" t="str">
            <v>PTY</v>
          </cell>
          <cell r="C608">
            <v>0</v>
          </cell>
          <cell r="D608">
            <v>555.9405515913262</v>
          </cell>
          <cell r="E608">
            <v>464.61249299719867</v>
          </cell>
          <cell r="F608">
            <v>277.02113118931544</v>
          </cell>
          <cell r="G608">
            <v>255.37881847618002</v>
          </cell>
          <cell r="H608">
            <v>1.8484288354898321E-2</v>
          </cell>
          <cell r="I608">
            <v>6.3770794824399207E-2</v>
          </cell>
          <cell r="J608">
            <v>4.2513863216266136E-2</v>
          </cell>
          <cell r="K608">
            <v>0.15341959334565602</v>
          </cell>
          <cell r="L608">
            <v>0.72181146025878029</v>
          </cell>
        </row>
        <row r="609">
          <cell r="B609" t="str">
            <v>PUF</v>
          </cell>
          <cell r="C609">
            <v>1174.7827058449425</v>
          </cell>
          <cell r="D609">
            <v>3320.3264997584574</v>
          </cell>
          <cell r="E609">
            <v>1241.3366394081002</v>
          </cell>
          <cell r="F609">
            <v>989.02764726564396</v>
          </cell>
          <cell r="G609">
            <v>233.64448275862051</v>
          </cell>
          <cell r="H609">
            <v>0.2</v>
          </cell>
          <cell r="I609">
            <v>0</v>
          </cell>
          <cell r="J609">
            <v>0</v>
          </cell>
          <cell r="K609">
            <v>0.1</v>
          </cell>
          <cell r="L609">
            <v>0.7</v>
          </cell>
        </row>
        <row r="610">
          <cell r="B610" t="str">
            <v>PUJ</v>
          </cell>
          <cell r="C610">
            <v>351.96875606899658</v>
          </cell>
          <cell r="D610">
            <v>456.88766788766799</v>
          </cell>
          <cell r="E610">
            <v>403.23159595959601</v>
          </cell>
          <cell r="F610">
            <v>254.13295202976741</v>
          </cell>
          <cell r="G610">
            <v>249.98983738018757</v>
          </cell>
          <cell r="H610">
            <v>8.3483483483483473E-2</v>
          </cell>
          <cell r="I610">
            <v>1.1411411411411412E-2</v>
          </cell>
          <cell r="J610">
            <v>2.1921921921921921E-2</v>
          </cell>
          <cell r="K610">
            <v>0.1264264264264264</v>
          </cell>
          <cell r="L610">
            <v>0.75675675675675669</v>
          </cell>
        </row>
        <row r="611">
          <cell r="B611" t="str">
            <v>PUQ</v>
          </cell>
          <cell r="C611">
            <v>1610.1799999999998</v>
          </cell>
          <cell r="D611">
            <v>3323.2851126704627</v>
          </cell>
          <cell r="E611">
            <v>1605.7066666666701</v>
          </cell>
          <cell r="F611">
            <v>1294.7777186171761</v>
          </cell>
          <cell r="G611">
            <v>745.09486528570858</v>
          </cell>
          <cell r="H611">
            <v>8.3333333333333343E-2</v>
          </cell>
          <cell r="I611">
            <v>8.3333333333333343E-2</v>
          </cell>
          <cell r="J611">
            <v>0</v>
          </cell>
          <cell r="K611">
            <v>0.33333333333333337</v>
          </cell>
          <cell r="L611">
            <v>0.5</v>
          </cell>
        </row>
        <row r="612">
          <cell r="B612" t="str">
            <v>PUS</v>
          </cell>
          <cell r="C612">
            <v>4295.6762520634902</v>
          </cell>
          <cell r="D612">
            <v>3927.6424999999995</v>
          </cell>
          <cell r="E612">
            <v>1281.4922020683184</v>
          </cell>
          <cell r="F612">
            <v>1004.5870312499999</v>
          </cell>
          <cell r="G612">
            <v>704.94046351886618</v>
          </cell>
          <cell r="H612">
            <v>5.7471264367816082E-3</v>
          </cell>
          <cell r="I612">
            <v>4.0229885057471264E-2</v>
          </cell>
          <cell r="J612">
            <v>1.1494252873563216E-2</v>
          </cell>
          <cell r="K612">
            <v>0.20689655172413793</v>
          </cell>
          <cell r="L612">
            <v>0.73563218390804608</v>
          </cell>
        </row>
        <row r="613">
          <cell r="B613" t="str">
            <v>PVH</v>
          </cell>
          <cell r="C613">
            <v>4877.18300441886</v>
          </cell>
          <cell r="D613">
            <v>3913.2942950383235</v>
          </cell>
          <cell r="E613">
            <v>2079.9913113553125</v>
          </cell>
          <cell r="F613">
            <v>1727.1594836699639</v>
          </cell>
          <cell r="G613">
            <v>751.5860935926662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1</v>
          </cell>
        </row>
        <row r="614">
          <cell r="B614" t="str">
            <v>PVR</v>
          </cell>
          <cell r="C614">
            <v>379.23597862833293</v>
          </cell>
          <cell r="D614">
            <v>618.43292105263163</v>
          </cell>
          <cell r="E614">
            <v>521.3845</v>
          </cell>
          <cell r="F614">
            <v>226.17047906519707</v>
          </cell>
          <cell r="G614">
            <v>222.55025927452675</v>
          </cell>
          <cell r="H614">
            <v>1.9695378151260507E-2</v>
          </cell>
          <cell r="I614">
            <v>1.680672268907563E-2</v>
          </cell>
          <cell r="J614">
            <v>2.1533613445378151E-2</v>
          </cell>
          <cell r="K614">
            <v>0.14233193277310927</v>
          </cell>
          <cell r="L614">
            <v>0.79963235294117652</v>
          </cell>
        </row>
        <row r="615">
          <cell r="B615" t="str">
            <v>PXM</v>
          </cell>
          <cell r="C615">
            <v>242.84265512637438</v>
          </cell>
          <cell r="D615">
            <v>667.64896209140613</v>
          </cell>
          <cell r="E615">
            <v>526.36640083298744</v>
          </cell>
          <cell r="F615">
            <v>233.866145950933</v>
          </cell>
          <cell r="G615">
            <v>235.61705803977196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1</v>
          </cell>
        </row>
        <row r="616">
          <cell r="B616" t="str">
            <v>PZB</v>
          </cell>
          <cell r="C616">
            <v>473.9592415117383</v>
          </cell>
          <cell r="D616">
            <v>4626.9801238496639</v>
          </cell>
          <cell r="E616">
            <v>2439.5246527777772</v>
          </cell>
          <cell r="F616">
            <v>1580.6958328755286</v>
          </cell>
          <cell r="G616">
            <v>593.36055408845834</v>
          </cell>
          <cell r="H616">
            <v>0</v>
          </cell>
          <cell r="I616">
            <v>0</v>
          </cell>
          <cell r="J616">
            <v>0</v>
          </cell>
          <cell r="K616">
            <v>1</v>
          </cell>
          <cell r="L616">
            <v>0</v>
          </cell>
        </row>
        <row r="617">
          <cell r="B617" t="str">
            <v>QRO</v>
          </cell>
          <cell r="C617">
            <v>242.84265512637438</v>
          </cell>
          <cell r="D617">
            <v>488</v>
          </cell>
          <cell r="E617">
            <v>526.36640083298744</v>
          </cell>
          <cell r="F617">
            <v>302.70069444444448</v>
          </cell>
          <cell r="G617">
            <v>324.05145939659616</v>
          </cell>
          <cell r="H617">
            <v>6.0317460317460325E-2</v>
          </cell>
          <cell r="I617">
            <v>1.5873015873015872E-2</v>
          </cell>
          <cell r="J617">
            <v>1.2698412698412698E-2</v>
          </cell>
          <cell r="K617">
            <v>0.13333333333333333</v>
          </cell>
          <cell r="L617">
            <v>0.77777777777777779</v>
          </cell>
        </row>
        <row r="618">
          <cell r="B618" t="str">
            <v>QUO</v>
          </cell>
          <cell r="C618">
            <v>245.15198529411759</v>
          </cell>
          <cell r="D618">
            <v>3883.0554545454547</v>
          </cell>
          <cell r="E618">
            <v>0</v>
          </cell>
          <cell r="F618">
            <v>585.09697105788405</v>
          </cell>
          <cell r="G618">
            <v>370.73843191760335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1</v>
          </cell>
        </row>
        <row r="619">
          <cell r="B619" t="str">
            <v>RAI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1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</row>
        <row r="620">
          <cell r="B620" t="str">
            <v>RAJ</v>
          </cell>
          <cell r="C620">
            <v>2082.882470147712</v>
          </cell>
          <cell r="D620">
            <v>3016.4927961739277</v>
          </cell>
          <cell r="E620">
            <v>1196.2058666666669</v>
          </cell>
          <cell r="F620">
            <v>876.53451082184461</v>
          </cell>
          <cell r="G620">
            <v>376.99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1</v>
          </cell>
        </row>
        <row r="621">
          <cell r="B621" t="str">
            <v>RAK</v>
          </cell>
          <cell r="C621">
            <v>202.23</v>
          </cell>
          <cell r="D621">
            <v>0</v>
          </cell>
          <cell r="E621">
            <v>1210.6400000000001</v>
          </cell>
          <cell r="F621">
            <v>544.02</v>
          </cell>
          <cell r="G621">
            <v>301.75</v>
          </cell>
          <cell r="H621">
            <v>3.3333333333333333E-2</v>
          </cell>
          <cell r="I621">
            <v>0.2</v>
          </cell>
          <cell r="J621">
            <v>0</v>
          </cell>
          <cell r="K621">
            <v>0.36666666666666664</v>
          </cell>
          <cell r="L621">
            <v>0.4</v>
          </cell>
        </row>
        <row r="622">
          <cell r="B622" t="str">
            <v>RAO</v>
          </cell>
          <cell r="C622">
            <v>4877.18300441886</v>
          </cell>
          <cell r="D622">
            <v>3913.2942950383235</v>
          </cell>
          <cell r="E622">
            <v>2079.9913113553125</v>
          </cell>
          <cell r="F622">
            <v>1727.1594836699639</v>
          </cell>
          <cell r="G622">
            <v>751.5860935926662</v>
          </cell>
          <cell r="H622">
            <v>0.22222222222222224</v>
          </cell>
          <cell r="I622">
            <v>0</v>
          </cell>
          <cell r="J622">
            <v>0</v>
          </cell>
          <cell r="K622">
            <v>0.22222222222222224</v>
          </cell>
          <cell r="L622">
            <v>0.55555555555555558</v>
          </cell>
        </row>
        <row r="623">
          <cell r="B623" t="str">
            <v>RAR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617.78499999999997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1</v>
          </cell>
        </row>
        <row r="624">
          <cell r="B624" t="str">
            <v>RBA</v>
          </cell>
          <cell r="C624">
            <v>202.23</v>
          </cell>
          <cell r="D624">
            <v>0</v>
          </cell>
          <cell r="E624">
            <v>1210.6400000000001</v>
          </cell>
          <cell r="F624">
            <v>544.02</v>
          </cell>
          <cell r="G624">
            <v>359.88913409703508</v>
          </cell>
          <cell r="H624">
            <v>8.1081081081081086E-2</v>
          </cell>
          <cell r="I624">
            <v>1.3513513513513514E-2</v>
          </cell>
          <cell r="J624">
            <v>1.3513513513513514E-2</v>
          </cell>
          <cell r="K624">
            <v>4.0540540540540543E-2</v>
          </cell>
          <cell r="L624">
            <v>0.85135135135135132</v>
          </cell>
        </row>
        <row r="625">
          <cell r="B625" t="str">
            <v>REC</v>
          </cell>
          <cell r="C625">
            <v>4877.18300441886</v>
          </cell>
          <cell r="D625">
            <v>1904.4999999999998</v>
          </cell>
          <cell r="E625">
            <v>2079.9913113553125</v>
          </cell>
          <cell r="F625">
            <v>707.39764705882226</v>
          </cell>
          <cell r="G625">
            <v>910.59682539682558</v>
          </cell>
          <cell r="H625">
            <v>9.8039215686274508E-3</v>
          </cell>
          <cell r="I625">
            <v>2.9411764705882356E-2</v>
          </cell>
          <cell r="J625">
            <v>0</v>
          </cell>
          <cell r="K625">
            <v>0.24509803921568629</v>
          </cell>
          <cell r="L625">
            <v>0.71568627450980404</v>
          </cell>
        </row>
        <row r="626">
          <cell r="B626" t="str">
            <v>REG</v>
          </cell>
          <cell r="C626">
            <v>694.0229777175324</v>
          </cell>
          <cell r="D626">
            <v>2337.008173055829</v>
          </cell>
          <cell r="E626">
            <v>922.23450603797278</v>
          </cell>
          <cell r="F626">
            <v>699.75351066512735</v>
          </cell>
          <cell r="G626">
            <v>236.98666666666682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1</v>
          </cell>
        </row>
        <row r="627">
          <cell r="B627" t="str">
            <v>REK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3.125E-2</v>
          </cell>
          <cell r="J627">
            <v>3.125E-2</v>
          </cell>
          <cell r="K627">
            <v>0.28125</v>
          </cell>
          <cell r="L627">
            <v>0.65625</v>
          </cell>
        </row>
        <row r="628">
          <cell r="B628" t="str">
            <v>REN</v>
          </cell>
          <cell r="C628">
            <v>346.03653675213673</v>
          </cell>
          <cell r="D628">
            <v>3438.0991671672305</v>
          </cell>
          <cell r="E628">
            <v>754.47337500000003</v>
          </cell>
          <cell r="F628">
            <v>1146.4805676108369</v>
          </cell>
          <cell r="G628">
            <v>369.44526804165429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1</v>
          </cell>
        </row>
        <row r="629">
          <cell r="B629" t="str">
            <v>REP</v>
          </cell>
          <cell r="C629">
            <v>0</v>
          </cell>
          <cell r="D629">
            <v>0</v>
          </cell>
          <cell r="E629">
            <v>0</v>
          </cell>
          <cell r="F629">
            <v>1194.48</v>
          </cell>
          <cell r="G629">
            <v>557.75674064171142</v>
          </cell>
          <cell r="H629">
            <v>0</v>
          </cell>
          <cell r="I629">
            <v>0.12307692307692307</v>
          </cell>
          <cell r="J629">
            <v>0</v>
          </cell>
          <cell r="K629">
            <v>1.5384615384615384E-2</v>
          </cell>
          <cell r="L629">
            <v>0.86153846153846148</v>
          </cell>
        </row>
        <row r="630">
          <cell r="B630" t="str">
            <v>RGN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703.37076923076927</v>
          </cell>
          <cell r="H630">
            <v>0</v>
          </cell>
          <cell r="I630">
            <v>0</v>
          </cell>
          <cell r="J630">
            <v>1.9607843137254902E-2</v>
          </cell>
          <cell r="K630">
            <v>7.8431372549019607E-2</v>
          </cell>
          <cell r="L630">
            <v>0.90196078431372551</v>
          </cell>
        </row>
        <row r="631">
          <cell r="B631" t="str">
            <v>RHO</v>
          </cell>
          <cell r="C631">
            <v>752.19672135146163</v>
          </cell>
          <cell r="D631">
            <v>2289.0152192982468</v>
          </cell>
          <cell r="E631">
            <v>0</v>
          </cell>
          <cell r="F631">
            <v>808.06788918071823</v>
          </cell>
          <cell r="G631">
            <v>262.76532046928259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1</v>
          </cell>
        </row>
        <row r="632">
          <cell r="B632" t="str">
            <v>RIO</v>
          </cell>
          <cell r="C632">
            <v>4868.6706818181838</v>
          </cell>
          <cell r="D632">
            <v>3308.2555854341736</v>
          </cell>
          <cell r="E632">
            <v>1509.1936363636364</v>
          </cell>
          <cell r="F632">
            <v>1569.8305092894766</v>
          </cell>
          <cell r="G632">
            <v>685.96093778090426</v>
          </cell>
          <cell r="H632">
            <v>2.0390070921985817E-2</v>
          </cell>
          <cell r="I632">
            <v>7.7127659574468072E-2</v>
          </cell>
          <cell r="J632">
            <v>1.5070921985815606E-2</v>
          </cell>
          <cell r="K632">
            <v>0.14716312056737588</v>
          </cell>
          <cell r="L632">
            <v>0.74024822695035464</v>
          </cell>
        </row>
        <row r="633">
          <cell r="B633" t="str">
            <v>RIX</v>
          </cell>
          <cell r="C633">
            <v>153.41749999999999</v>
          </cell>
          <cell r="D633">
            <v>0</v>
          </cell>
          <cell r="E633">
            <v>0</v>
          </cell>
          <cell r="F633">
            <v>399.50749266862192</v>
          </cell>
          <cell r="G633">
            <v>264.18247630718946</v>
          </cell>
          <cell r="H633">
            <v>5.9259259259259268E-2</v>
          </cell>
          <cell r="I633">
            <v>0</v>
          </cell>
          <cell r="J633">
            <v>7.4074074074074077E-3</v>
          </cell>
          <cell r="K633">
            <v>0.26666666666666666</v>
          </cell>
          <cell r="L633">
            <v>0.66666666666666663</v>
          </cell>
        </row>
        <row r="634">
          <cell r="B634" t="str">
            <v>RMQ</v>
          </cell>
          <cell r="C634">
            <v>2467.4415972222232</v>
          </cell>
          <cell r="D634">
            <v>3982.9885972407656</v>
          </cell>
          <cell r="E634">
            <v>0</v>
          </cell>
          <cell r="F634">
            <v>1522.2180090627762</v>
          </cell>
          <cell r="G634">
            <v>529.80166571253119</v>
          </cell>
          <cell r="H634">
            <v>0</v>
          </cell>
          <cell r="I634">
            <v>1</v>
          </cell>
          <cell r="J634">
            <v>0</v>
          </cell>
          <cell r="K634">
            <v>0</v>
          </cell>
          <cell r="L634">
            <v>0</v>
          </cell>
        </row>
        <row r="635">
          <cell r="B635" t="str">
            <v>RNS</v>
          </cell>
          <cell r="C635">
            <v>1174.7827058449425</v>
          </cell>
          <cell r="D635">
            <v>3320.3264997584574</v>
          </cell>
          <cell r="E635">
            <v>1241.3366394081002</v>
          </cell>
          <cell r="F635">
            <v>989.02764726564396</v>
          </cell>
          <cell r="G635">
            <v>320.63183348510211</v>
          </cell>
          <cell r="H635">
            <v>0.36842105263157887</v>
          </cell>
          <cell r="I635">
            <v>0</v>
          </cell>
          <cell r="J635">
            <v>0</v>
          </cell>
          <cell r="K635">
            <v>5.2631578947368411E-2</v>
          </cell>
          <cell r="L635">
            <v>0.57894736842105265</v>
          </cell>
        </row>
        <row r="636">
          <cell r="B636" t="str">
            <v>ROM</v>
          </cell>
          <cell r="C636">
            <v>265.2836215079011</v>
          </cell>
          <cell r="D636">
            <v>2660.4207140886701</v>
          </cell>
          <cell r="E636">
            <v>1972.3453333333334</v>
          </cell>
          <cell r="F636">
            <v>606.09139153830779</v>
          </cell>
          <cell r="G636">
            <v>302.66134510330409</v>
          </cell>
          <cell r="H636">
            <v>5.000000000000001E-2</v>
          </cell>
          <cell r="I636">
            <v>2.9194630872483213E-2</v>
          </cell>
          <cell r="J636">
            <v>7.046979865771813E-2</v>
          </cell>
          <cell r="K636">
            <v>0.15402684563758395</v>
          </cell>
          <cell r="L636">
            <v>0.69630872483221473</v>
          </cell>
        </row>
        <row r="637">
          <cell r="B637" t="str">
            <v>ROR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1</v>
          </cell>
          <cell r="L637">
            <v>0</v>
          </cell>
        </row>
        <row r="638">
          <cell r="B638" t="str">
            <v>ROS</v>
          </cell>
          <cell r="C638">
            <v>2737.7034062499997</v>
          </cell>
          <cell r="D638">
            <v>3059.4675003323032</v>
          </cell>
          <cell r="E638">
            <v>1545.7283333333298</v>
          </cell>
          <cell r="F638">
            <v>1291.0003889912839</v>
          </cell>
          <cell r="G638">
            <v>760.80778849532544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1</v>
          </cell>
        </row>
        <row r="639">
          <cell r="B639" t="str">
            <v>ROT</v>
          </cell>
          <cell r="C639">
            <v>1698.526882063881</v>
          </cell>
          <cell r="D639">
            <v>4398.2942443259344</v>
          </cell>
          <cell r="E639">
            <v>3928.45</v>
          </cell>
          <cell r="F639">
            <v>892.55729810706873</v>
          </cell>
          <cell r="G639">
            <v>900.93201481247354</v>
          </cell>
          <cell r="H639">
            <v>0</v>
          </cell>
          <cell r="I639">
            <v>0.2</v>
          </cell>
          <cell r="J639">
            <v>0</v>
          </cell>
          <cell r="K639">
            <v>0.4</v>
          </cell>
          <cell r="L639">
            <v>0.4</v>
          </cell>
        </row>
        <row r="640">
          <cell r="B640" t="str">
            <v>ROV</v>
          </cell>
          <cell r="C640">
            <v>346.03653675213673</v>
          </cell>
          <cell r="D640">
            <v>3438.0991671672305</v>
          </cell>
          <cell r="E640">
            <v>754.47337500000003</v>
          </cell>
          <cell r="F640">
            <v>1146.4805676108369</v>
          </cell>
          <cell r="G640">
            <v>369.44526804165429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1</v>
          </cell>
        </row>
        <row r="641">
          <cell r="B641" t="str">
            <v>RPR</v>
          </cell>
          <cell r="C641">
            <v>2082.882470147712</v>
          </cell>
          <cell r="D641">
            <v>3016.4927961739277</v>
          </cell>
          <cell r="E641">
            <v>1196.2058666666669</v>
          </cell>
          <cell r="F641">
            <v>876.53451082184461</v>
          </cell>
          <cell r="G641">
            <v>614.11049720659923</v>
          </cell>
          <cell r="H641">
            <v>0</v>
          </cell>
          <cell r="I641">
            <v>0</v>
          </cell>
          <cell r="J641">
            <v>0</v>
          </cell>
          <cell r="K641">
            <v>0.66666666666666663</v>
          </cell>
          <cell r="L641">
            <v>0.33333333333333331</v>
          </cell>
        </row>
        <row r="642">
          <cell r="B642" t="str">
            <v>RSD</v>
          </cell>
          <cell r="C642">
            <v>378.90807339449537</v>
          </cell>
          <cell r="D642">
            <v>0</v>
          </cell>
          <cell r="E642">
            <v>372.00710722204605</v>
          </cell>
          <cell r="F642">
            <v>244.46936424500757</v>
          </cell>
          <cell r="G642">
            <v>205.24575385594474</v>
          </cell>
          <cell r="H642">
            <v>0</v>
          </cell>
          <cell r="I642">
            <v>0</v>
          </cell>
          <cell r="J642">
            <v>0</v>
          </cell>
          <cell r="K642">
            <v>1</v>
          </cell>
          <cell r="L642">
            <v>0</v>
          </cell>
        </row>
        <row r="643">
          <cell r="B643" t="str">
            <v>RTB</v>
          </cell>
          <cell r="C643">
            <v>452.32333333333332</v>
          </cell>
          <cell r="D643">
            <v>0</v>
          </cell>
          <cell r="E643">
            <v>429</v>
          </cell>
          <cell r="F643">
            <v>257.75416666666666</v>
          </cell>
          <cell r="G643">
            <v>325.17547592892385</v>
          </cell>
          <cell r="H643">
            <v>0</v>
          </cell>
          <cell r="I643">
            <v>0</v>
          </cell>
          <cell r="J643">
            <v>0</v>
          </cell>
          <cell r="K643">
            <v>0.15053763440860216</v>
          </cell>
          <cell r="L643">
            <v>0.84946236559139787</v>
          </cell>
        </row>
        <row r="644">
          <cell r="B644" t="str">
            <v>RTM</v>
          </cell>
          <cell r="C644">
            <v>791.28756741307177</v>
          </cell>
          <cell r="D644">
            <v>3022.6538944087952</v>
          </cell>
          <cell r="E644">
            <v>1759.9866851851857</v>
          </cell>
          <cell r="F644">
            <v>1105.6337863100578</v>
          </cell>
          <cell r="G644">
            <v>354.09872645520647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1</v>
          </cell>
        </row>
        <row r="645">
          <cell r="B645" t="str">
            <v>RUH</v>
          </cell>
          <cell r="C645">
            <v>5884.0655000000006</v>
          </cell>
          <cell r="D645">
            <v>3235.9925462962956</v>
          </cell>
          <cell r="E645">
            <v>1804.1</v>
          </cell>
          <cell r="F645">
            <v>1727.2935211864401</v>
          </cell>
          <cell r="G645">
            <v>635.8195421410104</v>
          </cell>
          <cell r="H645">
            <v>5.5855855855855847E-2</v>
          </cell>
          <cell r="I645">
            <v>0.17657657657657652</v>
          </cell>
          <cell r="J645">
            <v>1.8018018018018018E-2</v>
          </cell>
          <cell r="K645">
            <v>0.15315315315315312</v>
          </cell>
          <cell r="L645">
            <v>0.59639639639639652</v>
          </cell>
        </row>
        <row r="646">
          <cell r="B646" t="str">
            <v>RVN</v>
          </cell>
          <cell r="C646">
            <v>226.8833810280866</v>
          </cell>
          <cell r="D646">
            <v>2880.1862370370363</v>
          </cell>
          <cell r="E646">
            <v>1190.5862500000003</v>
          </cell>
          <cell r="F646">
            <v>891.15219417475726</v>
          </cell>
          <cell r="G646">
            <v>384.62351265084584</v>
          </cell>
          <cell r="H646">
            <v>0</v>
          </cell>
          <cell r="I646">
            <v>0</v>
          </cell>
          <cell r="J646">
            <v>0</v>
          </cell>
          <cell r="K646">
            <v>1</v>
          </cell>
          <cell r="L646">
            <v>0</v>
          </cell>
        </row>
        <row r="647">
          <cell r="B647" t="str">
            <v>RZE</v>
          </cell>
          <cell r="C647">
            <v>154.80520140401825</v>
          </cell>
          <cell r="D647">
            <v>2510.0154801097383</v>
          </cell>
          <cell r="E647">
            <v>1302.7689189189186</v>
          </cell>
          <cell r="F647">
            <v>426.7926287963241</v>
          </cell>
          <cell r="G647">
            <v>319.72383548278594</v>
          </cell>
          <cell r="H647">
            <v>0</v>
          </cell>
          <cell r="I647">
            <v>1.8248175182481756E-3</v>
          </cell>
          <cell r="J647">
            <v>0</v>
          </cell>
          <cell r="K647">
            <v>0.5492700729927007</v>
          </cell>
          <cell r="L647">
            <v>0.4489051094890511</v>
          </cell>
        </row>
        <row r="648">
          <cell r="B648" t="str">
            <v>SAB</v>
          </cell>
          <cell r="C648">
            <v>0</v>
          </cell>
          <cell r="D648">
            <v>0</v>
          </cell>
          <cell r="E648">
            <v>0</v>
          </cell>
          <cell r="F648">
            <v>303.06838709677419</v>
          </cell>
          <cell r="G648">
            <v>458.01900510204092</v>
          </cell>
          <cell r="H648">
            <v>0</v>
          </cell>
          <cell r="I648">
            <v>0</v>
          </cell>
          <cell r="J648">
            <v>1</v>
          </cell>
          <cell r="K648">
            <v>0</v>
          </cell>
          <cell r="L648">
            <v>0</v>
          </cell>
        </row>
        <row r="649">
          <cell r="B649" t="str">
            <v>SAH</v>
          </cell>
          <cell r="C649">
            <v>0</v>
          </cell>
          <cell r="D649">
            <v>2103.12</v>
          </cell>
          <cell r="E649">
            <v>0</v>
          </cell>
          <cell r="F649">
            <v>752.12333333333311</v>
          </cell>
          <cell r="G649">
            <v>859.27590643274846</v>
          </cell>
          <cell r="H649">
            <v>0</v>
          </cell>
          <cell r="I649">
            <v>0</v>
          </cell>
          <cell r="J649">
            <v>0</v>
          </cell>
          <cell r="K649">
            <v>0.22352941176470584</v>
          </cell>
          <cell r="L649">
            <v>0.77647058823529413</v>
          </cell>
        </row>
        <row r="650">
          <cell r="B650" t="str">
            <v>SAL</v>
          </cell>
          <cell r="C650">
            <v>335.48842105263162</v>
          </cell>
          <cell r="D650">
            <v>1580</v>
          </cell>
          <cell r="E650">
            <v>0</v>
          </cell>
          <cell r="F650">
            <v>336.06969742063512</v>
          </cell>
          <cell r="G650">
            <v>283.26827536274601</v>
          </cell>
          <cell r="H650">
            <v>5.4507337526205443E-2</v>
          </cell>
          <cell r="I650">
            <v>8.385744234800839E-3</v>
          </cell>
          <cell r="J650">
            <v>4.1928721174004195E-3</v>
          </cell>
          <cell r="K650">
            <v>8.1761006289308172E-2</v>
          </cell>
          <cell r="L650">
            <v>0.85115303983228519</v>
          </cell>
        </row>
        <row r="651">
          <cell r="B651" t="str">
            <v>SAO</v>
          </cell>
          <cell r="C651">
            <v>4932.5253273728531</v>
          </cell>
          <cell r="D651">
            <v>4076.7996937291928</v>
          </cell>
          <cell r="E651">
            <v>2215.8690476190495</v>
          </cell>
          <cell r="F651">
            <v>1896.7413786144509</v>
          </cell>
          <cell r="G651">
            <v>766.97633377014222</v>
          </cell>
          <cell r="H651">
            <v>5.0325998370008153E-2</v>
          </cell>
          <cell r="I651">
            <v>0.11002444987775063</v>
          </cell>
          <cell r="J651">
            <v>1.1002444987775058E-2</v>
          </cell>
          <cell r="K651">
            <v>0.16625916870415652</v>
          </cell>
          <cell r="L651">
            <v>0.6623879380603096</v>
          </cell>
        </row>
        <row r="652">
          <cell r="B652" t="str">
            <v>SAP</v>
          </cell>
          <cell r="C652">
            <v>398.83333333333337</v>
          </cell>
          <cell r="D652">
            <v>0</v>
          </cell>
          <cell r="E652">
            <v>429</v>
          </cell>
          <cell r="F652">
            <v>237.37999999999997</v>
          </cell>
          <cell r="G652">
            <v>246.29907658456179</v>
          </cell>
          <cell r="H652">
            <v>2.7906976744186046E-2</v>
          </cell>
          <cell r="I652">
            <v>4.6511627906976744E-3</v>
          </cell>
          <cell r="J652">
            <v>2.3255813953488372E-2</v>
          </cell>
          <cell r="K652">
            <v>6.5116279069767427E-2</v>
          </cell>
          <cell r="L652">
            <v>0.87906976744186049</v>
          </cell>
        </row>
        <row r="653">
          <cell r="B653" t="str">
            <v>SBH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0.55555555555555558</v>
          </cell>
          <cell r="K653">
            <v>0.22222222222222221</v>
          </cell>
          <cell r="L653">
            <v>0.22222222222222221</v>
          </cell>
        </row>
        <row r="654">
          <cell r="B654" t="str">
            <v>SBZ</v>
          </cell>
          <cell r="C654">
            <v>252.93305867620771</v>
          </cell>
          <cell r="D654">
            <v>2924.7300000000005</v>
          </cell>
          <cell r="E654">
            <v>0</v>
          </cell>
          <cell r="F654">
            <v>683.82000793650764</v>
          </cell>
          <cell r="G654">
            <v>396.6100596063456</v>
          </cell>
          <cell r="H654">
            <v>0</v>
          </cell>
          <cell r="I654">
            <v>0</v>
          </cell>
          <cell r="J654">
            <v>0</v>
          </cell>
          <cell r="K654">
            <v>0.2857142857142857</v>
          </cell>
          <cell r="L654">
            <v>0.7142857142857143</v>
          </cell>
        </row>
        <row r="655">
          <cell r="B655" t="str">
            <v>SCL</v>
          </cell>
          <cell r="C655">
            <v>1610.1799999999998</v>
          </cell>
          <cell r="D655">
            <v>3323.2851126704627</v>
          </cell>
          <cell r="E655">
            <v>1605.7066666666701</v>
          </cell>
          <cell r="F655">
            <v>1307.3875294903494</v>
          </cell>
          <cell r="G655">
            <v>743.57401045077006</v>
          </cell>
          <cell r="H655">
            <v>6.0827250608272501E-3</v>
          </cell>
          <cell r="I655">
            <v>0.12895377128953769</v>
          </cell>
          <cell r="J655">
            <v>1.8248175182481747E-2</v>
          </cell>
          <cell r="K655">
            <v>0.19099756690997563</v>
          </cell>
          <cell r="L655">
            <v>0.65571776155717776</v>
          </cell>
        </row>
        <row r="656">
          <cell r="B656" t="str">
            <v>SCQ</v>
          </cell>
          <cell r="C656">
            <v>1577.8969800457098</v>
          </cell>
          <cell r="D656">
            <v>3009.2377410317081</v>
          </cell>
          <cell r="E656">
            <v>2042.8507142857147</v>
          </cell>
          <cell r="F656">
            <v>1018.9167046552494</v>
          </cell>
          <cell r="G656">
            <v>435</v>
          </cell>
          <cell r="H656">
            <v>0</v>
          </cell>
          <cell r="I656">
            <v>6.6666666666666666E-2</v>
          </cell>
          <cell r="J656">
            <v>0</v>
          </cell>
          <cell r="K656">
            <v>0.16666666666666666</v>
          </cell>
          <cell r="L656">
            <v>0.76666666666666661</v>
          </cell>
        </row>
        <row r="657">
          <cell r="B657" t="str">
            <v>SDJ</v>
          </cell>
          <cell r="C657">
            <v>3560.4312660888791</v>
          </cell>
          <cell r="D657">
            <v>3852.7209841222088</v>
          </cell>
          <cell r="E657">
            <v>1909.3942506887054</v>
          </cell>
          <cell r="F657">
            <v>520.75000000000011</v>
          </cell>
          <cell r="G657">
            <v>700.42724999999984</v>
          </cell>
          <cell r="H657">
            <v>0</v>
          </cell>
          <cell r="I657">
            <v>0</v>
          </cell>
          <cell r="J657">
            <v>2.6315789473684209E-2</v>
          </cell>
          <cell r="K657">
            <v>0.39473684210526311</v>
          </cell>
          <cell r="L657">
            <v>0.57894736842105265</v>
          </cell>
        </row>
        <row r="658">
          <cell r="B658" t="str">
            <v>SDK</v>
          </cell>
          <cell r="C658">
            <v>0</v>
          </cell>
          <cell r="D658">
            <v>4527.8976373626365</v>
          </cell>
          <cell r="E658">
            <v>0</v>
          </cell>
          <cell r="F658">
            <v>2698.752857142857</v>
          </cell>
          <cell r="G658">
            <v>766.76135647169303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1</v>
          </cell>
        </row>
        <row r="659">
          <cell r="B659" t="str">
            <v>SDL</v>
          </cell>
          <cell r="C659">
            <v>277.69296296296289</v>
          </cell>
          <cell r="D659">
            <v>2348.9558667921178</v>
          </cell>
          <cell r="E659">
            <v>1625.8986666666683</v>
          </cell>
          <cell r="F659">
            <v>1086.111990362476</v>
          </cell>
          <cell r="G659">
            <v>338.21786528058118</v>
          </cell>
          <cell r="H659">
            <v>0</v>
          </cell>
          <cell r="I659">
            <v>0</v>
          </cell>
          <cell r="J659">
            <v>1</v>
          </cell>
          <cell r="K659">
            <v>0</v>
          </cell>
          <cell r="L659">
            <v>0</v>
          </cell>
        </row>
        <row r="660">
          <cell r="B660" t="str">
            <v>SDQ</v>
          </cell>
          <cell r="C660">
            <v>497.86944444444441</v>
          </cell>
          <cell r="D660">
            <v>456.88766788766799</v>
          </cell>
          <cell r="E660">
            <v>433.00606060606037</v>
          </cell>
          <cell r="F660">
            <v>205.68892346785742</v>
          </cell>
          <cell r="G660">
            <v>247.67149878788234</v>
          </cell>
          <cell r="H660">
            <v>6.2581486310299875E-2</v>
          </cell>
          <cell r="I660">
            <v>2.6075619295958283E-3</v>
          </cell>
          <cell r="J660">
            <v>1.5645371577574969E-2</v>
          </cell>
          <cell r="K660">
            <v>0.20078226857887879</v>
          </cell>
          <cell r="L660">
            <v>0.71838331160365054</v>
          </cell>
        </row>
        <row r="661">
          <cell r="B661" t="str">
            <v>SDR</v>
          </cell>
          <cell r="C661">
            <v>1577.8969800457098</v>
          </cell>
          <cell r="D661">
            <v>3009.2377410317081</v>
          </cell>
          <cell r="E661">
            <v>2042.8507142857147</v>
          </cell>
          <cell r="F661">
            <v>1018.9167046552494</v>
          </cell>
          <cell r="G661">
            <v>248.23999999999998</v>
          </cell>
          <cell r="H661">
            <v>0</v>
          </cell>
          <cell r="I661">
            <v>0</v>
          </cell>
          <cell r="J661">
            <v>0</v>
          </cell>
          <cell r="K661">
            <v>0.05</v>
          </cell>
          <cell r="L661">
            <v>0.95000000000000007</v>
          </cell>
        </row>
        <row r="662">
          <cell r="B662" t="str">
            <v>SEL</v>
          </cell>
          <cell r="C662">
            <v>4295.6762520634902</v>
          </cell>
          <cell r="D662">
            <v>3316.1216183347865</v>
          </cell>
          <cell r="E662">
            <v>1281.4922020683184</v>
          </cell>
          <cell r="F662">
            <v>1575.5716273063592</v>
          </cell>
          <cell r="G662">
            <v>647.89478122474202</v>
          </cell>
          <cell r="H662">
            <v>9.6246390760346499E-3</v>
          </cell>
          <cell r="I662">
            <v>6.5327237728585161E-2</v>
          </cell>
          <cell r="J662">
            <v>1.8046198267564966E-2</v>
          </cell>
          <cell r="K662">
            <v>0.12451876804619821</v>
          </cell>
          <cell r="L662">
            <v>0.78248315688161707</v>
          </cell>
        </row>
        <row r="663">
          <cell r="B663" t="str">
            <v>SEN</v>
          </cell>
          <cell r="C663">
            <v>3033.473161229113</v>
          </cell>
          <cell r="D663">
            <v>2991.713931130485</v>
          </cell>
          <cell r="E663">
            <v>1080.3992954434091</v>
          </cell>
          <cell r="F663">
            <v>309.82600000000002</v>
          </cell>
          <cell r="G663">
            <v>595.64333333333298</v>
          </cell>
          <cell r="H663">
            <v>0</v>
          </cell>
          <cell r="I663">
            <v>0</v>
          </cell>
          <cell r="J663">
            <v>0</v>
          </cell>
          <cell r="K663">
            <v>0.8</v>
          </cell>
          <cell r="L663">
            <v>0.2</v>
          </cell>
        </row>
        <row r="664">
          <cell r="B664" t="str">
            <v>SEZ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1</v>
          </cell>
        </row>
        <row r="665">
          <cell r="B665" t="str">
            <v>SFT</v>
          </cell>
          <cell r="C665">
            <v>277.69296296296289</v>
          </cell>
          <cell r="D665">
            <v>2348.9558667921178</v>
          </cell>
          <cell r="E665">
            <v>1625.8986666666683</v>
          </cell>
          <cell r="F665">
            <v>1086.111990362476</v>
          </cell>
          <cell r="G665">
            <v>338.21786528058118</v>
          </cell>
          <cell r="H665">
            <v>0</v>
          </cell>
          <cell r="I665">
            <v>0</v>
          </cell>
          <cell r="J665">
            <v>0</v>
          </cell>
          <cell r="K665">
            <v>1</v>
          </cell>
          <cell r="L665">
            <v>0</v>
          </cell>
        </row>
        <row r="666">
          <cell r="B666" t="str">
            <v>SGC</v>
          </cell>
          <cell r="C666">
            <v>346.03653675213673</v>
          </cell>
          <cell r="D666">
            <v>3438.0991671672305</v>
          </cell>
          <cell r="E666">
            <v>754.47337500000003</v>
          </cell>
          <cell r="F666">
            <v>1146.4805676108369</v>
          </cell>
          <cell r="G666">
            <v>369.44526804165429</v>
          </cell>
          <cell r="H666">
            <v>1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</row>
        <row r="667">
          <cell r="B667" t="str">
            <v>SGN</v>
          </cell>
          <cell r="C667">
            <v>10680.55</v>
          </cell>
          <cell r="D667">
            <v>4042.4452083333326</v>
          </cell>
          <cell r="E667">
            <v>0</v>
          </cell>
          <cell r="F667">
            <v>477.6402314612028</v>
          </cell>
          <cell r="G667">
            <v>498.5105112514816</v>
          </cell>
          <cell r="H667">
            <v>3.1347962382445136E-3</v>
          </cell>
          <cell r="I667">
            <v>3.2131661442006264E-2</v>
          </cell>
          <cell r="J667">
            <v>5.4858934169278988E-3</v>
          </cell>
          <cell r="K667">
            <v>0.37931034482758624</v>
          </cell>
          <cell r="L667">
            <v>0.57993730407523514</v>
          </cell>
        </row>
        <row r="668">
          <cell r="B668" t="str">
            <v>SHA</v>
          </cell>
          <cell r="C668">
            <v>4856.0687138963867</v>
          </cell>
          <cell r="D668">
            <v>4557.7641393748354</v>
          </cell>
          <cell r="E668">
            <v>1830.8097435897425</v>
          </cell>
          <cell r="F668">
            <v>1501.3566701387967</v>
          </cell>
          <cell r="G668">
            <v>602.19977467260333</v>
          </cell>
          <cell r="H668">
            <v>8.2810539523212059E-2</v>
          </cell>
          <cell r="I668">
            <v>0.125219573400251</v>
          </cell>
          <cell r="J668">
            <v>9.7867001254705183E-3</v>
          </cell>
          <cell r="K668">
            <v>0.29836888331242167</v>
          </cell>
          <cell r="L668">
            <v>0.48381430363864469</v>
          </cell>
        </row>
        <row r="669">
          <cell r="B669" t="str">
            <v>SHE</v>
          </cell>
          <cell r="C669">
            <v>4537.2526894742623</v>
          </cell>
          <cell r="D669">
            <v>4749.2735304038351</v>
          </cell>
          <cell r="E669">
            <v>1810.9906091954022</v>
          </cell>
          <cell r="F669">
            <v>1238.2726398519835</v>
          </cell>
          <cell r="G669">
            <v>315.08</v>
          </cell>
          <cell r="H669">
            <v>8.3333333333333315E-2</v>
          </cell>
          <cell r="I669">
            <v>0</v>
          </cell>
          <cell r="J669">
            <v>2.7777777777777773E-2</v>
          </cell>
          <cell r="K669">
            <v>2.7777777777777773E-2</v>
          </cell>
          <cell r="L669">
            <v>0.86111111111111105</v>
          </cell>
        </row>
        <row r="670">
          <cell r="B670" t="str">
            <v>SIA</v>
          </cell>
          <cell r="C670">
            <v>4537.2526894742623</v>
          </cell>
          <cell r="D670">
            <v>6296.11333333333</v>
          </cell>
          <cell r="E670">
            <v>1810.9906091954022</v>
          </cell>
          <cell r="F670">
            <v>930.05520000000001</v>
          </cell>
          <cell r="G670">
            <v>742.14999999999986</v>
          </cell>
          <cell r="H670">
            <v>6.6666666666666666E-2</v>
          </cell>
          <cell r="I670">
            <v>0.19999999999999998</v>
          </cell>
          <cell r="J670">
            <v>0</v>
          </cell>
          <cell r="K670">
            <v>0.33333333333333337</v>
          </cell>
          <cell r="L670">
            <v>0.39999999999999997</v>
          </cell>
        </row>
        <row r="671">
          <cell r="B671" t="str">
            <v>SIN</v>
          </cell>
          <cell r="C671">
            <v>5088.6016503496521</v>
          </cell>
          <cell r="D671">
            <v>4128.6578289124927</v>
          </cell>
          <cell r="E671">
            <v>1674.5895</v>
          </cell>
          <cell r="F671">
            <v>1977.626294589576</v>
          </cell>
          <cell r="G671">
            <v>798.62887153233544</v>
          </cell>
          <cell r="H671">
            <v>4.6641791044776115E-2</v>
          </cell>
          <cell r="I671">
            <v>0.2916666666666668</v>
          </cell>
          <cell r="J671">
            <v>1.7412935323383085E-2</v>
          </cell>
          <cell r="K671">
            <v>0.26492537313432823</v>
          </cell>
          <cell r="L671">
            <v>0.37935323383084574</v>
          </cell>
        </row>
        <row r="672">
          <cell r="B672" t="str">
            <v>SIP</v>
          </cell>
          <cell r="C672">
            <v>347.21</v>
          </cell>
          <cell r="D672">
            <v>2398.2343666666679</v>
          </cell>
          <cell r="E672">
            <v>0</v>
          </cell>
          <cell r="F672">
            <v>330.89183791008179</v>
          </cell>
          <cell r="G672">
            <v>392.16825580416793</v>
          </cell>
          <cell r="H672">
            <v>0.4285714285714286</v>
          </cell>
          <cell r="I672">
            <v>0</v>
          </cell>
          <cell r="J672">
            <v>0</v>
          </cell>
          <cell r="K672">
            <v>0</v>
          </cell>
          <cell r="L672">
            <v>0.5714285714285714</v>
          </cell>
        </row>
        <row r="673">
          <cell r="B673" t="str">
            <v>SJD</v>
          </cell>
          <cell r="C673">
            <v>470.36039905548978</v>
          </cell>
          <cell r="D673">
            <v>684.1065503150536</v>
          </cell>
          <cell r="E673">
            <v>568.32249999999999</v>
          </cell>
          <cell r="F673">
            <v>339.35204259727823</v>
          </cell>
          <cell r="G673">
            <v>266.71869404126085</v>
          </cell>
          <cell r="H673">
            <v>1.0297146219476316E-2</v>
          </cell>
          <cell r="I673">
            <v>4.0600176522506609E-2</v>
          </cell>
          <cell r="J673">
            <v>1.3827596351868195E-2</v>
          </cell>
          <cell r="K673">
            <v>0.17769932333039129</v>
          </cell>
          <cell r="L673">
            <v>0.75757575757575757</v>
          </cell>
        </row>
        <row r="674">
          <cell r="B674" t="str">
            <v>SJJ</v>
          </cell>
          <cell r="C674">
            <v>0</v>
          </cell>
          <cell r="D674">
            <v>0</v>
          </cell>
          <cell r="E674">
            <v>0</v>
          </cell>
          <cell r="F674">
            <v>289.06824691358031</v>
          </cell>
          <cell r="G674">
            <v>310.38663405306369</v>
          </cell>
          <cell r="H674">
            <v>0</v>
          </cell>
          <cell r="I674">
            <v>9.0497737556561129E-3</v>
          </cell>
          <cell r="J674">
            <v>0</v>
          </cell>
          <cell r="K674">
            <v>0.13574660633484167</v>
          </cell>
          <cell r="L674">
            <v>0.85520361990950222</v>
          </cell>
        </row>
        <row r="675">
          <cell r="B675" t="str">
            <v>SJO</v>
          </cell>
          <cell r="C675">
            <v>558.63265664160383</v>
          </cell>
          <cell r="D675">
            <v>456.76482142857145</v>
          </cell>
          <cell r="E675">
            <v>513.40151515151513</v>
          </cell>
          <cell r="F675">
            <v>292.47606278725044</v>
          </cell>
          <cell r="G675">
            <v>281.26097677306853</v>
          </cell>
          <cell r="H675">
            <v>0.14873200822481153</v>
          </cell>
          <cell r="I675">
            <v>1.2337217272104182E-2</v>
          </cell>
          <cell r="J675">
            <v>4.0438656614119266E-2</v>
          </cell>
          <cell r="K675">
            <v>8.5675119945167938E-2</v>
          </cell>
          <cell r="L675">
            <v>0.71281699794379694</v>
          </cell>
        </row>
        <row r="676">
          <cell r="B676" t="str">
            <v>SJP</v>
          </cell>
          <cell r="C676">
            <v>4877.18300441886</v>
          </cell>
          <cell r="D676">
            <v>3913.2942950383235</v>
          </cell>
          <cell r="E676">
            <v>2079.9913113553125</v>
          </cell>
          <cell r="F676">
            <v>1727.1594836699639</v>
          </cell>
          <cell r="G676">
            <v>751.5860935926662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1</v>
          </cell>
        </row>
        <row r="677">
          <cell r="B677" t="str">
            <v>SJU</v>
          </cell>
          <cell r="C677">
            <v>398.98403927724917</v>
          </cell>
          <cell r="D677">
            <v>784.56806882226704</v>
          </cell>
          <cell r="E677">
            <v>413.46070931461372</v>
          </cell>
          <cell r="F677">
            <v>253.43407900732333</v>
          </cell>
          <cell r="G677">
            <v>216.16985539648019</v>
          </cell>
          <cell r="H677">
            <v>4.5232936078006498E-2</v>
          </cell>
          <cell r="I677">
            <v>1.3678223185265438E-2</v>
          </cell>
          <cell r="J677">
            <v>2.4512459371614302E-2</v>
          </cell>
          <cell r="K677">
            <v>0.22210184182015169</v>
          </cell>
          <cell r="L677">
            <v>0.69447453954496208</v>
          </cell>
        </row>
        <row r="678">
          <cell r="B678" t="str">
            <v>SKB</v>
          </cell>
          <cell r="C678">
            <v>0</v>
          </cell>
          <cell r="D678">
            <v>0</v>
          </cell>
          <cell r="E678">
            <v>0</v>
          </cell>
          <cell r="F678">
            <v>313.63636363636346</v>
          </cell>
          <cell r="G678">
            <v>262.22005882352954</v>
          </cell>
          <cell r="H678">
            <v>0.31632653061224492</v>
          </cell>
          <cell r="I678">
            <v>0</v>
          </cell>
          <cell r="J678">
            <v>3.0612244897959179E-2</v>
          </cell>
          <cell r="K678">
            <v>0.13265306122448978</v>
          </cell>
          <cell r="L678">
            <v>0.52040816326530603</v>
          </cell>
        </row>
        <row r="679">
          <cell r="B679" t="str">
            <v>SKG</v>
          </cell>
          <cell r="C679">
            <v>752.19672135146163</v>
          </cell>
          <cell r="D679">
            <v>3308.8566666666702</v>
          </cell>
          <cell r="E679">
            <v>0</v>
          </cell>
          <cell r="F679">
            <v>330.30835784313712</v>
          </cell>
          <cell r="G679">
            <v>332.85660782625354</v>
          </cell>
          <cell r="H679">
            <v>1.4184397163120567E-2</v>
          </cell>
          <cell r="I679">
            <v>2.1276595744680851E-2</v>
          </cell>
          <cell r="J679">
            <v>7.0921985815602835E-3</v>
          </cell>
          <cell r="K679">
            <v>0.15602836879432627</v>
          </cell>
          <cell r="L679">
            <v>0.80141843971631199</v>
          </cell>
        </row>
        <row r="680">
          <cell r="B680" t="str">
            <v>SKP</v>
          </cell>
          <cell r="C680">
            <v>198.239090909091</v>
          </cell>
          <cell r="D680">
            <v>0</v>
          </cell>
          <cell r="E680">
            <v>1145.97</v>
          </cell>
          <cell r="F680">
            <v>343.61171717171737</v>
          </cell>
          <cell r="G680">
            <v>366.51515829725798</v>
          </cell>
          <cell r="H680">
            <v>0.23224043715847004</v>
          </cell>
          <cell r="I680">
            <v>2.7322404371584704E-3</v>
          </cell>
          <cell r="J680">
            <v>5.4644808743169408E-3</v>
          </cell>
          <cell r="K680">
            <v>0.12568306010928962</v>
          </cell>
          <cell r="L680">
            <v>0.63387978142076506</v>
          </cell>
        </row>
        <row r="681">
          <cell r="B681" t="str">
            <v>SLA</v>
          </cell>
          <cell r="C681">
            <v>2737.7034062499997</v>
          </cell>
          <cell r="D681">
            <v>3059.4675003323032</v>
          </cell>
          <cell r="E681">
            <v>1545.7283333333298</v>
          </cell>
          <cell r="F681">
            <v>1291.0003889912839</v>
          </cell>
          <cell r="G681">
            <v>760.80778849532544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1</v>
          </cell>
        </row>
        <row r="682">
          <cell r="B682" t="str">
            <v>SLP</v>
          </cell>
          <cell r="C682">
            <v>614.26428571428585</v>
          </cell>
          <cell r="D682">
            <v>667.64896209140613</v>
          </cell>
          <cell r="E682">
            <v>526.36640083298744</v>
          </cell>
          <cell r="F682">
            <v>289.75664330637932</v>
          </cell>
          <cell r="G682">
            <v>274.79332185068444</v>
          </cell>
          <cell r="H682">
            <v>3.3434650455927049E-2</v>
          </cell>
          <cell r="I682">
            <v>6.0790273556231003E-3</v>
          </cell>
          <cell r="J682">
            <v>9.11854103343465E-3</v>
          </cell>
          <cell r="K682">
            <v>0.18237082066869301</v>
          </cell>
          <cell r="L682">
            <v>0.76899696048632216</v>
          </cell>
        </row>
        <row r="683">
          <cell r="B683" t="str">
            <v>SLU</v>
          </cell>
          <cell r="C683">
            <v>0</v>
          </cell>
          <cell r="D683">
            <v>0</v>
          </cell>
          <cell r="E683">
            <v>468.42857142857144</v>
          </cell>
          <cell r="F683">
            <v>327.26761624340583</v>
          </cell>
          <cell r="G683">
            <v>284.94103268862631</v>
          </cell>
          <cell r="H683">
            <v>0.10331384015594541</v>
          </cell>
          <cell r="I683">
            <v>0</v>
          </cell>
          <cell r="J683">
            <v>5.4580896686159841E-2</v>
          </cell>
          <cell r="K683">
            <v>6.2378167641325533E-2</v>
          </cell>
          <cell r="L683">
            <v>0.77972709551656916</v>
          </cell>
        </row>
        <row r="684">
          <cell r="B684" t="str">
            <v>SLW</v>
          </cell>
          <cell r="C684">
            <v>242.84265512637438</v>
          </cell>
          <cell r="D684">
            <v>667.64896209140613</v>
          </cell>
          <cell r="E684">
            <v>565.75</v>
          </cell>
          <cell r="F684">
            <v>277.2</v>
          </cell>
          <cell r="G684">
            <v>234.42154412923543</v>
          </cell>
          <cell r="H684">
            <v>0</v>
          </cell>
          <cell r="I684">
            <v>0</v>
          </cell>
          <cell r="J684">
            <v>3.7037037037037042E-2</v>
          </cell>
          <cell r="K684">
            <v>9.2592592592592587E-2</v>
          </cell>
          <cell r="L684">
            <v>0.87037037037037035</v>
          </cell>
        </row>
        <row r="685">
          <cell r="B685" t="str">
            <v>SLZ</v>
          </cell>
          <cell r="C685">
            <v>4877.18300441886</v>
          </cell>
          <cell r="D685">
            <v>3913.2942950383235</v>
          </cell>
          <cell r="E685">
            <v>2079.9913113553125</v>
          </cell>
          <cell r="F685">
            <v>1727.1594836699639</v>
          </cell>
          <cell r="G685">
            <v>751.5860935926662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1</v>
          </cell>
        </row>
        <row r="686">
          <cell r="B686" t="str">
            <v>SMR</v>
          </cell>
          <cell r="C686">
            <v>905.35812499999997</v>
          </cell>
          <cell r="D686">
            <v>1016.4784968982912</v>
          </cell>
          <cell r="E686">
            <v>686.95857499999977</v>
          </cell>
          <cell r="F686">
            <v>404.05284652219734</v>
          </cell>
          <cell r="G686">
            <v>371.73880374708915</v>
          </cell>
          <cell r="H686">
            <v>0</v>
          </cell>
          <cell r="I686">
            <v>0</v>
          </cell>
          <cell r="J686">
            <v>0</v>
          </cell>
          <cell r="K686">
            <v>0.5</v>
          </cell>
          <cell r="L686">
            <v>0.5</v>
          </cell>
        </row>
        <row r="687">
          <cell r="B687" t="str">
            <v>SNN</v>
          </cell>
          <cell r="C687">
            <v>987.136666666667</v>
          </cell>
          <cell r="D687">
            <v>2249.4449999999997</v>
          </cell>
          <cell r="E687">
            <v>887.29716697588117</v>
          </cell>
          <cell r="F687">
            <v>289.05809374999995</v>
          </cell>
          <cell r="G687">
            <v>359.08487517447685</v>
          </cell>
          <cell r="H687">
            <v>3.7037037037037034E-3</v>
          </cell>
          <cell r="I687">
            <v>3.7037037037037028E-2</v>
          </cell>
          <cell r="J687">
            <v>1.111111111111111E-2</v>
          </cell>
          <cell r="K687">
            <v>0.11111111111111112</v>
          </cell>
          <cell r="L687">
            <v>0.83703703703703702</v>
          </cell>
        </row>
        <row r="688">
          <cell r="B688" t="str">
            <v>SOF</v>
          </cell>
          <cell r="C688">
            <v>168.21366893424002</v>
          </cell>
          <cell r="D688">
            <v>3614.0699999999997</v>
          </cell>
          <cell r="E688">
            <v>0</v>
          </cell>
          <cell r="F688">
            <v>261.96900814468779</v>
          </cell>
          <cell r="G688">
            <v>254.80846887997626</v>
          </cell>
          <cell r="H688">
            <v>0.19359145527369834</v>
          </cell>
          <cell r="I688">
            <v>8.0106809078771737E-3</v>
          </cell>
          <cell r="J688">
            <v>6.6755674232309775E-3</v>
          </cell>
          <cell r="K688">
            <v>0.17089452603471303</v>
          </cell>
          <cell r="L688">
            <v>0.62082777036048054</v>
          </cell>
        </row>
        <row r="689">
          <cell r="B689" t="str">
            <v>SOU</v>
          </cell>
          <cell r="C689">
            <v>3033.473161229113</v>
          </cell>
          <cell r="D689">
            <v>2991.713931130485</v>
          </cell>
          <cell r="E689">
            <v>1080.3992954434091</v>
          </cell>
          <cell r="F689">
            <v>1351.9069772890648</v>
          </cell>
          <cell r="G689">
            <v>324.45041315762165</v>
          </cell>
          <cell r="H689">
            <v>0</v>
          </cell>
          <cell r="I689">
            <v>0</v>
          </cell>
          <cell r="J689">
            <v>0</v>
          </cell>
          <cell r="K689">
            <v>0.2</v>
          </cell>
          <cell r="L689">
            <v>0.8</v>
          </cell>
        </row>
        <row r="690">
          <cell r="B690" t="str">
            <v>SPK</v>
          </cell>
          <cell r="C690">
            <v>3560.4312660888791</v>
          </cell>
          <cell r="D690">
            <v>5477.5</v>
          </cell>
          <cell r="E690">
            <v>1909.3942506887054</v>
          </cell>
          <cell r="F690">
            <v>889.06066666666607</v>
          </cell>
          <cell r="G690">
            <v>509.92214285714294</v>
          </cell>
          <cell r="H690">
            <v>0</v>
          </cell>
          <cell r="I690">
            <v>5.8823529411764705E-2</v>
          </cell>
          <cell r="J690">
            <v>0</v>
          </cell>
          <cell r="K690">
            <v>0.31372549019607843</v>
          </cell>
          <cell r="L690">
            <v>0.62745098039215685</v>
          </cell>
        </row>
        <row r="691">
          <cell r="B691" t="str">
            <v>SPN</v>
          </cell>
          <cell r="C691">
            <v>0</v>
          </cell>
          <cell r="D691">
            <v>0</v>
          </cell>
          <cell r="E691">
            <v>1035.90222222222</v>
          </cell>
          <cell r="F691">
            <v>0</v>
          </cell>
          <cell r="G691">
            <v>769.02142857142906</v>
          </cell>
          <cell r="H691">
            <v>0.11538461538461539</v>
          </cell>
          <cell r="I691">
            <v>3.8461538461538464E-2</v>
          </cell>
          <cell r="J691">
            <v>3.8461538461538464E-2</v>
          </cell>
          <cell r="K691">
            <v>3.8461538461538464E-2</v>
          </cell>
          <cell r="L691">
            <v>0.76923076923076927</v>
          </cell>
        </row>
        <row r="692">
          <cell r="B692" t="str">
            <v>SPR</v>
          </cell>
          <cell r="C692">
            <v>582.16666666666663</v>
          </cell>
          <cell r="D692">
            <v>805.75</v>
          </cell>
          <cell r="E692">
            <v>0</v>
          </cell>
          <cell r="F692">
            <v>306.62787878787861</v>
          </cell>
          <cell r="G692">
            <v>317.00400471594173</v>
          </cell>
          <cell r="H692">
            <v>0</v>
          </cell>
          <cell r="I692">
            <v>0</v>
          </cell>
          <cell r="J692">
            <v>1</v>
          </cell>
          <cell r="K692">
            <v>0</v>
          </cell>
          <cell r="L692">
            <v>0</v>
          </cell>
        </row>
        <row r="693">
          <cell r="B693" t="str">
            <v>SPU</v>
          </cell>
          <cell r="C693">
            <v>220.50000000000003</v>
          </cell>
          <cell r="D693">
            <v>2342.3200000000002</v>
          </cell>
          <cell r="E693">
            <v>0</v>
          </cell>
          <cell r="F693">
            <v>346.81023148148137</v>
          </cell>
          <cell r="G693">
            <v>498.55846153846153</v>
          </cell>
          <cell r="H693">
            <v>2.5000000000000001E-2</v>
          </cell>
          <cell r="I693">
            <v>0</v>
          </cell>
          <cell r="J693">
            <v>0</v>
          </cell>
          <cell r="K693">
            <v>0.25</v>
          </cell>
          <cell r="L693">
            <v>0.72499999999999987</v>
          </cell>
        </row>
        <row r="694">
          <cell r="B694" t="str">
            <v>SRG</v>
          </cell>
          <cell r="C694">
            <v>0</v>
          </cell>
          <cell r="D694">
            <v>5086.9945946712014</v>
          </cell>
          <cell r="E694">
            <v>1687.6125</v>
          </cell>
          <cell r="F694">
            <v>1207.8124695930737</v>
          </cell>
          <cell r="G694">
            <v>846.26020501948074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1</v>
          </cell>
        </row>
        <row r="695">
          <cell r="B695" t="str">
            <v>SRZ</v>
          </cell>
          <cell r="C695">
            <v>0</v>
          </cell>
          <cell r="D695">
            <v>0</v>
          </cell>
          <cell r="E695">
            <v>0</v>
          </cell>
          <cell r="F695">
            <v>723.16116666666676</v>
          </cell>
          <cell r="G695">
            <v>725.62626578073093</v>
          </cell>
          <cell r="H695">
            <v>0</v>
          </cell>
          <cell r="I695">
            <v>4.7619047619047623E-2</v>
          </cell>
          <cell r="J695">
            <v>0</v>
          </cell>
          <cell r="K695">
            <v>0.23809523809523808</v>
          </cell>
          <cell r="L695">
            <v>0.7142857142857143</v>
          </cell>
        </row>
        <row r="696">
          <cell r="B696" t="str">
            <v>SSA</v>
          </cell>
          <cell r="C696">
            <v>4877.18300441886</v>
          </cell>
          <cell r="D696">
            <v>2637.8716666666701</v>
          </cell>
          <cell r="E696">
            <v>2079.9913113553125</v>
          </cell>
          <cell r="F696">
            <v>1022.2196000000001</v>
          </cell>
          <cell r="G696">
            <v>703.72350819672135</v>
          </cell>
          <cell r="H696">
            <v>0</v>
          </cell>
          <cell r="I696">
            <v>5.2083333333333336E-2</v>
          </cell>
          <cell r="J696">
            <v>0</v>
          </cell>
          <cell r="K696">
            <v>0.19791666666666669</v>
          </cell>
          <cell r="L696">
            <v>0.75</v>
          </cell>
        </row>
        <row r="697">
          <cell r="B697" t="str">
            <v>SSG</v>
          </cell>
          <cell r="C697">
            <v>0</v>
          </cell>
          <cell r="D697">
            <v>0</v>
          </cell>
          <cell r="E697">
            <v>0</v>
          </cell>
          <cell r="F697">
            <v>633.06500000000017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1</v>
          </cell>
          <cell r="L697">
            <v>0</v>
          </cell>
        </row>
        <row r="698">
          <cell r="B698" t="str">
            <v>STI</v>
          </cell>
          <cell r="C698">
            <v>295.8363636363635</v>
          </cell>
          <cell r="D698">
            <v>456.88766788766799</v>
          </cell>
          <cell r="E698">
            <v>417.79250000000002</v>
          </cell>
          <cell r="F698">
            <v>232.44090909090912</v>
          </cell>
          <cell r="G698">
            <v>242.88099726066883</v>
          </cell>
          <cell r="H698">
            <v>0.11214953271028039</v>
          </cell>
          <cell r="I698">
            <v>1.8691588785046731E-2</v>
          </cell>
          <cell r="J698">
            <v>0.12149532710280374</v>
          </cell>
          <cell r="K698">
            <v>0.11214953271028037</v>
          </cell>
          <cell r="L698">
            <v>0.63551401869158886</v>
          </cell>
        </row>
        <row r="699">
          <cell r="B699" t="str">
            <v>STM</v>
          </cell>
          <cell r="C699">
            <v>4877.18300441886</v>
          </cell>
          <cell r="D699">
            <v>3913.2942950383235</v>
          </cell>
          <cell r="E699">
            <v>2079.9913113553125</v>
          </cell>
          <cell r="F699">
            <v>1727.1594836699639</v>
          </cell>
          <cell r="G699">
            <v>751.5860935926662</v>
          </cell>
          <cell r="H699">
            <v>0</v>
          </cell>
          <cell r="I699">
            <v>0</v>
          </cell>
          <cell r="J699">
            <v>0</v>
          </cell>
          <cell r="K699">
            <v>1</v>
          </cell>
          <cell r="L699">
            <v>0</v>
          </cell>
        </row>
        <row r="700">
          <cell r="B700" t="str">
            <v>STO</v>
          </cell>
          <cell r="C700">
            <v>284.94757575757563</v>
          </cell>
          <cell r="D700">
            <v>2388.3811623623096</v>
          </cell>
          <cell r="E700">
            <v>1448.3552380952387</v>
          </cell>
          <cell r="F700">
            <v>1114.6570647753053</v>
          </cell>
          <cell r="G700">
            <v>326.10499344120933</v>
          </cell>
          <cell r="H700">
            <v>3.1105228325612178E-2</v>
          </cell>
          <cell r="I700">
            <v>8.6035737921906039E-2</v>
          </cell>
          <cell r="J700">
            <v>1.5221707478491065E-2</v>
          </cell>
          <cell r="K700">
            <v>0.12640635340833881</v>
          </cell>
          <cell r="L700">
            <v>0.74123097286565187</v>
          </cell>
        </row>
        <row r="701">
          <cell r="B701" t="str">
            <v>STR</v>
          </cell>
          <cell r="C701">
            <v>322.17416666666674</v>
          </cell>
          <cell r="D701">
            <v>3719.5630316091956</v>
          </cell>
          <cell r="E701">
            <v>581.80999999999995</v>
          </cell>
          <cell r="F701">
            <v>586.93811320754764</v>
          </cell>
          <cell r="G701">
            <v>394.12990164509512</v>
          </cell>
          <cell r="H701">
            <v>4.9913941480206545E-2</v>
          </cell>
          <cell r="I701">
            <v>7.2289156626506021E-2</v>
          </cell>
          <cell r="J701">
            <v>2.5817555938037865E-2</v>
          </cell>
          <cell r="K701">
            <v>0.18760757314974183</v>
          </cell>
          <cell r="L701">
            <v>0.66437177280550774</v>
          </cell>
        </row>
        <row r="702">
          <cell r="B702" t="str">
            <v>STT</v>
          </cell>
          <cell r="C702">
            <v>392.29440740740739</v>
          </cell>
          <cell r="D702">
            <v>0</v>
          </cell>
          <cell r="E702">
            <v>516.5397916666667</v>
          </cell>
          <cell r="F702">
            <v>280.65678896264347</v>
          </cell>
          <cell r="G702">
            <v>319.95194104849855</v>
          </cell>
          <cell r="H702">
            <v>9.4439541041482764E-2</v>
          </cell>
          <cell r="I702">
            <v>5.2956751985878186E-3</v>
          </cell>
          <cell r="J702">
            <v>6.266548984995586E-2</v>
          </cell>
          <cell r="K702">
            <v>0.15092674315975282</v>
          </cell>
          <cell r="L702">
            <v>0.68667255075022071</v>
          </cell>
        </row>
        <row r="703">
          <cell r="B703" t="str">
            <v>STV</v>
          </cell>
          <cell r="C703">
            <v>2082.882470147712</v>
          </cell>
          <cell r="D703">
            <v>3016.4927961739277</v>
          </cell>
          <cell r="E703">
            <v>1196.2058666666669</v>
          </cell>
          <cell r="F703">
            <v>876.53451082184461</v>
          </cell>
          <cell r="G703">
            <v>614.11049720659923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1</v>
          </cell>
        </row>
        <row r="704">
          <cell r="B704" t="str">
            <v>STX</v>
          </cell>
          <cell r="C704">
            <v>392.29440740740739</v>
          </cell>
          <cell r="D704">
            <v>0</v>
          </cell>
          <cell r="E704">
            <v>516.5397916666667</v>
          </cell>
          <cell r="F704">
            <v>319.58647619047599</v>
          </cell>
          <cell r="G704">
            <v>291.2469879518074</v>
          </cell>
          <cell r="H704">
            <v>5.7142857142857141E-2</v>
          </cell>
          <cell r="I704">
            <v>7.1428571428571426E-3</v>
          </cell>
          <cell r="J704">
            <v>4.9999999999999996E-2</v>
          </cell>
          <cell r="K704">
            <v>0.25714285714285712</v>
          </cell>
          <cell r="L704">
            <v>0.62857142857142856</v>
          </cell>
        </row>
        <row r="705">
          <cell r="B705" t="str">
            <v>SUB</v>
          </cell>
          <cell r="C705">
            <v>0</v>
          </cell>
          <cell r="D705">
            <v>5086.9945946712014</v>
          </cell>
          <cell r="E705">
            <v>1687.6125</v>
          </cell>
          <cell r="F705">
            <v>1207.8124695930737</v>
          </cell>
          <cell r="G705">
            <v>846.26020501948074</v>
          </cell>
          <cell r="H705">
            <v>0</v>
          </cell>
          <cell r="I705">
            <v>7.6923076923076927E-2</v>
          </cell>
          <cell r="J705">
            <v>7.6923076923076927E-2</v>
          </cell>
          <cell r="K705">
            <v>0.84615384615384615</v>
          </cell>
          <cell r="L705">
            <v>0</v>
          </cell>
        </row>
        <row r="706">
          <cell r="B706" t="str">
            <v>SUF</v>
          </cell>
          <cell r="C706">
            <v>694.0229777175324</v>
          </cell>
          <cell r="D706">
            <v>2337.008173055829</v>
          </cell>
          <cell r="E706">
            <v>922.23450603797278</v>
          </cell>
          <cell r="F706">
            <v>699.75351066512735</v>
          </cell>
          <cell r="G706">
            <v>316.39173544973573</v>
          </cell>
          <cell r="H706">
            <v>0.13333333333333333</v>
          </cell>
          <cell r="I706">
            <v>0</v>
          </cell>
          <cell r="J706">
            <v>0</v>
          </cell>
          <cell r="K706">
            <v>0.26666666666666666</v>
          </cell>
          <cell r="L706">
            <v>0.6</v>
          </cell>
        </row>
        <row r="707">
          <cell r="B707" t="str">
            <v>SUV</v>
          </cell>
          <cell r="C707">
            <v>0</v>
          </cell>
          <cell r="D707">
            <v>0</v>
          </cell>
          <cell r="E707">
            <v>0</v>
          </cell>
          <cell r="F707">
            <v>795.68</v>
          </cell>
          <cell r="G707">
            <v>806.19511904761907</v>
          </cell>
          <cell r="H707">
            <v>0</v>
          </cell>
          <cell r="I707">
            <v>0.33333333333333331</v>
          </cell>
          <cell r="J707">
            <v>0.16666666666666666</v>
          </cell>
          <cell r="K707">
            <v>0</v>
          </cell>
          <cell r="L707">
            <v>0.5</v>
          </cell>
        </row>
        <row r="708">
          <cell r="B708" t="str">
            <v>SVD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1</v>
          </cell>
          <cell r="K708">
            <v>0</v>
          </cell>
          <cell r="L708">
            <v>0</v>
          </cell>
        </row>
        <row r="709">
          <cell r="B709" t="str">
            <v>SVG</v>
          </cell>
          <cell r="C709">
            <v>108.97866666666664</v>
          </cell>
          <cell r="D709">
            <v>2610.5450000000001</v>
          </cell>
          <cell r="E709">
            <v>2359.0699999999997</v>
          </cell>
          <cell r="F709">
            <v>1356.1383014755197</v>
          </cell>
          <cell r="G709">
            <v>461.64</v>
          </cell>
          <cell r="H709">
            <v>0.22807017543859645</v>
          </cell>
          <cell r="I709">
            <v>8.7719298245614016E-2</v>
          </cell>
          <cell r="J709">
            <v>1.7543859649122803E-2</v>
          </cell>
          <cell r="K709">
            <v>0.12280701754385961</v>
          </cell>
          <cell r="L709">
            <v>0.54385964912280704</v>
          </cell>
        </row>
        <row r="710">
          <cell r="B710" t="str">
            <v>SVQ</v>
          </cell>
          <cell r="C710">
            <v>1577.8969800457098</v>
          </cell>
          <cell r="D710">
            <v>3009.2377410317081</v>
          </cell>
          <cell r="E710">
            <v>2042.8507142857147</v>
          </cell>
          <cell r="F710">
            <v>857.65</v>
          </cell>
          <cell r="G710">
            <v>279.41995448916418</v>
          </cell>
          <cell r="H710">
            <v>1.9230769230769239E-2</v>
          </cell>
          <cell r="I710">
            <v>1.9230769230769239E-2</v>
          </cell>
          <cell r="J710">
            <v>9.6153846153846194E-3</v>
          </cell>
          <cell r="K710">
            <v>5.7692307692307709E-2</v>
          </cell>
          <cell r="L710">
            <v>0.89423076923076927</v>
          </cell>
        </row>
        <row r="711">
          <cell r="B711" t="str">
            <v>SVX</v>
          </cell>
          <cell r="C711">
            <v>346.03653675213673</v>
          </cell>
          <cell r="D711">
            <v>3438.0991671672305</v>
          </cell>
          <cell r="E711">
            <v>754.47337500000003</v>
          </cell>
          <cell r="F711">
            <v>1146.4805676108369</v>
          </cell>
          <cell r="G711">
            <v>398.34875000000005</v>
          </cell>
          <cell r="H711">
            <v>0</v>
          </cell>
          <cell r="I711">
            <v>7.4074074074074084E-2</v>
          </cell>
          <cell r="J711">
            <v>3.7037037037037042E-2</v>
          </cell>
          <cell r="K711">
            <v>0.18518518518518517</v>
          </cell>
          <cell r="L711">
            <v>0.70370370370370361</v>
          </cell>
        </row>
        <row r="712">
          <cell r="B712" t="str">
            <v>SWA</v>
          </cell>
          <cell r="C712">
            <v>4537.2526894742623</v>
          </cell>
          <cell r="D712">
            <v>4749.2735304038351</v>
          </cell>
          <cell r="E712">
            <v>1810.9906091954022</v>
          </cell>
          <cell r="F712">
            <v>1238.2726398519835</v>
          </cell>
          <cell r="G712">
            <v>570.87178194523528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1</v>
          </cell>
        </row>
        <row r="713">
          <cell r="B713" t="str">
            <v>SXB</v>
          </cell>
          <cell r="C713">
            <v>121.49000000000001</v>
          </cell>
          <cell r="D713">
            <v>3320.3264997584574</v>
          </cell>
          <cell r="E713">
            <v>1241.3366394081002</v>
          </cell>
          <cell r="F713">
            <v>989.02764726564396</v>
          </cell>
          <cell r="G713">
            <v>146.87888888888898</v>
          </cell>
          <cell r="H713">
            <v>0.29268292682926828</v>
          </cell>
          <cell r="I713">
            <v>7.3170731707317083E-2</v>
          </cell>
          <cell r="J713">
            <v>2.4390243902439025E-2</v>
          </cell>
          <cell r="K713">
            <v>4.878048780487805E-2</v>
          </cell>
          <cell r="L713">
            <v>0.5609756097560975</v>
          </cell>
        </row>
        <row r="714">
          <cell r="B714" t="str">
            <v>SXM</v>
          </cell>
          <cell r="C714">
            <v>675.29975999999999</v>
          </cell>
          <cell r="D714">
            <v>0</v>
          </cell>
          <cell r="E714">
            <v>585.10256410256432</v>
          </cell>
          <cell r="F714">
            <v>266.39188023977107</v>
          </cell>
          <cell r="G714">
            <v>276.58498140634299</v>
          </cell>
          <cell r="H714">
            <v>0.10292249047013977</v>
          </cell>
          <cell r="I714">
            <v>0</v>
          </cell>
          <cell r="J714">
            <v>3.303684879288437E-2</v>
          </cell>
          <cell r="K714">
            <v>0.31766200762388819</v>
          </cell>
          <cell r="L714">
            <v>0.54637865311308764</v>
          </cell>
        </row>
        <row r="715">
          <cell r="B715" t="str">
            <v>SYD</v>
          </cell>
          <cell r="C715">
            <v>3825.1479395073325</v>
          </cell>
          <cell r="D715">
            <v>5379.3297618560437</v>
          </cell>
          <cell r="E715">
            <v>3738.4933333333352</v>
          </cell>
          <cell r="F715">
            <v>2886.6222985093973</v>
          </cell>
          <cell r="G715">
            <v>863.33018452909266</v>
          </cell>
          <cell r="H715">
            <v>4.4236760124610579E-2</v>
          </cell>
          <cell r="I715">
            <v>0.13707165109034267</v>
          </cell>
          <cell r="J715">
            <v>3.7383177570093446E-3</v>
          </cell>
          <cell r="K715">
            <v>0.14766355140186915</v>
          </cell>
          <cell r="L715">
            <v>0.66728971962616823</v>
          </cell>
        </row>
        <row r="716">
          <cell r="B716" t="str">
            <v>SYX</v>
          </cell>
          <cell r="C716">
            <v>4537.2526894742623</v>
          </cell>
          <cell r="D716">
            <v>4749.2735304038351</v>
          </cell>
          <cell r="E716">
            <v>1810.9906091954022</v>
          </cell>
          <cell r="F716">
            <v>1238.2726398519835</v>
          </cell>
          <cell r="G716">
            <v>570.87178194523528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1</v>
          </cell>
        </row>
        <row r="717">
          <cell r="B717" t="str">
            <v>SYZ</v>
          </cell>
          <cell r="C717">
            <v>298.91749999999996</v>
          </cell>
          <cell r="D717">
            <v>0</v>
          </cell>
          <cell r="E717">
            <v>0</v>
          </cell>
          <cell r="F717">
            <v>500.50000000000006</v>
          </cell>
          <cell r="G717">
            <v>477.65285714285716</v>
          </cell>
          <cell r="H717">
            <v>0</v>
          </cell>
          <cell r="I717">
            <v>0</v>
          </cell>
          <cell r="J717">
            <v>0</v>
          </cell>
          <cell r="K717">
            <v>0.32</v>
          </cell>
          <cell r="L717">
            <v>0.68</v>
          </cell>
        </row>
        <row r="718">
          <cell r="B718" t="str">
            <v>SZF</v>
          </cell>
          <cell r="C718">
            <v>273.05581548537282</v>
          </cell>
          <cell r="D718">
            <v>2918.1202279487316</v>
          </cell>
          <cell r="E718">
            <v>1011.4965826330518</v>
          </cell>
          <cell r="F718">
            <v>758.1008045386277</v>
          </cell>
          <cell r="G718">
            <v>366.83775742241971</v>
          </cell>
          <cell r="H718">
            <v>0</v>
          </cell>
          <cell r="I718">
            <v>0</v>
          </cell>
          <cell r="J718">
            <v>9.5238095238095219E-2</v>
          </cell>
          <cell r="K718">
            <v>0</v>
          </cell>
          <cell r="L718">
            <v>0.90476190476190466</v>
          </cell>
        </row>
        <row r="719">
          <cell r="B719" t="str">
            <v>SZG</v>
          </cell>
          <cell r="C719">
            <v>311.79929608789894</v>
          </cell>
          <cell r="D719">
            <v>2436.8420000000001</v>
          </cell>
          <cell r="E719">
            <v>2651.73</v>
          </cell>
          <cell r="F719">
            <v>569.48553571428545</v>
          </cell>
          <cell r="G719">
            <v>363.69067602040798</v>
          </cell>
          <cell r="H719">
            <v>0</v>
          </cell>
          <cell r="I719">
            <v>0.12903225806451613</v>
          </cell>
          <cell r="J719">
            <v>0</v>
          </cell>
          <cell r="K719">
            <v>0.19354838709677419</v>
          </cell>
          <cell r="L719">
            <v>0.67741935483870974</v>
          </cell>
        </row>
        <row r="720">
          <cell r="B720" t="str">
            <v>SZX</v>
          </cell>
          <cell r="C720">
            <v>4537.2526894742623</v>
          </cell>
          <cell r="D720">
            <v>4749.2735304038351</v>
          </cell>
          <cell r="E720">
            <v>1810.9906091954022</v>
          </cell>
          <cell r="F720">
            <v>2897.0000000000005</v>
          </cell>
          <cell r="G720">
            <v>913.82</v>
          </cell>
          <cell r="H720">
            <v>0</v>
          </cell>
          <cell r="I720">
            <v>0</v>
          </cell>
          <cell r="J720">
            <v>0.1111111111111111</v>
          </cell>
          <cell r="K720">
            <v>0.22222222222222221</v>
          </cell>
          <cell r="L720">
            <v>0.66666666666666674</v>
          </cell>
        </row>
        <row r="721">
          <cell r="B721" t="str">
            <v>SZZ</v>
          </cell>
          <cell r="C721">
            <v>154.80520140401825</v>
          </cell>
          <cell r="D721">
            <v>2030</v>
          </cell>
          <cell r="E721">
            <v>1302.7689189189186</v>
          </cell>
          <cell r="F721">
            <v>415.03999999999996</v>
          </cell>
          <cell r="G721">
            <v>304.75000000000006</v>
          </cell>
          <cell r="H721">
            <v>0</v>
          </cell>
          <cell r="I721">
            <v>4.8780487804878044E-2</v>
          </cell>
          <cell r="J721">
            <v>0</v>
          </cell>
          <cell r="K721">
            <v>0.43902439024390244</v>
          </cell>
          <cell r="L721">
            <v>0.51219512195121952</v>
          </cell>
        </row>
        <row r="722">
          <cell r="B722" t="str">
            <v>TAB</v>
          </cell>
          <cell r="C722">
            <v>0</v>
          </cell>
          <cell r="D722">
            <v>1085</v>
          </cell>
          <cell r="E722">
            <v>0</v>
          </cell>
          <cell r="F722">
            <v>375.13984713425589</v>
          </cell>
          <cell r="G722">
            <v>295.77385671385645</v>
          </cell>
          <cell r="H722">
            <v>0</v>
          </cell>
          <cell r="I722">
            <v>0</v>
          </cell>
          <cell r="J722">
            <v>1</v>
          </cell>
          <cell r="K722">
            <v>0</v>
          </cell>
          <cell r="L722">
            <v>0</v>
          </cell>
        </row>
        <row r="723">
          <cell r="B723" t="str">
            <v>TAC</v>
          </cell>
          <cell r="C723">
            <v>2104.560104166666</v>
          </cell>
          <cell r="D723">
            <v>3680.7637730263141</v>
          </cell>
          <cell r="E723">
            <v>1539.8400000000001</v>
          </cell>
          <cell r="F723">
            <v>1085.0679187939713</v>
          </cell>
          <cell r="G723">
            <v>474.32041650972087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1</v>
          </cell>
        </row>
        <row r="724">
          <cell r="B724" t="str">
            <v>TAE</v>
          </cell>
          <cell r="C724">
            <v>4295.6762520634902</v>
          </cell>
          <cell r="D724">
            <v>3320.6016247938719</v>
          </cell>
          <cell r="E724">
            <v>1281.4922020683184</v>
          </cell>
          <cell r="F724">
            <v>1558.415282636121</v>
          </cell>
          <cell r="G724">
            <v>814.91097222222231</v>
          </cell>
          <cell r="H724">
            <v>0</v>
          </cell>
          <cell r="I724">
            <v>0</v>
          </cell>
          <cell r="J724">
            <v>0.17857142857142855</v>
          </cell>
          <cell r="K724">
            <v>7.1428571428571425E-2</v>
          </cell>
          <cell r="L724">
            <v>0.75</v>
          </cell>
        </row>
        <row r="725">
          <cell r="B725" t="str">
            <v>TAG</v>
          </cell>
          <cell r="C725">
            <v>2104.560104166666</v>
          </cell>
          <cell r="D725">
            <v>3680.7637730263141</v>
          </cell>
          <cell r="E725">
            <v>1539.8400000000001</v>
          </cell>
          <cell r="F725">
            <v>1085.0679187939713</v>
          </cell>
          <cell r="G725">
            <v>474.32041650972087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1</v>
          </cell>
        </row>
        <row r="726">
          <cell r="B726" t="str">
            <v>TAK</v>
          </cell>
          <cell r="C726">
            <v>3560.4312660888791</v>
          </cell>
          <cell r="D726">
            <v>3852.7209841222088</v>
          </cell>
          <cell r="E726">
            <v>1909.3942506887054</v>
          </cell>
          <cell r="F726">
            <v>1062.5755352528843</v>
          </cell>
          <cell r="G726">
            <v>814.97193872947037</v>
          </cell>
          <cell r="H726">
            <v>0</v>
          </cell>
          <cell r="I726">
            <v>0.16666666666666669</v>
          </cell>
          <cell r="J726">
            <v>0</v>
          </cell>
          <cell r="K726">
            <v>0</v>
          </cell>
          <cell r="L726">
            <v>0.83333333333333337</v>
          </cell>
        </row>
        <row r="727">
          <cell r="B727" t="str">
            <v>TAM</v>
          </cell>
          <cell r="C727">
            <v>253.03027777777771</v>
          </cell>
          <cell r="D727">
            <v>667.64896209140613</v>
          </cell>
          <cell r="E727">
            <v>526.36640083298744</v>
          </cell>
          <cell r="F727">
            <v>308.0625</v>
          </cell>
          <cell r="G727">
            <v>314.41008129610111</v>
          </cell>
          <cell r="H727">
            <v>4.3478260869565223E-2</v>
          </cell>
          <cell r="I727">
            <v>0</v>
          </cell>
          <cell r="J727">
            <v>0</v>
          </cell>
          <cell r="K727">
            <v>8.6956521739130446E-2</v>
          </cell>
          <cell r="L727">
            <v>0.86956521739130443</v>
          </cell>
        </row>
        <row r="728">
          <cell r="B728" t="str">
            <v>TAO</v>
          </cell>
          <cell r="C728">
            <v>2405.3200000000002</v>
          </cell>
          <cell r="D728">
            <v>4749.2735304038351</v>
          </cell>
          <cell r="E728">
            <v>1810.9906091954022</v>
          </cell>
          <cell r="F728">
            <v>3934.5</v>
          </cell>
          <cell r="G728">
            <v>852.10122448979587</v>
          </cell>
          <cell r="H728">
            <v>0.1388888888888889</v>
          </cell>
          <cell r="I728">
            <v>0.1388888888888889</v>
          </cell>
          <cell r="J728">
            <v>0</v>
          </cell>
          <cell r="K728">
            <v>0.36111111111111105</v>
          </cell>
          <cell r="L728">
            <v>0.36111111111111116</v>
          </cell>
        </row>
        <row r="729">
          <cell r="B729" t="str">
            <v>TAP</v>
          </cell>
          <cell r="C729">
            <v>242.84265512637438</v>
          </cell>
          <cell r="D729">
            <v>502.33333333333297</v>
          </cell>
          <cell r="E729">
            <v>526.36640083298744</v>
          </cell>
          <cell r="F729">
            <v>233.866145950933</v>
          </cell>
          <cell r="G729">
            <v>320.02029761904726</v>
          </cell>
          <cell r="H729">
            <v>0</v>
          </cell>
          <cell r="I729">
            <v>5.5555555555555552E-2</v>
          </cell>
          <cell r="J729">
            <v>0</v>
          </cell>
          <cell r="K729">
            <v>0</v>
          </cell>
          <cell r="L729">
            <v>0.94444444444444442</v>
          </cell>
        </row>
        <row r="730">
          <cell r="B730" t="str">
            <v>TAS</v>
          </cell>
          <cell r="C730">
            <v>0</v>
          </cell>
          <cell r="D730">
            <v>4440.4808333333349</v>
          </cell>
          <cell r="E730">
            <v>0</v>
          </cell>
          <cell r="F730">
            <v>0</v>
          </cell>
          <cell r="G730">
            <v>873.5</v>
          </cell>
          <cell r="H730">
            <v>0</v>
          </cell>
          <cell r="I730">
            <v>4.6511627906976744E-2</v>
          </cell>
          <cell r="J730">
            <v>2.3255813953488372E-2</v>
          </cell>
          <cell r="K730">
            <v>9.3023255813953487E-2</v>
          </cell>
          <cell r="L730">
            <v>0.83720930232558144</v>
          </cell>
        </row>
        <row r="731">
          <cell r="B731" t="str">
            <v>TBS</v>
          </cell>
          <cell r="C731">
            <v>0</v>
          </cell>
          <cell r="D731">
            <v>0</v>
          </cell>
          <cell r="E731">
            <v>0</v>
          </cell>
          <cell r="F731">
            <v>403.32583333333332</v>
          </cell>
          <cell r="G731">
            <v>332.11596106150796</v>
          </cell>
          <cell r="H731">
            <v>1.2499999999999999E-2</v>
          </cell>
          <cell r="I731">
            <v>7.4999999999999983E-2</v>
          </cell>
          <cell r="J731">
            <v>0</v>
          </cell>
          <cell r="K731">
            <v>0.21250000000000002</v>
          </cell>
          <cell r="L731">
            <v>0.7</v>
          </cell>
        </row>
        <row r="732">
          <cell r="B732" t="str">
            <v>TBZ</v>
          </cell>
          <cell r="C732">
            <v>298.91749999999996</v>
          </cell>
          <cell r="D732">
            <v>0</v>
          </cell>
          <cell r="E732">
            <v>0</v>
          </cell>
          <cell r="F732">
            <v>500.50000000000006</v>
          </cell>
          <cell r="G732">
            <v>477.65285714285716</v>
          </cell>
          <cell r="H732">
            <v>0</v>
          </cell>
          <cell r="I732">
            <v>0.10526315789473684</v>
          </cell>
          <cell r="J732">
            <v>0</v>
          </cell>
          <cell r="K732">
            <v>0.10526315789473684</v>
          </cell>
          <cell r="L732">
            <v>0.78947368421052622</v>
          </cell>
        </row>
        <row r="733">
          <cell r="B733" t="str">
            <v>TCB</v>
          </cell>
          <cell r="C733">
            <v>378.90807339449537</v>
          </cell>
          <cell r="D733">
            <v>0</v>
          </cell>
          <cell r="E733">
            <v>372.00710722204605</v>
          </cell>
          <cell r="F733">
            <v>244.46936424500757</v>
          </cell>
          <cell r="G733">
            <v>215.60166666666703</v>
          </cell>
          <cell r="H733">
            <v>0</v>
          </cell>
          <cell r="I733">
            <v>0</v>
          </cell>
          <cell r="J733">
            <v>0</v>
          </cell>
          <cell r="K733">
            <v>0.25</v>
          </cell>
          <cell r="L733">
            <v>0.75</v>
          </cell>
        </row>
        <row r="734">
          <cell r="B734" t="str">
            <v>TCI</v>
          </cell>
          <cell r="C734">
            <v>1577.8969800457098</v>
          </cell>
          <cell r="D734">
            <v>3009.2377410317081</v>
          </cell>
          <cell r="E734">
            <v>2042.8507142857147</v>
          </cell>
          <cell r="F734">
            <v>1018.9167046552494</v>
          </cell>
          <cell r="G734">
            <v>396.45</v>
          </cell>
          <cell r="H734">
            <v>0</v>
          </cell>
          <cell r="I734">
            <v>0</v>
          </cell>
          <cell r="J734">
            <v>8.3333333333333329E-2</v>
          </cell>
          <cell r="K734">
            <v>0</v>
          </cell>
          <cell r="L734">
            <v>0.91666666666666663</v>
          </cell>
        </row>
        <row r="735">
          <cell r="B735" t="str">
            <v>TGD</v>
          </cell>
          <cell r="C735">
            <v>0</v>
          </cell>
          <cell r="D735">
            <v>0</v>
          </cell>
          <cell r="E735">
            <v>0</v>
          </cell>
          <cell r="F735">
            <v>221.49999999999963</v>
          </cell>
          <cell r="G735">
            <v>198.77125000000001</v>
          </cell>
          <cell r="H735">
            <v>0</v>
          </cell>
          <cell r="I735">
            <v>0</v>
          </cell>
          <cell r="J735">
            <v>4.5454545454545456E-2</v>
          </cell>
          <cell r="K735">
            <v>0.43939393939393939</v>
          </cell>
          <cell r="L735">
            <v>0.51515151515151514</v>
          </cell>
        </row>
        <row r="736">
          <cell r="B736" t="str">
            <v>TGG</v>
          </cell>
          <cell r="C736">
            <v>0</v>
          </cell>
          <cell r="D736">
            <v>4527.8976373626365</v>
          </cell>
          <cell r="E736">
            <v>0</v>
          </cell>
          <cell r="F736">
            <v>2698.752857142857</v>
          </cell>
          <cell r="G736">
            <v>766.76135647169303</v>
          </cell>
          <cell r="H736">
            <v>0</v>
          </cell>
          <cell r="I736">
            <v>0.39999999999999997</v>
          </cell>
          <cell r="J736">
            <v>0</v>
          </cell>
          <cell r="K736">
            <v>0</v>
          </cell>
          <cell r="L736">
            <v>0.6</v>
          </cell>
        </row>
        <row r="737">
          <cell r="B737" t="str">
            <v>TGU</v>
          </cell>
          <cell r="C737">
            <v>505.81333333333333</v>
          </cell>
          <cell r="D737">
            <v>0</v>
          </cell>
          <cell r="E737">
            <v>429</v>
          </cell>
          <cell r="F737">
            <v>314.26107843137254</v>
          </cell>
          <cell r="G737">
            <v>295.95073950845824</v>
          </cell>
          <cell r="H737">
            <v>3.7249283667621778E-2</v>
          </cell>
          <cell r="I737">
            <v>0</v>
          </cell>
          <cell r="J737">
            <v>2.8653295128939832E-3</v>
          </cell>
          <cell r="K737">
            <v>7.163323782234958E-2</v>
          </cell>
          <cell r="L737">
            <v>0.88825214899713467</v>
          </cell>
        </row>
        <row r="738">
          <cell r="B738" t="str">
            <v>TGZ</v>
          </cell>
          <cell r="C738">
            <v>295.625</v>
          </cell>
          <cell r="D738">
            <v>667.64896209140613</v>
          </cell>
          <cell r="E738">
            <v>526.36640083298744</v>
          </cell>
          <cell r="F738">
            <v>233.866145950933</v>
          </cell>
          <cell r="G738">
            <v>422.91718121693111</v>
          </cell>
          <cell r="H738">
            <v>0.15384615384615383</v>
          </cell>
          <cell r="I738">
            <v>3.8461538461538457E-2</v>
          </cell>
          <cell r="J738">
            <v>7.6923076923076913E-2</v>
          </cell>
          <cell r="K738">
            <v>0</v>
          </cell>
          <cell r="L738">
            <v>0.73076923076923073</v>
          </cell>
        </row>
        <row r="739">
          <cell r="B739" t="str">
            <v>THE</v>
          </cell>
          <cell r="C739">
            <v>4877.18300441886</v>
          </cell>
          <cell r="D739">
            <v>3913.2942950383235</v>
          </cell>
          <cell r="E739">
            <v>2079.9913113553125</v>
          </cell>
          <cell r="F739">
            <v>1727.1594836699639</v>
          </cell>
          <cell r="G739">
            <v>595.86</v>
          </cell>
          <cell r="H739">
            <v>0</v>
          </cell>
          <cell r="I739">
            <v>0</v>
          </cell>
          <cell r="J739">
            <v>0</v>
          </cell>
          <cell r="K739">
            <v>0.2</v>
          </cell>
          <cell r="L739">
            <v>0.8</v>
          </cell>
        </row>
        <row r="740">
          <cell r="B740" t="str">
            <v>THR</v>
          </cell>
          <cell r="C740">
            <v>298.91749999999996</v>
          </cell>
          <cell r="D740">
            <v>0</v>
          </cell>
          <cell r="E740">
            <v>0</v>
          </cell>
          <cell r="F740">
            <v>500.50000000000006</v>
          </cell>
          <cell r="G740">
            <v>477.65285714285716</v>
          </cell>
          <cell r="H740">
            <v>3.5608308605341248E-2</v>
          </cell>
          <cell r="I740">
            <v>3.5608308605341248E-2</v>
          </cell>
          <cell r="J740">
            <v>2.967359050445104E-3</v>
          </cell>
          <cell r="K740">
            <v>0.14540059347181009</v>
          </cell>
          <cell r="L740">
            <v>0.78041543026706228</v>
          </cell>
        </row>
        <row r="741">
          <cell r="B741" t="str">
            <v>TIA</v>
          </cell>
          <cell r="C741">
            <v>264.97411764705879</v>
          </cell>
          <cell r="D741">
            <v>0</v>
          </cell>
          <cell r="E741">
            <v>0</v>
          </cell>
          <cell r="F741">
            <v>401.41079734219301</v>
          </cell>
          <cell r="G741">
            <v>323.83846143507907</v>
          </cell>
          <cell r="H741">
            <v>9.1872791519434643E-2</v>
          </cell>
          <cell r="I741">
            <v>0</v>
          </cell>
          <cell r="J741">
            <v>7.0671378091872799E-3</v>
          </cell>
          <cell r="K741">
            <v>0.34982332155477025</v>
          </cell>
          <cell r="L741">
            <v>0.55123674911660792</v>
          </cell>
        </row>
        <row r="742">
          <cell r="B742" t="str">
            <v>TIJ</v>
          </cell>
          <cell r="C742">
            <v>242.84265512637438</v>
          </cell>
          <cell r="D742">
            <v>667.64896209140613</v>
          </cell>
          <cell r="E742">
            <v>526.36640083298744</v>
          </cell>
          <cell r="F742">
            <v>480</v>
          </cell>
          <cell r="G742">
            <v>327.99999999999994</v>
          </cell>
          <cell r="H742">
            <v>0</v>
          </cell>
          <cell r="I742">
            <v>0</v>
          </cell>
          <cell r="J742">
            <v>0</v>
          </cell>
          <cell r="K742">
            <v>0.7142857142857143</v>
          </cell>
          <cell r="L742">
            <v>0.2857142857142857</v>
          </cell>
        </row>
        <row r="743">
          <cell r="B743" t="str">
            <v>TIP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719.98333333333301</v>
          </cell>
          <cell r="H743">
            <v>0</v>
          </cell>
          <cell r="I743">
            <v>9.9999999999999992E-2</v>
          </cell>
          <cell r="J743">
            <v>0</v>
          </cell>
          <cell r="K743">
            <v>0.3</v>
          </cell>
          <cell r="L743">
            <v>0.6</v>
          </cell>
        </row>
        <row r="744">
          <cell r="B744" t="str">
            <v>TIR</v>
          </cell>
          <cell r="C744">
            <v>2082.882470147712</v>
          </cell>
          <cell r="D744">
            <v>3016.4927961739277</v>
          </cell>
          <cell r="E744">
            <v>1196.2058666666669</v>
          </cell>
          <cell r="F744">
            <v>876.53451082184461</v>
          </cell>
          <cell r="G744">
            <v>724.69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1</v>
          </cell>
        </row>
        <row r="745">
          <cell r="B745" t="str">
            <v>TIU</v>
          </cell>
          <cell r="C745">
            <v>1698.526882063881</v>
          </cell>
          <cell r="D745">
            <v>4398.2942443259344</v>
          </cell>
          <cell r="E745">
            <v>3928.45</v>
          </cell>
          <cell r="F745">
            <v>892.55729810706873</v>
          </cell>
          <cell r="G745">
            <v>900.93201481247354</v>
          </cell>
          <cell r="H745">
            <v>0</v>
          </cell>
          <cell r="I745">
            <v>1</v>
          </cell>
          <cell r="J745">
            <v>0</v>
          </cell>
          <cell r="K745">
            <v>0</v>
          </cell>
          <cell r="L745">
            <v>0</v>
          </cell>
        </row>
        <row r="746">
          <cell r="B746" t="str">
            <v>TKK</v>
          </cell>
          <cell r="C746">
            <v>0</v>
          </cell>
          <cell r="D746">
            <v>0</v>
          </cell>
          <cell r="E746">
            <v>0</v>
          </cell>
          <cell r="F746">
            <v>874.33999999999992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1</v>
          </cell>
          <cell r="L746">
            <v>0</v>
          </cell>
        </row>
        <row r="747">
          <cell r="B747" t="str">
            <v>TKS</v>
          </cell>
          <cell r="C747">
            <v>3560.4312660888791</v>
          </cell>
          <cell r="D747">
            <v>3852.7209841222088</v>
          </cell>
          <cell r="E747">
            <v>1909.3942506887054</v>
          </cell>
          <cell r="F747">
            <v>1062.5755352528843</v>
          </cell>
          <cell r="G747">
            <v>814.97193872947037</v>
          </cell>
          <cell r="H747">
            <v>0</v>
          </cell>
          <cell r="I747">
            <v>0.18181818181818182</v>
          </cell>
          <cell r="J747">
            <v>0.18181818181818182</v>
          </cell>
          <cell r="K747">
            <v>0.27272727272727271</v>
          </cell>
          <cell r="L747">
            <v>0.36363636363636365</v>
          </cell>
        </row>
        <row r="748">
          <cell r="B748" t="str">
            <v>TKU</v>
          </cell>
          <cell r="C748">
            <v>226.8833810280866</v>
          </cell>
          <cell r="D748">
            <v>2880.1862370370363</v>
          </cell>
          <cell r="E748">
            <v>1190.5862500000003</v>
          </cell>
          <cell r="F748">
            <v>891.15219417475726</v>
          </cell>
          <cell r="G748">
            <v>384.62351265084584</v>
          </cell>
          <cell r="H748">
            <v>0</v>
          </cell>
          <cell r="I748">
            <v>0</v>
          </cell>
          <cell r="J748">
            <v>0</v>
          </cell>
          <cell r="K748">
            <v>0.13157894736842102</v>
          </cell>
          <cell r="L748">
            <v>0.86842105263157898</v>
          </cell>
        </row>
        <row r="749">
          <cell r="B749" t="str">
            <v>TLL</v>
          </cell>
          <cell r="C749">
            <v>151.88624999999996</v>
          </cell>
          <cell r="D749">
            <v>0</v>
          </cell>
          <cell r="E749">
            <v>0</v>
          </cell>
          <cell r="F749">
            <v>355.95666666666665</v>
          </cell>
          <cell r="G749">
            <v>174.77632051282035</v>
          </cell>
          <cell r="H749">
            <v>0.15178571428571427</v>
          </cell>
          <cell r="I749">
            <v>8.9285714285714281E-3</v>
          </cell>
          <cell r="J749">
            <v>0</v>
          </cell>
          <cell r="K749">
            <v>0.13392857142857145</v>
          </cell>
          <cell r="L749">
            <v>0.7053571428571429</v>
          </cell>
        </row>
        <row r="750">
          <cell r="B750" t="str">
            <v>TLS</v>
          </cell>
          <cell r="C750">
            <v>121.32173333333334</v>
          </cell>
          <cell r="D750">
            <v>3369.8748750000004</v>
          </cell>
          <cell r="E750">
            <v>1241.3366394081002</v>
          </cell>
          <cell r="F750">
            <v>605.55464285714299</v>
          </cell>
          <cell r="G750">
            <v>364.16115009239996</v>
          </cell>
          <cell r="H750">
            <v>0.14163090128755365</v>
          </cell>
          <cell r="I750">
            <v>9.4420600858369119E-2</v>
          </cell>
          <cell r="J750">
            <v>1.2875536480686697E-2</v>
          </cell>
          <cell r="K750">
            <v>9.4420600858369119E-2</v>
          </cell>
          <cell r="L750">
            <v>0.65665236051502152</v>
          </cell>
        </row>
        <row r="751">
          <cell r="B751" t="str">
            <v>TLV</v>
          </cell>
          <cell r="C751">
            <v>381.96332684790332</v>
          </cell>
          <cell r="D751">
            <v>2470.9745251087088</v>
          </cell>
          <cell r="E751">
            <v>1636.6080645161292</v>
          </cell>
          <cell r="F751">
            <v>698.37890167920557</v>
          </cell>
          <cell r="G751">
            <v>524.68065561157255</v>
          </cell>
          <cell r="H751">
            <v>4.0863710239145583E-2</v>
          </cell>
          <cell r="I751">
            <v>5.8045042953331794E-2</v>
          </cell>
          <cell r="J751">
            <v>4.643603436266544E-2</v>
          </cell>
          <cell r="K751">
            <v>0.18202925470164846</v>
          </cell>
          <cell r="L751">
            <v>0.67262595774320866</v>
          </cell>
        </row>
        <row r="752">
          <cell r="B752" t="str">
            <v>TMP</v>
          </cell>
          <cell r="C752">
            <v>226.8833810280866</v>
          </cell>
          <cell r="D752">
            <v>2880.1862370370363</v>
          </cell>
          <cell r="E752">
            <v>1190.5862500000003</v>
          </cell>
          <cell r="F752">
            <v>1296.42</v>
          </cell>
          <cell r="G752">
            <v>611.44000000000005</v>
          </cell>
          <cell r="H752">
            <v>0</v>
          </cell>
          <cell r="I752">
            <v>6.8965517241379323E-2</v>
          </cell>
          <cell r="J752">
            <v>0.24137931034482765</v>
          </cell>
          <cell r="K752">
            <v>0.20689655172413796</v>
          </cell>
          <cell r="L752">
            <v>0.48275862068965525</v>
          </cell>
        </row>
        <row r="753">
          <cell r="B753" t="str">
            <v>TNA</v>
          </cell>
          <cell r="C753">
            <v>4537.2526894742623</v>
          </cell>
          <cell r="D753">
            <v>4749.2735304038351</v>
          </cell>
          <cell r="E753">
            <v>1810.9906091954022</v>
          </cell>
          <cell r="F753">
            <v>1238.2726398519835</v>
          </cell>
          <cell r="G753">
            <v>570.87178194523528</v>
          </cell>
          <cell r="H753">
            <v>0</v>
          </cell>
          <cell r="I753">
            <v>0</v>
          </cell>
          <cell r="J753">
            <v>0</v>
          </cell>
          <cell r="K753">
            <v>0.5</v>
          </cell>
          <cell r="L753">
            <v>0.5</v>
          </cell>
        </row>
        <row r="754">
          <cell r="B754" t="str">
            <v>TNG</v>
          </cell>
          <cell r="C754">
            <v>202.23</v>
          </cell>
          <cell r="D754">
            <v>0</v>
          </cell>
          <cell r="E754">
            <v>1210.6400000000001</v>
          </cell>
          <cell r="F754">
            <v>544.02</v>
          </cell>
          <cell r="G754">
            <v>329.08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1</v>
          </cell>
        </row>
        <row r="755">
          <cell r="B755" t="str">
            <v>TNR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0.375</v>
          </cell>
          <cell r="J755">
            <v>0</v>
          </cell>
          <cell r="K755">
            <v>0</v>
          </cell>
          <cell r="L755">
            <v>0.625</v>
          </cell>
        </row>
        <row r="756">
          <cell r="B756" t="str">
            <v>TOS</v>
          </cell>
          <cell r="C756">
            <v>108.97866666666664</v>
          </cell>
          <cell r="D756">
            <v>2643.3275833333332</v>
          </cell>
          <cell r="E756">
            <v>2359.0699999999997</v>
          </cell>
          <cell r="F756">
            <v>1356.1383014755197</v>
          </cell>
          <cell r="G756">
            <v>313.07539840338211</v>
          </cell>
          <cell r="H756">
            <v>0</v>
          </cell>
          <cell r="I756">
            <v>9.0909090909090912E-2</v>
          </cell>
          <cell r="J756">
            <v>0</v>
          </cell>
          <cell r="K756">
            <v>9.0909090909090912E-2</v>
          </cell>
          <cell r="L756">
            <v>0.81818181818181823</v>
          </cell>
        </row>
        <row r="757">
          <cell r="B757" t="str">
            <v>TOY</v>
          </cell>
          <cell r="C757">
            <v>3560.4312660888791</v>
          </cell>
          <cell r="D757">
            <v>3852.7209841222088</v>
          </cell>
          <cell r="E757">
            <v>1909.3942506887054</v>
          </cell>
          <cell r="F757">
            <v>1062.5755352528843</v>
          </cell>
          <cell r="G757">
            <v>814.97193872947037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1</v>
          </cell>
        </row>
        <row r="758">
          <cell r="B758" t="str">
            <v>TPE</v>
          </cell>
          <cell r="C758">
            <v>2467.4415972222232</v>
          </cell>
          <cell r="D758">
            <v>3951.0517637721755</v>
          </cell>
          <cell r="E758">
            <v>0</v>
          </cell>
          <cell r="F758">
            <v>1603.2651450062033</v>
          </cell>
          <cell r="G758">
            <v>532.16878812594371</v>
          </cell>
          <cell r="H758">
            <v>2.3738872403560835E-2</v>
          </cell>
          <cell r="I758">
            <v>8.7833827893175079E-2</v>
          </cell>
          <cell r="J758">
            <v>3.5608308605341245E-3</v>
          </cell>
          <cell r="K758">
            <v>0.11513353115727006</v>
          </cell>
          <cell r="L758">
            <v>0.76973293768545992</v>
          </cell>
        </row>
        <row r="759">
          <cell r="B759" t="str">
            <v>TRC</v>
          </cell>
          <cell r="C759">
            <v>242.84265512637438</v>
          </cell>
          <cell r="D759">
            <v>667.64896209140613</v>
          </cell>
          <cell r="E759">
            <v>526.36640083298744</v>
          </cell>
          <cell r="F759">
            <v>300</v>
          </cell>
          <cell r="G759">
            <v>334.63461919268855</v>
          </cell>
          <cell r="H759">
            <v>2.5862068965517241E-2</v>
          </cell>
          <cell r="I759">
            <v>0</v>
          </cell>
          <cell r="J759">
            <v>8.6206896551724154E-3</v>
          </cell>
          <cell r="K759">
            <v>6.8965517241379323E-2</v>
          </cell>
          <cell r="L759">
            <v>0.89655172413793105</v>
          </cell>
        </row>
        <row r="760">
          <cell r="B760" t="str">
            <v>TRD</v>
          </cell>
          <cell r="C760">
            <v>108.97866666666664</v>
          </cell>
          <cell r="D760">
            <v>2643.3275833333332</v>
          </cell>
          <cell r="E760">
            <v>2359.0699999999997</v>
          </cell>
          <cell r="F760">
            <v>1356.1383014755197</v>
          </cell>
          <cell r="G760">
            <v>179.29249999999999</v>
          </cell>
          <cell r="H760">
            <v>4.878048780487805E-2</v>
          </cell>
          <cell r="I760">
            <v>7.3170731707317083E-2</v>
          </cell>
          <cell r="J760">
            <v>0</v>
          </cell>
          <cell r="K760">
            <v>7.3170731707317083E-2</v>
          </cell>
          <cell r="L760">
            <v>0.80487804878048785</v>
          </cell>
        </row>
        <row r="761">
          <cell r="B761" t="str">
            <v>TRG</v>
          </cell>
          <cell r="C761">
            <v>1698.526882063881</v>
          </cell>
          <cell r="D761">
            <v>4398.2942443259344</v>
          </cell>
          <cell r="E761">
            <v>3928.45</v>
          </cell>
          <cell r="F761">
            <v>892.55729810706873</v>
          </cell>
          <cell r="G761">
            <v>900.93201481247354</v>
          </cell>
          <cell r="H761">
            <v>0.33333333333333331</v>
          </cell>
          <cell r="I761">
            <v>0</v>
          </cell>
          <cell r="J761">
            <v>0</v>
          </cell>
          <cell r="K761">
            <v>0.33333333333333331</v>
          </cell>
          <cell r="L761">
            <v>0.33333333333333331</v>
          </cell>
        </row>
        <row r="762">
          <cell r="B762" t="str">
            <v>TRN</v>
          </cell>
          <cell r="C762">
            <v>477.65015151515161</v>
          </cell>
          <cell r="D762">
            <v>2707.2369003436411</v>
          </cell>
          <cell r="E762">
            <v>1338.09</v>
          </cell>
          <cell r="F762">
            <v>514.3531999999999</v>
          </cell>
          <cell r="G762">
            <v>452.56315451790078</v>
          </cell>
          <cell r="H762">
            <v>3.6809815950920241E-2</v>
          </cell>
          <cell r="I762">
            <v>0.30368098159509199</v>
          </cell>
          <cell r="J762">
            <v>9.202453987730062E-3</v>
          </cell>
          <cell r="K762">
            <v>0.15337423312883433</v>
          </cell>
          <cell r="L762">
            <v>0.49693251533742344</v>
          </cell>
        </row>
        <row r="763">
          <cell r="B763" t="str">
            <v>TRS</v>
          </cell>
          <cell r="C763">
            <v>1167.4000000000001</v>
          </cell>
          <cell r="D763">
            <v>2068.0700000000002</v>
          </cell>
          <cell r="E763">
            <v>922.23450603797278</v>
          </cell>
          <cell r="F763">
            <v>426.67076923076939</v>
          </cell>
          <cell r="G763">
            <v>622.77980551194844</v>
          </cell>
          <cell r="H763">
            <v>4.7058823529411764E-2</v>
          </cell>
          <cell r="I763">
            <v>1.1764705882352941E-2</v>
          </cell>
          <cell r="J763">
            <v>1.1764705882352941E-2</v>
          </cell>
          <cell r="K763">
            <v>0.1647058823529412</v>
          </cell>
          <cell r="L763">
            <v>0.76470588235294124</v>
          </cell>
        </row>
        <row r="764">
          <cell r="B764" t="str">
            <v>TRU</v>
          </cell>
          <cell r="C764">
            <v>0</v>
          </cell>
          <cell r="D764">
            <v>2807.7014666666664</v>
          </cell>
          <cell r="E764">
            <v>1139.9687500000002</v>
          </cell>
          <cell r="F764">
            <v>480.44284960965899</v>
          </cell>
          <cell r="G764">
            <v>507.5106805787579</v>
          </cell>
          <cell r="H764">
            <v>0</v>
          </cell>
          <cell r="I764">
            <v>0</v>
          </cell>
          <cell r="J764">
            <v>0</v>
          </cell>
          <cell r="K764">
            <v>0.25</v>
          </cell>
          <cell r="L764">
            <v>0.75</v>
          </cell>
        </row>
        <row r="765">
          <cell r="B765" t="str">
            <v>TRV</v>
          </cell>
          <cell r="C765">
            <v>2082.882470147712</v>
          </cell>
          <cell r="D765">
            <v>3016.4927961739277</v>
          </cell>
          <cell r="E765">
            <v>1196.2058666666669</v>
          </cell>
          <cell r="F765">
            <v>876.53451082184461</v>
          </cell>
          <cell r="G765">
            <v>742.81531168831145</v>
          </cell>
          <cell r="H765">
            <v>0</v>
          </cell>
          <cell r="I765">
            <v>3.8461538461538459E-3</v>
          </cell>
          <cell r="J765">
            <v>1.1538461538461537E-2</v>
          </cell>
          <cell r="K765">
            <v>1.5384615384615384E-2</v>
          </cell>
          <cell r="L765">
            <v>0.96923076923076923</v>
          </cell>
        </row>
        <row r="766">
          <cell r="B766" t="str">
            <v>TSE</v>
          </cell>
          <cell r="C766">
            <v>6917.3624999999965</v>
          </cell>
          <cell r="D766">
            <v>4767.2560000000003</v>
          </cell>
          <cell r="E766">
            <v>0</v>
          </cell>
          <cell r="F766">
            <v>557.80904761904776</v>
          </cell>
          <cell r="G766">
            <v>485.13440000000003</v>
          </cell>
          <cell r="H766">
            <v>0</v>
          </cell>
          <cell r="I766">
            <v>6.8181818181818191E-2</v>
          </cell>
          <cell r="J766">
            <v>2.2727272727272735E-2</v>
          </cell>
          <cell r="K766">
            <v>0</v>
          </cell>
          <cell r="L766">
            <v>0.90909090909090906</v>
          </cell>
        </row>
        <row r="767">
          <cell r="B767" t="str">
            <v>TSN</v>
          </cell>
          <cell r="C767">
            <v>4537.2526894742623</v>
          </cell>
          <cell r="D767">
            <v>4749.2735304038351</v>
          </cell>
          <cell r="E767">
            <v>1810.9906091954022</v>
          </cell>
          <cell r="F767">
            <v>1238.2726398519835</v>
          </cell>
          <cell r="G767">
            <v>570.87178194523528</v>
          </cell>
          <cell r="H767">
            <v>0.5</v>
          </cell>
          <cell r="I767">
            <v>0</v>
          </cell>
          <cell r="J767">
            <v>0</v>
          </cell>
          <cell r="K767">
            <v>0</v>
          </cell>
          <cell r="L767">
            <v>0.5</v>
          </cell>
        </row>
        <row r="768">
          <cell r="B768" t="str">
            <v>TSR</v>
          </cell>
          <cell r="C768">
            <v>252.93305867620771</v>
          </cell>
          <cell r="D768">
            <v>2924.7300000000005</v>
          </cell>
          <cell r="E768">
            <v>0</v>
          </cell>
          <cell r="F768">
            <v>372.47</v>
          </cell>
          <cell r="G768">
            <v>446.92191919191885</v>
          </cell>
          <cell r="H768">
            <v>0</v>
          </cell>
          <cell r="I768">
            <v>0</v>
          </cell>
          <cell r="J768">
            <v>1.9801980198019802E-2</v>
          </cell>
          <cell r="K768">
            <v>0.1386138613861386</v>
          </cell>
          <cell r="L768">
            <v>0.84158415841584155</v>
          </cell>
        </row>
        <row r="769">
          <cell r="B769" t="str">
            <v>TSV</v>
          </cell>
          <cell r="C769">
            <v>3460.5285840875736</v>
          </cell>
          <cell r="D769">
            <v>5498.6224249998158</v>
          </cell>
          <cell r="E769">
            <v>3738.4933333333352</v>
          </cell>
          <cell r="F769">
            <v>2896.1446041370136</v>
          </cell>
          <cell r="G769">
            <v>872.28051531663971</v>
          </cell>
          <cell r="H769">
            <v>0</v>
          </cell>
          <cell r="I769">
            <v>0</v>
          </cell>
          <cell r="J769">
            <v>0</v>
          </cell>
          <cell r="K769">
            <v>0.2</v>
          </cell>
          <cell r="L769">
            <v>0.8</v>
          </cell>
        </row>
        <row r="770">
          <cell r="B770" t="str">
            <v>TTJ</v>
          </cell>
          <cell r="C770">
            <v>3560.4312660888791</v>
          </cell>
          <cell r="D770">
            <v>3852.7209841222088</v>
          </cell>
          <cell r="E770">
            <v>1909.3942506887054</v>
          </cell>
          <cell r="F770">
            <v>1062.5755352528843</v>
          </cell>
          <cell r="G770">
            <v>814.97193872947037</v>
          </cell>
          <cell r="H770">
            <v>0</v>
          </cell>
          <cell r="I770">
            <v>0</v>
          </cell>
          <cell r="J770">
            <v>0</v>
          </cell>
          <cell r="K770">
            <v>0.75</v>
          </cell>
          <cell r="L770">
            <v>0.25</v>
          </cell>
        </row>
        <row r="771">
          <cell r="B771" t="str">
            <v>TUC</v>
          </cell>
          <cell r="C771">
            <v>2737.7034062499997</v>
          </cell>
          <cell r="D771">
            <v>3059.4675003323032</v>
          </cell>
          <cell r="E771">
            <v>1545.7283333333298</v>
          </cell>
          <cell r="F771">
            <v>1291.0003889912839</v>
          </cell>
          <cell r="G771">
            <v>760.80778849532544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1</v>
          </cell>
        </row>
        <row r="772">
          <cell r="B772" t="str">
            <v>TUN</v>
          </cell>
          <cell r="C772">
            <v>205.50000000000003</v>
          </cell>
          <cell r="D772">
            <v>0</v>
          </cell>
          <cell r="E772">
            <v>0</v>
          </cell>
          <cell r="F772">
            <v>267.5</v>
          </cell>
          <cell r="G772">
            <v>325.47000000000003</v>
          </cell>
          <cell r="H772">
            <v>4.0816326530612249E-2</v>
          </cell>
          <cell r="I772">
            <v>0.1326530612244898</v>
          </cell>
          <cell r="J772">
            <v>7.1428571428571438E-2</v>
          </cell>
          <cell r="K772">
            <v>0.14285714285714288</v>
          </cell>
          <cell r="L772">
            <v>0.61224489795918369</v>
          </cell>
        </row>
        <row r="773">
          <cell r="B773" t="str">
            <v>TUO</v>
          </cell>
          <cell r="C773">
            <v>1698.526882063881</v>
          </cell>
          <cell r="D773">
            <v>4398.2942443259344</v>
          </cell>
          <cell r="E773">
            <v>3928.45</v>
          </cell>
          <cell r="F773">
            <v>892.55729810706873</v>
          </cell>
          <cell r="G773">
            <v>900.93201481247354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1</v>
          </cell>
        </row>
        <row r="774">
          <cell r="B774" t="str">
            <v>TUU</v>
          </cell>
          <cell r="C774">
            <v>5904.0080952380958</v>
          </cell>
          <cell r="D774">
            <v>3279.7439948253659</v>
          </cell>
          <cell r="E774">
            <v>1804.1</v>
          </cell>
          <cell r="F774">
            <v>1375.919755963849</v>
          </cell>
          <cell r="G774">
            <v>556.82387223783837</v>
          </cell>
          <cell r="H774">
            <v>0</v>
          </cell>
          <cell r="I774">
            <v>0</v>
          </cell>
          <cell r="J774">
            <v>0</v>
          </cell>
          <cell r="K774">
            <v>0.66666666666666663</v>
          </cell>
          <cell r="L774">
            <v>0.33333333333333331</v>
          </cell>
        </row>
        <row r="775">
          <cell r="B775" t="str">
            <v>TVU</v>
          </cell>
          <cell r="C775">
            <v>0</v>
          </cell>
          <cell r="D775">
            <v>0</v>
          </cell>
          <cell r="E775">
            <v>0</v>
          </cell>
          <cell r="F775">
            <v>795.68</v>
          </cell>
          <cell r="G775">
            <v>806.19511904761907</v>
          </cell>
          <cell r="H775">
            <v>0</v>
          </cell>
          <cell r="I775">
            <v>1</v>
          </cell>
          <cell r="J775">
            <v>0</v>
          </cell>
          <cell r="K775">
            <v>0</v>
          </cell>
          <cell r="L775">
            <v>0</v>
          </cell>
        </row>
        <row r="776">
          <cell r="B776" t="str">
            <v>TYN</v>
          </cell>
          <cell r="C776">
            <v>4537.2526894742623</v>
          </cell>
          <cell r="D776">
            <v>4749.2735304038351</v>
          </cell>
          <cell r="E776">
            <v>1810.9906091954022</v>
          </cell>
          <cell r="F776">
            <v>1238.2726398519835</v>
          </cell>
          <cell r="G776">
            <v>570.87178194523528</v>
          </cell>
          <cell r="H776">
            <v>0.5</v>
          </cell>
          <cell r="I776">
            <v>0.25</v>
          </cell>
          <cell r="J776">
            <v>0</v>
          </cell>
          <cell r="K776">
            <v>0.25</v>
          </cell>
          <cell r="L776">
            <v>0</v>
          </cell>
        </row>
        <row r="777">
          <cell r="B777" t="str">
            <v>TYO</v>
          </cell>
          <cell r="C777">
            <v>3605.5863051763081</v>
          </cell>
          <cell r="D777">
            <v>3843.5570258159091</v>
          </cell>
          <cell r="E777">
            <v>2175.877</v>
          </cell>
          <cell r="F777">
            <v>1050.6148358085923</v>
          </cell>
          <cell r="G777">
            <v>839.14549676683077</v>
          </cell>
          <cell r="H777">
            <v>4.9747376603186858E-2</v>
          </cell>
          <cell r="I777">
            <v>0.15286954268687628</v>
          </cell>
          <cell r="J777">
            <v>3.4589972794403366E-2</v>
          </cell>
          <cell r="K777">
            <v>0.26842855292136275</v>
          </cell>
          <cell r="L777">
            <v>0.49436455499417076</v>
          </cell>
        </row>
        <row r="778">
          <cell r="B778" t="str">
            <v>TZX</v>
          </cell>
          <cell r="C778">
            <v>273.05581548537282</v>
          </cell>
          <cell r="D778">
            <v>2918.1202279487316</v>
          </cell>
          <cell r="E778">
            <v>1011.4965826330518</v>
          </cell>
          <cell r="F778">
            <v>758.1008045386277</v>
          </cell>
          <cell r="G778">
            <v>404.93499999999995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1</v>
          </cell>
        </row>
        <row r="779">
          <cell r="B779" t="str">
            <v>UBJ</v>
          </cell>
          <cell r="C779">
            <v>3560.4312660888791</v>
          </cell>
          <cell r="D779">
            <v>3852.7209841222088</v>
          </cell>
          <cell r="E779">
            <v>1909.3942506887054</v>
          </cell>
          <cell r="F779">
            <v>1062.5755352528843</v>
          </cell>
          <cell r="G779">
            <v>814.97193872947037</v>
          </cell>
          <cell r="H779">
            <v>0</v>
          </cell>
          <cell r="I779">
            <v>0</v>
          </cell>
          <cell r="J779">
            <v>0</v>
          </cell>
          <cell r="K779">
            <v>0.5</v>
          </cell>
          <cell r="L779">
            <v>0.5</v>
          </cell>
        </row>
        <row r="780">
          <cell r="B780" t="str">
            <v>UDI</v>
          </cell>
          <cell r="C780">
            <v>4877.18300441886</v>
          </cell>
          <cell r="D780">
            <v>3913.2942950383235</v>
          </cell>
          <cell r="E780">
            <v>2079.9913113553125</v>
          </cell>
          <cell r="F780">
            <v>1727.1594836699639</v>
          </cell>
          <cell r="G780">
            <v>751.5860935926662</v>
          </cell>
          <cell r="H780">
            <v>0</v>
          </cell>
          <cell r="I780">
            <v>0</v>
          </cell>
          <cell r="J780">
            <v>0</v>
          </cell>
          <cell r="K780">
            <v>0.5</v>
          </cell>
          <cell r="L780">
            <v>0.5</v>
          </cell>
        </row>
        <row r="781">
          <cell r="B781" t="str">
            <v>UDR</v>
          </cell>
          <cell r="C781">
            <v>2082.882470147712</v>
          </cell>
          <cell r="D781">
            <v>3016.4927961739277</v>
          </cell>
          <cell r="E781">
            <v>1196.2058666666669</v>
          </cell>
          <cell r="F781">
            <v>876.53451082184461</v>
          </cell>
          <cell r="G781">
            <v>614.11049720659923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1</v>
          </cell>
        </row>
        <row r="782">
          <cell r="B782" t="str">
            <v>UFA</v>
          </cell>
          <cell r="C782">
            <v>346.03653675213673</v>
          </cell>
          <cell r="D782">
            <v>3438.0991671672305</v>
          </cell>
          <cell r="E782">
            <v>754.47337500000003</v>
          </cell>
          <cell r="F782">
            <v>1146.4805676108369</v>
          </cell>
          <cell r="G782">
            <v>369.44526804165429</v>
          </cell>
          <cell r="H782">
            <v>0</v>
          </cell>
          <cell r="I782">
            <v>0</v>
          </cell>
          <cell r="J782">
            <v>0</v>
          </cell>
          <cell r="K782">
            <v>0.33333333333333331</v>
          </cell>
          <cell r="L782">
            <v>0.66666666666666663</v>
          </cell>
        </row>
        <row r="783">
          <cell r="B783" t="str">
            <v>UIO</v>
          </cell>
          <cell r="C783">
            <v>0</v>
          </cell>
          <cell r="D783">
            <v>900.28523809523824</v>
          </cell>
          <cell r="E783">
            <v>0</v>
          </cell>
          <cell r="F783">
            <v>319.30545981166296</v>
          </cell>
          <cell r="G783">
            <v>406.03050751447023</v>
          </cell>
          <cell r="H783">
            <v>3.8022813688212923E-3</v>
          </cell>
          <cell r="I783">
            <v>7.6045627376425846E-3</v>
          </cell>
          <cell r="J783">
            <v>1.2674271229404309E-2</v>
          </cell>
          <cell r="K783">
            <v>0.33840304182509501</v>
          </cell>
          <cell r="L783">
            <v>0.63751584283903684</v>
          </cell>
        </row>
        <row r="784">
          <cell r="B784" t="str">
            <v>ULN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662.16666666666663</v>
          </cell>
          <cell r="H784">
            <v>0</v>
          </cell>
          <cell r="I784">
            <v>0</v>
          </cell>
          <cell r="J784">
            <v>2.0408163265306117E-2</v>
          </cell>
          <cell r="K784">
            <v>0.12244897959183672</v>
          </cell>
          <cell r="L784">
            <v>0.8571428571428571</v>
          </cell>
        </row>
        <row r="785">
          <cell r="B785" t="str">
            <v>UME</v>
          </cell>
          <cell r="C785">
            <v>277.69296296296289</v>
          </cell>
          <cell r="D785">
            <v>2348.9558667921178</v>
          </cell>
          <cell r="E785">
            <v>1625.8986666666683</v>
          </cell>
          <cell r="F785">
            <v>1086.111990362476</v>
          </cell>
          <cell r="G785">
            <v>338.21786528058118</v>
          </cell>
          <cell r="H785">
            <v>0</v>
          </cell>
          <cell r="I785">
            <v>0</v>
          </cell>
          <cell r="J785">
            <v>0.14285714285714288</v>
          </cell>
          <cell r="K785">
            <v>0.28571428571428575</v>
          </cell>
          <cell r="L785">
            <v>0.57142857142857151</v>
          </cell>
        </row>
        <row r="786">
          <cell r="B786" t="str">
            <v>URC</v>
          </cell>
          <cell r="C786">
            <v>4537.2526894742623</v>
          </cell>
          <cell r="D786">
            <v>4749.2735304038351</v>
          </cell>
          <cell r="E786">
            <v>1810.9906091954022</v>
          </cell>
          <cell r="F786">
            <v>1238.2726398519835</v>
          </cell>
          <cell r="G786">
            <v>570.87178194523528</v>
          </cell>
          <cell r="H786">
            <v>0</v>
          </cell>
          <cell r="I786">
            <v>0</v>
          </cell>
          <cell r="J786">
            <v>0</v>
          </cell>
          <cell r="K786">
            <v>1</v>
          </cell>
          <cell r="L786">
            <v>0</v>
          </cell>
        </row>
        <row r="787">
          <cell r="B787" t="str">
            <v>USH</v>
          </cell>
          <cell r="C787">
            <v>2737.7034062499997</v>
          </cell>
          <cell r="D787">
            <v>3059.4675003323032</v>
          </cell>
          <cell r="E787">
            <v>1545.7283333333298</v>
          </cell>
          <cell r="F787">
            <v>1291.0003889912839</v>
          </cell>
          <cell r="G787">
            <v>760.80778849532544</v>
          </cell>
          <cell r="H787">
            <v>0</v>
          </cell>
          <cell r="I787">
            <v>0</v>
          </cell>
          <cell r="J787">
            <v>0</v>
          </cell>
          <cell r="K787">
            <v>0.1111111111111111</v>
          </cell>
          <cell r="L787">
            <v>0.88888888888888884</v>
          </cell>
        </row>
        <row r="788">
          <cell r="B788" t="str">
            <v>USM</v>
          </cell>
          <cell r="C788">
            <v>4613.9140972222231</v>
          </cell>
          <cell r="D788">
            <v>4011.1099933742621</v>
          </cell>
          <cell r="E788">
            <v>1667.5306249999996</v>
          </cell>
          <cell r="F788">
            <v>1188.6606791443608</v>
          </cell>
          <cell r="G788">
            <v>558.15691943847446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1</v>
          </cell>
        </row>
        <row r="789">
          <cell r="B789" t="str">
            <v>UTH</v>
          </cell>
          <cell r="C789">
            <v>4613.9140972222231</v>
          </cell>
          <cell r="D789">
            <v>4011.1099933742621</v>
          </cell>
          <cell r="E789">
            <v>1667.5306249999996</v>
          </cell>
          <cell r="F789">
            <v>1188.6606791443608</v>
          </cell>
          <cell r="G789">
            <v>558.15691943847446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1</v>
          </cell>
        </row>
        <row r="790">
          <cell r="B790" t="str">
            <v>UUD</v>
          </cell>
          <cell r="C790">
            <v>346.03653675213673</v>
          </cell>
          <cell r="D790">
            <v>3438.0991671672305</v>
          </cell>
          <cell r="E790">
            <v>754.47337500000003</v>
          </cell>
          <cell r="F790">
            <v>1146.4805676108369</v>
          </cell>
          <cell r="G790">
            <v>369.44526804165429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1</v>
          </cell>
        </row>
        <row r="791">
          <cell r="B791" t="str">
            <v>UUS</v>
          </cell>
          <cell r="C791">
            <v>346.03653675213673</v>
          </cell>
          <cell r="D791">
            <v>3438.0991671672305</v>
          </cell>
          <cell r="E791">
            <v>754.47337500000003</v>
          </cell>
          <cell r="F791">
            <v>1146.4805676108369</v>
          </cell>
          <cell r="G791">
            <v>369.44526804165429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1</v>
          </cell>
        </row>
        <row r="792">
          <cell r="B792" t="str">
            <v>VAA</v>
          </cell>
          <cell r="C792">
            <v>226.8833810280866</v>
          </cell>
          <cell r="D792">
            <v>2880.1862370370363</v>
          </cell>
          <cell r="E792">
            <v>1190.5862500000003</v>
          </cell>
          <cell r="F792">
            <v>891.15219417475726</v>
          </cell>
          <cell r="G792">
            <v>375.09</v>
          </cell>
          <cell r="H792">
            <v>0</v>
          </cell>
          <cell r="I792">
            <v>0</v>
          </cell>
          <cell r="J792">
            <v>0.16666666666666666</v>
          </cell>
          <cell r="K792">
            <v>0.33333333333333331</v>
          </cell>
          <cell r="L792">
            <v>0.5</v>
          </cell>
        </row>
        <row r="793">
          <cell r="B793" t="str">
            <v>VAR</v>
          </cell>
          <cell r="C793">
            <v>168.21366893424002</v>
          </cell>
          <cell r="D793">
            <v>3614.0699999999997</v>
          </cell>
          <cell r="E793">
            <v>0</v>
          </cell>
          <cell r="F793">
            <v>261.96900814468779</v>
          </cell>
          <cell r="G793">
            <v>254.80846887997626</v>
          </cell>
          <cell r="H793">
            <v>0</v>
          </cell>
          <cell r="I793">
            <v>0</v>
          </cell>
          <cell r="J793">
            <v>0</v>
          </cell>
          <cell r="K793">
            <v>0.33333333333333337</v>
          </cell>
          <cell r="L793">
            <v>0.66666666666666674</v>
          </cell>
        </row>
        <row r="794">
          <cell r="B794" t="str">
            <v>VCE</v>
          </cell>
          <cell r="C794">
            <v>253.45336904761899</v>
          </cell>
          <cell r="D794">
            <v>2224.7476934947763</v>
          </cell>
          <cell r="E794">
            <v>922.23450603797278</v>
          </cell>
          <cell r="F794">
            <v>606.60941870409783</v>
          </cell>
          <cell r="G794">
            <v>387.71592847683536</v>
          </cell>
          <cell r="H794">
            <v>4.8463356973995252E-2</v>
          </cell>
          <cell r="I794">
            <v>3.900709219858154E-2</v>
          </cell>
          <cell r="J794">
            <v>2.7186761229314418E-2</v>
          </cell>
          <cell r="K794">
            <v>0.17375886524822692</v>
          </cell>
          <cell r="L794">
            <v>0.71158392434988182</v>
          </cell>
        </row>
        <row r="795">
          <cell r="B795" t="str">
            <v>VER</v>
          </cell>
          <cell r="C795">
            <v>242.84265512637438</v>
          </cell>
          <cell r="D795">
            <v>667.64896209140613</v>
          </cell>
          <cell r="E795">
            <v>526.36640083298744</v>
          </cell>
          <cell r="F795">
            <v>189.13833714721585</v>
          </cell>
          <cell r="G795">
            <v>170.0938611337273</v>
          </cell>
          <cell r="H795">
            <v>1.6348773841961855E-2</v>
          </cell>
          <cell r="I795">
            <v>0</v>
          </cell>
          <cell r="J795">
            <v>0</v>
          </cell>
          <cell r="K795">
            <v>0.18801089918256131</v>
          </cell>
          <cell r="L795">
            <v>0.79564032697547693</v>
          </cell>
        </row>
        <row r="796">
          <cell r="B796" t="str">
            <v>VFA</v>
          </cell>
          <cell r="C796">
            <v>0</v>
          </cell>
          <cell r="D796">
            <v>0</v>
          </cell>
          <cell r="E796">
            <v>0</v>
          </cell>
          <cell r="F796">
            <v>515.49666666666712</v>
          </cell>
          <cell r="G796">
            <v>823.82895238095261</v>
          </cell>
          <cell r="H796">
            <v>0</v>
          </cell>
          <cell r="I796">
            <v>0</v>
          </cell>
          <cell r="J796">
            <v>0</v>
          </cell>
          <cell r="K796">
            <v>0.57894736842105265</v>
          </cell>
          <cell r="L796">
            <v>0.42105263157894735</v>
          </cell>
        </row>
        <row r="797">
          <cell r="B797" t="str">
            <v>VGA</v>
          </cell>
          <cell r="C797">
            <v>2082.882470147712</v>
          </cell>
          <cell r="D797">
            <v>3016.4927961739277</v>
          </cell>
          <cell r="E797">
            <v>1196.2058666666669</v>
          </cell>
          <cell r="F797">
            <v>876.53451082184461</v>
          </cell>
          <cell r="G797">
            <v>612.81899999999996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1</v>
          </cell>
        </row>
        <row r="798">
          <cell r="B798" t="str">
            <v>VGO</v>
          </cell>
          <cell r="C798">
            <v>1577.8969800457098</v>
          </cell>
          <cell r="D798">
            <v>3009.2377410317081</v>
          </cell>
          <cell r="E798">
            <v>2042.8507142857147</v>
          </cell>
          <cell r="F798">
            <v>1836.105</v>
          </cell>
          <cell r="G798">
            <v>416.70000000000005</v>
          </cell>
          <cell r="H798">
            <v>0</v>
          </cell>
          <cell r="I798">
            <v>3.125E-2</v>
          </cell>
          <cell r="J798">
            <v>3.125E-2</v>
          </cell>
          <cell r="K798">
            <v>0.125</v>
          </cell>
          <cell r="L798">
            <v>0.81249999999999989</v>
          </cell>
        </row>
        <row r="799">
          <cell r="B799" t="str">
            <v>VIE</v>
          </cell>
          <cell r="C799">
            <v>307.30808278775316</v>
          </cell>
          <cell r="D799">
            <v>2647.1667385692822</v>
          </cell>
          <cell r="E799">
            <v>2651.73</v>
          </cell>
          <cell r="F799">
            <v>1045.79305531521</v>
          </cell>
          <cell r="G799">
            <v>343.96821054429461</v>
          </cell>
          <cell r="H799">
            <v>7.3954983922829565E-2</v>
          </cell>
          <cell r="I799">
            <v>0.10450160771704174</v>
          </cell>
          <cell r="J799">
            <v>8.8424437299035336E-3</v>
          </cell>
          <cell r="K799">
            <v>0.20819935691318317</v>
          </cell>
          <cell r="L799">
            <v>0.60450160771704198</v>
          </cell>
        </row>
        <row r="800">
          <cell r="B800" t="str">
            <v>VIX</v>
          </cell>
          <cell r="C800">
            <v>2374</v>
          </cell>
          <cell r="D800">
            <v>4273.9849999999997</v>
          </cell>
          <cell r="E800">
            <v>2079.9913113553125</v>
          </cell>
          <cell r="F800">
            <v>2430.6707142857149</v>
          </cell>
          <cell r="G800">
            <v>742.78</v>
          </cell>
          <cell r="H800">
            <v>5.5555555555555559E-2</v>
          </cell>
          <cell r="I800">
            <v>0.1388888888888889</v>
          </cell>
          <cell r="J800">
            <v>5.5555555555555559E-2</v>
          </cell>
          <cell r="K800">
            <v>0.30555555555555552</v>
          </cell>
          <cell r="L800">
            <v>0.44444444444444448</v>
          </cell>
        </row>
        <row r="801">
          <cell r="B801" t="str">
            <v>VLC</v>
          </cell>
          <cell r="C801">
            <v>76.935714285714283</v>
          </cell>
          <cell r="D801">
            <v>2231.8850000000002</v>
          </cell>
          <cell r="E801">
            <v>2042.8507142857147</v>
          </cell>
          <cell r="F801">
            <v>1586.75</v>
          </cell>
          <cell r="G801">
            <v>299.36748062015505</v>
          </cell>
          <cell r="H801">
            <v>9.722222222222221E-2</v>
          </cell>
          <cell r="I801">
            <v>6.9444444444444434E-2</v>
          </cell>
          <cell r="J801">
            <v>1.3888888888888886E-2</v>
          </cell>
          <cell r="K801">
            <v>8.3333333333333315E-2</v>
          </cell>
          <cell r="L801">
            <v>0.73611111111111105</v>
          </cell>
        </row>
        <row r="802">
          <cell r="B802" t="str">
            <v>VLI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1</v>
          </cell>
        </row>
        <row r="803">
          <cell r="B803" t="str">
            <v>VLN</v>
          </cell>
          <cell r="C803">
            <v>0</v>
          </cell>
          <cell r="D803">
            <v>1533.5166666666701</v>
          </cell>
          <cell r="E803">
            <v>1338.49</v>
          </cell>
          <cell r="F803">
            <v>478.43183333333326</v>
          </cell>
          <cell r="G803">
            <v>885.636666666667</v>
          </cell>
          <cell r="H803">
            <v>0</v>
          </cell>
          <cell r="I803">
            <v>0.1818181818181818</v>
          </cell>
          <cell r="J803">
            <v>4.5454545454545449E-2</v>
          </cell>
          <cell r="K803">
            <v>0.22727272727272724</v>
          </cell>
          <cell r="L803">
            <v>0.54545454545454541</v>
          </cell>
        </row>
        <row r="804">
          <cell r="B804" t="str">
            <v>VNO</v>
          </cell>
          <cell r="C804">
            <v>178.72928571428542</v>
          </cell>
          <cell r="D804">
            <v>0</v>
          </cell>
          <cell r="E804">
            <v>0</v>
          </cell>
          <cell r="F804">
            <v>222.40287076923087</v>
          </cell>
          <cell r="G804">
            <v>228.30243122378147</v>
          </cell>
          <cell r="H804">
            <v>1.1764705882352938E-2</v>
          </cell>
          <cell r="I804">
            <v>1.6806722689075625E-3</v>
          </cell>
          <cell r="J804">
            <v>0</v>
          </cell>
          <cell r="K804">
            <v>0.24369747899159663</v>
          </cell>
          <cell r="L804">
            <v>0.74285714285714288</v>
          </cell>
        </row>
        <row r="805">
          <cell r="B805" t="str">
            <v>VNS</v>
          </cell>
          <cell r="C805">
            <v>2082.882470147712</v>
          </cell>
          <cell r="D805">
            <v>3016.4927961739277</v>
          </cell>
          <cell r="E805">
            <v>1196.2058666666669</v>
          </cell>
          <cell r="F805">
            <v>876.53451082184461</v>
          </cell>
          <cell r="G805">
            <v>632.5</v>
          </cell>
          <cell r="H805">
            <v>0</v>
          </cell>
          <cell r="I805">
            <v>0.125</v>
          </cell>
          <cell r="J805">
            <v>0</v>
          </cell>
          <cell r="K805">
            <v>0.5</v>
          </cell>
          <cell r="L805">
            <v>0.375</v>
          </cell>
        </row>
        <row r="806">
          <cell r="B806" t="str">
            <v>VOG</v>
          </cell>
          <cell r="C806">
            <v>346.03653675213673</v>
          </cell>
          <cell r="D806">
            <v>3438.0991671672305</v>
          </cell>
          <cell r="E806">
            <v>754.47337500000003</v>
          </cell>
          <cell r="F806">
            <v>1146.4805676108369</v>
          </cell>
          <cell r="G806">
            <v>369.44526804165429</v>
          </cell>
          <cell r="H806">
            <v>0</v>
          </cell>
          <cell r="I806">
            <v>0</v>
          </cell>
          <cell r="J806">
            <v>0</v>
          </cell>
          <cell r="K806">
            <v>0.5</v>
          </cell>
          <cell r="L806">
            <v>0.5</v>
          </cell>
        </row>
        <row r="807">
          <cell r="B807" t="str">
            <v>VOZ</v>
          </cell>
          <cell r="C807">
            <v>346.03653675213673</v>
          </cell>
          <cell r="D807">
            <v>3438.0991671672305</v>
          </cell>
          <cell r="E807">
            <v>754.47337500000003</v>
          </cell>
          <cell r="F807">
            <v>1146.4805676108369</v>
          </cell>
          <cell r="G807">
            <v>369.44526804165429</v>
          </cell>
          <cell r="H807">
            <v>0.5</v>
          </cell>
          <cell r="I807">
            <v>0</v>
          </cell>
          <cell r="J807">
            <v>0</v>
          </cell>
          <cell r="K807">
            <v>0</v>
          </cell>
          <cell r="L807">
            <v>0.5</v>
          </cell>
        </row>
        <row r="808">
          <cell r="B808" t="str">
            <v>VQS</v>
          </cell>
          <cell r="C808">
            <v>392.42540866123107</v>
          </cell>
          <cell r="D808">
            <v>784.56806882226704</v>
          </cell>
          <cell r="E808">
            <v>413.46070931461372</v>
          </cell>
          <cell r="F808">
            <v>253.23458972943681</v>
          </cell>
          <cell r="G808">
            <v>216.48999484116788</v>
          </cell>
          <cell r="H808">
            <v>0</v>
          </cell>
          <cell r="I808">
            <v>0</v>
          </cell>
          <cell r="J808">
            <v>0.1</v>
          </cell>
          <cell r="K808">
            <v>0</v>
          </cell>
          <cell r="L808">
            <v>0.9</v>
          </cell>
        </row>
        <row r="809">
          <cell r="B809" t="str">
            <v>VRN</v>
          </cell>
          <cell r="C809">
            <v>600.39800000000002</v>
          </cell>
          <cell r="D809">
            <v>2296.4654487179473</v>
          </cell>
          <cell r="E809">
            <v>922.23450603797278</v>
          </cell>
          <cell r="F809">
            <v>694.25971813725482</v>
          </cell>
          <cell r="G809">
            <v>312.66771372591319</v>
          </cell>
          <cell r="H809">
            <v>6.2500000000000014E-2</v>
          </cell>
          <cell r="I809">
            <v>6.7708333333333343E-2</v>
          </cell>
          <cell r="J809">
            <v>5.2083333333333339E-3</v>
          </cell>
          <cell r="K809">
            <v>0.20833333333333331</v>
          </cell>
          <cell r="L809">
            <v>0.65625</v>
          </cell>
        </row>
        <row r="810">
          <cell r="B810" t="str">
            <v>VSA</v>
          </cell>
          <cell r="C810">
            <v>317.00000000000006</v>
          </cell>
          <cell r="D810">
            <v>667.64896209140613</v>
          </cell>
          <cell r="E810">
            <v>526.36640083298744</v>
          </cell>
          <cell r="F810">
            <v>363.3693333333332</v>
          </cell>
          <cell r="G810">
            <v>293.39290322580644</v>
          </cell>
          <cell r="H810">
            <v>0.10869565217391303</v>
          </cell>
          <cell r="I810">
            <v>0</v>
          </cell>
          <cell r="J810">
            <v>0</v>
          </cell>
          <cell r="K810">
            <v>0.13043478260869565</v>
          </cell>
          <cell r="L810">
            <v>0.76086956521739124</v>
          </cell>
        </row>
        <row r="811">
          <cell r="B811" t="str">
            <v>VTE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6.25E-2</v>
          </cell>
          <cell r="L811">
            <v>0.9375</v>
          </cell>
        </row>
        <row r="812">
          <cell r="B812" t="str">
            <v>VTZ</v>
          </cell>
          <cell r="C812">
            <v>2082.882470147712</v>
          </cell>
          <cell r="D812">
            <v>1941.94</v>
          </cell>
          <cell r="E812">
            <v>1196.2058666666669</v>
          </cell>
          <cell r="F812">
            <v>876.53451082184461</v>
          </cell>
          <cell r="G812">
            <v>417.48442278860568</v>
          </cell>
          <cell r="H812">
            <v>0</v>
          </cell>
          <cell r="I812">
            <v>7.6923076923076927E-2</v>
          </cell>
          <cell r="J812">
            <v>0</v>
          </cell>
          <cell r="K812">
            <v>0.12307692307692308</v>
          </cell>
          <cell r="L812">
            <v>0.8</v>
          </cell>
        </row>
        <row r="813">
          <cell r="B813" t="str">
            <v>VUP</v>
          </cell>
          <cell r="C813">
            <v>905.35812499999997</v>
          </cell>
          <cell r="D813">
            <v>1016.4784968982912</v>
          </cell>
          <cell r="E813">
            <v>686.95857499999977</v>
          </cell>
          <cell r="F813">
            <v>404.05284652219734</v>
          </cell>
          <cell r="G813">
            <v>371.73880374708915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1</v>
          </cell>
        </row>
        <row r="814">
          <cell r="B814" t="str">
            <v>VVO</v>
          </cell>
          <cell r="C814">
            <v>346.03653675213673</v>
          </cell>
          <cell r="D814">
            <v>3438.0991671672305</v>
          </cell>
          <cell r="E814">
            <v>754.47337500000003</v>
          </cell>
          <cell r="F814">
            <v>1146.4805676108369</v>
          </cell>
          <cell r="G814">
            <v>369.44526804165429</v>
          </cell>
          <cell r="H814">
            <v>0</v>
          </cell>
          <cell r="I814">
            <v>0</v>
          </cell>
          <cell r="J814">
            <v>0.125</v>
          </cell>
          <cell r="K814">
            <v>0</v>
          </cell>
          <cell r="L814">
            <v>0.87499999999999989</v>
          </cell>
        </row>
        <row r="815">
          <cell r="B815" t="str">
            <v>WAG</v>
          </cell>
          <cell r="C815">
            <v>1698.526882063881</v>
          </cell>
          <cell r="D815">
            <v>4398.2942443259344</v>
          </cell>
          <cell r="E815">
            <v>3928.45</v>
          </cell>
          <cell r="F815">
            <v>892.55729810706873</v>
          </cell>
          <cell r="G815">
            <v>900.93201481247354</v>
          </cell>
          <cell r="H815">
            <v>0</v>
          </cell>
          <cell r="I815">
            <v>0</v>
          </cell>
          <cell r="J815">
            <v>0</v>
          </cell>
          <cell r="K815">
            <v>0.33333333333333331</v>
          </cell>
          <cell r="L815">
            <v>0.66666666666666663</v>
          </cell>
        </row>
        <row r="816">
          <cell r="B816" t="str">
            <v>WAW</v>
          </cell>
          <cell r="C816">
            <v>89.991721970839478</v>
          </cell>
          <cell r="D816">
            <v>2449.505716049382</v>
          </cell>
          <cell r="E816">
            <v>1040.5409090909091</v>
          </cell>
          <cell r="F816">
            <v>458.6477923819736</v>
          </cell>
          <cell r="G816">
            <v>262.51611942579802</v>
          </cell>
          <cell r="H816">
            <v>2.8807947019867535E-2</v>
          </cell>
          <cell r="I816">
            <v>1.5562913907284762E-2</v>
          </cell>
          <cell r="J816">
            <v>8.2781456953642356E-3</v>
          </cell>
          <cell r="K816">
            <v>0.33046357615894045</v>
          </cell>
          <cell r="L816">
            <v>0.61688741721854301</v>
          </cell>
        </row>
        <row r="817">
          <cell r="B817" t="str">
            <v>WDH</v>
          </cell>
          <cell r="C817">
            <v>0</v>
          </cell>
          <cell r="D817">
            <v>0</v>
          </cell>
          <cell r="E817">
            <v>0</v>
          </cell>
          <cell r="F817">
            <v>756.78</v>
          </cell>
          <cell r="G817">
            <v>520.45169999999996</v>
          </cell>
          <cell r="H817">
            <v>0</v>
          </cell>
          <cell r="I817">
            <v>0</v>
          </cell>
          <cell r="J817">
            <v>0</v>
          </cell>
          <cell r="K817">
            <v>0.5</v>
          </cell>
          <cell r="L817">
            <v>0.5</v>
          </cell>
        </row>
        <row r="818">
          <cell r="B818" t="str">
            <v>WGA</v>
          </cell>
          <cell r="C818">
            <v>3460.5285840875736</v>
          </cell>
          <cell r="D818">
            <v>5498.6224249998158</v>
          </cell>
          <cell r="E818">
            <v>3738.4933333333352</v>
          </cell>
          <cell r="F818">
            <v>2896.1446041370136</v>
          </cell>
          <cell r="G818">
            <v>525.13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1</v>
          </cell>
        </row>
        <row r="819">
          <cell r="B819" t="str">
            <v>WIC</v>
          </cell>
          <cell r="C819">
            <v>3033.473161229113</v>
          </cell>
          <cell r="D819">
            <v>2991.713931130485</v>
          </cell>
          <cell r="E819">
            <v>1080.3992954434091</v>
          </cell>
          <cell r="F819">
            <v>1351.9069772890648</v>
          </cell>
          <cell r="G819">
            <v>324.45041315762165</v>
          </cell>
          <cell r="H819">
            <v>0</v>
          </cell>
          <cell r="I819">
            <v>0</v>
          </cell>
          <cell r="J819">
            <v>0</v>
          </cell>
          <cell r="K819">
            <v>1</v>
          </cell>
          <cell r="L819">
            <v>0</v>
          </cell>
        </row>
        <row r="820">
          <cell r="B820" t="str">
            <v>WLG</v>
          </cell>
          <cell r="C820">
            <v>1499.51</v>
          </cell>
          <cell r="D820">
            <v>4274.9124999999995</v>
          </cell>
          <cell r="E820">
            <v>3928.45</v>
          </cell>
          <cell r="F820">
            <v>957.58692307692297</v>
          </cell>
          <cell r="G820">
            <v>843.98790952380955</v>
          </cell>
          <cell r="H820">
            <v>4.4117647058823532E-2</v>
          </cell>
          <cell r="I820">
            <v>0.10294117647058823</v>
          </cell>
          <cell r="J820">
            <v>1.4705882352941176E-2</v>
          </cell>
          <cell r="K820">
            <v>0.39705882352941174</v>
          </cell>
          <cell r="L820">
            <v>0.44117647058823528</v>
          </cell>
        </row>
        <row r="821">
          <cell r="B821" t="str">
            <v>WNZ</v>
          </cell>
          <cell r="C821">
            <v>4537.2526894742623</v>
          </cell>
          <cell r="D821">
            <v>4749.2735304038351</v>
          </cell>
          <cell r="E821">
            <v>1810.9906091954022</v>
          </cell>
          <cell r="F821">
            <v>1238.2726398519835</v>
          </cell>
          <cell r="G821">
            <v>570.87178194523528</v>
          </cell>
          <cell r="H821">
            <v>0</v>
          </cell>
          <cell r="I821">
            <v>0.5</v>
          </cell>
          <cell r="J821">
            <v>0</v>
          </cell>
          <cell r="K821">
            <v>0.5</v>
          </cell>
          <cell r="L821">
            <v>0</v>
          </cell>
        </row>
        <row r="822">
          <cell r="B822" t="str">
            <v>WRE</v>
          </cell>
          <cell r="C822">
            <v>1698.526882063881</v>
          </cell>
          <cell r="D822">
            <v>4398.2942443259344</v>
          </cell>
          <cell r="E822">
            <v>3928.45</v>
          </cell>
          <cell r="F822">
            <v>892.55729810706873</v>
          </cell>
          <cell r="G822">
            <v>900.93201481247354</v>
          </cell>
          <cell r="H822">
            <v>0</v>
          </cell>
          <cell r="I822">
            <v>0</v>
          </cell>
          <cell r="J822">
            <v>0</v>
          </cell>
          <cell r="K822">
            <v>1</v>
          </cell>
          <cell r="L822">
            <v>0</v>
          </cell>
        </row>
        <row r="823">
          <cell r="B823" t="str">
            <v>WRO</v>
          </cell>
          <cell r="C823">
            <v>1320.575</v>
          </cell>
          <cell r="D823">
            <v>2420.4243055555544</v>
          </cell>
          <cell r="E823">
            <v>832.61999999999989</v>
          </cell>
          <cell r="F823">
            <v>794.57424698795171</v>
          </cell>
          <cell r="G823">
            <v>272.20936714528352</v>
          </cell>
          <cell r="H823">
            <v>2.9498525073746317E-3</v>
          </cell>
          <cell r="I823">
            <v>2.3598820058997053E-2</v>
          </cell>
          <cell r="J823">
            <v>2.9498525073746317E-3</v>
          </cell>
          <cell r="K823">
            <v>0.31858407079646023</v>
          </cell>
          <cell r="L823">
            <v>0.65191740412979349</v>
          </cell>
        </row>
        <row r="824">
          <cell r="B824" t="str">
            <v>WUH</v>
          </cell>
          <cell r="C824">
            <v>4537.2526894742623</v>
          </cell>
          <cell r="D824">
            <v>4749.2735304038351</v>
          </cell>
          <cell r="E824">
            <v>1810.9906091954022</v>
          </cell>
          <cell r="F824">
            <v>1238.2726398519835</v>
          </cell>
          <cell r="G824">
            <v>630.1166666666669</v>
          </cell>
          <cell r="H824">
            <v>0</v>
          </cell>
          <cell r="I824">
            <v>0</v>
          </cell>
          <cell r="J824">
            <v>6.6666666666666666E-2</v>
          </cell>
          <cell r="K824">
            <v>0</v>
          </cell>
          <cell r="L824">
            <v>0.93333333333333335</v>
          </cell>
        </row>
        <row r="825">
          <cell r="B825" t="str">
            <v>WVB</v>
          </cell>
          <cell r="C825">
            <v>0</v>
          </cell>
          <cell r="D825">
            <v>0</v>
          </cell>
          <cell r="E825">
            <v>0</v>
          </cell>
          <cell r="F825">
            <v>756.78</v>
          </cell>
          <cell r="G825">
            <v>520.45169999999996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1</v>
          </cell>
        </row>
        <row r="826">
          <cell r="B826" t="str">
            <v>XIC</v>
          </cell>
          <cell r="C826">
            <v>4537.2526894742623</v>
          </cell>
          <cell r="D826">
            <v>4749.2735304038351</v>
          </cell>
          <cell r="E826">
            <v>1810.9906091954022</v>
          </cell>
          <cell r="F826">
            <v>1238.2726398519835</v>
          </cell>
          <cell r="G826">
            <v>570.87178194523528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1</v>
          </cell>
        </row>
        <row r="827">
          <cell r="B827" t="str">
            <v>XMN</v>
          </cell>
          <cell r="C827">
            <v>4537.2526894742623</v>
          </cell>
          <cell r="D827">
            <v>4749.2735304038351</v>
          </cell>
          <cell r="E827">
            <v>1810.9906091954022</v>
          </cell>
          <cell r="F827">
            <v>3463.2499999999995</v>
          </cell>
          <cell r="G827">
            <v>734.33222222222332</v>
          </cell>
          <cell r="H827">
            <v>0.11999999999999998</v>
          </cell>
          <cell r="I827">
            <v>0.11999999999999998</v>
          </cell>
          <cell r="J827">
            <v>3.9999999999999994E-2</v>
          </cell>
          <cell r="K827">
            <v>0.11999999999999998</v>
          </cell>
          <cell r="L827">
            <v>0.6</v>
          </cell>
        </row>
        <row r="828">
          <cell r="B828" t="str">
            <v>XRY</v>
          </cell>
          <cell r="C828">
            <v>1577.8969800457098</v>
          </cell>
          <cell r="D828">
            <v>3009.2377410317081</v>
          </cell>
          <cell r="E828">
            <v>2042.8507142857147</v>
          </cell>
          <cell r="F828">
            <v>385.91</v>
          </cell>
          <cell r="G828">
            <v>313.6014666666664</v>
          </cell>
          <cell r="H828">
            <v>0</v>
          </cell>
          <cell r="I828">
            <v>2.4390243902439029E-2</v>
          </cell>
          <cell r="J828">
            <v>2.4390243902439029E-2</v>
          </cell>
          <cell r="K828">
            <v>7.3170731707317083E-2</v>
          </cell>
          <cell r="L828">
            <v>0.87804878048780488</v>
          </cell>
        </row>
        <row r="829">
          <cell r="B829" t="str">
            <v>YAM</v>
          </cell>
          <cell r="C829">
            <v>647.05511402668287</v>
          </cell>
          <cell r="D829">
            <v>1039.4895158271067</v>
          </cell>
          <cell r="E829">
            <v>934.61019189557862</v>
          </cell>
          <cell r="F829">
            <v>262.74716250349462</v>
          </cell>
          <cell r="G829">
            <v>313.14911263166238</v>
          </cell>
          <cell r="H829">
            <v>0</v>
          </cell>
          <cell r="I829">
            <v>0</v>
          </cell>
          <cell r="J829">
            <v>0</v>
          </cell>
          <cell r="K829">
            <v>1</v>
          </cell>
          <cell r="L829">
            <v>0</v>
          </cell>
        </row>
        <row r="830">
          <cell r="B830" t="str">
            <v>YAO</v>
          </cell>
          <cell r="C830">
            <v>0</v>
          </cell>
          <cell r="D830">
            <v>0</v>
          </cell>
          <cell r="E830">
            <v>0</v>
          </cell>
          <cell r="F830">
            <v>600.46460000000002</v>
          </cell>
          <cell r="G830">
            <v>547.61358974358984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1</v>
          </cell>
        </row>
        <row r="831">
          <cell r="B831" t="str">
            <v>YAP</v>
          </cell>
          <cell r="C831">
            <v>0</v>
          </cell>
          <cell r="D831">
            <v>0</v>
          </cell>
          <cell r="E831">
            <v>0</v>
          </cell>
          <cell r="F831">
            <v>874.33999999999992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1</v>
          </cell>
          <cell r="L831">
            <v>0</v>
          </cell>
        </row>
        <row r="832">
          <cell r="B832" t="str">
            <v>YBG</v>
          </cell>
          <cell r="C832">
            <v>647.05511402668287</v>
          </cell>
          <cell r="D832">
            <v>1039.4895158271067</v>
          </cell>
          <cell r="E832">
            <v>934.61019189557862</v>
          </cell>
          <cell r="F832">
            <v>262.74716250349462</v>
          </cell>
          <cell r="G832">
            <v>659.36790476190458</v>
          </cell>
          <cell r="H832">
            <v>0</v>
          </cell>
          <cell r="I832">
            <v>0</v>
          </cell>
          <cell r="J832">
            <v>0</v>
          </cell>
          <cell r="K832">
            <v>0.34782608695652173</v>
          </cell>
          <cell r="L832">
            <v>0.65217391304347838</v>
          </cell>
        </row>
        <row r="833">
          <cell r="B833" t="str">
            <v>YCD</v>
          </cell>
          <cell r="C833">
            <v>647.05511402668287</v>
          </cell>
          <cell r="D833">
            <v>1039.4895158271067</v>
          </cell>
          <cell r="E833">
            <v>934.61019189557862</v>
          </cell>
          <cell r="F833">
            <v>262.74716250349462</v>
          </cell>
          <cell r="G833">
            <v>313.14911263166238</v>
          </cell>
          <cell r="H833">
            <v>0.125</v>
          </cell>
          <cell r="I833">
            <v>0</v>
          </cell>
          <cell r="J833">
            <v>0</v>
          </cell>
          <cell r="K833">
            <v>0.875</v>
          </cell>
          <cell r="L833">
            <v>0</v>
          </cell>
        </row>
        <row r="834">
          <cell r="B834" t="str">
            <v>YCU</v>
          </cell>
          <cell r="C834">
            <v>4537.2526894742623</v>
          </cell>
          <cell r="D834">
            <v>4749.2735304038351</v>
          </cell>
          <cell r="E834">
            <v>1810.9906091954022</v>
          </cell>
          <cell r="F834">
            <v>1238.2726398519835</v>
          </cell>
          <cell r="G834">
            <v>570.87178194523528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1</v>
          </cell>
        </row>
        <row r="835">
          <cell r="B835" t="str">
            <v>YDF</v>
          </cell>
          <cell r="C835">
            <v>647.05511402668287</v>
          </cell>
          <cell r="D835">
            <v>1039.4895158271067</v>
          </cell>
          <cell r="E835">
            <v>934.61019189557862</v>
          </cell>
          <cell r="F835">
            <v>262.74716250349462</v>
          </cell>
          <cell r="G835">
            <v>313.14911263166238</v>
          </cell>
          <cell r="H835">
            <v>0</v>
          </cell>
          <cell r="I835">
            <v>0</v>
          </cell>
          <cell r="J835">
            <v>0</v>
          </cell>
          <cell r="K835">
            <v>1</v>
          </cell>
          <cell r="L835">
            <v>0</v>
          </cell>
        </row>
        <row r="836">
          <cell r="B836" t="str">
            <v>YEA</v>
          </cell>
          <cell r="C836">
            <v>592.24275637181404</v>
          </cell>
          <cell r="D836">
            <v>1039.4895158271067</v>
          </cell>
          <cell r="E836">
            <v>937.90350000000012</v>
          </cell>
          <cell r="F836">
            <v>379.43381124317523</v>
          </cell>
          <cell r="G836">
            <v>384.0336489989736</v>
          </cell>
          <cell r="H836">
            <v>6.3801208865010062E-2</v>
          </cell>
          <cell r="I836">
            <v>6.7159167226326397E-4</v>
          </cell>
          <cell r="J836">
            <v>2.7535258562793822E-2</v>
          </cell>
          <cell r="K836">
            <v>0.12961719274680991</v>
          </cell>
          <cell r="L836">
            <v>0.77837474815312302</v>
          </cell>
        </row>
        <row r="837">
          <cell r="B837" t="str">
            <v>YFC</v>
          </cell>
          <cell r="C837">
            <v>647.05511402668287</v>
          </cell>
          <cell r="D837">
            <v>1039.4895158271067</v>
          </cell>
          <cell r="E837">
            <v>934.61019189557862</v>
          </cell>
          <cell r="F837">
            <v>479.20605263157904</v>
          </cell>
          <cell r="G837">
            <v>466.1476540201877</v>
          </cell>
          <cell r="H837">
            <v>4.0816326530612242E-2</v>
          </cell>
          <cell r="I837">
            <v>0</v>
          </cell>
          <cell r="J837">
            <v>2.0408163265306121E-2</v>
          </cell>
          <cell r="K837">
            <v>0.40816326530612246</v>
          </cell>
          <cell r="L837">
            <v>0.53061224489795922</v>
          </cell>
        </row>
        <row r="838">
          <cell r="B838" t="str">
            <v>YGJ</v>
          </cell>
          <cell r="C838">
            <v>3560.4312660888791</v>
          </cell>
          <cell r="D838">
            <v>3852.7209841222088</v>
          </cell>
          <cell r="E838">
            <v>1909.3942506887054</v>
          </cell>
          <cell r="F838">
            <v>1062.5755352528843</v>
          </cell>
          <cell r="G838">
            <v>814.97193872947037</v>
          </cell>
          <cell r="H838">
            <v>0</v>
          </cell>
          <cell r="I838">
            <v>0</v>
          </cell>
          <cell r="J838">
            <v>0</v>
          </cell>
          <cell r="K838">
            <v>0.875</v>
          </cell>
          <cell r="L838">
            <v>0.12500000000000003</v>
          </cell>
        </row>
        <row r="839">
          <cell r="B839" t="str">
            <v>YGK</v>
          </cell>
          <cell r="C839">
            <v>647.05511402668287</v>
          </cell>
          <cell r="D839">
            <v>1833.8</v>
          </cell>
          <cell r="E839">
            <v>934.61019189557862</v>
          </cell>
          <cell r="F839">
            <v>339.58800000000002</v>
          </cell>
          <cell r="G839">
            <v>462.03444444444443</v>
          </cell>
          <cell r="H839">
            <v>9.375E-2</v>
          </cell>
          <cell r="I839">
            <v>3.125E-2</v>
          </cell>
          <cell r="J839">
            <v>3.125E-2</v>
          </cell>
          <cell r="K839">
            <v>0.15625</v>
          </cell>
          <cell r="L839">
            <v>0.68749999999999989</v>
          </cell>
        </row>
        <row r="840">
          <cell r="B840" t="str">
            <v>YGR</v>
          </cell>
          <cell r="C840">
            <v>647.05511402668287</v>
          </cell>
          <cell r="D840">
            <v>1039.4895158271067</v>
          </cell>
          <cell r="E840">
            <v>934.61019189557862</v>
          </cell>
          <cell r="F840">
            <v>262.74716250349462</v>
          </cell>
          <cell r="G840">
            <v>313.14911263166238</v>
          </cell>
          <cell r="H840">
            <v>0</v>
          </cell>
          <cell r="I840">
            <v>0</v>
          </cell>
          <cell r="J840">
            <v>0</v>
          </cell>
          <cell r="K840">
            <v>1</v>
          </cell>
          <cell r="L840">
            <v>0</v>
          </cell>
        </row>
        <row r="841">
          <cell r="B841" t="str">
            <v>YHZ</v>
          </cell>
          <cell r="C841">
            <v>415.77</v>
          </cell>
          <cell r="D841">
            <v>1039.4895158271067</v>
          </cell>
          <cell r="E841">
            <v>553.62749999999994</v>
          </cell>
          <cell r="F841">
            <v>308.32809091629309</v>
          </cell>
          <cell r="G841">
            <v>437.43774064256314</v>
          </cell>
          <cell r="H841">
            <v>5.9633027522935797E-2</v>
          </cell>
          <cell r="I841">
            <v>6.1162079510703373E-3</v>
          </cell>
          <cell r="J841">
            <v>1.5290519877675842E-2</v>
          </cell>
          <cell r="K841">
            <v>0.38837920489296635</v>
          </cell>
          <cell r="L841">
            <v>0.53058103975535176</v>
          </cell>
        </row>
        <row r="842">
          <cell r="B842" t="str">
            <v>YIH</v>
          </cell>
          <cell r="C842">
            <v>4537.2526894742623</v>
          </cell>
          <cell r="D842">
            <v>4749.2735304038351</v>
          </cell>
          <cell r="E842">
            <v>1810.9906091954022</v>
          </cell>
          <cell r="F842">
            <v>1238.2726398519835</v>
          </cell>
          <cell r="G842">
            <v>570.87178194523528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1</v>
          </cell>
        </row>
        <row r="843">
          <cell r="B843" t="str">
            <v>YKA</v>
          </cell>
          <cell r="C843">
            <v>647.05511402668287</v>
          </cell>
          <cell r="D843">
            <v>1039.4895158271067</v>
          </cell>
          <cell r="E843">
            <v>934.61019189557862</v>
          </cell>
          <cell r="F843">
            <v>1189.79</v>
          </cell>
          <cell r="G843">
            <v>394.23370370370378</v>
          </cell>
          <cell r="H843">
            <v>0.12820512820512822</v>
          </cell>
          <cell r="I843">
            <v>5.128205128205128E-2</v>
          </cell>
          <cell r="J843">
            <v>2.564102564102564E-2</v>
          </cell>
          <cell r="K843">
            <v>0.15384615384615385</v>
          </cell>
          <cell r="L843">
            <v>0.64102564102564108</v>
          </cell>
        </row>
        <row r="844">
          <cell r="B844" t="str">
            <v>YKF</v>
          </cell>
          <cell r="C844">
            <v>647.05511402668287</v>
          </cell>
          <cell r="D844">
            <v>1039.4895158271067</v>
          </cell>
          <cell r="E844">
            <v>934.61019189557862</v>
          </cell>
          <cell r="F844">
            <v>257.01359358288789</v>
          </cell>
          <cell r="G844">
            <v>192.31689789493157</v>
          </cell>
          <cell r="H844">
            <v>0</v>
          </cell>
          <cell r="I844">
            <v>0</v>
          </cell>
          <cell r="J844">
            <v>0</v>
          </cell>
          <cell r="K844">
            <v>5.4662379421221874E-2</v>
          </cell>
          <cell r="L844">
            <v>0.94533762057877813</v>
          </cell>
        </row>
        <row r="845">
          <cell r="B845" t="str">
            <v>YKS</v>
          </cell>
          <cell r="C845">
            <v>346.03653675213673</v>
          </cell>
          <cell r="D845">
            <v>3438.0991671672305</v>
          </cell>
          <cell r="E845">
            <v>754.47337500000003</v>
          </cell>
          <cell r="F845">
            <v>1146.4805676108369</v>
          </cell>
          <cell r="G845">
            <v>369.44526804165429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1</v>
          </cell>
        </row>
        <row r="846">
          <cell r="B846" t="str">
            <v>YLW</v>
          </cell>
          <cell r="C846">
            <v>285.3</v>
          </cell>
          <cell r="D846">
            <v>1039.4895158271067</v>
          </cell>
          <cell r="E846">
            <v>628.16999999999996</v>
          </cell>
          <cell r="F846">
            <v>666.10833333333335</v>
          </cell>
          <cell r="G846">
            <v>365.62824391455553</v>
          </cell>
          <cell r="H846">
            <v>0.14285714285714285</v>
          </cell>
          <cell r="I846">
            <v>0</v>
          </cell>
          <cell r="J846">
            <v>3.968253968253968E-2</v>
          </cell>
          <cell r="K846">
            <v>3.968253968253968E-2</v>
          </cell>
          <cell r="L846">
            <v>0.77777777777777779</v>
          </cell>
        </row>
        <row r="847">
          <cell r="B847" t="str">
            <v>YMM</v>
          </cell>
          <cell r="C847">
            <v>242.20500000000001</v>
          </cell>
          <cell r="D847">
            <v>1039.4895158271067</v>
          </cell>
          <cell r="E847">
            <v>448.68</v>
          </cell>
          <cell r="F847">
            <v>262.74716250349462</v>
          </cell>
          <cell r="G847">
            <v>445.64023809523792</v>
          </cell>
          <cell r="H847">
            <v>0.16666666666666666</v>
          </cell>
          <cell r="I847">
            <v>0</v>
          </cell>
          <cell r="J847">
            <v>0.21428571428571427</v>
          </cell>
          <cell r="K847">
            <v>4.7619047619047616E-2</v>
          </cell>
          <cell r="L847">
            <v>0.5714285714285714</v>
          </cell>
        </row>
        <row r="848">
          <cell r="B848" t="str">
            <v>YMQ</v>
          </cell>
          <cell r="C848">
            <v>871.88171829860835</v>
          </cell>
          <cell r="D848">
            <v>1167.5127142857136</v>
          </cell>
          <cell r="E848">
            <v>938.19659722222264</v>
          </cell>
          <cell r="F848">
            <v>292.26647529351038</v>
          </cell>
          <cell r="G848">
            <v>390.05210663413084</v>
          </cell>
          <cell r="H848">
            <v>3.0297565374210977E-2</v>
          </cell>
          <cell r="I848">
            <v>1.3345356176735794E-2</v>
          </cell>
          <cell r="J848">
            <v>2.0378719567177624E-2</v>
          </cell>
          <cell r="K848">
            <v>0.19116321009918844</v>
          </cell>
          <cell r="L848">
            <v>0.74481514878268718</v>
          </cell>
        </row>
        <row r="849">
          <cell r="B849" t="str">
            <v>YNB</v>
          </cell>
          <cell r="C849">
            <v>5904.0080952380958</v>
          </cell>
          <cell r="D849">
            <v>3279.7439948253659</v>
          </cell>
          <cell r="E849">
            <v>1804.1</v>
          </cell>
          <cell r="F849">
            <v>1375.919755963849</v>
          </cell>
          <cell r="G849">
            <v>556.82387223783837</v>
          </cell>
          <cell r="H849">
            <v>0</v>
          </cell>
          <cell r="I849">
            <v>0</v>
          </cell>
          <cell r="J849">
            <v>0</v>
          </cell>
          <cell r="K849">
            <v>0.5</v>
          </cell>
          <cell r="L849">
            <v>0.5</v>
          </cell>
        </row>
        <row r="850">
          <cell r="B850" t="str">
            <v>YNT</v>
          </cell>
          <cell r="C850">
            <v>4537.2526894742623</v>
          </cell>
          <cell r="D850">
            <v>4749.2735304038351</v>
          </cell>
          <cell r="E850">
            <v>1810.9906091954022</v>
          </cell>
          <cell r="F850">
            <v>1238.2726398519835</v>
          </cell>
          <cell r="G850">
            <v>570.87178194523528</v>
          </cell>
          <cell r="H850">
            <v>0.14285714285714285</v>
          </cell>
          <cell r="I850">
            <v>0.71428571428571419</v>
          </cell>
          <cell r="J850">
            <v>0</v>
          </cell>
          <cell r="K850">
            <v>0.14285714285714285</v>
          </cell>
          <cell r="L850">
            <v>0</v>
          </cell>
        </row>
        <row r="851">
          <cell r="B851" t="str">
            <v>YOW</v>
          </cell>
          <cell r="C851">
            <v>292.7833333333333</v>
          </cell>
          <cell r="D851">
            <v>538.71</v>
          </cell>
          <cell r="E851">
            <v>995.95589999999993</v>
          </cell>
          <cell r="F851">
            <v>214.54590253294936</v>
          </cell>
          <cell r="G851">
            <v>346.20227174661119</v>
          </cell>
          <cell r="H851">
            <v>1.2160898035547244E-2</v>
          </cell>
          <cell r="I851">
            <v>7.0159027128157171E-3</v>
          </cell>
          <cell r="J851">
            <v>5.0982226379794195E-2</v>
          </cell>
          <cell r="K851">
            <v>0.12535079513564079</v>
          </cell>
          <cell r="L851">
            <v>0.80449017773620202</v>
          </cell>
        </row>
        <row r="852">
          <cell r="B852" t="str">
            <v>YPR</v>
          </cell>
          <cell r="C852">
            <v>647.05511402668287</v>
          </cell>
          <cell r="D852">
            <v>1039.4895158271067</v>
          </cell>
          <cell r="E852">
            <v>934.61019189557862</v>
          </cell>
          <cell r="F852">
            <v>262.74716250349462</v>
          </cell>
          <cell r="G852">
            <v>313.14911263166238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1</v>
          </cell>
        </row>
        <row r="853">
          <cell r="B853" t="str">
            <v>YQB</v>
          </cell>
          <cell r="C853">
            <v>314.28250000000003</v>
          </cell>
          <cell r="D853">
            <v>213.79</v>
          </cell>
          <cell r="E853">
            <v>831.00073333333364</v>
          </cell>
          <cell r="F853">
            <v>303.13536525974018</v>
          </cell>
          <cell r="G853">
            <v>353.08093576208745</v>
          </cell>
          <cell r="H853">
            <v>2.5276461295418648E-2</v>
          </cell>
          <cell r="I853">
            <v>6.319115323854662E-3</v>
          </cell>
          <cell r="J853">
            <v>2.0537124802527652E-2</v>
          </cell>
          <cell r="K853">
            <v>3.9494470774091642E-2</v>
          </cell>
          <cell r="L853">
            <v>0.90837282780410744</v>
          </cell>
        </row>
        <row r="854">
          <cell r="B854" t="str">
            <v>YQL</v>
          </cell>
          <cell r="C854">
            <v>647.05511402668287</v>
          </cell>
          <cell r="D854">
            <v>1039.4895158271067</v>
          </cell>
          <cell r="E854">
            <v>934.61019189557862</v>
          </cell>
          <cell r="F854">
            <v>262.74716250349462</v>
          </cell>
          <cell r="G854">
            <v>313.14911263166238</v>
          </cell>
          <cell r="H854">
            <v>0</v>
          </cell>
          <cell r="I854">
            <v>0</v>
          </cell>
          <cell r="J854">
            <v>0</v>
          </cell>
          <cell r="K854">
            <v>0.16666666666666666</v>
          </cell>
          <cell r="L854">
            <v>0.83333333333333337</v>
          </cell>
        </row>
        <row r="855">
          <cell r="B855" t="str">
            <v>YQM</v>
          </cell>
          <cell r="C855">
            <v>314.35199999999998</v>
          </cell>
          <cell r="D855">
            <v>1039.4895158271067</v>
          </cell>
          <cell r="E855">
            <v>934.61019189557862</v>
          </cell>
          <cell r="F855">
            <v>303.73415367965396</v>
          </cell>
          <cell r="G855">
            <v>375.97671806674327</v>
          </cell>
          <cell r="H855">
            <v>4.3749999999999997E-2</v>
          </cell>
          <cell r="I855">
            <v>0</v>
          </cell>
          <cell r="J855">
            <v>6.25E-2</v>
          </cell>
          <cell r="K855">
            <v>0.32500000000000001</v>
          </cell>
          <cell r="L855">
            <v>0.56874999999999987</v>
          </cell>
        </row>
        <row r="856">
          <cell r="B856" t="str">
            <v>YQQ</v>
          </cell>
          <cell r="C856">
            <v>647.05511402668287</v>
          </cell>
          <cell r="D856">
            <v>1039.4895158271067</v>
          </cell>
          <cell r="E856">
            <v>934.61019189557862</v>
          </cell>
          <cell r="F856">
            <v>262.74716250349462</v>
          </cell>
          <cell r="G856">
            <v>313.14911263166238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1</v>
          </cell>
        </row>
        <row r="857">
          <cell r="B857" t="str">
            <v>YQR</v>
          </cell>
          <cell r="C857">
            <v>390.44599999999997</v>
          </cell>
          <cell r="D857">
            <v>1039.4895158271067</v>
          </cell>
          <cell r="E857">
            <v>636.34111111111099</v>
          </cell>
          <cell r="F857">
            <v>234.26434775762152</v>
          </cell>
          <cell r="G857">
            <v>380.93260242993438</v>
          </cell>
          <cell r="H857">
            <v>2.2160664819944602E-2</v>
          </cell>
          <cell r="I857">
            <v>0</v>
          </cell>
          <cell r="J857">
            <v>3.3240997229916899E-2</v>
          </cell>
          <cell r="K857">
            <v>0.23545706371191139</v>
          </cell>
          <cell r="L857">
            <v>0.70914127423822715</v>
          </cell>
        </row>
        <row r="858">
          <cell r="B858" t="str">
            <v>YQT</v>
          </cell>
          <cell r="C858">
            <v>59.76</v>
          </cell>
          <cell r="D858">
            <v>1039.4895158271067</v>
          </cell>
          <cell r="E858">
            <v>980.02</v>
          </cell>
          <cell r="F858">
            <v>174.059</v>
          </cell>
          <cell r="G858">
            <v>398.44462962962956</v>
          </cell>
          <cell r="H858">
            <v>8.3333333333333329E-2</v>
          </cell>
          <cell r="I858">
            <v>0</v>
          </cell>
          <cell r="J858">
            <v>2.0833333333333332E-2</v>
          </cell>
          <cell r="K858">
            <v>0.43749999999999994</v>
          </cell>
          <cell r="L858">
            <v>0.45833333333333331</v>
          </cell>
        </row>
        <row r="859">
          <cell r="B859" t="str">
            <v>YQU</v>
          </cell>
          <cell r="C859">
            <v>647.05511402668287</v>
          </cell>
          <cell r="D859">
            <v>1039.4895158271067</v>
          </cell>
          <cell r="E859">
            <v>934.61019189557862</v>
          </cell>
          <cell r="F859">
            <v>262.74716250349462</v>
          </cell>
          <cell r="G859">
            <v>602.85732500000006</v>
          </cell>
          <cell r="H859">
            <v>0</v>
          </cell>
          <cell r="I859">
            <v>0</v>
          </cell>
          <cell r="J859">
            <v>0</v>
          </cell>
          <cell r="K859">
            <v>0.16666666666666666</v>
          </cell>
          <cell r="L859">
            <v>0.83333333333333337</v>
          </cell>
        </row>
        <row r="860">
          <cell r="B860" t="str">
            <v>YQX</v>
          </cell>
          <cell r="C860">
            <v>647.05511402668287</v>
          </cell>
          <cell r="D860">
            <v>1039.4895158271067</v>
          </cell>
          <cell r="E860">
            <v>934.61019189557862</v>
          </cell>
          <cell r="F860">
            <v>262.74716250349462</v>
          </cell>
          <cell r="G860">
            <v>553.93374999999992</v>
          </cell>
          <cell r="H860">
            <v>0.33333333333333331</v>
          </cell>
          <cell r="I860">
            <v>0</v>
          </cell>
          <cell r="J860">
            <v>0</v>
          </cell>
          <cell r="K860">
            <v>0.33333333333333331</v>
          </cell>
          <cell r="L860">
            <v>0.33333333333333331</v>
          </cell>
        </row>
        <row r="861">
          <cell r="B861" t="str">
            <v>YQY</v>
          </cell>
          <cell r="C861">
            <v>361</v>
          </cell>
          <cell r="D861">
            <v>1039.4895158271067</v>
          </cell>
          <cell r="E861">
            <v>934.61019189557862</v>
          </cell>
          <cell r="F861">
            <v>262.74716250349462</v>
          </cell>
          <cell r="G861">
            <v>388.85333333333335</v>
          </cell>
          <cell r="H861">
            <v>6.6666666666666666E-2</v>
          </cell>
          <cell r="I861">
            <v>0</v>
          </cell>
          <cell r="J861">
            <v>0</v>
          </cell>
          <cell r="K861">
            <v>0.33333333333333337</v>
          </cell>
          <cell r="L861">
            <v>0.60000000000000009</v>
          </cell>
        </row>
        <row r="862">
          <cell r="B862" t="str">
            <v>YRL</v>
          </cell>
          <cell r="C862">
            <v>647.05511402668287</v>
          </cell>
          <cell r="D862">
            <v>1039.4895158271067</v>
          </cell>
          <cell r="E862">
            <v>934.61019189557862</v>
          </cell>
          <cell r="F862">
            <v>262.74716250349462</v>
          </cell>
          <cell r="G862">
            <v>313.14911263166238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1</v>
          </cell>
        </row>
        <row r="863">
          <cell r="B863" t="str">
            <v>YSB</v>
          </cell>
          <cell r="C863">
            <v>647.05511402668287</v>
          </cell>
          <cell r="D863">
            <v>1039.4895158271067</v>
          </cell>
          <cell r="E863">
            <v>934.61019189557862</v>
          </cell>
          <cell r="F863">
            <v>369.97</v>
          </cell>
          <cell r="G863">
            <v>524.53380208333317</v>
          </cell>
          <cell r="H863">
            <v>0.15625</v>
          </cell>
          <cell r="I863">
            <v>0</v>
          </cell>
          <cell r="J863">
            <v>0</v>
          </cell>
          <cell r="K863">
            <v>0.15625</v>
          </cell>
          <cell r="L863">
            <v>0.68750000000000011</v>
          </cell>
        </row>
        <row r="864">
          <cell r="B864" t="str">
            <v>YSJ</v>
          </cell>
          <cell r="C864">
            <v>647.05511402668287</v>
          </cell>
          <cell r="D864">
            <v>1039.4895158271067</v>
          </cell>
          <cell r="E864">
            <v>934.61019189557862</v>
          </cell>
          <cell r="F864">
            <v>477.31049145299147</v>
          </cell>
          <cell r="G864">
            <v>498.74774583333317</v>
          </cell>
          <cell r="H864">
            <v>1.492537313432836E-2</v>
          </cell>
          <cell r="I864">
            <v>0</v>
          </cell>
          <cell r="J864">
            <v>0</v>
          </cell>
          <cell r="K864">
            <v>0.38805970149253732</v>
          </cell>
          <cell r="L864">
            <v>0.59701492537313439</v>
          </cell>
        </row>
        <row r="865">
          <cell r="B865" t="str">
            <v>YTO</v>
          </cell>
          <cell r="C865">
            <v>714.5195074725923</v>
          </cell>
          <cell r="D865">
            <v>956.06679811072547</v>
          </cell>
          <cell r="E865">
            <v>1007.5014328152371</v>
          </cell>
          <cell r="F865">
            <v>191.67939720852317</v>
          </cell>
          <cell r="G865">
            <v>259.51974705998987</v>
          </cell>
          <cell r="H865">
            <v>6.0423113997260289E-2</v>
          </cell>
          <cell r="I865">
            <v>8.4216934706508925E-3</v>
          </cell>
          <cell r="J865">
            <v>2.6127542996296441E-2</v>
          </cell>
          <cell r="K865">
            <v>0.12551367256861626</v>
          </cell>
          <cell r="L865">
            <v>0.77951397696717617</v>
          </cell>
        </row>
        <row r="866">
          <cell r="B866" t="str">
            <v>YTS</v>
          </cell>
          <cell r="C866">
            <v>647.05511402668287</v>
          </cell>
          <cell r="D866">
            <v>1039.4895158271067</v>
          </cell>
          <cell r="E866">
            <v>934.61019189557862</v>
          </cell>
          <cell r="F866">
            <v>359.06</v>
          </cell>
          <cell r="G866">
            <v>315.51</v>
          </cell>
          <cell r="H866">
            <v>9.0909090909090912E-2</v>
          </cell>
          <cell r="I866">
            <v>0</v>
          </cell>
          <cell r="J866">
            <v>0</v>
          </cell>
          <cell r="K866">
            <v>0.18181818181818182</v>
          </cell>
          <cell r="L866">
            <v>0.72727272727272729</v>
          </cell>
        </row>
        <row r="867">
          <cell r="B867" t="str">
            <v>YUY</v>
          </cell>
          <cell r="C867">
            <v>647.05511402668287</v>
          </cell>
          <cell r="D867">
            <v>1039.4895158271067</v>
          </cell>
          <cell r="E867">
            <v>934.61019189557862</v>
          </cell>
          <cell r="F867">
            <v>262.74716250349462</v>
          </cell>
          <cell r="G867">
            <v>827.86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1</v>
          </cell>
        </row>
        <row r="868">
          <cell r="B868" t="str">
            <v>YVO</v>
          </cell>
          <cell r="C868">
            <v>647.05511402668287</v>
          </cell>
          <cell r="D868">
            <v>1039.4895158271067</v>
          </cell>
          <cell r="E868">
            <v>934.61019189557862</v>
          </cell>
          <cell r="F868">
            <v>262.74716250349462</v>
          </cell>
          <cell r="G868">
            <v>313.14911263166238</v>
          </cell>
          <cell r="H868">
            <v>0</v>
          </cell>
          <cell r="I868">
            <v>0</v>
          </cell>
          <cell r="J868">
            <v>0</v>
          </cell>
          <cell r="K868">
            <v>0.75</v>
          </cell>
          <cell r="L868">
            <v>0.25</v>
          </cell>
        </row>
        <row r="869">
          <cell r="B869" t="str">
            <v>YVR</v>
          </cell>
          <cell r="C869">
            <v>805.9201598762512</v>
          </cell>
          <cell r="D869">
            <v>1774.8050000000001</v>
          </cell>
          <cell r="E869">
            <v>725.24489393939371</v>
          </cell>
          <cell r="F869">
            <v>331.81751770156734</v>
          </cell>
          <cell r="G869">
            <v>374.02555387667456</v>
          </cell>
          <cell r="H869">
            <v>5.9994894051570088E-2</v>
          </cell>
          <cell r="I869">
            <v>3.0635690579525151E-3</v>
          </cell>
          <cell r="J869">
            <v>1.3275465917794235E-2</v>
          </cell>
          <cell r="K869">
            <v>0.22951238192494258</v>
          </cell>
          <cell r="L869">
            <v>0.69415368904774066</v>
          </cell>
        </row>
        <row r="870">
          <cell r="B870" t="str">
            <v>YWG</v>
          </cell>
          <cell r="C870">
            <v>348.00354166666671</v>
          </cell>
          <cell r="D870">
            <v>1039.4895158271067</v>
          </cell>
          <cell r="E870">
            <v>429.94351648351687</v>
          </cell>
          <cell r="F870">
            <v>236.52037961871721</v>
          </cell>
          <cell r="G870">
            <v>318.70520632225924</v>
          </cell>
          <cell r="H870">
            <v>3.1269942565411608E-2</v>
          </cell>
          <cell r="I870">
            <v>0</v>
          </cell>
          <cell r="J870">
            <v>1.2125079770261648E-2</v>
          </cell>
          <cell r="K870">
            <v>0.11614550095724312</v>
          </cell>
          <cell r="L870">
            <v>0.84045947670708365</v>
          </cell>
        </row>
        <row r="871">
          <cell r="B871" t="str">
            <v>YXC</v>
          </cell>
          <cell r="C871">
            <v>647.05511402668287</v>
          </cell>
          <cell r="D871">
            <v>1039.4895158271067</v>
          </cell>
          <cell r="E871">
            <v>934.61019189557862</v>
          </cell>
          <cell r="F871">
            <v>262.74716250349462</v>
          </cell>
          <cell r="G871">
            <v>529.14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1</v>
          </cell>
        </row>
        <row r="872">
          <cell r="B872" t="str">
            <v>YXE</v>
          </cell>
          <cell r="C872">
            <v>647.05511402668287</v>
          </cell>
          <cell r="D872">
            <v>1039.4895158271067</v>
          </cell>
          <cell r="E872">
            <v>1179.6955555555553</v>
          </cell>
          <cell r="F872">
            <v>291.24500683508779</v>
          </cell>
          <cell r="G872">
            <v>360.85906147047541</v>
          </cell>
          <cell r="H872">
            <v>3.7777777777777785E-2</v>
          </cell>
          <cell r="I872">
            <v>6.6666666666666671E-3</v>
          </cell>
          <cell r="J872">
            <v>2.2222222222222223E-2</v>
          </cell>
          <cell r="K872">
            <v>0.20444444444444448</v>
          </cell>
          <cell r="L872">
            <v>0.72888888888888881</v>
          </cell>
        </row>
        <row r="873">
          <cell r="B873" t="str">
            <v>YXH</v>
          </cell>
          <cell r="C873">
            <v>647.05511402668287</v>
          </cell>
          <cell r="D873">
            <v>1039.4895158271067</v>
          </cell>
          <cell r="E873">
            <v>934.61019189557862</v>
          </cell>
          <cell r="F873">
            <v>262.74716250349462</v>
          </cell>
          <cell r="G873">
            <v>1024.5450000000001</v>
          </cell>
          <cell r="H873">
            <v>0</v>
          </cell>
          <cell r="I873">
            <v>0.33333333333333331</v>
          </cell>
          <cell r="J873">
            <v>0</v>
          </cell>
          <cell r="K873">
            <v>0</v>
          </cell>
          <cell r="L873">
            <v>0.66666666666666663</v>
          </cell>
        </row>
        <row r="874">
          <cell r="B874" t="str">
            <v>YXJ</v>
          </cell>
          <cell r="C874">
            <v>647.05511402668287</v>
          </cell>
          <cell r="D874">
            <v>1039.4895158271067</v>
          </cell>
          <cell r="E874">
            <v>934.61019189557862</v>
          </cell>
          <cell r="F874">
            <v>262.74716250349462</v>
          </cell>
          <cell r="G874">
            <v>313.14911263166238</v>
          </cell>
          <cell r="H874">
            <v>0</v>
          </cell>
          <cell r="I874">
            <v>0</v>
          </cell>
          <cell r="J874">
            <v>0.5</v>
          </cell>
          <cell r="K874">
            <v>0</v>
          </cell>
          <cell r="L874">
            <v>0.5</v>
          </cell>
        </row>
        <row r="875">
          <cell r="B875" t="str">
            <v>YXS</v>
          </cell>
          <cell r="C875">
            <v>254.42</v>
          </cell>
          <cell r="D875">
            <v>1539.44</v>
          </cell>
          <cell r="E875">
            <v>934.61019189557862</v>
          </cell>
          <cell r="F875">
            <v>262.74716250349462</v>
          </cell>
          <cell r="G875">
            <v>440.21142857142854</v>
          </cell>
          <cell r="H875">
            <v>0.13636363636363638</v>
          </cell>
          <cell r="I875">
            <v>4.5454545454545456E-2</v>
          </cell>
          <cell r="J875">
            <v>4.5454545454545456E-2</v>
          </cell>
          <cell r="K875">
            <v>4.5454545454545456E-2</v>
          </cell>
          <cell r="L875">
            <v>0.72727272727272729</v>
          </cell>
        </row>
        <row r="876">
          <cell r="B876" t="str">
            <v>YXU</v>
          </cell>
          <cell r="C876">
            <v>647.05511402668287</v>
          </cell>
          <cell r="D876">
            <v>1039.4895158271067</v>
          </cell>
          <cell r="E876">
            <v>345.09333333333308</v>
          </cell>
          <cell r="F876">
            <v>212.58605742296913</v>
          </cell>
          <cell r="G876">
            <v>204.17456874770707</v>
          </cell>
          <cell r="H876">
            <v>1.2836970474967909E-3</v>
          </cell>
          <cell r="I876">
            <v>0</v>
          </cell>
          <cell r="J876">
            <v>1.668806161745828E-2</v>
          </cell>
          <cell r="K876">
            <v>8.7291399229781769E-2</v>
          </cell>
          <cell r="L876">
            <v>0.89473684210526305</v>
          </cell>
        </row>
        <row r="877">
          <cell r="B877" t="str">
            <v>YXX</v>
          </cell>
          <cell r="C877">
            <v>647.05511402668287</v>
          </cell>
          <cell r="D877">
            <v>1039.4895158271067</v>
          </cell>
          <cell r="E877">
            <v>934.61019189557862</v>
          </cell>
          <cell r="F877">
            <v>262.74716250349462</v>
          </cell>
          <cell r="G877">
            <v>340.36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1</v>
          </cell>
        </row>
        <row r="878">
          <cell r="B878" t="str">
            <v>YXY</v>
          </cell>
          <cell r="C878">
            <v>647.05511402668287</v>
          </cell>
          <cell r="D878">
            <v>1039.4895158271067</v>
          </cell>
          <cell r="E878">
            <v>934.61019189557862</v>
          </cell>
          <cell r="F878">
            <v>262.74716250349462</v>
          </cell>
          <cell r="G878">
            <v>313.14911263166238</v>
          </cell>
          <cell r="H878">
            <v>0</v>
          </cell>
          <cell r="I878">
            <v>0</v>
          </cell>
          <cell r="J878">
            <v>0.33333333333333331</v>
          </cell>
          <cell r="K878">
            <v>0.66666666666666663</v>
          </cell>
          <cell r="L878">
            <v>0</v>
          </cell>
        </row>
        <row r="879">
          <cell r="B879" t="str">
            <v>YYB</v>
          </cell>
          <cell r="C879">
            <v>647.05511402668287</v>
          </cell>
          <cell r="D879">
            <v>1039.4895158271067</v>
          </cell>
          <cell r="E879">
            <v>934.61019189557862</v>
          </cell>
          <cell r="F879">
            <v>262.74716250349462</v>
          </cell>
          <cell r="G879">
            <v>519.83000000000004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1</v>
          </cell>
        </row>
        <row r="880">
          <cell r="B880" t="str">
            <v>YYC</v>
          </cell>
          <cell r="C880">
            <v>461.7623640032615</v>
          </cell>
          <cell r="D880">
            <v>1504.7266666666701</v>
          </cell>
          <cell r="E880">
            <v>892.5588336225178</v>
          </cell>
          <cell r="F880">
            <v>515.97774269771264</v>
          </cell>
          <cell r="G880">
            <v>379.18992909120874</v>
          </cell>
          <cell r="H880">
            <v>0.10750000000000001</v>
          </cell>
          <cell r="I880">
            <v>5.3125000000000021E-3</v>
          </cell>
          <cell r="J880">
            <v>2.0000000000000011E-2</v>
          </cell>
          <cell r="K880">
            <v>5.5937500000000001E-2</v>
          </cell>
          <cell r="L880">
            <v>0.81124999999999992</v>
          </cell>
        </row>
        <row r="881">
          <cell r="B881" t="str">
            <v>YYG</v>
          </cell>
          <cell r="C881">
            <v>353.37</v>
          </cell>
          <cell r="D881">
            <v>1039.4895158271067</v>
          </cell>
          <cell r="E881">
            <v>934.61019189557862</v>
          </cell>
          <cell r="F881">
            <v>431.07</v>
          </cell>
          <cell r="G881">
            <v>440.78641176470569</v>
          </cell>
          <cell r="H881">
            <v>7.6923076923076913E-2</v>
          </cell>
          <cell r="I881">
            <v>0</v>
          </cell>
          <cell r="J881">
            <v>0</v>
          </cell>
          <cell r="K881">
            <v>0.26923076923076922</v>
          </cell>
          <cell r="L881">
            <v>0.65384615384615385</v>
          </cell>
        </row>
        <row r="882">
          <cell r="B882" t="str">
            <v>YYJ</v>
          </cell>
          <cell r="C882">
            <v>773.30086489898997</v>
          </cell>
          <cell r="D882">
            <v>1039.4895158271067</v>
          </cell>
          <cell r="E882">
            <v>525.90111111111094</v>
          </cell>
          <cell r="F882">
            <v>293.392</v>
          </cell>
          <cell r="G882">
            <v>317.66328152804454</v>
          </cell>
          <cell r="H882">
            <v>5.8020477815699668E-2</v>
          </cell>
          <cell r="I882">
            <v>6.8259385665529011E-3</v>
          </cell>
          <cell r="J882">
            <v>9.2150170648464161E-2</v>
          </cell>
          <cell r="K882">
            <v>9.2150170648464175E-2</v>
          </cell>
          <cell r="L882">
            <v>0.75085324232081918</v>
          </cell>
        </row>
        <row r="883">
          <cell r="B883" t="str">
            <v>YYT</v>
          </cell>
          <cell r="C883">
            <v>305.25</v>
          </cell>
          <cell r="D883">
            <v>1039.4895158271067</v>
          </cell>
          <cell r="E883">
            <v>934.61019189557862</v>
          </cell>
          <cell r="F883">
            <v>378.48359659310898</v>
          </cell>
          <cell r="G883">
            <v>479.60424030197436</v>
          </cell>
          <cell r="H883">
            <v>0.11881188118811882</v>
          </cell>
          <cell r="I883">
            <v>9.9009900990099011E-3</v>
          </cell>
          <cell r="J883">
            <v>1.9801980198019802E-2</v>
          </cell>
          <cell r="K883">
            <v>0.40594059405940597</v>
          </cell>
          <cell r="L883">
            <v>0.44554455445544555</v>
          </cell>
        </row>
        <row r="884">
          <cell r="B884" t="str">
            <v>YZF</v>
          </cell>
          <cell r="C884">
            <v>647.05511402668287</v>
          </cell>
          <cell r="D884">
            <v>1039.4895158271067</v>
          </cell>
          <cell r="E884">
            <v>934.61019189557862</v>
          </cell>
          <cell r="F884">
            <v>262.74716250349462</v>
          </cell>
          <cell r="G884">
            <v>313.14911263166238</v>
          </cell>
          <cell r="H884">
            <v>0.16666666666666666</v>
          </cell>
          <cell r="I884">
            <v>0</v>
          </cell>
          <cell r="J884">
            <v>0.16666666666666666</v>
          </cell>
          <cell r="K884">
            <v>0.33333333333333331</v>
          </cell>
          <cell r="L884">
            <v>0.33333333333333331</v>
          </cell>
        </row>
        <row r="885">
          <cell r="B885" t="str">
            <v>YZR</v>
          </cell>
          <cell r="C885">
            <v>647.05511402668287</v>
          </cell>
          <cell r="D885">
            <v>1039.4895158271067</v>
          </cell>
          <cell r="E885">
            <v>934.61019189557862</v>
          </cell>
          <cell r="F885">
            <v>262.74716250349462</v>
          </cell>
          <cell r="G885">
            <v>313.14911263166238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1</v>
          </cell>
        </row>
        <row r="886">
          <cell r="B886" t="str">
            <v>YZV</v>
          </cell>
          <cell r="C886">
            <v>647.05511402668287</v>
          </cell>
          <cell r="D886">
            <v>1039.4895158271067</v>
          </cell>
          <cell r="E886">
            <v>934.61019189557862</v>
          </cell>
          <cell r="F886">
            <v>262.74716250349462</v>
          </cell>
          <cell r="G886">
            <v>1093.2296666666664</v>
          </cell>
          <cell r="H886">
            <v>0</v>
          </cell>
          <cell r="I886">
            <v>0</v>
          </cell>
          <cell r="J886">
            <v>0.125</v>
          </cell>
          <cell r="K886">
            <v>0.125</v>
          </cell>
          <cell r="L886">
            <v>0.75</v>
          </cell>
        </row>
        <row r="887">
          <cell r="B887" t="str">
            <v>ZAD</v>
          </cell>
          <cell r="C887">
            <v>220.50000000000003</v>
          </cell>
          <cell r="D887">
            <v>2342.3200000000002</v>
          </cell>
          <cell r="E887">
            <v>0</v>
          </cell>
          <cell r="F887">
            <v>313.23515318627432</v>
          </cell>
          <cell r="G887">
            <v>392.51735930735924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1</v>
          </cell>
        </row>
        <row r="888">
          <cell r="B888" t="str">
            <v>ZAG</v>
          </cell>
          <cell r="C888">
            <v>220.50000000000003</v>
          </cell>
          <cell r="D888">
            <v>2342.3200000000002</v>
          </cell>
          <cell r="E888">
            <v>0</v>
          </cell>
          <cell r="F888">
            <v>308.11353107344615</v>
          </cell>
          <cell r="G888">
            <v>382.6937226277372</v>
          </cell>
          <cell r="H888">
            <v>8.8435374149659893E-2</v>
          </cell>
          <cell r="I888">
            <v>2.0408163265306128E-2</v>
          </cell>
          <cell r="J888">
            <v>3.4013605442176882E-3</v>
          </cell>
          <cell r="K888">
            <v>0.23129251700680278</v>
          </cell>
          <cell r="L888">
            <v>0.65646258503401356</v>
          </cell>
        </row>
        <row r="889">
          <cell r="B889" t="str">
            <v>ZAL</v>
          </cell>
          <cell r="C889">
            <v>1610.1799999999998</v>
          </cell>
          <cell r="D889">
            <v>3323.2851126704627</v>
          </cell>
          <cell r="E889">
            <v>1605.7066666666701</v>
          </cell>
          <cell r="F889">
            <v>1294.7777186171761</v>
          </cell>
          <cell r="G889">
            <v>745.09486528570858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1</v>
          </cell>
        </row>
        <row r="890">
          <cell r="B890" t="str">
            <v>ZAM</v>
          </cell>
          <cell r="C890">
            <v>2104.560104166666</v>
          </cell>
          <cell r="D890">
            <v>3680.7637730263141</v>
          </cell>
          <cell r="E890">
            <v>1539.8400000000001</v>
          </cell>
          <cell r="F890">
            <v>1085.0679187939713</v>
          </cell>
          <cell r="G890">
            <v>474.32041650972087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1</v>
          </cell>
        </row>
        <row r="891">
          <cell r="B891" t="str">
            <v>ZBF</v>
          </cell>
          <cell r="C891">
            <v>647.05511402668287</v>
          </cell>
          <cell r="D891">
            <v>1039.4895158271067</v>
          </cell>
          <cell r="E891">
            <v>934.61019189557862</v>
          </cell>
          <cell r="F891">
            <v>262.74716250349462</v>
          </cell>
          <cell r="G891">
            <v>313.14911263166238</v>
          </cell>
          <cell r="H891">
            <v>0</v>
          </cell>
          <cell r="I891">
            <v>0</v>
          </cell>
          <cell r="J891">
            <v>0</v>
          </cell>
          <cell r="K891">
            <v>1</v>
          </cell>
          <cell r="L891">
            <v>0</v>
          </cell>
        </row>
        <row r="892">
          <cell r="B892" t="str">
            <v>ZCL</v>
          </cell>
          <cell r="C892">
            <v>242.84265512637438</v>
          </cell>
          <cell r="D892">
            <v>480.505</v>
          </cell>
          <cell r="E892">
            <v>526.36640083298744</v>
          </cell>
          <cell r="F892">
            <v>338.4</v>
          </cell>
          <cell r="G892">
            <v>341.38235294117595</v>
          </cell>
          <cell r="H892">
            <v>1.5625000000000003E-2</v>
          </cell>
          <cell r="I892">
            <v>3.9062500000000009E-3</v>
          </cell>
          <cell r="J892">
            <v>0.70703125000000011</v>
          </cell>
          <cell r="K892">
            <v>4.296875E-2</v>
          </cell>
          <cell r="L892">
            <v>0.23046875000000006</v>
          </cell>
        </row>
        <row r="893">
          <cell r="B893" t="str">
            <v>ZCO</v>
          </cell>
          <cell r="C893">
            <v>1610.1799999999998</v>
          </cell>
          <cell r="D893">
            <v>3323.2851126704627</v>
          </cell>
          <cell r="E893">
            <v>1605.7066666666701</v>
          </cell>
          <cell r="F893">
            <v>1294.7777186171761</v>
          </cell>
          <cell r="G893">
            <v>745.09486528570858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1</v>
          </cell>
        </row>
        <row r="894">
          <cell r="B894" t="str">
            <v>ZHA</v>
          </cell>
          <cell r="C894">
            <v>4537.2526894742623</v>
          </cell>
          <cell r="D894">
            <v>4749.2735304038351</v>
          </cell>
          <cell r="E894">
            <v>1810.9906091954022</v>
          </cell>
          <cell r="F894">
            <v>1238.2726398519835</v>
          </cell>
          <cell r="G894">
            <v>570.87178194523528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1</v>
          </cell>
        </row>
        <row r="895">
          <cell r="B895" t="str">
            <v>ZIH</v>
          </cell>
          <cell r="C895">
            <v>212.81111111111096</v>
          </cell>
          <cell r="D895">
            <v>667.64896209140613</v>
          </cell>
          <cell r="E895">
            <v>526.36640083298744</v>
          </cell>
          <cell r="F895">
            <v>264.62536698858679</v>
          </cell>
          <cell r="G895">
            <v>341.84808622457444</v>
          </cell>
          <cell r="H895">
            <v>2.5104602510460251E-2</v>
          </cell>
          <cell r="I895">
            <v>8.3682008368200847E-3</v>
          </cell>
          <cell r="J895">
            <v>4.1841004184100423E-2</v>
          </cell>
          <cell r="K895">
            <v>0.53974895397489531</v>
          </cell>
          <cell r="L895">
            <v>0.38493723849372385</v>
          </cell>
        </row>
        <row r="896">
          <cell r="B896" t="str">
            <v>ZLO</v>
          </cell>
          <cell r="C896">
            <v>242.84265512637438</v>
          </cell>
          <cell r="D896">
            <v>667.64896209140613</v>
          </cell>
          <cell r="E896">
            <v>526.36640083298744</v>
          </cell>
          <cell r="F896">
            <v>233.866145950933</v>
          </cell>
          <cell r="G896">
            <v>235.61705803977196</v>
          </cell>
          <cell r="H896">
            <v>5.8823529411764712E-2</v>
          </cell>
          <cell r="I896">
            <v>0</v>
          </cell>
          <cell r="J896">
            <v>0</v>
          </cell>
          <cell r="K896">
            <v>0.16176470588235295</v>
          </cell>
          <cell r="L896">
            <v>0.77941176470588247</v>
          </cell>
        </row>
        <row r="897">
          <cell r="B897" t="str">
            <v>ZNZ</v>
          </cell>
          <cell r="C897">
            <v>0</v>
          </cell>
          <cell r="D897">
            <v>0</v>
          </cell>
          <cell r="E897">
            <v>0</v>
          </cell>
          <cell r="F897">
            <v>2138.5333333333333</v>
          </cell>
          <cell r="G897">
            <v>602.37343476112949</v>
          </cell>
          <cell r="H897">
            <v>0</v>
          </cell>
          <cell r="I897">
            <v>0.14285714285714285</v>
          </cell>
          <cell r="J897">
            <v>0</v>
          </cell>
          <cell r="K897">
            <v>0</v>
          </cell>
          <cell r="L897">
            <v>0.8571428571428571</v>
          </cell>
        </row>
        <row r="898">
          <cell r="B898" t="str">
            <v>ZOS</v>
          </cell>
          <cell r="C898">
            <v>1610.1799999999998</v>
          </cell>
          <cell r="D898">
            <v>3323.2851126704627</v>
          </cell>
          <cell r="E898">
            <v>1605.7066666666701</v>
          </cell>
          <cell r="F898">
            <v>1294.7777186171761</v>
          </cell>
          <cell r="G898">
            <v>745.09486528570858</v>
          </cell>
          <cell r="H898">
            <v>0</v>
          </cell>
          <cell r="I898">
            <v>0</v>
          </cell>
          <cell r="J898">
            <v>0</v>
          </cell>
          <cell r="K898">
            <v>1</v>
          </cell>
          <cell r="L898">
            <v>0</v>
          </cell>
        </row>
        <row r="899">
          <cell r="B899" t="str">
            <v>ZQN</v>
          </cell>
          <cell r="C899">
            <v>1698.526882063881</v>
          </cell>
          <cell r="D899">
            <v>4398.2942443259344</v>
          </cell>
          <cell r="E899">
            <v>3928.45</v>
          </cell>
          <cell r="F899">
            <v>892.55729810706873</v>
          </cell>
          <cell r="G899">
            <v>900.93201481247354</v>
          </cell>
          <cell r="H899">
            <v>0</v>
          </cell>
          <cell r="I899">
            <v>0.17073170731707318</v>
          </cell>
          <cell r="J899">
            <v>4.878048780487805E-2</v>
          </cell>
          <cell r="K899">
            <v>0.17073170731707318</v>
          </cell>
          <cell r="L899">
            <v>0.6097560975609756</v>
          </cell>
        </row>
        <row r="900">
          <cell r="B900" t="str">
            <v>ZRH</v>
          </cell>
          <cell r="C900">
            <v>2123.7589536760092</v>
          </cell>
          <cell r="D900">
            <v>2772.8000849238938</v>
          </cell>
          <cell r="E900">
            <v>977.7600000000001</v>
          </cell>
          <cell r="F900">
            <v>1398.9454406068908</v>
          </cell>
          <cell r="G900">
            <v>361.67776640529723</v>
          </cell>
          <cell r="H900">
            <v>3.0962034647991125E-2</v>
          </cell>
          <cell r="I900">
            <v>0.21452266863251004</v>
          </cell>
          <cell r="J900">
            <v>5.8606708440840358E-2</v>
          </cell>
          <cell r="K900">
            <v>0.24474751197935873</v>
          </cell>
          <cell r="L900">
            <v>0.45116107629929975</v>
          </cell>
        </row>
        <row r="901">
          <cell r="B901" t="str">
            <v>ZTH</v>
          </cell>
          <cell r="C901">
            <v>752.19672135146163</v>
          </cell>
          <cell r="D901">
            <v>2289.0152192982468</v>
          </cell>
          <cell r="E901">
            <v>0</v>
          </cell>
          <cell r="F901">
            <v>808.06788918071823</v>
          </cell>
          <cell r="G901">
            <v>262.76532046928259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1</v>
          </cell>
        </row>
        <row r="902">
          <cell r="B902" t="str">
            <v>ZUH</v>
          </cell>
          <cell r="C902">
            <v>4537.2526894742623</v>
          </cell>
          <cell r="D902">
            <v>4749.2735304038351</v>
          </cell>
          <cell r="E902">
            <v>1810.9906091954022</v>
          </cell>
          <cell r="F902">
            <v>1238.2726398519835</v>
          </cell>
          <cell r="G902">
            <v>570.87178194523528</v>
          </cell>
          <cell r="H902">
            <v>0</v>
          </cell>
          <cell r="I902">
            <v>0.5</v>
          </cell>
          <cell r="J902">
            <v>0</v>
          </cell>
          <cell r="K902">
            <v>0</v>
          </cell>
          <cell r="L902">
            <v>0.5</v>
          </cell>
        </row>
        <row r="903">
          <cell r="B903"/>
          <cell r="C903"/>
          <cell r="D903"/>
          <cell r="E903"/>
          <cell r="F903"/>
          <cell r="G903"/>
          <cell r="H903"/>
          <cell r="I903"/>
          <cell r="J903"/>
          <cell r="K903"/>
          <cell r="L903"/>
        </row>
        <row r="904">
          <cell r="B904"/>
          <cell r="C904"/>
          <cell r="D904"/>
          <cell r="E904"/>
          <cell r="F904"/>
          <cell r="G904"/>
          <cell r="H904"/>
          <cell r="I904"/>
          <cell r="J904"/>
          <cell r="K904"/>
          <cell r="L904"/>
        </row>
        <row r="905">
          <cell r="B905"/>
          <cell r="C905"/>
          <cell r="D905"/>
          <cell r="E905"/>
          <cell r="F905"/>
          <cell r="G905"/>
          <cell r="H905"/>
          <cell r="I905"/>
          <cell r="J905"/>
          <cell r="K905"/>
          <cell r="L905"/>
        </row>
        <row r="906">
          <cell r="B906"/>
          <cell r="C906"/>
          <cell r="D906"/>
          <cell r="E906"/>
          <cell r="F906"/>
          <cell r="G906"/>
          <cell r="H906"/>
          <cell r="I906"/>
          <cell r="J906"/>
          <cell r="K906"/>
          <cell r="L906"/>
        </row>
        <row r="907">
          <cell r="B907"/>
          <cell r="C907"/>
          <cell r="D907"/>
          <cell r="E907"/>
          <cell r="F907"/>
          <cell r="G907"/>
          <cell r="H907"/>
          <cell r="I907"/>
          <cell r="J907"/>
          <cell r="K907"/>
          <cell r="L907"/>
        </row>
        <row r="908">
          <cell r="B908"/>
          <cell r="C908"/>
          <cell r="D908"/>
          <cell r="E908"/>
          <cell r="F908"/>
          <cell r="G908"/>
          <cell r="H908"/>
          <cell r="I908"/>
          <cell r="J908"/>
          <cell r="K908"/>
          <cell r="L908"/>
        </row>
        <row r="909">
          <cell r="B909"/>
          <cell r="C909"/>
          <cell r="D909"/>
          <cell r="E909"/>
          <cell r="F909"/>
          <cell r="G909"/>
          <cell r="H909"/>
          <cell r="I909"/>
          <cell r="J909"/>
          <cell r="K909"/>
          <cell r="L909"/>
        </row>
        <row r="910">
          <cell r="B910"/>
          <cell r="C910"/>
          <cell r="D910"/>
          <cell r="E910"/>
          <cell r="F910"/>
          <cell r="G910"/>
          <cell r="H910"/>
          <cell r="I910"/>
          <cell r="J910"/>
          <cell r="K910"/>
          <cell r="L910"/>
        </row>
        <row r="911">
          <cell r="B911"/>
          <cell r="C911"/>
          <cell r="D911"/>
          <cell r="E911"/>
          <cell r="F911"/>
          <cell r="G911"/>
          <cell r="H911"/>
          <cell r="I911"/>
          <cell r="J911"/>
          <cell r="K911"/>
          <cell r="L911"/>
        </row>
        <row r="912">
          <cell r="B912"/>
          <cell r="C912"/>
          <cell r="D912"/>
          <cell r="E912"/>
          <cell r="F912"/>
          <cell r="G912"/>
          <cell r="H912"/>
          <cell r="I912"/>
          <cell r="J912"/>
          <cell r="K912"/>
          <cell r="L912"/>
        </row>
        <row r="913">
          <cell r="B913"/>
          <cell r="C913"/>
          <cell r="D913"/>
          <cell r="E913"/>
          <cell r="F913"/>
          <cell r="G913"/>
          <cell r="H913"/>
          <cell r="I913"/>
          <cell r="J913"/>
          <cell r="K913"/>
          <cell r="L913"/>
        </row>
        <row r="914">
          <cell r="B914"/>
          <cell r="C914"/>
          <cell r="D914"/>
          <cell r="E914"/>
          <cell r="F914"/>
          <cell r="G914"/>
          <cell r="H914"/>
          <cell r="I914"/>
          <cell r="J914"/>
          <cell r="K914"/>
          <cell r="L914"/>
        </row>
        <row r="915">
          <cell r="B915"/>
          <cell r="C915"/>
          <cell r="D915"/>
          <cell r="E915"/>
          <cell r="F915"/>
          <cell r="G915"/>
          <cell r="H915"/>
          <cell r="I915"/>
          <cell r="J915"/>
          <cell r="K915"/>
          <cell r="L915"/>
        </row>
        <row r="916">
          <cell r="B916"/>
          <cell r="C916"/>
          <cell r="D916"/>
          <cell r="E916"/>
          <cell r="F916"/>
          <cell r="G916"/>
          <cell r="H916"/>
          <cell r="I916"/>
          <cell r="J916"/>
          <cell r="K916"/>
          <cell r="L916"/>
        </row>
        <row r="917">
          <cell r="B917"/>
          <cell r="C917"/>
          <cell r="D917"/>
          <cell r="E917"/>
          <cell r="F917"/>
          <cell r="G917"/>
          <cell r="H917"/>
          <cell r="I917"/>
          <cell r="J917"/>
          <cell r="K917"/>
          <cell r="L917"/>
        </row>
        <row r="918">
          <cell r="B918"/>
          <cell r="C918"/>
          <cell r="D918"/>
          <cell r="E918"/>
          <cell r="F918"/>
          <cell r="G918"/>
          <cell r="H918"/>
          <cell r="I918"/>
          <cell r="J918"/>
          <cell r="K918"/>
          <cell r="L918"/>
        </row>
        <row r="919">
          <cell r="B919"/>
          <cell r="C919"/>
          <cell r="D919"/>
          <cell r="E919"/>
          <cell r="F919"/>
          <cell r="G919"/>
          <cell r="H919"/>
          <cell r="I919"/>
          <cell r="J919"/>
          <cell r="K919"/>
          <cell r="L919"/>
        </row>
        <row r="920">
          <cell r="B920"/>
          <cell r="C920"/>
          <cell r="D920"/>
          <cell r="E920"/>
          <cell r="F920"/>
          <cell r="G920"/>
          <cell r="H920"/>
          <cell r="I920"/>
          <cell r="J920"/>
          <cell r="K920"/>
          <cell r="L920"/>
        </row>
        <row r="921">
          <cell r="B921"/>
          <cell r="C921"/>
          <cell r="D921"/>
          <cell r="E921"/>
          <cell r="F921"/>
          <cell r="G921"/>
          <cell r="H921"/>
          <cell r="I921"/>
          <cell r="J921"/>
          <cell r="K921"/>
          <cell r="L921"/>
        </row>
        <row r="922">
          <cell r="B922"/>
          <cell r="C922"/>
          <cell r="D922"/>
          <cell r="E922"/>
          <cell r="F922"/>
          <cell r="G922"/>
          <cell r="H922"/>
          <cell r="I922"/>
          <cell r="J922"/>
          <cell r="K922"/>
          <cell r="L922"/>
        </row>
        <row r="923">
          <cell r="B923"/>
          <cell r="C923"/>
          <cell r="D923"/>
          <cell r="E923"/>
          <cell r="F923"/>
          <cell r="G923"/>
          <cell r="H923"/>
          <cell r="I923"/>
          <cell r="J923"/>
          <cell r="K923"/>
          <cell r="L923"/>
        </row>
        <row r="924">
          <cell r="B924"/>
          <cell r="C924"/>
          <cell r="D924"/>
          <cell r="E924"/>
          <cell r="F924"/>
          <cell r="G924"/>
          <cell r="H924"/>
          <cell r="I924"/>
          <cell r="J924"/>
          <cell r="K924"/>
          <cell r="L924"/>
        </row>
        <row r="925">
          <cell r="B925"/>
          <cell r="C925"/>
          <cell r="D925"/>
          <cell r="E925"/>
          <cell r="F925"/>
          <cell r="G925"/>
          <cell r="H925"/>
          <cell r="I925"/>
          <cell r="J925"/>
          <cell r="K925"/>
          <cell r="L925"/>
        </row>
        <row r="926">
          <cell r="B926"/>
          <cell r="C926"/>
          <cell r="D926"/>
          <cell r="E926"/>
          <cell r="F926"/>
          <cell r="G926"/>
          <cell r="H926"/>
          <cell r="I926"/>
          <cell r="J926"/>
          <cell r="K926"/>
          <cell r="L926"/>
        </row>
        <row r="927">
          <cell r="B927"/>
          <cell r="C927"/>
          <cell r="D927"/>
          <cell r="E927"/>
          <cell r="F927"/>
          <cell r="G927"/>
          <cell r="H927"/>
          <cell r="I927"/>
          <cell r="J927"/>
          <cell r="K927"/>
          <cell r="L927"/>
        </row>
        <row r="928">
          <cell r="B928"/>
          <cell r="C928"/>
          <cell r="D928"/>
          <cell r="E928"/>
          <cell r="F928"/>
          <cell r="G928"/>
          <cell r="H928"/>
          <cell r="I928"/>
          <cell r="J928"/>
          <cell r="K928"/>
          <cell r="L928"/>
        </row>
        <row r="929">
          <cell r="B929"/>
          <cell r="C929"/>
          <cell r="D929"/>
          <cell r="E929"/>
          <cell r="F929"/>
          <cell r="G929"/>
          <cell r="H929"/>
          <cell r="I929"/>
          <cell r="J929"/>
          <cell r="K929"/>
          <cell r="L929"/>
        </row>
        <row r="930">
          <cell r="B930"/>
          <cell r="C930"/>
          <cell r="D930"/>
          <cell r="E930"/>
          <cell r="F930"/>
          <cell r="G930"/>
          <cell r="H930"/>
          <cell r="I930"/>
          <cell r="J930"/>
          <cell r="K930"/>
          <cell r="L930"/>
        </row>
        <row r="931">
          <cell r="B931"/>
          <cell r="C931"/>
          <cell r="D931"/>
          <cell r="E931"/>
          <cell r="F931"/>
          <cell r="G931"/>
          <cell r="H931"/>
          <cell r="I931"/>
          <cell r="J931"/>
          <cell r="K931"/>
          <cell r="L931"/>
        </row>
        <row r="932">
          <cell r="B932"/>
          <cell r="C932"/>
          <cell r="D932"/>
          <cell r="E932"/>
          <cell r="F932"/>
          <cell r="G932"/>
          <cell r="H932"/>
          <cell r="I932"/>
          <cell r="J932"/>
          <cell r="K932"/>
          <cell r="L932"/>
        </row>
        <row r="933">
          <cell r="B933"/>
          <cell r="C933"/>
          <cell r="D933"/>
          <cell r="E933"/>
          <cell r="F933"/>
          <cell r="G933"/>
          <cell r="H933"/>
          <cell r="I933"/>
          <cell r="J933"/>
          <cell r="K933"/>
          <cell r="L933"/>
        </row>
        <row r="934">
          <cell r="B934"/>
          <cell r="C934"/>
          <cell r="D934"/>
          <cell r="E934"/>
          <cell r="F934"/>
          <cell r="G934"/>
          <cell r="H934"/>
          <cell r="I934"/>
          <cell r="J934"/>
          <cell r="K934"/>
          <cell r="L934"/>
        </row>
        <row r="935">
          <cell r="B935"/>
          <cell r="C935"/>
          <cell r="D935"/>
          <cell r="E935"/>
          <cell r="F935"/>
          <cell r="G935"/>
          <cell r="H935"/>
          <cell r="I935"/>
          <cell r="J935"/>
          <cell r="K935"/>
          <cell r="L935"/>
        </row>
        <row r="936">
          <cell r="B936"/>
          <cell r="C936"/>
          <cell r="D936"/>
          <cell r="E936"/>
          <cell r="F936"/>
          <cell r="G936"/>
          <cell r="H936"/>
          <cell r="I936"/>
          <cell r="J936"/>
          <cell r="K936"/>
          <cell r="L936"/>
        </row>
        <row r="937">
          <cell r="B937"/>
          <cell r="C937"/>
          <cell r="D937"/>
          <cell r="E937"/>
          <cell r="F937"/>
          <cell r="G937"/>
          <cell r="H937"/>
          <cell r="I937"/>
          <cell r="J937"/>
          <cell r="K937"/>
          <cell r="L937"/>
        </row>
        <row r="938">
          <cell r="B938"/>
          <cell r="C938"/>
          <cell r="D938"/>
          <cell r="E938"/>
          <cell r="F938"/>
          <cell r="G938"/>
          <cell r="H938"/>
          <cell r="I938"/>
          <cell r="J938"/>
          <cell r="K938"/>
          <cell r="L938"/>
        </row>
        <row r="939">
          <cell r="B939"/>
          <cell r="C939"/>
          <cell r="D939"/>
          <cell r="E939"/>
          <cell r="F939"/>
          <cell r="G939"/>
          <cell r="H939"/>
          <cell r="I939"/>
          <cell r="J939"/>
          <cell r="K939"/>
          <cell r="L939"/>
        </row>
        <row r="940">
          <cell r="B940"/>
          <cell r="C940"/>
          <cell r="D940"/>
          <cell r="E940"/>
          <cell r="F940"/>
          <cell r="G940"/>
          <cell r="H940"/>
          <cell r="I940"/>
          <cell r="J940"/>
          <cell r="K940"/>
          <cell r="L940"/>
        </row>
        <row r="941">
          <cell r="B941"/>
          <cell r="C941"/>
          <cell r="D941"/>
          <cell r="E941"/>
          <cell r="F941"/>
          <cell r="G941"/>
          <cell r="H941"/>
          <cell r="I941"/>
          <cell r="J941"/>
          <cell r="K941"/>
          <cell r="L941"/>
        </row>
        <row r="942">
          <cell r="B942"/>
          <cell r="C942"/>
          <cell r="D942"/>
          <cell r="E942"/>
          <cell r="F942"/>
          <cell r="G942"/>
          <cell r="H942"/>
          <cell r="I942"/>
          <cell r="J942"/>
          <cell r="K942"/>
          <cell r="L942"/>
        </row>
        <row r="943">
          <cell r="B943"/>
          <cell r="C943"/>
          <cell r="D943"/>
          <cell r="E943"/>
          <cell r="F943"/>
          <cell r="G943"/>
          <cell r="H943"/>
          <cell r="I943"/>
          <cell r="J943"/>
          <cell r="K943"/>
          <cell r="L943"/>
        </row>
        <row r="944">
          <cell r="B944"/>
          <cell r="C944"/>
          <cell r="D944"/>
          <cell r="E944"/>
          <cell r="F944"/>
          <cell r="G944"/>
          <cell r="H944"/>
          <cell r="I944"/>
          <cell r="J944"/>
          <cell r="K944"/>
          <cell r="L944"/>
        </row>
        <row r="945">
          <cell r="B945"/>
          <cell r="C945"/>
          <cell r="D945"/>
          <cell r="E945"/>
          <cell r="F945"/>
          <cell r="G945"/>
          <cell r="H945"/>
          <cell r="I945"/>
          <cell r="J945"/>
          <cell r="K945"/>
          <cell r="L945"/>
        </row>
        <row r="946">
          <cell r="B946"/>
          <cell r="C946"/>
          <cell r="D946"/>
          <cell r="E946"/>
          <cell r="F946"/>
          <cell r="G946"/>
          <cell r="H946"/>
          <cell r="I946"/>
          <cell r="J946"/>
          <cell r="K946"/>
          <cell r="L946"/>
        </row>
        <row r="947">
          <cell r="B947"/>
          <cell r="C947"/>
          <cell r="D947"/>
          <cell r="E947"/>
          <cell r="F947"/>
          <cell r="G947"/>
          <cell r="H947"/>
          <cell r="I947"/>
          <cell r="J947"/>
          <cell r="K947"/>
          <cell r="L947"/>
        </row>
        <row r="948">
          <cell r="B948"/>
          <cell r="C948"/>
          <cell r="D948"/>
          <cell r="E948"/>
          <cell r="F948"/>
          <cell r="G948"/>
          <cell r="H948"/>
          <cell r="I948"/>
          <cell r="J948"/>
          <cell r="K948"/>
          <cell r="L948"/>
        </row>
        <row r="949">
          <cell r="B949"/>
          <cell r="C949"/>
          <cell r="D949"/>
          <cell r="E949"/>
          <cell r="F949"/>
          <cell r="G949"/>
          <cell r="H949"/>
          <cell r="I949"/>
          <cell r="J949"/>
          <cell r="K949"/>
          <cell r="L949"/>
        </row>
        <row r="950">
          <cell r="B950"/>
          <cell r="C950"/>
          <cell r="D950"/>
          <cell r="E950"/>
          <cell r="F950"/>
          <cell r="G950"/>
          <cell r="H950"/>
          <cell r="I950"/>
          <cell r="J950"/>
          <cell r="K950"/>
          <cell r="L950"/>
        </row>
        <row r="951">
          <cell r="B951"/>
          <cell r="C951"/>
          <cell r="D951"/>
          <cell r="E951"/>
          <cell r="F951"/>
          <cell r="G951"/>
          <cell r="H951"/>
          <cell r="I951"/>
          <cell r="J951"/>
          <cell r="K951"/>
          <cell r="L951"/>
        </row>
        <row r="952">
          <cell r="B952"/>
          <cell r="C952"/>
          <cell r="D952"/>
          <cell r="E952"/>
          <cell r="F952"/>
          <cell r="G952"/>
          <cell r="H952"/>
          <cell r="I952"/>
          <cell r="J952"/>
          <cell r="K952"/>
          <cell r="L952"/>
        </row>
        <row r="953">
          <cell r="B953"/>
          <cell r="C953"/>
          <cell r="D953"/>
          <cell r="E953"/>
          <cell r="F953"/>
          <cell r="G953"/>
          <cell r="H953"/>
          <cell r="I953"/>
          <cell r="J953"/>
          <cell r="K953"/>
          <cell r="L953"/>
        </row>
        <row r="954">
          <cell r="B954"/>
          <cell r="C954"/>
          <cell r="D954"/>
          <cell r="E954"/>
          <cell r="F954"/>
          <cell r="G954"/>
          <cell r="H954"/>
          <cell r="I954"/>
          <cell r="J954"/>
          <cell r="K954"/>
          <cell r="L954"/>
        </row>
        <row r="955">
          <cell r="B955"/>
          <cell r="C955"/>
          <cell r="D955"/>
          <cell r="E955"/>
          <cell r="F955"/>
          <cell r="G955"/>
          <cell r="H955"/>
          <cell r="I955"/>
          <cell r="J955"/>
          <cell r="K955"/>
          <cell r="L955"/>
        </row>
        <row r="956">
          <cell r="B956"/>
          <cell r="C956"/>
          <cell r="D956"/>
          <cell r="E956"/>
          <cell r="F956"/>
          <cell r="G956"/>
          <cell r="H956"/>
          <cell r="I956"/>
          <cell r="J956"/>
          <cell r="K956"/>
          <cell r="L956"/>
        </row>
        <row r="957">
          <cell r="B957"/>
          <cell r="C957"/>
          <cell r="D957"/>
          <cell r="E957"/>
          <cell r="F957"/>
          <cell r="G957"/>
          <cell r="H957"/>
          <cell r="I957"/>
          <cell r="J957"/>
          <cell r="K957"/>
          <cell r="L957"/>
        </row>
        <row r="958">
          <cell r="B958"/>
          <cell r="C958"/>
          <cell r="D958"/>
          <cell r="E958"/>
          <cell r="F958"/>
          <cell r="G958"/>
          <cell r="H958"/>
          <cell r="I958"/>
          <cell r="J958"/>
          <cell r="K958"/>
          <cell r="L958"/>
        </row>
        <row r="959">
          <cell r="B959"/>
          <cell r="C959"/>
          <cell r="D959"/>
          <cell r="E959"/>
          <cell r="F959"/>
          <cell r="G959"/>
          <cell r="H959"/>
          <cell r="I959"/>
          <cell r="J959"/>
          <cell r="K959"/>
          <cell r="L959"/>
        </row>
        <row r="960">
          <cell r="B960"/>
          <cell r="C960"/>
          <cell r="D960"/>
          <cell r="E960"/>
          <cell r="F960"/>
          <cell r="G960"/>
          <cell r="H960"/>
          <cell r="I960"/>
          <cell r="J960"/>
          <cell r="K960"/>
          <cell r="L960"/>
        </row>
        <row r="961">
          <cell r="B961"/>
          <cell r="C961"/>
          <cell r="D961"/>
          <cell r="E961"/>
          <cell r="F961"/>
          <cell r="G961"/>
          <cell r="H961"/>
          <cell r="I961"/>
          <cell r="J961"/>
          <cell r="K961"/>
          <cell r="L961"/>
        </row>
        <row r="962">
          <cell r="B962"/>
          <cell r="C962"/>
          <cell r="D962"/>
          <cell r="E962"/>
          <cell r="F962"/>
          <cell r="G962"/>
          <cell r="H962"/>
          <cell r="I962"/>
          <cell r="J962"/>
          <cell r="K962"/>
          <cell r="L962"/>
        </row>
        <row r="963">
          <cell r="B963"/>
          <cell r="C963"/>
          <cell r="D963"/>
          <cell r="E963"/>
          <cell r="F963"/>
          <cell r="G963"/>
          <cell r="H963"/>
          <cell r="I963"/>
          <cell r="J963"/>
          <cell r="K963"/>
          <cell r="L963"/>
        </row>
        <row r="964">
          <cell r="B964"/>
          <cell r="C964"/>
          <cell r="D964"/>
          <cell r="E964"/>
          <cell r="F964"/>
          <cell r="G964"/>
          <cell r="H964"/>
          <cell r="I964"/>
          <cell r="J964"/>
          <cell r="K964"/>
          <cell r="L964"/>
        </row>
        <row r="965">
          <cell r="B965"/>
          <cell r="C965"/>
          <cell r="D965"/>
          <cell r="E965"/>
          <cell r="F965"/>
          <cell r="G965"/>
          <cell r="H965"/>
          <cell r="I965"/>
          <cell r="J965"/>
          <cell r="K965"/>
          <cell r="L965"/>
        </row>
        <row r="966">
          <cell r="B966"/>
          <cell r="C966"/>
          <cell r="D966"/>
          <cell r="E966"/>
          <cell r="F966"/>
          <cell r="G966"/>
          <cell r="H966"/>
          <cell r="I966"/>
          <cell r="J966"/>
          <cell r="K966"/>
          <cell r="L966"/>
        </row>
        <row r="967">
          <cell r="B967"/>
          <cell r="C967"/>
          <cell r="D967"/>
          <cell r="E967"/>
          <cell r="F967"/>
          <cell r="G967"/>
          <cell r="H967"/>
          <cell r="I967"/>
          <cell r="J967"/>
          <cell r="K967"/>
          <cell r="L967"/>
        </row>
        <row r="968">
          <cell r="B968"/>
          <cell r="C968"/>
          <cell r="D968"/>
          <cell r="E968"/>
          <cell r="F968"/>
          <cell r="G968"/>
          <cell r="H968"/>
          <cell r="I968"/>
          <cell r="J968"/>
          <cell r="K968"/>
          <cell r="L968"/>
        </row>
        <row r="969">
          <cell r="B969"/>
          <cell r="C969"/>
          <cell r="D969"/>
          <cell r="E969"/>
          <cell r="F969"/>
          <cell r="G969"/>
          <cell r="H969"/>
          <cell r="I969"/>
          <cell r="J969"/>
          <cell r="K969"/>
          <cell r="L969"/>
        </row>
        <row r="970">
          <cell r="B970"/>
          <cell r="C970"/>
          <cell r="D970"/>
          <cell r="E970"/>
          <cell r="F970"/>
          <cell r="G970"/>
          <cell r="H970"/>
          <cell r="I970"/>
          <cell r="J970"/>
          <cell r="K970"/>
          <cell r="L970"/>
        </row>
        <row r="971">
          <cell r="B971"/>
          <cell r="C971"/>
          <cell r="D971"/>
          <cell r="E971"/>
          <cell r="F971"/>
          <cell r="G971"/>
          <cell r="H971"/>
          <cell r="I971"/>
          <cell r="J971"/>
          <cell r="K971"/>
          <cell r="L971"/>
        </row>
        <row r="972">
          <cell r="B972"/>
          <cell r="C972"/>
          <cell r="D972"/>
          <cell r="E972"/>
          <cell r="F972"/>
          <cell r="G972"/>
          <cell r="H972"/>
          <cell r="I972"/>
          <cell r="J972"/>
          <cell r="K972"/>
          <cell r="L972"/>
        </row>
        <row r="973">
          <cell r="B973"/>
          <cell r="C973"/>
          <cell r="D973"/>
          <cell r="E973"/>
          <cell r="F973"/>
          <cell r="G973"/>
          <cell r="H973"/>
          <cell r="I973"/>
          <cell r="J973"/>
          <cell r="K973"/>
          <cell r="L973"/>
        </row>
        <row r="974">
          <cell r="B974"/>
          <cell r="C974"/>
          <cell r="D974"/>
          <cell r="E974"/>
          <cell r="F974"/>
          <cell r="G974"/>
          <cell r="H974"/>
          <cell r="I974"/>
          <cell r="J974"/>
          <cell r="K974"/>
          <cell r="L974"/>
        </row>
        <row r="975">
          <cell r="B975"/>
          <cell r="C975"/>
          <cell r="D975"/>
          <cell r="E975"/>
          <cell r="F975"/>
          <cell r="G975"/>
          <cell r="H975"/>
          <cell r="I975"/>
          <cell r="J975"/>
          <cell r="K975"/>
          <cell r="L975"/>
        </row>
        <row r="976">
          <cell r="B976"/>
          <cell r="C976"/>
          <cell r="D976"/>
          <cell r="E976"/>
          <cell r="F976"/>
          <cell r="G976"/>
          <cell r="H976"/>
          <cell r="I976"/>
          <cell r="J976"/>
          <cell r="K976"/>
          <cell r="L976"/>
        </row>
        <row r="977">
          <cell r="B977"/>
          <cell r="C977"/>
          <cell r="D977"/>
          <cell r="E977"/>
          <cell r="F977"/>
          <cell r="G977"/>
          <cell r="H977"/>
          <cell r="I977"/>
          <cell r="J977"/>
          <cell r="K977"/>
          <cell r="L977"/>
        </row>
        <row r="978">
          <cell r="B978"/>
          <cell r="C978"/>
          <cell r="D978"/>
          <cell r="E978"/>
          <cell r="F978"/>
          <cell r="G978"/>
          <cell r="H978"/>
          <cell r="I978"/>
          <cell r="J978"/>
          <cell r="K978"/>
          <cell r="L978"/>
        </row>
        <row r="979">
          <cell r="B979"/>
          <cell r="C979"/>
          <cell r="D979"/>
          <cell r="E979"/>
          <cell r="F979"/>
          <cell r="G979"/>
          <cell r="H979"/>
          <cell r="I979"/>
          <cell r="J979"/>
          <cell r="K979"/>
          <cell r="L979"/>
        </row>
        <row r="980">
          <cell r="B980"/>
          <cell r="C980"/>
          <cell r="D980"/>
          <cell r="E980"/>
          <cell r="F980"/>
          <cell r="G980"/>
          <cell r="H980"/>
          <cell r="I980"/>
          <cell r="J980"/>
          <cell r="K980"/>
          <cell r="L980"/>
        </row>
        <row r="981">
          <cell r="B981"/>
          <cell r="C981"/>
          <cell r="D981"/>
          <cell r="E981"/>
          <cell r="F981"/>
          <cell r="G981"/>
          <cell r="H981"/>
          <cell r="I981"/>
          <cell r="J981"/>
          <cell r="K981"/>
          <cell r="L981"/>
        </row>
        <row r="982">
          <cell r="B982"/>
          <cell r="C982"/>
          <cell r="D982"/>
          <cell r="E982"/>
          <cell r="F982"/>
          <cell r="G982"/>
          <cell r="H982"/>
          <cell r="I982"/>
          <cell r="J982"/>
          <cell r="K982"/>
          <cell r="L982"/>
        </row>
        <row r="983">
          <cell r="B983"/>
          <cell r="C983"/>
          <cell r="D983"/>
          <cell r="E983"/>
          <cell r="F983"/>
          <cell r="G983"/>
          <cell r="H983"/>
          <cell r="I983"/>
          <cell r="J983"/>
          <cell r="K983"/>
          <cell r="L983"/>
        </row>
        <row r="984">
          <cell r="B984"/>
          <cell r="C984"/>
          <cell r="D984"/>
          <cell r="E984"/>
          <cell r="F984"/>
          <cell r="G984"/>
          <cell r="H984"/>
          <cell r="I984"/>
          <cell r="J984"/>
          <cell r="K984"/>
          <cell r="L984"/>
        </row>
        <row r="985">
          <cell r="B985"/>
          <cell r="C985"/>
          <cell r="D985"/>
          <cell r="E985"/>
          <cell r="F985"/>
          <cell r="G985"/>
          <cell r="H985"/>
          <cell r="I985"/>
          <cell r="J985"/>
          <cell r="K985"/>
          <cell r="L985"/>
        </row>
        <row r="986">
          <cell r="B986"/>
          <cell r="C986"/>
          <cell r="D986"/>
          <cell r="E986"/>
          <cell r="F986"/>
          <cell r="G986"/>
          <cell r="H986"/>
          <cell r="I986"/>
          <cell r="J986"/>
          <cell r="K986"/>
          <cell r="L986"/>
        </row>
        <row r="987">
          <cell r="B987"/>
          <cell r="C987"/>
          <cell r="D987"/>
          <cell r="E987"/>
          <cell r="F987"/>
          <cell r="G987"/>
          <cell r="H987"/>
          <cell r="I987"/>
          <cell r="J987"/>
          <cell r="K987"/>
          <cell r="L987"/>
        </row>
        <row r="988">
          <cell r="B988"/>
          <cell r="C988"/>
          <cell r="D988"/>
          <cell r="E988"/>
          <cell r="F988"/>
          <cell r="G988"/>
          <cell r="H988"/>
          <cell r="I988"/>
          <cell r="J988"/>
          <cell r="K988"/>
          <cell r="L988"/>
        </row>
        <row r="989">
          <cell r="B989"/>
          <cell r="C989"/>
          <cell r="D989"/>
          <cell r="E989"/>
          <cell r="F989"/>
          <cell r="G989"/>
          <cell r="H989"/>
          <cell r="I989"/>
          <cell r="J989"/>
          <cell r="K989"/>
          <cell r="L989"/>
        </row>
        <row r="990">
          <cell r="B990"/>
          <cell r="C990"/>
          <cell r="D990"/>
          <cell r="E990"/>
          <cell r="F990"/>
          <cell r="G990"/>
          <cell r="H990"/>
          <cell r="I990"/>
          <cell r="J990"/>
          <cell r="K990"/>
          <cell r="L990"/>
        </row>
        <row r="991">
          <cell r="B991"/>
          <cell r="C991"/>
          <cell r="D991"/>
          <cell r="E991"/>
          <cell r="F991"/>
          <cell r="G991"/>
          <cell r="H991"/>
          <cell r="I991"/>
          <cell r="J991"/>
          <cell r="K991"/>
          <cell r="L991"/>
        </row>
        <row r="992">
          <cell r="B992"/>
          <cell r="C992"/>
          <cell r="D992"/>
          <cell r="E992"/>
          <cell r="F992"/>
          <cell r="G992"/>
          <cell r="H992"/>
          <cell r="I992"/>
          <cell r="J992"/>
          <cell r="K992"/>
          <cell r="L992"/>
        </row>
        <row r="993">
          <cell r="B993"/>
          <cell r="C993"/>
          <cell r="D993"/>
          <cell r="E993"/>
          <cell r="F993"/>
          <cell r="G993"/>
          <cell r="H993"/>
          <cell r="I993"/>
          <cell r="J993"/>
          <cell r="K993"/>
          <cell r="L993"/>
        </row>
        <row r="994">
          <cell r="B994"/>
          <cell r="C994"/>
          <cell r="D994"/>
          <cell r="E994"/>
          <cell r="F994"/>
          <cell r="G994"/>
          <cell r="H994"/>
          <cell r="I994"/>
          <cell r="J994"/>
          <cell r="K994"/>
          <cell r="L994"/>
        </row>
        <row r="995">
          <cell r="B995"/>
          <cell r="C995"/>
          <cell r="D995"/>
          <cell r="E995"/>
          <cell r="F995"/>
          <cell r="G995"/>
          <cell r="H995"/>
          <cell r="I995"/>
          <cell r="J995"/>
          <cell r="K995"/>
          <cell r="L995"/>
        </row>
        <row r="996">
          <cell r="B996"/>
          <cell r="C996"/>
          <cell r="D996"/>
          <cell r="E996"/>
          <cell r="F996"/>
          <cell r="G996"/>
          <cell r="H996"/>
          <cell r="I996"/>
          <cell r="J996"/>
          <cell r="K996"/>
          <cell r="L996"/>
        </row>
        <row r="997">
          <cell r="B997"/>
          <cell r="C997"/>
          <cell r="D997"/>
          <cell r="E997"/>
          <cell r="F997"/>
          <cell r="G997"/>
          <cell r="H997"/>
          <cell r="I997"/>
          <cell r="J997"/>
          <cell r="K997"/>
          <cell r="L997"/>
        </row>
        <row r="998">
          <cell r="B998"/>
          <cell r="C998"/>
          <cell r="D998"/>
          <cell r="E998"/>
          <cell r="F998"/>
          <cell r="G998"/>
          <cell r="H998"/>
          <cell r="I998"/>
          <cell r="J998"/>
          <cell r="K998"/>
          <cell r="L998"/>
        </row>
        <row r="999">
          <cell r="B999"/>
          <cell r="C999"/>
          <cell r="D999"/>
          <cell r="E999"/>
          <cell r="F999"/>
          <cell r="G999"/>
          <cell r="H999"/>
          <cell r="I999"/>
          <cell r="J999"/>
          <cell r="K999"/>
          <cell r="L999"/>
        </row>
        <row r="1000">
          <cell r="B1000"/>
          <cell r="C1000"/>
          <cell r="D1000"/>
          <cell r="E1000"/>
          <cell r="F1000"/>
          <cell r="G1000"/>
          <cell r="H1000"/>
          <cell r="I1000"/>
          <cell r="J1000"/>
          <cell r="K1000"/>
          <cell r="L1000"/>
        </row>
        <row r="1001">
          <cell r="B1001"/>
          <cell r="C1001"/>
          <cell r="D1001"/>
          <cell r="E1001"/>
          <cell r="F1001"/>
          <cell r="G1001"/>
          <cell r="H1001"/>
          <cell r="I1001"/>
          <cell r="J1001"/>
          <cell r="K1001"/>
          <cell r="L1001"/>
        </row>
        <row r="1002">
          <cell r="B1002"/>
          <cell r="C1002"/>
          <cell r="D1002"/>
          <cell r="E1002"/>
          <cell r="F1002"/>
          <cell r="G1002"/>
          <cell r="H1002"/>
          <cell r="I1002"/>
          <cell r="J1002"/>
          <cell r="K1002"/>
          <cell r="L1002"/>
        </row>
        <row r="1003">
          <cell r="B1003"/>
          <cell r="C1003"/>
          <cell r="D1003"/>
          <cell r="E1003"/>
          <cell r="F1003"/>
          <cell r="G1003"/>
          <cell r="H1003"/>
          <cell r="I1003"/>
          <cell r="J1003"/>
          <cell r="K1003"/>
          <cell r="L1003"/>
        </row>
        <row r="1004">
          <cell r="B1004"/>
          <cell r="C1004"/>
          <cell r="D1004"/>
          <cell r="E1004"/>
          <cell r="F1004"/>
          <cell r="G1004"/>
          <cell r="H1004"/>
          <cell r="I1004"/>
          <cell r="J1004"/>
          <cell r="K1004"/>
          <cell r="L1004"/>
        </row>
        <row r="1005">
          <cell r="B1005"/>
          <cell r="C1005"/>
          <cell r="D1005"/>
          <cell r="E1005"/>
          <cell r="F1005"/>
          <cell r="G1005"/>
          <cell r="H1005"/>
          <cell r="I1005"/>
          <cell r="J1005"/>
          <cell r="K1005"/>
          <cell r="L1005"/>
        </row>
        <row r="1006">
          <cell r="B1006"/>
          <cell r="C1006"/>
          <cell r="D1006"/>
          <cell r="E1006"/>
          <cell r="F1006"/>
          <cell r="G1006"/>
          <cell r="H1006"/>
          <cell r="I1006"/>
          <cell r="J1006"/>
          <cell r="K1006"/>
          <cell r="L1006"/>
        </row>
        <row r="1007">
          <cell r="B1007"/>
          <cell r="C1007"/>
          <cell r="D1007"/>
          <cell r="E1007"/>
          <cell r="F1007"/>
          <cell r="G1007"/>
          <cell r="H1007"/>
          <cell r="I1007"/>
          <cell r="J1007"/>
          <cell r="K1007"/>
          <cell r="L1007"/>
        </row>
        <row r="1008">
          <cell r="B1008"/>
          <cell r="C1008"/>
          <cell r="D1008"/>
          <cell r="E1008"/>
          <cell r="F1008"/>
          <cell r="G1008"/>
          <cell r="H1008"/>
          <cell r="I1008"/>
          <cell r="J1008"/>
          <cell r="K1008"/>
          <cell r="L1008"/>
        </row>
        <row r="1009">
          <cell r="B1009"/>
          <cell r="C1009"/>
          <cell r="D1009"/>
          <cell r="E1009"/>
          <cell r="F1009"/>
          <cell r="G1009"/>
          <cell r="H1009"/>
          <cell r="I1009"/>
          <cell r="J1009"/>
          <cell r="K1009"/>
          <cell r="L1009"/>
        </row>
        <row r="1010">
          <cell r="B1010"/>
          <cell r="C1010"/>
          <cell r="D1010"/>
          <cell r="E1010"/>
          <cell r="F1010"/>
          <cell r="G1010"/>
          <cell r="H1010"/>
          <cell r="I1010"/>
          <cell r="J1010"/>
          <cell r="K1010"/>
          <cell r="L1010"/>
        </row>
        <row r="1011">
          <cell r="B1011"/>
          <cell r="C1011"/>
          <cell r="D1011"/>
          <cell r="E1011"/>
          <cell r="F1011"/>
          <cell r="G1011"/>
          <cell r="H1011"/>
          <cell r="I1011"/>
          <cell r="J1011"/>
          <cell r="K1011"/>
          <cell r="L1011"/>
        </row>
        <row r="1012">
          <cell r="B1012"/>
          <cell r="C1012"/>
          <cell r="D1012"/>
          <cell r="E1012"/>
          <cell r="F1012"/>
          <cell r="G1012"/>
          <cell r="H1012"/>
          <cell r="I1012"/>
          <cell r="J1012"/>
          <cell r="K1012"/>
          <cell r="L1012"/>
        </row>
        <row r="1013">
          <cell r="B1013"/>
          <cell r="C1013"/>
          <cell r="D1013"/>
          <cell r="E1013"/>
          <cell r="F1013"/>
          <cell r="G1013"/>
          <cell r="H1013"/>
          <cell r="I1013"/>
          <cell r="J1013"/>
          <cell r="K1013"/>
          <cell r="L1013"/>
        </row>
        <row r="1014">
          <cell r="B1014"/>
          <cell r="C1014"/>
          <cell r="D1014"/>
          <cell r="E1014"/>
          <cell r="F1014"/>
          <cell r="G1014"/>
          <cell r="H1014"/>
          <cell r="I1014"/>
          <cell r="J1014"/>
          <cell r="K1014"/>
          <cell r="L1014"/>
        </row>
        <row r="1015">
          <cell r="B1015"/>
          <cell r="C1015"/>
          <cell r="D1015"/>
          <cell r="E1015"/>
          <cell r="F1015"/>
          <cell r="G1015"/>
          <cell r="H1015"/>
          <cell r="I1015"/>
          <cell r="J1015"/>
          <cell r="K1015"/>
          <cell r="L1015"/>
        </row>
        <row r="1016">
          <cell r="B1016"/>
          <cell r="C1016"/>
          <cell r="D1016"/>
          <cell r="E1016"/>
          <cell r="F1016"/>
          <cell r="G1016"/>
          <cell r="H1016"/>
          <cell r="I1016"/>
          <cell r="J1016"/>
          <cell r="K1016"/>
          <cell r="L1016"/>
        </row>
        <row r="1017">
          <cell r="B1017"/>
          <cell r="C1017"/>
          <cell r="D1017"/>
          <cell r="E1017"/>
          <cell r="F1017"/>
          <cell r="G1017"/>
          <cell r="H1017"/>
          <cell r="I1017"/>
          <cell r="J1017"/>
          <cell r="K1017"/>
          <cell r="L1017"/>
        </row>
        <row r="1018">
          <cell r="B1018"/>
          <cell r="C1018"/>
          <cell r="D1018"/>
          <cell r="E1018"/>
          <cell r="F1018"/>
          <cell r="G1018"/>
          <cell r="H1018"/>
          <cell r="I1018"/>
          <cell r="J1018"/>
          <cell r="K1018"/>
          <cell r="L1018"/>
        </row>
        <row r="1019">
          <cell r="B1019"/>
          <cell r="C1019"/>
          <cell r="D1019"/>
          <cell r="E1019"/>
          <cell r="F1019"/>
          <cell r="G1019"/>
          <cell r="H1019"/>
          <cell r="I1019"/>
          <cell r="J1019"/>
          <cell r="K1019"/>
          <cell r="L1019"/>
        </row>
        <row r="1020">
          <cell r="B1020"/>
          <cell r="C1020"/>
          <cell r="D1020"/>
          <cell r="E1020"/>
          <cell r="F1020"/>
          <cell r="G1020"/>
          <cell r="H1020"/>
          <cell r="I1020"/>
          <cell r="J1020"/>
          <cell r="K1020"/>
          <cell r="L1020"/>
        </row>
        <row r="1021">
          <cell r="B1021"/>
          <cell r="C1021"/>
          <cell r="D1021"/>
          <cell r="E1021"/>
          <cell r="F1021"/>
          <cell r="G1021"/>
          <cell r="H1021"/>
          <cell r="I1021"/>
          <cell r="J1021"/>
          <cell r="K1021"/>
          <cell r="L1021"/>
        </row>
        <row r="1022">
          <cell r="B1022"/>
          <cell r="C1022"/>
          <cell r="D1022"/>
          <cell r="E1022"/>
          <cell r="F1022"/>
          <cell r="G1022"/>
          <cell r="H1022"/>
          <cell r="I1022"/>
          <cell r="J1022"/>
          <cell r="K1022"/>
          <cell r="L1022"/>
        </row>
        <row r="1023">
          <cell r="B1023"/>
          <cell r="C1023"/>
          <cell r="D1023"/>
          <cell r="E1023"/>
          <cell r="F1023"/>
          <cell r="G1023"/>
          <cell r="H1023"/>
          <cell r="I1023"/>
          <cell r="J1023"/>
          <cell r="K1023"/>
          <cell r="L1023"/>
        </row>
        <row r="1024">
          <cell r="B1024"/>
          <cell r="C1024"/>
          <cell r="D1024"/>
          <cell r="E1024"/>
          <cell r="F1024"/>
          <cell r="G1024"/>
          <cell r="H1024"/>
          <cell r="I1024"/>
          <cell r="J1024"/>
          <cell r="K1024"/>
          <cell r="L1024"/>
        </row>
        <row r="1025">
          <cell r="B1025"/>
          <cell r="C1025"/>
          <cell r="D1025"/>
          <cell r="E1025"/>
          <cell r="F1025"/>
          <cell r="G1025"/>
          <cell r="H1025"/>
          <cell r="I1025"/>
          <cell r="J1025"/>
          <cell r="K1025"/>
          <cell r="L1025"/>
        </row>
        <row r="1026">
          <cell r="B1026"/>
          <cell r="C1026"/>
          <cell r="D1026"/>
          <cell r="E1026"/>
          <cell r="F1026"/>
          <cell r="G1026"/>
          <cell r="H1026"/>
          <cell r="I1026"/>
          <cell r="J1026"/>
          <cell r="K1026"/>
          <cell r="L1026"/>
        </row>
        <row r="1027">
          <cell r="B1027"/>
          <cell r="C1027"/>
          <cell r="D1027"/>
          <cell r="E1027"/>
          <cell r="F1027"/>
          <cell r="G1027"/>
          <cell r="H1027"/>
          <cell r="I1027"/>
          <cell r="J1027"/>
          <cell r="K1027"/>
          <cell r="L1027"/>
        </row>
        <row r="1028">
          <cell r="B1028"/>
          <cell r="C1028"/>
          <cell r="D1028"/>
          <cell r="E1028"/>
          <cell r="F1028"/>
          <cell r="G1028"/>
          <cell r="H1028"/>
          <cell r="I1028"/>
          <cell r="J1028"/>
          <cell r="K1028"/>
          <cell r="L1028"/>
        </row>
        <row r="1029">
          <cell r="B1029"/>
          <cell r="C1029"/>
          <cell r="D1029"/>
          <cell r="E1029"/>
          <cell r="F1029"/>
          <cell r="G1029"/>
          <cell r="H1029"/>
          <cell r="I1029"/>
          <cell r="J1029"/>
          <cell r="K1029"/>
          <cell r="L1029"/>
        </row>
        <row r="1030">
          <cell r="B1030"/>
          <cell r="C1030"/>
          <cell r="D1030"/>
          <cell r="E1030"/>
          <cell r="F1030"/>
          <cell r="G1030"/>
          <cell r="H1030"/>
          <cell r="I1030"/>
          <cell r="J1030"/>
          <cell r="K1030"/>
          <cell r="L1030"/>
        </row>
        <row r="1031">
          <cell r="B1031"/>
          <cell r="C1031"/>
          <cell r="D1031"/>
          <cell r="E1031"/>
          <cell r="F1031"/>
          <cell r="G1031"/>
          <cell r="H1031"/>
          <cell r="I1031"/>
          <cell r="J1031"/>
          <cell r="K1031"/>
          <cell r="L1031"/>
        </row>
        <row r="1032">
          <cell r="B1032"/>
          <cell r="C1032"/>
          <cell r="D1032"/>
          <cell r="E1032"/>
          <cell r="F1032"/>
          <cell r="G1032"/>
          <cell r="H1032"/>
          <cell r="I1032"/>
          <cell r="J1032"/>
          <cell r="K1032"/>
          <cell r="L1032"/>
        </row>
        <row r="1033">
          <cell r="B1033"/>
          <cell r="C1033"/>
          <cell r="D1033"/>
          <cell r="E1033"/>
          <cell r="F1033"/>
          <cell r="G1033"/>
          <cell r="H1033"/>
          <cell r="I1033"/>
          <cell r="J1033"/>
          <cell r="K1033"/>
          <cell r="L1033"/>
        </row>
        <row r="1034">
          <cell r="B1034"/>
          <cell r="C1034"/>
          <cell r="D1034"/>
          <cell r="E1034"/>
          <cell r="F1034"/>
          <cell r="G1034"/>
          <cell r="H1034"/>
          <cell r="I1034"/>
          <cell r="J1034"/>
          <cell r="K1034"/>
          <cell r="L1034"/>
        </row>
        <row r="1035">
          <cell r="B1035"/>
          <cell r="C1035"/>
          <cell r="D1035"/>
          <cell r="E1035"/>
          <cell r="F1035"/>
          <cell r="G1035"/>
          <cell r="H1035"/>
          <cell r="I1035"/>
          <cell r="J1035"/>
          <cell r="K1035"/>
          <cell r="L1035"/>
        </row>
        <row r="1036">
          <cell r="B1036"/>
          <cell r="C1036"/>
          <cell r="D1036"/>
          <cell r="E1036"/>
          <cell r="F1036"/>
          <cell r="G1036"/>
          <cell r="H1036"/>
          <cell r="I1036"/>
          <cell r="J1036"/>
          <cell r="K1036"/>
          <cell r="L1036"/>
        </row>
        <row r="1037">
          <cell r="B1037"/>
          <cell r="C1037"/>
          <cell r="D1037"/>
          <cell r="E1037"/>
          <cell r="F1037"/>
          <cell r="G1037"/>
          <cell r="H1037"/>
          <cell r="I1037"/>
          <cell r="J1037"/>
          <cell r="K1037"/>
          <cell r="L1037"/>
        </row>
        <row r="1038">
          <cell r="B1038"/>
          <cell r="C1038"/>
          <cell r="D1038"/>
          <cell r="E1038"/>
          <cell r="F1038"/>
          <cell r="G1038"/>
          <cell r="H1038"/>
          <cell r="I1038"/>
          <cell r="J1038"/>
          <cell r="K1038"/>
          <cell r="L1038"/>
        </row>
        <row r="1039">
          <cell r="B1039"/>
          <cell r="C1039"/>
          <cell r="D1039"/>
          <cell r="E1039"/>
          <cell r="F1039"/>
          <cell r="G1039"/>
          <cell r="H1039"/>
          <cell r="I1039"/>
          <cell r="J1039"/>
          <cell r="K1039"/>
          <cell r="L1039"/>
        </row>
        <row r="1040">
          <cell r="B1040"/>
          <cell r="C1040"/>
          <cell r="D1040"/>
          <cell r="E1040"/>
          <cell r="F1040"/>
          <cell r="G1040"/>
          <cell r="H1040"/>
          <cell r="I1040"/>
          <cell r="J1040"/>
          <cell r="K1040"/>
          <cell r="L1040"/>
        </row>
        <row r="1041">
          <cell r="B1041"/>
          <cell r="C1041"/>
          <cell r="D1041"/>
          <cell r="E1041"/>
          <cell r="F1041"/>
          <cell r="G1041"/>
          <cell r="H1041"/>
          <cell r="I1041"/>
          <cell r="J1041"/>
          <cell r="K1041"/>
          <cell r="L1041"/>
        </row>
        <row r="1042">
          <cell r="B1042"/>
          <cell r="C1042"/>
          <cell r="D1042"/>
          <cell r="E1042"/>
          <cell r="F1042"/>
          <cell r="G1042"/>
          <cell r="H1042"/>
          <cell r="I1042"/>
          <cell r="J1042"/>
          <cell r="K1042"/>
          <cell r="L1042"/>
        </row>
        <row r="1043">
          <cell r="B1043"/>
          <cell r="C1043"/>
          <cell r="D1043"/>
          <cell r="E1043"/>
          <cell r="F1043"/>
          <cell r="G1043"/>
          <cell r="H1043"/>
          <cell r="I1043"/>
          <cell r="J1043"/>
          <cell r="K1043"/>
          <cell r="L1043"/>
        </row>
        <row r="1044">
          <cell r="B1044"/>
          <cell r="C1044"/>
          <cell r="D1044"/>
          <cell r="E1044"/>
          <cell r="F1044"/>
          <cell r="G1044"/>
          <cell r="H1044"/>
          <cell r="I1044"/>
          <cell r="J1044"/>
          <cell r="K1044"/>
          <cell r="L1044"/>
        </row>
        <row r="1045">
          <cell r="B1045"/>
          <cell r="C1045"/>
          <cell r="D1045"/>
          <cell r="E1045"/>
          <cell r="F1045"/>
          <cell r="G1045"/>
          <cell r="H1045"/>
          <cell r="I1045"/>
          <cell r="J1045"/>
          <cell r="K1045"/>
          <cell r="L1045"/>
        </row>
        <row r="1046">
          <cell r="B1046"/>
          <cell r="C1046"/>
          <cell r="D1046"/>
          <cell r="E1046"/>
          <cell r="F1046"/>
          <cell r="G1046"/>
          <cell r="H1046"/>
          <cell r="I1046"/>
          <cell r="J1046"/>
          <cell r="K1046"/>
          <cell r="L1046"/>
        </row>
        <row r="1047">
          <cell r="B1047"/>
          <cell r="C1047"/>
          <cell r="D1047"/>
          <cell r="E1047"/>
          <cell r="F1047"/>
          <cell r="G1047"/>
          <cell r="H1047"/>
          <cell r="I1047"/>
          <cell r="J1047"/>
          <cell r="K1047"/>
          <cell r="L1047"/>
        </row>
        <row r="1048">
          <cell r="B1048"/>
          <cell r="C1048"/>
          <cell r="D1048"/>
          <cell r="E1048"/>
          <cell r="F1048"/>
          <cell r="G1048"/>
          <cell r="H1048"/>
          <cell r="I1048"/>
          <cell r="J1048"/>
          <cell r="K1048"/>
          <cell r="L1048"/>
        </row>
        <row r="1049">
          <cell r="B1049"/>
          <cell r="C1049"/>
          <cell r="D1049"/>
          <cell r="E1049"/>
          <cell r="F1049"/>
          <cell r="G1049"/>
          <cell r="H1049"/>
          <cell r="I1049"/>
          <cell r="J1049"/>
          <cell r="K1049"/>
          <cell r="L1049"/>
        </row>
        <row r="1050">
          <cell r="B1050"/>
          <cell r="C1050"/>
          <cell r="D1050"/>
          <cell r="E1050"/>
          <cell r="F1050"/>
          <cell r="G1050"/>
          <cell r="H1050"/>
          <cell r="I1050"/>
          <cell r="J1050"/>
          <cell r="K1050"/>
          <cell r="L1050"/>
        </row>
        <row r="1051">
          <cell r="B1051"/>
          <cell r="C1051"/>
          <cell r="D1051"/>
          <cell r="E1051"/>
          <cell r="F1051"/>
          <cell r="G1051"/>
          <cell r="H1051"/>
          <cell r="I1051"/>
          <cell r="J1051"/>
          <cell r="K1051"/>
          <cell r="L1051"/>
        </row>
        <row r="1052">
          <cell r="B1052"/>
          <cell r="C1052"/>
          <cell r="D1052"/>
          <cell r="E1052"/>
          <cell r="F1052"/>
          <cell r="G1052"/>
          <cell r="H1052"/>
          <cell r="I1052"/>
          <cell r="J1052"/>
          <cell r="K1052"/>
          <cell r="L1052"/>
        </row>
        <row r="1053">
          <cell r="B1053"/>
          <cell r="C1053"/>
          <cell r="D1053"/>
          <cell r="E1053"/>
          <cell r="F1053"/>
          <cell r="G1053"/>
          <cell r="H1053"/>
          <cell r="I1053"/>
          <cell r="J1053"/>
          <cell r="K1053"/>
          <cell r="L1053"/>
        </row>
        <row r="1054">
          <cell r="B1054"/>
          <cell r="C1054"/>
          <cell r="D1054"/>
          <cell r="E1054"/>
          <cell r="F1054"/>
          <cell r="G1054"/>
          <cell r="H1054"/>
          <cell r="I1054"/>
          <cell r="J1054"/>
          <cell r="K1054"/>
          <cell r="L1054"/>
        </row>
        <row r="1055">
          <cell r="B1055"/>
          <cell r="C1055"/>
          <cell r="D1055"/>
          <cell r="E1055"/>
          <cell r="F1055"/>
          <cell r="G1055"/>
          <cell r="H1055"/>
          <cell r="I1055"/>
          <cell r="J1055"/>
          <cell r="K1055"/>
          <cell r="L1055"/>
        </row>
        <row r="1056">
          <cell r="B1056"/>
          <cell r="C1056"/>
          <cell r="D1056"/>
          <cell r="E1056"/>
          <cell r="F1056"/>
          <cell r="G1056"/>
          <cell r="H1056"/>
          <cell r="I1056"/>
          <cell r="J1056"/>
          <cell r="K1056"/>
          <cell r="L1056"/>
        </row>
        <row r="1057">
          <cell r="B1057"/>
          <cell r="C1057"/>
          <cell r="D1057"/>
          <cell r="E1057"/>
          <cell r="F1057"/>
          <cell r="G1057"/>
          <cell r="H1057"/>
          <cell r="I1057"/>
          <cell r="J1057"/>
          <cell r="K1057"/>
          <cell r="L1057"/>
        </row>
        <row r="1058">
          <cell r="B1058"/>
          <cell r="C1058"/>
          <cell r="D1058"/>
          <cell r="E1058"/>
          <cell r="F1058"/>
          <cell r="G1058"/>
          <cell r="H1058"/>
          <cell r="I1058"/>
          <cell r="J1058"/>
          <cell r="K1058"/>
          <cell r="L1058"/>
        </row>
        <row r="1059">
          <cell r="B1059"/>
          <cell r="C1059"/>
          <cell r="D1059"/>
          <cell r="E1059"/>
          <cell r="F1059"/>
          <cell r="G1059"/>
          <cell r="H1059"/>
          <cell r="I1059"/>
          <cell r="J1059"/>
          <cell r="K1059"/>
          <cell r="L1059"/>
        </row>
        <row r="1060">
          <cell r="B1060"/>
          <cell r="C1060"/>
          <cell r="D1060"/>
          <cell r="E1060"/>
          <cell r="F1060"/>
          <cell r="G1060"/>
          <cell r="H1060"/>
          <cell r="I1060"/>
          <cell r="J1060"/>
          <cell r="K1060"/>
          <cell r="L1060"/>
        </row>
        <row r="1061">
          <cell r="B1061"/>
          <cell r="C1061"/>
          <cell r="D1061"/>
          <cell r="E1061"/>
          <cell r="F1061"/>
          <cell r="G1061"/>
          <cell r="H1061"/>
          <cell r="I1061"/>
          <cell r="J1061"/>
          <cell r="K1061"/>
          <cell r="L1061"/>
        </row>
        <row r="1062">
          <cell r="B1062"/>
          <cell r="C1062"/>
          <cell r="D1062"/>
          <cell r="E1062"/>
          <cell r="F1062"/>
          <cell r="G1062"/>
          <cell r="H1062"/>
          <cell r="I1062"/>
          <cell r="J1062"/>
          <cell r="K1062"/>
          <cell r="L1062"/>
        </row>
        <row r="1063">
          <cell r="B1063"/>
          <cell r="C1063"/>
          <cell r="D1063"/>
          <cell r="E1063"/>
          <cell r="F1063"/>
          <cell r="G1063"/>
          <cell r="H1063"/>
          <cell r="I1063"/>
          <cell r="J1063"/>
          <cell r="K1063"/>
          <cell r="L1063"/>
        </row>
        <row r="1064">
          <cell r="B1064"/>
          <cell r="C1064"/>
          <cell r="D1064"/>
          <cell r="E1064"/>
          <cell r="F1064"/>
          <cell r="G1064"/>
          <cell r="H1064"/>
          <cell r="I1064"/>
          <cell r="J1064"/>
          <cell r="K1064"/>
          <cell r="L1064"/>
        </row>
        <row r="1065">
          <cell r="B1065"/>
          <cell r="C1065"/>
          <cell r="D1065"/>
          <cell r="E1065"/>
          <cell r="F1065"/>
          <cell r="G1065"/>
          <cell r="H1065"/>
          <cell r="I1065"/>
          <cell r="J1065"/>
          <cell r="K1065"/>
          <cell r="L1065"/>
        </row>
        <row r="1066">
          <cell r="B1066"/>
          <cell r="C1066"/>
          <cell r="D1066"/>
          <cell r="E1066"/>
          <cell r="F1066"/>
          <cell r="G1066"/>
          <cell r="H1066"/>
          <cell r="I1066"/>
          <cell r="J1066"/>
          <cell r="K1066"/>
          <cell r="L1066"/>
        </row>
        <row r="1067">
          <cell r="B1067"/>
          <cell r="C1067"/>
          <cell r="D1067"/>
          <cell r="E1067"/>
          <cell r="F1067"/>
          <cell r="G1067"/>
          <cell r="H1067"/>
          <cell r="I1067"/>
          <cell r="J1067"/>
          <cell r="K1067"/>
          <cell r="L1067"/>
        </row>
        <row r="1068">
          <cell r="B1068"/>
          <cell r="C1068"/>
          <cell r="D1068"/>
          <cell r="E1068"/>
          <cell r="F1068"/>
          <cell r="G1068"/>
          <cell r="H1068"/>
          <cell r="I1068"/>
          <cell r="J1068"/>
          <cell r="K1068"/>
          <cell r="L1068"/>
        </row>
        <row r="1069">
          <cell r="B1069"/>
          <cell r="C1069"/>
          <cell r="D1069"/>
          <cell r="E1069"/>
          <cell r="F1069"/>
          <cell r="G1069"/>
          <cell r="H1069"/>
          <cell r="I1069"/>
          <cell r="J1069"/>
          <cell r="K1069"/>
          <cell r="L1069"/>
        </row>
        <row r="1070">
          <cell r="B1070"/>
          <cell r="C1070"/>
          <cell r="D1070"/>
          <cell r="E1070"/>
          <cell r="F1070"/>
          <cell r="G1070"/>
          <cell r="H1070"/>
          <cell r="I1070"/>
          <cell r="J1070"/>
          <cell r="K1070"/>
          <cell r="L1070"/>
        </row>
        <row r="1071">
          <cell r="B1071"/>
          <cell r="C1071"/>
          <cell r="D1071"/>
          <cell r="E1071"/>
          <cell r="F1071"/>
          <cell r="G1071"/>
          <cell r="H1071"/>
          <cell r="I1071"/>
          <cell r="J1071"/>
          <cell r="K1071"/>
          <cell r="L1071"/>
        </row>
        <row r="1072">
          <cell r="B1072"/>
          <cell r="C1072"/>
          <cell r="D1072"/>
          <cell r="E1072"/>
          <cell r="F1072"/>
          <cell r="G1072"/>
          <cell r="H1072"/>
          <cell r="I1072"/>
          <cell r="J1072"/>
          <cell r="K1072"/>
          <cell r="L1072"/>
        </row>
        <row r="1073">
          <cell r="B1073"/>
          <cell r="C1073"/>
          <cell r="D1073"/>
          <cell r="E1073"/>
          <cell r="F1073"/>
          <cell r="G1073"/>
          <cell r="H1073"/>
          <cell r="I1073"/>
          <cell r="J1073"/>
          <cell r="K1073"/>
          <cell r="L1073"/>
        </row>
        <row r="1074">
          <cell r="B1074"/>
          <cell r="C1074"/>
          <cell r="D1074"/>
          <cell r="E1074"/>
          <cell r="F1074"/>
          <cell r="G1074"/>
          <cell r="H1074"/>
          <cell r="I1074"/>
          <cell r="J1074"/>
          <cell r="K1074"/>
          <cell r="L1074"/>
        </row>
        <row r="1075">
          <cell r="B1075"/>
          <cell r="C1075"/>
          <cell r="D1075"/>
          <cell r="E1075"/>
          <cell r="F1075"/>
          <cell r="G1075"/>
          <cell r="H1075"/>
          <cell r="I1075"/>
          <cell r="J1075"/>
          <cell r="K1075"/>
          <cell r="L1075"/>
        </row>
        <row r="1076">
          <cell r="B1076"/>
          <cell r="C1076"/>
          <cell r="D1076"/>
          <cell r="E1076"/>
          <cell r="F1076"/>
          <cell r="G1076"/>
          <cell r="H1076"/>
          <cell r="I1076"/>
          <cell r="J1076"/>
          <cell r="K1076"/>
          <cell r="L1076"/>
        </row>
        <row r="1077">
          <cell r="B1077"/>
          <cell r="C1077"/>
          <cell r="D1077"/>
          <cell r="E1077"/>
          <cell r="F1077"/>
          <cell r="G1077"/>
          <cell r="H1077"/>
          <cell r="I1077"/>
          <cell r="J1077"/>
          <cell r="K1077"/>
          <cell r="L1077"/>
        </row>
        <row r="1078">
          <cell r="B1078"/>
          <cell r="C1078"/>
          <cell r="D1078"/>
          <cell r="E1078"/>
          <cell r="F1078"/>
          <cell r="G1078"/>
          <cell r="H1078"/>
          <cell r="I1078"/>
          <cell r="J1078"/>
          <cell r="K1078"/>
          <cell r="L1078"/>
        </row>
        <row r="1079">
          <cell r="B1079"/>
          <cell r="C1079"/>
          <cell r="D1079"/>
          <cell r="E1079"/>
          <cell r="F1079"/>
          <cell r="G1079"/>
          <cell r="H1079"/>
          <cell r="I1079"/>
          <cell r="J1079"/>
          <cell r="K1079"/>
          <cell r="L1079"/>
        </row>
        <row r="1080">
          <cell r="B1080"/>
          <cell r="C1080"/>
          <cell r="D1080"/>
          <cell r="E1080"/>
          <cell r="F1080"/>
          <cell r="G1080"/>
          <cell r="H1080"/>
          <cell r="I1080"/>
          <cell r="J1080"/>
          <cell r="K1080"/>
          <cell r="L1080"/>
        </row>
        <row r="1081">
          <cell r="B1081"/>
          <cell r="C1081"/>
          <cell r="D1081"/>
          <cell r="E1081"/>
          <cell r="F1081"/>
          <cell r="G1081"/>
          <cell r="H1081"/>
          <cell r="I1081"/>
          <cell r="J1081"/>
          <cell r="K1081"/>
          <cell r="L1081"/>
        </row>
        <row r="1082">
          <cell r="B1082"/>
          <cell r="C1082"/>
          <cell r="D1082"/>
          <cell r="E1082"/>
          <cell r="F1082"/>
          <cell r="G1082"/>
          <cell r="H1082"/>
          <cell r="I1082"/>
          <cell r="J1082"/>
          <cell r="K1082"/>
          <cell r="L1082"/>
        </row>
        <row r="1083">
          <cell r="B1083"/>
          <cell r="C1083"/>
          <cell r="D1083"/>
          <cell r="E1083"/>
          <cell r="F1083"/>
          <cell r="G1083"/>
          <cell r="H1083"/>
          <cell r="I1083"/>
          <cell r="J1083"/>
          <cell r="K1083"/>
          <cell r="L1083"/>
        </row>
        <row r="1084">
          <cell r="B1084"/>
          <cell r="C1084"/>
          <cell r="D1084"/>
          <cell r="E1084"/>
          <cell r="F1084"/>
          <cell r="G1084"/>
          <cell r="H1084"/>
          <cell r="I1084"/>
          <cell r="J1084"/>
          <cell r="K1084"/>
          <cell r="L1084"/>
        </row>
        <row r="1085">
          <cell r="B1085"/>
          <cell r="C1085"/>
          <cell r="D1085"/>
          <cell r="E1085"/>
          <cell r="F1085"/>
          <cell r="G1085"/>
          <cell r="H1085"/>
          <cell r="I1085"/>
          <cell r="J1085"/>
          <cell r="K1085"/>
          <cell r="L1085"/>
        </row>
        <row r="1086">
          <cell r="B1086"/>
          <cell r="C1086"/>
          <cell r="D1086"/>
          <cell r="E1086"/>
          <cell r="F1086"/>
          <cell r="G1086"/>
          <cell r="H1086"/>
          <cell r="I1086"/>
          <cell r="J1086"/>
          <cell r="K1086"/>
          <cell r="L1086"/>
        </row>
        <row r="1087">
          <cell r="B1087"/>
          <cell r="C1087"/>
          <cell r="D1087"/>
          <cell r="E1087"/>
          <cell r="F1087"/>
          <cell r="G1087"/>
          <cell r="H1087"/>
          <cell r="I1087"/>
          <cell r="J1087"/>
          <cell r="K1087"/>
          <cell r="L1087"/>
        </row>
        <row r="1088">
          <cell r="B1088"/>
          <cell r="C1088"/>
          <cell r="D1088"/>
          <cell r="E1088"/>
          <cell r="F1088"/>
          <cell r="G1088"/>
          <cell r="H1088"/>
          <cell r="I1088"/>
          <cell r="J1088"/>
          <cell r="K1088"/>
          <cell r="L1088"/>
        </row>
        <row r="1089">
          <cell r="B1089"/>
          <cell r="C1089"/>
          <cell r="D1089"/>
          <cell r="E1089"/>
          <cell r="F1089"/>
          <cell r="G1089"/>
          <cell r="H1089"/>
          <cell r="I1089"/>
          <cell r="J1089"/>
          <cell r="K1089"/>
          <cell r="L1089"/>
        </row>
        <row r="1090">
          <cell r="B1090"/>
          <cell r="C1090"/>
          <cell r="D1090"/>
          <cell r="E1090"/>
          <cell r="F1090"/>
          <cell r="G1090"/>
          <cell r="H1090"/>
          <cell r="I1090"/>
          <cell r="J1090"/>
          <cell r="K1090"/>
          <cell r="L1090"/>
        </row>
        <row r="1091">
          <cell r="B1091"/>
          <cell r="C1091"/>
          <cell r="D1091"/>
          <cell r="E1091"/>
          <cell r="F1091"/>
          <cell r="G1091"/>
          <cell r="H1091"/>
          <cell r="I1091"/>
          <cell r="J1091"/>
          <cell r="K1091"/>
          <cell r="L1091"/>
        </row>
        <row r="1092">
          <cell r="B1092"/>
          <cell r="C1092"/>
          <cell r="D1092"/>
          <cell r="E1092"/>
          <cell r="F1092"/>
          <cell r="G1092"/>
          <cell r="H1092"/>
          <cell r="I1092"/>
          <cell r="J1092"/>
          <cell r="K1092"/>
          <cell r="L1092"/>
        </row>
        <row r="1093">
          <cell r="B1093"/>
          <cell r="C1093"/>
          <cell r="D1093"/>
          <cell r="E1093"/>
          <cell r="F1093"/>
          <cell r="G1093"/>
          <cell r="H1093"/>
          <cell r="I1093"/>
          <cell r="J1093"/>
          <cell r="K1093"/>
          <cell r="L1093"/>
        </row>
        <row r="1094">
          <cell r="B1094"/>
          <cell r="C1094"/>
          <cell r="D1094"/>
          <cell r="E1094"/>
          <cell r="F1094"/>
          <cell r="G1094"/>
          <cell r="H1094"/>
          <cell r="I1094"/>
          <cell r="J1094"/>
          <cell r="K1094"/>
          <cell r="L1094"/>
        </row>
        <row r="1095">
          <cell r="B1095"/>
          <cell r="C1095"/>
          <cell r="D1095"/>
          <cell r="E1095"/>
          <cell r="F1095"/>
          <cell r="G1095"/>
          <cell r="H1095"/>
          <cell r="I1095"/>
          <cell r="J1095"/>
          <cell r="K1095"/>
          <cell r="L1095"/>
        </row>
        <row r="1096">
          <cell r="B1096"/>
          <cell r="C1096"/>
          <cell r="D1096"/>
          <cell r="E1096"/>
          <cell r="F1096"/>
          <cell r="G1096"/>
          <cell r="H1096"/>
          <cell r="I1096"/>
          <cell r="J1096"/>
          <cell r="K1096"/>
          <cell r="L1096"/>
        </row>
        <row r="1097">
          <cell r="B1097"/>
          <cell r="C1097"/>
          <cell r="D1097"/>
          <cell r="E1097"/>
          <cell r="F1097"/>
          <cell r="G1097"/>
          <cell r="H1097"/>
          <cell r="I1097"/>
          <cell r="J1097"/>
          <cell r="K1097"/>
          <cell r="L1097"/>
        </row>
        <row r="1098">
          <cell r="B1098"/>
          <cell r="C1098"/>
          <cell r="D1098"/>
          <cell r="E1098"/>
          <cell r="F1098"/>
          <cell r="G1098"/>
          <cell r="H1098"/>
          <cell r="I1098"/>
          <cell r="J1098"/>
          <cell r="K1098"/>
          <cell r="L1098"/>
        </row>
        <row r="1099">
          <cell r="B1099"/>
          <cell r="C1099"/>
          <cell r="D1099"/>
          <cell r="E1099"/>
          <cell r="F1099"/>
          <cell r="G1099"/>
          <cell r="H1099"/>
          <cell r="I1099"/>
          <cell r="J1099"/>
          <cell r="K1099"/>
          <cell r="L1099"/>
        </row>
        <row r="1100">
          <cell r="B1100"/>
          <cell r="C1100"/>
          <cell r="D1100"/>
          <cell r="E1100"/>
          <cell r="F1100"/>
          <cell r="G1100"/>
          <cell r="H1100"/>
          <cell r="I1100"/>
          <cell r="J1100"/>
          <cell r="K1100"/>
          <cell r="L1100"/>
        </row>
        <row r="1101">
          <cell r="B1101"/>
          <cell r="C1101"/>
          <cell r="D1101"/>
          <cell r="E1101"/>
          <cell r="F1101"/>
          <cell r="G1101"/>
          <cell r="H1101"/>
          <cell r="I1101"/>
          <cell r="J1101"/>
          <cell r="K1101"/>
          <cell r="L1101"/>
        </row>
        <row r="1102">
          <cell r="B1102"/>
          <cell r="C1102"/>
          <cell r="D1102"/>
          <cell r="E1102"/>
          <cell r="F1102"/>
          <cell r="G1102"/>
          <cell r="H1102"/>
          <cell r="I1102"/>
          <cell r="J1102"/>
          <cell r="K1102"/>
          <cell r="L1102"/>
        </row>
        <row r="1103">
          <cell r="B1103"/>
          <cell r="C1103"/>
          <cell r="D1103"/>
          <cell r="E1103"/>
          <cell r="F1103"/>
          <cell r="G1103"/>
          <cell r="H1103"/>
          <cell r="I1103"/>
          <cell r="J1103"/>
          <cell r="K1103"/>
          <cell r="L1103"/>
        </row>
        <row r="1104">
          <cell r="B1104"/>
          <cell r="C1104"/>
          <cell r="D1104"/>
          <cell r="E1104"/>
          <cell r="F1104"/>
          <cell r="G1104"/>
          <cell r="H1104"/>
          <cell r="I1104"/>
          <cell r="J1104"/>
          <cell r="K1104"/>
          <cell r="L1104"/>
        </row>
        <row r="1105">
          <cell r="B1105"/>
          <cell r="C1105"/>
          <cell r="D1105"/>
          <cell r="E1105"/>
          <cell r="F1105"/>
          <cell r="G1105"/>
          <cell r="H1105"/>
          <cell r="I1105"/>
          <cell r="J1105"/>
          <cell r="K1105"/>
          <cell r="L1105"/>
        </row>
        <row r="1106">
          <cell r="B1106"/>
          <cell r="C1106"/>
          <cell r="D1106"/>
          <cell r="E1106"/>
          <cell r="F1106"/>
          <cell r="G1106"/>
          <cell r="H1106"/>
          <cell r="I1106"/>
          <cell r="J1106"/>
          <cell r="K1106"/>
          <cell r="L1106"/>
        </row>
        <row r="1107">
          <cell r="B1107"/>
          <cell r="C1107"/>
          <cell r="D1107"/>
          <cell r="E1107"/>
          <cell r="F1107"/>
          <cell r="G1107"/>
          <cell r="H1107"/>
          <cell r="I1107"/>
          <cell r="J1107"/>
          <cell r="K1107"/>
          <cell r="L1107"/>
        </row>
        <row r="1108">
          <cell r="B1108"/>
          <cell r="C1108"/>
          <cell r="D1108"/>
          <cell r="E1108"/>
          <cell r="F1108"/>
          <cell r="G1108"/>
          <cell r="H1108"/>
          <cell r="I1108"/>
          <cell r="J1108"/>
          <cell r="K1108"/>
          <cell r="L1108"/>
        </row>
        <row r="1109">
          <cell r="B1109"/>
          <cell r="C1109"/>
          <cell r="D1109"/>
          <cell r="E1109"/>
          <cell r="F1109"/>
          <cell r="G1109"/>
          <cell r="H1109"/>
          <cell r="I1109"/>
          <cell r="J1109"/>
          <cell r="K1109"/>
          <cell r="L1109"/>
        </row>
        <row r="1110">
          <cell r="B1110"/>
          <cell r="C1110"/>
          <cell r="D1110"/>
          <cell r="E1110"/>
          <cell r="F1110"/>
          <cell r="G1110"/>
          <cell r="H1110"/>
          <cell r="I1110"/>
          <cell r="J1110"/>
          <cell r="K1110"/>
          <cell r="L1110"/>
        </row>
        <row r="1111">
          <cell r="B1111"/>
          <cell r="C1111"/>
          <cell r="D1111"/>
          <cell r="E1111"/>
          <cell r="F1111"/>
          <cell r="G1111"/>
          <cell r="H1111"/>
          <cell r="I1111"/>
          <cell r="J1111"/>
          <cell r="K1111"/>
          <cell r="L1111"/>
        </row>
        <row r="1112">
          <cell r="B1112"/>
          <cell r="C1112"/>
          <cell r="D1112"/>
          <cell r="E1112"/>
          <cell r="F1112"/>
          <cell r="G1112"/>
          <cell r="H1112"/>
          <cell r="I1112"/>
          <cell r="J1112"/>
          <cell r="K1112"/>
          <cell r="L1112"/>
        </row>
        <row r="1113">
          <cell r="B1113"/>
          <cell r="C1113"/>
          <cell r="D1113"/>
          <cell r="E1113"/>
          <cell r="F1113"/>
          <cell r="G1113"/>
          <cell r="H1113"/>
          <cell r="I1113"/>
          <cell r="J1113"/>
          <cell r="K1113"/>
          <cell r="L1113"/>
        </row>
        <row r="1114">
          <cell r="B1114"/>
          <cell r="C1114"/>
          <cell r="D1114"/>
          <cell r="E1114"/>
          <cell r="F1114"/>
          <cell r="G1114"/>
          <cell r="H1114"/>
          <cell r="I1114"/>
          <cell r="J1114"/>
          <cell r="K1114"/>
          <cell r="L1114"/>
        </row>
        <row r="1115">
          <cell r="B1115"/>
          <cell r="C1115"/>
          <cell r="D1115"/>
          <cell r="E1115"/>
          <cell r="F1115"/>
          <cell r="G1115"/>
          <cell r="H1115"/>
          <cell r="I1115"/>
          <cell r="J1115"/>
          <cell r="K1115"/>
          <cell r="L1115"/>
        </row>
        <row r="1116">
          <cell r="B1116"/>
          <cell r="C1116"/>
          <cell r="D1116"/>
          <cell r="E1116"/>
          <cell r="F1116"/>
          <cell r="G1116"/>
          <cell r="H1116"/>
          <cell r="I1116"/>
          <cell r="J1116"/>
          <cell r="K1116"/>
          <cell r="L1116"/>
        </row>
        <row r="1117">
          <cell r="B1117"/>
          <cell r="C1117"/>
          <cell r="D1117"/>
          <cell r="E1117"/>
          <cell r="F1117"/>
          <cell r="G1117"/>
          <cell r="H1117"/>
          <cell r="I1117"/>
          <cell r="J1117"/>
          <cell r="K1117"/>
          <cell r="L1117"/>
        </row>
        <row r="1118">
          <cell r="B1118"/>
          <cell r="C1118"/>
          <cell r="D1118"/>
          <cell r="E1118"/>
          <cell r="F1118"/>
          <cell r="G1118"/>
          <cell r="H1118"/>
          <cell r="I1118"/>
          <cell r="J1118"/>
          <cell r="K1118"/>
          <cell r="L1118"/>
        </row>
        <row r="1119">
          <cell r="B1119"/>
          <cell r="C1119"/>
          <cell r="D1119"/>
          <cell r="E1119"/>
          <cell r="F1119"/>
          <cell r="G1119"/>
          <cell r="H1119"/>
          <cell r="I1119"/>
          <cell r="J1119"/>
          <cell r="K1119"/>
          <cell r="L1119"/>
        </row>
        <row r="1120">
          <cell r="B1120"/>
          <cell r="C1120"/>
          <cell r="D1120"/>
          <cell r="E1120"/>
          <cell r="F1120"/>
          <cell r="G1120"/>
          <cell r="H1120"/>
          <cell r="I1120"/>
          <cell r="J1120"/>
          <cell r="K1120"/>
          <cell r="L1120"/>
        </row>
        <row r="1121">
          <cell r="B1121"/>
          <cell r="C1121"/>
          <cell r="D1121"/>
          <cell r="E1121"/>
          <cell r="F1121"/>
          <cell r="G1121"/>
          <cell r="H1121"/>
          <cell r="I1121"/>
          <cell r="J1121"/>
          <cell r="K1121"/>
          <cell r="L1121"/>
        </row>
        <row r="1122">
          <cell r="B1122"/>
          <cell r="C1122"/>
          <cell r="D1122"/>
          <cell r="E1122"/>
          <cell r="F1122"/>
          <cell r="G1122"/>
          <cell r="H1122"/>
          <cell r="I1122"/>
          <cell r="J1122"/>
          <cell r="K1122"/>
          <cell r="L1122"/>
        </row>
        <row r="1123">
          <cell r="B1123"/>
          <cell r="C1123"/>
          <cell r="D1123"/>
          <cell r="E1123"/>
          <cell r="F1123"/>
          <cell r="G1123"/>
          <cell r="H1123"/>
          <cell r="I1123"/>
          <cell r="J1123"/>
          <cell r="K1123"/>
          <cell r="L1123"/>
        </row>
        <row r="1124">
          <cell r="B1124"/>
          <cell r="C1124"/>
          <cell r="D1124"/>
          <cell r="E1124"/>
          <cell r="F1124"/>
          <cell r="G1124"/>
          <cell r="H1124"/>
          <cell r="I1124"/>
          <cell r="J1124"/>
          <cell r="K1124"/>
          <cell r="L1124"/>
        </row>
        <row r="1125">
          <cell r="B1125"/>
          <cell r="C1125"/>
          <cell r="D1125"/>
          <cell r="E1125"/>
          <cell r="F1125"/>
          <cell r="G1125"/>
          <cell r="H1125"/>
          <cell r="I1125"/>
          <cell r="J1125"/>
          <cell r="K1125"/>
          <cell r="L1125"/>
        </row>
        <row r="1126">
          <cell r="B1126"/>
          <cell r="C1126"/>
          <cell r="D1126"/>
          <cell r="E1126"/>
          <cell r="F1126"/>
          <cell r="G1126"/>
          <cell r="H1126"/>
          <cell r="I1126"/>
          <cell r="J1126"/>
          <cell r="K1126"/>
          <cell r="L1126"/>
        </row>
        <row r="1127">
          <cell r="B1127"/>
          <cell r="C1127"/>
          <cell r="D1127"/>
          <cell r="E1127"/>
          <cell r="F1127"/>
          <cell r="G1127"/>
          <cell r="H1127"/>
          <cell r="I1127"/>
          <cell r="J1127"/>
          <cell r="K1127"/>
          <cell r="L1127"/>
        </row>
        <row r="1128">
          <cell r="B1128"/>
          <cell r="C1128"/>
          <cell r="D1128"/>
          <cell r="E1128"/>
          <cell r="F1128"/>
          <cell r="G1128"/>
          <cell r="H1128"/>
          <cell r="I1128"/>
          <cell r="J1128"/>
          <cell r="K1128"/>
          <cell r="L1128"/>
        </row>
        <row r="1129">
          <cell r="B1129"/>
          <cell r="C1129"/>
          <cell r="D1129"/>
          <cell r="E1129"/>
          <cell r="F1129"/>
          <cell r="G1129"/>
          <cell r="H1129"/>
          <cell r="I1129"/>
          <cell r="J1129"/>
          <cell r="K1129"/>
          <cell r="L1129"/>
        </row>
        <row r="1130">
          <cell r="B1130"/>
          <cell r="C1130"/>
          <cell r="D1130"/>
          <cell r="E1130"/>
          <cell r="F1130"/>
          <cell r="G1130"/>
          <cell r="H1130"/>
          <cell r="I1130"/>
          <cell r="J1130"/>
          <cell r="K1130"/>
          <cell r="L1130"/>
        </row>
        <row r="1131">
          <cell r="B1131"/>
          <cell r="C1131"/>
          <cell r="D1131"/>
          <cell r="E1131"/>
          <cell r="F1131"/>
          <cell r="G1131"/>
          <cell r="H1131"/>
          <cell r="I1131"/>
          <cell r="J1131"/>
          <cell r="K1131"/>
          <cell r="L1131"/>
        </row>
        <row r="1132">
          <cell r="B1132"/>
          <cell r="C1132"/>
          <cell r="D1132"/>
          <cell r="E1132"/>
          <cell r="F1132"/>
          <cell r="G1132"/>
          <cell r="H1132"/>
          <cell r="I1132"/>
          <cell r="J1132"/>
          <cell r="K1132"/>
          <cell r="L1132"/>
        </row>
        <row r="1133">
          <cell r="B1133"/>
          <cell r="C1133"/>
          <cell r="D1133"/>
          <cell r="E1133"/>
          <cell r="F1133"/>
          <cell r="G1133"/>
          <cell r="H1133"/>
          <cell r="I1133"/>
          <cell r="J1133"/>
          <cell r="K1133"/>
          <cell r="L1133"/>
        </row>
        <row r="1134">
          <cell r="B1134"/>
          <cell r="C1134"/>
          <cell r="D1134"/>
          <cell r="E1134"/>
          <cell r="F1134"/>
          <cell r="G1134"/>
          <cell r="H1134"/>
          <cell r="I1134"/>
          <cell r="J1134"/>
          <cell r="K1134"/>
          <cell r="L1134"/>
        </row>
        <row r="1135">
          <cell r="B1135"/>
          <cell r="C1135"/>
          <cell r="D1135"/>
          <cell r="E1135"/>
          <cell r="F1135"/>
          <cell r="G1135"/>
          <cell r="H1135"/>
          <cell r="I1135"/>
          <cell r="J1135"/>
          <cell r="K1135"/>
          <cell r="L1135"/>
        </row>
        <row r="1136">
          <cell r="B1136"/>
          <cell r="C1136"/>
          <cell r="D1136"/>
          <cell r="E1136"/>
          <cell r="F1136"/>
          <cell r="G1136"/>
          <cell r="H1136"/>
          <cell r="I1136"/>
          <cell r="J1136"/>
          <cell r="K1136"/>
          <cell r="L1136"/>
        </row>
        <row r="1137">
          <cell r="B1137"/>
          <cell r="C1137"/>
          <cell r="D1137"/>
          <cell r="E1137"/>
          <cell r="F1137"/>
          <cell r="G1137"/>
          <cell r="H1137"/>
          <cell r="I1137"/>
          <cell r="J1137"/>
          <cell r="K1137"/>
          <cell r="L1137"/>
        </row>
        <row r="1138">
          <cell r="B1138"/>
          <cell r="C1138"/>
          <cell r="D1138"/>
          <cell r="E1138"/>
          <cell r="F1138"/>
          <cell r="G1138"/>
          <cell r="H1138"/>
          <cell r="I1138"/>
          <cell r="J1138"/>
          <cell r="K1138"/>
          <cell r="L1138"/>
        </row>
        <row r="1139">
          <cell r="B1139"/>
          <cell r="C1139"/>
          <cell r="D1139"/>
          <cell r="E1139"/>
          <cell r="F1139"/>
          <cell r="G1139"/>
          <cell r="H1139"/>
          <cell r="I1139"/>
          <cell r="J1139"/>
          <cell r="K1139"/>
          <cell r="L1139"/>
        </row>
        <row r="1140">
          <cell r="B1140"/>
          <cell r="C1140"/>
          <cell r="D1140"/>
          <cell r="E1140"/>
          <cell r="F1140"/>
          <cell r="G1140"/>
          <cell r="H1140"/>
          <cell r="I1140"/>
          <cell r="J1140"/>
          <cell r="K1140"/>
          <cell r="L1140"/>
        </row>
        <row r="1141">
          <cell r="B1141"/>
          <cell r="C1141"/>
          <cell r="D1141"/>
          <cell r="E1141"/>
          <cell r="F1141"/>
          <cell r="G1141"/>
          <cell r="H1141"/>
          <cell r="I1141"/>
          <cell r="J1141"/>
          <cell r="K1141"/>
          <cell r="L1141"/>
        </row>
        <row r="1142">
          <cell r="B1142"/>
          <cell r="C1142"/>
          <cell r="D1142"/>
          <cell r="E1142"/>
          <cell r="F1142"/>
          <cell r="G1142"/>
          <cell r="H1142"/>
          <cell r="I1142"/>
          <cell r="J1142"/>
          <cell r="K1142"/>
          <cell r="L1142"/>
        </row>
        <row r="1143">
          <cell r="B1143"/>
          <cell r="C1143"/>
          <cell r="D1143"/>
          <cell r="E1143"/>
          <cell r="F1143"/>
          <cell r="G1143"/>
          <cell r="H1143"/>
          <cell r="I1143"/>
          <cell r="J1143"/>
          <cell r="K1143"/>
          <cell r="L1143"/>
        </row>
        <row r="1144">
          <cell r="B1144"/>
          <cell r="C1144"/>
          <cell r="D1144"/>
          <cell r="E1144"/>
          <cell r="F1144"/>
          <cell r="G1144"/>
          <cell r="H1144"/>
          <cell r="I1144"/>
          <cell r="J1144"/>
          <cell r="K1144"/>
          <cell r="L1144"/>
        </row>
        <row r="1145">
          <cell r="B1145"/>
          <cell r="C1145"/>
          <cell r="D1145"/>
          <cell r="E1145"/>
          <cell r="F1145"/>
          <cell r="G1145"/>
          <cell r="H1145"/>
          <cell r="I1145"/>
          <cell r="J1145"/>
          <cell r="K1145"/>
          <cell r="L1145"/>
        </row>
        <row r="1146">
          <cell r="B1146"/>
          <cell r="C1146"/>
          <cell r="D1146"/>
          <cell r="E1146"/>
          <cell r="F1146"/>
          <cell r="G1146"/>
          <cell r="H1146"/>
          <cell r="I1146"/>
          <cell r="J1146"/>
          <cell r="K1146"/>
          <cell r="L1146"/>
        </row>
        <row r="1147">
          <cell r="B1147"/>
          <cell r="C1147"/>
          <cell r="D1147"/>
          <cell r="E1147"/>
          <cell r="F1147"/>
          <cell r="G1147"/>
          <cell r="H1147"/>
          <cell r="I1147"/>
          <cell r="J1147"/>
          <cell r="K1147"/>
          <cell r="L1147"/>
        </row>
        <row r="1148">
          <cell r="B1148"/>
          <cell r="C1148"/>
          <cell r="D1148"/>
          <cell r="E1148"/>
          <cell r="F1148"/>
          <cell r="G1148"/>
          <cell r="H1148"/>
          <cell r="I1148"/>
          <cell r="J1148"/>
          <cell r="K1148"/>
          <cell r="L1148"/>
        </row>
        <row r="1149">
          <cell r="B1149"/>
          <cell r="C1149"/>
          <cell r="D1149"/>
          <cell r="E1149"/>
          <cell r="F1149"/>
          <cell r="G1149"/>
          <cell r="H1149"/>
          <cell r="I1149"/>
          <cell r="J1149"/>
          <cell r="K1149"/>
          <cell r="L1149"/>
        </row>
        <row r="1150">
          <cell r="B1150"/>
          <cell r="C1150"/>
          <cell r="D1150"/>
          <cell r="E1150"/>
          <cell r="F1150"/>
          <cell r="G1150"/>
          <cell r="H1150"/>
          <cell r="I1150"/>
          <cell r="J1150"/>
          <cell r="K1150"/>
          <cell r="L1150"/>
        </row>
        <row r="1151">
          <cell r="B1151"/>
          <cell r="C1151"/>
          <cell r="D1151"/>
          <cell r="E1151"/>
          <cell r="F1151"/>
          <cell r="G1151"/>
          <cell r="H1151"/>
          <cell r="I1151"/>
          <cell r="J1151"/>
          <cell r="K1151"/>
          <cell r="L1151"/>
        </row>
        <row r="1152">
          <cell r="B1152"/>
          <cell r="C1152"/>
          <cell r="D1152"/>
          <cell r="E1152"/>
          <cell r="F1152"/>
          <cell r="G1152"/>
          <cell r="H1152"/>
          <cell r="I1152"/>
          <cell r="J1152"/>
          <cell r="K1152"/>
          <cell r="L1152"/>
        </row>
        <row r="1153">
          <cell r="B1153"/>
          <cell r="C1153"/>
          <cell r="D1153"/>
          <cell r="E1153"/>
          <cell r="F1153"/>
          <cell r="G1153"/>
          <cell r="H1153"/>
          <cell r="I1153"/>
          <cell r="J1153"/>
          <cell r="K1153"/>
          <cell r="L1153"/>
        </row>
        <row r="1154">
          <cell r="B1154"/>
          <cell r="C1154"/>
          <cell r="D1154"/>
          <cell r="E1154"/>
          <cell r="F1154"/>
          <cell r="G1154"/>
          <cell r="H1154"/>
          <cell r="I1154"/>
          <cell r="J1154"/>
          <cell r="K1154"/>
          <cell r="L1154"/>
        </row>
        <row r="1155">
          <cell r="B1155"/>
          <cell r="C1155"/>
          <cell r="D1155"/>
          <cell r="E1155"/>
          <cell r="F1155"/>
          <cell r="G1155"/>
          <cell r="H1155"/>
          <cell r="I1155"/>
          <cell r="J1155"/>
          <cell r="K1155"/>
          <cell r="L1155"/>
        </row>
        <row r="1156">
          <cell r="B1156"/>
          <cell r="C1156"/>
          <cell r="D1156"/>
          <cell r="E1156"/>
          <cell r="F1156"/>
          <cell r="G1156"/>
          <cell r="H1156"/>
          <cell r="I1156"/>
          <cell r="J1156"/>
          <cell r="K1156"/>
          <cell r="L1156"/>
        </row>
        <row r="1157">
          <cell r="B1157"/>
          <cell r="C1157"/>
          <cell r="D1157"/>
          <cell r="E1157"/>
          <cell r="F1157"/>
          <cell r="G1157"/>
          <cell r="H1157"/>
          <cell r="I1157"/>
          <cell r="J1157"/>
          <cell r="K1157"/>
          <cell r="L1157"/>
        </row>
        <row r="1158">
          <cell r="B1158"/>
          <cell r="C1158"/>
          <cell r="D1158"/>
          <cell r="E1158"/>
          <cell r="F1158"/>
          <cell r="G1158"/>
          <cell r="H1158"/>
          <cell r="I1158"/>
          <cell r="J1158"/>
          <cell r="K1158"/>
          <cell r="L1158"/>
        </row>
        <row r="1159">
          <cell r="B1159"/>
          <cell r="C1159"/>
          <cell r="D1159"/>
          <cell r="E1159"/>
          <cell r="F1159"/>
          <cell r="G1159"/>
          <cell r="H1159"/>
          <cell r="I1159"/>
          <cell r="J1159"/>
          <cell r="K1159"/>
          <cell r="L1159"/>
        </row>
        <row r="1160">
          <cell r="B1160"/>
          <cell r="C1160"/>
          <cell r="D1160"/>
          <cell r="E1160"/>
          <cell r="F1160"/>
          <cell r="G1160"/>
          <cell r="H1160"/>
          <cell r="I1160"/>
          <cell r="J1160"/>
          <cell r="K1160"/>
          <cell r="L1160"/>
        </row>
        <row r="1161">
          <cell r="B1161"/>
          <cell r="C1161"/>
          <cell r="D1161"/>
          <cell r="E1161"/>
          <cell r="F1161"/>
          <cell r="G1161"/>
          <cell r="H1161"/>
          <cell r="I1161"/>
          <cell r="J1161"/>
          <cell r="K1161"/>
          <cell r="L1161"/>
        </row>
        <row r="1162">
          <cell r="B1162"/>
          <cell r="C1162"/>
          <cell r="D1162"/>
          <cell r="E1162"/>
          <cell r="F1162"/>
          <cell r="G1162"/>
          <cell r="H1162"/>
          <cell r="I1162"/>
          <cell r="J1162"/>
          <cell r="K1162"/>
          <cell r="L1162"/>
        </row>
        <row r="1163">
          <cell r="B1163"/>
          <cell r="C1163"/>
          <cell r="D1163"/>
          <cell r="E1163"/>
          <cell r="F1163"/>
          <cell r="G1163"/>
          <cell r="H1163"/>
          <cell r="I1163"/>
          <cell r="J1163"/>
          <cell r="K1163"/>
          <cell r="L1163"/>
        </row>
        <row r="1164">
          <cell r="B1164"/>
          <cell r="C1164"/>
          <cell r="D1164"/>
          <cell r="E1164"/>
          <cell r="F1164"/>
          <cell r="G1164"/>
          <cell r="H1164"/>
          <cell r="I1164"/>
          <cell r="J1164"/>
          <cell r="K1164"/>
          <cell r="L1164"/>
        </row>
        <row r="1165">
          <cell r="B1165"/>
          <cell r="C1165"/>
          <cell r="D1165"/>
          <cell r="E1165"/>
          <cell r="F1165"/>
          <cell r="G1165"/>
          <cell r="H1165"/>
          <cell r="I1165"/>
          <cell r="J1165"/>
          <cell r="K1165"/>
          <cell r="L1165"/>
        </row>
        <row r="1166">
          <cell r="B1166"/>
          <cell r="C1166"/>
          <cell r="D1166"/>
          <cell r="E1166"/>
          <cell r="F1166"/>
          <cell r="G1166"/>
          <cell r="H1166"/>
          <cell r="I1166"/>
          <cell r="J1166"/>
          <cell r="K1166"/>
          <cell r="L1166"/>
        </row>
        <row r="1167">
          <cell r="B1167"/>
          <cell r="C1167"/>
          <cell r="D1167"/>
          <cell r="E1167"/>
          <cell r="F1167"/>
          <cell r="G1167"/>
          <cell r="H1167"/>
          <cell r="I1167"/>
          <cell r="J1167"/>
          <cell r="K1167"/>
          <cell r="L1167"/>
        </row>
        <row r="1168">
          <cell r="B1168"/>
          <cell r="C1168"/>
          <cell r="D1168"/>
          <cell r="E1168"/>
          <cell r="F1168"/>
          <cell r="G1168"/>
          <cell r="H1168"/>
          <cell r="I1168"/>
          <cell r="J1168"/>
          <cell r="K1168"/>
          <cell r="L1168"/>
        </row>
        <row r="1169">
          <cell r="B1169"/>
          <cell r="C1169"/>
          <cell r="D1169"/>
          <cell r="E1169"/>
          <cell r="F1169"/>
          <cell r="G1169"/>
          <cell r="H1169"/>
          <cell r="I1169"/>
          <cell r="J1169"/>
          <cell r="K1169"/>
          <cell r="L1169"/>
        </row>
        <row r="1170">
          <cell r="B1170"/>
          <cell r="C1170"/>
          <cell r="D1170"/>
          <cell r="E1170"/>
          <cell r="F1170"/>
          <cell r="G1170"/>
          <cell r="H1170"/>
          <cell r="I1170"/>
          <cell r="J1170"/>
          <cell r="K1170"/>
          <cell r="L1170"/>
        </row>
        <row r="1171">
          <cell r="B1171"/>
          <cell r="C1171"/>
          <cell r="D1171"/>
          <cell r="E1171"/>
          <cell r="F1171"/>
          <cell r="G1171"/>
          <cell r="H1171"/>
          <cell r="I1171"/>
          <cell r="J1171"/>
          <cell r="K1171"/>
          <cell r="L1171"/>
        </row>
        <row r="1172">
          <cell r="B1172"/>
          <cell r="C1172"/>
          <cell r="D1172"/>
          <cell r="E1172"/>
          <cell r="F1172"/>
          <cell r="G1172"/>
          <cell r="H1172"/>
          <cell r="I1172"/>
          <cell r="J1172"/>
          <cell r="K1172"/>
          <cell r="L1172"/>
        </row>
        <row r="1173">
          <cell r="B1173"/>
          <cell r="C1173"/>
          <cell r="D1173"/>
          <cell r="E1173"/>
          <cell r="F1173"/>
          <cell r="G1173"/>
          <cell r="H1173"/>
          <cell r="I1173"/>
          <cell r="J1173"/>
          <cell r="K1173"/>
          <cell r="L1173"/>
        </row>
        <row r="1174">
          <cell r="B1174"/>
          <cell r="C1174"/>
          <cell r="D1174"/>
          <cell r="E1174"/>
          <cell r="F1174"/>
          <cell r="G1174"/>
          <cell r="H1174"/>
          <cell r="I1174"/>
          <cell r="J1174"/>
          <cell r="K1174"/>
          <cell r="L1174"/>
        </row>
        <row r="1175">
          <cell r="B1175"/>
          <cell r="C1175"/>
          <cell r="D1175"/>
          <cell r="E1175"/>
          <cell r="F1175"/>
          <cell r="G1175"/>
          <cell r="H1175"/>
          <cell r="I1175"/>
          <cell r="J1175"/>
          <cell r="K1175"/>
          <cell r="L1175"/>
        </row>
        <row r="1176">
          <cell r="B1176"/>
          <cell r="C1176"/>
          <cell r="D1176"/>
          <cell r="E1176"/>
          <cell r="F1176"/>
          <cell r="G1176"/>
          <cell r="H1176"/>
          <cell r="I1176"/>
          <cell r="J1176"/>
          <cell r="K1176"/>
          <cell r="L1176"/>
        </row>
        <row r="1177">
          <cell r="B1177"/>
          <cell r="C1177"/>
          <cell r="D1177"/>
          <cell r="E1177"/>
          <cell r="F1177"/>
          <cell r="G1177"/>
          <cell r="H1177"/>
          <cell r="I1177"/>
          <cell r="J1177"/>
          <cell r="K1177"/>
          <cell r="L1177"/>
        </row>
        <row r="1178">
          <cell r="B1178"/>
          <cell r="C1178"/>
          <cell r="D1178"/>
          <cell r="E1178"/>
          <cell r="F1178"/>
          <cell r="G1178"/>
          <cell r="H1178"/>
          <cell r="I1178"/>
          <cell r="J1178"/>
          <cell r="K1178"/>
          <cell r="L1178"/>
        </row>
        <row r="1179">
          <cell r="B1179"/>
          <cell r="C1179"/>
          <cell r="D1179"/>
          <cell r="E1179"/>
          <cell r="F1179"/>
          <cell r="G1179"/>
          <cell r="H1179"/>
          <cell r="I1179"/>
          <cell r="J1179"/>
          <cell r="K1179"/>
          <cell r="L1179"/>
        </row>
        <row r="1180">
          <cell r="B1180"/>
          <cell r="C1180"/>
          <cell r="D1180"/>
          <cell r="E1180"/>
          <cell r="F1180"/>
          <cell r="G1180"/>
          <cell r="H1180"/>
          <cell r="I1180"/>
          <cell r="J1180"/>
          <cell r="K1180"/>
          <cell r="L1180"/>
        </row>
        <row r="1181">
          <cell r="B1181"/>
          <cell r="C1181"/>
          <cell r="D1181"/>
          <cell r="E1181"/>
          <cell r="F1181"/>
          <cell r="G1181"/>
          <cell r="H1181"/>
          <cell r="I1181"/>
          <cell r="J1181"/>
          <cell r="K1181"/>
          <cell r="L1181"/>
        </row>
        <row r="1182">
          <cell r="B1182"/>
          <cell r="C1182"/>
          <cell r="D1182"/>
          <cell r="E1182"/>
          <cell r="F1182"/>
          <cell r="G1182"/>
          <cell r="H1182"/>
          <cell r="I1182"/>
          <cell r="J1182"/>
          <cell r="K1182"/>
          <cell r="L1182"/>
        </row>
        <row r="1183">
          <cell r="B1183"/>
          <cell r="C1183"/>
          <cell r="D1183"/>
          <cell r="E1183"/>
          <cell r="F1183"/>
          <cell r="G1183"/>
          <cell r="H1183"/>
          <cell r="I1183"/>
          <cell r="J1183"/>
          <cell r="K1183"/>
          <cell r="L1183"/>
        </row>
        <row r="1184">
          <cell r="B1184"/>
          <cell r="C1184"/>
          <cell r="D1184"/>
          <cell r="E1184"/>
          <cell r="F1184"/>
          <cell r="G1184"/>
          <cell r="H1184"/>
          <cell r="I1184"/>
          <cell r="J1184"/>
          <cell r="K1184"/>
          <cell r="L1184"/>
        </row>
        <row r="1185">
          <cell r="B1185"/>
          <cell r="C1185"/>
          <cell r="D1185"/>
          <cell r="E1185"/>
          <cell r="F1185"/>
          <cell r="G1185"/>
          <cell r="H1185"/>
          <cell r="I1185"/>
          <cell r="J1185"/>
          <cell r="K1185"/>
          <cell r="L1185"/>
        </row>
        <row r="1186">
          <cell r="B1186"/>
          <cell r="C1186"/>
          <cell r="D1186"/>
          <cell r="E1186"/>
          <cell r="F1186"/>
          <cell r="G1186"/>
          <cell r="H1186"/>
          <cell r="I1186"/>
          <cell r="J1186"/>
          <cell r="K1186"/>
          <cell r="L1186"/>
        </row>
        <row r="1187">
          <cell r="B1187"/>
          <cell r="C1187"/>
          <cell r="D1187"/>
          <cell r="E1187"/>
          <cell r="F1187"/>
          <cell r="G1187"/>
          <cell r="H1187"/>
          <cell r="I1187"/>
          <cell r="J1187"/>
          <cell r="K1187"/>
          <cell r="L1187"/>
        </row>
        <row r="1188">
          <cell r="B1188"/>
          <cell r="C1188"/>
          <cell r="D1188"/>
          <cell r="E1188"/>
          <cell r="F1188"/>
          <cell r="G1188"/>
          <cell r="H1188"/>
          <cell r="I1188"/>
          <cell r="J1188"/>
          <cell r="K1188"/>
          <cell r="L1188"/>
        </row>
        <row r="1189">
          <cell r="B1189"/>
          <cell r="C1189"/>
          <cell r="D1189"/>
          <cell r="E1189"/>
          <cell r="F1189"/>
          <cell r="G1189"/>
          <cell r="H1189"/>
          <cell r="I1189"/>
          <cell r="J1189"/>
          <cell r="K1189"/>
          <cell r="L1189"/>
        </row>
        <row r="1190">
          <cell r="B1190"/>
          <cell r="C1190"/>
          <cell r="D1190"/>
          <cell r="E1190"/>
          <cell r="F1190"/>
          <cell r="G1190"/>
          <cell r="H1190"/>
          <cell r="I1190"/>
          <cell r="J1190"/>
          <cell r="K1190"/>
          <cell r="L1190"/>
        </row>
        <row r="1191">
          <cell r="B1191"/>
          <cell r="C1191"/>
          <cell r="D1191"/>
          <cell r="E1191"/>
          <cell r="F1191"/>
          <cell r="G1191"/>
          <cell r="H1191"/>
          <cell r="I1191"/>
          <cell r="J1191"/>
          <cell r="K1191"/>
          <cell r="L1191"/>
        </row>
        <row r="1192">
          <cell r="B1192"/>
          <cell r="C1192"/>
          <cell r="D1192"/>
          <cell r="E1192"/>
          <cell r="F1192"/>
          <cell r="G1192"/>
          <cell r="H1192"/>
          <cell r="I1192"/>
          <cell r="J1192"/>
          <cell r="K1192"/>
          <cell r="L1192"/>
        </row>
        <row r="1193">
          <cell r="B1193"/>
          <cell r="C1193"/>
          <cell r="D1193"/>
          <cell r="E1193"/>
          <cell r="F1193"/>
          <cell r="G1193"/>
          <cell r="H1193"/>
          <cell r="I1193"/>
          <cell r="J1193"/>
          <cell r="K1193"/>
          <cell r="L1193"/>
        </row>
        <row r="1194">
          <cell r="B1194"/>
          <cell r="C1194"/>
          <cell r="D1194"/>
          <cell r="E1194"/>
          <cell r="F1194"/>
          <cell r="G1194"/>
          <cell r="H1194"/>
          <cell r="I1194"/>
          <cell r="J1194"/>
          <cell r="K1194"/>
          <cell r="L1194"/>
        </row>
        <row r="1195">
          <cell r="B1195"/>
          <cell r="C1195"/>
          <cell r="D1195"/>
          <cell r="E1195"/>
          <cell r="F1195"/>
          <cell r="G1195"/>
          <cell r="H1195"/>
          <cell r="I1195"/>
          <cell r="J1195"/>
          <cell r="K1195"/>
          <cell r="L1195"/>
        </row>
        <row r="1196">
          <cell r="B1196"/>
          <cell r="C1196"/>
          <cell r="D1196"/>
          <cell r="E1196"/>
          <cell r="F1196"/>
          <cell r="G1196"/>
          <cell r="H1196"/>
          <cell r="I1196"/>
          <cell r="J1196"/>
          <cell r="K1196"/>
          <cell r="L1196"/>
        </row>
        <row r="1197">
          <cell r="B1197"/>
          <cell r="C1197"/>
          <cell r="D1197"/>
          <cell r="E1197"/>
          <cell r="F1197"/>
          <cell r="G1197"/>
          <cell r="H1197"/>
          <cell r="I1197"/>
          <cell r="J1197"/>
          <cell r="K1197"/>
          <cell r="L1197"/>
        </row>
        <row r="1198">
          <cell r="B1198"/>
          <cell r="C1198"/>
          <cell r="D1198"/>
          <cell r="E1198"/>
          <cell r="F1198"/>
          <cell r="G1198"/>
          <cell r="H1198"/>
          <cell r="I1198"/>
          <cell r="J1198"/>
          <cell r="K1198"/>
          <cell r="L1198"/>
        </row>
        <row r="1199">
          <cell r="B1199"/>
          <cell r="C1199"/>
          <cell r="D1199"/>
          <cell r="E1199"/>
          <cell r="F1199"/>
          <cell r="G1199"/>
          <cell r="H1199"/>
          <cell r="I1199"/>
          <cell r="J1199"/>
          <cell r="K1199"/>
          <cell r="L1199"/>
        </row>
        <row r="1200">
          <cell r="B1200"/>
          <cell r="C1200"/>
          <cell r="D1200"/>
          <cell r="E1200"/>
          <cell r="F1200"/>
          <cell r="G1200"/>
          <cell r="H1200"/>
          <cell r="I1200"/>
          <cell r="J1200"/>
          <cell r="K1200"/>
          <cell r="L1200"/>
        </row>
        <row r="1201">
          <cell r="B1201"/>
          <cell r="C1201"/>
          <cell r="D1201"/>
          <cell r="E1201"/>
          <cell r="F1201"/>
          <cell r="G1201"/>
          <cell r="H1201"/>
          <cell r="I1201"/>
          <cell r="J1201"/>
          <cell r="K1201"/>
          <cell r="L1201"/>
        </row>
        <row r="1202">
          <cell r="B1202"/>
          <cell r="C1202"/>
          <cell r="D1202"/>
          <cell r="E1202"/>
          <cell r="F1202"/>
          <cell r="G1202"/>
          <cell r="H1202"/>
          <cell r="I1202"/>
          <cell r="J1202"/>
          <cell r="K1202"/>
          <cell r="L1202"/>
        </row>
        <row r="1203">
          <cell r="B1203"/>
          <cell r="C1203"/>
          <cell r="D1203"/>
          <cell r="E1203"/>
          <cell r="F1203"/>
          <cell r="G1203"/>
          <cell r="H1203"/>
          <cell r="I1203"/>
          <cell r="J1203"/>
          <cell r="K1203"/>
          <cell r="L1203"/>
        </row>
        <row r="1204">
          <cell r="B1204"/>
          <cell r="C1204"/>
          <cell r="D1204"/>
          <cell r="E1204"/>
          <cell r="F1204"/>
          <cell r="G1204"/>
          <cell r="H1204"/>
          <cell r="I1204"/>
          <cell r="J1204"/>
          <cell r="K1204"/>
          <cell r="L1204"/>
        </row>
        <row r="1205">
          <cell r="B1205"/>
          <cell r="C1205"/>
          <cell r="D1205"/>
          <cell r="E1205"/>
          <cell r="F1205"/>
          <cell r="G1205"/>
          <cell r="H1205"/>
          <cell r="I1205"/>
          <cell r="J1205"/>
          <cell r="K1205"/>
          <cell r="L1205"/>
        </row>
        <row r="1206">
          <cell r="B1206"/>
          <cell r="C1206"/>
          <cell r="D1206"/>
          <cell r="E1206"/>
          <cell r="F1206"/>
          <cell r="G1206"/>
          <cell r="H1206"/>
          <cell r="I1206"/>
          <cell r="J1206"/>
          <cell r="K1206"/>
          <cell r="L1206"/>
        </row>
        <row r="1207">
          <cell r="B1207"/>
          <cell r="C1207"/>
          <cell r="D1207"/>
          <cell r="E1207"/>
          <cell r="F1207"/>
          <cell r="G1207"/>
          <cell r="H1207"/>
          <cell r="I1207"/>
          <cell r="J1207"/>
          <cell r="K1207"/>
          <cell r="L1207"/>
        </row>
        <row r="1208">
          <cell r="B1208"/>
          <cell r="C1208"/>
          <cell r="D1208"/>
          <cell r="E1208"/>
          <cell r="F1208"/>
          <cell r="G1208"/>
          <cell r="H1208"/>
          <cell r="I1208"/>
          <cell r="J1208"/>
          <cell r="K1208"/>
          <cell r="L1208"/>
        </row>
        <row r="1209">
          <cell r="B1209"/>
          <cell r="C1209"/>
          <cell r="D1209"/>
          <cell r="E1209"/>
          <cell r="F1209"/>
          <cell r="G1209"/>
          <cell r="H1209"/>
          <cell r="I1209"/>
          <cell r="J1209"/>
          <cell r="K1209"/>
          <cell r="L1209"/>
        </row>
        <row r="1210">
          <cell r="B1210"/>
          <cell r="C1210"/>
          <cell r="D1210"/>
          <cell r="E1210"/>
          <cell r="F1210"/>
          <cell r="G1210"/>
          <cell r="H1210"/>
          <cell r="I1210"/>
          <cell r="J1210"/>
          <cell r="K1210"/>
          <cell r="L1210"/>
        </row>
        <row r="1211">
          <cell r="B1211"/>
          <cell r="C1211"/>
          <cell r="D1211"/>
          <cell r="E1211"/>
          <cell r="F1211"/>
          <cell r="G1211"/>
          <cell r="H1211"/>
          <cell r="I1211"/>
          <cell r="J1211"/>
          <cell r="K1211"/>
          <cell r="L1211"/>
        </row>
        <row r="1212">
          <cell r="B1212"/>
          <cell r="C1212"/>
          <cell r="D1212"/>
          <cell r="E1212"/>
          <cell r="F1212"/>
          <cell r="G1212"/>
          <cell r="H1212"/>
          <cell r="I1212"/>
          <cell r="J1212"/>
          <cell r="K1212"/>
          <cell r="L1212"/>
        </row>
        <row r="1213">
          <cell r="B1213"/>
          <cell r="C1213"/>
          <cell r="D1213"/>
          <cell r="E1213"/>
          <cell r="F1213"/>
          <cell r="G1213"/>
          <cell r="H1213"/>
          <cell r="I1213"/>
          <cell r="J1213"/>
          <cell r="K1213"/>
          <cell r="L1213"/>
        </row>
        <row r="1214">
          <cell r="B1214"/>
          <cell r="C1214"/>
          <cell r="D1214"/>
          <cell r="E1214"/>
          <cell r="F1214"/>
          <cell r="G1214"/>
          <cell r="H1214"/>
          <cell r="I1214"/>
          <cell r="J1214"/>
          <cell r="K1214"/>
          <cell r="L1214"/>
        </row>
        <row r="1215">
          <cell r="B1215"/>
          <cell r="C1215"/>
          <cell r="D1215"/>
          <cell r="E1215"/>
          <cell r="F1215"/>
          <cell r="G1215"/>
          <cell r="H1215"/>
          <cell r="I1215"/>
          <cell r="J1215"/>
          <cell r="K1215"/>
          <cell r="L1215"/>
        </row>
        <row r="1216">
          <cell r="B1216"/>
          <cell r="C1216"/>
          <cell r="D1216"/>
          <cell r="E1216"/>
          <cell r="F1216"/>
          <cell r="G1216"/>
          <cell r="H1216"/>
          <cell r="I1216"/>
          <cell r="J1216"/>
          <cell r="K1216"/>
          <cell r="L1216"/>
        </row>
        <row r="1217">
          <cell r="B1217"/>
          <cell r="C1217"/>
          <cell r="D1217"/>
          <cell r="E1217"/>
          <cell r="F1217"/>
          <cell r="G1217"/>
          <cell r="H1217"/>
          <cell r="I1217"/>
          <cell r="J1217"/>
          <cell r="K1217"/>
          <cell r="L1217"/>
        </row>
        <row r="1218">
          <cell r="B1218"/>
          <cell r="C1218"/>
          <cell r="D1218"/>
          <cell r="E1218"/>
          <cell r="F1218"/>
          <cell r="G1218"/>
          <cell r="H1218"/>
          <cell r="I1218"/>
          <cell r="J1218"/>
          <cell r="K1218"/>
          <cell r="L1218"/>
        </row>
        <row r="1219">
          <cell r="B1219"/>
          <cell r="C1219"/>
          <cell r="D1219"/>
          <cell r="E1219"/>
          <cell r="F1219"/>
          <cell r="G1219"/>
          <cell r="H1219"/>
          <cell r="I1219"/>
          <cell r="J1219"/>
          <cell r="K1219"/>
          <cell r="L1219"/>
        </row>
        <row r="1220">
          <cell r="B1220"/>
          <cell r="C1220"/>
          <cell r="D1220"/>
          <cell r="E1220"/>
          <cell r="F1220"/>
          <cell r="G1220"/>
          <cell r="H1220"/>
          <cell r="I1220"/>
          <cell r="J1220"/>
          <cell r="K1220"/>
          <cell r="L1220"/>
        </row>
        <row r="1221">
          <cell r="B1221"/>
          <cell r="C1221"/>
          <cell r="D1221"/>
          <cell r="E1221"/>
          <cell r="F1221"/>
          <cell r="G1221"/>
          <cell r="H1221"/>
          <cell r="I1221"/>
          <cell r="J1221"/>
          <cell r="K1221"/>
          <cell r="L1221"/>
        </row>
        <row r="1222">
          <cell r="B1222"/>
          <cell r="C1222"/>
          <cell r="D1222"/>
          <cell r="E1222"/>
          <cell r="F1222"/>
          <cell r="G1222"/>
          <cell r="H1222"/>
          <cell r="I1222"/>
          <cell r="J1222"/>
          <cell r="K1222"/>
          <cell r="L1222"/>
        </row>
        <row r="1223">
          <cell r="B1223"/>
          <cell r="C1223"/>
          <cell r="D1223"/>
          <cell r="E1223"/>
          <cell r="F1223"/>
          <cell r="G1223"/>
          <cell r="H1223"/>
          <cell r="I1223"/>
          <cell r="J1223"/>
          <cell r="K1223"/>
          <cell r="L1223"/>
        </row>
        <row r="1224">
          <cell r="B1224"/>
          <cell r="C1224"/>
          <cell r="D1224"/>
          <cell r="E1224"/>
          <cell r="F1224"/>
          <cell r="G1224"/>
          <cell r="H1224"/>
          <cell r="I1224"/>
          <cell r="J1224"/>
          <cell r="K1224"/>
          <cell r="L1224"/>
        </row>
        <row r="1225">
          <cell r="B1225"/>
          <cell r="C1225"/>
          <cell r="D1225"/>
          <cell r="E1225"/>
          <cell r="F1225"/>
          <cell r="G1225"/>
          <cell r="H1225"/>
          <cell r="I1225"/>
          <cell r="J1225"/>
          <cell r="K1225"/>
          <cell r="L1225"/>
        </row>
        <row r="1226">
          <cell r="B1226"/>
          <cell r="C1226"/>
          <cell r="D1226"/>
          <cell r="E1226"/>
          <cell r="F1226"/>
          <cell r="G1226"/>
          <cell r="H1226"/>
          <cell r="I1226"/>
          <cell r="J1226"/>
          <cell r="K1226"/>
          <cell r="L1226"/>
        </row>
        <row r="1227">
          <cell r="B1227"/>
          <cell r="C1227"/>
          <cell r="D1227"/>
          <cell r="E1227"/>
          <cell r="F1227"/>
          <cell r="G1227"/>
          <cell r="H1227"/>
          <cell r="I1227"/>
          <cell r="J1227"/>
          <cell r="K1227"/>
          <cell r="L1227"/>
        </row>
        <row r="1228">
          <cell r="B1228"/>
          <cell r="C1228"/>
          <cell r="D1228"/>
          <cell r="E1228"/>
          <cell r="F1228"/>
          <cell r="G1228"/>
          <cell r="H1228"/>
          <cell r="I1228"/>
          <cell r="J1228"/>
          <cell r="K1228"/>
          <cell r="L1228"/>
        </row>
        <row r="1229">
          <cell r="B1229"/>
          <cell r="C1229"/>
          <cell r="D1229"/>
          <cell r="E1229"/>
          <cell r="F1229"/>
          <cell r="G1229"/>
          <cell r="H1229"/>
          <cell r="I1229"/>
          <cell r="J1229"/>
          <cell r="K1229"/>
          <cell r="L1229"/>
        </row>
        <row r="1230">
          <cell r="B1230"/>
          <cell r="C1230"/>
          <cell r="D1230"/>
          <cell r="E1230"/>
          <cell r="F1230"/>
          <cell r="G1230"/>
          <cell r="H1230"/>
          <cell r="I1230"/>
          <cell r="J1230"/>
          <cell r="K1230"/>
          <cell r="L1230"/>
        </row>
        <row r="1231">
          <cell r="B1231"/>
          <cell r="C1231"/>
          <cell r="D1231"/>
          <cell r="E1231"/>
          <cell r="F1231"/>
          <cell r="G1231"/>
          <cell r="H1231"/>
          <cell r="I1231"/>
          <cell r="J1231"/>
          <cell r="K1231"/>
          <cell r="L1231"/>
        </row>
        <row r="1232">
          <cell r="B1232"/>
          <cell r="C1232"/>
          <cell r="D1232"/>
          <cell r="E1232"/>
          <cell r="F1232"/>
          <cell r="G1232"/>
          <cell r="H1232"/>
          <cell r="I1232"/>
          <cell r="J1232"/>
          <cell r="K1232"/>
          <cell r="L1232"/>
        </row>
        <row r="1233">
          <cell r="B1233"/>
          <cell r="C1233"/>
          <cell r="D1233"/>
          <cell r="E1233"/>
          <cell r="F1233"/>
          <cell r="G1233"/>
          <cell r="H1233"/>
          <cell r="I1233"/>
          <cell r="J1233"/>
          <cell r="K1233"/>
          <cell r="L1233"/>
        </row>
        <row r="1234">
          <cell r="B1234"/>
          <cell r="C1234"/>
          <cell r="D1234"/>
          <cell r="E1234"/>
          <cell r="F1234"/>
          <cell r="G1234"/>
          <cell r="H1234"/>
          <cell r="I1234"/>
          <cell r="J1234"/>
          <cell r="K1234"/>
          <cell r="L1234"/>
        </row>
        <row r="1235">
          <cell r="B1235"/>
          <cell r="C1235"/>
          <cell r="D1235"/>
          <cell r="E1235"/>
          <cell r="F1235"/>
          <cell r="G1235"/>
          <cell r="H1235"/>
          <cell r="I1235"/>
          <cell r="J1235"/>
          <cell r="K1235"/>
          <cell r="L1235"/>
        </row>
        <row r="1236">
          <cell r="B1236"/>
          <cell r="C1236"/>
          <cell r="D1236"/>
          <cell r="E1236"/>
          <cell r="F1236"/>
          <cell r="G1236"/>
          <cell r="H1236"/>
          <cell r="I1236"/>
          <cell r="J1236"/>
          <cell r="K1236"/>
          <cell r="L1236"/>
        </row>
        <row r="1237">
          <cell r="B1237"/>
          <cell r="C1237"/>
          <cell r="D1237"/>
          <cell r="E1237"/>
          <cell r="F1237"/>
          <cell r="G1237"/>
          <cell r="H1237"/>
          <cell r="I1237"/>
          <cell r="J1237"/>
          <cell r="K1237"/>
          <cell r="L1237"/>
        </row>
        <row r="1238">
          <cell r="B1238"/>
          <cell r="C1238"/>
          <cell r="D1238"/>
          <cell r="E1238"/>
          <cell r="F1238"/>
          <cell r="G1238"/>
          <cell r="H1238"/>
          <cell r="I1238"/>
          <cell r="J1238"/>
          <cell r="K1238"/>
          <cell r="L1238"/>
        </row>
        <row r="1239">
          <cell r="B1239"/>
          <cell r="C1239"/>
          <cell r="D1239"/>
          <cell r="E1239"/>
          <cell r="F1239"/>
          <cell r="G1239"/>
          <cell r="H1239"/>
          <cell r="I1239"/>
          <cell r="J1239"/>
          <cell r="K1239"/>
          <cell r="L1239"/>
        </row>
        <row r="1240">
          <cell r="B1240"/>
          <cell r="C1240"/>
          <cell r="D1240"/>
          <cell r="E1240"/>
          <cell r="F1240"/>
          <cell r="G1240"/>
          <cell r="H1240"/>
          <cell r="I1240"/>
          <cell r="J1240"/>
          <cell r="K1240"/>
          <cell r="L1240"/>
        </row>
        <row r="1241">
          <cell r="B1241"/>
          <cell r="C1241"/>
          <cell r="D1241"/>
          <cell r="E1241"/>
          <cell r="F1241"/>
          <cell r="G1241"/>
          <cell r="H1241"/>
          <cell r="I1241"/>
          <cell r="J1241"/>
          <cell r="K1241"/>
          <cell r="L1241"/>
        </row>
        <row r="1242">
          <cell r="B1242"/>
          <cell r="C1242"/>
          <cell r="D1242"/>
          <cell r="E1242"/>
          <cell r="F1242"/>
          <cell r="G1242"/>
          <cell r="H1242"/>
          <cell r="I1242"/>
          <cell r="J1242"/>
          <cell r="K1242"/>
          <cell r="L1242"/>
        </row>
        <row r="1243">
          <cell r="B1243"/>
          <cell r="C1243"/>
          <cell r="D1243"/>
          <cell r="E1243"/>
          <cell r="F1243"/>
          <cell r="G1243"/>
          <cell r="H1243"/>
          <cell r="I1243"/>
          <cell r="J1243"/>
          <cell r="K1243"/>
          <cell r="L1243"/>
        </row>
        <row r="1244">
          <cell r="B1244"/>
          <cell r="C1244"/>
          <cell r="D1244"/>
          <cell r="E1244"/>
          <cell r="F1244"/>
          <cell r="G1244"/>
          <cell r="H1244"/>
          <cell r="I1244"/>
          <cell r="J1244"/>
          <cell r="K1244"/>
          <cell r="L1244"/>
        </row>
        <row r="1245">
          <cell r="B1245"/>
          <cell r="C1245"/>
          <cell r="D1245"/>
          <cell r="E1245"/>
          <cell r="F1245"/>
          <cell r="G1245"/>
          <cell r="H1245"/>
          <cell r="I1245"/>
          <cell r="J1245"/>
          <cell r="K1245"/>
          <cell r="L1245"/>
        </row>
        <row r="1246">
          <cell r="B1246"/>
          <cell r="C1246"/>
          <cell r="D1246"/>
          <cell r="E1246"/>
          <cell r="F1246"/>
          <cell r="G1246"/>
          <cell r="H1246"/>
          <cell r="I1246"/>
          <cell r="J1246"/>
          <cell r="K1246"/>
          <cell r="L1246"/>
        </row>
        <row r="1247">
          <cell r="B1247"/>
          <cell r="C1247"/>
          <cell r="D1247"/>
          <cell r="E1247"/>
          <cell r="F1247"/>
          <cell r="G1247"/>
          <cell r="H1247"/>
          <cell r="I1247"/>
          <cell r="J1247"/>
          <cell r="K1247"/>
          <cell r="L1247"/>
        </row>
        <row r="1248">
          <cell r="B1248"/>
          <cell r="C1248"/>
          <cell r="D1248"/>
          <cell r="E1248"/>
          <cell r="F1248"/>
          <cell r="G1248"/>
          <cell r="H1248"/>
          <cell r="I1248"/>
          <cell r="J1248"/>
          <cell r="K1248"/>
          <cell r="L1248"/>
        </row>
        <row r="1249">
          <cell r="B1249"/>
          <cell r="C1249"/>
          <cell r="D1249"/>
          <cell r="E1249"/>
          <cell r="F1249"/>
          <cell r="G1249"/>
          <cell r="H1249"/>
          <cell r="I1249"/>
          <cell r="J1249"/>
          <cell r="K1249"/>
          <cell r="L1249"/>
        </row>
        <row r="1250">
          <cell r="B1250"/>
          <cell r="C1250"/>
          <cell r="D1250"/>
          <cell r="E1250"/>
          <cell r="F1250"/>
          <cell r="G1250"/>
          <cell r="H1250"/>
          <cell r="I1250"/>
          <cell r="J1250"/>
          <cell r="K1250"/>
          <cell r="L1250"/>
        </row>
        <row r="1251">
          <cell r="B1251"/>
          <cell r="C1251"/>
          <cell r="D1251"/>
          <cell r="E1251"/>
          <cell r="F1251"/>
          <cell r="G1251"/>
          <cell r="H1251"/>
          <cell r="I1251"/>
          <cell r="J1251"/>
          <cell r="K1251"/>
          <cell r="L1251"/>
        </row>
        <row r="1252">
          <cell r="B1252"/>
          <cell r="C1252"/>
          <cell r="D1252"/>
          <cell r="E1252"/>
          <cell r="F1252"/>
          <cell r="G1252"/>
          <cell r="H1252"/>
          <cell r="I1252"/>
          <cell r="J1252"/>
          <cell r="K1252"/>
          <cell r="L1252"/>
        </row>
        <row r="1253">
          <cell r="B1253"/>
          <cell r="C1253"/>
          <cell r="D1253"/>
          <cell r="E1253"/>
          <cell r="F1253"/>
          <cell r="G1253"/>
          <cell r="H1253"/>
          <cell r="I1253"/>
          <cell r="J1253"/>
          <cell r="K1253"/>
          <cell r="L1253"/>
        </row>
        <row r="1254">
          <cell r="B1254"/>
          <cell r="C1254"/>
          <cell r="D1254"/>
          <cell r="E1254"/>
          <cell r="F1254"/>
          <cell r="G1254"/>
          <cell r="H1254"/>
          <cell r="I1254"/>
          <cell r="J1254"/>
          <cell r="K1254"/>
          <cell r="L1254"/>
        </row>
        <row r="1255">
          <cell r="B1255"/>
          <cell r="C1255"/>
          <cell r="D1255"/>
          <cell r="E1255"/>
          <cell r="F1255"/>
          <cell r="G1255"/>
          <cell r="H1255"/>
          <cell r="I1255"/>
          <cell r="J1255"/>
          <cell r="K1255"/>
          <cell r="L1255"/>
        </row>
        <row r="1256">
          <cell r="B1256"/>
          <cell r="C1256"/>
          <cell r="D1256"/>
          <cell r="E1256"/>
          <cell r="F1256"/>
          <cell r="G1256"/>
          <cell r="H1256"/>
          <cell r="I1256"/>
          <cell r="J1256"/>
          <cell r="K1256"/>
          <cell r="L1256"/>
        </row>
        <row r="1257">
          <cell r="B1257"/>
          <cell r="C1257"/>
          <cell r="D1257"/>
          <cell r="E1257"/>
          <cell r="F1257"/>
          <cell r="G1257"/>
          <cell r="H1257"/>
          <cell r="I1257"/>
          <cell r="J1257"/>
          <cell r="K1257"/>
          <cell r="L1257"/>
        </row>
        <row r="1258">
          <cell r="B1258"/>
          <cell r="C1258"/>
          <cell r="D1258"/>
          <cell r="E1258"/>
          <cell r="F1258"/>
          <cell r="G1258"/>
          <cell r="H1258"/>
          <cell r="I1258"/>
          <cell r="J1258"/>
          <cell r="K1258"/>
          <cell r="L1258"/>
        </row>
        <row r="1259">
          <cell r="B1259"/>
          <cell r="C1259"/>
          <cell r="D1259"/>
          <cell r="E1259"/>
          <cell r="F1259"/>
          <cell r="G1259"/>
          <cell r="H1259"/>
          <cell r="I1259"/>
          <cell r="J1259"/>
          <cell r="K1259"/>
          <cell r="L1259"/>
        </row>
        <row r="1260">
          <cell r="B1260"/>
          <cell r="C1260"/>
          <cell r="D1260"/>
          <cell r="E1260"/>
          <cell r="F1260"/>
          <cell r="G1260"/>
          <cell r="H1260"/>
          <cell r="I1260"/>
          <cell r="J1260"/>
          <cell r="K1260"/>
          <cell r="L1260"/>
        </row>
        <row r="1261">
          <cell r="B1261"/>
          <cell r="C1261"/>
          <cell r="D1261"/>
          <cell r="E1261"/>
          <cell r="F1261"/>
          <cell r="G1261"/>
          <cell r="H1261"/>
          <cell r="I1261"/>
          <cell r="J1261"/>
          <cell r="K1261"/>
          <cell r="L1261"/>
        </row>
        <row r="1262">
          <cell r="B1262"/>
          <cell r="C1262"/>
          <cell r="D1262"/>
          <cell r="E1262"/>
          <cell r="F1262"/>
          <cell r="G1262"/>
          <cell r="H1262"/>
          <cell r="I1262"/>
          <cell r="J1262"/>
          <cell r="K1262"/>
          <cell r="L1262"/>
        </row>
        <row r="1263">
          <cell r="B1263"/>
          <cell r="C1263"/>
          <cell r="D1263"/>
          <cell r="E1263"/>
          <cell r="F1263"/>
          <cell r="G1263"/>
          <cell r="H1263"/>
          <cell r="I1263"/>
          <cell r="J1263"/>
          <cell r="K1263"/>
          <cell r="L1263"/>
        </row>
        <row r="1264">
          <cell r="B1264"/>
          <cell r="C1264"/>
          <cell r="D1264"/>
          <cell r="E1264"/>
          <cell r="F1264"/>
          <cell r="G1264"/>
          <cell r="H1264"/>
          <cell r="I1264"/>
          <cell r="J1264"/>
          <cell r="K1264"/>
          <cell r="L1264"/>
        </row>
        <row r="1265">
          <cell r="B1265"/>
          <cell r="C1265"/>
          <cell r="D1265"/>
          <cell r="E1265"/>
          <cell r="F1265"/>
          <cell r="G1265"/>
          <cell r="H1265"/>
          <cell r="I1265"/>
          <cell r="J1265"/>
          <cell r="K1265"/>
          <cell r="L1265"/>
        </row>
        <row r="1266">
          <cell r="B1266"/>
          <cell r="C1266"/>
          <cell r="D1266"/>
          <cell r="E1266"/>
          <cell r="F1266"/>
          <cell r="G1266"/>
          <cell r="H1266"/>
          <cell r="I1266"/>
          <cell r="J1266"/>
          <cell r="K1266"/>
          <cell r="L1266"/>
        </row>
        <row r="1267">
          <cell r="B1267"/>
          <cell r="C1267"/>
          <cell r="D1267"/>
          <cell r="E1267"/>
          <cell r="F1267"/>
          <cell r="G1267"/>
          <cell r="H1267"/>
          <cell r="I1267"/>
          <cell r="J1267"/>
          <cell r="K1267"/>
          <cell r="L1267"/>
        </row>
        <row r="1268">
          <cell r="B1268"/>
          <cell r="C1268"/>
          <cell r="D1268"/>
          <cell r="E1268"/>
          <cell r="F1268"/>
          <cell r="G1268"/>
          <cell r="H1268"/>
          <cell r="I1268"/>
          <cell r="J1268"/>
          <cell r="K1268"/>
          <cell r="L1268"/>
        </row>
        <row r="1269">
          <cell r="B1269"/>
          <cell r="C1269"/>
          <cell r="D1269"/>
          <cell r="E1269"/>
          <cell r="F1269"/>
          <cell r="G1269"/>
          <cell r="H1269"/>
          <cell r="I1269"/>
          <cell r="J1269"/>
          <cell r="K1269"/>
          <cell r="L1269"/>
        </row>
        <row r="1270">
          <cell r="B1270"/>
          <cell r="C1270"/>
          <cell r="D1270"/>
          <cell r="E1270"/>
          <cell r="F1270"/>
          <cell r="G1270"/>
          <cell r="H1270"/>
          <cell r="I1270"/>
          <cell r="J1270"/>
          <cell r="K1270"/>
          <cell r="L1270"/>
        </row>
        <row r="1271">
          <cell r="B1271"/>
          <cell r="C1271"/>
          <cell r="D1271"/>
          <cell r="E1271"/>
          <cell r="F1271"/>
          <cell r="G1271"/>
          <cell r="H1271"/>
          <cell r="I1271"/>
          <cell r="J1271"/>
          <cell r="K1271"/>
          <cell r="L1271"/>
        </row>
        <row r="1272">
          <cell r="B1272"/>
          <cell r="C1272"/>
          <cell r="D1272"/>
          <cell r="E1272"/>
          <cell r="F1272"/>
          <cell r="G1272"/>
          <cell r="H1272"/>
          <cell r="I1272"/>
          <cell r="J1272"/>
          <cell r="K1272"/>
          <cell r="L1272"/>
        </row>
        <row r="1273">
          <cell r="B1273"/>
          <cell r="C1273"/>
          <cell r="D1273"/>
          <cell r="E1273"/>
          <cell r="F1273"/>
          <cell r="G1273"/>
          <cell r="H1273"/>
          <cell r="I1273"/>
          <cell r="J1273"/>
          <cell r="K1273"/>
          <cell r="L1273"/>
        </row>
        <row r="1274">
          <cell r="B1274"/>
          <cell r="C1274"/>
          <cell r="D1274"/>
          <cell r="E1274"/>
          <cell r="F1274"/>
          <cell r="G1274"/>
          <cell r="H1274"/>
          <cell r="I1274"/>
          <cell r="J1274"/>
          <cell r="K1274"/>
          <cell r="L1274"/>
        </row>
        <row r="1275">
          <cell r="B1275"/>
          <cell r="C1275"/>
          <cell r="D1275"/>
          <cell r="E1275"/>
          <cell r="F1275"/>
          <cell r="G1275"/>
          <cell r="H1275"/>
          <cell r="I1275"/>
          <cell r="J1275"/>
          <cell r="K1275"/>
          <cell r="L1275"/>
        </row>
        <row r="1276">
          <cell r="B1276"/>
          <cell r="C1276"/>
          <cell r="D1276"/>
          <cell r="E1276"/>
          <cell r="F1276"/>
          <cell r="G1276"/>
          <cell r="H1276"/>
          <cell r="I1276"/>
          <cell r="J1276"/>
          <cell r="K1276"/>
          <cell r="L1276"/>
        </row>
        <row r="1277">
          <cell r="B1277"/>
          <cell r="C1277"/>
          <cell r="D1277"/>
          <cell r="E1277"/>
          <cell r="F1277"/>
          <cell r="G1277"/>
          <cell r="H1277"/>
          <cell r="I1277"/>
          <cell r="J1277"/>
          <cell r="K1277"/>
          <cell r="L1277"/>
        </row>
        <row r="1278">
          <cell r="B1278"/>
          <cell r="C1278"/>
          <cell r="D1278"/>
          <cell r="E1278"/>
          <cell r="F1278"/>
          <cell r="G1278"/>
          <cell r="H1278"/>
          <cell r="I1278"/>
          <cell r="J1278"/>
          <cell r="K1278"/>
          <cell r="L1278"/>
        </row>
        <row r="1279">
          <cell r="B1279"/>
          <cell r="C1279"/>
          <cell r="D1279"/>
          <cell r="E1279"/>
          <cell r="F1279"/>
          <cell r="G1279"/>
          <cell r="H1279"/>
          <cell r="I1279"/>
          <cell r="J1279"/>
          <cell r="K1279"/>
          <cell r="L1279"/>
        </row>
        <row r="1280">
          <cell r="B1280"/>
          <cell r="C1280"/>
          <cell r="D1280"/>
          <cell r="E1280"/>
          <cell r="F1280"/>
          <cell r="G1280"/>
          <cell r="H1280"/>
          <cell r="I1280"/>
          <cell r="J1280"/>
          <cell r="K1280"/>
          <cell r="L1280"/>
        </row>
        <row r="1281">
          <cell r="B1281"/>
          <cell r="C1281"/>
          <cell r="D1281"/>
          <cell r="E1281"/>
          <cell r="F1281"/>
          <cell r="G1281"/>
          <cell r="H1281"/>
          <cell r="I1281"/>
          <cell r="J1281"/>
          <cell r="K1281"/>
          <cell r="L1281"/>
        </row>
        <row r="1282">
          <cell r="B1282"/>
          <cell r="C1282"/>
          <cell r="D1282"/>
          <cell r="E1282"/>
          <cell r="F1282"/>
          <cell r="G1282"/>
          <cell r="H1282"/>
          <cell r="I1282"/>
          <cell r="J1282"/>
          <cell r="K1282"/>
          <cell r="L1282"/>
        </row>
        <row r="1283">
          <cell r="B1283"/>
          <cell r="C1283"/>
          <cell r="D1283"/>
          <cell r="E1283"/>
          <cell r="F1283"/>
          <cell r="G1283"/>
          <cell r="H1283"/>
          <cell r="I1283"/>
          <cell r="J1283"/>
          <cell r="K1283"/>
          <cell r="L1283"/>
        </row>
        <row r="1284">
          <cell r="B1284"/>
          <cell r="C1284"/>
          <cell r="D1284"/>
          <cell r="E1284"/>
          <cell r="F1284"/>
          <cell r="G1284"/>
          <cell r="H1284"/>
          <cell r="I1284"/>
          <cell r="J1284"/>
          <cell r="K1284"/>
          <cell r="L1284"/>
        </row>
        <row r="1285">
          <cell r="B1285"/>
          <cell r="C1285"/>
          <cell r="D1285"/>
          <cell r="E1285"/>
          <cell r="F1285"/>
          <cell r="G1285"/>
          <cell r="H1285"/>
          <cell r="I1285"/>
          <cell r="J1285"/>
          <cell r="K1285"/>
          <cell r="L1285"/>
        </row>
        <row r="1286">
          <cell r="B1286"/>
          <cell r="C1286"/>
          <cell r="D1286"/>
          <cell r="E1286"/>
          <cell r="F1286"/>
          <cell r="G1286"/>
          <cell r="H1286"/>
          <cell r="I1286"/>
          <cell r="J1286"/>
          <cell r="K1286"/>
          <cell r="L1286"/>
        </row>
        <row r="1287">
          <cell r="B1287"/>
          <cell r="C1287"/>
          <cell r="D1287"/>
          <cell r="E1287"/>
          <cell r="F1287"/>
          <cell r="G1287"/>
          <cell r="H1287"/>
          <cell r="I1287"/>
          <cell r="J1287"/>
          <cell r="K1287"/>
          <cell r="L1287"/>
        </row>
        <row r="1288">
          <cell r="B1288"/>
          <cell r="C1288"/>
          <cell r="D1288"/>
          <cell r="E1288"/>
          <cell r="F1288"/>
          <cell r="G1288"/>
          <cell r="H1288"/>
          <cell r="I1288"/>
          <cell r="J1288"/>
          <cell r="K1288"/>
          <cell r="L1288"/>
        </row>
        <row r="1289">
          <cell r="B1289"/>
          <cell r="C1289"/>
          <cell r="D1289"/>
          <cell r="E1289"/>
          <cell r="F1289"/>
          <cell r="G1289"/>
          <cell r="H1289"/>
          <cell r="I1289"/>
          <cell r="J1289"/>
          <cell r="K1289"/>
          <cell r="L1289"/>
        </row>
        <row r="1290">
          <cell r="B1290"/>
          <cell r="C1290"/>
          <cell r="D1290"/>
          <cell r="E1290"/>
          <cell r="F1290"/>
          <cell r="G1290"/>
          <cell r="H1290"/>
          <cell r="I1290"/>
          <cell r="J1290"/>
          <cell r="K1290"/>
          <cell r="L1290"/>
        </row>
        <row r="1291">
          <cell r="B1291"/>
          <cell r="C1291"/>
          <cell r="D1291"/>
          <cell r="E1291"/>
          <cell r="F1291"/>
          <cell r="G1291"/>
          <cell r="H1291"/>
          <cell r="I1291"/>
          <cell r="J1291"/>
          <cell r="K1291"/>
          <cell r="L1291"/>
        </row>
        <row r="1292">
          <cell r="B1292"/>
          <cell r="C1292"/>
          <cell r="D1292"/>
          <cell r="E1292"/>
          <cell r="F1292"/>
          <cell r="G1292"/>
          <cell r="H1292"/>
          <cell r="I1292"/>
          <cell r="J1292"/>
          <cell r="K1292"/>
          <cell r="L1292"/>
        </row>
        <row r="1293">
          <cell r="B1293"/>
          <cell r="C1293"/>
          <cell r="D1293"/>
          <cell r="E1293"/>
          <cell r="F1293"/>
          <cell r="G1293"/>
          <cell r="H1293"/>
          <cell r="I1293"/>
          <cell r="J1293"/>
          <cell r="K1293"/>
          <cell r="L1293"/>
        </row>
        <row r="1294">
          <cell r="B1294"/>
          <cell r="C1294"/>
          <cell r="D1294"/>
          <cell r="E1294"/>
          <cell r="F1294"/>
          <cell r="G1294"/>
          <cell r="H1294"/>
          <cell r="I1294"/>
          <cell r="J1294"/>
          <cell r="K1294"/>
          <cell r="L1294"/>
        </row>
        <row r="1295">
          <cell r="B1295"/>
          <cell r="C1295"/>
          <cell r="D1295"/>
          <cell r="E1295"/>
          <cell r="F1295"/>
          <cell r="G1295"/>
          <cell r="H1295"/>
          <cell r="I1295"/>
          <cell r="J1295"/>
          <cell r="K1295"/>
          <cell r="L1295"/>
        </row>
        <row r="1296">
          <cell r="B1296"/>
          <cell r="C1296"/>
          <cell r="D1296"/>
          <cell r="E1296"/>
          <cell r="F1296"/>
          <cell r="G1296"/>
          <cell r="H1296"/>
          <cell r="I1296"/>
          <cell r="J1296"/>
          <cell r="K1296"/>
          <cell r="L1296"/>
        </row>
        <row r="1297">
          <cell r="B1297"/>
          <cell r="C1297"/>
          <cell r="D1297"/>
          <cell r="E1297"/>
          <cell r="F1297"/>
          <cell r="G1297"/>
          <cell r="H1297"/>
          <cell r="I1297"/>
          <cell r="J1297"/>
          <cell r="K1297"/>
          <cell r="L1297"/>
        </row>
        <row r="1298">
          <cell r="B1298"/>
          <cell r="C1298"/>
          <cell r="D1298"/>
          <cell r="E1298"/>
          <cell r="F1298"/>
          <cell r="G1298"/>
          <cell r="H1298"/>
          <cell r="I1298"/>
          <cell r="J1298"/>
          <cell r="K1298"/>
          <cell r="L1298"/>
        </row>
        <row r="1299">
          <cell r="B1299"/>
          <cell r="C1299"/>
          <cell r="D1299"/>
          <cell r="E1299"/>
          <cell r="F1299"/>
          <cell r="G1299"/>
          <cell r="H1299"/>
          <cell r="I1299"/>
          <cell r="J1299"/>
          <cell r="K1299"/>
          <cell r="L1299"/>
        </row>
        <row r="1300">
          <cell r="B1300"/>
          <cell r="C1300"/>
          <cell r="D1300"/>
          <cell r="E1300"/>
          <cell r="F1300"/>
          <cell r="G1300"/>
          <cell r="H1300"/>
          <cell r="I1300"/>
          <cell r="J1300"/>
          <cell r="K1300"/>
          <cell r="L1300"/>
        </row>
        <row r="1301">
          <cell r="B1301"/>
          <cell r="C1301"/>
          <cell r="D1301"/>
          <cell r="E1301"/>
          <cell r="F1301"/>
          <cell r="G1301"/>
          <cell r="H1301"/>
          <cell r="I1301"/>
          <cell r="J1301"/>
          <cell r="K1301"/>
          <cell r="L1301"/>
        </row>
        <row r="1302">
          <cell r="B1302"/>
          <cell r="C1302"/>
          <cell r="D1302"/>
          <cell r="E1302"/>
          <cell r="F1302"/>
          <cell r="G1302"/>
          <cell r="H1302"/>
          <cell r="I1302"/>
          <cell r="J1302"/>
          <cell r="K1302"/>
          <cell r="L1302"/>
        </row>
        <row r="1303">
          <cell r="B1303"/>
          <cell r="C1303"/>
          <cell r="D1303"/>
          <cell r="E1303"/>
          <cell r="F1303"/>
          <cell r="G1303"/>
          <cell r="H1303"/>
          <cell r="I1303"/>
          <cell r="J1303"/>
          <cell r="K1303"/>
          <cell r="L1303"/>
        </row>
        <row r="1304">
          <cell r="B1304"/>
          <cell r="C1304"/>
          <cell r="D1304"/>
          <cell r="E1304"/>
          <cell r="F1304"/>
          <cell r="G1304"/>
          <cell r="H1304"/>
          <cell r="I1304"/>
          <cell r="J1304"/>
          <cell r="K1304"/>
          <cell r="L1304"/>
        </row>
        <row r="1305">
          <cell r="B1305"/>
          <cell r="C1305"/>
          <cell r="D1305"/>
          <cell r="E1305"/>
          <cell r="F1305"/>
          <cell r="G1305"/>
          <cell r="H1305"/>
          <cell r="I1305"/>
          <cell r="J1305"/>
          <cell r="K1305"/>
          <cell r="L1305"/>
        </row>
        <row r="1306">
          <cell r="B1306"/>
          <cell r="C1306"/>
          <cell r="D1306"/>
          <cell r="E1306"/>
          <cell r="F1306"/>
          <cell r="G1306"/>
          <cell r="H1306"/>
          <cell r="I1306"/>
          <cell r="J1306"/>
          <cell r="K1306"/>
          <cell r="L1306"/>
        </row>
        <row r="1307">
          <cell r="B1307"/>
          <cell r="C1307"/>
          <cell r="D1307"/>
          <cell r="E1307"/>
          <cell r="F1307"/>
          <cell r="G1307"/>
          <cell r="H1307"/>
          <cell r="I1307"/>
          <cell r="J1307"/>
          <cell r="K1307"/>
          <cell r="L1307"/>
        </row>
        <row r="1308">
          <cell r="B1308"/>
          <cell r="C1308"/>
          <cell r="D1308"/>
          <cell r="E1308"/>
          <cell r="F1308"/>
          <cell r="G1308"/>
          <cell r="H1308"/>
          <cell r="I1308"/>
          <cell r="J1308"/>
          <cell r="K1308"/>
          <cell r="L1308"/>
        </row>
        <row r="1309">
          <cell r="B1309"/>
          <cell r="C1309"/>
          <cell r="D1309"/>
          <cell r="E1309"/>
          <cell r="F1309"/>
          <cell r="G1309"/>
          <cell r="H1309"/>
          <cell r="I1309"/>
          <cell r="J1309"/>
          <cell r="K1309"/>
          <cell r="L1309"/>
        </row>
        <row r="1310">
          <cell r="B1310"/>
          <cell r="C1310"/>
          <cell r="D1310"/>
          <cell r="E1310"/>
          <cell r="F1310"/>
          <cell r="G1310"/>
          <cell r="H1310"/>
          <cell r="I1310"/>
          <cell r="J1310"/>
          <cell r="K1310"/>
          <cell r="L1310"/>
        </row>
        <row r="1311">
          <cell r="B1311"/>
          <cell r="C1311"/>
          <cell r="D1311"/>
          <cell r="E1311"/>
          <cell r="F1311"/>
          <cell r="G1311"/>
          <cell r="H1311"/>
          <cell r="I1311"/>
          <cell r="J1311"/>
          <cell r="K1311"/>
          <cell r="L1311"/>
        </row>
        <row r="1312">
          <cell r="B1312"/>
          <cell r="C1312"/>
          <cell r="D1312"/>
          <cell r="E1312"/>
          <cell r="F1312"/>
          <cell r="G1312"/>
          <cell r="H1312"/>
          <cell r="I1312"/>
          <cell r="J1312"/>
          <cell r="K1312"/>
          <cell r="L1312"/>
        </row>
        <row r="1313">
          <cell r="B1313"/>
          <cell r="C1313"/>
          <cell r="D1313"/>
          <cell r="E1313"/>
          <cell r="F1313"/>
          <cell r="G1313"/>
          <cell r="H1313"/>
          <cell r="I1313"/>
          <cell r="J1313"/>
          <cell r="K1313"/>
          <cell r="L1313"/>
        </row>
        <row r="1314">
          <cell r="B1314"/>
          <cell r="C1314"/>
          <cell r="D1314"/>
          <cell r="E1314"/>
          <cell r="F1314"/>
          <cell r="G1314"/>
          <cell r="H1314"/>
          <cell r="I1314"/>
          <cell r="J1314"/>
          <cell r="K1314"/>
          <cell r="L1314"/>
        </row>
        <row r="1315">
          <cell r="B1315"/>
          <cell r="C1315"/>
          <cell r="D1315"/>
          <cell r="E1315"/>
          <cell r="F1315"/>
          <cell r="G1315"/>
          <cell r="H1315"/>
          <cell r="I1315"/>
          <cell r="J1315"/>
          <cell r="K1315"/>
          <cell r="L1315"/>
        </row>
        <row r="1316">
          <cell r="B1316"/>
          <cell r="C1316"/>
          <cell r="D1316"/>
          <cell r="E1316"/>
          <cell r="F1316"/>
          <cell r="G1316"/>
          <cell r="H1316"/>
          <cell r="I1316"/>
          <cell r="J1316"/>
          <cell r="K1316"/>
          <cell r="L1316"/>
        </row>
        <row r="1317">
          <cell r="B1317"/>
          <cell r="C1317"/>
          <cell r="D1317"/>
          <cell r="E1317"/>
          <cell r="F1317"/>
          <cell r="G1317"/>
          <cell r="H1317"/>
          <cell r="I1317"/>
          <cell r="J1317"/>
          <cell r="K1317"/>
          <cell r="L1317"/>
        </row>
        <row r="1318">
          <cell r="B1318"/>
          <cell r="C1318"/>
          <cell r="D1318"/>
          <cell r="E1318"/>
          <cell r="F1318"/>
          <cell r="G1318"/>
          <cell r="H1318"/>
          <cell r="I1318"/>
          <cell r="J1318"/>
          <cell r="K1318"/>
          <cell r="L1318"/>
        </row>
        <row r="1319">
          <cell r="B1319"/>
          <cell r="C1319"/>
          <cell r="D1319"/>
          <cell r="E1319"/>
          <cell r="F1319"/>
          <cell r="G1319"/>
          <cell r="H1319"/>
          <cell r="I1319"/>
          <cell r="J1319"/>
          <cell r="K1319"/>
          <cell r="L1319"/>
        </row>
        <row r="1320">
          <cell r="B1320"/>
          <cell r="C1320"/>
          <cell r="D1320"/>
          <cell r="E1320"/>
          <cell r="F1320"/>
          <cell r="G1320"/>
          <cell r="H1320"/>
          <cell r="I1320"/>
          <cell r="J1320"/>
          <cell r="K1320"/>
          <cell r="L1320"/>
        </row>
        <row r="1321">
          <cell r="B1321"/>
          <cell r="C1321"/>
          <cell r="D1321"/>
          <cell r="E1321"/>
          <cell r="F1321"/>
          <cell r="G1321"/>
          <cell r="H1321"/>
          <cell r="I1321"/>
          <cell r="J1321"/>
          <cell r="K1321"/>
          <cell r="L1321"/>
        </row>
        <row r="1322">
          <cell r="B1322"/>
          <cell r="C1322"/>
          <cell r="D1322"/>
          <cell r="E1322"/>
          <cell r="F1322"/>
          <cell r="G1322"/>
          <cell r="H1322"/>
          <cell r="I1322"/>
          <cell r="J1322"/>
          <cell r="K1322"/>
          <cell r="L1322"/>
        </row>
        <row r="1323">
          <cell r="B1323"/>
          <cell r="C1323"/>
          <cell r="D1323"/>
          <cell r="E1323"/>
          <cell r="F1323"/>
          <cell r="G1323"/>
          <cell r="H1323"/>
          <cell r="I1323"/>
          <cell r="J1323"/>
          <cell r="K1323"/>
          <cell r="L1323"/>
        </row>
        <row r="1324">
          <cell r="B1324"/>
          <cell r="C1324"/>
          <cell r="D1324"/>
          <cell r="E1324"/>
          <cell r="F1324"/>
          <cell r="G1324"/>
          <cell r="H1324"/>
          <cell r="I1324"/>
          <cell r="J1324"/>
          <cell r="K1324"/>
          <cell r="L1324"/>
        </row>
        <row r="1325">
          <cell r="B1325"/>
          <cell r="C1325"/>
          <cell r="D1325"/>
          <cell r="E1325"/>
          <cell r="F1325"/>
          <cell r="G1325"/>
          <cell r="H1325"/>
          <cell r="I1325"/>
          <cell r="J1325"/>
          <cell r="K1325"/>
          <cell r="L1325"/>
        </row>
        <row r="1326">
          <cell r="B1326"/>
          <cell r="C1326"/>
          <cell r="D1326"/>
          <cell r="E1326"/>
          <cell r="F1326"/>
          <cell r="G1326"/>
          <cell r="H1326"/>
          <cell r="I1326"/>
          <cell r="J1326"/>
          <cell r="K1326"/>
          <cell r="L1326"/>
        </row>
        <row r="1327">
          <cell r="B1327"/>
          <cell r="C1327"/>
          <cell r="D1327"/>
          <cell r="E1327"/>
          <cell r="F1327"/>
          <cell r="G1327"/>
          <cell r="H1327"/>
          <cell r="I1327"/>
          <cell r="J1327"/>
          <cell r="K1327"/>
          <cell r="L1327"/>
        </row>
        <row r="1328">
          <cell r="B1328"/>
          <cell r="C1328"/>
          <cell r="D1328"/>
          <cell r="E1328"/>
          <cell r="F1328"/>
          <cell r="G1328"/>
          <cell r="H1328"/>
          <cell r="I1328"/>
          <cell r="J1328"/>
          <cell r="K1328"/>
          <cell r="L1328"/>
        </row>
        <row r="1329">
          <cell r="B1329"/>
          <cell r="C1329"/>
          <cell r="D1329"/>
          <cell r="E1329"/>
          <cell r="F1329"/>
          <cell r="G1329"/>
          <cell r="H1329"/>
          <cell r="I1329"/>
          <cell r="J1329"/>
          <cell r="K1329"/>
          <cell r="L1329"/>
        </row>
        <row r="1330">
          <cell r="B1330"/>
          <cell r="C1330"/>
          <cell r="D1330"/>
          <cell r="E1330"/>
          <cell r="F1330"/>
          <cell r="G1330"/>
          <cell r="H1330"/>
          <cell r="I1330"/>
          <cell r="J1330"/>
          <cell r="K1330"/>
          <cell r="L1330"/>
        </row>
        <row r="1331">
          <cell r="B1331"/>
          <cell r="C1331"/>
          <cell r="D1331"/>
          <cell r="E1331"/>
          <cell r="F1331"/>
          <cell r="G1331"/>
          <cell r="H1331"/>
          <cell r="I1331"/>
          <cell r="J1331"/>
          <cell r="K1331"/>
          <cell r="L1331"/>
        </row>
        <row r="1332">
          <cell r="B1332"/>
          <cell r="C1332"/>
          <cell r="D1332"/>
          <cell r="E1332"/>
          <cell r="F1332"/>
          <cell r="G1332"/>
          <cell r="H1332"/>
          <cell r="I1332"/>
          <cell r="J1332"/>
          <cell r="K1332"/>
          <cell r="L1332"/>
        </row>
        <row r="1333">
          <cell r="B1333"/>
          <cell r="C1333"/>
          <cell r="D1333"/>
          <cell r="E1333"/>
          <cell r="F1333"/>
          <cell r="G1333"/>
          <cell r="H1333"/>
          <cell r="I1333"/>
          <cell r="J1333"/>
          <cell r="K1333"/>
          <cell r="L1333"/>
        </row>
        <row r="1334">
          <cell r="B1334"/>
          <cell r="C1334"/>
          <cell r="D1334"/>
          <cell r="E1334"/>
          <cell r="F1334"/>
          <cell r="G1334"/>
          <cell r="H1334"/>
          <cell r="I1334"/>
          <cell r="J1334"/>
          <cell r="K1334"/>
          <cell r="L1334"/>
        </row>
        <row r="1335">
          <cell r="B1335"/>
          <cell r="C1335"/>
          <cell r="D1335"/>
          <cell r="E1335"/>
          <cell r="F1335"/>
          <cell r="G1335"/>
          <cell r="H1335"/>
          <cell r="I1335"/>
          <cell r="J1335"/>
          <cell r="K1335"/>
          <cell r="L1335"/>
        </row>
        <row r="1336">
          <cell r="B1336"/>
          <cell r="C1336"/>
          <cell r="D1336"/>
          <cell r="E1336"/>
          <cell r="F1336"/>
          <cell r="G1336"/>
          <cell r="H1336"/>
          <cell r="I1336"/>
          <cell r="J1336"/>
          <cell r="K1336"/>
          <cell r="L1336"/>
        </row>
        <row r="1337">
          <cell r="B1337"/>
          <cell r="C1337"/>
          <cell r="D1337"/>
          <cell r="E1337"/>
          <cell r="F1337"/>
          <cell r="G1337"/>
          <cell r="H1337"/>
          <cell r="I1337"/>
          <cell r="J1337"/>
          <cell r="K1337"/>
          <cell r="L1337"/>
        </row>
        <row r="1338">
          <cell r="B1338"/>
          <cell r="C1338"/>
          <cell r="D1338"/>
          <cell r="E1338"/>
          <cell r="F1338"/>
          <cell r="G1338"/>
          <cell r="H1338"/>
          <cell r="I1338"/>
          <cell r="J1338"/>
          <cell r="K1338"/>
          <cell r="L1338"/>
        </row>
        <row r="1339">
          <cell r="B1339"/>
          <cell r="C1339"/>
          <cell r="D1339"/>
          <cell r="E1339"/>
          <cell r="F1339"/>
          <cell r="G1339"/>
          <cell r="H1339"/>
          <cell r="I1339"/>
          <cell r="J1339"/>
          <cell r="K1339"/>
          <cell r="L1339"/>
        </row>
        <row r="1340">
          <cell r="B1340"/>
          <cell r="C1340"/>
          <cell r="D1340"/>
          <cell r="E1340"/>
          <cell r="F1340"/>
          <cell r="G1340"/>
          <cell r="H1340"/>
          <cell r="I1340"/>
          <cell r="J1340"/>
          <cell r="K1340"/>
          <cell r="L1340"/>
        </row>
        <row r="1341">
          <cell r="B1341"/>
          <cell r="C1341"/>
          <cell r="D1341"/>
          <cell r="E1341"/>
          <cell r="F1341"/>
          <cell r="G1341"/>
          <cell r="H1341"/>
          <cell r="I1341"/>
          <cell r="J1341"/>
          <cell r="K1341"/>
          <cell r="L1341"/>
        </row>
        <row r="1342">
          <cell r="B1342"/>
          <cell r="C1342"/>
          <cell r="D1342"/>
          <cell r="E1342"/>
          <cell r="F1342"/>
          <cell r="G1342"/>
          <cell r="H1342"/>
          <cell r="I1342"/>
          <cell r="J1342"/>
          <cell r="K1342"/>
          <cell r="L1342"/>
        </row>
        <row r="1343">
          <cell r="B1343"/>
          <cell r="C1343"/>
          <cell r="D1343"/>
          <cell r="E1343"/>
          <cell r="F1343"/>
          <cell r="G1343"/>
          <cell r="H1343"/>
          <cell r="I1343"/>
          <cell r="J1343"/>
          <cell r="K1343"/>
          <cell r="L1343"/>
        </row>
        <row r="1344">
          <cell r="B1344"/>
          <cell r="C1344"/>
          <cell r="D1344"/>
          <cell r="E1344"/>
          <cell r="F1344"/>
          <cell r="G1344"/>
          <cell r="H1344"/>
          <cell r="I1344"/>
          <cell r="J1344"/>
          <cell r="K1344"/>
          <cell r="L1344"/>
        </row>
        <row r="1345">
          <cell r="B1345"/>
          <cell r="C1345"/>
          <cell r="D1345"/>
          <cell r="E1345"/>
          <cell r="F1345"/>
          <cell r="G1345"/>
          <cell r="H1345"/>
          <cell r="I1345"/>
          <cell r="J1345"/>
          <cell r="K1345"/>
          <cell r="L1345"/>
        </row>
        <row r="1346">
          <cell r="B1346"/>
          <cell r="C1346"/>
          <cell r="D1346"/>
          <cell r="E1346"/>
          <cell r="F1346"/>
          <cell r="G1346"/>
          <cell r="H1346"/>
          <cell r="I1346"/>
          <cell r="J1346"/>
          <cell r="K1346"/>
          <cell r="L1346"/>
        </row>
        <row r="1347">
          <cell r="B1347"/>
          <cell r="C1347"/>
          <cell r="D1347"/>
          <cell r="E1347"/>
          <cell r="F1347"/>
          <cell r="G1347"/>
          <cell r="H1347"/>
          <cell r="I1347"/>
          <cell r="J1347"/>
          <cell r="K1347"/>
          <cell r="L1347"/>
        </row>
        <row r="1348">
          <cell r="B1348"/>
          <cell r="C1348"/>
          <cell r="D1348"/>
          <cell r="E1348"/>
          <cell r="F1348"/>
          <cell r="G1348"/>
          <cell r="H1348"/>
          <cell r="I1348"/>
          <cell r="J1348"/>
          <cell r="K1348"/>
          <cell r="L1348"/>
        </row>
        <row r="1349">
          <cell r="B1349"/>
          <cell r="C1349"/>
          <cell r="D1349"/>
          <cell r="E1349"/>
          <cell r="F1349"/>
          <cell r="G1349"/>
          <cell r="H1349"/>
          <cell r="I1349"/>
          <cell r="J1349"/>
          <cell r="K1349"/>
          <cell r="L1349"/>
        </row>
        <row r="1350">
          <cell r="B1350"/>
          <cell r="C1350"/>
          <cell r="D1350"/>
          <cell r="E1350"/>
          <cell r="F1350"/>
          <cell r="G1350"/>
          <cell r="H1350"/>
          <cell r="I1350"/>
          <cell r="J1350"/>
          <cell r="K1350"/>
          <cell r="L1350"/>
        </row>
        <row r="1351">
          <cell r="B1351"/>
          <cell r="C1351"/>
          <cell r="D1351"/>
          <cell r="E1351"/>
          <cell r="F1351"/>
          <cell r="G1351"/>
          <cell r="H1351"/>
          <cell r="I1351"/>
          <cell r="J1351"/>
          <cell r="K1351"/>
          <cell r="L1351"/>
        </row>
        <row r="1352">
          <cell r="B1352"/>
          <cell r="C1352"/>
          <cell r="D1352"/>
          <cell r="E1352"/>
          <cell r="F1352"/>
          <cell r="G1352"/>
          <cell r="H1352"/>
          <cell r="I1352"/>
          <cell r="J1352"/>
          <cell r="K1352"/>
          <cell r="L1352"/>
        </row>
        <row r="1353">
          <cell r="B1353"/>
          <cell r="C1353"/>
          <cell r="D1353"/>
          <cell r="E1353"/>
          <cell r="F1353"/>
          <cell r="G1353"/>
          <cell r="H1353"/>
          <cell r="I1353"/>
          <cell r="J1353"/>
          <cell r="K1353"/>
          <cell r="L1353"/>
        </row>
        <row r="1354">
          <cell r="B1354"/>
          <cell r="C1354"/>
          <cell r="D1354"/>
          <cell r="E1354"/>
          <cell r="F1354"/>
          <cell r="G1354"/>
          <cell r="H1354"/>
          <cell r="I1354"/>
          <cell r="J1354"/>
          <cell r="K1354"/>
          <cell r="L1354"/>
        </row>
        <row r="1355">
          <cell r="B1355"/>
          <cell r="C1355"/>
          <cell r="D1355"/>
          <cell r="E1355"/>
          <cell r="F1355"/>
          <cell r="G1355"/>
          <cell r="H1355"/>
          <cell r="I1355"/>
          <cell r="J1355"/>
          <cell r="K1355"/>
          <cell r="L1355"/>
        </row>
        <row r="1356">
          <cell r="B1356"/>
          <cell r="C1356"/>
          <cell r="D1356"/>
          <cell r="E1356"/>
          <cell r="F1356"/>
          <cell r="G1356"/>
          <cell r="H1356"/>
          <cell r="I1356"/>
          <cell r="J1356"/>
          <cell r="K1356"/>
          <cell r="L1356"/>
        </row>
        <row r="1357">
          <cell r="B1357"/>
          <cell r="C1357"/>
          <cell r="D1357"/>
          <cell r="E1357"/>
          <cell r="F1357"/>
          <cell r="G1357"/>
          <cell r="H1357"/>
          <cell r="I1357"/>
          <cell r="J1357"/>
          <cell r="K1357"/>
          <cell r="L1357"/>
        </row>
        <row r="1358">
          <cell r="B1358"/>
          <cell r="C1358"/>
          <cell r="D1358"/>
          <cell r="E1358"/>
          <cell r="F1358"/>
          <cell r="G1358"/>
          <cell r="H1358"/>
          <cell r="I1358"/>
          <cell r="J1358"/>
          <cell r="K1358"/>
          <cell r="L1358"/>
        </row>
        <row r="1359">
          <cell r="B1359"/>
          <cell r="C1359"/>
          <cell r="D1359"/>
          <cell r="E1359"/>
          <cell r="F1359"/>
          <cell r="G1359"/>
          <cell r="H1359"/>
          <cell r="I1359"/>
          <cell r="J1359"/>
          <cell r="K1359"/>
          <cell r="L1359"/>
        </row>
        <row r="1360">
          <cell r="B1360"/>
          <cell r="C1360"/>
          <cell r="D1360"/>
          <cell r="E1360"/>
          <cell r="F1360"/>
          <cell r="G1360"/>
          <cell r="H1360"/>
          <cell r="I1360"/>
          <cell r="J1360"/>
          <cell r="K1360"/>
          <cell r="L1360"/>
        </row>
        <row r="1361">
          <cell r="B1361"/>
          <cell r="C1361"/>
          <cell r="D1361"/>
          <cell r="E1361"/>
          <cell r="F1361"/>
          <cell r="G1361"/>
          <cell r="H1361"/>
          <cell r="I1361"/>
          <cell r="J1361"/>
          <cell r="K1361"/>
          <cell r="L1361"/>
        </row>
        <row r="1362">
          <cell r="B1362"/>
          <cell r="C1362"/>
          <cell r="D1362"/>
          <cell r="E1362"/>
          <cell r="F1362"/>
          <cell r="G1362"/>
          <cell r="H1362"/>
          <cell r="I1362"/>
          <cell r="J1362"/>
          <cell r="K1362"/>
          <cell r="L1362"/>
        </row>
        <row r="1363">
          <cell r="B1363"/>
          <cell r="C1363"/>
          <cell r="D1363"/>
          <cell r="E1363"/>
          <cell r="F1363"/>
          <cell r="G1363"/>
          <cell r="H1363"/>
          <cell r="I1363"/>
          <cell r="J1363"/>
          <cell r="K1363"/>
          <cell r="L1363"/>
        </row>
        <row r="1364">
          <cell r="B1364"/>
          <cell r="C1364"/>
          <cell r="D1364"/>
          <cell r="E1364"/>
          <cell r="F1364"/>
          <cell r="G1364"/>
          <cell r="H1364"/>
          <cell r="I1364"/>
          <cell r="J1364"/>
          <cell r="K1364"/>
          <cell r="L1364"/>
        </row>
        <row r="1365">
          <cell r="B1365"/>
          <cell r="C1365"/>
          <cell r="D1365"/>
          <cell r="E1365"/>
          <cell r="F1365"/>
          <cell r="G1365"/>
          <cell r="H1365"/>
          <cell r="I1365"/>
          <cell r="J1365"/>
          <cell r="K1365"/>
          <cell r="L1365"/>
        </row>
        <row r="1366">
          <cell r="B1366"/>
          <cell r="C1366"/>
          <cell r="D1366"/>
          <cell r="E1366"/>
          <cell r="F1366"/>
          <cell r="G1366"/>
          <cell r="H1366"/>
          <cell r="I1366"/>
          <cell r="J1366"/>
          <cell r="K1366"/>
          <cell r="L1366"/>
        </row>
        <row r="1367">
          <cell r="B1367"/>
          <cell r="C1367"/>
          <cell r="D1367"/>
          <cell r="E1367"/>
          <cell r="F1367"/>
          <cell r="G1367"/>
          <cell r="H1367"/>
          <cell r="I1367"/>
          <cell r="J1367"/>
          <cell r="K1367"/>
          <cell r="L1367"/>
        </row>
        <row r="1368">
          <cell r="B1368"/>
          <cell r="C1368"/>
          <cell r="D1368"/>
          <cell r="E1368"/>
          <cell r="F1368"/>
          <cell r="G1368"/>
          <cell r="H1368"/>
          <cell r="I1368"/>
          <cell r="J1368"/>
          <cell r="K1368"/>
          <cell r="L1368"/>
        </row>
        <row r="1369">
          <cell r="B1369"/>
          <cell r="C1369"/>
          <cell r="D1369"/>
          <cell r="E1369"/>
          <cell r="F1369"/>
          <cell r="G1369"/>
          <cell r="H1369"/>
          <cell r="I1369"/>
          <cell r="J1369"/>
          <cell r="K1369"/>
          <cell r="L1369"/>
        </row>
        <row r="1370">
          <cell r="B1370"/>
          <cell r="C1370"/>
          <cell r="D1370"/>
          <cell r="E1370"/>
          <cell r="F1370"/>
          <cell r="G1370"/>
          <cell r="H1370"/>
          <cell r="I1370"/>
          <cell r="J1370"/>
          <cell r="K1370"/>
          <cell r="L1370"/>
        </row>
        <row r="1371">
          <cell r="B1371"/>
          <cell r="C1371"/>
          <cell r="D1371"/>
          <cell r="E1371"/>
          <cell r="F1371"/>
          <cell r="G1371"/>
          <cell r="H1371"/>
          <cell r="I1371"/>
          <cell r="J1371"/>
          <cell r="K1371"/>
          <cell r="L1371"/>
        </row>
        <row r="1372">
          <cell r="B1372"/>
          <cell r="C1372"/>
          <cell r="D1372"/>
          <cell r="E1372"/>
          <cell r="F1372"/>
          <cell r="G1372"/>
          <cell r="H1372"/>
          <cell r="I1372"/>
          <cell r="J1372"/>
          <cell r="K1372"/>
          <cell r="L1372"/>
        </row>
        <row r="1373">
          <cell r="B1373"/>
          <cell r="C1373"/>
          <cell r="D1373"/>
          <cell r="E1373"/>
          <cell r="F1373"/>
          <cell r="G1373"/>
          <cell r="H1373"/>
          <cell r="I1373"/>
          <cell r="J1373"/>
          <cell r="K1373"/>
          <cell r="L1373"/>
        </row>
        <row r="1374">
          <cell r="B1374"/>
          <cell r="C1374"/>
          <cell r="D1374"/>
          <cell r="E1374"/>
          <cell r="F1374"/>
          <cell r="G1374"/>
          <cell r="H1374"/>
          <cell r="I1374"/>
          <cell r="J1374"/>
          <cell r="K1374"/>
          <cell r="L1374"/>
        </row>
        <row r="1375">
          <cell r="B1375"/>
          <cell r="C1375"/>
          <cell r="D1375"/>
          <cell r="E1375"/>
          <cell r="F1375"/>
          <cell r="G1375"/>
          <cell r="H1375"/>
          <cell r="I1375"/>
          <cell r="J1375"/>
          <cell r="K1375"/>
          <cell r="L1375"/>
        </row>
        <row r="1376">
          <cell r="B1376"/>
          <cell r="C1376"/>
          <cell r="D1376"/>
          <cell r="E1376"/>
          <cell r="F1376"/>
          <cell r="G1376"/>
          <cell r="H1376"/>
          <cell r="I1376"/>
          <cell r="J1376"/>
          <cell r="K1376"/>
          <cell r="L1376"/>
        </row>
        <row r="1377">
          <cell r="B1377"/>
          <cell r="C1377"/>
          <cell r="D1377"/>
          <cell r="E1377"/>
          <cell r="F1377"/>
          <cell r="G1377"/>
          <cell r="H1377"/>
          <cell r="I1377"/>
          <cell r="J1377"/>
          <cell r="K1377"/>
          <cell r="L1377"/>
        </row>
        <row r="1378">
          <cell r="B1378"/>
          <cell r="C1378"/>
          <cell r="D1378"/>
          <cell r="E1378"/>
          <cell r="F1378"/>
          <cell r="G1378"/>
          <cell r="H1378"/>
          <cell r="I1378"/>
          <cell r="J1378"/>
          <cell r="K1378"/>
          <cell r="L1378"/>
        </row>
        <row r="1379">
          <cell r="B1379"/>
          <cell r="C1379"/>
          <cell r="D1379"/>
          <cell r="E1379"/>
          <cell r="F1379"/>
          <cell r="G1379"/>
          <cell r="H1379"/>
          <cell r="I1379"/>
          <cell r="J1379"/>
          <cell r="K1379"/>
          <cell r="L1379"/>
        </row>
        <row r="1380">
          <cell r="B1380"/>
          <cell r="C1380"/>
          <cell r="D1380"/>
          <cell r="E1380"/>
          <cell r="F1380"/>
          <cell r="G1380"/>
          <cell r="H1380"/>
          <cell r="I1380"/>
          <cell r="J1380"/>
          <cell r="K1380"/>
          <cell r="L1380"/>
        </row>
        <row r="1381">
          <cell r="B1381"/>
          <cell r="C1381"/>
          <cell r="D1381"/>
          <cell r="E1381"/>
          <cell r="F1381"/>
          <cell r="G1381"/>
          <cell r="H1381"/>
          <cell r="I1381"/>
          <cell r="J1381"/>
          <cell r="K1381"/>
          <cell r="L1381"/>
        </row>
        <row r="1382">
          <cell r="B1382"/>
          <cell r="C1382"/>
          <cell r="D1382"/>
          <cell r="E1382"/>
          <cell r="F1382"/>
          <cell r="G1382"/>
          <cell r="H1382"/>
          <cell r="I1382"/>
          <cell r="J1382"/>
          <cell r="K1382"/>
          <cell r="L1382"/>
        </row>
        <row r="1383">
          <cell r="B1383"/>
          <cell r="C1383"/>
          <cell r="D1383"/>
          <cell r="E1383"/>
          <cell r="F1383"/>
          <cell r="G1383"/>
          <cell r="H1383"/>
          <cell r="I1383"/>
          <cell r="J1383"/>
          <cell r="K1383"/>
          <cell r="L1383"/>
        </row>
        <row r="1384">
          <cell r="B1384"/>
          <cell r="C1384"/>
          <cell r="D1384"/>
          <cell r="E1384"/>
          <cell r="F1384"/>
          <cell r="G1384"/>
          <cell r="H1384"/>
          <cell r="I1384"/>
          <cell r="J1384"/>
          <cell r="K1384"/>
          <cell r="L1384"/>
        </row>
        <row r="1385">
          <cell r="B1385"/>
          <cell r="C1385"/>
          <cell r="D1385"/>
          <cell r="E1385"/>
          <cell r="F1385"/>
          <cell r="G1385"/>
          <cell r="H1385"/>
          <cell r="I1385"/>
          <cell r="J1385"/>
          <cell r="K1385"/>
          <cell r="L1385"/>
        </row>
        <row r="1386">
          <cell r="B1386"/>
          <cell r="C1386"/>
          <cell r="D1386"/>
          <cell r="E1386"/>
          <cell r="F1386"/>
          <cell r="G1386"/>
          <cell r="H1386"/>
          <cell r="I1386"/>
          <cell r="J1386"/>
          <cell r="K1386"/>
          <cell r="L1386"/>
        </row>
        <row r="1387">
          <cell r="B1387"/>
          <cell r="C1387"/>
          <cell r="D1387"/>
          <cell r="E1387"/>
          <cell r="F1387"/>
          <cell r="G1387"/>
          <cell r="H1387"/>
          <cell r="I1387"/>
          <cell r="J1387"/>
          <cell r="K1387"/>
          <cell r="L1387"/>
        </row>
        <row r="1388">
          <cell r="B1388"/>
          <cell r="C1388"/>
          <cell r="D1388"/>
          <cell r="E1388"/>
          <cell r="F1388"/>
          <cell r="G1388"/>
          <cell r="H1388"/>
          <cell r="I1388"/>
          <cell r="J1388"/>
          <cell r="K1388"/>
          <cell r="L1388"/>
        </row>
        <row r="1389">
          <cell r="B1389"/>
          <cell r="C1389"/>
          <cell r="D1389"/>
          <cell r="E1389"/>
          <cell r="F1389"/>
          <cell r="G1389"/>
          <cell r="H1389"/>
          <cell r="I1389"/>
          <cell r="J1389"/>
          <cell r="K1389"/>
          <cell r="L1389"/>
        </row>
        <row r="1390">
          <cell r="B1390"/>
          <cell r="C1390"/>
          <cell r="D1390"/>
          <cell r="E1390"/>
          <cell r="F1390"/>
          <cell r="G1390"/>
          <cell r="H1390"/>
          <cell r="I1390"/>
          <cell r="J1390"/>
          <cell r="K1390"/>
          <cell r="L1390"/>
        </row>
        <row r="1391">
          <cell r="B1391"/>
          <cell r="C1391"/>
          <cell r="D1391"/>
          <cell r="E1391"/>
          <cell r="F1391"/>
          <cell r="G1391"/>
          <cell r="H1391"/>
          <cell r="I1391"/>
          <cell r="J1391"/>
          <cell r="K1391"/>
          <cell r="L1391"/>
        </row>
        <row r="1392">
          <cell r="B1392"/>
          <cell r="C1392"/>
          <cell r="D1392"/>
          <cell r="E1392"/>
          <cell r="F1392"/>
          <cell r="G1392"/>
          <cell r="H1392"/>
          <cell r="I1392"/>
          <cell r="J1392"/>
          <cell r="K1392"/>
          <cell r="L1392"/>
        </row>
        <row r="1393">
          <cell r="B1393"/>
          <cell r="C1393"/>
          <cell r="D1393"/>
          <cell r="E1393"/>
          <cell r="F1393"/>
          <cell r="G1393"/>
          <cell r="H1393"/>
          <cell r="I1393"/>
          <cell r="J1393"/>
          <cell r="K1393"/>
          <cell r="L1393"/>
        </row>
        <row r="1394">
          <cell r="B1394"/>
          <cell r="C1394"/>
          <cell r="D1394"/>
          <cell r="E1394"/>
          <cell r="F1394"/>
          <cell r="G1394"/>
          <cell r="H1394"/>
          <cell r="I1394"/>
          <cell r="J1394"/>
          <cell r="K1394"/>
          <cell r="L1394"/>
        </row>
        <row r="1395">
          <cell r="B1395"/>
          <cell r="C1395"/>
          <cell r="D1395"/>
          <cell r="E1395"/>
          <cell r="F1395"/>
          <cell r="G1395"/>
          <cell r="H1395"/>
          <cell r="I1395"/>
          <cell r="J1395"/>
          <cell r="K1395"/>
          <cell r="L1395"/>
        </row>
        <row r="1396">
          <cell r="B1396"/>
          <cell r="C1396"/>
          <cell r="D1396"/>
          <cell r="E1396"/>
          <cell r="F1396"/>
          <cell r="G1396"/>
          <cell r="H1396"/>
          <cell r="I1396"/>
          <cell r="J1396"/>
          <cell r="K1396"/>
          <cell r="L1396"/>
        </row>
        <row r="1397">
          <cell r="B1397"/>
          <cell r="C1397"/>
          <cell r="D1397"/>
          <cell r="E1397"/>
          <cell r="F1397"/>
          <cell r="G1397"/>
          <cell r="H1397"/>
          <cell r="I1397"/>
          <cell r="J1397"/>
          <cell r="K1397"/>
          <cell r="L1397"/>
        </row>
        <row r="1398">
          <cell r="B1398"/>
          <cell r="C1398"/>
          <cell r="D1398"/>
          <cell r="E1398"/>
          <cell r="F1398"/>
          <cell r="G1398"/>
          <cell r="H1398"/>
          <cell r="I1398"/>
          <cell r="J1398"/>
          <cell r="K1398"/>
          <cell r="L1398"/>
        </row>
        <row r="1399">
          <cell r="B1399"/>
          <cell r="C1399"/>
          <cell r="D1399"/>
          <cell r="E1399"/>
          <cell r="F1399"/>
          <cell r="G1399"/>
          <cell r="H1399"/>
          <cell r="I1399"/>
          <cell r="J1399"/>
          <cell r="K1399"/>
          <cell r="L1399"/>
        </row>
        <row r="1400">
          <cell r="B1400"/>
          <cell r="C1400"/>
          <cell r="D1400"/>
          <cell r="E1400"/>
          <cell r="F1400"/>
          <cell r="G1400"/>
          <cell r="H1400"/>
          <cell r="I1400"/>
          <cell r="J1400"/>
          <cell r="K1400"/>
          <cell r="L1400"/>
        </row>
        <row r="1401">
          <cell r="B1401"/>
          <cell r="C1401"/>
          <cell r="D1401"/>
          <cell r="E1401"/>
          <cell r="F1401"/>
          <cell r="G1401"/>
          <cell r="H1401"/>
          <cell r="I1401"/>
          <cell r="J1401"/>
          <cell r="K1401"/>
          <cell r="L1401"/>
        </row>
        <row r="1402">
          <cell r="B1402"/>
          <cell r="C1402"/>
          <cell r="D1402"/>
          <cell r="E1402"/>
          <cell r="F1402"/>
          <cell r="G1402"/>
          <cell r="H1402"/>
          <cell r="I1402"/>
          <cell r="J1402"/>
          <cell r="K1402"/>
          <cell r="L1402"/>
        </row>
        <row r="1403">
          <cell r="B1403"/>
          <cell r="C1403"/>
          <cell r="D1403"/>
          <cell r="E1403"/>
          <cell r="F1403"/>
          <cell r="G1403"/>
          <cell r="H1403"/>
          <cell r="I1403"/>
          <cell r="J1403"/>
          <cell r="K1403"/>
          <cell r="L1403"/>
        </row>
        <row r="1404">
          <cell r="B1404"/>
          <cell r="C1404"/>
          <cell r="D1404"/>
          <cell r="E1404"/>
          <cell r="F1404"/>
          <cell r="G1404"/>
          <cell r="H1404"/>
          <cell r="I1404"/>
          <cell r="J1404"/>
          <cell r="K1404"/>
          <cell r="L1404"/>
        </row>
        <row r="1405">
          <cell r="B1405"/>
          <cell r="C1405"/>
          <cell r="D1405"/>
          <cell r="E1405"/>
          <cell r="F1405"/>
          <cell r="G1405"/>
          <cell r="H1405"/>
          <cell r="I1405"/>
          <cell r="J1405"/>
          <cell r="K1405"/>
          <cell r="L1405"/>
        </row>
        <row r="1406">
          <cell r="B1406"/>
          <cell r="C1406"/>
          <cell r="D1406"/>
          <cell r="E1406"/>
          <cell r="F1406"/>
          <cell r="G1406"/>
          <cell r="H1406"/>
          <cell r="I1406"/>
          <cell r="J1406"/>
          <cell r="K1406"/>
          <cell r="L1406"/>
        </row>
        <row r="1407">
          <cell r="B1407"/>
          <cell r="C1407"/>
          <cell r="D1407"/>
          <cell r="E1407"/>
          <cell r="F1407"/>
          <cell r="G1407"/>
          <cell r="H1407"/>
          <cell r="I1407"/>
          <cell r="J1407"/>
          <cell r="K1407"/>
          <cell r="L1407"/>
        </row>
        <row r="1408">
          <cell r="B1408"/>
          <cell r="C1408"/>
          <cell r="D1408"/>
          <cell r="E1408"/>
          <cell r="F1408"/>
          <cell r="G1408"/>
          <cell r="H1408"/>
          <cell r="I1408"/>
          <cell r="J1408"/>
          <cell r="K1408"/>
          <cell r="L1408"/>
        </row>
        <row r="1409">
          <cell r="B1409"/>
          <cell r="C1409"/>
          <cell r="D1409"/>
          <cell r="E1409"/>
          <cell r="F1409"/>
          <cell r="G1409"/>
          <cell r="H1409"/>
          <cell r="I1409"/>
          <cell r="J1409"/>
          <cell r="K1409"/>
          <cell r="L1409"/>
        </row>
        <row r="1410">
          <cell r="B1410"/>
          <cell r="C1410"/>
          <cell r="D1410"/>
          <cell r="E1410"/>
          <cell r="F1410"/>
          <cell r="G1410"/>
          <cell r="H1410"/>
          <cell r="I1410"/>
          <cell r="J1410"/>
          <cell r="K1410"/>
          <cell r="L1410"/>
        </row>
        <row r="1411">
          <cell r="B1411"/>
          <cell r="C1411"/>
          <cell r="D1411"/>
          <cell r="E1411"/>
          <cell r="F1411"/>
          <cell r="G1411"/>
          <cell r="H1411"/>
          <cell r="I1411"/>
          <cell r="J1411"/>
          <cell r="K1411"/>
          <cell r="L1411"/>
        </row>
        <row r="1412">
          <cell r="B1412"/>
          <cell r="C1412"/>
          <cell r="D1412"/>
          <cell r="E1412"/>
          <cell r="F1412"/>
          <cell r="G1412"/>
          <cell r="H1412"/>
          <cell r="I1412"/>
          <cell r="J1412"/>
          <cell r="K1412"/>
          <cell r="L1412"/>
        </row>
        <row r="1413">
          <cell r="B1413"/>
          <cell r="C1413"/>
          <cell r="D1413"/>
          <cell r="E1413"/>
          <cell r="F1413"/>
          <cell r="G1413"/>
          <cell r="H1413"/>
          <cell r="I1413"/>
          <cell r="J1413"/>
          <cell r="K1413"/>
          <cell r="L1413"/>
        </row>
        <row r="1414">
          <cell r="B1414"/>
          <cell r="C1414"/>
          <cell r="D1414"/>
          <cell r="E1414"/>
          <cell r="F1414"/>
          <cell r="G1414"/>
          <cell r="H1414"/>
          <cell r="I1414"/>
          <cell r="J1414"/>
          <cell r="K1414"/>
          <cell r="L1414"/>
        </row>
        <row r="1415">
          <cell r="B1415"/>
          <cell r="C1415"/>
          <cell r="D1415"/>
          <cell r="E1415"/>
          <cell r="F1415"/>
          <cell r="G1415"/>
          <cell r="H1415"/>
          <cell r="I1415"/>
          <cell r="J1415"/>
          <cell r="K1415"/>
          <cell r="L1415"/>
        </row>
        <row r="1416">
          <cell r="B1416"/>
          <cell r="C1416"/>
          <cell r="D1416"/>
          <cell r="E1416"/>
          <cell r="F1416"/>
          <cell r="G1416"/>
          <cell r="H1416"/>
          <cell r="I1416"/>
          <cell r="J1416"/>
          <cell r="K1416"/>
          <cell r="L1416"/>
        </row>
        <row r="1417">
          <cell r="B1417"/>
          <cell r="C1417"/>
          <cell r="D1417"/>
          <cell r="E1417"/>
          <cell r="F1417"/>
          <cell r="G1417"/>
          <cell r="H1417"/>
          <cell r="I1417"/>
          <cell r="J1417"/>
          <cell r="K1417"/>
          <cell r="L1417"/>
        </row>
        <row r="1418">
          <cell r="B1418"/>
          <cell r="C1418"/>
          <cell r="D1418"/>
          <cell r="E1418"/>
          <cell r="F1418"/>
          <cell r="G1418"/>
          <cell r="H1418"/>
          <cell r="I1418"/>
          <cell r="J1418"/>
          <cell r="K1418"/>
          <cell r="L1418"/>
        </row>
        <row r="1419">
          <cell r="B1419"/>
          <cell r="C1419"/>
          <cell r="D1419"/>
          <cell r="E1419"/>
          <cell r="F1419"/>
          <cell r="G1419"/>
          <cell r="H1419"/>
          <cell r="I1419"/>
          <cell r="J1419"/>
          <cell r="K1419"/>
          <cell r="L1419"/>
        </row>
        <row r="1420">
          <cell r="B1420"/>
          <cell r="C1420"/>
          <cell r="D1420"/>
          <cell r="E1420"/>
          <cell r="F1420"/>
          <cell r="G1420"/>
          <cell r="H1420"/>
          <cell r="I1420"/>
          <cell r="J1420"/>
          <cell r="K1420"/>
          <cell r="L1420"/>
        </row>
        <row r="1421">
          <cell r="B1421"/>
          <cell r="C1421"/>
          <cell r="D1421"/>
          <cell r="E1421"/>
          <cell r="F1421"/>
          <cell r="G1421"/>
          <cell r="H1421"/>
          <cell r="I1421"/>
          <cell r="J1421"/>
          <cell r="K1421"/>
          <cell r="L1421"/>
        </row>
        <row r="1422">
          <cell r="B1422"/>
          <cell r="C1422"/>
          <cell r="D1422"/>
          <cell r="E1422"/>
          <cell r="F1422"/>
          <cell r="G1422"/>
          <cell r="H1422"/>
          <cell r="I1422"/>
          <cell r="J1422"/>
          <cell r="K1422"/>
          <cell r="L1422"/>
        </row>
        <row r="1423">
          <cell r="B1423"/>
          <cell r="C1423"/>
          <cell r="D1423"/>
          <cell r="E1423"/>
          <cell r="F1423"/>
          <cell r="G1423"/>
          <cell r="H1423"/>
          <cell r="I1423"/>
          <cell r="J1423"/>
          <cell r="K1423"/>
          <cell r="L1423"/>
        </row>
        <row r="1424">
          <cell r="B1424"/>
          <cell r="C1424"/>
          <cell r="D1424"/>
          <cell r="E1424"/>
          <cell r="F1424"/>
          <cell r="G1424"/>
          <cell r="H1424"/>
          <cell r="I1424"/>
          <cell r="J1424"/>
          <cell r="K1424"/>
          <cell r="L1424"/>
        </row>
        <row r="1425">
          <cell r="B1425"/>
          <cell r="C1425"/>
          <cell r="D1425"/>
          <cell r="E1425"/>
          <cell r="F1425"/>
          <cell r="G1425"/>
          <cell r="H1425"/>
          <cell r="I1425"/>
          <cell r="J1425"/>
          <cell r="K1425"/>
          <cell r="L1425"/>
        </row>
        <row r="1426">
          <cell r="B1426"/>
          <cell r="C1426"/>
          <cell r="D1426"/>
          <cell r="E1426"/>
          <cell r="F1426"/>
          <cell r="G1426"/>
          <cell r="H1426"/>
          <cell r="I1426"/>
          <cell r="J1426"/>
          <cell r="K1426"/>
          <cell r="L1426"/>
        </row>
        <row r="1427">
          <cell r="B1427"/>
          <cell r="C1427"/>
          <cell r="D1427"/>
          <cell r="E1427"/>
          <cell r="F1427"/>
          <cell r="G1427"/>
          <cell r="H1427"/>
          <cell r="I1427"/>
          <cell r="J1427"/>
          <cell r="K1427"/>
          <cell r="L1427"/>
        </row>
        <row r="1428">
          <cell r="B1428"/>
          <cell r="C1428"/>
          <cell r="D1428"/>
          <cell r="E1428"/>
          <cell r="F1428"/>
          <cell r="G1428"/>
          <cell r="H1428"/>
          <cell r="I1428"/>
          <cell r="J1428"/>
          <cell r="K1428"/>
          <cell r="L1428"/>
        </row>
        <row r="1429">
          <cell r="B1429"/>
          <cell r="C1429"/>
          <cell r="D1429"/>
          <cell r="E1429"/>
          <cell r="F1429"/>
          <cell r="G1429"/>
          <cell r="H1429"/>
          <cell r="I1429"/>
          <cell r="J1429"/>
          <cell r="K1429"/>
          <cell r="L1429"/>
        </row>
        <row r="1430">
          <cell r="B1430"/>
          <cell r="C1430"/>
          <cell r="D1430"/>
          <cell r="E1430"/>
          <cell r="F1430"/>
          <cell r="G1430"/>
          <cell r="H1430"/>
          <cell r="I1430"/>
          <cell r="J1430"/>
          <cell r="K1430"/>
          <cell r="L1430"/>
        </row>
        <row r="1431">
          <cell r="B1431"/>
          <cell r="C1431"/>
          <cell r="D1431"/>
          <cell r="E1431"/>
          <cell r="F1431"/>
          <cell r="G1431"/>
          <cell r="H1431"/>
          <cell r="I1431"/>
          <cell r="J1431"/>
          <cell r="K1431"/>
          <cell r="L1431"/>
        </row>
        <row r="1432">
          <cell r="B1432"/>
          <cell r="C1432"/>
          <cell r="D1432"/>
          <cell r="E1432"/>
          <cell r="F1432"/>
          <cell r="G1432"/>
          <cell r="H1432"/>
          <cell r="I1432"/>
          <cell r="J1432"/>
          <cell r="K1432"/>
          <cell r="L1432"/>
        </row>
        <row r="1433">
          <cell r="B1433"/>
          <cell r="C1433"/>
          <cell r="D1433"/>
          <cell r="E1433"/>
          <cell r="F1433"/>
          <cell r="G1433"/>
          <cell r="H1433"/>
          <cell r="I1433"/>
          <cell r="J1433"/>
          <cell r="K1433"/>
          <cell r="L1433"/>
        </row>
        <row r="1434">
          <cell r="B1434"/>
          <cell r="C1434"/>
          <cell r="D1434"/>
          <cell r="E1434"/>
          <cell r="F1434"/>
          <cell r="G1434"/>
          <cell r="H1434"/>
          <cell r="I1434"/>
          <cell r="J1434"/>
          <cell r="K1434"/>
          <cell r="L1434"/>
        </row>
        <row r="1435">
          <cell r="B1435"/>
          <cell r="C1435"/>
          <cell r="D1435"/>
          <cell r="E1435"/>
          <cell r="F1435"/>
          <cell r="G1435"/>
          <cell r="H1435"/>
          <cell r="I1435"/>
          <cell r="J1435"/>
          <cell r="K1435"/>
          <cell r="L1435"/>
        </row>
        <row r="1436">
          <cell r="B1436"/>
          <cell r="C1436"/>
          <cell r="D1436"/>
          <cell r="E1436"/>
          <cell r="F1436"/>
          <cell r="G1436"/>
          <cell r="H1436"/>
          <cell r="I1436"/>
          <cell r="J1436"/>
          <cell r="K1436"/>
          <cell r="L1436"/>
        </row>
        <row r="1437">
          <cell r="B1437"/>
          <cell r="C1437"/>
          <cell r="D1437"/>
          <cell r="E1437"/>
          <cell r="F1437"/>
          <cell r="G1437"/>
          <cell r="H1437"/>
          <cell r="I1437"/>
          <cell r="J1437"/>
          <cell r="K1437"/>
          <cell r="L1437"/>
        </row>
        <row r="1438">
          <cell r="B1438"/>
          <cell r="C1438"/>
          <cell r="D1438"/>
          <cell r="E1438"/>
          <cell r="F1438"/>
          <cell r="G1438"/>
          <cell r="H1438"/>
          <cell r="I1438"/>
          <cell r="J1438"/>
          <cell r="K1438"/>
          <cell r="L1438"/>
        </row>
        <row r="1439">
          <cell r="B1439"/>
          <cell r="C1439"/>
          <cell r="D1439"/>
          <cell r="E1439"/>
          <cell r="F1439"/>
          <cell r="G1439"/>
          <cell r="H1439"/>
          <cell r="I1439"/>
          <cell r="J1439"/>
          <cell r="K1439"/>
          <cell r="L1439"/>
        </row>
        <row r="1440">
          <cell r="B1440"/>
          <cell r="C1440"/>
          <cell r="D1440"/>
          <cell r="E1440"/>
          <cell r="F1440"/>
          <cell r="G1440"/>
          <cell r="H1440"/>
          <cell r="I1440"/>
          <cell r="J1440"/>
          <cell r="K1440"/>
          <cell r="L1440"/>
        </row>
        <row r="1441">
          <cell r="B1441"/>
          <cell r="C1441"/>
          <cell r="D1441"/>
          <cell r="E1441"/>
          <cell r="F1441"/>
          <cell r="G1441"/>
          <cell r="H1441"/>
          <cell r="I1441"/>
          <cell r="J1441"/>
          <cell r="K1441"/>
          <cell r="L1441"/>
        </row>
        <row r="1442">
          <cell r="B1442"/>
          <cell r="C1442"/>
          <cell r="D1442"/>
          <cell r="E1442"/>
          <cell r="F1442"/>
          <cell r="G1442"/>
          <cell r="H1442"/>
          <cell r="I1442"/>
          <cell r="J1442"/>
          <cell r="K1442"/>
          <cell r="L1442"/>
        </row>
        <row r="1443">
          <cell r="B1443"/>
          <cell r="C1443"/>
          <cell r="D1443"/>
          <cell r="E1443"/>
          <cell r="F1443"/>
          <cell r="G1443"/>
          <cell r="H1443"/>
          <cell r="I1443"/>
          <cell r="J1443"/>
          <cell r="K1443"/>
          <cell r="L1443"/>
        </row>
        <row r="1444">
          <cell r="B1444"/>
          <cell r="C1444"/>
          <cell r="D1444"/>
          <cell r="E1444"/>
          <cell r="F1444"/>
          <cell r="G1444"/>
          <cell r="H1444"/>
          <cell r="I1444"/>
          <cell r="J1444"/>
          <cell r="K1444"/>
          <cell r="L1444"/>
        </row>
        <row r="1445">
          <cell r="B1445"/>
          <cell r="C1445"/>
          <cell r="D1445"/>
          <cell r="E1445"/>
          <cell r="F1445"/>
          <cell r="G1445"/>
          <cell r="H1445"/>
          <cell r="I1445"/>
          <cell r="J1445"/>
          <cell r="K1445"/>
          <cell r="L1445"/>
        </row>
        <row r="1446">
          <cell r="B1446"/>
          <cell r="C1446"/>
          <cell r="D1446"/>
          <cell r="E1446"/>
          <cell r="F1446"/>
          <cell r="G1446"/>
          <cell r="H1446"/>
          <cell r="I1446"/>
          <cell r="J1446"/>
          <cell r="K1446"/>
          <cell r="L1446"/>
        </row>
        <row r="1447">
          <cell r="B1447"/>
          <cell r="C1447"/>
          <cell r="D1447"/>
          <cell r="E1447"/>
          <cell r="F1447"/>
          <cell r="G1447"/>
          <cell r="H1447"/>
          <cell r="I1447"/>
          <cell r="J1447"/>
          <cell r="K1447"/>
          <cell r="L1447"/>
        </row>
        <row r="1448">
          <cell r="B1448"/>
          <cell r="C1448"/>
          <cell r="D1448"/>
          <cell r="E1448"/>
          <cell r="F1448"/>
          <cell r="G1448"/>
          <cell r="H1448"/>
          <cell r="I1448"/>
          <cell r="J1448"/>
          <cell r="K1448"/>
          <cell r="L1448"/>
        </row>
        <row r="1449">
          <cell r="B1449"/>
          <cell r="C1449"/>
          <cell r="D1449"/>
          <cell r="E1449"/>
          <cell r="F1449"/>
          <cell r="G1449"/>
          <cell r="H1449"/>
          <cell r="I1449"/>
          <cell r="J1449"/>
          <cell r="K1449"/>
          <cell r="L1449"/>
        </row>
        <row r="1450">
          <cell r="B1450"/>
          <cell r="C1450"/>
          <cell r="D1450"/>
          <cell r="E1450"/>
          <cell r="F1450"/>
          <cell r="G1450"/>
          <cell r="H1450"/>
          <cell r="I1450"/>
          <cell r="J1450"/>
          <cell r="K1450"/>
          <cell r="L1450"/>
        </row>
        <row r="1451">
          <cell r="B1451"/>
          <cell r="C1451"/>
          <cell r="D1451"/>
          <cell r="E1451"/>
          <cell r="F1451"/>
          <cell r="G1451"/>
          <cell r="H1451"/>
          <cell r="I1451"/>
          <cell r="J1451"/>
          <cell r="K1451"/>
          <cell r="L1451"/>
        </row>
        <row r="1452">
          <cell r="B1452"/>
          <cell r="C1452"/>
          <cell r="D1452"/>
          <cell r="E1452"/>
          <cell r="F1452"/>
          <cell r="G1452"/>
          <cell r="H1452"/>
          <cell r="I1452"/>
          <cell r="J1452"/>
          <cell r="K1452"/>
          <cell r="L1452"/>
        </row>
        <row r="1453">
          <cell r="B1453"/>
          <cell r="C1453"/>
          <cell r="D1453"/>
          <cell r="E1453"/>
          <cell r="F1453"/>
          <cell r="G1453"/>
          <cell r="H1453"/>
          <cell r="I1453"/>
          <cell r="J1453"/>
          <cell r="K1453"/>
          <cell r="L1453"/>
        </row>
        <row r="1454">
          <cell r="B1454"/>
          <cell r="C1454"/>
          <cell r="D1454"/>
          <cell r="E1454"/>
          <cell r="F1454"/>
          <cell r="G1454"/>
          <cell r="H1454"/>
          <cell r="I1454"/>
          <cell r="J1454"/>
          <cell r="K1454"/>
          <cell r="L1454"/>
        </row>
        <row r="1455">
          <cell r="B1455"/>
          <cell r="C1455"/>
          <cell r="D1455"/>
          <cell r="E1455"/>
          <cell r="F1455"/>
          <cell r="G1455"/>
          <cell r="H1455"/>
          <cell r="I1455"/>
          <cell r="J1455"/>
          <cell r="K1455"/>
          <cell r="L1455"/>
        </row>
        <row r="1456">
          <cell r="B1456"/>
          <cell r="C1456"/>
          <cell r="D1456"/>
          <cell r="E1456"/>
          <cell r="F1456"/>
          <cell r="G1456"/>
          <cell r="H1456"/>
          <cell r="I1456"/>
          <cell r="J1456"/>
          <cell r="K1456"/>
          <cell r="L1456"/>
        </row>
        <row r="1457">
          <cell r="B1457"/>
          <cell r="C1457"/>
          <cell r="D1457"/>
          <cell r="E1457"/>
          <cell r="F1457"/>
          <cell r="G1457"/>
          <cell r="H1457"/>
          <cell r="I1457"/>
          <cell r="J1457"/>
          <cell r="K1457"/>
          <cell r="L1457"/>
        </row>
        <row r="1458">
          <cell r="B1458"/>
          <cell r="C1458"/>
          <cell r="D1458"/>
          <cell r="E1458"/>
          <cell r="F1458"/>
          <cell r="G1458"/>
          <cell r="H1458"/>
          <cell r="I1458"/>
          <cell r="J1458"/>
          <cell r="K1458"/>
          <cell r="L1458"/>
        </row>
        <row r="1459">
          <cell r="B1459"/>
          <cell r="C1459"/>
          <cell r="D1459"/>
          <cell r="E1459"/>
          <cell r="F1459"/>
          <cell r="G1459"/>
          <cell r="H1459"/>
          <cell r="I1459"/>
          <cell r="J1459"/>
          <cell r="K1459"/>
          <cell r="L1459"/>
        </row>
        <row r="1460">
          <cell r="B1460"/>
          <cell r="C1460"/>
          <cell r="D1460"/>
          <cell r="E1460"/>
          <cell r="F1460"/>
          <cell r="G1460"/>
          <cell r="H1460"/>
          <cell r="I1460"/>
          <cell r="J1460"/>
          <cell r="K1460"/>
          <cell r="L1460"/>
        </row>
        <row r="1461">
          <cell r="B1461"/>
          <cell r="C1461"/>
          <cell r="D1461"/>
          <cell r="E1461"/>
          <cell r="F1461"/>
          <cell r="G1461"/>
          <cell r="H1461"/>
          <cell r="I1461"/>
          <cell r="J1461"/>
          <cell r="K1461"/>
          <cell r="L1461"/>
        </row>
        <row r="1462">
          <cell r="B1462"/>
          <cell r="C1462"/>
          <cell r="D1462"/>
          <cell r="E1462"/>
          <cell r="F1462"/>
          <cell r="G1462"/>
          <cell r="H1462"/>
          <cell r="I1462"/>
          <cell r="J1462"/>
          <cell r="K1462"/>
          <cell r="L1462"/>
        </row>
        <row r="1463">
          <cell r="B1463"/>
          <cell r="C1463"/>
          <cell r="D1463"/>
          <cell r="E1463"/>
          <cell r="F1463"/>
          <cell r="G1463"/>
          <cell r="H1463"/>
          <cell r="I1463"/>
          <cell r="J1463"/>
          <cell r="K1463"/>
          <cell r="L1463"/>
        </row>
        <row r="1464">
          <cell r="B1464"/>
          <cell r="C1464"/>
          <cell r="D1464"/>
          <cell r="E1464"/>
          <cell r="F1464"/>
          <cell r="G1464"/>
          <cell r="H1464"/>
          <cell r="I1464"/>
          <cell r="J1464"/>
          <cell r="K1464"/>
          <cell r="L1464"/>
        </row>
        <row r="1465">
          <cell r="B1465"/>
          <cell r="C1465"/>
          <cell r="D1465"/>
          <cell r="E1465"/>
          <cell r="F1465"/>
          <cell r="G1465"/>
          <cell r="H1465"/>
          <cell r="I1465"/>
          <cell r="J1465"/>
          <cell r="K1465"/>
          <cell r="L1465"/>
        </row>
        <row r="1466">
          <cell r="B1466"/>
          <cell r="C1466"/>
          <cell r="D1466"/>
          <cell r="E1466"/>
          <cell r="F1466"/>
          <cell r="G1466"/>
          <cell r="H1466"/>
          <cell r="I1466"/>
          <cell r="J1466"/>
          <cell r="K1466"/>
          <cell r="L1466"/>
        </row>
        <row r="1467">
          <cell r="B1467"/>
          <cell r="C1467"/>
          <cell r="D1467"/>
          <cell r="E1467"/>
          <cell r="F1467"/>
          <cell r="G1467"/>
          <cell r="H1467"/>
          <cell r="I1467"/>
          <cell r="J1467"/>
          <cell r="K1467"/>
          <cell r="L1467"/>
        </row>
        <row r="1468">
          <cell r="B1468"/>
          <cell r="C1468"/>
          <cell r="D1468"/>
          <cell r="E1468"/>
          <cell r="F1468"/>
          <cell r="G1468"/>
          <cell r="H1468"/>
          <cell r="I1468"/>
          <cell r="J1468"/>
          <cell r="K1468"/>
          <cell r="L1468"/>
        </row>
        <row r="1469">
          <cell r="B1469"/>
          <cell r="C1469"/>
          <cell r="D1469"/>
          <cell r="E1469"/>
          <cell r="F1469"/>
          <cell r="G1469"/>
          <cell r="H1469"/>
          <cell r="I1469"/>
          <cell r="J1469"/>
          <cell r="K1469"/>
          <cell r="L1469"/>
        </row>
        <row r="1470">
          <cell r="B1470"/>
          <cell r="C1470"/>
          <cell r="D1470"/>
          <cell r="E1470"/>
          <cell r="F1470"/>
          <cell r="G1470"/>
          <cell r="H1470"/>
          <cell r="I1470"/>
          <cell r="J1470"/>
          <cell r="K1470"/>
          <cell r="L1470"/>
        </row>
        <row r="1471">
          <cell r="B1471"/>
          <cell r="C1471"/>
          <cell r="D1471"/>
          <cell r="E1471"/>
          <cell r="F1471"/>
          <cell r="G1471"/>
          <cell r="H1471"/>
          <cell r="I1471"/>
          <cell r="J1471"/>
          <cell r="K1471"/>
          <cell r="L1471"/>
        </row>
        <row r="1472">
          <cell r="B1472"/>
          <cell r="C1472"/>
          <cell r="D1472"/>
          <cell r="E1472"/>
          <cell r="F1472"/>
          <cell r="G1472"/>
          <cell r="H1472"/>
          <cell r="I1472"/>
          <cell r="J1472"/>
          <cell r="K1472"/>
          <cell r="L1472"/>
        </row>
        <row r="1473">
          <cell r="B1473"/>
          <cell r="C1473"/>
          <cell r="D1473"/>
          <cell r="E1473"/>
          <cell r="F1473"/>
          <cell r="G1473"/>
          <cell r="H1473"/>
          <cell r="I1473"/>
          <cell r="J1473"/>
          <cell r="K1473"/>
          <cell r="L1473"/>
        </row>
        <row r="1474">
          <cell r="B1474"/>
          <cell r="C1474"/>
          <cell r="D1474"/>
          <cell r="E1474"/>
          <cell r="F1474"/>
          <cell r="G1474"/>
          <cell r="H1474"/>
          <cell r="I1474"/>
          <cell r="J1474"/>
          <cell r="K1474"/>
          <cell r="L1474"/>
        </row>
        <row r="1475">
          <cell r="B1475"/>
          <cell r="C1475"/>
          <cell r="D1475"/>
          <cell r="E1475"/>
          <cell r="F1475"/>
          <cell r="G1475"/>
          <cell r="H1475"/>
          <cell r="I1475"/>
          <cell r="J1475"/>
          <cell r="K1475"/>
          <cell r="L1475"/>
        </row>
        <row r="1476">
          <cell r="B1476"/>
          <cell r="C1476"/>
          <cell r="D1476"/>
          <cell r="E1476"/>
          <cell r="F1476"/>
          <cell r="G1476"/>
          <cell r="H1476"/>
          <cell r="I1476"/>
          <cell r="J1476"/>
          <cell r="K1476"/>
          <cell r="L1476"/>
        </row>
        <row r="1477">
          <cell r="B1477"/>
          <cell r="C1477"/>
          <cell r="D1477"/>
          <cell r="E1477"/>
          <cell r="F1477"/>
          <cell r="G1477"/>
          <cell r="H1477"/>
          <cell r="I1477"/>
          <cell r="J1477"/>
          <cell r="K1477"/>
          <cell r="L1477"/>
        </row>
        <row r="1478">
          <cell r="B1478"/>
          <cell r="C1478"/>
          <cell r="D1478"/>
          <cell r="E1478"/>
          <cell r="F1478"/>
          <cell r="G1478"/>
          <cell r="H1478"/>
          <cell r="I1478"/>
          <cell r="J1478"/>
          <cell r="K1478"/>
          <cell r="L1478"/>
        </row>
        <row r="1479">
          <cell r="B1479"/>
          <cell r="C1479"/>
          <cell r="D1479"/>
          <cell r="E1479"/>
          <cell r="F1479"/>
          <cell r="G1479"/>
          <cell r="H1479"/>
          <cell r="I1479"/>
          <cell r="J1479"/>
          <cell r="K1479"/>
          <cell r="L1479"/>
        </row>
        <row r="1480">
          <cell r="B1480"/>
          <cell r="C1480"/>
          <cell r="D1480"/>
          <cell r="E1480"/>
          <cell r="F1480"/>
          <cell r="G1480"/>
          <cell r="H1480"/>
          <cell r="I1480"/>
          <cell r="J1480"/>
          <cell r="K1480"/>
          <cell r="L1480"/>
        </row>
        <row r="1481">
          <cell r="B1481"/>
          <cell r="C1481"/>
          <cell r="D1481"/>
          <cell r="E1481"/>
          <cell r="F1481"/>
          <cell r="G1481"/>
          <cell r="H1481"/>
          <cell r="I1481"/>
          <cell r="J1481"/>
          <cell r="K1481"/>
          <cell r="L1481"/>
        </row>
        <row r="1482">
          <cell r="B1482"/>
          <cell r="C1482"/>
          <cell r="D1482"/>
          <cell r="E1482"/>
          <cell r="F1482"/>
          <cell r="G1482"/>
          <cell r="H1482"/>
          <cell r="I1482"/>
          <cell r="J1482"/>
          <cell r="K1482"/>
          <cell r="L1482"/>
        </row>
        <row r="1483">
          <cell r="B1483"/>
          <cell r="C1483"/>
          <cell r="D1483"/>
          <cell r="E1483"/>
          <cell r="F1483"/>
          <cell r="G1483"/>
          <cell r="H1483"/>
          <cell r="I1483"/>
          <cell r="J1483"/>
          <cell r="K1483"/>
          <cell r="L1483"/>
        </row>
        <row r="1484">
          <cell r="B1484"/>
          <cell r="C1484"/>
          <cell r="D1484"/>
          <cell r="E1484"/>
          <cell r="F1484"/>
          <cell r="G1484"/>
          <cell r="H1484"/>
          <cell r="I1484"/>
          <cell r="J1484"/>
          <cell r="K1484"/>
          <cell r="L1484"/>
        </row>
        <row r="1485">
          <cell r="B1485"/>
          <cell r="C1485"/>
          <cell r="D1485"/>
          <cell r="E1485"/>
          <cell r="F1485"/>
          <cell r="G1485"/>
          <cell r="H1485"/>
          <cell r="I1485"/>
          <cell r="J1485"/>
          <cell r="K1485"/>
          <cell r="L1485"/>
        </row>
        <row r="1486">
          <cell r="B1486"/>
          <cell r="C1486"/>
          <cell r="D1486"/>
          <cell r="E1486"/>
          <cell r="F1486"/>
          <cell r="G1486"/>
          <cell r="H1486"/>
          <cell r="I1486"/>
          <cell r="J1486"/>
          <cell r="K1486"/>
          <cell r="L1486"/>
        </row>
        <row r="1487">
          <cell r="B1487"/>
          <cell r="C1487"/>
          <cell r="D1487"/>
          <cell r="E1487"/>
          <cell r="F1487"/>
          <cell r="G1487"/>
          <cell r="H1487"/>
          <cell r="I1487"/>
          <cell r="J1487"/>
          <cell r="K1487"/>
          <cell r="L1487"/>
        </row>
        <row r="1488">
          <cell r="B1488"/>
          <cell r="C1488"/>
          <cell r="D1488"/>
          <cell r="E1488"/>
          <cell r="F1488"/>
          <cell r="G1488"/>
          <cell r="H1488"/>
          <cell r="I1488"/>
          <cell r="J1488"/>
          <cell r="K1488"/>
          <cell r="L1488"/>
        </row>
        <row r="1489">
          <cell r="B1489"/>
          <cell r="C1489"/>
          <cell r="D1489"/>
          <cell r="E1489"/>
          <cell r="F1489"/>
          <cell r="G1489"/>
          <cell r="H1489"/>
          <cell r="I1489"/>
          <cell r="J1489"/>
          <cell r="K1489"/>
          <cell r="L1489"/>
        </row>
        <row r="1490">
          <cell r="B1490"/>
          <cell r="C1490"/>
          <cell r="D1490"/>
          <cell r="E1490"/>
          <cell r="F1490"/>
          <cell r="G1490"/>
          <cell r="H1490"/>
          <cell r="I1490"/>
          <cell r="J1490"/>
          <cell r="K1490"/>
          <cell r="L1490"/>
        </row>
        <row r="1491">
          <cell r="B1491"/>
          <cell r="C1491"/>
          <cell r="D1491"/>
          <cell r="E1491"/>
          <cell r="F1491"/>
          <cell r="G1491"/>
          <cell r="H1491"/>
          <cell r="I1491"/>
          <cell r="J1491"/>
          <cell r="K1491"/>
          <cell r="L1491"/>
        </row>
        <row r="1492">
          <cell r="B1492"/>
          <cell r="C1492"/>
          <cell r="D1492"/>
          <cell r="E1492"/>
          <cell r="F1492"/>
          <cell r="G1492"/>
          <cell r="H1492"/>
          <cell r="I1492"/>
          <cell r="J1492"/>
          <cell r="K1492"/>
          <cell r="L1492"/>
        </row>
        <row r="1493">
          <cell r="B1493"/>
          <cell r="C1493"/>
          <cell r="D1493"/>
          <cell r="E1493"/>
          <cell r="F1493"/>
          <cell r="G1493"/>
          <cell r="H1493"/>
          <cell r="I1493"/>
          <cell r="J1493"/>
          <cell r="K1493"/>
          <cell r="L1493"/>
        </row>
        <row r="1494">
          <cell r="B1494"/>
          <cell r="C1494"/>
          <cell r="D1494"/>
          <cell r="E1494"/>
          <cell r="F1494"/>
          <cell r="G1494"/>
          <cell r="H1494"/>
          <cell r="I1494"/>
          <cell r="J1494"/>
          <cell r="K1494"/>
          <cell r="L1494"/>
        </row>
        <row r="1495">
          <cell r="B1495"/>
          <cell r="C1495"/>
          <cell r="D1495"/>
          <cell r="E1495"/>
          <cell r="F1495"/>
          <cell r="G1495"/>
          <cell r="H1495"/>
          <cell r="I1495"/>
          <cell r="J1495"/>
          <cell r="K1495"/>
          <cell r="L1495"/>
        </row>
        <row r="1496">
          <cell r="B1496"/>
          <cell r="C1496"/>
          <cell r="D1496"/>
          <cell r="E1496"/>
          <cell r="F1496"/>
          <cell r="G1496"/>
          <cell r="H1496"/>
          <cell r="I1496"/>
          <cell r="J1496"/>
          <cell r="K1496"/>
          <cell r="L1496"/>
        </row>
        <row r="1497">
          <cell r="B1497"/>
          <cell r="C1497"/>
          <cell r="D1497"/>
          <cell r="E1497"/>
          <cell r="F1497"/>
          <cell r="G1497"/>
          <cell r="H1497"/>
          <cell r="I1497"/>
          <cell r="J1497"/>
          <cell r="K1497"/>
          <cell r="L1497"/>
        </row>
        <row r="1498">
          <cell r="B1498"/>
          <cell r="C1498"/>
          <cell r="D1498"/>
          <cell r="E1498"/>
          <cell r="F1498"/>
          <cell r="G1498"/>
          <cell r="H1498"/>
          <cell r="I1498"/>
          <cell r="J1498"/>
          <cell r="K1498"/>
          <cell r="L1498"/>
        </row>
        <row r="1499">
          <cell r="B1499"/>
          <cell r="C1499"/>
          <cell r="D1499"/>
          <cell r="E1499"/>
          <cell r="F1499"/>
          <cell r="G1499"/>
          <cell r="H1499"/>
          <cell r="I1499"/>
          <cell r="J1499"/>
          <cell r="K1499"/>
          <cell r="L1499"/>
        </row>
        <row r="1500">
          <cell r="B1500"/>
          <cell r="C1500"/>
          <cell r="D1500"/>
          <cell r="E1500"/>
          <cell r="F1500"/>
          <cell r="G1500"/>
          <cell r="H1500"/>
          <cell r="I1500"/>
          <cell r="J1500"/>
          <cell r="K1500"/>
          <cell r="L1500"/>
        </row>
        <row r="1501">
          <cell r="B1501"/>
          <cell r="C1501"/>
          <cell r="D1501"/>
          <cell r="E1501"/>
          <cell r="F1501"/>
          <cell r="G1501"/>
          <cell r="H1501"/>
          <cell r="I1501"/>
          <cell r="J1501"/>
          <cell r="K1501"/>
          <cell r="L1501"/>
        </row>
        <row r="1502">
          <cell r="B1502"/>
          <cell r="C1502"/>
          <cell r="D1502"/>
          <cell r="E1502"/>
          <cell r="F1502"/>
          <cell r="G1502"/>
          <cell r="H1502"/>
          <cell r="I1502"/>
          <cell r="J1502"/>
          <cell r="K1502"/>
          <cell r="L1502"/>
        </row>
        <row r="1503">
          <cell r="B1503"/>
          <cell r="C1503"/>
          <cell r="D1503"/>
          <cell r="E1503"/>
          <cell r="F1503"/>
          <cell r="G1503"/>
          <cell r="H1503"/>
          <cell r="I1503"/>
          <cell r="J1503"/>
          <cell r="K1503"/>
          <cell r="L1503"/>
        </row>
        <row r="1504">
          <cell r="B1504"/>
          <cell r="C1504"/>
          <cell r="D1504"/>
          <cell r="E1504"/>
          <cell r="F1504"/>
          <cell r="G1504"/>
          <cell r="H1504"/>
          <cell r="I1504"/>
          <cell r="J1504"/>
          <cell r="K1504"/>
          <cell r="L1504"/>
        </row>
        <row r="1505">
          <cell r="B1505"/>
          <cell r="C1505"/>
          <cell r="D1505"/>
          <cell r="E1505"/>
          <cell r="F1505"/>
          <cell r="G1505"/>
          <cell r="H1505"/>
          <cell r="I1505"/>
          <cell r="J1505"/>
          <cell r="K1505"/>
          <cell r="L1505"/>
        </row>
        <row r="1506">
          <cell r="B1506"/>
          <cell r="C1506"/>
          <cell r="D1506"/>
          <cell r="E1506"/>
          <cell r="F1506"/>
          <cell r="G1506"/>
          <cell r="H1506"/>
          <cell r="I1506"/>
          <cell r="J1506"/>
          <cell r="K1506"/>
          <cell r="L1506"/>
        </row>
        <row r="1507">
          <cell r="B1507"/>
          <cell r="C1507"/>
          <cell r="D1507"/>
          <cell r="E1507"/>
          <cell r="F1507"/>
          <cell r="G1507"/>
          <cell r="H1507"/>
          <cell r="I1507"/>
          <cell r="J1507"/>
          <cell r="K1507"/>
          <cell r="L1507"/>
        </row>
        <row r="1508">
          <cell r="B1508"/>
          <cell r="C1508"/>
          <cell r="D1508"/>
          <cell r="E1508"/>
          <cell r="F1508"/>
          <cell r="G1508"/>
          <cell r="H1508"/>
          <cell r="I1508"/>
          <cell r="J1508"/>
          <cell r="K1508"/>
          <cell r="L1508"/>
        </row>
        <row r="1509">
          <cell r="B1509"/>
          <cell r="C1509"/>
          <cell r="D1509"/>
          <cell r="E1509"/>
          <cell r="F1509"/>
          <cell r="G1509"/>
          <cell r="H1509"/>
          <cell r="I1509"/>
          <cell r="J1509"/>
          <cell r="K1509"/>
          <cell r="L1509"/>
        </row>
        <row r="1510">
          <cell r="B1510"/>
          <cell r="C1510"/>
          <cell r="D1510"/>
          <cell r="E1510"/>
          <cell r="F1510"/>
          <cell r="G1510"/>
          <cell r="H1510"/>
          <cell r="I1510"/>
          <cell r="J1510"/>
          <cell r="K1510"/>
          <cell r="L1510"/>
        </row>
        <row r="1511">
          <cell r="B1511"/>
          <cell r="C1511"/>
          <cell r="D1511"/>
          <cell r="E1511"/>
          <cell r="F1511"/>
          <cell r="G1511"/>
          <cell r="H1511"/>
          <cell r="I1511"/>
          <cell r="J1511"/>
          <cell r="K1511"/>
          <cell r="L1511"/>
        </row>
        <row r="1512">
          <cell r="B1512"/>
          <cell r="C1512"/>
          <cell r="D1512"/>
          <cell r="E1512"/>
          <cell r="F1512"/>
          <cell r="G1512"/>
          <cell r="H1512"/>
          <cell r="I1512"/>
          <cell r="J1512"/>
          <cell r="K1512"/>
          <cell r="L1512"/>
        </row>
        <row r="1513">
          <cell r="B1513"/>
          <cell r="C1513"/>
          <cell r="D1513"/>
          <cell r="E1513"/>
          <cell r="F1513"/>
          <cell r="G1513"/>
          <cell r="H1513"/>
          <cell r="I1513"/>
          <cell r="J1513"/>
          <cell r="K1513"/>
          <cell r="L1513"/>
        </row>
        <row r="1514">
          <cell r="B1514"/>
          <cell r="C1514"/>
          <cell r="D1514"/>
          <cell r="E1514"/>
          <cell r="F1514"/>
          <cell r="G1514"/>
          <cell r="H1514"/>
          <cell r="I1514"/>
          <cell r="J1514"/>
          <cell r="K1514"/>
          <cell r="L1514"/>
        </row>
        <row r="1515">
          <cell r="B1515"/>
          <cell r="C1515"/>
          <cell r="D1515"/>
          <cell r="E1515"/>
          <cell r="F1515"/>
          <cell r="G1515"/>
          <cell r="H1515"/>
          <cell r="I1515"/>
          <cell r="J1515"/>
          <cell r="K1515"/>
          <cell r="L1515"/>
        </row>
        <row r="1516">
          <cell r="B1516"/>
          <cell r="C1516"/>
          <cell r="D1516"/>
          <cell r="E1516"/>
          <cell r="F1516"/>
          <cell r="G1516"/>
          <cell r="H1516"/>
          <cell r="I1516"/>
          <cell r="J1516"/>
          <cell r="K1516"/>
          <cell r="L1516"/>
        </row>
        <row r="1517">
          <cell r="B1517"/>
          <cell r="C1517"/>
          <cell r="D1517"/>
          <cell r="E1517"/>
          <cell r="F1517"/>
          <cell r="G1517"/>
          <cell r="H1517"/>
          <cell r="I1517"/>
          <cell r="J1517"/>
          <cell r="K1517"/>
          <cell r="L1517"/>
        </row>
        <row r="1518">
          <cell r="B1518"/>
          <cell r="C1518"/>
          <cell r="D1518"/>
          <cell r="E1518"/>
          <cell r="F1518"/>
          <cell r="G1518"/>
          <cell r="H1518"/>
          <cell r="I1518"/>
          <cell r="J1518"/>
          <cell r="K1518"/>
          <cell r="L1518"/>
        </row>
        <row r="1519">
          <cell r="B1519"/>
          <cell r="C1519"/>
          <cell r="D1519"/>
          <cell r="E1519"/>
          <cell r="F1519"/>
          <cell r="G1519"/>
          <cell r="H1519"/>
          <cell r="I1519"/>
          <cell r="J1519"/>
          <cell r="K1519"/>
          <cell r="L1519"/>
        </row>
        <row r="1520">
          <cell r="B1520"/>
          <cell r="C1520"/>
          <cell r="D1520"/>
          <cell r="E1520"/>
          <cell r="F1520"/>
          <cell r="G1520"/>
          <cell r="H1520"/>
          <cell r="I1520"/>
          <cell r="J1520"/>
          <cell r="K1520"/>
          <cell r="L1520"/>
        </row>
        <row r="1521">
          <cell r="B1521"/>
          <cell r="C1521"/>
          <cell r="D1521"/>
          <cell r="E1521"/>
          <cell r="F1521"/>
          <cell r="G1521"/>
          <cell r="H1521"/>
          <cell r="I1521"/>
          <cell r="J1521"/>
          <cell r="K1521"/>
          <cell r="L1521"/>
        </row>
        <row r="1522">
          <cell r="B1522"/>
          <cell r="C1522"/>
          <cell r="D1522"/>
          <cell r="E1522"/>
          <cell r="F1522"/>
          <cell r="G1522"/>
          <cell r="H1522"/>
          <cell r="I1522"/>
          <cell r="J1522"/>
          <cell r="K1522"/>
          <cell r="L1522"/>
        </row>
        <row r="1523">
          <cell r="B1523"/>
          <cell r="C1523"/>
          <cell r="D1523"/>
          <cell r="E1523"/>
          <cell r="F1523"/>
          <cell r="G1523"/>
          <cell r="H1523"/>
          <cell r="I1523"/>
          <cell r="J1523"/>
          <cell r="K1523"/>
          <cell r="L1523"/>
        </row>
        <row r="1524">
          <cell r="B1524"/>
          <cell r="C1524"/>
          <cell r="D1524"/>
          <cell r="E1524"/>
          <cell r="F1524"/>
          <cell r="G1524"/>
          <cell r="H1524"/>
          <cell r="I1524"/>
          <cell r="J1524"/>
          <cell r="K1524"/>
          <cell r="L1524"/>
        </row>
        <row r="1525">
          <cell r="B1525"/>
          <cell r="C1525"/>
          <cell r="D1525"/>
          <cell r="E1525"/>
          <cell r="F1525"/>
          <cell r="G1525"/>
          <cell r="H1525"/>
          <cell r="I1525"/>
          <cell r="J1525"/>
          <cell r="K1525"/>
          <cell r="L1525"/>
        </row>
        <row r="1526">
          <cell r="B1526"/>
          <cell r="C1526"/>
          <cell r="D1526"/>
          <cell r="E1526"/>
          <cell r="F1526"/>
          <cell r="G1526"/>
          <cell r="H1526"/>
          <cell r="I1526"/>
          <cell r="J1526"/>
          <cell r="K1526"/>
          <cell r="L1526"/>
        </row>
        <row r="1527">
          <cell r="B1527"/>
          <cell r="C1527"/>
          <cell r="D1527"/>
          <cell r="E1527"/>
          <cell r="F1527"/>
          <cell r="G1527"/>
          <cell r="H1527"/>
          <cell r="I1527"/>
          <cell r="J1527"/>
          <cell r="K1527"/>
          <cell r="L1527"/>
        </row>
        <row r="1528">
          <cell r="B1528"/>
          <cell r="C1528"/>
          <cell r="D1528"/>
          <cell r="E1528"/>
          <cell r="F1528"/>
          <cell r="G1528"/>
          <cell r="H1528"/>
          <cell r="I1528"/>
          <cell r="J1528"/>
          <cell r="K1528"/>
          <cell r="L1528"/>
        </row>
        <row r="1529">
          <cell r="B1529"/>
          <cell r="C1529"/>
          <cell r="D1529"/>
          <cell r="E1529"/>
          <cell r="F1529"/>
          <cell r="G1529"/>
          <cell r="H1529"/>
          <cell r="I1529"/>
          <cell r="J1529"/>
          <cell r="K1529"/>
          <cell r="L1529"/>
        </row>
        <row r="1530">
          <cell r="B1530"/>
          <cell r="C1530"/>
          <cell r="D1530"/>
          <cell r="E1530"/>
          <cell r="F1530"/>
          <cell r="G1530"/>
          <cell r="H1530"/>
          <cell r="I1530"/>
          <cell r="J1530"/>
          <cell r="K1530"/>
          <cell r="L1530"/>
        </row>
        <row r="1531">
          <cell r="B1531"/>
          <cell r="C1531"/>
          <cell r="D1531"/>
          <cell r="E1531"/>
          <cell r="F1531"/>
          <cell r="G1531"/>
          <cell r="H1531"/>
          <cell r="I1531"/>
          <cell r="J1531"/>
          <cell r="K1531"/>
          <cell r="L1531"/>
        </row>
        <row r="1532">
          <cell r="B1532"/>
          <cell r="C1532"/>
          <cell r="D1532"/>
          <cell r="E1532"/>
          <cell r="F1532"/>
          <cell r="G1532"/>
          <cell r="H1532"/>
          <cell r="I1532"/>
          <cell r="J1532"/>
          <cell r="K1532"/>
          <cell r="L1532"/>
        </row>
        <row r="1533">
          <cell r="B1533"/>
          <cell r="C1533"/>
          <cell r="D1533"/>
          <cell r="E1533"/>
          <cell r="F1533"/>
          <cell r="G1533"/>
          <cell r="H1533"/>
          <cell r="I1533"/>
          <cell r="J1533"/>
          <cell r="K1533"/>
          <cell r="L1533"/>
        </row>
        <row r="1534">
          <cell r="B1534"/>
          <cell r="C1534"/>
          <cell r="D1534"/>
          <cell r="E1534"/>
          <cell r="F1534"/>
          <cell r="G1534"/>
          <cell r="H1534"/>
          <cell r="I1534"/>
          <cell r="J1534"/>
          <cell r="K1534"/>
          <cell r="L1534"/>
        </row>
        <row r="1535">
          <cell r="B1535"/>
          <cell r="C1535"/>
          <cell r="D1535"/>
          <cell r="E1535"/>
          <cell r="F1535"/>
          <cell r="G1535"/>
          <cell r="H1535"/>
          <cell r="I1535"/>
          <cell r="J1535"/>
          <cell r="K1535"/>
          <cell r="L1535"/>
        </row>
        <row r="1536">
          <cell r="B1536"/>
          <cell r="C1536"/>
          <cell r="D1536"/>
          <cell r="E1536"/>
          <cell r="F1536"/>
          <cell r="G1536"/>
          <cell r="H1536"/>
          <cell r="I1536"/>
          <cell r="J1536"/>
          <cell r="K1536"/>
          <cell r="L1536"/>
        </row>
        <row r="1537">
          <cell r="B1537"/>
          <cell r="C1537"/>
          <cell r="D1537"/>
          <cell r="E1537"/>
          <cell r="F1537"/>
          <cell r="G1537"/>
          <cell r="H1537"/>
          <cell r="I1537"/>
          <cell r="J1537"/>
          <cell r="K1537"/>
          <cell r="L1537"/>
        </row>
        <row r="1538">
          <cell r="B1538"/>
          <cell r="C1538"/>
          <cell r="D1538"/>
          <cell r="E1538"/>
          <cell r="F1538"/>
          <cell r="G1538"/>
          <cell r="H1538"/>
          <cell r="I1538"/>
          <cell r="J1538"/>
          <cell r="K1538"/>
          <cell r="L1538"/>
        </row>
        <row r="1539">
          <cell r="B1539"/>
          <cell r="C1539"/>
          <cell r="D1539"/>
          <cell r="E1539"/>
          <cell r="F1539"/>
          <cell r="G1539"/>
          <cell r="H1539"/>
          <cell r="I1539"/>
          <cell r="J1539"/>
          <cell r="K1539"/>
          <cell r="L1539"/>
        </row>
        <row r="1540">
          <cell r="B1540"/>
          <cell r="C1540"/>
          <cell r="D1540"/>
          <cell r="E1540"/>
          <cell r="F1540"/>
          <cell r="G1540"/>
          <cell r="H1540"/>
          <cell r="I1540"/>
          <cell r="J1540"/>
          <cell r="K1540"/>
          <cell r="L1540"/>
        </row>
        <row r="1541">
          <cell r="B1541"/>
          <cell r="C1541"/>
          <cell r="D1541"/>
          <cell r="E1541"/>
          <cell r="F1541"/>
          <cell r="G1541"/>
          <cell r="H1541"/>
          <cell r="I1541"/>
          <cell r="J1541"/>
          <cell r="K1541"/>
          <cell r="L1541"/>
        </row>
        <row r="1542">
          <cell r="B1542"/>
          <cell r="C1542"/>
          <cell r="D1542"/>
          <cell r="E1542"/>
          <cell r="F1542"/>
          <cell r="G1542"/>
          <cell r="H1542"/>
          <cell r="I1542"/>
          <cell r="J1542"/>
          <cell r="K1542"/>
          <cell r="L1542"/>
        </row>
        <row r="1543">
          <cell r="B1543"/>
          <cell r="C1543"/>
          <cell r="D1543"/>
          <cell r="E1543"/>
          <cell r="F1543"/>
          <cell r="G1543"/>
          <cell r="H1543"/>
          <cell r="I1543"/>
          <cell r="J1543"/>
          <cell r="K1543"/>
          <cell r="L1543"/>
        </row>
        <row r="1544">
          <cell r="B1544"/>
          <cell r="C1544"/>
          <cell r="D1544"/>
          <cell r="E1544"/>
          <cell r="F1544"/>
          <cell r="G1544"/>
          <cell r="H1544"/>
          <cell r="I1544"/>
          <cell r="J1544"/>
          <cell r="K1544"/>
          <cell r="L1544"/>
        </row>
        <row r="1545">
          <cell r="B1545"/>
          <cell r="C1545"/>
          <cell r="D1545"/>
          <cell r="E1545"/>
          <cell r="F1545"/>
          <cell r="G1545"/>
          <cell r="H1545"/>
          <cell r="I1545"/>
          <cell r="J1545"/>
          <cell r="K1545"/>
          <cell r="L1545"/>
        </row>
        <row r="1546">
          <cell r="B1546"/>
          <cell r="C1546"/>
          <cell r="D1546"/>
          <cell r="E1546"/>
          <cell r="F1546"/>
          <cell r="G1546"/>
          <cell r="H1546"/>
          <cell r="I1546"/>
          <cell r="J1546"/>
          <cell r="K1546"/>
          <cell r="L1546"/>
        </row>
        <row r="1547">
          <cell r="B1547"/>
          <cell r="C1547"/>
          <cell r="D1547"/>
          <cell r="E1547"/>
          <cell r="F1547"/>
          <cell r="G1547"/>
          <cell r="H1547"/>
          <cell r="I1547"/>
          <cell r="J1547"/>
          <cell r="K1547"/>
          <cell r="L1547"/>
        </row>
        <row r="1548">
          <cell r="B1548"/>
          <cell r="C1548"/>
          <cell r="D1548"/>
          <cell r="E1548"/>
          <cell r="F1548"/>
          <cell r="G1548"/>
          <cell r="H1548"/>
          <cell r="I1548"/>
          <cell r="J1548"/>
          <cell r="K1548"/>
          <cell r="L1548"/>
        </row>
        <row r="1549">
          <cell r="B1549"/>
          <cell r="C1549"/>
          <cell r="D1549"/>
          <cell r="E1549"/>
          <cell r="F1549"/>
          <cell r="G1549"/>
          <cell r="H1549"/>
          <cell r="I1549"/>
          <cell r="J1549"/>
          <cell r="K1549"/>
          <cell r="L1549"/>
        </row>
        <row r="1550">
          <cell r="B1550"/>
          <cell r="C1550"/>
          <cell r="D1550"/>
          <cell r="E1550"/>
          <cell r="F1550"/>
          <cell r="G1550"/>
          <cell r="H1550"/>
          <cell r="I1550"/>
          <cell r="J1550"/>
          <cell r="K1550"/>
          <cell r="L1550"/>
        </row>
        <row r="1551">
          <cell r="B1551"/>
          <cell r="C1551"/>
          <cell r="D1551"/>
          <cell r="E1551"/>
          <cell r="F1551"/>
          <cell r="G1551"/>
          <cell r="H1551"/>
          <cell r="I1551"/>
          <cell r="J1551"/>
          <cell r="K1551"/>
          <cell r="L1551"/>
        </row>
        <row r="1552">
          <cell r="B1552"/>
          <cell r="C1552"/>
          <cell r="D1552"/>
          <cell r="E1552"/>
          <cell r="F1552"/>
          <cell r="G1552"/>
          <cell r="H1552"/>
          <cell r="I1552"/>
          <cell r="J1552"/>
          <cell r="K1552"/>
          <cell r="L1552"/>
        </row>
        <row r="1553">
          <cell r="B1553"/>
          <cell r="C1553"/>
          <cell r="D1553"/>
          <cell r="E1553"/>
          <cell r="F1553"/>
          <cell r="G1553"/>
          <cell r="H1553"/>
          <cell r="I1553"/>
          <cell r="J1553"/>
          <cell r="K1553"/>
          <cell r="L1553"/>
        </row>
        <row r="1554">
          <cell r="B1554"/>
          <cell r="C1554"/>
          <cell r="D1554"/>
          <cell r="E1554"/>
          <cell r="F1554"/>
          <cell r="G1554"/>
          <cell r="H1554"/>
          <cell r="I1554"/>
          <cell r="J1554"/>
          <cell r="K1554"/>
          <cell r="L1554"/>
        </row>
        <row r="1555">
          <cell r="B1555"/>
          <cell r="C1555"/>
          <cell r="D1555"/>
          <cell r="E1555"/>
          <cell r="F1555"/>
          <cell r="G1555"/>
          <cell r="H1555"/>
          <cell r="I1555"/>
          <cell r="J1555"/>
          <cell r="K1555"/>
          <cell r="L1555"/>
        </row>
        <row r="1556">
          <cell r="B1556"/>
          <cell r="C1556"/>
          <cell r="D1556"/>
          <cell r="E1556"/>
          <cell r="F1556"/>
          <cell r="G1556"/>
          <cell r="H1556"/>
          <cell r="I1556"/>
          <cell r="J1556"/>
          <cell r="K1556"/>
          <cell r="L1556"/>
        </row>
        <row r="1557">
          <cell r="B1557"/>
          <cell r="C1557"/>
          <cell r="D1557"/>
          <cell r="E1557"/>
          <cell r="F1557"/>
          <cell r="G1557"/>
          <cell r="H1557"/>
          <cell r="I1557"/>
          <cell r="J1557"/>
          <cell r="K1557"/>
          <cell r="L1557"/>
        </row>
        <row r="1558">
          <cell r="B1558"/>
          <cell r="C1558"/>
          <cell r="D1558"/>
          <cell r="E1558"/>
          <cell r="F1558"/>
          <cell r="G1558"/>
          <cell r="H1558"/>
          <cell r="I1558"/>
          <cell r="J1558"/>
          <cell r="K1558"/>
          <cell r="L1558"/>
        </row>
        <row r="1559">
          <cell r="B1559"/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</row>
        <row r="1560">
          <cell r="B1560"/>
          <cell r="C1560"/>
          <cell r="D1560"/>
          <cell r="E1560"/>
          <cell r="F1560"/>
          <cell r="G1560"/>
          <cell r="H1560"/>
          <cell r="I1560"/>
          <cell r="J1560"/>
          <cell r="K1560"/>
          <cell r="L1560"/>
        </row>
        <row r="1561">
          <cell r="B1561"/>
          <cell r="C1561"/>
          <cell r="D1561"/>
          <cell r="E1561"/>
          <cell r="F1561"/>
          <cell r="G1561"/>
          <cell r="H1561"/>
          <cell r="I1561"/>
          <cell r="J1561"/>
          <cell r="K1561"/>
          <cell r="L1561"/>
        </row>
        <row r="1562">
          <cell r="B1562"/>
          <cell r="C1562"/>
          <cell r="D1562"/>
          <cell r="E1562"/>
          <cell r="F1562"/>
          <cell r="G1562"/>
          <cell r="H1562"/>
          <cell r="I1562"/>
          <cell r="J1562"/>
          <cell r="K1562"/>
          <cell r="L1562"/>
        </row>
        <row r="1563">
          <cell r="B1563"/>
          <cell r="C1563"/>
          <cell r="D1563"/>
          <cell r="E1563"/>
          <cell r="F1563"/>
          <cell r="G1563"/>
          <cell r="H1563"/>
          <cell r="I1563"/>
          <cell r="J1563"/>
          <cell r="K1563"/>
          <cell r="L1563"/>
        </row>
        <row r="1564">
          <cell r="B1564"/>
          <cell r="C1564"/>
          <cell r="D1564"/>
          <cell r="E1564"/>
          <cell r="F1564"/>
          <cell r="G1564"/>
          <cell r="H1564"/>
          <cell r="I1564"/>
          <cell r="J1564"/>
          <cell r="K1564"/>
          <cell r="L1564"/>
        </row>
        <row r="1565">
          <cell r="B1565"/>
          <cell r="C1565"/>
          <cell r="D1565"/>
          <cell r="E1565"/>
          <cell r="F1565"/>
          <cell r="G1565"/>
          <cell r="H1565"/>
          <cell r="I1565"/>
          <cell r="J1565"/>
          <cell r="K1565"/>
          <cell r="L1565"/>
        </row>
        <row r="1566">
          <cell r="B1566"/>
          <cell r="C1566"/>
          <cell r="D1566"/>
          <cell r="E1566"/>
          <cell r="F1566"/>
          <cell r="G1566"/>
          <cell r="H1566"/>
          <cell r="I1566"/>
          <cell r="J1566"/>
          <cell r="K1566"/>
          <cell r="L1566"/>
        </row>
        <row r="1567">
          <cell r="B1567"/>
          <cell r="C1567"/>
          <cell r="D1567"/>
          <cell r="E1567"/>
          <cell r="F1567"/>
          <cell r="G1567"/>
          <cell r="H1567"/>
          <cell r="I1567"/>
          <cell r="J1567"/>
          <cell r="K1567"/>
          <cell r="L1567"/>
        </row>
        <row r="1568">
          <cell r="B1568"/>
          <cell r="C1568"/>
          <cell r="D1568"/>
          <cell r="E1568"/>
          <cell r="F1568"/>
          <cell r="G1568"/>
          <cell r="H1568"/>
          <cell r="I1568"/>
          <cell r="J1568"/>
          <cell r="K1568"/>
          <cell r="L1568"/>
        </row>
        <row r="1569">
          <cell r="B1569"/>
          <cell r="C1569"/>
          <cell r="D1569"/>
          <cell r="E1569"/>
          <cell r="F1569"/>
          <cell r="G1569"/>
          <cell r="H1569"/>
          <cell r="I1569"/>
          <cell r="J1569"/>
          <cell r="K1569"/>
          <cell r="L1569"/>
        </row>
        <row r="1570">
          <cell r="B1570"/>
          <cell r="C1570"/>
          <cell r="D1570"/>
          <cell r="E1570"/>
          <cell r="F1570"/>
          <cell r="G1570"/>
          <cell r="H1570"/>
          <cell r="I1570"/>
          <cell r="J1570"/>
          <cell r="K1570"/>
          <cell r="L1570"/>
        </row>
        <row r="1571">
          <cell r="B1571"/>
          <cell r="C1571"/>
          <cell r="D1571"/>
          <cell r="E1571"/>
          <cell r="F1571"/>
          <cell r="G1571"/>
          <cell r="H1571"/>
          <cell r="I1571"/>
          <cell r="J1571"/>
          <cell r="K1571"/>
          <cell r="L1571"/>
        </row>
        <row r="1572">
          <cell r="B1572"/>
          <cell r="C1572"/>
          <cell r="D1572"/>
          <cell r="E1572"/>
          <cell r="F1572"/>
          <cell r="G1572"/>
          <cell r="H1572"/>
          <cell r="I1572"/>
          <cell r="J1572"/>
          <cell r="K1572"/>
          <cell r="L1572"/>
        </row>
        <row r="1573">
          <cell r="B1573"/>
          <cell r="C1573"/>
          <cell r="D1573"/>
          <cell r="E1573"/>
          <cell r="F1573"/>
          <cell r="G1573"/>
          <cell r="H1573"/>
          <cell r="I1573"/>
          <cell r="J1573"/>
          <cell r="K1573"/>
          <cell r="L1573"/>
        </row>
        <row r="1574">
          <cell r="B1574"/>
          <cell r="C1574"/>
          <cell r="D1574"/>
          <cell r="E1574"/>
          <cell r="F1574"/>
          <cell r="G1574"/>
          <cell r="H1574"/>
          <cell r="I1574"/>
          <cell r="J1574"/>
          <cell r="K1574"/>
          <cell r="L1574"/>
        </row>
        <row r="1575">
          <cell r="B1575"/>
          <cell r="C1575"/>
          <cell r="D1575"/>
          <cell r="E1575"/>
          <cell r="F1575"/>
          <cell r="G1575"/>
          <cell r="H1575"/>
          <cell r="I1575"/>
          <cell r="J1575"/>
          <cell r="K1575"/>
          <cell r="L1575"/>
        </row>
        <row r="1576">
          <cell r="B1576"/>
          <cell r="C1576"/>
          <cell r="D1576"/>
          <cell r="E1576"/>
          <cell r="F1576"/>
          <cell r="G1576"/>
          <cell r="H1576"/>
          <cell r="I1576"/>
          <cell r="J1576"/>
          <cell r="K1576"/>
          <cell r="L1576"/>
        </row>
        <row r="1577">
          <cell r="B1577"/>
          <cell r="C1577"/>
          <cell r="D1577"/>
          <cell r="E1577"/>
          <cell r="F1577"/>
          <cell r="G1577"/>
          <cell r="H1577"/>
          <cell r="I1577"/>
          <cell r="J1577"/>
          <cell r="K1577"/>
          <cell r="L1577"/>
        </row>
        <row r="1578">
          <cell r="B1578"/>
          <cell r="C1578"/>
          <cell r="D1578"/>
          <cell r="E1578"/>
          <cell r="F1578"/>
          <cell r="G1578"/>
          <cell r="H1578"/>
          <cell r="I1578"/>
          <cell r="J1578"/>
          <cell r="K1578"/>
          <cell r="L1578"/>
        </row>
        <row r="1579">
          <cell r="B1579"/>
          <cell r="C1579"/>
          <cell r="D1579"/>
          <cell r="E1579"/>
          <cell r="F1579"/>
          <cell r="G1579"/>
          <cell r="H1579"/>
          <cell r="I1579"/>
          <cell r="J1579"/>
          <cell r="K1579"/>
          <cell r="L1579"/>
        </row>
        <row r="1580">
          <cell r="B1580"/>
          <cell r="C1580"/>
          <cell r="D1580"/>
          <cell r="E1580"/>
          <cell r="F1580"/>
          <cell r="G1580"/>
          <cell r="H1580"/>
          <cell r="I1580"/>
          <cell r="J1580"/>
          <cell r="K1580"/>
          <cell r="L1580"/>
        </row>
        <row r="1581">
          <cell r="B1581"/>
          <cell r="C1581"/>
          <cell r="D1581"/>
          <cell r="E1581"/>
          <cell r="F1581"/>
          <cell r="G1581"/>
          <cell r="H1581"/>
          <cell r="I1581"/>
          <cell r="J1581"/>
          <cell r="K1581"/>
          <cell r="L1581"/>
        </row>
        <row r="1582">
          <cell r="B1582"/>
          <cell r="C1582"/>
          <cell r="D1582"/>
          <cell r="E1582"/>
          <cell r="F1582"/>
          <cell r="G1582"/>
          <cell r="H1582"/>
          <cell r="I1582"/>
          <cell r="J1582"/>
          <cell r="K1582"/>
          <cell r="L1582"/>
        </row>
        <row r="1583">
          <cell r="B1583"/>
          <cell r="C1583"/>
          <cell r="D1583"/>
          <cell r="E1583"/>
          <cell r="F1583"/>
          <cell r="G1583"/>
          <cell r="H1583"/>
          <cell r="I1583"/>
          <cell r="J1583"/>
          <cell r="K1583"/>
          <cell r="L1583"/>
        </row>
        <row r="1584">
          <cell r="B1584"/>
          <cell r="C1584"/>
          <cell r="D1584"/>
          <cell r="E1584"/>
          <cell r="F1584"/>
          <cell r="G1584"/>
          <cell r="H1584"/>
          <cell r="I1584"/>
          <cell r="J1584"/>
          <cell r="K1584"/>
          <cell r="L1584"/>
        </row>
        <row r="1585">
          <cell r="B1585"/>
          <cell r="C1585"/>
          <cell r="D1585"/>
          <cell r="E1585"/>
          <cell r="F1585"/>
          <cell r="G1585"/>
          <cell r="H1585"/>
          <cell r="I1585"/>
          <cell r="J1585"/>
          <cell r="K1585"/>
          <cell r="L1585"/>
        </row>
        <row r="1586">
          <cell r="B1586"/>
          <cell r="C1586"/>
          <cell r="D1586"/>
          <cell r="E1586"/>
          <cell r="F1586"/>
          <cell r="G1586"/>
          <cell r="H1586"/>
          <cell r="I1586"/>
          <cell r="J1586"/>
          <cell r="K1586"/>
          <cell r="L1586"/>
        </row>
        <row r="1587">
          <cell r="B1587"/>
          <cell r="C1587"/>
          <cell r="D1587"/>
          <cell r="E1587"/>
          <cell r="F1587"/>
          <cell r="G1587"/>
          <cell r="H1587"/>
          <cell r="I1587"/>
          <cell r="J1587"/>
          <cell r="K1587"/>
          <cell r="L1587"/>
        </row>
        <row r="1588">
          <cell r="B1588"/>
          <cell r="C1588"/>
          <cell r="D1588"/>
          <cell r="E1588"/>
          <cell r="F1588"/>
          <cell r="G1588"/>
          <cell r="H1588"/>
          <cell r="I1588"/>
          <cell r="J1588"/>
          <cell r="K1588"/>
          <cell r="L1588"/>
        </row>
        <row r="1589">
          <cell r="B1589"/>
          <cell r="C1589"/>
          <cell r="D1589"/>
          <cell r="E1589"/>
          <cell r="F1589"/>
          <cell r="G1589"/>
          <cell r="H1589"/>
          <cell r="I1589"/>
          <cell r="J1589"/>
          <cell r="K1589"/>
          <cell r="L1589"/>
        </row>
        <row r="1590">
          <cell r="B1590"/>
          <cell r="C1590"/>
          <cell r="D1590"/>
          <cell r="E1590"/>
          <cell r="F1590"/>
          <cell r="G1590"/>
          <cell r="H1590"/>
          <cell r="I1590"/>
          <cell r="J1590"/>
          <cell r="K1590"/>
          <cell r="L1590"/>
        </row>
        <row r="1591">
          <cell r="B1591"/>
          <cell r="C1591"/>
          <cell r="D1591"/>
          <cell r="E1591"/>
          <cell r="F1591"/>
          <cell r="G1591"/>
          <cell r="H1591"/>
          <cell r="I1591"/>
          <cell r="J1591"/>
          <cell r="K1591"/>
          <cell r="L1591"/>
        </row>
        <row r="1592">
          <cell r="B1592"/>
          <cell r="C1592"/>
          <cell r="D1592"/>
          <cell r="E1592"/>
          <cell r="F1592"/>
          <cell r="G1592"/>
          <cell r="H1592"/>
          <cell r="I1592"/>
          <cell r="J1592"/>
          <cell r="K1592"/>
          <cell r="L1592"/>
        </row>
        <row r="1593">
          <cell r="B1593"/>
          <cell r="C1593"/>
          <cell r="D1593"/>
          <cell r="E1593"/>
          <cell r="F1593"/>
          <cell r="G1593"/>
          <cell r="H1593"/>
          <cell r="I1593"/>
          <cell r="J1593"/>
          <cell r="K1593"/>
          <cell r="L1593"/>
        </row>
        <row r="1594">
          <cell r="B1594"/>
          <cell r="C1594"/>
          <cell r="D1594"/>
          <cell r="E1594"/>
          <cell r="F1594"/>
          <cell r="G1594"/>
          <cell r="H1594"/>
          <cell r="I1594"/>
          <cell r="J1594"/>
          <cell r="K1594"/>
          <cell r="L1594"/>
        </row>
        <row r="1595">
          <cell r="B1595"/>
          <cell r="C1595"/>
          <cell r="D1595"/>
          <cell r="E1595"/>
          <cell r="F1595"/>
          <cell r="G1595"/>
          <cell r="H1595"/>
          <cell r="I1595"/>
          <cell r="J1595"/>
          <cell r="K1595"/>
          <cell r="L1595"/>
        </row>
        <row r="1596">
          <cell r="B1596"/>
          <cell r="C1596"/>
          <cell r="D1596"/>
          <cell r="E1596"/>
          <cell r="F1596"/>
          <cell r="G1596"/>
          <cell r="H1596"/>
          <cell r="I1596"/>
          <cell r="J1596"/>
          <cell r="K1596"/>
          <cell r="L1596"/>
        </row>
        <row r="1597">
          <cell r="B1597"/>
          <cell r="C1597"/>
          <cell r="D1597"/>
          <cell r="E1597"/>
          <cell r="F1597"/>
          <cell r="G1597"/>
          <cell r="H1597"/>
          <cell r="I1597"/>
          <cell r="J1597"/>
          <cell r="K1597"/>
          <cell r="L1597"/>
        </row>
        <row r="1598">
          <cell r="B1598"/>
          <cell r="C1598"/>
          <cell r="D1598"/>
          <cell r="E1598"/>
          <cell r="F1598"/>
          <cell r="G1598"/>
          <cell r="H1598"/>
          <cell r="I1598"/>
          <cell r="J1598"/>
          <cell r="K1598"/>
          <cell r="L1598"/>
        </row>
        <row r="1599">
          <cell r="B1599"/>
          <cell r="C1599"/>
          <cell r="D1599"/>
          <cell r="E1599"/>
          <cell r="F1599"/>
          <cell r="G1599"/>
          <cell r="H1599"/>
          <cell r="I1599"/>
          <cell r="J1599"/>
          <cell r="K1599"/>
          <cell r="L1599"/>
        </row>
        <row r="1600">
          <cell r="B1600"/>
          <cell r="C1600"/>
          <cell r="D1600"/>
          <cell r="E1600"/>
          <cell r="F1600"/>
          <cell r="G1600"/>
          <cell r="H1600"/>
          <cell r="I1600"/>
          <cell r="J1600"/>
          <cell r="K1600"/>
          <cell r="L1600"/>
        </row>
        <row r="1601">
          <cell r="B1601"/>
          <cell r="C1601"/>
          <cell r="D1601"/>
          <cell r="E1601"/>
          <cell r="F1601"/>
          <cell r="G1601"/>
          <cell r="H1601"/>
          <cell r="I1601"/>
          <cell r="J1601"/>
          <cell r="K1601"/>
          <cell r="L1601"/>
        </row>
        <row r="1602">
          <cell r="B1602"/>
          <cell r="C1602"/>
          <cell r="D1602"/>
          <cell r="E1602"/>
          <cell r="F1602"/>
          <cell r="G1602"/>
          <cell r="H1602"/>
          <cell r="I1602"/>
          <cell r="J1602"/>
          <cell r="K1602"/>
          <cell r="L1602"/>
        </row>
        <row r="1603">
          <cell r="B1603"/>
          <cell r="C1603"/>
          <cell r="D1603"/>
          <cell r="E1603"/>
          <cell r="F1603"/>
          <cell r="G1603"/>
          <cell r="H1603"/>
          <cell r="I1603"/>
          <cell r="J1603"/>
          <cell r="K1603"/>
          <cell r="L1603"/>
        </row>
        <row r="1604">
          <cell r="B1604"/>
          <cell r="C1604"/>
          <cell r="D1604"/>
          <cell r="E1604"/>
          <cell r="F1604"/>
          <cell r="G1604"/>
          <cell r="H1604"/>
          <cell r="I1604"/>
          <cell r="J1604"/>
          <cell r="K1604"/>
          <cell r="L1604"/>
        </row>
        <row r="1605">
          <cell r="B1605"/>
          <cell r="C1605"/>
          <cell r="D1605"/>
          <cell r="E1605"/>
          <cell r="F1605"/>
          <cell r="G1605"/>
          <cell r="H1605"/>
          <cell r="I1605"/>
          <cell r="J1605"/>
          <cell r="K1605"/>
          <cell r="L1605"/>
        </row>
        <row r="1606">
          <cell r="B1606"/>
          <cell r="C1606"/>
          <cell r="D1606"/>
          <cell r="E1606"/>
          <cell r="F1606"/>
          <cell r="G1606"/>
          <cell r="H1606"/>
          <cell r="I1606"/>
          <cell r="J1606"/>
          <cell r="K1606"/>
          <cell r="L1606"/>
        </row>
        <row r="1607">
          <cell r="B1607"/>
          <cell r="C1607"/>
          <cell r="D1607"/>
          <cell r="E1607"/>
          <cell r="F1607"/>
          <cell r="G1607"/>
          <cell r="H1607"/>
          <cell r="I1607"/>
          <cell r="J1607"/>
          <cell r="K1607"/>
          <cell r="L1607"/>
        </row>
        <row r="1608">
          <cell r="B1608"/>
          <cell r="C1608"/>
          <cell r="D1608"/>
          <cell r="E1608"/>
          <cell r="F1608"/>
          <cell r="G1608"/>
          <cell r="H1608"/>
          <cell r="I1608"/>
          <cell r="J1608"/>
          <cell r="K1608"/>
          <cell r="L1608"/>
        </row>
        <row r="1609">
          <cell r="B1609"/>
          <cell r="C1609"/>
          <cell r="D1609"/>
          <cell r="E1609"/>
          <cell r="F1609"/>
          <cell r="G1609"/>
          <cell r="H1609"/>
          <cell r="I1609"/>
          <cell r="J1609"/>
          <cell r="K1609"/>
          <cell r="L1609"/>
        </row>
        <row r="1610">
          <cell r="B1610"/>
          <cell r="C1610"/>
          <cell r="D1610"/>
          <cell r="E1610"/>
          <cell r="F1610"/>
          <cell r="G1610"/>
          <cell r="H1610"/>
          <cell r="I1610"/>
          <cell r="J1610"/>
          <cell r="K1610"/>
          <cell r="L1610"/>
        </row>
        <row r="1611">
          <cell r="B1611"/>
          <cell r="C1611"/>
          <cell r="D1611"/>
          <cell r="E1611"/>
          <cell r="F1611"/>
          <cell r="G1611"/>
          <cell r="H1611"/>
          <cell r="I1611"/>
          <cell r="J1611"/>
          <cell r="K1611"/>
          <cell r="L1611"/>
        </row>
        <row r="1612">
          <cell r="B1612"/>
          <cell r="C1612"/>
          <cell r="D1612"/>
          <cell r="E1612"/>
          <cell r="F1612"/>
          <cell r="G1612"/>
          <cell r="H1612"/>
          <cell r="I1612"/>
          <cell r="J1612"/>
          <cell r="K1612"/>
          <cell r="L1612"/>
        </row>
        <row r="1613">
          <cell r="B1613"/>
          <cell r="C1613"/>
          <cell r="D1613"/>
          <cell r="E1613"/>
          <cell r="F1613"/>
          <cell r="G1613"/>
          <cell r="H1613"/>
          <cell r="I1613"/>
          <cell r="J1613"/>
          <cell r="K1613"/>
          <cell r="L1613"/>
        </row>
        <row r="1614">
          <cell r="B1614"/>
          <cell r="C1614"/>
          <cell r="D1614"/>
          <cell r="E1614"/>
          <cell r="F1614"/>
          <cell r="G1614"/>
          <cell r="H1614"/>
          <cell r="I1614"/>
          <cell r="J1614"/>
          <cell r="K1614"/>
          <cell r="L1614"/>
        </row>
        <row r="1615">
          <cell r="B1615"/>
          <cell r="C1615"/>
          <cell r="D1615"/>
          <cell r="E1615"/>
          <cell r="F1615"/>
          <cell r="G1615"/>
          <cell r="H1615"/>
          <cell r="I1615"/>
          <cell r="J1615"/>
          <cell r="K1615"/>
          <cell r="L1615"/>
        </row>
        <row r="1616">
          <cell r="B1616"/>
          <cell r="C1616"/>
          <cell r="D1616"/>
          <cell r="E1616"/>
          <cell r="F1616"/>
          <cell r="G1616"/>
          <cell r="H1616"/>
          <cell r="I1616"/>
          <cell r="J1616"/>
          <cell r="K1616"/>
          <cell r="L1616"/>
        </row>
        <row r="1617">
          <cell r="B1617"/>
          <cell r="C1617"/>
          <cell r="D1617"/>
          <cell r="E1617"/>
          <cell r="F1617"/>
          <cell r="G1617"/>
          <cell r="H1617"/>
          <cell r="I1617"/>
          <cell r="J1617"/>
          <cell r="K1617"/>
          <cell r="L1617"/>
        </row>
        <row r="1618">
          <cell r="B1618"/>
          <cell r="C1618"/>
          <cell r="D1618"/>
          <cell r="E1618"/>
          <cell r="F1618"/>
          <cell r="G1618"/>
          <cell r="H1618"/>
          <cell r="I1618"/>
          <cell r="J1618"/>
          <cell r="K1618"/>
          <cell r="L1618"/>
        </row>
        <row r="1619">
          <cell r="B1619"/>
          <cell r="C1619"/>
          <cell r="D1619"/>
          <cell r="E1619"/>
          <cell r="F1619"/>
          <cell r="G1619"/>
          <cell r="H1619"/>
          <cell r="I1619"/>
          <cell r="J1619"/>
          <cell r="K1619"/>
          <cell r="L1619"/>
        </row>
        <row r="1620">
          <cell r="B1620"/>
          <cell r="C1620"/>
          <cell r="D1620"/>
          <cell r="E1620"/>
          <cell r="F1620"/>
          <cell r="G1620"/>
          <cell r="H1620"/>
          <cell r="I1620"/>
          <cell r="J1620"/>
          <cell r="K1620"/>
          <cell r="L1620"/>
        </row>
        <row r="1621">
          <cell r="B1621"/>
          <cell r="C1621"/>
          <cell r="D1621"/>
          <cell r="E1621"/>
          <cell r="F1621"/>
          <cell r="G1621"/>
          <cell r="H1621"/>
          <cell r="I1621"/>
          <cell r="J1621"/>
          <cell r="K1621"/>
          <cell r="L1621"/>
        </row>
        <row r="1622">
          <cell r="B1622"/>
          <cell r="C1622"/>
          <cell r="D1622"/>
          <cell r="E1622"/>
          <cell r="F1622"/>
          <cell r="G1622"/>
          <cell r="H1622"/>
          <cell r="I1622"/>
          <cell r="J1622"/>
          <cell r="K1622"/>
          <cell r="L1622"/>
        </row>
        <row r="1623">
          <cell r="B1623"/>
          <cell r="C1623"/>
          <cell r="D1623"/>
          <cell r="E1623"/>
          <cell r="F1623"/>
          <cell r="G1623"/>
          <cell r="H1623"/>
          <cell r="I1623"/>
          <cell r="J1623"/>
          <cell r="K1623"/>
          <cell r="L1623"/>
        </row>
        <row r="1624">
          <cell r="B1624"/>
          <cell r="C1624"/>
          <cell r="D1624"/>
          <cell r="E1624"/>
          <cell r="F1624"/>
          <cell r="G1624"/>
          <cell r="H1624"/>
          <cell r="I1624"/>
          <cell r="J1624"/>
          <cell r="K1624"/>
          <cell r="L1624"/>
        </row>
        <row r="1625">
          <cell r="B1625"/>
          <cell r="C1625"/>
          <cell r="D1625"/>
          <cell r="E1625"/>
          <cell r="F1625"/>
          <cell r="G1625"/>
          <cell r="H1625"/>
          <cell r="I1625"/>
          <cell r="J1625"/>
          <cell r="K1625"/>
          <cell r="L1625"/>
        </row>
        <row r="1626">
          <cell r="B1626"/>
          <cell r="C1626"/>
          <cell r="D1626"/>
          <cell r="E1626"/>
          <cell r="F1626"/>
          <cell r="G1626"/>
          <cell r="H1626"/>
          <cell r="I1626"/>
          <cell r="J1626"/>
          <cell r="K1626"/>
          <cell r="L1626"/>
        </row>
        <row r="1627">
          <cell r="B1627"/>
          <cell r="C1627"/>
          <cell r="D1627"/>
          <cell r="E1627"/>
          <cell r="F1627"/>
          <cell r="G1627"/>
          <cell r="H1627"/>
          <cell r="I1627"/>
          <cell r="J1627"/>
          <cell r="K1627"/>
          <cell r="L1627"/>
        </row>
        <row r="1628">
          <cell r="B1628"/>
          <cell r="C1628"/>
          <cell r="D1628"/>
          <cell r="E1628"/>
          <cell r="F1628"/>
          <cell r="G1628"/>
          <cell r="H1628"/>
          <cell r="I1628"/>
          <cell r="J1628"/>
          <cell r="K1628"/>
          <cell r="L1628"/>
        </row>
        <row r="1629">
          <cell r="B1629"/>
          <cell r="C1629"/>
          <cell r="D1629"/>
          <cell r="E1629"/>
          <cell r="F1629"/>
          <cell r="G1629"/>
          <cell r="H1629"/>
          <cell r="I1629"/>
          <cell r="J1629"/>
          <cell r="K1629"/>
          <cell r="L1629"/>
        </row>
        <row r="1630">
          <cell r="B1630"/>
          <cell r="C1630"/>
          <cell r="D1630"/>
          <cell r="E1630"/>
          <cell r="F1630"/>
          <cell r="G1630"/>
          <cell r="H1630"/>
          <cell r="I1630"/>
          <cell r="J1630"/>
          <cell r="K1630"/>
          <cell r="L1630"/>
        </row>
        <row r="1631">
          <cell r="B1631"/>
          <cell r="C1631"/>
          <cell r="D1631"/>
          <cell r="E1631"/>
          <cell r="F1631"/>
          <cell r="G1631"/>
          <cell r="H1631"/>
          <cell r="I1631"/>
          <cell r="J1631"/>
          <cell r="K1631"/>
          <cell r="L1631"/>
        </row>
        <row r="1632">
          <cell r="B1632"/>
          <cell r="C1632"/>
          <cell r="D1632"/>
          <cell r="E1632"/>
          <cell r="F1632"/>
          <cell r="G1632"/>
          <cell r="H1632"/>
          <cell r="I1632"/>
          <cell r="J1632"/>
          <cell r="K1632"/>
          <cell r="L1632"/>
        </row>
        <row r="1633">
          <cell r="B1633"/>
          <cell r="C1633"/>
          <cell r="D1633"/>
          <cell r="E1633"/>
          <cell r="F1633"/>
          <cell r="G1633"/>
          <cell r="H1633"/>
          <cell r="I1633"/>
          <cell r="J1633"/>
          <cell r="K1633"/>
          <cell r="L1633"/>
        </row>
        <row r="1634">
          <cell r="B1634"/>
          <cell r="C1634"/>
          <cell r="D1634"/>
          <cell r="E1634"/>
          <cell r="F1634"/>
          <cell r="G1634"/>
          <cell r="H1634"/>
          <cell r="I1634"/>
          <cell r="J1634"/>
          <cell r="K1634"/>
          <cell r="L1634"/>
        </row>
        <row r="1635">
          <cell r="B1635"/>
          <cell r="C1635"/>
          <cell r="D1635"/>
          <cell r="E1635"/>
          <cell r="F1635"/>
          <cell r="G1635"/>
          <cell r="H1635"/>
          <cell r="I1635"/>
          <cell r="J1635"/>
          <cell r="K1635"/>
          <cell r="L1635"/>
        </row>
        <row r="1636">
          <cell r="B1636"/>
          <cell r="C1636"/>
          <cell r="D1636"/>
          <cell r="E1636"/>
          <cell r="F1636"/>
          <cell r="G1636"/>
          <cell r="H1636"/>
          <cell r="I1636"/>
          <cell r="J1636"/>
          <cell r="K1636"/>
          <cell r="L1636"/>
        </row>
        <row r="1637">
          <cell r="B1637"/>
          <cell r="C1637"/>
          <cell r="D1637"/>
          <cell r="E1637"/>
          <cell r="F1637"/>
          <cell r="G1637"/>
          <cell r="H1637"/>
          <cell r="I1637"/>
          <cell r="J1637"/>
          <cell r="K1637"/>
          <cell r="L1637"/>
        </row>
        <row r="1638">
          <cell r="B1638"/>
          <cell r="C1638"/>
          <cell r="D1638"/>
          <cell r="E1638"/>
          <cell r="F1638"/>
          <cell r="G1638"/>
          <cell r="H1638"/>
          <cell r="I1638"/>
          <cell r="J1638"/>
          <cell r="K1638"/>
          <cell r="L1638"/>
        </row>
        <row r="1639">
          <cell r="B1639"/>
          <cell r="C1639"/>
          <cell r="D1639"/>
          <cell r="E1639"/>
          <cell r="F1639"/>
          <cell r="G1639"/>
          <cell r="H1639"/>
          <cell r="I1639"/>
          <cell r="J1639"/>
          <cell r="K1639"/>
          <cell r="L1639"/>
        </row>
        <row r="1640">
          <cell r="B1640"/>
          <cell r="C1640"/>
          <cell r="D1640"/>
          <cell r="E1640"/>
          <cell r="F1640"/>
          <cell r="G1640"/>
          <cell r="H1640"/>
          <cell r="I1640"/>
          <cell r="J1640"/>
          <cell r="K1640"/>
          <cell r="L1640"/>
        </row>
        <row r="1641">
          <cell r="B1641"/>
          <cell r="C1641"/>
          <cell r="D1641"/>
          <cell r="E1641"/>
          <cell r="F1641"/>
          <cell r="G1641"/>
          <cell r="H1641"/>
          <cell r="I1641"/>
          <cell r="J1641"/>
          <cell r="K1641"/>
          <cell r="L1641"/>
        </row>
        <row r="1642">
          <cell r="B1642"/>
          <cell r="C1642"/>
          <cell r="D1642"/>
          <cell r="E1642"/>
          <cell r="F1642"/>
          <cell r="G1642"/>
          <cell r="H1642"/>
          <cell r="I1642"/>
          <cell r="J1642"/>
          <cell r="K1642"/>
          <cell r="L1642"/>
        </row>
        <row r="1643">
          <cell r="B1643"/>
          <cell r="C1643"/>
          <cell r="D1643"/>
          <cell r="E1643"/>
          <cell r="F1643"/>
          <cell r="G1643"/>
          <cell r="H1643"/>
          <cell r="I1643"/>
          <cell r="J1643"/>
          <cell r="K1643"/>
          <cell r="L1643"/>
        </row>
        <row r="1644">
          <cell r="B1644"/>
          <cell r="C1644"/>
          <cell r="D1644"/>
          <cell r="E1644"/>
          <cell r="F1644"/>
          <cell r="G1644"/>
          <cell r="H1644"/>
          <cell r="I1644"/>
          <cell r="J1644"/>
          <cell r="K1644"/>
          <cell r="L1644"/>
        </row>
        <row r="1645">
          <cell r="B1645"/>
          <cell r="C1645"/>
          <cell r="D1645"/>
          <cell r="E1645"/>
          <cell r="F1645"/>
          <cell r="G1645"/>
          <cell r="H1645"/>
          <cell r="I1645"/>
          <cell r="J1645"/>
          <cell r="K1645"/>
          <cell r="L1645"/>
        </row>
        <row r="1646">
          <cell r="B1646"/>
          <cell r="C1646"/>
          <cell r="D1646"/>
          <cell r="E1646"/>
          <cell r="F1646"/>
          <cell r="G1646"/>
          <cell r="H1646"/>
          <cell r="I1646"/>
          <cell r="J1646"/>
          <cell r="K1646"/>
          <cell r="L1646"/>
        </row>
        <row r="1647">
          <cell r="B1647"/>
          <cell r="C1647"/>
          <cell r="D1647"/>
          <cell r="E1647"/>
          <cell r="F1647"/>
          <cell r="G1647"/>
          <cell r="H1647"/>
          <cell r="I1647"/>
          <cell r="J1647"/>
          <cell r="K1647"/>
          <cell r="L1647"/>
        </row>
        <row r="1648">
          <cell r="B1648"/>
          <cell r="C1648"/>
          <cell r="D1648"/>
          <cell r="E1648"/>
          <cell r="F1648"/>
          <cell r="G1648"/>
          <cell r="H1648"/>
          <cell r="I1648"/>
          <cell r="J1648"/>
          <cell r="K1648"/>
          <cell r="L1648"/>
        </row>
        <row r="1649">
          <cell r="B1649"/>
          <cell r="C1649"/>
          <cell r="D1649"/>
          <cell r="E1649"/>
          <cell r="F1649"/>
          <cell r="G1649"/>
          <cell r="H1649"/>
          <cell r="I1649"/>
          <cell r="J1649"/>
          <cell r="K1649"/>
          <cell r="L1649"/>
        </row>
        <row r="1650">
          <cell r="B1650"/>
          <cell r="C1650"/>
          <cell r="D1650"/>
          <cell r="E1650"/>
          <cell r="F1650"/>
          <cell r="G1650"/>
          <cell r="H1650"/>
          <cell r="I1650"/>
          <cell r="J1650"/>
          <cell r="K1650"/>
          <cell r="L1650"/>
        </row>
        <row r="1651">
          <cell r="B1651"/>
          <cell r="C1651"/>
          <cell r="D1651"/>
          <cell r="E1651"/>
          <cell r="F1651"/>
          <cell r="G1651"/>
          <cell r="H1651"/>
          <cell r="I1651"/>
          <cell r="J1651"/>
          <cell r="K1651"/>
          <cell r="L1651"/>
        </row>
        <row r="1652">
          <cell r="B1652"/>
          <cell r="C1652"/>
          <cell r="D1652"/>
          <cell r="E1652"/>
          <cell r="F1652"/>
          <cell r="G1652"/>
          <cell r="H1652"/>
          <cell r="I1652"/>
          <cell r="J1652"/>
          <cell r="K1652"/>
          <cell r="L1652"/>
        </row>
        <row r="1653">
          <cell r="B1653"/>
          <cell r="C1653"/>
          <cell r="D1653"/>
          <cell r="E1653"/>
          <cell r="F1653"/>
          <cell r="G1653"/>
          <cell r="H1653"/>
          <cell r="I1653"/>
          <cell r="J1653"/>
          <cell r="K1653"/>
          <cell r="L1653"/>
        </row>
        <row r="1657">
          <cell r="B1657" t="str">
            <v>From Destination to Chicago</v>
          </cell>
          <cell r="C1657"/>
          <cell r="D1657"/>
          <cell r="E1657"/>
          <cell r="F1657"/>
          <cell r="G1657"/>
        </row>
        <row r="1658">
          <cell r="C1658"/>
        </row>
        <row r="1659">
          <cell r="B1659">
            <v>1</v>
          </cell>
          <cell r="C1659">
            <v>2</v>
          </cell>
          <cell r="D1659">
            <v>3</v>
          </cell>
          <cell r="E1659">
            <v>4</v>
          </cell>
          <cell r="F1659">
            <v>5</v>
          </cell>
          <cell r="G1659">
            <v>6</v>
          </cell>
          <cell r="H1659">
            <v>7</v>
          </cell>
          <cell r="I1659">
            <v>8</v>
          </cell>
          <cell r="J1659">
            <v>9</v>
          </cell>
          <cell r="K1659">
            <v>10</v>
          </cell>
          <cell r="L1659">
            <v>11</v>
          </cell>
        </row>
        <row r="1660">
          <cell r="C1660" t="str">
            <v>Average Oneway Fare (USD)</v>
          </cell>
          <cell r="D1660"/>
          <cell r="E1660"/>
          <cell r="F1660"/>
          <cell r="G1660"/>
          <cell r="H1660" t="str">
            <v>Average Oneway Fare</v>
          </cell>
          <cell r="I1660"/>
          <cell r="J1660"/>
          <cell r="K1660"/>
          <cell r="L1660"/>
        </row>
        <row r="1661">
          <cell r="B1661" t="str">
            <v>City</v>
          </cell>
          <cell r="C1661" t="str">
            <v>Average Fare Prem</v>
          </cell>
          <cell r="D1661" t="str">
            <v>Average Fare 2</v>
          </cell>
          <cell r="E1661" t="str">
            <v>Average Fare 3</v>
          </cell>
          <cell r="F1661" t="str">
            <v>Average Fare 4</v>
          </cell>
          <cell r="G1661" t="str">
            <v>Average Fare 5</v>
          </cell>
          <cell r="H1661" t="str">
            <v>% Prem</v>
          </cell>
          <cell r="I1661" t="str">
            <v>% Class 2</v>
          </cell>
          <cell r="J1661" t="str">
            <v>% Class 3</v>
          </cell>
          <cell r="K1661" t="str">
            <v>% Class 4</v>
          </cell>
          <cell r="L1661" t="str">
            <v>% Class 5</v>
          </cell>
        </row>
        <row r="1662">
          <cell r="B1662"/>
          <cell r="C1662"/>
          <cell r="D1662"/>
          <cell r="E1662"/>
          <cell r="F1662"/>
          <cell r="G1662"/>
          <cell r="H1662"/>
          <cell r="I1662"/>
          <cell r="J1662"/>
          <cell r="K1662"/>
          <cell r="L1662"/>
        </row>
        <row r="1663">
          <cell r="B1663"/>
          <cell r="C1663"/>
          <cell r="D1663"/>
          <cell r="E1663"/>
          <cell r="F1663"/>
          <cell r="G1663"/>
          <cell r="H1663"/>
          <cell r="I1663"/>
          <cell r="J1663"/>
          <cell r="K1663"/>
          <cell r="L1663"/>
        </row>
        <row r="1664">
          <cell r="B1664"/>
          <cell r="C1664"/>
          <cell r="D1664"/>
          <cell r="E1664"/>
          <cell r="F1664"/>
          <cell r="G1664"/>
          <cell r="H1664"/>
          <cell r="I1664"/>
          <cell r="J1664"/>
          <cell r="K1664"/>
          <cell r="L1664"/>
        </row>
        <row r="1665">
          <cell r="B1665"/>
          <cell r="C1665"/>
          <cell r="D1665"/>
          <cell r="E1665"/>
          <cell r="F1665"/>
          <cell r="G1665"/>
          <cell r="H1665"/>
          <cell r="I1665"/>
          <cell r="J1665"/>
          <cell r="K1665"/>
          <cell r="L1665"/>
        </row>
        <row r="1666">
          <cell r="B1666"/>
          <cell r="C1666"/>
          <cell r="D1666"/>
          <cell r="E1666"/>
          <cell r="F1666"/>
          <cell r="G1666"/>
          <cell r="H1666"/>
          <cell r="I1666"/>
          <cell r="J1666"/>
          <cell r="K1666"/>
          <cell r="L1666"/>
        </row>
        <row r="1667">
          <cell r="B1667"/>
          <cell r="C1667"/>
          <cell r="D1667"/>
          <cell r="E1667"/>
          <cell r="F1667"/>
          <cell r="G1667"/>
          <cell r="H1667"/>
          <cell r="I1667"/>
          <cell r="J1667"/>
          <cell r="K1667"/>
          <cell r="L1667"/>
        </row>
        <row r="1668">
          <cell r="B1668"/>
          <cell r="C1668"/>
          <cell r="D1668"/>
          <cell r="E1668"/>
          <cell r="F1668"/>
          <cell r="G1668"/>
          <cell r="H1668"/>
          <cell r="I1668"/>
          <cell r="J1668"/>
          <cell r="K1668"/>
          <cell r="L1668"/>
        </row>
        <row r="1669">
          <cell r="B1669"/>
          <cell r="C1669"/>
          <cell r="D1669"/>
          <cell r="E1669"/>
          <cell r="F1669"/>
          <cell r="G1669"/>
          <cell r="H1669"/>
          <cell r="I1669"/>
          <cell r="J1669"/>
          <cell r="K1669"/>
          <cell r="L1669"/>
        </row>
        <row r="1670">
          <cell r="B1670"/>
          <cell r="C1670"/>
          <cell r="D1670"/>
          <cell r="E1670"/>
          <cell r="F1670"/>
          <cell r="G1670"/>
          <cell r="H1670"/>
          <cell r="I1670"/>
          <cell r="J1670"/>
          <cell r="K1670"/>
          <cell r="L1670"/>
        </row>
        <row r="1671">
          <cell r="B1671"/>
          <cell r="C1671"/>
          <cell r="D1671"/>
          <cell r="E1671"/>
          <cell r="F1671"/>
          <cell r="G1671"/>
          <cell r="H1671"/>
          <cell r="I1671"/>
          <cell r="J1671"/>
          <cell r="K1671"/>
          <cell r="L1671"/>
        </row>
        <row r="1672">
          <cell r="B1672"/>
          <cell r="C1672"/>
          <cell r="D1672"/>
          <cell r="E1672"/>
          <cell r="F1672"/>
          <cell r="G1672"/>
          <cell r="H1672"/>
          <cell r="I1672"/>
          <cell r="J1672"/>
          <cell r="K1672"/>
          <cell r="L1672"/>
        </row>
        <row r="1673">
          <cell r="B1673"/>
          <cell r="C1673"/>
          <cell r="D1673"/>
          <cell r="E1673"/>
          <cell r="F1673"/>
          <cell r="G1673"/>
          <cell r="H1673"/>
          <cell r="I1673"/>
          <cell r="J1673"/>
          <cell r="K1673"/>
          <cell r="L1673"/>
        </row>
        <row r="1674">
          <cell r="B1674"/>
          <cell r="C1674"/>
          <cell r="D1674"/>
          <cell r="E1674"/>
          <cell r="F1674"/>
          <cell r="G1674"/>
          <cell r="H1674"/>
          <cell r="I1674"/>
          <cell r="J1674"/>
          <cell r="K1674"/>
          <cell r="L1674"/>
        </row>
        <row r="1675">
          <cell r="B1675"/>
          <cell r="C1675"/>
          <cell r="D1675"/>
          <cell r="E1675"/>
          <cell r="F1675"/>
          <cell r="G1675"/>
          <cell r="H1675"/>
          <cell r="I1675"/>
          <cell r="J1675"/>
          <cell r="K1675"/>
          <cell r="L1675"/>
        </row>
        <row r="1676">
          <cell r="B1676"/>
          <cell r="C1676"/>
          <cell r="D1676"/>
          <cell r="E1676"/>
          <cell r="F1676"/>
          <cell r="G1676"/>
          <cell r="H1676"/>
          <cell r="I1676"/>
          <cell r="J1676"/>
          <cell r="K1676"/>
          <cell r="L1676"/>
        </row>
        <row r="1677">
          <cell r="B1677"/>
          <cell r="C1677"/>
          <cell r="D1677"/>
          <cell r="E1677"/>
          <cell r="F1677"/>
          <cell r="G1677"/>
          <cell r="H1677"/>
          <cell r="I1677"/>
          <cell r="J1677"/>
          <cell r="K1677"/>
          <cell r="L1677"/>
        </row>
        <row r="1678">
          <cell r="B1678"/>
          <cell r="C1678"/>
          <cell r="D1678"/>
          <cell r="E1678"/>
          <cell r="F1678"/>
          <cell r="G1678"/>
          <cell r="H1678"/>
          <cell r="I1678"/>
          <cell r="J1678"/>
          <cell r="K1678"/>
          <cell r="L1678"/>
        </row>
        <row r="1679">
          <cell r="B1679"/>
          <cell r="C1679"/>
          <cell r="D1679"/>
          <cell r="E1679"/>
          <cell r="F1679"/>
          <cell r="G1679"/>
          <cell r="H1679"/>
          <cell r="I1679"/>
          <cell r="J1679"/>
          <cell r="K1679"/>
          <cell r="L1679"/>
        </row>
        <row r="1680">
          <cell r="B1680"/>
          <cell r="C1680"/>
          <cell r="D1680"/>
          <cell r="E1680"/>
          <cell r="F1680"/>
          <cell r="G1680"/>
          <cell r="H1680"/>
          <cell r="I1680"/>
          <cell r="J1680"/>
          <cell r="K1680"/>
          <cell r="L1680"/>
        </row>
        <row r="1681">
          <cell r="B1681"/>
          <cell r="C1681"/>
          <cell r="D1681"/>
          <cell r="E1681"/>
          <cell r="F1681"/>
          <cell r="G1681"/>
          <cell r="H1681"/>
          <cell r="I1681"/>
          <cell r="J1681"/>
          <cell r="K1681"/>
          <cell r="L1681"/>
        </row>
        <row r="1682">
          <cell r="B1682"/>
          <cell r="C1682"/>
          <cell r="D1682"/>
          <cell r="E1682"/>
          <cell r="F1682"/>
          <cell r="G1682"/>
          <cell r="H1682"/>
          <cell r="I1682"/>
          <cell r="J1682"/>
          <cell r="K1682"/>
          <cell r="L1682"/>
        </row>
        <row r="1683">
          <cell r="B1683"/>
          <cell r="C1683"/>
          <cell r="D1683"/>
          <cell r="E1683"/>
          <cell r="F1683"/>
          <cell r="G1683"/>
          <cell r="H1683"/>
          <cell r="I1683"/>
          <cell r="J1683"/>
          <cell r="K1683"/>
          <cell r="L1683"/>
        </row>
        <row r="1684">
          <cell r="B1684"/>
          <cell r="C1684"/>
          <cell r="D1684"/>
          <cell r="E1684"/>
          <cell r="F1684"/>
          <cell r="G1684"/>
          <cell r="H1684"/>
          <cell r="I1684"/>
          <cell r="J1684"/>
          <cell r="K1684"/>
          <cell r="L1684"/>
        </row>
        <row r="1685">
          <cell r="B1685"/>
          <cell r="C1685"/>
          <cell r="D1685"/>
          <cell r="E1685"/>
          <cell r="F1685"/>
          <cell r="G1685"/>
          <cell r="H1685"/>
          <cell r="I1685"/>
          <cell r="J1685"/>
          <cell r="K1685"/>
          <cell r="L1685"/>
        </row>
        <row r="1686">
          <cell r="B1686"/>
          <cell r="C1686"/>
          <cell r="D1686"/>
          <cell r="E1686"/>
          <cell r="F1686"/>
          <cell r="G1686"/>
          <cell r="H1686"/>
          <cell r="I1686"/>
          <cell r="J1686"/>
          <cell r="K1686"/>
          <cell r="L1686"/>
        </row>
        <row r="1687">
          <cell r="B1687"/>
          <cell r="C1687"/>
          <cell r="D1687"/>
          <cell r="E1687"/>
          <cell r="F1687"/>
          <cell r="G1687"/>
          <cell r="H1687"/>
          <cell r="I1687"/>
          <cell r="J1687"/>
          <cell r="K1687"/>
          <cell r="L1687"/>
        </row>
        <row r="1688">
          <cell r="B1688"/>
          <cell r="C1688"/>
          <cell r="D1688"/>
          <cell r="E1688"/>
          <cell r="F1688"/>
          <cell r="G1688"/>
          <cell r="H1688"/>
          <cell r="I1688"/>
          <cell r="J1688"/>
          <cell r="K1688"/>
          <cell r="L1688"/>
        </row>
        <row r="1689">
          <cell r="B1689"/>
          <cell r="C1689"/>
          <cell r="D1689"/>
          <cell r="E1689"/>
          <cell r="F1689"/>
          <cell r="G1689"/>
          <cell r="H1689"/>
          <cell r="I1689"/>
          <cell r="J1689"/>
          <cell r="K1689"/>
          <cell r="L1689"/>
        </row>
        <row r="1690">
          <cell r="B1690"/>
          <cell r="C1690"/>
          <cell r="D1690"/>
          <cell r="E1690"/>
          <cell r="F1690"/>
          <cell r="G1690"/>
          <cell r="H1690"/>
          <cell r="I1690"/>
          <cell r="J1690"/>
          <cell r="K1690"/>
          <cell r="L1690"/>
        </row>
        <row r="1691">
          <cell r="B1691"/>
          <cell r="C1691"/>
          <cell r="D1691"/>
          <cell r="E1691"/>
          <cell r="F1691"/>
          <cell r="G1691"/>
          <cell r="H1691"/>
          <cell r="I1691"/>
          <cell r="J1691"/>
          <cell r="K1691"/>
          <cell r="L1691"/>
        </row>
        <row r="1692">
          <cell r="B1692"/>
          <cell r="C1692"/>
          <cell r="D1692"/>
          <cell r="E1692"/>
          <cell r="F1692"/>
          <cell r="G1692"/>
          <cell r="H1692"/>
          <cell r="I1692"/>
          <cell r="J1692"/>
          <cell r="K1692"/>
          <cell r="L1692"/>
        </row>
        <row r="1693">
          <cell r="B1693"/>
          <cell r="C1693"/>
          <cell r="D1693"/>
          <cell r="E1693"/>
          <cell r="F1693"/>
          <cell r="G1693"/>
          <cell r="H1693"/>
          <cell r="I1693"/>
          <cell r="J1693"/>
          <cell r="K1693"/>
          <cell r="L1693"/>
        </row>
        <row r="1694">
          <cell r="B1694"/>
          <cell r="C1694"/>
          <cell r="D1694"/>
          <cell r="E1694"/>
          <cell r="F1694"/>
          <cell r="G1694"/>
          <cell r="H1694"/>
          <cell r="I1694"/>
          <cell r="J1694"/>
          <cell r="K1694"/>
          <cell r="L1694"/>
        </row>
        <row r="1695">
          <cell r="B1695"/>
          <cell r="C1695"/>
          <cell r="D1695"/>
          <cell r="E1695"/>
          <cell r="F1695"/>
          <cell r="G1695"/>
          <cell r="H1695"/>
          <cell r="I1695"/>
          <cell r="J1695"/>
          <cell r="K1695"/>
          <cell r="L1695"/>
        </row>
        <row r="1696">
          <cell r="B1696"/>
          <cell r="C1696"/>
          <cell r="D1696"/>
          <cell r="E1696"/>
          <cell r="F1696"/>
          <cell r="G1696"/>
          <cell r="H1696"/>
          <cell r="I1696"/>
          <cell r="J1696"/>
          <cell r="K1696"/>
          <cell r="L1696"/>
        </row>
        <row r="1697">
          <cell r="B1697"/>
          <cell r="C1697"/>
          <cell r="D1697"/>
          <cell r="E1697"/>
          <cell r="F1697"/>
          <cell r="G1697"/>
          <cell r="H1697"/>
          <cell r="I1697"/>
          <cell r="J1697"/>
          <cell r="K1697"/>
          <cell r="L1697"/>
        </row>
        <row r="1698">
          <cell r="B1698"/>
          <cell r="C1698"/>
          <cell r="D1698"/>
          <cell r="E1698"/>
          <cell r="F1698"/>
          <cell r="G1698"/>
          <cell r="H1698"/>
          <cell r="I1698"/>
          <cell r="J1698"/>
          <cell r="K1698"/>
          <cell r="L1698"/>
        </row>
        <row r="1699">
          <cell r="B1699"/>
          <cell r="C1699"/>
          <cell r="D1699"/>
          <cell r="E1699"/>
          <cell r="F1699"/>
          <cell r="G1699"/>
          <cell r="H1699"/>
          <cell r="I1699"/>
          <cell r="J1699"/>
          <cell r="K1699"/>
          <cell r="L1699"/>
        </row>
        <row r="1700">
          <cell r="B1700"/>
          <cell r="C1700"/>
          <cell r="D1700"/>
          <cell r="E1700"/>
          <cell r="F1700"/>
          <cell r="G1700"/>
          <cell r="H1700"/>
          <cell r="I1700"/>
          <cell r="J1700"/>
          <cell r="K1700"/>
          <cell r="L1700"/>
        </row>
        <row r="1701">
          <cell r="B1701"/>
          <cell r="C1701"/>
          <cell r="D1701"/>
          <cell r="E1701"/>
          <cell r="F1701"/>
          <cell r="G1701"/>
          <cell r="H1701"/>
          <cell r="I1701"/>
          <cell r="J1701"/>
          <cell r="K1701"/>
          <cell r="L1701"/>
        </row>
        <row r="1702">
          <cell r="B1702"/>
          <cell r="C1702"/>
          <cell r="D1702"/>
          <cell r="E1702"/>
          <cell r="F1702"/>
          <cell r="G1702"/>
          <cell r="H1702"/>
          <cell r="I1702"/>
          <cell r="J1702"/>
          <cell r="K1702"/>
          <cell r="L1702"/>
        </row>
        <row r="1703">
          <cell r="B1703"/>
          <cell r="C1703"/>
          <cell r="D1703"/>
          <cell r="E1703"/>
          <cell r="F1703"/>
          <cell r="G1703"/>
          <cell r="H1703"/>
          <cell r="I1703"/>
          <cell r="J1703"/>
          <cell r="K1703"/>
          <cell r="L1703"/>
        </row>
        <row r="1704">
          <cell r="B1704"/>
          <cell r="C1704"/>
          <cell r="D1704"/>
          <cell r="E1704"/>
          <cell r="F1704"/>
          <cell r="G1704"/>
          <cell r="H1704"/>
          <cell r="I1704"/>
          <cell r="J1704"/>
          <cell r="K1704"/>
          <cell r="L1704"/>
        </row>
        <row r="1705">
          <cell r="B1705"/>
          <cell r="C1705"/>
          <cell r="D1705"/>
          <cell r="E1705"/>
          <cell r="F1705"/>
          <cell r="G1705"/>
          <cell r="H1705"/>
          <cell r="I1705"/>
          <cell r="J1705"/>
          <cell r="K1705"/>
          <cell r="L1705"/>
        </row>
        <row r="1706">
          <cell r="B1706"/>
          <cell r="C1706"/>
          <cell r="D1706"/>
          <cell r="E1706"/>
          <cell r="F1706"/>
          <cell r="G1706"/>
          <cell r="H1706"/>
          <cell r="I1706"/>
          <cell r="J1706"/>
          <cell r="K1706"/>
          <cell r="L1706"/>
        </row>
        <row r="1707">
          <cell r="B1707"/>
          <cell r="C1707"/>
          <cell r="D1707"/>
          <cell r="E1707"/>
          <cell r="F1707"/>
          <cell r="G1707"/>
          <cell r="H1707"/>
          <cell r="I1707"/>
          <cell r="J1707"/>
          <cell r="K1707"/>
          <cell r="L1707"/>
        </row>
        <row r="1708">
          <cell r="B1708"/>
          <cell r="C1708"/>
          <cell r="D1708"/>
          <cell r="E1708"/>
          <cell r="F1708"/>
          <cell r="G1708"/>
          <cell r="H1708"/>
          <cell r="I1708"/>
          <cell r="J1708"/>
          <cell r="K1708"/>
          <cell r="L1708"/>
        </row>
        <row r="1709">
          <cell r="B1709"/>
          <cell r="C1709"/>
          <cell r="D1709"/>
          <cell r="E1709"/>
          <cell r="F1709"/>
          <cell r="G1709"/>
          <cell r="H1709"/>
          <cell r="I1709"/>
          <cell r="J1709"/>
          <cell r="K1709"/>
          <cell r="L1709"/>
        </row>
        <row r="1710">
          <cell r="B1710"/>
          <cell r="C1710"/>
          <cell r="D1710"/>
          <cell r="E1710"/>
          <cell r="F1710"/>
          <cell r="G1710"/>
          <cell r="H1710"/>
          <cell r="I1710"/>
          <cell r="J1710"/>
          <cell r="K1710"/>
          <cell r="L1710"/>
        </row>
        <row r="1711">
          <cell r="B1711"/>
          <cell r="C1711"/>
          <cell r="D1711"/>
          <cell r="E1711"/>
          <cell r="F1711"/>
          <cell r="G1711"/>
          <cell r="H1711"/>
          <cell r="I1711"/>
          <cell r="J1711"/>
          <cell r="K1711"/>
          <cell r="L1711"/>
        </row>
        <row r="1712">
          <cell r="B1712"/>
          <cell r="C1712"/>
          <cell r="D1712"/>
          <cell r="E1712"/>
          <cell r="F1712"/>
          <cell r="G1712"/>
          <cell r="H1712"/>
          <cell r="I1712"/>
          <cell r="J1712"/>
          <cell r="K1712"/>
          <cell r="L1712"/>
        </row>
        <row r="1713">
          <cell r="B1713"/>
          <cell r="C1713"/>
          <cell r="D1713"/>
          <cell r="E1713"/>
          <cell r="F1713"/>
          <cell r="G1713"/>
          <cell r="H1713"/>
          <cell r="I1713"/>
          <cell r="J1713"/>
          <cell r="K1713"/>
          <cell r="L1713"/>
        </row>
        <row r="1714">
          <cell r="B1714"/>
          <cell r="C1714"/>
          <cell r="D1714"/>
          <cell r="E1714"/>
          <cell r="F1714"/>
          <cell r="G1714"/>
          <cell r="H1714"/>
          <cell r="I1714"/>
          <cell r="J1714"/>
          <cell r="K1714"/>
          <cell r="L1714"/>
        </row>
        <row r="1715">
          <cell r="B1715"/>
          <cell r="C1715"/>
          <cell r="D1715"/>
          <cell r="E1715"/>
          <cell r="F1715"/>
          <cell r="G1715"/>
          <cell r="H1715"/>
          <cell r="I1715"/>
          <cell r="J1715"/>
          <cell r="K1715"/>
          <cell r="L1715"/>
        </row>
        <row r="1716">
          <cell r="B1716"/>
          <cell r="C1716"/>
          <cell r="D1716"/>
          <cell r="E1716"/>
          <cell r="F1716"/>
          <cell r="G1716"/>
          <cell r="H1716"/>
          <cell r="I1716"/>
          <cell r="J1716"/>
          <cell r="K1716"/>
          <cell r="L1716"/>
        </row>
        <row r="1717">
          <cell r="B1717"/>
          <cell r="C1717"/>
          <cell r="D1717"/>
          <cell r="E1717"/>
          <cell r="F1717"/>
          <cell r="G1717"/>
          <cell r="H1717"/>
          <cell r="I1717"/>
          <cell r="J1717"/>
          <cell r="K1717"/>
          <cell r="L1717"/>
        </row>
        <row r="1718">
          <cell r="B1718"/>
          <cell r="C1718"/>
          <cell r="D1718"/>
          <cell r="E1718"/>
          <cell r="F1718"/>
          <cell r="G1718"/>
          <cell r="H1718"/>
          <cell r="I1718"/>
          <cell r="J1718"/>
          <cell r="K1718"/>
          <cell r="L1718"/>
        </row>
        <row r="1719">
          <cell r="B1719"/>
          <cell r="C1719"/>
          <cell r="D1719"/>
          <cell r="E1719"/>
          <cell r="F1719"/>
          <cell r="G1719"/>
          <cell r="H1719"/>
          <cell r="I1719"/>
          <cell r="J1719"/>
          <cell r="K1719"/>
          <cell r="L1719"/>
        </row>
        <row r="1720">
          <cell r="B1720"/>
          <cell r="C1720"/>
          <cell r="D1720"/>
          <cell r="E1720"/>
          <cell r="F1720"/>
          <cell r="G1720"/>
          <cell r="H1720"/>
          <cell r="I1720"/>
          <cell r="J1720"/>
          <cell r="K1720"/>
          <cell r="L1720"/>
        </row>
        <row r="1721">
          <cell r="B1721"/>
          <cell r="C1721"/>
          <cell r="D1721"/>
          <cell r="E1721"/>
          <cell r="F1721"/>
          <cell r="G1721"/>
          <cell r="H1721"/>
          <cell r="I1721"/>
          <cell r="J1721"/>
          <cell r="K1721"/>
          <cell r="L1721"/>
        </row>
        <row r="1722">
          <cell r="B1722"/>
          <cell r="C1722"/>
          <cell r="D1722"/>
          <cell r="E1722"/>
          <cell r="F1722"/>
          <cell r="G1722"/>
          <cell r="H1722"/>
          <cell r="I1722"/>
          <cell r="J1722"/>
          <cell r="K1722"/>
          <cell r="L1722"/>
        </row>
        <row r="1723">
          <cell r="B1723"/>
          <cell r="C1723"/>
          <cell r="D1723"/>
          <cell r="E1723"/>
          <cell r="F1723"/>
          <cell r="G1723"/>
          <cell r="H1723"/>
          <cell r="I1723"/>
          <cell r="J1723"/>
          <cell r="K1723"/>
          <cell r="L1723"/>
        </row>
        <row r="1724">
          <cell r="B1724"/>
          <cell r="C1724"/>
          <cell r="D1724"/>
          <cell r="E1724"/>
          <cell r="F1724"/>
          <cell r="G1724"/>
          <cell r="H1724"/>
          <cell r="I1724"/>
          <cell r="J1724"/>
          <cell r="K1724"/>
          <cell r="L1724"/>
        </row>
        <row r="1725">
          <cell r="B1725"/>
          <cell r="C1725"/>
          <cell r="D1725"/>
          <cell r="E1725"/>
          <cell r="F1725"/>
          <cell r="G1725"/>
          <cell r="H1725"/>
          <cell r="I1725"/>
          <cell r="J1725"/>
          <cell r="K1725"/>
          <cell r="L1725"/>
        </row>
        <row r="1726">
          <cell r="B1726"/>
          <cell r="C1726"/>
          <cell r="D1726"/>
          <cell r="E1726"/>
          <cell r="F1726"/>
          <cell r="G1726"/>
          <cell r="H1726"/>
          <cell r="I1726"/>
          <cell r="J1726"/>
          <cell r="K1726"/>
          <cell r="L1726"/>
        </row>
        <row r="1727">
          <cell r="B1727"/>
          <cell r="C1727"/>
          <cell r="D1727"/>
          <cell r="E1727"/>
          <cell r="F1727"/>
          <cell r="G1727"/>
          <cell r="H1727"/>
          <cell r="I1727"/>
          <cell r="J1727"/>
          <cell r="K1727"/>
          <cell r="L1727"/>
        </row>
        <row r="1728">
          <cell r="B1728"/>
          <cell r="C1728"/>
          <cell r="D1728"/>
          <cell r="E1728"/>
          <cell r="F1728"/>
          <cell r="G1728"/>
          <cell r="H1728"/>
          <cell r="I1728"/>
          <cell r="J1728"/>
          <cell r="K1728"/>
          <cell r="L1728"/>
        </row>
        <row r="1729">
          <cell r="B1729"/>
          <cell r="C1729"/>
          <cell r="D1729"/>
          <cell r="E1729"/>
          <cell r="F1729"/>
          <cell r="G1729"/>
          <cell r="H1729"/>
          <cell r="I1729"/>
          <cell r="J1729"/>
          <cell r="K1729"/>
          <cell r="L1729"/>
        </row>
        <row r="1730">
          <cell r="B1730"/>
          <cell r="C1730"/>
          <cell r="D1730"/>
          <cell r="E1730"/>
          <cell r="F1730"/>
          <cell r="G1730"/>
          <cell r="H1730"/>
          <cell r="I1730"/>
          <cell r="J1730"/>
          <cell r="K1730"/>
          <cell r="L1730"/>
        </row>
        <row r="1731">
          <cell r="B1731"/>
          <cell r="C1731"/>
          <cell r="D1731"/>
          <cell r="E1731"/>
          <cell r="F1731"/>
          <cell r="G1731"/>
          <cell r="H1731"/>
          <cell r="I1731"/>
          <cell r="J1731"/>
          <cell r="K1731"/>
          <cell r="L1731"/>
        </row>
        <row r="1732">
          <cell r="B1732"/>
          <cell r="C1732"/>
          <cell r="D1732"/>
          <cell r="E1732"/>
          <cell r="F1732"/>
          <cell r="G1732"/>
          <cell r="H1732"/>
          <cell r="I1732"/>
          <cell r="J1732"/>
          <cell r="K1732"/>
          <cell r="L1732"/>
        </row>
        <row r="1733">
          <cell r="B1733"/>
          <cell r="C1733"/>
          <cell r="D1733"/>
          <cell r="E1733"/>
          <cell r="F1733"/>
          <cell r="G1733"/>
          <cell r="H1733"/>
          <cell r="I1733"/>
          <cell r="J1733"/>
          <cell r="K1733"/>
          <cell r="L1733"/>
        </row>
        <row r="1734">
          <cell r="B1734"/>
          <cell r="C1734"/>
          <cell r="D1734"/>
          <cell r="E1734"/>
          <cell r="F1734"/>
          <cell r="G1734"/>
          <cell r="H1734"/>
          <cell r="I1734"/>
          <cell r="J1734"/>
          <cell r="K1734"/>
          <cell r="L1734"/>
        </row>
        <row r="1735">
          <cell r="B1735"/>
          <cell r="C1735"/>
          <cell r="D1735"/>
          <cell r="E1735"/>
          <cell r="F1735"/>
          <cell r="G1735"/>
          <cell r="H1735"/>
          <cell r="I1735"/>
          <cell r="J1735"/>
          <cell r="K1735"/>
          <cell r="L1735"/>
        </row>
        <row r="1736">
          <cell r="B1736"/>
          <cell r="C1736"/>
          <cell r="D1736"/>
          <cell r="E1736"/>
          <cell r="F1736"/>
          <cell r="G1736"/>
          <cell r="H1736"/>
          <cell r="I1736"/>
          <cell r="J1736"/>
          <cell r="K1736"/>
          <cell r="L1736"/>
        </row>
        <row r="1737">
          <cell r="B1737"/>
          <cell r="C1737"/>
          <cell r="D1737"/>
          <cell r="E1737"/>
          <cell r="F1737"/>
          <cell r="G1737"/>
          <cell r="H1737"/>
          <cell r="I1737"/>
          <cell r="J1737"/>
          <cell r="K1737"/>
          <cell r="L1737"/>
        </row>
        <row r="1738">
          <cell r="B1738"/>
          <cell r="C1738"/>
          <cell r="D1738"/>
          <cell r="E1738"/>
          <cell r="F1738"/>
          <cell r="G1738"/>
          <cell r="H1738"/>
          <cell r="I1738"/>
          <cell r="J1738"/>
          <cell r="K1738"/>
          <cell r="L1738"/>
        </row>
        <row r="1739">
          <cell r="B1739"/>
          <cell r="C1739"/>
          <cell r="D1739"/>
          <cell r="E1739"/>
          <cell r="F1739"/>
          <cell r="G1739"/>
          <cell r="H1739"/>
          <cell r="I1739"/>
          <cell r="J1739"/>
          <cell r="K1739"/>
          <cell r="L1739"/>
        </row>
        <row r="1740">
          <cell r="B1740"/>
          <cell r="C1740"/>
          <cell r="D1740"/>
          <cell r="E1740"/>
          <cell r="F1740"/>
          <cell r="G1740"/>
          <cell r="H1740"/>
          <cell r="I1740"/>
          <cell r="J1740"/>
          <cell r="K1740"/>
          <cell r="L1740"/>
        </row>
        <row r="1741">
          <cell r="B1741"/>
          <cell r="C1741"/>
          <cell r="D1741"/>
          <cell r="E1741"/>
          <cell r="F1741"/>
          <cell r="G1741"/>
          <cell r="H1741"/>
          <cell r="I1741"/>
          <cell r="J1741"/>
          <cell r="K1741"/>
          <cell r="L1741"/>
        </row>
        <row r="1742">
          <cell r="B1742"/>
          <cell r="C1742"/>
          <cell r="D1742"/>
          <cell r="E1742"/>
          <cell r="F1742"/>
          <cell r="G1742"/>
          <cell r="H1742"/>
          <cell r="I1742"/>
          <cell r="J1742"/>
          <cell r="K1742"/>
          <cell r="L1742"/>
        </row>
        <row r="1743">
          <cell r="B1743"/>
          <cell r="C1743"/>
          <cell r="D1743"/>
          <cell r="E1743"/>
          <cell r="F1743"/>
          <cell r="G1743"/>
          <cell r="H1743"/>
          <cell r="I1743"/>
          <cell r="J1743"/>
          <cell r="K1743"/>
          <cell r="L1743"/>
        </row>
        <row r="1744">
          <cell r="B1744"/>
          <cell r="C1744"/>
          <cell r="D1744"/>
          <cell r="E1744"/>
          <cell r="F1744"/>
          <cell r="G1744"/>
          <cell r="H1744"/>
          <cell r="I1744"/>
          <cell r="J1744"/>
          <cell r="K1744"/>
          <cell r="L1744"/>
        </row>
        <row r="1745">
          <cell r="B1745"/>
          <cell r="C1745"/>
          <cell r="D1745"/>
          <cell r="E1745"/>
          <cell r="F1745"/>
          <cell r="G1745"/>
          <cell r="H1745"/>
          <cell r="I1745"/>
          <cell r="J1745"/>
          <cell r="K1745"/>
          <cell r="L1745"/>
        </row>
        <row r="1746">
          <cell r="B1746"/>
          <cell r="C1746"/>
          <cell r="D1746"/>
          <cell r="E1746"/>
          <cell r="F1746"/>
          <cell r="G1746"/>
          <cell r="H1746"/>
          <cell r="I1746"/>
          <cell r="J1746"/>
          <cell r="K1746"/>
          <cell r="L1746"/>
        </row>
        <row r="1747">
          <cell r="B1747"/>
          <cell r="C1747"/>
          <cell r="D1747"/>
          <cell r="E1747"/>
          <cell r="F1747"/>
          <cell r="G1747"/>
          <cell r="H1747"/>
          <cell r="I1747"/>
          <cell r="J1747"/>
          <cell r="K1747"/>
          <cell r="L1747"/>
        </row>
        <row r="1748">
          <cell r="B1748"/>
          <cell r="C1748"/>
          <cell r="D1748"/>
          <cell r="E1748"/>
          <cell r="F1748"/>
          <cell r="G1748"/>
          <cell r="H1748"/>
          <cell r="I1748"/>
          <cell r="J1748"/>
          <cell r="K1748"/>
          <cell r="L1748"/>
        </row>
        <row r="1749">
          <cell r="B1749"/>
          <cell r="C1749"/>
          <cell r="D1749"/>
          <cell r="E1749"/>
          <cell r="F1749"/>
          <cell r="G1749"/>
          <cell r="H1749"/>
          <cell r="I1749"/>
          <cell r="J1749"/>
          <cell r="K1749"/>
          <cell r="L1749"/>
        </row>
        <row r="1750">
          <cell r="B1750"/>
          <cell r="C1750"/>
          <cell r="D1750"/>
          <cell r="E1750"/>
          <cell r="F1750"/>
          <cell r="G1750"/>
          <cell r="H1750"/>
          <cell r="I1750"/>
          <cell r="J1750"/>
          <cell r="K1750"/>
          <cell r="L1750"/>
        </row>
        <row r="1751">
          <cell r="B1751"/>
          <cell r="C1751"/>
          <cell r="D1751"/>
          <cell r="E1751"/>
          <cell r="F1751"/>
          <cell r="G1751"/>
          <cell r="H1751"/>
          <cell r="I1751"/>
          <cell r="J1751"/>
          <cell r="K1751"/>
          <cell r="L1751"/>
        </row>
        <row r="1752">
          <cell r="B1752"/>
          <cell r="C1752"/>
          <cell r="D1752"/>
          <cell r="E1752"/>
          <cell r="F1752"/>
          <cell r="G1752"/>
          <cell r="H1752"/>
          <cell r="I1752"/>
          <cell r="J1752"/>
          <cell r="K1752"/>
          <cell r="L1752"/>
        </row>
        <row r="1753">
          <cell r="B1753"/>
          <cell r="C1753"/>
          <cell r="D1753"/>
          <cell r="E1753"/>
          <cell r="F1753"/>
          <cell r="G1753"/>
          <cell r="H1753"/>
          <cell r="I1753"/>
          <cell r="J1753"/>
          <cell r="K1753"/>
          <cell r="L1753"/>
        </row>
        <row r="1754">
          <cell r="B1754"/>
          <cell r="C1754"/>
          <cell r="D1754"/>
          <cell r="E1754"/>
          <cell r="F1754"/>
          <cell r="G1754"/>
          <cell r="H1754"/>
          <cell r="I1754"/>
          <cell r="J1754"/>
          <cell r="K1754"/>
          <cell r="L1754"/>
        </row>
        <row r="1755">
          <cell r="B1755"/>
          <cell r="C1755"/>
          <cell r="D1755"/>
          <cell r="E1755"/>
          <cell r="F1755"/>
          <cell r="G1755"/>
          <cell r="H1755"/>
          <cell r="I1755"/>
          <cell r="J1755"/>
          <cell r="K1755"/>
          <cell r="L1755"/>
        </row>
        <row r="1756">
          <cell r="B1756"/>
          <cell r="C1756"/>
          <cell r="D1756"/>
          <cell r="E1756"/>
          <cell r="F1756"/>
          <cell r="G1756"/>
          <cell r="H1756"/>
          <cell r="I1756"/>
          <cell r="J1756"/>
          <cell r="K1756"/>
          <cell r="L1756"/>
        </row>
        <row r="1757">
          <cell r="B1757"/>
          <cell r="C1757"/>
          <cell r="D1757"/>
          <cell r="E1757"/>
          <cell r="F1757"/>
          <cell r="G1757"/>
          <cell r="H1757"/>
          <cell r="I1757"/>
          <cell r="J1757"/>
          <cell r="K1757"/>
          <cell r="L1757"/>
        </row>
        <row r="1758">
          <cell r="B1758"/>
          <cell r="C1758"/>
          <cell r="D1758"/>
          <cell r="E1758"/>
          <cell r="F1758"/>
          <cell r="G1758"/>
          <cell r="H1758"/>
          <cell r="I1758"/>
          <cell r="J1758"/>
          <cell r="K1758"/>
          <cell r="L1758"/>
        </row>
        <row r="1759">
          <cell r="B1759"/>
          <cell r="C1759"/>
          <cell r="D1759"/>
          <cell r="E1759"/>
          <cell r="F1759"/>
          <cell r="G1759"/>
          <cell r="H1759"/>
          <cell r="I1759"/>
          <cell r="J1759"/>
          <cell r="K1759"/>
          <cell r="L1759"/>
        </row>
        <row r="1760">
          <cell r="B1760"/>
          <cell r="C1760"/>
          <cell r="D1760"/>
          <cell r="E1760"/>
          <cell r="F1760"/>
          <cell r="G1760"/>
          <cell r="H1760"/>
          <cell r="I1760"/>
          <cell r="J1760"/>
          <cell r="K1760"/>
          <cell r="L1760"/>
        </row>
        <row r="1761">
          <cell r="B1761"/>
          <cell r="C1761"/>
          <cell r="D1761"/>
          <cell r="E1761"/>
          <cell r="F1761"/>
          <cell r="G1761"/>
          <cell r="H1761"/>
          <cell r="I1761"/>
          <cell r="J1761"/>
          <cell r="K1761"/>
          <cell r="L1761"/>
        </row>
        <row r="1762">
          <cell r="B1762"/>
          <cell r="C1762"/>
          <cell r="D1762"/>
          <cell r="E1762"/>
          <cell r="F1762"/>
          <cell r="G1762"/>
          <cell r="H1762"/>
          <cell r="I1762"/>
          <cell r="J1762"/>
          <cell r="K1762"/>
          <cell r="L1762"/>
        </row>
        <row r="1763">
          <cell r="B1763"/>
          <cell r="C1763"/>
          <cell r="D1763"/>
          <cell r="E1763"/>
          <cell r="F1763"/>
          <cell r="G1763"/>
          <cell r="H1763"/>
          <cell r="I1763"/>
          <cell r="J1763"/>
          <cell r="K1763"/>
          <cell r="L1763"/>
        </row>
        <row r="1764">
          <cell r="B1764"/>
          <cell r="C1764"/>
          <cell r="D1764"/>
          <cell r="E1764"/>
          <cell r="F1764"/>
          <cell r="G1764"/>
          <cell r="H1764"/>
          <cell r="I1764"/>
          <cell r="J1764"/>
          <cell r="K1764"/>
          <cell r="L1764"/>
        </row>
        <row r="1765">
          <cell r="B1765"/>
          <cell r="C1765"/>
          <cell r="D1765"/>
          <cell r="E1765"/>
          <cell r="F1765"/>
          <cell r="G1765"/>
          <cell r="H1765"/>
          <cell r="I1765"/>
          <cell r="J1765"/>
          <cell r="K1765"/>
          <cell r="L1765"/>
        </row>
        <row r="1766">
          <cell r="B1766"/>
          <cell r="C1766"/>
          <cell r="D1766"/>
          <cell r="E1766"/>
          <cell r="F1766"/>
          <cell r="G1766"/>
          <cell r="H1766"/>
          <cell r="I1766"/>
          <cell r="J1766"/>
          <cell r="K1766"/>
          <cell r="L1766"/>
        </row>
        <row r="1767">
          <cell r="B1767"/>
          <cell r="C1767"/>
          <cell r="D1767"/>
          <cell r="E1767"/>
          <cell r="F1767"/>
          <cell r="G1767"/>
          <cell r="H1767"/>
          <cell r="I1767"/>
          <cell r="J1767"/>
          <cell r="K1767"/>
          <cell r="L1767"/>
        </row>
        <row r="1768">
          <cell r="B1768"/>
          <cell r="C1768"/>
          <cell r="D1768"/>
          <cell r="E1768"/>
          <cell r="F1768"/>
          <cell r="G1768"/>
          <cell r="H1768"/>
          <cell r="I1768"/>
          <cell r="J1768"/>
          <cell r="K1768"/>
          <cell r="L1768"/>
        </row>
        <row r="1769">
          <cell r="B1769"/>
          <cell r="C1769"/>
          <cell r="D1769"/>
          <cell r="E1769"/>
          <cell r="F1769"/>
          <cell r="G1769"/>
          <cell r="H1769"/>
          <cell r="I1769"/>
          <cell r="J1769"/>
          <cell r="K1769"/>
          <cell r="L1769"/>
        </row>
        <row r="1770">
          <cell r="B1770"/>
          <cell r="C1770"/>
          <cell r="D1770"/>
          <cell r="E1770"/>
          <cell r="F1770"/>
          <cell r="G1770"/>
          <cell r="H1770"/>
          <cell r="I1770"/>
          <cell r="J1770"/>
          <cell r="K1770"/>
          <cell r="L1770"/>
        </row>
        <row r="1771">
          <cell r="B1771"/>
          <cell r="C1771"/>
          <cell r="D1771"/>
          <cell r="E1771"/>
          <cell r="F1771"/>
          <cell r="G1771"/>
          <cell r="H1771"/>
          <cell r="I1771"/>
          <cell r="J1771"/>
          <cell r="K1771"/>
          <cell r="L1771"/>
        </row>
        <row r="1772">
          <cell r="B1772"/>
          <cell r="C1772"/>
          <cell r="D1772"/>
          <cell r="E1772"/>
          <cell r="F1772"/>
          <cell r="G1772"/>
          <cell r="H1772"/>
          <cell r="I1772"/>
          <cell r="J1772"/>
          <cell r="K1772"/>
          <cell r="L1772"/>
        </row>
        <row r="1773">
          <cell r="B1773"/>
          <cell r="C1773"/>
          <cell r="D1773"/>
          <cell r="E1773"/>
          <cell r="F1773"/>
          <cell r="G1773"/>
          <cell r="H1773"/>
          <cell r="I1773"/>
          <cell r="J1773"/>
          <cell r="K1773"/>
          <cell r="L1773"/>
        </row>
        <row r="1774">
          <cell r="B1774"/>
          <cell r="C1774"/>
          <cell r="D1774"/>
          <cell r="E1774"/>
          <cell r="F1774"/>
          <cell r="G1774"/>
          <cell r="H1774"/>
          <cell r="I1774"/>
          <cell r="J1774"/>
          <cell r="K1774"/>
          <cell r="L1774"/>
        </row>
        <row r="1775">
          <cell r="B1775"/>
          <cell r="C1775"/>
          <cell r="D1775"/>
          <cell r="E1775"/>
          <cell r="F1775"/>
          <cell r="G1775"/>
          <cell r="H1775"/>
          <cell r="I1775"/>
          <cell r="J1775"/>
          <cell r="K1775"/>
          <cell r="L1775"/>
        </row>
        <row r="1776">
          <cell r="B1776"/>
          <cell r="C1776"/>
          <cell r="D1776"/>
          <cell r="E1776"/>
          <cell r="F1776"/>
          <cell r="G1776"/>
          <cell r="H1776"/>
          <cell r="I1776"/>
          <cell r="J1776"/>
          <cell r="K1776"/>
          <cell r="L1776"/>
        </row>
        <row r="1777">
          <cell r="B1777"/>
          <cell r="C1777"/>
          <cell r="D1777"/>
          <cell r="E1777"/>
          <cell r="F1777"/>
          <cell r="G1777"/>
          <cell r="H1777"/>
          <cell r="I1777"/>
          <cell r="J1777"/>
          <cell r="K1777"/>
          <cell r="L1777"/>
        </row>
        <row r="1778">
          <cell r="B1778"/>
          <cell r="C1778"/>
          <cell r="D1778"/>
          <cell r="E1778"/>
          <cell r="F1778"/>
          <cell r="G1778"/>
          <cell r="H1778"/>
          <cell r="I1778"/>
          <cell r="J1778"/>
          <cell r="K1778"/>
          <cell r="L1778"/>
        </row>
        <row r="1779">
          <cell r="B1779"/>
          <cell r="C1779"/>
          <cell r="D1779"/>
          <cell r="E1779"/>
          <cell r="F1779"/>
          <cell r="G1779"/>
          <cell r="H1779"/>
          <cell r="I1779"/>
          <cell r="J1779"/>
          <cell r="K1779"/>
          <cell r="L1779"/>
        </row>
        <row r="1780">
          <cell r="B1780"/>
          <cell r="C1780"/>
          <cell r="D1780"/>
          <cell r="E1780"/>
          <cell r="F1780"/>
          <cell r="G1780"/>
          <cell r="H1780"/>
          <cell r="I1780"/>
          <cell r="J1780"/>
          <cell r="K1780"/>
          <cell r="L1780"/>
        </row>
        <row r="1781">
          <cell r="B1781"/>
          <cell r="C1781"/>
          <cell r="D1781"/>
          <cell r="E1781"/>
          <cell r="F1781"/>
          <cell r="G1781"/>
          <cell r="H1781"/>
          <cell r="I1781"/>
          <cell r="J1781"/>
          <cell r="K1781"/>
          <cell r="L1781"/>
        </row>
        <row r="1782">
          <cell r="B1782"/>
          <cell r="C1782"/>
          <cell r="D1782"/>
          <cell r="E1782"/>
          <cell r="F1782"/>
          <cell r="G1782"/>
          <cell r="H1782"/>
          <cell r="I1782"/>
          <cell r="J1782"/>
          <cell r="K1782"/>
          <cell r="L1782"/>
        </row>
        <row r="1783">
          <cell r="B1783"/>
          <cell r="C1783"/>
          <cell r="D1783"/>
          <cell r="E1783"/>
          <cell r="F1783"/>
          <cell r="G1783"/>
          <cell r="H1783"/>
          <cell r="I1783"/>
          <cell r="J1783"/>
          <cell r="K1783"/>
          <cell r="L1783"/>
        </row>
        <row r="1784">
          <cell r="B1784"/>
          <cell r="C1784"/>
          <cell r="D1784"/>
          <cell r="E1784"/>
          <cell r="F1784"/>
          <cell r="G1784"/>
          <cell r="H1784"/>
          <cell r="I1784"/>
          <cell r="J1784"/>
          <cell r="K1784"/>
          <cell r="L1784"/>
        </row>
        <row r="1785">
          <cell r="B1785"/>
          <cell r="C1785"/>
          <cell r="D1785"/>
          <cell r="E1785"/>
          <cell r="F1785"/>
          <cell r="G1785"/>
          <cell r="H1785"/>
          <cell r="I1785"/>
          <cell r="J1785"/>
          <cell r="K1785"/>
          <cell r="L1785"/>
        </row>
        <row r="1786">
          <cell r="B1786"/>
          <cell r="C1786"/>
          <cell r="D1786"/>
          <cell r="E1786"/>
          <cell r="F1786"/>
          <cell r="G1786"/>
          <cell r="H1786"/>
          <cell r="I1786"/>
          <cell r="J1786"/>
          <cell r="K1786"/>
          <cell r="L1786"/>
        </row>
        <row r="1787">
          <cell r="B1787"/>
          <cell r="C1787"/>
          <cell r="D1787"/>
          <cell r="E1787"/>
          <cell r="F1787"/>
          <cell r="G1787"/>
          <cell r="H1787"/>
          <cell r="I1787"/>
          <cell r="J1787"/>
          <cell r="K1787"/>
          <cell r="L1787"/>
        </row>
        <row r="1788">
          <cell r="B1788"/>
          <cell r="C1788"/>
          <cell r="D1788"/>
          <cell r="E1788"/>
          <cell r="F1788"/>
          <cell r="G1788"/>
          <cell r="H1788"/>
          <cell r="I1788"/>
          <cell r="J1788"/>
          <cell r="K1788"/>
          <cell r="L1788"/>
        </row>
        <row r="1789">
          <cell r="B1789"/>
          <cell r="C1789"/>
          <cell r="D1789"/>
          <cell r="E1789"/>
          <cell r="F1789"/>
          <cell r="G1789"/>
          <cell r="H1789"/>
          <cell r="I1789"/>
          <cell r="J1789"/>
          <cell r="K1789"/>
          <cell r="L1789"/>
        </row>
        <row r="1790">
          <cell r="B1790"/>
          <cell r="C1790"/>
          <cell r="D1790"/>
          <cell r="E1790"/>
          <cell r="F1790"/>
          <cell r="G1790"/>
          <cell r="H1790"/>
          <cell r="I1790"/>
          <cell r="J1790"/>
          <cell r="K1790"/>
          <cell r="L1790"/>
        </row>
        <row r="1791">
          <cell r="B1791"/>
          <cell r="C1791"/>
          <cell r="D1791"/>
          <cell r="E1791"/>
          <cell r="F1791"/>
          <cell r="G1791"/>
          <cell r="H1791"/>
          <cell r="I1791"/>
          <cell r="J1791"/>
          <cell r="K1791"/>
          <cell r="L1791"/>
        </row>
        <row r="1792">
          <cell r="B1792"/>
          <cell r="C1792"/>
          <cell r="D1792"/>
          <cell r="E1792"/>
          <cell r="F1792"/>
          <cell r="G1792"/>
          <cell r="H1792"/>
          <cell r="I1792"/>
          <cell r="J1792"/>
          <cell r="K1792"/>
          <cell r="L1792"/>
        </row>
        <row r="1793">
          <cell r="B1793"/>
          <cell r="C1793"/>
          <cell r="D1793"/>
          <cell r="E1793"/>
          <cell r="F1793"/>
          <cell r="G1793"/>
          <cell r="H1793"/>
          <cell r="I1793"/>
          <cell r="J1793"/>
          <cell r="K1793"/>
          <cell r="L1793"/>
        </row>
        <row r="1794">
          <cell r="B1794"/>
          <cell r="C1794"/>
          <cell r="D1794"/>
          <cell r="E1794"/>
          <cell r="F1794"/>
          <cell r="G1794"/>
          <cell r="H1794"/>
          <cell r="I1794"/>
          <cell r="J1794"/>
          <cell r="K1794"/>
          <cell r="L1794"/>
        </row>
        <row r="1795">
          <cell r="B1795"/>
          <cell r="C1795"/>
          <cell r="D1795"/>
          <cell r="E1795"/>
          <cell r="F1795"/>
          <cell r="G1795"/>
          <cell r="H1795"/>
          <cell r="I1795"/>
          <cell r="J1795"/>
          <cell r="K1795"/>
          <cell r="L1795"/>
        </row>
        <row r="1796">
          <cell r="B1796"/>
          <cell r="C1796"/>
          <cell r="D1796"/>
          <cell r="E1796"/>
          <cell r="F1796"/>
          <cell r="G1796"/>
          <cell r="H1796"/>
          <cell r="I1796"/>
          <cell r="J1796"/>
          <cell r="K1796"/>
          <cell r="L1796"/>
        </row>
        <row r="1797">
          <cell r="B1797"/>
          <cell r="C1797"/>
          <cell r="D1797"/>
          <cell r="E1797"/>
          <cell r="F1797"/>
          <cell r="G1797"/>
          <cell r="H1797"/>
          <cell r="I1797"/>
          <cell r="J1797"/>
          <cell r="K1797"/>
          <cell r="L1797"/>
        </row>
        <row r="1798">
          <cell r="B1798"/>
          <cell r="C1798"/>
          <cell r="D1798"/>
          <cell r="E1798"/>
          <cell r="F1798"/>
          <cell r="G1798"/>
          <cell r="H1798"/>
          <cell r="I1798"/>
          <cell r="J1798"/>
          <cell r="K1798"/>
          <cell r="L1798"/>
        </row>
        <row r="1799">
          <cell r="B1799"/>
          <cell r="C1799"/>
          <cell r="D1799"/>
          <cell r="E1799"/>
          <cell r="F1799"/>
          <cell r="G1799"/>
          <cell r="H1799"/>
          <cell r="I1799"/>
          <cell r="J1799"/>
          <cell r="K1799"/>
          <cell r="L1799"/>
        </row>
        <row r="1800">
          <cell r="B1800"/>
          <cell r="C1800"/>
          <cell r="D1800"/>
          <cell r="E1800"/>
          <cell r="F1800"/>
          <cell r="G1800"/>
          <cell r="H1800"/>
          <cell r="I1800"/>
          <cell r="J1800"/>
          <cell r="K1800"/>
          <cell r="L1800"/>
        </row>
        <row r="1801">
          <cell r="B1801"/>
          <cell r="C1801"/>
          <cell r="D1801"/>
          <cell r="E1801"/>
          <cell r="F1801"/>
          <cell r="G1801"/>
          <cell r="H1801"/>
          <cell r="I1801"/>
          <cell r="J1801"/>
          <cell r="K1801"/>
          <cell r="L1801"/>
        </row>
        <row r="1802">
          <cell r="B1802"/>
          <cell r="C1802"/>
          <cell r="D1802"/>
          <cell r="E1802"/>
          <cell r="F1802"/>
          <cell r="G1802"/>
          <cell r="H1802"/>
          <cell r="I1802"/>
          <cell r="J1802"/>
          <cell r="K1802"/>
          <cell r="L1802"/>
        </row>
        <row r="1803">
          <cell r="B1803"/>
          <cell r="C1803"/>
          <cell r="D1803"/>
          <cell r="E1803"/>
          <cell r="F1803"/>
          <cell r="G1803"/>
          <cell r="H1803"/>
          <cell r="I1803"/>
          <cell r="J1803"/>
          <cell r="K1803"/>
          <cell r="L1803"/>
        </row>
        <row r="1804">
          <cell r="B1804"/>
          <cell r="C1804"/>
          <cell r="D1804"/>
          <cell r="E1804"/>
          <cell r="F1804"/>
          <cell r="G1804"/>
          <cell r="H1804"/>
          <cell r="I1804"/>
          <cell r="J1804"/>
          <cell r="K1804"/>
          <cell r="L1804"/>
        </row>
        <row r="1805">
          <cell r="B1805"/>
          <cell r="C1805"/>
          <cell r="D1805"/>
          <cell r="E1805"/>
          <cell r="F1805"/>
          <cell r="G1805"/>
          <cell r="H1805"/>
          <cell r="I1805"/>
          <cell r="J1805"/>
          <cell r="K1805"/>
          <cell r="L1805"/>
        </row>
        <row r="1806">
          <cell r="B1806"/>
          <cell r="C1806"/>
          <cell r="D1806"/>
          <cell r="E1806"/>
          <cell r="F1806"/>
          <cell r="G1806"/>
          <cell r="H1806"/>
          <cell r="I1806"/>
          <cell r="J1806"/>
          <cell r="K1806"/>
          <cell r="L1806"/>
        </row>
        <row r="1807">
          <cell r="B1807"/>
          <cell r="C1807"/>
          <cell r="D1807"/>
          <cell r="E1807"/>
          <cell r="F1807"/>
          <cell r="G1807"/>
          <cell r="H1807"/>
          <cell r="I1807"/>
          <cell r="J1807"/>
          <cell r="K1807"/>
          <cell r="L1807"/>
        </row>
        <row r="1808">
          <cell r="B1808"/>
          <cell r="C1808"/>
          <cell r="D1808"/>
          <cell r="E1808"/>
          <cell r="F1808"/>
          <cell r="G1808"/>
          <cell r="H1808"/>
          <cell r="I1808"/>
          <cell r="J1808"/>
          <cell r="K1808"/>
          <cell r="L1808"/>
        </row>
        <row r="1809">
          <cell r="B1809"/>
          <cell r="C1809"/>
          <cell r="D1809"/>
          <cell r="E1809"/>
          <cell r="F1809"/>
          <cell r="G1809"/>
          <cell r="H1809"/>
          <cell r="I1809"/>
          <cell r="J1809"/>
          <cell r="K1809"/>
          <cell r="L1809"/>
        </row>
        <row r="1810">
          <cell r="B1810"/>
          <cell r="C1810"/>
          <cell r="D1810"/>
          <cell r="E1810"/>
          <cell r="F1810"/>
          <cell r="G1810"/>
          <cell r="H1810"/>
          <cell r="I1810"/>
          <cell r="J1810"/>
          <cell r="K1810"/>
          <cell r="L1810"/>
        </row>
        <row r="1811">
          <cell r="B1811"/>
          <cell r="C1811"/>
          <cell r="D1811"/>
          <cell r="E1811"/>
          <cell r="F1811"/>
          <cell r="G1811"/>
          <cell r="H1811"/>
          <cell r="I1811"/>
          <cell r="J1811"/>
          <cell r="K1811"/>
          <cell r="L1811"/>
        </row>
        <row r="1812">
          <cell r="B1812"/>
          <cell r="C1812"/>
          <cell r="D1812"/>
          <cell r="E1812"/>
          <cell r="F1812"/>
          <cell r="G1812"/>
          <cell r="H1812"/>
          <cell r="I1812"/>
          <cell r="J1812"/>
          <cell r="K1812"/>
          <cell r="L1812"/>
        </row>
        <row r="1813">
          <cell r="B1813"/>
          <cell r="C1813"/>
          <cell r="D1813"/>
          <cell r="E1813"/>
          <cell r="F1813"/>
          <cell r="G1813"/>
          <cell r="H1813"/>
          <cell r="I1813"/>
          <cell r="J1813"/>
          <cell r="K1813"/>
          <cell r="L1813"/>
        </row>
        <row r="1814">
          <cell r="B1814"/>
          <cell r="C1814"/>
          <cell r="D1814"/>
          <cell r="E1814"/>
          <cell r="F1814"/>
          <cell r="G1814"/>
          <cell r="H1814"/>
          <cell r="I1814"/>
          <cell r="J1814"/>
          <cell r="K1814"/>
          <cell r="L1814"/>
        </row>
        <row r="1815">
          <cell r="B1815"/>
          <cell r="C1815"/>
          <cell r="D1815"/>
          <cell r="E1815"/>
          <cell r="F1815"/>
          <cell r="G1815"/>
          <cell r="H1815"/>
          <cell r="I1815"/>
          <cell r="J1815"/>
          <cell r="K1815"/>
          <cell r="L1815"/>
        </row>
        <row r="1816">
          <cell r="B1816"/>
          <cell r="C1816"/>
          <cell r="D1816"/>
          <cell r="E1816"/>
          <cell r="F1816"/>
          <cell r="G1816"/>
          <cell r="H1816"/>
          <cell r="I1816"/>
          <cell r="J1816"/>
          <cell r="K1816"/>
          <cell r="L1816"/>
        </row>
        <row r="1817">
          <cell r="B1817"/>
          <cell r="C1817"/>
          <cell r="D1817"/>
          <cell r="E1817"/>
          <cell r="F1817"/>
          <cell r="G1817"/>
          <cell r="H1817"/>
          <cell r="I1817"/>
          <cell r="J1817"/>
          <cell r="K1817"/>
          <cell r="L1817"/>
        </row>
        <row r="1818">
          <cell r="B1818"/>
          <cell r="C1818"/>
          <cell r="D1818"/>
          <cell r="E1818"/>
          <cell r="F1818"/>
          <cell r="G1818"/>
          <cell r="H1818"/>
          <cell r="I1818"/>
          <cell r="J1818"/>
          <cell r="K1818"/>
          <cell r="L1818"/>
        </row>
        <row r="1819">
          <cell r="B1819"/>
          <cell r="C1819"/>
          <cell r="D1819"/>
          <cell r="E1819"/>
          <cell r="F1819"/>
          <cell r="G1819"/>
          <cell r="H1819"/>
          <cell r="I1819"/>
          <cell r="J1819"/>
          <cell r="K1819"/>
          <cell r="L1819"/>
        </row>
        <row r="1820">
          <cell r="B1820"/>
          <cell r="C1820"/>
          <cell r="D1820"/>
          <cell r="E1820"/>
          <cell r="F1820"/>
          <cell r="G1820"/>
          <cell r="H1820"/>
          <cell r="I1820"/>
          <cell r="J1820"/>
          <cell r="K1820"/>
          <cell r="L1820"/>
        </row>
        <row r="1821">
          <cell r="B1821"/>
          <cell r="C1821"/>
          <cell r="D1821"/>
          <cell r="E1821"/>
          <cell r="F1821"/>
          <cell r="G1821"/>
          <cell r="H1821"/>
          <cell r="I1821"/>
          <cell r="J1821"/>
          <cell r="K1821"/>
          <cell r="L1821"/>
        </row>
        <row r="1822">
          <cell r="B1822"/>
          <cell r="C1822"/>
          <cell r="D1822"/>
          <cell r="E1822"/>
          <cell r="F1822"/>
          <cell r="G1822"/>
          <cell r="H1822"/>
          <cell r="I1822"/>
          <cell r="J1822"/>
          <cell r="K1822"/>
          <cell r="L1822"/>
        </row>
        <row r="1823">
          <cell r="B1823"/>
          <cell r="C1823"/>
          <cell r="D1823"/>
          <cell r="E1823"/>
          <cell r="F1823"/>
          <cell r="G1823"/>
          <cell r="H1823"/>
          <cell r="I1823"/>
          <cell r="J1823"/>
          <cell r="K1823"/>
          <cell r="L1823"/>
        </row>
        <row r="1824">
          <cell r="B1824"/>
          <cell r="C1824"/>
          <cell r="D1824"/>
          <cell r="E1824"/>
          <cell r="F1824"/>
          <cell r="G1824"/>
          <cell r="H1824"/>
          <cell r="I1824"/>
          <cell r="J1824"/>
          <cell r="K1824"/>
          <cell r="L1824"/>
        </row>
        <row r="1825">
          <cell r="B1825"/>
          <cell r="C1825"/>
          <cell r="D1825"/>
          <cell r="E1825"/>
          <cell r="F1825"/>
          <cell r="G1825"/>
          <cell r="H1825"/>
          <cell r="I1825"/>
          <cell r="J1825"/>
          <cell r="K1825"/>
          <cell r="L1825"/>
        </row>
        <row r="1826">
          <cell r="B1826"/>
          <cell r="C1826"/>
          <cell r="D1826"/>
          <cell r="E1826"/>
          <cell r="F1826"/>
          <cell r="G1826"/>
          <cell r="H1826"/>
          <cell r="I1826"/>
          <cell r="J1826"/>
          <cell r="K1826"/>
          <cell r="L1826"/>
        </row>
        <row r="1827">
          <cell r="B1827"/>
          <cell r="C1827"/>
          <cell r="D1827"/>
          <cell r="E1827"/>
          <cell r="F1827"/>
          <cell r="G1827"/>
          <cell r="H1827"/>
          <cell r="I1827"/>
          <cell r="J1827"/>
          <cell r="K1827"/>
          <cell r="L1827"/>
        </row>
        <row r="1828">
          <cell r="B1828"/>
          <cell r="C1828"/>
          <cell r="D1828"/>
          <cell r="E1828"/>
          <cell r="F1828"/>
          <cell r="G1828"/>
          <cell r="H1828"/>
          <cell r="I1828"/>
          <cell r="J1828"/>
          <cell r="K1828"/>
          <cell r="L1828"/>
        </row>
        <row r="1829">
          <cell r="B1829"/>
          <cell r="C1829"/>
          <cell r="D1829"/>
          <cell r="E1829"/>
          <cell r="F1829"/>
          <cell r="G1829"/>
          <cell r="H1829"/>
          <cell r="I1829"/>
          <cell r="J1829"/>
          <cell r="K1829"/>
          <cell r="L1829"/>
        </row>
        <row r="1830">
          <cell r="B1830"/>
          <cell r="C1830"/>
          <cell r="D1830"/>
          <cell r="E1830"/>
          <cell r="F1830"/>
          <cell r="G1830"/>
          <cell r="H1830"/>
          <cell r="I1830"/>
          <cell r="J1830"/>
          <cell r="K1830"/>
          <cell r="L1830"/>
        </row>
        <row r="1831">
          <cell r="B1831"/>
          <cell r="C1831"/>
          <cell r="D1831"/>
          <cell r="E1831"/>
          <cell r="F1831"/>
          <cell r="G1831"/>
          <cell r="H1831"/>
          <cell r="I1831"/>
          <cell r="J1831"/>
          <cell r="K1831"/>
          <cell r="L1831"/>
        </row>
        <row r="1832">
          <cell r="B1832"/>
          <cell r="C1832"/>
          <cell r="D1832"/>
          <cell r="E1832"/>
          <cell r="F1832"/>
          <cell r="G1832"/>
          <cell r="H1832"/>
          <cell r="I1832"/>
          <cell r="J1832"/>
          <cell r="K1832"/>
          <cell r="L1832"/>
        </row>
        <row r="1833">
          <cell r="B1833"/>
          <cell r="C1833"/>
          <cell r="D1833"/>
          <cell r="E1833"/>
          <cell r="F1833"/>
          <cell r="G1833"/>
          <cell r="H1833"/>
          <cell r="I1833"/>
          <cell r="J1833"/>
          <cell r="K1833"/>
          <cell r="L1833"/>
        </row>
        <row r="1834">
          <cell r="B1834"/>
          <cell r="C1834"/>
          <cell r="D1834"/>
          <cell r="E1834"/>
          <cell r="F1834"/>
          <cell r="G1834"/>
          <cell r="H1834"/>
          <cell r="I1834"/>
          <cell r="J1834"/>
          <cell r="K1834"/>
          <cell r="L1834"/>
        </row>
        <row r="1835">
          <cell r="B1835"/>
          <cell r="C1835"/>
          <cell r="D1835"/>
          <cell r="E1835"/>
          <cell r="F1835"/>
          <cell r="G1835"/>
          <cell r="H1835"/>
          <cell r="I1835"/>
          <cell r="J1835"/>
          <cell r="K1835"/>
          <cell r="L1835"/>
        </row>
        <row r="1836">
          <cell r="B1836"/>
          <cell r="C1836"/>
          <cell r="D1836"/>
          <cell r="E1836"/>
          <cell r="F1836"/>
          <cell r="G1836"/>
          <cell r="H1836"/>
          <cell r="I1836"/>
          <cell r="J1836"/>
          <cell r="K1836"/>
          <cell r="L1836"/>
        </row>
        <row r="1837">
          <cell r="B1837"/>
          <cell r="C1837"/>
          <cell r="D1837"/>
          <cell r="E1837"/>
          <cell r="F1837"/>
          <cell r="G1837"/>
          <cell r="H1837"/>
          <cell r="I1837"/>
          <cell r="J1837"/>
          <cell r="K1837"/>
          <cell r="L1837"/>
        </row>
        <row r="1838">
          <cell r="B1838"/>
          <cell r="C1838"/>
          <cell r="D1838"/>
          <cell r="E1838"/>
          <cell r="F1838"/>
          <cell r="G1838"/>
          <cell r="H1838"/>
          <cell r="I1838"/>
          <cell r="J1838"/>
          <cell r="K1838"/>
          <cell r="L1838"/>
        </row>
        <row r="1839">
          <cell r="B1839"/>
          <cell r="C1839"/>
          <cell r="D1839"/>
          <cell r="E1839"/>
          <cell r="F1839"/>
          <cell r="G1839"/>
          <cell r="H1839"/>
          <cell r="I1839"/>
          <cell r="J1839"/>
          <cell r="K1839"/>
          <cell r="L1839"/>
        </row>
        <row r="1840">
          <cell r="B1840"/>
          <cell r="C1840"/>
          <cell r="D1840"/>
          <cell r="E1840"/>
          <cell r="F1840"/>
          <cell r="G1840"/>
          <cell r="H1840"/>
          <cell r="I1840"/>
          <cell r="J1840"/>
          <cell r="K1840"/>
          <cell r="L1840"/>
        </row>
        <row r="1841">
          <cell r="B1841"/>
          <cell r="C1841"/>
          <cell r="D1841"/>
          <cell r="E1841"/>
          <cell r="F1841"/>
          <cell r="G1841"/>
          <cell r="H1841"/>
          <cell r="I1841"/>
          <cell r="J1841"/>
          <cell r="K1841"/>
          <cell r="L1841"/>
        </row>
        <row r="1842">
          <cell r="B1842"/>
          <cell r="C1842"/>
          <cell r="D1842"/>
          <cell r="E1842"/>
          <cell r="F1842"/>
          <cell r="G1842"/>
          <cell r="H1842"/>
          <cell r="I1842"/>
          <cell r="J1842"/>
          <cell r="K1842"/>
          <cell r="L1842"/>
        </row>
        <row r="1843">
          <cell r="B1843"/>
          <cell r="C1843"/>
          <cell r="D1843"/>
          <cell r="E1843"/>
          <cell r="F1843"/>
          <cell r="G1843"/>
          <cell r="H1843"/>
          <cell r="I1843"/>
          <cell r="J1843"/>
          <cell r="K1843"/>
          <cell r="L1843"/>
        </row>
        <row r="1844">
          <cell r="B1844"/>
          <cell r="C1844"/>
          <cell r="D1844"/>
          <cell r="E1844"/>
          <cell r="F1844"/>
          <cell r="G1844"/>
          <cell r="H1844"/>
          <cell r="I1844"/>
          <cell r="J1844"/>
          <cell r="K1844"/>
          <cell r="L1844"/>
        </row>
        <row r="1845">
          <cell r="B1845"/>
          <cell r="C1845"/>
          <cell r="D1845"/>
          <cell r="E1845"/>
          <cell r="F1845"/>
          <cell r="G1845"/>
          <cell r="H1845"/>
          <cell r="I1845"/>
          <cell r="J1845"/>
          <cell r="K1845"/>
          <cell r="L1845"/>
        </row>
        <row r="1846">
          <cell r="B1846"/>
          <cell r="C1846"/>
          <cell r="D1846"/>
          <cell r="E1846"/>
          <cell r="F1846"/>
          <cell r="G1846"/>
          <cell r="H1846"/>
          <cell r="I1846"/>
          <cell r="J1846"/>
          <cell r="K1846"/>
          <cell r="L1846"/>
        </row>
        <row r="1847">
          <cell r="B1847"/>
          <cell r="C1847"/>
          <cell r="D1847"/>
          <cell r="E1847"/>
          <cell r="F1847"/>
          <cell r="G1847"/>
          <cell r="H1847"/>
          <cell r="I1847"/>
          <cell r="J1847"/>
          <cell r="K1847"/>
          <cell r="L1847"/>
        </row>
        <row r="1848">
          <cell r="B1848"/>
          <cell r="C1848"/>
          <cell r="D1848"/>
          <cell r="E1848"/>
          <cell r="F1848"/>
          <cell r="G1848"/>
          <cell r="H1848"/>
          <cell r="I1848"/>
          <cell r="J1848"/>
          <cell r="K1848"/>
          <cell r="L1848"/>
        </row>
        <row r="1849">
          <cell r="B1849"/>
          <cell r="C1849"/>
          <cell r="D1849"/>
          <cell r="E1849"/>
          <cell r="F1849"/>
          <cell r="G1849"/>
          <cell r="H1849"/>
          <cell r="I1849"/>
          <cell r="J1849"/>
          <cell r="K1849"/>
          <cell r="L1849"/>
        </row>
        <row r="1850">
          <cell r="B1850"/>
          <cell r="C1850"/>
          <cell r="D1850"/>
          <cell r="E1850"/>
          <cell r="F1850"/>
          <cell r="G1850"/>
          <cell r="H1850"/>
          <cell r="I1850"/>
          <cell r="J1850"/>
          <cell r="K1850"/>
          <cell r="L1850"/>
        </row>
        <row r="1851">
          <cell r="B1851"/>
          <cell r="C1851"/>
          <cell r="D1851"/>
          <cell r="E1851"/>
          <cell r="F1851"/>
          <cell r="G1851"/>
          <cell r="H1851"/>
          <cell r="I1851"/>
          <cell r="J1851"/>
          <cell r="K1851"/>
          <cell r="L1851"/>
        </row>
        <row r="1852">
          <cell r="B1852"/>
          <cell r="C1852"/>
          <cell r="D1852"/>
          <cell r="E1852"/>
          <cell r="F1852"/>
          <cell r="G1852"/>
          <cell r="H1852"/>
          <cell r="I1852"/>
          <cell r="J1852"/>
          <cell r="K1852"/>
          <cell r="L1852"/>
        </row>
        <row r="1853">
          <cell r="B1853"/>
          <cell r="C1853"/>
          <cell r="D1853"/>
          <cell r="E1853"/>
          <cell r="F1853"/>
          <cell r="G1853"/>
          <cell r="H1853"/>
          <cell r="I1853"/>
          <cell r="J1853"/>
          <cell r="K1853"/>
          <cell r="L1853"/>
        </row>
        <row r="1854">
          <cell r="B1854"/>
          <cell r="C1854"/>
          <cell r="D1854"/>
          <cell r="E1854"/>
          <cell r="F1854"/>
          <cell r="G1854"/>
          <cell r="H1854"/>
          <cell r="I1854"/>
          <cell r="J1854"/>
          <cell r="K1854"/>
          <cell r="L1854"/>
        </row>
        <row r="1855">
          <cell r="B1855"/>
          <cell r="C1855"/>
          <cell r="D1855"/>
          <cell r="E1855"/>
          <cell r="F1855"/>
          <cell r="G1855"/>
          <cell r="H1855"/>
          <cell r="I1855"/>
          <cell r="J1855"/>
          <cell r="K1855"/>
          <cell r="L1855"/>
        </row>
        <row r="1856">
          <cell r="B1856"/>
          <cell r="C1856"/>
          <cell r="D1856"/>
          <cell r="E1856"/>
          <cell r="F1856"/>
          <cell r="G1856"/>
          <cell r="H1856"/>
          <cell r="I1856"/>
          <cell r="J1856"/>
          <cell r="K1856"/>
          <cell r="L1856"/>
        </row>
        <row r="1857">
          <cell r="B1857"/>
          <cell r="C1857"/>
          <cell r="D1857"/>
          <cell r="E1857"/>
          <cell r="F1857"/>
          <cell r="G1857"/>
          <cell r="H1857"/>
          <cell r="I1857"/>
          <cell r="J1857"/>
          <cell r="K1857"/>
          <cell r="L1857"/>
        </row>
        <row r="1858">
          <cell r="B1858"/>
          <cell r="C1858"/>
          <cell r="D1858"/>
          <cell r="E1858"/>
          <cell r="F1858"/>
          <cell r="G1858"/>
          <cell r="H1858"/>
          <cell r="I1858"/>
          <cell r="J1858"/>
          <cell r="K1858"/>
          <cell r="L1858"/>
        </row>
        <row r="1859">
          <cell r="B1859"/>
          <cell r="C1859"/>
          <cell r="D1859"/>
          <cell r="E1859"/>
          <cell r="F1859"/>
          <cell r="G1859"/>
          <cell r="H1859"/>
          <cell r="I1859"/>
          <cell r="J1859"/>
          <cell r="K1859"/>
          <cell r="L1859"/>
        </row>
        <row r="1860">
          <cell r="B1860"/>
          <cell r="C1860"/>
          <cell r="D1860"/>
          <cell r="E1860"/>
          <cell r="F1860"/>
          <cell r="G1860"/>
          <cell r="H1860"/>
          <cell r="I1860"/>
          <cell r="J1860"/>
          <cell r="K1860"/>
          <cell r="L1860"/>
        </row>
        <row r="1861">
          <cell r="B1861"/>
          <cell r="C1861"/>
          <cell r="D1861"/>
          <cell r="E1861"/>
          <cell r="F1861"/>
          <cell r="G1861"/>
          <cell r="H1861"/>
          <cell r="I1861"/>
          <cell r="J1861"/>
          <cell r="K1861"/>
          <cell r="L1861"/>
        </row>
        <row r="1862">
          <cell r="B1862"/>
          <cell r="C1862"/>
          <cell r="D1862"/>
          <cell r="E1862"/>
          <cell r="F1862"/>
          <cell r="G1862"/>
          <cell r="H1862"/>
          <cell r="I1862"/>
          <cell r="J1862"/>
          <cell r="K1862"/>
          <cell r="L1862"/>
        </row>
        <row r="1863">
          <cell r="B1863"/>
          <cell r="C1863"/>
          <cell r="D1863"/>
          <cell r="E1863"/>
          <cell r="F1863"/>
          <cell r="G1863"/>
          <cell r="H1863"/>
          <cell r="I1863"/>
          <cell r="J1863"/>
          <cell r="K1863"/>
          <cell r="L1863"/>
        </row>
        <row r="1864">
          <cell r="B1864"/>
          <cell r="C1864"/>
          <cell r="D1864"/>
          <cell r="E1864"/>
          <cell r="F1864"/>
          <cell r="G1864"/>
          <cell r="H1864"/>
          <cell r="I1864"/>
          <cell r="J1864"/>
          <cell r="K1864"/>
          <cell r="L1864"/>
        </row>
        <row r="1865">
          <cell r="B1865"/>
          <cell r="C1865"/>
          <cell r="D1865"/>
          <cell r="E1865"/>
          <cell r="F1865"/>
          <cell r="G1865"/>
          <cell r="H1865"/>
          <cell r="I1865"/>
          <cell r="J1865"/>
          <cell r="K1865"/>
          <cell r="L1865"/>
        </row>
        <row r="1866">
          <cell r="B1866"/>
          <cell r="C1866"/>
          <cell r="D1866"/>
          <cell r="E1866"/>
          <cell r="F1866"/>
          <cell r="G1866"/>
          <cell r="H1866"/>
          <cell r="I1866"/>
          <cell r="J1866"/>
          <cell r="K1866"/>
          <cell r="L1866"/>
        </row>
        <row r="1867">
          <cell r="B1867"/>
          <cell r="C1867"/>
          <cell r="D1867"/>
          <cell r="E1867"/>
          <cell r="F1867"/>
          <cell r="G1867"/>
          <cell r="H1867"/>
          <cell r="I1867"/>
          <cell r="J1867"/>
          <cell r="K1867"/>
          <cell r="L1867"/>
        </row>
        <row r="1868">
          <cell r="B1868"/>
          <cell r="C1868"/>
          <cell r="D1868"/>
          <cell r="E1868"/>
          <cell r="F1868"/>
          <cell r="G1868"/>
          <cell r="H1868"/>
          <cell r="I1868"/>
          <cell r="J1868"/>
          <cell r="K1868"/>
          <cell r="L1868"/>
        </row>
        <row r="1869">
          <cell r="B1869"/>
          <cell r="C1869"/>
          <cell r="D1869"/>
          <cell r="E1869"/>
          <cell r="F1869"/>
          <cell r="G1869"/>
          <cell r="H1869"/>
          <cell r="I1869"/>
          <cell r="J1869"/>
          <cell r="K1869"/>
          <cell r="L1869"/>
        </row>
        <row r="1870">
          <cell r="B1870"/>
          <cell r="C1870"/>
          <cell r="D1870"/>
          <cell r="E1870"/>
          <cell r="F1870"/>
          <cell r="G1870"/>
          <cell r="H1870"/>
          <cell r="I1870"/>
          <cell r="J1870"/>
          <cell r="K1870"/>
          <cell r="L1870"/>
        </row>
        <row r="1871">
          <cell r="B1871"/>
          <cell r="C1871"/>
          <cell r="D1871"/>
          <cell r="E1871"/>
          <cell r="F1871"/>
          <cell r="G1871"/>
          <cell r="H1871"/>
          <cell r="I1871"/>
          <cell r="J1871"/>
          <cell r="K1871"/>
          <cell r="L1871"/>
        </row>
        <row r="1872">
          <cell r="B1872"/>
          <cell r="C1872"/>
          <cell r="D1872"/>
          <cell r="E1872"/>
          <cell r="F1872"/>
          <cell r="G1872"/>
          <cell r="H1872"/>
          <cell r="I1872"/>
          <cell r="J1872"/>
          <cell r="K1872"/>
          <cell r="L1872"/>
        </row>
        <row r="1873">
          <cell r="B1873"/>
          <cell r="C1873"/>
          <cell r="D1873"/>
          <cell r="E1873"/>
          <cell r="F1873"/>
          <cell r="G1873"/>
          <cell r="H1873"/>
          <cell r="I1873"/>
          <cell r="J1873"/>
          <cell r="K1873"/>
          <cell r="L1873"/>
        </row>
        <row r="1874">
          <cell r="B1874"/>
          <cell r="C1874"/>
          <cell r="D1874"/>
          <cell r="E1874"/>
          <cell r="F1874"/>
          <cell r="G1874"/>
          <cell r="H1874"/>
          <cell r="I1874"/>
          <cell r="J1874"/>
          <cell r="K1874"/>
          <cell r="L1874"/>
        </row>
        <row r="1875">
          <cell r="B1875"/>
          <cell r="C1875"/>
          <cell r="D1875"/>
          <cell r="E1875"/>
          <cell r="F1875"/>
          <cell r="G1875"/>
          <cell r="H1875"/>
          <cell r="I1875"/>
          <cell r="J1875"/>
          <cell r="K1875"/>
          <cell r="L1875"/>
        </row>
        <row r="1876">
          <cell r="B1876"/>
          <cell r="C1876"/>
          <cell r="D1876"/>
          <cell r="E1876"/>
          <cell r="F1876"/>
          <cell r="G1876"/>
          <cell r="H1876"/>
          <cell r="I1876"/>
          <cell r="J1876"/>
          <cell r="K1876"/>
          <cell r="L1876"/>
        </row>
        <row r="1877">
          <cell r="B1877"/>
          <cell r="C1877"/>
          <cell r="D1877"/>
          <cell r="E1877"/>
          <cell r="F1877"/>
          <cell r="G1877"/>
          <cell r="H1877"/>
          <cell r="I1877"/>
          <cell r="J1877"/>
          <cell r="K1877"/>
          <cell r="L1877"/>
        </row>
        <row r="1878">
          <cell r="B1878"/>
          <cell r="C1878"/>
          <cell r="D1878"/>
          <cell r="E1878"/>
          <cell r="F1878"/>
          <cell r="G1878"/>
          <cell r="H1878"/>
          <cell r="I1878"/>
          <cell r="J1878"/>
          <cell r="K1878"/>
          <cell r="L1878"/>
        </row>
        <row r="1879">
          <cell r="B1879"/>
          <cell r="C1879"/>
          <cell r="D1879"/>
          <cell r="E1879"/>
          <cell r="F1879"/>
          <cell r="G1879"/>
          <cell r="H1879"/>
          <cell r="I1879"/>
          <cell r="J1879"/>
          <cell r="K1879"/>
          <cell r="L1879"/>
        </row>
        <row r="1880">
          <cell r="B1880"/>
          <cell r="C1880"/>
          <cell r="D1880"/>
          <cell r="E1880"/>
          <cell r="F1880"/>
          <cell r="G1880"/>
          <cell r="H1880"/>
          <cell r="I1880"/>
          <cell r="J1880"/>
          <cell r="K1880"/>
          <cell r="L1880"/>
        </row>
        <row r="1881">
          <cell r="B1881"/>
          <cell r="C1881"/>
          <cell r="D1881"/>
          <cell r="E1881"/>
          <cell r="F1881"/>
          <cell r="G1881"/>
          <cell r="H1881"/>
          <cell r="I1881"/>
          <cell r="J1881"/>
          <cell r="K1881"/>
          <cell r="L1881"/>
        </row>
        <row r="1882">
          <cell r="B1882"/>
          <cell r="C1882"/>
          <cell r="D1882"/>
          <cell r="E1882"/>
          <cell r="F1882"/>
          <cell r="G1882"/>
          <cell r="H1882"/>
          <cell r="I1882"/>
          <cell r="J1882"/>
          <cell r="K1882"/>
          <cell r="L1882"/>
        </row>
        <row r="1883">
          <cell r="B1883"/>
          <cell r="C1883"/>
          <cell r="D1883"/>
          <cell r="E1883"/>
          <cell r="F1883"/>
          <cell r="G1883"/>
          <cell r="H1883"/>
          <cell r="I1883"/>
          <cell r="J1883"/>
          <cell r="K1883"/>
          <cell r="L1883"/>
        </row>
        <row r="1884">
          <cell r="B1884"/>
          <cell r="C1884"/>
          <cell r="D1884"/>
          <cell r="E1884"/>
          <cell r="F1884"/>
          <cell r="G1884"/>
          <cell r="H1884"/>
          <cell r="I1884"/>
          <cell r="J1884"/>
          <cell r="K1884"/>
          <cell r="L1884"/>
        </row>
        <row r="1885">
          <cell r="B1885"/>
          <cell r="C1885"/>
          <cell r="D1885"/>
          <cell r="E1885"/>
          <cell r="F1885"/>
          <cell r="G1885"/>
          <cell r="H1885"/>
          <cell r="I1885"/>
          <cell r="J1885"/>
          <cell r="K1885"/>
          <cell r="L1885"/>
        </row>
        <row r="1886">
          <cell r="B1886"/>
          <cell r="C1886"/>
          <cell r="D1886"/>
          <cell r="E1886"/>
          <cell r="F1886"/>
          <cell r="G1886"/>
          <cell r="H1886"/>
          <cell r="I1886"/>
          <cell r="J1886"/>
          <cell r="K1886"/>
          <cell r="L1886"/>
        </row>
        <row r="1887">
          <cell r="B1887"/>
          <cell r="C1887"/>
          <cell r="D1887"/>
          <cell r="E1887"/>
          <cell r="F1887"/>
          <cell r="G1887"/>
          <cell r="H1887"/>
          <cell r="I1887"/>
          <cell r="J1887"/>
          <cell r="K1887"/>
          <cell r="L1887"/>
        </row>
        <row r="1888">
          <cell r="B1888"/>
          <cell r="C1888"/>
          <cell r="D1888"/>
          <cell r="E1888"/>
          <cell r="F1888"/>
          <cell r="G1888"/>
          <cell r="H1888"/>
          <cell r="I1888"/>
          <cell r="J1888"/>
          <cell r="K1888"/>
          <cell r="L1888"/>
        </row>
        <row r="1889">
          <cell r="B1889"/>
          <cell r="C1889"/>
          <cell r="D1889"/>
          <cell r="E1889"/>
          <cell r="F1889"/>
          <cell r="G1889"/>
          <cell r="H1889"/>
          <cell r="I1889"/>
          <cell r="J1889"/>
          <cell r="K1889"/>
          <cell r="L1889"/>
        </row>
        <row r="1890">
          <cell r="B1890"/>
          <cell r="C1890"/>
          <cell r="D1890"/>
          <cell r="E1890"/>
          <cell r="F1890"/>
          <cell r="G1890"/>
          <cell r="H1890"/>
          <cell r="I1890"/>
          <cell r="J1890"/>
          <cell r="K1890"/>
          <cell r="L1890"/>
        </row>
        <row r="1891">
          <cell r="B1891"/>
          <cell r="C1891"/>
          <cell r="D1891"/>
          <cell r="E1891"/>
          <cell r="F1891"/>
          <cell r="G1891"/>
          <cell r="H1891"/>
          <cell r="I1891"/>
          <cell r="J1891"/>
          <cell r="K1891"/>
          <cell r="L1891"/>
        </row>
        <row r="1892">
          <cell r="B1892"/>
          <cell r="C1892"/>
          <cell r="D1892"/>
          <cell r="E1892"/>
          <cell r="F1892"/>
          <cell r="G1892"/>
          <cell r="H1892"/>
          <cell r="I1892"/>
          <cell r="J1892"/>
          <cell r="K1892"/>
          <cell r="L1892"/>
        </row>
        <row r="1893">
          <cell r="B1893"/>
          <cell r="C1893"/>
          <cell r="D1893"/>
          <cell r="E1893"/>
          <cell r="F1893"/>
          <cell r="G1893"/>
          <cell r="H1893"/>
          <cell r="I1893"/>
          <cell r="J1893"/>
          <cell r="K1893"/>
          <cell r="L1893"/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enue Forecast"/>
      <sheetName val="Revenue Data"/>
      <sheetName val="US Point of Sales"/>
      <sheetName val="Tables for Presentation"/>
      <sheetName val="Pax Forecast"/>
      <sheetName val="Cnx @ DXB Forecast"/>
      <sheetName val="Cnx @ ORD Forecast"/>
      <sheetName val="ORD Beyond Market"/>
      <sheetName val="DXB Beyond Market"/>
      <sheetName val="P2P Market"/>
      <sheetName val="City Lookup"/>
      <sheetName val="Proposed Schedule"/>
      <sheetName val="Factor Up Adjust."/>
      <sheetName val="OAG Countries &amp; Regions"/>
      <sheetName val="Sheet1"/>
    </sheetNames>
    <sheetDataSet>
      <sheetData sheetId="0">
        <row r="9">
          <cell r="D9">
            <v>1</v>
          </cell>
        </row>
      </sheetData>
      <sheetData sheetId="1">
        <row r="9">
          <cell r="B9" t="str">
            <v>City</v>
          </cell>
          <cell r="C9" t="str">
            <v>Average Fare Prem</v>
          </cell>
          <cell r="D9" t="str">
            <v>Average Fare 2</v>
          </cell>
          <cell r="E9" t="str">
            <v>Average Fare 3</v>
          </cell>
          <cell r="F9" t="str">
            <v>Average Fare 4</v>
          </cell>
          <cell r="G9" t="str">
            <v>Average Fare 5</v>
          </cell>
          <cell r="H9" t="str">
            <v>% Prem</v>
          </cell>
          <cell r="I9" t="str">
            <v>% Class 2</v>
          </cell>
          <cell r="J9" t="str">
            <v>% Class 3</v>
          </cell>
          <cell r="K9" t="str">
            <v>% Class 4</v>
          </cell>
          <cell r="L9" t="str">
            <v>% Class 5</v>
          </cell>
        </row>
        <row r="10">
          <cell r="B10" t="str">
            <v>MAR</v>
          </cell>
          <cell r="C10">
            <v>340.6522449706643</v>
          </cell>
          <cell r="D10">
            <v>1643.6786350781567</v>
          </cell>
          <cell r="E10">
            <v>867.19705804587363</v>
          </cell>
          <cell r="F10">
            <v>723.15878260869567</v>
          </cell>
          <cell r="G10">
            <v>571.4416547361368</v>
          </cell>
          <cell r="H10">
            <v>0</v>
          </cell>
          <cell r="I10">
            <v>2.7923211169284458E-2</v>
          </cell>
          <cell r="J10">
            <v>6.8062827225130851E-2</v>
          </cell>
          <cell r="K10">
            <v>0.15532286212914476</v>
          </cell>
          <cell r="L10">
            <v>0.74869109947643986</v>
          </cell>
        </row>
        <row r="11">
          <cell r="B11" t="str">
            <v>JUL</v>
          </cell>
          <cell r="C11">
            <v>340.6522449706643</v>
          </cell>
          <cell r="D11">
            <v>1643.6786350781567</v>
          </cell>
          <cell r="E11">
            <v>867.19705804587363</v>
          </cell>
          <cell r="F11">
            <v>404.66000000000008</v>
          </cell>
          <cell r="G11">
            <v>355.93964477998946</v>
          </cell>
          <cell r="H11">
            <v>0</v>
          </cell>
          <cell r="I11">
            <v>4.5454545454545456E-2</v>
          </cell>
          <cell r="J11">
            <v>0</v>
          </cell>
          <cell r="K11">
            <v>0.5</v>
          </cell>
          <cell r="L11">
            <v>0.45454545454545459</v>
          </cell>
        </row>
        <row r="12">
          <cell r="B12" t="str">
            <v>AAE</v>
          </cell>
          <cell r="C12">
            <v>1843.8291165610724</v>
          </cell>
          <cell r="D12">
            <v>3003.2110971761676</v>
          </cell>
          <cell r="E12">
            <v>1345.867676497681</v>
          </cell>
          <cell r="F12">
            <v>693.36331066456853</v>
          </cell>
          <cell r="G12">
            <v>474.17632914475155</v>
          </cell>
          <cell r="H12">
            <v>0</v>
          </cell>
          <cell r="I12">
            <v>0.25</v>
          </cell>
          <cell r="J12">
            <v>0</v>
          </cell>
          <cell r="K12">
            <v>0</v>
          </cell>
          <cell r="L12">
            <v>0.75</v>
          </cell>
        </row>
        <row r="13">
          <cell r="B13" t="str">
            <v>AAL</v>
          </cell>
          <cell r="C13">
            <v>2745.1413404803261</v>
          </cell>
          <cell r="D13">
            <v>2878.3150000000005</v>
          </cell>
          <cell r="E13">
            <v>1227.4240623855217</v>
          </cell>
          <cell r="F13">
            <v>593.66990277777779</v>
          </cell>
          <cell r="G13">
            <v>482.49992306561631</v>
          </cell>
          <cell r="H13">
            <v>0</v>
          </cell>
          <cell r="I13">
            <v>2.4880382775119617E-2</v>
          </cell>
          <cell r="J13">
            <v>1.0526315789473681E-2</v>
          </cell>
          <cell r="K13">
            <v>0.23157894736842091</v>
          </cell>
          <cell r="L13">
            <v>0.7330143540669859</v>
          </cell>
        </row>
        <row r="14">
          <cell r="B14" t="str">
            <v>AAN</v>
          </cell>
          <cell r="C14">
            <v>4457.4799999999996</v>
          </cell>
          <cell r="D14">
            <v>2932.3675702616497</v>
          </cell>
          <cell r="E14">
            <v>1396.5367793615474</v>
          </cell>
          <cell r="F14">
            <v>760.85050917263288</v>
          </cell>
          <cell r="G14">
            <v>562.07034937759533</v>
          </cell>
          <cell r="H14">
            <v>3.669724770642202E-2</v>
          </cell>
          <cell r="I14">
            <v>0.11926605504587157</v>
          </cell>
          <cell r="J14">
            <v>0</v>
          </cell>
          <cell r="K14">
            <v>0.11926605504587155</v>
          </cell>
          <cell r="L14">
            <v>0.72477064220183485</v>
          </cell>
        </row>
        <row r="15">
          <cell r="B15" t="str">
            <v>AAQ</v>
          </cell>
          <cell r="C15">
            <v>1469.5938081198235</v>
          </cell>
          <cell r="D15">
            <v>2752.6445953448019</v>
          </cell>
          <cell r="E15">
            <v>1004.3361110559546</v>
          </cell>
          <cell r="F15">
            <v>378.81857465811385</v>
          </cell>
          <cell r="G15">
            <v>387.30742755779448</v>
          </cell>
          <cell r="H15">
            <v>0</v>
          </cell>
          <cell r="I15">
            <v>0</v>
          </cell>
          <cell r="J15">
            <v>0</v>
          </cell>
          <cell r="K15">
            <v>1</v>
          </cell>
          <cell r="L15">
            <v>0</v>
          </cell>
        </row>
        <row r="16">
          <cell r="B16" t="str">
            <v>AAR</v>
          </cell>
          <cell r="C16">
            <v>2745.1413404803261</v>
          </cell>
          <cell r="D16">
            <v>2708.3808333333332</v>
          </cell>
          <cell r="E16">
            <v>1227.4240623855217</v>
          </cell>
          <cell r="F16">
            <v>817.17217391304337</v>
          </cell>
          <cell r="G16">
            <v>479.78204742599746</v>
          </cell>
          <cell r="H16">
            <v>0</v>
          </cell>
          <cell r="I16">
            <v>7.9124579124579125E-2</v>
          </cell>
          <cell r="J16">
            <v>1.6835016835016831E-2</v>
          </cell>
          <cell r="K16">
            <v>0.18686868686868674</v>
          </cell>
          <cell r="L16">
            <v>0.71717171717171735</v>
          </cell>
        </row>
        <row r="17">
          <cell r="B17" t="str">
            <v>ABJ</v>
          </cell>
          <cell r="C17">
            <v>2666.1651453744489</v>
          </cell>
          <cell r="D17">
            <v>3774.826342031879</v>
          </cell>
          <cell r="E17">
            <v>1071.763219189656</v>
          </cell>
          <cell r="F17">
            <v>1206.7918518518532</v>
          </cell>
          <cell r="G17">
            <v>737.31270748364079</v>
          </cell>
          <cell r="H17">
            <v>2.7855153203342631E-3</v>
          </cell>
          <cell r="I17">
            <v>5.5710306406685263E-3</v>
          </cell>
          <cell r="J17">
            <v>1.3927576601671314E-2</v>
          </cell>
          <cell r="K17">
            <v>0.14484679665738159</v>
          </cell>
          <cell r="L17">
            <v>0.83286908077994426</v>
          </cell>
        </row>
        <row r="18">
          <cell r="B18" t="str">
            <v>ABT</v>
          </cell>
          <cell r="C18">
            <v>3330.5636246604122</v>
          </cell>
          <cell r="D18">
            <v>2932.3675702616497</v>
          </cell>
          <cell r="E18">
            <v>1396.5367793615474</v>
          </cell>
          <cell r="F18">
            <v>760.85050917263288</v>
          </cell>
          <cell r="G18">
            <v>562.07034937759533</v>
          </cell>
          <cell r="H18">
            <v>0</v>
          </cell>
          <cell r="I18">
            <v>0</v>
          </cell>
          <cell r="J18">
            <v>0</v>
          </cell>
          <cell r="K18">
            <v>7.6923076923076927E-2</v>
          </cell>
          <cell r="L18">
            <v>0.92307692307692313</v>
          </cell>
        </row>
        <row r="19">
          <cell r="B19" t="str">
            <v>ABV</v>
          </cell>
          <cell r="C19">
            <v>2666.1651453744489</v>
          </cell>
          <cell r="D19">
            <v>3178.986399793388</v>
          </cell>
          <cell r="E19">
            <v>1071.763219189656</v>
          </cell>
          <cell r="F19">
            <v>730.97458732534938</v>
          </cell>
          <cell r="G19">
            <v>648.48366020565561</v>
          </cell>
          <cell r="H19">
            <v>6.0496067755595887E-3</v>
          </cell>
          <cell r="I19">
            <v>5.2631578947368418E-2</v>
          </cell>
          <cell r="J19">
            <v>1.8148820326678767E-2</v>
          </cell>
          <cell r="K19">
            <v>0.24077434966727163</v>
          </cell>
          <cell r="L19">
            <v>0.68239564428312161</v>
          </cell>
        </row>
        <row r="20">
          <cell r="B20" t="str">
            <v>ABX</v>
          </cell>
          <cell r="C20">
            <v>4620.9183037078074</v>
          </cell>
          <cell r="D20">
            <v>4404.63</v>
          </cell>
          <cell r="E20">
            <v>1799.1206359649118</v>
          </cell>
          <cell r="F20">
            <v>2234.0785672250199</v>
          </cell>
          <cell r="G20">
            <v>564.01499999999999</v>
          </cell>
          <cell r="H20">
            <v>0</v>
          </cell>
          <cell r="I20">
            <v>0.54347826086956519</v>
          </cell>
          <cell r="J20">
            <v>0</v>
          </cell>
          <cell r="K20">
            <v>2.1739130434782608E-2</v>
          </cell>
          <cell r="L20">
            <v>0.43478260869565216</v>
          </cell>
        </row>
        <row r="21">
          <cell r="B21" t="str">
            <v>ABZ</v>
          </cell>
          <cell r="C21">
            <v>856.25</v>
          </cell>
          <cell r="D21">
            <v>2073.8533333333316</v>
          </cell>
          <cell r="E21">
            <v>950.85666666666657</v>
          </cell>
          <cell r="F21">
            <v>1096.2257033488195</v>
          </cell>
          <cell r="G21">
            <v>330.96581996283368</v>
          </cell>
          <cell r="H21">
            <v>1.7921146953405017E-2</v>
          </cell>
          <cell r="I21">
            <v>4.3906810035842299E-2</v>
          </cell>
          <cell r="J21">
            <v>2.3297491039426521E-2</v>
          </cell>
          <cell r="K21">
            <v>0.16487455197132586</v>
          </cell>
          <cell r="L21">
            <v>0.75000000000000033</v>
          </cell>
        </row>
        <row r="22">
          <cell r="B22" t="str">
            <v>ACA</v>
          </cell>
          <cell r="C22">
            <v>334.40000000000003</v>
          </cell>
          <cell r="D22">
            <v>418.26931318681329</v>
          </cell>
          <cell r="E22">
            <v>321.20586163522017</v>
          </cell>
          <cell r="F22">
            <v>244.11427709299846</v>
          </cell>
          <cell r="G22">
            <v>191.786125838347</v>
          </cell>
          <cell r="H22">
            <v>1.6513056835637491E-2</v>
          </cell>
          <cell r="I22">
            <v>1.9297235023041478E-2</v>
          </cell>
          <cell r="J22">
            <v>1.0272657450076808E-2</v>
          </cell>
          <cell r="K22">
            <v>0.17405913978494644</v>
          </cell>
          <cell r="L22">
            <v>0.77985791090629786</v>
          </cell>
        </row>
        <row r="23">
          <cell r="B23" t="str">
            <v>ACC</v>
          </cell>
          <cell r="C23">
            <v>2666.1651453744489</v>
          </cell>
          <cell r="D23">
            <v>3430.0650962469754</v>
          </cell>
          <cell r="E23">
            <v>1912.4299999999998</v>
          </cell>
          <cell r="F23">
            <v>772.49703170267264</v>
          </cell>
          <cell r="G23">
            <v>623.01745000600579</v>
          </cell>
          <cell r="H23">
            <v>4.1251778093883279E-3</v>
          </cell>
          <cell r="I23">
            <v>2.19061166429587E-2</v>
          </cell>
          <cell r="J23">
            <v>1.9487908961593133E-2</v>
          </cell>
          <cell r="K23">
            <v>0.15889046941678478</v>
          </cell>
          <cell r="L23">
            <v>0.79559032716927491</v>
          </cell>
        </row>
        <row r="24">
          <cell r="B24" t="str">
            <v>ACE</v>
          </cell>
          <cell r="C24">
            <v>2745.1413404803261</v>
          </cell>
          <cell r="D24">
            <v>2748.3097622583159</v>
          </cell>
          <cell r="E24">
            <v>1227.4240623855217</v>
          </cell>
          <cell r="F24">
            <v>664.74253909376523</v>
          </cell>
          <cell r="G24">
            <v>462</v>
          </cell>
          <cell r="H24">
            <v>6.25E-2</v>
          </cell>
          <cell r="I24">
            <v>0</v>
          </cell>
          <cell r="J24">
            <v>6.25E-2</v>
          </cell>
          <cell r="K24">
            <v>0.1875</v>
          </cell>
          <cell r="L24">
            <v>0.6875</v>
          </cell>
        </row>
        <row r="25">
          <cell r="B25" t="str">
            <v>ADA</v>
          </cell>
          <cell r="C25">
            <v>2745.1413404803261</v>
          </cell>
          <cell r="D25">
            <v>2675.3432777777775</v>
          </cell>
          <cell r="E25">
            <v>1291.6555555555556</v>
          </cell>
          <cell r="F25">
            <v>510.16277777777759</v>
          </cell>
          <cell r="G25">
            <v>599.76519436245712</v>
          </cell>
          <cell r="H25">
            <v>0</v>
          </cell>
          <cell r="I25">
            <v>5.9620596205962086E-2</v>
          </cell>
          <cell r="J25">
            <v>3.6585365853658541E-2</v>
          </cell>
          <cell r="K25">
            <v>6.2330623306233103E-2</v>
          </cell>
          <cell r="L25">
            <v>0.84146341463414631</v>
          </cell>
        </row>
        <row r="26">
          <cell r="B26" t="str">
            <v>ADD</v>
          </cell>
          <cell r="C26">
            <v>4423.4183338725334</v>
          </cell>
          <cell r="D26">
            <v>2318.9334117647054</v>
          </cell>
          <cell r="E26">
            <v>1159.4188405797101</v>
          </cell>
          <cell r="F26">
            <v>959.43203660412439</v>
          </cell>
          <cell r="G26">
            <v>629.12847101693228</v>
          </cell>
          <cell r="H26">
            <v>2.646202699126753E-4</v>
          </cell>
          <cell r="I26">
            <v>2.1169621593014026E-2</v>
          </cell>
          <cell r="J26">
            <v>2.6726647261180205E-2</v>
          </cell>
          <cell r="K26">
            <v>8.5472347181794125E-2</v>
          </cell>
          <cell r="L26">
            <v>0.86636676369409893</v>
          </cell>
        </row>
        <row r="27">
          <cell r="B27" t="str">
            <v>ADE</v>
          </cell>
          <cell r="C27">
            <v>3330.5636246604122</v>
          </cell>
          <cell r="D27">
            <v>2283.7099999999996</v>
          </cell>
          <cell r="E27">
            <v>1396.5367793615474</v>
          </cell>
          <cell r="F27">
            <v>378.35624999999999</v>
          </cell>
          <cell r="G27">
            <v>568.87317095207436</v>
          </cell>
          <cell r="H27">
            <v>0</v>
          </cell>
          <cell r="I27">
            <v>6.7114093959731577E-3</v>
          </cell>
          <cell r="J27">
            <v>8.3892617449664471E-4</v>
          </cell>
          <cell r="K27">
            <v>1.0906040268456383E-2</v>
          </cell>
          <cell r="L27">
            <v>0.98154362416107388</v>
          </cell>
        </row>
        <row r="28">
          <cell r="B28" t="str">
            <v>ADL</v>
          </cell>
          <cell r="C28">
            <v>2297.5826005747131</v>
          </cell>
          <cell r="D28">
            <v>4600.8754769439411</v>
          </cell>
          <cell r="E28">
            <v>1315.66</v>
          </cell>
          <cell r="F28">
            <v>3057.2102016039507</v>
          </cell>
          <cell r="G28">
            <v>1052.6163873801588</v>
          </cell>
          <cell r="H28">
            <v>3.6433365292425648E-2</v>
          </cell>
          <cell r="I28">
            <v>0.1294343240651965</v>
          </cell>
          <cell r="J28">
            <v>1.917545541706613E-3</v>
          </cell>
          <cell r="K28">
            <v>0.14573346116970273</v>
          </cell>
          <cell r="L28">
            <v>0.68648130393096862</v>
          </cell>
        </row>
        <row r="29">
          <cell r="B29" t="str">
            <v>ADZ</v>
          </cell>
          <cell r="C29">
            <v>340.6522449706643</v>
          </cell>
          <cell r="D29">
            <v>1643.6786350781567</v>
          </cell>
          <cell r="E29">
            <v>867.19705804587363</v>
          </cell>
          <cell r="F29">
            <v>476.49220503407565</v>
          </cell>
          <cell r="G29">
            <v>355.93964477998946</v>
          </cell>
          <cell r="H29">
            <v>0</v>
          </cell>
          <cell r="I29">
            <v>0</v>
          </cell>
          <cell r="J29">
            <v>0</v>
          </cell>
          <cell r="K29">
            <v>8.3333333333333315E-2</v>
          </cell>
          <cell r="L29">
            <v>0.91666666666666663</v>
          </cell>
        </row>
        <row r="30">
          <cell r="B30" t="str">
            <v>AER</v>
          </cell>
          <cell r="C30">
            <v>1469.5938081198235</v>
          </cell>
          <cell r="D30">
            <v>2752.6445953448019</v>
          </cell>
          <cell r="E30">
            <v>1004.3361110559546</v>
          </cell>
          <cell r="F30">
            <v>378.81857465811385</v>
          </cell>
          <cell r="G30">
            <v>387.30742755779448</v>
          </cell>
          <cell r="H30">
            <v>0</v>
          </cell>
          <cell r="I30">
            <v>0.05</v>
          </cell>
          <cell r="J30">
            <v>0</v>
          </cell>
          <cell r="K30">
            <v>0.2</v>
          </cell>
          <cell r="L30">
            <v>0.75000000000000011</v>
          </cell>
        </row>
        <row r="31">
          <cell r="B31" t="str">
            <v>AES</v>
          </cell>
          <cell r="C31">
            <v>2745.1413404803261</v>
          </cell>
          <cell r="D31">
            <v>2748.3097622583159</v>
          </cell>
          <cell r="E31">
            <v>1227.4240623855217</v>
          </cell>
          <cell r="F31">
            <v>664.74253909376523</v>
          </cell>
          <cell r="G31">
            <v>250.78285714285721</v>
          </cell>
          <cell r="H31">
            <v>0</v>
          </cell>
          <cell r="I31">
            <v>7.8947368421052655E-2</v>
          </cell>
          <cell r="J31">
            <v>0</v>
          </cell>
          <cell r="K31">
            <v>0.28947368421052649</v>
          </cell>
          <cell r="L31">
            <v>0.6315789473684208</v>
          </cell>
        </row>
        <row r="32">
          <cell r="B32" t="str">
            <v>AFA</v>
          </cell>
          <cell r="C32">
            <v>0</v>
          </cell>
          <cell r="D32">
            <v>0</v>
          </cell>
          <cell r="E32">
            <v>0</v>
          </cell>
          <cell r="F32">
            <v>652.30416666666667</v>
          </cell>
          <cell r="G32">
            <v>628.97311355311376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1</v>
          </cell>
        </row>
        <row r="33">
          <cell r="B33" t="str">
            <v>AGA</v>
          </cell>
          <cell r="C33">
            <v>1843.8291165610724</v>
          </cell>
          <cell r="D33">
            <v>3003.2110971761676</v>
          </cell>
          <cell r="E33">
            <v>1289.96333333333</v>
          </cell>
          <cell r="F33">
            <v>267.5</v>
          </cell>
          <cell r="G33">
            <v>474.17632914475155</v>
          </cell>
          <cell r="H33">
            <v>0</v>
          </cell>
          <cell r="I33">
            <v>1.5384615384615385E-2</v>
          </cell>
          <cell r="J33">
            <v>0.27692307692307694</v>
          </cell>
          <cell r="K33">
            <v>9.2307692307692313E-2</v>
          </cell>
          <cell r="L33">
            <v>0.61538461538461542</v>
          </cell>
        </row>
        <row r="34">
          <cell r="B34" t="str">
            <v>AGH</v>
          </cell>
          <cell r="C34">
            <v>2745.1413404803261</v>
          </cell>
          <cell r="D34">
            <v>2748.3097622583159</v>
          </cell>
          <cell r="E34">
            <v>1227.4240623855217</v>
          </cell>
          <cell r="F34">
            <v>664.74253909376523</v>
          </cell>
          <cell r="G34">
            <v>456.75427675021371</v>
          </cell>
          <cell r="H34">
            <v>0</v>
          </cell>
          <cell r="I34">
            <v>0</v>
          </cell>
          <cell r="J34">
            <v>0</v>
          </cell>
          <cell r="K34">
            <v>0.25</v>
          </cell>
          <cell r="L34">
            <v>0.75</v>
          </cell>
        </row>
        <row r="35">
          <cell r="B35" t="str">
            <v>AGP</v>
          </cell>
          <cell r="C35">
            <v>111.42865384615384</v>
          </cell>
          <cell r="D35">
            <v>2826.1716326530618</v>
          </cell>
          <cell r="E35">
            <v>720.37333333333322</v>
          </cell>
          <cell r="F35">
            <v>759.73940411172646</v>
          </cell>
          <cell r="G35">
            <v>401.50935967306413</v>
          </cell>
          <cell r="H35">
            <v>2.5061881188118793E-2</v>
          </cell>
          <cell r="I35">
            <v>2.5680693069306895E-2</v>
          </cell>
          <cell r="J35">
            <v>1.825495049504949E-2</v>
          </cell>
          <cell r="K35">
            <v>0.21967821782178254</v>
          </cell>
          <cell r="L35">
            <v>0.71132425742574223</v>
          </cell>
        </row>
        <row r="36">
          <cell r="B36" t="str">
            <v>AGT</v>
          </cell>
          <cell r="C36">
            <v>684.99999999999989</v>
          </cell>
          <cell r="D36">
            <v>3444.6815792646066</v>
          </cell>
          <cell r="E36">
            <v>2046.4427272727273</v>
          </cell>
          <cell r="F36">
            <v>1078.0265544225754</v>
          </cell>
          <cell r="G36">
            <v>655.60023491156358</v>
          </cell>
          <cell r="H36">
            <v>0</v>
          </cell>
          <cell r="I36">
            <v>2.7027027027027029E-2</v>
          </cell>
          <cell r="J36">
            <v>0</v>
          </cell>
          <cell r="K36">
            <v>0.72972972972972971</v>
          </cell>
          <cell r="L36">
            <v>0.24324324324324323</v>
          </cell>
        </row>
        <row r="37">
          <cell r="B37" t="str">
            <v>AGU</v>
          </cell>
          <cell r="C37">
            <v>359.62500000000006</v>
          </cell>
          <cell r="D37">
            <v>517.27507428680622</v>
          </cell>
          <cell r="E37">
            <v>988.66833333333318</v>
          </cell>
          <cell r="F37">
            <v>258.13298355384779</v>
          </cell>
          <cell r="G37">
            <v>231.36654477609713</v>
          </cell>
          <cell r="H37">
            <v>3.9575088523224316E-3</v>
          </cell>
          <cell r="I37">
            <v>2.0828993959591743E-3</v>
          </cell>
          <cell r="J37">
            <v>8.539887523432611E-3</v>
          </cell>
          <cell r="K37">
            <v>0.14871901687148503</v>
          </cell>
          <cell r="L37">
            <v>0.83670068735680081</v>
          </cell>
        </row>
        <row r="38">
          <cell r="B38" t="str">
            <v>AHB</v>
          </cell>
          <cell r="C38">
            <v>3330.5636246604122</v>
          </cell>
          <cell r="D38">
            <v>2932.3675702616497</v>
          </cell>
          <cell r="E38">
            <v>1396.5367793615474</v>
          </cell>
          <cell r="F38">
            <v>760.85050917263288</v>
          </cell>
          <cell r="G38">
            <v>562.07034937759533</v>
          </cell>
          <cell r="H38">
            <v>0</v>
          </cell>
          <cell r="I38">
            <v>0.16666666666666669</v>
          </cell>
          <cell r="J38">
            <v>0</v>
          </cell>
          <cell r="K38">
            <v>8.3333333333333343E-2</v>
          </cell>
          <cell r="L38">
            <v>0.74999999999999989</v>
          </cell>
        </row>
        <row r="39">
          <cell r="B39" t="str">
            <v>AHO</v>
          </cell>
          <cell r="C39">
            <v>2745.1413404803261</v>
          </cell>
          <cell r="D39">
            <v>2748.3097622583159</v>
          </cell>
          <cell r="E39">
            <v>1227.4240623855217</v>
          </cell>
          <cell r="F39">
            <v>664.74253909376523</v>
          </cell>
          <cell r="G39">
            <v>456.75427675021371</v>
          </cell>
          <cell r="H39">
            <v>0</v>
          </cell>
          <cell r="I39">
            <v>0</v>
          </cell>
          <cell r="J39">
            <v>0</v>
          </cell>
          <cell r="K39">
            <v>1.6806722689075626E-2</v>
          </cell>
          <cell r="L39">
            <v>0.98319327731092443</v>
          </cell>
        </row>
        <row r="40">
          <cell r="B40" t="str">
            <v>AJA</v>
          </cell>
          <cell r="C40">
            <v>2745.1413404803261</v>
          </cell>
          <cell r="D40">
            <v>2748.3097622583159</v>
          </cell>
          <cell r="E40">
            <v>1227.4240623855217</v>
          </cell>
          <cell r="F40">
            <v>664.74253909376523</v>
          </cell>
          <cell r="G40">
            <v>594.60749999999996</v>
          </cell>
          <cell r="H40">
            <v>0.10714285714285715</v>
          </cell>
          <cell r="I40">
            <v>3.5714285714285719E-2</v>
          </cell>
          <cell r="J40">
            <v>3.5714285714285719E-2</v>
          </cell>
          <cell r="K40">
            <v>0.25</v>
          </cell>
          <cell r="L40">
            <v>0.5714285714285714</v>
          </cell>
        </row>
        <row r="41">
          <cell r="B41" t="str">
            <v>AJF</v>
          </cell>
          <cell r="C41">
            <v>3330.5636246604122</v>
          </cell>
          <cell r="D41">
            <v>2932.3675702616497</v>
          </cell>
          <cell r="E41">
            <v>1396.5367793615474</v>
          </cell>
          <cell r="F41">
            <v>760.85050917263288</v>
          </cell>
          <cell r="G41">
            <v>562.07034937759533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1</v>
          </cell>
        </row>
        <row r="42">
          <cell r="B42" t="str">
            <v>AJL</v>
          </cell>
          <cell r="C42">
            <v>3702.7359647651338</v>
          </cell>
          <cell r="D42">
            <v>2535.5679383578822</v>
          </cell>
          <cell r="E42">
            <v>1841.947079900636</v>
          </cell>
          <cell r="F42">
            <v>781.56573324038914</v>
          </cell>
          <cell r="G42">
            <v>568.37330685086056</v>
          </cell>
          <cell r="H42">
            <v>0</v>
          </cell>
          <cell r="I42">
            <v>0.33333333333333331</v>
          </cell>
          <cell r="J42">
            <v>0</v>
          </cell>
          <cell r="K42">
            <v>0</v>
          </cell>
          <cell r="L42">
            <v>0.66666666666666663</v>
          </cell>
        </row>
        <row r="43">
          <cell r="B43" t="str">
            <v>AJR</v>
          </cell>
          <cell r="C43">
            <v>2745.1413404803261</v>
          </cell>
          <cell r="D43">
            <v>2748.3097622583159</v>
          </cell>
          <cell r="E43">
            <v>1227.4240623855217</v>
          </cell>
          <cell r="F43">
            <v>664.74253909376523</v>
          </cell>
          <cell r="G43">
            <v>456.75427675021371</v>
          </cell>
          <cell r="H43">
            <v>0</v>
          </cell>
          <cell r="I43">
            <v>0</v>
          </cell>
          <cell r="J43">
            <v>0</v>
          </cell>
          <cell r="K43">
            <v>0.5</v>
          </cell>
          <cell r="L43">
            <v>0.5</v>
          </cell>
        </row>
        <row r="44">
          <cell r="B44" t="str">
            <v>AJU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5.7142857142857141E-2</v>
          </cell>
          <cell r="J44">
            <v>8.5714285714285715E-2</v>
          </cell>
          <cell r="K44">
            <v>0.6000000000000002</v>
          </cell>
          <cell r="L44">
            <v>0.25714285714285712</v>
          </cell>
        </row>
        <row r="45">
          <cell r="B45" t="str">
            <v>AKJ</v>
          </cell>
          <cell r="C45">
            <v>7769.2183948511838</v>
          </cell>
          <cell r="D45">
            <v>3939.5668380334537</v>
          </cell>
          <cell r="E45">
            <v>1662.3919612553043</v>
          </cell>
          <cell r="F45">
            <v>918.66681940533897</v>
          </cell>
          <cell r="G45">
            <v>695.52668189877943</v>
          </cell>
          <cell r="H45">
            <v>0</v>
          </cell>
          <cell r="I45">
            <v>0.13043478260869568</v>
          </cell>
          <cell r="J45">
            <v>0.2608695652173913</v>
          </cell>
          <cell r="K45">
            <v>0.13043478260869568</v>
          </cell>
          <cell r="L45">
            <v>0.47826086956521735</v>
          </cell>
        </row>
        <row r="46">
          <cell r="B46" t="str">
            <v>AKL</v>
          </cell>
          <cell r="C46">
            <v>1441.5351487179485</v>
          </cell>
          <cell r="D46">
            <v>4026.8344192841773</v>
          </cell>
          <cell r="E46">
            <v>1215.75</v>
          </cell>
          <cell r="F46">
            <v>1498.7485605607317</v>
          </cell>
          <cell r="G46">
            <v>889.82096016434002</v>
          </cell>
          <cell r="H46">
            <v>2.4804687499999999E-2</v>
          </cell>
          <cell r="I46">
            <v>0.15839843749999999</v>
          </cell>
          <cell r="J46">
            <v>1.2500000000000001E-2</v>
          </cell>
          <cell r="K46">
            <v>0.17167968750000001</v>
          </cell>
          <cell r="L46">
            <v>0.63261718749999996</v>
          </cell>
        </row>
        <row r="47">
          <cell r="B47" t="str">
            <v>AKX</v>
          </cell>
          <cell r="C47">
            <v>0</v>
          </cell>
          <cell r="D47">
            <v>2847.6971930925342</v>
          </cell>
          <cell r="E47">
            <v>3657.2797867244003</v>
          </cell>
          <cell r="F47">
            <v>572.24859627950207</v>
          </cell>
          <cell r="G47">
            <v>751.47941018987342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1</v>
          </cell>
        </row>
        <row r="48">
          <cell r="B48" t="str">
            <v>ALA</v>
          </cell>
          <cell r="C48">
            <v>0</v>
          </cell>
          <cell r="D48">
            <v>3592.6888888888902</v>
          </cell>
          <cell r="E48">
            <v>5183.3075000000008</v>
          </cell>
          <cell r="F48">
            <v>521.24926038500496</v>
          </cell>
          <cell r="G48">
            <v>996.14680397842903</v>
          </cell>
          <cell r="H48">
            <v>1.3531799729364015E-3</v>
          </cell>
          <cell r="I48">
            <v>4.3301759133964862E-2</v>
          </cell>
          <cell r="J48">
            <v>2.3004059539918825E-2</v>
          </cell>
          <cell r="K48">
            <v>0.19350473612990532</v>
          </cell>
          <cell r="L48">
            <v>0.7388362652232745</v>
          </cell>
        </row>
        <row r="49">
          <cell r="B49" t="str">
            <v>ALC</v>
          </cell>
          <cell r="C49">
            <v>202.71529411764709</v>
          </cell>
          <cell r="D49">
            <v>2809.5872727272726</v>
          </cell>
          <cell r="E49">
            <v>2980.22</v>
          </cell>
          <cell r="F49">
            <v>354.79664285714307</v>
          </cell>
          <cell r="G49">
            <v>382.26069763910391</v>
          </cell>
          <cell r="H49">
            <v>3.944562899786775E-2</v>
          </cell>
          <cell r="I49">
            <v>3.6247334754797383E-2</v>
          </cell>
          <cell r="J49">
            <v>1.9189765458422148E-2</v>
          </cell>
          <cell r="K49">
            <v>0.18336886993603374</v>
          </cell>
          <cell r="L49">
            <v>0.72174840085287895</v>
          </cell>
        </row>
        <row r="50">
          <cell r="B50" t="str">
            <v>ALF</v>
          </cell>
          <cell r="C50">
            <v>2745.1413404803261</v>
          </cell>
          <cell r="D50">
            <v>2748.3097622583159</v>
          </cell>
          <cell r="E50">
            <v>1227.4240623855217</v>
          </cell>
          <cell r="F50">
            <v>664.74253909376523</v>
          </cell>
          <cell r="G50">
            <v>456.75427675021371</v>
          </cell>
          <cell r="H50">
            <v>0</v>
          </cell>
          <cell r="I50">
            <v>9.9999999999999992E-2</v>
          </cell>
          <cell r="J50">
            <v>0</v>
          </cell>
          <cell r="K50">
            <v>4.9999999999999996E-2</v>
          </cell>
          <cell r="L50">
            <v>0.85</v>
          </cell>
        </row>
        <row r="51">
          <cell r="B51" t="str">
            <v>ALG</v>
          </cell>
          <cell r="C51">
            <v>6298.6949999999997</v>
          </cell>
          <cell r="D51">
            <v>3551.4316666666668</v>
          </cell>
          <cell r="E51">
            <v>2022.8525000000002</v>
          </cell>
          <cell r="F51">
            <v>755.47631428571424</v>
          </cell>
          <cell r="G51">
            <v>494.10397713598076</v>
          </cell>
          <cell r="H51">
            <v>3.4843205574912927E-3</v>
          </cell>
          <cell r="I51">
            <v>3.2229965156794459E-2</v>
          </cell>
          <cell r="J51">
            <v>1.5679442508710815E-2</v>
          </cell>
          <cell r="K51">
            <v>0.5209059233449479</v>
          </cell>
          <cell r="L51">
            <v>0.42770034843205551</v>
          </cell>
        </row>
        <row r="52">
          <cell r="B52" t="str">
            <v>ALP</v>
          </cell>
          <cell r="C52">
            <v>3330.5636246604122</v>
          </cell>
          <cell r="D52">
            <v>1474.3609999999999</v>
          </cell>
          <cell r="E52">
            <v>1396.5367793615474</v>
          </cell>
          <cell r="F52">
            <v>487.57726415094339</v>
          </cell>
          <cell r="G52">
            <v>482.89727814662774</v>
          </cell>
          <cell r="H52">
            <v>3.8595137012736408E-4</v>
          </cell>
          <cell r="I52">
            <v>2.4700887688151311E-2</v>
          </cell>
          <cell r="J52">
            <v>2.7016595908915483E-3</v>
          </cell>
          <cell r="K52">
            <v>0.19374758780393672</v>
          </cell>
          <cell r="L52">
            <v>0.77846391354689304</v>
          </cell>
        </row>
        <row r="53">
          <cell r="B53" t="str">
            <v>ALY</v>
          </cell>
          <cell r="C53">
            <v>1843.8291165610724</v>
          </cell>
          <cell r="D53">
            <v>3003.2110971761676</v>
          </cell>
          <cell r="E53">
            <v>1345.867676497681</v>
          </cell>
          <cell r="F53">
            <v>693.36331066456853</v>
          </cell>
          <cell r="G53">
            <v>561.79043478260871</v>
          </cell>
          <cell r="H53">
            <v>0</v>
          </cell>
          <cell r="I53">
            <v>3.4482758620689669E-2</v>
          </cell>
          <cell r="J53">
            <v>2.5862068965517251E-2</v>
          </cell>
          <cell r="K53">
            <v>0.10344827586206899</v>
          </cell>
          <cell r="L53">
            <v>0.83620689655172409</v>
          </cell>
        </row>
        <row r="54">
          <cell r="B54" t="str">
            <v>AMD</v>
          </cell>
          <cell r="C54">
            <v>867.84666666666681</v>
          </cell>
          <cell r="D54">
            <v>1503.637039206119</v>
          </cell>
          <cell r="E54">
            <v>1841.947079900636</v>
          </cell>
          <cell r="F54">
            <v>399.25966781126635</v>
          </cell>
          <cell r="G54">
            <v>450.62067813915507</v>
          </cell>
          <cell r="H54">
            <v>8.9621277825961134E-4</v>
          </cell>
          <cell r="I54">
            <v>2.2636600173460517E-2</v>
          </cell>
          <cell r="J54">
            <v>8.6730268863833323E-4</v>
          </cell>
          <cell r="K54">
            <v>0.18372361954322028</v>
          </cell>
          <cell r="L54">
            <v>0.79187626481642126</v>
          </cell>
        </row>
        <row r="55">
          <cell r="B55" t="str">
            <v>AMI</v>
          </cell>
          <cell r="C55">
            <v>6193.8249009534829</v>
          </cell>
          <cell r="D55">
            <v>3575.2541506331786</v>
          </cell>
          <cell r="E55">
            <v>1568.9268649847354</v>
          </cell>
          <cell r="F55">
            <v>777.33416693910112</v>
          </cell>
          <cell r="G55">
            <v>629.17125846887177</v>
          </cell>
          <cell r="H55">
            <v>0</v>
          </cell>
          <cell r="I55">
            <v>0.5</v>
          </cell>
          <cell r="J55">
            <v>0</v>
          </cell>
          <cell r="K55">
            <v>0</v>
          </cell>
          <cell r="L55">
            <v>0.5</v>
          </cell>
        </row>
        <row r="56">
          <cell r="B56" t="str">
            <v>AMM</v>
          </cell>
          <cell r="C56">
            <v>714.18146973859473</v>
          </cell>
          <cell r="D56">
            <v>2071.7749039250093</v>
          </cell>
          <cell r="E56">
            <v>1180.7708830683061</v>
          </cell>
          <cell r="F56">
            <v>495.52815490390088</v>
          </cell>
          <cell r="G56">
            <v>540.23349660937674</v>
          </cell>
          <cell r="H56">
            <v>3.5231691336011549E-3</v>
          </cell>
          <cell r="I56">
            <v>4.4490751681024239E-2</v>
          </cell>
          <cell r="J56">
            <v>1.3963780102687486E-2</v>
          </cell>
          <cell r="K56">
            <v>0.23186319792047178</v>
          </cell>
          <cell r="L56">
            <v>0.70615910116221536</v>
          </cell>
        </row>
        <row r="57">
          <cell r="B57" t="str">
            <v>AMQ</v>
          </cell>
          <cell r="C57">
            <v>6193.8249009534829</v>
          </cell>
          <cell r="D57">
            <v>3575.2541506331786</v>
          </cell>
          <cell r="E57">
            <v>1568.9268649847354</v>
          </cell>
          <cell r="F57">
            <v>777.33416693910112</v>
          </cell>
          <cell r="G57">
            <v>629.17125846887177</v>
          </cell>
          <cell r="H57">
            <v>0</v>
          </cell>
          <cell r="I57">
            <v>0</v>
          </cell>
          <cell r="J57">
            <v>0</v>
          </cell>
          <cell r="K57">
            <v>1</v>
          </cell>
          <cell r="L57">
            <v>0</v>
          </cell>
        </row>
        <row r="58">
          <cell r="B58" t="str">
            <v>AMS</v>
          </cell>
          <cell r="C58">
            <v>5653.6475620066367</v>
          </cell>
          <cell r="D58">
            <v>3081.9862208138743</v>
          </cell>
          <cell r="E58">
            <v>1802.5988963132561</v>
          </cell>
          <cell r="F58">
            <v>712.79879786292076</v>
          </cell>
          <cell r="G58">
            <v>448.39809106267222</v>
          </cell>
          <cell r="H58">
            <v>9.3517457198477837E-3</v>
          </cell>
          <cell r="I58">
            <v>8.1563961210267766E-2</v>
          </cell>
          <cell r="J58">
            <v>1.2972363226170163E-2</v>
          </cell>
          <cell r="K58">
            <v>0.32014264141331117</v>
          </cell>
          <cell r="L58">
            <v>0.57596928843040318</v>
          </cell>
        </row>
        <row r="59">
          <cell r="B59" t="str">
            <v>ANF</v>
          </cell>
          <cell r="C59">
            <v>684.99999999999989</v>
          </cell>
          <cell r="D59">
            <v>3444.6815792646066</v>
          </cell>
          <cell r="E59">
            <v>2046.4427272727273</v>
          </cell>
          <cell r="F59">
            <v>1078.0265544225754</v>
          </cell>
          <cell r="G59">
            <v>707</v>
          </cell>
          <cell r="H59">
            <v>0</v>
          </cell>
          <cell r="I59">
            <v>0.10416666666666671</v>
          </cell>
          <cell r="J59">
            <v>2.0833333333333343E-2</v>
          </cell>
          <cell r="K59">
            <v>2.0833333333333343E-2</v>
          </cell>
          <cell r="L59">
            <v>0.85416666666666652</v>
          </cell>
        </row>
        <row r="60">
          <cell r="B60" t="str">
            <v>ANK</v>
          </cell>
          <cell r="C60">
            <v>2745.1413404803261</v>
          </cell>
          <cell r="D60">
            <v>2356.8167380692407</v>
          </cell>
          <cell r="E60">
            <v>1113.7202020202017</v>
          </cell>
          <cell r="F60">
            <v>438.71670033856532</v>
          </cell>
          <cell r="G60">
            <v>570.7407212155955</v>
          </cell>
          <cell r="H60">
            <v>7.9134792930625226E-4</v>
          </cell>
          <cell r="I60">
            <v>4.8799788973885518E-2</v>
          </cell>
          <cell r="J60">
            <v>2.1366394091268819E-2</v>
          </cell>
          <cell r="K60">
            <v>0.18913215510419415</v>
          </cell>
          <cell r="L60">
            <v>0.73991031390134521</v>
          </cell>
        </row>
        <row r="61">
          <cell r="B61" t="str">
            <v>ANU</v>
          </cell>
          <cell r="C61">
            <v>205</v>
          </cell>
          <cell r="D61">
            <v>871.9</v>
          </cell>
          <cell r="E61">
            <v>852.03307692307703</v>
          </cell>
          <cell r="F61">
            <v>311.56328282550703</v>
          </cell>
          <cell r="G61">
            <v>309.77679784496496</v>
          </cell>
          <cell r="H61">
            <v>3.8101604278074894E-2</v>
          </cell>
          <cell r="I61">
            <v>4.0106951871657776E-3</v>
          </cell>
          <cell r="J61">
            <v>1.9050802139037443E-2</v>
          </cell>
          <cell r="K61">
            <v>0.10795454545454555</v>
          </cell>
          <cell r="L61">
            <v>0.83088235294117641</v>
          </cell>
        </row>
        <row r="62">
          <cell r="B62" t="str">
            <v>AOE</v>
          </cell>
          <cell r="C62">
            <v>2745.1413404803261</v>
          </cell>
          <cell r="D62">
            <v>2748.3097622583159</v>
          </cell>
          <cell r="E62">
            <v>1227.4240623855217</v>
          </cell>
          <cell r="F62">
            <v>664.74253909376523</v>
          </cell>
          <cell r="G62">
            <v>456.75427675021371</v>
          </cell>
          <cell r="H62">
            <v>0</v>
          </cell>
          <cell r="I62">
            <v>0</v>
          </cell>
          <cell r="J62">
            <v>0</v>
          </cell>
          <cell r="K62">
            <v>0.16666666666666669</v>
          </cell>
          <cell r="L62">
            <v>0.83333333333333337</v>
          </cell>
        </row>
        <row r="63">
          <cell r="B63" t="str">
            <v>AOI</v>
          </cell>
          <cell r="C63">
            <v>2745.1413404803261</v>
          </cell>
          <cell r="D63">
            <v>1941.0689912280707</v>
          </cell>
          <cell r="E63">
            <v>1882.4099999999999</v>
          </cell>
          <cell r="F63">
            <v>535.81110129870115</v>
          </cell>
          <cell r="G63">
            <v>447.09900110848196</v>
          </cell>
          <cell r="H63">
            <v>0</v>
          </cell>
          <cell r="I63">
            <v>4.6849757673667197E-2</v>
          </cell>
          <cell r="J63">
            <v>9.6930533117932094E-3</v>
          </cell>
          <cell r="K63">
            <v>0.23909531502423248</v>
          </cell>
          <cell r="L63">
            <v>0.70436187399030703</v>
          </cell>
        </row>
        <row r="64">
          <cell r="B64" t="str">
            <v>AOJ</v>
          </cell>
          <cell r="C64">
            <v>7769.2183948511838</v>
          </cell>
          <cell r="D64">
            <v>3939.5668380334537</v>
          </cell>
          <cell r="E64">
            <v>1662.3919612553043</v>
          </cell>
          <cell r="F64">
            <v>918.66681940533897</v>
          </cell>
          <cell r="G64">
            <v>695.52668189877943</v>
          </cell>
          <cell r="H64">
            <v>0</v>
          </cell>
          <cell r="I64">
            <v>0</v>
          </cell>
          <cell r="J64">
            <v>0</v>
          </cell>
          <cell r="K64">
            <v>4.6511627906976737E-2</v>
          </cell>
          <cell r="L64">
            <v>0.95348837209302317</v>
          </cell>
        </row>
        <row r="65">
          <cell r="B65" t="str">
            <v>AOK</v>
          </cell>
          <cell r="C65">
            <v>2745.1413404803261</v>
          </cell>
          <cell r="D65">
            <v>2748.3097622583159</v>
          </cell>
          <cell r="E65">
            <v>1227.4240623855217</v>
          </cell>
          <cell r="F65">
            <v>664.74253909376523</v>
          </cell>
          <cell r="G65">
            <v>456.75427675021371</v>
          </cell>
          <cell r="H65">
            <v>0</v>
          </cell>
          <cell r="I65">
            <v>0</v>
          </cell>
          <cell r="J65">
            <v>0</v>
          </cell>
          <cell r="K65">
            <v>1</v>
          </cell>
          <cell r="L65">
            <v>0</v>
          </cell>
        </row>
        <row r="66">
          <cell r="B66" t="str">
            <v>AOR</v>
          </cell>
          <cell r="C66">
            <v>6193.8249009534829</v>
          </cell>
          <cell r="D66">
            <v>3575.2541506331786</v>
          </cell>
          <cell r="E66">
            <v>1568.9268649847354</v>
          </cell>
          <cell r="F66">
            <v>777.33416693910112</v>
          </cell>
          <cell r="G66">
            <v>629.17125846887177</v>
          </cell>
          <cell r="H66">
            <v>0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</row>
        <row r="67">
          <cell r="B67" t="str">
            <v>APL</v>
          </cell>
          <cell r="C67">
            <v>4506.2728313492062</v>
          </cell>
          <cell r="D67">
            <v>3944.3134760440953</v>
          </cell>
          <cell r="E67">
            <v>2334.0452562656651</v>
          </cell>
          <cell r="F67">
            <v>1515.8991723225461</v>
          </cell>
          <cell r="G67">
            <v>793.18298912074488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1</v>
          </cell>
        </row>
        <row r="68">
          <cell r="B68" t="str">
            <v>APW</v>
          </cell>
          <cell r="C68">
            <v>1491.994109567901</v>
          </cell>
          <cell r="D68">
            <v>4031.5638066791957</v>
          </cell>
          <cell r="E68">
            <v>1262.0723017140099</v>
          </cell>
          <cell r="F68">
            <v>1338.046185731502</v>
          </cell>
          <cell r="G68">
            <v>705.21249999999998</v>
          </cell>
          <cell r="H68">
            <v>0</v>
          </cell>
          <cell r="I68">
            <v>0.05</v>
          </cell>
          <cell r="J68">
            <v>0.05</v>
          </cell>
          <cell r="K68">
            <v>0</v>
          </cell>
          <cell r="L68">
            <v>0.9</v>
          </cell>
        </row>
        <row r="69">
          <cell r="B69" t="str">
            <v>AQI</v>
          </cell>
          <cell r="C69">
            <v>3330.5636246604122</v>
          </cell>
          <cell r="D69">
            <v>2932.3675702616497</v>
          </cell>
          <cell r="E69">
            <v>1396.5367793615474</v>
          </cell>
          <cell r="F69">
            <v>760.85050917263288</v>
          </cell>
          <cell r="G69">
            <v>562.07034937759533</v>
          </cell>
          <cell r="H69">
            <v>0</v>
          </cell>
          <cell r="I69">
            <v>0</v>
          </cell>
          <cell r="J69">
            <v>0</v>
          </cell>
          <cell r="K69">
            <v>1</v>
          </cell>
          <cell r="L69">
            <v>0</v>
          </cell>
        </row>
        <row r="70">
          <cell r="B70" t="str">
            <v>AQJ</v>
          </cell>
          <cell r="C70">
            <v>3330.5636246604122</v>
          </cell>
          <cell r="D70">
            <v>2932.3675702616497</v>
          </cell>
          <cell r="E70">
            <v>1396.5367793615474</v>
          </cell>
          <cell r="F70">
            <v>760.85050917263288</v>
          </cell>
          <cell r="G70">
            <v>706.68874999999991</v>
          </cell>
          <cell r="H70">
            <v>0</v>
          </cell>
          <cell r="I70">
            <v>0</v>
          </cell>
          <cell r="J70">
            <v>0.2</v>
          </cell>
          <cell r="K70">
            <v>0</v>
          </cell>
          <cell r="L70">
            <v>0.8</v>
          </cell>
        </row>
        <row r="71">
          <cell r="B71" t="str">
            <v>AQP</v>
          </cell>
          <cell r="C71">
            <v>340.6522449706643</v>
          </cell>
          <cell r="D71">
            <v>1643.6786350781567</v>
          </cell>
          <cell r="E71">
            <v>867.19705804587363</v>
          </cell>
          <cell r="F71">
            <v>561.37499999999989</v>
          </cell>
          <cell r="G71">
            <v>355.93964477998946</v>
          </cell>
          <cell r="H71">
            <v>0</v>
          </cell>
          <cell r="I71">
            <v>0</v>
          </cell>
          <cell r="J71">
            <v>2.7027027027027025E-2</v>
          </cell>
          <cell r="K71">
            <v>0.27027027027027029</v>
          </cell>
          <cell r="L71">
            <v>0.70270270270270274</v>
          </cell>
        </row>
        <row r="72">
          <cell r="B72" t="str">
            <v>ARH</v>
          </cell>
          <cell r="C72">
            <v>1469.5938081198235</v>
          </cell>
          <cell r="D72">
            <v>2752.6445953448019</v>
          </cell>
          <cell r="E72">
            <v>1004.3361110559546</v>
          </cell>
          <cell r="F72">
            <v>378.81857465811385</v>
          </cell>
          <cell r="G72">
            <v>387.30742755779448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1</v>
          </cell>
        </row>
        <row r="73">
          <cell r="B73" t="str">
            <v>ARI</v>
          </cell>
          <cell r="C73">
            <v>684.99999999999989</v>
          </cell>
          <cell r="D73">
            <v>3444.6815792646066</v>
          </cell>
          <cell r="E73">
            <v>2046.4427272727273</v>
          </cell>
          <cell r="F73">
            <v>1078.0265544225754</v>
          </cell>
          <cell r="G73">
            <v>655.60023491156358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1</v>
          </cell>
        </row>
        <row r="74">
          <cell r="B74" t="str">
            <v>ARK</v>
          </cell>
          <cell r="C74">
            <v>4423.4183338725334</v>
          </cell>
          <cell r="D74">
            <v>3729.5711797153454</v>
          </cell>
          <cell r="E74">
            <v>1256.9566231242311</v>
          </cell>
          <cell r="F74">
            <v>1401.4303611399864</v>
          </cell>
          <cell r="G74">
            <v>731.95358145522289</v>
          </cell>
          <cell r="H74">
            <v>0</v>
          </cell>
          <cell r="I74">
            <v>0.5</v>
          </cell>
          <cell r="J74">
            <v>0</v>
          </cell>
          <cell r="K74">
            <v>0</v>
          </cell>
          <cell r="L74">
            <v>0.5</v>
          </cell>
        </row>
        <row r="75">
          <cell r="B75" t="str">
            <v>ARM</v>
          </cell>
          <cell r="C75">
            <v>4620.9183037078074</v>
          </cell>
          <cell r="D75">
            <v>5126.7601963023799</v>
          </cell>
          <cell r="E75">
            <v>1799.1206359649118</v>
          </cell>
          <cell r="F75">
            <v>2234.0785672250199</v>
          </cell>
          <cell r="G75">
            <v>700.88240334607815</v>
          </cell>
          <cell r="H75">
            <v>5.5555555555555552E-2</v>
          </cell>
          <cell r="I75">
            <v>0</v>
          </cell>
          <cell r="J75">
            <v>0</v>
          </cell>
          <cell r="K75">
            <v>0</v>
          </cell>
          <cell r="L75">
            <v>0.94444444444444442</v>
          </cell>
        </row>
        <row r="76">
          <cell r="B76" t="str">
            <v>ASB</v>
          </cell>
          <cell r="C76">
            <v>0</v>
          </cell>
          <cell r="D76">
            <v>2847.6971930925342</v>
          </cell>
          <cell r="E76">
            <v>3657.2797867244003</v>
          </cell>
          <cell r="F76">
            <v>762.72777777777765</v>
          </cell>
          <cell r="G76">
            <v>609.96857142857152</v>
          </cell>
          <cell r="H76">
            <v>1.3333333333333334E-2</v>
          </cell>
          <cell r="I76">
            <v>5.3333333333333337E-2</v>
          </cell>
          <cell r="J76">
            <v>1.3333333333333334E-2</v>
          </cell>
          <cell r="K76">
            <v>0.16000000000000003</v>
          </cell>
          <cell r="L76">
            <v>0.76</v>
          </cell>
        </row>
        <row r="77">
          <cell r="B77" t="str">
            <v>ASD</v>
          </cell>
          <cell r="C77">
            <v>377.32512499980163</v>
          </cell>
          <cell r="D77">
            <v>616.39569259699067</v>
          </cell>
          <cell r="E77">
            <v>511.6084923299515</v>
          </cell>
          <cell r="F77">
            <v>227.19677564143856</v>
          </cell>
          <cell r="G77">
            <v>198.10817419848587</v>
          </cell>
          <cell r="H77">
            <v>0</v>
          </cell>
          <cell r="I77">
            <v>0</v>
          </cell>
          <cell r="J77">
            <v>0</v>
          </cell>
          <cell r="K77">
            <v>1</v>
          </cell>
          <cell r="L77">
            <v>0</v>
          </cell>
        </row>
        <row r="78">
          <cell r="B78" t="str">
            <v>ASF</v>
          </cell>
          <cell r="C78">
            <v>1469.5938081198235</v>
          </cell>
          <cell r="D78">
            <v>2752.6445953448019</v>
          </cell>
          <cell r="E78">
            <v>1004.3361110559546</v>
          </cell>
          <cell r="F78">
            <v>378.81857465811385</v>
          </cell>
          <cell r="G78">
            <v>387.30742755779448</v>
          </cell>
          <cell r="H78">
            <v>0</v>
          </cell>
          <cell r="I78">
            <v>0</v>
          </cell>
          <cell r="J78">
            <v>0</v>
          </cell>
          <cell r="K78">
            <v>0.2</v>
          </cell>
          <cell r="L78">
            <v>0.8</v>
          </cell>
        </row>
        <row r="79">
          <cell r="B79" t="str">
            <v>ASM</v>
          </cell>
          <cell r="C79">
            <v>4423.4183338725334</v>
          </cell>
          <cell r="D79">
            <v>3729.5711797153454</v>
          </cell>
          <cell r="E79">
            <v>1256.9566231242311</v>
          </cell>
          <cell r="F79">
            <v>503.56983050847452</v>
          </cell>
          <cell r="G79">
            <v>710.91117886178847</v>
          </cell>
          <cell r="H79">
            <v>0</v>
          </cell>
          <cell r="I79">
            <v>1.8575851393188854E-2</v>
          </cell>
          <cell r="J79">
            <v>2.1671826625386994E-2</v>
          </cell>
          <cell r="K79">
            <v>0.46439628482972134</v>
          </cell>
          <cell r="L79">
            <v>0.49535603715170279</v>
          </cell>
        </row>
        <row r="80">
          <cell r="B80" t="str">
            <v>ASP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978.84999999999991</v>
          </cell>
          <cell r="H80">
            <v>4.1666666666666664E-2</v>
          </cell>
          <cell r="I80">
            <v>0.625</v>
          </cell>
          <cell r="J80">
            <v>4.1666666666666664E-2</v>
          </cell>
          <cell r="K80">
            <v>0</v>
          </cell>
          <cell r="L80">
            <v>0.29166666666666669</v>
          </cell>
        </row>
        <row r="81">
          <cell r="B81" t="str">
            <v>ASR</v>
          </cell>
          <cell r="C81">
            <v>2745.1413404803261</v>
          </cell>
          <cell r="D81">
            <v>2102.4650000000001</v>
          </cell>
          <cell r="E81">
            <v>946.40750000000003</v>
          </cell>
          <cell r="F81">
            <v>916.67000000000007</v>
          </cell>
          <cell r="G81">
            <v>594.64106288099811</v>
          </cell>
          <cell r="H81">
            <v>0</v>
          </cell>
          <cell r="I81">
            <v>2.8708133971291881E-2</v>
          </cell>
          <cell r="J81">
            <v>2.3923444976076562E-2</v>
          </cell>
          <cell r="K81">
            <v>1.9138755980861254E-2</v>
          </cell>
          <cell r="L81">
            <v>0.9282296650717704</v>
          </cell>
        </row>
        <row r="82">
          <cell r="B82" t="str">
            <v>ASU</v>
          </cell>
          <cell r="C82">
            <v>684.99999999999989</v>
          </cell>
          <cell r="D82">
            <v>3444.6815792646066</v>
          </cell>
          <cell r="E82">
            <v>2046.4427272727273</v>
          </cell>
          <cell r="F82">
            <v>479.33950000000016</v>
          </cell>
          <cell r="G82">
            <v>600.72764705882378</v>
          </cell>
          <cell r="H82">
            <v>9.0206185567010388E-3</v>
          </cell>
          <cell r="I82">
            <v>5.2835051546391794E-2</v>
          </cell>
          <cell r="J82">
            <v>6.4432989690721698E-3</v>
          </cell>
          <cell r="K82">
            <v>0.30025773195876332</v>
          </cell>
          <cell r="L82">
            <v>0.6314432989690717</v>
          </cell>
        </row>
        <row r="83">
          <cell r="B83" t="str">
            <v>ASW</v>
          </cell>
          <cell r="C83">
            <v>1843.8291165610724</v>
          </cell>
          <cell r="D83">
            <v>3003.2110971761676</v>
          </cell>
          <cell r="E83">
            <v>1345.867676497681</v>
          </cell>
          <cell r="F83">
            <v>693.36331066456853</v>
          </cell>
          <cell r="G83">
            <v>474.17632914475155</v>
          </cell>
          <cell r="H83">
            <v>0</v>
          </cell>
          <cell r="I83">
            <v>0.16666666666666669</v>
          </cell>
          <cell r="J83">
            <v>0</v>
          </cell>
          <cell r="K83">
            <v>0</v>
          </cell>
          <cell r="L83">
            <v>0.83333333333333337</v>
          </cell>
        </row>
        <row r="84">
          <cell r="B84" t="str">
            <v>ATH</v>
          </cell>
          <cell r="C84">
            <v>243.41907265159912</v>
          </cell>
          <cell r="D84">
            <v>2096.8559718057627</v>
          </cell>
          <cell r="E84">
            <v>714.14262295081983</v>
          </cell>
          <cell r="F84">
            <v>502.93789920262708</v>
          </cell>
          <cell r="G84">
            <v>465.47376589498748</v>
          </cell>
          <cell r="H84">
            <v>1.9250539734758931E-2</v>
          </cell>
          <cell r="I84">
            <v>2.076693739076798E-2</v>
          </cell>
          <cell r="J84">
            <v>1.2105479592885781E-2</v>
          </cell>
          <cell r="K84">
            <v>0.38891744628354075</v>
          </cell>
          <cell r="L84">
            <v>0.55895959699804654</v>
          </cell>
        </row>
        <row r="85">
          <cell r="B85" t="str">
            <v>ATQ</v>
          </cell>
          <cell r="C85">
            <v>3702.7359647651338</v>
          </cell>
          <cell r="D85">
            <v>2535.5679383578822</v>
          </cell>
          <cell r="E85">
            <v>1841.947079900636</v>
          </cell>
          <cell r="F85">
            <v>363.96690675489572</v>
          </cell>
          <cell r="G85">
            <v>408.89653789779334</v>
          </cell>
          <cell r="H85">
            <v>0</v>
          </cell>
          <cell r="I85">
            <v>1.2406947890818849E-2</v>
          </cell>
          <cell r="J85">
            <v>7.4441687344913099E-3</v>
          </cell>
          <cell r="K85">
            <v>0.19602977667493784</v>
          </cell>
          <cell r="L85">
            <v>0.78411910669975204</v>
          </cell>
        </row>
        <row r="86">
          <cell r="B86" t="str">
            <v>AUA</v>
          </cell>
          <cell r="C86">
            <v>525.52331155314471</v>
          </cell>
          <cell r="D86">
            <v>616.39569259699067</v>
          </cell>
          <cell r="E86">
            <v>738.77070270270281</v>
          </cell>
          <cell r="F86">
            <v>227.13889627196329</v>
          </cell>
          <cell r="G86">
            <v>233.59949914212447</v>
          </cell>
          <cell r="H86">
            <v>4.6317319044591868E-2</v>
          </cell>
          <cell r="I86">
            <v>5.9031877213695436E-4</v>
          </cell>
          <cell r="J86">
            <v>1.0534919625828719E-2</v>
          </cell>
          <cell r="K86">
            <v>0.20801925347379904</v>
          </cell>
          <cell r="L86">
            <v>0.73453818908364343</v>
          </cell>
        </row>
        <row r="87">
          <cell r="B87" t="str">
            <v>AUH</v>
          </cell>
          <cell r="C87">
            <v>4544.9118942690993</v>
          </cell>
          <cell r="D87">
            <v>3321.5132045668643</v>
          </cell>
          <cell r="E87">
            <v>1431.5949188731524</v>
          </cell>
          <cell r="F87">
            <v>2407.8833072835046</v>
          </cell>
          <cell r="G87">
            <v>675.39651326318744</v>
          </cell>
          <cell r="H87">
            <v>4.1796842016381008E-2</v>
          </cell>
          <cell r="I87">
            <v>0.20661994427087704</v>
          </cell>
          <cell r="J87">
            <v>2.4993667145149018E-2</v>
          </cell>
          <cell r="K87">
            <v>5.927552140504954E-2</v>
          </cell>
          <cell r="L87">
            <v>0.66731402516254346</v>
          </cell>
        </row>
        <row r="88">
          <cell r="B88" t="str">
            <v>AWZ</v>
          </cell>
          <cell r="C88">
            <v>3330.5636246604122</v>
          </cell>
          <cell r="D88">
            <v>2932.3675702616497</v>
          </cell>
          <cell r="E88">
            <v>1396.5367793615474</v>
          </cell>
          <cell r="F88">
            <v>760.85050917263288</v>
          </cell>
          <cell r="G88">
            <v>562.07034937759533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1</v>
          </cell>
        </row>
        <row r="89">
          <cell r="B89" t="str">
            <v>AXA</v>
          </cell>
          <cell r="C89">
            <v>377.32512499980163</v>
          </cell>
          <cell r="D89">
            <v>616.39569259699067</v>
          </cell>
          <cell r="E89">
            <v>511.6084923299515</v>
          </cell>
          <cell r="F89">
            <v>227.19677564143856</v>
          </cell>
          <cell r="G89">
            <v>198.10817419848587</v>
          </cell>
          <cell r="H89">
            <v>0.28571428571428575</v>
          </cell>
          <cell r="I89">
            <v>7.1428571428571438E-2</v>
          </cell>
          <cell r="J89">
            <v>0.42857142857142866</v>
          </cell>
          <cell r="K89">
            <v>0</v>
          </cell>
          <cell r="L89">
            <v>0.21428571428571433</v>
          </cell>
        </row>
        <row r="90">
          <cell r="B90" t="str">
            <v>AXD</v>
          </cell>
          <cell r="C90">
            <v>2745.1413404803261</v>
          </cell>
          <cell r="D90">
            <v>2748.3097622583159</v>
          </cell>
          <cell r="E90">
            <v>1227.4240623855217</v>
          </cell>
          <cell r="F90">
            <v>664.74253909376523</v>
          </cell>
          <cell r="G90">
            <v>456.75427675021371</v>
          </cell>
          <cell r="H90">
            <v>0.39999999999999997</v>
          </cell>
          <cell r="I90">
            <v>0</v>
          </cell>
          <cell r="J90">
            <v>0</v>
          </cell>
          <cell r="K90">
            <v>0</v>
          </cell>
          <cell r="L90">
            <v>0.6</v>
          </cell>
        </row>
        <row r="91">
          <cell r="B91" t="str">
            <v>AXM</v>
          </cell>
          <cell r="C91">
            <v>340.6522449706643</v>
          </cell>
          <cell r="D91">
            <v>1643.6786350781567</v>
          </cell>
          <cell r="E91">
            <v>867.19705804587363</v>
          </cell>
          <cell r="F91">
            <v>476.49220503407565</v>
          </cell>
          <cell r="G91">
            <v>355.93964477998946</v>
          </cell>
          <cell r="H91">
            <v>0.29411764705882348</v>
          </cell>
          <cell r="I91">
            <v>5.8823529411764691E-2</v>
          </cell>
          <cell r="J91">
            <v>0</v>
          </cell>
          <cell r="K91">
            <v>6.7226890756302504E-2</v>
          </cell>
          <cell r="L91">
            <v>0.57983193277310929</v>
          </cell>
        </row>
        <row r="92">
          <cell r="B92" t="str">
            <v>AXT</v>
          </cell>
          <cell r="C92">
            <v>7769.2183948511838</v>
          </cell>
          <cell r="D92">
            <v>3939.5668380334537</v>
          </cell>
          <cell r="E92">
            <v>1662.3919612553043</v>
          </cell>
          <cell r="F92">
            <v>918.66681940533897</v>
          </cell>
          <cell r="G92">
            <v>695.52668189877943</v>
          </cell>
          <cell r="H92">
            <v>0</v>
          </cell>
          <cell r="I92">
            <v>0</v>
          </cell>
          <cell r="J92">
            <v>2.222222222222222E-2</v>
          </cell>
          <cell r="K92">
            <v>0.46666666666666662</v>
          </cell>
          <cell r="L92">
            <v>0.51111111111111107</v>
          </cell>
        </row>
        <row r="93">
          <cell r="B93" t="str">
            <v>AYQ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978.84999999999991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1</v>
          </cell>
        </row>
        <row r="94">
          <cell r="B94" t="str">
            <v>AYT</v>
          </cell>
          <cell r="C94">
            <v>2745.1413404803261</v>
          </cell>
          <cell r="D94">
            <v>2555.3844656084648</v>
          </cell>
          <cell r="E94">
            <v>1227.4240623855217</v>
          </cell>
          <cell r="F94">
            <v>614.19450000000006</v>
          </cell>
          <cell r="G94">
            <v>466.78680420719871</v>
          </cell>
          <cell r="H94">
            <v>1.5748031496062996E-3</v>
          </cell>
          <cell r="I94">
            <v>5.9842519685039397E-2</v>
          </cell>
          <cell r="J94">
            <v>9.4488188976377969E-3</v>
          </cell>
          <cell r="K94">
            <v>6.2992125984251995E-2</v>
          </cell>
          <cell r="L94">
            <v>0.86614173228346447</v>
          </cell>
        </row>
        <row r="95">
          <cell r="B95" t="str">
            <v>BAH</v>
          </cell>
          <cell r="C95">
            <v>4243.1633333333339</v>
          </cell>
          <cell r="D95">
            <v>3570.2504008927795</v>
          </cell>
          <cell r="E95">
            <v>1515.1771527777778</v>
          </cell>
          <cell r="F95">
            <v>903.06364145006114</v>
          </cell>
          <cell r="G95">
            <v>631.35478023553412</v>
          </cell>
          <cell r="H95">
            <v>1.971762414800381E-2</v>
          </cell>
          <cell r="I95">
            <v>0.1185491723466402</v>
          </cell>
          <cell r="J95">
            <v>2.9698149951314382E-2</v>
          </cell>
          <cell r="K95">
            <v>0.13072054527750682</v>
          </cell>
          <cell r="L95">
            <v>0.70131450827653485</v>
          </cell>
        </row>
        <row r="96">
          <cell r="B96" t="str">
            <v>BAK</v>
          </cell>
          <cell r="C96">
            <v>1469.5938081198235</v>
          </cell>
          <cell r="D96">
            <v>2061.4919271601088</v>
          </cell>
          <cell r="E96">
            <v>1138.179809523808</v>
          </cell>
          <cell r="F96">
            <v>488.91564776875583</v>
          </cell>
          <cell r="G96">
            <v>578.60821357159784</v>
          </cell>
          <cell r="H96">
            <v>3.720930232558141E-3</v>
          </cell>
          <cell r="I96">
            <v>0.14976744186046498</v>
          </cell>
          <cell r="J96">
            <v>3.441860465116281E-2</v>
          </cell>
          <cell r="K96">
            <v>0.2502325581395346</v>
          </cell>
          <cell r="L96">
            <v>0.56186046511627952</v>
          </cell>
        </row>
        <row r="97">
          <cell r="B97" t="str">
            <v>BAQ</v>
          </cell>
          <cell r="C97">
            <v>340.6522449706643</v>
          </cell>
          <cell r="D97">
            <v>1643.6786350781567</v>
          </cell>
          <cell r="E97">
            <v>867.19705804587363</v>
          </cell>
          <cell r="F97">
            <v>287.74</v>
          </cell>
          <cell r="G97">
            <v>306.5</v>
          </cell>
          <cell r="H97">
            <v>4.8231511254019288E-3</v>
          </cell>
          <cell r="I97">
            <v>2.2508038585209007E-2</v>
          </cell>
          <cell r="J97">
            <v>1.7684887459807074E-2</v>
          </cell>
          <cell r="K97">
            <v>0.34565916398713792</v>
          </cell>
          <cell r="L97">
            <v>0.60932475884244397</v>
          </cell>
        </row>
        <row r="98">
          <cell r="B98" t="str">
            <v>BAV</v>
          </cell>
          <cell r="C98">
            <v>7769.2183948511838</v>
          </cell>
          <cell r="D98">
            <v>3939.5668380334537</v>
          </cell>
          <cell r="E98">
            <v>1662.3919612553043</v>
          </cell>
          <cell r="F98">
            <v>918.66681940533897</v>
          </cell>
          <cell r="G98">
            <v>1303.72</v>
          </cell>
          <cell r="H98">
            <v>0</v>
          </cell>
          <cell r="I98">
            <v>0.25</v>
          </cell>
          <cell r="J98">
            <v>0</v>
          </cell>
          <cell r="K98">
            <v>0</v>
          </cell>
          <cell r="L98">
            <v>0.74999999999999989</v>
          </cell>
        </row>
        <row r="99">
          <cell r="B99" t="str">
            <v>BAX</v>
          </cell>
          <cell r="C99">
            <v>7769.2183948511838</v>
          </cell>
          <cell r="D99">
            <v>3939.5668380334537</v>
          </cell>
          <cell r="E99">
            <v>1662.3919612553043</v>
          </cell>
          <cell r="F99">
            <v>918.66681940533897</v>
          </cell>
          <cell r="G99">
            <v>695.52668189877943</v>
          </cell>
          <cell r="H99">
            <v>0</v>
          </cell>
          <cell r="I99">
            <v>0.1111111111111111</v>
          </cell>
          <cell r="J99">
            <v>0</v>
          </cell>
          <cell r="K99">
            <v>0.55555555555555547</v>
          </cell>
          <cell r="L99">
            <v>0.33333333333333331</v>
          </cell>
        </row>
        <row r="100">
          <cell r="B100" t="str">
            <v>BAY</v>
          </cell>
          <cell r="C100">
            <v>1469.5938081198235</v>
          </cell>
          <cell r="D100">
            <v>2752.6445953448019</v>
          </cell>
          <cell r="E100">
            <v>1004.3361110559546</v>
          </cell>
          <cell r="F100">
            <v>378.81857465811385</v>
          </cell>
          <cell r="G100">
            <v>387.30742755779448</v>
          </cell>
          <cell r="H100">
            <v>0</v>
          </cell>
          <cell r="I100">
            <v>0</v>
          </cell>
          <cell r="J100">
            <v>0</v>
          </cell>
          <cell r="K100">
            <v>0.60869565217391297</v>
          </cell>
          <cell r="L100">
            <v>0.39130434782608692</v>
          </cell>
        </row>
        <row r="101">
          <cell r="B101" t="str">
            <v>BBA</v>
          </cell>
          <cell r="C101">
            <v>684.99999999999989</v>
          </cell>
          <cell r="D101">
            <v>3444.6815792646066</v>
          </cell>
          <cell r="E101">
            <v>2046.4427272727273</v>
          </cell>
          <cell r="F101">
            <v>1078.0265544225754</v>
          </cell>
          <cell r="G101">
            <v>1371</v>
          </cell>
          <cell r="H101">
            <v>0</v>
          </cell>
          <cell r="I101">
            <v>0</v>
          </cell>
          <cell r="J101">
            <v>0</v>
          </cell>
          <cell r="K101">
            <v>7.4074074074074084E-2</v>
          </cell>
          <cell r="L101">
            <v>0.92592592592592604</v>
          </cell>
        </row>
        <row r="102">
          <cell r="B102" t="str">
            <v>BBI</v>
          </cell>
          <cell r="C102">
            <v>3702.7359647651338</v>
          </cell>
          <cell r="D102">
            <v>2535.5679383578822</v>
          </cell>
          <cell r="E102">
            <v>1841.947079900636</v>
          </cell>
          <cell r="F102">
            <v>459.73249999999996</v>
          </cell>
          <cell r="G102">
            <v>487.79076680807282</v>
          </cell>
          <cell r="H102">
            <v>7.2992700729926996E-3</v>
          </cell>
          <cell r="I102">
            <v>0</v>
          </cell>
          <cell r="J102">
            <v>0</v>
          </cell>
          <cell r="K102">
            <v>8.0291970802919679E-2</v>
          </cell>
          <cell r="L102">
            <v>0.9124087591240877</v>
          </cell>
        </row>
        <row r="103">
          <cell r="B103" t="str">
            <v>BCD</v>
          </cell>
          <cell r="C103">
            <v>6193.8249009534829</v>
          </cell>
          <cell r="D103">
            <v>3575.2541506331786</v>
          </cell>
          <cell r="E103">
            <v>1568.9268649847354</v>
          </cell>
          <cell r="F103">
            <v>777.33416693910112</v>
          </cell>
          <cell r="G103">
            <v>629.17125846887177</v>
          </cell>
          <cell r="H103">
            <v>0</v>
          </cell>
          <cell r="I103">
            <v>2.3529411764705885E-2</v>
          </cell>
          <cell r="J103">
            <v>0</v>
          </cell>
          <cell r="K103">
            <v>5.8823529411764712E-2</v>
          </cell>
          <cell r="L103">
            <v>0.91764705882352937</v>
          </cell>
        </row>
        <row r="104">
          <cell r="B104" t="str">
            <v>BCM</v>
          </cell>
          <cell r="C104">
            <v>1469.5938081198235</v>
          </cell>
          <cell r="D104">
            <v>2752.6445953448019</v>
          </cell>
          <cell r="E104">
            <v>1004.3361110559546</v>
          </cell>
          <cell r="F104">
            <v>378.81857465811385</v>
          </cell>
          <cell r="G104">
            <v>387.30742755779448</v>
          </cell>
          <cell r="H104">
            <v>0</v>
          </cell>
          <cell r="I104">
            <v>0</v>
          </cell>
          <cell r="J104">
            <v>0</v>
          </cell>
          <cell r="K104">
            <v>0.5</v>
          </cell>
          <cell r="L104">
            <v>0.5</v>
          </cell>
        </row>
        <row r="105">
          <cell r="B105" t="str">
            <v>BCN</v>
          </cell>
          <cell r="C105">
            <v>646.66030105745574</v>
          </cell>
          <cell r="D105">
            <v>2606.8588084294015</v>
          </cell>
          <cell r="E105">
            <v>1450.2364080459777</v>
          </cell>
          <cell r="F105">
            <v>715.91872283027203</v>
          </cell>
          <cell r="G105">
            <v>427.23487044217768</v>
          </cell>
          <cell r="H105">
            <v>2.2874668540941067E-2</v>
          </cell>
          <cell r="I105">
            <v>5.3225136577105918E-2</v>
          </cell>
          <cell r="J105">
            <v>2.4919331650745911E-2</v>
          </cell>
          <cell r="K105">
            <v>0.22999265199194724</v>
          </cell>
          <cell r="L105">
            <v>0.66898821123925989</v>
          </cell>
        </row>
        <row r="106">
          <cell r="B106" t="str">
            <v>BDA</v>
          </cell>
          <cell r="C106">
            <v>936.38122425895017</v>
          </cell>
          <cell r="D106">
            <v>948.80492424242414</v>
          </cell>
          <cell r="E106">
            <v>927.42733333333331</v>
          </cell>
          <cell r="F106">
            <v>341.80721744594854</v>
          </cell>
          <cell r="G106">
            <v>177.65489037972495</v>
          </cell>
          <cell r="H106">
            <v>7.626156092811924E-2</v>
          </cell>
          <cell r="I106">
            <v>3.7319487262696708E-3</v>
          </cell>
          <cell r="J106">
            <v>1.4441018984260893E-2</v>
          </cell>
          <cell r="K106">
            <v>8.5023527502839341E-2</v>
          </cell>
          <cell r="L106">
            <v>0.82054194385851087</v>
          </cell>
        </row>
        <row r="107">
          <cell r="B107" t="str">
            <v>BDB</v>
          </cell>
          <cell r="C107">
            <v>2321.7741211915059</v>
          </cell>
          <cell r="D107">
            <v>4919.9039938415726</v>
          </cell>
          <cell r="E107">
            <v>0</v>
          </cell>
          <cell r="F107">
            <v>2191.4245187741803</v>
          </cell>
          <cell r="G107">
            <v>758.31309609995174</v>
          </cell>
          <cell r="H107">
            <v>0</v>
          </cell>
          <cell r="I107">
            <v>0</v>
          </cell>
          <cell r="J107">
            <v>0.125</v>
          </cell>
          <cell r="K107">
            <v>0</v>
          </cell>
          <cell r="L107">
            <v>0.875</v>
          </cell>
        </row>
        <row r="108">
          <cell r="B108" t="str">
            <v>BDQ</v>
          </cell>
          <cell r="C108">
            <v>3702.7359647651338</v>
          </cell>
          <cell r="D108">
            <v>2535.5679383578822</v>
          </cell>
          <cell r="E108">
            <v>1841.947079900636</v>
          </cell>
          <cell r="F108">
            <v>574.68333333333305</v>
          </cell>
          <cell r="G108">
            <v>455.36500000000001</v>
          </cell>
          <cell r="H108">
            <v>9.6930533117932059E-3</v>
          </cell>
          <cell r="I108">
            <v>7.1082390953150137E-2</v>
          </cell>
          <cell r="J108">
            <v>3.2310177705977348E-2</v>
          </cell>
          <cell r="K108">
            <v>0.24071082390953141</v>
          </cell>
          <cell r="L108">
            <v>0.64620355411954777</v>
          </cell>
        </row>
        <row r="109">
          <cell r="B109" t="str">
            <v>BDS</v>
          </cell>
          <cell r="C109">
            <v>2745.1413404803261</v>
          </cell>
          <cell r="D109">
            <v>5367.4650000000001</v>
          </cell>
          <cell r="E109">
            <v>2018.5699999999997</v>
          </cell>
          <cell r="F109">
            <v>425.57583333333338</v>
          </cell>
          <cell r="G109">
            <v>632.10890300850633</v>
          </cell>
          <cell r="H109">
            <v>0</v>
          </cell>
          <cell r="I109">
            <v>2.2082018927444779E-2</v>
          </cell>
          <cell r="J109">
            <v>2.8391167192429005E-2</v>
          </cell>
          <cell r="K109">
            <v>7.8864353312302807E-2</v>
          </cell>
          <cell r="L109">
            <v>0.87066246056782348</v>
          </cell>
        </row>
        <row r="110">
          <cell r="B110" t="str">
            <v>BEG</v>
          </cell>
          <cell r="C110">
            <v>2146.38</v>
          </cell>
          <cell r="D110">
            <v>1963.3981034482758</v>
          </cell>
          <cell r="E110">
            <v>1562.3233333333333</v>
          </cell>
          <cell r="F110">
            <v>352.15232234989077</v>
          </cell>
          <cell r="G110">
            <v>408.33054751286545</v>
          </cell>
          <cell r="H110">
            <v>1.6038492381716108E-4</v>
          </cell>
          <cell r="I110">
            <v>7.8588612670408998E-3</v>
          </cell>
          <cell r="J110">
            <v>4.3303929430633503E-3</v>
          </cell>
          <cell r="K110">
            <v>0.85437048917401814</v>
          </cell>
          <cell r="L110">
            <v>0.13327987169206046</v>
          </cell>
        </row>
        <row r="111">
          <cell r="B111" t="str">
            <v>BEL</v>
          </cell>
          <cell r="C111">
            <v>0</v>
          </cell>
          <cell r="D111">
            <v>0</v>
          </cell>
          <cell r="E111">
            <v>0</v>
          </cell>
          <cell r="F111">
            <v>1789</v>
          </cell>
          <cell r="G111">
            <v>497.41500000000002</v>
          </cell>
          <cell r="H111">
            <v>0</v>
          </cell>
          <cell r="I111">
            <v>1.6260162601626021E-2</v>
          </cell>
          <cell r="J111">
            <v>2.4390243902439036E-2</v>
          </cell>
          <cell r="K111">
            <v>0.39024390243902446</v>
          </cell>
          <cell r="L111">
            <v>0.56910569105691045</v>
          </cell>
        </row>
        <row r="112">
          <cell r="B112" t="str">
            <v>BEN</v>
          </cell>
          <cell r="C112">
            <v>1843.8291165610724</v>
          </cell>
          <cell r="D112">
            <v>3003.2110971761676</v>
          </cell>
          <cell r="E112">
            <v>1345.867676497681</v>
          </cell>
          <cell r="F112">
            <v>693.36331066456853</v>
          </cell>
          <cell r="G112">
            <v>474.17632914475155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1</v>
          </cell>
        </row>
        <row r="113">
          <cell r="B113" t="str">
            <v>BER</v>
          </cell>
          <cell r="C113">
            <v>2789.5707395833306</v>
          </cell>
          <cell r="D113">
            <v>3159.5510282955502</v>
          </cell>
          <cell r="E113">
            <v>1299.670857142856</v>
          </cell>
          <cell r="F113">
            <v>506.53435923160021</v>
          </cell>
          <cell r="G113">
            <v>396.87393372476919</v>
          </cell>
          <cell r="H113">
            <v>2.5544485634847177E-2</v>
          </cell>
          <cell r="I113">
            <v>6.9624652455977765E-2</v>
          </cell>
          <cell r="J113">
            <v>1.9462465245597842E-2</v>
          </cell>
          <cell r="K113">
            <v>0.26818813716404133</v>
          </cell>
          <cell r="L113">
            <v>0.61718025949953603</v>
          </cell>
        </row>
        <row r="114">
          <cell r="B114" t="str">
            <v>BES</v>
          </cell>
          <cell r="C114">
            <v>2745.1413404803261</v>
          </cell>
          <cell r="D114">
            <v>2748.3097622583159</v>
          </cell>
          <cell r="E114">
            <v>1227.4240623855217</v>
          </cell>
          <cell r="F114">
            <v>664.74253909376523</v>
          </cell>
          <cell r="G114">
            <v>713.64119674185497</v>
          </cell>
          <cell r="H114">
            <v>3.968253968253968E-3</v>
          </cell>
          <cell r="I114">
            <v>0.15873015873015872</v>
          </cell>
          <cell r="J114">
            <v>3.968253968253968E-3</v>
          </cell>
          <cell r="K114">
            <v>9.9206349206349215E-2</v>
          </cell>
          <cell r="L114">
            <v>0.73412698412698418</v>
          </cell>
        </row>
        <row r="115">
          <cell r="B115" t="str">
            <v>BEW</v>
          </cell>
          <cell r="C115">
            <v>4506.2728313492062</v>
          </cell>
          <cell r="D115">
            <v>3944.3134760440953</v>
          </cell>
          <cell r="E115">
            <v>2334.0452562656651</v>
          </cell>
          <cell r="F115">
            <v>1515.8991723225461</v>
          </cell>
          <cell r="G115">
            <v>793.18298912074488</v>
          </cell>
          <cell r="H115">
            <v>0</v>
          </cell>
          <cell r="I115">
            <v>0</v>
          </cell>
          <cell r="J115">
            <v>0</v>
          </cell>
          <cell r="K115">
            <v>0.27777777777777779</v>
          </cell>
          <cell r="L115">
            <v>0.72222222222222221</v>
          </cell>
        </row>
        <row r="116">
          <cell r="B116" t="str">
            <v>BEY</v>
          </cell>
          <cell r="C116">
            <v>2006.3303571428569</v>
          </cell>
          <cell r="D116">
            <v>1587.4892954903301</v>
          </cell>
          <cell r="E116">
            <v>1157.0000000000002</v>
          </cell>
          <cell r="F116">
            <v>880.79654183427647</v>
          </cell>
          <cell r="G116">
            <v>505.47248532105158</v>
          </cell>
          <cell r="H116">
            <v>2.8822055137844469E-3</v>
          </cell>
          <cell r="I116">
            <v>5.3132832080200199E-2</v>
          </cell>
          <cell r="J116">
            <v>6.2656641604009718E-3</v>
          </cell>
          <cell r="K116">
            <v>0.1779448621553873</v>
          </cell>
          <cell r="L116">
            <v>0.75977443609022699</v>
          </cell>
        </row>
        <row r="117">
          <cell r="B117" t="str">
            <v>BFN</v>
          </cell>
          <cell r="C117">
            <v>4506.2728313492062</v>
          </cell>
          <cell r="D117">
            <v>3944.3134760440953</v>
          </cell>
          <cell r="E117">
            <v>2202.6</v>
          </cell>
          <cell r="F117">
            <v>1515.8991723225461</v>
          </cell>
          <cell r="G117">
            <v>793.18298912074488</v>
          </cell>
          <cell r="H117">
            <v>0</v>
          </cell>
          <cell r="I117">
            <v>0.08</v>
          </cell>
          <cell r="J117">
            <v>0.04</v>
          </cell>
          <cell r="K117">
            <v>0.4</v>
          </cell>
          <cell r="L117">
            <v>0.48</v>
          </cell>
        </row>
        <row r="118">
          <cell r="B118" t="str">
            <v>BFS</v>
          </cell>
          <cell r="C118">
            <v>2745.1413404803261</v>
          </cell>
          <cell r="D118">
            <v>2661.4477523071246</v>
          </cell>
          <cell r="E118">
            <v>1181.982857142857</v>
          </cell>
          <cell r="F118">
            <v>308.78635699955566</v>
          </cell>
          <cell r="G118">
            <v>372.93495524808174</v>
          </cell>
          <cell r="H118">
            <v>5.2548607461902217E-3</v>
          </cell>
          <cell r="I118">
            <v>5.4650551760378266E-2</v>
          </cell>
          <cell r="J118">
            <v>1.5239096163951646E-2</v>
          </cell>
          <cell r="K118">
            <v>0.41723594324750352</v>
          </cell>
          <cell r="L118">
            <v>0.5076195480819764</v>
          </cell>
        </row>
        <row r="119">
          <cell r="B119" t="str">
            <v>BGA</v>
          </cell>
          <cell r="C119">
            <v>340.6522449706643</v>
          </cell>
          <cell r="D119">
            <v>1643.6786350781567</v>
          </cell>
          <cell r="E119">
            <v>867.19705804587363</v>
          </cell>
          <cell r="F119">
            <v>476.49220503407565</v>
          </cell>
          <cell r="G119">
            <v>355.93964477998946</v>
          </cell>
          <cell r="H119">
            <v>4.3478260869565253E-3</v>
          </cell>
          <cell r="I119">
            <v>8.6956521739130505E-3</v>
          </cell>
          <cell r="J119">
            <v>3.0434782608695674E-2</v>
          </cell>
          <cell r="K119">
            <v>0.15217391304347841</v>
          </cell>
          <cell r="L119">
            <v>0.80434782608695643</v>
          </cell>
        </row>
        <row r="120">
          <cell r="B120" t="str">
            <v>BGF</v>
          </cell>
          <cell r="C120">
            <v>2666.1651453744489</v>
          </cell>
          <cell r="D120">
            <v>3774.826342031879</v>
          </cell>
          <cell r="E120">
            <v>1071.763219189656</v>
          </cell>
          <cell r="F120">
            <v>762.7237149054954</v>
          </cell>
          <cell r="G120">
            <v>1006.912222222222</v>
          </cell>
          <cell r="H120">
            <v>0</v>
          </cell>
          <cell r="I120">
            <v>0</v>
          </cell>
          <cell r="J120">
            <v>0</v>
          </cell>
          <cell r="K120">
            <v>0.04</v>
          </cell>
          <cell r="L120">
            <v>0.96000000000000008</v>
          </cell>
        </row>
        <row r="121">
          <cell r="B121" t="str">
            <v>BGI</v>
          </cell>
          <cell r="C121">
            <v>857.45888888888908</v>
          </cell>
          <cell r="D121">
            <v>2960</v>
          </cell>
          <cell r="E121">
            <v>759.00000000000011</v>
          </cell>
          <cell r="F121">
            <v>253.02576287039378</v>
          </cell>
          <cell r="G121">
            <v>231.4131574997559</v>
          </cell>
          <cell r="H121">
            <v>4.7061951608614719E-2</v>
          </cell>
          <cell r="I121">
            <v>2.1270938580164852E-3</v>
          </cell>
          <cell r="J121">
            <v>2.0207391651156616E-2</v>
          </cell>
          <cell r="K121">
            <v>0.18346184525392178</v>
          </cell>
          <cell r="L121">
            <v>0.7471417176282904</v>
          </cell>
        </row>
        <row r="122">
          <cell r="B122" t="str">
            <v>BGO</v>
          </cell>
          <cell r="C122">
            <v>2745.1413404803261</v>
          </cell>
          <cell r="D122">
            <v>3961.13</v>
          </cell>
          <cell r="E122">
            <v>1227.4240623855217</v>
          </cell>
          <cell r="F122">
            <v>798.38125327053956</v>
          </cell>
          <cell r="G122">
            <v>388.06054951312467</v>
          </cell>
          <cell r="H122">
            <v>0</v>
          </cell>
          <cell r="I122">
            <v>3.2975460122699418E-2</v>
          </cell>
          <cell r="J122">
            <v>1.303680981595093E-2</v>
          </cell>
          <cell r="K122">
            <v>0.20858895705521491</v>
          </cell>
          <cell r="L122">
            <v>0.74539877300613466</v>
          </cell>
        </row>
        <row r="123">
          <cell r="B123" t="str">
            <v>BGW</v>
          </cell>
          <cell r="C123">
            <v>3330.5636246604122</v>
          </cell>
          <cell r="D123">
            <v>2932.3675702616497</v>
          </cell>
          <cell r="E123">
            <v>1396.5367793615474</v>
          </cell>
          <cell r="F123">
            <v>818.43583333333356</v>
          </cell>
          <cell r="G123">
            <v>787.35869669152805</v>
          </cell>
          <cell r="H123">
            <v>1.6597510373443983E-2</v>
          </cell>
          <cell r="I123">
            <v>1.2448132780082988E-2</v>
          </cell>
          <cell r="J123">
            <v>4.9792531120331954E-2</v>
          </cell>
          <cell r="K123">
            <v>8.7136929460580909E-2</v>
          </cell>
          <cell r="L123">
            <v>0.83402489626556009</v>
          </cell>
        </row>
        <row r="124">
          <cell r="B124" t="str">
            <v>BHE</v>
          </cell>
          <cell r="C124">
            <v>1491.994109567901</v>
          </cell>
          <cell r="D124">
            <v>4031.5638066791957</v>
          </cell>
          <cell r="E124">
            <v>1262.0723017140099</v>
          </cell>
          <cell r="F124">
            <v>1338.046185731502</v>
          </cell>
          <cell r="G124">
            <v>646.41999999999996</v>
          </cell>
          <cell r="H124">
            <v>2.7777777777777776E-2</v>
          </cell>
          <cell r="I124">
            <v>5.5555555555555552E-2</v>
          </cell>
          <cell r="J124">
            <v>0</v>
          </cell>
          <cell r="K124">
            <v>0.25</v>
          </cell>
          <cell r="L124">
            <v>0.66666666666666663</v>
          </cell>
        </row>
        <row r="125">
          <cell r="B125" t="str">
            <v>BHI</v>
          </cell>
          <cell r="C125">
            <v>4962.7924781849915</v>
          </cell>
          <cell r="D125">
            <v>3069.6152686905111</v>
          </cell>
          <cell r="E125">
            <v>1470.2738281250001</v>
          </cell>
          <cell r="F125">
            <v>951.97757766830364</v>
          </cell>
          <cell r="G125">
            <v>598.88789829763209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1</v>
          </cell>
        </row>
        <row r="126">
          <cell r="B126" t="str">
            <v>BHJ</v>
          </cell>
          <cell r="C126">
            <v>3702.7359647651338</v>
          </cell>
          <cell r="D126">
            <v>2535.5679383578822</v>
          </cell>
          <cell r="E126">
            <v>1841.947079900636</v>
          </cell>
          <cell r="F126">
            <v>781.56573324038914</v>
          </cell>
          <cell r="G126">
            <v>568.37330685086056</v>
          </cell>
          <cell r="H126">
            <v>0</v>
          </cell>
          <cell r="I126">
            <v>0</v>
          </cell>
          <cell r="J126">
            <v>0.125</v>
          </cell>
          <cell r="K126">
            <v>0.625</v>
          </cell>
          <cell r="L126">
            <v>0.25</v>
          </cell>
        </row>
        <row r="127">
          <cell r="B127" t="str">
            <v>BHO</v>
          </cell>
          <cell r="C127">
            <v>3702.7359647651338</v>
          </cell>
          <cell r="D127">
            <v>2535.5679383578822</v>
          </cell>
          <cell r="E127">
            <v>1841.947079900636</v>
          </cell>
          <cell r="F127">
            <v>781.56573324038914</v>
          </cell>
          <cell r="G127">
            <v>661.03892857142864</v>
          </cell>
          <cell r="H127">
            <v>0</v>
          </cell>
          <cell r="I127">
            <v>1.7543859649122813E-2</v>
          </cell>
          <cell r="J127">
            <v>0</v>
          </cell>
          <cell r="K127">
            <v>0.17543859649122812</v>
          </cell>
          <cell r="L127">
            <v>0.80701754385964908</v>
          </cell>
        </row>
        <row r="128">
          <cell r="B128" t="str">
            <v>BHS</v>
          </cell>
          <cell r="C128">
            <v>4620.9183037078074</v>
          </cell>
          <cell r="D128">
            <v>5126.7601963023799</v>
          </cell>
          <cell r="E128">
            <v>1799.1206359649118</v>
          </cell>
          <cell r="F128">
            <v>2234.0785672250199</v>
          </cell>
          <cell r="G128">
            <v>700.88240334607815</v>
          </cell>
          <cell r="H128">
            <v>0</v>
          </cell>
          <cell r="I128">
            <v>1</v>
          </cell>
          <cell r="J128">
            <v>0</v>
          </cell>
          <cell r="K128">
            <v>0</v>
          </cell>
          <cell r="L128">
            <v>0</v>
          </cell>
        </row>
        <row r="129">
          <cell r="B129" t="str">
            <v>BHU</v>
          </cell>
          <cell r="C129">
            <v>3702.7359647651338</v>
          </cell>
          <cell r="D129">
            <v>2535.5679383578822</v>
          </cell>
          <cell r="E129">
            <v>1841.947079900636</v>
          </cell>
          <cell r="F129">
            <v>781.56573324038914</v>
          </cell>
          <cell r="G129">
            <v>568.37330685086056</v>
          </cell>
          <cell r="H129">
            <v>0</v>
          </cell>
          <cell r="I129">
            <v>0</v>
          </cell>
          <cell r="J129">
            <v>7.1428571428571438E-2</v>
          </cell>
          <cell r="K129">
            <v>0.28571428571428575</v>
          </cell>
          <cell r="L129">
            <v>0.6428571428571429</v>
          </cell>
        </row>
        <row r="130">
          <cell r="B130" t="str">
            <v>BHV</v>
          </cell>
          <cell r="C130">
            <v>3702.7359647651338</v>
          </cell>
          <cell r="D130">
            <v>2535.5679383578822</v>
          </cell>
          <cell r="E130">
            <v>1841.947079900636</v>
          </cell>
          <cell r="F130">
            <v>781.56573324038914</v>
          </cell>
          <cell r="G130">
            <v>568.37330685086056</v>
          </cell>
          <cell r="H130">
            <v>0</v>
          </cell>
          <cell r="I130">
            <v>0</v>
          </cell>
          <cell r="J130">
            <v>0</v>
          </cell>
          <cell r="K130">
            <v>0.1</v>
          </cell>
          <cell r="L130">
            <v>0.9</v>
          </cell>
        </row>
        <row r="131">
          <cell r="B131" t="str">
            <v>BHX</v>
          </cell>
          <cell r="C131">
            <v>299.56</v>
          </cell>
          <cell r="D131">
            <v>2187.0896438329446</v>
          </cell>
          <cell r="E131">
            <v>1227.4240623855217</v>
          </cell>
          <cell r="F131">
            <v>513.11039316005292</v>
          </cell>
          <cell r="G131">
            <v>372.5072738702907</v>
          </cell>
          <cell r="H131">
            <v>5.5800293685756104E-3</v>
          </cell>
          <cell r="I131">
            <v>7.488986784140933E-2</v>
          </cell>
          <cell r="J131">
            <v>1.674008810572683E-2</v>
          </cell>
          <cell r="K131">
            <v>0.26138032305433156</v>
          </cell>
          <cell r="L131">
            <v>0.64140969162995676</v>
          </cell>
        </row>
        <row r="132">
          <cell r="B132" t="str">
            <v>BHZ</v>
          </cell>
          <cell r="C132">
            <v>0</v>
          </cell>
          <cell r="D132">
            <v>4171.7813888888886</v>
          </cell>
          <cell r="E132">
            <v>1857.566</v>
          </cell>
          <cell r="F132">
            <v>534.2846298631963</v>
          </cell>
          <cell r="G132">
            <v>774.65752025386348</v>
          </cell>
          <cell r="H132">
            <v>3.8535645472061609E-3</v>
          </cell>
          <cell r="I132">
            <v>0.12042389210019268</v>
          </cell>
          <cell r="J132">
            <v>1.4450867052023105E-2</v>
          </cell>
          <cell r="K132">
            <v>0.31599229287090536</v>
          </cell>
          <cell r="L132">
            <v>0.54527938342967275</v>
          </cell>
        </row>
        <row r="133">
          <cell r="B133" t="str">
            <v>BIA</v>
          </cell>
          <cell r="C133">
            <v>2745.1413404803261</v>
          </cell>
          <cell r="D133">
            <v>2748.3097622583159</v>
          </cell>
          <cell r="E133">
            <v>1227.4240623855217</v>
          </cell>
          <cell r="F133">
            <v>664.74253909376523</v>
          </cell>
          <cell r="G133">
            <v>476.12560000000002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1</v>
          </cell>
        </row>
        <row r="134">
          <cell r="B134" t="str">
            <v>BIM</v>
          </cell>
          <cell r="C134">
            <v>377.32512499980163</v>
          </cell>
          <cell r="D134">
            <v>616.39569259699067</v>
          </cell>
          <cell r="E134">
            <v>511.6084923299515</v>
          </cell>
          <cell r="F134">
            <v>227.19677564143856</v>
          </cell>
          <cell r="G134">
            <v>198.10817419848587</v>
          </cell>
          <cell r="H134">
            <v>1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</row>
        <row r="135">
          <cell r="B135" t="str">
            <v>BIO</v>
          </cell>
          <cell r="C135">
            <v>2745.1413404803261</v>
          </cell>
          <cell r="D135">
            <v>2114.146666666667</v>
          </cell>
          <cell r="E135">
            <v>1227.4240623855217</v>
          </cell>
          <cell r="F135">
            <v>829.87930934479004</v>
          </cell>
          <cell r="G135">
            <v>507.43620048700507</v>
          </cell>
          <cell r="H135">
            <v>2.3047375160051196E-2</v>
          </cell>
          <cell r="I135">
            <v>5.5057618437900031E-2</v>
          </cell>
          <cell r="J135">
            <v>9.389671361502339E-3</v>
          </cell>
          <cell r="K135">
            <v>0.21126760563380265</v>
          </cell>
          <cell r="L135">
            <v>0.70123772940674378</v>
          </cell>
        </row>
        <row r="136">
          <cell r="B136" t="str">
            <v>BIQ</v>
          </cell>
          <cell r="C136">
            <v>2745.1413404803261</v>
          </cell>
          <cell r="D136">
            <v>2748.3097622583159</v>
          </cell>
          <cell r="E136">
            <v>1227.4240623855217</v>
          </cell>
          <cell r="F136">
            <v>664.74253909376523</v>
          </cell>
          <cell r="G136">
            <v>456.75427675021371</v>
          </cell>
          <cell r="H136">
            <v>0</v>
          </cell>
          <cell r="I136">
            <v>0.1</v>
          </cell>
          <cell r="J136">
            <v>3.3333333333333333E-2</v>
          </cell>
          <cell r="K136">
            <v>0.1</v>
          </cell>
          <cell r="L136">
            <v>0.76666666666666661</v>
          </cell>
        </row>
        <row r="137">
          <cell r="B137" t="str">
            <v>BJL</v>
          </cell>
          <cell r="C137">
            <v>2666.1651453744489</v>
          </cell>
          <cell r="D137">
            <v>6059</v>
          </cell>
          <cell r="E137">
            <v>1071.763219189656</v>
          </cell>
          <cell r="F137">
            <v>617.88249999999994</v>
          </cell>
          <cell r="G137">
            <v>857.5</v>
          </cell>
          <cell r="H137">
            <v>0</v>
          </cell>
          <cell r="I137">
            <v>2.7272727272727271E-2</v>
          </cell>
          <cell r="J137">
            <v>0</v>
          </cell>
          <cell r="K137">
            <v>0.41818181818181815</v>
          </cell>
          <cell r="L137">
            <v>0.55454545454545456</v>
          </cell>
        </row>
        <row r="138">
          <cell r="B138" t="str">
            <v>BJM</v>
          </cell>
          <cell r="C138">
            <v>4423.4183338725334</v>
          </cell>
          <cell r="D138">
            <v>3729.5711797153454</v>
          </cell>
          <cell r="E138">
            <v>1256.9566231242311</v>
          </cell>
          <cell r="F138">
            <v>1401.4303611399864</v>
          </cell>
          <cell r="G138">
            <v>707.5</v>
          </cell>
          <cell r="H138">
            <v>0</v>
          </cell>
          <cell r="I138">
            <v>1.5384615384615385E-2</v>
          </cell>
          <cell r="J138">
            <v>0</v>
          </cell>
          <cell r="K138">
            <v>0.2153846153846154</v>
          </cell>
          <cell r="L138">
            <v>0.76923076923076927</v>
          </cell>
        </row>
        <row r="139">
          <cell r="B139" t="str">
            <v>BJR</v>
          </cell>
          <cell r="C139">
            <v>4423.4183338725334</v>
          </cell>
          <cell r="D139">
            <v>3729.5711797153454</v>
          </cell>
          <cell r="E139">
            <v>1256.9566231242311</v>
          </cell>
          <cell r="F139">
            <v>1401.4303611399864</v>
          </cell>
          <cell r="G139">
            <v>731.95358145522289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1</v>
          </cell>
        </row>
        <row r="140">
          <cell r="B140" t="str">
            <v>BJS</v>
          </cell>
          <cell r="C140">
            <v>8696.4358677413602</v>
          </cell>
          <cell r="D140">
            <v>5143.8688776119625</v>
          </cell>
          <cell r="E140">
            <v>1563.8727020959468</v>
          </cell>
          <cell r="F140">
            <v>926.15021913755641</v>
          </cell>
          <cell r="G140">
            <v>663.23183814941285</v>
          </cell>
          <cell r="H140">
            <v>2.5346071358939296E-2</v>
          </cell>
          <cell r="I140">
            <v>6.5451355039968559E-2</v>
          </cell>
          <cell r="J140">
            <v>6.6504191850263059E-2</v>
          </cell>
          <cell r="K140">
            <v>0.2672645739910306</v>
          </cell>
          <cell r="L140">
            <v>0.57543380775979835</v>
          </cell>
        </row>
        <row r="141">
          <cell r="B141" t="str">
            <v>BJX</v>
          </cell>
          <cell r="C141">
            <v>242.49999999999997</v>
          </cell>
          <cell r="D141">
            <v>523.84284196891201</v>
          </cell>
          <cell r="E141">
            <v>542.59914556962008</v>
          </cell>
          <cell r="F141">
            <v>242.64822372376909</v>
          </cell>
          <cell r="G141">
            <v>167.84747619662201</v>
          </cell>
          <cell r="H141">
            <v>1.9416259551547047E-3</v>
          </cell>
          <cell r="I141">
            <v>8.9356549334001431E-3</v>
          </cell>
          <cell r="J141">
            <v>7.1192951689005813E-3</v>
          </cell>
          <cell r="K141">
            <v>5.1192116581068141E-2</v>
          </cell>
          <cell r="L141">
            <v>0.93081130736147644</v>
          </cell>
        </row>
        <row r="142">
          <cell r="B142" t="str">
            <v>BJZ</v>
          </cell>
          <cell r="C142">
            <v>2745.1413404803261</v>
          </cell>
          <cell r="D142">
            <v>2748.3097622583159</v>
          </cell>
          <cell r="E142">
            <v>1227.4240623855217</v>
          </cell>
          <cell r="F142">
            <v>664.74253909376523</v>
          </cell>
          <cell r="G142">
            <v>456.75427675021371</v>
          </cell>
          <cell r="H142">
            <v>0</v>
          </cell>
          <cell r="I142">
            <v>8.3333333333333329E-2</v>
          </cell>
          <cell r="J142">
            <v>0</v>
          </cell>
          <cell r="K142">
            <v>0</v>
          </cell>
          <cell r="L142">
            <v>0.91666666666666663</v>
          </cell>
        </row>
        <row r="143">
          <cell r="B143" t="str">
            <v>BKI</v>
          </cell>
          <cell r="C143">
            <v>6193.8249009534829</v>
          </cell>
          <cell r="D143">
            <v>3575.2541506331786</v>
          </cell>
          <cell r="E143">
            <v>1763.5099999999998</v>
          </cell>
          <cell r="F143">
            <v>700</v>
          </cell>
          <cell r="G143">
            <v>601.12531828826911</v>
          </cell>
          <cell r="H143">
            <v>6.4102564102564083E-3</v>
          </cell>
          <cell r="I143">
            <v>3.2051282051282041E-2</v>
          </cell>
          <cell r="J143">
            <v>6.4102564102564083E-3</v>
          </cell>
          <cell r="K143">
            <v>0.19230769230769226</v>
          </cell>
          <cell r="L143">
            <v>0.762820512820513</v>
          </cell>
        </row>
        <row r="144">
          <cell r="B144" t="str">
            <v>BKK</v>
          </cell>
          <cell r="C144">
            <v>5983.8197036593165</v>
          </cell>
          <cell r="D144">
            <v>3245.1750252007032</v>
          </cell>
          <cell r="E144">
            <v>1575.8032699021908</v>
          </cell>
          <cell r="F144">
            <v>672.92903173405512</v>
          </cell>
          <cell r="G144">
            <v>637.22905078392614</v>
          </cell>
          <cell r="H144">
            <v>1.1383502053095875E-2</v>
          </cell>
          <cell r="I144">
            <v>8.6108061958775031E-2</v>
          </cell>
          <cell r="J144">
            <v>3.0247591169654687E-2</v>
          </cell>
          <cell r="K144">
            <v>0.27844859129162047</v>
          </cell>
          <cell r="L144">
            <v>0.59381225352685407</v>
          </cell>
        </row>
        <row r="145">
          <cell r="B145" t="str">
            <v>BKO</v>
          </cell>
          <cell r="C145">
            <v>2666.1651453744489</v>
          </cell>
          <cell r="D145">
            <v>3774.826342031879</v>
          </cell>
          <cell r="E145">
            <v>1071.763219189656</v>
          </cell>
          <cell r="F145">
            <v>762.7237149054954</v>
          </cell>
          <cell r="G145">
            <v>748.59263110799873</v>
          </cell>
          <cell r="H145">
            <v>0</v>
          </cell>
          <cell r="I145">
            <v>1.9138755980861243E-2</v>
          </cell>
          <cell r="J145">
            <v>9.5693779904306216E-3</v>
          </cell>
          <cell r="K145">
            <v>3.3492822966507178E-2</v>
          </cell>
          <cell r="L145">
            <v>0.93779904306220097</v>
          </cell>
        </row>
        <row r="146">
          <cell r="B146" t="str">
            <v>BLA</v>
          </cell>
          <cell r="C146">
            <v>340.6522449706643</v>
          </cell>
          <cell r="D146">
            <v>1643.6786350781567</v>
          </cell>
          <cell r="E146">
            <v>867.19705804587363</v>
          </cell>
          <cell r="F146">
            <v>476.49220503407565</v>
          </cell>
          <cell r="G146">
            <v>355.93964477998946</v>
          </cell>
          <cell r="H146">
            <v>0</v>
          </cell>
          <cell r="I146">
            <v>0.21212121212121218</v>
          </cell>
          <cell r="J146">
            <v>3.0303030303030307E-2</v>
          </cell>
          <cell r="K146">
            <v>3.0303030303030307E-2</v>
          </cell>
          <cell r="L146">
            <v>0.72727272727272718</v>
          </cell>
        </row>
        <row r="147">
          <cell r="B147" t="str">
            <v>BLL</v>
          </cell>
          <cell r="C147">
            <v>2745.1413404803261</v>
          </cell>
          <cell r="D147">
            <v>4106.3424999999997</v>
          </cell>
          <cell r="E147">
            <v>1227.4240623855217</v>
          </cell>
          <cell r="F147">
            <v>823.7026655405416</v>
          </cell>
          <cell r="G147">
            <v>490.26934477392996</v>
          </cell>
          <cell r="H147">
            <v>5.0761421319797E-4</v>
          </cell>
          <cell r="I147">
            <v>2.6903553299492424E-2</v>
          </cell>
          <cell r="J147">
            <v>1.3705583756345193E-2</v>
          </cell>
          <cell r="K147">
            <v>0.20761421319796983</v>
          </cell>
          <cell r="L147">
            <v>0.75126903553299451</v>
          </cell>
        </row>
        <row r="148">
          <cell r="B148" t="str">
            <v>BLQ</v>
          </cell>
          <cell r="C148">
            <v>558.4179177773018</v>
          </cell>
          <cell r="D148">
            <v>1919.2788693486559</v>
          </cell>
          <cell r="E148">
            <v>1614.1867690058482</v>
          </cell>
          <cell r="F148">
            <v>925.09051599107943</v>
          </cell>
          <cell r="G148">
            <v>516.39691721841029</v>
          </cell>
          <cell r="H148">
            <v>2.8657114295234952E-2</v>
          </cell>
          <cell r="I148">
            <v>0.1167944018660448</v>
          </cell>
          <cell r="J148">
            <v>1.5161612795734768E-2</v>
          </cell>
          <cell r="K148">
            <v>0.22709096967677425</v>
          </cell>
          <cell r="L148">
            <v>0.61229590136621126</v>
          </cell>
        </row>
        <row r="149">
          <cell r="B149" t="str">
            <v>BLR</v>
          </cell>
          <cell r="C149">
            <v>3983.925866922732</v>
          </cell>
          <cell r="D149">
            <v>3045.2371746481945</v>
          </cell>
          <cell r="E149">
            <v>2284.8616516393422</v>
          </cell>
          <cell r="F149">
            <v>940.8338257269769</v>
          </cell>
          <cell r="G149">
            <v>630.00782433692723</v>
          </cell>
          <cell r="H149">
            <v>1.5678826958749257E-2</v>
          </cell>
          <cell r="I149">
            <v>7.8394134793746267E-2</v>
          </cell>
          <cell r="J149">
            <v>9.6281247239643347E-3</v>
          </cell>
          <cell r="K149">
            <v>0.20338309336630994</v>
          </cell>
          <cell r="L149">
            <v>0.69291582015723008</v>
          </cell>
        </row>
        <row r="150">
          <cell r="B150" t="str">
            <v>BLZ</v>
          </cell>
          <cell r="C150">
            <v>4506.2728313492062</v>
          </cell>
          <cell r="D150">
            <v>3944.3134760440953</v>
          </cell>
          <cell r="E150">
            <v>2334.0452562656651</v>
          </cell>
          <cell r="F150">
            <v>1515.8991723225461</v>
          </cell>
          <cell r="G150">
            <v>979.58833333333246</v>
          </cell>
          <cell r="H150">
            <v>0</v>
          </cell>
          <cell r="I150">
            <v>1.5873015873015872E-2</v>
          </cell>
          <cell r="J150">
            <v>7.9365079365079361E-3</v>
          </cell>
          <cell r="K150">
            <v>0.48412698412698413</v>
          </cell>
          <cell r="L150">
            <v>0.49206349206349204</v>
          </cell>
        </row>
        <row r="151">
          <cell r="B151" t="str">
            <v>BME</v>
          </cell>
          <cell r="C151">
            <v>3586.4671412698412</v>
          </cell>
          <cell r="D151">
            <v>5282.0048305847204</v>
          </cell>
          <cell r="E151">
            <v>0</v>
          </cell>
          <cell r="F151">
            <v>1809.4346672097311</v>
          </cell>
          <cell r="G151">
            <v>1019.6455108822549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1</v>
          </cell>
        </row>
        <row r="152">
          <cell r="B152" t="str">
            <v>BNE</v>
          </cell>
          <cell r="C152">
            <v>2321.7741211915059</v>
          </cell>
          <cell r="D152">
            <v>4919.4991570911679</v>
          </cell>
          <cell r="E152">
            <v>0</v>
          </cell>
          <cell r="F152">
            <v>2224.6986185975611</v>
          </cell>
          <cell r="G152">
            <v>756.37336946384585</v>
          </cell>
          <cell r="H152">
            <v>2.6506696428571484E-2</v>
          </cell>
          <cell r="I152">
            <v>0.13671875000000031</v>
          </cell>
          <cell r="J152">
            <v>5.5803571428571491E-3</v>
          </cell>
          <cell r="K152">
            <v>0.14118303571428603</v>
          </cell>
          <cell r="L152">
            <v>0.69001116071428503</v>
          </cell>
        </row>
        <row r="153">
          <cell r="B153" t="str">
            <v>BNK</v>
          </cell>
          <cell r="C153">
            <v>4620.9183037078074</v>
          </cell>
          <cell r="D153">
            <v>5126.7601963023799</v>
          </cell>
          <cell r="E153">
            <v>1799.1206359649118</v>
          </cell>
          <cell r="F153">
            <v>2234.0785672250199</v>
          </cell>
          <cell r="G153">
            <v>700.88240334607815</v>
          </cell>
          <cell r="H153">
            <v>0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</row>
        <row r="154">
          <cell r="B154" t="str">
            <v>BNN</v>
          </cell>
          <cell r="C154">
            <v>2745.1413404803261</v>
          </cell>
          <cell r="D154">
            <v>2748.3097622583159</v>
          </cell>
          <cell r="E154">
            <v>1227.4240623855217</v>
          </cell>
          <cell r="F154">
            <v>664.74253909376523</v>
          </cell>
          <cell r="G154">
            <v>456.75427675021371</v>
          </cell>
          <cell r="H154">
            <v>0</v>
          </cell>
          <cell r="I154">
            <v>0</v>
          </cell>
          <cell r="J154">
            <v>0</v>
          </cell>
          <cell r="K154">
            <v>1</v>
          </cell>
          <cell r="L154">
            <v>0</v>
          </cell>
        </row>
        <row r="155">
          <cell r="B155" t="str">
            <v>BOB</v>
          </cell>
          <cell r="C155">
            <v>1491.994109567901</v>
          </cell>
          <cell r="D155">
            <v>4031.5638066791957</v>
          </cell>
          <cell r="E155">
            <v>1262.0723017140099</v>
          </cell>
          <cell r="F155">
            <v>1338.046185731502</v>
          </cell>
          <cell r="G155">
            <v>902.02177786951108</v>
          </cell>
          <cell r="H155">
            <v>0</v>
          </cell>
          <cell r="I155">
            <v>3.5087719298245612E-2</v>
          </cell>
          <cell r="J155">
            <v>0.15789473684210525</v>
          </cell>
          <cell r="K155">
            <v>3.5087719298245612E-2</v>
          </cell>
          <cell r="L155">
            <v>0.77192982456140347</v>
          </cell>
        </row>
        <row r="156">
          <cell r="B156" t="str">
            <v>BOD</v>
          </cell>
          <cell r="C156">
            <v>2745.1413404803261</v>
          </cell>
          <cell r="D156">
            <v>6527</v>
          </cell>
          <cell r="E156">
            <v>1227.4240623855217</v>
          </cell>
          <cell r="F156">
            <v>353.26</v>
          </cell>
          <cell r="G156">
            <v>479.34496341184189</v>
          </cell>
          <cell r="H156">
            <v>1.9914651493598876E-2</v>
          </cell>
          <cell r="I156">
            <v>4.978662873399723E-2</v>
          </cell>
          <cell r="J156">
            <v>7.1123755334281703E-3</v>
          </cell>
          <cell r="K156">
            <v>8.6059743954480822E-2</v>
          </cell>
          <cell r="L156">
            <v>0.83712660028449493</v>
          </cell>
        </row>
        <row r="157">
          <cell r="B157" t="str">
            <v>BOG</v>
          </cell>
          <cell r="C157">
            <v>1689</v>
          </cell>
          <cell r="D157">
            <v>1347.2744671581777</v>
          </cell>
          <cell r="E157">
            <v>754.79923153692607</v>
          </cell>
          <cell r="F157">
            <v>389.81368577825583</v>
          </cell>
          <cell r="G157">
            <v>230.44173476808746</v>
          </cell>
          <cell r="H157">
            <v>2.56829113349668E-2</v>
          </cell>
          <cell r="I157">
            <v>4.710046283691794E-2</v>
          </cell>
          <cell r="J157">
            <v>2.3504855250022605E-2</v>
          </cell>
          <cell r="K157">
            <v>0.11144386967964404</v>
          </cell>
          <cell r="L157">
            <v>0.79226790089844867</v>
          </cell>
        </row>
        <row r="158">
          <cell r="B158" t="str">
            <v>BOH</v>
          </cell>
          <cell r="C158">
            <v>2745.1413404803261</v>
          </cell>
          <cell r="D158">
            <v>2748.3097622583159</v>
          </cell>
          <cell r="E158">
            <v>1227.4240623855217</v>
          </cell>
          <cell r="F158">
            <v>664.74253909376523</v>
          </cell>
          <cell r="G158">
            <v>456.75427675021371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1</v>
          </cell>
        </row>
        <row r="159">
          <cell r="B159" t="str">
            <v>BOJ</v>
          </cell>
          <cell r="C159">
            <v>1469.5938081198235</v>
          </cell>
          <cell r="D159">
            <v>2752.6445953448019</v>
          </cell>
          <cell r="E159">
            <v>1004.3361110559546</v>
          </cell>
          <cell r="F159">
            <v>378.81857465811385</v>
          </cell>
          <cell r="G159">
            <v>387.30742755779448</v>
          </cell>
          <cell r="H159">
            <v>0</v>
          </cell>
          <cell r="I159">
            <v>0</v>
          </cell>
          <cell r="J159">
            <v>0</v>
          </cell>
          <cell r="K159">
            <v>0.4</v>
          </cell>
          <cell r="L159">
            <v>0.6</v>
          </cell>
        </row>
        <row r="160">
          <cell r="B160" t="str">
            <v>BOM</v>
          </cell>
          <cell r="C160">
            <v>3751.7709158959005</v>
          </cell>
          <cell r="D160">
            <v>2296.84037149814</v>
          </cell>
          <cell r="E160">
            <v>1819.0553350515461</v>
          </cell>
          <cell r="F160">
            <v>751.14690596616447</v>
          </cell>
          <cell r="G160">
            <v>538.71771207333848</v>
          </cell>
          <cell r="H160">
            <v>8.9737401905579123E-3</v>
          </cell>
          <cell r="I160">
            <v>7.1074882465454431E-2</v>
          </cell>
          <cell r="J160">
            <v>7.3827782842637761E-3</v>
          </cell>
          <cell r="K160">
            <v>0.1750415616453041</v>
          </cell>
          <cell r="L160">
            <v>0.73752703741441972</v>
          </cell>
        </row>
        <row r="161">
          <cell r="B161" t="str">
            <v>BON</v>
          </cell>
          <cell r="C161">
            <v>377.32512499980163</v>
          </cell>
          <cell r="D161">
            <v>616.39569259699067</v>
          </cell>
          <cell r="E161">
            <v>493.93</v>
          </cell>
          <cell r="F161">
            <v>864.375</v>
          </cell>
          <cell r="G161">
            <v>305.26806006184654</v>
          </cell>
          <cell r="H161">
            <v>1.5422077922077917E-2</v>
          </cell>
          <cell r="I161">
            <v>0</v>
          </cell>
          <cell r="J161">
            <v>4.8701298701298683E-3</v>
          </cell>
          <cell r="K161">
            <v>6.3311688311688277E-2</v>
          </cell>
          <cell r="L161">
            <v>0.91639610389610393</v>
          </cell>
        </row>
        <row r="162">
          <cell r="B162" t="str">
            <v>BOO</v>
          </cell>
          <cell r="C162">
            <v>2745.1413404803261</v>
          </cell>
          <cell r="D162">
            <v>2748.3097622583159</v>
          </cell>
          <cell r="E162">
            <v>1227.4240623855217</v>
          </cell>
          <cell r="F162">
            <v>664.74253909376523</v>
          </cell>
          <cell r="G162">
            <v>1370</v>
          </cell>
          <cell r="H162">
            <v>0</v>
          </cell>
          <cell r="I162">
            <v>3.5714285714285705E-2</v>
          </cell>
          <cell r="J162">
            <v>0</v>
          </cell>
          <cell r="K162">
            <v>0.26785714285714285</v>
          </cell>
          <cell r="L162">
            <v>0.69642857142857151</v>
          </cell>
        </row>
        <row r="163">
          <cell r="B163" t="str">
            <v>BPN</v>
          </cell>
          <cell r="C163">
            <v>6193.8249009534829</v>
          </cell>
          <cell r="D163">
            <v>3575.2541506331786</v>
          </cell>
          <cell r="E163">
            <v>1568.9268649847354</v>
          </cell>
          <cell r="F163">
            <v>777.33416693910112</v>
          </cell>
          <cell r="G163">
            <v>629.17125846887177</v>
          </cell>
          <cell r="H163">
            <v>0</v>
          </cell>
          <cell r="I163">
            <v>0</v>
          </cell>
          <cell r="J163">
            <v>4.5454545454545456E-2</v>
          </cell>
          <cell r="K163">
            <v>0.22727272727272727</v>
          </cell>
          <cell r="L163">
            <v>0.72727272727272729</v>
          </cell>
        </row>
        <row r="164">
          <cell r="B164" t="str">
            <v>BPS</v>
          </cell>
          <cell r="C164">
            <v>0</v>
          </cell>
          <cell r="D164">
            <v>2803.9561153846143</v>
          </cell>
          <cell r="E164">
            <v>0</v>
          </cell>
          <cell r="F164">
            <v>1068.9973625894797</v>
          </cell>
          <cell r="G164">
            <v>655.32727654878056</v>
          </cell>
          <cell r="H164">
            <v>0</v>
          </cell>
          <cell r="I164">
            <v>5.5555555555555539E-2</v>
          </cell>
          <cell r="J164">
            <v>0</v>
          </cell>
          <cell r="K164">
            <v>0.77777777777777768</v>
          </cell>
          <cell r="L164">
            <v>0.16666666666666663</v>
          </cell>
        </row>
        <row r="165">
          <cell r="B165" t="str">
            <v>BQN</v>
          </cell>
          <cell r="C165">
            <v>201.0051666666667</v>
          </cell>
          <cell r="D165">
            <v>616.39569259699067</v>
          </cell>
          <cell r="E165">
            <v>803.6857142857142</v>
          </cell>
          <cell r="F165">
            <v>268.78750000000002</v>
          </cell>
          <cell r="G165">
            <v>225.82814460528701</v>
          </cell>
          <cell r="H165">
            <v>0.40155038759689915</v>
          </cell>
          <cell r="I165">
            <v>0</v>
          </cell>
          <cell r="J165">
            <v>2.3772609819121444E-2</v>
          </cell>
          <cell r="K165">
            <v>1.4470284237726094E-2</v>
          </cell>
          <cell r="L165">
            <v>0.56020671834625324</v>
          </cell>
        </row>
        <row r="166">
          <cell r="B166" t="str">
            <v>BRC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0.15000000000000002</v>
          </cell>
          <cell r="J166">
            <v>5.000000000000001E-2</v>
          </cell>
          <cell r="K166">
            <v>0.13333333333333336</v>
          </cell>
          <cell r="L166">
            <v>0.66666666666666652</v>
          </cell>
        </row>
        <row r="167">
          <cell r="B167" t="str">
            <v>BRE</v>
          </cell>
          <cell r="C167">
            <v>2745.1413404803261</v>
          </cell>
          <cell r="D167">
            <v>2683.103670442285</v>
          </cell>
          <cell r="E167">
            <v>1227.4240623855217</v>
          </cell>
          <cell r="F167">
            <v>388.42306214383331</v>
          </cell>
          <cell r="G167">
            <v>492.88340377792332</v>
          </cell>
          <cell r="H167">
            <v>1.2356979405034342E-2</v>
          </cell>
          <cell r="I167">
            <v>0.10526315789473704</v>
          </cell>
          <cell r="J167">
            <v>5.491990846681929E-3</v>
          </cell>
          <cell r="K167">
            <v>0.31533180778032105</v>
          </cell>
          <cell r="L167">
            <v>0.56155606407322567</v>
          </cell>
        </row>
        <row r="168">
          <cell r="B168" t="str">
            <v>BRI</v>
          </cell>
          <cell r="C168">
            <v>2745.1413404803261</v>
          </cell>
          <cell r="D168">
            <v>2081.7960000000003</v>
          </cell>
          <cell r="E168">
            <v>1488.5220000000002</v>
          </cell>
          <cell r="F168">
            <v>1063.6332683625333</v>
          </cell>
          <cell r="G168">
            <v>428.18626770622495</v>
          </cell>
          <cell r="H168">
            <v>2.0618556701030937E-3</v>
          </cell>
          <cell r="I168">
            <v>3.7113402061855678E-3</v>
          </cell>
          <cell r="J168">
            <v>7.4226804123711364E-3</v>
          </cell>
          <cell r="K168">
            <v>0.14391752577319605</v>
          </cell>
          <cell r="L168">
            <v>0.84288659793814413</v>
          </cell>
        </row>
        <row r="169">
          <cell r="B169" t="str">
            <v>BRM</v>
          </cell>
          <cell r="C169">
            <v>340.6522449706643</v>
          </cell>
          <cell r="D169">
            <v>1643.6786350781567</v>
          </cell>
          <cell r="E169">
            <v>867.19705804587363</v>
          </cell>
          <cell r="F169">
            <v>476.49220503407565</v>
          </cell>
          <cell r="G169">
            <v>355.93964477998946</v>
          </cell>
          <cell r="H169">
            <v>0</v>
          </cell>
          <cell r="I169">
            <v>0.10714285714285714</v>
          </cell>
          <cell r="J169">
            <v>0</v>
          </cell>
          <cell r="K169">
            <v>3.5714285714285712E-2</v>
          </cell>
          <cell r="L169">
            <v>0.8571428571428571</v>
          </cell>
        </row>
        <row r="170">
          <cell r="B170" t="str">
            <v>BRN</v>
          </cell>
          <cell r="C170">
            <v>2745.1413404803261</v>
          </cell>
          <cell r="D170">
            <v>2226.15333333333</v>
          </cell>
          <cell r="E170">
            <v>1227.4240623855217</v>
          </cell>
          <cell r="F170">
            <v>254.30136363636359</v>
          </cell>
          <cell r="G170">
            <v>452.9439999999999</v>
          </cell>
          <cell r="H170">
            <v>1.6393442622950821E-2</v>
          </cell>
          <cell r="I170">
            <v>0.14754098360655737</v>
          </cell>
          <cell r="J170">
            <v>0</v>
          </cell>
          <cell r="K170">
            <v>0.39344262295081966</v>
          </cell>
          <cell r="L170">
            <v>0.44262295081967212</v>
          </cell>
        </row>
        <row r="171">
          <cell r="B171" t="str">
            <v>BRQ</v>
          </cell>
          <cell r="C171">
            <v>1469.5938081198235</v>
          </cell>
          <cell r="D171">
            <v>2752.6445953448019</v>
          </cell>
          <cell r="E171">
            <v>1004.3361110559546</v>
          </cell>
          <cell r="F171">
            <v>378.81857465811385</v>
          </cell>
          <cell r="G171">
            <v>387.30742755779448</v>
          </cell>
          <cell r="H171">
            <v>0</v>
          </cell>
          <cell r="I171">
            <v>0.10714285714285715</v>
          </cell>
          <cell r="J171">
            <v>0</v>
          </cell>
          <cell r="K171">
            <v>0.2142857142857143</v>
          </cell>
          <cell r="L171">
            <v>0.67857142857142849</v>
          </cell>
        </row>
        <row r="172">
          <cell r="B172" t="str">
            <v>BRS</v>
          </cell>
          <cell r="C172">
            <v>2745.1413404803261</v>
          </cell>
          <cell r="D172">
            <v>4234.9218749999982</v>
          </cell>
          <cell r="E172">
            <v>1227.4240623855217</v>
          </cell>
          <cell r="F172">
            <v>504.44896723548408</v>
          </cell>
          <cell r="G172">
            <v>379.75438649127051</v>
          </cell>
          <cell r="H172">
            <v>0</v>
          </cell>
          <cell r="I172">
            <v>1.9933554817275788E-2</v>
          </cell>
          <cell r="J172">
            <v>1.107419712070877E-3</v>
          </cell>
          <cell r="K172">
            <v>0.35991140642303454</v>
          </cell>
          <cell r="L172">
            <v>0.61904761904761885</v>
          </cell>
        </row>
        <row r="173">
          <cell r="B173" t="str">
            <v>BRU</v>
          </cell>
          <cell r="C173">
            <v>5258.6878315520707</v>
          </cell>
          <cell r="D173">
            <v>3130.7806106530784</v>
          </cell>
          <cell r="E173">
            <v>1260.4876264358616</v>
          </cell>
          <cell r="F173">
            <v>659.49292829909382</v>
          </cell>
          <cell r="G173">
            <v>468.98732290954621</v>
          </cell>
          <cell r="H173">
            <v>1.5409390886987355E-2</v>
          </cell>
          <cell r="I173">
            <v>9.1603776563832784E-2</v>
          </cell>
          <cell r="J173">
            <v>3.4165903565000565E-2</v>
          </cell>
          <cell r="K173">
            <v>0.27370614796804715</v>
          </cell>
          <cell r="L173">
            <v>0.58511478101613223</v>
          </cell>
        </row>
        <row r="174">
          <cell r="B174" t="str">
            <v>BSB</v>
          </cell>
          <cell r="C174">
            <v>0</v>
          </cell>
          <cell r="D174">
            <v>4369</v>
          </cell>
          <cell r="E174">
            <v>1518.5557142857142</v>
          </cell>
          <cell r="F174">
            <v>649.33320238095223</v>
          </cell>
          <cell r="G174">
            <v>577.55247904204771</v>
          </cell>
          <cell r="H174">
            <v>2.2404779686333062E-3</v>
          </cell>
          <cell r="I174">
            <v>4.4062733383121673E-2</v>
          </cell>
          <cell r="J174">
            <v>1.344286781179984E-2</v>
          </cell>
          <cell r="K174">
            <v>0.21135175504107537</v>
          </cell>
          <cell r="L174">
            <v>0.72890216579536982</v>
          </cell>
        </row>
        <row r="175">
          <cell r="B175" t="str">
            <v>BSR</v>
          </cell>
          <cell r="C175">
            <v>3330.5636246604122</v>
          </cell>
          <cell r="D175">
            <v>2932.3675702616497</v>
          </cell>
          <cell r="E175">
            <v>1396.5367793615474</v>
          </cell>
          <cell r="F175">
            <v>760.85050917263288</v>
          </cell>
          <cell r="G175">
            <v>562.07034937759533</v>
          </cell>
          <cell r="H175">
            <v>0.2</v>
          </cell>
          <cell r="I175">
            <v>0.4</v>
          </cell>
          <cell r="J175">
            <v>0</v>
          </cell>
          <cell r="K175">
            <v>0.2</v>
          </cell>
          <cell r="L175">
            <v>0.2</v>
          </cell>
        </row>
        <row r="176">
          <cell r="B176" t="str">
            <v>BTJ</v>
          </cell>
          <cell r="C176">
            <v>6193.8249009534829</v>
          </cell>
          <cell r="D176">
            <v>3575.2541506331786</v>
          </cell>
          <cell r="E176">
            <v>1568.9268649847354</v>
          </cell>
          <cell r="F176">
            <v>777.33416693910112</v>
          </cell>
          <cell r="G176">
            <v>629.17125846887177</v>
          </cell>
          <cell r="H176">
            <v>0</v>
          </cell>
          <cell r="I176">
            <v>0</v>
          </cell>
          <cell r="J176">
            <v>0</v>
          </cell>
          <cell r="K176">
            <v>1</v>
          </cell>
          <cell r="L176">
            <v>0</v>
          </cell>
        </row>
        <row r="177">
          <cell r="B177" t="str">
            <v>BTK</v>
          </cell>
          <cell r="C177">
            <v>7769.2183948511838</v>
          </cell>
          <cell r="D177">
            <v>3939.5668380334537</v>
          </cell>
          <cell r="E177">
            <v>1662.3919612553043</v>
          </cell>
          <cell r="F177">
            <v>918.66681940533897</v>
          </cell>
          <cell r="G177">
            <v>695.52668189877943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1</v>
          </cell>
        </row>
        <row r="178">
          <cell r="B178" t="str">
            <v>BTS</v>
          </cell>
          <cell r="C178">
            <v>1469.5938081198235</v>
          </cell>
          <cell r="D178">
            <v>2752.6445953448019</v>
          </cell>
          <cell r="E178">
            <v>1004.3361110559546</v>
          </cell>
          <cell r="F178">
            <v>288.62571839080454</v>
          </cell>
          <cell r="G178">
            <v>397.43636591146071</v>
          </cell>
          <cell r="H178">
            <v>0</v>
          </cell>
          <cell r="I178">
            <v>1.3333333333333329E-2</v>
          </cell>
          <cell r="J178">
            <v>1.3333333333333329E-2</v>
          </cell>
          <cell r="K178">
            <v>0.46666666666666651</v>
          </cell>
          <cell r="L178">
            <v>0.50666666666666671</v>
          </cell>
        </row>
        <row r="179">
          <cell r="B179" t="str">
            <v>BTU</v>
          </cell>
          <cell r="C179">
            <v>6193.8249009534829</v>
          </cell>
          <cell r="D179">
            <v>3575.2541506331786</v>
          </cell>
          <cell r="E179">
            <v>1568.9268649847354</v>
          </cell>
          <cell r="F179">
            <v>777.33416693910112</v>
          </cell>
          <cell r="G179">
            <v>629.17125846887177</v>
          </cell>
          <cell r="H179">
            <v>0</v>
          </cell>
          <cell r="I179">
            <v>0.19999999999999998</v>
          </cell>
          <cell r="J179">
            <v>0</v>
          </cell>
          <cell r="K179">
            <v>0.39999999999999997</v>
          </cell>
          <cell r="L179">
            <v>0.39999999999999997</v>
          </cell>
        </row>
        <row r="180">
          <cell r="B180" t="str">
            <v>BUD</v>
          </cell>
          <cell r="C180">
            <v>4622.2793902439016</v>
          </cell>
          <cell r="D180">
            <v>2733.433739182457</v>
          </cell>
          <cell r="E180">
            <v>1196.6273865546218</v>
          </cell>
          <cell r="F180">
            <v>359.76153962715114</v>
          </cell>
          <cell r="G180">
            <v>338.25597989278765</v>
          </cell>
          <cell r="H180">
            <v>7.6619319856191699E-3</v>
          </cell>
          <cell r="I180">
            <v>2.5520127305946924E-2</v>
          </cell>
          <cell r="J180">
            <v>2.2867920080155677E-2</v>
          </cell>
          <cell r="K180">
            <v>0.31136912830789387</v>
          </cell>
          <cell r="L180">
            <v>0.63258089232038428</v>
          </cell>
        </row>
        <row r="181">
          <cell r="B181" t="str">
            <v>BUE</v>
          </cell>
          <cell r="C181">
            <v>4962.7924781849915</v>
          </cell>
          <cell r="D181">
            <v>3069.6152686905111</v>
          </cell>
          <cell r="E181">
            <v>1470.2738281250001</v>
          </cell>
          <cell r="F181">
            <v>951.97757766830364</v>
          </cell>
          <cell r="G181">
            <v>598.88789829763209</v>
          </cell>
          <cell r="H181">
            <v>1.5625827639175777E-2</v>
          </cell>
          <cell r="I181">
            <v>0.13104507654007039</v>
          </cell>
          <cell r="J181">
            <v>9.3754965835054563E-3</v>
          </cell>
          <cell r="K181">
            <v>0.1426982361353881</v>
          </cell>
          <cell r="L181">
            <v>0.70125536310186032</v>
          </cell>
        </row>
        <row r="182">
          <cell r="B182" t="str">
            <v>BUH</v>
          </cell>
          <cell r="C182">
            <v>259.14</v>
          </cell>
          <cell r="D182">
            <v>2782.9956802721076</v>
          </cell>
          <cell r="E182">
            <v>1349.62</v>
          </cell>
          <cell r="F182">
            <v>425.82719066871579</v>
          </cell>
          <cell r="G182">
            <v>392.43247245494541</v>
          </cell>
          <cell r="H182">
            <v>2.1555947481873426E-3</v>
          </cell>
          <cell r="I182">
            <v>1.4207329022143852E-2</v>
          </cell>
          <cell r="J182">
            <v>7.3486184597295751E-3</v>
          </cell>
          <cell r="K182">
            <v>0.37801293356848858</v>
          </cell>
          <cell r="L182">
            <v>0.59827552420145069</v>
          </cell>
        </row>
        <row r="183">
          <cell r="B183" t="str">
            <v>BUQ</v>
          </cell>
          <cell r="C183">
            <v>4506.2728313492062</v>
          </cell>
          <cell r="D183">
            <v>3944.3134760440953</v>
          </cell>
          <cell r="E183">
            <v>2334.0452562656651</v>
          </cell>
          <cell r="F183">
            <v>1515.8991723225461</v>
          </cell>
          <cell r="G183">
            <v>793.18298912074488</v>
          </cell>
          <cell r="H183">
            <v>0</v>
          </cell>
          <cell r="I183">
            <v>0</v>
          </cell>
          <cell r="J183">
            <v>0</v>
          </cell>
          <cell r="K183">
            <v>0.25</v>
          </cell>
          <cell r="L183">
            <v>0.75</v>
          </cell>
        </row>
        <row r="184">
          <cell r="B184" t="str">
            <v>BVE</v>
          </cell>
          <cell r="C184">
            <v>2745.1413404803261</v>
          </cell>
          <cell r="D184">
            <v>2748.3097622583159</v>
          </cell>
          <cell r="E184">
            <v>1227.4240623855217</v>
          </cell>
          <cell r="F184">
            <v>664.74253909376523</v>
          </cell>
          <cell r="G184">
            <v>456.75427675021371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1</v>
          </cell>
        </row>
        <row r="185">
          <cell r="B185" t="str">
            <v>BWN</v>
          </cell>
          <cell r="C185">
            <v>6193.8249009534829</v>
          </cell>
          <cell r="D185">
            <v>3575.2541506331786</v>
          </cell>
          <cell r="E185">
            <v>1568.9268649847354</v>
          </cell>
          <cell r="F185">
            <v>777.33416693910112</v>
          </cell>
          <cell r="G185">
            <v>629.17125846887177</v>
          </cell>
          <cell r="H185">
            <v>2.5641025641025644E-2</v>
          </cell>
          <cell r="I185">
            <v>0.28205128205128205</v>
          </cell>
          <cell r="J185">
            <v>2.5641025641025644E-2</v>
          </cell>
          <cell r="K185">
            <v>0</v>
          </cell>
          <cell r="L185">
            <v>0.66666666666666663</v>
          </cell>
        </row>
        <row r="186">
          <cell r="B186" t="str">
            <v>BXN</v>
          </cell>
          <cell r="C186">
            <v>2745.1413404803261</v>
          </cell>
          <cell r="D186">
            <v>2748.3097622583159</v>
          </cell>
          <cell r="E186">
            <v>1227.4240623855217</v>
          </cell>
          <cell r="F186">
            <v>754.09999999999991</v>
          </cell>
          <cell r="G186">
            <v>634.35977586206889</v>
          </cell>
          <cell r="H186">
            <v>0</v>
          </cell>
          <cell r="I186">
            <v>1.2048192771084336E-2</v>
          </cell>
          <cell r="J186">
            <v>6.0240963855421681E-3</v>
          </cell>
          <cell r="K186">
            <v>2.4096385542168672E-2</v>
          </cell>
          <cell r="L186">
            <v>0.95783132530120485</v>
          </cell>
        </row>
        <row r="187">
          <cell r="B187" t="str">
            <v>BZE</v>
          </cell>
          <cell r="C187">
            <v>357.29212121212112</v>
          </cell>
          <cell r="D187">
            <v>517.27507428680622</v>
          </cell>
          <cell r="E187">
            <v>516.30811987028801</v>
          </cell>
          <cell r="F187">
            <v>280.83420317503499</v>
          </cell>
          <cell r="G187">
            <v>261.62233361137152</v>
          </cell>
          <cell r="H187">
            <v>4.9951783992285427E-2</v>
          </cell>
          <cell r="I187">
            <v>1.3500482160077138E-3</v>
          </cell>
          <cell r="J187">
            <v>1.63934426229508E-2</v>
          </cell>
          <cell r="K187">
            <v>0.21099324975891995</v>
          </cell>
          <cell r="L187">
            <v>0.72131147540983609</v>
          </cell>
        </row>
        <row r="188">
          <cell r="B188" t="str">
            <v>BZO</v>
          </cell>
          <cell r="C188">
            <v>2745.1413404803261</v>
          </cell>
          <cell r="D188">
            <v>2748.3097622583159</v>
          </cell>
          <cell r="E188">
            <v>1227.4240623855217</v>
          </cell>
          <cell r="F188">
            <v>664.74253909376523</v>
          </cell>
          <cell r="G188">
            <v>337.46250000000003</v>
          </cell>
          <cell r="H188">
            <v>0</v>
          </cell>
          <cell r="I188">
            <v>0</v>
          </cell>
          <cell r="J188">
            <v>5.8823529411764698E-2</v>
          </cell>
          <cell r="K188">
            <v>0</v>
          </cell>
          <cell r="L188">
            <v>0.94117647058823528</v>
          </cell>
        </row>
        <row r="189">
          <cell r="B189" t="str">
            <v>BZV</v>
          </cell>
          <cell r="C189">
            <v>2666.1651453744489</v>
          </cell>
          <cell r="D189">
            <v>3774.826342031879</v>
          </cell>
          <cell r="E189">
            <v>1071.763219189656</v>
          </cell>
          <cell r="F189">
            <v>762.7237149054954</v>
          </cell>
          <cell r="G189">
            <v>655.01551942946151</v>
          </cell>
          <cell r="H189">
            <v>0</v>
          </cell>
          <cell r="I189">
            <v>2.5000000000000001E-2</v>
          </cell>
          <cell r="J189">
            <v>0.22500000000000001</v>
          </cell>
          <cell r="K189">
            <v>0</v>
          </cell>
          <cell r="L189">
            <v>0.75</v>
          </cell>
        </row>
        <row r="190">
          <cell r="B190" t="str">
            <v>CAG</v>
          </cell>
          <cell r="C190">
            <v>2745.1413404803261</v>
          </cell>
          <cell r="D190">
            <v>2748.3097622583159</v>
          </cell>
          <cell r="E190">
            <v>1893.19</v>
          </cell>
          <cell r="F190">
            <v>1668.88</v>
          </cell>
          <cell r="G190">
            <v>373.20230362811787</v>
          </cell>
          <cell r="H190">
            <v>4.6948356807511729E-3</v>
          </cell>
          <cell r="I190">
            <v>5.6338028169014079E-2</v>
          </cell>
          <cell r="J190">
            <v>9.3896713615023459E-3</v>
          </cell>
          <cell r="K190">
            <v>0.18309859154929575</v>
          </cell>
          <cell r="L190">
            <v>0.74647887323943674</v>
          </cell>
        </row>
        <row r="191">
          <cell r="B191" t="str">
            <v>CAI</v>
          </cell>
          <cell r="C191">
            <v>3466.3672505668928</v>
          </cell>
          <cell r="D191">
            <v>2779.3744945384119</v>
          </cell>
          <cell r="E191">
            <v>1275.0762315634215</v>
          </cell>
          <cell r="F191">
            <v>695.21763237781727</v>
          </cell>
          <cell r="G191">
            <v>457.97066933684272</v>
          </cell>
          <cell r="H191">
            <v>5.1491477272727288E-3</v>
          </cell>
          <cell r="I191">
            <v>4.4744318181818288E-2</v>
          </cell>
          <cell r="J191">
            <v>1.6690340909090901E-2</v>
          </cell>
          <cell r="K191">
            <v>0.18607954545454525</v>
          </cell>
          <cell r="L191">
            <v>0.74733664772727282</v>
          </cell>
        </row>
        <row r="192">
          <cell r="B192" t="str">
            <v>CAN</v>
          </cell>
          <cell r="C192">
            <v>5165.3333333333348</v>
          </cell>
          <cell r="D192">
            <v>4510.0990339506179</v>
          </cell>
          <cell r="E192">
            <v>1486.8245238095228</v>
          </cell>
          <cell r="F192">
            <v>563.42370920836004</v>
          </cell>
          <cell r="G192">
            <v>573.95254935108437</v>
          </cell>
          <cell r="H192">
            <v>7.5802615933412637E-3</v>
          </cell>
          <cell r="I192">
            <v>4.473840665873955E-2</v>
          </cell>
          <cell r="J192">
            <v>7.431629013079667E-3</v>
          </cell>
          <cell r="K192">
            <v>0.2685790725326993</v>
          </cell>
          <cell r="L192">
            <v>0.67167063020214024</v>
          </cell>
        </row>
        <row r="193">
          <cell r="B193" t="str">
            <v>CAP</v>
          </cell>
          <cell r="C193">
            <v>377.32512499980163</v>
          </cell>
          <cell r="D193">
            <v>616.39569259699067</v>
          </cell>
          <cell r="E193">
            <v>511.6084923299515</v>
          </cell>
          <cell r="F193">
            <v>227.19677564143856</v>
          </cell>
          <cell r="G193">
            <v>198.10817419848587</v>
          </cell>
          <cell r="H193">
            <v>0</v>
          </cell>
          <cell r="I193">
            <v>0</v>
          </cell>
          <cell r="J193">
            <v>1</v>
          </cell>
          <cell r="K193">
            <v>0</v>
          </cell>
          <cell r="L193">
            <v>0</v>
          </cell>
        </row>
        <row r="194">
          <cell r="B194" t="str">
            <v>CAS</v>
          </cell>
          <cell r="C194">
            <v>110.74678178963906</v>
          </cell>
          <cell r="D194">
            <v>3264.3324731182797</v>
          </cell>
          <cell r="E194">
            <v>1104.2351250000002</v>
          </cell>
          <cell r="F194">
            <v>426.83130909130244</v>
          </cell>
          <cell r="G194">
            <v>515.80353271362583</v>
          </cell>
          <cell r="H194">
            <v>2.7415143603133161E-2</v>
          </cell>
          <cell r="I194">
            <v>2.0626631853785899E-2</v>
          </cell>
          <cell r="J194">
            <v>2.5065274151436032E-2</v>
          </cell>
          <cell r="K194">
            <v>0.21984334203655354</v>
          </cell>
          <cell r="L194">
            <v>0.70704960835509134</v>
          </cell>
        </row>
        <row r="195">
          <cell r="B195" t="str">
            <v>CAY</v>
          </cell>
          <cell r="C195">
            <v>340.6522449706643</v>
          </cell>
          <cell r="D195">
            <v>1643.6786350781567</v>
          </cell>
          <cell r="E195">
            <v>867.19705804587363</v>
          </cell>
          <cell r="F195">
            <v>476.49220503407565</v>
          </cell>
          <cell r="G195">
            <v>355.93964477998946</v>
          </cell>
          <cell r="H195">
            <v>0</v>
          </cell>
          <cell r="I195">
            <v>0</v>
          </cell>
          <cell r="J195">
            <v>0.14285714285714288</v>
          </cell>
          <cell r="K195">
            <v>0.28571428571428575</v>
          </cell>
          <cell r="L195">
            <v>0.57142857142857151</v>
          </cell>
        </row>
        <row r="196">
          <cell r="B196" t="str">
            <v>CBB</v>
          </cell>
          <cell r="C196">
            <v>340.6522449706643</v>
          </cell>
          <cell r="D196">
            <v>1643.6786350781567</v>
          </cell>
          <cell r="E196">
            <v>867.19705804587363</v>
          </cell>
          <cell r="F196">
            <v>476.49220503407565</v>
          </cell>
          <cell r="G196">
            <v>355.93964477998946</v>
          </cell>
          <cell r="H196">
            <v>0</v>
          </cell>
          <cell r="I196">
            <v>1.4925373134328356E-2</v>
          </cell>
          <cell r="J196">
            <v>1.4925373134328356E-2</v>
          </cell>
          <cell r="K196">
            <v>0.19402985074626866</v>
          </cell>
          <cell r="L196">
            <v>0.77611940298507465</v>
          </cell>
        </row>
        <row r="197">
          <cell r="B197" t="str">
            <v>CBR</v>
          </cell>
          <cell r="C197">
            <v>0</v>
          </cell>
          <cell r="D197">
            <v>4807.9482573260084</v>
          </cell>
          <cell r="E197">
            <v>0</v>
          </cell>
          <cell r="F197">
            <v>2997.0908333333332</v>
          </cell>
          <cell r="G197">
            <v>975.3400302861387</v>
          </cell>
          <cell r="H197">
            <v>3.1578947368421019E-2</v>
          </cell>
          <cell r="I197">
            <v>0.25614035087719289</v>
          </cell>
          <cell r="J197">
            <v>1.0526315789473674E-2</v>
          </cell>
          <cell r="K197">
            <v>0.11578947368421043</v>
          </cell>
          <cell r="L197">
            <v>0.58596491228070191</v>
          </cell>
        </row>
        <row r="198">
          <cell r="B198" t="str">
            <v>CCJ</v>
          </cell>
          <cell r="C198">
            <v>3702.7359647651338</v>
          </cell>
          <cell r="D198">
            <v>2535.5679383578822</v>
          </cell>
          <cell r="E198">
            <v>1841.947079900636</v>
          </cell>
          <cell r="F198">
            <v>781.56573324038914</v>
          </cell>
          <cell r="G198">
            <v>680.41977768908998</v>
          </cell>
          <cell r="H198">
            <v>0</v>
          </cell>
          <cell r="I198">
            <v>5.0335570469798654E-3</v>
          </cell>
          <cell r="J198">
            <v>1.6778523489932886E-2</v>
          </cell>
          <cell r="K198">
            <v>2.684563758389261E-2</v>
          </cell>
          <cell r="L198">
            <v>0.95134228187919467</v>
          </cell>
        </row>
        <row r="199">
          <cell r="B199" t="str">
            <v>CCP</v>
          </cell>
          <cell r="C199">
            <v>684.99999999999989</v>
          </cell>
          <cell r="D199">
            <v>4148</v>
          </cell>
          <cell r="E199">
            <v>2046.4427272727273</v>
          </cell>
          <cell r="F199">
            <v>1078.0265544225754</v>
          </cell>
          <cell r="G199">
            <v>853.67440000000011</v>
          </cell>
          <cell r="H199">
            <v>0</v>
          </cell>
          <cell r="I199">
            <v>0.13815789473684212</v>
          </cell>
          <cell r="J199">
            <v>3.2894736842105275E-2</v>
          </cell>
          <cell r="K199">
            <v>5.9210526315789491E-2</v>
          </cell>
          <cell r="L199">
            <v>0.76973684210526305</v>
          </cell>
        </row>
        <row r="200">
          <cell r="B200" t="str">
            <v>CCS</v>
          </cell>
          <cell r="C200">
            <v>340.6522449706643</v>
          </cell>
          <cell r="D200">
            <v>1581.9745705260889</v>
          </cell>
          <cell r="E200">
            <v>865.95928466076668</v>
          </cell>
          <cell r="F200">
            <v>690.11703536328741</v>
          </cell>
          <cell r="G200">
            <v>527.16321032727899</v>
          </cell>
          <cell r="H200">
            <v>1.5775132654524586E-3</v>
          </cell>
          <cell r="I200">
            <v>7.6294277929155413E-2</v>
          </cell>
          <cell r="J200">
            <v>5.1914527463071895E-2</v>
          </cell>
          <cell r="K200">
            <v>9.4937616520866228E-2</v>
          </cell>
          <cell r="L200">
            <v>0.77527606482145406</v>
          </cell>
        </row>
        <row r="201">
          <cell r="B201" t="str">
            <v>CCU</v>
          </cell>
          <cell r="C201">
            <v>3702.7359647651338</v>
          </cell>
          <cell r="D201">
            <v>3201.2436777471962</v>
          </cell>
          <cell r="E201">
            <v>1283.6679999999999</v>
          </cell>
          <cell r="F201">
            <v>661.28242328832982</v>
          </cell>
          <cell r="G201">
            <v>598.53424565072203</v>
          </cell>
          <cell r="H201">
            <v>4.1879096868171943E-3</v>
          </cell>
          <cell r="I201">
            <v>4.0058266569555814E-2</v>
          </cell>
          <cell r="J201">
            <v>3.8237436270939602E-3</v>
          </cell>
          <cell r="K201">
            <v>0.29133284777858759</v>
          </cell>
          <cell r="L201">
            <v>0.66059723233794543</v>
          </cell>
        </row>
        <row r="202">
          <cell r="B202" t="str">
            <v>CEB</v>
          </cell>
          <cell r="C202">
            <v>6193.8249009534829</v>
          </cell>
          <cell r="D202">
            <v>3308.6250000000009</v>
          </cell>
          <cell r="E202">
            <v>1684.4561403508774</v>
          </cell>
          <cell r="F202">
            <v>924.79104217650251</v>
          </cell>
          <cell r="G202">
            <v>628.48379425281007</v>
          </cell>
          <cell r="H202">
            <v>0</v>
          </cell>
          <cell r="I202">
            <v>9.7235462345090524E-3</v>
          </cell>
          <cell r="J202">
            <v>7.2449952335557647E-3</v>
          </cell>
          <cell r="K202">
            <v>0.1496663489037178</v>
          </cell>
          <cell r="L202">
            <v>0.8333651096282173</v>
          </cell>
        </row>
        <row r="203">
          <cell r="B203" t="str">
            <v>CEI</v>
          </cell>
          <cell r="C203">
            <v>6193.8249009534829</v>
          </cell>
          <cell r="D203">
            <v>3575.2541506331786</v>
          </cell>
          <cell r="E203">
            <v>1568.9268649847354</v>
          </cell>
          <cell r="F203">
            <v>777.33416693910112</v>
          </cell>
          <cell r="G203">
            <v>629.17125846887177</v>
          </cell>
          <cell r="H203">
            <v>0</v>
          </cell>
          <cell r="I203">
            <v>0</v>
          </cell>
          <cell r="J203">
            <v>0</v>
          </cell>
          <cell r="K203">
            <v>0.49999999999999994</v>
          </cell>
          <cell r="L203">
            <v>0.5</v>
          </cell>
        </row>
        <row r="204">
          <cell r="B204" t="str">
            <v>CEK</v>
          </cell>
          <cell r="C204">
            <v>7769.2183948511838</v>
          </cell>
          <cell r="D204">
            <v>3939.5668380334537</v>
          </cell>
          <cell r="E204">
            <v>1662.3919612553043</v>
          </cell>
          <cell r="F204">
            <v>918.66681940533897</v>
          </cell>
          <cell r="G204">
            <v>695.52668189877943</v>
          </cell>
          <cell r="H204">
            <v>0</v>
          </cell>
          <cell r="I204">
            <v>0</v>
          </cell>
          <cell r="J204">
            <v>3.2258064516129031E-2</v>
          </cell>
          <cell r="K204">
            <v>0.32258064516129031</v>
          </cell>
          <cell r="L204">
            <v>0.64516129032258063</v>
          </cell>
        </row>
        <row r="205">
          <cell r="B205" t="str">
            <v>CEN</v>
          </cell>
          <cell r="C205">
            <v>258.55072039077157</v>
          </cell>
          <cell r="D205">
            <v>517.27507428680622</v>
          </cell>
          <cell r="E205">
            <v>516.30811987028801</v>
          </cell>
          <cell r="F205">
            <v>444</v>
          </cell>
          <cell r="G205">
            <v>471.26312121212118</v>
          </cell>
          <cell r="H205">
            <v>1.8867924528301886E-2</v>
          </cell>
          <cell r="I205">
            <v>2.8301886792452827E-2</v>
          </cell>
          <cell r="J205">
            <v>0</v>
          </cell>
          <cell r="K205">
            <v>0.24528301886792447</v>
          </cell>
          <cell r="L205">
            <v>0.70754716981132082</v>
          </cell>
        </row>
        <row r="206">
          <cell r="B206" t="str">
            <v>CFE</v>
          </cell>
          <cell r="C206">
            <v>2745.1413404803261</v>
          </cell>
          <cell r="D206">
            <v>2748.3097622583159</v>
          </cell>
          <cell r="E206">
            <v>1227.4240623855217</v>
          </cell>
          <cell r="F206">
            <v>664.74253909376523</v>
          </cell>
          <cell r="G206">
            <v>759.87836307189536</v>
          </cell>
          <cell r="H206">
            <v>0</v>
          </cell>
          <cell r="I206">
            <v>7.0512820512820526E-2</v>
          </cell>
          <cell r="J206">
            <v>6.4102564102564109E-3</v>
          </cell>
          <cell r="K206">
            <v>5.1282051282051294E-2</v>
          </cell>
          <cell r="L206">
            <v>0.8717948717948717</v>
          </cell>
        </row>
        <row r="207">
          <cell r="B207" t="str">
            <v>CFS</v>
          </cell>
          <cell r="C207">
            <v>4620.9183037078074</v>
          </cell>
          <cell r="D207">
            <v>4275.17</v>
          </cell>
          <cell r="E207">
            <v>1799.1206359649118</v>
          </cell>
          <cell r="F207">
            <v>2234.0785672250199</v>
          </cell>
          <cell r="G207">
            <v>809.43499999999995</v>
          </cell>
          <cell r="H207">
            <v>0</v>
          </cell>
          <cell r="I207">
            <v>0.23529411764705882</v>
          </cell>
          <cell r="J207">
            <v>0</v>
          </cell>
          <cell r="K207">
            <v>0</v>
          </cell>
          <cell r="L207">
            <v>0.76470588235294112</v>
          </cell>
        </row>
        <row r="208">
          <cell r="B208" t="str">
            <v>CFU</v>
          </cell>
          <cell r="C208">
            <v>2745.1413404803261</v>
          </cell>
          <cell r="D208">
            <v>2748.3097622583159</v>
          </cell>
          <cell r="E208">
            <v>1227.4240623855217</v>
          </cell>
          <cell r="F208">
            <v>664.74253909376523</v>
          </cell>
          <cell r="G208">
            <v>456.75427675021371</v>
          </cell>
          <cell r="H208">
            <v>1.7857142857142856E-2</v>
          </cell>
          <cell r="I208">
            <v>5.3571428571428568E-2</v>
          </cell>
          <cell r="J208">
            <v>0</v>
          </cell>
          <cell r="K208">
            <v>0.42857142857142855</v>
          </cell>
          <cell r="L208">
            <v>0.50000000000000011</v>
          </cell>
        </row>
        <row r="209">
          <cell r="B209" t="str">
            <v>CGB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3.9301310043668103E-2</v>
          </cell>
          <cell r="J209">
            <v>0</v>
          </cell>
          <cell r="K209">
            <v>0.15720524017467241</v>
          </cell>
          <cell r="L209">
            <v>0.80349344978165949</v>
          </cell>
        </row>
        <row r="210">
          <cell r="B210" t="str">
            <v>CGN</v>
          </cell>
          <cell r="C210">
            <v>2745.1413404803261</v>
          </cell>
          <cell r="D210">
            <v>3195.781833333333</v>
          </cell>
          <cell r="E210">
            <v>1611.79</v>
          </cell>
          <cell r="F210">
            <v>702.99729584447573</v>
          </cell>
          <cell r="G210">
            <v>437.42779230851818</v>
          </cell>
          <cell r="H210">
            <v>1.5490533562822711E-2</v>
          </cell>
          <cell r="I210">
            <v>0.10671256454388983</v>
          </cell>
          <cell r="J210">
            <v>9.4664371772805421E-3</v>
          </cell>
          <cell r="K210">
            <v>0.28657487091222028</v>
          </cell>
          <cell r="L210">
            <v>0.58175559380378661</v>
          </cell>
        </row>
        <row r="211">
          <cell r="B211" t="str">
            <v>CGO</v>
          </cell>
          <cell r="C211">
            <v>7769.2183948511838</v>
          </cell>
          <cell r="D211">
            <v>3939.5668380334537</v>
          </cell>
          <cell r="E211">
            <v>1662.3919612553043</v>
          </cell>
          <cell r="F211">
            <v>918.66681940533897</v>
          </cell>
          <cell r="G211">
            <v>690.28</v>
          </cell>
          <cell r="H211">
            <v>0</v>
          </cell>
          <cell r="I211">
            <v>0.11363636363636363</v>
          </cell>
          <cell r="J211">
            <v>0</v>
          </cell>
          <cell r="K211">
            <v>0.31818181818181812</v>
          </cell>
          <cell r="L211">
            <v>0.56818181818181823</v>
          </cell>
        </row>
        <row r="212">
          <cell r="B212" t="str">
            <v>CGP</v>
          </cell>
          <cell r="C212">
            <v>3702.7359647651338</v>
          </cell>
          <cell r="D212">
            <v>2535.5679383578822</v>
          </cell>
          <cell r="E212">
            <v>1841.947079900636</v>
          </cell>
          <cell r="F212">
            <v>781.56573324038914</v>
          </cell>
          <cell r="G212">
            <v>1087.0000000000002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1</v>
          </cell>
        </row>
        <row r="213">
          <cell r="B213" t="str">
            <v>CGQ</v>
          </cell>
          <cell r="C213">
            <v>7769.2183948511838</v>
          </cell>
          <cell r="D213">
            <v>3939.5668380334537</v>
          </cell>
          <cell r="E213">
            <v>1662.3919612553043</v>
          </cell>
          <cell r="F213">
            <v>472.79306410256419</v>
          </cell>
          <cell r="G213">
            <v>628.95142708333344</v>
          </cell>
          <cell r="H213">
            <v>0</v>
          </cell>
          <cell r="I213">
            <v>2.7272727272727278E-2</v>
          </cell>
          <cell r="J213">
            <v>4.5454545454545461E-3</v>
          </cell>
          <cell r="K213">
            <v>0.30909090909090903</v>
          </cell>
          <cell r="L213">
            <v>0.65909090909090917</v>
          </cell>
        </row>
        <row r="214">
          <cell r="B214" t="str">
            <v>CGR</v>
          </cell>
          <cell r="C214">
            <v>0</v>
          </cell>
          <cell r="D214">
            <v>0</v>
          </cell>
          <cell r="E214">
            <v>0</v>
          </cell>
          <cell r="F214">
            <v>701.23199999999997</v>
          </cell>
          <cell r="G214">
            <v>612.44166666666649</v>
          </cell>
          <cell r="H214">
            <v>0</v>
          </cell>
          <cell r="I214">
            <v>6.2893081761006301E-3</v>
          </cell>
          <cell r="J214">
            <v>6.2893081761006301E-3</v>
          </cell>
          <cell r="K214">
            <v>0.3081761006289308</v>
          </cell>
          <cell r="L214">
            <v>0.67924528301886788</v>
          </cell>
        </row>
        <row r="215">
          <cell r="B215" t="str">
            <v>CGY</v>
          </cell>
          <cell r="C215">
            <v>6193.8249009534829</v>
          </cell>
          <cell r="D215">
            <v>3575.2541506331786</v>
          </cell>
          <cell r="E215">
            <v>1568.9268649847354</v>
          </cell>
          <cell r="F215">
            <v>777.33416693910112</v>
          </cell>
          <cell r="G215">
            <v>629.17125846887177</v>
          </cell>
          <cell r="H215">
            <v>0</v>
          </cell>
          <cell r="I215">
            <v>0</v>
          </cell>
          <cell r="J215">
            <v>0</v>
          </cell>
          <cell r="K215">
            <v>6.1224489795918387E-2</v>
          </cell>
          <cell r="L215">
            <v>0.93877551020408168</v>
          </cell>
        </row>
        <row r="216">
          <cell r="B216" t="str">
            <v>CHC</v>
          </cell>
          <cell r="C216">
            <v>1695.5297222222221</v>
          </cell>
          <cell r="D216">
            <v>3734.9888405797096</v>
          </cell>
          <cell r="E216">
            <v>2037.027285714287</v>
          </cell>
          <cell r="F216">
            <v>858.46408082280516</v>
          </cell>
          <cell r="G216">
            <v>1071.8600231876915</v>
          </cell>
          <cell r="H216">
            <v>4.1164658634538151E-2</v>
          </cell>
          <cell r="I216">
            <v>6.7269076305220887E-2</v>
          </cell>
          <cell r="J216">
            <v>1.4056224899598393E-2</v>
          </cell>
          <cell r="K216">
            <v>0.20180722891566266</v>
          </cell>
          <cell r="L216">
            <v>0.67570281124497988</v>
          </cell>
        </row>
        <row r="217">
          <cell r="B217" t="str">
            <v>CHQ</v>
          </cell>
          <cell r="C217">
            <v>2745.1413404803261</v>
          </cell>
          <cell r="D217">
            <v>2748.3097622583159</v>
          </cell>
          <cell r="E217">
            <v>1227.4240623855217</v>
          </cell>
          <cell r="F217">
            <v>547.35766919191894</v>
          </cell>
          <cell r="G217">
            <v>711.7926470588236</v>
          </cell>
          <cell r="H217">
            <v>4.7393364928909956E-3</v>
          </cell>
          <cell r="I217">
            <v>1.4218009478672987E-2</v>
          </cell>
          <cell r="J217">
            <v>4.7393364928909956E-3</v>
          </cell>
          <cell r="K217">
            <v>0.45971563981042651</v>
          </cell>
          <cell r="L217">
            <v>0.51658767772511849</v>
          </cell>
        </row>
        <row r="218">
          <cell r="B218" t="str">
            <v>CIT</v>
          </cell>
          <cell r="C218">
            <v>0</v>
          </cell>
          <cell r="D218">
            <v>2847.6971930925342</v>
          </cell>
          <cell r="E218">
            <v>3657.2797867244003</v>
          </cell>
          <cell r="F218">
            <v>572.24859627950207</v>
          </cell>
          <cell r="G218">
            <v>751.47941018987342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1</v>
          </cell>
        </row>
        <row r="219">
          <cell r="B219" t="str">
            <v>CIW</v>
          </cell>
          <cell r="C219">
            <v>377.32512499980163</v>
          </cell>
          <cell r="D219">
            <v>616.39569259699067</v>
          </cell>
          <cell r="E219">
            <v>511.6084923299515</v>
          </cell>
          <cell r="F219">
            <v>227.19677564143856</v>
          </cell>
          <cell r="G219">
            <v>198.10817419848587</v>
          </cell>
          <cell r="H219">
            <v>6.6666666666666666E-2</v>
          </cell>
          <cell r="I219">
            <v>0</v>
          </cell>
          <cell r="J219">
            <v>6.6666666666666666E-2</v>
          </cell>
          <cell r="K219">
            <v>0.26666666666666666</v>
          </cell>
          <cell r="L219">
            <v>0.6</v>
          </cell>
        </row>
        <row r="220">
          <cell r="B220" t="str">
            <v>CIX</v>
          </cell>
          <cell r="C220">
            <v>340.6522449706643</v>
          </cell>
          <cell r="D220">
            <v>1643.6786350781567</v>
          </cell>
          <cell r="E220">
            <v>867.19705804587363</v>
          </cell>
          <cell r="F220">
            <v>476.49220503407565</v>
          </cell>
          <cell r="G220">
            <v>355.93964477998946</v>
          </cell>
          <cell r="H220">
            <v>0</v>
          </cell>
          <cell r="I220">
            <v>0</v>
          </cell>
          <cell r="J220">
            <v>0</v>
          </cell>
          <cell r="K220">
            <v>0.16666666666666663</v>
          </cell>
          <cell r="L220">
            <v>0.83333333333333326</v>
          </cell>
        </row>
        <row r="221">
          <cell r="B221" t="str">
            <v>CJA</v>
          </cell>
          <cell r="C221">
            <v>340.6522449706643</v>
          </cell>
          <cell r="D221">
            <v>1643.6786350781567</v>
          </cell>
          <cell r="E221">
            <v>867.19705804587363</v>
          </cell>
          <cell r="F221">
            <v>476.49220503407565</v>
          </cell>
          <cell r="G221">
            <v>355.93964477998946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1</v>
          </cell>
        </row>
        <row r="222">
          <cell r="B222" t="str">
            <v>CJB</v>
          </cell>
          <cell r="C222">
            <v>3702.7359647651338</v>
          </cell>
          <cell r="D222">
            <v>2535.5679383578822</v>
          </cell>
          <cell r="E222">
            <v>1841.947079900636</v>
          </cell>
          <cell r="F222">
            <v>421.09708333333327</v>
          </cell>
          <cell r="G222">
            <v>525.44624639249639</v>
          </cell>
          <cell r="H222">
            <v>3.3670033670033643E-3</v>
          </cell>
          <cell r="I222">
            <v>1.6835016835016821E-2</v>
          </cell>
          <cell r="J222">
            <v>0</v>
          </cell>
          <cell r="K222">
            <v>0.21885521885521861</v>
          </cell>
          <cell r="L222">
            <v>0.76094276094276114</v>
          </cell>
        </row>
        <row r="223">
          <cell r="B223" t="str">
            <v>CJC</v>
          </cell>
          <cell r="C223">
            <v>684.99999999999989</v>
          </cell>
          <cell r="D223">
            <v>3444.6815792646066</v>
          </cell>
          <cell r="E223">
            <v>2046.4427272727273</v>
          </cell>
          <cell r="F223">
            <v>1078.0265544225754</v>
          </cell>
          <cell r="G223">
            <v>655.60023491156358</v>
          </cell>
          <cell r="H223">
            <v>0</v>
          </cell>
          <cell r="I223">
            <v>4.3478260869565237E-2</v>
          </cell>
          <cell r="J223">
            <v>0</v>
          </cell>
          <cell r="K223">
            <v>4.3478260869565237E-2</v>
          </cell>
          <cell r="L223">
            <v>0.91304347826086962</v>
          </cell>
        </row>
        <row r="224">
          <cell r="B224" t="str">
            <v>CJS</v>
          </cell>
          <cell r="C224">
            <v>390.00000000000006</v>
          </cell>
          <cell r="D224">
            <v>517.27507428680622</v>
          </cell>
          <cell r="E224">
            <v>516.30811987028801</v>
          </cell>
          <cell r="F224">
            <v>349.11764705882354</v>
          </cell>
          <cell r="G224">
            <v>295.63541305916294</v>
          </cell>
          <cell r="H224">
            <v>1.6129032258064519E-2</v>
          </cell>
          <cell r="I224">
            <v>0</v>
          </cell>
          <cell r="J224">
            <v>0</v>
          </cell>
          <cell r="K224">
            <v>0.18817204301075269</v>
          </cell>
          <cell r="L224">
            <v>0.79569892473118276</v>
          </cell>
        </row>
        <row r="225">
          <cell r="B225" t="str">
            <v>CJU</v>
          </cell>
          <cell r="C225">
            <v>7769.2183948511838</v>
          </cell>
          <cell r="D225">
            <v>3693.5459999999998</v>
          </cell>
          <cell r="E225">
            <v>1662.3919612553043</v>
          </cell>
          <cell r="F225">
            <v>918.66681940533897</v>
          </cell>
          <cell r="G225">
            <v>611.95153803418793</v>
          </cell>
          <cell r="H225">
            <v>5.3191489361702118E-3</v>
          </cell>
          <cell r="I225">
            <v>0.11702127659574464</v>
          </cell>
          <cell r="J225">
            <v>5.3191489361702118E-3</v>
          </cell>
          <cell r="K225">
            <v>7.4468085106382961E-2</v>
          </cell>
          <cell r="L225">
            <v>0.79787234042553201</v>
          </cell>
        </row>
        <row r="226">
          <cell r="B226" t="str">
            <v>CKG</v>
          </cell>
          <cell r="C226">
            <v>7769.2183948511838</v>
          </cell>
          <cell r="D226">
            <v>4793.5</v>
          </cell>
          <cell r="E226">
            <v>1662.3919612553043</v>
          </cell>
          <cell r="F226">
            <v>653.63333333333344</v>
          </cell>
          <cell r="G226">
            <v>806.29232651464383</v>
          </cell>
          <cell r="H226">
            <v>0</v>
          </cell>
          <cell r="I226">
            <v>4.2424242424242434E-2</v>
          </cell>
          <cell r="J226">
            <v>6.0606060606060606E-3</v>
          </cell>
          <cell r="K226">
            <v>0.16969696969696973</v>
          </cell>
          <cell r="L226">
            <v>0.78181818181818175</v>
          </cell>
        </row>
        <row r="227">
          <cell r="B227" t="str">
            <v>CKY</v>
          </cell>
          <cell r="C227">
            <v>2666.1651453744489</v>
          </cell>
          <cell r="D227">
            <v>3774.826342031879</v>
          </cell>
          <cell r="E227">
            <v>1071.763219189656</v>
          </cell>
          <cell r="F227">
            <v>712.70666666666659</v>
          </cell>
          <cell r="G227">
            <v>1086.4301562500002</v>
          </cell>
          <cell r="H227">
            <v>0</v>
          </cell>
          <cell r="I227">
            <v>0</v>
          </cell>
          <cell r="J227">
            <v>2.4539877300613487E-2</v>
          </cell>
          <cell r="K227">
            <v>0.19631901840490784</v>
          </cell>
          <cell r="L227">
            <v>0.77914110429447869</v>
          </cell>
        </row>
        <row r="228">
          <cell r="B228" t="str">
            <v>CLJ</v>
          </cell>
          <cell r="C228">
            <v>1469.5938081198235</v>
          </cell>
          <cell r="D228">
            <v>2060.5</v>
          </cell>
          <cell r="E228">
            <v>1983.4300000000003</v>
          </cell>
          <cell r="F228">
            <v>329.56383592219504</v>
          </cell>
          <cell r="G228">
            <v>354.32169987886408</v>
          </cell>
          <cell r="H228">
            <v>0</v>
          </cell>
          <cell r="I228">
            <v>9.510223490252019E-4</v>
          </cell>
          <cell r="J228">
            <v>2.3775558725630049E-3</v>
          </cell>
          <cell r="K228">
            <v>0.69044222539229683</v>
          </cell>
          <cell r="L228">
            <v>0.30622919638611501</v>
          </cell>
        </row>
        <row r="229">
          <cell r="B229" t="str">
            <v>CLO</v>
          </cell>
          <cell r="C229">
            <v>340.6522449706643</v>
          </cell>
          <cell r="D229">
            <v>1346.757837921627</v>
          </cell>
          <cell r="E229">
            <v>1873.8099999999997</v>
          </cell>
          <cell r="F229">
            <v>289.67010038632526</v>
          </cell>
          <cell r="G229">
            <v>357.75076434927018</v>
          </cell>
          <cell r="H229">
            <v>1.0570824524312899E-3</v>
          </cell>
          <cell r="I229">
            <v>3.1007751937984503E-2</v>
          </cell>
          <cell r="J229">
            <v>2.0084566596194516E-2</v>
          </cell>
          <cell r="K229">
            <v>0.43974630021141636</v>
          </cell>
          <cell r="L229">
            <v>0.50810429880197328</v>
          </cell>
        </row>
        <row r="230">
          <cell r="B230" t="str">
            <v>CLQ</v>
          </cell>
          <cell r="C230">
            <v>258.55072039077157</v>
          </cell>
          <cell r="D230">
            <v>517.27507428680622</v>
          </cell>
          <cell r="E230">
            <v>516.30811987028801</v>
          </cell>
          <cell r="F230">
            <v>222.37839405199213</v>
          </cell>
          <cell r="G230">
            <v>432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1</v>
          </cell>
        </row>
        <row r="231">
          <cell r="B231" t="str">
            <v>CLY</v>
          </cell>
          <cell r="C231">
            <v>2745.1413404803261</v>
          </cell>
          <cell r="D231">
            <v>2748.3097622583159</v>
          </cell>
          <cell r="E231">
            <v>1227.4240623855217</v>
          </cell>
          <cell r="F231">
            <v>664.74253909376523</v>
          </cell>
          <cell r="G231">
            <v>456.75427675021371</v>
          </cell>
          <cell r="H231">
            <v>0</v>
          </cell>
          <cell r="I231">
            <v>0</v>
          </cell>
          <cell r="J231">
            <v>0</v>
          </cell>
          <cell r="K231">
            <v>1</v>
          </cell>
          <cell r="L231">
            <v>0</v>
          </cell>
        </row>
        <row r="232">
          <cell r="B232" t="str">
            <v>CMB</v>
          </cell>
          <cell r="C232">
            <v>3702.7359647651338</v>
          </cell>
          <cell r="D232">
            <v>2535.1565432098764</v>
          </cell>
          <cell r="E232">
            <v>1435.8</v>
          </cell>
          <cell r="F232">
            <v>561.81294043119885</v>
          </cell>
          <cell r="G232">
            <v>787.42348236142493</v>
          </cell>
          <cell r="H232">
            <v>7.1899340922708353E-3</v>
          </cell>
          <cell r="I232">
            <v>3.7147992810065991E-2</v>
          </cell>
          <cell r="J232">
            <v>1.2582384661473961E-2</v>
          </cell>
          <cell r="K232">
            <v>0.22468544038346369</v>
          </cell>
          <cell r="L232">
            <v>0.71839424805272556</v>
          </cell>
        </row>
        <row r="233">
          <cell r="B233" t="str">
            <v>CME</v>
          </cell>
          <cell r="C233">
            <v>258.55072039077157</v>
          </cell>
          <cell r="D233">
            <v>372.15499999999997</v>
          </cell>
          <cell r="E233">
            <v>516.30811987028801</v>
          </cell>
          <cell r="F233">
            <v>222.37839405199213</v>
          </cell>
          <cell r="G233">
            <v>279.18664682539685</v>
          </cell>
          <cell r="H233">
            <v>2.4390243902439022E-2</v>
          </cell>
          <cell r="I233">
            <v>6.097560975609756E-2</v>
          </cell>
          <cell r="J233">
            <v>7.3170731707317055E-2</v>
          </cell>
          <cell r="K233">
            <v>1.2195121951219511E-2</v>
          </cell>
          <cell r="L233">
            <v>0.82926829268292679</v>
          </cell>
        </row>
        <row r="234">
          <cell r="B234" t="str">
            <v>CND</v>
          </cell>
          <cell r="C234">
            <v>1469.5938081198235</v>
          </cell>
          <cell r="D234">
            <v>2752.6445953448019</v>
          </cell>
          <cell r="E234">
            <v>1004.3361110559546</v>
          </cell>
          <cell r="F234">
            <v>378.81857465811385</v>
          </cell>
          <cell r="G234">
            <v>387.30742755779448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1</v>
          </cell>
        </row>
        <row r="235">
          <cell r="B235" t="str">
            <v>CNQ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1</v>
          </cell>
        </row>
        <row r="236">
          <cell r="B236" t="str">
            <v>CNS</v>
          </cell>
          <cell r="C236">
            <v>2321.7741211915059</v>
          </cell>
          <cell r="D236">
            <v>5078.6000000000004</v>
          </cell>
          <cell r="E236">
            <v>0</v>
          </cell>
          <cell r="F236">
            <v>1018.5125</v>
          </cell>
          <cell r="G236">
            <v>739.59980774387816</v>
          </cell>
          <cell r="H236">
            <v>1.0471204188481669E-2</v>
          </cell>
          <cell r="I236">
            <v>1.9197207678883058E-2</v>
          </cell>
          <cell r="J236">
            <v>1.2216404886561947E-2</v>
          </cell>
          <cell r="K236">
            <v>0.14485165794066304</v>
          </cell>
          <cell r="L236">
            <v>0.81326352530541024</v>
          </cell>
        </row>
        <row r="237">
          <cell r="B237" t="str">
            <v>CNX</v>
          </cell>
          <cell r="C237">
            <v>6193.8249009534829</v>
          </cell>
          <cell r="D237">
            <v>4109.1550000000007</v>
          </cell>
          <cell r="E237">
            <v>1568.9268649847354</v>
          </cell>
          <cell r="F237">
            <v>813.24485294117676</v>
          </cell>
          <cell r="G237">
            <v>592.85659568866538</v>
          </cell>
          <cell r="H237">
            <v>0</v>
          </cell>
          <cell r="I237">
            <v>6.2903225806451635E-2</v>
          </cell>
          <cell r="J237">
            <v>4.516129032258067E-2</v>
          </cell>
          <cell r="K237">
            <v>0.14354838709677437</v>
          </cell>
          <cell r="L237">
            <v>0.74838709677419335</v>
          </cell>
        </row>
        <row r="238">
          <cell r="B238" t="str">
            <v>COK</v>
          </cell>
          <cell r="C238">
            <v>3702.7359647651338</v>
          </cell>
          <cell r="D238">
            <v>1725.6916269841272</v>
          </cell>
          <cell r="E238">
            <v>1023.5898627450982</v>
          </cell>
          <cell r="F238">
            <v>436.38314951997086</v>
          </cell>
          <cell r="G238">
            <v>594.91713500615595</v>
          </cell>
          <cell r="H238">
            <v>3.141690229343391E-4</v>
          </cell>
          <cell r="I238">
            <v>8.1683945962928248E-3</v>
          </cell>
          <cell r="J238">
            <v>3.5186930568645971E-3</v>
          </cell>
          <cell r="K238">
            <v>6.3901979264844616E-2</v>
          </cell>
          <cell r="L238">
            <v>0.9240967640590636</v>
          </cell>
        </row>
        <row r="239">
          <cell r="B239" t="str">
            <v>COO</v>
          </cell>
          <cell r="C239">
            <v>2666.1651453744489</v>
          </cell>
          <cell r="D239">
            <v>3774.826342031879</v>
          </cell>
          <cell r="E239">
            <v>1071.763219189656</v>
          </cell>
          <cell r="F239">
            <v>762.7237149054954</v>
          </cell>
          <cell r="G239">
            <v>1156.9199344598055</v>
          </cell>
          <cell r="H239">
            <v>0</v>
          </cell>
          <cell r="I239">
            <v>5.4054054054054057E-3</v>
          </cell>
          <cell r="J239">
            <v>3.2432432432432434E-2</v>
          </cell>
          <cell r="K239">
            <v>5.9459459459459463E-2</v>
          </cell>
          <cell r="L239">
            <v>0.9027027027027027</v>
          </cell>
        </row>
        <row r="240">
          <cell r="B240" t="str">
            <v>COR</v>
          </cell>
          <cell r="C240">
            <v>0</v>
          </cell>
          <cell r="D240">
            <v>1681.8923076923077</v>
          </cell>
          <cell r="E240">
            <v>0</v>
          </cell>
          <cell r="F240">
            <v>623.31349999999986</v>
          </cell>
          <cell r="G240">
            <v>608.41852000000017</v>
          </cell>
          <cell r="H240">
            <v>6.1224489795918312E-3</v>
          </cell>
          <cell r="I240">
            <v>8.1632653061224372E-2</v>
          </cell>
          <cell r="J240">
            <v>2.6530612244897934E-2</v>
          </cell>
          <cell r="K240">
            <v>0.12448979591836717</v>
          </cell>
          <cell r="L240">
            <v>0.76122448979591872</v>
          </cell>
        </row>
        <row r="241">
          <cell r="B241" t="str">
            <v>CPE</v>
          </cell>
          <cell r="C241">
            <v>258.55072039077157</v>
          </cell>
          <cell r="D241">
            <v>517.27507428680622</v>
          </cell>
          <cell r="E241">
            <v>516.30811987028801</v>
          </cell>
          <cell r="F241">
            <v>306.0033333333335</v>
          </cell>
          <cell r="G241">
            <v>295.00574358974359</v>
          </cell>
          <cell r="H241">
            <v>0</v>
          </cell>
          <cell r="I241">
            <v>3.2258064516129031E-2</v>
          </cell>
          <cell r="J241">
            <v>0</v>
          </cell>
          <cell r="K241">
            <v>0.25806451612903225</v>
          </cell>
          <cell r="L241">
            <v>0.70967741935483875</v>
          </cell>
        </row>
        <row r="242">
          <cell r="B242" t="str">
            <v>CPH</v>
          </cell>
          <cell r="C242">
            <v>5066.7828803716602</v>
          </cell>
          <cell r="D242">
            <v>2299.1502233699989</v>
          </cell>
          <cell r="E242">
            <v>1391.256288339212</v>
          </cell>
          <cell r="F242">
            <v>621.12592029020823</v>
          </cell>
          <cell r="G242">
            <v>431.01309464625587</v>
          </cell>
          <cell r="H242">
            <v>8.4120884827084512E-3</v>
          </cell>
          <cell r="I242">
            <v>9.7275591096340611E-2</v>
          </cell>
          <cell r="J242">
            <v>2.1566794751964487E-2</v>
          </cell>
          <cell r="K242">
            <v>0.26980994911205708</v>
          </cell>
          <cell r="L242">
            <v>0.60293557655692953</v>
          </cell>
        </row>
        <row r="243">
          <cell r="B243" t="str">
            <v>CPO</v>
          </cell>
          <cell r="C243">
            <v>684.99999999999989</v>
          </cell>
          <cell r="D243">
            <v>3444.6815792646066</v>
          </cell>
          <cell r="E243">
            <v>2046.4427272727273</v>
          </cell>
          <cell r="F243">
            <v>1078.0265544225754</v>
          </cell>
          <cell r="G243">
            <v>655.60023491156358</v>
          </cell>
          <cell r="H243">
            <v>0</v>
          </cell>
          <cell r="I243">
            <v>0.5</v>
          </cell>
          <cell r="J243">
            <v>0</v>
          </cell>
          <cell r="K243">
            <v>0</v>
          </cell>
          <cell r="L243">
            <v>0.5</v>
          </cell>
        </row>
        <row r="244">
          <cell r="B244" t="str">
            <v>CPQ</v>
          </cell>
          <cell r="C244">
            <v>4876.3030907686207</v>
          </cell>
          <cell r="D244">
            <v>3416.2125376837002</v>
          </cell>
          <cell r="E244">
            <v>1790.3687681411586</v>
          </cell>
          <cell r="F244">
            <v>691.55985737311903</v>
          </cell>
          <cell r="G244">
            <v>663.24725822516814</v>
          </cell>
          <cell r="H244">
            <v>0</v>
          </cell>
          <cell r="I244">
            <v>0.19999999999999998</v>
          </cell>
          <cell r="J244">
            <v>0</v>
          </cell>
          <cell r="K244">
            <v>0.3</v>
          </cell>
          <cell r="L244">
            <v>0.49999999999999994</v>
          </cell>
        </row>
        <row r="245">
          <cell r="B245" t="str">
            <v>CPT</v>
          </cell>
          <cell r="C245">
            <v>3036.4176666666667</v>
          </cell>
          <cell r="D245">
            <v>4111.5724004543299</v>
          </cell>
          <cell r="E245">
            <v>1998.0553985507256</v>
          </cell>
          <cell r="F245">
            <v>1579.181269176772</v>
          </cell>
          <cell r="G245">
            <v>722.19275991877942</v>
          </cell>
          <cell r="H245">
            <v>5.1921079958463148E-3</v>
          </cell>
          <cell r="I245">
            <v>7.9698857736240997E-2</v>
          </cell>
          <cell r="J245">
            <v>1.3759086188992724E-2</v>
          </cell>
          <cell r="K245">
            <v>0.22377985462097602</v>
          </cell>
          <cell r="L245">
            <v>0.67757009345794406</v>
          </cell>
        </row>
        <row r="246">
          <cell r="B246" t="str">
            <v>CRA</v>
          </cell>
          <cell r="C246">
            <v>1469.5938081198235</v>
          </cell>
          <cell r="D246">
            <v>2752.6445953448019</v>
          </cell>
          <cell r="E246">
            <v>1004.3361110559546</v>
          </cell>
          <cell r="F246">
            <v>378.81857465811385</v>
          </cell>
          <cell r="G246">
            <v>387.30742755779448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1</v>
          </cell>
        </row>
        <row r="247">
          <cell r="B247" t="str">
            <v>CRV</v>
          </cell>
          <cell r="C247">
            <v>2745.1413404803261</v>
          </cell>
          <cell r="D247">
            <v>2748.3097622583159</v>
          </cell>
          <cell r="E247">
            <v>1227.4240623855217</v>
          </cell>
          <cell r="F247">
            <v>664.74253909376523</v>
          </cell>
          <cell r="G247">
            <v>402.96388888888885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1</v>
          </cell>
        </row>
        <row r="248">
          <cell r="B248" t="str">
            <v>CSX</v>
          </cell>
          <cell r="C248">
            <v>7769.2183948511838</v>
          </cell>
          <cell r="D248">
            <v>3939.5668380334537</v>
          </cell>
          <cell r="E248">
            <v>1662.3919612553043</v>
          </cell>
          <cell r="F248">
            <v>918.66681940533897</v>
          </cell>
          <cell r="G248">
            <v>509.58222222222219</v>
          </cell>
          <cell r="H248">
            <v>0.11578947368421062</v>
          </cell>
          <cell r="I248">
            <v>8.4210526315789541E-2</v>
          </cell>
          <cell r="J248">
            <v>2.1052631578947385E-2</v>
          </cell>
          <cell r="K248">
            <v>2.1052631578947385E-2</v>
          </cell>
          <cell r="L248">
            <v>0.75789473684210507</v>
          </cell>
        </row>
        <row r="249">
          <cell r="B249" t="str">
            <v>CTA</v>
          </cell>
          <cell r="C249">
            <v>2745.1413404803261</v>
          </cell>
          <cell r="D249">
            <v>2859.8900000000003</v>
          </cell>
          <cell r="E249">
            <v>1053.9688888888888</v>
          </cell>
          <cell r="F249">
            <v>750.06121040129665</v>
          </cell>
          <cell r="G249">
            <v>451.70395120317494</v>
          </cell>
          <cell r="H249">
            <v>4.5228403437358672E-3</v>
          </cell>
          <cell r="I249">
            <v>1.9448213478064229E-2</v>
          </cell>
          <cell r="J249">
            <v>6.3319764812302198E-2</v>
          </cell>
          <cell r="K249">
            <v>0.27815468113975605</v>
          </cell>
          <cell r="L249">
            <v>0.63455450022614179</v>
          </cell>
        </row>
        <row r="250">
          <cell r="B250" t="str">
            <v>CTG</v>
          </cell>
          <cell r="C250">
            <v>340.6522449706643</v>
          </cell>
          <cell r="D250">
            <v>1643.6786350781567</v>
          </cell>
          <cell r="E250">
            <v>867.19705804587363</v>
          </cell>
          <cell r="F250">
            <v>259.10222222222234</v>
          </cell>
          <cell r="G250">
            <v>285.86741071428565</v>
          </cell>
          <cell r="H250">
            <v>0.16117647058823531</v>
          </cell>
          <cell r="I250">
            <v>4.1176470588235314E-2</v>
          </cell>
          <cell r="J250">
            <v>4.8235294117647091E-2</v>
          </cell>
          <cell r="K250">
            <v>0.1741176470588234</v>
          </cell>
          <cell r="L250">
            <v>0.57529411764705896</v>
          </cell>
        </row>
        <row r="251">
          <cell r="B251" t="str">
            <v>CTM</v>
          </cell>
          <cell r="C251">
            <v>258.55072039077157</v>
          </cell>
          <cell r="D251">
            <v>517.27507428680622</v>
          </cell>
          <cell r="E251">
            <v>516.30811987028801</v>
          </cell>
          <cell r="F251">
            <v>222.37839405199213</v>
          </cell>
          <cell r="G251">
            <v>191.15800416203254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1</v>
          </cell>
        </row>
        <row r="252">
          <cell r="B252" t="str">
            <v>CTU</v>
          </cell>
          <cell r="C252">
            <v>7769.2183948511838</v>
          </cell>
          <cell r="D252">
            <v>6505.7241666666669</v>
          </cell>
          <cell r="E252">
            <v>2207.52</v>
          </cell>
          <cell r="F252">
            <v>874.20625000000007</v>
          </cell>
          <cell r="G252">
            <v>800.51571381656117</v>
          </cell>
          <cell r="H252">
            <v>8.8962108731466275E-2</v>
          </cell>
          <cell r="I252">
            <v>0.10543657331136742</v>
          </cell>
          <cell r="J252">
            <v>2.1416803953871515E-2</v>
          </cell>
          <cell r="K252">
            <v>0.13014827018121916</v>
          </cell>
          <cell r="L252">
            <v>0.65403624382207548</v>
          </cell>
        </row>
        <row r="253">
          <cell r="B253" t="str">
            <v>CUC</v>
          </cell>
          <cell r="C253">
            <v>340.6522449706643</v>
          </cell>
          <cell r="D253">
            <v>1643.6786350781567</v>
          </cell>
          <cell r="E253">
            <v>867.19705804587363</v>
          </cell>
          <cell r="F253">
            <v>476.49220503407565</v>
          </cell>
          <cell r="G253">
            <v>293.48</v>
          </cell>
          <cell r="H253">
            <v>0</v>
          </cell>
          <cell r="I253">
            <v>0</v>
          </cell>
          <cell r="J253">
            <v>0</v>
          </cell>
          <cell r="K253">
            <v>0.2291666666666666</v>
          </cell>
          <cell r="L253">
            <v>0.77083333333333337</v>
          </cell>
        </row>
        <row r="254">
          <cell r="B254" t="str">
            <v>CUE</v>
          </cell>
          <cell r="C254">
            <v>340.6522449706643</v>
          </cell>
          <cell r="D254">
            <v>1643.6786350781567</v>
          </cell>
          <cell r="E254">
            <v>867.19705804587363</v>
          </cell>
          <cell r="F254">
            <v>476.49220503407565</v>
          </cell>
          <cell r="G254">
            <v>355.93964477998946</v>
          </cell>
          <cell r="H254">
            <v>9.0909090909090884E-2</v>
          </cell>
          <cell r="I254">
            <v>9.0909090909090884E-2</v>
          </cell>
          <cell r="J254">
            <v>0</v>
          </cell>
          <cell r="K254">
            <v>0</v>
          </cell>
          <cell r="L254">
            <v>0.81818181818181812</v>
          </cell>
        </row>
        <row r="255">
          <cell r="B255" t="str">
            <v>CUL</v>
          </cell>
          <cell r="C255">
            <v>509.34485714285705</v>
          </cell>
          <cell r="D255">
            <v>509</v>
          </cell>
          <cell r="E255">
            <v>516.30811987028801</v>
          </cell>
          <cell r="F255">
            <v>316.92307692307691</v>
          </cell>
          <cell r="G255">
            <v>346.69234187017997</v>
          </cell>
          <cell r="H255">
            <v>3.896103896103896E-2</v>
          </cell>
          <cell r="I255">
            <v>6.1688311688311702E-2</v>
          </cell>
          <cell r="J255">
            <v>0</v>
          </cell>
          <cell r="K255">
            <v>0.11363636363636363</v>
          </cell>
          <cell r="L255">
            <v>0.7857142857142857</v>
          </cell>
        </row>
        <row r="256">
          <cell r="B256" t="str">
            <v>CUN</v>
          </cell>
          <cell r="C256">
            <v>320.80008852482354</v>
          </cell>
          <cell r="D256">
            <v>520.64601504836719</v>
          </cell>
          <cell r="E256">
            <v>502.60782699550435</v>
          </cell>
          <cell r="F256">
            <v>197.84026897480834</v>
          </cell>
          <cell r="G256">
            <v>171.35975125752159</v>
          </cell>
          <cell r="H256">
            <v>2.5357413795271271E-2</v>
          </cell>
          <cell r="I256">
            <v>1.0310617840721877E-2</v>
          </cell>
          <cell r="J256">
            <v>3.5043526734258347E-2</v>
          </cell>
          <cell r="K256">
            <v>0.13591154663458871</v>
          </cell>
          <cell r="L256">
            <v>0.79337689499515984</v>
          </cell>
        </row>
        <row r="257">
          <cell r="B257" t="str">
            <v>CUR</v>
          </cell>
          <cell r="C257">
            <v>650.04521568627445</v>
          </cell>
          <cell r="D257">
            <v>385.5</v>
          </cell>
          <cell r="E257">
            <v>675</v>
          </cell>
          <cell r="F257">
            <v>301.31258799171837</v>
          </cell>
          <cell r="G257">
            <v>282.96336398886467</v>
          </cell>
          <cell r="H257">
            <v>5.9936908517350097E-2</v>
          </cell>
          <cell r="I257">
            <v>3.6803364879074629E-3</v>
          </cell>
          <cell r="J257">
            <v>1.4721345951629852E-2</v>
          </cell>
          <cell r="K257">
            <v>0.12145110410094624</v>
          </cell>
          <cell r="L257">
            <v>0.80021030494216627</v>
          </cell>
        </row>
        <row r="258">
          <cell r="B258" t="str">
            <v>CUU</v>
          </cell>
          <cell r="C258">
            <v>258.55072039077157</v>
          </cell>
          <cell r="D258">
            <v>517.27507428680622</v>
          </cell>
          <cell r="E258">
            <v>578.04</v>
          </cell>
          <cell r="F258">
            <v>303.48808487802654</v>
          </cell>
          <cell r="G258">
            <v>321.53128537655215</v>
          </cell>
          <cell r="H258">
            <v>1.2104283054003724E-2</v>
          </cell>
          <cell r="I258">
            <v>4.6554934823091251E-3</v>
          </cell>
          <cell r="J258">
            <v>2.5139664804469275E-2</v>
          </cell>
          <cell r="K258">
            <v>0.31564245810055858</v>
          </cell>
          <cell r="L258">
            <v>0.64245810055865926</v>
          </cell>
        </row>
        <row r="259">
          <cell r="B259" t="str">
            <v>CUZ</v>
          </cell>
          <cell r="C259">
            <v>468.5</v>
          </cell>
          <cell r="D259">
            <v>1643.6786350781567</v>
          </cell>
          <cell r="E259">
            <v>867.19705804587363</v>
          </cell>
          <cell r="F259">
            <v>454.3640211640211</v>
          </cell>
          <cell r="G259">
            <v>480.1765196078432</v>
          </cell>
          <cell r="H259">
            <v>3.4883720930232558E-3</v>
          </cell>
          <cell r="I259">
            <v>1.5116279069767443E-2</v>
          </cell>
          <cell r="J259">
            <v>8.1395348837209301E-3</v>
          </cell>
          <cell r="K259">
            <v>0.26976744186046508</v>
          </cell>
          <cell r="L259">
            <v>0.70348837209302317</v>
          </cell>
        </row>
        <row r="260">
          <cell r="B260" t="str">
            <v>CVM</v>
          </cell>
          <cell r="C260">
            <v>258.55072039077157</v>
          </cell>
          <cell r="D260">
            <v>517.27507428680622</v>
          </cell>
          <cell r="E260">
            <v>516.30811987028801</v>
          </cell>
          <cell r="F260">
            <v>222.37839405199213</v>
          </cell>
          <cell r="G260">
            <v>604</v>
          </cell>
          <cell r="H260">
            <v>0</v>
          </cell>
          <cell r="I260">
            <v>0</v>
          </cell>
          <cell r="J260">
            <v>0</v>
          </cell>
          <cell r="K260">
            <v>0.16666666666666666</v>
          </cell>
          <cell r="L260">
            <v>0.83333333333333326</v>
          </cell>
        </row>
        <row r="261">
          <cell r="B261" t="str">
            <v>CWB</v>
          </cell>
          <cell r="C261">
            <v>3035.5</v>
          </cell>
          <cell r="D261">
            <v>2837.534525896072</v>
          </cell>
          <cell r="E261">
            <v>2096.6718999999989</v>
          </cell>
          <cell r="F261">
            <v>714.50210185367121</v>
          </cell>
          <cell r="G261">
            <v>685.35912667367722</v>
          </cell>
          <cell r="H261">
            <v>9.7051138484509063E-3</v>
          </cell>
          <cell r="I261">
            <v>0.17021276595744678</v>
          </cell>
          <cell r="J261">
            <v>1.6424038820455376E-2</v>
          </cell>
          <cell r="K261">
            <v>0.26315789473684209</v>
          </cell>
          <cell r="L261">
            <v>0.54050018663680488</v>
          </cell>
        </row>
        <row r="262">
          <cell r="B262" t="str">
            <v>CWC</v>
          </cell>
          <cell r="C262">
            <v>1469.5938081198235</v>
          </cell>
          <cell r="D262">
            <v>2752.6445953448019</v>
          </cell>
          <cell r="E262">
            <v>1004.3361110559546</v>
          </cell>
          <cell r="F262">
            <v>378.81857465811385</v>
          </cell>
          <cell r="G262">
            <v>387.30742755779448</v>
          </cell>
          <cell r="H262">
            <v>0</v>
          </cell>
          <cell r="I262">
            <v>0</v>
          </cell>
          <cell r="J262">
            <v>0</v>
          </cell>
          <cell r="K262">
            <v>0.375</v>
          </cell>
          <cell r="L262">
            <v>0.625</v>
          </cell>
        </row>
        <row r="263">
          <cell r="B263" t="str">
            <v>CWL</v>
          </cell>
          <cell r="C263">
            <v>2745.1413404803261</v>
          </cell>
          <cell r="D263">
            <v>2748.3097622583159</v>
          </cell>
          <cell r="E263">
            <v>1227.4240623855217</v>
          </cell>
          <cell r="F263">
            <v>861.27948717948698</v>
          </cell>
          <cell r="G263">
            <v>490.37090008503424</v>
          </cell>
          <cell r="H263">
            <v>1.4285714285714303E-2</v>
          </cell>
          <cell r="I263">
            <v>4.6428571428571486E-2</v>
          </cell>
          <cell r="J263">
            <v>1.0714285714285727E-2</v>
          </cell>
          <cell r="K263">
            <v>0.15357142857142878</v>
          </cell>
          <cell r="L263">
            <v>0.77499999999999969</v>
          </cell>
        </row>
        <row r="264">
          <cell r="B264" t="str">
            <v>CXJ</v>
          </cell>
          <cell r="C264">
            <v>6490</v>
          </cell>
          <cell r="D264">
            <v>4319.4073653846172</v>
          </cell>
          <cell r="E264">
            <v>1184.1300000000001</v>
          </cell>
          <cell r="F264">
            <v>729.66506598564706</v>
          </cell>
          <cell r="G264">
            <v>747.97150098148052</v>
          </cell>
          <cell r="H264">
            <v>0</v>
          </cell>
          <cell r="I264">
            <v>0.5</v>
          </cell>
          <cell r="J264">
            <v>0</v>
          </cell>
          <cell r="K264">
            <v>0.125</v>
          </cell>
          <cell r="L264">
            <v>0.375</v>
          </cell>
        </row>
        <row r="265">
          <cell r="B265" t="str">
            <v>CYB</v>
          </cell>
          <cell r="C265">
            <v>377.32512499980163</v>
          </cell>
          <cell r="D265">
            <v>616.39569259699067</v>
          </cell>
          <cell r="E265">
            <v>511.6084923299515</v>
          </cell>
          <cell r="F265">
            <v>227.19677564143856</v>
          </cell>
          <cell r="G265">
            <v>237.00000000000003</v>
          </cell>
          <cell r="H265">
            <v>0</v>
          </cell>
          <cell r="I265">
            <v>1.0152284263959387E-2</v>
          </cell>
          <cell r="J265">
            <v>1.0152284263959387E-2</v>
          </cell>
          <cell r="K265">
            <v>7.6142131979695396E-2</v>
          </cell>
          <cell r="L265">
            <v>0.90355329949238583</v>
          </cell>
        </row>
        <row r="266">
          <cell r="B266" t="str">
            <v>CZM</v>
          </cell>
          <cell r="C266">
            <v>89</v>
          </cell>
          <cell r="D266">
            <v>517.27507428680622</v>
          </cell>
          <cell r="E266">
            <v>509.53333333333342</v>
          </cell>
          <cell r="F266">
            <v>210.01998122470852</v>
          </cell>
          <cell r="G266">
            <v>150.76475044444024</v>
          </cell>
          <cell r="H266">
            <v>1.0521530168214582E-2</v>
          </cell>
          <cell r="I266">
            <v>1.3639020588426312E-3</v>
          </cell>
          <cell r="J266">
            <v>3.065532246541533E-2</v>
          </cell>
          <cell r="K266">
            <v>0.11132038708839384</v>
          </cell>
          <cell r="L266">
            <v>0.84613885821913359</v>
          </cell>
        </row>
        <row r="267">
          <cell r="B267" t="str">
            <v>DAC</v>
          </cell>
          <cell r="C267">
            <v>3702.7359647651338</v>
          </cell>
          <cell r="D267">
            <v>2124.5783381215388</v>
          </cell>
          <cell r="E267">
            <v>1056.5</v>
          </cell>
          <cell r="F267">
            <v>2999.238095238095</v>
          </cell>
          <cell r="G267">
            <v>819.56084859146858</v>
          </cell>
          <cell r="H267">
            <v>1.0981225646475367E-2</v>
          </cell>
          <cell r="I267">
            <v>6.6950053134962759E-2</v>
          </cell>
          <cell r="J267">
            <v>7.0846617074034647E-3</v>
          </cell>
          <cell r="K267">
            <v>6.1990789939780307E-2</v>
          </cell>
          <cell r="L267">
            <v>0.85299326957137811</v>
          </cell>
        </row>
        <row r="268">
          <cell r="B268" t="str">
            <v>DAD</v>
          </cell>
          <cell r="C268">
            <v>6193.8249009534829</v>
          </cell>
          <cell r="D268">
            <v>3575.2541506331786</v>
          </cell>
          <cell r="E268">
            <v>1568.9268649847354</v>
          </cell>
          <cell r="F268">
            <v>777.33416693910112</v>
          </cell>
          <cell r="G268">
            <v>629.17125846887177</v>
          </cell>
          <cell r="H268">
            <v>0</v>
          </cell>
          <cell r="I268">
            <v>0.24999999999999994</v>
          </cell>
          <cell r="J268">
            <v>0.37499999999999994</v>
          </cell>
          <cell r="K268">
            <v>0.37499999999999994</v>
          </cell>
          <cell r="L268">
            <v>0</v>
          </cell>
        </row>
        <row r="269">
          <cell r="B269" t="str">
            <v>DAM</v>
          </cell>
          <cell r="C269">
            <v>3330.5636246604122</v>
          </cell>
          <cell r="D269">
            <v>2496.7010013440859</v>
          </cell>
          <cell r="E269">
            <v>898.13200000000006</v>
          </cell>
          <cell r="F269">
            <v>525.95860584100922</v>
          </cell>
          <cell r="G269">
            <v>507.55468874422075</v>
          </cell>
          <cell r="H269">
            <v>1.584367573277E-3</v>
          </cell>
          <cell r="I269">
            <v>1.9672564034856076E-2</v>
          </cell>
          <cell r="J269">
            <v>1.2806971217322421E-2</v>
          </cell>
          <cell r="K269">
            <v>0.18787958806443078</v>
          </cell>
          <cell r="L269">
            <v>0.7780565091101137</v>
          </cell>
        </row>
        <row r="270">
          <cell r="B270" t="str">
            <v>DAR</v>
          </cell>
          <cell r="C270">
            <v>4296.37</v>
          </cell>
          <cell r="D270">
            <v>3729.5711797153454</v>
          </cell>
          <cell r="E270">
            <v>1050</v>
          </cell>
          <cell r="F270">
            <v>2810.9332900432901</v>
          </cell>
          <cell r="G270">
            <v>841.37866943077029</v>
          </cell>
          <cell r="H270">
            <v>2.6470588235294117E-2</v>
          </cell>
          <cell r="I270">
            <v>2.3529411764705882E-2</v>
          </cell>
          <cell r="J270">
            <v>1.8627450980392157E-2</v>
          </cell>
          <cell r="K270">
            <v>9.1176470588235289E-2</v>
          </cell>
          <cell r="L270">
            <v>0.84019607843137256</v>
          </cell>
        </row>
        <row r="271">
          <cell r="B271" t="str">
            <v>DAV</v>
          </cell>
          <cell r="C271">
            <v>258.55072039077157</v>
          </cell>
          <cell r="D271">
            <v>517.27507428680622</v>
          </cell>
          <cell r="E271">
            <v>516.30811987028801</v>
          </cell>
          <cell r="F271">
            <v>222.37839405199213</v>
          </cell>
          <cell r="G271">
            <v>191.15800416203254</v>
          </cell>
          <cell r="H271">
            <v>0</v>
          </cell>
          <cell r="I271">
            <v>0</v>
          </cell>
          <cell r="J271">
            <v>1</v>
          </cell>
          <cell r="K271">
            <v>0</v>
          </cell>
          <cell r="L271">
            <v>0</v>
          </cell>
        </row>
        <row r="272">
          <cell r="B272" t="str">
            <v>DBO</v>
          </cell>
          <cell r="C272">
            <v>4620.9183037078074</v>
          </cell>
          <cell r="D272">
            <v>5126.7601963023799</v>
          </cell>
          <cell r="E272">
            <v>1799.1206359649118</v>
          </cell>
          <cell r="F272">
            <v>2234.0785672250199</v>
          </cell>
          <cell r="G272">
            <v>700.88240334607815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1</v>
          </cell>
        </row>
        <row r="273">
          <cell r="B273" t="str">
            <v>DBV</v>
          </cell>
          <cell r="C273">
            <v>1469.5938081198235</v>
          </cell>
          <cell r="D273">
            <v>3023.2350000000001</v>
          </cell>
          <cell r="E273">
            <v>1004.3361110559546</v>
          </cell>
          <cell r="F273">
            <v>511.36836088817574</v>
          </cell>
          <cell r="G273">
            <v>540.02677141158131</v>
          </cell>
          <cell r="H273">
            <v>7.9928952042628686E-3</v>
          </cell>
          <cell r="I273">
            <v>2.8419182948490208E-2</v>
          </cell>
          <cell r="J273">
            <v>3.5523978685612751E-3</v>
          </cell>
          <cell r="K273">
            <v>0.44316163410301934</v>
          </cell>
          <cell r="L273">
            <v>0.51687388987566618</v>
          </cell>
        </row>
        <row r="274">
          <cell r="B274" t="str">
            <v>DED</v>
          </cell>
          <cell r="C274">
            <v>3702.7359647651338</v>
          </cell>
          <cell r="D274">
            <v>2535.5679383578822</v>
          </cell>
          <cell r="E274">
            <v>1841.947079900636</v>
          </cell>
          <cell r="F274">
            <v>781.56573324038914</v>
          </cell>
          <cell r="G274">
            <v>568.37330685086056</v>
          </cell>
          <cell r="H274">
            <v>0.16666666666666666</v>
          </cell>
          <cell r="I274">
            <v>0</v>
          </cell>
          <cell r="J274">
            <v>0</v>
          </cell>
          <cell r="K274">
            <v>0.66666666666666663</v>
          </cell>
          <cell r="L274">
            <v>0.16666666666666666</v>
          </cell>
        </row>
        <row r="275">
          <cell r="B275" t="str">
            <v>DEL</v>
          </cell>
          <cell r="C275">
            <v>3933.3680011181968</v>
          </cell>
          <cell r="D275">
            <v>2803.5796962206418</v>
          </cell>
          <cell r="E275">
            <v>1984.8878482131654</v>
          </cell>
          <cell r="F275">
            <v>986.12907360870122</v>
          </cell>
          <cell r="G275">
            <v>573.36736511068466</v>
          </cell>
          <cell r="H275">
            <v>2.2410108121699735E-2</v>
          </cell>
          <cell r="I275">
            <v>6.9524767412622188E-2</v>
          </cell>
          <cell r="J275">
            <v>1.8701282373648442E-2</v>
          </cell>
          <cell r="K275">
            <v>0.16273258737741897</v>
          </cell>
          <cell r="L275">
            <v>0.72663125471461065</v>
          </cell>
        </row>
        <row r="276">
          <cell r="B276" t="str">
            <v>DGO</v>
          </cell>
          <cell r="C276">
            <v>172.56374999999974</v>
          </cell>
          <cell r="D276">
            <v>517.27507428680622</v>
          </cell>
          <cell r="E276">
            <v>516.30811987028801</v>
          </cell>
          <cell r="F276">
            <v>204.7323555119994</v>
          </cell>
          <cell r="G276">
            <v>244.01307525489443</v>
          </cell>
          <cell r="H276">
            <v>7.165837964317052E-3</v>
          </cell>
          <cell r="I276">
            <v>4.387247733255337E-3</v>
          </cell>
          <cell r="J276">
            <v>3.2173150043872467E-3</v>
          </cell>
          <cell r="K276">
            <v>0.25957882421760758</v>
          </cell>
          <cell r="L276">
            <v>0.72565077508043274</v>
          </cell>
        </row>
        <row r="277">
          <cell r="B277" t="str">
            <v>DGT</v>
          </cell>
          <cell r="C277">
            <v>6193.8249009534829</v>
          </cell>
          <cell r="D277">
            <v>3575.2541506331786</v>
          </cell>
          <cell r="E277">
            <v>1568.9268649847354</v>
          </cell>
          <cell r="F277">
            <v>777.33416693910112</v>
          </cell>
          <cell r="G277">
            <v>629.17125846887177</v>
          </cell>
          <cell r="H277">
            <v>0</v>
          </cell>
          <cell r="I277">
            <v>0</v>
          </cell>
          <cell r="J277">
            <v>0</v>
          </cell>
          <cell r="K277">
            <v>0.13333333333333333</v>
          </cell>
          <cell r="L277">
            <v>0.86666666666666659</v>
          </cell>
        </row>
        <row r="278">
          <cell r="B278" t="str">
            <v>DHM</v>
          </cell>
          <cell r="C278">
            <v>3702.7359647651338</v>
          </cell>
          <cell r="D278">
            <v>2535.5679383578822</v>
          </cell>
          <cell r="E278">
            <v>1841.947079900636</v>
          </cell>
          <cell r="F278">
            <v>781.56573324038914</v>
          </cell>
          <cell r="G278">
            <v>568.37330685086056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1</v>
          </cell>
        </row>
        <row r="279">
          <cell r="B279" t="str">
            <v>DIL</v>
          </cell>
          <cell r="C279">
            <v>6193.8249009534829</v>
          </cell>
          <cell r="D279">
            <v>3575.2541506331786</v>
          </cell>
          <cell r="E279">
            <v>1568.9268649847354</v>
          </cell>
          <cell r="F279">
            <v>777.33416693910112</v>
          </cell>
          <cell r="G279">
            <v>629.17125846887177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1</v>
          </cell>
        </row>
        <row r="280">
          <cell r="B280" t="str">
            <v>DIR</v>
          </cell>
          <cell r="C280">
            <v>4423.4183338725334</v>
          </cell>
          <cell r="D280">
            <v>3729.5711797153454</v>
          </cell>
          <cell r="E280">
            <v>1256.9566231242311</v>
          </cell>
          <cell r="F280">
            <v>1401.4303611399864</v>
          </cell>
          <cell r="G280">
            <v>731.95358145522289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1</v>
          </cell>
        </row>
        <row r="281">
          <cell r="B281" t="str">
            <v>DIY</v>
          </cell>
          <cell r="C281">
            <v>2745.1413404803261</v>
          </cell>
          <cell r="D281">
            <v>2748.3097622583159</v>
          </cell>
          <cell r="E281">
            <v>1227.4240623855217</v>
          </cell>
          <cell r="F281">
            <v>572.5</v>
          </cell>
          <cell r="G281">
            <v>437.44851461034528</v>
          </cell>
          <cell r="H281">
            <v>0</v>
          </cell>
          <cell r="I281">
            <v>0</v>
          </cell>
          <cell r="J281">
            <v>1.7964071856287431E-2</v>
          </cell>
          <cell r="K281">
            <v>8.9820359281437154E-2</v>
          </cell>
          <cell r="L281">
            <v>0.89221556886227549</v>
          </cell>
        </row>
        <row r="282">
          <cell r="B282" t="str">
            <v>DJE</v>
          </cell>
          <cell r="C282">
            <v>1843.8291165610724</v>
          </cell>
          <cell r="D282">
            <v>3003.2110971761676</v>
          </cell>
          <cell r="E282">
            <v>1345.867676497681</v>
          </cell>
          <cell r="F282">
            <v>693.36331066456853</v>
          </cell>
          <cell r="G282">
            <v>474.17632914475155</v>
          </cell>
          <cell r="H282">
            <v>0</v>
          </cell>
          <cell r="I282">
            <v>0</v>
          </cell>
          <cell r="J282">
            <v>0.5</v>
          </cell>
          <cell r="K282">
            <v>0</v>
          </cell>
          <cell r="L282">
            <v>0.5</v>
          </cell>
        </row>
        <row r="283">
          <cell r="B283" t="str">
            <v>DJJ</v>
          </cell>
          <cell r="C283">
            <v>6193.8249009534829</v>
          </cell>
          <cell r="D283">
            <v>3575.2541506331786</v>
          </cell>
          <cell r="E283">
            <v>1568.9268649847354</v>
          </cell>
          <cell r="F283">
            <v>777.33416693910112</v>
          </cell>
          <cell r="G283">
            <v>629.17125846887177</v>
          </cell>
          <cell r="H283">
            <v>0</v>
          </cell>
          <cell r="I283">
            <v>1</v>
          </cell>
          <cell r="J283">
            <v>0</v>
          </cell>
          <cell r="K283">
            <v>0</v>
          </cell>
          <cell r="L283">
            <v>0</v>
          </cell>
        </row>
        <row r="284">
          <cell r="B284" t="str">
            <v>DKR</v>
          </cell>
          <cell r="C284">
            <v>2666.1651453744489</v>
          </cell>
          <cell r="D284">
            <v>2422.8150000000001</v>
          </cell>
          <cell r="E284">
            <v>1518</v>
          </cell>
          <cell r="F284">
            <v>460.83723566224978</v>
          </cell>
          <cell r="G284">
            <v>688.05546868192846</v>
          </cell>
          <cell r="H284">
            <v>1.4084507042253522E-3</v>
          </cell>
          <cell r="I284">
            <v>1.6901408450704224E-2</v>
          </cell>
          <cell r="J284">
            <v>1.7605633802816902E-2</v>
          </cell>
          <cell r="K284">
            <v>0.3267605633802817</v>
          </cell>
          <cell r="L284">
            <v>0.63732394366197187</v>
          </cell>
        </row>
        <row r="285">
          <cell r="B285" t="str">
            <v>DLA</v>
          </cell>
          <cell r="C285">
            <v>5425.5200000000013</v>
          </cell>
          <cell r="D285">
            <v>3516.7200000000003</v>
          </cell>
          <cell r="E285">
            <v>1071.763219189656</v>
          </cell>
          <cell r="F285">
            <v>744.13547619047631</v>
          </cell>
          <cell r="G285">
            <v>786.53816585372624</v>
          </cell>
          <cell r="H285">
            <v>5.532503457814658E-3</v>
          </cell>
          <cell r="I285">
            <v>8.2987551867219882E-3</v>
          </cell>
          <cell r="J285">
            <v>1.1065006915629318E-2</v>
          </cell>
          <cell r="K285">
            <v>0.17565698478561551</v>
          </cell>
          <cell r="L285">
            <v>0.79944674965421858</v>
          </cell>
        </row>
        <row r="286">
          <cell r="B286" t="str">
            <v>DLC</v>
          </cell>
          <cell r="C286">
            <v>7769.2183948511838</v>
          </cell>
          <cell r="D286">
            <v>2994.4611111111108</v>
          </cell>
          <cell r="E286">
            <v>1662.3919612553043</v>
          </cell>
          <cell r="F286">
            <v>491.67500992739252</v>
          </cell>
          <cell r="G286">
            <v>630.88031809545305</v>
          </cell>
          <cell r="H286">
            <v>2.680965147453084E-3</v>
          </cell>
          <cell r="I286">
            <v>8.7131367292225217E-2</v>
          </cell>
          <cell r="J286">
            <v>9.3833780160857954E-3</v>
          </cell>
          <cell r="K286">
            <v>0.30160857908847188</v>
          </cell>
          <cell r="L286">
            <v>0.59919571045576392</v>
          </cell>
        </row>
        <row r="287">
          <cell r="B287" t="str">
            <v>DLI</v>
          </cell>
          <cell r="C287">
            <v>6193.8249009534829</v>
          </cell>
          <cell r="D287">
            <v>3575.2541506331786</v>
          </cell>
          <cell r="E287">
            <v>1568.9268649847354</v>
          </cell>
          <cell r="F287">
            <v>777.33416693910112</v>
          </cell>
          <cell r="G287">
            <v>629.17125846887177</v>
          </cell>
          <cell r="H287">
            <v>0</v>
          </cell>
          <cell r="I287">
            <v>0</v>
          </cell>
          <cell r="J287">
            <v>1</v>
          </cell>
          <cell r="K287">
            <v>0</v>
          </cell>
          <cell r="L287">
            <v>0</v>
          </cell>
        </row>
        <row r="288">
          <cell r="B288" t="str">
            <v>DLM</v>
          </cell>
          <cell r="C288">
            <v>2745.1413404803261</v>
          </cell>
          <cell r="D288">
            <v>2748.3097622583159</v>
          </cell>
          <cell r="E288">
            <v>1227.4240623855217</v>
          </cell>
          <cell r="F288">
            <v>664.74253909376523</v>
          </cell>
          <cell r="G288">
            <v>541.84190476190463</v>
          </cell>
          <cell r="H288">
            <v>0</v>
          </cell>
          <cell r="I288">
            <v>4.3010752688172033E-2</v>
          </cell>
          <cell r="J288">
            <v>0</v>
          </cell>
          <cell r="K288">
            <v>6.4516129032258063E-2</v>
          </cell>
          <cell r="L288">
            <v>0.89247311827956988</v>
          </cell>
        </row>
        <row r="289">
          <cell r="B289" t="str">
            <v>DMM</v>
          </cell>
          <cell r="C289">
            <v>6899.9500000000007</v>
          </cell>
          <cell r="D289">
            <v>4306.2344074675339</v>
          </cell>
          <cell r="E289">
            <v>2206.3066666666668</v>
          </cell>
          <cell r="F289">
            <v>1402.5370833333334</v>
          </cell>
          <cell r="G289">
            <v>759.79930121798202</v>
          </cell>
          <cell r="H289">
            <v>9.829619921363027E-3</v>
          </cell>
          <cell r="I289">
            <v>0.12057667103538645</v>
          </cell>
          <cell r="J289">
            <v>1.9659239842726054E-2</v>
          </cell>
          <cell r="K289">
            <v>5.4390563564875413E-2</v>
          </cell>
          <cell r="L289">
            <v>0.79554390563564914</v>
          </cell>
        </row>
        <row r="290">
          <cell r="B290" t="str">
            <v>DND</v>
          </cell>
          <cell r="C290">
            <v>2745.1413404803261</v>
          </cell>
          <cell r="D290">
            <v>2748.3097622583159</v>
          </cell>
          <cell r="E290">
            <v>1227.4240623855217</v>
          </cell>
          <cell r="F290">
            <v>664.74253909376523</v>
          </cell>
          <cell r="G290">
            <v>456.75427675021371</v>
          </cell>
          <cell r="H290">
            <v>0</v>
          </cell>
          <cell r="I290">
            <v>1</v>
          </cell>
          <cell r="J290">
            <v>0</v>
          </cell>
          <cell r="K290">
            <v>0</v>
          </cell>
          <cell r="L290">
            <v>0</v>
          </cell>
        </row>
        <row r="291">
          <cell r="B291" t="str">
            <v>DNH</v>
          </cell>
          <cell r="C291">
            <v>7769.2183948511838</v>
          </cell>
          <cell r="D291">
            <v>3939.5668380334537</v>
          </cell>
          <cell r="E291">
            <v>1662.3919612553043</v>
          </cell>
          <cell r="F291">
            <v>918.66681940533897</v>
          </cell>
          <cell r="G291">
            <v>695.52668189877943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1</v>
          </cell>
        </row>
        <row r="292">
          <cell r="B292" t="str">
            <v>DNK</v>
          </cell>
          <cell r="C292">
            <v>1469.5938081198235</v>
          </cell>
          <cell r="D292">
            <v>2752.6445953448019</v>
          </cell>
          <cell r="E292">
            <v>1004.3361110559546</v>
          </cell>
          <cell r="F292">
            <v>378.81857465811385</v>
          </cell>
          <cell r="G292">
            <v>845.43333333333317</v>
          </cell>
          <cell r="H292">
            <v>0</v>
          </cell>
          <cell r="I292">
            <v>9.7222222222222238E-2</v>
          </cell>
          <cell r="J292">
            <v>0</v>
          </cell>
          <cell r="K292">
            <v>0.43055555555555558</v>
          </cell>
          <cell r="L292">
            <v>0.47222222222222227</v>
          </cell>
        </row>
        <row r="293">
          <cell r="B293" t="str">
            <v>DNZ</v>
          </cell>
          <cell r="C293">
            <v>2745.1413404803261</v>
          </cell>
          <cell r="D293">
            <v>2748.3097622583159</v>
          </cell>
          <cell r="E293">
            <v>1227.4240623855217</v>
          </cell>
          <cell r="F293">
            <v>664.74253909376523</v>
          </cell>
          <cell r="G293">
            <v>456.75427675021371</v>
          </cell>
          <cell r="H293">
            <v>0</v>
          </cell>
          <cell r="I293">
            <v>0</v>
          </cell>
          <cell r="J293">
            <v>0</v>
          </cell>
          <cell r="K293">
            <v>0.16666666666666666</v>
          </cell>
          <cell r="L293">
            <v>0.83333333333333337</v>
          </cell>
        </row>
        <row r="294">
          <cell r="B294" t="str">
            <v>DOH</v>
          </cell>
          <cell r="C294">
            <v>5672.3450000000003</v>
          </cell>
          <cell r="D294">
            <v>3811.26981087577</v>
          </cell>
          <cell r="E294">
            <v>1808.1730909090911</v>
          </cell>
          <cell r="F294">
            <v>1052.7385419065652</v>
          </cell>
          <cell r="G294">
            <v>691.59100666993129</v>
          </cell>
          <cell r="H294">
            <v>2.317360565593082E-2</v>
          </cell>
          <cell r="I294">
            <v>0.2007069913589942</v>
          </cell>
          <cell r="J294">
            <v>5.8130400628436628E-2</v>
          </cell>
          <cell r="K294">
            <v>0.11783189316574992</v>
          </cell>
          <cell r="L294">
            <v>0.60015710919088838</v>
          </cell>
        </row>
        <row r="295">
          <cell r="B295" t="str">
            <v>DOK</v>
          </cell>
          <cell r="C295">
            <v>1469.5938081198235</v>
          </cell>
          <cell r="D295">
            <v>3260.4466666666699</v>
          </cell>
          <cell r="E295">
            <v>1004.3361110559546</v>
          </cell>
          <cell r="F295">
            <v>511.44237373737377</v>
          </cell>
          <cell r="G295">
            <v>487.29691666666685</v>
          </cell>
          <cell r="H295">
            <v>0</v>
          </cell>
          <cell r="I295">
            <v>2.8776978417266192E-2</v>
          </cell>
          <cell r="J295">
            <v>1.4388489208633096E-2</v>
          </cell>
          <cell r="K295">
            <v>0.5611510791366906</v>
          </cell>
          <cell r="L295">
            <v>0.39568345323741</v>
          </cell>
        </row>
        <row r="296">
          <cell r="B296" t="str">
            <v>DOM</v>
          </cell>
          <cell r="C296">
            <v>377.32512499980163</v>
          </cell>
          <cell r="D296">
            <v>616.39569259699067</v>
          </cell>
          <cell r="E296">
            <v>511.6084923299515</v>
          </cell>
          <cell r="F296">
            <v>404.38181818181823</v>
          </cell>
          <cell r="G296">
            <v>413.67798173516007</v>
          </cell>
          <cell r="H296">
            <v>0</v>
          </cell>
          <cell r="I296">
            <v>0</v>
          </cell>
          <cell r="J296">
            <v>0.31407942238267156</v>
          </cell>
          <cell r="K296">
            <v>6.4981949458483804E-2</v>
          </cell>
          <cell r="L296">
            <v>0.62093862815884471</v>
          </cell>
        </row>
        <row r="297">
          <cell r="B297" t="str">
            <v>DPL</v>
          </cell>
          <cell r="C297">
            <v>6193.8249009534829</v>
          </cell>
          <cell r="D297">
            <v>3575.2541506331786</v>
          </cell>
          <cell r="E297">
            <v>1568.9268649847354</v>
          </cell>
          <cell r="F297">
            <v>777.33416693910112</v>
          </cell>
          <cell r="G297">
            <v>629.17125846887177</v>
          </cell>
          <cell r="H297">
            <v>0</v>
          </cell>
          <cell r="I297">
            <v>9.7560975609756129E-2</v>
          </cell>
          <cell r="J297">
            <v>2.4390243902439032E-2</v>
          </cell>
          <cell r="K297">
            <v>4.8780487804878064E-2</v>
          </cell>
          <cell r="L297">
            <v>0.82926829268292668</v>
          </cell>
        </row>
        <row r="298">
          <cell r="B298" t="str">
            <v>DPO</v>
          </cell>
          <cell r="C298">
            <v>0</v>
          </cell>
          <cell r="D298">
            <v>6233.92</v>
          </cell>
          <cell r="E298">
            <v>0</v>
          </cell>
          <cell r="F298">
            <v>935.70999999999992</v>
          </cell>
          <cell r="G298">
            <v>693.61</v>
          </cell>
          <cell r="H298">
            <v>0</v>
          </cell>
          <cell r="I298">
            <v>0</v>
          </cell>
          <cell r="J298">
            <v>0</v>
          </cell>
          <cell r="K298">
            <v>0.61111111111111116</v>
          </cell>
          <cell r="L298">
            <v>0.3888888888888889</v>
          </cell>
        </row>
        <row r="299">
          <cell r="B299" t="str">
            <v>DPS</v>
          </cell>
          <cell r="C299">
            <v>6193.8249009534829</v>
          </cell>
          <cell r="D299">
            <v>2968.64175547997</v>
          </cell>
          <cell r="E299">
            <v>1568.9268649847354</v>
          </cell>
          <cell r="F299">
            <v>766.93453571428563</v>
          </cell>
          <cell r="G299">
            <v>693.54803868634087</v>
          </cell>
          <cell r="H299">
            <v>2.7522935779816481E-3</v>
          </cell>
          <cell r="I299">
            <v>0.10183486238532105</v>
          </cell>
          <cell r="J299">
            <v>1.376146788990824E-2</v>
          </cell>
          <cell r="K299">
            <v>0.13119266055045861</v>
          </cell>
          <cell r="L299">
            <v>0.75045871559633059</v>
          </cell>
        </row>
        <row r="300">
          <cell r="B300" t="str">
            <v>DQA</v>
          </cell>
          <cell r="C300">
            <v>7769.2183948511838</v>
          </cell>
          <cell r="D300">
            <v>3939.5668380334537</v>
          </cell>
          <cell r="E300">
            <v>1662.3919612553043</v>
          </cell>
          <cell r="F300">
            <v>918.66681940533897</v>
          </cell>
          <cell r="G300">
            <v>695.52668189877943</v>
          </cell>
          <cell r="H300">
            <v>0</v>
          </cell>
          <cell r="I300">
            <v>1</v>
          </cell>
          <cell r="J300">
            <v>0</v>
          </cell>
          <cell r="K300">
            <v>0</v>
          </cell>
          <cell r="L300">
            <v>0</v>
          </cell>
        </row>
        <row r="301">
          <cell r="B301" t="str">
            <v>DRS</v>
          </cell>
          <cell r="C301">
            <v>2745.1413404803261</v>
          </cell>
          <cell r="D301">
            <v>2830.8772727272708</v>
          </cell>
          <cell r="E301">
            <v>3166</v>
          </cell>
          <cell r="F301">
            <v>388.20794807612589</v>
          </cell>
          <cell r="G301">
            <v>557.93144938793921</v>
          </cell>
          <cell r="H301">
            <v>5.5671537926235163E-3</v>
          </cell>
          <cell r="I301">
            <v>7.1677105080027823E-2</v>
          </cell>
          <cell r="J301">
            <v>1.1134307585247036E-2</v>
          </cell>
          <cell r="K301">
            <v>0.46903270702853167</v>
          </cell>
          <cell r="L301">
            <v>0.44258872651357001</v>
          </cell>
        </row>
        <row r="302">
          <cell r="B302" t="str">
            <v>DRW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978.84999999999991</v>
          </cell>
          <cell r="H302">
            <v>2.4999999999999998E-2</v>
          </cell>
          <cell r="I302">
            <v>0.17499999999999996</v>
          </cell>
          <cell r="J302">
            <v>2.4999999999999998E-2</v>
          </cell>
          <cell r="K302">
            <v>0.12499999999999999</v>
          </cell>
          <cell r="L302">
            <v>0.65</v>
          </cell>
        </row>
        <row r="303">
          <cell r="B303" t="str">
            <v>DSA</v>
          </cell>
          <cell r="C303">
            <v>2745.1413404803261</v>
          </cell>
          <cell r="D303">
            <v>2748.3097622583159</v>
          </cell>
          <cell r="E303">
            <v>1227.4240623855217</v>
          </cell>
          <cell r="F303">
            <v>664.74253909376523</v>
          </cell>
          <cell r="G303">
            <v>456.75427675021371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1</v>
          </cell>
        </row>
        <row r="304">
          <cell r="B304" t="str">
            <v>DTM</v>
          </cell>
          <cell r="C304">
            <v>2745.1413404803261</v>
          </cell>
          <cell r="D304">
            <v>2748.3097622583159</v>
          </cell>
          <cell r="E304">
            <v>1227.4240623855217</v>
          </cell>
          <cell r="F304">
            <v>664.74253909376523</v>
          </cell>
          <cell r="G304">
            <v>456.75427675021371</v>
          </cell>
          <cell r="H304">
            <v>0</v>
          </cell>
          <cell r="I304">
            <v>0</v>
          </cell>
          <cell r="J304">
            <v>0</v>
          </cell>
          <cell r="K304">
            <v>1</v>
          </cell>
          <cell r="L304">
            <v>0</v>
          </cell>
        </row>
        <row r="305">
          <cell r="B305" t="str">
            <v>DUB</v>
          </cell>
          <cell r="C305">
            <v>699.48040725329429</v>
          </cell>
          <cell r="D305">
            <v>2261.7997624190461</v>
          </cell>
          <cell r="E305">
            <v>954.07251834240185</v>
          </cell>
          <cell r="F305">
            <v>412.93345302585988</v>
          </cell>
          <cell r="G305">
            <v>434.17158660009136</v>
          </cell>
          <cell r="H305">
            <v>4.359867067573988E-2</v>
          </cell>
          <cell r="I305">
            <v>8.0768317771799367E-2</v>
          </cell>
          <cell r="J305">
            <v>2.2986231998734015E-2</v>
          </cell>
          <cell r="K305">
            <v>0.30716885583161924</v>
          </cell>
          <cell r="L305">
            <v>0.54547792372210746</v>
          </cell>
        </row>
        <row r="306">
          <cell r="B306" t="str">
            <v>DUD</v>
          </cell>
          <cell r="C306">
            <v>1456.56</v>
          </cell>
          <cell r="D306">
            <v>2948.0625</v>
          </cell>
          <cell r="E306">
            <v>1262.0723017140099</v>
          </cell>
          <cell r="F306">
            <v>783.63950000000011</v>
          </cell>
          <cell r="G306">
            <v>974.17424776074824</v>
          </cell>
          <cell r="H306">
            <v>5.4545454545454543E-2</v>
          </cell>
          <cell r="I306">
            <v>3.0303030303030304E-2</v>
          </cell>
          <cell r="J306">
            <v>0</v>
          </cell>
          <cell r="K306">
            <v>0.2</v>
          </cell>
          <cell r="L306">
            <v>0.7151515151515152</v>
          </cell>
        </row>
        <row r="307">
          <cell r="B307" t="str">
            <v>DUR</v>
          </cell>
          <cell r="C307">
            <v>4506.2728313492062</v>
          </cell>
          <cell r="D307">
            <v>4083.9812499999998</v>
          </cell>
          <cell r="E307">
            <v>2334.0452562656651</v>
          </cell>
          <cell r="F307">
            <v>787.12153523809502</v>
          </cell>
          <cell r="G307">
            <v>862.7381905131906</v>
          </cell>
          <cell r="H307">
            <v>3.2520325203252006E-3</v>
          </cell>
          <cell r="I307">
            <v>7.1544715447154378E-2</v>
          </cell>
          <cell r="J307">
            <v>1.4634146341463403E-2</v>
          </cell>
          <cell r="K307">
            <v>0.39512195121951216</v>
          </cell>
          <cell r="L307">
            <v>0.51544715447154477</v>
          </cell>
        </row>
        <row r="308">
          <cell r="B308" t="str">
            <v>DUS</v>
          </cell>
          <cell r="C308">
            <v>3932.74588935574</v>
          </cell>
          <cell r="D308">
            <v>3094.817710412377</v>
          </cell>
          <cell r="E308">
            <v>1821.3576037113705</v>
          </cell>
          <cell r="F308">
            <v>428.15677195960546</v>
          </cell>
          <cell r="G308">
            <v>483.86635869795492</v>
          </cell>
          <cell r="H308">
            <v>1.3677362117403582E-2</v>
          </cell>
          <cell r="I308">
            <v>9.9770811769924708E-2</v>
          </cell>
          <cell r="J308">
            <v>1.2161762531421021E-2</v>
          </cell>
          <cell r="K308">
            <v>0.47700724530533789</v>
          </cell>
          <cell r="L308">
            <v>0.39738281827591271</v>
          </cell>
        </row>
        <row r="309">
          <cell r="B309" t="str">
            <v>DVO</v>
          </cell>
          <cell r="C309">
            <v>6193.8249009534829</v>
          </cell>
          <cell r="D309">
            <v>3575.2541506331786</v>
          </cell>
          <cell r="E309">
            <v>1568.9268649847354</v>
          </cell>
          <cell r="F309">
            <v>777.33416693910112</v>
          </cell>
          <cell r="G309">
            <v>629.17125846887177</v>
          </cell>
          <cell r="H309">
            <v>0</v>
          </cell>
          <cell r="I309">
            <v>7.0921985815602818E-3</v>
          </cell>
          <cell r="J309">
            <v>0</v>
          </cell>
          <cell r="K309">
            <v>0.12765957446808507</v>
          </cell>
          <cell r="L309">
            <v>0.86524822695035464</v>
          </cell>
        </row>
        <row r="310">
          <cell r="B310" t="str">
            <v>DXB</v>
          </cell>
          <cell r="C310">
            <v>6544.5961528675452</v>
          </cell>
          <cell r="D310">
            <v>3811.7192485093956</v>
          </cell>
          <cell r="E310">
            <v>1655.43187037037</v>
          </cell>
          <cell r="F310">
            <v>1050.1849273753191</v>
          </cell>
          <cell r="G310">
            <v>658.595324629998</v>
          </cell>
          <cell r="H310">
            <v>3.8544088714004721E-2</v>
          </cell>
          <cell r="I310">
            <v>0.14049365050974827</v>
          </cell>
          <cell r="J310">
            <v>2.2715077803612992E-2</v>
          </cell>
          <cell r="K310">
            <v>0.19611876229654884</v>
          </cell>
          <cell r="L310">
            <v>0.60212842067608519</v>
          </cell>
        </row>
        <row r="311">
          <cell r="B311" t="str">
            <v>DYG</v>
          </cell>
          <cell r="C311">
            <v>7769.2183948511838</v>
          </cell>
          <cell r="D311">
            <v>3939.5668380334537</v>
          </cell>
          <cell r="E311">
            <v>1662.3919612553043</v>
          </cell>
          <cell r="F311">
            <v>918.66681940533897</v>
          </cell>
          <cell r="G311">
            <v>695.52668189877943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1</v>
          </cell>
        </row>
        <row r="312">
          <cell r="B312" t="str">
            <v>DYU</v>
          </cell>
          <cell r="C312">
            <v>0</v>
          </cell>
          <cell r="D312">
            <v>2847.6971930925342</v>
          </cell>
          <cell r="E312">
            <v>3657.2797867244003</v>
          </cell>
          <cell r="F312">
            <v>572.24859627950207</v>
          </cell>
          <cell r="G312">
            <v>828.33000595238093</v>
          </cell>
          <cell r="H312">
            <v>9.0909090909090853E-3</v>
          </cell>
          <cell r="I312">
            <v>2.7272727272727258E-2</v>
          </cell>
          <cell r="J312">
            <v>6.3636363636363602E-2</v>
          </cell>
          <cell r="K312">
            <v>9.9999999999999922E-2</v>
          </cell>
          <cell r="L312">
            <v>0.8</v>
          </cell>
        </row>
        <row r="313">
          <cell r="B313" t="str">
            <v>EAM</v>
          </cell>
          <cell r="C313">
            <v>3330.5636246604122</v>
          </cell>
          <cell r="D313">
            <v>2932.3675702616497</v>
          </cell>
          <cell r="E313">
            <v>1396.5367793615474</v>
          </cell>
          <cell r="F313">
            <v>760.85050917263288</v>
          </cell>
          <cell r="G313">
            <v>562.07034937759533</v>
          </cell>
          <cell r="H313">
            <v>0</v>
          </cell>
          <cell r="I313">
            <v>0</v>
          </cell>
          <cell r="J313">
            <v>0</v>
          </cell>
          <cell r="K313">
            <v>0.10000000000000002</v>
          </cell>
          <cell r="L313">
            <v>0.9</v>
          </cell>
        </row>
        <row r="314">
          <cell r="B314" t="str">
            <v>EAP</v>
          </cell>
          <cell r="C314">
            <v>1447.3253066957193</v>
          </cell>
          <cell r="D314">
            <v>2400.9512210724074</v>
          </cell>
          <cell r="E314">
            <v>1841.2050000000002</v>
          </cell>
          <cell r="F314">
            <v>1055.5021622229335</v>
          </cell>
          <cell r="G314">
            <v>387.49381104133658</v>
          </cell>
          <cell r="H314">
            <v>3.2970451010886387E-2</v>
          </cell>
          <cell r="I314">
            <v>0.21524105754276809</v>
          </cell>
          <cell r="J314">
            <v>9.6423017107309245E-3</v>
          </cell>
          <cell r="K314">
            <v>0.31757387247278374</v>
          </cell>
          <cell r="L314">
            <v>0.42457231726283079</v>
          </cell>
        </row>
        <row r="315">
          <cell r="B315" t="str">
            <v>EAS</v>
          </cell>
          <cell r="C315">
            <v>2745.1413404803261</v>
          </cell>
          <cell r="D315">
            <v>2748.3097622583159</v>
          </cell>
          <cell r="E315">
            <v>1204</v>
          </cell>
          <cell r="F315">
            <v>594.34666666666669</v>
          </cell>
          <cell r="G315">
            <v>368.89203629032261</v>
          </cell>
          <cell r="H315">
            <v>6.8592057761732897E-2</v>
          </cell>
          <cell r="I315">
            <v>8.3032490974729298E-2</v>
          </cell>
          <cell r="J315">
            <v>2.5270758122743698E-2</v>
          </cell>
          <cell r="K315">
            <v>0.17689530685920585</v>
          </cell>
          <cell r="L315">
            <v>0.6462093862815883</v>
          </cell>
        </row>
        <row r="316">
          <cell r="B316" t="str">
            <v>EBB</v>
          </cell>
          <cell r="C316">
            <v>4423.4183338725334</v>
          </cell>
          <cell r="D316">
            <v>5172.9385005224649</v>
          </cell>
          <cell r="E316">
            <v>1438.1860000000001</v>
          </cell>
          <cell r="F316">
            <v>1999.5096047088525</v>
          </cell>
          <cell r="G316">
            <v>656.78935983596546</v>
          </cell>
          <cell r="H316">
            <v>8.0808080808080808E-3</v>
          </cell>
          <cell r="I316">
            <v>1.8989898989898991E-2</v>
          </cell>
          <cell r="J316">
            <v>1.2121212121212121E-2</v>
          </cell>
          <cell r="K316">
            <v>0.10262626262626262</v>
          </cell>
          <cell r="L316">
            <v>0.85818181818181816</v>
          </cell>
        </row>
        <row r="317">
          <cell r="B317" t="str">
            <v>EBL</v>
          </cell>
          <cell r="C317">
            <v>873.25274975562093</v>
          </cell>
          <cell r="D317">
            <v>2434.8636363636365</v>
          </cell>
          <cell r="E317">
            <v>1396.5367793615474</v>
          </cell>
          <cell r="F317">
            <v>1133.3555999999999</v>
          </cell>
          <cell r="G317">
            <v>899.50675000000001</v>
          </cell>
          <cell r="H317">
            <v>0.33333333333333337</v>
          </cell>
          <cell r="I317">
            <v>0.10498687664041995</v>
          </cell>
          <cell r="J317">
            <v>5.2493438320209973E-2</v>
          </cell>
          <cell r="K317">
            <v>0.16010498687664043</v>
          </cell>
          <cell r="L317">
            <v>0.34908136482939633</v>
          </cell>
        </row>
        <row r="318">
          <cell r="B318" t="str">
            <v>ECN</v>
          </cell>
          <cell r="C318">
            <v>2745.1413404803261</v>
          </cell>
          <cell r="D318">
            <v>2748.3097622583159</v>
          </cell>
          <cell r="E318">
            <v>874.48333333333335</v>
          </cell>
          <cell r="F318">
            <v>372.50000000000006</v>
          </cell>
          <cell r="G318">
            <v>520.85762363067306</v>
          </cell>
          <cell r="H318">
            <v>0</v>
          </cell>
          <cell r="I318">
            <v>1.8018018018018018E-2</v>
          </cell>
          <cell r="J318">
            <v>4.5045045045045043E-2</v>
          </cell>
          <cell r="K318">
            <v>5.405405405405405E-2</v>
          </cell>
          <cell r="L318">
            <v>0.88288288288288286</v>
          </cell>
        </row>
        <row r="319">
          <cell r="B319" t="str">
            <v>EDI</v>
          </cell>
          <cell r="C319">
            <v>1967.428007326007</v>
          </cell>
          <cell r="D319">
            <v>2762.7828202286819</v>
          </cell>
          <cell r="E319">
            <v>1255.0702570631129</v>
          </cell>
          <cell r="F319">
            <v>569.88585770817724</v>
          </cell>
          <cell r="G319">
            <v>459.9032132028421</v>
          </cell>
          <cell r="H319">
            <v>1.4670846394984307E-2</v>
          </cell>
          <cell r="I319">
            <v>8.4137931034482555E-2</v>
          </cell>
          <cell r="J319">
            <v>1.9686520376175517E-2</v>
          </cell>
          <cell r="K319">
            <v>0.21429467084639545</v>
          </cell>
          <cell r="L319">
            <v>0.66721003134796231</v>
          </cell>
        </row>
        <row r="320">
          <cell r="B320" t="str">
            <v>EDL</v>
          </cell>
          <cell r="C320">
            <v>4423.4183338725334</v>
          </cell>
          <cell r="D320">
            <v>3729.5711797153454</v>
          </cell>
          <cell r="E320">
            <v>1256.9566231242311</v>
          </cell>
          <cell r="F320">
            <v>1401.4303611399864</v>
          </cell>
          <cell r="G320">
            <v>731.95358145522289</v>
          </cell>
          <cell r="H320">
            <v>0</v>
          </cell>
          <cell r="I320">
            <v>0</v>
          </cell>
          <cell r="J320">
            <v>0</v>
          </cell>
          <cell r="K320">
            <v>0.5</v>
          </cell>
          <cell r="L320">
            <v>0.5</v>
          </cell>
        </row>
        <row r="321">
          <cell r="B321" t="str">
            <v>EFL</v>
          </cell>
          <cell r="C321">
            <v>2745.1413404803261</v>
          </cell>
          <cell r="D321">
            <v>2748.3097622583159</v>
          </cell>
          <cell r="E321">
            <v>1227.4240623855217</v>
          </cell>
          <cell r="F321">
            <v>664.74253909376523</v>
          </cell>
          <cell r="G321">
            <v>456.75427675021371</v>
          </cell>
          <cell r="H321">
            <v>0</v>
          </cell>
          <cell r="I321">
            <v>0</v>
          </cell>
          <cell r="J321">
            <v>0</v>
          </cell>
          <cell r="K321">
            <v>0.90217391304347838</v>
          </cell>
          <cell r="L321">
            <v>9.7826086956521743E-2</v>
          </cell>
        </row>
        <row r="322">
          <cell r="B322" t="str">
            <v>EGS</v>
          </cell>
          <cell r="C322">
            <v>2745.1413404803261</v>
          </cell>
          <cell r="D322">
            <v>2748.3097622583159</v>
          </cell>
          <cell r="E322">
            <v>1227.4240623855217</v>
          </cell>
          <cell r="F322">
            <v>664.74253909376523</v>
          </cell>
          <cell r="G322">
            <v>456.75427675021371</v>
          </cell>
          <cell r="H322">
            <v>0</v>
          </cell>
          <cell r="I322">
            <v>1</v>
          </cell>
          <cell r="J322">
            <v>0</v>
          </cell>
          <cell r="K322">
            <v>0</v>
          </cell>
          <cell r="L322">
            <v>0</v>
          </cell>
        </row>
        <row r="323">
          <cell r="B323" t="str">
            <v>EIN</v>
          </cell>
          <cell r="C323">
            <v>2745.1413404803261</v>
          </cell>
          <cell r="D323">
            <v>2748.3097622583159</v>
          </cell>
          <cell r="E323">
            <v>1227.4240623855217</v>
          </cell>
          <cell r="F323">
            <v>664.74253909376523</v>
          </cell>
          <cell r="G323">
            <v>456.75427675021371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1</v>
          </cell>
        </row>
        <row r="324">
          <cell r="B324" t="str">
            <v>EIS</v>
          </cell>
          <cell r="C324">
            <v>377.32512499980163</v>
          </cell>
          <cell r="D324">
            <v>956.9815909090911</v>
          </cell>
          <cell r="E324">
            <v>775</v>
          </cell>
          <cell r="F324">
            <v>356.91657198162483</v>
          </cell>
          <cell r="G324">
            <v>319.91717663592647</v>
          </cell>
          <cell r="H324">
            <v>3.3167495854063048E-2</v>
          </cell>
          <cell r="I324">
            <v>4.75400773908237E-2</v>
          </cell>
          <cell r="J324">
            <v>5.3067993366500893E-2</v>
          </cell>
          <cell r="K324">
            <v>0.25317855168601439</v>
          </cell>
          <cell r="L324">
            <v>0.61304588170259799</v>
          </cell>
        </row>
        <row r="325">
          <cell r="B325" t="str">
            <v>EJA</v>
          </cell>
          <cell r="C325">
            <v>340.6522449706643</v>
          </cell>
          <cell r="D325">
            <v>1643.6786350781567</v>
          </cell>
          <cell r="E325">
            <v>867.19705804587363</v>
          </cell>
          <cell r="F325">
            <v>476.49220503407565</v>
          </cell>
          <cell r="G325">
            <v>355.93964477998946</v>
          </cell>
          <cell r="H325">
            <v>0.12499999999999999</v>
          </cell>
          <cell r="I325">
            <v>0.24999999999999997</v>
          </cell>
          <cell r="J325">
            <v>0.24999999999999997</v>
          </cell>
          <cell r="K325">
            <v>0</v>
          </cell>
          <cell r="L325">
            <v>0.37499999999999994</v>
          </cell>
        </row>
        <row r="326">
          <cell r="B326" t="str">
            <v>ELH</v>
          </cell>
          <cell r="C326">
            <v>377.32512499980163</v>
          </cell>
          <cell r="D326">
            <v>616.39569259699067</v>
          </cell>
          <cell r="E326">
            <v>511.6084923299515</v>
          </cell>
          <cell r="F326">
            <v>295.05882352941177</v>
          </cell>
          <cell r="G326">
            <v>214.45805013927568</v>
          </cell>
          <cell r="H326">
            <v>9.36254980079681E-2</v>
          </cell>
          <cell r="I326">
            <v>0</v>
          </cell>
          <cell r="J326">
            <v>1.5936254980079678E-2</v>
          </cell>
          <cell r="K326">
            <v>0.10756972111553785</v>
          </cell>
          <cell r="L326">
            <v>0.78286852589641431</v>
          </cell>
        </row>
        <row r="327">
          <cell r="B327" t="str">
            <v>ELQ</v>
          </cell>
          <cell r="C327">
            <v>3330.5636246604122</v>
          </cell>
          <cell r="D327">
            <v>2932.3675702616497</v>
          </cell>
          <cell r="E327">
            <v>1396.5367793615474</v>
          </cell>
          <cell r="F327">
            <v>760.85050917263288</v>
          </cell>
          <cell r="G327">
            <v>562.07034937759533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1</v>
          </cell>
        </row>
        <row r="328">
          <cell r="B328" t="str">
            <v>ELS</v>
          </cell>
          <cell r="C328">
            <v>4506.2728313492062</v>
          </cell>
          <cell r="D328">
            <v>3944.3134760440953</v>
          </cell>
          <cell r="E328">
            <v>2334.0452562656651</v>
          </cell>
          <cell r="F328">
            <v>4646.13</v>
          </cell>
          <cell r="G328">
            <v>722.73107142857157</v>
          </cell>
          <cell r="H328">
            <v>0</v>
          </cell>
          <cell r="I328">
            <v>0.04</v>
          </cell>
          <cell r="J328">
            <v>0</v>
          </cell>
          <cell r="K328">
            <v>0.46666666666666667</v>
          </cell>
          <cell r="L328">
            <v>0.49333333333333329</v>
          </cell>
        </row>
        <row r="329">
          <cell r="B329" t="str">
            <v>EMD</v>
          </cell>
          <cell r="C329">
            <v>2321.7741211915059</v>
          </cell>
          <cell r="D329">
            <v>4919.9039938415726</v>
          </cell>
          <cell r="E329">
            <v>0</v>
          </cell>
          <cell r="F329">
            <v>2191.4245187741803</v>
          </cell>
          <cell r="G329">
            <v>758.31309609995174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1</v>
          </cell>
        </row>
        <row r="330">
          <cell r="B330" t="str">
            <v>ERZ</v>
          </cell>
          <cell r="C330">
            <v>2745.1413404803261</v>
          </cell>
          <cell r="D330">
            <v>2748.3097622583159</v>
          </cell>
          <cell r="E330">
            <v>1227.4240623855217</v>
          </cell>
          <cell r="F330">
            <v>664.74253909376523</v>
          </cell>
          <cell r="G330">
            <v>456.75427675021371</v>
          </cell>
          <cell r="H330">
            <v>0</v>
          </cell>
          <cell r="I330">
            <v>0</v>
          </cell>
          <cell r="J330">
            <v>0.11111111111111113</v>
          </cell>
          <cell r="K330">
            <v>0</v>
          </cell>
          <cell r="L330">
            <v>0.88888888888888895</v>
          </cell>
        </row>
        <row r="331">
          <cell r="B331" t="str">
            <v>ETH</v>
          </cell>
          <cell r="C331">
            <v>3330.5636246604122</v>
          </cell>
          <cell r="D331">
            <v>2932.3675702616497</v>
          </cell>
          <cell r="E331">
            <v>1396.5367793615474</v>
          </cell>
          <cell r="F331">
            <v>760.85050917263288</v>
          </cell>
          <cell r="G331">
            <v>562.07034937759533</v>
          </cell>
          <cell r="H331">
            <v>0.5</v>
          </cell>
          <cell r="I331">
            <v>0</v>
          </cell>
          <cell r="J331">
            <v>0</v>
          </cell>
          <cell r="K331">
            <v>0</v>
          </cell>
          <cell r="L331">
            <v>0.5</v>
          </cell>
        </row>
        <row r="332">
          <cell r="B332" t="str">
            <v>EUN</v>
          </cell>
          <cell r="C332">
            <v>1843.8291165610724</v>
          </cell>
          <cell r="D332">
            <v>3003.2110971761676</v>
          </cell>
          <cell r="E332">
            <v>1345.867676497681</v>
          </cell>
          <cell r="F332">
            <v>693.36331066456853</v>
          </cell>
          <cell r="G332">
            <v>474.17632914475155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1</v>
          </cell>
        </row>
        <row r="333">
          <cell r="B333" t="str">
            <v>EUX</v>
          </cell>
          <cell r="C333">
            <v>377.32512499980163</v>
          </cell>
          <cell r="D333">
            <v>616.39569259699067</v>
          </cell>
          <cell r="E333">
            <v>511.6084923299515</v>
          </cell>
          <cell r="F333">
            <v>347.25</v>
          </cell>
          <cell r="G333">
            <v>235.32933333333324</v>
          </cell>
          <cell r="H333">
            <v>0</v>
          </cell>
          <cell r="I333">
            <v>0</v>
          </cell>
          <cell r="J333">
            <v>0.31111111111111112</v>
          </cell>
          <cell r="K333">
            <v>8.8888888888888892E-2</v>
          </cell>
          <cell r="L333">
            <v>0.60000000000000009</v>
          </cell>
        </row>
        <row r="334">
          <cell r="B334" t="str">
            <v>EVE</v>
          </cell>
          <cell r="C334">
            <v>2745.1413404803261</v>
          </cell>
          <cell r="D334">
            <v>2748.3097622583159</v>
          </cell>
          <cell r="E334">
            <v>1227.4240623855217</v>
          </cell>
          <cell r="F334">
            <v>664.74253909376523</v>
          </cell>
          <cell r="G334">
            <v>456.75427675021371</v>
          </cell>
          <cell r="H334">
            <v>0</v>
          </cell>
          <cell r="I334">
            <v>0</v>
          </cell>
          <cell r="J334">
            <v>9.0909090909090898E-2</v>
          </cell>
          <cell r="K334">
            <v>0.36363636363636365</v>
          </cell>
          <cell r="L334">
            <v>0.54545454545454541</v>
          </cell>
        </row>
        <row r="335">
          <cell r="B335" t="str">
            <v>EVN</v>
          </cell>
          <cell r="C335">
            <v>1469.5938081198235</v>
          </cell>
          <cell r="D335">
            <v>2752.6445953448019</v>
          </cell>
          <cell r="E335">
            <v>1004.3361110559546</v>
          </cell>
          <cell r="F335">
            <v>379.07541904761911</v>
          </cell>
          <cell r="G335">
            <v>702.62795707070723</v>
          </cell>
          <cell r="H335">
            <v>1.9880715705765414E-3</v>
          </cell>
          <cell r="I335">
            <v>9.9403578528827093E-3</v>
          </cell>
          <cell r="J335">
            <v>4.5725646123260445E-2</v>
          </cell>
          <cell r="K335">
            <v>0.30616302186878724</v>
          </cell>
          <cell r="L335">
            <v>0.63618290258449306</v>
          </cell>
        </row>
        <row r="336">
          <cell r="B336" t="str">
            <v>EXT</v>
          </cell>
          <cell r="C336">
            <v>2745.1413404803261</v>
          </cell>
          <cell r="D336">
            <v>2748.3097622583159</v>
          </cell>
          <cell r="E336">
            <v>1227.4240623855217</v>
          </cell>
          <cell r="F336">
            <v>664.74253909376523</v>
          </cell>
          <cell r="G336">
            <v>456.75427675021371</v>
          </cell>
          <cell r="H336">
            <v>0</v>
          </cell>
          <cell r="I336">
            <v>0</v>
          </cell>
          <cell r="J336">
            <v>0</v>
          </cell>
          <cell r="K336">
            <v>0.15384615384615383</v>
          </cell>
          <cell r="L336">
            <v>0.84615384615384615</v>
          </cell>
        </row>
        <row r="337">
          <cell r="B337" t="str">
            <v>EZS</v>
          </cell>
          <cell r="C337">
            <v>2745.1413404803261</v>
          </cell>
          <cell r="D337">
            <v>2748.3097622583159</v>
          </cell>
          <cell r="E337">
            <v>1227.4240623855217</v>
          </cell>
          <cell r="F337">
            <v>664.74253909376523</v>
          </cell>
          <cell r="G337">
            <v>525.75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1</v>
          </cell>
        </row>
        <row r="338">
          <cell r="B338" t="str">
            <v>FAE</v>
          </cell>
          <cell r="C338">
            <v>2745.1413404803261</v>
          </cell>
          <cell r="D338">
            <v>2748.3097622583159</v>
          </cell>
          <cell r="E338">
            <v>1227.4240623855217</v>
          </cell>
          <cell r="F338">
            <v>664.74253909376523</v>
          </cell>
          <cell r="G338">
            <v>456.75427675021371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1</v>
          </cell>
        </row>
        <row r="339">
          <cell r="B339" t="str">
            <v>FAO</v>
          </cell>
          <cell r="C339">
            <v>2745.1413404803261</v>
          </cell>
          <cell r="D339">
            <v>2748.3097622583159</v>
          </cell>
          <cell r="E339">
            <v>1227.4240623855217</v>
          </cell>
          <cell r="F339">
            <v>356.04</v>
          </cell>
          <cell r="G339">
            <v>609.28333333333353</v>
          </cell>
          <cell r="H339">
            <v>0</v>
          </cell>
          <cell r="I339">
            <v>4.0000000000000015E-2</v>
          </cell>
          <cell r="J339">
            <v>1.0000000000000004E-2</v>
          </cell>
          <cell r="K339">
            <v>0.32999999999999996</v>
          </cell>
          <cell r="L339">
            <v>0.62</v>
          </cell>
        </row>
        <row r="340">
          <cell r="B340" t="str">
            <v>FBM</v>
          </cell>
          <cell r="C340">
            <v>2666.1651453744489</v>
          </cell>
          <cell r="D340">
            <v>3774.826342031879</v>
          </cell>
          <cell r="E340">
            <v>1071.763219189656</v>
          </cell>
          <cell r="F340">
            <v>762.7237149054954</v>
          </cell>
          <cell r="G340">
            <v>655.01551942946151</v>
          </cell>
          <cell r="H340">
            <v>0</v>
          </cell>
          <cell r="I340">
            <v>4.545454545454547E-2</v>
          </cell>
          <cell r="J340">
            <v>0</v>
          </cell>
          <cell r="K340">
            <v>0.13636363636363641</v>
          </cell>
          <cell r="L340">
            <v>0.81818181818181812</v>
          </cell>
        </row>
        <row r="341">
          <cell r="B341" t="str">
            <v>FDF</v>
          </cell>
          <cell r="C341">
            <v>377.32512499980163</v>
          </cell>
          <cell r="D341">
            <v>616.39569259699067</v>
          </cell>
          <cell r="E341">
            <v>511.6084923299515</v>
          </cell>
          <cell r="F341">
            <v>227.19677564143856</v>
          </cell>
          <cell r="G341">
            <v>436.61538638262317</v>
          </cell>
          <cell r="H341">
            <v>1.5503875968992246E-2</v>
          </cell>
          <cell r="I341">
            <v>1.5503875968992246E-2</v>
          </cell>
          <cell r="J341">
            <v>0.12403100775193794</v>
          </cell>
          <cell r="K341">
            <v>0.14728682170542631</v>
          </cell>
          <cell r="L341">
            <v>0.69767441860465118</v>
          </cell>
        </row>
        <row r="342">
          <cell r="B342" t="str">
            <v>FDH</v>
          </cell>
          <cell r="C342">
            <v>2745.1413404803261</v>
          </cell>
          <cell r="D342">
            <v>2636.7808333333337</v>
          </cell>
          <cell r="E342">
            <v>1227.4240623855217</v>
          </cell>
          <cell r="F342">
            <v>382.27499074074069</v>
          </cell>
          <cell r="G342">
            <v>474.00369369369366</v>
          </cell>
          <cell r="H342">
            <v>1.0245901639344258E-2</v>
          </cell>
          <cell r="I342">
            <v>8.4016393442622947E-2</v>
          </cell>
          <cell r="J342">
            <v>1.8442622950819661E-2</v>
          </cell>
          <cell r="K342">
            <v>0.51844262295081966</v>
          </cell>
          <cell r="L342">
            <v>0.36885245901639352</v>
          </cell>
        </row>
        <row r="343">
          <cell r="B343" t="str">
            <v>FEZ</v>
          </cell>
          <cell r="C343">
            <v>1843.8291165610724</v>
          </cell>
          <cell r="D343">
            <v>3003.2110971761676</v>
          </cell>
          <cell r="E343">
            <v>1345.867676497681</v>
          </cell>
          <cell r="F343">
            <v>693.36331066456853</v>
          </cell>
          <cell r="G343">
            <v>474.17632914475155</v>
          </cell>
          <cell r="H343">
            <v>0</v>
          </cell>
          <cell r="I343">
            <v>0.14285714285714285</v>
          </cell>
          <cell r="J343">
            <v>7.1428571428571425E-2</v>
          </cell>
          <cell r="K343">
            <v>0</v>
          </cell>
          <cell r="L343">
            <v>0.7857142857142857</v>
          </cell>
        </row>
        <row r="344">
          <cell r="B344" t="str">
            <v>FIH</v>
          </cell>
          <cell r="C344">
            <v>2666.1651453744489</v>
          </cell>
          <cell r="D344">
            <v>3774.826342031879</v>
          </cell>
          <cell r="E344">
            <v>1071.763219189656</v>
          </cell>
          <cell r="F344">
            <v>1816.5200000000002</v>
          </cell>
          <cell r="G344">
            <v>950.85851449275378</v>
          </cell>
          <cell r="H344">
            <v>0</v>
          </cell>
          <cell r="I344">
            <v>4.3731778425656009E-2</v>
          </cell>
          <cell r="J344">
            <v>3.498542274052481E-2</v>
          </cell>
          <cell r="K344">
            <v>0.21574344023323633</v>
          </cell>
          <cell r="L344">
            <v>0.70553935860058281</v>
          </cell>
        </row>
        <row r="345">
          <cell r="B345" t="str">
            <v>FKS</v>
          </cell>
          <cell r="C345">
            <v>7769.2183948511838</v>
          </cell>
          <cell r="D345">
            <v>3939.5668380334537</v>
          </cell>
          <cell r="E345">
            <v>1662.3919612553043</v>
          </cell>
          <cell r="F345">
            <v>918.66681940533897</v>
          </cell>
          <cell r="G345">
            <v>695.52668189877943</v>
          </cell>
          <cell r="H345">
            <v>0</v>
          </cell>
          <cell r="I345">
            <v>0</v>
          </cell>
          <cell r="J345">
            <v>0</v>
          </cell>
          <cell r="K345">
            <v>1</v>
          </cell>
          <cell r="L345">
            <v>0</v>
          </cell>
        </row>
        <row r="346">
          <cell r="B346" t="str">
            <v>FLN</v>
          </cell>
          <cell r="C346">
            <v>0</v>
          </cell>
          <cell r="D346">
            <v>2332</v>
          </cell>
          <cell r="E346">
            <v>0</v>
          </cell>
          <cell r="F346">
            <v>546.58989625850359</v>
          </cell>
          <cell r="G346">
            <v>657.77090970647498</v>
          </cell>
          <cell r="H346">
            <v>5.6925996204933516E-3</v>
          </cell>
          <cell r="I346">
            <v>2.8462998102466764E-2</v>
          </cell>
          <cell r="J346">
            <v>7.5901328273244679E-3</v>
          </cell>
          <cell r="K346">
            <v>0.35294117647058793</v>
          </cell>
          <cell r="L346">
            <v>0.6053130929791275</v>
          </cell>
        </row>
        <row r="347">
          <cell r="B347" t="str">
            <v>FLR</v>
          </cell>
          <cell r="C347">
            <v>2679.6776736111115</v>
          </cell>
          <cell r="D347">
            <v>2211.9139892793414</v>
          </cell>
          <cell r="E347">
            <v>405.02854166666668</v>
          </cell>
          <cell r="F347">
            <v>744.5271794495726</v>
          </cell>
          <cell r="G347">
            <v>462.19017448697269</v>
          </cell>
          <cell r="H347">
            <v>1.3570532557874342E-2</v>
          </cell>
          <cell r="I347">
            <v>4.8124073440529228E-2</v>
          </cell>
          <cell r="J347">
            <v>2.9649903067624633E-2</v>
          </cell>
          <cell r="K347">
            <v>0.27038430835899196</v>
          </cell>
          <cell r="L347">
            <v>0.63827118257497983</v>
          </cell>
        </row>
        <row r="348">
          <cell r="B348" t="str">
            <v>FMA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1</v>
          </cell>
          <cell r="J348">
            <v>0</v>
          </cell>
          <cell r="K348">
            <v>0</v>
          </cell>
          <cell r="L348">
            <v>0</v>
          </cell>
        </row>
        <row r="349">
          <cell r="B349" t="str">
            <v>FMO</v>
          </cell>
          <cell r="C349">
            <v>2745.1413404803261</v>
          </cell>
          <cell r="D349">
            <v>2523.4815909090908</v>
          </cell>
          <cell r="E349">
            <v>1227.4240623855217</v>
          </cell>
          <cell r="F349">
            <v>376.38374410774406</v>
          </cell>
          <cell r="G349">
            <v>573.49088020833312</v>
          </cell>
          <cell r="H349">
            <v>4.5317220543806616E-3</v>
          </cell>
          <cell r="I349">
            <v>0.1117824773413897</v>
          </cell>
          <cell r="J349">
            <v>7.5528700906344363E-3</v>
          </cell>
          <cell r="K349">
            <v>0.5105740181268883</v>
          </cell>
          <cell r="L349">
            <v>0.36555891238670685</v>
          </cell>
        </row>
        <row r="350">
          <cell r="B350" t="str">
            <v>FNA</v>
          </cell>
          <cell r="C350">
            <v>2666.1651453744489</v>
          </cell>
          <cell r="D350">
            <v>4095</v>
          </cell>
          <cell r="E350">
            <v>1071.763219189656</v>
          </cell>
          <cell r="F350">
            <v>594.46063082965156</v>
          </cell>
          <cell r="G350">
            <v>879.45673563218372</v>
          </cell>
          <cell r="H350">
            <v>1.9083969465648854E-3</v>
          </cell>
          <cell r="I350">
            <v>5.7251908396946565E-3</v>
          </cell>
          <cell r="J350">
            <v>1.717557251908397E-2</v>
          </cell>
          <cell r="K350">
            <v>0.35305343511450382</v>
          </cell>
          <cell r="L350">
            <v>0.62213740458015265</v>
          </cell>
        </row>
        <row r="351">
          <cell r="B351" t="str">
            <v>FNC</v>
          </cell>
          <cell r="C351">
            <v>2745.1413404803261</v>
          </cell>
          <cell r="D351">
            <v>2748.3097622583159</v>
          </cell>
          <cell r="E351">
            <v>1227.4240623855217</v>
          </cell>
          <cell r="F351">
            <v>664.74253909376523</v>
          </cell>
          <cell r="G351">
            <v>456.75427675021371</v>
          </cell>
          <cell r="H351">
            <v>0</v>
          </cell>
          <cell r="I351">
            <v>5.8823529411764705E-2</v>
          </cell>
          <cell r="J351">
            <v>1.9607843137254905E-2</v>
          </cell>
          <cell r="K351">
            <v>0.56862745098039214</v>
          </cell>
          <cell r="L351">
            <v>0.35294117647058826</v>
          </cell>
        </row>
        <row r="352">
          <cell r="B352" t="str">
            <v>FOC</v>
          </cell>
          <cell r="C352">
            <v>7769.2183948511838</v>
          </cell>
          <cell r="D352">
            <v>3939.5668380334537</v>
          </cell>
          <cell r="E352">
            <v>2009.48</v>
          </cell>
          <cell r="F352">
            <v>717.80000000000007</v>
          </cell>
          <cell r="G352">
            <v>928.22960784313739</v>
          </cell>
          <cell r="H352">
            <v>1.6528925619834718E-2</v>
          </cell>
          <cell r="I352">
            <v>1.6528925619834718E-2</v>
          </cell>
          <cell r="J352">
            <v>4.1322314049586795E-3</v>
          </cell>
          <cell r="K352">
            <v>0.23553719008264473</v>
          </cell>
          <cell r="L352">
            <v>0.72727272727272718</v>
          </cell>
        </row>
        <row r="353">
          <cell r="B353" t="str">
            <v>FOR</v>
          </cell>
          <cell r="C353">
            <v>0</v>
          </cell>
          <cell r="D353">
            <v>4066.6483333333349</v>
          </cell>
          <cell r="E353">
            <v>0</v>
          </cell>
          <cell r="F353">
            <v>552.69442176870746</v>
          </cell>
          <cell r="G353">
            <v>566.29097776979836</v>
          </cell>
          <cell r="H353">
            <v>4.2613636363636343E-3</v>
          </cell>
          <cell r="I353">
            <v>6.3920454545454516E-2</v>
          </cell>
          <cell r="J353">
            <v>1.4204545454545446E-3</v>
          </cell>
          <cell r="K353">
            <v>0.18607954545454536</v>
          </cell>
          <cell r="L353">
            <v>0.74431818181818188</v>
          </cell>
        </row>
        <row r="354">
          <cell r="B354" t="str">
            <v>FPO</v>
          </cell>
          <cell r="C354">
            <v>90.25259259259245</v>
          </cell>
          <cell r="D354">
            <v>616.39569259699067</v>
          </cell>
          <cell r="E354">
            <v>439.57000000000005</v>
          </cell>
          <cell r="F354">
            <v>165.72357081545056</v>
          </cell>
          <cell r="G354">
            <v>148.080551808519</v>
          </cell>
          <cell r="H354">
            <v>1.5810948656919423E-2</v>
          </cell>
          <cell r="I354">
            <v>0</v>
          </cell>
          <cell r="J354">
            <v>1.3430805848350914E-2</v>
          </cell>
          <cell r="K354">
            <v>9.9455967358041561E-2</v>
          </cell>
          <cell r="L354">
            <v>0.87130227813668815</v>
          </cell>
        </row>
        <row r="355">
          <cell r="B355" t="str">
            <v>FRA</v>
          </cell>
          <cell r="C355">
            <v>3530.3467880817602</v>
          </cell>
          <cell r="D355">
            <v>2827.5776370025765</v>
          </cell>
          <cell r="E355">
            <v>1191.9245719074668</v>
          </cell>
          <cell r="F355">
            <v>476.91304083745223</v>
          </cell>
          <cell r="G355">
            <v>484.16404243039347</v>
          </cell>
          <cell r="H355">
            <v>1.2717447344803342E-2</v>
          </cell>
          <cell r="I355">
            <v>0.11244247551032148</v>
          </cell>
          <cell r="J355">
            <v>5.2807958906987813E-2</v>
          </cell>
          <cell r="K355">
            <v>0.34454543718612196</v>
          </cell>
          <cell r="L355">
            <v>0.47748668105176534</v>
          </cell>
        </row>
        <row r="356">
          <cell r="B356" t="str">
            <v>FRO</v>
          </cell>
          <cell r="C356">
            <v>2745.1413404803261</v>
          </cell>
          <cell r="D356">
            <v>2748.3097622583159</v>
          </cell>
          <cell r="E356">
            <v>1227.4240623855217</v>
          </cell>
          <cell r="F356">
            <v>664.74253909376523</v>
          </cell>
          <cell r="G356">
            <v>456.75427675021371</v>
          </cell>
          <cell r="H356">
            <v>1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B357" t="str">
            <v>FRS</v>
          </cell>
          <cell r="C357">
            <v>317.45833333333348</v>
          </cell>
          <cell r="D357">
            <v>517.27507428680622</v>
          </cell>
          <cell r="E357">
            <v>516.30811987028801</v>
          </cell>
          <cell r="F357">
            <v>222.37839405199213</v>
          </cell>
          <cell r="G357">
            <v>191.15800416203254</v>
          </cell>
          <cell r="H357">
            <v>0.13725490196078433</v>
          </cell>
          <cell r="I357">
            <v>1.9607843137254902E-2</v>
          </cell>
          <cell r="J357">
            <v>0</v>
          </cell>
          <cell r="K357">
            <v>0.11764705882352941</v>
          </cell>
          <cell r="L357">
            <v>0.72549019607843146</v>
          </cell>
        </row>
        <row r="358">
          <cell r="B358" t="str">
            <v>FRU</v>
          </cell>
          <cell r="C358">
            <v>0</v>
          </cell>
          <cell r="D358">
            <v>2281.3332258064515</v>
          </cell>
          <cell r="E358">
            <v>1624.5433333333333</v>
          </cell>
          <cell r="F358">
            <v>483.80273809523811</v>
          </cell>
          <cell r="G358">
            <v>836.54143297811356</v>
          </cell>
          <cell r="H358">
            <v>1.3755158184319122E-3</v>
          </cell>
          <cell r="I358">
            <v>5.5020632737276497E-2</v>
          </cell>
          <cell r="J358">
            <v>2.7510316368638238E-2</v>
          </cell>
          <cell r="K358">
            <v>7.5653370013755189E-2</v>
          </cell>
          <cell r="L358">
            <v>0.84044016506189823</v>
          </cell>
        </row>
        <row r="359">
          <cell r="B359" t="str">
            <v>FSC</v>
          </cell>
          <cell r="C359">
            <v>2745.1413404803261</v>
          </cell>
          <cell r="D359">
            <v>2748.3097622583159</v>
          </cell>
          <cell r="E359">
            <v>1227.4240623855217</v>
          </cell>
          <cell r="F359">
            <v>664.74253909376523</v>
          </cell>
          <cell r="G359">
            <v>456.75427675021371</v>
          </cell>
          <cell r="H359">
            <v>0</v>
          </cell>
          <cell r="I359">
            <v>0.4</v>
          </cell>
          <cell r="J359">
            <v>0</v>
          </cell>
          <cell r="K359">
            <v>0.2</v>
          </cell>
          <cell r="L359">
            <v>0.4</v>
          </cell>
        </row>
        <row r="360">
          <cell r="B360" t="str">
            <v>FSZ</v>
          </cell>
          <cell r="C360">
            <v>7769.2183948511838</v>
          </cell>
          <cell r="D360">
            <v>3939.5668380334537</v>
          </cell>
          <cell r="E360">
            <v>1662.3919612553043</v>
          </cell>
          <cell r="F360">
            <v>918.66681940533897</v>
          </cell>
          <cell r="G360">
            <v>695.52668189877943</v>
          </cell>
          <cell r="H360">
            <v>0</v>
          </cell>
          <cell r="I360">
            <v>0.93749999999999989</v>
          </cell>
          <cell r="J360">
            <v>0</v>
          </cell>
          <cell r="K360">
            <v>0</v>
          </cell>
          <cell r="L360">
            <v>6.25E-2</v>
          </cell>
        </row>
        <row r="361">
          <cell r="B361" t="str">
            <v>FTE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8.3333333333333329E-2</v>
          </cell>
          <cell r="J361">
            <v>8.3333333333333329E-2</v>
          </cell>
          <cell r="K361">
            <v>0.16666666666666666</v>
          </cell>
          <cell r="L361">
            <v>0.66666666666666663</v>
          </cell>
        </row>
        <row r="362">
          <cell r="B362" t="str">
            <v>FUE</v>
          </cell>
          <cell r="C362">
            <v>2745.1413404803261</v>
          </cell>
          <cell r="D362">
            <v>2748.3097622583159</v>
          </cell>
          <cell r="E362">
            <v>1227.4240623855217</v>
          </cell>
          <cell r="F362">
            <v>664.74253909376523</v>
          </cell>
          <cell r="G362">
            <v>456.75427675021371</v>
          </cell>
          <cell r="H362">
            <v>0.16666666666666666</v>
          </cell>
          <cell r="I362">
            <v>0</v>
          </cell>
          <cell r="J362">
            <v>0</v>
          </cell>
          <cell r="K362">
            <v>0.16666666666666666</v>
          </cell>
          <cell r="L362">
            <v>0.66666666666666663</v>
          </cell>
        </row>
        <row r="363">
          <cell r="B363" t="str">
            <v>FUK</v>
          </cell>
          <cell r="C363">
            <v>7769.2183948511838</v>
          </cell>
          <cell r="D363">
            <v>5423.8038444735621</v>
          </cell>
          <cell r="E363">
            <v>1418</v>
          </cell>
          <cell r="F363">
            <v>590.25624443151764</v>
          </cell>
          <cell r="G363">
            <v>698.93275337680188</v>
          </cell>
          <cell r="H363">
            <v>8.4138360860081148E-3</v>
          </cell>
          <cell r="I363">
            <v>9.2863820504830205E-2</v>
          </cell>
          <cell r="J363">
            <v>7.8529136802742289E-2</v>
          </cell>
          <cell r="K363">
            <v>0.26082891866625119</v>
          </cell>
          <cell r="L363">
            <v>0.55936428794016824</v>
          </cell>
        </row>
        <row r="364">
          <cell r="B364" t="str">
            <v>GAU</v>
          </cell>
          <cell r="C364">
            <v>3702.7359647651338</v>
          </cell>
          <cell r="D364">
            <v>2535.5679383578822</v>
          </cell>
          <cell r="E364">
            <v>1841.947079900636</v>
          </cell>
          <cell r="F364">
            <v>781.56573324038914</v>
          </cell>
          <cell r="G364">
            <v>1178.6500000000001</v>
          </cell>
          <cell r="H364">
            <v>0</v>
          </cell>
          <cell r="I364">
            <v>1.7857142857142863E-2</v>
          </cell>
          <cell r="J364">
            <v>0</v>
          </cell>
          <cell r="K364">
            <v>0.10714285714285718</v>
          </cell>
          <cell r="L364">
            <v>0.87499999999999989</v>
          </cell>
        </row>
        <row r="365">
          <cell r="B365" t="str">
            <v>GBE</v>
          </cell>
          <cell r="C365">
            <v>4506.2728313492062</v>
          </cell>
          <cell r="D365">
            <v>3944.3134760440953</v>
          </cell>
          <cell r="E365">
            <v>2334.0452562656651</v>
          </cell>
          <cell r="F365">
            <v>538.42499999999995</v>
          </cell>
          <cell r="G365">
            <v>642.24666666666667</v>
          </cell>
          <cell r="H365">
            <v>6.3291139240506328E-3</v>
          </cell>
          <cell r="I365">
            <v>5.0632911392405063E-2</v>
          </cell>
          <cell r="J365">
            <v>5.0632911392405063E-2</v>
          </cell>
          <cell r="K365">
            <v>0.20886075949367089</v>
          </cell>
          <cell r="L365">
            <v>0.68354430379746833</v>
          </cell>
        </row>
        <row r="366">
          <cell r="B366" t="str">
            <v>GCI</v>
          </cell>
          <cell r="C366">
            <v>2745.1413404803261</v>
          </cell>
          <cell r="D366">
            <v>2748.3097622583159</v>
          </cell>
          <cell r="E366">
            <v>1227.4240623855217</v>
          </cell>
          <cell r="F366">
            <v>664.74253909376523</v>
          </cell>
          <cell r="G366">
            <v>456.75427675021371</v>
          </cell>
          <cell r="H366">
            <v>0</v>
          </cell>
          <cell r="I366">
            <v>3.2258064516129031E-2</v>
          </cell>
          <cell r="J366">
            <v>0</v>
          </cell>
          <cell r="K366">
            <v>0.38709677419354838</v>
          </cell>
          <cell r="L366">
            <v>0.58064516129032262</v>
          </cell>
        </row>
        <row r="367">
          <cell r="B367" t="str">
            <v>GCM</v>
          </cell>
          <cell r="C367">
            <v>710.12553862300558</v>
          </cell>
          <cell r="D367">
            <v>729</v>
          </cell>
          <cell r="E367">
            <v>646.75904255319153</v>
          </cell>
          <cell r="F367">
            <v>223.6317380799436</v>
          </cell>
          <cell r="G367">
            <v>196.58002838455187</v>
          </cell>
          <cell r="H367">
            <v>3.8961038961039064E-2</v>
          </cell>
          <cell r="I367">
            <v>9.3964858670741256E-3</v>
          </cell>
          <cell r="J367">
            <v>1.6424751718869413E-2</v>
          </cell>
          <cell r="K367">
            <v>5.1871657754010855E-2</v>
          </cell>
          <cell r="L367">
            <v>0.88334606569900653</v>
          </cell>
        </row>
        <row r="368">
          <cell r="B368" t="str">
            <v>GDL</v>
          </cell>
          <cell r="C368">
            <v>195.13081984248461</v>
          </cell>
          <cell r="D368">
            <v>436.48398453347249</v>
          </cell>
          <cell r="E368">
            <v>489.78194878957152</v>
          </cell>
          <cell r="F368">
            <v>222.75613935648201</v>
          </cell>
          <cell r="G368">
            <v>189.23230552989239</v>
          </cell>
          <cell r="H368">
            <v>8.5828933474128514E-3</v>
          </cell>
          <cell r="I368">
            <v>1.5847940865892255E-2</v>
          </cell>
          <cell r="J368">
            <v>7.7127771911298521E-3</v>
          </cell>
          <cell r="K368">
            <v>0.13893980992608199</v>
          </cell>
          <cell r="L368">
            <v>0.8289165786694831</v>
          </cell>
        </row>
        <row r="369">
          <cell r="B369" t="str">
            <v>GDN</v>
          </cell>
          <cell r="C369">
            <v>1469.5938081198235</v>
          </cell>
          <cell r="D369">
            <v>3201.5</v>
          </cell>
          <cell r="E369">
            <v>1396.28</v>
          </cell>
          <cell r="F369">
            <v>260.14447168218146</v>
          </cell>
          <cell r="G369">
            <v>340.01881588777456</v>
          </cell>
          <cell r="H369">
            <v>5.1773233238415733E-4</v>
          </cell>
          <cell r="I369">
            <v>9.8369143152989922E-3</v>
          </cell>
          <cell r="J369">
            <v>4.4007248252653361E-3</v>
          </cell>
          <cell r="K369">
            <v>0.38493398912762122</v>
          </cell>
          <cell r="L369">
            <v>0.6003106393994303</v>
          </cell>
        </row>
        <row r="370">
          <cell r="B370" t="str">
            <v>GDQ</v>
          </cell>
          <cell r="C370">
            <v>4423.4183338725334</v>
          </cell>
          <cell r="D370">
            <v>3729.5711797153454</v>
          </cell>
          <cell r="E370">
            <v>1256.9566231242311</v>
          </cell>
          <cell r="F370">
            <v>1401.4303611399864</v>
          </cell>
          <cell r="G370">
            <v>731.95358145522289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1</v>
          </cell>
        </row>
        <row r="371">
          <cell r="B371" t="str">
            <v>GEO</v>
          </cell>
          <cell r="C371">
            <v>340.6522449706643</v>
          </cell>
          <cell r="D371">
            <v>1643.6786350781567</v>
          </cell>
          <cell r="E371">
            <v>609.83333333333303</v>
          </cell>
          <cell r="F371">
            <v>792</v>
          </cell>
          <cell r="G371">
            <v>456.74706454791811</v>
          </cell>
          <cell r="H371">
            <v>0</v>
          </cell>
          <cell r="I371">
            <v>5.6140350877192949E-2</v>
          </cell>
          <cell r="J371">
            <v>4.5614035087719267E-2</v>
          </cell>
          <cell r="K371">
            <v>2.1052631578947354E-2</v>
          </cell>
          <cell r="L371">
            <v>0.87719298245614041</v>
          </cell>
        </row>
        <row r="372">
          <cell r="B372" t="str">
            <v>GES</v>
          </cell>
          <cell r="C372">
            <v>6193.8249009534829</v>
          </cell>
          <cell r="D372">
            <v>3575.2541506331786</v>
          </cell>
          <cell r="E372">
            <v>1568.9268649847354</v>
          </cell>
          <cell r="F372">
            <v>777.33416693910112</v>
          </cell>
          <cell r="G372">
            <v>629.17125846887177</v>
          </cell>
          <cell r="H372">
            <v>0</v>
          </cell>
          <cell r="I372">
            <v>0</v>
          </cell>
          <cell r="J372">
            <v>9.0909090909090912E-2</v>
          </cell>
          <cell r="K372">
            <v>0.36363636363636365</v>
          </cell>
          <cell r="L372">
            <v>0.54545454545454553</v>
          </cell>
        </row>
        <row r="373">
          <cell r="B373" t="str">
            <v>GEV</v>
          </cell>
          <cell r="C373">
            <v>2745.1413404803261</v>
          </cell>
          <cell r="D373">
            <v>2748.3097622583159</v>
          </cell>
          <cell r="E373">
            <v>1227.4240623855217</v>
          </cell>
          <cell r="F373">
            <v>664.74253909376523</v>
          </cell>
          <cell r="G373">
            <v>456.75427675021371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1</v>
          </cell>
        </row>
        <row r="374">
          <cell r="B374" t="str">
            <v>GGT</v>
          </cell>
          <cell r="C374">
            <v>377.32512499980163</v>
          </cell>
          <cell r="D374">
            <v>616.39569259699067</v>
          </cell>
          <cell r="E374">
            <v>511.6084923299515</v>
          </cell>
          <cell r="F374">
            <v>296.02586206896558</v>
          </cell>
          <cell r="G374">
            <v>263.1214763737741</v>
          </cell>
          <cell r="H374">
            <v>4.6089385474860314E-2</v>
          </cell>
          <cell r="I374">
            <v>0</v>
          </cell>
          <cell r="J374">
            <v>1.6759776536312845E-2</v>
          </cell>
          <cell r="K374">
            <v>9.4972067039106128E-2</v>
          </cell>
          <cell r="L374">
            <v>0.8421787709497206</v>
          </cell>
        </row>
        <row r="375">
          <cell r="B375" t="str">
            <v>GHB</v>
          </cell>
          <cell r="C375">
            <v>377.32512499980163</v>
          </cell>
          <cell r="D375">
            <v>616.39569259699067</v>
          </cell>
          <cell r="E375">
            <v>511.6084923299515</v>
          </cell>
          <cell r="F375">
            <v>227.19677564143856</v>
          </cell>
          <cell r="G375">
            <v>296.34944546629839</v>
          </cell>
          <cell r="H375">
            <v>0.10843373493975907</v>
          </cell>
          <cell r="I375">
            <v>0</v>
          </cell>
          <cell r="J375">
            <v>6.02409638554217E-2</v>
          </cell>
          <cell r="K375">
            <v>0.13253012048192775</v>
          </cell>
          <cell r="L375">
            <v>0.6987951807228916</v>
          </cell>
        </row>
        <row r="376">
          <cell r="B376" t="str">
            <v>GIB</v>
          </cell>
          <cell r="C376">
            <v>2745.1413404803261</v>
          </cell>
          <cell r="D376">
            <v>2748.3097622583159</v>
          </cell>
          <cell r="E376">
            <v>1227.4240623855217</v>
          </cell>
          <cell r="F376">
            <v>664.74253909376523</v>
          </cell>
          <cell r="G376">
            <v>456.75427675021371</v>
          </cell>
          <cell r="H376">
            <v>0</v>
          </cell>
          <cell r="I376">
            <v>0</v>
          </cell>
          <cell r="J376">
            <v>4.5454545454545463E-2</v>
          </cell>
          <cell r="K376">
            <v>0.27272727272727276</v>
          </cell>
          <cell r="L376">
            <v>0.68181818181818177</v>
          </cell>
        </row>
        <row r="377">
          <cell r="B377" t="str">
            <v>GIS</v>
          </cell>
          <cell r="C377">
            <v>1491.994109567901</v>
          </cell>
          <cell r="D377">
            <v>4031.5638066791957</v>
          </cell>
          <cell r="E377">
            <v>1262.0723017140099</v>
          </cell>
          <cell r="F377">
            <v>1338.046185731502</v>
          </cell>
          <cell r="G377">
            <v>1164.43</v>
          </cell>
          <cell r="H377">
            <v>0</v>
          </cell>
          <cell r="I377">
            <v>4.5454545454545456E-2</v>
          </cell>
          <cell r="J377">
            <v>0</v>
          </cell>
          <cell r="K377">
            <v>0.18181818181818182</v>
          </cell>
          <cell r="L377">
            <v>0.77272727272727271</v>
          </cell>
        </row>
        <row r="378">
          <cell r="B378" t="str">
            <v>GIZ</v>
          </cell>
          <cell r="C378">
            <v>3330.5636246604122</v>
          </cell>
          <cell r="D378">
            <v>2932.3675702616497</v>
          </cell>
          <cell r="E378">
            <v>1396.5367793615474</v>
          </cell>
          <cell r="F378">
            <v>760.85050917263288</v>
          </cell>
          <cell r="G378">
            <v>562.07034937759533</v>
          </cell>
          <cell r="H378">
            <v>6.25E-2</v>
          </cell>
          <cell r="I378">
            <v>0.25</v>
          </cell>
          <cell r="J378">
            <v>0.1875</v>
          </cell>
          <cell r="K378">
            <v>0</v>
          </cell>
          <cell r="L378">
            <v>0.5</v>
          </cell>
        </row>
        <row r="379">
          <cell r="B379" t="str">
            <v>GKA</v>
          </cell>
          <cell r="C379">
            <v>1491.994109567901</v>
          </cell>
          <cell r="D379">
            <v>4031.5638066791957</v>
          </cell>
          <cell r="E379">
            <v>1262.0723017140099</v>
          </cell>
          <cell r="F379">
            <v>1338.046185731502</v>
          </cell>
          <cell r="G379">
            <v>902.02177786951108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1</v>
          </cell>
        </row>
        <row r="380">
          <cell r="B380" t="str">
            <v>GLA</v>
          </cell>
          <cell r="C380">
            <v>2705.3552499999992</v>
          </cell>
          <cell r="D380">
            <v>2450.1249615027873</v>
          </cell>
          <cell r="E380">
            <v>1035.020697865353</v>
          </cell>
          <cell r="F380">
            <v>504.32797472372795</v>
          </cell>
          <cell r="G380">
            <v>413.97369241846013</v>
          </cell>
          <cell r="H380">
            <v>9.0497737556561094E-3</v>
          </cell>
          <cell r="I380">
            <v>4.8600636835930841E-2</v>
          </cell>
          <cell r="J380">
            <v>1.9607843137254884E-2</v>
          </cell>
          <cell r="K380">
            <v>0.24451147980559779</v>
          </cell>
          <cell r="L380">
            <v>0.67823026646556039</v>
          </cell>
        </row>
        <row r="381">
          <cell r="B381" t="str">
            <v>GLT</v>
          </cell>
          <cell r="C381">
            <v>2321.7741211915059</v>
          </cell>
          <cell r="D381">
            <v>4919.9039938415726</v>
          </cell>
          <cell r="E381">
            <v>0</v>
          </cell>
          <cell r="F381">
            <v>2191.4245187741803</v>
          </cell>
          <cell r="G381">
            <v>1141.7</v>
          </cell>
          <cell r="H381">
            <v>0.125</v>
          </cell>
          <cell r="I381">
            <v>6.25E-2</v>
          </cell>
          <cell r="J381">
            <v>0</v>
          </cell>
          <cell r="K381">
            <v>0.1875</v>
          </cell>
          <cell r="L381">
            <v>0.625</v>
          </cell>
        </row>
        <row r="382">
          <cell r="B382" t="str">
            <v>GND</v>
          </cell>
          <cell r="C382">
            <v>377.32512499980163</v>
          </cell>
          <cell r="D382">
            <v>616.39569259699067</v>
          </cell>
          <cell r="E382">
            <v>511.6084923299515</v>
          </cell>
          <cell r="F382">
            <v>357.94</v>
          </cell>
          <cell r="G382">
            <v>421.04883454701837</v>
          </cell>
          <cell r="H382">
            <v>6.6406249999999986E-2</v>
          </cell>
          <cell r="I382">
            <v>1.3671874999999993E-2</v>
          </cell>
          <cell r="J382">
            <v>7.6171874999999986E-2</v>
          </cell>
          <cell r="K382">
            <v>9.9609374999999972E-2</v>
          </cell>
          <cell r="L382">
            <v>0.74414062500000011</v>
          </cell>
        </row>
        <row r="383">
          <cell r="B383" t="str">
            <v>GOA</v>
          </cell>
          <cell r="C383">
            <v>498.01777777777795</v>
          </cell>
          <cell r="D383">
            <v>1846.5568333333329</v>
          </cell>
          <cell r="E383">
            <v>1439.4083333333333</v>
          </cell>
          <cell r="F383">
            <v>661.32029219971582</v>
          </cell>
          <cell r="G383">
            <v>474.45941037847791</v>
          </cell>
          <cell r="H383">
            <v>5.4844606946983544E-3</v>
          </cell>
          <cell r="I383">
            <v>5.3016453382084071E-2</v>
          </cell>
          <cell r="J383">
            <v>1.8281535648994516E-2</v>
          </cell>
          <cell r="K383">
            <v>0.17184643510054853</v>
          </cell>
          <cell r="L383">
            <v>0.7513711151736745</v>
          </cell>
        </row>
        <row r="384">
          <cell r="B384" t="str">
            <v>GOI</v>
          </cell>
          <cell r="C384">
            <v>3702.7359647651338</v>
          </cell>
          <cell r="D384">
            <v>1890.1</v>
          </cell>
          <cell r="E384">
            <v>1841.947079900636</v>
          </cell>
          <cell r="F384">
            <v>341.69916666666683</v>
          </cell>
          <cell r="G384">
            <v>500.34092117873814</v>
          </cell>
          <cell r="H384">
            <v>2.1406727828746166E-2</v>
          </cell>
          <cell r="I384">
            <v>0.11009174311926595</v>
          </cell>
          <cell r="J384">
            <v>6.1162079510703321E-3</v>
          </cell>
          <cell r="K384">
            <v>0.15290519877675826</v>
          </cell>
          <cell r="L384">
            <v>0.70948012232415936</v>
          </cell>
        </row>
        <row r="385">
          <cell r="B385" t="str">
            <v>GOJ</v>
          </cell>
          <cell r="C385">
            <v>1469.5938081198235</v>
          </cell>
          <cell r="D385">
            <v>2752.6445953448019</v>
          </cell>
          <cell r="E385">
            <v>1004.3361110559546</v>
          </cell>
          <cell r="F385">
            <v>422.07642857142849</v>
          </cell>
          <cell r="G385">
            <v>510.32527777777779</v>
          </cell>
          <cell r="H385">
            <v>0</v>
          </cell>
          <cell r="I385">
            <v>0.14285714285714285</v>
          </cell>
          <cell r="J385">
            <v>0</v>
          </cell>
          <cell r="K385">
            <v>0.43697478991596633</v>
          </cell>
          <cell r="L385">
            <v>0.42016806722689082</v>
          </cell>
        </row>
        <row r="386">
          <cell r="B386" t="str">
            <v>GOT</v>
          </cell>
          <cell r="C386">
            <v>1874.75</v>
          </cell>
          <cell r="D386">
            <v>2251.0336479780794</v>
          </cell>
          <cell r="E386">
            <v>1284.9066031746033</v>
          </cell>
          <cell r="F386">
            <v>678.0273722680538</v>
          </cell>
          <cell r="G386">
            <v>518.09704532997716</v>
          </cell>
          <cell r="H386">
            <v>3.8475632099670225E-3</v>
          </cell>
          <cell r="I386">
            <v>6.4126053499450344E-2</v>
          </cell>
          <cell r="J386">
            <v>1.6123122022718955E-2</v>
          </cell>
          <cell r="K386">
            <v>0.2506412605349943</v>
          </cell>
          <cell r="L386">
            <v>0.66526200073286934</v>
          </cell>
        </row>
        <row r="387">
          <cell r="B387" t="str">
            <v>GPS</v>
          </cell>
          <cell r="C387">
            <v>340.6522449706643</v>
          </cell>
          <cell r="D387">
            <v>1643.6786350781567</v>
          </cell>
          <cell r="E387">
            <v>867.19705804587363</v>
          </cell>
          <cell r="F387">
            <v>476.49220503407565</v>
          </cell>
          <cell r="G387">
            <v>355.93964477998946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1</v>
          </cell>
        </row>
        <row r="388">
          <cell r="B388" t="str">
            <v>GRJ</v>
          </cell>
          <cell r="C388">
            <v>4506.2728313492062</v>
          </cell>
          <cell r="D388">
            <v>3944.3134760440953</v>
          </cell>
          <cell r="E388">
            <v>2334.0452562656651</v>
          </cell>
          <cell r="F388">
            <v>985.36</v>
          </cell>
          <cell r="G388">
            <v>793.18298912074488</v>
          </cell>
          <cell r="H388">
            <v>0</v>
          </cell>
          <cell r="I388">
            <v>0.26470588235294118</v>
          </cell>
          <cell r="J388">
            <v>8.8235294117647065E-2</v>
          </cell>
          <cell r="K388">
            <v>0.29411764705882354</v>
          </cell>
          <cell r="L388">
            <v>0.35294117647058826</v>
          </cell>
        </row>
        <row r="389">
          <cell r="B389" t="str">
            <v>GRX</v>
          </cell>
          <cell r="C389">
            <v>241.5</v>
          </cell>
          <cell r="D389">
            <v>2748.3097622583159</v>
          </cell>
          <cell r="E389">
            <v>1227.4240623855217</v>
          </cell>
          <cell r="F389">
            <v>867.85800000000017</v>
          </cell>
          <cell r="G389">
            <v>312.06544938824874</v>
          </cell>
          <cell r="H389">
            <v>4.4615384615384626E-2</v>
          </cell>
          <cell r="I389">
            <v>7.6923076923076913E-2</v>
          </cell>
          <cell r="J389">
            <v>7.6923076923076962E-3</v>
          </cell>
          <cell r="K389">
            <v>0.2338461538461537</v>
          </cell>
          <cell r="L389">
            <v>0.63692307692307704</v>
          </cell>
        </row>
        <row r="390">
          <cell r="B390" t="str">
            <v>GRZ</v>
          </cell>
          <cell r="C390">
            <v>2745.1413404803261</v>
          </cell>
          <cell r="D390">
            <v>2413.1583009223277</v>
          </cell>
          <cell r="E390">
            <v>2081.36</v>
          </cell>
          <cell r="F390">
            <v>712.34212342049705</v>
          </cell>
          <cell r="G390">
            <v>549.90256894353547</v>
          </cell>
          <cell r="H390">
            <v>1.0060362173038232E-3</v>
          </cell>
          <cell r="I390">
            <v>9.0543259557344061E-2</v>
          </cell>
          <cell r="J390">
            <v>1.0060362173038231E-2</v>
          </cell>
          <cell r="K390">
            <v>0.48189134808853135</v>
          </cell>
          <cell r="L390">
            <v>0.41649899396378248</v>
          </cell>
        </row>
        <row r="391">
          <cell r="B391" t="str">
            <v>GUA</v>
          </cell>
          <cell r="C391">
            <v>183.65603396031437</v>
          </cell>
          <cell r="D391">
            <v>296.20977425460507</v>
          </cell>
          <cell r="E391">
            <v>586.49725806451613</v>
          </cell>
          <cell r="F391">
            <v>215.90103542691321</v>
          </cell>
          <cell r="G391">
            <v>170.88859547483369</v>
          </cell>
          <cell r="H391">
            <v>0.13859871876262456</v>
          </cell>
          <cell r="I391">
            <v>9.2052865470075608E-3</v>
          </cell>
          <cell r="J391">
            <v>1.0330697754948924E-2</v>
          </cell>
          <cell r="K391">
            <v>0.14263865643215751</v>
          </cell>
          <cell r="L391">
            <v>0.69922664050326144</v>
          </cell>
        </row>
        <row r="392">
          <cell r="B392" t="str">
            <v>GUM</v>
          </cell>
          <cell r="C392">
            <v>1491.994109567901</v>
          </cell>
          <cell r="D392">
            <v>3317.2535714285709</v>
          </cell>
          <cell r="E392">
            <v>1236.028406351511</v>
          </cell>
          <cell r="F392">
            <v>995.1911111111109</v>
          </cell>
          <cell r="G392">
            <v>735.18168134763266</v>
          </cell>
          <cell r="H392">
            <v>1.7982017982017984E-2</v>
          </cell>
          <cell r="I392">
            <v>2.2977022977022976E-2</v>
          </cell>
          <cell r="J392">
            <v>0.41158841158841158</v>
          </cell>
          <cell r="K392">
            <v>4.6953046953046952E-2</v>
          </cell>
          <cell r="L392">
            <v>0.50049950049950054</v>
          </cell>
        </row>
        <row r="393">
          <cell r="B393" t="str">
            <v>GUW</v>
          </cell>
          <cell r="C393">
            <v>0</v>
          </cell>
          <cell r="D393">
            <v>2847.6971930925342</v>
          </cell>
          <cell r="E393">
            <v>3657.2797867244003</v>
          </cell>
          <cell r="F393">
            <v>572.24859627950207</v>
          </cell>
          <cell r="G393">
            <v>751.47941018987342</v>
          </cell>
          <cell r="H393">
            <v>0</v>
          </cell>
          <cell r="I393">
            <v>0.21818181818181812</v>
          </cell>
          <cell r="J393">
            <v>5.4545454545454529E-2</v>
          </cell>
          <cell r="K393">
            <v>5.4545454545454529E-2</v>
          </cell>
          <cell r="L393">
            <v>0.67272727272727284</v>
          </cell>
        </row>
        <row r="394">
          <cell r="B394" t="str">
            <v>GVA</v>
          </cell>
          <cell r="C394">
            <v>2439.9505662482547</v>
          </cell>
          <cell r="D394">
            <v>2688.4405150309799</v>
          </cell>
          <cell r="E394">
            <v>1420.8822175141249</v>
          </cell>
          <cell r="F394">
            <v>787.8872550603968</v>
          </cell>
          <cell r="G394">
            <v>449.32220637242938</v>
          </cell>
          <cell r="H394">
            <v>3.1546406239022287E-2</v>
          </cell>
          <cell r="I394">
            <v>0.13749736527787609</v>
          </cell>
          <cell r="J394">
            <v>1.7845851190894546E-2</v>
          </cell>
          <cell r="K394">
            <v>0.32895383966837671</v>
          </cell>
          <cell r="L394">
            <v>0.48415653762383032</v>
          </cell>
        </row>
        <row r="395">
          <cell r="B395" t="str">
            <v>GWT</v>
          </cell>
          <cell r="C395">
            <v>2745.1413404803261</v>
          </cell>
          <cell r="D395">
            <v>2748.3097622583159</v>
          </cell>
          <cell r="E395">
            <v>1227.4240623855217</v>
          </cell>
          <cell r="F395">
            <v>664.74253909376523</v>
          </cell>
          <cell r="G395">
            <v>456.75427675021371</v>
          </cell>
          <cell r="H395">
            <v>0</v>
          </cell>
          <cell r="I395">
            <v>0</v>
          </cell>
          <cell r="J395">
            <v>0</v>
          </cell>
          <cell r="K395">
            <v>1</v>
          </cell>
          <cell r="L395">
            <v>0</v>
          </cell>
        </row>
        <row r="396">
          <cell r="B396" t="str">
            <v>GWY</v>
          </cell>
          <cell r="C396">
            <v>2745.1413404803261</v>
          </cell>
          <cell r="D396">
            <v>2748.3097622583159</v>
          </cell>
          <cell r="E396">
            <v>1227.4240623855217</v>
          </cell>
          <cell r="F396">
            <v>664.74253909376523</v>
          </cell>
          <cell r="G396">
            <v>456.75427675021371</v>
          </cell>
          <cell r="H396">
            <v>4.878048780487803E-2</v>
          </cell>
          <cell r="I396">
            <v>2.4390243902439015E-2</v>
          </cell>
          <cell r="J396">
            <v>2.4390243902439015E-2</v>
          </cell>
          <cell r="K396">
            <v>0.1707317073170731</v>
          </cell>
          <cell r="L396">
            <v>0.73170731707317083</v>
          </cell>
        </row>
        <row r="397">
          <cell r="B397" t="str">
            <v>GYE</v>
          </cell>
          <cell r="C397">
            <v>340.6522449706643</v>
          </cell>
          <cell r="D397">
            <v>1328.0700000000002</v>
          </cell>
          <cell r="E397">
            <v>867.19705804587363</v>
          </cell>
          <cell r="F397">
            <v>588.72791865555178</v>
          </cell>
          <cell r="G397">
            <v>380.73650616462089</v>
          </cell>
          <cell r="H397">
            <v>3.7892923783551004E-2</v>
          </cell>
          <cell r="I397">
            <v>1.7511123869671293E-2</v>
          </cell>
          <cell r="J397">
            <v>1.0334433759150273E-2</v>
          </cell>
          <cell r="K397">
            <v>0.13362996985790149</v>
          </cell>
          <cell r="L397">
            <v>0.80063154872972597</v>
          </cell>
        </row>
        <row r="398">
          <cell r="B398" t="str">
            <v>GYM</v>
          </cell>
          <cell r="C398">
            <v>990.64</v>
          </cell>
          <cell r="D398">
            <v>517.27507428680622</v>
          </cell>
          <cell r="E398">
            <v>516.30811987028801</v>
          </cell>
          <cell r="F398">
            <v>424.50000000000006</v>
          </cell>
          <cell r="G398">
            <v>488.0328464912281</v>
          </cell>
          <cell r="H398">
            <v>0.10294117647058824</v>
          </cell>
          <cell r="I398">
            <v>0</v>
          </cell>
          <cell r="J398">
            <v>0</v>
          </cell>
          <cell r="K398">
            <v>0.17647058823529413</v>
          </cell>
          <cell r="L398">
            <v>0.72058823529411764</v>
          </cell>
        </row>
        <row r="399">
          <cell r="B399" t="str">
            <v>GYN</v>
          </cell>
          <cell r="C399">
            <v>0</v>
          </cell>
          <cell r="D399">
            <v>0</v>
          </cell>
          <cell r="E399">
            <v>0</v>
          </cell>
          <cell r="F399">
            <v>614.76690476190493</v>
          </cell>
          <cell r="G399">
            <v>727.09181818181821</v>
          </cell>
          <cell r="H399">
            <v>0</v>
          </cell>
          <cell r="I399">
            <v>4.6370967741935457E-2</v>
          </cell>
          <cell r="J399">
            <v>1.4112903225806439E-2</v>
          </cell>
          <cell r="K399">
            <v>0.34879032258064502</v>
          </cell>
          <cell r="L399">
            <v>0.5907258064516131</v>
          </cell>
        </row>
        <row r="400">
          <cell r="B400" t="str">
            <v>GZO</v>
          </cell>
          <cell r="C400">
            <v>1491.994109567901</v>
          </cell>
          <cell r="D400">
            <v>4031.5638066791957</v>
          </cell>
          <cell r="E400">
            <v>1262.0723017140099</v>
          </cell>
          <cell r="F400">
            <v>1338.046185731502</v>
          </cell>
          <cell r="G400">
            <v>902.02177786951108</v>
          </cell>
          <cell r="H400">
            <v>0</v>
          </cell>
          <cell r="I400">
            <v>0</v>
          </cell>
          <cell r="J400">
            <v>1</v>
          </cell>
          <cell r="K400">
            <v>0</v>
          </cell>
          <cell r="L400">
            <v>0</v>
          </cell>
        </row>
        <row r="401">
          <cell r="B401" t="str">
            <v>GZT</v>
          </cell>
          <cell r="C401">
            <v>2745.1413404803261</v>
          </cell>
          <cell r="D401">
            <v>2748.3097622583159</v>
          </cell>
          <cell r="E401">
            <v>1227.4240623855217</v>
          </cell>
          <cell r="F401">
            <v>664.74253909376523</v>
          </cell>
          <cell r="G401">
            <v>631.82658998015859</v>
          </cell>
          <cell r="H401">
            <v>0</v>
          </cell>
          <cell r="I401">
            <v>4.4444444444444425E-2</v>
          </cell>
          <cell r="J401">
            <v>2.2222222222222213E-2</v>
          </cell>
          <cell r="K401">
            <v>3.3333333333333319E-2</v>
          </cell>
          <cell r="L401">
            <v>0.9</v>
          </cell>
        </row>
        <row r="402">
          <cell r="B402" t="str">
            <v>HAD</v>
          </cell>
          <cell r="C402">
            <v>2745.1413404803261</v>
          </cell>
          <cell r="D402">
            <v>2748.3097622583159</v>
          </cell>
          <cell r="E402">
            <v>1227.4240623855217</v>
          </cell>
          <cell r="F402">
            <v>664.74253909376523</v>
          </cell>
          <cell r="G402">
            <v>456.75427675021371</v>
          </cell>
          <cell r="H402">
            <v>0</v>
          </cell>
          <cell r="I402">
            <v>0</v>
          </cell>
          <cell r="J402">
            <v>0</v>
          </cell>
          <cell r="K402">
            <v>0.52941176470588236</v>
          </cell>
          <cell r="L402">
            <v>0.47058823529411764</v>
          </cell>
        </row>
        <row r="403">
          <cell r="B403" t="str">
            <v>HAJ</v>
          </cell>
          <cell r="C403">
            <v>2745.1413404803261</v>
          </cell>
          <cell r="D403">
            <v>3084.3900275706646</v>
          </cell>
          <cell r="E403">
            <v>1635.15</v>
          </cell>
          <cell r="F403">
            <v>654.39145751172077</v>
          </cell>
          <cell r="G403">
            <v>391.50888764651955</v>
          </cell>
          <cell r="H403">
            <v>9.7367472051929603E-3</v>
          </cell>
          <cell r="I403">
            <v>0.17201586729174212</v>
          </cell>
          <cell r="J403">
            <v>1.0097367472051958E-2</v>
          </cell>
          <cell r="K403">
            <v>0.30238009376126929</v>
          </cell>
          <cell r="L403">
            <v>0.50576992426974376</v>
          </cell>
        </row>
        <row r="404">
          <cell r="B404" t="str">
            <v>HAK</v>
          </cell>
          <cell r="C404">
            <v>7769.2183948511838</v>
          </cell>
          <cell r="D404">
            <v>3939.5668380334537</v>
          </cell>
          <cell r="E404">
            <v>1662.3919612553043</v>
          </cell>
          <cell r="F404">
            <v>918.66681940533897</v>
          </cell>
          <cell r="G404">
            <v>695.52668189877943</v>
          </cell>
          <cell r="H404">
            <v>0</v>
          </cell>
          <cell r="I404">
            <v>0.29166666666666669</v>
          </cell>
          <cell r="J404">
            <v>0</v>
          </cell>
          <cell r="K404">
            <v>0.12499999999999997</v>
          </cell>
          <cell r="L404">
            <v>0.58333333333333337</v>
          </cell>
        </row>
        <row r="405">
          <cell r="B405" t="str">
            <v>HAM</v>
          </cell>
          <cell r="C405">
            <v>4309.7880952380947</v>
          </cell>
          <cell r="D405">
            <v>3018.7166255878396</v>
          </cell>
          <cell r="E405">
            <v>1952.3109803921561</v>
          </cell>
          <cell r="F405">
            <v>539.02157103249931</v>
          </cell>
          <cell r="G405">
            <v>445.44890673938534</v>
          </cell>
          <cell r="H405">
            <v>9.2193308550186006E-3</v>
          </cell>
          <cell r="I405">
            <v>8.8475836431226529E-2</v>
          </cell>
          <cell r="J405">
            <v>1.0334572490706333E-2</v>
          </cell>
          <cell r="K405">
            <v>0.34356877323420082</v>
          </cell>
          <cell r="L405">
            <v>0.54840148698884772</v>
          </cell>
        </row>
        <row r="406">
          <cell r="B406" t="str">
            <v>HAN</v>
          </cell>
          <cell r="C406">
            <v>4749</v>
          </cell>
          <cell r="D406">
            <v>4189.7267156862745</v>
          </cell>
          <cell r="E406">
            <v>1420.8766379310346</v>
          </cell>
          <cell r="F406">
            <v>756.81181840611919</v>
          </cell>
          <cell r="G406">
            <v>663.63927642085514</v>
          </cell>
          <cell r="H406">
            <v>4.3327556325823144E-3</v>
          </cell>
          <cell r="I406">
            <v>5.2426343154246074E-2</v>
          </cell>
          <cell r="J406">
            <v>2.8162911611785052E-2</v>
          </cell>
          <cell r="K406">
            <v>0.14211438474869997</v>
          </cell>
          <cell r="L406">
            <v>0.77296360485268667</v>
          </cell>
        </row>
        <row r="407">
          <cell r="B407" t="str">
            <v>HAS</v>
          </cell>
          <cell r="C407">
            <v>3330.5636246604122</v>
          </cell>
          <cell r="D407">
            <v>2932.3675702616497</v>
          </cell>
          <cell r="E407">
            <v>1396.5367793615474</v>
          </cell>
          <cell r="F407">
            <v>760.85050917263288</v>
          </cell>
          <cell r="G407">
            <v>562.07034937759533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1</v>
          </cell>
        </row>
        <row r="408">
          <cell r="B408" t="str">
            <v>HAU</v>
          </cell>
          <cell r="C408">
            <v>2745.1413404803261</v>
          </cell>
          <cell r="D408">
            <v>2748.3097622583159</v>
          </cell>
          <cell r="E408">
            <v>1227.4240623855217</v>
          </cell>
          <cell r="F408">
            <v>1925.6299999999999</v>
          </cell>
          <cell r="G408">
            <v>295.13000000000005</v>
          </cell>
          <cell r="H408">
            <v>0</v>
          </cell>
          <cell r="I408">
            <v>9.4736842105263147E-2</v>
          </cell>
          <cell r="J408">
            <v>0</v>
          </cell>
          <cell r="K408">
            <v>0.2</v>
          </cell>
          <cell r="L408">
            <v>0.70526315789473681</v>
          </cell>
        </row>
        <row r="409">
          <cell r="B409" t="str">
            <v>HAV</v>
          </cell>
          <cell r="C409">
            <v>409</v>
          </cell>
          <cell r="D409">
            <v>616.39569259699067</v>
          </cell>
          <cell r="E409">
            <v>511.6084923299515</v>
          </cell>
          <cell r="F409">
            <v>227.19677564143856</v>
          </cell>
          <cell r="G409">
            <v>444.50000000000006</v>
          </cell>
          <cell r="H409">
            <v>0.05</v>
          </cell>
          <cell r="I409">
            <v>0.1</v>
          </cell>
          <cell r="J409">
            <v>0.15</v>
          </cell>
          <cell r="K409">
            <v>0.22500000000000001</v>
          </cell>
          <cell r="L409">
            <v>0.47499999999999998</v>
          </cell>
        </row>
        <row r="410">
          <cell r="B410" t="str">
            <v>HBA</v>
          </cell>
          <cell r="C410">
            <v>0</v>
          </cell>
          <cell r="D410">
            <v>6233.92</v>
          </cell>
          <cell r="E410">
            <v>0</v>
          </cell>
          <cell r="F410">
            <v>935.70999999999992</v>
          </cell>
          <cell r="G410">
            <v>709.52149999999972</v>
          </cell>
          <cell r="H410">
            <v>0</v>
          </cell>
          <cell r="I410">
            <v>9.0909090909090925E-2</v>
          </cell>
          <cell r="J410">
            <v>0</v>
          </cell>
          <cell r="K410">
            <v>0.15584415584415587</v>
          </cell>
          <cell r="L410">
            <v>0.75324675324675328</v>
          </cell>
        </row>
        <row r="411">
          <cell r="B411" t="str">
            <v>HBX</v>
          </cell>
          <cell r="C411">
            <v>3702.7359647651338</v>
          </cell>
          <cell r="D411">
            <v>2535.5679383578822</v>
          </cell>
          <cell r="E411">
            <v>1841.947079900636</v>
          </cell>
          <cell r="F411">
            <v>781.56573324038914</v>
          </cell>
          <cell r="G411">
            <v>568.37330685086056</v>
          </cell>
          <cell r="H411">
            <v>0</v>
          </cell>
          <cell r="I411">
            <v>0</v>
          </cell>
          <cell r="J411">
            <v>0</v>
          </cell>
          <cell r="K411">
            <v>0.22222222222222221</v>
          </cell>
          <cell r="L411">
            <v>0.77777777777777779</v>
          </cell>
        </row>
        <row r="412">
          <cell r="B412" t="str">
            <v>HDS</v>
          </cell>
          <cell r="C412">
            <v>4506.2728313492062</v>
          </cell>
          <cell r="D412">
            <v>3944.3134760440953</v>
          </cell>
          <cell r="E412">
            <v>2334.0452562656651</v>
          </cell>
          <cell r="F412">
            <v>1515.8991723225461</v>
          </cell>
          <cell r="G412">
            <v>793.18298912074488</v>
          </cell>
          <cell r="H412">
            <v>0</v>
          </cell>
          <cell r="I412">
            <v>0</v>
          </cell>
          <cell r="J412">
            <v>0</v>
          </cell>
          <cell r="K412">
            <v>0.72413793103448276</v>
          </cell>
          <cell r="L412">
            <v>0.27586206896551724</v>
          </cell>
        </row>
        <row r="413">
          <cell r="B413" t="str">
            <v>HDY</v>
          </cell>
          <cell r="C413">
            <v>6193.8249009534829</v>
          </cell>
          <cell r="D413">
            <v>3575.2541506331786</v>
          </cell>
          <cell r="E413">
            <v>1568.9268649847354</v>
          </cell>
          <cell r="F413">
            <v>777.33416693910112</v>
          </cell>
          <cell r="G413">
            <v>629.17125846887177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1</v>
          </cell>
        </row>
        <row r="414">
          <cell r="B414" t="str">
            <v>HEL</v>
          </cell>
          <cell r="C414">
            <v>438.97515105991084</v>
          </cell>
          <cell r="D414">
            <v>2561.5052572497116</v>
          </cell>
          <cell r="E414">
            <v>1635.7028547008531</v>
          </cell>
          <cell r="F414">
            <v>653.206599404445</v>
          </cell>
          <cell r="G414">
            <v>573.2512903430835</v>
          </cell>
          <cell r="H414">
            <v>4.3983724084479613E-2</v>
          </cell>
          <cell r="I414">
            <v>7.6341794225925033E-2</v>
          </cell>
          <cell r="J414">
            <v>2.48013950784731E-2</v>
          </cell>
          <cell r="K414">
            <v>0.22950978492540217</v>
          </cell>
          <cell r="L414">
            <v>0.62536330168572007</v>
          </cell>
        </row>
        <row r="415">
          <cell r="B415" t="str">
            <v>HER</v>
          </cell>
          <cell r="C415">
            <v>2745.1413404803261</v>
          </cell>
          <cell r="D415">
            <v>2717.2618518518534</v>
          </cell>
          <cell r="E415">
            <v>1227.4240623855217</v>
          </cell>
          <cell r="F415">
            <v>448.14567372881351</v>
          </cell>
          <cell r="G415">
            <v>565.02848275862061</v>
          </cell>
          <cell r="H415">
            <v>6.5573770491803322E-3</v>
          </cell>
          <cell r="I415">
            <v>5.9016393442622987E-2</v>
          </cell>
          <cell r="J415">
            <v>0</v>
          </cell>
          <cell r="K415">
            <v>0.56065573770491806</v>
          </cell>
          <cell r="L415">
            <v>0.37377049180327865</v>
          </cell>
        </row>
        <row r="416">
          <cell r="B416" t="str">
            <v>HET</v>
          </cell>
          <cell r="C416">
            <v>7769.2183948511838</v>
          </cell>
          <cell r="D416">
            <v>3939.5668380334537</v>
          </cell>
          <cell r="E416">
            <v>1662.3919612553043</v>
          </cell>
          <cell r="F416">
            <v>918.66681940533897</v>
          </cell>
          <cell r="G416">
            <v>799.57142857142856</v>
          </cell>
          <cell r="H416">
            <v>5.8823529411764705E-2</v>
          </cell>
          <cell r="I416">
            <v>0.11764705882352941</v>
          </cell>
          <cell r="J416">
            <v>0</v>
          </cell>
          <cell r="K416">
            <v>0.29411764705882348</v>
          </cell>
          <cell r="L416">
            <v>0.52941176470588236</v>
          </cell>
        </row>
        <row r="417">
          <cell r="B417" t="str">
            <v>HFE</v>
          </cell>
          <cell r="C417">
            <v>7769.2183948511838</v>
          </cell>
          <cell r="D417">
            <v>3939.5668380334537</v>
          </cell>
          <cell r="E417">
            <v>1662.3919612553043</v>
          </cell>
          <cell r="F417">
            <v>918.66681940533897</v>
          </cell>
          <cell r="G417">
            <v>695.52668189877943</v>
          </cell>
          <cell r="H417">
            <v>3.8095238095238099E-2</v>
          </cell>
          <cell r="I417">
            <v>0.80952380952380942</v>
          </cell>
          <cell r="J417">
            <v>9.5238095238095247E-3</v>
          </cell>
          <cell r="K417">
            <v>7.6190476190476197E-2</v>
          </cell>
          <cell r="L417">
            <v>6.6666666666666666E-2</v>
          </cell>
        </row>
        <row r="418">
          <cell r="B418" t="str">
            <v>HFT</v>
          </cell>
          <cell r="C418">
            <v>2745.1413404803261</v>
          </cell>
          <cell r="D418">
            <v>2748.3097622583159</v>
          </cell>
          <cell r="E418">
            <v>1227.4240623855217</v>
          </cell>
          <cell r="F418">
            <v>664.74253909376523</v>
          </cell>
          <cell r="G418">
            <v>456.75427675021371</v>
          </cell>
          <cell r="H418">
            <v>0</v>
          </cell>
          <cell r="I418">
            <v>0</v>
          </cell>
          <cell r="J418">
            <v>0</v>
          </cell>
          <cell r="K418">
            <v>1</v>
          </cell>
          <cell r="L418">
            <v>0</v>
          </cell>
        </row>
        <row r="419">
          <cell r="B419" t="str">
            <v>HGA</v>
          </cell>
          <cell r="C419">
            <v>4423.4183338725334</v>
          </cell>
          <cell r="D419">
            <v>3729.5711797153454</v>
          </cell>
          <cell r="E419">
            <v>1256.9566231242311</v>
          </cell>
          <cell r="F419">
            <v>1401.4303611399864</v>
          </cell>
          <cell r="G419">
            <v>731.95358145522289</v>
          </cell>
          <cell r="H419">
            <v>0</v>
          </cell>
          <cell r="I419">
            <v>0</v>
          </cell>
          <cell r="J419">
            <v>0</v>
          </cell>
          <cell r="K419">
            <v>0.2</v>
          </cell>
          <cell r="L419">
            <v>0.8</v>
          </cell>
        </row>
        <row r="420">
          <cell r="B420" t="str">
            <v>HGH</v>
          </cell>
          <cell r="C420">
            <v>7769.2183948511838</v>
          </cell>
          <cell r="D420">
            <v>4942.1899999999996</v>
          </cell>
          <cell r="E420">
            <v>1972.5400000000002</v>
          </cell>
          <cell r="F420">
            <v>1325.0113079710143</v>
          </cell>
          <cell r="G420">
            <v>830.75554166666643</v>
          </cell>
          <cell r="H420">
            <v>0.14351851851851852</v>
          </cell>
          <cell r="I420">
            <v>0.11574074074074074</v>
          </cell>
          <cell r="J420">
            <v>1.8518518518518517E-2</v>
          </cell>
          <cell r="K420">
            <v>0.23611111111111108</v>
          </cell>
          <cell r="L420">
            <v>0.48611111111111105</v>
          </cell>
        </row>
        <row r="421">
          <cell r="B421" t="str">
            <v>HGU</v>
          </cell>
          <cell r="C421">
            <v>1491.994109567901</v>
          </cell>
          <cell r="D421">
            <v>4031.5638066791957</v>
          </cell>
          <cell r="E421">
            <v>1262.0723017140099</v>
          </cell>
          <cell r="F421">
            <v>1338.046185731502</v>
          </cell>
          <cell r="G421">
            <v>902.02177786951108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1</v>
          </cell>
        </row>
        <row r="422">
          <cell r="B422" t="str">
            <v>HIJ</v>
          </cell>
          <cell r="C422">
            <v>5450.67</v>
          </cell>
          <cell r="D422">
            <v>2429.6155555555551</v>
          </cell>
          <cell r="E422">
            <v>2103.0277777777778</v>
          </cell>
          <cell r="F422">
            <v>762.91752800314987</v>
          </cell>
          <cell r="G422">
            <v>931.76387731118575</v>
          </cell>
          <cell r="H422">
            <v>4.0201005025125667E-3</v>
          </cell>
          <cell r="I422">
            <v>8.5427135678392024E-2</v>
          </cell>
          <cell r="J422">
            <v>6.532663316582922E-2</v>
          </cell>
          <cell r="K422">
            <v>0.27336683417085433</v>
          </cell>
          <cell r="L422">
            <v>0.57185929648241185</v>
          </cell>
        </row>
        <row r="423">
          <cell r="B423" t="str">
            <v>HIN</v>
          </cell>
          <cell r="C423">
            <v>7769.2183948511838</v>
          </cell>
          <cell r="D423">
            <v>3939.5668380334537</v>
          </cell>
          <cell r="E423">
            <v>1662.3919612553043</v>
          </cell>
          <cell r="F423">
            <v>918.66681940533897</v>
          </cell>
          <cell r="G423">
            <v>820.71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1</v>
          </cell>
        </row>
        <row r="424">
          <cell r="B424" t="str">
            <v>HIR</v>
          </cell>
          <cell r="C424">
            <v>1491.994109567901</v>
          </cell>
          <cell r="D424">
            <v>4031.5638066791957</v>
          </cell>
          <cell r="E424">
            <v>1262.0723017140099</v>
          </cell>
          <cell r="F424">
            <v>1338.046185731502</v>
          </cell>
          <cell r="G424">
            <v>902.02177786951108</v>
          </cell>
          <cell r="H424">
            <v>0</v>
          </cell>
          <cell r="I424">
            <v>0.4</v>
          </cell>
          <cell r="J424">
            <v>0</v>
          </cell>
          <cell r="K424">
            <v>0.2</v>
          </cell>
          <cell r="L424">
            <v>0.4</v>
          </cell>
        </row>
        <row r="425">
          <cell r="B425" t="str">
            <v>HJR</v>
          </cell>
          <cell r="C425">
            <v>3702.7359647651338</v>
          </cell>
          <cell r="D425">
            <v>2535.5679383578822</v>
          </cell>
          <cell r="E425">
            <v>1841.947079900636</v>
          </cell>
          <cell r="F425">
            <v>781.56573324038914</v>
          </cell>
          <cell r="G425">
            <v>568.37330685086056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1</v>
          </cell>
        </row>
        <row r="426">
          <cell r="B426" t="str">
            <v>HKD</v>
          </cell>
          <cell r="C426">
            <v>7769.2183948511838</v>
          </cell>
          <cell r="D426">
            <v>3939.5668380334537</v>
          </cell>
          <cell r="E426">
            <v>1662.3919612553043</v>
          </cell>
          <cell r="F426">
            <v>918.66681940533897</v>
          </cell>
          <cell r="G426">
            <v>695.52668189877943</v>
          </cell>
          <cell r="H426">
            <v>0</v>
          </cell>
          <cell r="I426">
            <v>0</v>
          </cell>
          <cell r="J426">
            <v>0</v>
          </cell>
          <cell r="K426">
            <v>0.4</v>
          </cell>
          <cell r="L426">
            <v>0.60000000000000009</v>
          </cell>
        </row>
        <row r="427">
          <cell r="B427" t="str">
            <v>HKG</v>
          </cell>
          <cell r="C427">
            <v>9023.7280683098234</v>
          </cell>
          <cell r="D427">
            <v>4491.7524777841118</v>
          </cell>
          <cell r="E427">
            <v>1995.860815473168</v>
          </cell>
          <cell r="F427">
            <v>938.18925602708669</v>
          </cell>
          <cell r="G427">
            <v>806.26047898772833</v>
          </cell>
          <cell r="H427">
            <v>2.305068543744155E-2</v>
          </cell>
          <cell r="I427">
            <v>0.13808685828499315</v>
          </cell>
          <cell r="J427">
            <v>1.212279215277319E-2</v>
          </cell>
          <cell r="K427">
            <v>0.2957483325729432</v>
          </cell>
          <cell r="L427">
            <v>0.53099133155184886</v>
          </cell>
        </row>
        <row r="428">
          <cell r="B428" t="str">
            <v>HKN</v>
          </cell>
          <cell r="C428">
            <v>1491.994109567901</v>
          </cell>
          <cell r="D428">
            <v>4031.5638066791957</v>
          </cell>
          <cell r="E428">
            <v>1262.0723017140099</v>
          </cell>
          <cell r="F428">
            <v>1338.046185731502</v>
          </cell>
          <cell r="G428">
            <v>902.02177786951108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1</v>
          </cell>
        </row>
        <row r="429">
          <cell r="B429" t="str">
            <v>HKT</v>
          </cell>
          <cell r="C429">
            <v>6193.8249009534829</v>
          </cell>
          <cell r="D429">
            <v>3173.7720370370362</v>
          </cell>
          <cell r="E429">
            <v>1405.27</v>
          </cell>
          <cell r="F429">
            <v>868.45753703703701</v>
          </cell>
          <cell r="G429">
            <v>808.18260832670865</v>
          </cell>
          <cell r="H429">
            <v>1.6393442622950817E-2</v>
          </cell>
          <cell r="I429">
            <v>9.2896174863387956E-2</v>
          </cell>
          <cell r="J429">
            <v>8.1967213114754085E-3</v>
          </cell>
          <cell r="K429">
            <v>7.6502732240437146E-2</v>
          </cell>
          <cell r="L429">
            <v>0.80601092896174864</v>
          </cell>
        </row>
        <row r="430">
          <cell r="B430" t="str">
            <v>HLZ</v>
          </cell>
          <cell r="C430">
            <v>1491.994109567901</v>
          </cell>
          <cell r="D430">
            <v>4031.5638066791957</v>
          </cell>
          <cell r="E430">
            <v>1262.0723017140099</v>
          </cell>
          <cell r="F430">
            <v>1338.046185731502</v>
          </cell>
          <cell r="G430">
            <v>902.02177786951108</v>
          </cell>
          <cell r="H430">
            <v>0</v>
          </cell>
          <cell r="I430">
            <v>0.33333333333333331</v>
          </cell>
          <cell r="J430">
            <v>0</v>
          </cell>
          <cell r="K430">
            <v>0</v>
          </cell>
          <cell r="L430">
            <v>0.66666666666666663</v>
          </cell>
        </row>
        <row r="431">
          <cell r="B431" t="str">
            <v>HMO</v>
          </cell>
          <cell r="C431">
            <v>622.93000000000006</v>
          </cell>
          <cell r="D431">
            <v>728.88499999999999</v>
          </cell>
          <cell r="E431">
            <v>516.30811987028801</v>
          </cell>
          <cell r="F431">
            <v>325.65919082125606</v>
          </cell>
          <cell r="G431">
            <v>412.48896558895075</v>
          </cell>
          <cell r="H431">
            <v>2.8880866425992777E-2</v>
          </cell>
          <cell r="I431">
            <v>1.8050541516245487E-2</v>
          </cell>
          <cell r="J431">
            <v>2.8880866425992777E-2</v>
          </cell>
          <cell r="K431">
            <v>0.25631768953068579</v>
          </cell>
          <cell r="L431">
            <v>0.66787003610108309</v>
          </cell>
        </row>
        <row r="432">
          <cell r="B432" t="str">
            <v>HOQ</v>
          </cell>
          <cell r="C432">
            <v>2745.1413404803261</v>
          </cell>
          <cell r="D432">
            <v>2748.3097622583159</v>
          </cell>
          <cell r="E432">
            <v>1227.4240623855217</v>
          </cell>
          <cell r="F432">
            <v>146.9435</v>
          </cell>
          <cell r="G432">
            <v>456.75427675021371</v>
          </cell>
          <cell r="H432">
            <v>0</v>
          </cell>
          <cell r="I432">
            <v>4.3478260869565209E-2</v>
          </cell>
          <cell r="J432">
            <v>0</v>
          </cell>
          <cell r="K432">
            <v>0.7246376811594204</v>
          </cell>
          <cell r="L432">
            <v>0.23188405797101447</v>
          </cell>
        </row>
        <row r="433">
          <cell r="B433" t="str">
            <v>HOR</v>
          </cell>
          <cell r="C433">
            <v>2745.1413404803261</v>
          </cell>
          <cell r="D433">
            <v>2748.3097622583159</v>
          </cell>
          <cell r="E433">
            <v>1227.4240623855217</v>
          </cell>
          <cell r="F433">
            <v>664.74253909376523</v>
          </cell>
          <cell r="G433">
            <v>456.75427675021371</v>
          </cell>
          <cell r="H433">
            <v>0</v>
          </cell>
          <cell r="I433">
            <v>1</v>
          </cell>
          <cell r="J433">
            <v>0</v>
          </cell>
          <cell r="K433">
            <v>0</v>
          </cell>
          <cell r="L433">
            <v>0</v>
          </cell>
        </row>
        <row r="434">
          <cell r="B434" t="str">
            <v>HOV</v>
          </cell>
          <cell r="C434">
            <v>2745.1413404803261</v>
          </cell>
          <cell r="D434">
            <v>2748.3097622583159</v>
          </cell>
          <cell r="E434">
            <v>1227.4240623855217</v>
          </cell>
          <cell r="F434">
            <v>664.74253909376523</v>
          </cell>
          <cell r="G434">
            <v>456.75427675021371</v>
          </cell>
          <cell r="H434">
            <v>0.15384615384615383</v>
          </cell>
          <cell r="I434">
            <v>0</v>
          </cell>
          <cell r="J434">
            <v>0</v>
          </cell>
          <cell r="K434">
            <v>0.15384615384615383</v>
          </cell>
          <cell r="L434">
            <v>0.69230769230769229</v>
          </cell>
        </row>
        <row r="435">
          <cell r="B435" t="str">
            <v>HPH</v>
          </cell>
          <cell r="C435">
            <v>6193.8249009534829</v>
          </cell>
          <cell r="D435">
            <v>3575.2541506331786</v>
          </cell>
          <cell r="E435">
            <v>1568.9268649847354</v>
          </cell>
          <cell r="F435">
            <v>777.33416693910112</v>
          </cell>
          <cell r="G435">
            <v>629.17125846887177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1</v>
          </cell>
        </row>
        <row r="436">
          <cell r="B436" t="str">
            <v>HRB</v>
          </cell>
          <cell r="C436">
            <v>7769.2183948511838</v>
          </cell>
          <cell r="D436">
            <v>3939.5668380334537</v>
          </cell>
          <cell r="E436">
            <v>1662.3919612553043</v>
          </cell>
          <cell r="F436">
            <v>454.5351851851853</v>
          </cell>
          <cell r="G436">
            <v>648.69545897247792</v>
          </cell>
          <cell r="H436">
            <v>4.9019607843137263E-3</v>
          </cell>
          <cell r="I436">
            <v>1.4705882352941178E-2</v>
          </cell>
          <cell r="J436">
            <v>4.9019607843137263E-3</v>
          </cell>
          <cell r="K436">
            <v>0.26470588235294118</v>
          </cell>
          <cell r="L436">
            <v>0.71078431372549022</v>
          </cell>
        </row>
        <row r="437">
          <cell r="B437" t="str">
            <v>HRE</v>
          </cell>
          <cell r="C437">
            <v>4506.2728313492062</v>
          </cell>
          <cell r="D437">
            <v>5345.25</v>
          </cell>
          <cell r="E437">
            <v>2334.0452562656651</v>
          </cell>
          <cell r="F437">
            <v>665.79348275862071</v>
          </cell>
          <cell r="G437">
            <v>761.87766666666687</v>
          </cell>
          <cell r="H437">
            <v>0</v>
          </cell>
          <cell r="I437">
            <v>4.3352601156069363E-2</v>
          </cell>
          <cell r="J437">
            <v>1.4450867052023121E-2</v>
          </cell>
          <cell r="K437">
            <v>0.2774566473988439</v>
          </cell>
          <cell r="L437">
            <v>0.66473988439306353</v>
          </cell>
        </row>
        <row r="438">
          <cell r="B438" t="str">
            <v>HRG</v>
          </cell>
          <cell r="C438">
            <v>1843.8291165610724</v>
          </cell>
          <cell r="D438">
            <v>3003.2110971761676</v>
          </cell>
          <cell r="E438">
            <v>1345.867676497681</v>
          </cell>
          <cell r="F438">
            <v>693.36331066456853</v>
          </cell>
          <cell r="G438">
            <v>474.17632914475155</v>
          </cell>
          <cell r="H438">
            <v>0</v>
          </cell>
          <cell r="I438">
            <v>0</v>
          </cell>
          <cell r="J438">
            <v>4.7619047619047609E-2</v>
          </cell>
          <cell r="K438">
            <v>0</v>
          </cell>
          <cell r="L438">
            <v>0.95238095238095233</v>
          </cell>
        </row>
        <row r="439">
          <cell r="B439" t="str">
            <v>HRK</v>
          </cell>
          <cell r="C439">
            <v>1469.5938081198235</v>
          </cell>
          <cell r="D439">
            <v>2752.6445953448019</v>
          </cell>
          <cell r="E439">
            <v>1004.3361110559546</v>
          </cell>
          <cell r="F439">
            <v>327.22853615520245</v>
          </cell>
          <cell r="G439">
            <v>762.99499999999989</v>
          </cell>
          <cell r="H439">
            <v>0</v>
          </cell>
          <cell r="I439">
            <v>0</v>
          </cell>
          <cell r="J439">
            <v>0.01</v>
          </cell>
          <cell r="K439">
            <v>0.65</v>
          </cell>
          <cell r="L439">
            <v>0.33999999999999997</v>
          </cell>
        </row>
        <row r="440">
          <cell r="B440" t="str">
            <v>HSG</v>
          </cell>
          <cell r="C440">
            <v>7769.2183948511838</v>
          </cell>
          <cell r="D440">
            <v>3939.5668380334537</v>
          </cell>
          <cell r="E440">
            <v>1662.3919612553043</v>
          </cell>
          <cell r="F440">
            <v>918.66681940533897</v>
          </cell>
          <cell r="G440">
            <v>695.52668189877943</v>
          </cell>
          <cell r="H440">
            <v>0</v>
          </cell>
          <cell r="I440">
            <v>0</v>
          </cell>
          <cell r="J440">
            <v>0</v>
          </cell>
          <cell r="K440">
            <v>1</v>
          </cell>
          <cell r="L440">
            <v>0</v>
          </cell>
        </row>
        <row r="441">
          <cell r="B441" t="str">
            <v>HTI</v>
          </cell>
          <cell r="C441">
            <v>2321.7741211915059</v>
          </cell>
          <cell r="D441">
            <v>4919.9039938415726</v>
          </cell>
          <cell r="E441">
            <v>0</v>
          </cell>
          <cell r="F441">
            <v>2191.4245187741803</v>
          </cell>
          <cell r="G441">
            <v>758.31309609995174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1</v>
          </cell>
        </row>
        <row r="442">
          <cell r="B442" t="str">
            <v>HTY</v>
          </cell>
          <cell r="C442">
            <v>2745.1413404803261</v>
          </cell>
          <cell r="D442">
            <v>2748.3097622583159</v>
          </cell>
          <cell r="E442">
            <v>1227.4240623855217</v>
          </cell>
          <cell r="F442">
            <v>664.74253909376523</v>
          </cell>
          <cell r="G442">
            <v>1651</v>
          </cell>
          <cell r="H442">
            <v>0</v>
          </cell>
          <cell r="I442">
            <v>0</v>
          </cell>
          <cell r="J442">
            <v>0</v>
          </cell>
          <cell r="K442">
            <v>0.22727272727272721</v>
          </cell>
          <cell r="L442">
            <v>0.77272727272727282</v>
          </cell>
        </row>
        <row r="443">
          <cell r="B443" t="str">
            <v>HUX</v>
          </cell>
          <cell r="C443">
            <v>258.55072039077157</v>
          </cell>
          <cell r="D443">
            <v>470.74107142857133</v>
          </cell>
          <cell r="E443">
            <v>322.09134328358198</v>
          </cell>
          <cell r="F443">
            <v>181.24506597178868</v>
          </cell>
          <cell r="G443">
            <v>165.58629176792445</v>
          </cell>
          <cell r="H443">
            <v>1.0034602076124569E-2</v>
          </cell>
          <cell r="I443">
            <v>1.4186851211072663E-2</v>
          </cell>
          <cell r="J443">
            <v>0.10207612456747407</v>
          </cell>
          <cell r="K443">
            <v>7.2318339100346005E-2</v>
          </cell>
          <cell r="L443">
            <v>0.80138408304498276</v>
          </cell>
        </row>
        <row r="444">
          <cell r="B444" t="str">
            <v>HUY</v>
          </cell>
          <cell r="C444">
            <v>2745.1413404803261</v>
          </cell>
          <cell r="D444">
            <v>2586.5100000000002</v>
          </cell>
          <cell r="E444">
            <v>1227.4240623855217</v>
          </cell>
          <cell r="F444">
            <v>1742.701859090987</v>
          </cell>
          <cell r="G444">
            <v>286.40722486772472</v>
          </cell>
          <cell r="H444">
            <v>0</v>
          </cell>
          <cell r="I444">
            <v>2.6086956521739143E-2</v>
          </cell>
          <cell r="J444">
            <v>0</v>
          </cell>
          <cell r="K444">
            <v>0.33913043478260885</v>
          </cell>
          <cell r="L444">
            <v>0.63478260869565206</v>
          </cell>
        </row>
        <row r="445">
          <cell r="B445" t="str">
            <v>HYD</v>
          </cell>
          <cell r="C445">
            <v>3936.0977150537651</v>
          </cell>
          <cell r="D445">
            <v>2396.7507677753151</v>
          </cell>
          <cell r="E445">
            <v>1334.1879464285712</v>
          </cell>
          <cell r="F445">
            <v>708.03286889126332</v>
          </cell>
          <cell r="G445">
            <v>546.01194201872386</v>
          </cell>
          <cell r="H445">
            <v>2.5735007408562729E-3</v>
          </cell>
          <cell r="I445">
            <v>2.2908055837167582E-2</v>
          </cell>
          <cell r="J445">
            <v>5.4589409654527002E-3</v>
          </cell>
          <cell r="K445">
            <v>0.16092178117445166</v>
          </cell>
          <cell r="L445">
            <v>0.80813772128207173</v>
          </cell>
        </row>
        <row r="446">
          <cell r="B446" t="str">
            <v>IAS</v>
          </cell>
          <cell r="C446">
            <v>1469.5938081198235</v>
          </cell>
          <cell r="D446">
            <v>2752.6445953448019</v>
          </cell>
          <cell r="E446">
            <v>1004.3361110559546</v>
          </cell>
          <cell r="F446">
            <v>378.81857465811385</v>
          </cell>
          <cell r="G446">
            <v>387.30742755779448</v>
          </cell>
          <cell r="H446">
            <v>0</v>
          </cell>
          <cell r="I446">
            <v>0</v>
          </cell>
          <cell r="J446">
            <v>0</v>
          </cell>
          <cell r="K446">
            <v>0.50961538461538469</v>
          </cell>
          <cell r="L446">
            <v>0.49038461538461536</v>
          </cell>
        </row>
        <row r="447">
          <cell r="B447" t="str">
            <v>IBE</v>
          </cell>
          <cell r="C447">
            <v>340.6522449706643</v>
          </cell>
          <cell r="D447">
            <v>1643.6786350781567</v>
          </cell>
          <cell r="E447">
            <v>867.19705804587363</v>
          </cell>
          <cell r="F447">
            <v>476.49220503407565</v>
          </cell>
          <cell r="G447">
            <v>355.93964477998946</v>
          </cell>
          <cell r="H447">
            <v>0</v>
          </cell>
          <cell r="I447">
            <v>0</v>
          </cell>
          <cell r="J447">
            <v>0</v>
          </cell>
          <cell r="K447">
            <v>1</v>
          </cell>
          <cell r="L447">
            <v>0</v>
          </cell>
        </row>
        <row r="448">
          <cell r="B448" t="str">
            <v>IBR</v>
          </cell>
          <cell r="C448">
            <v>7769.2183948511838</v>
          </cell>
          <cell r="D448">
            <v>3939.5668380334537</v>
          </cell>
          <cell r="E448">
            <v>1662.3919612553043</v>
          </cell>
          <cell r="F448">
            <v>918.66681940533897</v>
          </cell>
          <cell r="G448">
            <v>695.52668189877943</v>
          </cell>
          <cell r="H448">
            <v>0</v>
          </cell>
          <cell r="I448">
            <v>0</v>
          </cell>
          <cell r="J448">
            <v>0</v>
          </cell>
          <cell r="K448">
            <v>0.5</v>
          </cell>
          <cell r="L448">
            <v>0.5</v>
          </cell>
        </row>
        <row r="449">
          <cell r="B449" t="str">
            <v>IBZ</v>
          </cell>
          <cell r="C449">
            <v>2745.1413404803261</v>
          </cell>
          <cell r="D449">
            <v>4938.33</v>
          </cell>
          <cell r="E449">
            <v>1227.4240623855217</v>
          </cell>
          <cell r="F449">
            <v>916.41192307692302</v>
          </cell>
          <cell r="G449">
            <v>547.55583549783546</v>
          </cell>
          <cell r="H449">
            <v>2.5252525252525262E-2</v>
          </cell>
          <cell r="I449">
            <v>6.0606060606060629E-2</v>
          </cell>
          <cell r="J449">
            <v>1.0101010101010105E-2</v>
          </cell>
          <cell r="K449">
            <v>0.16161616161616169</v>
          </cell>
          <cell r="L449">
            <v>0.74242424242424232</v>
          </cell>
        </row>
        <row r="450">
          <cell r="B450" t="str">
            <v>IDR</v>
          </cell>
          <cell r="C450">
            <v>3702.7359647651338</v>
          </cell>
          <cell r="D450">
            <v>2535.5679383578822</v>
          </cell>
          <cell r="E450">
            <v>3009</v>
          </cell>
          <cell r="F450">
            <v>781.56573324038914</v>
          </cell>
          <cell r="G450">
            <v>390.84018518518542</v>
          </cell>
          <cell r="H450">
            <v>0</v>
          </cell>
          <cell r="I450">
            <v>2.3809523809523801E-2</v>
          </cell>
          <cell r="J450">
            <v>1.1904761904761901E-2</v>
          </cell>
          <cell r="K450">
            <v>0.16666666666666655</v>
          </cell>
          <cell r="L450">
            <v>0.79761904761904778</v>
          </cell>
        </row>
        <row r="451">
          <cell r="B451" t="str">
            <v>IEV</v>
          </cell>
          <cell r="C451">
            <v>2240.09</v>
          </cell>
          <cell r="D451">
            <v>2149.4238176347476</v>
          </cell>
          <cell r="E451">
            <v>1622.3751923076913</v>
          </cell>
          <cell r="F451">
            <v>343.22963861017854</v>
          </cell>
          <cell r="G451">
            <v>418.64607925715399</v>
          </cell>
          <cell r="H451">
            <v>5.2511815158410701E-3</v>
          </cell>
          <cell r="I451">
            <v>1.5315946087869806E-2</v>
          </cell>
          <cell r="J451">
            <v>8.1393313495536582E-3</v>
          </cell>
          <cell r="K451">
            <v>0.42998424645545263</v>
          </cell>
          <cell r="L451">
            <v>0.54130929459128285</v>
          </cell>
        </row>
        <row r="452">
          <cell r="B452" t="str">
            <v>IFO</v>
          </cell>
          <cell r="C452">
            <v>1469.5938081198235</v>
          </cell>
          <cell r="D452">
            <v>2752.6445953448019</v>
          </cell>
          <cell r="E452">
            <v>1004.3361110559546</v>
          </cell>
          <cell r="F452">
            <v>378.81857465811385</v>
          </cell>
          <cell r="G452">
            <v>387.30742755779448</v>
          </cell>
          <cell r="H452">
            <v>0</v>
          </cell>
          <cell r="I452">
            <v>0</v>
          </cell>
          <cell r="J452">
            <v>0</v>
          </cell>
          <cell r="K452">
            <v>1</v>
          </cell>
          <cell r="L452">
            <v>0</v>
          </cell>
        </row>
        <row r="453">
          <cell r="B453" t="str">
            <v>IGA</v>
          </cell>
          <cell r="C453">
            <v>377.32512499980163</v>
          </cell>
          <cell r="D453">
            <v>616.39569259699067</v>
          </cell>
          <cell r="E453">
            <v>511.6084923299515</v>
          </cell>
          <cell r="F453">
            <v>227.19677564143856</v>
          </cell>
          <cell r="G453">
            <v>198.10817419848587</v>
          </cell>
          <cell r="H453">
            <v>6.25E-2</v>
          </cell>
          <cell r="I453">
            <v>0</v>
          </cell>
          <cell r="J453">
            <v>0.125</v>
          </cell>
          <cell r="K453">
            <v>0.375</v>
          </cell>
          <cell r="L453">
            <v>0.4375</v>
          </cell>
        </row>
        <row r="454">
          <cell r="B454" t="str">
            <v>IGR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0.1</v>
          </cell>
          <cell r="K454">
            <v>0.1</v>
          </cell>
          <cell r="L454">
            <v>0.8</v>
          </cell>
        </row>
        <row r="455">
          <cell r="B455" t="str">
            <v>IGU</v>
          </cell>
          <cell r="C455">
            <v>3035.5</v>
          </cell>
          <cell r="D455">
            <v>2749.83</v>
          </cell>
          <cell r="E455">
            <v>2096.6718999999989</v>
          </cell>
          <cell r="F455">
            <v>905</v>
          </cell>
          <cell r="G455">
            <v>709.43888888888887</v>
          </cell>
          <cell r="H455">
            <v>1.4218009478672985E-2</v>
          </cell>
          <cell r="I455">
            <v>6.1611374407582929E-2</v>
          </cell>
          <cell r="J455">
            <v>4.2654028436018954E-2</v>
          </cell>
          <cell r="K455">
            <v>0.29383886255924163</v>
          </cell>
          <cell r="L455">
            <v>0.58767772511848348</v>
          </cell>
        </row>
        <row r="456">
          <cell r="B456" t="str">
            <v>IKT</v>
          </cell>
          <cell r="C456">
            <v>7769.2183948511838</v>
          </cell>
          <cell r="D456">
            <v>3939.5668380334537</v>
          </cell>
          <cell r="E456">
            <v>1662.3919612553043</v>
          </cell>
          <cell r="F456">
            <v>918.66681940533897</v>
          </cell>
          <cell r="G456">
            <v>695.52668189877943</v>
          </cell>
          <cell r="H456">
            <v>0</v>
          </cell>
          <cell r="I456">
            <v>4.3478260869565216E-2</v>
          </cell>
          <cell r="J456">
            <v>0</v>
          </cell>
          <cell r="K456">
            <v>8.6956521739130432E-2</v>
          </cell>
          <cell r="L456">
            <v>0.86956521739130432</v>
          </cell>
        </row>
        <row r="457">
          <cell r="B457" t="str">
            <v>ILO</v>
          </cell>
          <cell r="C457">
            <v>6193.8249009534829</v>
          </cell>
          <cell r="D457">
            <v>3575.2541506331786</v>
          </cell>
          <cell r="E457">
            <v>1568.9268649847354</v>
          </cell>
          <cell r="F457">
            <v>777.33416693910112</v>
          </cell>
          <cell r="G457">
            <v>629.17125846887177</v>
          </cell>
          <cell r="H457">
            <v>0</v>
          </cell>
          <cell r="I457">
            <v>0</v>
          </cell>
          <cell r="J457">
            <v>7.8740157480314942E-3</v>
          </cell>
          <cell r="K457">
            <v>0.13385826771653536</v>
          </cell>
          <cell r="L457">
            <v>0.8582677165354331</v>
          </cell>
        </row>
        <row r="458">
          <cell r="B458" t="str">
            <v>ILY</v>
          </cell>
          <cell r="C458">
            <v>2745.1413404803261</v>
          </cell>
          <cell r="D458">
            <v>2748.3097622583159</v>
          </cell>
          <cell r="E458">
            <v>1227.4240623855217</v>
          </cell>
          <cell r="F458">
            <v>664.74253909376523</v>
          </cell>
          <cell r="G458">
            <v>456.75427675021371</v>
          </cell>
          <cell r="H458">
            <v>0</v>
          </cell>
          <cell r="I458">
            <v>0</v>
          </cell>
          <cell r="J458">
            <v>0</v>
          </cell>
          <cell r="K458">
            <v>1</v>
          </cell>
          <cell r="L458">
            <v>0</v>
          </cell>
        </row>
        <row r="459">
          <cell r="B459" t="str">
            <v>IMF</v>
          </cell>
          <cell r="C459">
            <v>3702.7359647651338</v>
          </cell>
          <cell r="D459">
            <v>2535.5679383578822</v>
          </cell>
          <cell r="E459">
            <v>1841.947079900636</v>
          </cell>
          <cell r="F459">
            <v>781.56573324038914</v>
          </cell>
          <cell r="G459">
            <v>568.37330685086056</v>
          </cell>
          <cell r="H459">
            <v>0</v>
          </cell>
          <cell r="I459">
            <v>0</v>
          </cell>
          <cell r="J459">
            <v>0</v>
          </cell>
          <cell r="K459">
            <v>0.25</v>
          </cell>
          <cell r="L459">
            <v>0.75</v>
          </cell>
        </row>
        <row r="460">
          <cell r="B460" t="str">
            <v>IMP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0.16666666666666666</v>
          </cell>
          <cell r="K460">
            <v>0.16666666666666666</v>
          </cell>
          <cell r="L460">
            <v>0.66666666666666663</v>
          </cell>
        </row>
        <row r="461">
          <cell r="B461" t="str">
            <v>INC</v>
          </cell>
          <cell r="C461">
            <v>7769.2183948511838</v>
          </cell>
          <cell r="D461">
            <v>3939.5668380334537</v>
          </cell>
          <cell r="E461">
            <v>1662.3919612553043</v>
          </cell>
          <cell r="F461">
            <v>918.66681940533897</v>
          </cell>
          <cell r="G461">
            <v>695.52668189877943</v>
          </cell>
          <cell r="H461">
            <v>0</v>
          </cell>
          <cell r="I461">
            <v>0</v>
          </cell>
          <cell r="J461">
            <v>0</v>
          </cell>
          <cell r="K461">
            <v>0.44444444444444442</v>
          </cell>
          <cell r="L461">
            <v>0.55555555555555558</v>
          </cell>
        </row>
        <row r="462">
          <cell r="B462" t="str">
            <v>INH</v>
          </cell>
          <cell r="C462">
            <v>4506.2728313492062</v>
          </cell>
          <cell r="D462">
            <v>3944.3134760440953</v>
          </cell>
          <cell r="E462">
            <v>2334.0452562656651</v>
          </cell>
          <cell r="F462">
            <v>1515.8991723225461</v>
          </cell>
          <cell r="G462">
            <v>793.18298912074488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1</v>
          </cell>
        </row>
        <row r="463">
          <cell r="B463" t="str">
            <v>INN</v>
          </cell>
          <cell r="C463">
            <v>2745.1413404803261</v>
          </cell>
          <cell r="D463">
            <v>2160.1794987468693</v>
          </cell>
          <cell r="E463">
            <v>745.84</v>
          </cell>
          <cell r="F463">
            <v>471.99106007326048</v>
          </cell>
          <cell r="G463">
            <v>580.17392196878779</v>
          </cell>
          <cell r="H463">
            <v>2.8985507246376812E-3</v>
          </cell>
          <cell r="I463">
            <v>0.1333333333333333</v>
          </cell>
          <cell r="J463">
            <v>1.1594202898550725E-2</v>
          </cell>
          <cell r="K463">
            <v>0.38260869565217381</v>
          </cell>
          <cell r="L463">
            <v>0.46956521739130447</v>
          </cell>
        </row>
        <row r="464">
          <cell r="B464" t="str">
            <v>INV</v>
          </cell>
          <cell r="C464">
            <v>2745.1413404803261</v>
          </cell>
          <cell r="D464">
            <v>2748.3097622583159</v>
          </cell>
          <cell r="E464">
            <v>1227.4240623855217</v>
          </cell>
          <cell r="F464">
            <v>664.74253909376523</v>
          </cell>
          <cell r="G464">
            <v>456.75427675021371</v>
          </cell>
          <cell r="H464">
            <v>4.7619047619047603E-2</v>
          </cell>
          <cell r="I464">
            <v>0.15238095238095237</v>
          </cell>
          <cell r="J464">
            <v>0</v>
          </cell>
          <cell r="K464">
            <v>0.19047619047619044</v>
          </cell>
          <cell r="L464">
            <v>0.60952380952380947</v>
          </cell>
        </row>
        <row r="465">
          <cell r="B465" t="str">
            <v>IOA</v>
          </cell>
          <cell r="C465">
            <v>2745.1413404803261</v>
          </cell>
          <cell r="D465">
            <v>2748.3097622583159</v>
          </cell>
          <cell r="E465">
            <v>1227.4240623855217</v>
          </cell>
          <cell r="F465">
            <v>664.74253909376523</v>
          </cell>
          <cell r="G465">
            <v>456.75427675021371</v>
          </cell>
          <cell r="H465">
            <v>0</v>
          </cell>
          <cell r="I465">
            <v>0</v>
          </cell>
          <cell r="J465">
            <v>0</v>
          </cell>
          <cell r="K465">
            <v>0.65384615384615385</v>
          </cell>
          <cell r="L465">
            <v>0.34615384615384615</v>
          </cell>
        </row>
        <row r="466">
          <cell r="B466" t="str">
            <v>IOM</v>
          </cell>
          <cell r="C466">
            <v>2745.1413404803261</v>
          </cell>
          <cell r="D466">
            <v>2748.3097622583159</v>
          </cell>
          <cell r="E466">
            <v>1227.4240623855217</v>
          </cell>
          <cell r="F466">
            <v>664.74253909376523</v>
          </cell>
          <cell r="G466">
            <v>456.75427675021371</v>
          </cell>
          <cell r="H466">
            <v>0</v>
          </cell>
          <cell r="I466">
            <v>4.7619047619047616E-2</v>
          </cell>
          <cell r="J466">
            <v>0</v>
          </cell>
          <cell r="K466">
            <v>0.23809523809523808</v>
          </cell>
          <cell r="L466">
            <v>0.71428571428571441</v>
          </cell>
        </row>
        <row r="467">
          <cell r="B467" t="str">
            <v>IOS</v>
          </cell>
          <cell r="C467">
            <v>0</v>
          </cell>
          <cell r="D467">
            <v>2803.9561153846143</v>
          </cell>
          <cell r="E467">
            <v>0</v>
          </cell>
          <cell r="F467">
            <v>1068.9973625894797</v>
          </cell>
          <cell r="G467">
            <v>655.32727654878056</v>
          </cell>
          <cell r="H467">
            <v>0</v>
          </cell>
          <cell r="I467">
            <v>5.2631578947368425E-2</v>
          </cell>
          <cell r="J467">
            <v>5.2631578947368425E-2</v>
          </cell>
          <cell r="K467">
            <v>0.68421052631578949</v>
          </cell>
          <cell r="L467">
            <v>0.2105263157894737</v>
          </cell>
        </row>
        <row r="468">
          <cell r="B468" t="str">
            <v>IPC</v>
          </cell>
          <cell r="C468">
            <v>684.99999999999989</v>
          </cell>
          <cell r="D468">
            <v>3444.6815792646066</v>
          </cell>
          <cell r="E468">
            <v>2046.4427272727273</v>
          </cell>
          <cell r="F468">
            <v>1078.0265544225754</v>
          </cell>
          <cell r="G468">
            <v>655.60023491156358</v>
          </cell>
          <cell r="H468">
            <v>0</v>
          </cell>
          <cell r="I468">
            <v>0.14285714285714288</v>
          </cell>
          <cell r="J468">
            <v>0</v>
          </cell>
          <cell r="K468">
            <v>0.14285714285714288</v>
          </cell>
          <cell r="L468">
            <v>0.7142857142857143</v>
          </cell>
        </row>
        <row r="469">
          <cell r="B469" t="str">
            <v>IQQ</v>
          </cell>
          <cell r="C469">
            <v>684.99999999999989</v>
          </cell>
          <cell r="D469">
            <v>1781.01</v>
          </cell>
          <cell r="E469">
            <v>2046.4427272727273</v>
          </cell>
          <cell r="F469">
            <v>1078.0265544225754</v>
          </cell>
          <cell r="G469">
            <v>655.60023491156358</v>
          </cell>
          <cell r="H469">
            <v>0</v>
          </cell>
          <cell r="I469">
            <v>0.21428571428571427</v>
          </cell>
          <cell r="J469">
            <v>0</v>
          </cell>
          <cell r="K469">
            <v>0.21428571428571427</v>
          </cell>
          <cell r="L469">
            <v>0.5714285714285714</v>
          </cell>
        </row>
        <row r="470">
          <cell r="B470" t="str">
            <v>IQT</v>
          </cell>
          <cell r="C470">
            <v>340.6522449706643</v>
          </cell>
          <cell r="D470">
            <v>1643.6786350781567</v>
          </cell>
          <cell r="E470">
            <v>867.19705804587363</v>
          </cell>
          <cell r="F470">
            <v>476.49220503407565</v>
          </cell>
          <cell r="G470">
            <v>355.93964477998946</v>
          </cell>
          <cell r="H470">
            <v>0</v>
          </cell>
          <cell r="I470">
            <v>7.4074074074074068E-3</v>
          </cell>
          <cell r="J470">
            <v>0</v>
          </cell>
          <cell r="K470">
            <v>5.1851851851851843E-2</v>
          </cell>
          <cell r="L470">
            <v>0.94074074074074077</v>
          </cell>
        </row>
        <row r="471">
          <cell r="B471" t="str">
            <v>ISB</v>
          </cell>
          <cell r="C471">
            <v>1916.7780000000002</v>
          </cell>
          <cell r="D471">
            <v>1490.8269297476395</v>
          </cell>
          <cell r="E471">
            <v>1303.243452380952</v>
          </cell>
          <cell r="F471">
            <v>1854.9000000000005</v>
          </cell>
          <cell r="G471">
            <v>708.99546977753425</v>
          </cell>
          <cell r="H471">
            <v>3.4039919542008384E-3</v>
          </cell>
          <cell r="I471">
            <v>3.1719015936871396E-2</v>
          </cell>
          <cell r="J471">
            <v>7.4733096085409303E-2</v>
          </cell>
          <cell r="K471">
            <v>6.529475475785243E-2</v>
          </cell>
          <cell r="L471">
            <v>0.824849141265666</v>
          </cell>
        </row>
        <row r="472">
          <cell r="B472" t="str">
            <v>ISE</v>
          </cell>
          <cell r="C472">
            <v>2745.1413404803261</v>
          </cell>
          <cell r="D472">
            <v>2748.3097622583159</v>
          </cell>
          <cell r="E472">
            <v>1227.4240623855217</v>
          </cell>
          <cell r="F472">
            <v>664.74253909376523</v>
          </cell>
          <cell r="G472">
            <v>456.75427675021371</v>
          </cell>
          <cell r="H472">
            <v>0</v>
          </cell>
          <cell r="I472">
            <v>0</v>
          </cell>
          <cell r="J472">
            <v>0</v>
          </cell>
          <cell r="K472">
            <v>0.14285714285714285</v>
          </cell>
          <cell r="L472">
            <v>0.85714285714285721</v>
          </cell>
        </row>
        <row r="473">
          <cell r="B473" t="str">
            <v>ISK</v>
          </cell>
          <cell r="C473">
            <v>3702.7359647651338</v>
          </cell>
          <cell r="D473">
            <v>2535.5679383578822</v>
          </cell>
          <cell r="E473">
            <v>1841.947079900636</v>
          </cell>
          <cell r="F473">
            <v>781.56573324038914</v>
          </cell>
          <cell r="G473">
            <v>568.37330685086056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1</v>
          </cell>
        </row>
        <row r="474">
          <cell r="B474" t="str">
            <v>IST</v>
          </cell>
          <cell r="C474">
            <v>1471.3382622521513</v>
          </cell>
          <cell r="D474">
            <v>2465.4267102825156</v>
          </cell>
          <cell r="E474">
            <v>1139.5974976407012</v>
          </cell>
          <cell r="F474">
            <v>563.76861064714103</v>
          </cell>
          <cell r="G474">
            <v>459.71671479505028</v>
          </cell>
          <cell r="H474">
            <v>4.5077433628318278E-3</v>
          </cell>
          <cell r="I474">
            <v>7.759955752212333E-2</v>
          </cell>
          <cell r="J474">
            <v>1.5790929203539705E-2</v>
          </cell>
          <cell r="K474">
            <v>0.12314712389380429</v>
          </cell>
          <cell r="L474">
            <v>0.77895464601770081</v>
          </cell>
        </row>
        <row r="475">
          <cell r="B475" t="str">
            <v>ISU</v>
          </cell>
          <cell r="C475">
            <v>3330.5636246604122</v>
          </cell>
          <cell r="D475">
            <v>2932.3675702616497</v>
          </cell>
          <cell r="E475">
            <v>1396.5367793615474</v>
          </cell>
          <cell r="F475">
            <v>760.85050917263288</v>
          </cell>
          <cell r="G475">
            <v>562.07034937759533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1</v>
          </cell>
        </row>
        <row r="476">
          <cell r="B476" t="str">
            <v>IVC</v>
          </cell>
          <cell r="C476">
            <v>1491.994109567901</v>
          </cell>
          <cell r="D476">
            <v>4031.5638066791957</v>
          </cell>
          <cell r="E476">
            <v>1262.0723017140099</v>
          </cell>
          <cell r="F476">
            <v>809.01</v>
          </cell>
          <cell r="G476">
            <v>532.49142857142851</v>
          </cell>
          <cell r="H476">
            <v>0</v>
          </cell>
          <cell r="I476">
            <v>0.125</v>
          </cell>
          <cell r="J476">
            <v>0</v>
          </cell>
          <cell r="K476">
            <v>6.25E-2</v>
          </cell>
          <cell r="L476">
            <v>0.8125</v>
          </cell>
        </row>
        <row r="477">
          <cell r="B477" t="str">
            <v>IVL</v>
          </cell>
          <cell r="C477">
            <v>2745.1413404803261</v>
          </cell>
          <cell r="D477">
            <v>2748.3097622583159</v>
          </cell>
          <cell r="E477">
            <v>1227.4240623855217</v>
          </cell>
          <cell r="F477">
            <v>664.74253909376523</v>
          </cell>
          <cell r="G477">
            <v>456.75427675021371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1</v>
          </cell>
        </row>
        <row r="478">
          <cell r="B478" t="str">
            <v>IXB</v>
          </cell>
          <cell r="C478">
            <v>3702.7359647651338</v>
          </cell>
          <cell r="D478">
            <v>2535.5679383578822</v>
          </cell>
          <cell r="E478">
            <v>1841.947079900636</v>
          </cell>
          <cell r="F478">
            <v>781.56573324038914</v>
          </cell>
          <cell r="G478">
            <v>568.37330685086056</v>
          </cell>
          <cell r="H478">
            <v>0</v>
          </cell>
          <cell r="I478">
            <v>5.0000000000000017E-2</v>
          </cell>
          <cell r="J478">
            <v>0</v>
          </cell>
          <cell r="K478">
            <v>0.15000000000000005</v>
          </cell>
          <cell r="L478">
            <v>0.79999999999999993</v>
          </cell>
        </row>
        <row r="479">
          <cell r="B479" t="str">
            <v>IXC</v>
          </cell>
          <cell r="C479">
            <v>3702.7359647651338</v>
          </cell>
          <cell r="D479">
            <v>2535.5679383578822</v>
          </cell>
          <cell r="E479">
            <v>1841.947079900636</v>
          </cell>
          <cell r="F479">
            <v>653.26</v>
          </cell>
          <cell r="G479">
            <v>568.37330685086056</v>
          </cell>
          <cell r="H479">
            <v>0.10526315789473686</v>
          </cell>
          <cell r="I479">
            <v>0.35087719298245618</v>
          </cell>
          <cell r="J479">
            <v>5.2631578947368432E-2</v>
          </cell>
          <cell r="K479">
            <v>0.15789473684210528</v>
          </cell>
          <cell r="L479">
            <v>0.33333333333333337</v>
          </cell>
        </row>
        <row r="480">
          <cell r="B480" t="str">
            <v>IXE</v>
          </cell>
          <cell r="C480">
            <v>3702.7359647651338</v>
          </cell>
          <cell r="D480">
            <v>2535.5679383578822</v>
          </cell>
          <cell r="E480">
            <v>1841.947079900636</v>
          </cell>
          <cell r="F480">
            <v>781.56573324038914</v>
          </cell>
          <cell r="G480">
            <v>480.79018115942029</v>
          </cell>
          <cell r="H480">
            <v>1.2345679012345673E-2</v>
          </cell>
          <cell r="I480">
            <v>1.8518518518518511E-2</v>
          </cell>
          <cell r="J480">
            <v>3.0864197530864182E-2</v>
          </cell>
          <cell r="K480">
            <v>7.4074074074074042E-2</v>
          </cell>
          <cell r="L480">
            <v>0.86419753086419759</v>
          </cell>
        </row>
        <row r="481">
          <cell r="B481" t="str">
            <v>IXJ</v>
          </cell>
          <cell r="C481">
            <v>3702.7359647651338</v>
          </cell>
          <cell r="D481">
            <v>2535.5679383578822</v>
          </cell>
          <cell r="E481">
            <v>1841.947079900636</v>
          </cell>
          <cell r="F481">
            <v>781.56573324038914</v>
          </cell>
          <cell r="G481">
            <v>648.80999999999995</v>
          </cell>
          <cell r="H481">
            <v>0</v>
          </cell>
          <cell r="I481">
            <v>0</v>
          </cell>
          <cell r="J481">
            <v>0</v>
          </cell>
          <cell r="K481">
            <v>0.27272727272727271</v>
          </cell>
          <cell r="L481">
            <v>0.72727272727272718</v>
          </cell>
        </row>
        <row r="482">
          <cell r="B482" t="str">
            <v>IXL</v>
          </cell>
          <cell r="C482">
            <v>3702.7359647651338</v>
          </cell>
          <cell r="D482">
            <v>2535.5679383578822</v>
          </cell>
          <cell r="E482">
            <v>1841.947079900636</v>
          </cell>
          <cell r="F482">
            <v>781.56573324038914</v>
          </cell>
          <cell r="G482">
            <v>568.37330685086056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1</v>
          </cell>
        </row>
        <row r="483">
          <cell r="B483" t="str">
            <v>IXM</v>
          </cell>
          <cell r="C483">
            <v>3702.7359647651338</v>
          </cell>
          <cell r="D483">
            <v>2535.5679383578822</v>
          </cell>
          <cell r="E483">
            <v>1841.947079900636</v>
          </cell>
          <cell r="F483">
            <v>781.56573324038914</v>
          </cell>
          <cell r="G483">
            <v>612.95500000000004</v>
          </cell>
          <cell r="H483">
            <v>0</v>
          </cell>
          <cell r="I483">
            <v>6.5573770491803296E-2</v>
          </cell>
          <cell r="J483">
            <v>0</v>
          </cell>
          <cell r="K483">
            <v>8.196721311475412E-2</v>
          </cell>
          <cell r="L483">
            <v>0.85245901639344246</v>
          </cell>
        </row>
        <row r="484">
          <cell r="B484" t="str">
            <v>IXR</v>
          </cell>
          <cell r="C484">
            <v>3702.7359647651338</v>
          </cell>
          <cell r="D484">
            <v>2535.5679383578822</v>
          </cell>
          <cell r="E484">
            <v>1841.947079900636</v>
          </cell>
          <cell r="F484">
            <v>337.47</v>
          </cell>
          <cell r="G484">
            <v>465.26333333333326</v>
          </cell>
          <cell r="H484">
            <v>0</v>
          </cell>
          <cell r="I484">
            <v>2.1276595744680857E-2</v>
          </cell>
          <cell r="J484">
            <v>0</v>
          </cell>
          <cell r="K484">
            <v>0.12765957446808512</v>
          </cell>
          <cell r="L484">
            <v>0.85106382978723394</v>
          </cell>
        </row>
        <row r="485">
          <cell r="B485" t="str">
            <v>IXU</v>
          </cell>
          <cell r="C485">
            <v>3702.7359647651338</v>
          </cell>
          <cell r="D485">
            <v>2535.5679383578822</v>
          </cell>
          <cell r="E485">
            <v>1841.947079900636</v>
          </cell>
          <cell r="F485">
            <v>781.56573324038914</v>
          </cell>
          <cell r="G485">
            <v>568.37330685086056</v>
          </cell>
          <cell r="H485">
            <v>8.0000000000000016E-2</v>
          </cell>
          <cell r="I485">
            <v>0.38</v>
          </cell>
          <cell r="J485">
            <v>0</v>
          </cell>
          <cell r="K485">
            <v>0.16000000000000003</v>
          </cell>
          <cell r="L485">
            <v>0.38</v>
          </cell>
        </row>
        <row r="486">
          <cell r="B486" t="str">
            <v>IZM</v>
          </cell>
          <cell r="C486">
            <v>2745.1413404803261</v>
          </cell>
          <cell r="D486">
            <v>2391.9477260981917</v>
          </cell>
          <cell r="E486">
            <v>911.41666666666686</v>
          </cell>
          <cell r="F486">
            <v>426.67393737995758</v>
          </cell>
          <cell r="G486">
            <v>509.11548746374484</v>
          </cell>
          <cell r="H486">
            <v>1.579155151993684E-3</v>
          </cell>
          <cell r="I486">
            <v>5.7639163047769455E-2</v>
          </cell>
          <cell r="J486">
            <v>9.474930911962106E-3</v>
          </cell>
          <cell r="K486">
            <v>0.17410185550730353</v>
          </cell>
          <cell r="L486">
            <v>0.75720489538097124</v>
          </cell>
        </row>
        <row r="487">
          <cell r="B487" t="str">
            <v>IZO</v>
          </cell>
          <cell r="C487">
            <v>7769.2183948511838</v>
          </cell>
          <cell r="D487">
            <v>3939.5668380334537</v>
          </cell>
          <cell r="E487">
            <v>1662.3919612553043</v>
          </cell>
          <cell r="F487">
            <v>918.66681940533897</v>
          </cell>
          <cell r="G487">
            <v>695.52668189877943</v>
          </cell>
          <cell r="H487">
            <v>0</v>
          </cell>
          <cell r="I487">
            <v>0</v>
          </cell>
          <cell r="J487">
            <v>0.33333333333333337</v>
          </cell>
          <cell r="K487">
            <v>0</v>
          </cell>
          <cell r="L487">
            <v>0.66666666666666663</v>
          </cell>
        </row>
        <row r="488">
          <cell r="B488" t="str">
            <v>JAI</v>
          </cell>
          <cell r="C488">
            <v>3702.7359647651338</v>
          </cell>
          <cell r="D488">
            <v>2535.5679383578822</v>
          </cell>
          <cell r="E488">
            <v>1841.947079900636</v>
          </cell>
          <cell r="F488">
            <v>4742.5</v>
          </cell>
          <cell r="G488">
            <v>281.84857142857135</v>
          </cell>
          <cell r="H488">
            <v>0</v>
          </cell>
          <cell r="I488">
            <v>8.5365853658536606E-2</v>
          </cell>
          <cell r="J488">
            <v>0</v>
          </cell>
          <cell r="K488">
            <v>0.13414634146341464</v>
          </cell>
          <cell r="L488">
            <v>0.78048780487804881</v>
          </cell>
        </row>
        <row r="489">
          <cell r="B489" t="str">
            <v>JAL</v>
          </cell>
          <cell r="C489">
            <v>258.55072039077157</v>
          </cell>
          <cell r="D489">
            <v>517.27507428680622</v>
          </cell>
          <cell r="E489">
            <v>516.30811987028801</v>
          </cell>
          <cell r="F489">
            <v>222.37839405199213</v>
          </cell>
          <cell r="G489">
            <v>191.15800416203254</v>
          </cell>
          <cell r="H489">
            <v>0</v>
          </cell>
          <cell r="I489">
            <v>0.2857142857142857</v>
          </cell>
          <cell r="J489">
            <v>0</v>
          </cell>
          <cell r="K489">
            <v>0.2857142857142857</v>
          </cell>
          <cell r="L489">
            <v>0.42857142857142855</v>
          </cell>
        </row>
        <row r="490">
          <cell r="B490" t="str">
            <v>JDH</v>
          </cell>
          <cell r="C490">
            <v>3702.7359647651338</v>
          </cell>
          <cell r="D490">
            <v>2535.5679383578822</v>
          </cell>
          <cell r="E490">
            <v>1841.947079900636</v>
          </cell>
          <cell r="F490">
            <v>781.56573324038914</v>
          </cell>
          <cell r="G490">
            <v>602</v>
          </cell>
          <cell r="H490">
            <v>0</v>
          </cell>
          <cell r="I490">
            <v>0</v>
          </cell>
          <cell r="J490">
            <v>3.125E-2</v>
          </cell>
          <cell r="K490">
            <v>0.125</v>
          </cell>
          <cell r="L490">
            <v>0.84374999999999989</v>
          </cell>
        </row>
        <row r="491">
          <cell r="B491" t="str">
            <v>JED</v>
          </cell>
          <cell r="C491">
            <v>4554.6296710526321</v>
          </cell>
          <cell r="D491">
            <v>2440.1521080821672</v>
          </cell>
          <cell r="E491">
            <v>1270.0117425200169</v>
          </cell>
          <cell r="F491">
            <v>855.70304374699185</v>
          </cell>
          <cell r="G491">
            <v>637.91636952012345</v>
          </cell>
          <cell r="H491">
            <v>1.0036130068245681E-2</v>
          </cell>
          <cell r="I491">
            <v>7.1724876221062633E-2</v>
          </cell>
          <cell r="J491">
            <v>5.5934698247022678E-2</v>
          </cell>
          <cell r="K491">
            <v>0.11293991703465817</v>
          </cell>
          <cell r="L491">
            <v>0.74936437842901082</v>
          </cell>
        </row>
        <row r="492">
          <cell r="B492" t="str">
            <v>JER</v>
          </cell>
          <cell r="C492">
            <v>2745.1413404803261</v>
          </cell>
          <cell r="D492">
            <v>2748.3097622583159</v>
          </cell>
          <cell r="E492">
            <v>1227.4240623855217</v>
          </cell>
          <cell r="F492">
            <v>664.74253909376523</v>
          </cell>
          <cell r="G492">
            <v>456.75427675021371</v>
          </cell>
          <cell r="H492">
            <v>5.1724137931034482E-2</v>
          </cell>
          <cell r="I492">
            <v>0.18965517241379309</v>
          </cell>
          <cell r="J492">
            <v>5.1724137931034482E-2</v>
          </cell>
          <cell r="K492">
            <v>0.31034482758620691</v>
          </cell>
          <cell r="L492">
            <v>0.39655172413793105</v>
          </cell>
        </row>
        <row r="493">
          <cell r="B493" t="str">
            <v>JGA</v>
          </cell>
          <cell r="C493">
            <v>3702.7359647651338</v>
          </cell>
          <cell r="D493">
            <v>2535.5679383578822</v>
          </cell>
          <cell r="E493">
            <v>1841.947079900636</v>
          </cell>
          <cell r="F493">
            <v>781.56573324038914</v>
          </cell>
          <cell r="G493">
            <v>568.37330685086056</v>
          </cell>
          <cell r="H493">
            <v>5.5555555555555559E-2</v>
          </cell>
          <cell r="I493">
            <v>0.88888888888888895</v>
          </cell>
          <cell r="J493">
            <v>0</v>
          </cell>
          <cell r="K493">
            <v>0</v>
          </cell>
          <cell r="L493">
            <v>5.5555555555555559E-2</v>
          </cell>
        </row>
        <row r="494">
          <cell r="B494" t="str">
            <v>JHB</v>
          </cell>
          <cell r="C494">
            <v>6193.8249009534829</v>
          </cell>
          <cell r="D494">
            <v>3575.2541506331786</v>
          </cell>
          <cell r="E494">
            <v>1568.9268649847354</v>
          </cell>
          <cell r="F494">
            <v>777.33416693910112</v>
          </cell>
          <cell r="G494">
            <v>629.17125846887177</v>
          </cell>
          <cell r="H494">
            <v>0</v>
          </cell>
          <cell r="I494">
            <v>0.39999999999999997</v>
          </cell>
          <cell r="J494">
            <v>0</v>
          </cell>
          <cell r="K494">
            <v>0</v>
          </cell>
          <cell r="L494">
            <v>0.6</v>
          </cell>
        </row>
        <row r="495">
          <cell r="B495" t="str">
            <v>JIB</v>
          </cell>
          <cell r="C495">
            <v>4423.4183338725334</v>
          </cell>
          <cell r="D495">
            <v>3729.5711797153454</v>
          </cell>
          <cell r="E495">
            <v>1256.9566231242311</v>
          </cell>
          <cell r="F495">
            <v>1401.4303611399864</v>
          </cell>
          <cell r="G495">
            <v>731.95358145522289</v>
          </cell>
          <cell r="H495">
            <v>0</v>
          </cell>
          <cell r="I495">
            <v>3.8095238095238099E-2</v>
          </cell>
          <cell r="J495">
            <v>0.24761904761904763</v>
          </cell>
          <cell r="K495">
            <v>3.8095238095238099E-2</v>
          </cell>
          <cell r="L495">
            <v>0.67619047619047623</v>
          </cell>
        </row>
        <row r="496">
          <cell r="B496" t="str">
            <v>JIK</v>
          </cell>
          <cell r="C496">
            <v>2745.1413404803261</v>
          </cell>
          <cell r="D496">
            <v>2748.3097622583159</v>
          </cell>
          <cell r="E496">
            <v>1227.4240623855217</v>
          </cell>
          <cell r="F496">
            <v>664.74253909376523</v>
          </cell>
          <cell r="G496">
            <v>456.75427675021371</v>
          </cell>
          <cell r="H496">
            <v>0</v>
          </cell>
          <cell r="I496">
            <v>0</v>
          </cell>
          <cell r="J496">
            <v>0</v>
          </cell>
          <cell r="K496">
            <v>1</v>
          </cell>
          <cell r="L496">
            <v>0</v>
          </cell>
        </row>
        <row r="497">
          <cell r="B497" t="str">
            <v>JJN</v>
          </cell>
          <cell r="C497">
            <v>7769.2183948511838</v>
          </cell>
          <cell r="D497">
            <v>3939.5668380334537</v>
          </cell>
          <cell r="E497">
            <v>1662.3919612553043</v>
          </cell>
          <cell r="F497">
            <v>918.66681940533897</v>
          </cell>
          <cell r="G497">
            <v>695.52668189877943</v>
          </cell>
          <cell r="H497">
            <v>0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</row>
        <row r="498">
          <cell r="B498" t="str">
            <v>JKH</v>
          </cell>
          <cell r="C498">
            <v>2745.1413404803261</v>
          </cell>
          <cell r="D498">
            <v>2748.3097622583159</v>
          </cell>
          <cell r="E498">
            <v>1227.4240623855217</v>
          </cell>
          <cell r="F498">
            <v>664.74253909376523</v>
          </cell>
          <cell r="G498">
            <v>456.75427675021371</v>
          </cell>
          <cell r="H498">
            <v>0</v>
          </cell>
          <cell r="I498">
            <v>0</v>
          </cell>
          <cell r="J498">
            <v>0</v>
          </cell>
          <cell r="K498">
            <v>0.56382978723404242</v>
          </cell>
          <cell r="L498">
            <v>0.43617021276595752</v>
          </cell>
        </row>
        <row r="499">
          <cell r="B499" t="str">
            <v>JKT</v>
          </cell>
          <cell r="C499">
            <v>10205</v>
          </cell>
          <cell r="D499">
            <v>3842.3500347018562</v>
          </cell>
          <cell r="E499">
            <v>1747.1384759358298</v>
          </cell>
          <cell r="F499">
            <v>1044.8623670143415</v>
          </cell>
          <cell r="G499">
            <v>1057.7765049439836</v>
          </cell>
          <cell r="H499">
            <v>9.0653329165363925E-3</v>
          </cell>
          <cell r="I499">
            <v>0.13691778680837752</v>
          </cell>
          <cell r="J499">
            <v>3.3135354798374456E-2</v>
          </cell>
          <cell r="K499">
            <v>0.14910909659268493</v>
          </cell>
          <cell r="L499">
            <v>0.67177242888402677</v>
          </cell>
        </row>
        <row r="500">
          <cell r="B500" t="str">
            <v>JMK</v>
          </cell>
          <cell r="C500">
            <v>2745.1413404803261</v>
          </cell>
          <cell r="D500">
            <v>2748.3097622583159</v>
          </cell>
          <cell r="E500">
            <v>1227.4240623855217</v>
          </cell>
          <cell r="F500">
            <v>664.74253909376523</v>
          </cell>
          <cell r="G500">
            <v>456.75427675021371</v>
          </cell>
          <cell r="H500">
            <v>2.2727272727272724E-2</v>
          </cell>
          <cell r="I500">
            <v>0</v>
          </cell>
          <cell r="J500">
            <v>0</v>
          </cell>
          <cell r="K500">
            <v>0.42045454545454547</v>
          </cell>
          <cell r="L500">
            <v>0.55681818181818177</v>
          </cell>
        </row>
        <row r="501">
          <cell r="B501" t="str">
            <v>JMU</v>
          </cell>
          <cell r="C501">
            <v>7769.2183948511838</v>
          </cell>
          <cell r="D501">
            <v>3939.5668380334537</v>
          </cell>
          <cell r="E501">
            <v>1662.3919612553043</v>
          </cell>
          <cell r="F501">
            <v>918.66681940533897</v>
          </cell>
          <cell r="G501">
            <v>695.52668189877943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1</v>
          </cell>
        </row>
        <row r="502">
          <cell r="B502" t="str">
            <v>JNB</v>
          </cell>
          <cell r="C502">
            <v>4751.2486921296295</v>
          </cell>
          <cell r="D502">
            <v>3875.3032125168152</v>
          </cell>
          <cell r="E502">
            <v>2381.3899067699376</v>
          </cell>
          <cell r="F502">
            <v>1592.2314341081544</v>
          </cell>
          <cell r="G502">
            <v>803.07807486322633</v>
          </cell>
          <cell r="H502">
            <v>1.0096374483708117E-2</v>
          </cell>
          <cell r="I502">
            <v>0.12794860027535551</v>
          </cell>
          <cell r="J502">
            <v>2.4598439651216164E-2</v>
          </cell>
          <cell r="K502">
            <v>0.22597521798990325</v>
          </cell>
          <cell r="L502">
            <v>0.61138136759981687</v>
          </cell>
        </row>
        <row r="503">
          <cell r="B503" t="str">
            <v>JNG</v>
          </cell>
          <cell r="C503">
            <v>7769.2183948511838</v>
          </cell>
          <cell r="D503">
            <v>3939.5668380334537</v>
          </cell>
          <cell r="E503">
            <v>1662.3919612553043</v>
          </cell>
          <cell r="F503">
            <v>918.66681940533897</v>
          </cell>
          <cell r="G503">
            <v>695.52668189877943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1</v>
          </cell>
        </row>
        <row r="504">
          <cell r="B504" t="str">
            <v>JOE</v>
          </cell>
          <cell r="C504">
            <v>2745.1413404803261</v>
          </cell>
          <cell r="D504">
            <v>2748.3097622583159</v>
          </cell>
          <cell r="E504">
            <v>1227.4240623855217</v>
          </cell>
          <cell r="F504">
            <v>451.18999999999994</v>
          </cell>
          <cell r="G504">
            <v>456.75427675021371</v>
          </cell>
          <cell r="H504">
            <v>0.13043478260869565</v>
          </cell>
          <cell r="I504">
            <v>0.21739130434782611</v>
          </cell>
          <cell r="J504">
            <v>6.5217391304347838E-2</v>
          </cell>
          <cell r="K504">
            <v>0.13043478260869568</v>
          </cell>
          <cell r="L504">
            <v>0.45652173913043476</v>
          </cell>
        </row>
        <row r="505">
          <cell r="B505" t="str">
            <v>JOG</v>
          </cell>
          <cell r="C505">
            <v>6193.8249009534829</v>
          </cell>
          <cell r="D505">
            <v>3575.2541506331786</v>
          </cell>
          <cell r="E505">
            <v>1568.9268649847354</v>
          </cell>
          <cell r="F505">
            <v>777.33416693910112</v>
          </cell>
          <cell r="G505">
            <v>629.17125846887177</v>
          </cell>
          <cell r="H505">
            <v>0</v>
          </cell>
          <cell r="I505">
            <v>0.30000000000000004</v>
          </cell>
          <cell r="J505">
            <v>0.1</v>
          </cell>
          <cell r="K505">
            <v>0.1</v>
          </cell>
          <cell r="L505">
            <v>0.5</v>
          </cell>
        </row>
        <row r="506">
          <cell r="B506" t="str">
            <v>JOI</v>
          </cell>
          <cell r="C506">
            <v>0</v>
          </cell>
          <cell r="D506">
            <v>2332</v>
          </cell>
          <cell r="E506">
            <v>0</v>
          </cell>
          <cell r="F506">
            <v>546.58989625850359</v>
          </cell>
          <cell r="G506">
            <v>657.77090970647498</v>
          </cell>
          <cell r="H506">
            <v>3.5714285714285712E-2</v>
          </cell>
          <cell r="I506">
            <v>0.17857142857142858</v>
          </cell>
          <cell r="J506">
            <v>0</v>
          </cell>
          <cell r="K506">
            <v>0.4285714285714286</v>
          </cell>
          <cell r="L506">
            <v>0.35714285714285715</v>
          </cell>
        </row>
        <row r="507">
          <cell r="B507" t="str">
            <v>JPA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0.17857142857142852</v>
          </cell>
          <cell r="L507">
            <v>0.82142857142857151</v>
          </cell>
        </row>
        <row r="508">
          <cell r="B508" t="str">
            <v>JRO</v>
          </cell>
          <cell r="C508">
            <v>4423.4183338725334</v>
          </cell>
          <cell r="D508">
            <v>5215.3474999999999</v>
          </cell>
          <cell r="E508">
            <v>1256.9566231242311</v>
          </cell>
          <cell r="F508">
            <v>2630.5290476190471</v>
          </cell>
          <cell r="G508">
            <v>995.29582142738434</v>
          </cell>
          <cell r="H508">
            <v>7.6161462300076163E-4</v>
          </cell>
          <cell r="I508">
            <v>9.9009900990099011E-3</v>
          </cell>
          <cell r="J508">
            <v>8.3777608530083772E-3</v>
          </cell>
          <cell r="K508">
            <v>7.6923076923076927E-2</v>
          </cell>
          <cell r="L508">
            <v>0.90403655750190404</v>
          </cell>
        </row>
        <row r="509">
          <cell r="B509" t="str">
            <v>JTR</v>
          </cell>
          <cell r="C509">
            <v>2745.1413404803261</v>
          </cell>
          <cell r="D509">
            <v>2748.3097622583159</v>
          </cell>
          <cell r="E509">
            <v>1227.4240623855217</v>
          </cell>
          <cell r="F509">
            <v>664.74253909376523</v>
          </cell>
          <cell r="G509">
            <v>456.75427675021371</v>
          </cell>
          <cell r="H509">
            <v>5.4644808743169399E-3</v>
          </cell>
          <cell r="I509">
            <v>1.6393442622950821E-2</v>
          </cell>
          <cell r="J509">
            <v>1.6393442622950821E-2</v>
          </cell>
          <cell r="K509">
            <v>0.15846994535519127</v>
          </cell>
          <cell r="L509">
            <v>0.80327868852459017</v>
          </cell>
        </row>
        <row r="510">
          <cell r="B510" t="str">
            <v>JUB</v>
          </cell>
          <cell r="C510">
            <v>1843.8291165610724</v>
          </cell>
          <cell r="D510">
            <v>3003.2110971761676</v>
          </cell>
          <cell r="E510">
            <v>1345.867676497681</v>
          </cell>
          <cell r="F510">
            <v>693.36331066456853</v>
          </cell>
          <cell r="G510">
            <v>474.17632914475155</v>
          </cell>
          <cell r="H510">
            <v>0</v>
          </cell>
          <cell r="I510">
            <v>4.5454545454545449E-2</v>
          </cell>
          <cell r="J510">
            <v>0</v>
          </cell>
          <cell r="K510">
            <v>0.13636363636363635</v>
          </cell>
          <cell r="L510">
            <v>0.81818181818181823</v>
          </cell>
        </row>
        <row r="511">
          <cell r="B511" t="str">
            <v>JYV</v>
          </cell>
          <cell r="C511">
            <v>2745.1413404803261</v>
          </cell>
          <cell r="D511">
            <v>2748.3097622583159</v>
          </cell>
          <cell r="E511">
            <v>1227.4240623855217</v>
          </cell>
          <cell r="F511">
            <v>664.74253909376523</v>
          </cell>
          <cell r="G511">
            <v>456.75427675021371</v>
          </cell>
          <cell r="H511">
            <v>2.4390243902439025E-2</v>
          </cell>
          <cell r="I511">
            <v>0</v>
          </cell>
          <cell r="J511">
            <v>0</v>
          </cell>
          <cell r="K511">
            <v>0.24390243902439024</v>
          </cell>
          <cell r="L511">
            <v>0.73170731707317072</v>
          </cell>
        </row>
        <row r="512">
          <cell r="B512" t="str">
            <v>KAJ</v>
          </cell>
          <cell r="C512">
            <v>2745.1413404803261</v>
          </cell>
          <cell r="D512">
            <v>2748.3097622583159</v>
          </cell>
          <cell r="E512">
            <v>1227.4240623855217</v>
          </cell>
          <cell r="F512">
            <v>664.74253909376523</v>
          </cell>
          <cell r="G512">
            <v>456.75427675021371</v>
          </cell>
          <cell r="H512">
            <v>0</v>
          </cell>
          <cell r="I512">
            <v>0.14285714285714285</v>
          </cell>
          <cell r="J512">
            <v>0</v>
          </cell>
          <cell r="K512">
            <v>0</v>
          </cell>
          <cell r="L512">
            <v>0.8571428571428571</v>
          </cell>
        </row>
        <row r="513">
          <cell r="B513" t="str">
            <v>KAN</v>
          </cell>
          <cell r="C513">
            <v>2666.1651453744489</v>
          </cell>
          <cell r="D513">
            <v>3774.826342031879</v>
          </cell>
          <cell r="E513">
            <v>1071.763219189656</v>
          </cell>
          <cell r="F513">
            <v>762.7237149054954</v>
          </cell>
          <cell r="G513">
            <v>537.92857142857144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1</v>
          </cell>
        </row>
        <row r="514">
          <cell r="B514" t="str">
            <v>KAT</v>
          </cell>
          <cell r="C514">
            <v>1491.994109567901</v>
          </cell>
          <cell r="D514">
            <v>4031.5638066791957</v>
          </cell>
          <cell r="E514">
            <v>1262.0723017140099</v>
          </cell>
          <cell r="F514">
            <v>1338.046185731502</v>
          </cell>
          <cell r="G514">
            <v>902.02177786951108</v>
          </cell>
          <cell r="H514">
            <v>0</v>
          </cell>
          <cell r="I514">
            <v>0</v>
          </cell>
          <cell r="J514">
            <v>0</v>
          </cell>
          <cell r="K514">
            <v>1</v>
          </cell>
          <cell r="L514">
            <v>0</v>
          </cell>
        </row>
        <row r="515">
          <cell r="B515" t="str">
            <v>KBL</v>
          </cell>
          <cell r="C515">
            <v>3702.7359647651338</v>
          </cell>
          <cell r="D515">
            <v>2535.5679383578822</v>
          </cell>
          <cell r="E515">
            <v>1841.947079900636</v>
          </cell>
          <cell r="F515">
            <v>781.56573324038914</v>
          </cell>
          <cell r="G515">
            <v>568.37330685086056</v>
          </cell>
          <cell r="H515">
            <v>0</v>
          </cell>
          <cell r="I515">
            <v>1.2500000000000001E-2</v>
          </cell>
          <cell r="J515">
            <v>9.3750000000000028E-2</v>
          </cell>
          <cell r="K515">
            <v>0.33750000000000008</v>
          </cell>
          <cell r="L515">
            <v>0.55624999999999991</v>
          </cell>
        </row>
        <row r="516">
          <cell r="B516" t="str">
            <v>KBR</v>
          </cell>
          <cell r="C516">
            <v>6193.8249009534829</v>
          </cell>
          <cell r="D516">
            <v>3575.2541506331786</v>
          </cell>
          <cell r="E516">
            <v>1568.9268649847354</v>
          </cell>
          <cell r="F516">
            <v>777.33416693910112</v>
          </cell>
          <cell r="G516">
            <v>629.17125846887177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1</v>
          </cell>
        </row>
        <row r="517">
          <cell r="B517" t="str">
            <v>KBV</v>
          </cell>
          <cell r="C517">
            <v>6193.8249009534829</v>
          </cell>
          <cell r="D517">
            <v>3575.2541506331786</v>
          </cell>
          <cell r="E517">
            <v>1568.9268649847354</v>
          </cell>
          <cell r="F517">
            <v>777.33416693910112</v>
          </cell>
          <cell r="G517">
            <v>629.17125846887177</v>
          </cell>
          <cell r="H517">
            <v>0</v>
          </cell>
          <cell r="I517">
            <v>0</v>
          </cell>
          <cell r="J517">
            <v>0.5</v>
          </cell>
          <cell r="K517">
            <v>0.25</v>
          </cell>
          <cell r="L517">
            <v>0.25</v>
          </cell>
        </row>
        <row r="518">
          <cell r="B518" t="str">
            <v>KCH</v>
          </cell>
          <cell r="C518">
            <v>6193.8249009534829</v>
          </cell>
          <cell r="D518">
            <v>3575.2541506331786</v>
          </cell>
          <cell r="E518">
            <v>1568.9268649847354</v>
          </cell>
          <cell r="F518">
            <v>777.33416693910112</v>
          </cell>
          <cell r="G518">
            <v>629.17125846887177</v>
          </cell>
          <cell r="H518">
            <v>0</v>
          </cell>
          <cell r="I518">
            <v>0.2413793103448276</v>
          </cell>
          <cell r="J518">
            <v>0</v>
          </cell>
          <cell r="K518">
            <v>0.2068965517241379</v>
          </cell>
          <cell r="L518">
            <v>0.55172413793103448</v>
          </cell>
        </row>
        <row r="519">
          <cell r="B519" t="str">
            <v>KCZ</v>
          </cell>
          <cell r="C519">
            <v>7769.2183948511838</v>
          </cell>
          <cell r="D519">
            <v>3939.5668380334537</v>
          </cell>
          <cell r="E519">
            <v>1662.3919612553043</v>
          </cell>
          <cell r="F519">
            <v>918.66681940533897</v>
          </cell>
          <cell r="G519">
            <v>485</v>
          </cell>
          <cell r="H519">
            <v>0</v>
          </cell>
          <cell r="I519">
            <v>8.5714285714285701E-2</v>
          </cell>
          <cell r="J519">
            <v>2.8571428571428567E-2</v>
          </cell>
          <cell r="K519">
            <v>0.22857142857142854</v>
          </cell>
          <cell r="L519">
            <v>0.65714285714285725</v>
          </cell>
        </row>
        <row r="520">
          <cell r="B520" t="str">
            <v>KEJ</v>
          </cell>
          <cell r="C520">
            <v>7769.2183948511838</v>
          </cell>
          <cell r="D520">
            <v>3939.5668380334537</v>
          </cell>
          <cell r="E520">
            <v>1662.3919612553043</v>
          </cell>
          <cell r="F520">
            <v>918.66681940533897</v>
          </cell>
          <cell r="G520">
            <v>695.52668189877943</v>
          </cell>
          <cell r="H520">
            <v>0</v>
          </cell>
          <cell r="I520">
            <v>0.14285714285714288</v>
          </cell>
          <cell r="J520">
            <v>0</v>
          </cell>
          <cell r="K520">
            <v>0.4285714285714286</v>
          </cell>
          <cell r="L520">
            <v>0.4285714285714286</v>
          </cell>
        </row>
        <row r="521">
          <cell r="B521" t="str">
            <v>KGD</v>
          </cell>
          <cell r="C521">
            <v>1469.5938081198235</v>
          </cell>
          <cell r="D521">
            <v>2752.6445953448019</v>
          </cell>
          <cell r="E521">
            <v>1004.3361110559546</v>
          </cell>
          <cell r="F521">
            <v>378.81857465811385</v>
          </cell>
          <cell r="G521">
            <v>518.08240646258503</v>
          </cell>
          <cell r="H521">
            <v>0</v>
          </cell>
          <cell r="I521">
            <v>1.754385964912281E-2</v>
          </cell>
          <cell r="J521">
            <v>3.5087719298245619E-2</v>
          </cell>
          <cell r="K521">
            <v>0.17543859649122809</v>
          </cell>
          <cell r="L521">
            <v>0.77192982456140335</v>
          </cell>
        </row>
        <row r="522">
          <cell r="B522" t="str">
            <v>KGF</v>
          </cell>
          <cell r="C522">
            <v>0</v>
          </cell>
          <cell r="D522">
            <v>2847.6971930925342</v>
          </cell>
          <cell r="E522">
            <v>3657.2797867244003</v>
          </cell>
          <cell r="F522">
            <v>572.24859627950207</v>
          </cell>
          <cell r="G522">
            <v>751.47941018987342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1</v>
          </cell>
        </row>
        <row r="523">
          <cell r="B523" t="str">
            <v>KGL</v>
          </cell>
          <cell r="C523">
            <v>4423.4183338725334</v>
          </cell>
          <cell r="D523">
            <v>4920.1614285714277</v>
          </cell>
          <cell r="E523">
            <v>1256.9566231242311</v>
          </cell>
          <cell r="F523">
            <v>971.17870408163265</v>
          </cell>
          <cell r="G523">
            <v>923.15694549549596</v>
          </cell>
          <cell r="H523">
            <v>1.1816838995568683E-2</v>
          </cell>
          <cell r="I523">
            <v>7.5332348596750323E-2</v>
          </cell>
          <cell r="J523">
            <v>1.7725258493353026E-2</v>
          </cell>
          <cell r="K523">
            <v>0.17725258493353016</v>
          </cell>
          <cell r="L523">
            <v>0.71787296898079778</v>
          </cell>
        </row>
        <row r="524">
          <cell r="B524" t="str">
            <v>KGS</v>
          </cell>
          <cell r="C524">
            <v>2745.1413404803261</v>
          </cell>
          <cell r="D524">
            <v>2748.3097622583159</v>
          </cell>
          <cell r="E524">
            <v>1227.4240623855217</v>
          </cell>
          <cell r="F524">
            <v>664.74253909376523</v>
          </cell>
          <cell r="G524">
            <v>456.75427675021371</v>
          </cell>
          <cell r="H524">
            <v>2.8571428571428571E-2</v>
          </cell>
          <cell r="I524">
            <v>0</v>
          </cell>
          <cell r="J524">
            <v>0</v>
          </cell>
          <cell r="K524">
            <v>0.5714285714285714</v>
          </cell>
          <cell r="L524">
            <v>0.4</v>
          </cell>
        </row>
        <row r="525">
          <cell r="B525" t="str">
            <v>KHH</v>
          </cell>
          <cell r="C525">
            <v>7769.2183948511838</v>
          </cell>
          <cell r="D525">
            <v>3405.4923850574714</v>
          </cell>
          <cell r="E525">
            <v>2226.3000000000002</v>
          </cell>
          <cell r="F525">
            <v>538.14727576762277</v>
          </cell>
          <cell r="G525">
            <v>577.40393259205723</v>
          </cell>
          <cell r="H525">
            <v>2.7198549410698096E-3</v>
          </cell>
          <cell r="I525">
            <v>8.658204895738901E-2</v>
          </cell>
          <cell r="J525">
            <v>4.0797824116047144E-3</v>
          </cell>
          <cell r="K525">
            <v>0.43472348141432476</v>
          </cell>
          <cell r="L525">
            <v>0.47189483227561169</v>
          </cell>
        </row>
        <row r="526">
          <cell r="B526" t="str">
            <v>KHI</v>
          </cell>
          <cell r="C526">
            <v>1495.710310837439</v>
          </cell>
          <cell r="D526">
            <v>1273.8811489987468</v>
          </cell>
          <cell r="E526">
            <v>741.75416666666661</v>
          </cell>
          <cell r="F526">
            <v>334.83816501502292</v>
          </cell>
          <cell r="G526">
            <v>573.5649714959402</v>
          </cell>
          <cell r="H526">
            <v>7.4255007327796857E-3</v>
          </cell>
          <cell r="I526">
            <v>3.0532486565706011E-2</v>
          </cell>
          <cell r="J526">
            <v>4.9242794333170622E-2</v>
          </cell>
          <cell r="K526">
            <v>7.3571079628725194E-2</v>
          </cell>
          <cell r="L526">
            <v>0.83922813873961855</v>
          </cell>
        </row>
        <row r="527">
          <cell r="B527" t="str">
            <v>KHN</v>
          </cell>
          <cell r="C527">
            <v>7769.2183948511838</v>
          </cell>
          <cell r="D527">
            <v>3939.5668380334537</v>
          </cell>
          <cell r="E527">
            <v>1662.3919612553043</v>
          </cell>
          <cell r="F527">
            <v>918.66681940533897</v>
          </cell>
          <cell r="G527">
            <v>1393.94</v>
          </cell>
          <cell r="H527">
            <v>2.564102564102564E-2</v>
          </cell>
          <cell r="I527">
            <v>0.10256410256410256</v>
          </cell>
          <cell r="J527">
            <v>0.10256410256410256</v>
          </cell>
          <cell r="K527">
            <v>0.10256410256410256</v>
          </cell>
          <cell r="L527">
            <v>0.66666666666666674</v>
          </cell>
        </row>
        <row r="528">
          <cell r="B528" t="str">
            <v>KHV</v>
          </cell>
          <cell r="C528">
            <v>7769.2183948511838</v>
          </cell>
          <cell r="D528">
            <v>3939.5668380334537</v>
          </cell>
          <cell r="E528">
            <v>1662.3919612553043</v>
          </cell>
          <cell r="F528">
            <v>918.66681940533897</v>
          </cell>
          <cell r="G528">
            <v>950.72377777777785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1</v>
          </cell>
        </row>
        <row r="529">
          <cell r="B529" t="str">
            <v>KIJ</v>
          </cell>
          <cell r="C529">
            <v>7769.2183948511838</v>
          </cell>
          <cell r="D529">
            <v>3939.5668380334537</v>
          </cell>
          <cell r="E529">
            <v>1662.3919612553043</v>
          </cell>
          <cell r="F529">
            <v>918.66681940533897</v>
          </cell>
          <cell r="G529">
            <v>695.52668189877943</v>
          </cell>
          <cell r="H529">
            <v>0</v>
          </cell>
          <cell r="I529">
            <v>0</v>
          </cell>
          <cell r="J529">
            <v>0.2</v>
          </cell>
          <cell r="K529">
            <v>0.2</v>
          </cell>
          <cell r="L529">
            <v>0.60000000000000009</v>
          </cell>
        </row>
        <row r="530">
          <cell r="B530" t="str">
            <v>KIM</v>
          </cell>
          <cell r="C530">
            <v>4506.2728313492062</v>
          </cell>
          <cell r="D530">
            <v>3944.3134760440953</v>
          </cell>
          <cell r="E530">
            <v>2334.0452562656651</v>
          </cell>
          <cell r="F530">
            <v>1515.8991723225461</v>
          </cell>
          <cell r="G530">
            <v>793.18298912074488</v>
          </cell>
          <cell r="H530">
            <v>0</v>
          </cell>
          <cell r="I530">
            <v>0</v>
          </cell>
          <cell r="J530">
            <v>0</v>
          </cell>
          <cell r="K530">
            <v>0.6</v>
          </cell>
          <cell r="L530">
            <v>0.4</v>
          </cell>
        </row>
        <row r="531">
          <cell r="B531" t="str">
            <v>KIN</v>
          </cell>
          <cell r="C531">
            <v>314.66984352603902</v>
          </cell>
          <cell r="D531">
            <v>319.50000000000011</v>
          </cell>
          <cell r="E531">
            <v>558.6</v>
          </cell>
          <cell r="F531">
            <v>189.36177871102603</v>
          </cell>
          <cell r="G531">
            <v>175.52205267446118</v>
          </cell>
          <cell r="H531">
            <v>6.2276306370794697E-2</v>
          </cell>
          <cell r="I531">
            <v>9.0670484371271932E-3</v>
          </cell>
          <cell r="J531">
            <v>1.0737294201861152E-2</v>
          </cell>
          <cell r="K531">
            <v>0.12383679312813199</v>
          </cell>
          <cell r="L531">
            <v>0.79408255786208504</v>
          </cell>
        </row>
        <row r="532">
          <cell r="B532" t="str">
            <v>KIR</v>
          </cell>
          <cell r="C532">
            <v>2745.1413404803261</v>
          </cell>
          <cell r="D532">
            <v>2748.3097622583159</v>
          </cell>
          <cell r="E532">
            <v>1227.4240623855217</v>
          </cell>
          <cell r="F532">
            <v>664.74253909376523</v>
          </cell>
          <cell r="G532">
            <v>456.75427675021371</v>
          </cell>
          <cell r="H532">
            <v>0</v>
          </cell>
          <cell r="I532">
            <v>0</v>
          </cell>
          <cell r="J532">
            <v>0</v>
          </cell>
          <cell r="K532">
            <v>0.33333333333333331</v>
          </cell>
          <cell r="L532">
            <v>0.66666666666666663</v>
          </cell>
        </row>
        <row r="533">
          <cell r="B533" t="str">
            <v>KIS</v>
          </cell>
          <cell r="C533">
            <v>4423.4183338725334</v>
          </cell>
          <cell r="D533">
            <v>3729.5711797153454</v>
          </cell>
          <cell r="E533">
            <v>1256.9566231242311</v>
          </cell>
          <cell r="F533">
            <v>1401.4303611399864</v>
          </cell>
          <cell r="G533">
            <v>731.95358145522289</v>
          </cell>
          <cell r="H533">
            <v>0</v>
          </cell>
          <cell r="I533">
            <v>5.4054054054054057E-2</v>
          </cell>
          <cell r="J533">
            <v>0</v>
          </cell>
          <cell r="K533">
            <v>0.27027027027027029</v>
          </cell>
          <cell r="L533">
            <v>0.67567567567567566</v>
          </cell>
        </row>
        <row r="534">
          <cell r="B534" t="str">
            <v>KIV</v>
          </cell>
          <cell r="C534">
            <v>1469.5938081198235</v>
          </cell>
          <cell r="D534">
            <v>2254.67</v>
          </cell>
          <cell r="E534">
            <v>1004.3361110559546</v>
          </cell>
          <cell r="F534">
            <v>443.77856084656094</v>
          </cell>
          <cell r="G534">
            <v>593.94200000000001</v>
          </cell>
          <cell r="H534">
            <v>0</v>
          </cell>
          <cell r="I534">
            <v>1.0719754977029103E-2</v>
          </cell>
          <cell r="J534">
            <v>1.8376722817764177E-2</v>
          </cell>
          <cell r="K534">
            <v>0.64012251148545185</v>
          </cell>
          <cell r="L534">
            <v>0.33078101071975496</v>
          </cell>
        </row>
        <row r="535">
          <cell r="B535" t="str">
            <v>KJA</v>
          </cell>
          <cell r="C535">
            <v>7769.2183948511838</v>
          </cell>
          <cell r="D535">
            <v>3939.5668380334537</v>
          </cell>
          <cell r="E535">
            <v>1662.3919612553043</v>
          </cell>
          <cell r="F535">
            <v>918.66681940533897</v>
          </cell>
          <cell r="G535">
            <v>695.52668189877943</v>
          </cell>
          <cell r="H535">
            <v>0</v>
          </cell>
          <cell r="I535">
            <v>4.1666666666666664E-2</v>
          </cell>
          <cell r="J535">
            <v>0</v>
          </cell>
          <cell r="K535">
            <v>0.33333333333333331</v>
          </cell>
          <cell r="L535">
            <v>0.625</v>
          </cell>
        </row>
        <row r="536">
          <cell r="B536" t="str">
            <v>KKC</v>
          </cell>
          <cell r="C536">
            <v>6193.8249009534829</v>
          </cell>
          <cell r="D536">
            <v>3575.2541506331786</v>
          </cell>
          <cell r="E536">
            <v>1568.9268649847354</v>
          </cell>
          <cell r="F536">
            <v>777.33416693910112</v>
          </cell>
          <cell r="G536">
            <v>629.17125846887177</v>
          </cell>
          <cell r="H536">
            <v>0</v>
          </cell>
          <cell r="I536">
            <v>0.33333333333333337</v>
          </cell>
          <cell r="J536">
            <v>0</v>
          </cell>
          <cell r="K536">
            <v>0</v>
          </cell>
          <cell r="L536">
            <v>0.66666666666666674</v>
          </cell>
        </row>
        <row r="537">
          <cell r="B537" t="str">
            <v>KKE</v>
          </cell>
          <cell r="C537">
            <v>1491.994109567901</v>
          </cell>
          <cell r="D537">
            <v>4031.5638066791957</v>
          </cell>
          <cell r="E537">
            <v>1262.0723017140099</v>
          </cell>
          <cell r="F537">
            <v>1338.046185731502</v>
          </cell>
          <cell r="G537">
            <v>967.43</v>
          </cell>
          <cell r="H537">
            <v>0</v>
          </cell>
          <cell r="I537">
            <v>0</v>
          </cell>
          <cell r="J537">
            <v>0</v>
          </cell>
          <cell r="K537">
            <v>0.2857142857142857</v>
          </cell>
          <cell r="L537">
            <v>0.7142857142857143</v>
          </cell>
        </row>
        <row r="538">
          <cell r="B538" t="str">
            <v>KKJ</v>
          </cell>
          <cell r="C538">
            <v>7769.2183948511838</v>
          </cell>
          <cell r="D538">
            <v>3939.5668380334537</v>
          </cell>
          <cell r="E538">
            <v>1662.3919612553043</v>
          </cell>
          <cell r="F538">
            <v>918.66681940533897</v>
          </cell>
          <cell r="G538">
            <v>465.09</v>
          </cell>
          <cell r="H538">
            <v>0</v>
          </cell>
          <cell r="I538">
            <v>0.28787878787878785</v>
          </cell>
          <cell r="J538">
            <v>3.0303030303030297E-2</v>
          </cell>
          <cell r="K538">
            <v>0.25757575757575751</v>
          </cell>
          <cell r="L538">
            <v>0.42424242424242425</v>
          </cell>
        </row>
        <row r="539">
          <cell r="B539" t="str">
            <v>KKN</v>
          </cell>
          <cell r="C539">
            <v>2745.1413404803261</v>
          </cell>
          <cell r="D539">
            <v>2748.3097622583159</v>
          </cell>
          <cell r="E539">
            <v>1227.4240623855217</v>
          </cell>
          <cell r="F539">
            <v>664.74253909376523</v>
          </cell>
          <cell r="G539">
            <v>456.75427675021371</v>
          </cell>
          <cell r="H539">
            <v>0</v>
          </cell>
          <cell r="I539">
            <v>0</v>
          </cell>
          <cell r="J539">
            <v>0.11111111111111112</v>
          </cell>
          <cell r="K539">
            <v>0.11111111111111112</v>
          </cell>
          <cell r="L539">
            <v>0.77777777777777779</v>
          </cell>
        </row>
        <row r="540">
          <cell r="B540" t="str">
            <v>KLO</v>
          </cell>
          <cell r="C540">
            <v>6193.8249009534829</v>
          </cell>
          <cell r="D540">
            <v>3575.2541506331786</v>
          </cell>
          <cell r="E540">
            <v>1568.9268649847354</v>
          </cell>
          <cell r="F540">
            <v>777.33416693910112</v>
          </cell>
          <cell r="G540">
            <v>629.17125846887177</v>
          </cell>
          <cell r="H540">
            <v>0</v>
          </cell>
          <cell r="I540">
            <v>0</v>
          </cell>
          <cell r="J540">
            <v>0.25</v>
          </cell>
          <cell r="K540">
            <v>0</v>
          </cell>
          <cell r="L540">
            <v>0.75</v>
          </cell>
        </row>
        <row r="541">
          <cell r="B541" t="str">
            <v>KLR</v>
          </cell>
          <cell r="C541">
            <v>2745.1413404803261</v>
          </cell>
          <cell r="D541">
            <v>1450</v>
          </cell>
          <cell r="E541">
            <v>1227.4240623855217</v>
          </cell>
          <cell r="F541">
            <v>1075</v>
          </cell>
          <cell r="G541">
            <v>489.49999999999994</v>
          </cell>
          <cell r="H541">
            <v>0</v>
          </cell>
          <cell r="I541">
            <v>2.2727272727272724E-2</v>
          </cell>
          <cell r="J541">
            <v>0</v>
          </cell>
          <cell r="K541">
            <v>0.13636363636363635</v>
          </cell>
          <cell r="L541">
            <v>0.84090909090909094</v>
          </cell>
        </row>
        <row r="542">
          <cell r="B542" t="str">
            <v>KLU</v>
          </cell>
          <cell r="C542">
            <v>2745.1413404803261</v>
          </cell>
          <cell r="D542">
            <v>2132.1282999999994</v>
          </cell>
          <cell r="E542">
            <v>1872.8166666666698</v>
          </cell>
          <cell r="F542">
            <v>476.90770016624606</v>
          </cell>
          <cell r="G542">
            <v>763.64635609516392</v>
          </cell>
          <cell r="H542">
            <v>0</v>
          </cell>
          <cell r="I542">
            <v>5.8823529411764733E-2</v>
          </cell>
          <cell r="J542">
            <v>8.8235294117647092E-3</v>
          </cell>
          <cell r="K542">
            <v>0.46470588235294125</v>
          </cell>
          <cell r="L542">
            <v>0.46764705882352936</v>
          </cell>
        </row>
        <row r="543">
          <cell r="B543" t="str">
            <v>KLX</v>
          </cell>
          <cell r="C543">
            <v>2745.1413404803261</v>
          </cell>
          <cell r="D543">
            <v>2748.3097622583159</v>
          </cell>
          <cell r="E543">
            <v>1227.4240623855217</v>
          </cell>
          <cell r="F543">
            <v>664.74253909376523</v>
          </cell>
          <cell r="G543">
            <v>456.75427675021371</v>
          </cell>
          <cell r="H543">
            <v>0</v>
          </cell>
          <cell r="I543">
            <v>0.16666666666666669</v>
          </cell>
          <cell r="J543">
            <v>0</v>
          </cell>
          <cell r="K543">
            <v>0</v>
          </cell>
          <cell r="L543">
            <v>0.83333333333333337</v>
          </cell>
        </row>
        <row r="544">
          <cell r="B544" t="str">
            <v>KMG</v>
          </cell>
          <cell r="C544">
            <v>7769.2183948511838</v>
          </cell>
          <cell r="D544">
            <v>3939.5668380334537</v>
          </cell>
          <cell r="E544">
            <v>1662.3919612553043</v>
          </cell>
          <cell r="F544">
            <v>1205.083333333333</v>
          </cell>
          <cell r="G544">
            <v>696.87286825396814</v>
          </cell>
          <cell r="H544">
            <v>3.3195020746887995E-2</v>
          </cell>
          <cell r="I544">
            <v>4.1493775933609998E-2</v>
          </cell>
          <cell r="J544">
            <v>8.2987551867219986E-3</v>
          </cell>
          <cell r="K544">
            <v>0.13692946058091301</v>
          </cell>
          <cell r="L544">
            <v>0.78008298755186711</v>
          </cell>
        </row>
        <row r="545">
          <cell r="B545" t="str">
            <v>KMI</v>
          </cell>
          <cell r="C545">
            <v>7769.2183948511838</v>
          </cell>
          <cell r="D545">
            <v>3939.5668380334537</v>
          </cell>
          <cell r="E545">
            <v>1662.3919612553043</v>
          </cell>
          <cell r="F545">
            <v>918.66681940533897</v>
          </cell>
          <cell r="G545">
            <v>723.29953333333333</v>
          </cell>
          <cell r="H545">
            <v>0</v>
          </cell>
          <cell r="I545">
            <v>6.521739130434781E-2</v>
          </cell>
          <cell r="J545">
            <v>2.1739130434782608E-2</v>
          </cell>
          <cell r="K545">
            <v>0.15217391304347824</v>
          </cell>
          <cell r="L545">
            <v>0.76086956521739135</v>
          </cell>
        </row>
        <row r="546">
          <cell r="B546" t="str">
            <v>KMJ</v>
          </cell>
          <cell r="C546">
            <v>7769.2183948511838</v>
          </cell>
          <cell r="D546">
            <v>3939.5668380334537</v>
          </cell>
          <cell r="E546">
            <v>1662.3919612553043</v>
          </cell>
          <cell r="F546">
            <v>402.23</v>
          </cell>
          <cell r="G546">
            <v>596.95192982456138</v>
          </cell>
          <cell r="H546">
            <v>0</v>
          </cell>
          <cell r="I546">
            <v>0.20588235294117657</v>
          </cell>
          <cell r="J546">
            <v>2.9411764705882366E-2</v>
          </cell>
          <cell r="K546">
            <v>0.10294117647058827</v>
          </cell>
          <cell r="L546">
            <v>0.66176470588235281</v>
          </cell>
        </row>
        <row r="547">
          <cell r="B547" t="str">
            <v>KMQ</v>
          </cell>
          <cell r="C547">
            <v>7769.2183948511838</v>
          </cell>
          <cell r="D547">
            <v>3511.4600000000005</v>
          </cell>
          <cell r="E547">
            <v>1662.3919612553043</v>
          </cell>
          <cell r="F547">
            <v>660.80048772439704</v>
          </cell>
          <cell r="G547">
            <v>887.05243595109607</v>
          </cell>
          <cell r="H547">
            <v>2.4809160305343528E-2</v>
          </cell>
          <cell r="I547">
            <v>9.1603053435114629E-2</v>
          </cell>
          <cell r="J547">
            <v>3.244274809160308E-2</v>
          </cell>
          <cell r="K547">
            <v>0.29198473282442761</v>
          </cell>
          <cell r="L547">
            <v>0.55916030534351124</v>
          </cell>
        </row>
        <row r="548">
          <cell r="B548" t="str">
            <v>KOI</v>
          </cell>
          <cell r="C548">
            <v>2745.1413404803261</v>
          </cell>
          <cell r="D548">
            <v>2748.3097622583159</v>
          </cell>
          <cell r="E548">
            <v>1227.4240623855217</v>
          </cell>
          <cell r="F548">
            <v>664.74253909376523</v>
          </cell>
          <cell r="G548">
            <v>456.75427675021371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1</v>
          </cell>
        </row>
        <row r="549">
          <cell r="B549" t="str">
            <v>KOJ</v>
          </cell>
          <cell r="C549">
            <v>7769.2183948511838</v>
          </cell>
          <cell r="D549">
            <v>3939.5668380334537</v>
          </cell>
          <cell r="E549">
            <v>1662.3919612553043</v>
          </cell>
          <cell r="F549">
            <v>668.94509803921574</v>
          </cell>
          <cell r="G549">
            <v>705.44428571428557</v>
          </cell>
          <cell r="H549">
            <v>0</v>
          </cell>
          <cell r="I549">
            <v>3.9215686274509796E-2</v>
          </cell>
          <cell r="J549">
            <v>3.9215686274509796E-2</v>
          </cell>
          <cell r="K549">
            <v>0.21568627450980396</v>
          </cell>
          <cell r="L549">
            <v>0.70588235294117641</v>
          </cell>
        </row>
        <row r="550">
          <cell r="B550" t="str">
            <v>KOK</v>
          </cell>
          <cell r="C550">
            <v>2745.1413404803261</v>
          </cell>
          <cell r="D550">
            <v>2748.3097622583159</v>
          </cell>
          <cell r="E550">
            <v>1227.4240623855217</v>
          </cell>
          <cell r="F550">
            <v>664.74253909376523</v>
          </cell>
          <cell r="G550">
            <v>456.75427675021371</v>
          </cell>
          <cell r="H550">
            <v>7.6923076923076927E-2</v>
          </cell>
          <cell r="I550">
            <v>0.38461538461538458</v>
          </cell>
          <cell r="J550">
            <v>0.15384615384615385</v>
          </cell>
          <cell r="K550">
            <v>0</v>
          </cell>
          <cell r="L550">
            <v>0.38461538461538458</v>
          </cell>
        </row>
        <row r="551">
          <cell r="B551" t="str">
            <v>KOW</v>
          </cell>
          <cell r="C551">
            <v>7769.2183948511838</v>
          </cell>
          <cell r="D551">
            <v>3939.5668380334537</v>
          </cell>
          <cell r="E551">
            <v>1662.3919612553043</v>
          </cell>
          <cell r="F551">
            <v>918.66681940533897</v>
          </cell>
          <cell r="G551">
            <v>695.52668189877943</v>
          </cell>
          <cell r="H551">
            <v>0</v>
          </cell>
          <cell r="I551">
            <v>1</v>
          </cell>
          <cell r="J551">
            <v>0</v>
          </cell>
          <cell r="K551">
            <v>0</v>
          </cell>
          <cell r="L551">
            <v>0</v>
          </cell>
        </row>
        <row r="552">
          <cell r="B552" t="str">
            <v>KPO</v>
          </cell>
          <cell r="C552">
            <v>7769.2183948511838</v>
          </cell>
          <cell r="D552">
            <v>3939.5668380334537</v>
          </cell>
          <cell r="E552">
            <v>1662.3919612553043</v>
          </cell>
          <cell r="F552">
            <v>918.66681940533897</v>
          </cell>
          <cell r="G552">
            <v>695.52668189877943</v>
          </cell>
          <cell r="H552">
            <v>0</v>
          </cell>
          <cell r="I552">
            <v>0.2857142857142857</v>
          </cell>
          <cell r="J552">
            <v>0</v>
          </cell>
          <cell r="K552">
            <v>0</v>
          </cell>
          <cell r="L552">
            <v>0.71428571428571419</v>
          </cell>
        </row>
        <row r="553">
          <cell r="B553" t="str">
            <v>KRK</v>
          </cell>
          <cell r="C553">
            <v>4227.119999999999</v>
          </cell>
          <cell r="D553">
            <v>2389.8000105268979</v>
          </cell>
          <cell r="E553">
            <v>570.07706811651042</v>
          </cell>
          <cell r="F553">
            <v>305.65352651086999</v>
          </cell>
          <cell r="G553">
            <v>369.99780446879839</v>
          </cell>
          <cell r="H553">
            <v>2.5062656641603996E-3</v>
          </cell>
          <cell r="I553">
            <v>4.8682858224698361E-3</v>
          </cell>
          <cell r="J553">
            <v>3.4258307639602561E-3</v>
          </cell>
          <cell r="K553">
            <v>0.28495699680856779</v>
          </cell>
          <cell r="L553">
            <v>0.70424262094084178</v>
          </cell>
        </row>
        <row r="554">
          <cell r="B554" t="str">
            <v>KRN</v>
          </cell>
          <cell r="C554">
            <v>2745.1413404803261</v>
          </cell>
          <cell r="D554">
            <v>2748.3097622583159</v>
          </cell>
          <cell r="E554">
            <v>1227.4240623855217</v>
          </cell>
          <cell r="F554">
            <v>664.74253909376523</v>
          </cell>
          <cell r="G554">
            <v>456.75427675021371</v>
          </cell>
          <cell r="H554">
            <v>0.18181818181818182</v>
          </cell>
          <cell r="I554">
            <v>0.18181818181818182</v>
          </cell>
          <cell r="J554">
            <v>9.0909090909090912E-2</v>
          </cell>
          <cell r="K554">
            <v>0.45454545454545459</v>
          </cell>
          <cell r="L554">
            <v>9.0909090909090912E-2</v>
          </cell>
        </row>
        <row r="555">
          <cell r="B555" t="str">
            <v>KRP</v>
          </cell>
          <cell r="C555">
            <v>2745.1413404803261</v>
          </cell>
          <cell r="D555">
            <v>2748.3097622583159</v>
          </cell>
          <cell r="E555">
            <v>1227.4240623855217</v>
          </cell>
          <cell r="F555">
            <v>467.33333333333331</v>
          </cell>
          <cell r="G555">
            <v>418.009238095238</v>
          </cell>
          <cell r="H555">
            <v>0</v>
          </cell>
          <cell r="I555">
            <v>2.6315789473684216E-2</v>
          </cell>
          <cell r="J555">
            <v>1.3157894736842108E-2</v>
          </cell>
          <cell r="K555">
            <v>0.19736842105263167</v>
          </cell>
          <cell r="L555">
            <v>0.76315789473684204</v>
          </cell>
        </row>
        <row r="556">
          <cell r="B556" t="str">
            <v>KRR</v>
          </cell>
          <cell r="C556">
            <v>1469.5938081198235</v>
          </cell>
          <cell r="D556">
            <v>2752.6445953448019</v>
          </cell>
          <cell r="E556">
            <v>1004.3361110559546</v>
          </cell>
          <cell r="F556">
            <v>365.75</v>
          </cell>
          <cell r="G556">
            <v>387.30742755779448</v>
          </cell>
          <cell r="H556">
            <v>0</v>
          </cell>
          <cell r="I556">
            <v>0</v>
          </cell>
          <cell r="J556">
            <v>0</v>
          </cell>
          <cell r="K556">
            <v>0.27884615384615374</v>
          </cell>
          <cell r="L556">
            <v>0.72115384615384626</v>
          </cell>
        </row>
        <row r="557">
          <cell r="B557" t="str">
            <v>KRS</v>
          </cell>
          <cell r="C557">
            <v>2745.1413404803261</v>
          </cell>
          <cell r="D557">
            <v>1310</v>
          </cell>
          <cell r="E557">
            <v>1227.4240623855217</v>
          </cell>
          <cell r="F557">
            <v>1042.3000000000002</v>
          </cell>
          <cell r="G557">
            <v>362.77674837694877</v>
          </cell>
          <cell r="H557">
            <v>0</v>
          </cell>
          <cell r="I557">
            <v>7.8378378378378369E-2</v>
          </cell>
          <cell r="J557">
            <v>2.7027027027027016E-3</v>
          </cell>
          <cell r="K557">
            <v>6.7567567567567557E-2</v>
          </cell>
          <cell r="L557">
            <v>0.85135135135135143</v>
          </cell>
        </row>
        <row r="558">
          <cell r="B558" t="str">
            <v>KRT</v>
          </cell>
          <cell r="C558">
            <v>1843.8291165610724</v>
          </cell>
          <cell r="D558">
            <v>1672.5400000000002</v>
          </cell>
          <cell r="E558">
            <v>1189.5</v>
          </cell>
          <cell r="F558">
            <v>528.68328431372549</v>
          </cell>
          <cell r="G558">
            <v>488.586940759637</v>
          </cell>
          <cell r="H558">
            <v>0</v>
          </cell>
          <cell r="I558">
            <v>2.4058577405857772E-2</v>
          </cell>
          <cell r="J558">
            <v>2.3012552301255259E-2</v>
          </cell>
          <cell r="K558">
            <v>0.15115062761506293</v>
          </cell>
          <cell r="L558">
            <v>0.80177824267782394</v>
          </cell>
        </row>
        <row r="559">
          <cell r="B559" t="str">
            <v>KSC</v>
          </cell>
          <cell r="C559">
            <v>1469.5938081198235</v>
          </cell>
          <cell r="D559">
            <v>4748.0000000000009</v>
          </cell>
          <cell r="E559">
            <v>2642.4519999999998</v>
          </cell>
          <cell r="F559">
            <v>666.99778711484589</v>
          </cell>
          <cell r="G559">
            <v>508.69296296296284</v>
          </cell>
          <cell r="H559">
            <v>0</v>
          </cell>
          <cell r="I559">
            <v>9.0252707581227359E-2</v>
          </cell>
          <cell r="J559">
            <v>2.888086642599276E-2</v>
          </cell>
          <cell r="K559">
            <v>0.41877256317689521</v>
          </cell>
          <cell r="L559">
            <v>0.46209386281588466</v>
          </cell>
        </row>
        <row r="560">
          <cell r="B560" t="str">
            <v>KSU</v>
          </cell>
          <cell r="C560">
            <v>2745.1413404803261</v>
          </cell>
          <cell r="D560">
            <v>2748.3097622583159</v>
          </cell>
          <cell r="E560">
            <v>1227.4240623855217</v>
          </cell>
          <cell r="F560">
            <v>664.74253909376523</v>
          </cell>
          <cell r="G560">
            <v>456.75427675021371</v>
          </cell>
          <cell r="H560">
            <v>0</v>
          </cell>
          <cell r="I560">
            <v>0</v>
          </cell>
          <cell r="J560">
            <v>0</v>
          </cell>
          <cell r="K560">
            <v>0.34782608695652173</v>
          </cell>
          <cell r="L560">
            <v>0.65217391304347827</v>
          </cell>
        </row>
        <row r="561">
          <cell r="B561" t="str">
            <v>KTA</v>
          </cell>
          <cell r="C561">
            <v>3586.4671412698412</v>
          </cell>
          <cell r="D561">
            <v>5282.0048305847204</v>
          </cell>
          <cell r="E561">
            <v>0</v>
          </cell>
          <cell r="F561">
            <v>1809.4346672097311</v>
          </cell>
          <cell r="G561">
            <v>1019.6455108822549</v>
          </cell>
          <cell r="H561">
            <v>0</v>
          </cell>
          <cell r="I561">
            <v>1</v>
          </cell>
          <cell r="J561">
            <v>0</v>
          </cell>
          <cell r="K561">
            <v>0</v>
          </cell>
          <cell r="L561">
            <v>0</v>
          </cell>
        </row>
        <row r="562">
          <cell r="B562" t="str">
            <v>KTM</v>
          </cell>
          <cell r="C562">
            <v>3702.7359647651338</v>
          </cell>
          <cell r="D562">
            <v>1894.4999999999998</v>
          </cell>
          <cell r="E562">
            <v>2431.12</v>
          </cell>
          <cell r="F562">
            <v>513.07433333333324</v>
          </cell>
          <cell r="G562">
            <v>776.36348307913534</v>
          </cell>
          <cell r="H562">
            <v>9.2893636785879973E-4</v>
          </cell>
          <cell r="I562">
            <v>1.0682768230376198E-2</v>
          </cell>
          <cell r="J562">
            <v>3.7157454714351989E-3</v>
          </cell>
          <cell r="K562">
            <v>0.15884811890385475</v>
          </cell>
          <cell r="L562">
            <v>0.82582443102647507</v>
          </cell>
        </row>
        <row r="563">
          <cell r="B563" t="str">
            <v>KTW</v>
          </cell>
          <cell r="C563">
            <v>1469.5938081198235</v>
          </cell>
          <cell r="D563">
            <v>1728.9537499999999</v>
          </cell>
          <cell r="E563">
            <v>1004.3361110559546</v>
          </cell>
          <cell r="F563">
            <v>260.49424858588503</v>
          </cell>
          <cell r="G563">
            <v>367.18340923287434</v>
          </cell>
          <cell r="H563">
            <v>5.6377730796335398E-3</v>
          </cell>
          <cell r="I563">
            <v>1.8322762508809012E-2</v>
          </cell>
          <cell r="J563">
            <v>1.1980267794221271E-2</v>
          </cell>
          <cell r="K563">
            <v>0.52431289640591972</v>
          </cell>
          <cell r="L563">
            <v>0.43974630021141647</v>
          </cell>
        </row>
        <row r="564">
          <cell r="B564" t="str">
            <v>KUA</v>
          </cell>
          <cell r="C564">
            <v>6193.8249009534829</v>
          </cell>
          <cell r="D564">
            <v>3575.2541506331786</v>
          </cell>
          <cell r="E564">
            <v>1568.9268649847354</v>
          </cell>
          <cell r="F564">
            <v>777.33416693910112</v>
          </cell>
          <cell r="G564">
            <v>629.17125846887177</v>
          </cell>
          <cell r="H564">
            <v>0</v>
          </cell>
          <cell r="I564">
            <v>0.4642857142857143</v>
          </cell>
          <cell r="J564">
            <v>0</v>
          </cell>
          <cell r="K564">
            <v>0.14285714285714285</v>
          </cell>
          <cell r="L564">
            <v>0.39285714285714285</v>
          </cell>
        </row>
        <row r="565">
          <cell r="B565" t="str">
            <v>KUF</v>
          </cell>
          <cell r="C565">
            <v>1469.5938081198235</v>
          </cell>
          <cell r="D565">
            <v>2872.2449999999999</v>
          </cell>
          <cell r="E565">
            <v>2872.24</v>
          </cell>
          <cell r="F565">
            <v>643.57000000000005</v>
          </cell>
          <cell r="G565">
            <v>607.22500000000002</v>
          </cell>
          <cell r="H565">
            <v>0</v>
          </cell>
          <cell r="I565">
            <v>9.7087378640776725E-2</v>
          </cell>
          <cell r="J565">
            <v>1.9417475728155342E-2</v>
          </cell>
          <cell r="K565">
            <v>0.61165048543689327</v>
          </cell>
          <cell r="L565">
            <v>0.27184466019417475</v>
          </cell>
        </row>
        <row r="566">
          <cell r="B566" t="str">
            <v>KUH</v>
          </cell>
          <cell r="C566">
            <v>7769.2183948511838</v>
          </cell>
          <cell r="D566">
            <v>3939.5668380334537</v>
          </cell>
          <cell r="E566">
            <v>1662.3919612553043</v>
          </cell>
          <cell r="F566">
            <v>918.66681940533897</v>
          </cell>
          <cell r="G566">
            <v>695.52668189877943</v>
          </cell>
          <cell r="H566">
            <v>0</v>
          </cell>
          <cell r="I566">
            <v>0</v>
          </cell>
          <cell r="J566">
            <v>0.25</v>
          </cell>
          <cell r="K566">
            <v>0</v>
          </cell>
          <cell r="L566">
            <v>0.75</v>
          </cell>
        </row>
        <row r="567">
          <cell r="B567" t="str">
            <v>KUL</v>
          </cell>
          <cell r="C567">
            <v>8131.3885714285716</v>
          </cell>
          <cell r="D567">
            <v>4425.907054094162</v>
          </cell>
          <cell r="E567">
            <v>2028.6454687500002</v>
          </cell>
          <cell r="F567">
            <v>1678.3696550690063</v>
          </cell>
          <cell r="G567">
            <v>878.78731647360519</v>
          </cell>
          <cell r="H567">
            <v>1.6821062896148171E-2</v>
          </cell>
          <cell r="I567">
            <v>0.23330082886396863</v>
          </cell>
          <cell r="J567">
            <v>2.7791321306679606E-2</v>
          </cell>
          <cell r="K567">
            <v>0.13725012189175992</v>
          </cell>
          <cell r="L567">
            <v>0.5848366650414436</v>
          </cell>
        </row>
        <row r="568">
          <cell r="B568" t="str">
            <v>KUN</v>
          </cell>
          <cell r="C568">
            <v>1469.5938081198235</v>
          </cell>
          <cell r="D568">
            <v>2752.6445953448019</v>
          </cell>
          <cell r="E568">
            <v>1004.3361110559546</v>
          </cell>
          <cell r="F568">
            <v>378.81857465811385</v>
          </cell>
          <cell r="G568">
            <v>192.68045454545455</v>
          </cell>
          <cell r="H568">
            <v>0</v>
          </cell>
          <cell r="I568">
            <v>0</v>
          </cell>
          <cell r="J568">
            <v>0</v>
          </cell>
          <cell r="K568">
            <v>0.24444444444444449</v>
          </cell>
          <cell r="L568">
            <v>0.75555555555555554</v>
          </cell>
        </row>
        <row r="569">
          <cell r="B569" t="str">
            <v>KUO</v>
          </cell>
          <cell r="C569">
            <v>2745.1413404803261</v>
          </cell>
          <cell r="D569">
            <v>2748.3097622583159</v>
          </cell>
          <cell r="E569">
            <v>1227.4240623855217</v>
          </cell>
          <cell r="F569">
            <v>664.74253909376523</v>
          </cell>
          <cell r="G569">
            <v>555.61249999999995</v>
          </cell>
          <cell r="H569">
            <v>6.9767441860465074E-2</v>
          </cell>
          <cell r="I569">
            <v>3.4883720930232537E-2</v>
          </cell>
          <cell r="J569">
            <v>1.1627906976744181E-2</v>
          </cell>
          <cell r="K569">
            <v>0.12790697674418597</v>
          </cell>
          <cell r="L569">
            <v>0.75581395348837233</v>
          </cell>
        </row>
        <row r="570">
          <cell r="B570" t="str">
            <v>KVA</v>
          </cell>
          <cell r="C570">
            <v>2745.1413404803261</v>
          </cell>
          <cell r="D570">
            <v>2748.3097622583159</v>
          </cell>
          <cell r="E570">
            <v>1227.4240623855217</v>
          </cell>
          <cell r="F570">
            <v>664.74253909376523</v>
          </cell>
          <cell r="G570">
            <v>456.75427675021371</v>
          </cell>
          <cell r="H570">
            <v>0</v>
          </cell>
          <cell r="I570">
            <v>0</v>
          </cell>
          <cell r="J570">
            <v>0</v>
          </cell>
          <cell r="K570">
            <v>0.967741935483871</v>
          </cell>
          <cell r="L570">
            <v>3.2258064516129031E-2</v>
          </cell>
        </row>
        <row r="571">
          <cell r="B571" t="str">
            <v>KWA</v>
          </cell>
          <cell r="C571">
            <v>1491.994109567901</v>
          </cell>
          <cell r="D571">
            <v>4031.5638066791957</v>
          </cell>
          <cell r="E571">
            <v>1262.0723017140099</v>
          </cell>
          <cell r="F571">
            <v>1338.046185731502</v>
          </cell>
          <cell r="G571">
            <v>902.02177786951108</v>
          </cell>
          <cell r="H571">
            <v>0</v>
          </cell>
          <cell r="I571">
            <v>0</v>
          </cell>
          <cell r="J571">
            <v>0.5</v>
          </cell>
          <cell r="K571">
            <v>0</v>
          </cell>
          <cell r="L571">
            <v>0.5</v>
          </cell>
        </row>
        <row r="572">
          <cell r="B572" t="str">
            <v>KWE</v>
          </cell>
          <cell r="C572">
            <v>7769.2183948511838</v>
          </cell>
          <cell r="D572">
            <v>3939.5668380334537</v>
          </cell>
          <cell r="E572">
            <v>1662.3919612553043</v>
          </cell>
          <cell r="F572">
            <v>918.66681940533897</v>
          </cell>
          <cell r="G572">
            <v>1442.6433333333334</v>
          </cell>
          <cell r="H572">
            <v>0.05</v>
          </cell>
          <cell r="I572">
            <v>0.05</v>
          </cell>
          <cell r="J572">
            <v>0.05</v>
          </cell>
          <cell r="K572">
            <v>0.15</v>
          </cell>
          <cell r="L572">
            <v>0.70000000000000007</v>
          </cell>
        </row>
        <row r="573">
          <cell r="B573" t="str">
            <v>KWI</v>
          </cell>
          <cell r="C573">
            <v>4713.2997882779109</v>
          </cell>
          <cell r="D573">
            <v>3559.6323478969384</v>
          </cell>
          <cell r="E573">
            <v>2051.1280175688512</v>
          </cell>
          <cell r="F573">
            <v>927.43290886153704</v>
          </cell>
          <cell r="G573">
            <v>857.05492361514439</v>
          </cell>
          <cell r="H573">
            <v>1.6452225268930615E-2</v>
          </cell>
          <cell r="I573">
            <v>0.1039865007382407</v>
          </cell>
          <cell r="J573">
            <v>4.2396118962244218E-2</v>
          </cell>
          <cell r="K573">
            <v>0.23391689516979514</v>
          </cell>
          <cell r="L573">
            <v>0.60324825986078923</v>
          </cell>
        </row>
        <row r="574">
          <cell r="B574" t="str">
            <v>KWJ</v>
          </cell>
          <cell r="C574">
            <v>7769.2183948511838</v>
          </cell>
          <cell r="D574">
            <v>3939.5668380334537</v>
          </cell>
          <cell r="E574">
            <v>1662.3919612553043</v>
          </cell>
          <cell r="F574">
            <v>918.66681940533897</v>
          </cell>
          <cell r="G574">
            <v>557.4375</v>
          </cell>
          <cell r="H574">
            <v>0</v>
          </cell>
          <cell r="I574">
            <v>4.6874999999999986E-2</v>
          </cell>
          <cell r="J574">
            <v>1.5624999999999995E-2</v>
          </cell>
          <cell r="K574">
            <v>4.6874999999999986E-2</v>
          </cell>
          <cell r="L574">
            <v>0.890625</v>
          </cell>
        </row>
        <row r="575">
          <cell r="B575" t="str">
            <v>KWL</v>
          </cell>
          <cell r="C575">
            <v>7769.2183948511838</v>
          </cell>
          <cell r="D575">
            <v>3939.5668380334537</v>
          </cell>
          <cell r="E575">
            <v>1662.3919612553043</v>
          </cell>
          <cell r="F575">
            <v>918.66681940533897</v>
          </cell>
          <cell r="G575">
            <v>893.83</v>
          </cell>
          <cell r="H575">
            <v>7.8947368421052613E-2</v>
          </cell>
          <cell r="I575">
            <v>5.2631578947368418E-2</v>
          </cell>
          <cell r="J575">
            <v>7.8947368421052613E-2</v>
          </cell>
          <cell r="K575">
            <v>0.36842105263157898</v>
          </cell>
          <cell r="L575">
            <v>0.4210526315789474</v>
          </cell>
        </row>
        <row r="576">
          <cell r="B576" t="str">
            <v>KYA</v>
          </cell>
          <cell r="C576">
            <v>2745.1413404803261</v>
          </cell>
          <cell r="D576">
            <v>2748.3097622583159</v>
          </cell>
          <cell r="E576">
            <v>1227.4240623855217</v>
          </cell>
          <cell r="F576">
            <v>664.74253909376523</v>
          </cell>
          <cell r="G576">
            <v>385.67840425531909</v>
          </cell>
          <cell r="H576">
            <v>0</v>
          </cell>
          <cell r="I576">
            <v>0.17391304347826084</v>
          </cell>
          <cell r="J576">
            <v>2.8985507246376808E-2</v>
          </cell>
          <cell r="K576">
            <v>8.6956521739130432E-2</v>
          </cell>
          <cell r="L576">
            <v>0.71014492753623193</v>
          </cell>
        </row>
        <row r="577">
          <cell r="B577" t="str">
            <v>KZN</v>
          </cell>
          <cell r="C577">
            <v>1469.5938081198235</v>
          </cell>
          <cell r="D577">
            <v>2752.6445953448019</v>
          </cell>
          <cell r="E577">
            <v>1004.3361110559546</v>
          </cell>
          <cell r="F577">
            <v>349.92687500000011</v>
          </cell>
          <cell r="G577">
            <v>421.70400000000006</v>
          </cell>
          <cell r="H577">
            <v>0</v>
          </cell>
          <cell r="I577">
            <v>6.6176470588235281E-2</v>
          </cell>
          <cell r="J577">
            <v>2.2058823529411763E-2</v>
          </cell>
          <cell r="K577">
            <v>0.54411764705882348</v>
          </cell>
          <cell r="L577">
            <v>0.36764705882352955</v>
          </cell>
        </row>
        <row r="578">
          <cell r="B578" t="str">
            <v>LAD</v>
          </cell>
          <cell r="C578">
            <v>4506.2728313492062</v>
          </cell>
          <cell r="D578">
            <v>6156.0111866666666</v>
          </cell>
          <cell r="E578">
            <v>2334.0452562656651</v>
          </cell>
          <cell r="F578">
            <v>2830.645833333333</v>
          </cell>
          <cell r="G578">
            <v>899.86634242424225</v>
          </cell>
          <cell r="H578">
            <v>0</v>
          </cell>
          <cell r="I578">
            <v>0.24609375</v>
          </cell>
          <cell r="J578">
            <v>1.953125E-2</v>
          </cell>
          <cell r="K578">
            <v>0.1875</v>
          </cell>
          <cell r="L578">
            <v>0.546875</v>
          </cell>
        </row>
        <row r="579">
          <cell r="B579" t="str">
            <v>LAE</v>
          </cell>
          <cell r="C579">
            <v>1491.994109567901</v>
          </cell>
          <cell r="D579">
            <v>4031.5638066791957</v>
          </cell>
          <cell r="E579">
            <v>1262.0723017140099</v>
          </cell>
          <cell r="F579">
            <v>1338.046185731502</v>
          </cell>
          <cell r="G579">
            <v>902.02177786951108</v>
          </cell>
          <cell r="H579">
            <v>0</v>
          </cell>
          <cell r="I579">
            <v>0</v>
          </cell>
          <cell r="J579">
            <v>0</v>
          </cell>
          <cell r="K579">
            <v>0.75</v>
          </cell>
          <cell r="L579">
            <v>0.25</v>
          </cell>
        </row>
        <row r="580">
          <cell r="B580" t="str">
            <v>LAI</v>
          </cell>
          <cell r="C580">
            <v>2745.1413404803261</v>
          </cell>
          <cell r="D580">
            <v>2748.3097622583159</v>
          </cell>
          <cell r="E580">
            <v>1227.4240623855217</v>
          </cell>
          <cell r="F580">
            <v>664.74253909376523</v>
          </cell>
          <cell r="G580">
            <v>456.75427675021371</v>
          </cell>
          <cell r="H580">
            <v>0</v>
          </cell>
          <cell r="I580">
            <v>7.1428571428571425E-2</v>
          </cell>
          <cell r="J580">
            <v>0</v>
          </cell>
          <cell r="K580">
            <v>0</v>
          </cell>
          <cell r="L580">
            <v>0.9285714285714286</v>
          </cell>
        </row>
        <row r="581">
          <cell r="B581" t="str">
            <v>LAO</v>
          </cell>
          <cell r="C581">
            <v>6193.8249009534829</v>
          </cell>
          <cell r="D581">
            <v>3575.2541506331786</v>
          </cell>
          <cell r="E581">
            <v>1568.9268649847354</v>
          </cell>
          <cell r="F581">
            <v>777.33416693910112</v>
          </cell>
          <cell r="G581">
            <v>629.17125846887177</v>
          </cell>
          <cell r="H581">
            <v>0</v>
          </cell>
          <cell r="I581">
            <v>0.125</v>
          </cell>
          <cell r="J581">
            <v>0.125</v>
          </cell>
          <cell r="K581">
            <v>0</v>
          </cell>
          <cell r="L581">
            <v>0.75</v>
          </cell>
        </row>
        <row r="582">
          <cell r="B582" t="str">
            <v>LAP</v>
          </cell>
          <cell r="C582">
            <v>293.27407407407395</v>
          </cell>
          <cell r="D582">
            <v>517.27507428680622</v>
          </cell>
          <cell r="E582">
            <v>769</v>
          </cell>
          <cell r="F582">
            <v>220.5</v>
          </cell>
          <cell r="G582">
            <v>292.1125553709856</v>
          </cell>
          <cell r="H582">
            <v>6.4102564102564111E-2</v>
          </cell>
          <cell r="I582">
            <v>6.41025641025641E-3</v>
          </cell>
          <cell r="J582">
            <v>5.128205128205128E-2</v>
          </cell>
          <cell r="K582">
            <v>9.6153846153846173E-2</v>
          </cell>
          <cell r="L582">
            <v>0.78205128205128194</v>
          </cell>
        </row>
        <row r="583">
          <cell r="B583" t="str">
            <v>LBA</v>
          </cell>
          <cell r="C583">
            <v>2745.1413404803261</v>
          </cell>
          <cell r="D583">
            <v>2748.3097622583159</v>
          </cell>
          <cell r="E583">
            <v>1227.4240623855217</v>
          </cell>
          <cell r="F583">
            <v>1502.7522184873949</v>
          </cell>
          <cell r="G583">
            <v>450.99999694749704</v>
          </cell>
          <cell r="H583">
            <v>0</v>
          </cell>
          <cell r="I583">
            <v>1.6393442622950834E-2</v>
          </cell>
          <cell r="J583">
            <v>3.278688524590167E-3</v>
          </cell>
          <cell r="K583">
            <v>0.13442622950819688</v>
          </cell>
          <cell r="L583">
            <v>0.8459016393442621</v>
          </cell>
        </row>
        <row r="584">
          <cell r="B584" t="str">
            <v>LBD</v>
          </cell>
          <cell r="C584">
            <v>0</v>
          </cell>
          <cell r="D584">
            <v>2847.6971930925342</v>
          </cell>
          <cell r="E584">
            <v>3657.2797867244003</v>
          </cell>
          <cell r="F584">
            <v>572.24859627950207</v>
          </cell>
          <cell r="G584">
            <v>751.47941018987342</v>
          </cell>
          <cell r="H584">
            <v>0</v>
          </cell>
          <cell r="I584">
            <v>0</v>
          </cell>
          <cell r="J584">
            <v>0</v>
          </cell>
          <cell r="K584">
            <v>0.14285714285714285</v>
          </cell>
          <cell r="L584">
            <v>0.85714285714285721</v>
          </cell>
        </row>
        <row r="585">
          <cell r="B585" t="str">
            <v>LBS</v>
          </cell>
          <cell r="C585">
            <v>1491.994109567901</v>
          </cell>
          <cell r="D585">
            <v>4031.5638066791957</v>
          </cell>
          <cell r="E585">
            <v>1262.0723017140099</v>
          </cell>
          <cell r="F585">
            <v>1338.046185731502</v>
          </cell>
          <cell r="G585">
            <v>902.02177786951108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1</v>
          </cell>
        </row>
        <row r="586">
          <cell r="B586" t="str">
            <v>LBU</v>
          </cell>
          <cell r="C586">
            <v>6193.8249009534829</v>
          </cell>
          <cell r="D586">
            <v>3575.2541506331786</v>
          </cell>
          <cell r="E586">
            <v>1568.9268649847354</v>
          </cell>
          <cell r="F586">
            <v>777.33416693910112</v>
          </cell>
          <cell r="G586">
            <v>629.17125846887177</v>
          </cell>
          <cell r="H586">
            <v>0</v>
          </cell>
          <cell r="I586">
            <v>0.9</v>
          </cell>
          <cell r="J586">
            <v>0</v>
          </cell>
          <cell r="K586">
            <v>0.1</v>
          </cell>
          <cell r="L586">
            <v>0</v>
          </cell>
        </row>
        <row r="587">
          <cell r="B587" t="str">
            <v>LBV</v>
          </cell>
          <cell r="C587">
            <v>2666.1651453744489</v>
          </cell>
          <cell r="D587">
            <v>3774.826342031879</v>
          </cell>
          <cell r="E587">
            <v>2640.18</v>
          </cell>
          <cell r="F587">
            <v>762.7237149054954</v>
          </cell>
          <cell r="G587">
            <v>812.28481481481481</v>
          </cell>
          <cell r="H587">
            <v>0</v>
          </cell>
          <cell r="I587">
            <v>0</v>
          </cell>
          <cell r="J587">
            <v>2.247191011235955E-2</v>
          </cell>
          <cell r="K587">
            <v>0.20224719101123595</v>
          </cell>
          <cell r="L587">
            <v>0.7752808988764045</v>
          </cell>
        </row>
        <row r="588">
          <cell r="B588" t="str">
            <v>LCA</v>
          </cell>
          <cell r="C588">
            <v>2745.1413404803261</v>
          </cell>
          <cell r="D588">
            <v>2751.9133333333293</v>
          </cell>
          <cell r="E588">
            <v>1535.92</v>
          </cell>
          <cell r="F588">
            <v>444.90810275689199</v>
          </cell>
          <cell r="G588">
            <v>541.71956707181801</v>
          </cell>
          <cell r="H588">
            <v>8.6455331412104014E-3</v>
          </cell>
          <cell r="I588">
            <v>4.1306436119116365E-2</v>
          </cell>
          <cell r="J588">
            <v>7.6849183477425802E-3</v>
          </cell>
          <cell r="K588">
            <v>0.22862632084534174</v>
          </cell>
          <cell r="L588">
            <v>0.71373679154658898</v>
          </cell>
        </row>
        <row r="589">
          <cell r="B589" t="str">
            <v>LCE</v>
          </cell>
          <cell r="C589">
            <v>226.06250000000006</v>
          </cell>
          <cell r="D589">
            <v>517.27507428680622</v>
          </cell>
          <cell r="E589">
            <v>516.30811987028801</v>
          </cell>
          <cell r="F589">
            <v>139.33000000000001</v>
          </cell>
          <cell r="G589">
            <v>165.66498686974796</v>
          </cell>
          <cell r="H589">
            <v>0.22314049586776863</v>
          </cell>
          <cell r="I589">
            <v>0</v>
          </cell>
          <cell r="J589">
            <v>0</v>
          </cell>
          <cell r="K589">
            <v>9.9173553719008267E-2</v>
          </cell>
          <cell r="L589">
            <v>0.6776859504132231</v>
          </cell>
        </row>
        <row r="590">
          <cell r="B590" t="str">
            <v>LCG</v>
          </cell>
          <cell r="C590">
            <v>180.833333333333</v>
          </cell>
          <cell r="D590">
            <v>2748.3097622583159</v>
          </cell>
          <cell r="E590">
            <v>1227.4240623855217</v>
          </cell>
          <cell r="F590">
            <v>363.87363636363636</v>
          </cell>
          <cell r="G590">
            <v>744.4038386217951</v>
          </cell>
          <cell r="H590">
            <v>6.3973063973064015E-2</v>
          </cell>
          <cell r="I590">
            <v>4.7138047138047173E-2</v>
          </cell>
          <cell r="J590">
            <v>6.7340067340067389E-3</v>
          </cell>
          <cell r="K590">
            <v>0.15488215488215495</v>
          </cell>
          <cell r="L590">
            <v>0.72727272727272718</v>
          </cell>
        </row>
        <row r="591">
          <cell r="B591" t="str">
            <v>LDB</v>
          </cell>
          <cell r="C591">
            <v>3035.5</v>
          </cell>
          <cell r="D591">
            <v>2837.2881648682742</v>
          </cell>
          <cell r="E591">
            <v>2096.6718999999989</v>
          </cell>
          <cell r="F591">
            <v>715.86280112614497</v>
          </cell>
          <cell r="G591">
            <v>683.45791666666651</v>
          </cell>
          <cell r="H591">
            <v>0</v>
          </cell>
          <cell r="I591">
            <v>2.7149321266968326E-2</v>
          </cell>
          <cell r="J591">
            <v>0</v>
          </cell>
          <cell r="K591">
            <v>0.18552036199095023</v>
          </cell>
          <cell r="L591">
            <v>0.78733031674208143</v>
          </cell>
        </row>
        <row r="592">
          <cell r="B592" t="str">
            <v>LDE</v>
          </cell>
          <cell r="C592">
            <v>2745.1413404803261</v>
          </cell>
          <cell r="D592">
            <v>2748.3097622583159</v>
          </cell>
          <cell r="E592">
            <v>1227.4240623855217</v>
          </cell>
          <cell r="F592">
            <v>664.74253909376523</v>
          </cell>
          <cell r="G592">
            <v>740.5150000000001</v>
          </cell>
          <cell r="H592">
            <v>0</v>
          </cell>
          <cell r="I592">
            <v>0</v>
          </cell>
          <cell r="J592">
            <v>0</v>
          </cell>
          <cell r="K592">
            <v>0.28571428571428575</v>
          </cell>
          <cell r="L592">
            <v>0.7142857142857143</v>
          </cell>
        </row>
        <row r="593">
          <cell r="B593" t="str">
            <v>LED</v>
          </cell>
          <cell r="C593">
            <v>303.91044444444429</v>
          </cell>
          <cell r="D593">
            <v>2889.4288888888887</v>
          </cell>
          <cell r="E593">
            <v>1228.2139999999999</v>
          </cell>
          <cell r="F593">
            <v>513.84111232260238</v>
          </cell>
          <cell r="G593">
            <v>445.55084402227772</v>
          </cell>
          <cell r="H593">
            <v>2.3050409306333418E-2</v>
          </cell>
          <cell r="I593">
            <v>4.3731150366221341E-2</v>
          </cell>
          <cell r="J593">
            <v>7.1090047393364735E-3</v>
          </cell>
          <cell r="K593">
            <v>0.32227488151658756</v>
          </cell>
          <cell r="L593">
            <v>0.60383455407152109</v>
          </cell>
        </row>
        <row r="594">
          <cell r="B594" t="str">
            <v>LEI</v>
          </cell>
          <cell r="C594">
            <v>2745.1413404803261</v>
          </cell>
          <cell r="D594">
            <v>2748.3097622583159</v>
          </cell>
          <cell r="E594">
            <v>1227.4240623855217</v>
          </cell>
          <cell r="F594">
            <v>316.63999999999976</v>
          </cell>
          <cell r="G594">
            <v>455.53253968253972</v>
          </cell>
          <cell r="H594">
            <v>2.2988505747126443E-2</v>
          </cell>
          <cell r="I594">
            <v>3.4482758620689662E-2</v>
          </cell>
          <cell r="J594">
            <v>4.5977011494252887E-2</v>
          </cell>
          <cell r="K594">
            <v>0.14942528735632188</v>
          </cell>
          <cell r="L594">
            <v>0.74712643678160906</v>
          </cell>
        </row>
        <row r="595">
          <cell r="B595" t="str">
            <v>LEJ</v>
          </cell>
          <cell r="C595">
            <v>2745.1413404803261</v>
          </cell>
          <cell r="D595">
            <v>3845.8788888888889</v>
          </cell>
          <cell r="E595">
            <v>1561.461176470588</v>
          </cell>
          <cell r="F595">
            <v>410.47960208946887</v>
          </cell>
          <cell r="G595">
            <v>438.3362832098706</v>
          </cell>
          <cell r="H595">
            <v>5.8910162002945524E-3</v>
          </cell>
          <cell r="I595">
            <v>8.6892488954344704E-2</v>
          </cell>
          <cell r="J595">
            <v>6.5292096219931289E-2</v>
          </cell>
          <cell r="K595">
            <v>0.37407952871870426</v>
          </cell>
          <cell r="L595">
            <v>0.46784486990672519</v>
          </cell>
        </row>
        <row r="596">
          <cell r="B596" t="str">
            <v>LEN</v>
          </cell>
          <cell r="C596">
            <v>2745.1413404803261</v>
          </cell>
          <cell r="D596">
            <v>2748.3097622583159</v>
          </cell>
          <cell r="E596">
            <v>1227.4240623855217</v>
          </cell>
          <cell r="F596">
            <v>664.74253909376523</v>
          </cell>
          <cell r="G596">
            <v>456.75427675021371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1</v>
          </cell>
        </row>
        <row r="597">
          <cell r="B597" t="str">
            <v>LET</v>
          </cell>
          <cell r="C597">
            <v>340.6522449706643</v>
          </cell>
          <cell r="D597">
            <v>1643.6786350781567</v>
          </cell>
          <cell r="E597">
            <v>867.19705804587363</v>
          </cell>
          <cell r="F597">
            <v>476.49220503407565</v>
          </cell>
          <cell r="G597">
            <v>355.93964477998946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1</v>
          </cell>
        </row>
        <row r="598">
          <cell r="B598" t="str">
            <v>LEV</v>
          </cell>
          <cell r="C598">
            <v>1491.994109567901</v>
          </cell>
          <cell r="D598">
            <v>4031.5638066791957</v>
          </cell>
          <cell r="E598">
            <v>1262.0723017140099</v>
          </cell>
          <cell r="F598">
            <v>1338.046185731502</v>
          </cell>
          <cell r="G598">
            <v>902.02177786951108</v>
          </cell>
          <cell r="H598">
            <v>0</v>
          </cell>
          <cell r="I598">
            <v>0</v>
          </cell>
          <cell r="J598">
            <v>0.5</v>
          </cell>
          <cell r="K598">
            <v>0</v>
          </cell>
          <cell r="L598">
            <v>0.5</v>
          </cell>
        </row>
        <row r="599">
          <cell r="B599" t="str">
            <v>LFW</v>
          </cell>
          <cell r="C599">
            <v>2666.1651453744489</v>
          </cell>
          <cell r="D599">
            <v>5933.7375000000002</v>
          </cell>
          <cell r="E599">
            <v>1071.763219189656</v>
          </cell>
          <cell r="F599">
            <v>762.7237149054954</v>
          </cell>
          <cell r="G599">
            <v>582.25420882292303</v>
          </cell>
          <cell r="H599">
            <v>0</v>
          </cell>
          <cell r="I599">
            <v>3.4246575342465752E-2</v>
          </cell>
          <cell r="J599">
            <v>3.4246575342465752E-2</v>
          </cell>
          <cell r="K599">
            <v>0.13013698630136986</v>
          </cell>
          <cell r="L599">
            <v>0.80136986301369861</v>
          </cell>
        </row>
        <row r="600">
          <cell r="B600" t="str">
            <v>LGI</v>
          </cell>
          <cell r="C600">
            <v>377.32512499980163</v>
          </cell>
          <cell r="D600">
            <v>616.39569259699067</v>
          </cell>
          <cell r="E600">
            <v>511.6084923299515</v>
          </cell>
          <cell r="F600">
            <v>227.19677564143856</v>
          </cell>
          <cell r="G600">
            <v>198.10817419848587</v>
          </cell>
          <cell r="H600">
            <v>0.57142857142857151</v>
          </cell>
          <cell r="I600">
            <v>0</v>
          </cell>
          <cell r="J600">
            <v>0</v>
          </cell>
          <cell r="K600">
            <v>0.4285714285714286</v>
          </cell>
          <cell r="L600">
            <v>0</v>
          </cell>
        </row>
        <row r="601">
          <cell r="B601" t="str">
            <v>LGK</v>
          </cell>
          <cell r="C601">
            <v>6193.8249009534829</v>
          </cell>
          <cell r="D601">
            <v>3575.2541506331786</v>
          </cell>
          <cell r="E601">
            <v>1568.9268649847354</v>
          </cell>
          <cell r="F601">
            <v>777.33416693910112</v>
          </cell>
          <cell r="G601">
            <v>629.17125846887177</v>
          </cell>
          <cell r="H601">
            <v>0</v>
          </cell>
          <cell r="I601">
            <v>0.58823529411764708</v>
          </cell>
          <cell r="J601">
            <v>0</v>
          </cell>
          <cell r="K601">
            <v>0.11764705882352941</v>
          </cell>
          <cell r="L601">
            <v>0.29411764705882354</v>
          </cell>
        </row>
        <row r="602">
          <cell r="B602" t="str">
            <v>LGP</v>
          </cell>
          <cell r="C602">
            <v>6193.8249009534829</v>
          </cell>
          <cell r="D602">
            <v>3575.2541506331786</v>
          </cell>
          <cell r="E602">
            <v>1568.9268649847354</v>
          </cell>
          <cell r="F602">
            <v>777.33416693910112</v>
          </cell>
          <cell r="G602">
            <v>629.17125846887177</v>
          </cell>
          <cell r="H602">
            <v>0</v>
          </cell>
          <cell r="I602">
            <v>0</v>
          </cell>
          <cell r="J602">
            <v>0</v>
          </cell>
          <cell r="K602">
            <v>0.2857142857142857</v>
          </cell>
          <cell r="L602">
            <v>0.7142857142857143</v>
          </cell>
        </row>
        <row r="603">
          <cell r="B603" t="str">
            <v>LHE</v>
          </cell>
          <cell r="C603">
            <v>1604.6402375356131</v>
          </cell>
          <cell r="D603">
            <v>1641.472037735849</v>
          </cell>
          <cell r="E603">
            <v>950.41651851851725</v>
          </cell>
          <cell r="F603">
            <v>1971.8884375000002</v>
          </cell>
          <cell r="G603">
            <v>701.24133677029852</v>
          </cell>
          <cell r="H603">
            <v>6.926244852115313E-3</v>
          </cell>
          <cell r="I603">
            <v>2.0778734556345935E-2</v>
          </cell>
          <cell r="J603">
            <v>6.8513665293897477E-2</v>
          </cell>
          <cell r="K603">
            <v>7.0760014975664587E-2</v>
          </cell>
          <cell r="L603">
            <v>0.83302134032197672</v>
          </cell>
        </row>
        <row r="604">
          <cell r="B604" t="str">
            <v>LHW</v>
          </cell>
          <cell r="C604">
            <v>7769.2183948511838</v>
          </cell>
          <cell r="D604">
            <v>3939.5668380334537</v>
          </cell>
          <cell r="E604">
            <v>1662.3919612553043</v>
          </cell>
          <cell r="F604">
            <v>918.66681940533897</v>
          </cell>
          <cell r="G604">
            <v>695.52668189877943</v>
          </cell>
          <cell r="H604">
            <v>0</v>
          </cell>
          <cell r="I604">
            <v>0</v>
          </cell>
          <cell r="J604">
            <v>0</v>
          </cell>
          <cell r="K604">
            <v>0.11111111111111109</v>
          </cell>
          <cell r="L604">
            <v>0.88888888888888884</v>
          </cell>
        </row>
        <row r="605">
          <cell r="B605" t="str">
            <v>LIG</v>
          </cell>
          <cell r="C605">
            <v>2745.1413404803261</v>
          </cell>
          <cell r="D605">
            <v>2748.3097622583159</v>
          </cell>
          <cell r="E605">
            <v>1227.4240623855217</v>
          </cell>
          <cell r="F605">
            <v>664.74253909376523</v>
          </cell>
          <cell r="G605">
            <v>456.75427675021371</v>
          </cell>
          <cell r="H605">
            <v>0</v>
          </cell>
          <cell r="I605">
            <v>0</v>
          </cell>
          <cell r="J605">
            <v>0</v>
          </cell>
          <cell r="K605">
            <v>0.25</v>
          </cell>
          <cell r="L605">
            <v>0.75</v>
          </cell>
        </row>
        <row r="606">
          <cell r="B606" t="str">
            <v>LIM</v>
          </cell>
          <cell r="C606">
            <v>285.2818095238095</v>
          </cell>
          <cell r="D606">
            <v>2018.9766207448415</v>
          </cell>
          <cell r="E606">
            <v>1222.1246969696972</v>
          </cell>
          <cell r="F606">
            <v>579.68993397515771</v>
          </cell>
          <cell r="G606">
            <v>353.91603506441646</v>
          </cell>
          <cell r="H606">
            <v>1.6030844155844142E-2</v>
          </cell>
          <cell r="I606">
            <v>3.4632034632034583E-2</v>
          </cell>
          <cell r="J606">
            <v>1.6233766233766215E-2</v>
          </cell>
          <cell r="K606">
            <v>9.0773809523809396E-2</v>
          </cell>
          <cell r="L606">
            <v>0.84232954545454575</v>
          </cell>
        </row>
        <row r="607">
          <cell r="B607" t="str">
            <v>LIR</v>
          </cell>
          <cell r="C607">
            <v>649.22377507824967</v>
          </cell>
          <cell r="D607">
            <v>728.74533333333329</v>
          </cell>
          <cell r="E607">
            <v>565.44584792626711</v>
          </cell>
          <cell r="F607">
            <v>252.30808025330293</v>
          </cell>
          <cell r="G607">
            <v>249.07816962914356</v>
          </cell>
          <cell r="H607">
            <v>4.0399726682610153E-2</v>
          </cell>
          <cell r="I607">
            <v>2.9894089511445158E-3</v>
          </cell>
          <cell r="J607">
            <v>2.5452681926887589E-2</v>
          </cell>
          <cell r="K607">
            <v>0.17372736590365548</v>
          </cell>
          <cell r="L607">
            <v>0.75743081653570232</v>
          </cell>
        </row>
        <row r="608">
          <cell r="B608" t="str">
            <v>LIS</v>
          </cell>
          <cell r="C608">
            <v>1677.2693984962407</v>
          </cell>
          <cell r="D608">
            <v>2862.9399602091275</v>
          </cell>
          <cell r="E608">
            <v>1554.2285714285717</v>
          </cell>
          <cell r="F608">
            <v>602.13072413458792</v>
          </cell>
          <cell r="G608">
            <v>469.42722147240141</v>
          </cell>
          <cell r="H608">
            <v>2.0006402048655621E-2</v>
          </cell>
          <cell r="I608">
            <v>6.9142125480153971E-2</v>
          </cell>
          <cell r="J608">
            <v>1.3444302176696571E-2</v>
          </cell>
          <cell r="K608">
            <v>0.3866837387964156</v>
          </cell>
          <cell r="L608">
            <v>0.51072343149807831</v>
          </cell>
        </row>
        <row r="609">
          <cell r="B609" t="str">
            <v>LJG</v>
          </cell>
          <cell r="C609">
            <v>7769.2183948511838</v>
          </cell>
          <cell r="D609">
            <v>3939.5668380334537</v>
          </cell>
          <cell r="E609">
            <v>1662.3919612553043</v>
          </cell>
          <cell r="F609">
            <v>918.66681940533897</v>
          </cell>
          <cell r="G609">
            <v>695.52668189877943</v>
          </cell>
          <cell r="H609">
            <v>0.14285714285714288</v>
          </cell>
          <cell r="I609">
            <v>0.14285714285714288</v>
          </cell>
          <cell r="J609">
            <v>0</v>
          </cell>
          <cell r="K609">
            <v>0.14285714285714288</v>
          </cell>
          <cell r="L609">
            <v>0.57142857142857151</v>
          </cell>
        </row>
        <row r="610">
          <cell r="B610" t="str">
            <v>LJU</v>
          </cell>
          <cell r="C610">
            <v>1469.5938081198235</v>
          </cell>
          <cell r="D610">
            <v>2369.1316666666671</v>
          </cell>
          <cell r="E610">
            <v>1795.49</v>
          </cell>
          <cell r="F610">
            <v>623.62093999401077</v>
          </cell>
          <cell r="G610">
            <v>588.66348741942193</v>
          </cell>
          <cell r="H610">
            <v>4.0683482506102576E-3</v>
          </cell>
          <cell r="I610">
            <v>3.4987794955248223E-2</v>
          </cell>
          <cell r="J610">
            <v>1.0577705451586669E-2</v>
          </cell>
          <cell r="K610">
            <v>0.53458096013018708</v>
          </cell>
          <cell r="L610">
            <v>0.41578519121236768</v>
          </cell>
        </row>
        <row r="611">
          <cell r="B611" t="str">
            <v>LKO</v>
          </cell>
          <cell r="C611">
            <v>3702.7359647651338</v>
          </cell>
          <cell r="D611">
            <v>2535.5679383578822</v>
          </cell>
          <cell r="E611">
            <v>1841.947079900636</v>
          </cell>
          <cell r="F611">
            <v>392.19</v>
          </cell>
          <cell r="G611">
            <v>728.77333333333343</v>
          </cell>
          <cell r="H611">
            <v>1.0752688172043006E-2</v>
          </cell>
          <cell r="I611">
            <v>1.0752688172043006E-2</v>
          </cell>
          <cell r="J611">
            <v>1.0752688172043006E-2</v>
          </cell>
          <cell r="K611">
            <v>0.24731182795698914</v>
          </cell>
          <cell r="L611">
            <v>0.72043010752688175</v>
          </cell>
        </row>
        <row r="612">
          <cell r="B612" t="str">
            <v>LLA</v>
          </cell>
          <cell r="C612">
            <v>2745.1413404803261</v>
          </cell>
          <cell r="D612">
            <v>2748.3097622583159</v>
          </cell>
          <cell r="E612">
            <v>1227.4240623855217</v>
          </cell>
          <cell r="F612">
            <v>531.64800000000002</v>
          </cell>
          <cell r="G612">
            <v>379.05178465634526</v>
          </cell>
          <cell r="H612">
            <v>0</v>
          </cell>
          <cell r="I612">
            <v>4.5267489711934158E-2</v>
          </cell>
          <cell r="J612">
            <v>4.1152263374485592E-3</v>
          </cell>
          <cell r="K612">
            <v>0.3209876543209878</v>
          </cell>
          <cell r="L612">
            <v>0.62962962962962954</v>
          </cell>
        </row>
        <row r="613">
          <cell r="B613" t="str">
            <v>LLW</v>
          </cell>
          <cell r="C613">
            <v>4506.2728313492062</v>
          </cell>
          <cell r="D613">
            <v>3944.3134760440953</v>
          </cell>
          <cell r="E613">
            <v>2334.0452562656651</v>
          </cell>
          <cell r="F613">
            <v>813.04750000000001</v>
          </cell>
          <cell r="G613">
            <v>929.87148979591859</v>
          </cell>
          <cell r="H613">
            <v>0</v>
          </cell>
          <cell r="I613">
            <v>1.1940298507462687E-2</v>
          </cell>
          <cell r="J613">
            <v>2.9850746268656717E-3</v>
          </cell>
          <cell r="K613">
            <v>0.22686567164179106</v>
          </cell>
          <cell r="L613">
            <v>0.75820895522388054</v>
          </cell>
        </row>
        <row r="614">
          <cell r="B614" t="str">
            <v>LMM</v>
          </cell>
          <cell r="C614">
            <v>286</v>
          </cell>
          <cell r="D614">
            <v>517.27507428680622</v>
          </cell>
          <cell r="E614">
            <v>516.30811987028801</v>
          </cell>
          <cell r="F614">
            <v>396.45625000000001</v>
          </cell>
          <cell r="G614">
            <v>402.2471363636364</v>
          </cell>
          <cell r="H614">
            <v>1.754385964912281E-2</v>
          </cell>
          <cell r="I614">
            <v>2.6315789473684213E-2</v>
          </cell>
          <cell r="J614">
            <v>0</v>
          </cell>
          <cell r="K614">
            <v>0.22807017543859651</v>
          </cell>
          <cell r="L614">
            <v>0.72807017543859642</v>
          </cell>
        </row>
        <row r="615">
          <cell r="B615" t="str">
            <v>LNZ</v>
          </cell>
          <cell r="C615">
            <v>2745.1413404803261</v>
          </cell>
          <cell r="D615">
            <v>2383.0323531327949</v>
          </cell>
          <cell r="E615">
            <v>1052.73</v>
          </cell>
          <cell r="F615">
            <v>723.30657622618776</v>
          </cell>
          <cell r="G615">
            <v>625.79408495610596</v>
          </cell>
          <cell r="H615">
            <v>0</v>
          </cell>
          <cell r="I615">
            <v>0.12922465208747502</v>
          </cell>
          <cell r="J615">
            <v>1.0934393638170965E-2</v>
          </cell>
          <cell r="K615">
            <v>0.34592445328031757</v>
          </cell>
          <cell r="L615">
            <v>0.5139165009940363</v>
          </cell>
        </row>
        <row r="616">
          <cell r="B616" t="str">
            <v>LON</v>
          </cell>
          <cell r="C616">
            <v>3781.0519783566178</v>
          </cell>
          <cell r="D616">
            <v>2750.8510189237668</v>
          </cell>
          <cell r="E616">
            <v>1093.264684953102</v>
          </cell>
          <cell r="F616">
            <v>863.7695419087155</v>
          </cell>
          <cell r="G616">
            <v>464.37997987241863</v>
          </cell>
          <cell r="H616">
            <v>3.4763288897798152E-2</v>
          </cell>
          <cell r="I616">
            <v>0.1528933213056696</v>
          </cell>
          <cell r="J616">
            <v>3.191089505863471E-2</v>
          </cell>
          <cell r="K616">
            <v>0.23246800975577303</v>
          </cell>
          <cell r="L616">
            <v>0.54796448498212436</v>
          </cell>
        </row>
        <row r="617">
          <cell r="B617" t="str">
            <v>LOS</v>
          </cell>
          <cell r="C617">
            <v>2442.7888000000003</v>
          </cell>
          <cell r="D617">
            <v>3612.9184375</v>
          </cell>
          <cell r="E617">
            <v>933.98448362054626</v>
          </cell>
          <cell r="F617">
            <v>844.83984596200605</v>
          </cell>
          <cell r="G617">
            <v>622.49932513668784</v>
          </cell>
          <cell r="H617">
            <v>6.1277398067405139E-3</v>
          </cell>
          <cell r="I617">
            <v>2.0661481656060965E-2</v>
          </cell>
          <cell r="J617">
            <v>2.4118155393196637E-2</v>
          </cell>
          <cell r="K617">
            <v>0.13716709875088381</v>
          </cell>
          <cell r="L617">
            <v>0.81192552439311805</v>
          </cell>
        </row>
        <row r="618">
          <cell r="B618" t="str">
            <v>LPA</v>
          </cell>
          <cell r="C618">
            <v>157.5</v>
          </cell>
          <cell r="D618">
            <v>2102</v>
          </cell>
          <cell r="E618">
            <v>2287.0299999999997</v>
          </cell>
          <cell r="F618">
            <v>297.63722222222219</v>
          </cell>
          <cell r="G618">
            <v>371.54546645021662</v>
          </cell>
          <cell r="H618">
            <v>6.3063063063063085E-2</v>
          </cell>
          <cell r="I618">
            <v>6.9069069069069122E-2</v>
          </cell>
          <cell r="J618">
            <v>1.5015015015015022E-2</v>
          </cell>
          <cell r="K618">
            <v>0.12012012012012016</v>
          </cell>
          <cell r="L618">
            <v>0.73273273273273254</v>
          </cell>
        </row>
        <row r="619">
          <cell r="B619" t="str">
            <v>LPB</v>
          </cell>
          <cell r="C619">
            <v>340.6522449706643</v>
          </cell>
          <cell r="D619">
            <v>2511.5042932330834</v>
          </cell>
          <cell r="E619">
            <v>1381.7637333333332</v>
          </cell>
          <cell r="F619">
            <v>568.36066666666682</v>
          </cell>
          <cell r="G619">
            <v>517.65002881501175</v>
          </cell>
          <cell r="H619">
            <v>1.3550135501355024E-3</v>
          </cell>
          <cell r="I619">
            <v>5.0135501355013594E-2</v>
          </cell>
          <cell r="J619">
            <v>5.0135501355013594E-2</v>
          </cell>
          <cell r="K619">
            <v>3.7940379403794071E-2</v>
          </cell>
          <cell r="L619">
            <v>0.86043360433604321</v>
          </cell>
        </row>
        <row r="620">
          <cell r="B620" t="str">
            <v>LPI</v>
          </cell>
          <cell r="C620">
            <v>2745.1413404803261</v>
          </cell>
          <cell r="D620">
            <v>2748.3097622583159</v>
          </cell>
          <cell r="E620">
            <v>1227.4240623855217</v>
          </cell>
          <cell r="F620">
            <v>1683.24</v>
          </cell>
          <cell r="G620">
            <v>272.58984397163118</v>
          </cell>
          <cell r="H620">
            <v>3.9370078740157506E-3</v>
          </cell>
          <cell r="I620">
            <v>1.1811023622047251E-2</v>
          </cell>
          <cell r="J620">
            <v>0</v>
          </cell>
          <cell r="K620">
            <v>4.7244094488189003E-2</v>
          </cell>
          <cell r="L620">
            <v>0.93700787401574792</v>
          </cell>
        </row>
        <row r="621">
          <cell r="B621" t="str">
            <v>LPL</v>
          </cell>
          <cell r="C621">
            <v>2745.1413404803261</v>
          </cell>
          <cell r="D621">
            <v>2748.3097622583159</v>
          </cell>
          <cell r="E621">
            <v>1227.4240623855217</v>
          </cell>
          <cell r="F621">
            <v>1586.675</v>
          </cell>
          <cell r="G621">
            <v>253.02242039800996</v>
          </cell>
          <cell r="H621">
            <v>0</v>
          </cell>
          <cell r="I621">
            <v>6.1728395061728426E-3</v>
          </cell>
          <cell r="J621">
            <v>0</v>
          </cell>
          <cell r="K621">
            <v>4.3209876543209902E-2</v>
          </cell>
          <cell r="L621">
            <v>0.95061728395061729</v>
          </cell>
        </row>
        <row r="622">
          <cell r="B622" t="str">
            <v>LPP</v>
          </cell>
          <cell r="C622">
            <v>2745.1413404803261</v>
          </cell>
          <cell r="D622">
            <v>2748.3097622583159</v>
          </cell>
          <cell r="E622">
            <v>1227.4240623855217</v>
          </cell>
          <cell r="F622">
            <v>664.74253909376523</v>
          </cell>
          <cell r="G622">
            <v>456.75427675021371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1</v>
          </cell>
        </row>
        <row r="623">
          <cell r="B623" t="str">
            <v>LPQ</v>
          </cell>
          <cell r="C623">
            <v>6193.8249009534829</v>
          </cell>
          <cell r="D623">
            <v>3575.2541506331786</v>
          </cell>
          <cell r="E623">
            <v>1568.9268649847354</v>
          </cell>
          <cell r="F623">
            <v>777.33416693910112</v>
          </cell>
          <cell r="G623">
            <v>629.17125846887177</v>
          </cell>
          <cell r="H623">
            <v>0</v>
          </cell>
          <cell r="I623">
            <v>0</v>
          </cell>
          <cell r="J623">
            <v>0</v>
          </cell>
          <cell r="K623">
            <v>0.5</v>
          </cell>
          <cell r="L623">
            <v>0.5</v>
          </cell>
        </row>
        <row r="624">
          <cell r="B624" t="str">
            <v>LRM</v>
          </cell>
          <cell r="C624">
            <v>907</v>
          </cell>
          <cell r="D624">
            <v>616.39569259699067</v>
          </cell>
          <cell r="E624">
            <v>511.6084923299515</v>
          </cell>
          <cell r="F624">
            <v>189.30312499999999</v>
          </cell>
          <cell r="G624">
            <v>208.19890018353959</v>
          </cell>
          <cell r="H624">
            <v>4.9346879535558767E-2</v>
          </cell>
          <cell r="I624">
            <v>4.3541364296081275E-3</v>
          </cell>
          <cell r="J624">
            <v>8.708272859216255E-3</v>
          </cell>
          <cell r="K624">
            <v>0.11030478955007257</v>
          </cell>
          <cell r="L624">
            <v>0.82728592162554426</v>
          </cell>
        </row>
        <row r="625">
          <cell r="B625" t="str">
            <v>LRT</v>
          </cell>
          <cell r="C625">
            <v>2745.1413404803261</v>
          </cell>
          <cell r="D625">
            <v>2748.3097622583159</v>
          </cell>
          <cell r="E625">
            <v>1227.4240623855217</v>
          </cell>
          <cell r="F625">
            <v>664.74253909376523</v>
          </cell>
          <cell r="G625">
            <v>456.75427675021371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1</v>
          </cell>
        </row>
        <row r="626">
          <cell r="B626" t="str">
            <v>LSC</v>
          </cell>
          <cell r="C626">
            <v>684.99999999999989</v>
          </cell>
          <cell r="D626">
            <v>3444.6815792646066</v>
          </cell>
          <cell r="E626">
            <v>2046.4427272727273</v>
          </cell>
          <cell r="F626">
            <v>1078.0265544225754</v>
          </cell>
          <cell r="G626">
            <v>638.75120000000004</v>
          </cell>
          <cell r="H626">
            <v>0</v>
          </cell>
          <cell r="I626">
            <v>0.13333333333333339</v>
          </cell>
          <cell r="J626">
            <v>0</v>
          </cell>
          <cell r="K626">
            <v>0</v>
          </cell>
          <cell r="L626">
            <v>0.86666666666666659</v>
          </cell>
        </row>
        <row r="627">
          <cell r="B627" t="str">
            <v>LSP</v>
          </cell>
          <cell r="C627">
            <v>340.6522449706643</v>
          </cell>
          <cell r="D627">
            <v>1643.6786350781567</v>
          </cell>
          <cell r="E627">
            <v>867.19705804587363</v>
          </cell>
          <cell r="F627">
            <v>476.49220503407565</v>
          </cell>
          <cell r="G627">
            <v>355.93964477998946</v>
          </cell>
          <cell r="H627">
            <v>0</v>
          </cell>
          <cell r="I627">
            <v>0</v>
          </cell>
          <cell r="J627">
            <v>0</v>
          </cell>
          <cell r="K627">
            <v>0.25</v>
          </cell>
          <cell r="L627">
            <v>0.75</v>
          </cell>
        </row>
        <row r="628">
          <cell r="B628" t="str">
            <v>LST</v>
          </cell>
          <cell r="C628">
            <v>0</v>
          </cell>
          <cell r="D628">
            <v>6233.92</v>
          </cell>
          <cell r="E628">
            <v>0</v>
          </cell>
          <cell r="F628">
            <v>935.70999999999992</v>
          </cell>
          <cell r="G628">
            <v>679.76874999999995</v>
          </cell>
          <cell r="H628">
            <v>6.4516129032258077E-2</v>
          </cell>
          <cell r="I628">
            <v>3.2258064516129038E-2</v>
          </cell>
          <cell r="J628">
            <v>0</v>
          </cell>
          <cell r="K628">
            <v>9.6774193548387108E-2</v>
          </cell>
          <cell r="L628">
            <v>0.80645161290322587</v>
          </cell>
        </row>
        <row r="629">
          <cell r="B629" t="str">
            <v>LSY</v>
          </cell>
          <cell r="C629">
            <v>4620.9183037078074</v>
          </cell>
          <cell r="D629">
            <v>5126.7601963023799</v>
          </cell>
          <cell r="E629">
            <v>1799.1206359649118</v>
          </cell>
          <cell r="F629">
            <v>2234.0785672250199</v>
          </cell>
          <cell r="G629">
            <v>700.88240334607815</v>
          </cell>
          <cell r="H629">
            <v>0</v>
          </cell>
          <cell r="I629">
            <v>1</v>
          </cell>
          <cell r="J629">
            <v>0</v>
          </cell>
          <cell r="K629">
            <v>0</v>
          </cell>
          <cell r="L629">
            <v>0</v>
          </cell>
        </row>
        <row r="630">
          <cell r="B630" t="str">
            <v>LTO</v>
          </cell>
          <cell r="C630">
            <v>258.55072039077157</v>
          </cell>
          <cell r="D630">
            <v>517.27507428680622</v>
          </cell>
          <cell r="E630">
            <v>516.30811987028801</v>
          </cell>
          <cell r="F630">
            <v>222.37839405199213</v>
          </cell>
          <cell r="G630">
            <v>191.15800416203254</v>
          </cell>
          <cell r="H630">
            <v>4.3478260869565216E-2</v>
          </cell>
          <cell r="I630">
            <v>0</v>
          </cell>
          <cell r="J630">
            <v>0.39130434782608697</v>
          </cell>
          <cell r="K630">
            <v>0.17391304347826086</v>
          </cell>
          <cell r="L630">
            <v>0.39130434782608692</v>
          </cell>
        </row>
        <row r="631">
          <cell r="B631" t="str">
            <v>LUG</v>
          </cell>
          <cell r="C631">
            <v>599.90649999999994</v>
          </cell>
          <cell r="D631">
            <v>2149.2786728464785</v>
          </cell>
          <cell r="E631">
            <v>719.20199999999988</v>
          </cell>
          <cell r="F631">
            <v>979.13531898656959</v>
          </cell>
          <cell r="G631">
            <v>460.52273573877534</v>
          </cell>
          <cell r="H631">
            <v>5.7894736842105277E-2</v>
          </cell>
          <cell r="I631">
            <v>0.19473684210526307</v>
          </cell>
          <cell r="J631">
            <v>6.8421052631578952E-2</v>
          </cell>
          <cell r="K631">
            <v>0.23157894736842094</v>
          </cell>
          <cell r="L631">
            <v>0.4473684210526318</v>
          </cell>
        </row>
        <row r="632">
          <cell r="B632" t="str">
            <v>LUN</v>
          </cell>
          <cell r="C632">
            <v>4506.2728313492062</v>
          </cell>
          <cell r="D632">
            <v>3944.3134760440953</v>
          </cell>
          <cell r="E632">
            <v>2334.0452562656651</v>
          </cell>
          <cell r="F632">
            <v>690.59040686274511</v>
          </cell>
          <cell r="G632">
            <v>1061.2467268639398</v>
          </cell>
          <cell r="H632">
            <v>0</v>
          </cell>
          <cell r="I632">
            <v>7.98175598631699E-3</v>
          </cell>
          <cell r="J632">
            <v>2.7366020524515394E-2</v>
          </cell>
          <cell r="K632">
            <v>0.23603192702394526</v>
          </cell>
          <cell r="L632">
            <v>0.72862029646522231</v>
          </cell>
        </row>
        <row r="633">
          <cell r="B633" t="str">
            <v>LUX</v>
          </cell>
          <cell r="C633">
            <v>2745.1413404803261</v>
          </cell>
          <cell r="D633">
            <v>2400.1897368421046</v>
          </cell>
          <cell r="E633">
            <v>1227.4240623855217</v>
          </cell>
          <cell r="F633">
            <v>1027.9495953947371</v>
          </cell>
          <cell r="G633">
            <v>607.70092261027992</v>
          </cell>
          <cell r="H633">
            <v>1.253263707571804E-2</v>
          </cell>
          <cell r="I633">
            <v>0.14516971279373375</v>
          </cell>
          <cell r="J633">
            <v>5.0652741514360396E-2</v>
          </cell>
          <cell r="K633">
            <v>0.24386422976501365</v>
          </cell>
          <cell r="L633">
            <v>0.54778067885117421</v>
          </cell>
        </row>
        <row r="634">
          <cell r="B634" t="str">
            <v>LVI</v>
          </cell>
          <cell r="C634">
            <v>4506.2728313492062</v>
          </cell>
          <cell r="D634">
            <v>3944.3134760440953</v>
          </cell>
          <cell r="E634">
            <v>2334.0452562656651</v>
          </cell>
          <cell r="F634">
            <v>554.16530623233268</v>
          </cell>
          <cell r="G634">
            <v>1401.51</v>
          </cell>
          <cell r="H634">
            <v>0.1111111111111111</v>
          </cell>
          <cell r="I634">
            <v>3.1746031746031744E-2</v>
          </cell>
          <cell r="J634">
            <v>0</v>
          </cell>
          <cell r="K634">
            <v>0.49206349206349204</v>
          </cell>
          <cell r="L634">
            <v>0.36507936507936506</v>
          </cell>
        </row>
        <row r="635">
          <cell r="B635" t="str">
            <v>LWO</v>
          </cell>
          <cell r="C635">
            <v>18258</v>
          </cell>
          <cell r="D635">
            <v>2752.6445953448019</v>
          </cell>
          <cell r="E635">
            <v>913.78999999999985</v>
          </cell>
          <cell r="F635">
            <v>351.68463276276668</v>
          </cell>
          <cell r="G635">
            <v>437.69622965272288</v>
          </cell>
          <cell r="H635">
            <v>2.7277686852154935E-4</v>
          </cell>
          <cell r="I635">
            <v>6.8194217130387337E-4</v>
          </cell>
          <cell r="J635">
            <v>4.5008183306055639E-3</v>
          </cell>
          <cell r="K635">
            <v>0.35447354064375353</v>
          </cell>
          <cell r="L635">
            <v>0.6400709219858155</v>
          </cell>
        </row>
        <row r="636">
          <cell r="B636" t="str">
            <v>LXA</v>
          </cell>
          <cell r="C636">
            <v>7769.2183948511838</v>
          </cell>
          <cell r="D636">
            <v>3939.5668380334537</v>
          </cell>
          <cell r="E636">
            <v>1662.3919612553043</v>
          </cell>
          <cell r="F636">
            <v>918.66681940533897</v>
          </cell>
          <cell r="G636">
            <v>695.52668189877943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1</v>
          </cell>
        </row>
        <row r="637">
          <cell r="B637" t="str">
            <v>LXR</v>
          </cell>
          <cell r="C637">
            <v>1843.8291165610724</v>
          </cell>
          <cell r="D637">
            <v>3026.53</v>
          </cell>
          <cell r="E637">
            <v>1345.867676497681</v>
          </cell>
          <cell r="F637">
            <v>693.36331066456853</v>
          </cell>
          <cell r="G637">
            <v>474.17632914475155</v>
          </cell>
          <cell r="H637">
            <v>0</v>
          </cell>
          <cell r="I637">
            <v>4.9999999999999996E-2</v>
          </cell>
          <cell r="J637">
            <v>2.4999999999999998E-2</v>
          </cell>
          <cell r="K637">
            <v>9.9999999999999992E-2</v>
          </cell>
          <cell r="L637">
            <v>0.82499999999999996</v>
          </cell>
        </row>
        <row r="638">
          <cell r="B638" t="str">
            <v>LXS</v>
          </cell>
          <cell r="C638">
            <v>2745.1413404803261</v>
          </cell>
          <cell r="D638">
            <v>2748.3097622583159</v>
          </cell>
          <cell r="E638">
            <v>1227.4240623855217</v>
          </cell>
          <cell r="F638">
            <v>664.74253909376523</v>
          </cell>
          <cell r="G638">
            <v>456.75427675021371</v>
          </cell>
          <cell r="H638">
            <v>0</v>
          </cell>
          <cell r="I638">
            <v>0</v>
          </cell>
          <cell r="J638">
            <v>0</v>
          </cell>
          <cell r="K638">
            <v>1</v>
          </cell>
          <cell r="L638">
            <v>0</v>
          </cell>
        </row>
        <row r="639">
          <cell r="B639" t="str">
            <v>LYA</v>
          </cell>
          <cell r="C639">
            <v>7769.2183948511838</v>
          </cell>
          <cell r="D639">
            <v>3939.5668380334537</v>
          </cell>
          <cell r="E639">
            <v>1662.3919612553043</v>
          </cell>
          <cell r="F639">
            <v>918.66681940533897</v>
          </cell>
          <cell r="G639">
            <v>695.52668189877943</v>
          </cell>
          <cell r="H639">
            <v>0</v>
          </cell>
          <cell r="I639">
            <v>0.5</v>
          </cell>
          <cell r="J639">
            <v>0.5</v>
          </cell>
          <cell r="K639">
            <v>0</v>
          </cell>
          <cell r="L639">
            <v>0</v>
          </cell>
        </row>
        <row r="640">
          <cell r="B640" t="str">
            <v>LYB</v>
          </cell>
          <cell r="C640">
            <v>377.32512499980163</v>
          </cell>
          <cell r="D640">
            <v>616.39569259699067</v>
          </cell>
          <cell r="E640">
            <v>511.6084923299515</v>
          </cell>
          <cell r="F640">
            <v>227.19677564143856</v>
          </cell>
          <cell r="G640">
            <v>198.10817419848587</v>
          </cell>
          <cell r="H640">
            <v>3.9473684210526307E-2</v>
          </cell>
          <cell r="I640">
            <v>0</v>
          </cell>
          <cell r="J640">
            <v>1.3157894736842103E-2</v>
          </cell>
          <cell r="K640">
            <v>8.5526315789473659E-2</v>
          </cell>
          <cell r="L640">
            <v>0.86184210526315785</v>
          </cell>
        </row>
        <row r="641">
          <cell r="B641" t="str">
            <v>LYG</v>
          </cell>
          <cell r="C641">
            <v>7769.2183948511838</v>
          </cell>
          <cell r="D641">
            <v>3939.5668380334537</v>
          </cell>
          <cell r="E641">
            <v>1662.3919612553043</v>
          </cell>
          <cell r="F641">
            <v>918.66681940533897</v>
          </cell>
          <cell r="G641">
            <v>695.52668189877943</v>
          </cell>
          <cell r="H641">
            <v>0</v>
          </cell>
          <cell r="I641">
            <v>0</v>
          </cell>
          <cell r="J641">
            <v>0</v>
          </cell>
          <cell r="K641">
            <v>1</v>
          </cell>
          <cell r="L641">
            <v>0</v>
          </cell>
        </row>
        <row r="642">
          <cell r="B642" t="str">
            <v>LYI</v>
          </cell>
          <cell r="C642">
            <v>7769.2183948511838</v>
          </cell>
          <cell r="D642">
            <v>3939.5668380334537</v>
          </cell>
          <cell r="E642">
            <v>1662.3919612553043</v>
          </cell>
          <cell r="F642">
            <v>918.66681940533897</v>
          </cell>
          <cell r="G642">
            <v>695.52668189877943</v>
          </cell>
          <cell r="H642">
            <v>0</v>
          </cell>
          <cell r="I642">
            <v>0</v>
          </cell>
          <cell r="J642">
            <v>1</v>
          </cell>
          <cell r="K642">
            <v>0</v>
          </cell>
          <cell r="L642">
            <v>0</v>
          </cell>
        </row>
        <row r="643">
          <cell r="B643" t="str">
            <v>LYP</v>
          </cell>
          <cell r="C643">
            <v>3702.7359647651338</v>
          </cell>
          <cell r="D643">
            <v>2535.5679383578822</v>
          </cell>
          <cell r="E643">
            <v>1841.947079900636</v>
          </cell>
          <cell r="F643">
            <v>781.56573324038914</v>
          </cell>
          <cell r="G643">
            <v>568.37330685086056</v>
          </cell>
          <cell r="H643">
            <v>0</v>
          </cell>
          <cell r="I643">
            <v>0</v>
          </cell>
          <cell r="J643">
            <v>0</v>
          </cell>
          <cell r="K643">
            <v>0.27777777777777779</v>
          </cell>
          <cell r="L643">
            <v>0.72222222222222221</v>
          </cell>
        </row>
        <row r="644">
          <cell r="B644" t="str">
            <v>LYR</v>
          </cell>
          <cell r="C644">
            <v>2745.1413404803261</v>
          </cell>
          <cell r="D644">
            <v>2748.3097622583159</v>
          </cell>
          <cell r="E644">
            <v>1227.4240623855217</v>
          </cell>
          <cell r="F644">
            <v>664.74253909376523</v>
          </cell>
          <cell r="G644">
            <v>456.75427675021371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1</v>
          </cell>
        </row>
        <row r="645">
          <cell r="B645" t="str">
            <v>LYS</v>
          </cell>
          <cell r="C645">
            <v>418.91</v>
          </cell>
          <cell r="D645">
            <v>3641.2329166666686</v>
          </cell>
          <cell r="E645">
            <v>1819.2699999999995</v>
          </cell>
          <cell r="F645">
            <v>752.81938161283335</v>
          </cell>
          <cell r="G645">
            <v>453.38756947464231</v>
          </cell>
          <cell r="H645">
            <v>1.8185059725441256E-2</v>
          </cell>
          <cell r="I645">
            <v>5.4911748974861854E-2</v>
          </cell>
          <cell r="J645">
            <v>2.1394187912283827E-2</v>
          </cell>
          <cell r="K645">
            <v>0.19878766268497083</v>
          </cell>
          <cell r="L645">
            <v>0.70672134070244208</v>
          </cell>
        </row>
        <row r="646">
          <cell r="B646" t="str">
            <v>LZC</v>
          </cell>
          <cell r="C646">
            <v>258.55072039077157</v>
          </cell>
          <cell r="D646">
            <v>517.27507428680622</v>
          </cell>
          <cell r="E646">
            <v>516.30811987028801</v>
          </cell>
          <cell r="F646">
            <v>222.37839405199213</v>
          </cell>
          <cell r="G646">
            <v>457.00000000000006</v>
          </cell>
          <cell r="H646">
            <v>0</v>
          </cell>
          <cell r="I646">
            <v>0.31914893617021273</v>
          </cell>
          <cell r="J646">
            <v>0</v>
          </cell>
          <cell r="K646">
            <v>0.14893617021276595</v>
          </cell>
          <cell r="L646">
            <v>0.53191489361702127</v>
          </cell>
        </row>
        <row r="647">
          <cell r="B647" t="str">
            <v>MAA</v>
          </cell>
          <cell r="C647">
            <v>3005.2052050092766</v>
          </cell>
          <cell r="D647">
            <v>3024.8943602353106</v>
          </cell>
          <cell r="E647">
            <v>1651.4799156204851</v>
          </cell>
          <cell r="F647">
            <v>991.37978341313908</v>
          </cell>
          <cell r="G647">
            <v>647.10468233089159</v>
          </cell>
          <cell r="H647">
            <v>5.4591075545910844E-3</v>
          </cell>
          <cell r="I647">
            <v>3.4856910348569213E-2</v>
          </cell>
          <cell r="J647">
            <v>1.1562457615624596E-2</v>
          </cell>
          <cell r="K647">
            <v>0.14108910891089074</v>
          </cell>
          <cell r="L647">
            <v>0.80703241557032446</v>
          </cell>
        </row>
        <row r="648">
          <cell r="B648" t="str">
            <v>MAB</v>
          </cell>
          <cell r="C648">
            <v>0</v>
          </cell>
          <cell r="D648">
            <v>0</v>
          </cell>
          <cell r="E648">
            <v>0</v>
          </cell>
          <cell r="F648">
            <v>1789</v>
          </cell>
          <cell r="G648">
            <v>497.41500000000002</v>
          </cell>
          <cell r="H648">
            <v>0</v>
          </cell>
          <cell r="I648">
            <v>0</v>
          </cell>
          <cell r="J648">
            <v>0.33333333333333331</v>
          </cell>
          <cell r="K648">
            <v>0</v>
          </cell>
          <cell r="L648">
            <v>0.66666666666666663</v>
          </cell>
        </row>
        <row r="649">
          <cell r="B649" t="str">
            <v>MAD</v>
          </cell>
          <cell r="C649">
            <v>140.47420036893783</v>
          </cell>
          <cell r="D649">
            <v>2673.8686754064115</v>
          </cell>
          <cell r="E649">
            <v>2188.8675819548339</v>
          </cell>
          <cell r="F649">
            <v>568.39607229451735</v>
          </cell>
          <cell r="G649">
            <v>411.15483072015803</v>
          </cell>
          <cell r="H649">
            <v>3.8527634569543563E-2</v>
          </cell>
          <cell r="I649">
            <v>7.6722656466544109E-2</v>
          </cell>
          <cell r="J649">
            <v>2.6387272021730572E-2</v>
          </cell>
          <cell r="K649">
            <v>0.21628139032096946</v>
          </cell>
          <cell r="L649">
            <v>0.64208104662121235</v>
          </cell>
        </row>
        <row r="650">
          <cell r="B650" t="str">
            <v>MAG</v>
          </cell>
          <cell r="C650">
            <v>1491.994109567901</v>
          </cell>
          <cell r="D650">
            <v>4031.5638066791957</v>
          </cell>
          <cell r="E650">
            <v>1262.0723017140099</v>
          </cell>
          <cell r="F650">
            <v>1338.046185731502</v>
          </cell>
          <cell r="G650">
            <v>902.02177786951108</v>
          </cell>
          <cell r="H650">
            <v>0</v>
          </cell>
          <cell r="I650">
            <v>0</v>
          </cell>
          <cell r="J650">
            <v>0</v>
          </cell>
          <cell r="K650">
            <v>1</v>
          </cell>
          <cell r="L650">
            <v>0</v>
          </cell>
        </row>
        <row r="651">
          <cell r="B651" t="str">
            <v>MAH</v>
          </cell>
          <cell r="C651">
            <v>157.5</v>
          </cell>
          <cell r="D651">
            <v>2748.3097622583159</v>
          </cell>
          <cell r="E651">
            <v>1227.4240623855217</v>
          </cell>
          <cell r="F651">
            <v>664.74253909376523</v>
          </cell>
          <cell r="G651">
            <v>268.56</v>
          </cell>
          <cell r="H651">
            <v>3.8461538461538457E-2</v>
          </cell>
          <cell r="I651">
            <v>0.15384615384615383</v>
          </cell>
          <cell r="J651">
            <v>0</v>
          </cell>
          <cell r="K651">
            <v>0.15384615384615383</v>
          </cell>
          <cell r="L651">
            <v>0.65384615384615385</v>
          </cell>
        </row>
        <row r="652">
          <cell r="B652" t="str">
            <v>MAJ</v>
          </cell>
          <cell r="C652">
            <v>1491.994109567901</v>
          </cell>
          <cell r="D652">
            <v>4031.5638066791957</v>
          </cell>
          <cell r="E652">
            <v>1262.0723017140099</v>
          </cell>
          <cell r="F652">
            <v>1338.046185731502</v>
          </cell>
          <cell r="G652">
            <v>652.5</v>
          </cell>
          <cell r="H652">
            <v>0.33333333333333337</v>
          </cell>
          <cell r="I652">
            <v>0</v>
          </cell>
          <cell r="J652">
            <v>0</v>
          </cell>
          <cell r="K652">
            <v>0</v>
          </cell>
          <cell r="L652">
            <v>0.66666666666666674</v>
          </cell>
        </row>
        <row r="653">
          <cell r="B653" t="str">
            <v>MAM</v>
          </cell>
          <cell r="C653">
            <v>258.55072039077157</v>
          </cell>
          <cell r="D653">
            <v>517.27507428680622</v>
          </cell>
          <cell r="E653">
            <v>516.30811987028801</v>
          </cell>
          <cell r="F653">
            <v>222.37839405199213</v>
          </cell>
          <cell r="G653">
            <v>191.15800416203254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1</v>
          </cell>
        </row>
        <row r="654">
          <cell r="B654" t="str">
            <v>MAN</v>
          </cell>
          <cell r="C654">
            <v>2637.5643523809526</v>
          </cell>
          <cell r="D654">
            <v>2436.6515165611504</v>
          </cell>
          <cell r="E654">
            <v>1493.6225474281086</v>
          </cell>
          <cell r="F654">
            <v>643.70465074883089</v>
          </cell>
          <cell r="G654">
            <v>396.52833777098027</v>
          </cell>
          <cell r="H654">
            <v>8.0193620633601474E-3</v>
          </cell>
          <cell r="I654">
            <v>7.4630639742802526E-2</v>
          </cell>
          <cell r="J654">
            <v>3.6484485063035012E-2</v>
          </cell>
          <cell r="K654">
            <v>0.17136871003865131</v>
          </cell>
          <cell r="L654">
            <v>0.70949680309215102</v>
          </cell>
        </row>
        <row r="655">
          <cell r="B655" t="str">
            <v>MAO</v>
          </cell>
          <cell r="C655">
            <v>0</v>
          </cell>
          <cell r="D655">
            <v>0</v>
          </cell>
          <cell r="E655">
            <v>1712</v>
          </cell>
          <cell r="F655">
            <v>705.98546296296297</v>
          </cell>
          <cell r="G655">
            <v>498.94811575010294</v>
          </cell>
          <cell r="H655">
            <v>9.1883614088820714E-3</v>
          </cell>
          <cell r="I655">
            <v>4.5941807044410359E-2</v>
          </cell>
          <cell r="J655">
            <v>1.5313935681470117E-2</v>
          </cell>
          <cell r="K655">
            <v>0.13629402756508405</v>
          </cell>
          <cell r="L655">
            <v>0.79326186830015344</v>
          </cell>
        </row>
        <row r="656">
          <cell r="B656" t="str">
            <v>MAZ</v>
          </cell>
          <cell r="C656">
            <v>377.32512499980163</v>
          </cell>
          <cell r="D656">
            <v>616.39569259699067</v>
          </cell>
          <cell r="E656">
            <v>511.6084923299515</v>
          </cell>
          <cell r="F656">
            <v>227.19677564143856</v>
          </cell>
          <cell r="G656">
            <v>198.10817419848587</v>
          </cell>
          <cell r="H656">
            <v>1.6949152542372881E-2</v>
          </cell>
          <cell r="I656">
            <v>0</v>
          </cell>
          <cell r="J656">
            <v>0.1271186440677966</v>
          </cell>
          <cell r="K656">
            <v>0.1271186440677966</v>
          </cell>
          <cell r="L656">
            <v>0.72881355932203384</v>
          </cell>
        </row>
        <row r="657">
          <cell r="B657" t="str">
            <v>MBA</v>
          </cell>
          <cell r="C657">
            <v>4423.4183338725334</v>
          </cell>
          <cell r="D657">
            <v>3729.5711797153454</v>
          </cell>
          <cell r="E657">
            <v>1256.9566231242311</v>
          </cell>
          <cell r="F657">
            <v>1401.4303611399864</v>
          </cell>
          <cell r="G657">
            <v>738.91108974358963</v>
          </cell>
          <cell r="H657">
            <v>0</v>
          </cell>
          <cell r="I657">
            <v>1.8348623853211007E-2</v>
          </cell>
          <cell r="J657">
            <v>0</v>
          </cell>
          <cell r="K657">
            <v>0.15596330275229356</v>
          </cell>
          <cell r="L657">
            <v>0.82568807339449535</v>
          </cell>
        </row>
        <row r="658">
          <cell r="B658" t="str">
            <v>MBJ</v>
          </cell>
          <cell r="C658">
            <v>276.41085163955285</v>
          </cell>
          <cell r="D658">
            <v>396.91187002001482</v>
          </cell>
          <cell r="E658">
            <v>583.81053846153839</v>
          </cell>
          <cell r="F658">
            <v>218.76664544747473</v>
          </cell>
          <cell r="G658">
            <v>179.67595976303502</v>
          </cell>
          <cell r="H658">
            <v>7.895652173913037E-2</v>
          </cell>
          <cell r="I658">
            <v>9.5797101449275456E-3</v>
          </cell>
          <cell r="J658">
            <v>2.8666666666666712E-2</v>
          </cell>
          <cell r="K658">
            <v>0.11375362318840565</v>
          </cell>
          <cell r="L658">
            <v>0.76904347826086972</v>
          </cell>
        </row>
        <row r="659">
          <cell r="B659" t="str">
            <v>MCM</v>
          </cell>
          <cell r="C659">
            <v>2745.1413404803261</v>
          </cell>
          <cell r="D659">
            <v>2748.3097622583159</v>
          </cell>
          <cell r="E659">
            <v>1227.4240623855217</v>
          </cell>
          <cell r="F659">
            <v>664.74253909376523</v>
          </cell>
          <cell r="G659">
            <v>456.75427675021371</v>
          </cell>
          <cell r="H659">
            <v>0.64285714285714279</v>
          </cell>
          <cell r="I659">
            <v>0.28571428571428575</v>
          </cell>
          <cell r="J659">
            <v>0</v>
          </cell>
          <cell r="K659">
            <v>7.1428571428571438E-2</v>
          </cell>
          <cell r="L659">
            <v>0</v>
          </cell>
        </row>
        <row r="660">
          <cell r="B660" t="str">
            <v>MCT</v>
          </cell>
          <cell r="C660">
            <v>5497.9260000000004</v>
          </cell>
          <cell r="D660">
            <v>2661.4818146536172</v>
          </cell>
          <cell r="E660">
            <v>782.87166666666656</v>
          </cell>
          <cell r="F660">
            <v>1021.1495884848486</v>
          </cell>
          <cell r="G660">
            <v>578.20130159443397</v>
          </cell>
          <cell r="H660">
            <v>2.8030303030302968E-2</v>
          </cell>
          <cell r="I660">
            <v>0.10303030303030292</v>
          </cell>
          <cell r="J660">
            <v>7.5757575757575604E-3</v>
          </cell>
          <cell r="K660">
            <v>0.12575757575757554</v>
          </cell>
          <cell r="L660">
            <v>0.73560606060606104</v>
          </cell>
        </row>
        <row r="661">
          <cell r="B661" t="str">
            <v>MCY</v>
          </cell>
          <cell r="C661">
            <v>2321.7741211915059</v>
          </cell>
          <cell r="D661">
            <v>4919.9039938415726</v>
          </cell>
          <cell r="E661">
            <v>0</v>
          </cell>
          <cell r="F661">
            <v>2191.4245187741803</v>
          </cell>
          <cell r="G661">
            <v>758.31309609995174</v>
          </cell>
          <cell r="H661">
            <v>0</v>
          </cell>
          <cell r="I661">
            <v>0.66666666666666663</v>
          </cell>
          <cell r="J661">
            <v>0</v>
          </cell>
          <cell r="K661">
            <v>0.33333333333333331</v>
          </cell>
          <cell r="L661">
            <v>0</v>
          </cell>
        </row>
        <row r="662">
          <cell r="B662" t="str">
            <v>MCZ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0.45454545454545453</v>
          </cell>
          <cell r="L662">
            <v>0.54545454545454541</v>
          </cell>
        </row>
        <row r="663">
          <cell r="B663" t="str">
            <v>MDC</v>
          </cell>
          <cell r="C663">
            <v>6193.8249009534829</v>
          </cell>
          <cell r="D663">
            <v>3575.2541506331786</v>
          </cell>
          <cell r="E663">
            <v>1568.9268649847354</v>
          </cell>
          <cell r="F663">
            <v>777.33416693910112</v>
          </cell>
          <cell r="G663">
            <v>629.17125846887177</v>
          </cell>
          <cell r="H663">
            <v>0</v>
          </cell>
          <cell r="I663">
            <v>0</v>
          </cell>
          <cell r="J663">
            <v>0</v>
          </cell>
          <cell r="K663">
            <v>0.2</v>
          </cell>
          <cell r="L663">
            <v>0.8</v>
          </cell>
        </row>
        <row r="664">
          <cell r="B664" t="str">
            <v>MDE</v>
          </cell>
          <cell r="C664">
            <v>340.6522449706643</v>
          </cell>
          <cell r="D664">
            <v>1107.89056910569</v>
          </cell>
          <cell r="E664">
            <v>663.88888888888869</v>
          </cell>
          <cell r="F664">
            <v>416.0420385202018</v>
          </cell>
          <cell r="G664">
            <v>230.98192639493351</v>
          </cell>
          <cell r="H664">
            <v>4.3027638190954794E-2</v>
          </cell>
          <cell r="I664">
            <v>1.978643216080404E-2</v>
          </cell>
          <cell r="J664">
            <v>2.1984924623115597E-2</v>
          </cell>
          <cell r="K664">
            <v>0.18655778894472375</v>
          </cell>
          <cell r="L664">
            <v>0.72864321608040183</v>
          </cell>
        </row>
        <row r="665">
          <cell r="B665" t="str">
            <v>MDQ</v>
          </cell>
          <cell r="C665">
            <v>4962.7924781849915</v>
          </cell>
          <cell r="D665">
            <v>3069.6152686905111</v>
          </cell>
          <cell r="E665">
            <v>1470.2738281250001</v>
          </cell>
          <cell r="F665">
            <v>951.97757766830364</v>
          </cell>
          <cell r="G665">
            <v>598.88789829763209</v>
          </cell>
          <cell r="H665">
            <v>0</v>
          </cell>
          <cell r="I665">
            <v>0</v>
          </cell>
          <cell r="J665">
            <v>0</v>
          </cell>
          <cell r="K665">
            <v>0.15384615384615383</v>
          </cell>
          <cell r="L665">
            <v>0.84615384615384615</v>
          </cell>
        </row>
        <row r="666">
          <cell r="B666" t="str">
            <v>MDU</v>
          </cell>
          <cell r="C666">
            <v>1491.994109567901</v>
          </cell>
          <cell r="D666">
            <v>4031.5638066791957</v>
          </cell>
          <cell r="E666">
            <v>1262.0723017140099</v>
          </cell>
          <cell r="F666">
            <v>1338.046185731502</v>
          </cell>
          <cell r="G666">
            <v>902.02177786951108</v>
          </cell>
          <cell r="H666">
            <v>0</v>
          </cell>
          <cell r="I666">
            <v>1</v>
          </cell>
          <cell r="J666">
            <v>0</v>
          </cell>
          <cell r="K666">
            <v>0</v>
          </cell>
          <cell r="L666">
            <v>0</v>
          </cell>
        </row>
        <row r="667">
          <cell r="B667" t="str">
            <v>MDZ</v>
          </cell>
          <cell r="C667">
            <v>0</v>
          </cell>
          <cell r="D667">
            <v>0</v>
          </cell>
          <cell r="E667">
            <v>0</v>
          </cell>
          <cell r="F667">
            <v>652.30416666666667</v>
          </cell>
          <cell r="G667">
            <v>628.97311355311376</v>
          </cell>
          <cell r="H667">
            <v>3.1446540880503133E-3</v>
          </cell>
          <cell r="I667">
            <v>0.17295597484276723</v>
          </cell>
          <cell r="J667">
            <v>1.2578616352201253E-2</v>
          </cell>
          <cell r="K667">
            <v>0.13522012578616344</v>
          </cell>
          <cell r="L667">
            <v>0.6761006289308179</v>
          </cell>
        </row>
        <row r="668">
          <cell r="B668" t="str">
            <v>MEC</v>
          </cell>
          <cell r="C668">
            <v>340.6522449706643</v>
          </cell>
          <cell r="D668">
            <v>1643.6786350781567</v>
          </cell>
          <cell r="E668">
            <v>867.19705804587363</v>
          </cell>
          <cell r="F668">
            <v>476.49220503407565</v>
          </cell>
          <cell r="G668">
            <v>355.93964477998946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1</v>
          </cell>
        </row>
        <row r="669">
          <cell r="B669" t="str">
            <v>MED</v>
          </cell>
          <cell r="C669">
            <v>3330.5636246604122</v>
          </cell>
          <cell r="D669">
            <v>2007.5000000000002</v>
          </cell>
          <cell r="E669">
            <v>1396.5367793615474</v>
          </cell>
          <cell r="F669">
            <v>756.5</v>
          </cell>
          <cell r="G669">
            <v>712.01805555555575</v>
          </cell>
          <cell r="H669">
            <v>0</v>
          </cell>
          <cell r="I669">
            <v>3.4615384615384603E-2</v>
          </cell>
          <cell r="J669">
            <v>2.1153846153846148E-2</v>
          </cell>
          <cell r="K669">
            <v>0.11538461538461532</v>
          </cell>
          <cell r="L669">
            <v>0.82884615384615379</v>
          </cell>
        </row>
        <row r="670">
          <cell r="B670" t="str">
            <v>MEL</v>
          </cell>
          <cell r="C670">
            <v>3579.6690093829538</v>
          </cell>
          <cell r="D670">
            <v>5025.2654155687878</v>
          </cell>
          <cell r="E670">
            <v>2613.34</v>
          </cell>
          <cell r="F670">
            <v>2165.600137931362</v>
          </cell>
          <cell r="G670">
            <v>761.83217291655092</v>
          </cell>
          <cell r="H670">
            <v>4.1485446637671529E-2</v>
          </cell>
          <cell r="I670">
            <v>0.1853462696554036</v>
          </cell>
          <cell r="J670">
            <v>6.2451209992193685E-3</v>
          </cell>
          <cell r="K670">
            <v>0.14809858369577378</v>
          </cell>
          <cell r="L670">
            <v>0.61882457901193166</v>
          </cell>
        </row>
        <row r="671">
          <cell r="B671" t="str">
            <v>MES</v>
          </cell>
          <cell r="C671">
            <v>6193.8249009534829</v>
          </cell>
          <cell r="D671">
            <v>3575.2541506331786</v>
          </cell>
          <cell r="E671">
            <v>1568.9268649847354</v>
          </cell>
          <cell r="F671">
            <v>777.33416693910112</v>
          </cell>
          <cell r="G671">
            <v>629.17125846887177</v>
          </cell>
          <cell r="H671">
            <v>0</v>
          </cell>
          <cell r="I671">
            <v>0.26923076923076922</v>
          </cell>
          <cell r="J671">
            <v>1.9230769230769228E-2</v>
          </cell>
          <cell r="K671">
            <v>0.36538461538461536</v>
          </cell>
          <cell r="L671">
            <v>0.34615384615384615</v>
          </cell>
        </row>
        <row r="672">
          <cell r="B672" t="str">
            <v>MEX</v>
          </cell>
          <cell r="C672">
            <v>218.49619888113372</v>
          </cell>
          <cell r="D672">
            <v>491.20229671316071</v>
          </cell>
          <cell r="E672">
            <v>518.59726408747031</v>
          </cell>
          <cell r="F672">
            <v>220.83104804701492</v>
          </cell>
          <cell r="G672">
            <v>231.55861753739188</v>
          </cell>
          <cell r="H672">
            <v>6.8767431881570321E-2</v>
          </cell>
          <cell r="I672">
            <v>4.7028534649216629E-2</v>
          </cell>
          <cell r="J672">
            <v>8.2653936923406755E-3</v>
          </cell>
          <cell r="K672">
            <v>0.1765715511692765</v>
          </cell>
          <cell r="L672">
            <v>0.69936708860759589</v>
          </cell>
        </row>
        <row r="673">
          <cell r="B673" t="str">
            <v>MFM</v>
          </cell>
          <cell r="C673">
            <v>7769.2183948511838</v>
          </cell>
          <cell r="D673">
            <v>3939.5668380334537</v>
          </cell>
          <cell r="E673">
            <v>1662.3919612553043</v>
          </cell>
          <cell r="F673">
            <v>918.66681940533897</v>
          </cell>
          <cell r="G673">
            <v>695.52668189877943</v>
          </cell>
          <cell r="H673">
            <v>0</v>
          </cell>
          <cell r="I673">
            <v>0.21428571428571427</v>
          </cell>
          <cell r="J673">
            <v>0</v>
          </cell>
          <cell r="K673">
            <v>0.10714285714285715</v>
          </cell>
          <cell r="L673">
            <v>0.67857142857142849</v>
          </cell>
        </row>
        <row r="674">
          <cell r="B674" t="str">
            <v>MGA</v>
          </cell>
          <cell r="C674">
            <v>341.50967822128842</v>
          </cell>
          <cell r="D674">
            <v>393.18181818181819</v>
          </cell>
          <cell r="E674">
            <v>709.84664285714302</v>
          </cell>
          <cell r="F674">
            <v>272.11239134203805</v>
          </cell>
          <cell r="G674">
            <v>191.43791508266514</v>
          </cell>
          <cell r="H674">
            <v>5.2649749697911245E-2</v>
          </cell>
          <cell r="I674">
            <v>7.5953737269117841E-3</v>
          </cell>
          <cell r="J674">
            <v>9.4942171586397325E-3</v>
          </cell>
          <cell r="K674">
            <v>6.8703607802520217E-2</v>
          </cell>
          <cell r="L674">
            <v>0.86155705161401697</v>
          </cell>
        </row>
        <row r="675">
          <cell r="B675" t="str">
            <v>MGF</v>
          </cell>
          <cell r="C675">
            <v>3035.5</v>
          </cell>
          <cell r="D675">
            <v>2837.2881648682742</v>
          </cell>
          <cell r="E675">
            <v>2096.6718999999989</v>
          </cell>
          <cell r="F675">
            <v>715.86280112614497</v>
          </cell>
          <cell r="G675">
            <v>685.56678607775746</v>
          </cell>
          <cell r="H675">
            <v>0</v>
          </cell>
          <cell r="I675">
            <v>0.33333333333333331</v>
          </cell>
          <cell r="J675">
            <v>0</v>
          </cell>
          <cell r="K675">
            <v>0</v>
          </cell>
          <cell r="L675">
            <v>0.66666666666666663</v>
          </cell>
        </row>
        <row r="676">
          <cell r="B676" t="str">
            <v>MHD</v>
          </cell>
          <cell r="C676">
            <v>3330.5636246604122</v>
          </cell>
          <cell r="D676">
            <v>2932.3675702616497</v>
          </cell>
          <cell r="E676">
            <v>1396.5367793615474</v>
          </cell>
          <cell r="F676">
            <v>760.85050917263288</v>
          </cell>
          <cell r="G676">
            <v>381.20121363518092</v>
          </cell>
          <cell r="H676">
            <v>0</v>
          </cell>
          <cell r="I676">
            <v>3.1578947368421054E-2</v>
          </cell>
          <cell r="J676">
            <v>1.0526315789473686E-2</v>
          </cell>
          <cell r="K676">
            <v>0.12631578947368421</v>
          </cell>
          <cell r="L676">
            <v>0.83157894736842108</v>
          </cell>
        </row>
        <row r="677">
          <cell r="B677" t="str">
            <v>MHH</v>
          </cell>
          <cell r="C677">
            <v>377.32512499980163</v>
          </cell>
          <cell r="D677">
            <v>616.39569259699067</v>
          </cell>
          <cell r="E677">
            <v>511.6084923299515</v>
          </cell>
          <cell r="F677">
            <v>321.28851162790693</v>
          </cell>
          <cell r="G677">
            <v>340.25947566636722</v>
          </cell>
          <cell r="H677">
            <v>4.6153846153846149E-2</v>
          </cell>
          <cell r="I677">
            <v>0</v>
          </cell>
          <cell r="J677">
            <v>1.8803418803418806E-2</v>
          </cell>
          <cell r="K677">
            <v>0.26837606837606842</v>
          </cell>
          <cell r="L677">
            <v>0.66666666666666663</v>
          </cell>
        </row>
        <row r="678">
          <cell r="B678" t="str">
            <v>MID</v>
          </cell>
          <cell r="C678">
            <v>135</v>
          </cell>
          <cell r="D678">
            <v>324.95454545454544</v>
          </cell>
          <cell r="E678">
            <v>589</v>
          </cell>
          <cell r="F678">
            <v>223.47862166083928</v>
          </cell>
          <cell r="G678">
            <v>211.63121549339274</v>
          </cell>
          <cell r="H678">
            <v>1.8881118881118882E-2</v>
          </cell>
          <cell r="I678">
            <v>2.8671328671328676E-2</v>
          </cell>
          <cell r="J678">
            <v>1.3986013986013988E-2</v>
          </cell>
          <cell r="K678">
            <v>0.12517482517482523</v>
          </cell>
          <cell r="L678">
            <v>0.8132867132867132</v>
          </cell>
        </row>
        <row r="679">
          <cell r="B679" t="str">
            <v>MIL</v>
          </cell>
          <cell r="C679">
            <v>1445.0518199785797</v>
          </cell>
          <cell r="D679">
            <v>2270.2403532560434</v>
          </cell>
          <cell r="E679">
            <v>1230.0505826262622</v>
          </cell>
          <cell r="F679">
            <v>988.8638401883868</v>
          </cell>
          <cell r="G679">
            <v>442.66045019007896</v>
          </cell>
          <cell r="H679">
            <v>2.1989809600429244E-2</v>
          </cell>
          <cell r="I679">
            <v>8.7307972263724914E-2</v>
          </cell>
          <cell r="J679">
            <v>2.3905298241581604E-2</v>
          </cell>
          <cell r="K679">
            <v>0.22537639351798669</v>
          </cell>
          <cell r="L679">
            <v>0.64142052637627744</v>
          </cell>
        </row>
        <row r="680">
          <cell r="B680" t="str">
            <v>MIR</v>
          </cell>
          <cell r="C680">
            <v>1843.8291165610724</v>
          </cell>
          <cell r="D680">
            <v>3003.2110971761676</v>
          </cell>
          <cell r="E680">
            <v>1345.867676497681</v>
          </cell>
          <cell r="F680">
            <v>693.36331066456853</v>
          </cell>
          <cell r="G680">
            <v>474.17632914475155</v>
          </cell>
          <cell r="H680">
            <v>0</v>
          </cell>
          <cell r="I680">
            <v>0</v>
          </cell>
          <cell r="J680">
            <v>0</v>
          </cell>
          <cell r="K680">
            <v>0.5</v>
          </cell>
          <cell r="L680">
            <v>0.5</v>
          </cell>
        </row>
        <row r="681">
          <cell r="B681" t="str">
            <v>MJT</v>
          </cell>
          <cell r="C681">
            <v>2745.1413404803261</v>
          </cell>
          <cell r="D681">
            <v>2748.3097622583159</v>
          </cell>
          <cell r="E681">
            <v>1227.4240623855217</v>
          </cell>
          <cell r="F681">
            <v>664.74253909376523</v>
          </cell>
          <cell r="G681">
            <v>456.75427675021371</v>
          </cell>
          <cell r="H681">
            <v>0</v>
          </cell>
          <cell r="I681">
            <v>0</v>
          </cell>
          <cell r="J681">
            <v>0</v>
          </cell>
          <cell r="K681">
            <v>0.41379310344827586</v>
          </cell>
          <cell r="L681">
            <v>0.58620689655172409</v>
          </cell>
        </row>
        <row r="682">
          <cell r="B682" t="str">
            <v>MJV</v>
          </cell>
          <cell r="C682">
            <v>241.5</v>
          </cell>
          <cell r="D682">
            <v>2748.3097622583159</v>
          </cell>
          <cell r="E682">
            <v>1227.4240623855217</v>
          </cell>
          <cell r="F682">
            <v>282.49999999999994</v>
          </cell>
          <cell r="G682">
            <v>314.41000000000003</v>
          </cell>
          <cell r="H682">
            <v>8.3333333333333343E-2</v>
          </cell>
          <cell r="I682">
            <v>0.05</v>
          </cell>
          <cell r="J682">
            <v>0</v>
          </cell>
          <cell r="K682">
            <v>0.39999999999999997</v>
          </cell>
          <cell r="L682">
            <v>0.46666666666666673</v>
          </cell>
        </row>
        <row r="683">
          <cell r="B683" t="str">
            <v>MKY</v>
          </cell>
          <cell r="C683">
            <v>2321.7741211915059</v>
          </cell>
          <cell r="D683">
            <v>4919.9039938415726</v>
          </cell>
          <cell r="E683">
            <v>0</v>
          </cell>
          <cell r="F683">
            <v>2191.4245187741803</v>
          </cell>
          <cell r="G683">
            <v>758.31309609995174</v>
          </cell>
          <cell r="H683">
            <v>0.25</v>
          </cell>
          <cell r="I683">
            <v>6.25E-2</v>
          </cell>
          <cell r="J683">
            <v>0</v>
          </cell>
          <cell r="K683">
            <v>0</v>
          </cell>
          <cell r="L683">
            <v>0.6875</v>
          </cell>
        </row>
        <row r="684">
          <cell r="B684" t="str">
            <v>MLA</v>
          </cell>
          <cell r="C684">
            <v>2745.1413404803261</v>
          </cell>
          <cell r="D684">
            <v>3300.1023809523817</v>
          </cell>
          <cell r="E684">
            <v>2110.71</v>
          </cell>
          <cell r="F684">
            <v>399.59388253968262</v>
          </cell>
          <cell r="G684">
            <v>570.0336558109833</v>
          </cell>
          <cell r="H684">
            <v>9.2165898617511503E-3</v>
          </cell>
          <cell r="I684">
            <v>8.909370199692776E-2</v>
          </cell>
          <cell r="J684">
            <v>1.5360983102918583E-2</v>
          </cell>
          <cell r="K684">
            <v>0.27496159754224264</v>
          </cell>
          <cell r="L684">
            <v>0.61136712749615996</v>
          </cell>
        </row>
        <row r="685">
          <cell r="B685" t="str">
            <v>MLE</v>
          </cell>
          <cell r="C685">
            <v>3702.7359647651338</v>
          </cell>
          <cell r="D685">
            <v>2535.5679383578822</v>
          </cell>
          <cell r="E685">
            <v>1841.947079900636</v>
          </cell>
          <cell r="F685">
            <v>781.56573324038914</v>
          </cell>
          <cell r="G685">
            <v>500.99</v>
          </cell>
          <cell r="H685">
            <v>0</v>
          </cell>
          <cell r="I685">
            <v>7.9999999999999988E-2</v>
          </cell>
          <cell r="J685">
            <v>0</v>
          </cell>
          <cell r="K685">
            <v>0.18666666666666665</v>
          </cell>
          <cell r="L685">
            <v>0.73333333333333339</v>
          </cell>
        </row>
        <row r="686">
          <cell r="B686" t="str">
            <v>MLG</v>
          </cell>
          <cell r="C686">
            <v>6193.8249009534829</v>
          </cell>
          <cell r="D686">
            <v>3575.2541506331786</v>
          </cell>
          <cell r="E686">
            <v>1568.9268649847354</v>
          </cell>
          <cell r="F686">
            <v>777.33416693910112</v>
          </cell>
          <cell r="G686">
            <v>629.17125846887177</v>
          </cell>
          <cell r="H686">
            <v>0</v>
          </cell>
          <cell r="I686">
            <v>0</v>
          </cell>
          <cell r="J686">
            <v>1</v>
          </cell>
          <cell r="K686">
            <v>0</v>
          </cell>
          <cell r="L686">
            <v>0</v>
          </cell>
        </row>
        <row r="687">
          <cell r="B687" t="str">
            <v>MLM</v>
          </cell>
          <cell r="C687">
            <v>599</v>
          </cell>
          <cell r="D687">
            <v>402.91720149748227</v>
          </cell>
          <cell r="E687">
            <v>528.71428571428578</v>
          </cell>
          <cell r="F687">
            <v>227.42220804590849</v>
          </cell>
          <cell r="G687">
            <v>194.87913422040259</v>
          </cell>
          <cell r="H687">
            <v>8.2152000305681864E-4</v>
          </cell>
          <cell r="I687">
            <v>1.1100072599442132E-2</v>
          </cell>
          <cell r="J687">
            <v>4.9864353673913881E-3</v>
          </cell>
          <cell r="K687">
            <v>0.12605555767834623</v>
          </cell>
          <cell r="L687">
            <v>0.85703641435176348</v>
          </cell>
        </row>
        <row r="688">
          <cell r="B688" t="str">
            <v>MLN</v>
          </cell>
          <cell r="C688">
            <v>2745.1413404803261</v>
          </cell>
          <cell r="D688">
            <v>2748.3097622583159</v>
          </cell>
          <cell r="E688">
            <v>1227.4240623855217</v>
          </cell>
          <cell r="F688">
            <v>664.74253909376523</v>
          </cell>
          <cell r="G688">
            <v>456.75427675021371</v>
          </cell>
          <cell r="H688">
            <v>0</v>
          </cell>
          <cell r="I688">
            <v>0</v>
          </cell>
          <cell r="J688">
            <v>0</v>
          </cell>
          <cell r="K688">
            <v>0.5</v>
          </cell>
          <cell r="L688">
            <v>0.5</v>
          </cell>
        </row>
        <row r="689">
          <cell r="B689" t="str">
            <v>MLW</v>
          </cell>
          <cell r="C689">
            <v>2666.1651453744489</v>
          </cell>
          <cell r="D689">
            <v>3572.0833333333339</v>
          </cell>
          <cell r="E689">
            <v>1071.763219189656</v>
          </cell>
          <cell r="F689">
            <v>850.92922341703945</v>
          </cell>
          <cell r="G689">
            <v>890.77243390210617</v>
          </cell>
          <cell r="H689">
            <v>0</v>
          </cell>
          <cell r="I689">
            <v>2.1084337349397617E-2</v>
          </cell>
          <cell r="J689">
            <v>9.036144578313263E-3</v>
          </cell>
          <cell r="K689">
            <v>0.25150602409638595</v>
          </cell>
          <cell r="L689">
            <v>0.71837349397590322</v>
          </cell>
        </row>
        <row r="690">
          <cell r="B690" t="str">
            <v>MLX</v>
          </cell>
          <cell r="C690">
            <v>2745.1413404803261</v>
          </cell>
          <cell r="D690">
            <v>2748.3097622583159</v>
          </cell>
          <cell r="E690">
            <v>1227.4240623855217</v>
          </cell>
          <cell r="F690">
            <v>664.74253909376523</v>
          </cell>
          <cell r="G690">
            <v>456.75427675021371</v>
          </cell>
          <cell r="H690">
            <v>0.11111111111111112</v>
          </cell>
          <cell r="I690">
            <v>0</v>
          </cell>
          <cell r="J690">
            <v>0</v>
          </cell>
          <cell r="K690">
            <v>0</v>
          </cell>
          <cell r="L690">
            <v>0.88888888888888895</v>
          </cell>
        </row>
        <row r="691">
          <cell r="B691" t="str">
            <v>MMA</v>
          </cell>
          <cell r="C691">
            <v>2745.1413404803261</v>
          </cell>
          <cell r="D691">
            <v>2748.3097622583159</v>
          </cell>
          <cell r="E691">
            <v>1227.4240623855217</v>
          </cell>
          <cell r="F691">
            <v>664.74253909376523</v>
          </cell>
          <cell r="G691">
            <v>1670.5</v>
          </cell>
          <cell r="H691">
            <v>0</v>
          </cell>
          <cell r="I691">
            <v>5.5555555555555552E-2</v>
          </cell>
          <cell r="J691">
            <v>0</v>
          </cell>
          <cell r="K691">
            <v>0.16666666666666666</v>
          </cell>
          <cell r="L691">
            <v>0.77777777777777779</v>
          </cell>
        </row>
        <row r="692">
          <cell r="B692" t="str">
            <v>MMB</v>
          </cell>
          <cell r="C692">
            <v>7769.2183948511838</v>
          </cell>
          <cell r="D692">
            <v>3939.5668380334537</v>
          </cell>
          <cell r="E692">
            <v>1662.3919612553043</v>
          </cell>
          <cell r="F692">
            <v>918.66681940533897</v>
          </cell>
          <cell r="G692">
            <v>695.52668189877943</v>
          </cell>
          <cell r="H692">
            <v>0</v>
          </cell>
          <cell r="I692">
            <v>0</v>
          </cell>
          <cell r="J692">
            <v>0.23076923076923078</v>
          </cell>
          <cell r="K692">
            <v>0</v>
          </cell>
          <cell r="L692">
            <v>0.76923076923076916</v>
          </cell>
        </row>
        <row r="693">
          <cell r="B693" t="str">
            <v>MME</v>
          </cell>
          <cell r="C693">
            <v>2745.1413404803261</v>
          </cell>
          <cell r="D693">
            <v>2748.3097622583159</v>
          </cell>
          <cell r="E693">
            <v>1227.4240623855217</v>
          </cell>
          <cell r="F693">
            <v>1520.3311801587295</v>
          </cell>
          <cell r="G693">
            <v>321.68915924361778</v>
          </cell>
          <cell r="H693">
            <v>0</v>
          </cell>
          <cell r="I693">
            <v>1.9543973941368087E-2</v>
          </cell>
          <cell r="J693">
            <v>1.3029315960912056E-2</v>
          </cell>
          <cell r="K693">
            <v>0.1954397394136809</v>
          </cell>
          <cell r="L693">
            <v>0.77198697068403888</v>
          </cell>
        </row>
        <row r="694">
          <cell r="B694" t="str">
            <v>MMK</v>
          </cell>
          <cell r="C694">
            <v>1469.5938081198235</v>
          </cell>
          <cell r="D694">
            <v>2752.6445953448019</v>
          </cell>
          <cell r="E694">
            <v>1004.3361110559546</v>
          </cell>
          <cell r="F694">
            <v>378.81857465811385</v>
          </cell>
          <cell r="G694">
            <v>387.30742755779448</v>
          </cell>
          <cell r="H694">
            <v>0</v>
          </cell>
          <cell r="I694">
            <v>0</v>
          </cell>
          <cell r="J694">
            <v>0.33333333333333331</v>
          </cell>
          <cell r="K694">
            <v>0</v>
          </cell>
          <cell r="L694">
            <v>0.66666666666666663</v>
          </cell>
        </row>
        <row r="695">
          <cell r="B695" t="str">
            <v>MNI</v>
          </cell>
          <cell r="C695">
            <v>377.32512499980163</v>
          </cell>
          <cell r="D695">
            <v>616.39569259699067</v>
          </cell>
          <cell r="E695">
            <v>511.6084923299515</v>
          </cell>
          <cell r="F695">
            <v>227.19677564143856</v>
          </cell>
          <cell r="G695">
            <v>198.10817419848587</v>
          </cell>
          <cell r="H695">
            <v>0.2857142857142857</v>
          </cell>
          <cell r="I695">
            <v>0</v>
          </cell>
          <cell r="J695">
            <v>0.14285714285714285</v>
          </cell>
          <cell r="K695">
            <v>0</v>
          </cell>
          <cell r="L695">
            <v>0.5714285714285714</v>
          </cell>
        </row>
        <row r="696">
          <cell r="B696" t="str">
            <v>MNL</v>
          </cell>
          <cell r="C696">
            <v>6255.2349999999997</v>
          </cell>
          <cell r="D696">
            <v>2697.3580900525808</v>
          </cell>
          <cell r="E696">
            <v>1673.9928050314466</v>
          </cell>
          <cell r="F696">
            <v>718.95344342620842</v>
          </cell>
          <cell r="G696">
            <v>595.7999586135503</v>
          </cell>
          <cell r="H696">
            <v>1.2819143253925873E-3</v>
          </cell>
          <cell r="I696">
            <v>2.3572980094719288E-2</v>
          </cell>
          <cell r="J696">
            <v>7.7627034148773245E-3</v>
          </cell>
          <cell r="K696">
            <v>0.16974682192073498</v>
          </cell>
          <cell r="L696">
            <v>0.79763558024427583</v>
          </cell>
        </row>
        <row r="697">
          <cell r="B697" t="str">
            <v>MOL</v>
          </cell>
          <cell r="C697">
            <v>2745.1413404803261</v>
          </cell>
          <cell r="D697">
            <v>2748.3097622583159</v>
          </cell>
          <cell r="E697">
            <v>1227.4240623855217</v>
          </cell>
          <cell r="F697">
            <v>664.74253909376523</v>
          </cell>
          <cell r="G697">
            <v>375.654</v>
          </cell>
          <cell r="H697">
            <v>0</v>
          </cell>
          <cell r="I697">
            <v>0</v>
          </cell>
          <cell r="J697">
            <v>0</v>
          </cell>
          <cell r="K697">
            <v>0.51219512195121941</v>
          </cell>
          <cell r="L697">
            <v>0.48780487804878048</v>
          </cell>
        </row>
        <row r="698">
          <cell r="B698" t="str">
            <v>MOW</v>
          </cell>
          <cell r="C698">
            <v>2134.6639166666673</v>
          </cell>
          <cell r="D698">
            <v>3252.7433550912083</v>
          </cell>
          <cell r="E698">
            <v>1711.0691304347827</v>
          </cell>
          <cell r="F698">
            <v>681.40238497538269</v>
          </cell>
          <cell r="G698">
            <v>462.92725788441754</v>
          </cell>
          <cell r="H698">
            <v>1.0621626327703247E-2</v>
          </cell>
          <cell r="I698">
            <v>6.6515758314469708E-2</v>
          </cell>
          <cell r="J698">
            <v>1.0157292936328235E-2</v>
          </cell>
          <cell r="K698">
            <v>0.30715653839456702</v>
          </cell>
          <cell r="L698">
            <v>0.6055487840269318</v>
          </cell>
        </row>
        <row r="699">
          <cell r="B699" t="str">
            <v>MOZ</v>
          </cell>
          <cell r="C699">
            <v>1491.994109567901</v>
          </cell>
          <cell r="D699">
            <v>4031.5638066791957</v>
          </cell>
          <cell r="E699">
            <v>1262.0723017140099</v>
          </cell>
          <cell r="F699">
            <v>1338.046185731502</v>
          </cell>
          <cell r="G699">
            <v>902.02177786951108</v>
          </cell>
          <cell r="H699">
            <v>0</v>
          </cell>
          <cell r="I699">
            <v>0</v>
          </cell>
          <cell r="J699">
            <v>0.30769230769230771</v>
          </cell>
          <cell r="K699">
            <v>0</v>
          </cell>
          <cell r="L699">
            <v>0.69230769230769229</v>
          </cell>
        </row>
        <row r="700">
          <cell r="B700" t="str">
            <v>MPH</v>
          </cell>
          <cell r="C700">
            <v>6193.8249009534829</v>
          </cell>
          <cell r="D700">
            <v>3575.2541506331786</v>
          </cell>
          <cell r="E700">
            <v>1568.9268649847354</v>
          </cell>
          <cell r="F700">
            <v>777.33416693910112</v>
          </cell>
          <cell r="G700">
            <v>629.17125846887177</v>
          </cell>
          <cell r="H700">
            <v>0</v>
          </cell>
          <cell r="I700">
            <v>0</v>
          </cell>
          <cell r="J700">
            <v>0</v>
          </cell>
          <cell r="K700">
            <v>0.55555555555555547</v>
          </cell>
          <cell r="L700">
            <v>0.44444444444444442</v>
          </cell>
        </row>
        <row r="701">
          <cell r="B701" t="str">
            <v>MPL</v>
          </cell>
          <cell r="C701">
            <v>2745.1413404803261</v>
          </cell>
          <cell r="D701">
            <v>4424.3499999999995</v>
          </cell>
          <cell r="E701">
            <v>1227.4240623855217</v>
          </cell>
          <cell r="F701">
            <v>664.74253909376523</v>
          </cell>
          <cell r="G701">
            <v>506.01861891553625</v>
          </cell>
          <cell r="H701">
            <v>1.3358778625954205E-2</v>
          </cell>
          <cell r="I701">
            <v>5.9160305343511507E-2</v>
          </cell>
          <cell r="J701">
            <v>1.3358778625954205E-2</v>
          </cell>
          <cell r="K701">
            <v>7.0610687022900812E-2</v>
          </cell>
          <cell r="L701">
            <v>0.84351145038167918</v>
          </cell>
        </row>
        <row r="702">
          <cell r="B702" t="str">
            <v>MPM</v>
          </cell>
          <cell r="C702">
            <v>4506.2728313492062</v>
          </cell>
          <cell r="D702">
            <v>3944.3134760440953</v>
          </cell>
          <cell r="E702">
            <v>2334.0452562656651</v>
          </cell>
          <cell r="F702">
            <v>1515.8991723225461</v>
          </cell>
          <cell r="G702">
            <v>932.44933333333324</v>
          </cell>
          <cell r="H702">
            <v>0</v>
          </cell>
          <cell r="I702">
            <v>8.2706766917293228E-2</v>
          </cell>
          <cell r="J702">
            <v>6.0150375939849621E-2</v>
          </cell>
          <cell r="K702">
            <v>0.26315789473684209</v>
          </cell>
          <cell r="L702">
            <v>0.59398496240601506</v>
          </cell>
        </row>
        <row r="703">
          <cell r="B703" t="str">
            <v>MQL</v>
          </cell>
          <cell r="C703">
            <v>3579.6690093829538</v>
          </cell>
          <cell r="D703">
            <v>5025.2654155687878</v>
          </cell>
          <cell r="E703">
            <v>2613.34</v>
          </cell>
          <cell r="F703">
            <v>2165.600137931362</v>
          </cell>
          <cell r="G703">
            <v>761.83217291655092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1</v>
          </cell>
        </row>
        <row r="704">
          <cell r="B704" t="str">
            <v>MQP</v>
          </cell>
          <cell r="C704">
            <v>4506.2728313492062</v>
          </cell>
          <cell r="D704">
            <v>3944.3134760440953</v>
          </cell>
          <cell r="E704">
            <v>2334.0452562656651</v>
          </cell>
          <cell r="F704">
            <v>1515.8991723225461</v>
          </cell>
          <cell r="G704">
            <v>511.22500000000002</v>
          </cell>
          <cell r="H704">
            <v>0</v>
          </cell>
          <cell r="I704">
            <v>0</v>
          </cell>
          <cell r="J704">
            <v>0</v>
          </cell>
          <cell r="K704">
            <v>0.45833333333333337</v>
          </cell>
          <cell r="L704">
            <v>0.54166666666666663</v>
          </cell>
        </row>
        <row r="705">
          <cell r="B705" t="str">
            <v>MRO</v>
          </cell>
          <cell r="C705">
            <v>1491.994109567901</v>
          </cell>
          <cell r="D705">
            <v>4031.5638066791957</v>
          </cell>
          <cell r="E705">
            <v>1262.0723017140099</v>
          </cell>
          <cell r="F705">
            <v>1338.046185731502</v>
          </cell>
          <cell r="G705">
            <v>902.02177786951108</v>
          </cell>
          <cell r="H705">
            <v>0</v>
          </cell>
          <cell r="I705">
            <v>1</v>
          </cell>
          <cell r="J705">
            <v>0</v>
          </cell>
          <cell r="K705">
            <v>0</v>
          </cell>
          <cell r="L705">
            <v>0</v>
          </cell>
        </row>
        <row r="706">
          <cell r="B706" t="str">
            <v>MRS</v>
          </cell>
          <cell r="C706">
            <v>384.587619047619</v>
          </cell>
          <cell r="D706">
            <v>3193.2123636363626</v>
          </cell>
          <cell r="E706">
            <v>1412.17</v>
          </cell>
          <cell r="F706">
            <v>549.66929440402441</v>
          </cell>
          <cell r="G706">
            <v>463.73798341978403</v>
          </cell>
          <cell r="H706">
            <v>1.5812431842966209E-2</v>
          </cell>
          <cell r="I706">
            <v>3.4078516902944375E-2</v>
          </cell>
          <cell r="J706">
            <v>1.0087241003271548E-2</v>
          </cell>
          <cell r="K706">
            <v>0.20338058887677202</v>
          </cell>
          <cell r="L706">
            <v>0.73664122137404586</v>
          </cell>
        </row>
        <row r="707">
          <cell r="B707" t="str">
            <v>MRU</v>
          </cell>
          <cell r="C707">
            <v>4423.4183338725334</v>
          </cell>
          <cell r="D707">
            <v>8783.3799999999992</v>
          </cell>
          <cell r="E707">
            <v>1256.9566231242311</v>
          </cell>
          <cell r="F707">
            <v>1401.4303611399864</v>
          </cell>
          <cell r="G707">
            <v>920.83714285714336</v>
          </cell>
          <cell r="H707">
            <v>1.0526315789473684E-2</v>
          </cell>
          <cell r="I707">
            <v>0.23157894736842105</v>
          </cell>
          <cell r="J707">
            <v>3.1578947368421047E-2</v>
          </cell>
          <cell r="K707">
            <v>0.11578947368421053</v>
          </cell>
          <cell r="L707">
            <v>0.61052631578947369</v>
          </cell>
        </row>
        <row r="708">
          <cell r="B708" t="str">
            <v>MRV</v>
          </cell>
          <cell r="C708">
            <v>1469.5938081198235</v>
          </cell>
          <cell r="D708">
            <v>2752.6445953448019</v>
          </cell>
          <cell r="E708">
            <v>1004.3361110559546</v>
          </cell>
          <cell r="F708">
            <v>378.81857465811385</v>
          </cell>
          <cell r="G708">
            <v>387.30742755779448</v>
          </cell>
          <cell r="H708">
            <v>0</v>
          </cell>
          <cell r="I708">
            <v>7.6923076923076927E-2</v>
          </cell>
          <cell r="J708">
            <v>0</v>
          </cell>
          <cell r="K708">
            <v>0</v>
          </cell>
          <cell r="L708">
            <v>0.92307692307692313</v>
          </cell>
        </row>
        <row r="709">
          <cell r="B709" t="str">
            <v>MSJ</v>
          </cell>
          <cell r="C709">
            <v>7769.2183948511838</v>
          </cell>
          <cell r="D709">
            <v>3939.5668380334537</v>
          </cell>
          <cell r="E709">
            <v>1662.3919612553043</v>
          </cell>
          <cell r="F709">
            <v>918.66681940533897</v>
          </cell>
          <cell r="G709">
            <v>967.5</v>
          </cell>
          <cell r="H709">
            <v>0</v>
          </cell>
          <cell r="I709">
            <v>2.2471910112359553E-2</v>
          </cell>
          <cell r="J709">
            <v>0.67415730337078661</v>
          </cell>
          <cell r="K709">
            <v>0.12359550561797754</v>
          </cell>
          <cell r="L709">
            <v>0.1797752808988764</v>
          </cell>
        </row>
        <row r="710">
          <cell r="B710" t="str">
            <v>MSQ</v>
          </cell>
          <cell r="C710">
            <v>1469.5938081198235</v>
          </cell>
          <cell r="D710">
            <v>3112.0704999999994</v>
          </cell>
          <cell r="E710">
            <v>1004.3361110559546</v>
          </cell>
          <cell r="F710">
            <v>420.73889801060881</v>
          </cell>
          <cell r="G710">
            <v>474.78298101427731</v>
          </cell>
          <cell r="H710">
            <v>0</v>
          </cell>
          <cell r="I710">
            <v>1.5873015873015858E-2</v>
          </cell>
          <cell r="J710">
            <v>6.1050061050061033E-3</v>
          </cell>
          <cell r="K710">
            <v>0.45787545787545764</v>
          </cell>
          <cell r="L710">
            <v>0.5201465201465203</v>
          </cell>
        </row>
        <row r="711">
          <cell r="B711" t="str">
            <v>MSU</v>
          </cell>
          <cell r="C711">
            <v>4506.2728313492062</v>
          </cell>
          <cell r="D711">
            <v>3944.3134760440953</v>
          </cell>
          <cell r="E711">
            <v>2334.0452562656651</v>
          </cell>
          <cell r="F711">
            <v>1515.8991723225461</v>
          </cell>
          <cell r="G711">
            <v>793.18298912074488</v>
          </cell>
          <cell r="H711">
            <v>4.3478260869565216E-2</v>
          </cell>
          <cell r="I711">
            <v>8.6956521739130432E-2</v>
          </cell>
          <cell r="J711">
            <v>0</v>
          </cell>
          <cell r="K711">
            <v>0.21739130434782608</v>
          </cell>
          <cell r="L711">
            <v>0.65217391304347827</v>
          </cell>
        </row>
        <row r="712">
          <cell r="B712" t="str">
            <v>MTR</v>
          </cell>
          <cell r="C712">
            <v>340.6522449706643</v>
          </cell>
          <cell r="D712">
            <v>1643.6786350781567</v>
          </cell>
          <cell r="E712">
            <v>867.19705804587363</v>
          </cell>
          <cell r="F712">
            <v>476.49220503407565</v>
          </cell>
          <cell r="G712">
            <v>355.93964477998946</v>
          </cell>
          <cell r="H712">
            <v>0</v>
          </cell>
          <cell r="I712">
            <v>0</v>
          </cell>
          <cell r="J712">
            <v>0.33333333333333331</v>
          </cell>
          <cell r="K712">
            <v>0.16666666666666666</v>
          </cell>
          <cell r="L712">
            <v>0.5</v>
          </cell>
        </row>
        <row r="713">
          <cell r="B713" t="str">
            <v>MTS</v>
          </cell>
          <cell r="C713">
            <v>4506.2728313492062</v>
          </cell>
          <cell r="D713">
            <v>3944.3134760440953</v>
          </cell>
          <cell r="E713">
            <v>2334.0452562656651</v>
          </cell>
          <cell r="F713">
            <v>1515.8991723225461</v>
          </cell>
          <cell r="G713">
            <v>793.18298912074488</v>
          </cell>
          <cell r="H713">
            <v>0</v>
          </cell>
          <cell r="I713">
            <v>4.3478260869565216E-2</v>
          </cell>
          <cell r="J713">
            <v>0</v>
          </cell>
          <cell r="K713">
            <v>0.30434782608695654</v>
          </cell>
          <cell r="L713">
            <v>0.65217391304347827</v>
          </cell>
        </row>
        <row r="714">
          <cell r="B714" t="str">
            <v>MTT</v>
          </cell>
          <cell r="C714">
            <v>258.55072039077157</v>
          </cell>
          <cell r="D714">
            <v>517.27507428680622</v>
          </cell>
          <cell r="E714">
            <v>594</v>
          </cell>
          <cell r="F714">
            <v>324.99999999999994</v>
          </cell>
          <cell r="G714">
            <v>307.52307767562485</v>
          </cell>
          <cell r="H714">
            <v>8.0645161290322596E-3</v>
          </cell>
          <cell r="I714">
            <v>7.2580645161290341E-2</v>
          </cell>
          <cell r="J714">
            <v>2.8225806451612909E-2</v>
          </cell>
          <cell r="K714">
            <v>4.0322580645161303E-2</v>
          </cell>
          <cell r="L714">
            <v>0.85080645161290325</v>
          </cell>
        </row>
        <row r="715">
          <cell r="B715" t="str">
            <v>MTY</v>
          </cell>
          <cell r="C715">
            <v>972.25860972222176</v>
          </cell>
          <cell r="D715">
            <v>556.28463555185454</v>
          </cell>
          <cell r="E715">
            <v>648.06539995998457</v>
          </cell>
          <cell r="F715">
            <v>236.34403869472806</v>
          </cell>
          <cell r="G715">
            <v>226.48126025097474</v>
          </cell>
          <cell r="H715">
            <v>1.7789509927694222E-2</v>
          </cell>
          <cell r="I715">
            <v>3.2212402922835552E-2</v>
          </cell>
          <cell r="J715">
            <v>1.346646773021155E-2</v>
          </cell>
          <cell r="K715">
            <v>0.23306170855809288</v>
          </cell>
          <cell r="L715">
            <v>0.70346991086116573</v>
          </cell>
        </row>
        <row r="716">
          <cell r="B716" t="str">
            <v>MUB</v>
          </cell>
          <cell r="C716">
            <v>4506.2728313492062</v>
          </cell>
          <cell r="D716">
            <v>3944.3134760440953</v>
          </cell>
          <cell r="E716">
            <v>2334.0452562656651</v>
          </cell>
          <cell r="F716">
            <v>1515.8991723225461</v>
          </cell>
          <cell r="G716">
            <v>793.18298912074488</v>
          </cell>
          <cell r="H716">
            <v>0</v>
          </cell>
          <cell r="I716">
            <v>0.11538461538461539</v>
          </cell>
          <cell r="J716">
            <v>0</v>
          </cell>
          <cell r="K716">
            <v>0.57692307692307687</v>
          </cell>
          <cell r="L716">
            <v>0.30769230769230771</v>
          </cell>
        </row>
        <row r="717">
          <cell r="B717" t="str">
            <v>MUC</v>
          </cell>
          <cell r="C717">
            <v>4449.0902745837948</v>
          </cell>
          <cell r="D717">
            <v>2852.7097808968492</v>
          </cell>
          <cell r="E717">
            <v>1021.3856714999617</v>
          </cell>
          <cell r="F717">
            <v>507.16473183796842</v>
          </cell>
          <cell r="G717">
            <v>506.48032254164815</v>
          </cell>
          <cell r="H717">
            <v>1.0915829990021072E-2</v>
          </cell>
          <cell r="I717">
            <v>9.1766287192229318E-2</v>
          </cell>
          <cell r="J717">
            <v>2.6739710404659726E-2</v>
          </cell>
          <cell r="K717">
            <v>0.41492373174755154</v>
          </cell>
          <cell r="L717">
            <v>0.45565444066553845</v>
          </cell>
        </row>
        <row r="718">
          <cell r="B718" t="str">
            <v>MUN</v>
          </cell>
          <cell r="C718">
            <v>340.6522449706643</v>
          </cell>
          <cell r="D718">
            <v>1643.6786350781567</v>
          </cell>
          <cell r="E718">
            <v>867.19705804587363</v>
          </cell>
          <cell r="F718">
            <v>476.49220503407565</v>
          </cell>
          <cell r="G718">
            <v>355.93964477998946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1</v>
          </cell>
        </row>
        <row r="719">
          <cell r="B719" t="str">
            <v>MUX</v>
          </cell>
          <cell r="C719">
            <v>3702.7359647651338</v>
          </cell>
          <cell r="D719">
            <v>2535.5679383578822</v>
          </cell>
          <cell r="E719">
            <v>1841.947079900636</v>
          </cell>
          <cell r="F719">
            <v>781.56573324038914</v>
          </cell>
          <cell r="G719">
            <v>568.37330685086056</v>
          </cell>
          <cell r="H719">
            <v>0</v>
          </cell>
          <cell r="I719">
            <v>0</v>
          </cell>
          <cell r="J719">
            <v>0.14285714285714288</v>
          </cell>
          <cell r="K719">
            <v>0.14285714285714288</v>
          </cell>
          <cell r="L719">
            <v>0.7142857142857143</v>
          </cell>
        </row>
        <row r="720">
          <cell r="B720" t="str">
            <v>MVD</v>
          </cell>
          <cell r="C720">
            <v>684.99999999999989</v>
          </cell>
          <cell r="D720">
            <v>4138.4270652173927</v>
          </cell>
          <cell r="E720">
            <v>2046.4427272727273</v>
          </cell>
          <cell r="F720">
            <v>2963.9115789473694</v>
          </cell>
          <cell r="G720">
            <v>686.48070671520634</v>
          </cell>
          <cell r="H720">
            <v>7.4871314927468418E-3</v>
          </cell>
          <cell r="I720">
            <v>7.3935423490875063E-2</v>
          </cell>
          <cell r="J720">
            <v>1.4038371548900327E-2</v>
          </cell>
          <cell r="K720">
            <v>7.7678989237248447E-2</v>
          </cell>
          <cell r="L720">
            <v>0.82686008423022939</v>
          </cell>
        </row>
        <row r="721">
          <cell r="B721" t="str">
            <v>MWZ</v>
          </cell>
          <cell r="C721">
            <v>4423.4183338725334</v>
          </cell>
          <cell r="D721">
            <v>3729.5711797153454</v>
          </cell>
          <cell r="E721">
            <v>1256.9566231242311</v>
          </cell>
          <cell r="F721">
            <v>1401.4303611399864</v>
          </cell>
          <cell r="G721">
            <v>731.95358145522289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1</v>
          </cell>
        </row>
        <row r="722">
          <cell r="B722" t="str">
            <v>MXL</v>
          </cell>
          <cell r="C722">
            <v>258.55072039077157</v>
          </cell>
          <cell r="D722">
            <v>517.27507428680622</v>
          </cell>
          <cell r="E722">
            <v>516.30811987028801</v>
          </cell>
          <cell r="F722">
            <v>222.37839405199213</v>
          </cell>
          <cell r="G722">
            <v>322.23</v>
          </cell>
          <cell r="H722">
            <v>0</v>
          </cell>
          <cell r="I722">
            <v>5.2631578947368411E-2</v>
          </cell>
          <cell r="J722">
            <v>0</v>
          </cell>
          <cell r="K722">
            <v>5.2631578947368411E-2</v>
          </cell>
          <cell r="L722">
            <v>0.89473684210526316</v>
          </cell>
        </row>
        <row r="723">
          <cell r="B723" t="str">
            <v>MYJ</v>
          </cell>
          <cell r="C723">
            <v>7769.2183948511838</v>
          </cell>
          <cell r="D723">
            <v>3939.5668380334537</v>
          </cell>
          <cell r="E723">
            <v>1662.3919612553043</v>
          </cell>
          <cell r="F723">
            <v>918.66681940533897</v>
          </cell>
          <cell r="G723">
            <v>775.27576923076936</v>
          </cell>
          <cell r="H723">
            <v>1.5151515151515154E-2</v>
          </cell>
          <cell r="I723">
            <v>0.10101010101010104</v>
          </cell>
          <cell r="J723">
            <v>3.5353535353535352E-2</v>
          </cell>
          <cell r="K723">
            <v>0.21717171717171721</v>
          </cell>
          <cell r="L723">
            <v>0.63131313131313127</v>
          </cell>
        </row>
        <row r="724">
          <cell r="B724" t="str">
            <v>MYY</v>
          </cell>
          <cell r="C724">
            <v>6193.8249009534829</v>
          </cell>
          <cell r="D724">
            <v>3575.2541506331786</v>
          </cell>
          <cell r="E724">
            <v>1568.9268649847354</v>
          </cell>
          <cell r="F724">
            <v>777.33416693910112</v>
          </cell>
          <cell r="G724">
            <v>629.17125846887177</v>
          </cell>
          <cell r="H724">
            <v>0</v>
          </cell>
          <cell r="I724">
            <v>0.41666666666666663</v>
          </cell>
          <cell r="J724">
            <v>0</v>
          </cell>
          <cell r="K724">
            <v>0</v>
          </cell>
          <cell r="L724">
            <v>0.58333333333333326</v>
          </cell>
        </row>
        <row r="725">
          <cell r="B725" t="str">
            <v>MZL</v>
          </cell>
          <cell r="C725">
            <v>340.6522449706643</v>
          </cell>
          <cell r="D725">
            <v>1643.6786350781567</v>
          </cell>
          <cell r="E725">
            <v>867.19705804587363</v>
          </cell>
          <cell r="F725">
            <v>476.49220503407565</v>
          </cell>
          <cell r="G725">
            <v>395.93</v>
          </cell>
          <cell r="H725">
            <v>0</v>
          </cell>
          <cell r="I725">
            <v>1.5624999999999991E-2</v>
          </cell>
          <cell r="J725">
            <v>0</v>
          </cell>
          <cell r="K725">
            <v>9.3749999999999958E-2</v>
          </cell>
          <cell r="L725">
            <v>0.89062500000000011</v>
          </cell>
        </row>
        <row r="726">
          <cell r="B726" t="str">
            <v>MZT</v>
          </cell>
          <cell r="C726">
            <v>392</v>
          </cell>
          <cell r="D726">
            <v>517.27507428680622</v>
          </cell>
          <cell r="E726">
            <v>1134</v>
          </cell>
          <cell r="F726">
            <v>246.44241282471265</v>
          </cell>
          <cell r="G726">
            <v>194.0239378339885</v>
          </cell>
          <cell r="H726">
            <v>3.979307600477518E-3</v>
          </cell>
          <cell r="I726">
            <v>2.5865499403103869E-3</v>
          </cell>
          <cell r="J726">
            <v>5.3720652606446496E-3</v>
          </cell>
          <cell r="K726">
            <v>0.15598885793871869</v>
          </cell>
          <cell r="L726">
            <v>0.83207321925984878</v>
          </cell>
        </row>
        <row r="727">
          <cell r="B727" t="str">
            <v>NAG</v>
          </cell>
          <cell r="C727">
            <v>3702.7359647651338</v>
          </cell>
          <cell r="D727">
            <v>2535.5679383578822</v>
          </cell>
          <cell r="E727">
            <v>1841.947079900636</v>
          </cell>
          <cell r="F727">
            <v>781.56573324038914</v>
          </cell>
          <cell r="G727">
            <v>416.6909433962266</v>
          </cell>
          <cell r="H727">
            <v>2.4999999999999988E-2</v>
          </cell>
          <cell r="I727">
            <v>6.2499999999999969E-3</v>
          </cell>
          <cell r="J727">
            <v>0</v>
          </cell>
          <cell r="K727">
            <v>0.17499999999999991</v>
          </cell>
          <cell r="L727">
            <v>0.79375000000000007</v>
          </cell>
        </row>
        <row r="728">
          <cell r="B728" t="str">
            <v>NAN</v>
          </cell>
          <cell r="C728">
            <v>1491.994109567901</v>
          </cell>
          <cell r="D728">
            <v>1609.52</v>
          </cell>
          <cell r="E728">
            <v>1262.0723017140099</v>
          </cell>
          <cell r="F728">
            <v>678.2700000000001</v>
          </cell>
          <cell r="G728">
            <v>647.65541845878136</v>
          </cell>
          <cell r="H728">
            <v>0</v>
          </cell>
          <cell r="I728">
            <v>4.6399999999999997E-2</v>
          </cell>
          <cell r="J728">
            <v>3.3599999999999998E-2</v>
          </cell>
          <cell r="K728">
            <v>0.12959999999999999</v>
          </cell>
          <cell r="L728">
            <v>0.79039999999999999</v>
          </cell>
        </row>
        <row r="729">
          <cell r="B729" t="str">
            <v>NAP</v>
          </cell>
          <cell r="C729">
            <v>2745.1413404803261</v>
          </cell>
          <cell r="D729">
            <v>2230.480687196979</v>
          </cell>
          <cell r="E729">
            <v>1439.8789191419123</v>
          </cell>
          <cell r="F729">
            <v>681.31040949577266</v>
          </cell>
          <cell r="G729">
            <v>439.61902247526939</v>
          </cell>
          <cell r="H729">
            <v>3.2071840923669011E-3</v>
          </cell>
          <cell r="I729">
            <v>3.2071840923669034E-2</v>
          </cell>
          <cell r="J729">
            <v>7.2268548214667536E-2</v>
          </cell>
          <cell r="K729">
            <v>0.31409022877913195</v>
          </cell>
          <cell r="L729">
            <v>0.57836219799016464</v>
          </cell>
        </row>
        <row r="730">
          <cell r="B730" t="str">
            <v>NAS</v>
          </cell>
          <cell r="C730">
            <v>236.34776756356175</v>
          </cell>
          <cell r="D730">
            <v>893.80526315789473</v>
          </cell>
          <cell r="E730">
            <v>391.82607279693497</v>
          </cell>
          <cell r="F730">
            <v>216.36387583466029</v>
          </cell>
          <cell r="G730">
            <v>157.59937853137819</v>
          </cell>
          <cell r="H730">
            <v>0.14008770708617546</v>
          </cell>
          <cell r="I730">
            <v>1.775024363079491E-3</v>
          </cell>
          <cell r="J730">
            <v>3.4734790477516327E-2</v>
          </cell>
          <cell r="K730">
            <v>4.4340804677711218E-2</v>
          </cell>
          <cell r="L730">
            <v>0.77906167339551746</v>
          </cell>
        </row>
        <row r="731">
          <cell r="B731" t="str">
            <v>NAT</v>
          </cell>
          <cell r="C731">
            <v>0</v>
          </cell>
          <cell r="D731">
            <v>0</v>
          </cell>
          <cell r="E731">
            <v>0</v>
          </cell>
          <cell r="F731">
            <v>422.73750000000001</v>
          </cell>
          <cell r="G731">
            <v>572.1467916666669</v>
          </cell>
          <cell r="H731">
            <v>6.4516129032258073E-3</v>
          </cell>
          <cell r="I731">
            <v>6.4516129032258073E-3</v>
          </cell>
          <cell r="J731">
            <v>6.4516129032258073E-3</v>
          </cell>
          <cell r="K731">
            <v>0.39354838709677431</v>
          </cell>
          <cell r="L731">
            <v>0.58709677419354833</v>
          </cell>
        </row>
        <row r="732">
          <cell r="B732" t="str">
            <v>NBC</v>
          </cell>
          <cell r="C732">
            <v>1469.5938081198235</v>
          </cell>
          <cell r="D732">
            <v>2752.6445953448019</v>
          </cell>
          <cell r="E732">
            <v>1004.3361110559546</v>
          </cell>
          <cell r="F732">
            <v>378.81857465811385</v>
          </cell>
          <cell r="G732">
            <v>387.30742755779448</v>
          </cell>
          <cell r="H732">
            <v>0</v>
          </cell>
          <cell r="I732">
            <v>1</v>
          </cell>
          <cell r="J732">
            <v>0</v>
          </cell>
          <cell r="K732">
            <v>0</v>
          </cell>
          <cell r="L732">
            <v>0</v>
          </cell>
        </row>
        <row r="733">
          <cell r="B733" t="str">
            <v>NBO</v>
          </cell>
          <cell r="C733">
            <v>4504.7023076923078</v>
          </cell>
          <cell r="D733">
            <v>3442.3538575768853</v>
          </cell>
          <cell r="E733">
            <v>1379.2719298245609</v>
          </cell>
          <cell r="F733">
            <v>1381.4838309930685</v>
          </cell>
          <cell r="G733">
            <v>725.84975744777421</v>
          </cell>
          <cell r="H733">
            <v>7.1513706793802038E-3</v>
          </cell>
          <cell r="I733">
            <v>2.3440603893523988E-2</v>
          </cell>
          <cell r="J733">
            <v>1.4964905310554876E-2</v>
          </cell>
          <cell r="K733">
            <v>0.14037875778042622</v>
          </cell>
          <cell r="L733">
            <v>0.81406436233611468</v>
          </cell>
        </row>
        <row r="734">
          <cell r="B734" t="str">
            <v>NCE</v>
          </cell>
          <cell r="C734">
            <v>3790.9477230046937</v>
          </cell>
          <cell r="D734">
            <v>3088.7461725872208</v>
          </cell>
          <cell r="E734">
            <v>2905.6777192982458</v>
          </cell>
          <cell r="F734">
            <v>1029.7793412735391</v>
          </cell>
          <cell r="G734">
            <v>507.11026507291649</v>
          </cell>
          <cell r="H734">
            <v>2.9954280309002032E-2</v>
          </cell>
          <cell r="I734">
            <v>0.11020022071574952</v>
          </cell>
          <cell r="J734">
            <v>1.9233801040517091E-2</v>
          </cell>
          <cell r="K734">
            <v>0.20747280466656137</v>
          </cell>
          <cell r="L734">
            <v>0.63313889326817008</v>
          </cell>
        </row>
        <row r="735">
          <cell r="B735" t="str">
            <v>NCL</v>
          </cell>
          <cell r="C735">
            <v>2154.7550000000001</v>
          </cell>
          <cell r="D735">
            <v>3547.1334193548382</v>
          </cell>
          <cell r="E735">
            <v>1692.2210303030315</v>
          </cell>
          <cell r="F735">
            <v>1036.9025324858419</v>
          </cell>
          <cell r="G735">
            <v>318.31598283899751</v>
          </cell>
          <cell r="H735">
            <v>1.1526048870447204E-2</v>
          </cell>
          <cell r="I735">
            <v>5.3019824804057078E-2</v>
          </cell>
          <cell r="J735">
            <v>2.9045643153526958E-2</v>
          </cell>
          <cell r="K735">
            <v>0.147072383586906</v>
          </cell>
          <cell r="L735">
            <v>0.75933609958506276</v>
          </cell>
        </row>
        <row r="736">
          <cell r="B736" t="str">
            <v>NCP</v>
          </cell>
          <cell r="C736">
            <v>6193.8249009534829</v>
          </cell>
          <cell r="D736">
            <v>3575.2541506331786</v>
          </cell>
          <cell r="E736">
            <v>1568.9268649847354</v>
          </cell>
          <cell r="F736">
            <v>646.23</v>
          </cell>
          <cell r="G736">
            <v>619.30333333333328</v>
          </cell>
          <cell r="H736">
            <v>0</v>
          </cell>
          <cell r="I736">
            <v>7.8947368421052613E-2</v>
          </cell>
          <cell r="J736">
            <v>0</v>
          </cell>
          <cell r="K736">
            <v>0.26315789473684209</v>
          </cell>
          <cell r="L736">
            <v>0.6578947368421052</v>
          </cell>
        </row>
        <row r="737">
          <cell r="B737" t="str">
            <v>NCY</v>
          </cell>
          <cell r="C737">
            <v>2745.1413404803261</v>
          </cell>
          <cell r="D737">
            <v>2748.3097622583159</v>
          </cell>
          <cell r="E737">
            <v>1227.4240623855217</v>
          </cell>
          <cell r="F737">
            <v>664.74253909376523</v>
          </cell>
          <cell r="G737">
            <v>456.75427675021371</v>
          </cell>
          <cell r="H737">
            <v>1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</row>
        <row r="738">
          <cell r="B738" t="str">
            <v>NDG</v>
          </cell>
          <cell r="C738">
            <v>7769.2183948511838</v>
          </cell>
          <cell r="D738">
            <v>3939.5668380334537</v>
          </cell>
          <cell r="E738">
            <v>1662.3919612553043</v>
          </cell>
          <cell r="F738">
            <v>918.66681940533897</v>
          </cell>
          <cell r="G738">
            <v>695.52668189877943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1</v>
          </cell>
        </row>
        <row r="739">
          <cell r="B739" t="str">
            <v>NDJ</v>
          </cell>
          <cell r="C739">
            <v>2666.1651453744489</v>
          </cell>
          <cell r="D739">
            <v>3774.826342031879</v>
          </cell>
          <cell r="E739">
            <v>1071.763219189656</v>
          </cell>
          <cell r="F739">
            <v>762.7237149054954</v>
          </cell>
          <cell r="G739">
            <v>1046.5</v>
          </cell>
          <cell r="H739">
            <v>0</v>
          </cell>
          <cell r="I739">
            <v>0</v>
          </cell>
          <cell r="J739">
            <v>0</v>
          </cell>
          <cell r="K739">
            <v>3.7037037037037035E-2</v>
          </cell>
          <cell r="L739">
            <v>0.96296296296296291</v>
          </cell>
        </row>
        <row r="740">
          <cell r="B740" t="str">
            <v>NEV</v>
          </cell>
          <cell r="C740">
            <v>377.32512499980163</v>
          </cell>
          <cell r="D740">
            <v>616.39569259699067</v>
          </cell>
          <cell r="E740">
            <v>511.6084923299515</v>
          </cell>
          <cell r="F740">
            <v>227.19677564143856</v>
          </cell>
          <cell r="G740">
            <v>260.43166666666707</v>
          </cell>
          <cell r="H740">
            <v>0</v>
          </cell>
          <cell r="I740">
            <v>0</v>
          </cell>
          <cell r="J740">
            <v>0.13999999999999999</v>
          </cell>
          <cell r="K740">
            <v>9.9999999999999992E-2</v>
          </cell>
          <cell r="L740">
            <v>0.76</v>
          </cell>
        </row>
        <row r="741">
          <cell r="B741" t="str">
            <v>NGB</v>
          </cell>
          <cell r="C741">
            <v>7769.2183948511838</v>
          </cell>
          <cell r="D741">
            <v>3939.5668380334537</v>
          </cell>
          <cell r="E741">
            <v>1662.3919612553043</v>
          </cell>
          <cell r="F741">
            <v>918.66681940533897</v>
          </cell>
          <cell r="G741">
            <v>695.52668189877943</v>
          </cell>
          <cell r="H741">
            <v>0</v>
          </cell>
          <cell r="I741">
            <v>0.3571428571428571</v>
          </cell>
          <cell r="J741">
            <v>0</v>
          </cell>
          <cell r="K741">
            <v>0.125</v>
          </cell>
          <cell r="L741">
            <v>0.5178571428571429</v>
          </cell>
        </row>
        <row r="742">
          <cell r="B742" t="str">
            <v>NGO</v>
          </cell>
          <cell r="C742">
            <v>10279.08</v>
          </cell>
          <cell r="D742">
            <v>3570.760553741793</v>
          </cell>
          <cell r="E742">
            <v>2766.1854081632655</v>
          </cell>
          <cell r="F742">
            <v>924.73442432366448</v>
          </cell>
          <cell r="G742">
            <v>673.34130457145841</v>
          </cell>
          <cell r="H742">
            <v>2.4865781294150815E-2</v>
          </cell>
          <cell r="I742">
            <v>0.13181689742865163</v>
          </cell>
          <cell r="J742">
            <v>2.4724498445888601E-2</v>
          </cell>
          <cell r="K742">
            <v>0.12164453235377176</v>
          </cell>
          <cell r="L742">
            <v>0.69694829047753726</v>
          </cell>
        </row>
        <row r="743">
          <cell r="B743" t="str">
            <v>NGS</v>
          </cell>
          <cell r="C743">
            <v>7769.2183948511838</v>
          </cell>
          <cell r="D743">
            <v>3939.5668380334537</v>
          </cell>
          <cell r="E743">
            <v>1662.3919612553043</v>
          </cell>
          <cell r="F743">
            <v>559.58333333333337</v>
          </cell>
          <cell r="G743">
            <v>478.99999999999994</v>
          </cell>
          <cell r="H743">
            <v>0</v>
          </cell>
          <cell r="I743">
            <v>0.11764705882352934</v>
          </cell>
          <cell r="J743">
            <v>0</v>
          </cell>
          <cell r="K743">
            <v>0.27941176470588225</v>
          </cell>
          <cell r="L743">
            <v>0.60294117647058831</v>
          </cell>
        </row>
        <row r="744">
          <cell r="B744" t="str">
            <v>NIM</v>
          </cell>
          <cell r="C744">
            <v>2666.1651453744489</v>
          </cell>
          <cell r="D744">
            <v>3774.826342031879</v>
          </cell>
          <cell r="E744">
            <v>1071.763219189656</v>
          </cell>
          <cell r="F744">
            <v>762.7237149054954</v>
          </cell>
          <cell r="G744">
            <v>1106.0166666666667</v>
          </cell>
          <cell r="H744">
            <v>0</v>
          </cell>
          <cell r="I744">
            <v>1.9607843137254902E-2</v>
          </cell>
          <cell r="J744">
            <v>0.13725490196078433</v>
          </cell>
          <cell r="K744">
            <v>0</v>
          </cell>
          <cell r="L744">
            <v>0.84313725490196079</v>
          </cell>
        </row>
        <row r="745">
          <cell r="B745" t="str">
            <v>NJC</v>
          </cell>
          <cell r="C745">
            <v>7769.2183948511838</v>
          </cell>
          <cell r="D745">
            <v>3939.5668380334537</v>
          </cell>
          <cell r="E745">
            <v>1662.3919612553043</v>
          </cell>
          <cell r="F745">
            <v>918.66681940533897</v>
          </cell>
          <cell r="G745">
            <v>695.52668189877943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1</v>
          </cell>
        </row>
        <row r="746">
          <cell r="B746" t="str">
            <v>NJF</v>
          </cell>
          <cell r="C746">
            <v>3330.5636246604122</v>
          </cell>
          <cell r="D746">
            <v>2932.3675702616497</v>
          </cell>
          <cell r="E746">
            <v>1396.5367793615474</v>
          </cell>
          <cell r="F746">
            <v>760.85050917263288</v>
          </cell>
          <cell r="G746">
            <v>562.07034937759533</v>
          </cell>
          <cell r="H746">
            <v>0</v>
          </cell>
          <cell r="I746">
            <v>0</v>
          </cell>
          <cell r="J746">
            <v>0</v>
          </cell>
          <cell r="K746">
            <v>8.3333333333333343E-2</v>
          </cell>
          <cell r="L746">
            <v>0.91666666666666663</v>
          </cell>
        </row>
        <row r="747">
          <cell r="B747" t="str">
            <v>NKC</v>
          </cell>
          <cell r="C747">
            <v>2666.1651453744489</v>
          </cell>
          <cell r="D747">
            <v>3131.66</v>
          </cell>
          <cell r="E747">
            <v>1071.763219189656</v>
          </cell>
          <cell r="F747">
            <v>3714.87</v>
          </cell>
          <cell r="G747">
            <v>626.16949999999997</v>
          </cell>
          <cell r="H747">
            <v>0</v>
          </cell>
          <cell r="I747">
            <v>7.407407407407407E-2</v>
          </cell>
          <cell r="J747">
            <v>0</v>
          </cell>
          <cell r="K747">
            <v>7.407407407407407E-2</v>
          </cell>
          <cell r="L747">
            <v>0.85185185185185186</v>
          </cell>
        </row>
        <row r="748">
          <cell r="B748" t="str">
            <v>NKG</v>
          </cell>
          <cell r="C748">
            <v>7769.2183948511838</v>
          </cell>
          <cell r="D748">
            <v>5669.7112499999994</v>
          </cell>
          <cell r="E748">
            <v>1662.3919612553043</v>
          </cell>
          <cell r="F748">
            <v>865.44310569105687</v>
          </cell>
          <cell r="G748">
            <v>939.58523131438801</v>
          </cell>
          <cell r="H748">
            <v>1.1792452830188684E-2</v>
          </cell>
          <cell r="I748">
            <v>0.14386792452830191</v>
          </cell>
          <cell r="J748">
            <v>2.5943396226415106E-2</v>
          </cell>
          <cell r="K748">
            <v>0.16273584905660379</v>
          </cell>
          <cell r="L748">
            <v>0.65566037735849059</v>
          </cell>
        </row>
        <row r="749">
          <cell r="B749" t="str">
            <v>NLA</v>
          </cell>
          <cell r="C749">
            <v>4506.2728313492062</v>
          </cell>
          <cell r="D749">
            <v>3944.3134760440953</v>
          </cell>
          <cell r="E749">
            <v>2334.0452562656651</v>
          </cell>
          <cell r="F749">
            <v>1515.8991723225461</v>
          </cell>
          <cell r="G749">
            <v>793.18298912074488</v>
          </cell>
          <cell r="H749">
            <v>0</v>
          </cell>
          <cell r="I749">
            <v>6.0606060606060608E-2</v>
          </cell>
          <cell r="J749">
            <v>0</v>
          </cell>
          <cell r="K749">
            <v>0.27272727272727271</v>
          </cell>
          <cell r="L749">
            <v>0.66666666666666663</v>
          </cell>
        </row>
        <row r="750">
          <cell r="B750" t="str">
            <v>NLD</v>
          </cell>
          <cell r="C750">
            <v>258.55072039077157</v>
          </cell>
          <cell r="D750">
            <v>517.27507428680622</v>
          </cell>
          <cell r="E750">
            <v>516.30811987028801</v>
          </cell>
          <cell r="F750">
            <v>327.22000000000008</v>
          </cell>
          <cell r="G750">
            <v>191.15800416203254</v>
          </cell>
          <cell r="H750">
            <v>0</v>
          </cell>
          <cell r="I750">
            <v>0</v>
          </cell>
          <cell r="J750">
            <v>0</v>
          </cell>
          <cell r="K750">
            <v>0.25</v>
          </cell>
          <cell r="L750">
            <v>0.74999999999999989</v>
          </cell>
        </row>
        <row r="751">
          <cell r="B751" t="str">
            <v>NNG</v>
          </cell>
          <cell r="C751">
            <v>7769.2183948511838</v>
          </cell>
          <cell r="D751">
            <v>3939.5668380334537</v>
          </cell>
          <cell r="E751">
            <v>1662.3919612553043</v>
          </cell>
          <cell r="F751">
            <v>918.66681940533897</v>
          </cell>
          <cell r="G751">
            <v>973.57249999999999</v>
          </cell>
          <cell r="H751">
            <v>5.0847457627118627E-2</v>
          </cell>
          <cell r="I751">
            <v>8.4745762711864389E-2</v>
          </cell>
          <cell r="J751">
            <v>0</v>
          </cell>
          <cell r="K751">
            <v>0.16949152542372878</v>
          </cell>
          <cell r="L751">
            <v>0.69491525423728806</v>
          </cell>
        </row>
        <row r="752">
          <cell r="B752" t="str">
            <v>NOC</v>
          </cell>
          <cell r="C752">
            <v>2745.1413404803261</v>
          </cell>
          <cell r="D752">
            <v>2748.3097622583159</v>
          </cell>
          <cell r="E752">
            <v>1227.4240623855217</v>
          </cell>
          <cell r="F752">
            <v>664.74253909376523</v>
          </cell>
          <cell r="G752">
            <v>456.75427675021371</v>
          </cell>
          <cell r="H752">
            <v>0.2857142857142857</v>
          </cell>
          <cell r="I752">
            <v>0.14285714285714285</v>
          </cell>
          <cell r="J752">
            <v>0.14285714285714285</v>
          </cell>
          <cell r="K752">
            <v>0</v>
          </cell>
          <cell r="L752">
            <v>0.4285714285714286</v>
          </cell>
        </row>
        <row r="753">
          <cell r="B753" t="str">
            <v>NOU</v>
          </cell>
          <cell r="C753">
            <v>1491.994109567901</v>
          </cell>
          <cell r="D753">
            <v>4031.5638066791957</v>
          </cell>
          <cell r="E753">
            <v>1262.0723017140099</v>
          </cell>
          <cell r="F753">
            <v>1338.046185731502</v>
          </cell>
          <cell r="G753">
            <v>902.02177786951108</v>
          </cell>
          <cell r="H753">
            <v>0</v>
          </cell>
          <cell r="I753">
            <v>0</v>
          </cell>
          <cell r="J753">
            <v>0</v>
          </cell>
          <cell r="K753">
            <v>0.2</v>
          </cell>
          <cell r="L753">
            <v>0.79999999999999993</v>
          </cell>
        </row>
        <row r="754">
          <cell r="B754" t="str">
            <v>NOZ</v>
          </cell>
          <cell r="C754">
            <v>7769.2183948511838</v>
          </cell>
          <cell r="D754">
            <v>3939.5668380334537</v>
          </cell>
          <cell r="E754">
            <v>1662.3919612553043</v>
          </cell>
          <cell r="F754">
            <v>918.66681940533897</v>
          </cell>
          <cell r="G754">
            <v>695.52668189877943</v>
          </cell>
          <cell r="H754">
            <v>0</v>
          </cell>
          <cell r="I754">
            <v>9.0909090909090898E-2</v>
          </cell>
          <cell r="J754">
            <v>0</v>
          </cell>
          <cell r="K754">
            <v>0.63636363636363635</v>
          </cell>
          <cell r="L754">
            <v>0.27272727272727271</v>
          </cell>
        </row>
        <row r="755">
          <cell r="B755" t="str">
            <v>NPE</v>
          </cell>
          <cell r="C755">
            <v>1491.994109567901</v>
          </cell>
          <cell r="D755">
            <v>4031.5638066791957</v>
          </cell>
          <cell r="E755">
            <v>1262.0723017140099</v>
          </cell>
          <cell r="F755">
            <v>1338.046185731502</v>
          </cell>
          <cell r="G755">
            <v>697.46</v>
          </cell>
          <cell r="H755">
            <v>0</v>
          </cell>
          <cell r="I755">
            <v>0.10869565217391304</v>
          </cell>
          <cell r="J755">
            <v>0</v>
          </cell>
          <cell r="K755">
            <v>0.32608695652173914</v>
          </cell>
          <cell r="L755">
            <v>0.56521739130434778</v>
          </cell>
        </row>
        <row r="756">
          <cell r="B756" t="str">
            <v>NPL</v>
          </cell>
          <cell r="C756">
            <v>1491.994109567901</v>
          </cell>
          <cell r="D756">
            <v>4031.5638066791957</v>
          </cell>
          <cell r="E756">
            <v>1262.0723017140099</v>
          </cell>
          <cell r="F756">
            <v>2263.55375</v>
          </cell>
          <cell r="G756">
            <v>2112.5775000000003</v>
          </cell>
          <cell r="H756">
            <v>0.11538461538461539</v>
          </cell>
          <cell r="I756">
            <v>7.6923076923076927E-2</v>
          </cell>
          <cell r="J756">
            <v>0</v>
          </cell>
          <cell r="K756">
            <v>0.30769230769230771</v>
          </cell>
          <cell r="L756">
            <v>0.5</v>
          </cell>
        </row>
        <row r="757">
          <cell r="B757" t="str">
            <v>NQN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0.22222222222222221</v>
          </cell>
          <cell r="L757">
            <v>0.77777777777777779</v>
          </cell>
        </row>
        <row r="758">
          <cell r="B758" t="str">
            <v>NQT</v>
          </cell>
          <cell r="C758">
            <v>2745.1413404803261</v>
          </cell>
          <cell r="D758">
            <v>2748.3097622583159</v>
          </cell>
          <cell r="E758">
            <v>1227.4240623855217</v>
          </cell>
          <cell r="F758">
            <v>664.74253909376523</v>
          </cell>
          <cell r="G758">
            <v>456.75427675021371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1</v>
          </cell>
        </row>
        <row r="759">
          <cell r="B759" t="str">
            <v>NQY</v>
          </cell>
          <cell r="C759">
            <v>2745.1413404803261</v>
          </cell>
          <cell r="D759">
            <v>2748.3097622583159</v>
          </cell>
          <cell r="E759">
            <v>1227.4240623855217</v>
          </cell>
          <cell r="F759">
            <v>664.74253909376523</v>
          </cell>
          <cell r="G759">
            <v>456.75427675021371</v>
          </cell>
          <cell r="H759">
            <v>0</v>
          </cell>
          <cell r="I759">
            <v>0.125</v>
          </cell>
          <cell r="J759">
            <v>0</v>
          </cell>
          <cell r="K759">
            <v>0.375</v>
          </cell>
          <cell r="L759">
            <v>0.5</v>
          </cell>
        </row>
        <row r="760">
          <cell r="B760" t="str">
            <v>NRK</v>
          </cell>
          <cell r="C760">
            <v>2745.1413404803261</v>
          </cell>
          <cell r="D760">
            <v>2748.3097622583159</v>
          </cell>
          <cell r="E760">
            <v>1227.4240623855217</v>
          </cell>
          <cell r="F760">
            <v>664.74253909376523</v>
          </cell>
          <cell r="G760">
            <v>456.75427675021371</v>
          </cell>
          <cell r="H760">
            <v>0.18181818181818182</v>
          </cell>
          <cell r="I760">
            <v>0</v>
          </cell>
          <cell r="J760">
            <v>9.0909090909090912E-2</v>
          </cell>
          <cell r="K760">
            <v>0</v>
          </cell>
          <cell r="L760">
            <v>0.72727272727272729</v>
          </cell>
        </row>
        <row r="761">
          <cell r="B761" t="str">
            <v>NSN</v>
          </cell>
          <cell r="C761">
            <v>1491.994109567901</v>
          </cell>
          <cell r="D761">
            <v>4031.5638066791957</v>
          </cell>
          <cell r="E761">
            <v>1262.0723017140099</v>
          </cell>
          <cell r="F761">
            <v>895.6875</v>
          </cell>
          <cell r="G761">
            <v>1056.6697500000002</v>
          </cell>
          <cell r="H761">
            <v>5.3191489361702128E-2</v>
          </cell>
          <cell r="I761">
            <v>0.11702127659574468</v>
          </cell>
          <cell r="J761">
            <v>1.0638297872340425E-2</v>
          </cell>
          <cell r="K761">
            <v>0.18085106382978725</v>
          </cell>
          <cell r="L761">
            <v>0.63829787234042556</v>
          </cell>
        </row>
        <row r="762">
          <cell r="B762" t="str">
            <v>NTE</v>
          </cell>
          <cell r="C762">
            <v>114.93</v>
          </cell>
          <cell r="D762">
            <v>2935.4760606060599</v>
          </cell>
          <cell r="E762">
            <v>1227.4240623855217</v>
          </cell>
          <cell r="F762">
            <v>353.74916666666667</v>
          </cell>
          <cell r="G762">
            <v>742.29471573242222</v>
          </cell>
          <cell r="H762">
            <v>4.2716319824753574E-2</v>
          </cell>
          <cell r="I762">
            <v>6.3526834611171992E-2</v>
          </cell>
          <cell r="J762">
            <v>7.6670317634173046E-3</v>
          </cell>
          <cell r="K762">
            <v>7.5575027382256327E-2</v>
          </cell>
          <cell r="L762">
            <v>0.81051478641840069</v>
          </cell>
        </row>
        <row r="763">
          <cell r="B763" t="str">
            <v>NTL</v>
          </cell>
          <cell r="C763">
            <v>4620.9183037078074</v>
          </cell>
          <cell r="D763">
            <v>5126.7601963023799</v>
          </cell>
          <cell r="E763">
            <v>1799.1206359649118</v>
          </cell>
          <cell r="F763">
            <v>2234.0785672250199</v>
          </cell>
          <cell r="G763">
            <v>705.51499999999999</v>
          </cell>
          <cell r="H763">
            <v>0</v>
          </cell>
          <cell r="I763">
            <v>0.42857142857142855</v>
          </cell>
          <cell r="J763">
            <v>0</v>
          </cell>
          <cell r="K763">
            <v>9.5238095238095233E-2</v>
          </cell>
          <cell r="L763">
            <v>0.47619047619047616</v>
          </cell>
        </row>
        <row r="764">
          <cell r="B764" t="str">
            <v>NUE</v>
          </cell>
          <cell r="C764">
            <v>317.81874999999997</v>
          </cell>
          <cell r="D764">
            <v>3419.3342830188685</v>
          </cell>
          <cell r="E764">
            <v>621.1490902982074</v>
          </cell>
          <cell r="F764">
            <v>456.61861645979468</v>
          </cell>
          <cell r="G764">
            <v>455.92764396812657</v>
          </cell>
          <cell r="H764">
            <v>5.3584626755358595E-3</v>
          </cell>
          <cell r="I764">
            <v>7.3540280857354257E-2</v>
          </cell>
          <cell r="J764">
            <v>4.8226164079822748E-2</v>
          </cell>
          <cell r="K764">
            <v>0.29767184035476696</v>
          </cell>
          <cell r="L764">
            <v>0.5752032520325201</v>
          </cell>
        </row>
        <row r="765">
          <cell r="B765" t="str">
            <v>NVA</v>
          </cell>
          <cell r="C765">
            <v>340.6522449706643</v>
          </cell>
          <cell r="D765">
            <v>1643.6786350781567</v>
          </cell>
          <cell r="E765">
            <v>867.19705804587363</v>
          </cell>
          <cell r="F765">
            <v>476.49220503407565</v>
          </cell>
          <cell r="G765">
            <v>355.93964477998946</v>
          </cell>
          <cell r="H765">
            <v>0</v>
          </cell>
          <cell r="I765">
            <v>0</v>
          </cell>
          <cell r="J765">
            <v>0</v>
          </cell>
          <cell r="K765">
            <v>1</v>
          </cell>
          <cell r="L765">
            <v>0</v>
          </cell>
        </row>
        <row r="766">
          <cell r="B766" t="str">
            <v>NVT</v>
          </cell>
          <cell r="C766">
            <v>0</v>
          </cell>
          <cell r="D766">
            <v>2332</v>
          </cell>
          <cell r="E766">
            <v>0</v>
          </cell>
          <cell r="F766">
            <v>546.58989625850359</v>
          </cell>
          <cell r="G766">
            <v>657.77090970647498</v>
          </cell>
          <cell r="H766">
            <v>0</v>
          </cell>
          <cell r="I766">
            <v>5.2631578947368425E-2</v>
          </cell>
          <cell r="J766">
            <v>0</v>
          </cell>
          <cell r="K766">
            <v>0.36842105263157904</v>
          </cell>
          <cell r="L766">
            <v>0.57894736842105254</v>
          </cell>
        </row>
        <row r="767">
          <cell r="B767" t="str">
            <v>NWI</v>
          </cell>
          <cell r="C767">
            <v>2745.1413404803261</v>
          </cell>
          <cell r="D767">
            <v>2748.3097622583159</v>
          </cell>
          <cell r="E767">
            <v>1227.4240623855217</v>
          </cell>
          <cell r="F767">
            <v>1749.7136153846152</v>
          </cell>
          <cell r="G767">
            <v>267.18370391966312</v>
          </cell>
          <cell r="H767">
            <v>0</v>
          </cell>
          <cell r="I767">
            <v>8.2644628099173625E-3</v>
          </cell>
          <cell r="J767">
            <v>0</v>
          </cell>
          <cell r="K767">
            <v>0.12809917355371914</v>
          </cell>
          <cell r="L767">
            <v>0.86363636363636354</v>
          </cell>
        </row>
        <row r="768">
          <cell r="B768" t="str">
            <v>OAX</v>
          </cell>
          <cell r="C768">
            <v>323.64</v>
          </cell>
          <cell r="D768">
            <v>575.02738095238112</v>
          </cell>
          <cell r="E768">
            <v>386.66666666666674</v>
          </cell>
          <cell r="F768">
            <v>229.64940520640064</v>
          </cell>
          <cell r="G768">
            <v>232.47943031375561</v>
          </cell>
          <cell r="H768">
            <v>1.1724776303609999E-2</v>
          </cell>
          <cell r="I768">
            <v>1.5118790496760261E-2</v>
          </cell>
          <cell r="J768">
            <v>8.02221536562789E-3</v>
          </cell>
          <cell r="K768">
            <v>0.11416229558778154</v>
          </cell>
          <cell r="L768">
            <v>0.85097192224622031</v>
          </cell>
        </row>
        <row r="769">
          <cell r="B769" t="str">
            <v>OBO</v>
          </cell>
          <cell r="C769">
            <v>7769.2183948511838</v>
          </cell>
          <cell r="D769">
            <v>3939.5668380334537</v>
          </cell>
          <cell r="E769">
            <v>1662.3919612553043</v>
          </cell>
          <cell r="F769">
            <v>918.66681940533897</v>
          </cell>
          <cell r="G769">
            <v>695.52668189877943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1</v>
          </cell>
        </row>
        <row r="770">
          <cell r="B770" t="str">
            <v>ODS</v>
          </cell>
          <cell r="C770">
            <v>1469.5938081198235</v>
          </cell>
          <cell r="D770">
            <v>2746.625</v>
          </cell>
          <cell r="E770">
            <v>729.99999999999989</v>
          </cell>
          <cell r="F770">
            <v>412.38928870931102</v>
          </cell>
          <cell r="G770">
            <v>465.34176280041913</v>
          </cell>
          <cell r="H770">
            <v>0</v>
          </cell>
          <cell r="I770">
            <v>7.5136612021857929E-3</v>
          </cell>
          <cell r="J770">
            <v>1.0928961748633882E-2</v>
          </cell>
          <cell r="K770">
            <v>0.33333333333333326</v>
          </cell>
          <cell r="L770">
            <v>0.64822404371584696</v>
          </cell>
        </row>
        <row r="771">
          <cell r="B771" t="str">
            <v>OER</v>
          </cell>
          <cell r="C771">
            <v>2745.1413404803261</v>
          </cell>
          <cell r="D771">
            <v>2748.3097622583159</v>
          </cell>
          <cell r="E771">
            <v>1227.4240623855217</v>
          </cell>
          <cell r="F771">
            <v>664.74253909376523</v>
          </cell>
          <cell r="G771">
            <v>456.75427675021371</v>
          </cell>
          <cell r="H771">
            <v>0</v>
          </cell>
          <cell r="I771">
            <v>0.13333333333333333</v>
          </cell>
          <cell r="J771">
            <v>0</v>
          </cell>
          <cell r="K771">
            <v>0.4</v>
          </cell>
          <cell r="L771">
            <v>0.46666666666666662</v>
          </cell>
        </row>
        <row r="772">
          <cell r="B772" t="str">
            <v>OHD</v>
          </cell>
          <cell r="C772">
            <v>1469.5938081198235</v>
          </cell>
          <cell r="D772">
            <v>2752.6445953448019</v>
          </cell>
          <cell r="E772">
            <v>1004.3361110559546</v>
          </cell>
          <cell r="F772">
            <v>378.81857465811385</v>
          </cell>
          <cell r="G772">
            <v>387.30742755779448</v>
          </cell>
          <cell r="H772">
            <v>0</v>
          </cell>
          <cell r="I772">
            <v>0</v>
          </cell>
          <cell r="J772">
            <v>0</v>
          </cell>
          <cell r="K772">
            <v>1</v>
          </cell>
          <cell r="L772">
            <v>0</v>
          </cell>
        </row>
        <row r="773">
          <cell r="B773" t="str">
            <v>OIT</v>
          </cell>
          <cell r="C773">
            <v>7769.2183948511838</v>
          </cell>
          <cell r="D773">
            <v>3939.5668380334537</v>
          </cell>
          <cell r="E773">
            <v>1662.3919612553043</v>
          </cell>
          <cell r="F773">
            <v>918.66681940533897</v>
          </cell>
          <cell r="G773">
            <v>818.75</v>
          </cell>
          <cell r="H773">
            <v>0</v>
          </cell>
          <cell r="I773">
            <v>0.11764705882352941</v>
          </cell>
          <cell r="J773">
            <v>1.9607843137254905E-2</v>
          </cell>
          <cell r="K773">
            <v>0.37254901960784315</v>
          </cell>
          <cell r="L773">
            <v>0.49019607843137258</v>
          </cell>
        </row>
        <row r="774">
          <cell r="B774" t="str">
            <v>OKA</v>
          </cell>
          <cell r="C774">
            <v>7769.2183948511838</v>
          </cell>
          <cell r="D774">
            <v>6180.1773333333349</v>
          </cell>
          <cell r="E774">
            <v>1854.0398484848483</v>
          </cell>
          <cell r="F774">
            <v>507.08203112578286</v>
          </cell>
          <cell r="G774">
            <v>683.15185034836782</v>
          </cell>
          <cell r="H774">
            <v>1.4863258026159348E-3</v>
          </cell>
          <cell r="I774">
            <v>1.426872770511298E-2</v>
          </cell>
          <cell r="J774">
            <v>3.1212841854934618E-2</v>
          </cell>
          <cell r="K774">
            <v>0.27645659928656363</v>
          </cell>
          <cell r="L774">
            <v>0.67657550535077293</v>
          </cell>
        </row>
        <row r="775">
          <cell r="B775" t="str">
            <v>OKJ</v>
          </cell>
          <cell r="C775">
            <v>7769.2183948511838</v>
          </cell>
          <cell r="D775">
            <v>3939.5668380334537</v>
          </cell>
          <cell r="E775">
            <v>1662.3919612553043</v>
          </cell>
          <cell r="F775">
            <v>1125</v>
          </cell>
          <cell r="G775">
            <v>781.36821705426382</v>
          </cell>
          <cell r="H775">
            <v>7.1174377224199311E-3</v>
          </cell>
          <cell r="I775">
            <v>0.10320284697508901</v>
          </cell>
          <cell r="J775">
            <v>3.5587188612099648E-2</v>
          </cell>
          <cell r="K775">
            <v>0.23487544483985764</v>
          </cell>
          <cell r="L775">
            <v>0.61921708185053381</v>
          </cell>
        </row>
        <row r="776">
          <cell r="B776" t="str">
            <v>OLB</v>
          </cell>
          <cell r="C776">
            <v>2745.1413404803261</v>
          </cell>
          <cell r="D776">
            <v>2748.3097622583159</v>
          </cell>
          <cell r="E776">
            <v>1227.4240623855217</v>
          </cell>
          <cell r="F776">
            <v>664.74253909376523</v>
          </cell>
          <cell r="G776">
            <v>596.02</v>
          </cell>
          <cell r="H776">
            <v>2.2222222222222223E-2</v>
          </cell>
          <cell r="I776">
            <v>0.31111111111111106</v>
          </cell>
          <cell r="J776">
            <v>8.8888888888888892E-2</v>
          </cell>
          <cell r="K776">
            <v>0.15555555555555556</v>
          </cell>
          <cell r="L776">
            <v>0.42222222222222228</v>
          </cell>
        </row>
        <row r="777">
          <cell r="B777" t="str">
            <v>OMR</v>
          </cell>
          <cell r="C777">
            <v>1469.5938081198235</v>
          </cell>
          <cell r="D777">
            <v>2752.6445953448019</v>
          </cell>
          <cell r="E777">
            <v>1004.3361110559546</v>
          </cell>
          <cell r="F777">
            <v>378.81857465811385</v>
          </cell>
          <cell r="G777">
            <v>387.30742755779448</v>
          </cell>
          <cell r="H777">
            <v>0.25</v>
          </cell>
          <cell r="I777">
            <v>0.5</v>
          </cell>
          <cell r="J777">
            <v>0</v>
          </cell>
          <cell r="K777">
            <v>0.25</v>
          </cell>
          <cell r="L777">
            <v>0</v>
          </cell>
        </row>
        <row r="778">
          <cell r="B778" t="str">
            <v>OMS</v>
          </cell>
          <cell r="C778">
            <v>7769.2183948511838</v>
          </cell>
          <cell r="D778">
            <v>3939.5668380334537</v>
          </cell>
          <cell r="E778">
            <v>1662.3919612553043</v>
          </cell>
          <cell r="F778">
            <v>918.66681940533897</v>
          </cell>
          <cell r="G778">
            <v>695.52668189877943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1</v>
          </cell>
        </row>
        <row r="779">
          <cell r="B779" t="str">
            <v>OOL</v>
          </cell>
          <cell r="C779">
            <v>2321.7741211915059</v>
          </cell>
          <cell r="D779">
            <v>4919.9039938415726</v>
          </cell>
          <cell r="E779">
            <v>0</v>
          </cell>
          <cell r="F779">
            <v>2191.4245187741803</v>
          </cell>
          <cell r="G779">
            <v>374.25</v>
          </cell>
          <cell r="H779">
            <v>0.1111111111111111</v>
          </cell>
          <cell r="I779">
            <v>0.22222222222222221</v>
          </cell>
          <cell r="J779">
            <v>0</v>
          </cell>
          <cell r="K779">
            <v>5.5555555555555552E-2</v>
          </cell>
          <cell r="L779">
            <v>0.61111111111111116</v>
          </cell>
        </row>
        <row r="780">
          <cell r="B780" t="str">
            <v>OPO</v>
          </cell>
          <cell r="C780">
            <v>6248.31</v>
          </cell>
          <cell r="D780">
            <v>3257.093471264368</v>
          </cell>
          <cell r="E780">
            <v>1931.9800000000002</v>
          </cell>
          <cell r="F780">
            <v>705.6687690474854</v>
          </cell>
          <cell r="G780">
            <v>526.60245901520341</v>
          </cell>
          <cell r="H780">
            <v>3.1771247021445525E-3</v>
          </cell>
          <cell r="I780">
            <v>5.7188244638601927E-2</v>
          </cell>
          <cell r="J780">
            <v>1.9062748212867311E-2</v>
          </cell>
          <cell r="K780">
            <v>0.37490071485305798</v>
          </cell>
          <cell r="L780">
            <v>0.54567116759332823</v>
          </cell>
        </row>
        <row r="781">
          <cell r="B781" t="str">
            <v>ORK</v>
          </cell>
          <cell r="C781">
            <v>2745.1413404803261</v>
          </cell>
          <cell r="D781">
            <v>3127.3379047619051</v>
          </cell>
          <cell r="E781">
            <v>1227.4240623855217</v>
          </cell>
          <cell r="F781">
            <v>544.50091580874778</v>
          </cell>
          <cell r="G781">
            <v>331.08783756438771</v>
          </cell>
          <cell r="H781">
            <v>1.4835164835164831E-2</v>
          </cell>
          <cell r="I781">
            <v>9.8351648351648405E-2</v>
          </cell>
          <cell r="J781">
            <v>1.2637362637362632E-2</v>
          </cell>
          <cell r="K781">
            <v>0.22637362637362607</v>
          </cell>
          <cell r="L781">
            <v>0.64780219780219805</v>
          </cell>
        </row>
        <row r="782">
          <cell r="B782" t="str">
            <v>ORN</v>
          </cell>
          <cell r="C782">
            <v>1843.8291165610724</v>
          </cell>
          <cell r="D782">
            <v>3003.2110971761676</v>
          </cell>
          <cell r="E782">
            <v>1345.867676497681</v>
          </cell>
          <cell r="F782">
            <v>693.36331066456853</v>
          </cell>
          <cell r="G782">
            <v>474.17632914475155</v>
          </cell>
          <cell r="H782">
            <v>0</v>
          </cell>
          <cell r="I782">
            <v>0</v>
          </cell>
          <cell r="J782">
            <v>0.25</v>
          </cell>
          <cell r="K782">
            <v>0.5</v>
          </cell>
          <cell r="L782">
            <v>0.25</v>
          </cell>
        </row>
        <row r="783">
          <cell r="B783" t="str">
            <v>OSA</v>
          </cell>
          <cell r="C783">
            <v>6047.8023758798863</v>
          </cell>
          <cell r="D783">
            <v>3351.6252037297727</v>
          </cell>
          <cell r="E783">
            <v>1640.3685657051287</v>
          </cell>
          <cell r="F783">
            <v>838.7700790871753</v>
          </cell>
          <cell r="G783">
            <v>706.19650997063479</v>
          </cell>
          <cell r="H783">
            <v>1.288062516841814E-2</v>
          </cell>
          <cell r="I783">
            <v>0.17224467798437104</v>
          </cell>
          <cell r="J783">
            <v>2.6893020749124079E-2</v>
          </cell>
          <cell r="K783">
            <v>0.20598221503637809</v>
          </cell>
          <cell r="L783">
            <v>0.58199946106170852</v>
          </cell>
        </row>
        <row r="784">
          <cell r="B784" t="str">
            <v>OSD</v>
          </cell>
          <cell r="C784">
            <v>2745.1413404803261</v>
          </cell>
          <cell r="D784">
            <v>2748.3097622583159</v>
          </cell>
          <cell r="E784">
            <v>1227.4240623855217</v>
          </cell>
          <cell r="F784">
            <v>664.74253909376523</v>
          </cell>
          <cell r="G784">
            <v>573.2339377289378</v>
          </cell>
          <cell r="H784">
            <v>0</v>
          </cell>
          <cell r="I784">
            <v>0</v>
          </cell>
          <cell r="J784">
            <v>4.2553191489361687E-2</v>
          </cell>
          <cell r="K784">
            <v>0.12765957446808507</v>
          </cell>
          <cell r="L784">
            <v>0.82978723404255317</v>
          </cell>
        </row>
        <row r="785">
          <cell r="B785" t="str">
            <v>OSL</v>
          </cell>
          <cell r="C785">
            <v>203.89000000000001</v>
          </cell>
          <cell r="D785">
            <v>2780.9446637761157</v>
          </cell>
          <cell r="E785">
            <v>1253.8069230769231</v>
          </cell>
          <cell r="F785">
            <v>502.03841375674739</v>
          </cell>
          <cell r="G785">
            <v>413.55177062288146</v>
          </cell>
          <cell r="H785">
            <v>9.1638029782359336E-3</v>
          </cell>
          <cell r="I785">
            <v>5.819014891179821E-2</v>
          </cell>
          <cell r="J785">
            <v>4.7422680412370938E-2</v>
          </cell>
          <cell r="K785">
            <v>0.21179839633447839</v>
          </cell>
          <cell r="L785">
            <v>0.67342497136311652</v>
          </cell>
        </row>
        <row r="786">
          <cell r="B786" t="str">
            <v>OSR</v>
          </cell>
          <cell r="C786">
            <v>1469.5938081198235</v>
          </cell>
          <cell r="D786">
            <v>2752.6445953448019</v>
          </cell>
          <cell r="E786">
            <v>1004.3361110559546</v>
          </cell>
          <cell r="F786">
            <v>210.99999999999997</v>
          </cell>
          <cell r="G786">
            <v>387.30742755779448</v>
          </cell>
          <cell r="H786">
            <v>1.1235955056179775E-2</v>
          </cell>
          <cell r="I786">
            <v>7.8651685393258425E-2</v>
          </cell>
          <cell r="J786">
            <v>1.6853932584269662E-2</v>
          </cell>
          <cell r="K786">
            <v>0.297752808988764</v>
          </cell>
          <cell r="L786">
            <v>0.59550561797752821</v>
          </cell>
        </row>
        <row r="787">
          <cell r="B787" t="str">
            <v>OSS</v>
          </cell>
          <cell r="C787">
            <v>0</v>
          </cell>
          <cell r="D787">
            <v>2847.6971930925342</v>
          </cell>
          <cell r="E787">
            <v>3657.2797867244003</v>
          </cell>
          <cell r="F787">
            <v>572.24859627950207</v>
          </cell>
          <cell r="G787">
            <v>751.47941018987342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1</v>
          </cell>
        </row>
        <row r="788">
          <cell r="B788" t="str">
            <v>OUA</v>
          </cell>
          <cell r="C788">
            <v>2666.1651453744489</v>
          </cell>
          <cell r="D788">
            <v>3774.826342031879</v>
          </cell>
          <cell r="E788">
            <v>1071.763219189656</v>
          </cell>
          <cell r="F788">
            <v>762.7237149054954</v>
          </cell>
          <cell r="G788">
            <v>761.61484927774109</v>
          </cell>
          <cell r="H788">
            <v>0</v>
          </cell>
          <cell r="I788">
            <v>2.3255813953488372E-2</v>
          </cell>
          <cell r="J788">
            <v>1.7441860465116279E-2</v>
          </cell>
          <cell r="K788">
            <v>6.9767441860465115E-2</v>
          </cell>
          <cell r="L788">
            <v>0.88953488372093026</v>
          </cell>
        </row>
        <row r="789">
          <cell r="B789" t="str">
            <v>OUD</v>
          </cell>
          <cell r="C789">
            <v>1843.8291165610724</v>
          </cell>
          <cell r="D789">
            <v>3003.2110971761676</v>
          </cell>
          <cell r="E789">
            <v>1345.867676497681</v>
          </cell>
          <cell r="F789">
            <v>693.36331066456853</v>
          </cell>
          <cell r="G789">
            <v>474.17632914475155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1</v>
          </cell>
        </row>
        <row r="790">
          <cell r="B790" t="str">
            <v>OUL</v>
          </cell>
          <cell r="C790">
            <v>369.15</v>
          </cell>
          <cell r="D790">
            <v>2748.3097622583159</v>
          </cell>
          <cell r="E790">
            <v>1227.4240623855217</v>
          </cell>
          <cell r="F790">
            <v>424.53999999999996</v>
          </cell>
          <cell r="G790">
            <v>464.95142857142855</v>
          </cell>
          <cell r="H790">
            <v>7.8124999999999944E-2</v>
          </cell>
          <cell r="I790">
            <v>3.6458333333333315E-2</v>
          </cell>
          <cell r="J790">
            <v>9.8958333333333259E-2</v>
          </cell>
          <cell r="K790">
            <v>0.13020833333333323</v>
          </cell>
          <cell r="L790">
            <v>0.65625000000000022</v>
          </cell>
        </row>
        <row r="791">
          <cell r="B791" t="str">
            <v>OVB</v>
          </cell>
          <cell r="C791">
            <v>7769.2183948511838</v>
          </cell>
          <cell r="D791">
            <v>3939.5668380334537</v>
          </cell>
          <cell r="E791">
            <v>1662.3919612553043</v>
          </cell>
          <cell r="F791">
            <v>918.66681940533897</v>
          </cell>
          <cell r="G791">
            <v>695.52668189877943</v>
          </cell>
          <cell r="H791">
            <v>0</v>
          </cell>
          <cell r="I791">
            <v>0</v>
          </cell>
          <cell r="J791">
            <v>1.0638297872340425E-2</v>
          </cell>
          <cell r="K791">
            <v>0.27659574468085102</v>
          </cell>
          <cell r="L791">
            <v>0.7127659574468086</v>
          </cell>
        </row>
        <row r="792">
          <cell r="B792" t="str">
            <v>OVD</v>
          </cell>
          <cell r="C792">
            <v>80.000000000000014</v>
          </cell>
          <cell r="D792">
            <v>1914.6550000000002</v>
          </cell>
          <cell r="E792">
            <v>2689.27</v>
          </cell>
          <cell r="F792">
            <v>785.47749999999996</v>
          </cell>
          <cell r="G792">
            <v>374.52656547619046</v>
          </cell>
          <cell r="H792">
            <v>4.2154566744730705E-2</v>
          </cell>
          <cell r="I792">
            <v>8.4309133489461383E-2</v>
          </cell>
          <cell r="J792">
            <v>9.3676814988290467E-3</v>
          </cell>
          <cell r="K792">
            <v>0.1288056206088993</v>
          </cell>
          <cell r="L792">
            <v>0.73536299765807955</v>
          </cell>
        </row>
        <row r="793">
          <cell r="B793" t="str">
            <v>OXB</v>
          </cell>
          <cell r="C793">
            <v>2666.1651453744489</v>
          </cell>
          <cell r="D793">
            <v>3774.826342031879</v>
          </cell>
          <cell r="E793">
            <v>1071.763219189656</v>
          </cell>
          <cell r="F793">
            <v>762.7237149054954</v>
          </cell>
          <cell r="G793">
            <v>655.01551942946151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1</v>
          </cell>
        </row>
        <row r="794">
          <cell r="B794" t="str">
            <v>OZC</v>
          </cell>
          <cell r="C794">
            <v>6193.8249009534829</v>
          </cell>
          <cell r="D794">
            <v>3575.2541506331786</v>
          </cell>
          <cell r="E794">
            <v>1568.9268649847354</v>
          </cell>
          <cell r="F794">
            <v>777.33416693910112</v>
          </cell>
          <cell r="G794">
            <v>629.17125846887177</v>
          </cell>
          <cell r="H794">
            <v>0</v>
          </cell>
          <cell r="I794">
            <v>0</v>
          </cell>
          <cell r="J794">
            <v>0</v>
          </cell>
          <cell r="K794">
            <v>0.39999999999999997</v>
          </cell>
          <cell r="L794">
            <v>0.6</v>
          </cell>
        </row>
        <row r="795">
          <cell r="B795" t="str">
            <v>OZZ</v>
          </cell>
          <cell r="C795">
            <v>1843.8291165610724</v>
          </cell>
          <cell r="D795">
            <v>3003.2110971761676</v>
          </cell>
          <cell r="E795">
            <v>1345.867676497681</v>
          </cell>
          <cell r="F795">
            <v>693.36331066456853</v>
          </cell>
          <cell r="G795">
            <v>474.17632914475155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1</v>
          </cell>
        </row>
        <row r="796">
          <cell r="B796" t="str">
            <v>PAD</v>
          </cell>
          <cell r="C796">
            <v>2745.1413404803261</v>
          </cell>
          <cell r="D796">
            <v>2748.3097622583159</v>
          </cell>
          <cell r="E796">
            <v>1227.4240623855217</v>
          </cell>
          <cell r="F796">
            <v>368.61333333333334</v>
          </cell>
          <cell r="G796">
            <v>552.09031249999964</v>
          </cell>
          <cell r="H796">
            <v>8.8105726872246652E-3</v>
          </cell>
          <cell r="I796">
            <v>8.3700440528634346E-2</v>
          </cell>
          <cell r="J796">
            <v>1.3215859030837E-2</v>
          </cell>
          <cell r="K796">
            <v>0.54185022026431706</v>
          </cell>
          <cell r="L796">
            <v>0.3524229074889868</v>
          </cell>
        </row>
        <row r="797">
          <cell r="B797" t="str">
            <v>PAP</v>
          </cell>
          <cell r="C797">
            <v>609.930334920635</v>
          </cell>
          <cell r="D797">
            <v>616.39569259699067</v>
          </cell>
          <cell r="E797">
            <v>390.71465641025628</v>
          </cell>
          <cell r="F797">
            <v>226.82287523862968</v>
          </cell>
          <cell r="G797">
            <v>247.20879184572212</v>
          </cell>
          <cell r="H797">
            <v>3.4355545307816475E-2</v>
          </cell>
          <cell r="I797">
            <v>1.8445930366612871E-3</v>
          </cell>
          <cell r="J797">
            <v>3.2049804011989862E-2</v>
          </cell>
          <cell r="K797">
            <v>8.9232188148489752E-2</v>
          </cell>
          <cell r="L797">
            <v>0.84251786949504259</v>
          </cell>
        </row>
        <row r="798">
          <cell r="B798" t="str">
            <v>PAR</v>
          </cell>
          <cell r="C798">
            <v>3071.416659174803</v>
          </cell>
          <cell r="D798">
            <v>3392.2792638961805</v>
          </cell>
          <cell r="E798">
            <v>1890.3002197031747</v>
          </cell>
          <cell r="F798">
            <v>693.25793740699294</v>
          </cell>
          <cell r="G798">
            <v>467.76451896893298</v>
          </cell>
          <cell r="H798">
            <v>1.857225769007563E-2</v>
          </cell>
          <cell r="I798">
            <v>8.7867992875299464E-2</v>
          </cell>
          <cell r="J798">
            <v>2.1424139932355538E-2</v>
          </cell>
          <cell r="K798">
            <v>0.27074869413813241</v>
          </cell>
          <cell r="L798">
            <v>0.60138691536413691</v>
          </cell>
        </row>
        <row r="799">
          <cell r="B799" t="str">
            <v>PAS</v>
          </cell>
          <cell r="C799">
            <v>2745.1413404803261</v>
          </cell>
          <cell r="D799">
            <v>2748.3097622583159</v>
          </cell>
          <cell r="E799">
            <v>1227.4240623855217</v>
          </cell>
          <cell r="F799">
            <v>664.74253909376523</v>
          </cell>
          <cell r="G799">
            <v>456.75427675021371</v>
          </cell>
          <cell r="H799">
            <v>0</v>
          </cell>
          <cell r="I799">
            <v>0</v>
          </cell>
          <cell r="J799">
            <v>0</v>
          </cell>
          <cell r="K799">
            <v>0.66666666666666674</v>
          </cell>
          <cell r="L799">
            <v>0.33333333333333337</v>
          </cell>
        </row>
        <row r="800">
          <cell r="B800" t="str">
            <v>PAT</v>
          </cell>
          <cell r="C800">
            <v>3702.7359647651338</v>
          </cell>
          <cell r="D800">
            <v>2535.5679383578822</v>
          </cell>
          <cell r="E800">
            <v>1841.947079900636</v>
          </cell>
          <cell r="F800">
            <v>501.50000000000006</v>
          </cell>
          <cell r="G800">
            <v>446.95985714285706</v>
          </cell>
          <cell r="H800">
            <v>0</v>
          </cell>
          <cell r="I800">
            <v>0</v>
          </cell>
          <cell r="J800">
            <v>0</v>
          </cell>
          <cell r="K800">
            <v>0.125</v>
          </cell>
          <cell r="L800">
            <v>0.87499999999999989</v>
          </cell>
        </row>
        <row r="801">
          <cell r="B801" t="str">
            <v>PAZ</v>
          </cell>
          <cell r="C801">
            <v>258.55072039077157</v>
          </cell>
          <cell r="D801">
            <v>517.27507428680622</v>
          </cell>
          <cell r="E801">
            <v>516.30811987028801</v>
          </cell>
          <cell r="F801">
            <v>222.37839405199213</v>
          </cell>
          <cell r="G801">
            <v>477.65000000000009</v>
          </cell>
          <cell r="H801">
            <v>0</v>
          </cell>
          <cell r="I801">
            <v>0</v>
          </cell>
          <cell r="J801">
            <v>2.2222222222222223E-2</v>
          </cell>
          <cell r="K801">
            <v>0.22222222222222224</v>
          </cell>
          <cell r="L801">
            <v>0.75555555555555554</v>
          </cell>
        </row>
        <row r="802">
          <cell r="B802" t="str">
            <v>PBC</v>
          </cell>
          <cell r="C802">
            <v>258.55072039077157</v>
          </cell>
          <cell r="D802">
            <v>360.74923611111109</v>
          </cell>
          <cell r="E802">
            <v>410.34777777777776</v>
          </cell>
          <cell r="F802">
            <v>231.04366341991363</v>
          </cell>
          <cell r="G802">
            <v>209.52459170760409</v>
          </cell>
          <cell r="H802">
            <v>3.4692107545533412E-3</v>
          </cell>
          <cell r="I802">
            <v>4.7701647875108451E-2</v>
          </cell>
          <cell r="J802">
            <v>2.601908065915005E-2</v>
          </cell>
          <cell r="K802">
            <v>8.2393755420641854E-2</v>
          </cell>
          <cell r="L802">
            <v>0.84041630529054634</v>
          </cell>
        </row>
        <row r="803">
          <cell r="B803" t="str">
            <v>PBD</v>
          </cell>
          <cell r="C803">
            <v>3702.7359647651338</v>
          </cell>
          <cell r="D803">
            <v>2535.5679383578822</v>
          </cell>
          <cell r="E803">
            <v>1841.947079900636</v>
          </cell>
          <cell r="F803">
            <v>781.56573324038914</v>
          </cell>
          <cell r="G803">
            <v>568.37330685086056</v>
          </cell>
          <cell r="H803">
            <v>0</v>
          </cell>
          <cell r="I803">
            <v>0</v>
          </cell>
          <cell r="J803">
            <v>0</v>
          </cell>
          <cell r="K803">
            <v>1</v>
          </cell>
          <cell r="L803">
            <v>0</v>
          </cell>
        </row>
        <row r="804">
          <cell r="B804" t="str">
            <v>PBM</v>
          </cell>
          <cell r="C804">
            <v>340.6522449706643</v>
          </cell>
          <cell r="D804">
            <v>1643.6786350781567</v>
          </cell>
          <cell r="E804">
            <v>867.19705804587363</v>
          </cell>
          <cell r="F804">
            <v>476.49220503407565</v>
          </cell>
          <cell r="G804">
            <v>355.93964477998946</v>
          </cell>
          <cell r="H804">
            <v>0.10989010989010986</v>
          </cell>
          <cell r="I804">
            <v>2.1978021978021973E-2</v>
          </cell>
          <cell r="J804">
            <v>9.8901098901098883E-2</v>
          </cell>
          <cell r="K804">
            <v>0.20879120879120872</v>
          </cell>
          <cell r="L804">
            <v>0.56043956043956045</v>
          </cell>
        </row>
        <row r="805">
          <cell r="B805" t="str">
            <v>PCL</v>
          </cell>
          <cell r="C805">
            <v>340.6522449706643</v>
          </cell>
          <cell r="D805">
            <v>1643.6786350781567</v>
          </cell>
          <cell r="E805">
            <v>867.19705804587363</v>
          </cell>
          <cell r="F805">
            <v>476.49220503407565</v>
          </cell>
          <cell r="G805">
            <v>355.93964477998946</v>
          </cell>
          <cell r="H805">
            <v>0</v>
          </cell>
          <cell r="I805">
            <v>0</v>
          </cell>
          <cell r="J805">
            <v>0</v>
          </cell>
          <cell r="K805">
            <v>0.5</v>
          </cell>
          <cell r="L805">
            <v>0.5</v>
          </cell>
        </row>
        <row r="806">
          <cell r="B806" t="str">
            <v>PDG</v>
          </cell>
          <cell r="C806">
            <v>6193.8249009534829</v>
          </cell>
          <cell r="D806">
            <v>3575.2541506331786</v>
          </cell>
          <cell r="E806">
            <v>1568.9268649847354</v>
          </cell>
          <cell r="F806">
            <v>777.33416693910112</v>
          </cell>
          <cell r="G806">
            <v>629.17125846887177</v>
          </cell>
          <cell r="H806">
            <v>0</v>
          </cell>
          <cell r="I806">
            <v>0</v>
          </cell>
          <cell r="J806">
            <v>0</v>
          </cell>
          <cell r="K806">
            <v>1</v>
          </cell>
          <cell r="L806">
            <v>0</v>
          </cell>
        </row>
        <row r="807">
          <cell r="B807" t="str">
            <v>PDL</v>
          </cell>
          <cell r="C807">
            <v>2745.1413404803261</v>
          </cell>
          <cell r="D807">
            <v>2748.3097622583159</v>
          </cell>
          <cell r="E807">
            <v>1227.4240623855217</v>
          </cell>
          <cell r="F807">
            <v>664.74253909376523</v>
          </cell>
          <cell r="G807">
            <v>456.75427675021371</v>
          </cell>
          <cell r="H807">
            <v>0</v>
          </cell>
          <cell r="I807">
            <v>0</v>
          </cell>
          <cell r="J807">
            <v>0</v>
          </cell>
          <cell r="K807">
            <v>8.3333333333333343E-2</v>
          </cell>
          <cell r="L807">
            <v>0.91666666666666674</v>
          </cell>
        </row>
        <row r="808">
          <cell r="B808" t="str">
            <v>PDP</v>
          </cell>
          <cell r="C808">
            <v>684.99999999999989</v>
          </cell>
          <cell r="D808">
            <v>3444.6815792646066</v>
          </cell>
          <cell r="E808">
            <v>2046.4427272727273</v>
          </cell>
          <cell r="F808">
            <v>1078.0265544225754</v>
          </cell>
          <cell r="G808">
            <v>655.60023491156358</v>
          </cell>
          <cell r="H808">
            <v>0.25</v>
          </cell>
          <cell r="I808">
            <v>0.25</v>
          </cell>
          <cell r="J808">
            <v>0</v>
          </cell>
          <cell r="K808">
            <v>0.25</v>
          </cell>
          <cell r="L808">
            <v>0.25</v>
          </cell>
        </row>
        <row r="809">
          <cell r="B809" t="str">
            <v>PEE</v>
          </cell>
          <cell r="C809">
            <v>1469.5938081198235</v>
          </cell>
          <cell r="D809">
            <v>2752.6445953448019</v>
          </cell>
          <cell r="E809">
            <v>1004.3361110559546</v>
          </cell>
          <cell r="F809">
            <v>889.03950000000009</v>
          </cell>
          <cell r="G809">
            <v>387.30742755779448</v>
          </cell>
          <cell r="H809">
            <v>0</v>
          </cell>
          <cell r="I809">
            <v>0</v>
          </cell>
          <cell r="J809">
            <v>1.5624999999999998E-2</v>
          </cell>
          <cell r="K809">
            <v>0.765625</v>
          </cell>
          <cell r="L809">
            <v>0.21874999999999994</v>
          </cell>
        </row>
        <row r="810">
          <cell r="B810" t="str">
            <v>PEG</v>
          </cell>
          <cell r="C810">
            <v>2745.1413404803261</v>
          </cell>
          <cell r="D810">
            <v>2748.3097622583159</v>
          </cell>
          <cell r="E810">
            <v>1227.4240623855217</v>
          </cell>
          <cell r="F810">
            <v>664.74253909376523</v>
          </cell>
          <cell r="G810">
            <v>564.1</v>
          </cell>
          <cell r="H810">
            <v>0</v>
          </cell>
          <cell r="I810">
            <v>0</v>
          </cell>
          <cell r="J810">
            <v>0</v>
          </cell>
          <cell r="K810">
            <v>0.16666666666666669</v>
          </cell>
          <cell r="L810">
            <v>0.83333333333333337</v>
          </cell>
        </row>
        <row r="811">
          <cell r="B811" t="str">
            <v>PEI</v>
          </cell>
          <cell r="C811">
            <v>340.6522449706643</v>
          </cell>
          <cell r="D811">
            <v>1643.6786350781567</v>
          </cell>
          <cell r="E811">
            <v>867.19705804587363</v>
          </cell>
          <cell r="F811">
            <v>476.49220503407565</v>
          </cell>
          <cell r="G811">
            <v>222.5</v>
          </cell>
          <cell r="H811">
            <v>0</v>
          </cell>
          <cell r="I811">
            <v>5.6497175141242946E-3</v>
          </cell>
          <cell r="J811">
            <v>5.6497175141242946E-3</v>
          </cell>
          <cell r="K811">
            <v>0.24293785310734478</v>
          </cell>
          <cell r="L811">
            <v>0.74576271186440668</v>
          </cell>
        </row>
        <row r="812">
          <cell r="B812" t="str">
            <v>PEM</v>
          </cell>
          <cell r="C812">
            <v>340.6522449706643</v>
          </cell>
          <cell r="D812">
            <v>1643.6786350781567</v>
          </cell>
          <cell r="E812">
            <v>867.19705804587363</v>
          </cell>
          <cell r="F812">
            <v>476.49220503407565</v>
          </cell>
          <cell r="G812">
            <v>355.93964477998946</v>
          </cell>
          <cell r="H812">
            <v>0</v>
          </cell>
          <cell r="I812">
            <v>0</v>
          </cell>
          <cell r="J812">
            <v>0</v>
          </cell>
          <cell r="K812">
            <v>0.3125</v>
          </cell>
          <cell r="L812">
            <v>0.6875</v>
          </cell>
        </row>
        <row r="813">
          <cell r="B813" t="str">
            <v>PEN</v>
          </cell>
          <cell r="C813">
            <v>6193.8249009534829</v>
          </cell>
          <cell r="D813">
            <v>5462.6750000000002</v>
          </cell>
          <cell r="E813">
            <v>1568.9268649847354</v>
          </cell>
          <cell r="F813">
            <v>777.33416693910112</v>
          </cell>
          <cell r="G813">
            <v>1112.5807189349111</v>
          </cell>
          <cell r="H813">
            <v>9.8200899550224818E-2</v>
          </cell>
          <cell r="I813">
            <v>0.39730134932533728</v>
          </cell>
          <cell r="J813">
            <v>3.4482758620689613E-2</v>
          </cell>
          <cell r="K813">
            <v>0.11469265367316332</v>
          </cell>
          <cell r="L813">
            <v>0.35532233883058501</v>
          </cell>
        </row>
        <row r="814">
          <cell r="B814" t="str">
            <v>PER</v>
          </cell>
          <cell r="C814">
            <v>3586.4671412698412</v>
          </cell>
          <cell r="D814">
            <v>5282.0048305847204</v>
          </cell>
          <cell r="E814">
            <v>0</v>
          </cell>
          <cell r="F814">
            <v>1809.4346672097311</v>
          </cell>
          <cell r="G814">
            <v>1019.0839588674294</v>
          </cell>
          <cell r="H814">
            <v>2.4372759856630791E-2</v>
          </cell>
          <cell r="I814">
            <v>0.14982078853046588</v>
          </cell>
          <cell r="J814">
            <v>1.3620071684587794E-2</v>
          </cell>
          <cell r="K814">
            <v>0.1182795698924731</v>
          </cell>
          <cell r="L814">
            <v>0.69390681003584243</v>
          </cell>
        </row>
        <row r="815">
          <cell r="B815" t="str">
            <v>PEW</v>
          </cell>
          <cell r="C815">
            <v>3702.7359647651338</v>
          </cell>
          <cell r="D815">
            <v>2535.5679383578822</v>
          </cell>
          <cell r="E815">
            <v>1841.947079900636</v>
          </cell>
          <cell r="F815">
            <v>781.56573324038914</v>
          </cell>
          <cell r="G815">
            <v>568.37330685086056</v>
          </cell>
          <cell r="H815">
            <v>0</v>
          </cell>
          <cell r="I815">
            <v>1.342281879194631E-2</v>
          </cell>
          <cell r="J815">
            <v>0.12080536912751678</v>
          </cell>
          <cell r="K815">
            <v>0.10738255033557045</v>
          </cell>
          <cell r="L815">
            <v>0.75838926174496635</v>
          </cell>
        </row>
        <row r="816">
          <cell r="B816" t="str">
            <v>PFB</v>
          </cell>
          <cell r="C816">
            <v>6490</v>
          </cell>
          <cell r="D816">
            <v>4319.4073653846172</v>
          </cell>
          <cell r="E816">
            <v>1184.1300000000001</v>
          </cell>
          <cell r="F816">
            <v>729.66506598564706</v>
          </cell>
          <cell r="G816">
            <v>747.97150098148052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1</v>
          </cell>
        </row>
        <row r="817">
          <cell r="B817" t="str">
            <v>PFO</v>
          </cell>
          <cell r="C817">
            <v>2745.1413404803261</v>
          </cell>
          <cell r="D817">
            <v>2748.3097622583159</v>
          </cell>
          <cell r="E817">
            <v>1227.4240623855217</v>
          </cell>
          <cell r="F817">
            <v>664.74253909376523</v>
          </cell>
          <cell r="G817">
            <v>456.75427675021371</v>
          </cell>
          <cell r="H817">
            <v>0</v>
          </cell>
          <cell r="I817">
            <v>0</v>
          </cell>
          <cell r="J817">
            <v>0</v>
          </cell>
          <cell r="K817">
            <v>0.63636363636363635</v>
          </cell>
          <cell r="L817">
            <v>0.36363636363636365</v>
          </cell>
        </row>
        <row r="818">
          <cell r="B818" t="str">
            <v>PGF</v>
          </cell>
          <cell r="C818">
            <v>2745.1413404803261</v>
          </cell>
          <cell r="D818">
            <v>2748.3097622583159</v>
          </cell>
          <cell r="E818">
            <v>1227.4240623855217</v>
          </cell>
          <cell r="F818">
            <v>664.74253909376523</v>
          </cell>
          <cell r="G818">
            <v>706.5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1</v>
          </cell>
        </row>
        <row r="819">
          <cell r="B819" t="str">
            <v>PHC</v>
          </cell>
          <cell r="C819">
            <v>2666.1651453744489</v>
          </cell>
          <cell r="D819">
            <v>3774.826342031879</v>
          </cell>
          <cell r="E819">
            <v>1071.763219189656</v>
          </cell>
          <cell r="F819">
            <v>470.81312042389203</v>
          </cell>
          <cell r="G819">
            <v>637.50523913216864</v>
          </cell>
          <cell r="H819">
            <v>1.890359168241966E-3</v>
          </cell>
          <cell r="I819">
            <v>5.6710775047258983E-3</v>
          </cell>
          <cell r="J819">
            <v>5.6710775047258983E-3</v>
          </cell>
          <cell r="K819">
            <v>0.53497164461247637</v>
          </cell>
          <cell r="L819">
            <v>0.45179584120982985</v>
          </cell>
        </row>
        <row r="820">
          <cell r="B820" t="str">
            <v>PHE</v>
          </cell>
          <cell r="C820">
            <v>3586.4671412698412</v>
          </cell>
          <cell r="D820">
            <v>5282.0048305847204</v>
          </cell>
          <cell r="E820">
            <v>0</v>
          </cell>
          <cell r="F820">
            <v>1809.4346672097311</v>
          </cell>
          <cell r="G820">
            <v>1365</v>
          </cell>
          <cell r="H820">
            <v>0</v>
          </cell>
          <cell r="I820">
            <v>0</v>
          </cell>
          <cell r="J820">
            <v>0</v>
          </cell>
          <cell r="K820">
            <v>0.2</v>
          </cell>
          <cell r="L820">
            <v>0.8</v>
          </cell>
        </row>
        <row r="821">
          <cell r="B821" t="str">
            <v>PHW</v>
          </cell>
          <cell r="C821">
            <v>4506.2728313492062</v>
          </cell>
          <cell r="D821">
            <v>3944.3134760440953</v>
          </cell>
          <cell r="E821">
            <v>2334.0452562656651</v>
          </cell>
          <cell r="F821">
            <v>1515.8991723225461</v>
          </cell>
          <cell r="G821">
            <v>793.18298912074488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1</v>
          </cell>
        </row>
        <row r="822">
          <cell r="B822" t="str">
            <v>PIU</v>
          </cell>
          <cell r="C822">
            <v>340.6522449706643</v>
          </cell>
          <cell r="D822">
            <v>1643.6786350781567</v>
          </cell>
          <cell r="E822">
            <v>867.19705804587363</v>
          </cell>
          <cell r="F822">
            <v>476.49220503407565</v>
          </cell>
          <cell r="G822">
            <v>355.93964477998946</v>
          </cell>
          <cell r="H822">
            <v>0</v>
          </cell>
          <cell r="I822">
            <v>6.8965517241379309E-2</v>
          </cell>
          <cell r="J822">
            <v>6.8965517241379309E-2</v>
          </cell>
          <cell r="K822">
            <v>0</v>
          </cell>
          <cell r="L822">
            <v>0.86206896551724144</v>
          </cell>
        </row>
        <row r="823">
          <cell r="B823" t="str">
            <v>PKC</v>
          </cell>
          <cell r="C823">
            <v>7769.2183948511838</v>
          </cell>
          <cell r="D823">
            <v>3939.5668380334537</v>
          </cell>
          <cell r="E823">
            <v>1662.3919612553043</v>
          </cell>
          <cell r="F823">
            <v>918.66681940533897</v>
          </cell>
          <cell r="G823">
            <v>695.52668189877943</v>
          </cell>
          <cell r="H823">
            <v>0</v>
          </cell>
          <cell r="I823">
            <v>0</v>
          </cell>
          <cell r="J823">
            <v>0.28571428571428575</v>
          </cell>
          <cell r="K823">
            <v>0</v>
          </cell>
          <cell r="L823">
            <v>0.7142857142857143</v>
          </cell>
        </row>
        <row r="824">
          <cell r="B824" t="str">
            <v>PKU</v>
          </cell>
          <cell r="C824">
            <v>6193.8249009534829</v>
          </cell>
          <cell r="D824">
            <v>3575.2541506331786</v>
          </cell>
          <cell r="E824">
            <v>1568.9268649847354</v>
          </cell>
          <cell r="F824">
            <v>777.33416693910112</v>
          </cell>
          <cell r="G824">
            <v>629.17125846887177</v>
          </cell>
          <cell r="H824">
            <v>0</v>
          </cell>
          <cell r="I824">
            <v>1</v>
          </cell>
          <cell r="J824">
            <v>0</v>
          </cell>
          <cell r="K824">
            <v>0</v>
          </cell>
          <cell r="L824">
            <v>0</v>
          </cell>
        </row>
        <row r="825">
          <cell r="B825" t="str">
            <v>PLQ</v>
          </cell>
          <cell r="C825">
            <v>1469.5938081198235</v>
          </cell>
          <cell r="D825">
            <v>2752.6445953448019</v>
          </cell>
          <cell r="E825">
            <v>1004.3361110559546</v>
          </cell>
          <cell r="F825">
            <v>648.7713043478268</v>
          </cell>
          <cell r="G825">
            <v>391.0530967720423</v>
          </cell>
          <cell r="H825">
            <v>0</v>
          </cell>
          <cell r="I825">
            <v>0</v>
          </cell>
          <cell r="J825">
            <v>9.1074681238615673E-3</v>
          </cell>
          <cell r="K825">
            <v>0.28051001821493632</v>
          </cell>
          <cell r="L825">
            <v>0.7103825136612022</v>
          </cell>
        </row>
        <row r="826">
          <cell r="B826" t="str">
            <v>PLS</v>
          </cell>
          <cell r="C826">
            <v>808.74888010275151</v>
          </cell>
          <cell r="D826">
            <v>616.39569259699067</v>
          </cell>
          <cell r="E826">
            <v>638.29411764705878</v>
          </cell>
          <cell r="F826">
            <v>256.74134504855567</v>
          </cell>
          <cell r="G826">
            <v>282.60063046527284</v>
          </cell>
          <cell r="H826">
            <v>5.1698867421718857E-2</v>
          </cell>
          <cell r="I826">
            <v>5.3297801465689552E-4</v>
          </cell>
          <cell r="J826">
            <v>1.3324450366422392E-2</v>
          </cell>
          <cell r="K826">
            <v>0.24783477681545643</v>
          </cell>
          <cell r="L826">
            <v>0.68660892738174539</v>
          </cell>
        </row>
        <row r="827">
          <cell r="B827" t="str">
            <v>PLZ</v>
          </cell>
          <cell r="C827">
            <v>4506.2728313492062</v>
          </cell>
          <cell r="D827">
            <v>3944.3134760440953</v>
          </cell>
          <cell r="E827">
            <v>2334.0452562656651</v>
          </cell>
          <cell r="F827">
            <v>557.90694252873573</v>
          </cell>
          <cell r="G827">
            <v>1002.0619610389622</v>
          </cell>
          <cell r="H827">
            <v>0</v>
          </cell>
          <cell r="I827">
            <v>5.2941176470588248E-2</v>
          </cell>
          <cell r="J827">
            <v>5.8823529411764714E-3</v>
          </cell>
          <cell r="K827">
            <v>0.37058823529411772</v>
          </cell>
          <cell r="L827">
            <v>0.57058823529411751</v>
          </cell>
        </row>
        <row r="828">
          <cell r="B828" t="str">
            <v>PMC</v>
          </cell>
          <cell r="C828">
            <v>684.99999999999989</v>
          </cell>
          <cell r="D828">
            <v>3444.6815792646066</v>
          </cell>
          <cell r="E828">
            <v>2046.4427272727273</v>
          </cell>
          <cell r="F828">
            <v>1078.0265544225754</v>
          </cell>
          <cell r="G828">
            <v>841.33333333333326</v>
          </cell>
          <cell r="H828">
            <v>0</v>
          </cell>
          <cell r="I828">
            <v>8.3333333333333356E-2</v>
          </cell>
          <cell r="J828">
            <v>0</v>
          </cell>
          <cell r="K828">
            <v>0.16666666666666671</v>
          </cell>
          <cell r="L828">
            <v>0.75</v>
          </cell>
        </row>
        <row r="829">
          <cell r="B829" t="str">
            <v>PMI</v>
          </cell>
          <cell r="C829">
            <v>176.87499999999997</v>
          </cell>
          <cell r="D829">
            <v>2752.9171428571426</v>
          </cell>
          <cell r="E829">
            <v>1227.4240623855217</v>
          </cell>
          <cell r="F829">
            <v>1138.1912184873959</v>
          </cell>
          <cell r="G829">
            <v>407.81236759768035</v>
          </cell>
          <cell r="H829">
            <v>3.1390134529147982E-2</v>
          </cell>
          <cell r="I829">
            <v>5.3811659192825108E-2</v>
          </cell>
          <cell r="J829">
            <v>1.345291479820628E-2</v>
          </cell>
          <cell r="K829">
            <v>0.22272047832585934</v>
          </cell>
          <cell r="L829">
            <v>0.67862481315396139</v>
          </cell>
        </row>
        <row r="830">
          <cell r="B830" t="str">
            <v>PMO</v>
          </cell>
          <cell r="C830">
            <v>2745.1413404803261</v>
          </cell>
          <cell r="D830">
            <v>1680.23</v>
          </cell>
          <cell r="E830">
            <v>1227.4240623855217</v>
          </cell>
          <cell r="F830">
            <v>1040.901640189599</v>
          </cell>
          <cell r="G830">
            <v>473.93399910126544</v>
          </cell>
          <cell r="H830">
            <v>0</v>
          </cell>
          <cell r="I830">
            <v>3.0317164179104483E-3</v>
          </cell>
          <cell r="J830">
            <v>2.3320895522388066E-3</v>
          </cell>
          <cell r="K830">
            <v>0.16044776119402993</v>
          </cell>
          <cell r="L830">
            <v>0.83418843283582089</v>
          </cell>
        </row>
        <row r="831">
          <cell r="B831" t="str">
            <v>PMR</v>
          </cell>
          <cell r="C831">
            <v>1491.994109567901</v>
          </cell>
          <cell r="D831">
            <v>4031.5638066791957</v>
          </cell>
          <cell r="E831">
            <v>1262.0723017140099</v>
          </cell>
          <cell r="F831">
            <v>774.05666666666696</v>
          </cell>
          <cell r="G831">
            <v>1416.3221874999997</v>
          </cell>
          <cell r="H831">
            <v>5.7142857142857141E-2</v>
          </cell>
          <cell r="I831">
            <v>0.27857142857142858</v>
          </cell>
          <cell r="J831">
            <v>7.1428571428571426E-3</v>
          </cell>
          <cell r="K831">
            <v>0.29285714285714287</v>
          </cell>
          <cell r="L831">
            <v>0.36428571428571427</v>
          </cell>
        </row>
        <row r="832">
          <cell r="B832" t="str">
            <v>PMV</v>
          </cell>
          <cell r="C832">
            <v>340.6522449706643</v>
          </cell>
          <cell r="D832">
            <v>1643.6786350781567</v>
          </cell>
          <cell r="E832">
            <v>867.19705804587363</v>
          </cell>
          <cell r="F832">
            <v>476.49220503407565</v>
          </cell>
          <cell r="G832">
            <v>355.93964477998946</v>
          </cell>
          <cell r="H832">
            <v>0</v>
          </cell>
          <cell r="I832">
            <v>0.16666666666666666</v>
          </cell>
          <cell r="J832">
            <v>0</v>
          </cell>
          <cell r="K832">
            <v>0</v>
          </cell>
          <cell r="L832">
            <v>0.83333333333333326</v>
          </cell>
        </row>
        <row r="833">
          <cell r="B833" t="str">
            <v>PMW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0.2</v>
          </cell>
          <cell r="J833">
            <v>0</v>
          </cell>
          <cell r="K833">
            <v>0</v>
          </cell>
          <cell r="L833">
            <v>0.8</v>
          </cell>
        </row>
        <row r="834">
          <cell r="B834" t="str">
            <v>PNA</v>
          </cell>
          <cell r="C834">
            <v>2745.1413404803261</v>
          </cell>
          <cell r="D834">
            <v>2748.3097622583159</v>
          </cell>
          <cell r="E834">
            <v>1731.3429999999998</v>
          </cell>
          <cell r="F834">
            <v>664.74253909376523</v>
          </cell>
          <cell r="G834">
            <v>507.08647058823516</v>
          </cell>
          <cell r="H834">
            <v>3.2258064516129038E-2</v>
          </cell>
          <cell r="I834">
            <v>0.21631878557874765</v>
          </cell>
          <cell r="J834">
            <v>5.8823529411764719E-2</v>
          </cell>
          <cell r="K834">
            <v>0.1764705882352941</v>
          </cell>
          <cell r="L834">
            <v>0.51612903225806439</v>
          </cell>
        </row>
        <row r="835">
          <cell r="B835" t="str">
            <v>PNH</v>
          </cell>
          <cell r="C835">
            <v>6193.8249009534829</v>
          </cell>
          <cell r="D835">
            <v>3244.1799999999994</v>
          </cell>
          <cell r="E835">
            <v>1386.06196875</v>
          </cell>
          <cell r="F835">
            <v>755.8290815942587</v>
          </cell>
          <cell r="G835">
            <v>594.61274037610895</v>
          </cell>
          <cell r="H835">
            <v>0</v>
          </cell>
          <cell r="I835">
            <v>1.5768725361366597E-2</v>
          </cell>
          <cell r="J835">
            <v>2.4529128339903603E-2</v>
          </cell>
          <cell r="K835">
            <v>0.10512483574244404</v>
          </cell>
          <cell r="L835">
            <v>0.85457731055628572</v>
          </cell>
        </row>
        <row r="836">
          <cell r="B836" t="str">
            <v>PNI</v>
          </cell>
          <cell r="C836">
            <v>1491.994109567901</v>
          </cell>
          <cell r="D836">
            <v>4031.5638066791957</v>
          </cell>
          <cell r="E836">
            <v>1262.0723017140099</v>
          </cell>
          <cell r="F836">
            <v>1338.046185731502</v>
          </cell>
          <cell r="G836">
            <v>837.42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1</v>
          </cell>
        </row>
        <row r="837">
          <cell r="B837" t="str">
            <v>PNQ</v>
          </cell>
          <cell r="C837">
            <v>3702.7359647651338</v>
          </cell>
          <cell r="D837">
            <v>3245.7754928263907</v>
          </cell>
          <cell r="E837">
            <v>1841.947079900636</v>
          </cell>
          <cell r="F837">
            <v>1940.580570217918</v>
          </cell>
          <cell r="G837">
            <v>773.6615924080229</v>
          </cell>
          <cell r="H837">
            <v>3.2967032967032926E-2</v>
          </cell>
          <cell r="I837">
            <v>0.4494505494505493</v>
          </cell>
          <cell r="J837">
            <v>2.8571428571428536E-2</v>
          </cell>
          <cell r="K837">
            <v>0.15824175824175823</v>
          </cell>
          <cell r="L837">
            <v>0.33076923076923082</v>
          </cell>
        </row>
        <row r="838">
          <cell r="B838" t="str">
            <v>PNR</v>
          </cell>
          <cell r="C838">
            <v>2666.1651453744489</v>
          </cell>
          <cell r="D838">
            <v>3774.826342031879</v>
          </cell>
          <cell r="E838">
            <v>1071.763219189656</v>
          </cell>
          <cell r="F838">
            <v>762.7237149054954</v>
          </cell>
          <cell r="G838">
            <v>1144.5</v>
          </cell>
          <cell r="H838">
            <v>0</v>
          </cell>
          <cell r="I838">
            <v>0.16666666666666666</v>
          </cell>
          <cell r="J838">
            <v>0.16666666666666666</v>
          </cell>
          <cell r="K838">
            <v>0</v>
          </cell>
          <cell r="L838">
            <v>0.66666666666666663</v>
          </cell>
        </row>
        <row r="839">
          <cell r="B839" t="str">
            <v>PNZ</v>
          </cell>
          <cell r="C839">
            <v>0</v>
          </cell>
          <cell r="D839">
            <v>2816.9138888888883</v>
          </cell>
          <cell r="E839">
            <v>0</v>
          </cell>
          <cell r="F839">
            <v>539.06741774891771</v>
          </cell>
          <cell r="G839">
            <v>645.72820118831487</v>
          </cell>
          <cell r="H839">
            <v>0</v>
          </cell>
          <cell r="I839">
            <v>1</v>
          </cell>
          <cell r="J839">
            <v>0</v>
          </cell>
          <cell r="K839">
            <v>0</v>
          </cell>
          <cell r="L839">
            <v>0</v>
          </cell>
        </row>
        <row r="840">
          <cell r="B840" t="str">
            <v>POA</v>
          </cell>
          <cell r="C840">
            <v>6490</v>
          </cell>
          <cell r="D840">
            <v>4319.4073653846172</v>
          </cell>
          <cell r="E840">
            <v>1184.1300000000001</v>
          </cell>
          <cell r="F840">
            <v>729.66506598564706</v>
          </cell>
          <cell r="G840">
            <v>747.97150098148052</v>
          </cell>
          <cell r="H840">
            <v>5.0831792975970375E-3</v>
          </cell>
          <cell r="I840">
            <v>8.9648798521256887E-2</v>
          </cell>
          <cell r="J840">
            <v>1.0166358595194077E-2</v>
          </cell>
          <cell r="K840">
            <v>0.30129390018484281</v>
          </cell>
          <cell r="L840">
            <v>0.59380776340110908</v>
          </cell>
        </row>
        <row r="841">
          <cell r="B841" t="str">
            <v>POL</v>
          </cell>
          <cell r="C841">
            <v>4506.2728313492062</v>
          </cell>
          <cell r="D841">
            <v>3944.3134760440953</v>
          </cell>
          <cell r="E841">
            <v>2334.0452562656651</v>
          </cell>
          <cell r="F841">
            <v>1515.8991723225461</v>
          </cell>
          <cell r="G841">
            <v>793.18298912074488</v>
          </cell>
          <cell r="H841">
            <v>0</v>
          </cell>
          <cell r="I841">
            <v>0.25</v>
          </cell>
          <cell r="J841">
            <v>0</v>
          </cell>
          <cell r="K841">
            <v>0</v>
          </cell>
          <cell r="L841">
            <v>0.75</v>
          </cell>
        </row>
        <row r="842">
          <cell r="B842" t="str">
            <v>POM</v>
          </cell>
          <cell r="C842">
            <v>1491.994109567901</v>
          </cell>
          <cell r="D842">
            <v>4031.5638066791957</v>
          </cell>
          <cell r="E842">
            <v>1262.0723017140099</v>
          </cell>
          <cell r="F842">
            <v>1338.046185731502</v>
          </cell>
          <cell r="G842">
            <v>1314.52</v>
          </cell>
          <cell r="H842">
            <v>0</v>
          </cell>
          <cell r="I842">
            <v>7.792207792207792E-2</v>
          </cell>
          <cell r="J842">
            <v>9.0909090909090912E-2</v>
          </cell>
          <cell r="K842">
            <v>0.2857142857142857</v>
          </cell>
          <cell r="L842">
            <v>0.54545454545454541</v>
          </cell>
        </row>
        <row r="843">
          <cell r="B843" t="str">
            <v>POP</v>
          </cell>
          <cell r="C843">
            <v>285.40398550724638</v>
          </cell>
          <cell r="D843">
            <v>616.39569259699067</v>
          </cell>
          <cell r="E843">
            <v>458.00000000000006</v>
          </cell>
          <cell r="F843">
            <v>237.47381701071421</v>
          </cell>
          <cell r="G843">
            <v>203.58601491137105</v>
          </cell>
          <cell r="H843">
            <v>1.5245009074410162E-2</v>
          </cell>
          <cell r="I843">
            <v>0</v>
          </cell>
          <cell r="J843">
            <v>1.4156079854809437E-2</v>
          </cell>
          <cell r="K843">
            <v>0.15353901996370234</v>
          </cell>
          <cell r="L843">
            <v>0.817059891107078</v>
          </cell>
        </row>
        <row r="844">
          <cell r="B844" t="str">
            <v>POS</v>
          </cell>
          <cell r="C844">
            <v>377.32512499980163</v>
          </cell>
          <cell r="D844">
            <v>982.90909090909054</v>
          </cell>
          <cell r="E844">
            <v>647.26235294117646</v>
          </cell>
          <cell r="F844">
            <v>350.28973384063858</v>
          </cell>
          <cell r="G844">
            <v>324.62932039409611</v>
          </cell>
          <cell r="H844">
            <v>7.6555023923444848E-2</v>
          </cell>
          <cell r="I844">
            <v>8.6994345367551011E-3</v>
          </cell>
          <cell r="J844">
            <v>1.9138755980861219E-2</v>
          </cell>
          <cell r="K844">
            <v>0.22140060896041722</v>
          </cell>
          <cell r="L844">
            <v>0.67420617659852167</v>
          </cell>
        </row>
        <row r="845">
          <cell r="B845" t="str">
            <v>POZ</v>
          </cell>
          <cell r="C845">
            <v>1469.5938081198235</v>
          </cell>
          <cell r="D845">
            <v>2680.7432432432424</v>
          </cell>
          <cell r="E845">
            <v>1004.3361110559546</v>
          </cell>
          <cell r="F845">
            <v>244.60092111871484</v>
          </cell>
          <cell r="G845">
            <v>392.97180308386226</v>
          </cell>
          <cell r="H845">
            <v>2.8213166144200612E-3</v>
          </cell>
          <cell r="I845">
            <v>4.3260188087774244E-2</v>
          </cell>
          <cell r="J845">
            <v>1.0344827586206893E-2</v>
          </cell>
          <cell r="K845">
            <v>0.44326018808777456</v>
          </cell>
          <cell r="L845">
            <v>0.50031347962382422</v>
          </cell>
        </row>
        <row r="846">
          <cell r="B846" t="str">
            <v>PPG</v>
          </cell>
          <cell r="C846">
            <v>1491.994109567901</v>
          </cell>
          <cell r="D846">
            <v>4031.5638066791957</v>
          </cell>
          <cell r="E846">
            <v>1262.0723017140099</v>
          </cell>
          <cell r="F846">
            <v>1338.046185731502</v>
          </cell>
          <cell r="G846">
            <v>902.02177786951108</v>
          </cell>
          <cell r="H846">
            <v>3.4090909090909088E-2</v>
          </cell>
          <cell r="I846">
            <v>0.15909090909090909</v>
          </cell>
          <cell r="J846">
            <v>0.48863636363636365</v>
          </cell>
          <cell r="K846">
            <v>0.10227272727272728</v>
          </cell>
          <cell r="L846">
            <v>0.21590909090909091</v>
          </cell>
        </row>
        <row r="847">
          <cell r="B847" t="str">
            <v>PPP</v>
          </cell>
          <cell r="C847">
            <v>2321.7741211915059</v>
          </cell>
          <cell r="D847">
            <v>4919.9039938415726</v>
          </cell>
          <cell r="E847">
            <v>0</v>
          </cell>
          <cell r="F847">
            <v>2191.4245187741803</v>
          </cell>
          <cell r="G847">
            <v>758.31309609995174</v>
          </cell>
          <cell r="H847">
            <v>0</v>
          </cell>
          <cell r="I847">
            <v>1</v>
          </cell>
          <cell r="J847">
            <v>0</v>
          </cell>
          <cell r="K847">
            <v>0</v>
          </cell>
          <cell r="L847">
            <v>0</v>
          </cell>
        </row>
        <row r="848">
          <cell r="B848" t="str">
            <v>PPS</v>
          </cell>
          <cell r="C848">
            <v>6193.8249009534829</v>
          </cell>
          <cell r="D848">
            <v>3575.2541506331786</v>
          </cell>
          <cell r="E848">
            <v>1568.9268649847354</v>
          </cell>
          <cell r="F848">
            <v>777.33416693910112</v>
          </cell>
          <cell r="G848">
            <v>629.17125846887177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1</v>
          </cell>
        </row>
        <row r="849">
          <cell r="B849" t="str">
            <v>PPT</v>
          </cell>
          <cell r="C849">
            <v>1491.994109567901</v>
          </cell>
          <cell r="D849">
            <v>4031.5638066791957</v>
          </cell>
          <cell r="E849">
            <v>1262.0723017140099</v>
          </cell>
          <cell r="F849">
            <v>767.69</v>
          </cell>
          <cell r="G849">
            <v>724.97169811320759</v>
          </cell>
          <cell r="H849">
            <v>3.787878787878788E-3</v>
          </cell>
          <cell r="I849">
            <v>6.6287878787878785E-2</v>
          </cell>
          <cell r="J849">
            <v>2.6515151515151516E-2</v>
          </cell>
          <cell r="K849">
            <v>3.2196969696969696E-2</v>
          </cell>
          <cell r="L849">
            <v>0.87121212121212122</v>
          </cell>
        </row>
        <row r="850">
          <cell r="B850" t="str">
            <v>PQQ</v>
          </cell>
          <cell r="C850">
            <v>4620.9183037078074</v>
          </cell>
          <cell r="D850">
            <v>5126.7601963023799</v>
          </cell>
          <cell r="E850">
            <v>1799.1206359649118</v>
          </cell>
          <cell r="F850">
            <v>2234.0785672250199</v>
          </cell>
          <cell r="G850">
            <v>700.88240334607815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1</v>
          </cell>
        </row>
        <row r="851">
          <cell r="B851" t="str">
            <v>PRG</v>
          </cell>
          <cell r="C851">
            <v>633.87408073270012</v>
          </cell>
          <cell r="D851">
            <v>2833.8984950134304</v>
          </cell>
          <cell r="E851">
            <v>647.32929687499961</v>
          </cell>
          <cell r="F851">
            <v>576.2110203927848</v>
          </cell>
          <cell r="G851">
            <v>459.94519846728338</v>
          </cell>
          <cell r="H851">
            <v>1.3355592654424086E-2</v>
          </cell>
          <cell r="I851">
            <v>4.6118530884808141E-2</v>
          </cell>
          <cell r="J851">
            <v>3.5127991096271696E-2</v>
          </cell>
          <cell r="K851">
            <v>0.31163049526989461</v>
          </cell>
          <cell r="L851">
            <v>0.59376739009460155</v>
          </cell>
        </row>
        <row r="852">
          <cell r="B852" t="str">
            <v>PRN</v>
          </cell>
          <cell r="C852">
            <v>1469.5938081198235</v>
          </cell>
          <cell r="D852">
            <v>2752.6445953448019</v>
          </cell>
          <cell r="E852">
            <v>1004.3361110559546</v>
          </cell>
          <cell r="F852">
            <v>304.5530769230769</v>
          </cell>
          <cell r="G852">
            <v>501.30226741573068</v>
          </cell>
          <cell r="H852">
            <v>0</v>
          </cell>
          <cell r="I852">
            <v>4.3159257660768256E-4</v>
          </cell>
          <cell r="J852">
            <v>9.0634441087613336E-3</v>
          </cell>
          <cell r="K852">
            <v>0.31419939577039296</v>
          </cell>
          <cell r="L852">
            <v>0.67630556754423798</v>
          </cell>
        </row>
        <row r="853">
          <cell r="B853" t="str">
            <v>PSA</v>
          </cell>
          <cell r="C853">
            <v>414.49</v>
          </cell>
          <cell r="D853">
            <v>2299.7028571428577</v>
          </cell>
          <cell r="E853">
            <v>1510.067536231885</v>
          </cell>
          <cell r="F853">
            <v>656.14845903001094</v>
          </cell>
          <cell r="G853">
            <v>501.2447379901468</v>
          </cell>
          <cell r="H853">
            <v>4.2034468263976495E-3</v>
          </cell>
          <cell r="I853">
            <v>2.2278268179907537E-2</v>
          </cell>
          <cell r="J853">
            <v>2.2698612862547297E-2</v>
          </cell>
          <cell r="K853">
            <v>0.14880201765447695</v>
          </cell>
          <cell r="L853">
            <v>0.80201765447667062</v>
          </cell>
        </row>
        <row r="854">
          <cell r="B854" t="str">
            <v>PSE</v>
          </cell>
          <cell r="C854">
            <v>196.50000000000003</v>
          </cell>
          <cell r="D854">
            <v>616.39569259699067</v>
          </cell>
          <cell r="E854">
            <v>511.6084923299515</v>
          </cell>
          <cell r="F854">
            <v>227.19677564143856</v>
          </cell>
          <cell r="G854">
            <v>233.88166666666658</v>
          </cell>
          <cell r="H854">
            <v>0.10152284263959395</v>
          </cell>
          <cell r="I854">
            <v>0</v>
          </cell>
          <cell r="J854">
            <v>0.10659898477157365</v>
          </cell>
          <cell r="K854">
            <v>1.0152284263959395E-2</v>
          </cell>
          <cell r="L854">
            <v>0.781725888324873</v>
          </cell>
        </row>
        <row r="855">
          <cell r="B855" t="str">
            <v>PSO</v>
          </cell>
          <cell r="C855">
            <v>340.6522449706643</v>
          </cell>
          <cell r="D855">
            <v>1643.6786350781567</v>
          </cell>
          <cell r="E855">
            <v>867.19705804587363</v>
          </cell>
          <cell r="F855">
            <v>476.49220503407565</v>
          </cell>
          <cell r="G855">
            <v>355.93964477998946</v>
          </cell>
          <cell r="H855">
            <v>0</v>
          </cell>
          <cell r="I855">
            <v>0</v>
          </cell>
          <cell r="J855">
            <v>6.2499999999999993E-2</v>
          </cell>
          <cell r="K855">
            <v>0.3125</v>
          </cell>
          <cell r="L855">
            <v>0.625</v>
          </cell>
        </row>
        <row r="856">
          <cell r="B856" t="str">
            <v>PSR</v>
          </cell>
          <cell r="C856">
            <v>2745.1413404803261</v>
          </cell>
          <cell r="D856">
            <v>2748.3097622583159</v>
          </cell>
          <cell r="E856">
            <v>1227.4240623855217</v>
          </cell>
          <cell r="F856">
            <v>664.74253909376523</v>
          </cell>
          <cell r="G856">
            <v>456.75427675021371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1</v>
          </cell>
        </row>
        <row r="857">
          <cell r="B857" t="str">
            <v>PSS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1</v>
          </cell>
        </row>
        <row r="858">
          <cell r="B858" t="str">
            <v>PTG</v>
          </cell>
          <cell r="C858">
            <v>4506.2728313492062</v>
          </cell>
          <cell r="D858">
            <v>3944.3134760440953</v>
          </cell>
          <cell r="E858">
            <v>2334.0452562656651</v>
          </cell>
          <cell r="F858">
            <v>1515.8991723225461</v>
          </cell>
          <cell r="G858">
            <v>1503.5</v>
          </cell>
          <cell r="H858">
            <v>0</v>
          </cell>
          <cell r="I858">
            <v>0.15384615384615385</v>
          </cell>
          <cell r="J858">
            <v>0</v>
          </cell>
          <cell r="K858">
            <v>0.61538461538461542</v>
          </cell>
          <cell r="L858">
            <v>0.23076923076923078</v>
          </cell>
        </row>
        <row r="859">
          <cell r="B859" t="str">
            <v>PTP</v>
          </cell>
          <cell r="C859">
            <v>648</v>
          </cell>
          <cell r="D859">
            <v>616.39569259699067</v>
          </cell>
          <cell r="E859">
            <v>511.6084923299515</v>
          </cell>
          <cell r="F859">
            <v>403</v>
          </cell>
          <cell r="G859">
            <v>365.01117647058823</v>
          </cell>
          <cell r="H859">
            <v>4.6728971962616828E-2</v>
          </cell>
          <cell r="I859">
            <v>2.8037383177570093E-2</v>
          </cell>
          <cell r="J859">
            <v>0.10280373831775701</v>
          </cell>
          <cell r="K859">
            <v>0.13084112149532712</v>
          </cell>
          <cell r="L859">
            <v>0.69158878504672894</v>
          </cell>
        </row>
        <row r="860">
          <cell r="B860" t="str">
            <v>PTY</v>
          </cell>
          <cell r="C860">
            <v>777.11597941468256</v>
          </cell>
          <cell r="D860">
            <v>845.18524293012229</v>
          </cell>
          <cell r="E860">
            <v>813.99119769119784</v>
          </cell>
          <cell r="F860">
            <v>292.33524422733461</v>
          </cell>
          <cell r="G860">
            <v>196.96064607671943</v>
          </cell>
          <cell r="H860">
            <v>5.2850171321773547E-2</v>
          </cell>
          <cell r="I860">
            <v>1.2875090852455608E-2</v>
          </cell>
          <cell r="J860">
            <v>1.5990032187727127E-2</v>
          </cell>
          <cell r="K860">
            <v>0.1118263939362476</v>
          </cell>
          <cell r="L860">
            <v>0.80645831170179616</v>
          </cell>
        </row>
        <row r="861">
          <cell r="B861" t="str">
            <v>PUF</v>
          </cell>
          <cell r="C861">
            <v>584.28</v>
          </cell>
          <cell r="D861">
            <v>2748.3097622583159</v>
          </cell>
          <cell r="E861">
            <v>1227.4240623855217</v>
          </cell>
          <cell r="F861">
            <v>664.74253909376523</v>
          </cell>
          <cell r="G861">
            <v>505.579911594203</v>
          </cell>
          <cell r="H861">
            <v>1.1111111111111113E-2</v>
          </cell>
          <cell r="I861">
            <v>3.8888888888888903E-2</v>
          </cell>
          <cell r="J861">
            <v>5.5555555555555566E-3</v>
          </cell>
          <cell r="K861">
            <v>8.3333333333333356E-2</v>
          </cell>
          <cell r="L861">
            <v>0.86111111111111116</v>
          </cell>
        </row>
        <row r="862">
          <cell r="B862" t="str">
            <v>PUJ</v>
          </cell>
          <cell r="C862">
            <v>418.75698264901456</v>
          </cell>
          <cell r="D862">
            <v>719.46</v>
          </cell>
          <cell r="E862">
            <v>477.71433001107437</v>
          </cell>
          <cell r="F862">
            <v>213.86476147317839</v>
          </cell>
          <cell r="G862">
            <v>206.66901084484181</v>
          </cell>
          <cell r="H862">
            <v>3.3128058503326598E-2</v>
          </cell>
          <cell r="I862">
            <v>9.6222576565678833E-4</v>
          </cell>
          <cell r="J862">
            <v>7.3953923131907462E-2</v>
          </cell>
          <cell r="K862">
            <v>0.13735085500632313</v>
          </cell>
          <cell r="L862">
            <v>0.75460493759278602</v>
          </cell>
        </row>
        <row r="863">
          <cell r="B863" t="str">
            <v>PUQ</v>
          </cell>
          <cell r="C863">
            <v>684.99999999999989</v>
          </cell>
          <cell r="D863">
            <v>3444.6815792646066</v>
          </cell>
          <cell r="E863">
            <v>2046.4427272727273</v>
          </cell>
          <cell r="F863">
            <v>1078.0265544225754</v>
          </cell>
          <cell r="G863">
            <v>2056.6111111111104</v>
          </cell>
          <cell r="H863">
            <v>0</v>
          </cell>
          <cell r="I863">
            <v>3.6363636363636369E-2</v>
          </cell>
          <cell r="J863">
            <v>1.8181818181818184E-2</v>
          </cell>
          <cell r="K863">
            <v>0.16363636363636366</v>
          </cell>
          <cell r="L863">
            <v>0.78181818181818175</v>
          </cell>
        </row>
        <row r="864">
          <cell r="B864" t="str">
            <v>PUS</v>
          </cell>
          <cell r="C864">
            <v>7769.2183948511838</v>
          </cell>
          <cell r="D864">
            <v>3424.6509803921554</v>
          </cell>
          <cell r="E864">
            <v>1037.8691666666666</v>
          </cell>
          <cell r="F864">
            <v>1880.6869999999997</v>
          </cell>
          <cell r="G864">
            <v>776.35200225801702</v>
          </cell>
          <cell r="H864">
            <v>2.0862308762169685E-3</v>
          </cell>
          <cell r="I864">
            <v>4.5897079276773341E-2</v>
          </cell>
          <cell r="J864">
            <v>1.4603616133518786E-2</v>
          </cell>
          <cell r="K864">
            <v>3.8942976356050089E-2</v>
          </cell>
          <cell r="L864">
            <v>0.89847009735744088</v>
          </cell>
        </row>
        <row r="865">
          <cell r="B865" t="str">
            <v>PUY</v>
          </cell>
          <cell r="C865">
            <v>1469.5938081198235</v>
          </cell>
          <cell r="D865">
            <v>2752.6445953448019</v>
          </cell>
          <cell r="E865">
            <v>1004.3361110559546</v>
          </cell>
          <cell r="F865">
            <v>378.81857465811385</v>
          </cell>
          <cell r="G865">
            <v>387.30742755779448</v>
          </cell>
          <cell r="H865">
            <v>0</v>
          </cell>
          <cell r="I865">
            <v>0</v>
          </cell>
          <cell r="J865">
            <v>6.8965517241379309E-2</v>
          </cell>
          <cell r="K865">
            <v>0.34482758620689652</v>
          </cell>
          <cell r="L865">
            <v>0.5862068965517242</v>
          </cell>
        </row>
        <row r="866">
          <cell r="B866" t="str">
            <v>PVH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1</v>
          </cell>
        </row>
        <row r="867">
          <cell r="B867" t="str">
            <v>PVR</v>
          </cell>
          <cell r="C867">
            <v>216.57940921185437</v>
          </cell>
          <cell r="D867">
            <v>631.8850118735844</v>
          </cell>
          <cell r="E867">
            <v>475.63526936311587</v>
          </cell>
          <cell r="F867">
            <v>201.5052750789722</v>
          </cell>
          <cell r="G867">
            <v>155.2316587686492</v>
          </cell>
          <cell r="H867">
            <v>8.6800011612041556E-3</v>
          </cell>
          <cell r="I867">
            <v>9.0283624118210441E-3</v>
          </cell>
          <cell r="J867">
            <v>2.2362856949323093E-2</v>
          </cell>
          <cell r="K867">
            <v>0.12365856726758961</v>
          </cell>
          <cell r="L867">
            <v>0.83627021221006204</v>
          </cell>
        </row>
        <row r="868">
          <cell r="B868" t="str">
            <v>PXM</v>
          </cell>
          <cell r="C868">
            <v>258.55072039077157</v>
          </cell>
          <cell r="D868">
            <v>517.27507428680622</v>
          </cell>
          <cell r="E868">
            <v>516.30811987028801</v>
          </cell>
          <cell r="F868">
            <v>245.49999999999997</v>
          </cell>
          <cell r="G868">
            <v>149.51776590260889</v>
          </cell>
          <cell r="H868">
            <v>0</v>
          </cell>
          <cell r="I868">
            <v>6.6518847006651893E-3</v>
          </cell>
          <cell r="J868">
            <v>0</v>
          </cell>
          <cell r="K868">
            <v>1.5521064301552109E-2</v>
          </cell>
          <cell r="L868">
            <v>0.97782705099778278</v>
          </cell>
        </row>
        <row r="869">
          <cell r="B869" t="str">
            <v>PZB</v>
          </cell>
          <cell r="C869">
            <v>4506.2728313492062</v>
          </cell>
          <cell r="D869">
            <v>3944.3134760440953</v>
          </cell>
          <cell r="E869">
            <v>2334.0452562656651</v>
          </cell>
          <cell r="F869">
            <v>1515.8991723225461</v>
          </cell>
          <cell r="G869">
            <v>793.18298912074488</v>
          </cell>
          <cell r="H869">
            <v>0</v>
          </cell>
          <cell r="I869">
            <v>0</v>
          </cell>
          <cell r="J869">
            <v>0</v>
          </cell>
          <cell r="K869">
            <v>6.6666666666666666E-2</v>
          </cell>
          <cell r="L869">
            <v>0.93333333333333335</v>
          </cell>
        </row>
        <row r="870">
          <cell r="B870" t="str">
            <v>PZO</v>
          </cell>
          <cell r="C870">
            <v>340.6522449706643</v>
          </cell>
          <cell r="D870">
            <v>1643.6786350781567</v>
          </cell>
          <cell r="E870">
            <v>867.19705804587363</v>
          </cell>
          <cell r="F870">
            <v>476.49220503407565</v>
          </cell>
          <cell r="G870">
            <v>355.93964477998946</v>
          </cell>
          <cell r="H870">
            <v>0</v>
          </cell>
          <cell r="I870">
            <v>7.6923076923076927E-2</v>
          </cell>
          <cell r="J870">
            <v>0</v>
          </cell>
          <cell r="K870">
            <v>0.15384615384615385</v>
          </cell>
          <cell r="L870">
            <v>0.76923076923076927</v>
          </cell>
        </row>
        <row r="871">
          <cell r="B871" t="str">
            <v>QRO</v>
          </cell>
          <cell r="C871">
            <v>691.42</v>
          </cell>
          <cell r="D871">
            <v>478.41402325581413</v>
          </cell>
          <cell r="E871">
            <v>506.90777819732881</v>
          </cell>
          <cell r="F871">
            <v>383.71166651075885</v>
          </cell>
          <cell r="G871">
            <v>252.49410827959076</v>
          </cell>
          <cell r="H871">
            <v>6.4365125804564062E-3</v>
          </cell>
          <cell r="I871">
            <v>3.3937975424224678E-2</v>
          </cell>
          <cell r="J871">
            <v>0.14277355178466938</v>
          </cell>
          <cell r="K871">
            <v>5.03218256290228E-2</v>
          </cell>
          <cell r="L871">
            <v>0.76653013458162678</v>
          </cell>
        </row>
        <row r="872">
          <cell r="B872" t="str">
            <v>RAI</v>
          </cell>
          <cell r="C872">
            <v>2666.1651453744489</v>
          </cell>
          <cell r="D872">
            <v>3774.826342031879</v>
          </cell>
          <cell r="E872">
            <v>1071.763219189656</v>
          </cell>
          <cell r="F872">
            <v>762.7237149054954</v>
          </cell>
          <cell r="G872">
            <v>655.01551942946151</v>
          </cell>
          <cell r="H872">
            <v>0</v>
          </cell>
          <cell r="I872">
            <v>0</v>
          </cell>
          <cell r="J872">
            <v>0</v>
          </cell>
          <cell r="K872">
            <v>0.15384615384615385</v>
          </cell>
          <cell r="L872">
            <v>0.84615384615384615</v>
          </cell>
        </row>
        <row r="873">
          <cell r="B873" t="str">
            <v>RAJ</v>
          </cell>
          <cell r="C873">
            <v>3702.7359647651338</v>
          </cell>
          <cell r="D873">
            <v>2535.5679383578822</v>
          </cell>
          <cell r="E873">
            <v>1841.947079900636</v>
          </cell>
          <cell r="F873">
            <v>781.56573324038914</v>
          </cell>
          <cell r="G873">
            <v>435.31</v>
          </cell>
          <cell r="H873">
            <v>0</v>
          </cell>
          <cell r="I873">
            <v>9.3750000000000014E-2</v>
          </cell>
          <cell r="J873">
            <v>0</v>
          </cell>
          <cell r="K873">
            <v>0.328125</v>
          </cell>
          <cell r="L873">
            <v>0.578125</v>
          </cell>
        </row>
        <row r="874">
          <cell r="B874" t="str">
            <v>RAK</v>
          </cell>
          <cell r="C874">
            <v>105.8</v>
          </cell>
          <cell r="D874">
            <v>4730.4399999999996</v>
          </cell>
          <cell r="E874">
            <v>1345.867676497681</v>
          </cell>
          <cell r="F874">
            <v>345.42820512820538</v>
          </cell>
          <cell r="G874">
            <v>451.47319805194803</v>
          </cell>
          <cell r="H874">
            <v>3.8626609442060089E-2</v>
          </cell>
          <cell r="I874">
            <v>9.4420600858369105E-2</v>
          </cell>
          <cell r="J874">
            <v>3.4334763948497854E-2</v>
          </cell>
          <cell r="K874">
            <v>0.34763948497854075</v>
          </cell>
          <cell r="L874">
            <v>0.48497854077253216</v>
          </cell>
        </row>
        <row r="875">
          <cell r="B875" t="str">
            <v>RAO</v>
          </cell>
          <cell r="C875">
            <v>4876.3030907686207</v>
          </cell>
          <cell r="D875">
            <v>3416.2125376837002</v>
          </cell>
          <cell r="E875">
            <v>1790.3687681411586</v>
          </cell>
          <cell r="F875">
            <v>691.55985737311903</v>
          </cell>
          <cell r="G875">
            <v>663.24725822516814</v>
          </cell>
          <cell r="H875">
            <v>0</v>
          </cell>
          <cell r="I875">
            <v>0.11428571428571427</v>
          </cell>
          <cell r="J875">
            <v>0</v>
          </cell>
          <cell r="K875">
            <v>0.1714285714285714</v>
          </cell>
          <cell r="L875">
            <v>0.7142857142857143</v>
          </cell>
        </row>
        <row r="876">
          <cell r="B876" t="str">
            <v>RAR</v>
          </cell>
          <cell r="C876">
            <v>1491.994109567901</v>
          </cell>
          <cell r="D876">
            <v>4031.5638066791957</v>
          </cell>
          <cell r="E876">
            <v>1262.0723017140099</v>
          </cell>
          <cell r="F876">
            <v>1338.046185731502</v>
          </cell>
          <cell r="G876">
            <v>902.02177786951108</v>
          </cell>
          <cell r="H876">
            <v>0</v>
          </cell>
          <cell r="I876">
            <v>0.2857142857142857</v>
          </cell>
          <cell r="J876">
            <v>0</v>
          </cell>
          <cell r="K876">
            <v>0.21428571428571427</v>
          </cell>
          <cell r="L876">
            <v>0.5</v>
          </cell>
        </row>
        <row r="877">
          <cell r="B877" t="str">
            <v>RBA</v>
          </cell>
          <cell r="C877">
            <v>1843.8291165610724</v>
          </cell>
          <cell r="D877">
            <v>3003.2110971761676</v>
          </cell>
          <cell r="E877">
            <v>2134</v>
          </cell>
          <cell r="F877">
            <v>693.36331066456853</v>
          </cell>
          <cell r="G877">
            <v>502.057415268331</v>
          </cell>
          <cell r="H877">
            <v>4.6403712296983757E-3</v>
          </cell>
          <cell r="I877">
            <v>2.5522041763341066E-2</v>
          </cell>
          <cell r="J877">
            <v>1.6241299303944315E-2</v>
          </cell>
          <cell r="K877">
            <v>4.4083526682134569E-2</v>
          </cell>
          <cell r="L877">
            <v>0.90951276102088163</v>
          </cell>
        </row>
        <row r="878">
          <cell r="B878" t="str">
            <v>RBR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1</v>
          </cell>
          <cell r="L878">
            <v>0</v>
          </cell>
        </row>
        <row r="879">
          <cell r="B879" t="str">
            <v>RCB</v>
          </cell>
          <cell r="C879">
            <v>4506.2728313492062</v>
          </cell>
          <cell r="D879">
            <v>3944.3134760440953</v>
          </cell>
          <cell r="E879">
            <v>2334.0452562656651</v>
          </cell>
          <cell r="F879">
            <v>1515.8991723225461</v>
          </cell>
          <cell r="G879">
            <v>793.18298912074488</v>
          </cell>
          <cell r="H879">
            <v>9.375E-2</v>
          </cell>
          <cell r="I879">
            <v>6.25E-2</v>
          </cell>
          <cell r="J879">
            <v>6.25E-2</v>
          </cell>
          <cell r="K879">
            <v>0.5</v>
          </cell>
          <cell r="L879">
            <v>0.28125</v>
          </cell>
        </row>
        <row r="880">
          <cell r="B880" t="str">
            <v>RCH</v>
          </cell>
          <cell r="C880">
            <v>340.6522449706643</v>
          </cell>
          <cell r="D880">
            <v>1643.6786350781567</v>
          </cell>
          <cell r="E880">
            <v>867.19705804587363</v>
          </cell>
          <cell r="F880">
            <v>476.49220503407565</v>
          </cell>
          <cell r="G880">
            <v>355.93964477998946</v>
          </cell>
          <cell r="H880">
            <v>0</v>
          </cell>
          <cell r="I880">
            <v>0</v>
          </cell>
          <cell r="J880">
            <v>0</v>
          </cell>
          <cell r="K880">
            <v>1</v>
          </cell>
          <cell r="L880">
            <v>0</v>
          </cell>
        </row>
        <row r="881">
          <cell r="B881" t="str">
            <v>REC</v>
          </cell>
          <cell r="C881">
            <v>0</v>
          </cell>
          <cell r="D881">
            <v>2816.9138888888883</v>
          </cell>
          <cell r="E881">
            <v>0</v>
          </cell>
          <cell r="F881">
            <v>539.06741774891771</v>
          </cell>
          <cell r="G881">
            <v>645.72820118831487</v>
          </cell>
          <cell r="H881">
            <v>4.1666666666666631E-3</v>
          </cell>
          <cell r="I881">
            <v>7.3958333333333251E-2</v>
          </cell>
          <cell r="J881">
            <v>1.3541666666666658E-2</v>
          </cell>
          <cell r="K881">
            <v>0.19895833333333332</v>
          </cell>
          <cell r="L881">
            <v>0.70937500000000009</v>
          </cell>
        </row>
        <row r="882">
          <cell r="B882" t="str">
            <v>REG</v>
          </cell>
          <cell r="C882">
            <v>2745.1413404803261</v>
          </cell>
          <cell r="D882">
            <v>2748.3097622583159</v>
          </cell>
          <cell r="E882">
            <v>1227.4240623855217</v>
          </cell>
          <cell r="F882">
            <v>578.0333333333333</v>
          </cell>
          <cell r="G882">
            <v>557.87476537598218</v>
          </cell>
          <cell r="H882">
            <v>0</v>
          </cell>
          <cell r="I882">
            <v>5.7851239669421489E-2</v>
          </cell>
          <cell r="J882">
            <v>0</v>
          </cell>
          <cell r="K882">
            <v>5.7851239669421489E-2</v>
          </cell>
          <cell r="L882">
            <v>0.88429752066115708</v>
          </cell>
        </row>
        <row r="883">
          <cell r="B883" t="str">
            <v>REK</v>
          </cell>
          <cell r="C883">
            <v>2745.1413404803261</v>
          </cell>
          <cell r="D883">
            <v>2748.3097622583159</v>
          </cell>
          <cell r="E883">
            <v>1227.4240623855217</v>
          </cell>
          <cell r="F883">
            <v>664.74253909376523</v>
          </cell>
          <cell r="G883">
            <v>456.75427675021371</v>
          </cell>
          <cell r="H883">
            <v>7.7760497667185083E-3</v>
          </cell>
          <cell r="I883">
            <v>0.12908242612752727</v>
          </cell>
          <cell r="J883">
            <v>1.7107309486780718E-2</v>
          </cell>
          <cell r="K883">
            <v>0.29548989113530327</v>
          </cell>
          <cell r="L883">
            <v>0.55054432348367033</v>
          </cell>
        </row>
        <row r="884">
          <cell r="B884" t="str">
            <v>REL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0.5</v>
          </cell>
          <cell r="J884">
            <v>0</v>
          </cell>
          <cell r="K884">
            <v>0.5</v>
          </cell>
          <cell r="L884">
            <v>0</v>
          </cell>
        </row>
        <row r="885">
          <cell r="B885" t="str">
            <v>REN</v>
          </cell>
          <cell r="C885">
            <v>1469.5938081198235</v>
          </cell>
          <cell r="D885">
            <v>2752.6445953448019</v>
          </cell>
          <cell r="E885">
            <v>1004.3361110559546</v>
          </cell>
          <cell r="F885">
            <v>378.81857465811385</v>
          </cell>
          <cell r="G885">
            <v>387.30742755779448</v>
          </cell>
          <cell r="H885">
            <v>0</v>
          </cell>
          <cell r="I885">
            <v>0</v>
          </cell>
          <cell r="J885">
            <v>0</v>
          </cell>
          <cell r="K885">
            <v>1</v>
          </cell>
          <cell r="L885">
            <v>0</v>
          </cell>
        </row>
        <row r="886">
          <cell r="B886" t="str">
            <v>REP</v>
          </cell>
          <cell r="C886">
            <v>6193.8249009534829</v>
          </cell>
          <cell r="D886">
            <v>3575.2541506331786</v>
          </cell>
          <cell r="E886">
            <v>1568.9268649847354</v>
          </cell>
          <cell r="F886">
            <v>809.70070512820519</v>
          </cell>
          <cell r="G886">
            <v>789.35521024625962</v>
          </cell>
          <cell r="H886">
            <v>0</v>
          </cell>
          <cell r="I886">
            <v>5.0420168067226871E-2</v>
          </cell>
          <cell r="J886">
            <v>2.5210084033613436E-2</v>
          </cell>
          <cell r="K886">
            <v>0.19747899159663859</v>
          </cell>
          <cell r="L886">
            <v>0.7268907563025212</v>
          </cell>
        </row>
        <row r="887">
          <cell r="B887" t="str">
            <v>RES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0.66666666666666663</v>
          </cell>
          <cell r="J887">
            <v>0</v>
          </cell>
          <cell r="K887">
            <v>0</v>
          </cell>
          <cell r="L887">
            <v>0.33333333333333331</v>
          </cell>
        </row>
        <row r="888">
          <cell r="B888" t="str">
            <v>REX</v>
          </cell>
          <cell r="C888">
            <v>258.55072039077157</v>
          </cell>
          <cell r="D888">
            <v>517.27507428680622</v>
          </cell>
          <cell r="E888">
            <v>516.30811987028801</v>
          </cell>
          <cell r="F888">
            <v>558</v>
          </cell>
          <cell r="G888">
            <v>420</v>
          </cell>
          <cell r="H888">
            <v>0</v>
          </cell>
          <cell r="I888">
            <v>0</v>
          </cell>
          <cell r="J888">
            <v>0</v>
          </cell>
          <cell r="K888">
            <v>0.22222222222222221</v>
          </cell>
          <cell r="L888">
            <v>0.77777777777777779</v>
          </cell>
        </row>
        <row r="889">
          <cell r="B889" t="str">
            <v>RFP</v>
          </cell>
          <cell r="C889">
            <v>1491.994109567901</v>
          </cell>
          <cell r="D889">
            <v>4031.5638066791957</v>
          </cell>
          <cell r="E889">
            <v>1262.0723017140099</v>
          </cell>
          <cell r="F889">
            <v>1338.046185731502</v>
          </cell>
          <cell r="G889">
            <v>902.02177786951108</v>
          </cell>
          <cell r="H889">
            <v>0</v>
          </cell>
          <cell r="I889">
            <v>0</v>
          </cell>
          <cell r="J889">
            <v>0</v>
          </cell>
          <cell r="K889">
            <v>0.33333333333333331</v>
          </cell>
          <cell r="L889">
            <v>0.66666666666666663</v>
          </cell>
        </row>
        <row r="890">
          <cell r="B890" t="str">
            <v>RGI</v>
          </cell>
          <cell r="C890">
            <v>1491.994109567901</v>
          </cell>
          <cell r="D890">
            <v>4031.5638066791957</v>
          </cell>
          <cell r="E890">
            <v>1262.0723017140099</v>
          </cell>
          <cell r="F890">
            <v>1338.046185731502</v>
          </cell>
          <cell r="G890">
            <v>902.02177786951108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1</v>
          </cell>
        </row>
        <row r="891">
          <cell r="B891" t="str">
            <v>RGN</v>
          </cell>
          <cell r="C891">
            <v>6193.8249009534829</v>
          </cell>
          <cell r="D891">
            <v>3575.2541506331786</v>
          </cell>
          <cell r="E891">
            <v>1568.9268649847354</v>
          </cell>
          <cell r="F891">
            <v>777.33416693910112</v>
          </cell>
          <cell r="G891">
            <v>629.17125846887177</v>
          </cell>
          <cell r="H891">
            <v>0</v>
          </cell>
          <cell r="I891">
            <v>8.8105726872246687E-3</v>
          </cell>
          <cell r="J891">
            <v>2.2026431718061672E-2</v>
          </cell>
          <cell r="K891">
            <v>0.19383259911894271</v>
          </cell>
          <cell r="L891">
            <v>0.77533039647577107</v>
          </cell>
        </row>
        <row r="892">
          <cell r="B892" t="str">
            <v>RHO</v>
          </cell>
          <cell r="C892">
            <v>2745.1413404803261</v>
          </cell>
          <cell r="D892">
            <v>2748.3097622583159</v>
          </cell>
          <cell r="E892">
            <v>1227.4240623855217</v>
          </cell>
          <cell r="F892">
            <v>546.60898809523781</v>
          </cell>
          <cell r="G892">
            <v>608.42999999999995</v>
          </cell>
          <cell r="H892">
            <v>0</v>
          </cell>
          <cell r="I892">
            <v>2.1276595744680847E-2</v>
          </cell>
          <cell r="J892">
            <v>5.3191489361702121E-2</v>
          </cell>
          <cell r="K892">
            <v>0.46808510638297868</v>
          </cell>
          <cell r="L892">
            <v>0.45744680851063829</v>
          </cell>
        </row>
        <row r="893">
          <cell r="B893" t="str">
            <v>RIO</v>
          </cell>
          <cell r="C893">
            <v>4662.6702357723598</v>
          </cell>
          <cell r="D893">
            <v>3410.2573966355931</v>
          </cell>
          <cell r="E893">
            <v>2042.8877160493839</v>
          </cell>
          <cell r="F893">
            <v>593.20576131394512</v>
          </cell>
          <cell r="G893">
            <v>576.21340017093326</v>
          </cell>
          <cell r="H893">
            <v>1.0676501989711739E-2</v>
          </cell>
          <cell r="I893">
            <v>0.10482383771716997</v>
          </cell>
          <cell r="J893">
            <v>1.1064738425701263E-2</v>
          </cell>
          <cell r="K893">
            <v>0.26584489954382273</v>
          </cell>
          <cell r="L893">
            <v>0.60759002232359427</v>
          </cell>
        </row>
        <row r="894">
          <cell r="B894" t="str">
            <v>RIX</v>
          </cell>
          <cell r="C894">
            <v>307.2786666666666</v>
          </cell>
          <cell r="D894">
            <v>4481.2633333333315</v>
          </cell>
          <cell r="E894">
            <v>1555.8950000000002</v>
          </cell>
          <cell r="F894">
            <v>515.01008279952453</v>
          </cell>
          <cell r="G894">
            <v>323.83231055035162</v>
          </cell>
          <cell r="H894">
            <v>6.1844077961019563E-3</v>
          </cell>
          <cell r="I894">
            <v>5.6221889055472311E-3</v>
          </cell>
          <cell r="J894">
            <v>5.2473763118440816E-3</v>
          </cell>
          <cell r="K894">
            <v>0.22601199400299865</v>
          </cell>
          <cell r="L894">
            <v>0.75693403298350803</v>
          </cell>
        </row>
        <row r="895">
          <cell r="B895" t="str">
            <v>RJA</v>
          </cell>
          <cell r="C895">
            <v>3702.7359647651338</v>
          </cell>
          <cell r="D895">
            <v>2535.5679383578822</v>
          </cell>
          <cell r="E895">
            <v>1841.947079900636</v>
          </cell>
          <cell r="F895">
            <v>781.56573324038914</v>
          </cell>
          <cell r="G895">
            <v>568.37330685086056</v>
          </cell>
          <cell r="H895">
            <v>0</v>
          </cell>
          <cell r="I895">
            <v>0</v>
          </cell>
          <cell r="J895">
            <v>0</v>
          </cell>
          <cell r="K895">
            <v>0.53846153846153844</v>
          </cell>
          <cell r="L895">
            <v>0.46153846153846151</v>
          </cell>
        </row>
        <row r="896">
          <cell r="B896" t="str">
            <v>RJK</v>
          </cell>
          <cell r="C896">
            <v>1469.5938081198235</v>
          </cell>
          <cell r="D896">
            <v>2752.6445953448019</v>
          </cell>
          <cell r="E896">
            <v>1004.3361110559546</v>
          </cell>
          <cell r="F896">
            <v>378.81857465811385</v>
          </cell>
          <cell r="G896">
            <v>387.30742755779448</v>
          </cell>
          <cell r="H896">
            <v>0</v>
          </cell>
          <cell r="I896">
            <v>0</v>
          </cell>
          <cell r="J896">
            <v>0</v>
          </cell>
          <cell r="K896">
            <v>0.5714285714285714</v>
          </cell>
          <cell r="L896">
            <v>0.42857142857142855</v>
          </cell>
        </row>
        <row r="897">
          <cell r="B897" t="str">
            <v>RJL</v>
          </cell>
          <cell r="C897">
            <v>2745.1413404803261</v>
          </cell>
          <cell r="D897">
            <v>2748.3097622583159</v>
          </cell>
          <cell r="E897">
            <v>1227.4240623855217</v>
          </cell>
          <cell r="F897">
            <v>664.74253909376523</v>
          </cell>
          <cell r="G897">
            <v>456.75427675021371</v>
          </cell>
          <cell r="H897">
            <v>0</v>
          </cell>
          <cell r="I897">
            <v>0</v>
          </cell>
          <cell r="J897">
            <v>0</v>
          </cell>
          <cell r="K897">
            <v>0.5</v>
          </cell>
          <cell r="L897">
            <v>0.5</v>
          </cell>
        </row>
        <row r="898">
          <cell r="B898" t="str">
            <v>RLG</v>
          </cell>
          <cell r="C898">
            <v>2745.1413404803261</v>
          </cell>
          <cell r="D898">
            <v>2748.3097622583159</v>
          </cell>
          <cell r="E898">
            <v>1227.4240623855217</v>
          </cell>
          <cell r="F898">
            <v>664.74253909376523</v>
          </cell>
          <cell r="G898">
            <v>456.75427675021371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1</v>
          </cell>
        </row>
        <row r="899">
          <cell r="B899" t="str">
            <v>RMI</v>
          </cell>
          <cell r="C899">
            <v>2745.1413404803261</v>
          </cell>
          <cell r="D899">
            <v>2748.3097622583159</v>
          </cell>
          <cell r="E899">
            <v>1227.4240623855217</v>
          </cell>
          <cell r="F899">
            <v>164.5</v>
          </cell>
          <cell r="G899">
            <v>441.0296774193547</v>
          </cell>
          <cell r="H899">
            <v>0</v>
          </cell>
          <cell r="I899">
            <v>1.1235955056179777E-2</v>
          </cell>
          <cell r="J899">
            <v>1.1235955056179777E-2</v>
          </cell>
          <cell r="K899">
            <v>0.40449438202247184</v>
          </cell>
          <cell r="L899">
            <v>0.5730337078651685</v>
          </cell>
        </row>
        <row r="900">
          <cell r="B900" t="str">
            <v>RMQ</v>
          </cell>
          <cell r="C900">
            <v>7769.2183948511838</v>
          </cell>
          <cell r="D900">
            <v>3939.5668380334537</v>
          </cell>
          <cell r="E900">
            <v>1662.3919612553043</v>
          </cell>
          <cell r="F900">
            <v>918.66681940533897</v>
          </cell>
          <cell r="G900">
            <v>695.52668189877943</v>
          </cell>
          <cell r="H900">
            <v>0</v>
          </cell>
          <cell r="I900">
            <v>0</v>
          </cell>
          <cell r="J900">
            <v>0</v>
          </cell>
          <cell r="K900">
            <v>0.39999999999999997</v>
          </cell>
          <cell r="L900">
            <v>0.6</v>
          </cell>
        </row>
        <row r="901">
          <cell r="B901" t="str">
            <v>RNB</v>
          </cell>
          <cell r="C901">
            <v>2745.1413404803261</v>
          </cell>
          <cell r="D901">
            <v>2748.3097622583159</v>
          </cell>
          <cell r="E901">
            <v>1227.4240623855217</v>
          </cell>
          <cell r="F901">
            <v>664.74253909376523</v>
          </cell>
          <cell r="G901">
            <v>456.75427675021371</v>
          </cell>
          <cell r="H901">
            <v>4.7619047619047616E-2</v>
          </cell>
          <cell r="I901">
            <v>0.14285714285714285</v>
          </cell>
          <cell r="J901">
            <v>4.7619047619047616E-2</v>
          </cell>
          <cell r="K901">
            <v>0.19047619047619047</v>
          </cell>
          <cell r="L901">
            <v>0.5714285714285714</v>
          </cell>
        </row>
        <row r="902">
          <cell r="B902" t="str">
            <v>RNN</v>
          </cell>
          <cell r="C902">
            <v>2745.1413404803261</v>
          </cell>
          <cell r="D902">
            <v>2748.3097622583159</v>
          </cell>
          <cell r="E902">
            <v>1227.4240623855217</v>
          </cell>
          <cell r="F902">
            <v>664.74253909376523</v>
          </cell>
          <cell r="G902">
            <v>456.75427675021371</v>
          </cell>
          <cell r="H902">
            <v>0</v>
          </cell>
          <cell r="I902">
            <v>0</v>
          </cell>
          <cell r="J902">
            <v>0</v>
          </cell>
          <cell r="K902">
            <v>0.1818181818181818</v>
          </cell>
          <cell r="L902">
            <v>0.81818181818181812</v>
          </cell>
        </row>
        <row r="903">
          <cell r="B903" t="str">
            <v>RNS</v>
          </cell>
          <cell r="C903">
            <v>2745.1413404803261</v>
          </cell>
          <cell r="D903">
            <v>2748.3097622583159</v>
          </cell>
          <cell r="E903">
            <v>1227.4240623855217</v>
          </cell>
          <cell r="F903">
            <v>664.74253909376523</v>
          </cell>
          <cell r="G903">
            <v>1004.5827586206894</v>
          </cell>
          <cell r="H903">
            <v>3.7313432835820899E-2</v>
          </cell>
          <cell r="I903">
            <v>4.4776119402985086E-2</v>
          </cell>
          <cell r="J903">
            <v>2.2388059701492543E-2</v>
          </cell>
          <cell r="K903">
            <v>0.11194029850746269</v>
          </cell>
          <cell r="L903">
            <v>0.78358208955223874</v>
          </cell>
        </row>
        <row r="904">
          <cell r="B904" t="str">
            <v>ROK</v>
          </cell>
          <cell r="C904">
            <v>2321.7741211915059</v>
          </cell>
          <cell r="D904">
            <v>4919.9039938415726</v>
          </cell>
          <cell r="E904">
            <v>0</v>
          </cell>
          <cell r="F904">
            <v>2191.4245187741803</v>
          </cell>
          <cell r="G904">
            <v>1114.6300000000001</v>
          </cell>
          <cell r="H904">
            <v>0</v>
          </cell>
          <cell r="I904">
            <v>7.1428571428571425E-2</v>
          </cell>
          <cell r="J904">
            <v>0</v>
          </cell>
          <cell r="K904">
            <v>0</v>
          </cell>
          <cell r="L904">
            <v>0.9285714285714286</v>
          </cell>
        </row>
        <row r="905">
          <cell r="B905" t="str">
            <v>ROM</v>
          </cell>
          <cell r="C905">
            <v>2498.8822386198949</v>
          </cell>
          <cell r="D905">
            <v>2757.0531002820485</v>
          </cell>
          <cell r="E905">
            <v>1408.6507291366029</v>
          </cell>
          <cell r="F905">
            <v>582.5628057190695</v>
          </cell>
          <cell r="G905">
            <v>431.58873146829393</v>
          </cell>
          <cell r="H905">
            <v>9.9657564316446411E-3</v>
          </cell>
          <cell r="I905">
            <v>3.2765533994790513E-2</v>
          </cell>
          <cell r="J905">
            <v>2.7409488687915384E-2</v>
          </cell>
          <cell r="K905">
            <v>0.29121667105686816</v>
          </cell>
          <cell r="L905">
            <v>0.63864254982878133</v>
          </cell>
        </row>
        <row r="906">
          <cell r="B906" t="str">
            <v>ROP</v>
          </cell>
          <cell r="C906">
            <v>1491.994109567901</v>
          </cell>
          <cell r="D906">
            <v>4031.5638066791957</v>
          </cell>
          <cell r="E906">
            <v>1262.0723017140099</v>
          </cell>
          <cell r="F906">
            <v>1338.046185731502</v>
          </cell>
          <cell r="G906">
            <v>902.02177786951108</v>
          </cell>
          <cell r="H906">
            <v>0</v>
          </cell>
          <cell r="I906">
            <v>0</v>
          </cell>
          <cell r="J906">
            <v>0</v>
          </cell>
          <cell r="K906">
            <v>0.5</v>
          </cell>
          <cell r="L906">
            <v>0.5</v>
          </cell>
        </row>
        <row r="907">
          <cell r="B907" t="str">
            <v>ROR</v>
          </cell>
          <cell r="C907">
            <v>1491.994109567901</v>
          </cell>
          <cell r="D907">
            <v>4031.5638066791957</v>
          </cell>
          <cell r="E907">
            <v>1262.0723017140099</v>
          </cell>
          <cell r="F907">
            <v>1338.046185731502</v>
          </cell>
          <cell r="G907">
            <v>674.30875000000003</v>
          </cell>
          <cell r="H907">
            <v>2.1276595744680851E-2</v>
          </cell>
          <cell r="I907">
            <v>6.3829787234042548E-2</v>
          </cell>
          <cell r="J907">
            <v>0.21276595744680851</v>
          </cell>
          <cell r="K907">
            <v>6.3829787234042548E-2</v>
          </cell>
          <cell r="L907">
            <v>0.63829787234042556</v>
          </cell>
        </row>
        <row r="908">
          <cell r="B908" t="str">
            <v>ROS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1</v>
          </cell>
          <cell r="J908">
            <v>0</v>
          </cell>
          <cell r="K908">
            <v>0</v>
          </cell>
          <cell r="L908">
            <v>0</v>
          </cell>
        </row>
        <row r="909">
          <cell r="B909" t="str">
            <v>ROT</v>
          </cell>
          <cell r="C909">
            <v>1491.994109567901</v>
          </cell>
          <cell r="D909">
            <v>4031.5638066791957</v>
          </cell>
          <cell r="E909">
            <v>1262.0723017140099</v>
          </cell>
          <cell r="F909">
            <v>970.62</v>
          </cell>
          <cell r="G909">
            <v>902.02177786951108</v>
          </cell>
          <cell r="H909">
            <v>5.2631578947368418E-2</v>
          </cell>
          <cell r="I909">
            <v>0.10526315789473684</v>
          </cell>
          <cell r="J909">
            <v>5.2631578947368418E-2</v>
          </cell>
          <cell r="K909">
            <v>0.10526315789473684</v>
          </cell>
          <cell r="L909">
            <v>0.68421052631578949</v>
          </cell>
        </row>
        <row r="910">
          <cell r="B910" t="str">
            <v>ROV</v>
          </cell>
          <cell r="C910">
            <v>1469.5938081198235</v>
          </cell>
          <cell r="D910">
            <v>2752.6445953448019</v>
          </cell>
          <cell r="E910">
            <v>1004.3361110559546</v>
          </cell>
          <cell r="F910">
            <v>464.94857142857143</v>
          </cell>
          <cell r="G910">
            <v>344.96808259587016</v>
          </cell>
          <cell r="H910">
            <v>0</v>
          </cell>
          <cell r="I910">
            <v>3.0581039755351688E-2</v>
          </cell>
          <cell r="J910">
            <v>1.2232415902140673E-2</v>
          </cell>
          <cell r="K910">
            <v>0.29663608562691141</v>
          </cell>
          <cell r="L910">
            <v>0.66055045871559614</v>
          </cell>
        </row>
        <row r="911">
          <cell r="B911" t="str">
            <v>RPR</v>
          </cell>
          <cell r="C911">
            <v>3702.7359647651338</v>
          </cell>
          <cell r="D911">
            <v>2535.5679383578822</v>
          </cell>
          <cell r="E911">
            <v>1841.947079900636</v>
          </cell>
          <cell r="F911">
            <v>781.56573324038914</v>
          </cell>
          <cell r="G911">
            <v>568.37330685086056</v>
          </cell>
          <cell r="H911">
            <v>0</v>
          </cell>
          <cell r="I911">
            <v>4.761904761904763E-2</v>
          </cell>
          <cell r="J911">
            <v>0</v>
          </cell>
          <cell r="K911">
            <v>4.761904761904763E-2</v>
          </cell>
          <cell r="L911">
            <v>0.90476190476190477</v>
          </cell>
        </row>
        <row r="912">
          <cell r="B912" t="str">
            <v>RSD</v>
          </cell>
          <cell r="C912">
            <v>377.32512499980163</v>
          </cell>
          <cell r="D912">
            <v>616.39569259699067</v>
          </cell>
          <cell r="E912">
            <v>511.6084923299515</v>
          </cell>
          <cell r="F912">
            <v>227.19677564143856</v>
          </cell>
          <cell r="G912">
            <v>198.10817419848587</v>
          </cell>
          <cell r="H912">
            <v>0</v>
          </cell>
          <cell r="I912">
            <v>0</v>
          </cell>
          <cell r="J912">
            <v>0.71666666666666667</v>
          </cell>
          <cell r="K912">
            <v>0.16666666666666666</v>
          </cell>
          <cell r="L912">
            <v>0.11666666666666667</v>
          </cell>
        </row>
        <row r="913">
          <cell r="B913" t="str">
            <v>RSU</v>
          </cell>
          <cell r="C913">
            <v>7769.2183948511838</v>
          </cell>
          <cell r="D913">
            <v>3939.5668380334537</v>
          </cell>
          <cell r="E913">
            <v>1662.3919612553043</v>
          </cell>
          <cell r="F913">
            <v>918.66681940533897</v>
          </cell>
          <cell r="G913">
            <v>847</v>
          </cell>
          <cell r="H913">
            <v>0</v>
          </cell>
          <cell r="I913">
            <v>0.23076923076923078</v>
          </cell>
          <cell r="J913">
            <v>0</v>
          </cell>
          <cell r="K913">
            <v>7.6923076923076913E-2</v>
          </cell>
          <cell r="L913">
            <v>0.69230769230769229</v>
          </cell>
        </row>
        <row r="914">
          <cell r="B914" t="str">
            <v>RTB</v>
          </cell>
          <cell r="C914">
            <v>314.5</v>
          </cell>
          <cell r="D914">
            <v>517.27507428680622</v>
          </cell>
          <cell r="E914">
            <v>399.5</v>
          </cell>
          <cell r="F914">
            <v>227.48906926406926</v>
          </cell>
          <cell r="G914">
            <v>237.92918708817311</v>
          </cell>
          <cell r="H914">
            <v>6.0869565217391286E-2</v>
          </cell>
          <cell r="I914">
            <v>9.661835748792267E-4</v>
          </cell>
          <cell r="J914">
            <v>1.159420289855072E-2</v>
          </cell>
          <cell r="K914">
            <v>6.2801932367149746E-2</v>
          </cell>
          <cell r="L914">
            <v>0.86376811594202907</v>
          </cell>
        </row>
        <row r="915">
          <cell r="B915" t="str">
            <v>RTM</v>
          </cell>
          <cell r="C915">
            <v>2745.1413404803261</v>
          </cell>
          <cell r="D915">
            <v>2748.3097622583159</v>
          </cell>
          <cell r="E915">
            <v>1227.4240623855217</v>
          </cell>
          <cell r="F915">
            <v>664.74253909376523</v>
          </cell>
          <cell r="G915">
            <v>456.75427675021371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1</v>
          </cell>
        </row>
        <row r="916">
          <cell r="B916" t="str">
            <v>RUH</v>
          </cell>
          <cell r="C916">
            <v>5928.8287108859186</v>
          </cell>
          <cell r="D916">
            <v>3215.4249091949105</v>
          </cell>
          <cell r="E916">
            <v>1121.4916687552216</v>
          </cell>
          <cell r="F916">
            <v>1160.0370990409515</v>
          </cell>
          <cell r="G916">
            <v>763.06677991444178</v>
          </cell>
          <cell r="H916">
            <v>3.7731534415732813E-2</v>
          </cell>
          <cell r="I916">
            <v>0.1742510862108391</v>
          </cell>
          <cell r="J916">
            <v>2.7898467871026688E-2</v>
          </cell>
          <cell r="K916">
            <v>0.13720557969357422</v>
          </cell>
          <cell r="L916">
            <v>0.62291333180882724</v>
          </cell>
        </row>
        <row r="917">
          <cell r="B917" t="str">
            <v>RUN</v>
          </cell>
          <cell r="C917">
            <v>4423.4183338725334</v>
          </cell>
          <cell r="D917">
            <v>3729.5711797153454</v>
          </cell>
          <cell r="E917">
            <v>1256.9566231242311</v>
          </cell>
          <cell r="F917">
            <v>1401.4303611399864</v>
          </cell>
          <cell r="G917">
            <v>731.95358145522289</v>
          </cell>
          <cell r="H917">
            <v>0.33333333333333331</v>
          </cell>
          <cell r="I917">
            <v>0</v>
          </cell>
          <cell r="J917">
            <v>0</v>
          </cell>
          <cell r="K917">
            <v>0.33333333333333331</v>
          </cell>
          <cell r="L917">
            <v>0.33333333333333331</v>
          </cell>
        </row>
        <row r="918">
          <cell r="B918" t="str">
            <v>RVN</v>
          </cell>
          <cell r="C918">
            <v>2745.1413404803261</v>
          </cell>
          <cell r="D918">
            <v>2748.3097622583159</v>
          </cell>
          <cell r="E918">
            <v>1227.4240623855217</v>
          </cell>
          <cell r="F918">
            <v>664.74253909376523</v>
          </cell>
          <cell r="G918">
            <v>456.75427675021371</v>
          </cell>
          <cell r="H918">
            <v>8.6956521739130432E-2</v>
          </cell>
          <cell r="I918">
            <v>0</v>
          </cell>
          <cell r="J918">
            <v>0.21739130434782608</v>
          </cell>
          <cell r="K918">
            <v>8.6956521739130432E-2</v>
          </cell>
          <cell r="L918">
            <v>0.60869565217391308</v>
          </cell>
        </row>
        <row r="919">
          <cell r="B919" t="str">
            <v>RYK</v>
          </cell>
          <cell r="C919">
            <v>3702.7359647651338</v>
          </cell>
          <cell r="D919">
            <v>2535.5679383578822</v>
          </cell>
          <cell r="E919">
            <v>1841.947079900636</v>
          </cell>
          <cell r="F919">
            <v>781.56573324038914</v>
          </cell>
          <cell r="G919">
            <v>568.37330685086056</v>
          </cell>
          <cell r="H919">
            <v>0</v>
          </cell>
          <cell r="I919">
            <v>0</v>
          </cell>
          <cell r="J919">
            <v>0.25</v>
          </cell>
          <cell r="K919">
            <v>0.25</v>
          </cell>
          <cell r="L919">
            <v>0.5</v>
          </cell>
        </row>
        <row r="920">
          <cell r="B920" t="str">
            <v>RZE</v>
          </cell>
          <cell r="C920">
            <v>1469.5938081198235</v>
          </cell>
          <cell r="D920">
            <v>2975.1224999999999</v>
          </cell>
          <cell r="E920">
            <v>1004.3361110559546</v>
          </cell>
          <cell r="F920">
            <v>445.63614283873142</v>
          </cell>
          <cell r="G920">
            <v>369.42463610717238</v>
          </cell>
          <cell r="H920">
            <v>1.2881617931212162E-4</v>
          </cell>
          <cell r="I920">
            <v>1.1593456138090945E-3</v>
          </cell>
          <cell r="J920">
            <v>2.1898750483060675E-3</v>
          </cell>
          <cell r="K920">
            <v>0.2515779981965735</v>
          </cell>
          <cell r="L920">
            <v>0.74494396496199933</v>
          </cell>
        </row>
        <row r="921">
          <cell r="B921" t="str">
            <v>SAB</v>
          </cell>
          <cell r="C921">
            <v>377.32512499980163</v>
          </cell>
          <cell r="D921">
            <v>616.39569259699067</v>
          </cell>
          <cell r="E921">
            <v>511.6084923299515</v>
          </cell>
          <cell r="F921">
            <v>227.19677564143856</v>
          </cell>
          <cell r="G921">
            <v>303.31519813519787</v>
          </cell>
          <cell r="H921">
            <v>0</v>
          </cell>
          <cell r="I921">
            <v>0</v>
          </cell>
          <cell r="J921">
            <v>0.32608695652173914</v>
          </cell>
          <cell r="K921">
            <v>0.10869565217391304</v>
          </cell>
          <cell r="L921">
            <v>0.56521739130434778</v>
          </cell>
        </row>
        <row r="922">
          <cell r="B922" t="str">
            <v>SAH</v>
          </cell>
          <cell r="C922">
            <v>3330.5636246604122</v>
          </cell>
          <cell r="D922">
            <v>1233.7449999999999</v>
          </cell>
          <cell r="E922">
            <v>1396.5367793615474</v>
          </cell>
          <cell r="F922">
            <v>614.74680555555562</v>
          </cell>
          <cell r="G922">
            <v>632.99770095401698</v>
          </cell>
          <cell r="H922">
            <v>1.0835913312693488E-2</v>
          </cell>
          <cell r="I922">
            <v>2.1671826625386973E-2</v>
          </cell>
          <cell r="J922">
            <v>1.2383900928792558E-2</v>
          </cell>
          <cell r="K922">
            <v>0.12383900928792564</v>
          </cell>
          <cell r="L922">
            <v>0.83126934984520129</v>
          </cell>
        </row>
        <row r="923">
          <cell r="B923" t="str">
            <v>SAL</v>
          </cell>
          <cell r="C923">
            <v>234.13337706151663</v>
          </cell>
          <cell r="D923">
            <v>597.16714285714295</v>
          </cell>
          <cell r="E923">
            <v>526.48333333333323</v>
          </cell>
          <cell r="F923">
            <v>244.44580866638194</v>
          </cell>
          <cell r="G923">
            <v>223.44373301035955</v>
          </cell>
          <cell r="H923">
            <v>0.10472595078299769</v>
          </cell>
          <cell r="I923">
            <v>7.6901565995525683E-3</v>
          </cell>
          <cell r="J923">
            <v>1.0346756152125275E-2</v>
          </cell>
          <cell r="K923">
            <v>0.19532997762863505</v>
          </cell>
          <cell r="L923">
            <v>0.68190715883668951</v>
          </cell>
        </row>
        <row r="924">
          <cell r="B924" t="str">
            <v>SAO</v>
          </cell>
          <cell r="C924">
            <v>4876.3030907686207</v>
          </cell>
          <cell r="D924">
            <v>3416.2125376837002</v>
          </cell>
          <cell r="E924">
            <v>1790.3687681411586</v>
          </cell>
          <cell r="F924">
            <v>691.55985737311903</v>
          </cell>
          <cell r="G924">
            <v>663.24725822516814</v>
          </cell>
          <cell r="H924">
            <v>2.2853994490358236E-2</v>
          </cell>
          <cell r="I924">
            <v>0.16295316804407728</v>
          </cell>
          <cell r="J924">
            <v>1.3443526170798976E-2</v>
          </cell>
          <cell r="K924">
            <v>0.27523966942148842</v>
          </cell>
          <cell r="L924">
            <v>0.52550964187327709</v>
          </cell>
        </row>
        <row r="925">
          <cell r="B925" t="str">
            <v>SAP</v>
          </cell>
          <cell r="C925">
            <v>237.380373015873</v>
          </cell>
          <cell r="D925">
            <v>739.56000000000006</v>
          </cell>
          <cell r="E925">
            <v>453.82468750000004</v>
          </cell>
          <cell r="F925">
            <v>215.25997579306321</v>
          </cell>
          <cell r="G925">
            <v>168.34281962751456</v>
          </cell>
          <cell r="H925">
            <v>5.4462540716612398E-2</v>
          </cell>
          <cell r="I925">
            <v>1.042345276872965E-3</v>
          </cell>
          <cell r="J925">
            <v>1.4983713355048865E-2</v>
          </cell>
          <cell r="K925">
            <v>0.10657980456026078</v>
          </cell>
          <cell r="L925">
            <v>0.82293159609120503</v>
          </cell>
        </row>
        <row r="926">
          <cell r="B926" t="str">
            <v>SBH</v>
          </cell>
          <cell r="C926">
            <v>727.69285714285718</v>
          </cell>
          <cell r="D926">
            <v>616.39569259699067</v>
          </cell>
          <cell r="E926">
            <v>511.6084923299515</v>
          </cell>
          <cell r="F926">
            <v>227.19677564143856</v>
          </cell>
          <cell r="G926">
            <v>326.8528538587849</v>
          </cell>
          <cell r="H926">
            <v>0.12413793103448276</v>
          </cell>
          <cell r="I926">
            <v>0</v>
          </cell>
          <cell r="J926">
            <v>0.23448275862068971</v>
          </cell>
          <cell r="K926">
            <v>3.4482758620689662E-2</v>
          </cell>
          <cell r="L926">
            <v>0.60689655172413792</v>
          </cell>
        </row>
        <row r="927">
          <cell r="B927" t="str">
            <v>SBZ</v>
          </cell>
          <cell r="C927">
            <v>1469.5938081198235</v>
          </cell>
          <cell r="D927">
            <v>2752.6445953448019</v>
          </cell>
          <cell r="E927">
            <v>1004.3361110559546</v>
          </cell>
          <cell r="F927">
            <v>458.60706140350868</v>
          </cell>
          <cell r="G927">
            <v>425.56032407407429</v>
          </cell>
          <cell r="H927">
            <v>0</v>
          </cell>
          <cell r="I927">
            <v>0</v>
          </cell>
          <cell r="J927">
            <v>1.5723270440251575E-3</v>
          </cell>
          <cell r="K927">
            <v>0.84905660377358483</v>
          </cell>
          <cell r="L927">
            <v>0.14937106918238993</v>
          </cell>
        </row>
        <row r="928">
          <cell r="B928" t="str">
            <v>SCL</v>
          </cell>
          <cell r="C928">
            <v>684.99999999999989</v>
          </cell>
          <cell r="D928">
            <v>3420.8604567756702</v>
          </cell>
          <cell r="E928">
            <v>2046.4427272727273</v>
          </cell>
          <cell r="F928">
            <v>1051.7691376072826</v>
          </cell>
          <cell r="G928">
            <v>647.43019373911125</v>
          </cell>
          <cell r="H928">
            <v>4.4593088071349001E-3</v>
          </cell>
          <cell r="I928">
            <v>0.13514183079400544</v>
          </cell>
          <cell r="J928">
            <v>1.4864362690449662E-2</v>
          </cell>
          <cell r="K928">
            <v>0.11792394401090106</v>
          </cell>
          <cell r="L928">
            <v>0.72761055369750882</v>
          </cell>
        </row>
        <row r="929">
          <cell r="B929" t="str">
            <v>SCN</v>
          </cell>
          <cell r="C929">
            <v>2745.1413404803261</v>
          </cell>
          <cell r="D929">
            <v>2748.3097622583159</v>
          </cell>
          <cell r="E929">
            <v>1227.4240623855217</v>
          </cell>
          <cell r="F929">
            <v>664.74253909376523</v>
          </cell>
          <cell r="G929">
            <v>456.75427675021371</v>
          </cell>
          <cell r="H929">
            <v>0.30769230769230771</v>
          </cell>
          <cell r="I929">
            <v>7.6923076923076927E-2</v>
          </cell>
          <cell r="J929">
            <v>0</v>
          </cell>
          <cell r="K929">
            <v>0</v>
          </cell>
          <cell r="L929">
            <v>0.61538461538461542</v>
          </cell>
        </row>
        <row r="930">
          <cell r="B930" t="str">
            <v>SCO</v>
          </cell>
          <cell r="C930">
            <v>0</v>
          </cell>
          <cell r="D930">
            <v>2847.6971930925342</v>
          </cell>
          <cell r="E930">
            <v>3657.2797867244003</v>
          </cell>
          <cell r="F930">
            <v>572.24859627950207</v>
          </cell>
          <cell r="G930">
            <v>751.47941018987342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1</v>
          </cell>
        </row>
        <row r="931">
          <cell r="B931" t="str">
            <v>SCQ</v>
          </cell>
          <cell r="C931">
            <v>2745.1413404803261</v>
          </cell>
          <cell r="D931">
            <v>2045.5000000000002</v>
          </cell>
          <cell r="E931">
            <v>1227.4240623855217</v>
          </cell>
          <cell r="F931">
            <v>318.66800000000006</v>
          </cell>
          <cell r="G931">
            <v>417.61797752808997</v>
          </cell>
          <cell r="H931">
            <v>3.3766233766233784E-2</v>
          </cell>
          <cell r="I931">
            <v>2.8571428571428584E-2</v>
          </cell>
          <cell r="J931">
            <v>1.0389610389610395E-2</v>
          </cell>
          <cell r="K931">
            <v>0.25974025974025972</v>
          </cell>
          <cell r="L931">
            <v>0.66753246753246753</v>
          </cell>
        </row>
        <row r="932">
          <cell r="B932" t="str">
            <v>SCV</v>
          </cell>
          <cell r="C932">
            <v>1469.5938081198235</v>
          </cell>
          <cell r="D932">
            <v>2752.6445953448019</v>
          </cell>
          <cell r="E932">
            <v>1004.3361110559546</v>
          </cell>
          <cell r="F932">
            <v>378.81857465811385</v>
          </cell>
          <cell r="G932">
            <v>387.30742755779448</v>
          </cell>
          <cell r="H932">
            <v>0</v>
          </cell>
          <cell r="I932">
            <v>0</v>
          </cell>
          <cell r="J932">
            <v>0</v>
          </cell>
          <cell r="K932">
            <v>0.40909090909090906</v>
          </cell>
          <cell r="L932">
            <v>0.59090909090909094</v>
          </cell>
        </row>
        <row r="933">
          <cell r="B933" t="str">
            <v>SCW</v>
          </cell>
          <cell r="C933">
            <v>1469.5938081198235</v>
          </cell>
          <cell r="D933">
            <v>2752.6445953448019</v>
          </cell>
          <cell r="E933">
            <v>1004.3361110559546</v>
          </cell>
          <cell r="F933">
            <v>378.81857465811385</v>
          </cell>
          <cell r="G933">
            <v>387.30742755779448</v>
          </cell>
          <cell r="H933">
            <v>0</v>
          </cell>
          <cell r="I933">
            <v>0</v>
          </cell>
          <cell r="J933">
            <v>0</v>
          </cell>
          <cell r="K933">
            <v>1</v>
          </cell>
          <cell r="L933">
            <v>0</v>
          </cell>
        </row>
        <row r="934">
          <cell r="B934" t="str">
            <v>SCX</v>
          </cell>
          <cell r="C934">
            <v>258.55072039077157</v>
          </cell>
          <cell r="D934">
            <v>517.27507428680622</v>
          </cell>
          <cell r="E934">
            <v>516.30811987028801</v>
          </cell>
          <cell r="F934">
            <v>222.37839405199213</v>
          </cell>
          <cell r="G934">
            <v>191.15800416203254</v>
          </cell>
          <cell r="H934">
            <v>0</v>
          </cell>
          <cell r="I934">
            <v>0</v>
          </cell>
          <cell r="J934">
            <v>1</v>
          </cell>
          <cell r="K934">
            <v>0</v>
          </cell>
          <cell r="L934">
            <v>0</v>
          </cell>
        </row>
        <row r="935">
          <cell r="B935" t="str">
            <v>SDD</v>
          </cell>
          <cell r="C935">
            <v>4506.2728313492062</v>
          </cell>
          <cell r="D935">
            <v>3944.3134760440953</v>
          </cell>
          <cell r="E935">
            <v>2334.0452562656651</v>
          </cell>
          <cell r="F935">
            <v>1515.8991723225461</v>
          </cell>
          <cell r="G935">
            <v>793.18298912074488</v>
          </cell>
          <cell r="H935">
            <v>0</v>
          </cell>
          <cell r="I935">
            <v>0</v>
          </cell>
          <cell r="J935">
            <v>0</v>
          </cell>
          <cell r="K935">
            <v>1</v>
          </cell>
          <cell r="L935">
            <v>0</v>
          </cell>
        </row>
        <row r="936">
          <cell r="B936" t="str">
            <v>SDE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1</v>
          </cell>
        </row>
        <row r="937">
          <cell r="B937" t="str">
            <v>SDJ</v>
          </cell>
          <cell r="C937">
            <v>7769.2183948511838</v>
          </cell>
          <cell r="D937">
            <v>2947.7642857142855</v>
          </cell>
          <cell r="E937">
            <v>1662.3919612553043</v>
          </cell>
          <cell r="F937">
            <v>1001.5754750841746</v>
          </cell>
          <cell r="G937">
            <v>983.03225409836091</v>
          </cell>
          <cell r="H937">
            <v>0</v>
          </cell>
          <cell r="I937">
            <v>7.7747989276139462E-2</v>
          </cell>
          <cell r="J937">
            <v>1.8766756032171591E-2</v>
          </cell>
          <cell r="K937">
            <v>0.36997319034852544</v>
          </cell>
          <cell r="L937">
            <v>0.53351206434316345</v>
          </cell>
        </row>
        <row r="938">
          <cell r="B938" t="str">
            <v>SDK</v>
          </cell>
          <cell r="C938">
            <v>6193.8249009534829</v>
          </cell>
          <cell r="D938">
            <v>3575.2541506331786</v>
          </cell>
          <cell r="E938">
            <v>1568.9268649847354</v>
          </cell>
          <cell r="F938">
            <v>777.33416693910112</v>
          </cell>
          <cell r="G938">
            <v>629.17125846887177</v>
          </cell>
          <cell r="H938">
            <v>0</v>
          </cell>
          <cell r="I938">
            <v>0</v>
          </cell>
          <cell r="J938">
            <v>0</v>
          </cell>
          <cell r="K938">
            <v>0.5</v>
          </cell>
          <cell r="L938">
            <v>0.5</v>
          </cell>
        </row>
        <row r="939">
          <cell r="B939" t="str">
            <v>SDL</v>
          </cell>
          <cell r="C939">
            <v>2745.1413404803261</v>
          </cell>
          <cell r="D939">
            <v>2748.3097622583159</v>
          </cell>
          <cell r="E939">
            <v>1227.4240623855217</v>
          </cell>
          <cell r="F939">
            <v>664.74253909376523</v>
          </cell>
          <cell r="G939">
            <v>520.26499999999999</v>
          </cell>
          <cell r="H939">
            <v>0</v>
          </cell>
          <cell r="I939">
            <v>0</v>
          </cell>
          <cell r="J939">
            <v>0.10344827586206895</v>
          </cell>
          <cell r="K939">
            <v>0.37931034482758624</v>
          </cell>
          <cell r="L939">
            <v>0.51724137931034486</v>
          </cell>
        </row>
        <row r="940">
          <cell r="B940" t="str">
            <v>SDQ</v>
          </cell>
          <cell r="C940">
            <v>574.67101822420045</v>
          </cell>
          <cell r="D940">
            <v>774</v>
          </cell>
          <cell r="E940">
            <v>579.93462179487165</v>
          </cell>
          <cell r="F940">
            <v>248.77197953639043</v>
          </cell>
          <cell r="G940">
            <v>192.00461108198101</v>
          </cell>
          <cell r="H940">
            <v>6.2602459016393608E-2</v>
          </cell>
          <cell r="I940">
            <v>2.7663934426229594E-3</v>
          </cell>
          <cell r="J940">
            <v>1.4959016393442673E-2</v>
          </cell>
          <cell r="K940">
            <v>0.11475409836065613</v>
          </cell>
          <cell r="L940">
            <v>0.80491803278688467</v>
          </cell>
        </row>
        <row r="941">
          <cell r="B941" t="str">
            <v>SDR</v>
          </cell>
          <cell r="C941">
            <v>2745.1413404803261</v>
          </cell>
          <cell r="D941">
            <v>1910</v>
          </cell>
          <cell r="E941">
            <v>1227.4240623855217</v>
          </cell>
          <cell r="F941">
            <v>664.74253909376523</v>
          </cell>
          <cell r="G941">
            <v>351.60923076923081</v>
          </cell>
          <cell r="H941">
            <v>3.7500000000000019E-2</v>
          </cell>
          <cell r="I941">
            <v>8.1250000000000031E-2</v>
          </cell>
          <cell r="J941">
            <v>4.3750000000000018E-2</v>
          </cell>
          <cell r="K941">
            <v>0.11875000000000006</v>
          </cell>
          <cell r="L941">
            <v>0.71874999999999989</v>
          </cell>
        </row>
        <row r="942">
          <cell r="B942" t="str">
            <v>SDZ</v>
          </cell>
          <cell r="C942">
            <v>2745.1413404803261</v>
          </cell>
          <cell r="D942">
            <v>2748.3097622583159</v>
          </cell>
          <cell r="E942">
            <v>1227.4240623855217</v>
          </cell>
          <cell r="F942">
            <v>664.74253909376523</v>
          </cell>
          <cell r="G942">
            <v>456.75427675021371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1</v>
          </cell>
        </row>
        <row r="943">
          <cell r="B943" t="str">
            <v>SEL</v>
          </cell>
          <cell r="C943">
            <v>5564.6589821362313</v>
          </cell>
          <cell r="D943">
            <v>2928.8981093384396</v>
          </cell>
          <cell r="E943">
            <v>1185.8032000543431</v>
          </cell>
          <cell r="F943">
            <v>991.17393650060376</v>
          </cell>
          <cell r="G943">
            <v>680.70135000777748</v>
          </cell>
          <cell r="H943">
            <v>4.5897698089937666E-3</v>
          </cell>
          <cell r="I943">
            <v>4.9152687903458843E-2</v>
          </cell>
          <cell r="J943">
            <v>2.7725956397186762E-2</v>
          </cell>
          <cell r="K943">
            <v>8.636260742637239E-2</v>
          </cell>
          <cell r="L943">
            <v>0.83216897846398818</v>
          </cell>
        </row>
        <row r="944">
          <cell r="B944" t="str">
            <v>SEZ</v>
          </cell>
          <cell r="C944">
            <v>4423.4183338725334</v>
          </cell>
          <cell r="D944">
            <v>3729.5711797153454</v>
          </cell>
          <cell r="E944">
            <v>1108.46</v>
          </cell>
          <cell r="F944">
            <v>1401.4303611399864</v>
          </cell>
          <cell r="G944">
            <v>731.95358145522289</v>
          </cell>
          <cell r="H944">
            <v>0</v>
          </cell>
          <cell r="I944">
            <v>0.26666666666666666</v>
          </cell>
          <cell r="J944">
            <v>0.2</v>
          </cell>
          <cell r="K944">
            <v>6.6666666666666666E-2</v>
          </cell>
          <cell r="L944">
            <v>0.46666666666666667</v>
          </cell>
        </row>
        <row r="945">
          <cell r="B945" t="str">
            <v>SFN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1</v>
          </cell>
        </row>
        <row r="946">
          <cell r="B946" t="str">
            <v>SFT</v>
          </cell>
          <cell r="C946">
            <v>2745.1413404803261</v>
          </cell>
          <cell r="D946">
            <v>2748.3097622583159</v>
          </cell>
          <cell r="E946">
            <v>1227.4240623855217</v>
          </cell>
          <cell r="F946">
            <v>664.74253909376523</v>
          </cell>
          <cell r="G946">
            <v>616.84</v>
          </cell>
          <cell r="H946">
            <v>0</v>
          </cell>
          <cell r="I946">
            <v>9.375E-2</v>
          </cell>
          <cell r="J946">
            <v>6.25E-2</v>
          </cell>
          <cell r="K946">
            <v>0.15625</v>
          </cell>
          <cell r="L946">
            <v>0.6875</v>
          </cell>
        </row>
        <row r="947">
          <cell r="B947" t="str">
            <v>SGC</v>
          </cell>
          <cell r="C947">
            <v>7769.2183948511838</v>
          </cell>
          <cell r="D947">
            <v>3939.5668380334537</v>
          </cell>
          <cell r="E947">
            <v>1662.3919612553043</v>
          </cell>
          <cell r="F947">
            <v>918.66681940533897</v>
          </cell>
          <cell r="G947">
            <v>695.52668189877943</v>
          </cell>
          <cell r="H947">
            <v>0</v>
          </cell>
          <cell r="I947">
            <v>0</v>
          </cell>
          <cell r="J947">
            <v>0</v>
          </cell>
          <cell r="K947">
            <v>1</v>
          </cell>
          <cell r="L947">
            <v>0</v>
          </cell>
        </row>
        <row r="948">
          <cell r="B948" t="str">
            <v>SGD</v>
          </cell>
          <cell r="C948">
            <v>2745.1413404803261</v>
          </cell>
          <cell r="D948">
            <v>3228.0949999999993</v>
          </cell>
          <cell r="E948">
            <v>1227.4240623855217</v>
          </cell>
          <cell r="F948">
            <v>1004.5000000000001</v>
          </cell>
          <cell r="G948">
            <v>263.06440476190471</v>
          </cell>
          <cell r="H948">
            <v>0</v>
          </cell>
          <cell r="I948">
            <v>1.5625000000000007E-2</v>
          </cell>
          <cell r="J948">
            <v>4.2968750000000028E-2</v>
          </cell>
          <cell r="K948">
            <v>0.43359375000000006</v>
          </cell>
          <cell r="L948">
            <v>0.50781249999999989</v>
          </cell>
        </row>
        <row r="949">
          <cell r="B949" t="str">
            <v>SGN</v>
          </cell>
          <cell r="C949">
            <v>9187.2639393939389</v>
          </cell>
          <cell r="D949">
            <v>3510.489168281184</v>
          </cell>
          <cell r="E949">
            <v>1395.2725324675323</v>
          </cell>
          <cell r="F949">
            <v>560.68752545483198</v>
          </cell>
          <cell r="G949">
            <v>517.83033739003849</v>
          </cell>
          <cell r="H949">
            <v>3.351311724354615E-3</v>
          </cell>
          <cell r="I949">
            <v>2.4087553018798835E-2</v>
          </cell>
          <cell r="J949">
            <v>1.0158663664449929E-2</v>
          </cell>
          <cell r="K949">
            <v>0.2482588888307069</v>
          </cell>
          <cell r="L949">
            <v>0.71414358276168977</v>
          </cell>
        </row>
        <row r="950">
          <cell r="B950" t="str">
            <v>SHA</v>
          </cell>
          <cell r="C950">
            <v>7806.8111108908679</v>
          </cell>
          <cell r="D950">
            <v>4528.8869964272844</v>
          </cell>
          <cell r="E950">
            <v>1913.281224494033</v>
          </cell>
          <cell r="F950">
            <v>1040.0738597447921</v>
          </cell>
          <cell r="G950">
            <v>691.60588895907051</v>
          </cell>
          <cell r="H950">
            <v>2.7657735522904014E-2</v>
          </cell>
          <cell r="I950">
            <v>0.1151049875438503</v>
          </cell>
          <cell r="J950">
            <v>4.9112817123392091E-2</v>
          </cell>
          <cell r="K950">
            <v>0.22275323266731045</v>
          </cell>
          <cell r="L950">
            <v>0.58537122714254319</v>
          </cell>
        </row>
        <row r="951">
          <cell r="B951" t="str">
            <v>SHE</v>
          </cell>
          <cell r="C951">
            <v>7769.2183948511838</v>
          </cell>
          <cell r="D951">
            <v>6216.3700000000008</v>
          </cell>
          <cell r="E951">
            <v>1662.3919612553043</v>
          </cell>
          <cell r="F951">
            <v>978.12</v>
          </cell>
          <cell r="G951">
            <v>923.03856481481489</v>
          </cell>
          <cell r="H951">
            <v>1.3157894736842101E-2</v>
          </cell>
          <cell r="I951">
            <v>6.5789473684210523E-2</v>
          </cell>
          <cell r="J951">
            <v>1.6447368421052627E-2</v>
          </cell>
          <cell r="K951">
            <v>8.059210526315784E-2</v>
          </cell>
          <cell r="L951">
            <v>0.82401315789473695</v>
          </cell>
        </row>
        <row r="952">
          <cell r="B952" t="str">
            <v>SHM</v>
          </cell>
          <cell r="C952">
            <v>7769.2183948511838</v>
          </cell>
          <cell r="D952">
            <v>3939.5668380334537</v>
          </cell>
          <cell r="E952">
            <v>1662.3919612553043</v>
          </cell>
          <cell r="F952">
            <v>918.66681940533897</v>
          </cell>
          <cell r="G952">
            <v>695.52668189877943</v>
          </cell>
          <cell r="H952">
            <v>0</v>
          </cell>
          <cell r="I952">
            <v>0</v>
          </cell>
          <cell r="J952">
            <v>1</v>
          </cell>
          <cell r="K952">
            <v>0</v>
          </cell>
          <cell r="L952">
            <v>0</v>
          </cell>
        </row>
        <row r="953">
          <cell r="B953" t="str">
            <v>SIA</v>
          </cell>
          <cell r="C953">
            <v>7769.2183948511838</v>
          </cell>
          <cell r="D953">
            <v>4726.0999999999995</v>
          </cell>
          <cell r="E953">
            <v>1662.3919612553043</v>
          </cell>
          <cell r="F953">
            <v>709.07799999999997</v>
          </cell>
          <cell r="G953">
            <v>1102.2407772861359</v>
          </cell>
          <cell r="H953">
            <v>3.8781163434903065E-2</v>
          </cell>
          <cell r="I953">
            <v>0.13850415512465378</v>
          </cell>
          <cell r="J953">
            <v>2.4930747922437685E-2</v>
          </cell>
          <cell r="K953">
            <v>0.17174515235457069</v>
          </cell>
          <cell r="L953">
            <v>0.6260387811634347</v>
          </cell>
        </row>
        <row r="954">
          <cell r="B954" t="str">
            <v>SIN</v>
          </cell>
          <cell r="C954">
            <v>6129.239885615184</v>
          </cell>
          <cell r="D954">
            <v>3704.6517412296625</v>
          </cell>
          <cell r="E954">
            <v>1548.382318114185</v>
          </cell>
          <cell r="F954">
            <v>1222.6813060170907</v>
          </cell>
          <cell r="G954">
            <v>818.34076637174167</v>
          </cell>
          <cell r="H954">
            <v>5.2032035019649051E-2</v>
          </cell>
          <cell r="I954">
            <v>0.33950156693030847</v>
          </cell>
          <cell r="J954">
            <v>2.0743172660796966E-2</v>
          </cell>
          <cell r="K954">
            <v>0.21509227478485865</v>
          </cell>
          <cell r="L954">
            <v>0.37263095060438683</v>
          </cell>
        </row>
        <row r="955">
          <cell r="B955" t="str">
            <v>SIP</v>
          </cell>
          <cell r="C955">
            <v>1469.5938081198235</v>
          </cell>
          <cell r="D955">
            <v>2752.6445953448019</v>
          </cell>
          <cell r="E955">
            <v>1004.3361110559546</v>
          </cell>
          <cell r="F955">
            <v>378.81857465811385</v>
          </cell>
          <cell r="G955">
            <v>387.30742755779448</v>
          </cell>
          <cell r="H955">
            <v>0</v>
          </cell>
          <cell r="I955">
            <v>5.8823529411764712E-2</v>
          </cell>
          <cell r="J955">
            <v>0</v>
          </cell>
          <cell r="K955">
            <v>0.21568627450980396</v>
          </cell>
          <cell r="L955">
            <v>0.72549019607843135</v>
          </cell>
        </row>
        <row r="956">
          <cell r="B956" t="str">
            <v>SJD</v>
          </cell>
          <cell r="C956">
            <v>1274.203495145631</v>
          </cell>
          <cell r="D956">
            <v>880.58416507539835</v>
          </cell>
          <cell r="E956">
            <v>676.83824774354196</v>
          </cell>
          <cell r="F956">
            <v>309.61815058319866</v>
          </cell>
          <cell r="G956">
            <v>241.24652902154733</v>
          </cell>
          <cell r="H956">
            <v>1.4715275970569444E-2</v>
          </cell>
          <cell r="I956">
            <v>1.9730771960538459E-2</v>
          </cell>
          <cell r="J956">
            <v>1.3035557973928878E-2</v>
          </cell>
          <cell r="K956">
            <v>0.11857389576285225</v>
          </cell>
          <cell r="L956">
            <v>0.83394449833211093</v>
          </cell>
        </row>
        <row r="957">
          <cell r="B957" t="str">
            <v>SJJ</v>
          </cell>
          <cell r="C957">
            <v>1469.5938081198235</v>
          </cell>
          <cell r="D957">
            <v>3450.6</v>
          </cell>
          <cell r="E957">
            <v>1357</v>
          </cell>
          <cell r="F957">
            <v>396.59003627839695</v>
          </cell>
          <cell r="G957">
            <v>570.22872578844078</v>
          </cell>
          <cell r="H957">
            <v>0</v>
          </cell>
          <cell r="I957">
            <v>4.8714479025710397E-3</v>
          </cell>
          <cell r="J957">
            <v>3.2476319350473598E-3</v>
          </cell>
          <cell r="K957">
            <v>0.71393775372124457</v>
          </cell>
          <cell r="L957">
            <v>0.27794316644113704</v>
          </cell>
        </row>
        <row r="958">
          <cell r="B958" t="str">
            <v>SJO</v>
          </cell>
          <cell r="C958">
            <v>260.86935993929131</v>
          </cell>
          <cell r="D958">
            <v>719.51288888888882</v>
          </cell>
          <cell r="E958">
            <v>566.68183710240862</v>
          </cell>
          <cell r="F958">
            <v>239.11195863197426</v>
          </cell>
          <cell r="G958">
            <v>158.26410077666711</v>
          </cell>
          <cell r="H958">
            <v>6.4980761441878976E-2</v>
          </cell>
          <cell r="I958">
            <v>3.2654921020656012E-3</v>
          </cell>
          <cell r="J958">
            <v>1.2910085054677937E-2</v>
          </cell>
          <cell r="K958">
            <v>8.8623936816524432E-2</v>
          </cell>
          <cell r="L958">
            <v>0.83021972458485305</v>
          </cell>
        </row>
        <row r="959">
          <cell r="B959" t="str">
            <v>SJP</v>
          </cell>
          <cell r="C959">
            <v>4876.3030907686207</v>
          </cell>
          <cell r="D959">
            <v>3416.2125376837002</v>
          </cell>
          <cell r="E959">
            <v>1790.3687681411586</v>
          </cell>
          <cell r="F959">
            <v>691.55985737311903</v>
          </cell>
          <cell r="G959">
            <v>663.24725822516814</v>
          </cell>
          <cell r="H959">
            <v>0</v>
          </cell>
          <cell r="I959">
            <v>3.9999999999999994E-2</v>
          </cell>
          <cell r="J959">
            <v>0</v>
          </cell>
          <cell r="K959">
            <v>0.15999999999999998</v>
          </cell>
          <cell r="L959">
            <v>0.8</v>
          </cell>
        </row>
        <row r="960">
          <cell r="B960" t="str">
            <v>SJU</v>
          </cell>
          <cell r="C960">
            <v>282.72859565274632</v>
          </cell>
          <cell r="D960">
            <v>759.70701532043881</v>
          </cell>
          <cell r="E960">
            <v>492.2635792570523</v>
          </cell>
          <cell r="F960">
            <v>208.67529894965674</v>
          </cell>
          <cell r="G960">
            <v>173.12970318771568</v>
          </cell>
          <cell r="H960">
            <v>4.8027377296622306E-2</v>
          </cell>
          <cell r="I960">
            <v>5.4130016134908872E-3</v>
          </cell>
          <cell r="J960">
            <v>1.4462863686045987E-2</v>
          </cell>
          <cell r="K960">
            <v>0.14491490136886503</v>
          </cell>
          <cell r="L960">
            <v>0.78718185603497581</v>
          </cell>
        </row>
        <row r="961">
          <cell r="B961" t="str">
            <v>SKB</v>
          </cell>
          <cell r="C961">
            <v>540.95339999999999</v>
          </cell>
          <cell r="D961">
            <v>616.39569259699067</v>
          </cell>
          <cell r="E961">
            <v>600.5</v>
          </cell>
          <cell r="F961">
            <v>318.72049923195101</v>
          </cell>
          <cell r="G961">
            <v>343.3183646921122</v>
          </cell>
          <cell r="H961">
            <v>4.3758043758043749E-2</v>
          </cell>
          <cell r="I961">
            <v>1.287001287001287E-3</v>
          </cell>
          <cell r="J961">
            <v>1.9305019305019308E-2</v>
          </cell>
          <cell r="K961">
            <v>6.1776061776061757E-2</v>
          </cell>
          <cell r="L961">
            <v>0.87387387387387383</v>
          </cell>
        </row>
        <row r="962">
          <cell r="B962" t="str">
            <v>SKG</v>
          </cell>
          <cell r="C962">
            <v>190.56870370370373</v>
          </cell>
          <cell r="D962">
            <v>2371.0319999999997</v>
          </cell>
          <cell r="E962">
            <v>1227.4240623855217</v>
          </cell>
          <cell r="F962">
            <v>662.85375696630683</v>
          </cell>
          <cell r="G962">
            <v>522.88980263281769</v>
          </cell>
          <cell r="H962">
            <v>2.2694524495677222E-2</v>
          </cell>
          <cell r="I962">
            <v>1.6210374639769445E-2</v>
          </cell>
          <cell r="J962">
            <v>7.2046109510086435E-3</v>
          </cell>
          <cell r="K962">
            <v>0.23451008645533133</v>
          </cell>
          <cell r="L962">
            <v>0.7193804034582133</v>
          </cell>
        </row>
        <row r="963">
          <cell r="B963" t="str">
            <v>SKP</v>
          </cell>
          <cell r="C963">
            <v>1469.5938081198235</v>
          </cell>
          <cell r="D963">
            <v>2752.6445953448019</v>
          </cell>
          <cell r="E963">
            <v>2216</v>
          </cell>
          <cell r="F963">
            <v>367.95029638253231</v>
          </cell>
          <cell r="G963">
            <v>463.8254631735324</v>
          </cell>
          <cell r="H963">
            <v>1.2053033346725599E-3</v>
          </cell>
          <cell r="I963">
            <v>1.0713807419311645E-3</v>
          </cell>
          <cell r="J963">
            <v>4.9551359314316343E-3</v>
          </cell>
          <cell r="K963">
            <v>0.60372304807821076</v>
          </cell>
          <cell r="L963">
            <v>0.38904513191375384</v>
          </cell>
        </row>
        <row r="964">
          <cell r="B964" t="str">
            <v>SLA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0.10714285714285712</v>
          </cell>
          <cell r="I964">
            <v>0.10714285714285712</v>
          </cell>
          <cell r="J964">
            <v>0</v>
          </cell>
          <cell r="K964">
            <v>0</v>
          </cell>
          <cell r="L964">
            <v>0.7857142857142857</v>
          </cell>
        </row>
        <row r="965">
          <cell r="B965" t="str">
            <v>SLL</v>
          </cell>
          <cell r="C965">
            <v>3330.5636246604122</v>
          </cell>
          <cell r="D965">
            <v>2932.3675702616497</v>
          </cell>
          <cell r="E965">
            <v>1396.5367793615474</v>
          </cell>
          <cell r="F965">
            <v>760.85050917263288</v>
          </cell>
          <cell r="G965">
            <v>562.07034937759533</v>
          </cell>
          <cell r="H965">
            <v>0</v>
          </cell>
          <cell r="I965">
            <v>0</v>
          </cell>
          <cell r="J965">
            <v>0</v>
          </cell>
          <cell r="K965">
            <v>0.15384615384615385</v>
          </cell>
          <cell r="L965">
            <v>0.84615384615384603</v>
          </cell>
        </row>
        <row r="966">
          <cell r="B966" t="str">
            <v>SLM</v>
          </cell>
          <cell r="C966">
            <v>2745.1413404803261</v>
          </cell>
          <cell r="D966">
            <v>2748.3097622583159</v>
          </cell>
          <cell r="E966">
            <v>1227.4240623855217</v>
          </cell>
          <cell r="F966">
            <v>664.74253909376523</v>
          </cell>
          <cell r="G966">
            <v>456.75427675021371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1</v>
          </cell>
        </row>
        <row r="967">
          <cell r="B967" t="str">
            <v>SLP</v>
          </cell>
          <cell r="C967">
            <v>804.1211574074074</v>
          </cell>
          <cell r="D967">
            <v>566.07999999999993</v>
          </cell>
          <cell r="E967">
            <v>527.88944151404155</v>
          </cell>
          <cell r="F967">
            <v>247.49167651907811</v>
          </cell>
          <cell r="G967">
            <v>273.16668015883175</v>
          </cell>
          <cell r="H967">
            <v>3.7588332581566697E-3</v>
          </cell>
          <cell r="I967">
            <v>4.3602465794617363E-3</v>
          </cell>
          <cell r="J967">
            <v>1.834310629980454E-2</v>
          </cell>
          <cell r="K967">
            <v>0.24402345511953102</v>
          </cell>
          <cell r="L967">
            <v>0.72951435874304593</v>
          </cell>
        </row>
        <row r="968">
          <cell r="B968" t="str">
            <v>SLU</v>
          </cell>
          <cell r="C968">
            <v>727.7369565217391</v>
          </cell>
          <cell r="D968">
            <v>733.45000000000016</v>
          </cell>
          <cell r="E968">
            <v>363.98555555555549</v>
          </cell>
          <cell r="F968">
            <v>237.30324107514926</v>
          </cell>
          <cell r="G968">
            <v>221.99814450364343</v>
          </cell>
          <cell r="H968">
            <v>2.6635238656452575E-2</v>
          </cell>
          <cell r="I968">
            <v>5.8927519151443766E-4</v>
          </cell>
          <cell r="J968">
            <v>1.4142604596346508E-2</v>
          </cell>
          <cell r="K968">
            <v>0.15462581025338848</v>
          </cell>
          <cell r="L968">
            <v>0.80400707130229809</v>
          </cell>
        </row>
        <row r="969">
          <cell r="B969" t="str">
            <v>SLW</v>
          </cell>
          <cell r="C969">
            <v>258.55072039077157</v>
          </cell>
          <cell r="D969">
            <v>517.27507428680622</v>
          </cell>
          <cell r="E969">
            <v>516.30811987028801</v>
          </cell>
          <cell r="F969">
            <v>439.73171428571396</v>
          </cell>
          <cell r="G969">
            <v>228.67459860006926</v>
          </cell>
          <cell r="H969">
            <v>2.1806853582554526E-2</v>
          </cell>
          <cell r="I969">
            <v>0</v>
          </cell>
          <cell r="J969">
            <v>9.3457943925233669E-2</v>
          </cell>
          <cell r="K969">
            <v>4.0498442367601258E-2</v>
          </cell>
          <cell r="L969">
            <v>0.84423676012461057</v>
          </cell>
        </row>
        <row r="970">
          <cell r="B970" t="str">
            <v>SLZ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0.17647058823529413</v>
          </cell>
          <cell r="J970">
            <v>2.9411764705882356E-2</v>
          </cell>
          <cell r="K970">
            <v>0.4705882352941177</v>
          </cell>
          <cell r="L970">
            <v>0.3235294117647059</v>
          </cell>
        </row>
        <row r="971">
          <cell r="B971" t="str">
            <v>SMI</v>
          </cell>
          <cell r="C971">
            <v>2745.1413404803261</v>
          </cell>
          <cell r="D971">
            <v>2748.3097622583159</v>
          </cell>
          <cell r="E971">
            <v>1227.4240623855217</v>
          </cell>
          <cell r="F971">
            <v>664.74253909376523</v>
          </cell>
          <cell r="G971">
            <v>456.75427675021371</v>
          </cell>
          <cell r="H971">
            <v>0</v>
          </cell>
          <cell r="I971">
            <v>0</v>
          </cell>
          <cell r="J971">
            <v>0</v>
          </cell>
          <cell r="K971">
            <v>0.43478260869565222</v>
          </cell>
          <cell r="L971">
            <v>0.56521739130434778</v>
          </cell>
        </row>
        <row r="972">
          <cell r="B972" t="str">
            <v>SMR</v>
          </cell>
          <cell r="C972">
            <v>340.6522449706643</v>
          </cell>
          <cell r="D972">
            <v>1643.6786350781567</v>
          </cell>
          <cell r="E972">
            <v>867.19705804587363</v>
          </cell>
          <cell r="F972">
            <v>476.49220503407565</v>
          </cell>
          <cell r="G972">
            <v>355.93964477998946</v>
          </cell>
          <cell r="H972">
            <v>0</v>
          </cell>
          <cell r="I972">
            <v>0.13793103448275859</v>
          </cell>
          <cell r="J972">
            <v>3.4482758620689648E-2</v>
          </cell>
          <cell r="K972">
            <v>0.17241379310344826</v>
          </cell>
          <cell r="L972">
            <v>0.65517241379310354</v>
          </cell>
        </row>
        <row r="973">
          <cell r="B973" t="str">
            <v>SNN</v>
          </cell>
          <cell r="C973">
            <v>371.19548767199177</v>
          </cell>
          <cell r="D973">
            <v>2599.1931072186817</v>
          </cell>
          <cell r="E973">
            <v>1171.8831999999998</v>
          </cell>
          <cell r="F973">
            <v>409.0556525609332</v>
          </cell>
          <cell r="G973">
            <v>439.45970133997957</v>
          </cell>
          <cell r="H973">
            <v>2.8025477707006363E-2</v>
          </cell>
          <cell r="I973">
            <v>3.3630573248407611E-2</v>
          </cell>
          <cell r="J973">
            <v>6.2420382165605127E-3</v>
          </cell>
          <cell r="K973">
            <v>0.41961783439490474</v>
          </cell>
          <cell r="L973">
            <v>0.51248407643312077</v>
          </cell>
        </row>
        <row r="974">
          <cell r="B974" t="str">
            <v>SOC</v>
          </cell>
          <cell r="C974">
            <v>6193.8249009534829</v>
          </cell>
          <cell r="D974">
            <v>3575.2541506331786</v>
          </cell>
          <cell r="E974">
            <v>1568.9268649847354</v>
          </cell>
          <cell r="F974">
            <v>777.33416693910112</v>
          </cell>
          <cell r="G974">
            <v>629.17125846887177</v>
          </cell>
          <cell r="H974">
            <v>0</v>
          </cell>
          <cell r="I974">
            <v>0</v>
          </cell>
          <cell r="J974">
            <v>0</v>
          </cell>
          <cell r="K974">
            <v>0.5</v>
          </cell>
          <cell r="L974">
            <v>0.5</v>
          </cell>
        </row>
        <row r="975">
          <cell r="B975" t="str">
            <v>SOF</v>
          </cell>
          <cell r="C975">
            <v>1279.1600000000001</v>
          </cell>
          <cell r="D975">
            <v>3136.4256833333352</v>
          </cell>
          <cell r="E975">
            <v>1595.3507142857143</v>
          </cell>
          <cell r="F975">
            <v>346.29247267406322</v>
          </cell>
          <cell r="G975">
            <v>412.29730020526364</v>
          </cell>
          <cell r="H975">
            <v>1.4938379185858331E-3</v>
          </cell>
          <cell r="I975">
            <v>4.4815137557575021E-3</v>
          </cell>
          <cell r="J975">
            <v>3.5478650566413547E-3</v>
          </cell>
          <cell r="K975">
            <v>0.51568529814515129</v>
          </cell>
          <cell r="L975">
            <v>0.47479148512386393</v>
          </cell>
        </row>
        <row r="976">
          <cell r="B976" t="str">
            <v>SOG</v>
          </cell>
          <cell r="C976">
            <v>2745.1413404803261</v>
          </cell>
          <cell r="D976">
            <v>2748.3097622583159</v>
          </cell>
          <cell r="E976">
            <v>1227.4240623855217</v>
          </cell>
          <cell r="F976">
            <v>664.74253909376523</v>
          </cell>
          <cell r="G976">
            <v>456.75427675021371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1</v>
          </cell>
        </row>
        <row r="977">
          <cell r="B977" t="str">
            <v>SON</v>
          </cell>
          <cell r="C977">
            <v>1491.994109567901</v>
          </cell>
          <cell r="D977">
            <v>4031.5638066791957</v>
          </cell>
          <cell r="E977">
            <v>1262.0723017140099</v>
          </cell>
          <cell r="F977">
            <v>1338.046185731502</v>
          </cell>
          <cell r="G977">
            <v>902.02177786951108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1</v>
          </cell>
        </row>
        <row r="978">
          <cell r="B978" t="str">
            <v>SOU</v>
          </cell>
          <cell r="C978">
            <v>2745.1413404803261</v>
          </cell>
          <cell r="D978">
            <v>2748.3097622583159</v>
          </cell>
          <cell r="E978">
            <v>1227.4240623855217</v>
          </cell>
          <cell r="F978">
            <v>664.74253909376523</v>
          </cell>
          <cell r="G978">
            <v>456.75427675021371</v>
          </cell>
          <cell r="H978">
            <v>0</v>
          </cell>
          <cell r="I978">
            <v>0</v>
          </cell>
          <cell r="J978">
            <v>8.3333333333333329E-2</v>
          </cell>
          <cell r="K978">
            <v>0.16666666666666666</v>
          </cell>
          <cell r="L978">
            <v>0.75</v>
          </cell>
        </row>
        <row r="979">
          <cell r="B979" t="str">
            <v>SPC</v>
          </cell>
          <cell r="C979">
            <v>2745.1413404803261</v>
          </cell>
          <cell r="D979">
            <v>2748.3097622583159</v>
          </cell>
          <cell r="E979">
            <v>1227.4240623855217</v>
          </cell>
          <cell r="F979">
            <v>664.74253909376523</v>
          </cell>
          <cell r="G979">
            <v>456.75427675021371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1</v>
          </cell>
        </row>
        <row r="980">
          <cell r="B980" t="str">
            <v>SPK</v>
          </cell>
          <cell r="C980">
            <v>7769.2183948511838</v>
          </cell>
          <cell r="D980">
            <v>3145</v>
          </cell>
          <cell r="E980">
            <v>1662.3919612553043</v>
          </cell>
          <cell r="F980">
            <v>826.18721800104606</v>
          </cell>
          <cell r="G980">
            <v>809.04030975471551</v>
          </cell>
          <cell r="H980">
            <v>1.850138760407033E-2</v>
          </cell>
          <cell r="I980">
            <v>8.4181313598519977E-2</v>
          </cell>
          <cell r="J980">
            <v>3.4227567067530114E-2</v>
          </cell>
          <cell r="K980">
            <v>0.21831637372802981</v>
          </cell>
          <cell r="L980">
            <v>0.64477335800184976</v>
          </cell>
        </row>
        <row r="981">
          <cell r="B981" t="str">
            <v>SPN</v>
          </cell>
          <cell r="C981">
            <v>1491.994109567901</v>
          </cell>
          <cell r="D981">
            <v>4031.5638066791957</v>
          </cell>
          <cell r="E981">
            <v>1262.0723017140099</v>
          </cell>
          <cell r="F981">
            <v>1338.046185731502</v>
          </cell>
          <cell r="G981">
            <v>1218.08</v>
          </cell>
          <cell r="H981">
            <v>0</v>
          </cell>
          <cell r="I981">
            <v>0.03</v>
          </cell>
          <cell r="J981">
            <v>0.47</v>
          </cell>
          <cell r="K981">
            <v>0.01</v>
          </cell>
          <cell r="L981">
            <v>0.49</v>
          </cell>
        </row>
        <row r="982">
          <cell r="B982" t="str">
            <v>SPU</v>
          </cell>
          <cell r="C982">
            <v>1469.5938081198235</v>
          </cell>
          <cell r="D982">
            <v>5017.9399999999996</v>
          </cell>
          <cell r="E982">
            <v>2316.7833333333301</v>
          </cell>
          <cell r="F982">
            <v>473.28317864666315</v>
          </cell>
          <cell r="G982">
            <v>668.05558836683031</v>
          </cell>
          <cell r="H982">
            <v>1.0330578512396688E-3</v>
          </cell>
          <cell r="I982">
            <v>6.7148760330578471E-3</v>
          </cell>
          <cell r="J982">
            <v>6.1983471074380124E-3</v>
          </cell>
          <cell r="K982">
            <v>0.58677685950413228</v>
          </cell>
          <cell r="L982">
            <v>0.39927685950413222</v>
          </cell>
        </row>
        <row r="983">
          <cell r="B983" t="str">
            <v>SRE</v>
          </cell>
          <cell r="C983">
            <v>340.6522449706643</v>
          </cell>
          <cell r="D983">
            <v>1643.6786350781567</v>
          </cell>
          <cell r="E983">
            <v>867.19705804587363</v>
          </cell>
          <cell r="F983">
            <v>476.49220503407565</v>
          </cell>
          <cell r="G983">
            <v>355.93964477998946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1</v>
          </cell>
        </row>
        <row r="984">
          <cell r="B984" t="str">
            <v>SRG</v>
          </cell>
          <cell r="C984">
            <v>6193.8249009534829</v>
          </cell>
          <cell r="D984">
            <v>3575.2541506331786</v>
          </cell>
          <cell r="E984">
            <v>1568.9268649847354</v>
          </cell>
          <cell r="F984">
            <v>777.33416693910112</v>
          </cell>
          <cell r="G984">
            <v>629.17125846887177</v>
          </cell>
          <cell r="H984">
            <v>0</v>
          </cell>
          <cell r="I984">
            <v>0</v>
          </cell>
          <cell r="J984">
            <v>0</v>
          </cell>
          <cell r="K984">
            <v>0.5</v>
          </cell>
          <cell r="L984">
            <v>0.5</v>
          </cell>
        </row>
        <row r="985">
          <cell r="B985" t="str">
            <v>SRZ</v>
          </cell>
          <cell r="C985">
            <v>340.6522449706643</v>
          </cell>
          <cell r="D985">
            <v>2221.0325925925918</v>
          </cell>
          <cell r="E985">
            <v>867.19705804587363</v>
          </cell>
          <cell r="F985">
            <v>1062.0270175438595</v>
          </cell>
          <cell r="G985">
            <v>484.01094593844203</v>
          </cell>
          <cell r="H985">
            <v>9.5510983763132833E-4</v>
          </cell>
          <cell r="I985">
            <v>2.0057306590257899E-2</v>
          </cell>
          <cell r="J985">
            <v>1.5281757402101253E-2</v>
          </cell>
          <cell r="K985">
            <v>4.8710601719197756E-2</v>
          </cell>
          <cell r="L985">
            <v>0.91499522445081183</v>
          </cell>
        </row>
        <row r="986">
          <cell r="B986" t="str">
            <v>SSA</v>
          </cell>
          <cell r="C986">
            <v>0</v>
          </cell>
          <cell r="D986">
            <v>2803.9561153846143</v>
          </cell>
          <cell r="E986">
            <v>0</v>
          </cell>
          <cell r="F986">
            <v>1068.9973625894797</v>
          </cell>
          <cell r="G986">
            <v>655.32727654878056</v>
          </cell>
          <cell r="H986">
            <v>5.4446460980036243E-3</v>
          </cell>
          <cell r="I986">
            <v>9.3466424682395507E-2</v>
          </cell>
          <cell r="J986">
            <v>1.2704174228675126E-2</v>
          </cell>
          <cell r="K986">
            <v>0.24410163339382945</v>
          </cell>
          <cell r="L986">
            <v>0.64428312159709622</v>
          </cell>
        </row>
        <row r="987">
          <cell r="B987" t="str">
            <v>SSG</v>
          </cell>
          <cell r="C987">
            <v>2666.1651453744489</v>
          </cell>
          <cell r="D987">
            <v>6451.1250000000009</v>
          </cell>
          <cell r="E987">
            <v>2992.5</v>
          </cell>
          <cell r="F987">
            <v>2400</v>
          </cell>
          <cell r="G987">
            <v>1532.3666056910574</v>
          </cell>
          <cell r="H987">
            <v>0</v>
          </cell>
          <cell r="I987">
            <v>0.13084112149532709</v>
          </cell>
          <cell r="J987">
            <v>4.6728971962616814E-2</v>
          </cell>
          <cell r="K987">
            <v>0.20560747663551401</v>
          </cell>
          <cell r="L987">
            <v>0.61682242990654212</v>
          </cell>
        </row>
        <row r="988">
          <cell r="B988" t="str">
            <v>SSH</v>
          </cell>
          <cell r="C988">
            <v>1843.8291165610724</v>
          </cell>
          <cell r="D988">
            <v>3003.2110971761676</v>
          </cell>
          <cell r="E988">
            <v>812.56222222222232</v>
          </cell>
          <cell r="F988">
            <v>675.82999999999993</v>
          </cell>
          <cell r="G988">
            <v>574.48423809523808</v>
          </cell>
          <cell r="H988">
            <v>0</v>
          </cell>
          <cell r="I988">
            <v>7.9999999999999974E-2</v>
          </cell>
          <cell r="J988">
            <v>6.9999999999999993E-2</v>
          </cell>
          <cell r="K988">
            <v>0.15999999999999995</v>
          </cell>
          <cell r="L988">
            <v>0.69000000000000006</v>
          </cell>
        </row>
        <row r="989">
          <cell r="B989" t="str">
            <v>SSX</v>
          </cell>
          <cell r="C989">
            <v>2745.1413404803261</v>
          </cell>
          <cell r="D989">
            <v>2748.3097622583159</v>
          </cell>
          <cell r="E989">
            <v>1227.4240623855217</v>
          </cell>
          <cell r="F989">
            <v>664.74253909376523</v>
          </cell>
          <cell r="G989">
            <v>517.91679487179476</v>
          </cell>
          <cell r="H989">
            <v>0</v>
          </cell>
          <cell r="I989">
            <v>1.6393442622950814E-2</v>
          </cell>
          <cell r="J989">
            <v>0</v>
          </cell>
          <cell r="K989">
            <v>6.5573770491803254E-2</v>
          </cell>
          <cell r="L989">
            <v>0.91803278688524581</v>
          </cell>
        </row>
        <row r="990">
          <cell r="B990" t="str">
            <v>STI</v>
          </cell>
          <cell r="C990">
            <v>310.31988333333339</v>
          </cell>
          <cell r="D990">
            <v>616.39569259699067</v>
          </cell>
          <cell r="E990">
            <v>511.6084923299515</v>
          </cell>
          <cell r="F990">
            <v>231.08232915835987</v>
          </cell>
          <cell r="G990">
            <v>201.41883090599103</v>
          </cell>
          <cell r="H990">
            <v>8.6457536342769717E-2</v>
          </cell>
          <cell r="I990">
            <v>0</v>
          </cell>
          <cell r="J990">
            <v>3.0604437643458288E-2</v>
          </cell>
          <cell r="K990">
            <v>0.19510328997704657</v>
          </cell>
          <cell r="L990">
            <v>0.6878347360367254</v>
          </cell>
        </row>
        <row r="991">
          <cell r="B991" t="str">
            <v>STM</v>
          </cell>
          <cell r="C991">
            <v>0</v>
          </cell>
          <cell r="D991">
            <v>0</v>
          </cell>
          <cell r="E991">
            <v>0</v>
          </cell>
          <cell r="F991">
            <v>1789</v>
          </cell>
          <cell r="G991">
            <v>497.41500000000002</v>
          </cell>
          <cell r="H991">
            <v>0</v>
          </cell>
          <cell r="I991">
            <v>0</v>
          </cell>
          <cell r="J991">
            <v>0</v>
          </cell>
          <cell r="K991">
            <v>0.52941176470588236</v>
          </cell>
          <cell r="L991">
            <v>0.47058823529411764</v>
          </cell>
        </row>
        <row r="992">
          <cell r="B992" t="str">
            <v>STO</v>
          </cell>
          <cell r="C992">
            <v>2745.1413404803261</v>
          </cell>
          <cell r="D992">
            <v>2387.1646191062737</v>
          </cell>
          <cell r="E992">
            <v>1551.7687165022569</v>
          </cell>
          <cell r="F992">
            <v>650.30355146406418</v>
          </cell>
          <cell r="G992">
            <v>381.78598838716158</v>
          </cell>
          <cell r="H992">
            <v>3.6757113947053122E-3</v>
          </cell>
          <cell r="I992">
            <v>7.6529137240325049E-2</v>
          </cell>
          <cell r="J992">
            <v>2.2178168752323077E-2</v>
          </cell>
          <cell r="K992">
            <v>0.28835749390823079</v>
          </cell>
          <cell r="L992">
            <v>0.60925948870441571</v>
          </cell>
        </row>
        <row r="993">
          <cell r="B993" t="str">
            <v>#N/A</v>
          </cell>
          <cell r="C993">
            <v>2814.7858593704955</v>
          </cell>
          <cell r="D993">
            <v>2650.9755751338621</v>
          </cell>
          <cell r="E993">
            <v>1035.03</v>
          </cell>
          <cell r="F993">
            <v>905.89071898779002</v>
          </cell>
          <cell r="G993">
            <v>520.71692318675991</v>
          </cell>
          <cell r="H993">
            <v>1.1132554403222722E-2</v>
          </cell>
          <cell r="I993">
            <v>0.10876474483117107</v>
          </cell>
          <cell r="J993">
            <v>7.3685850803054372E-3</v>
          </cell>
          <cell r="K993">
            <v>0.26681645827350436</v>
          </cell>
          <cell r="L993">
            <v>0.60591765741179648</v>
          </cell>
        </row>
        <row r="994">
          <cell r="B994" t="str">
            <v>STR</v>
          </cell>
          <cell r="C994">
            <v>1777.7661538461537</v>
          </cell>
          <cell r="D994">
            <v>2776.5058358453452</v>
          </cell>
          <cell r="E994">
            <v>747.16179621848721</v>
          </cell>
          <cell r="F994">
            <v>575.93044357335282</v>
          </cell>
          <cell r="G994">
            <v>454.05743435560947</v>
          </cell>
          <cell r="H994">
            <v>8.424994149309634E-3</v>
          </cell>
          <cell r="I994">
            <v>6.4123566580856689E-2</v>
          </cell>
          <cell r="J994">
            <v>3.5923238942195242E-2</v>
          </cell>
          <cell r="K994">
            <v>0.25181371401825353</v>
          </cell>
          <cell r="L994">
            <v>0.63971448630938488</v>
          </cell>
        </row>
        <row r="995">
          <cell r="B995" t="str">
            <v>STT</v>
          </cell>
          <cell r="C995">
            <v>399.86811677029755</v>
          </cell>
          <cell r="D995">
            <v>737.70523809523809</v>
          </cell>
          <cell r="E995">
            <v>634.03294573643416</v>
          </cell>
          <cell r="F995">
            <v>228.92632559800481</v>
          </cell>
          <cell r="G995">
            <v>211.12469972452314</v>
          </cell>
          <cell r="H995">
            <v>6.6080332953787027E-2</v>
          </cell>
          <cell r="I995">
            <v>2.7091758608504476E-3</v>
          </cell>
          <cell r="J995">
            <v>1.9435392045231471E-2</v>
          </cell>
          <cell r="K995">
            <v>0.13098276335937822</v>
          </cell>
          <cell r="L995">
            <v>0.78079233578075291</v>
          </cell>
        </row>
        <row r="996">
          <cell r="B996" t="str">
            <v>STV</v>
          </cell>
          <cell r="C996">
            <v>3702.7359647651338</v>
          </cell>
          <cell r="D996">
            <v>2535.5679383578822</v>
          </cell>
          <cell r="E996">
            <v>1841.947079900636</v>
          </cell>
          <cell r="F996">
            <v>781.56573324038914</v>
          </cell>
          <cell r="G996">
            <v>568.37330685086056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1</v>
          </cell>
        </row>
        <row r="997">
          <cell r="B997" t="str">
            <v>STX</v>
          </cell>
          <cell r="C997">
            <v>600.92999999999972</v>
          </cell>
          <cell r="D997">
            <v>616.39569259699067</v>
          </cell>
          <cell r="E997">
            <v>478.00740740740747</v>
          </cell>
          <cell r="F997">
            <v>258.06781562607887</v>
          </cell>
          <cell r="G997">
            <v>250.90304535463002</v>
          </cell>
          <cell r="H997">
            <v>3.4685661195416495E-2</v>
          </cell>
          <cell r="I997">
            <v>8.9811087023846225E-3</v>
          </cell>
          <cell r="J997">
            <v>3.2208113967172471E-2</v>
          </cell>
          <cell r="K997">
            <v>0.12263858779807978</v>
          </cell>
          <cell r="L997">
            <v>0.80148652833694667</v>
          </cell>
        </row>
        <row r="998">
          <cell r="B998" t="str">
            <v>SUB</v>
          </cell>
          <cell r="C998">
            <v>6193.8249009534829</v>
          </cell>
          <cell r="D998">
            <v>3575.2541506331786</v>
          </cell>
          <cell r="E998">
            <v>1568.9268649847354</v>
          </cell>
          <cell r="F998">
            <v>777.33416693910112</v>
          </cell>
          <cell r="G998">
            <v>2866.5000000000005</v>
          </cell>
          <cell r="H998">
            <v>0</v>
          </cell>
          <cell r="I998">
            <v>0.13793103448275859</v>
          </cell>
          <cell r="J998">
            <v>1.9704433497536943E-2</v>
          </cell>
          <cell r="K998">
            <v>0.14285714285714282</v>
          </cell>
          <cell r="L998">
            <v>0.69950738916256161</v>
          </cell>
        </row>
        <row r="999">
          <cell r="B999" t="str">
            <v>SUF</v>
          </cell>
          <cell r="C999">
            <v>2745.1413404803261</v>
          </cell>
          <cell r="D999">
            <v>2748.3097622583159</v>
          </cell>
          <cell r="E999">
            <v>1227.4240623855217</v>
          </cell>
          <cell r="F999">
            <v>1705.1549844236761</v>
          </cell>
          <cell r="G999">
            <v>466.95201693302857</v>
          </cell>
          <cell r="H999">
            <v>0</v>
          </cell>
          <cell r="I999">
            <v>0</v>
          </cell>
          <cell r="J999">
            <v>4.1753653444676422E-3</v>
          </cell>
          <cell r="K999">
            <v>0.17745302713987485</v>
          </cell>
          <cell r="L999">
            <v>0.81837160751565752</v>
          </cell>
        </row>
        <row r="1000">
          <cell r="B1000" t="str">
            <v>SUJ</v>
          </cell>
          <cell r="C1000">
            <v>1469.5938081198235</v>
          </cell>
          <cell r="D1000">
            <v>2752.6445953448019</v>
          </cell>
          <cell r="E1000">
            <v>1004.3361110559546</v>
          </cell>
          <cell r="F1000">
            <v>378.81857465811385</v>
          </cell>
          <cell r="G1000">
            <v>387.30742755779448</v>
          </cell>
          <cell r="H1000">
            <v>0</v>
          </cell>
          <cell r="I1000">
            <v>0</v>
          </cell>
          <cell r="J1000">
            <v>0</v>
          </cell>
          <cell r="K1000">
            <v>0.83333333333333326</v>
          </cell>
          <cell r="L1000">
            <v>0.16666666666666666</v>
          </cell>
        </row>
        <row r="1001">
          <cell r="B1001" t="str">
            <v>SUV</v>
          </cell>
          <cell r="C1001">
            <v>1491.994109567901</v>
          </cell>
          <cell r="D1001">
            <v>4031.5638066791957</v>
          </cell>
          <cell r="E1001">
            <v>1262.0723017140099</v>
          </cell>
          <cell r="F1001">
            <v>1338.046185731502</v>
          </cell>
          <cell r="G1001">
            <v>902.02177786951108</v>
          </cell>
          <cell r="H1001">
            <v>0</v>
          </cell>
          <cell r="I1001">
            <v>0.13333333333333333</v>
          </cell>
          <cell r="J1001">
            <v>0.2</v>
          </cell>
          <cell r="K1001">
            <v>0.13333333333333333</v>
          </cell>
          <cell r="L1001">
            <v>0.53333333333333333</v>
          </cell>
        </row>
        <row r="1002">
          <cell r="B1002" t="str">
            <v>SVD</v>
          </cell>
          <cell r="C1002">
            <v>377.32512499980163</v>
          </cell>
          <cell r="D1002">
            <v>616.39569259699067</v>
          </cell>
          <cell r="E1002">
            <v>511.6084923299515</v>
          </cell>
          <cell r="F1002">
            <v>227.19677564143856</v>
          </cell>
          <cell r="G1002">
            <v>198.10817419848587</v>
          </cell>
          <cell r="H1002">
            <v>5.8333333333333307E-2</v>
          </cell>
          <cell r="I1002">
            <v>2.4999999999999991E-2</v>
          </cell>
          <cell r="J1002">
            <v>0.21666666666666654</v>
          </cell>
          <cell r="K1002">
            <v>5.83333333333333E-2</v>
          </cell>
          <cell r="L1002">
            <v>0.64166666666666672</v>
          </cell>
        </row>
        <row r="1003">
          <cell r="B1003" t="str">
            <v>SVG</v>
          </cell>
          <cell r="C1003">
            <v>2745.1413404803261</v>
          </cell>
          <cell r="D1003">
            <v>2748.3097622583159</v>
          </cell>
          <cell r="E1003">
            <v>1227.4240623855217</v>
          </cell>
          <cell r="F1003">
            <v>402.31899766899767</v>
          </cell>
          <cell r="G1003">
            <v>335.42632122208261</v>
          </cell>
          <cell r="H1003">
            <v>1.0341261633919345E-3</v>
          </cell>
          <cell r="I1003">
            <v>3.2057911065149984E-2</v>
          </cell>
          <cell r="J1003">
            <v>1.137538779731128E-2</v>
          </cell>
          <cell r="K1003">
            <v>0.1178903826266805</v>
          </cell>
          <cell r="L1003">
            <v>0.8376421923474664</v>
          </cell>
        </row>
        <row r="1004">
          <cell r="B1004" t="str">
            <v>SVJ</v>
          </cell>
          <cell r="C1004">
            <v>2745.1413404803261</v>
          </cell>
          <cell r="D1004">
            <v>2748.3097622583159</v>
          </cell>
          <cell r="E1004">
            <v>1227.4240623855217</v>
          </cell>
          <cell r="F1004">
            <v>664.74253909376523</v>
          </cell>
          <cell r="G1004">
            <v>456.75427675021371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1</v>
          </cell>
        </row>
        <row r="1005">
          <cell r="B1005" t="str">
            <v>SVQ</v>
          </cell>
          <cell r="C1005">
            <v>148.56509090909097</v>
          </cell>
          <cell r="D1005">
            <v>1881.2577884615391</v>
          </cell>
          <cell r="E1005">
            <v>2868.7674999999999</v>
          </cell>
          <cell r="F1005">
            <v>604.80336805555578</v>
          </cell>
          <cell r="G1005">
            <v>386.01667577849344</v>
          </cell>
          <cell r="H1005">
            <v>3.9410828025477726E-2</v>
          </cell>
          <cell r="I1005">
            <v>3.5429936305732483E-2</v>
          </cell>
          <cell r="J1005">
            <v>1.3136942675159243E-2</v>
          </cell>
          <cell r="K1005">
            <v>0.15883757961783435</v>
          </cell>
          <cell r="L1005">
            <v>0.75318471337579618</v>
          </cell>
        </row>
        <row r="1006">
          <cell r="B1006" t="str">
            <v>SVU</v>
          </cell>
          <cell r="C1006">
            <v>1491.994109567901</v>
          </cell>
          <cell r="D1006">
            <v>4031.5638066791957</v>
          </cell>
          <cell r="E1006">
            <v>1262.0723017140099</v>
          </cell>
          <cell r="F1006">
            <v>1338.046185731502</v>
          </cell>
          <cell r="G1006">
            <v>902.02177786951108</v>
          </cell>
          <cell r="H1006">
            <v>0</v>
          </cell>
          <cell r="I1006">
            <v>0</v>
          </cell>
          <cell r="J1006">
            <v>0</v>
          </cell>
          <cell r="K1006">
            <v>0.16666666666666666</v>
          </cell>
          <cell r="L1006">
            <v>0.83333333333333337</v>
          </cell>
        </row>
        <row r="1007">
          <cell r="B1007" t="str">
            <v>SVX</v>
          </cell>
          <cell r="C1007">
            <v>7769.2183948511838</v>
          </cell>
          <cell r="D1007">
            <v>3939.5668380334537</v>
          </cell>
          <cell r="E1007">
            <v>1662.3919612553043</v>
          </cell>
          <cell r="F1007">
            <v>828.92441176470595</v>
          </cell>
          <cell r="G1007">
            <v>514.98166820987672</v>
          </cell>
          <cell r="H1007">
            <v>1.6587677725118478E-2</v>
          </cell>
          <cell r="I1007">
            <v>4.0284360189573459E-2</v>
          </cell>
          <cell r="J1007">
            <v>2.1327014218009477E-2</v>
          </cell>
          <cell r="K1007">
            <v>0.33886255924170605</v>
          </cell>
          <cell r="L1007">
            <v>0.58293838862559244</v>
          </cell>
        </row>
        <row r="1008">
          <cell r="B1008" t="str">
            <v>SWA</v>
          </cell>
          <cell r="C1008">
            <v>7769.2183948511838</v>
          </cell>
          <cell r="D1008">
            <v>3939.5668380334537</v>
          </cell>
          <cell r="E1008">
            <v>1662.3919612553043</v>
          </cell>
          <cell r="F1008">
            <v>918.66681940533897</v>
          </cell>
          <cell r="G1008">
            <v>695.52668189877943</v>
          </cell>
          <cell r="H1008">
            <v>0</v>
          </cell>
          <cell r="I1008">
            <v>0.15384615384615385</v>
          </cell>
          <cell r="J1008">
            <v>0</v>
          </cell>
          <cell r="K1008">
            <v>0.30769230769230771</v>
          </cell>
          <cell r="L1008">
            <v>0.53846153846153844</v>
          </cell>
        </row>
        <row r="1009">
          <cell r="B1009" t="str">
            <v>SXB</v>
          </cell>
          <cell r="C1009">
            <v>2745.1413404803261</v>
          </cell>
          <cell r="D1009">
            <v>2748.3097622583159</v>
          </cell>
          <cell r="E1009">
            <v>1227.4240623855217</v>
          </cell>
          <cell r="F1009">
            <v>664.74253909376523</v>
          </cell>
          <cell r="G1009">
            <v>555.7984395991333</v>
          </cell>
          <cell r="H1009">
            <v>2.0771513353115729E-2</v>
          </cell>
          <cell r="I1009">
            <v>0.10089020771513356</v>
          </cell>
          <cell r="J1009">
            <v>1.1869436201780418E-2</v>
          </cell>
          <cell r="K1009">
            <v>9.4955489614243341E-2</v>
          </cell>
          <cell r="L1009">
            <v>0.771513353115727</v>
          </cell>
        </row>
        <row r="1010">
          <cell r="B1010" t="str">
            <v>SXL</v>
          </cell>
          <cell r="C1010">
            <v>2745.1413404803261</v>
          </cell>
          <cell r="D1010">
            <v>2748.3097622583159</v>
          </cell>
          <cell r="E1010">
            <v>1227.4240623855217</v>
          </cell>
          <cell r="F1010">
            <v>664.74253909376523</v>
          </cell>
          <cell r="G1010">
            <v>456.75427675021371</v>
          </cell>
          <cell r="H1010">
            <v>0</v>
          </cell>
          <cell r="I1010">
            <v>0.4900000000000001</v>
          </cell>
          <cell r="J1010">
            <v>3.9999999999999987E-2</v>
          </cell>
          <cell r="K1010">
            <v>9.9999999999999967E-3</v>
          </cell>
          <cell r="L1010">
            <v>0.45999999999999991</v>
          </cell>
        </row>
        <row r="1011">
          <cell r="B1011" t="str">
            <v>SXM</v>
          </cell>
          <cell r="C1011">
            <v>576.91268827830561</v>
          </cell>
          <cell r="D1011">
            <v>915.29323809523794</v>
          </cell>
          <cell r="E1011">
            <v>861</v>
          </cell>
          <cell r="F1011">
            <v>237.4118372797717</v>
          </cell>
          <cell r="G1011">
            <v>205.04315962723081</v>
          </cell>
          <cell r="H1011">
            <v>4.8028612790598668E-2</v>
          </cell>
          <cell r="I1011">
            <v>1.8734565272928562E-3</v>
          </cell>
          <cell r="J1011">
            <v>1.2092310312526609E-2</v>
          </cell>
          <cell r="K1011">
            <v>0.14808822277101266</v>
          </cell>
          <cell r="L1011">
            <v>0.78991739759856927</v>
          </cell>
        </row>
        <row r="1012">
          <cell r="B1012" t="str">
            <v>SXR</v>
          </cell>
          <cell r="C1012">
            <v>3702.7359647651338</v>
          </cell>
          <cell r="D1012">
            <v>2535.5679383578822</v>
          </cell>
          <cell r="E1012">
            <v>1841.947079900636</v>
          </cell>
          <cell r="F1012">
            <v>781.56573324038914</v>
          </cell>
          <cell r="G1012">
            <v>568.37330685086056</v>
          </cell>
          <cell r="H1012">
            <v>0</v>
          </cell>
          <cell r="I1012">
            <v>0</v>
          </cell>
          <cell r="J1012">
            <v>0</v>
          </cell>
          <cell r="K1012">
            <v>0.5</v>
          </cell>
          <cell r="L1012">
            <v>0.5</v>
          </cell>
        </row>
        <row r="1013">
          <cell r="B1013" t="str">
            <v>SYD</v>
          </cell>
          <cell r="C1013">
            <v>4620.9183037078074</v>
          </cell>
          <cell r="D1013">
            <v>5127.2904255451704</v>
          </cell>
          <cell r="E1013">
            <v>1799.1206359649118</v>
          </cell>
          <cell r="F1013">
            <v>2234.0785672250199</v>
          </cell>
          <cell r="G1013">
            <v>700.89716381434926</v>
          </cell>
          <cell r="H1013">
            <v>3.6189315007758883E-2</v>
          </cell>
          <cell r="I1013">
            <v>0.16914209709598749</v>
          </cell>
          <cell r="J1013">
            <v>7.3708712037242434E-3</v>
          </cell>
          <cell r="K1013">
            <v>0.1629350476612724</v>
          </cell>
          <cell r="L1013">
            <v>0.62436266903125703</v>
          </cell>
        </row>
        <row r="1014">
          <cell r="B1014" t="str">
            <v>SYO</v>
          </cell>
          <cell r="C1014">
            <v>7769.2183948511838</v>
          </cell>
          <cell r="D1014">
            <v>3939.5668380334537</v>
          </cell>
          <cell r="E1014">
            <v>1662.3919612553043</v>
          </cell>
          <cell r="F1014">
            <v>918.66681940533897</v>
          </cell>
          <cell r="G1014">
            <v>695.52668189877943</v>
          </cell>
          <cell r="H1014">
            <v>0</v>
          </cell>
          <cell r="I1014">
            <v>0</v>
          </cell>
          <cell r="J1014">
            <v>0.25</v>
          </cell>
          <cell r="K1014">
            <v>0</v>
          </cell>
          <cell r="L1014">
            <v>0.75</v>
          </cell>
        </row>
        <row r="1015">
          <cell r="B1015" t="str">
            <v>SYX</v>
          </cell>
          <cell r="C1015">
            <v>7769.2183948511838</v>
          </cell>
          <cell r="D1015">
            <v>3939.5668380334537</v>
          </cell>
          <cell r="E1015">
            <v>1662.3919612553043</v>
          </cell>
          <cell r="F1015">
            <v>918.66681940533897</v>
          </cell>
          <cell r="G1015">
            <v>695.52668189877943</v>
          </cell>
          <cell r="H1015">
            <v>0.29333333333333328</v>
          </cell>
          <cell r="I1015">
            <v>0.49333333333333329</v>
          </cell>
          <cell r="J1015">
            <v>0</v>
          </cell>
          <cell r="K1015">
            <v>5.3333333333333323E-2</v>
          </cell>
          <cell r="L1015">
            <v>0.15999999999999998</v>
          </cell>
        </row>
        <row r="1016">
          <cell r="B1016" t="str">
            <v>SYY</v>
          </cell>
          <cell r="C1016">
            <v>2745.1413404803261</v>
          </cell>
          <cell r="D1016">
            <v>2748.3097622583159</v>
          </cell>
          <cell r="E1016">
            <v>1227.4240623855217</v>
          </cell>
          <cell r="F1016">
            <v>664.74253909376523</v>
          </cell>
          <cell r="G1016">
            <v>456.75427675021371</v>
          </cell>
          <cell r="H1016">
            <v>0</v>
          </cell>
          <cell r="I1016">
            <v>0</v>
          </cell>
          <cell r="J1016">
            <v>0</v>
          </cell>
          <cell r="K1016">
            <v>0.44444444444444448</v>
          </cell>
          <cell r="L1016">
            <v>0.55555555555555558</v>
          </cell>
        </row>
        <row r="1017">
          <cell r="B1017" t="str">
            <v>SYZ</v>
          </cell>
          <cell r="C1017">
            <v>3330.5636246604122</v>
          </cell>
          <cell r="D1017">
            <v>2932.3675702616497</v>
          </cell>
          <cell r="E1017">
            <v>1396.5367793615474</v>
          </cell>
          <cell r="F1017">
            <v>760.85050917263288</v>
          </cell>
          <cell r="G1017">
            <v>562.07034937759533</v>
          </cell>
          <cell r="H1017">
            <v>0</v>
          </cell>
          <cell r="I1017">
            <v>0</v>
          </cell>
          <cell r="J1017">
            <v>1.1299435028248586E-2</v>
          </cell>
          <cell r="K1017">
            <v>0.15254237288135594</v>
          </cell>
          <cell r="L1017">
            <v>0.83615819209039544</v>
          </cell>
        </row>
        <row r="1018">
          <cell r="B1018" t="str">
            <v>SZG</v>
          </cell>
          <cell r="C1018">
            <v>2745.1413404803261</v>
          </cell>
          <cell r="D1018">
            <v>2328.3953532555879</v>
          </cell>
          <cell r="E1018">
            <v>373.79</v>
          </cell>
          <cell r="F1018">
            <v>605.96178270072517</v>
          </cell>
          <cell r="G1018">
            <v>585.57994978712748</v>
          </cell>
          <cell r="H1018">
            <v>4.711425206124855E-3</v>
          </cell>
          <cell r="I1018">
            <v>9.0694935217903491E-2</v>
          </cell>
          <cell r="J1018">
            <v>8.2449941107184954E-3</v>
          </cell>
          <cell r="K1018">
            <v>0.35689045936395747</v>
          </cell>
          <cell r="L1018">
            <v>0.5394581861012957</v>
          </cell>
        </row>
        <row r="1019">
          <cell r="B1019" t="str">
            <v>SZX</v>
          </cell>
          <cell r="C1019">
            <v>4565</v>
          </cell>
          <cell r="D1019">
            <v>2934.58</v>
          </cell>
          <cell r="E1019">
            <v>1662.3919612553043</v>
          </cell>
          <cell r="F1019">
            <v>721.50416666666649</v>
          </cell>
          <cell r="G1019">
            <v>960.56928383458671</v>
          </cell>
          <cell r="H1019">
            <v>4.529616724738679E-2</v>
          </cell>
          <cell r="I1019">
            <v>0.19163763066202089</v>
          </cell>
          <cell r="J1019">
            <v>6.9686411149825827E-3</v>
          </cell>
          <cell r="K1019">
            <v>0.22648083623693388</v>
          </cell>
          <cell r="L1019">
            <v>0.52961672473867594</v>
          </cell>
        </row>
        <row r="1020">
          <cell r="B1020" t="str">
            <v>SZZ</v>
          </cell>
          <cell r="C1020">
            <v>1469.5938081198235</v>
          </cell>
          <cell r="D1020">
            <v>2752.6445953448019</v>
          </cell>
          <cell r="E1020">
            <v>1004.3361110559546</v>
          </cell>
          <cell r="F1020">
            <v>210.59307692307689</v>
          </cell>
          <cell r="G1020">
            <v>339.9481079234971</v>
          </cell>
          <cell r="H1020">
            <v>0</v>
          </cell>
          <cell r="I1020">
            <v>7.3746312684365781E-3</v>
          </cell>
          <cell r="J1020">
            <v>1.4749262536873156E-3</v>
          </cell>
          <cell r="K1020">
            <v>0.18141592920353974</v>
          </cell>
          <cell r="L1020">
            <v>0.80973451327433621</v>
          </cell>
        </row>
        <row r="1021">
          <cell r="B1021" t="str">
            <v>TAB</v>
          </cell>
          <cell r="C1021">
            <v>377.32512499980163</v>
          </cell>
          <cell r="D1021">
            <v>616.39569259699067</v>
          </cell>
          <cell r="E1021">
            <v>511.6084923299515</v>
          </cell>
          <cell r="F1021">
            <v>227.19677564143856</v>
          </cell>
          <cell r="G1021">
            <v>463.74181818181819</v>
          </cell>
          <cell r="H1021">
            <v>0</v>
          </cell>
          <cell r="I1021">
            <v>1.666666666666667E-2</v>
          </cell>
          <cell r="J1021">
            <v>0.71666666666666667</v>
          </cell>
          <cell r="K1021">
            <v>0</v>
          </cell>
          <cell r="L1021">
            <v>0.26666666666666677</v>
          </cell>
        </row>
        <row r="1022">
          <cell r="B1022" t="str">
            <v>TAC</v>
          </cell>
          <cell r="C1022">
            <v>6193.8249009534829</v>
          </cell>
          <cell r="D1022">
            <v>3575.2541506331786</v>
          </cell>
          <cell r="E1022">
            <v>1568.9268649847354</v>
          </cell>
          <cell r="F1022">
            <v>777.33416693910112</v>
          </cell>
          <cell r="G1022">
            <v>629.17125846887177</v>
          </cell>
          <cell r="H1022">
            <v>0</v>
          </cell>
          <cell r="I1022">
            <v>0</v>
          </cell>
          <cell r="J1022">
            <v>3.7037037037037042E-2</v>
          </cell>
          <cell r="K1022">
            <v>0</v>
          </cell>
          <cell r="L1022">
            <v>0.96296296296296302</v>
          </cell>
        </row>
        <row r="1023">
          <cell r="B1023" t="str">
            <v>TAE</v>
          </cell>
          <cell r="C1023">
            <v>7769.2183948511838</v>
          </cell>
          <cell r="D1023">
            <v>3939.5668380334537</v>
          </cell>
          <cell r="E1023">
            <v>2533.1750000000002</v>
          </cell>
          <cell r="F1023">
            <v>2201.8399999999997</v>
          </cell>
          <cell r="G1023">
            <v>737.04976798055259</v>
          </cell>
          <cell r="H1023">
            <v>0</v>
          </cell>
          <cell r="I1023">
            <v>3.4090909090909081E-2</v>
          </cell>
          <cell r="J1023">
            <v>0.20075757575757575</v>
          </cell>
          <cell r="K1023">
            <v>6.4393939393939392E-2</v>
          </cell>
          <cell r="L1023">
            <v>0.7007575757575758</v>
          </cell>
        </row>
        <row r="1024">
          <cell r="B1024" t="str">
            <v>TAG</v>
          </cell>
          <cell r="C1024">
            <v>6193.8249009534829</v>
          </cell>
          <cell r="D1024">
            <v>3575.2541506331786</v>
          </cell>
          <cell r="E1024">
            <v>1568.9268649847354</v>
          </cell>
          <cell r="F1024">
            <v>777.33416693910112</v>
          </cell>
          <cell r="G1024">
            <v>629.17125846887177</v>
          </cell>
          <cell r="H1024">
            <v>0</v>
          </cell>
          <cell r="I1024">
            <v>0</v>
          </cell>
          <cell r="J1024">
            <v>0</v>
          </cell>
          <cell r="K1024">
            <v>5.2631578947368439E-2</v>
          </cell>
          <cell r="L1024">
            <v>0.94736842105263164</v>
          </cell>
        </row>
        <row r="1025">
          <cell r="B1025" t="str">
            <v>TAK</v>
          </cell>
          <cell r="C1025">
            <v>7769.2183948511838</v>
          </cell>
          <cell r="D1025">
            <v>3939.5668380334537</v>
          </cell>
          <cell r="E1025">
            <v>1662.3919612553043</v>
          </cell>
          <cell r="F1025">
            <v>520</v>
          </cell>
          <cell r="G1025">
            <v>695.52668189877943</v>
          </cell>
          <cell r="H1025">
            <v>1.5625E-2</v>
          </cell>
          <cell r="I1025">
            <v>6.25E-2</v>
          </cell>
          <cell r="J1025">
            <v>4.6875E-2</v>
          </cell>
          <cell r="K1025">
            <v>0.203125</v>
          </cell>
          <cell r="L1025">
            <v>0.67187500000000011</v>
          </cell>
        </row>
        <row r="1026">
          <cell r="B1026" t="str">
            <v>TAM</v>
          </cell>
          <cell r="C1026">
            <v>258.55072039077157</v>
          </cell>
          <cell r="D1026">
            <v>455.02222222222224</v>
          </cell>
          <cell r="E1026">
            <v>516</v>
          </cell>
          <cell r="F1026">
            <v>185.07238423599628</v>
          </cell>
          <cell r="G1026">
            <v>191.34568924572892</v>
          </cell>
          <cell r="H1026">
            <v>4.3227665706051877E-3</v>
          </cell>
          <cell r="I1026">
            <v>1.4409221902017292E-2</v>
          </cell>
          <cell r="J1026">
            <v>1.4409221902017292E-2</v>
          </cell>
          <cell r="K1026">
            <v>0.34582132564841495</v>
          </cell>
          <cell r="L1026">
            <v>0.62103746397694526</v>
          </cell>
        </row>
        <row r="1027">
          <cell r="B1027" t="str">
            <v>TAO</v>
          </cell>
          <cell r="C1027">
            <v>7769.2183948511838</v>
          </cell>
          <cell r="D1027">
            <v>4504.7077272727265</v>
          </cell>
          <cell r="E1027">
            <v>1662.3919612553043</v>
          </cell>
          <cell r="F1027">
            <v>564.51995762854858</v>
          </cell>
          <cell r="G1027">
            <v>745.63565137869966</v>
          </cell>
          <cell r="H1027">
            <v>1.0471204188481681E-2</v>
          </cell>
          <cell r="I1027">
            <v>0.10994764397905754</v>
          </cell>
          <cell r="J1027">
            <v>2.2251308900523573E-2</v>
          </cell>
          <cell r="K1027">
            <v>0.26439790575916233</v>
          </cell>
          <cell r="L1027">
            <v>0.59293193717277493</v>
          </cell>
        </row>
        <row r="1028">
          <cell r="B1028" t="str">
            <v>TAP</v>
          </cell>
          <cell r="C1028">
            <v>258.55072039077157</v>
          </cell>
          <cell r="D1028">
            <v>439.113333333333</v>
          </cell>
          <cell r="E1028">
            <v>516.30811987028801</v>
          </cell>
          <cell r="F1028">
            <v>331.26041666666669</v>
          </cell>
          <cell r="G1028">
            <v>338.01259259259268</v>
          </cell>
          <cell r="H1028">
            <v>2.6845637583892624E-2</v>
          </cell>
          <cell r="I1028">
            <v>3.3557046979865779E-2</v>
          </cell>
          <cell r="J1028">
            <v>5.3691275167785248E-2</v>
          </cell>
          <cell r="K1028">
            <v>0.34899328859060413</v>
          </cell>
          <cell r="L1028">
            <v>0.53691275167785224</v>
          </cell>
        </row>
        <row r="1029">
          <cell r="B1029" t="str">
            <v>TAS</v>
          </cell>
          <cell r="C1029">
            <v>0</v>
          </cell>
          <cell r="D1029">
            <v>4106.5466666666662</v>
          </cell>
          <cell r="E1029">
            <v>3657.2797867244003</v>
          </cell>
          <cell r="F1029">
            <v>370.59</v>
          </cell>
          <cell r="G1029">
            <v>493.16412362049311</v>
          </cell>
          <cell r="H1029">
            <v>0</v>
          </cell>
          <cell r="I1029">
            <v>2.523240371845949E-2</v>
          </cell>
          <cell r="J1029">
            <v>1.4608233731739705E-2</v>
          </cell>
          <cell r="K1029">
            <v>0.10092961487383799</v>
          </cell>
          <cell r="L1029">
            <v>0.85922974767596283</v>
          </cell>
        </row>
        <row r="1030">
          <cell r="B1030" t="str">
            <v>TAY</v>
          </cell>
          <cell r="C1030">
            <v>1469.5938081198235</v>
          </cell>
          <cell r="D1030">
            <v>2752.6445953448019</v>
          </cell>
          <cell r="E1030">
            <v>1004.3361110559546</v>
          </cell>
          <cell r="F1030">
            <v>378.81857465811385</v>
          </cell>
          <cell r="G1030">
            <v>387.30742755779448</v>
          </cell>
          <cell r="H1030">
            <v>0</v>
          </cell>
          <cell r="I1030">
            <v>0</v>
          </cell>
          <cell r="J1030">
            <v>0</v>
          </cell>
          <cell r="K1030">
            <v>0.5</v>
          </cell>
          <cell r="L1030">
            <v>0.5</v>
          </cell>
        </row>
        <row r="1031">
          <cell r="B1031" t="str">
            <v>TBS</v>
          </cell>
          <cell r="C1031">
            <v>1469.5938081198235</v>
          </cell>
          <cell r="D1031">
            <v>3069.9671428571428</v>
          </cell>
          <cell r="E1031">
            <v>2816.7</v>
          </cell>
          <cell r="F1031">
            <v>559.45777777777766</v>
          </cell>
          <cell r="G1031">
            <v>487.89762447895885</v>
          </cell>
          <cell r="H1031">
            <v>0</v>
          </cell>
          <cell r="I1031">
            <v>2.1582733812949648E-2</v>
          </cell>
          <cell r="J1031">
            <v>1.2589928057553965E-2</v>
          </cell>
          <cell r="K1031">
            <v>0.24100719424460423</v>
          </cell>
          <cell r="L1031">
            <v>0.72482014388489213</v>
          </cell>
        </row>
        <row r="1032">
          <cell r="B1032" t="str">
            <v>TBU</v>
          </cell>
          <cell r="C1032">
            <v>1491.994109567901</v>
          </cell>
          <cell r="D1032">
            <v>4031.5638066791957</v>
          </cell>
          <cell r="E1032">
            <v>1262.0723017140099</v>
          </cell>
          <cell r="F1032">
            <v>792.19</v>
          </cell>
          <cell r="G1032">
            <v>683.28666666666697</v>
          </cell>
          <cell r="H1032">
            <v>0</v>
          </cell>
          <cell r="I1032">
            <v>0.13636363636363635</v>
          </cell>
          <cell r="J1032">
            <v>0</v>
          </cell>
          <cell r="K1032">
            <v>0.13636363636363635</v>
          </cell>
          <cell r="L1032">
            <v>0.72727272727272729</v>
          </cell>
        </row>
        <row r="1033">
          <cell r="B1033" t="str">
            <v>TBZ</v>
          </cell>
          <cell r="C1033">
            <v>3330.5636246604122</v>
          </cell>
          <cell r="D1033">
            <v>2932.3675702616497</v>
          </cell>
          <cell r="E1033">
            <v>1396.5367793615474</v>
          </cell>
          <cell r="F1033">
            <v>760.85050917263288</v>
          </cell>
          <cell r="G1033">
            <v>362.29148148148153</v>
          </cell>
          <cell r="H1033">
            <v>0</v>
          </cell>
          <cell r="I1033">
            <v>7.619047619047617E-2</v>
          </cell>
          <cell r="J1033">
            <v>4.7619047619047606E-3</v>
          </cell>
          <cell r="K1033">
            <v>0.1380952380952381</v>
          </cell>
          <cell r="L1033">
            <v>0.78095238095238095</v>
          </cell>
        </row>
        <row r="1034">
          <cell r="B1034" t="str">
            <v>TCB</v>
          </cell>
          <cell r="C1034">
            <v>377.32512499980163</v>
          </cell>
          <cell r="D1034">
            <v>616.39569259699067</v>
          </cell>
          <cell r="E1034">
            <v>511.6084923299515</v>
          </cell>
          <cell r="F1034">
            <v>227.19677564143856</v>
          </cell>
          <cell r="G1034">
            <v>237.4069196428571</v>
          </cell>
          <cell r="H1034">
            <v>2.1126760563380281E-2</v>
          </cell>
          <cell r="I1034">
            <v>0</v>
          </cell>
          <cell r="J1034">
            <v>1.4084507042253521E-2</v>
          </cell>
          <cell r="K1034">
            <v>5.2816901408450696E-2</v>
          </cell>
          <cell r="L1034">
            <v>0.9119718309859155</v>
          </cell>
        </row>
        <row r="1035">
          <cell r="B1035" t="str">
            <v>TCI</v>
          </cell>
          <cell r="C1035">
            <v>2745.1413404803261</v>
          </cell>
          <cell r="D1035">
            <v>2107</v>
          </cell>
          <cell r="E1035">
            <v>1227.4240623855217</v>
          </cell>
          <cell r="F1035">
            <v>1142.3799999999999</v>
          </cell>
          <cell r="G1035">
            <v>430.52037279293756</v>
          </cell>
          <cell r="H1035">
            <v>5.4455445544554504E-2</v>
          </cell>
          <cell r="I1035">
            <v>1.2376237623762385E-2</v>
          </cell>
          <cell r="J1035">
            <v>1.9801980198019816E-2</v>
          </cell>
          <cell r="K1035">
            <v>0.11633663366336637</v>
          </cell>
          <cell r="L1035">
            <v>0.79702970297029696</v>
          </cell>
        </row>
        <row r="1036">
          <cell r="B1036" t="str">
            <v>TCQ</v>
          </cell>
          <cell r="C1036">
            <v>340.6522449706643</v>
          </cell>
          <cell r="D1036">
            <v>1643.6786350781567</v>
          </cell>
          <cell r="E1036">
            <v>867.19705804587363</v>
          </cell>
          <cell r="F1036">
            <v>476.49220503407565</v>
          </cell>
          <cell r="G1036">
            <v>355.93964477998946</v>
          </cell>
          <cell r="H1036">
            <v>0</v>
          </cell>
          <cell r="I1036">
            <v>0</v>
          </cell>
          <cell r="J1036">
            <v>0</v>
          </cell>
          <cell r="K1036">
            <v>0.25</v>
          </cell>
          <cell r="L1036">
            <v>0.75</v>
          </cell>
        </row>
        <row r="1037">
          <cell r="B1037" t="str">
            <v>TER</v>
          </cell>
          <cell r="C1037">
            <v>2745.1413404803261</v>
          </cell>
          <cell r="D1037">
            <v>2748.3097622583159</v>
          </cell>
          <cell r="E1037">
            <v>1227.4240623855217</v>
          </cell>
          <cell r="F1037">
            <v>664.74253909376523</v>
          </cell>
          <cell r="G1037">
            <v>456.75427675021371</v>
          </cell>
          <cell r="H1037">
            <v>0</v>
          </cell>
          <cell r="I1037">
            <v>0</v>
          </cell>
          <cell r="J1037">
            <v>0.125</v>
          </cell>
          <cell r="K1037">
            <v>0.125</v>
          </cell>
          <cell r="L1037">
            <v>0.75</v>
          </cell>
        </row>
        <row r="1038">
          <cell r="B1038" t="str">
            <v>TGD</v>
          </cell>
          <cell r="C1038">
            <v>1469.5938081198235</v>
          </cell>
          <cell r="D1038">
            <v>2752.6445953448019</v>
          </cell>
          <cell r="E1038">
            <v>1004.3361110559546</v>
          </cell>
          <cell r="F1038">
            <v>378.81857465811385</v>
          </cell>
          <cell r="G1038">
            <v>555.05999999999995</v>
          </cell>
          <cell r="H1038">
            <v>0</v>
          </cell>
          <cell r="I1038">
            <v>1.6339869281045752E-3</v>
          </cell>
          <cell r="J1038">
            <v>7.6252723311546842E-3</v>
          </cell>
          <cell r="K1038">
            <v>0.92810457516339873</v>
          </cell>
          <cell r="L1038">
            <v>6.2636165577342043E-2</v>
          </cell>
        </row>
        <row r="1039">
          <cell r="B1039" t="str">
            <v>TGG</v>
          </cell>
          <cell r="C1039">
            <v>6193.8249009534829</v>
          </cell>
          <cell r="D1039">
            <v>3575.2541506331786</v>
          </cell>
          <cell r="E1039">
            <v>1568.9268649847354</v>
          </cell>
          <cell r="F1039">
            <v>777.33416693910112</v>
          </cell>
          <cell r="G1039">
            <v>629.17125846887177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1</v>
          </cell>
        </row>
        <row r="1040">
          <cell r="B1040" t="str">
            <v>TGM</v>
          </cell>
          <cell r="C1040">
            <v>1469.5938081198235</v>
          </cell>
          <cell r="D1040">
            <v>2752.6445953448019</v>
          </cell>
          <cell r="E1040">
            <v>1004.3361110559546</v>
          </cell>
          <cell r="F1040">
            <v>378.81857465811385</v>
          </cell>
          <cell r="G1040">
            <v>387.30742755779448</v>
          </cell>
          <cell r="H1040">
            <v>0</v>
          </cell>
          <cell r="I1040">
            <v>0</v>
          </cell>
          <cell r="J1040">
            <v>0</v>
          </cell>
          <cell r="K1040">
            <v>0.31578947368421056</v>
          </cell>
          <cell r="L1040">
            <v>0.68421052631578938</v>
          </cell>
        </row>
        <row r="1041">
          <cell r="B1041" t="str">
            <v>TGU</v>
          </cell>
          <cell r="C1041">
            <v>303.8647471495641</v>
          </cell>
          <cell r="D1041">
            <v>517.27507428680622</v>
          </cell>
          <cell r="E1041">
            <v>547.5</v>
          </cell>
          <cell r="F1041">
            <v>310.20190718499811</v>
          </cell>
          <cell r="G1041">
            <v>221.48460378387546</v>
          </cell>
          <cell r="H1041">
            <v>3.3018867924528295E-2</v>
          </cell>
          <cell r="I1041">
            <v>1.2578616352201255E-3</v>
          </cell>
          <cell r="J1041">
            <v>1.2264150943396222E-2</v>
          </cell>
          <cell r="K1041">
            <v>0.13301886792452833</v>
          </cell>
          <cell r="L1041">
            <v>0.82044025157232714</v>
          </cell>
        </row>
        <row r="1042">
          <cell r="B1042" t="str">
            <v>TGZ</v>
          </cell>
          <cell r="C1042">
            <v>258.55072039077157</v>
          </cell>
          <cell r="D1042">
            <v>399.33333333333309</v>
          </cell>
          <cell r="E1042">
            <v>779</v>
          </cell>
          <cell r="F1042">
            <v>460.65659420289865</v>
          </cell>
          <cell r="G1042">
            <v>301.69318023730585</v>
          </cell>
          <cell r="H1042">
            <v>3.838771593090211E-3</v>
          </cell>
          <cell r="I1042">
            <v>3.6468330134357012E-2</v>
          </cell>
          <cell r="J1042">
            <v>1.3435700575815739E-2</v>
          </cell>
          <cell r="K1042">
            <v>8.4452975047984616E-2</v>
          </cell>
          <cell r="L1042">
            <v>0.86180422264875245</v>
          </cell>
        </row>
        <row r="1043">
          <cell r="B1043" t="str">
            <v>THE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6.6666666666666666E-2</v>
          </cell>
          <cell r="J1043">
            <v>0</v>
          </cell>
          <cell r="K1043">
            <v>0.26666666666666666</v>
          </cell>
          <cell r="L1043">
            <v>0.66666666666666663</v>
          </cell>
        </row>
        <row r="1044">
          <cell r="B1044" t="str">
            <v>THR</v>
          </cell>
          <cell r="C1044">
            <v>3330.5636246604122</v>
          </cell>
          <cell r="D1044">
            <v>2557.5</v>
          </cell>
          <cell r="E1044">
            <v>1054.9193548387095</v>
          </cell>
          <cell r="F1044">
            <v>866.33386527060622</v>
          </cell>
          <cell r="G1044">
            <v>437.04959987974161</v>
          </cell>
          <cell r="H1044">
            <v>1.7838030681412769E-4</v>
          </cell>
          <cell r="I1044">
            <v>2.1048876204067077E-2</v>
          </cell>
          <cell r="J1044">
            <v>1.2129860863360677E-2</v>
          </cell>
          <cell r="K1044">
            <v>0.23974313235818773</v>
          </cell>
          <cell r="L1044">
            <v>0.72689975026757037</v>
          </cell>
        </row>
        <row r="1045">
          <cell r="B1045" t="str">
            <v>TIA</v>
          </cell>
          <cell r="C1045">
            <v>1469.5938081198235</v>
          </cell>
          <cell r="D1045">
            <v>2752.6445953448019</v>
          </cell>
          <cell r="E1045">
            <v>1266.5</v>
          </cell>
          <cell r="F1045">
            <v>453.755857868372</v>
          </cell>
          <cell r="G1045">
            <v>433.56341138106171</v>
          </cell>
          <cell r="H1045">
            <v>0</v>
          </cell>
          <cell r="I1045">
            <v>1.5714285714285691E-3</v>
          </cell>
          <cell r="J1045">
            <v>3.7142857142857099E-3</v>
          </cell>
          <cell r="K1045">
            <v>0.20299999999999954</v>
          </cell>
          <cell r="L1045">
            <v>0.79171428571428615</v>
          </cell>
        </row>
        <row r="1046">
          <cell r="B1046" t="str">
            <v>TIJ</v>
          </cell>
          <cell r="C1046">
            <v>258.55072039077157</v>
          </cell>
          <cell r="D1046">
            <v>517.27507428680622</v>
          </cell>
          <cell r="E1046">
            <v>516.30811987028801</v>
          </cell>
          <cell r="F1046">
            <v>222.37839405199213</v>
          </cell>
          <cell r="G1046">
            <v>550.55888888888887</v>
          </cell>
          <cell r="H1046">
            <v>0.14285714285714288</v>
          </cell>
          <cell r="I1046">
            <v>0</v>
          </cell>
          <cell r="J1046">
            <v>5.7142857142857148E-2</v>
          </cell>
          <cell r="K1046">
            <v>2.8571428571428574E-2</v>
          </cell>
          <cell r="L1046">
            <v>0.77142857142857135</v>
          </cell>
        </row>
        <row r="1047">
          <cell r="B1047" t="str">
            <v>TIM</v>
          </cell>
          <cell r="C1047">
            <v>6193.8249009534829</v>
          </cell>
          <cell r="D1047">
            <v>3575.2541506331786</v>
          </cell>
          <cell r="E1047">
            <v>1568.9268649847354</v>
          </cell>
          <cell r="F1047">
            <v>777.33416693910112</v>
          </cell>
          <cell r="G1047">
            <v>629.17125846887177</v>
          </cell>
          <cell r="H1047">
            <v>0</v>
          </cell>
          <cell r="I1047">
            <v>1</v>
          </cell>
          <cell r="J1047">
            <v>0</v>
          </cell>
          <cell r="K1047">
            <v>0</v>
          </cell>
          <cell r="L1047">
            <v>0</v>
          </cell>
        </row>
        <row r="1048">
          <cell r="B1048" t="str">
            <v>TIN</v>
          </cell>
          <cell r="C1048">
            <v>1843.8291165610724</v>
          </cell>
          <cell r="D1048">
            <v>3003.2110971761676</v>
          </cell>
          <cell r="E1048">
            <v>1345.867676497681</v>
          </cell>
          <cell r="F1048">
            <v>693.36331066456853</v>
          </cell>
          <cell r="G1048">
            <v>474.17632914475155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1</v>
          </cell>
        </row>
        <row r="1049">
          <cell r="B1049" t="str">
            <v>TIP</v>
          </cell>
          <cell r="C1049">
            <v>1843.8291165610724</v>
          </cell>
          <cell r="D1049">
            <v>5721.2083333333339</v>
          </cell>
          <cell r="E1049">
            <v>1345.867676497681</v>
          </cell>
          <cell r="F1049">
            <v>1796.7679629629633</v>
          </cell>
          <cell r="G1049">
            <v>697.0998200312988</v>
          </cell>
          <cell r="H1049">
            <v>9.510869565217385E-3</v>
          </cell>
          <cell r="I1049">
            <v>0.11141304347826085</v>
          </cell>
          <cell r="J1049">
            <v>1.3586956521739121E-2</v>
          </cell>
          <cell r="K1049">
            <v>0.17663043478260873</v>
          </cell>
          <cell r="L1049">
            <v>0.68885869565217395</v>
          </cell>
        </row>
        <row r="1050">
          <cell r="B1050" t="str">
            <v>TIR</v>
          </cell>
          <cell r="C1050">
            <v>3702.7359647651338</v>
          </cell>
          <cell r="D1050">
            <v>2535.5679383578822</v>
          </cell>
          <cell r="E1050">
            <v>1841.947079900636</v>
          </cell>
          <cell r="F1050">
            <v>781.56573324038914</v>
          </cell>
          <cell r="G1050">
            <v>568.37330685086056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1</v>
          </cell>
        </row>
        <row r="1051">
          <cell r="B1051" t="str">
            <v>TIU</v>
          </cell>
          <cell r="C1051">
            <v>1491.994109567901</v>
          </cell>
          <cell r="D1051">
            <v>4031.5638066791957</v>
          </cell>
          <cell r="E1051">
            <v>1262.0723017140099</v>
          </cell>
          <cell r="F1051">
            <v>1338.046185731502</v>
          </cell>
          <cell r="G1051">
            <v>902.02177786951108</v>
          </cell>
          <cell r="H1051">
            <v>0</v>
          </cell>
          <cell r="I1051">
            <v>0</v>
          </cell>
          <cell r="J1051">
            <v>0</v>
          </cell>
          <cell r="K1051">
            <v>1</v>
          </cell>
          <cell r="L1051">
            <v>0</v>
          </cell>
        </row>
        <row r="1052">
          <cell r="B1052" t="str">
            <v>TIV</v>
          </cell>
          <cell r="C1052">
            <v>1469.5938081198235</v>
          </cell>
          <cell r="D1052">
            <v>2752.6445953448019</v>
          </cell>
          <cell r="E1052">
            <v>1004.3361110559546</v>
          </cell>
          <cell r="F1052">
            <v>378.81857465811385</v>
          </cell>
          <cell r="G1052">
            <v>387.30742755779448</v>
          </cell>
          <cell r="H1052">
            <v>0</v>
          </cell>
          <cell r="I1052">
            <v>2.3809523809523808E-2</v>
          </cell>
          <cell r="J1052">
            <v>0</v>
          </cell>
          <cell r="K1052">
            <v>0.83333333333333337</v>
          </cell>
          <cell r="L1052">
            <v>0.14285714285714285</v>
          </cell>
        </row>
        <row r="1053">
          <cell r="B1053" t="str">
            <v>TJA</v>
          </cell>
          <cell r="C1053">
            <v>340.6522449706643</v>
          </cell>
          <cell r="D1053">
            <v>1643.6786350781567</v>
          </cell>
          <cell r="E1053">
            <v>867.19705804587363</v>
          </cell>
          <cell r="F1053">
            <v>476.49220503407565</v>
          </cell>
          <cell r="G1053">
            <v>355.93964477998946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1</v>
          </cell>
        </row>
        <row r="1054">
          <cell r="B1054" t="str">
            <v>TJM</v>
          </cell>
          <cell r="C1054">
            <v>7769.2183948511838</v>
          </cell>
          <cell r="D1054">
            <v>3939.5668380334537</v>
          </cell>
          <cell r="E1054">
            <v>1662.3919612553043</v>
          </cell>
          <cell r="F1054">
            <v>918.66681940533897</v>
          </cell>
          <cell r="G1054">
            <v>695.52668189877943</v>
          </cell>
          <cell r="H1054">
            <v>0</v>
          </cell>
          <cell r="I1054">
            <v>0</v>
          </cell>
          <cell r="J1054">
            <v>0.2</v>
          </cell>
          <cell r="K1054">
            <v>0.4</v>
          </cell>
          <cell r="L1054">
            <v>0.4</v>
          </cell>
        </row>
        <row r="1055">
          <cell r="B1055" t="str">
            <v>TKK</v>
          </cell>
          <cell r="C1055">
            <v>1491.994109567901</v>
          </cell>
          <cell r="D1055">
            <v>4031.5638066791957</v>
          </cell>
          <cell r="E1055">
            <v>1262.0723017140099</v>
          </cell>
          <cell r="F1055">
            <v>1742.08</v>
          </cell>
          <cell r="G1055">
            <v>902.02177786951108</v>
          </cell>
          <cell r="H1055">
            <v>0</v>
          </cell>
          <cell r="I1055">
            <v>0</v>
          </cell>
          <cell r="J1055">
            <v>0</v>
          </cell>
          <cell r="K1055">
            <v>0.16666666666666669</v>
          </cell>
          <cell r="L1055">
            <v>0.83333333333333337</v>
          </cell>
        </row>
        <row r="1056">
          <cell r="B1056" t="str">
            <v>TKQ</v>
          </cell>
          <cell r="C1056">
            <v>4423.4183338725334</v>
          </cell>
          <cell r="D1056">
            <v>3729.5711797153454</v>
          </cell>
          <cell r="E1056">
            <v>1256.9566231242311</v>
          </cell>
          <cell r="F1056">
            <v>1401.4303611399864</v>
          </cell>
          <cell r="G1056">
            <v>731.95358145522289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1</v>
          </cell>
        </row>
        <row r="1057">
          <cell r="B1057" t="str">
            <v>TKS</v>
          </cell>
          <cell r="C1057">
            <v>7769.2183948511838</v>
          </cell>
          <cell r="D1057">
            <v>3939.5668380334537</v>
          </cell>
          <cell r="E1057">
            <v>1662.3919612553043</v>
          </cell>
          <cell r="F1057">
            <v>918.66681940533897</v>
          </cell>
          <cell r="G1057">
            <v>645.16000000000008</v>
          </cell>
          <cell r="H1057">
            <v>0</v>
          </cell>
          <cell r="I1057">
            <v>2.8985507246376805E-2</v>
          </cell>
          <cell r="J1057">
            <v>0.20289855072463761</v>
          </cell>
          <cell r="K1057">
            <v>0.21739130434782608</v>
          </cell>
          <cell r="L1057">
            <v>0.55072463768115953</v>
          </cell>
        </row>
        <row r="1058">
          <cell r="B1058" t="str">
            <v>TKU</v>
          </cell>
          <cell r="C1058">
            <v>2745.1413404803261</v>
          </cell>
          <cell r="D1058">
            <v>2748.3097622583159</v>
          </cell>
          <cell r="E1058">
            <v>1227.4240623855217</v>
          </cell>
          <cell r="F1058">
            <v>392.38944444444434</v>
          </cell>
          <cell r="G1058">
            <v>618.34767647058823</v>
          </cell>
          <cell r="H1058">
            <v>0</v>
          </cell>
          <cell r="I1058">
            <v>4.845814977973565E-2</v>
          </cell>
          <cell r="J1058">
            <v>2.6431718061673989E-2</v>
          </cell>
          <cell r="K1058">
            <v>0.24669603524229067</v>
          </cell>
          <cell r="L1058">
            <v>0.67841409691629961</v>
          </cell>
        </row>
        <row r="1059">
          <cell r="B1059" t="str">
            <v>TLL</v>
          </cell>
          <cell r="C1059">
            <v>338.56705882352941</v>
          </cell>
          <cell r="D1059">
            <v>2941.8606250000003</v>
          </cell>
          <cell r="E1059">
            <v>1689.1400000000003</v>
          </cell>
          <cell r="F1059">
            <v>434.7292285335044</v>
          </cell>
          <cell r="G1059">
            <v>292.53383671960847</v>
          </cell>
          <cell r="H1059">
            <v>3.3142128744423204E-2</v>
          </cell>
          <cell r="I1059">
            <v>3.0592734225621403E-2</v>
          </cell>
          <cell r="J1059">
            <v>1.8483110261312944E-2</v>
          </cell>
          <cell r="K1059">
            <v>0.20841300191204584</v>
          </cell>
          <cell r="L1059">
            <v>0.7093690248565967</v>
          </cell>
        </row>
        <row r="1060">
          <cell r="B1060" t="str">
            <v>TLM</v>
          </cell>
          <cell r="C1060">
            <v>1843.8291165610724</v>
          </cell>
          <cell r="D1060">
            <v>3003.2110971761676</v>
          </cell>
          <cell r="E1060">
            <v>1345.867676497681</v>
          </cell>
          <cell r="F1060">
            <v>693.36331066456853</v>
          </cell>
          <cell r="G1060">
            <v>474.17632914475155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1</v>
          </cell>
        </row>
        <row r="1061">
          <cell r="B1061" t="str">
            <v>TLN</v>
          </cell>
          <cell r="C1061">
            <v>2745.1413404803261</v>
          </cell>
          <cell r="D1061">
            <v>2748.3097622583159</v>
          </cell>
          <cell r="E1061">
            <v>1227.4240623855217</v>
          </cell>
          <cell r="F1061">
            <v>664.74253909376523</v>
          </cell>
          <cell r="G1061">
            <v>456.75427675021371</v>
          </cell>
          <cell r="H1061">
            <v>0</v>
          </cell>
          <cell r="I1061">
            <v>0</v>
          </cell>
          <cell r="J1061">
            <v>0</v>
          </cell>
          <cell r="K1061">
            <v>1</v>
          </cell>
          <cell r="L1061">
            <v>0</v>
          </cell>
        </row>
        <row r="1062">
          <cell r="B1062" t="str">
            <v>TLS</v>
          </cell>
          <cell r="C1062">
            <v>193.02</v>
          </cell>
          <cell r="D1062">
            <v>3736.7327314814811</v>
          </cell>
          <cell r="E1062">
            <v>1016.7</v>
          </cell>
          <cell r="F1062">
            <v>710.1122374551976</v>
          </cell>
          <cell r="G1062">
            <v>509.19724992617796</v>
          </cell>
          <cell r="H1062">
            <v>1.5226628895184151E-2</v>
          </cell>
          <cell r="I1062">
            <v>4.1076487252124656E-2</v>
          </cell>
          <cell r="J1062">
            <v>9.560906515580744E-3</v>
          </cell>
          <cell r="K1062">
            <v>0.21529745042492915</v>
          </cell>
          <cell r="L1062">
            <v>0.71883852691218131</v>
          </cell>
        </row>
        <row r="1063">
          <cell r="B1063" t="str">
            <v>TLV</v>
          </cell>
          <cell r="C1063">
            <v>611.24587652285777</v>
          </cell>
          <cell r="D1063">
            <v>2291.3245864365813</v>
          </cell>
          <cell r="E1063">
            <v>1210.7542989417996</v>
          </cell>
          <cell r="F1063">
            <v>831.11675390327218</v>
          </cell>
          <cell r="G1063">
            <v>517.97906288609386</v>
          </cell>
          <cell r="H1063">
            <v>1.6710546356535124E-2</v>
          </cell>
          <cell r="I1063">
            <v>3.2267890946278091E-2</v>
          </cell>
          <cell r="J1063">
            <v>8.442307273874532E-3</v>
          </cell>
          <cell r="K1063">
            <v>0.21392980700189368</v>
          </cell>
          <cell r="L1063">
            <v>0.72864944842141866</v>
          </cell>
        </row>
        <row r="1064">
          <cell r="B1064" t="str">
            <v>TMM</v>
          </cell>
          <cell r="C1064">
            <v>4423.4183338725334</v>
          </cell>
          <cell r="D1064">
            <v>3729.5711797153454</v>
          </cell>
          <cell r="E1064">
            <v>1256.9566231242311</v>
          </cell>
          <cell r="F1064">
            <v>1401.4303611399864</v>
          </cell>
          <cell r="G1064">
            <v>731.95358145522289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1</v>
          </cell>
        </row>
        <row r="1065">
          <cell r="B1065" t="str">
            <v>TMP</v>
          </cell>
          <cell r="C1065">
            <v>2745.1413404803261</v>
          </cell>
          <cell r="D1065">
            <v>1786.7332096185062</v>
          </cell>
          <cell r="E1065">
            <v>1227.4240623855217</v>
          </cell>
          <cell r="F1065">
            <v>406.44666666666672</v>
          </cell>
          <cell r="G1065">
            <v>475.92948087431671</v>
          </cell>
          <cell r="H1065">
            <v>1.2886597938144331E-2</v>
          </cell>
          <cell r="I1065">
            <v>0.12113402061855674</v>
          </cell>
          <cell r="J1065">
            <v>3.3505154639175264E-2</v>
          </cell>
          <cell r="K1065">
            <v>0.23195876288659806</v>
          </cell>
          <cell r="L1065">
            <v>0.60051546391752553</v>
          </cell>
        </row>
        <row r="1066">
          <cell r="B1066" t="str">
            <v>TMS</v>
          </cell>
          <cell r="C1066">
            <v>2666.1651453744489</v>
          </cell>
          <cell r="D1066">
            <v>3774.826342031879</v>
          </cell>
          <cell r="E1066">
            <v>1071.763219189656</v>
          </cell>
          <cell r="F1066">
            <v>762.7237149054954</v>
          </cell>
          <cell r="G1066">
            <v>655.01551942946151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1</v>
          </cell>
        </row>
        <row r="1067">
          <cell r="B1067" t="str">
            <v>TMW</v>
          </cell>
          <cell r="C1067">
            <v>4620.9183037078074</v>
          </cell>
          <cell r="D1067">
            <v>5126.7601963023799</v>
          </cell>
          <cell r="E1067">
            <v>1799.1206359649118</v>
          </cell>
          <cell r="F1067">
            <v>2234.0785672250199</v>
          </cell>
          <cell r="G1067">
            <v>700.88240334607815</v>
          </cell>
          <cell r="H1067">
            <v>0</v>
          </cell>
          <cell r="I1067">
            <v>0</v>
          </cell>
          <cell r="J1067">
            <v>0</v>
          </cell>
          <cell r="K1067">
            <v>0.2</v>
          </cell>
          <cell r="L1067">
            <v>0.8</v>
          </cell>
        </row>
        <row r="1068">
          <cell r="B1068" t="str">
            <v>TNA</v>
          </cell>
          <cell r="C1068">
            <v>7769.2183948511838</v>
          </cell>
          <cell r="D1068">
            <v>3939.5668380334537</v>
          </cell>
          <cell r="E1068">
            <v>1662.3919612553043</v>
          </cell>
          <cell r="F1068">
            <v>918.66681940533897</v>
          </cell>
          <cell r="G1068">
            <v>996.42000000000019</v>
          </cell>
          <cell r="H1068">
            <v>5.6179775280898896E-2</v>
          </cell>
          <cell r="I1068">
            <v>0.15730337078651693</v>
          </cell>
          <cell r="J1068">
            <v>0</v>
          </cell>
          <cell r="K1068">
            <v>7.8651685393258466E-2</v>
          </cell>
          <cell r="L1068">
            <v>0.7078651685393258</v>
          </cell>
        </row>
        <row r="1069">
          <cell r="B1069" t="str">
            <v>TNG</v>
          </cell>
          <cell r="C1069">
            <v>105</v>
          </cell>
          <cell r="D1069">
            <v>3003.2110971761676</v>
          </cell>
          <cell r="E1069">
            <v>1345.867676497681</v>
          </cell>
          <cell r="F1069">
            <v>608.45000000000005</v>
          </cell>
          <cell r="G1069">
            <v>585.25285714285712</v>
          </cell>
          <cell r="H1069">
            <v>2.7027027027027029E-2</v>
          </cell>
          <cell r="I1069">
            <v>6.3063063063063057E-2</v>
          </cell>
          <cell r="J1069">
            <v>7.2072072072072071E-2</v>
          </cell>
          <cell r="K1069">
            <v>0.31531531531531531</v>
          </cell>
          <cell r="L1069">
            <v>0.52252252252252251</v>
          </cell>
        </row>
        <row r="1070">
          <cell r="B1070" t="str">
            <v>TNR</v>
          </cell>
          <cell r="C1070">
            <v>4423.4183338725334</v>
          </cell>
          <cell r="D1070">
            <v>6642.45</v>
          </cell>
          <cell r="E1070">
            <v>1256.9566231242311</v>
          </cell>
          <cell r="F1070">
            <v>1401.4303611399864</v>
          </cell>
          <cell r="G1070">
            <v>912.976</v>
          </cell>
          <cell r="H1070">
            <v>0</v>
          </cell>
          <cell r="I1070">
            <v>6.1403508771929821E-2</v>
          </cell>
          <cell r="J1070">
            <v>1.7543859649122806E-2</v>
          </cell>
          <cell r="K1070">
            <v>2.6315789473684209E-2</v>
          </cell>
          <cell r="L1070">
            <v>0.89473684210526316</v>
          </cell>
        </row>
        <row r="1071">
          <cell r="B1071" t="str">
            <v>TOF</v>
          </cell>
          <cell r="C1071">
            <v>7769.2183948511838</v>
          </cell>
          <cell r="D1071">
            <v>3939.5668380334537</v>
          </cell>
          <cell r="E1071">
            <v>1662.3919612553043</v>
          </cell>
          <cell r="F1071">
            <v>918.66681940533897</v>
          </cell>
          <cell r="G1071">
            <v>695.52668189877943</v>
          </cell>
          <cell r="H1071">
            <v>0</v>
          </cell>
          <cell r="I1071">
            <v>0</v>
          </cell>
          <cell r="J1071">
            <v>0</v>
          </cell>
          <cell r="K1071">
            <v>0.87499999999999989</v>
          </cell>
          <cell r="L1071">
            <v>0.125</v>
          </cell>
        </row>
        <row r="1072">
          <cell r="B1072" t="str">
            <v>TOS</v>
          </cell>
          <cell r="C1072">
            <v>2745.1413404803261</v>
          </cell>
          <cell r="D1072">
            <v>2748.3097622583159</v>
          </cell>
          <cell r="E1072">
            <v>1227.4240623855217</v>
          </cell>
          <cell r="F1072">
            <v>664.74253909376523</v>
          </cell>
          <cell r="G1072">
            <v>307.93849999999998</v>
          </cell>
          <cell r="H1072">
            <v>0</v>
          </cell>
          <cell r="I1072">
            <v>0</v>
          </cell>
          <cell r="J1072">
            <v>0</v>
          </cell>
          <cell r="K1072">
            <v>0.47457627118644063</v>
          </cell>
          <cell r="L1072">
            <v>0.52542372881355937</v>
          </cell>
        </row>
        <row r="1073">
          <cell r="B1073" t="str">
            <v>TOY</v>
          </cell>
          <cell r="C1073">
            <v>7769.2183948511838</v>
          </cell>
          <cell r="D1073">
            <v>3939.5668380334537</v>
          </cell>
          <cell r="E1073">
            <v>1662.3919612553043</v>
          </cell>
          <cell r="F1073">
            <v>918.66681940533897</v>
          </cell>
          <cell r="G1073">
            <v>695.52668189877943</v>
          </cell>
          <cell r="H1073">
            <v>0</v>
          </cell>
          <cell r="I1073">
            <v>1.6129032258064512E-2</v>
          </cell>
          <cell r="J1073">
            <v>9.6774193548387066E-2</v>
          </cell>
          <cell r="K1073">
            <v>0.35483870967741937</v>
          </cell>
          <cell r="L1073">
            <v>0.53225806451612911</v>
          </cell>
        </row>
        <row r="1074">
          <cell r="B1074" t="str">
            <v>TPE</v>
          </cell>
          <cell r="C1074">
            <v>6842.8637499999995</v>
          </cell>
          <cell r="D1074">
            <v>3879.4101083111523</v>
          </cell>
          <cell r="E1074">
            <v>1479.0329946606355</v>
          </cell>
          <cell r="F1074">
            <v>657.97059283217902</v>
          </cell>
          <cell r="G1074">
            <v>744.52751432599655</v>
          </cell>
          <cell r="H1074">
            <v>1.1683152893527558E-2</v>
          </cell>
          <cell r="I1074">
            <v>7.6446763766648607E-2</v>
          </cell>
          <cell r="J1074">
            <v>1.1254770620764876E-2</v>
          </cell>
          <cell r="K1074">
            <v>0.34356258275566709</v>
          </cell>
          <cell r="L1074">
            <v>0.55705272996339195</v>
          </cell>
        </row>
        <row r="1075">
          <cell r="B1075" t="str">
            <v>TPP</v>
          </cell>
          <cell r="C1075">
            <v>340.6522449706643</v>
          </cell>
          <cell r="D1075">
            <v>1643.6786350781567</v>
          </cell>
          <cell r="E1075">
            <v>867.19705804587363</v>
          </cell>
          <cell r="F1075">
            <v>476.49220503407565</v>
          </cell>
          <cell r="G1075">
            <v>355.93964477998946</v>
          </cell>
          <cell r="H1075">
            <v>0</v>
          </cell>
          <cell r="I1075">
            <v>0</v>
          </cell>
          <cell r="J1075">
            <v>0</v>
          </cell>
          <cell r="K1075">
            <v>0.4285714285714286</v>
          </cell>
          <cell r="L1075">
            <v>0.57142857142857151</v>
          </cell>
        </row>
        <row r="1076">
          <cell r="B1076" t="str">
            <v>TPQ</v>
          </cell>
          <cell r="C1076">
            <v>258.55072039077157</v>
          </cell>
          <cell r="D1076">
            <v>517.27507428680622</v>
          </cell>
          <cell r="E1076">
            <v>516.30811987028801</v>
          </cell>
          <cell r="F1076">
            <v>222.37839405199213</v>
          </cell>
          <cell r="G1076">
            <v>191.15800416203254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1</v>
          </cell>
        </row>
        <row r="1077">
          <cell r="B1077" t="str">
            <v>TRC</v>
          </cell>
          <cell r="C1077">
            <v>181.5</v>
          </cell>
          <cell r="D1077">
            <v>432.22727272727286</v>
          </cell>
          <cell r="E1077">
            <v>471.42222222222216</v>
          </cell>
          <cell r="F1077">
            <v>235.53924174174171</v>
          </cell>
          <cell r="G1077">
            <v>190.04383777323034</v>
          </cell>
          <cell r="H1077">
            <v>9.8967297762478403E-3</v>
          </cell>
          <cell r="I1077">
            <v>9.0361445783132491E-3</v>
          </cell>
          <cell r="J1077">
            <v>1.2908777969018919E-2</v>
          </cell>
          <cell r="K1077">
            <v>9.0361445783132419E-2</v>
          </cell>
          <cell r="L1077">
            <v>0.87779690189328752</v>
          </cell>
        </row>
        <row r="1078">
          <cell r="B1078" t="str">
            <v>TRD</v>
          </cell>
          <cell r="C1078">
            <v>2745.1413404803261</v>
          </cell>
          <cell r="D1078">
            <v>2025.4242857142856</v>
          </cell>
          <cell r="E1078">
            <v>1227.4240623855217</v>
          </cell>
          <cell r="F1078">
            <v>459.6153553739145</v>
          </cell>
          <cell r="G1078">
            <v>505.53073230726562</v>
          </cell>
          <cell r="H1078">
            <v>3.4482758620689633E-3</v>
          </cell>
          <cell r="I1078">
            <v>5.3448275862068947E-2</v>
          </cell>
          <cell r="J1078">
            <v>5.1724137931034447E-3</v>
          </cell>
          <cell r="K1078">
            <v>0.16206896551724126</v>
          </cell>
          <cell r="L1078">
            <v>0.77586206896551735</v>
          </cell>
        </row>
        <row r="1079">
          <cell r="B1079" t="str">
            <v>TRG</v>
          </cell>
          <cell r="C1079">
            <v>1491.994109567901</v>
          </cell>
          <cell r="D1079">
            <v>4031.5638066791957</v>
          </cell>
          <cell r="E1079">
            <v>1262.0723017140099</v>
          </cell>
          <cell r="F1079">
            <v>910.76</v>
          </cell>
          <cell r="G1079">
            <v>936.34</v>
          </cell>
          <cell r="H1079">
            <v>0</v>
          </cell>
          <cell r="I1079">
            <v>0.22580645161290322</v>
          </cell>
          <cell r="J1079">
            <v>0</v>
          </cell>
          <cell r="K1079">
            <v>0.22580645161290322</v>
          </cell>
          <cell r="L1079">
            <v>0.54838709677419351</v>
          </cell>
        </row>
        <row r="1080">
          <cell r="B1080" t="str">
            <v>TRN</v>
          </cell>
          <cell r="C1080">
            <v>1710.245625</v>
          </cell>
          <cell r="D1080">
            <v>2490.0233683917882</v>
          </cell>
          <cell r="E1080">
            <v>1544.2523165369048</v>
          </cell>
          <cell r="F1080">
            <v>672.08903967748506</v>
          </cell>
          <cell r="G1080">
            <v>666.51145275092426</v>
          </cell>
          <cell r="H1080">
            <v>1.350635593220339E-2</v>
          </cell>
          <cell r="I1080">
            <v>7.7595338983050946E-2</v>
          </cell>
          <cell r="J1080">
            <v>2.0921610169491525E-2</v>
          </cell>
          <cell r="K1080">
            <v>0.2073622881355931</v>
          </cell>
          <cell r="L1080">
            <v>0.68061440677966112</v>
          </cell>
        </row>
        <row r="1081">
          <cell r="B1081" t="str">
            <v>TRO</v>
          </cell>
          <cell r="C1081">
            <v>4620.9183037078074</v>
          </cell>
          <cell r="D1081">
            <v>5126.7601963023799</v>
          </cell>
          <cell r="E1081">
            <v>1799.1206359649118</v>
          </cell>
          <cell r="F1081">
            <v>2234.0785672250199</v>
          </cell>
          <cell r="G1081">
            <v>700.88240334607815</v>
          </cell>
          <cell r="H1081">
            <v>0</v>
          </cell>
          <cell r="I1081">
            <v>0</v>
          </cell>
          <cell r="J1081">
            <v>0</v>
          </cell>
          <cell r="K1081">
            <v>0.5</v>
          </cell>
          <cell r="L1081">
            <v>0.5</v>
          </cell>
        </row>
        <row r="1082">
          <cell r="B1082" t="str">
            <v>TRS</v>
          </cell>
          <cell r="C1082">
            <v>7031.6</v>
          </cell>
          <cell r="D1082">
            <v>2126.9501234567897</v>
          </cell>
          <cell r="E1082">
            <v>1227.4240623855217</v>
          </cell>
          <cell r="F1082">
            <v>603.8617518848464</v>
          </cell>
          <cell r="G1082">
            <v>485.1186769784585</v>
          </cell>
          <cell r="H1082">
            <v>2.1390374331550777E-3</v>
          </cell>
          <cell r="I1082">
            <v>3.4224598930481243E-2</v>
          </cell>
          <cell r="J1082">
            <v>3.2085561497326165E-3</v>
          </cell>
          <cell r="K1082">
            <v>0.29090909090909084</v>
          </cell>
          <cell r="L1082">
            <v>0.66951871657754025</v>
          </cell>
        </row>
        <row r="1083">
          <cell r="B1083" t="str">
            <v>TRU</v>
          </cell>
          <cell r="C1083">
            <v>340.6522449706643</v>
          </cell>
          <cell r="D1083">
            <v>1643.6786350781567</v>
          </cell>
          <cell r="E1083">
            <v>867.19705804587363</v>
          </cell>
          <cell r="F1083">
            <v>476.49220503407565</v>
          </cell>
          <cell r="G1083">
            <v>355.93964477998946</v>
          </cell>
          <cell r="H1083">
            <v>0</v>
          </cell>
          <cell r="I1083">
            <v>0</v>
          </cell>
          <cell r="J1083">
            <v>0</v>
          </cell>
          <cell r="K1083">
            <v>0.3529411764705882</v>
          </cell>
          <cell r="L1083">
            <v>0.6470588235294118</v>
          </cell>
        </row>
        <row r="1084">
          <cell r="B1084" t="str">
            <v>TRV</v>
          </cell>
          <cell r="C1084">
            <v>3702.7359647651338</v>
          </cell>
          <cell r="D1084">
            <v>1714.6625714285715</v>
          </cell>
          <cell r="E1084">
            <v>1841.947079900636</v>
          </cell>
          <cell r="F1084">
            <v>813.15702666666652</v>
          </cell>
          <cell r="G1084">
            <v>639.01673418383234</v>
          </cell>
          <cell r="H1084">
            <v>1.7055144968732246E-3</v>
          </cell>
          <cell r="I1084">
            <v>1.392836839113133E-2</v>
          </cell>
          <cell r="J1084">
            <v>2.1318931210915316E-2</v>
          </cell>
          <cell r="K1084">
            <v>4.2637862421830673E-2</v>
          </cell>
          <cell r="L1084">
            <v>0.92040932347924953</v>
          </cell>
        </row>
        <row r="1085">
          <cell r="B1085" t="str">
            <v>TRW</v>
          </cell>
          <cell r="C1085">
            <v>1491.994109567901</v>
          </cell>
          <cell r="D1085">
            <v>4031.5638066791957</v>
          </cell>
          <cell r="E1085">
            <v>1262.0723017140099</v>
          </cell>
          <cell r="F1085">
            <v>1338.046185731502</v>
          </cell>
          <cell r="G1085">
            <v>902.02177786951108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1</v>
          </cell>
        </row>
        <row r="1086">
          <cell r="B1086" t="str">
            <v>TRZ</v>
          </cell>
          <cell r="C1086">
            <v>3702.7359647651338</v>
          </cell>
          <cell r="D1086">
            <v>2535.5679383578822</v>
          </cell>
          <cell r="E1086">
            <v>1841.947079900636</v>
          </cell>
          <cell r="F1086">
            <v>781.56573324038914</v>
          </cell>
          <cell r="G1086">
            <v>568.37330685086056</v>
          </cell>
          <cell r="H1086">
            <v>0</v>
          </cell>
          <cell r="I1086">
            <v>0</v>
          </cell>
          <cell r="J1086">
            <v>0.5</v>
          </cell>
          <cell r="K1086">
            <v>0</v>
          </cell>
          <cell r="L1086">
            <v>0.5</v>
          </cell>
        </row>
        <row r="1087">
          <cell r="B1087" t="str">
            <v>TSE</v>
          </cell>
          <cell r="C1087">
            <v>0</v>
          </cell>
          <cell r="D1087">
            <v>4371.5079999999998</v>
          </cell>
          <cell r="E1087">
            <v>3657.2797867244003</v>
          </cell>
          <cell r="F1087">
            <v>787.85294117647049</v>
          </cell>
          <cell r="G1087">
            <v>779.20911111111104</v>
          </cell>
          <cell r="H1087">
            <v>3.7037037037037038E-3</v>
          </cell>
          <cell r="I1087">
            <v>0.13703703703703704</v>
          </cell>
          <cell r="J1087">
            <v>5.1851851851851857E-2</v>
          </cell>
          <cell r="K1087">
            <v>0.15925925925925927</v>
          </cell>
          <cell r="L1087">
            <v>0.64814814814814814</v>
          </cell>
        </row>
        <row r="1088">
          <cell r="B1088" t="str">
            <v>TSN</v>
          </cell>
          <cell r="C1088">
            <v>7769.2183948511838</v>
          </cell>
          <cell r="D1088">
            <v>3939.5668380334537</v>
          </cell>
          <cell r="E1088">
            <v>1662.3919612553043</v>
          </cell>
          <cell r="F1088">
            <v>502.918111188892</v>
          </cell>
          <cell r="G1088">
            <v>558.88719243697517</v>
          </cell>
          <cell r="H1088">
            <v>7.3529411764705899E-3</v>
          </cell>
          <cell r="I1088">
            <v>3.3088235294117661E-2</v>
          </cell>
          <cell r="J1088">
            <v>1.8382352941176478E-2</v>
          </cell>
          <cell r="K1088">
            <v>0.38970588235294112</v>
          </cell>
          <cell r="L1088">
            <v>0.55147058823529416</v>
          </cell>
        </row>
        <row r="1089">
          <cell r="B1089" t="str">
            <v>TSR</v>
          </cell>
          <cell r="C1089">
            <v>1469.5938081198235</v>
          </cell>
          <cell r="D1089">
            <v>2038.0000000000002</v>
          </cell>
          <cell r="E1089">
            <v>1004.3361110559546</v>
          </cell>
          <cell r="F1089">
            <v>407.54722682373921</v>
          </cell>
          <cell r="G1089">
            <v>573.58373384296419</v>
          </cell>
          <cell r="H1089">
            <v>4.3744531933508318E-4</v>
          </cell>
          <cell r="I1089">
            <v>2.6246719160104991E-3</v>
          </cell>
          <cell r="J1089">
            <v>2.1872265966754161E-3</v>
          </cell>
          <cell r="K1089">
            <v>0.8241469816272966</v>
          </cell>
          <cell r="L1089">
            <v>0.17060367454068234</v>
          </cell>
        </row>
        <row r="1090">
          <cell r="B1090" t="str">
            <v>TSV</v>
          </cell>
          <cell r="C1090">
            <v>2321.7741211915059</v>
          </cell>
          <cell r="D1090">
            <v>4919.9039938415726</v>
          </cell>
          <cell r="E1090">
            <v>0</v>
          </cell>
          <cell r="F1090">
            <v>2191.4245187741803</v>
          </cell>
          <cell r="G1090">
            <v>998.70185185185176</v>
          </cell>
          <cell r="H1090">
            <v>0</v>
          </cell>
          <cell r="I1090">
            <v>1.5873015873015872E-2</v>
          </cell>
          <cell r="J1090">
            <v>1.5873015873015872E-2</v>
          </cell>
          <cell r="K1090">
            <v>4.7619047619047609E-2</v>
          </cell>
          <cell r="L1090">
            <v>0.92063492063492058</v>
          </cell>
        </row>
        <row r="1091">
          <cell r="B1091" t="str">
            <v>TTJ</v>
          </cell>
          <cell r="C1091">
            <v>7769.2183948511838</v>
          </cell>
          <cell r="D1091">
            <v>3939.5668380334537</v>
          </cell>
          <cell r="E1091">
            <v>1662.3919612553043</v>
          </cell>
          <cell r="F1091">
            <v>918.66681940533897</v>
          </cell>
          <cell r="G1091">
            <v>695.52668189877943</v>
          </cell>
          <cell r="H1091">
            <v>0</v>
          </cell>
          <cell r="I1091">
            <v>6.8965517241379309E-2</v>
          </cell>
          <cell r="J1091">
            <v>0</v>
          </cell>
          <cell r="K1091">
            <v>0.55172413793103448</v>
          </cell>
          <cell r="L1091">
            <v>0.37931034482758619</v>
          </cell>
        </row>
        <row r="1092">
          <cell r="B1092" t="str">
            <v>TUC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0.2</v>
          </cell>
          <cell r="J1092">
            <v>0</v>
          </cell>
          <cell r="K1092">
            <v>0</v>
          </cell>
          <cell r="L1092">
            <v>0.8</v>
          </cell>
        </row>
        <row r="1093">
          <cell r="B1093" t="str">
            <v>TUN</v>
          </cell>
          <cell r="C1093">
            <v>1843.8291165610724</v>
          </cell>
          <cell r="D1093">
            <v>4299.6793750000006</v>
          </cell>
          <cell r="E1093">
            <v>1627.27</v>
          </cell>
          <cell r="F1093">
            <v>558.75053921568633</v>
          </cell>
          <cell r="G1093">
            <v>458.75666131037809</v>
          </cell>
          <cell r="H1093">
            <v>5.076142131979695E-3</v>
          </cell>
          <cell r="I1093">
            <v>7.6142131979695396E-2</v>
          </cell>
          <cell r="J1093">
            <v>2.1150592216582057E-2</v>
          </cell>
          <cell r="K1093">
            <v>0.26565143824027082</v>
          </cell>
          <cell r="L1093">
            <v>0.63197969543147192</v>
          </cell>
        </row>
        <row r="1094">
          <cell r="B1094" t="str">
            <v>TUO</v>
          </cell>
          <cell r="C1094">
            <v>1491.994109567901</v>
          </cell>
          <cell r="D1094">
            <v>4031.5638066791957</v>
          </cell>
          <cell r="E1094">
            <v>1262.0723017140099</v>
          </cell>
          <cell r="F1094">
            <v>1338.046185731502</v>
          </cell>
          <cell r="G1094">
            <v>902.02177786951108</v>
          </cell>
          <cell r="H1094">
            <v>0</v>
          </cell>
          <cell r="I1094">
            <v>0.25</v>
          </cell>
          <cell r="J1094">
            <v>0</v>
          </cell>
          <cell r="K1094">
            <v>0.125</v>
          </cell>
          <cell r="L1094">
            <v>0.625</v>
          </cell>
        </row>
        <row r="1095">
          <cell r="B1095" t="str">
            <v>TUU</v>
          </cell>
          <cell r="C1095">
            <v>3330.5636246604122</v>
          </cell>
          <cell r="D1095">
            <v>2932.3675702616497</v>
          </cell>
          <cell r="E1095">
            <v>1396.5367793615474</v>
          </cell>
          <cell r="F1095">
            <v>760.85050917263288</v>
          </cell>
          <cell r="G1095">
            <v>562.07034937759533</v>
          </cell>
          <cell r="H1095">
            <v>0</v>
          </cell>
          <cell r="I1095">
            <v>0.125</v>
          </cell>
          <cell r="J1095">
            <v>0</v>
          </cell>
          <cell r="K1095">
            <v>0</v>
          </cell>
          <cell r="L1095">
            <v>0.875</v>
          </cell>
        </row>
        <row r="1096">
          <cell r="B1096" t="str">
            <v>TVU</v>
          </cell>
          <cell r="C1096">
            <v>1491.994109567901</v>
          </cell>
          <cell r="D1096">
            <v>4031.5638066791957</v>
          </cell>
          <cell r="E1096">
            <v>1262.0723017140099</v>
          </cell>
          <cell r="F1096">
            <v>1338.046185731502</v>
          </cell>
          <cell r="G1096">
            <v>902.02177786951108</v>
          </cell>
          <cell r="H1096">
            <v>0</v>
          </cell>
          <cell r="I1096">
            <v>0</v>
          </cell>
          <cell r="J1096">
            <v>0</v>
          </cell>
          <cell r="K1096">
            <v>3.8461538461538464E-2</v>
          </cell>
          <cell r="L1096">
            <v>0.96153846153846156</v>
          </cell>
        </row>
        <row r="1097">
          <cell r="B1097" t="str">
            <v>TWU</v>
          </cell>
          <cell r="C1097">
            <v>6193.8249009534829</v>
          </cell>
          <cell r="D1097">
            <v>3575.2541506331786</v>
          </cell>
          <cell r="E1097">
            <v>1568.9268649847354</v>
          </cell>
          <cell r="F1097">
            <v>777.33416693910112</v>
          </cell>
          <cell r="G1097">
            <v>629.17125846887177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1</v>
          </cell>
        </row>
        <row r="1098">
          <cell r="B1098" t="str">
            <v>TYN</v>
          </cell>
          <cell r="C1098">
            <v>7769.2183948511838</v>
          </cell>
          <cell r="D1098">
            <v>3939.5668380334537</v>
          </cell>
          <cell r="E1098">
            <v>1662.3919612553043</v>
          </cell>
          <cell r="F1098">
            <v>918.66681940533897</v>
          </cell>
          <cell r="G1098">
            <v>695.52668189877943</v>
          </cell>
          <cell r="H1098">
            <v>0</v>
          </cell>
          <cell r="I1098">
            <v>0</v>
          </cell>
          <cell r="J1098">
            <v>5.2631578947368418E-2</v>
          </cell>
          <cell r="K1098">
            <v>5.2631578947368418E-2</v>
          </cell>
          <cell r="L1098">
            <v>0.89473684210526316</v>
          </cell>
        </row>
        <row r="1099">
          <cell r="B1099" t="str">
            <v>TYO</v>
          </cell>
          <cell r="C1099">
            <v>7235.3409821672503</v>
          </cell>
          <cell r="D1099">
            <v>3601.230353017957</v>
          </cell>
          <cell r="E1099">
            <v>1884.5842158699065</v>
          </cell>
          <cell r="F1099">
            <v>977.07250892327011</v>
          </cell>
          <cell r="G1099">
            <v>689.39100494251909</v>
          </cell>
          <cell r="H1099">
            <v>2.171490064952546E-2</v>
          </cell>
          <cell r="I1099">
            <v>0.16386102463584348</v>
          </cell>
          <cell r="J1099">
            <v>4.0201391290980007E-2</v>
          </cell>
          <cell r="K1099">
            <v>0.19485760405857319</v>
          </cell>
          <cell r="L1099">
            <v>0.57936507936507786</v>
          </cell>
        </row>
        <row r="1100">
          <cell r="B1100" t="str">
            <v>TZX</v>
          </cell>
          <cell r="C1100">
            <v>2745.1413404803261</v>
          </cell>
          <cell r="D1100">
            <v>2748.3097622583159</v>
          </cell>
          <cell r="E1100">
            <v>1227.4240623855217</v>
          </cell>
          <cell r="F1100">
            <v>985.25</v>
          </cell>
          <cell r="G1100">
            <v>440.68740740740731</v>
          </cell>
          <cell r="H1100">
            <v>0</v>
          </cell>
          <cell r="I1100">
            <v>2.0408163265306114E-2</v>
          </cell>
          <cell r="J1100">
            <v>2.0408163265306114E-2</v>
          </cell>
          <cell r="K1100">
            <v>6.1224489795918345E-2</v>
          </cell>
          <cell r="L1100">
            <v>0.89795918367346939</v>
          </cell>
        </row>
        <row r="1101">
          <cell r="B1101" t="str">
            <v>UAQ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1</v>
          </cell>
        </row>
        <row r="1102">
          <cell r="B1102" t="str">
            <v>UBA</v>
          </cell>
          <cell r="C1102">
            <v>0</v>
          </cell>
          <cell r="D1102">
            <v>4171.7813888888886</v>
          </cell>
          <cell r="E1102">
            <v>1857.566</v>
          </cell>
          <cell r="F1102">
            <v>534.2846298631963</v>
          </cell>
          <cell r="G1102">
            <v>774.65752025386348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1</v>
          </cell>
        </row>
        <row r="1103">
          <cell r="B1103" t="str">
            <v>UBJ</v>
          </cell>
          <cell r="C1103">
            <v>7769.2183948511838</v>
          </cell>
          <cell r="D1103">
            <v>3939.5668380334537</v>
          </cell>
          <cell r="E1103">
            <v>1662.3919612553043</v>
          </cell>
          <cell r="F1103">
            <v>3940</v>
          </cell>
          <cell r="G1103">
            <v>695.52668189877943</v>
          </cell>
          <cell r="H1103">
            <v>0</v>
          </cell>
          <cell r="I1103">
            <v>5.5555555555555566E-2</v>
          </cell>
          <cell r="J1103">
            <v>0.16666666666666671</v>
          </cell>
          <cell r="K1103">
            <v>0.22222222222222227</v>
          </cell>
          <cell r="L1103">
            <v>0.55555555555555558</v>
          </cell>
        </row>
        <row r="1104">
          <cell r="B1104" t="str">
            <v>UBP</v>
          </cell>
          <cell r="C1104">
            <v>6193.8249009534829</v>
          </cell>
          <cell r="D1104">
            <v>3575.2541506331786</v>
          </cell>
          <cell r="E1104">
            <v>1568.9268649847354</v>
          </cell>
          <cell r="F1104">
            <v>777.33416693910112</v>
          </cell>
          <cell r="G1104">
            <v>629.17125846887177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1</v>
          </cell>
        </row>
        <row r="1105">
          <cell r="B1105" t="str">
            <v>UDI</v>
          </cell>
          <cell r="C1105">
            <v>0</v>
          </cell>
          <cell r="D1105">
            <v>4171.7813888888886</v>
          </cell>
          <cell r="E1105">
            <v>1857.566</v>
          </cell>
          <cell r="F1105">
            <v>534.2846298631963</v>
          </cell>
          <cell r="G1105">
            <v>774.65752025386348</v>
          </cell>
          <cell r="H1105">
            <v>1.2048192771084336E-2</v>
          </cell>
          <cell r="I1105">
            <v>8.4337349397590355E-2</v>
          </cell>
          <cell r="J1105">
            <v>1.2048192771084336E-2</v>
          </cell>
          <cell r="K1105">
            <v>0.33734939759036148</v>
          </cell>
          <cell r="L1105">
            <v>0.55421686746987942</v>
          </cell>
        </row>
        <row r="1106">
          <cell r="B1106" t="str">
            <v>UDJ</v>
          </cell>
          <cell r="C1106">
            <v>1469.5938081198235</v>
          </cell>
          <cell r="D1106">
            <v>2752.6445953448019</v>
          </cell>
          <cell r="E1106">
            <v>1004.3361110559546</v>
          </cell>
          <cell r="F1106">
            <v>378.81857465811385</v>
          </cell>
          <cell r="G1106">
            <v>387.30742755779448</v>
          </cell>
          <cell r="H1106">
            <v>0</v>
          </cell>
          <cell r="I1106">
            <v>0.5</v>
          </cell>
          <cell r="J1106">
            <v>0</v>
          </cell>
          <cell r="K1106">
            <v>0.5</v>
          </cell>
          <cell r="L1106">
            <v>0</v>
          </cell>
        </row>
        <row r="1107">
          <cell r="B1107" t="str">
            <v>UDR</v>
          </cell>
          <cell r="C1107">
            <v>3702.7359647651338</v>
          </cell>
          <cell r="D1107">
            <v>2535.5679383578822</v>
          </cell>
          <cell r="E1107">
            <v>1841.947079900636</v>
          </cell>
          <cell r="F1107">
            <v>781.56573324038914</v>
          </cell>
          <cell r="G1107">
            <v>568.37330685086056</v>
          </cell>
          <cell r="H1107">
            <v>0</v>
          </cell>
          <cell r="I1107">
            <v>3.5714285714285719E-2</v>
          </cell>
          <cell r="J1107">
            <v>0</v>
          </cell>
          <cell r="K1107">
            <v>0</v>
          </cell>
          <cell r="L1107">
            <v>0.9642857142857143</v>
          </cell>
        </row>
        <row r="1108">
          <cell r="B1108" t="str">
            <v>UET</v>
          </cell>
          <cell r="C1108">
            <v>3702.7359647651338</v>
          </cell>
          <cell r="D1108">
            <v>2535.5679383578822</v>
          </cell>
          <cell r="E1108">
            <v>1841.947079900636</v>
          </cell>
          <cell r="F1108">
            <v>781.56573324038914</v>
          </cell>
          <cell r="G1108">
            <v>568.37330685086056</v>
          </cell>
          <cell r="H1108">
            <v>0</v>
          </cell>
          <cell r="I1108">
            <v>0</v>
          </cell>
          <cell r="J1108">
            <v>4.5454545454545456E-2</v>
          </cell>
          <cell r="K1108">
            <v>0</v>
          </cell>
          <cell r="L1108">
            <v>0.95454545454545447</v>
          </cell>
        </row>
        <row r="1109">
          <cell r="B1109" t="str">
            <v>UFA</v>
          </cell>
          <cell r="C1109">
            <v>1469.5938081198235</v>
          </cell>
          <cell r="D1109">
            <v>2752.6445953448019</v>
          </cell>
          <cell r="E1109">
            <v>1004.3361110559546</v>
          </cell>
          <cell r="F1109">
            <v>378.81857465811385</v>
          </cell>
          <cell r="G1109">
            <v>387.30742755779448</v>
          </cell>
          <cell r="H1109">
            <v>0</v>
          </cell>
          <cell r="I1109">
            <v>2.1276595744680847E-2</v>
          </cell>
          <cell r="J1109">
            <v>0</v>
          </cell>
          <cell r="K1109">
            <v>0.24468085106382978</v>
          </cell>
          <cell r="L1109">
            <v>0.73404255319148937</v>
          </cell>
        </row>
        <row r="1110">
          <cell r="B1110" t="str">
            <v>UIO</v>
          </cell>
          <cell r="C1110">
            <v>286.46000000000004</v>
          </cell>
          <cell r="D1110">
            <v>1606.4858333333336</v>
          </cell>
          <cell r="E1110">
            <v>768.48200000000031</v>
          </cell>
          <cell r="F1110">
            <v>527.51463877559183</v>
          </cell>
          <cell r="G1110">
            <v>348.7989483650353</v>
          </cell>
          <cell r="H1110">
            <v>1.0779180782260535E-2</v>
          </cell>
          <cell r="I1110">
            <v>1.8786572220511211E-2</v>
          </cell>
          <cell r="J1110">
            <v>1.355097012627038E-2</v>
          </cell>
          <cell r="K1110">
            <v>0.11733908222975048</v>
          </cell>
          <cell r="L1110">
            <v>0.83954419464120733</v>
          </cell>
        </row>
        <row r="1111">
          <cell r="B1111" t="str">
            <v>UIP</v>
          </cell>
          <cell r="C1111">
            <v>2745.1413404803261</v>
          </cell>
          <cell r="D1111">
            <v>2748.3097622583159</v>
          </cell>
          <cell r="E1111">
            <v>1227.4240623855217</v>
          </cell>
          <cell r="F1111">
            <v>664.74253909376523</v>
          </cell>
          <cell r="G1111">
            <v>456.75427675021371</v>
          </cell>
          <cell r="H1111">
            <v>0</v>
          </cell>
          <cell r="I1111">
            <v>0</v>
          </cell>
          <cell r="J1111">
            <v>0</v>
          </cell>
          <cell r="K1111">
            <v>0.4285714285714286</v>
          </cell>
          <cell r="L1111">
            <v>0.57142857142857151</v>
          </cell>
        </row>
        <row r="1112">
          <cell r="B1112" t="str">
            <v>UKK</v>
          </cell>
          <cell r="C1112">
            <v>0</v>
          </cell>
          <cell r="D1112">
            <v>2847.6971930925342</v>
          </cell>
          <cell r="E1112">
            <v>3657.2797867244003</v>
          </cell>
          <cell r="F1112">
            <v>572.24859627950207</v>
          </cell>
          <cell r="G1112">
            <v>751.47941018987342</v>
          </cell>
          <cell r="H1112">
            <v>0</v>
          </cell>
          <cell r="I1112">
            <v>0.66666666666666674</v>
          </cell>
          <cell r="J1112">
            <v>0</v>
          </cell>
          <cell r="K1112">
            <v>0</v>
          </cell>
          <cell r="L1112">
            <v>0.33333333333333337</v>
          </cell>
        </row>
        <row r="1113">
          <cell r="B1113" t="str">
            <v>ULN</v>
          </cell>
          <cell r="C1113">
            <v>7769.2183948511838</v>
          </cell>
          <cell r="D1113">
            <v>3939.5668380334537</v>
          </cell>
          <cell r="E1113">
            <v>1662.3919612553043</v>
          </cell>
          <cell r="F1113">
            <v>651.39</v>
          </cell>
          <cell r="G1113">
            <v>1082.4606082836356</v>
          </cell>
          <cell r="H1113">
            <v>1.6625103906899416E-3</v>
          </cell>
          <cell r="I1113">
            <v>1.7456359102244384E-2</v>
          </cell>
          <cell r="J1113">
            <v>2.5768911055694101E-2</v>
          </cell>
          <cell r="K1113">
            <v>0.30257689110556957</v>
          </cell>
          <cell r="L1113">
            <v>0.65253532834580208</v>
          </cell>
        </row>
        <row r="1114">
          <cell r="B1114" t="str">
            <v>UME</v>
          </cell>
          <cell r="C1114">
            <v>2745.1413404803261</v>
          </cell>
          <cell r="D1114">
            <v>2211.96</v>
          </cell>
          <cell r="E1114">
            <v>1227.4240623855217</v>
          </cell>
          <cell r="F1114">
            <v>1170.7479999999998</v>
          </cell>
          <cell r="G1114">
            <v>344.2238155844156</v>
          </cell>
          <cell r="H1114">
            <v>0</v>
          </cell>
          <cell r="I1114">
            <v>6.6298342541436489E-2</v>
          </cell>
          <cell r="J1114">
            <v>2.2099447513812161E-2</v>
          </cell>
          <cell r="K1114">
            <v>0.24861878453038683</v>
          </cell>
          <cell r="L1114">
            <v>0.6629834254143645</v>
          </cell>
        </row>
        <row r="1115">
          <cell r="B1115" t="str">
            <v>UPG</v>
          </cell>
          <cell r="C1115">
            <v>6193.8249009534829</v>
          </cell>
          <cell r="D1115">
            <v>3575.2541506331786</v>
          </cell>
          <cell r="E1115">
            <v>1568.9268649847354</v>
          </cell>
          <cell r="F1115">
            <v>777.33416693910112</v>
          </cell>
          <cell r="G1115">
            <v>629.17125846887177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1</v>
          </cell>
        </row>
        <row r="1116">
          <cell r="B1116" t="str">
            <v>URA</v>
          </cell>
          <cell r="C1116">
            <v>0</v>
          </cell>
          <cell r="D1116">
            <v>2847.6971930925342</v>
          </cell>
          <cell r="E1116">
            <v>3657.2797867244003</v>
          </cell>
          <cell r="F1116">
            <v>572.24859627950207</v>
          </cell>
          <cell r="G1116">
            <v>751.47941018987342</v>
          </cell>
          <cell r="H1116">
            <v>0</v>
          </cell>
          <cell r="I1116">
            <v>0</v>
          </cell>
          <cell r="J1116">
            <v>0</v>
          </cell>
          <cell r="K1116">
            <v>0.2857142857142857</v>
          </cell>
          <cell r="L1116">
            <v>0.7142857142857143</v>
          </cell>
        </row>
        <row r="1117">
          <cell r="B1117" t="str">
            <v>URC</v>
          </cell>
          <cell r="C1117">
            <v>7769.2183948511838</v>
          </cell>
          <cell r="D1117">
            <v>3939.5668380334537</v>
          </cell>
          <cell r="E1117">
            <v>1662.3919612553043</v>
          </cell>
          <cell r="F1117">
            <v>918.66681940533897</v>
          </cell>
          <cell r="G1117">
            <v>695.52668189877943</v>
          </cell>
          <cell r="H1117">
            <v>0</v>
          </cell>
          <cell r="I1117">
            <v>0.42857142857142855</v>
          </cell>
          <cell r="J1117">
            <v>4.7619047619047616E-2</v>
          </cell>
          <cell r="K1117">
            <v>0</v>
          </cell>
          <cell r="L1117">
            <v>0.52380952380952384</v>
          </cell>
        </row>
        <row r="1118">
          <cell r="B1118" t="str">
            <v>URT</v>
          </cell>
          <cell r="C1118">
            <v>6193.8249009534829</v>
          </cell>
          <cell r="D1118">
            <v>3575.2541506331786</v>
          </cell>
          <cell r="E1118">
            <v>1568.9268649847354</v>
          </cell>
          <cell r="F1118">
            <v>777.33416693910112</v>
          </cell>
          <cell r="G1118">
            <v>629.17125846887177</v>
          </cell>
          <cell r="H1118">
            <v>0</v>
          </cell>
          <cell r="I1118">
            <v>0</v>
          </cell>
          <cell r="J1118">
            <v>0</v>
          </cell>
          <cell r="K1118">
            <v>1</v>
          </cell>
          <cell r="L1118">
            <v>0</v>
          </cell>
        </row>
        <row r="1119">
          <cell r="B1119" t="str">
            <v>USH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5.6603773584905669E-2</v>
          </cell>
          <cell r="J1119">
            <v>1.886792452830189E-2</v>
          </cell>
          <cell r="K1119">
            <v>0.24528301886792453</v>
          </cell>
          <cell r="L1119">
            <v>0.679245283018868</v>
          </cell>
        </row>
        <row r="1120">
          <cell r="B1120" t="str">
            <v>USM</v>
          </cell>
          <cell r="C1120">
            <v>6193.8249009534829</v>
          </cell>
          <cell r="D1120">
            <v>3575.2541506331786</v>
          </cell>
          <cell r="E1120">
            <v>1568.9268649847354</v>
          </cell>
          <cell r="F1120">
            <v>777.33416693910112</v>
          </cell>
          <cell r="G1120">
            <v>629.17125846887177</v>
          </cell>
          <cell r="H1120">
            <v>0</v>
          </cell>
          <cell r="I1120">
            <v>0.22727272727272729</v>
          </cell>
          <cell r="J1120">
            <v>0</v>
          </cell>
          <cell r="K1120">
            <v>0.13636363636363635</v>
          </cell>
          <cell r="L1120">
            <v>0.63636363636363635</v>
          </cell>
        </row>
        <row r="1121">
          <cell r="B1121" t="str">
            <v>USN</v>
          </cell>
          <cell r="C1121">
            <v>7769.2183948511838</v>
          </cell>
          <cell r="D1121">
            <v>3045.7750000000001</v>
          </cell>
          <cell r="E1121">
            <v>1662.3919612553043</v>
          </cell>
          <cell r="F1121">
            <v>918.66681940533897</v>
          </cell>
          <cell r="G1121">
            <v>675.61291505791507</v>
          </cell>
          <cell r="H1121">
            <v>0</v>
          </cell>
          <cell r="I1121">
            <v>0.4829931972789116</v>
          </cell>
          <cell r="J1121">
            <v>6.8027210884353722E-3</v>
          </cell>
          <cell r="K1121">
            <v>6.802721088435372E-2</v>
          </cell>
          <cell r="L1121">
            <v>0.44217687074829931</v>
          </cell>
        </row>
        <row r="1122">
          <cell r="B1122" t="str">
            <v>USQ</v>
          </cell>
          <cell r="C1122">
            <v>2745.1413404803261</v>
          </cell>
          <cell r="D1122">
            <v>2748.3097622583159</v>
          </cell>
          <cell r="E1122">
            <v>1227.4240623855217</v>
          </cell>
          <cell r="F1122">
            <v>664.74253909376523</v>
          </cell>
          <cell r="G1122">
            <v>592.9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1</v>
          </cell>
        </row>
        <row r="1123">
          <cell r="B1123" t="str">
            <v>UTH</v>
          </cell>
          <cell r="C1123">
            <v>6193.8249009534829</v>
          </cell>
          <cell r="D1123">
            <v>3575.2541506331786</v>
          </cell>
          <cell r="E1123">
            <v>1568.9268649847354</v>
          </cell>
          <cell r="F1123">
            <v>777.33416693910112</v>
          </cell>
          <cell r="G1123">
            <v>629.17125846887177</v>
          </cell>
          <cell r="H1123">
            <v>0</v>
          </cell>
          <cell r="I1123">
            <v>0</v>
          </cell>
          <cell r="J1123">
            <v>0</v>
          </cell>
          <cell r="K1123">
            <v>0.44444444444444448</v>
          </cell>
          <cell r="L1123">
            <v>0.55555555555555558</v>
          </cell>
        </row>
        <row r="1124">
          <cell r="B1124" t="str">
            <v>UTN</v>
          </cell>
          <cell r="C1124">
            <v>4506.2728313492062</v>
          </cell>
          <cell r="D1124">
            <v>3944.3134760440953</v>
          </cell>
          <cell r="E1124">
            <v>2334.0452562656651</v>
          </cell>
          <cell r="F1124">
            <v>1515.8991723225461</v>
          </cell>
          <cell r="G1124">
            <v>793.18298912074488</v>
          </cell>
          <cell r="H1124">
            <v>0</v>
          </cell>
          <cell r="I1124">
            <v>0</v>
          </cell>
          <cell r="J1124">
            <v>0</v>
          </cell>
          <cell r="K1124">
            <v>1</v>
          </cell>
          <cell r="L1124">
            <v>0</v>
          </cell>
        </row>
        <row r="1125">
          <cell r="B1125" t="str">
            <v>UTT</v>
          </cell>
          <cell r="C1125">
            <v>4506.2728313492062</v>
          </cell>
          <cell r="D1125">
            <v>3944.3134760440953</v>
          </cell>
          <cell r="E1125">
            <v>2334.0452562656651</v>
          </cell>
          <cell r="F1125">
            <v>1515.8991723225461</v>
          </cell>
          <cell r="G1125">
            <v>793.18298912074488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1</v>
          </cell>
        </row>
        <row r="1126">
          <cell r="B1126" t="str">
            <v>UUD</v>
          </cell>
          <cell r="C1126">
            <v>7769.2183948511838</v>
          </cell>
          <cell r="D1126">
            <v>3939.5668380334537</v>
          </cell>
          <cell r="E1126">
            <v>1662.3919612553043</v>
          </cell>
          <cell r="F1126">
            <v>918.66681940533897</v>
          </cell>
          <cell r="G1126">
            <v>695.52668189877943</v>
          </cell>
          <cell r="H1126">
            <v>0</v>
          </cell>
          <cell r="I1126">
            <v>0</v>
          </cell>
          <cell r="J1126">
            <v>0</v>
          </cell>
          <cell r="K1126">
            <v>0.43478260869565216</v>
          </cell>
          <cell r="L1126">
            <v>0.56521739130434778</v>
          </cell>
        </row>
        <row r="1127">
          <cell r="B1127" t="str">
            <v>UUS</v>
          </cell>
          <cell r="C1127">
            <v>7769.2183948511838</v>
          </cell>
          <cell r="D1127">
            <v>4826</v>
          </cell>
          <cell r="E1127">
            <v>1900.56</v>
          </cell>
          <cell r="F1127">
            <v>2083.6045833333324</v>
          </cell>
          <cell r="G1127">
            <v>1168.5800000000002</v>
          </cell>
          <cell r="H1127">
            <v>0</v>
          </cell>
          <cell r="I1127">
            <v>0.17647058823529413</v>
          </cell>
          <cell r="J1127">
            <v>8.8235294117647065E-2</v>
          </cell>
          <cell r="K1127">
            <v>0.23529411764705888</v>
          </cell>
          <cell r="L1127">
            <v>0.49999999999999994</v>
          </cell>
        </row>
        <row r="1128">
          <cell r="B1128" t="str">
            <v>VAA</v>
          </cell>
          <cell r="C1128">
            <v>2745.1413404803261</v>
          </cell>
          <cell r="D1128">
            <v>2748.3097622583159</v>
          </cell>
          <cell r="E1128">
            <v>1227.4240623855217</v>
          </cell>
          <cell r="F1128">
            <v>506.56</v>
          </cell>
          <cell r="G1128">
            <v>481.97500000000008</v>
          </cell>
          <cell r="H1128">
            <v>5.5555555555555525E-2</v>
          </cell>
          <cell r="I1128">
            <v>6.1111111111111074E-2</v>
          </cell>
          <cell r="J1128">
            <v>3.8888888888888876E-2</v>
          </cell>
          <cell r="K1128">
            <v>0.26666666666666666</v>
          </cell>
          <cell r="L1128">
            <v>0.57777777777777783</v>
          </cell>
        </row>
        <row r="1129">
          <cell r="B1129" t="str">
            <v>VAN</v>
          </cell>
          <cell r="C1129">
            <v>2745.1413404803261</v>
          </cell>
          <cell r="D1129">
            <v>2748.3097622583159</v>
          </cell>
          <cell r="E1129">
            <v>1227.4240623855217</v>
          </cell>
          <cell r="F1129">
            <v>664.74253909376523</v>
          </cell>
          <cell r="G1129">
            <v>456.75427675021371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1</v>
          </cell>
        </row>
        <row r="1130">
          <cell r="B1130" t="str">
            <v>VAR</v>
          </cell>
          <cell r="C1130">
            <v>1469.5938081198235</v>
          </cell>
          <cell r="D1130">
            <v>2752.6445953448019</v>
          </cell>
          <cell r="E1130">
            <v>1004.3361110559546</v>
          </cell>
          <cell r="F1130">
            <v>333.81555555555548</v>
          </cell>
          <cell r="G1130">
            <v>345.75925925925924</v>
          </cell>
          <cell r="H1130">
            <v>0</v>
          </cell>
          <cell r="I1130">
            <v>0</v>
          </cell>
          <cell r="J1130">
            <v>2.3255813953488372E-2</v>
          </cell>
          <cell r="K1130">
            <v>0.44767441860465113</v>
          </cell>
          <cell r="L1130">
            <v>0.52906976744186052</v>
          </cell>
        </row>
        <row r="1131">
          <cell r="B1131" t="str">
            <v>VBY</v>
          </cell>
          <cell r="C1131">
            <v>2745.1413404803261</v>
          </cell>
          <cell r="D1131">
            <v>2748.3097622583159</v>
          </cell>
          <cell r="E1131">
            <v>1227.4240623855217</v>
          </cell>
          <cell r="F1131">
            <v>664.74253909376523</v>
          </cell>
          <cell r="G1131">
            <v>456.75427675021371</v>
          </cell>
          <cell r="H1131">
            <v>0</v>
          </cell>
          <cell r="I1131">
            <v>0</v>
          </cell>
          <cell r="J1131">
            <v>0</v>
          </cell>
          <cell r="K1131">
            <v>0.33333333333333331</v>
          </cell>
          <cell r="L1131">
            <v>0.66666666666666663</v>
          </cell>
        </row>
        <row r="1132">
          <cell r="B1132" t="str">
            <v>VCA</v>
          </cell>
          <cell r="C1132">
            <v>6193.8249009534829</v>
          </cell>
          <cell r="D1132">
            <v>3575.2541506331786</v>
          </cell>
          <cell r="E1132">
            <v>1568.9268649847354</v>
          </cell>
          <cell r="F1132">
            <v>777.33416693910112</v>
          </cell>
          <cell r="G1132">
            <v>629.17125846887177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1</v>
          </cell>
        </row>
        <row r="1133">
          <cell r="B1133" t="str">
            <v>VCE</v>
          </cell>
          <cell r="C1133">
            <v>655.07102677649766</v>
          </cell>
          <cell r="D1133">
            <v>2261.8578909180251</v>
          </cell>
          <cell r="E1133">
            <v>668.20459746077836</v>
          </cell>
          <cell r="F1133">
            <v>644.03485606823108</v>
          </cell>
          <cell r="G1133">
            <v>448.0011899236743</v>
          </cell>
          <cell r="H1133">
            <v>1.5862524785195023E-2</v>
          </cell>
          <cell r="I1133">
            <v>2.9386343993085654E-2</v>
          </cell>
          <cell r="J1133">
            <v>4.3876150287254154E-2</v>
          </cell>
          <cell r="K1133">
            <v>0.23041334079007603</v>
          </cell>
          <cell r="L1133">
            <v>0.68046164014438915</v>
          </cell>
        </row>
        <row r="1134">
          <cell r="B1134" t="str">
            <v>VER</v>
          </cell>
          <cell r="C1134">
            <v>245.00000000000003</v>
          </cell>
          <cell r="D1134">
            <v>335.41565040650391</v>
          </cell>
          <cell r="E1134">
            <v>439</v>
          </cell>
          <cell r="F1134">
            <v>228.02284834852787</v>
          </cell>
          <cell r="G1134">
            <v>282.730736831775</v>
          </cell>
          <cell r="H1134">
            <v>1.605024424284715E-2</v>
          </cell>
          <cell r="I1134">
            <v>2.4424284717376097E-2</v>
          </cell>
          <cell r="J1134">
            <v>1.5701325889741775E-2</v>
          </cell>
          <cell r="K1134">
            <v>0.18108862526168856</v>
          </cell>
          <cell r="L1134">
            <v>0.76273551988834642</v>
          </cell>
        </row>
        <row r="1135">
          <cell r="B1135" t="str">
            <v>VFA</v>
          </cell>
          <cell r="C1135">
            <v>4506.2728313492062</v>
          </cell>
          <cell r="D1135">
            <v>3944.3134760440953</v>
          </cell>
          <cell r="E1135">
            <v>2334.0452562656651</v>
          </cell>
          <cell r="F1135">
            <v>1515.8991723225461</v>
          </cell>
          <cell r="G1135">
            <v>793.18298912074488</v>
          </cell>
          <cell r="H1135">
            <v>0</v>
          </cell>
          <cell r="I1135">
            <v>2.1739130434782608E-2</v>
          </cell>
          <cell r="J1135">
            <v>0</v>
          </cell>
          <cell r="K1135">
            <v>0.2608695652173913</v>
          </cell>
          <cell r="L1135">
            <v>0.71739130434782605</v>
          </cell>
        </row>
        <row r="1136">
          <cell r="B1136" t="str">
            <v>VGA</v>
          </cell>
          <cell r="C1136">
            <v>3702.7359647651338</v>
          </cell>
          <cell r="D1136">
            <v>2535.5679383578822</v>
          </cell>
          <cell r="E1136">
            <v>1841.947079900636</v>
          </cell>
          <cell r="F1136">
            <v>781.56573324038914</v>
          </cell>
          <cell r="G1136">
            <v>568.37330685086056</v>
          </cell>
          <cell r="H1136">
            <v>0</v>
          </cell>
          <cell r="I1136">
            <v>0.13043478260869565</v>
          </cell>
          <cell r="J1136">
            <v>0</v>
          </cell>
          <cell r="K1136">
            <v>0.2608695652173913</v>
          </cell>
          <cell r="L1136">
            <v>0.60869565217391308</v>
          </cell>
        </row>
        <row r="1137">
          <cell r="B1137" t="str">
            <v>VGO</v>
          </cell>
          <cell r="C1137">
            <v>2745.1413404803261</v>
          </cell>
          <cell r="D1137">
            <v>1840.5714285714282</v>
          </cell>
          <cell r="E1137">
            <v>1227.4240623855217</v>
          </cell>
          <cell r="F1137">
            <v>2592.2268518518499</v>
          </cell>
          <cell r="G1137">
            <v>496.60311594202926</v>
          </cell>
          <cell r="H1137">
            <v>3.7940379403794071E-2</v>
          </cell>
          <cell r="I1137">
            <v>7.0460704607046107E-2</v>
          </cell>
          <cell r="J1137">
            <v>2.7100271002710049E-3</v>
          </cell>
          <cell r="K1137">
            <v>0.13279132791327919</v>
          </cell>
          <cell r="L1137">
            <v>0.75609756097560965</v>
          </cell>
        </row>
        <row r="1138">
          <cell r="B1138" t="str">
            <v>VIE</v>
          </cell>
          <cell r="C1138">
            <v>2604.958896531452</v>
          </cell>
          <cell r="D1138">
            <v>2508.3039347157937</v>
          </cell>
          <cell r="E1138">
            <v>578.98003581267221</v>
          </cell>
          <cell r="F1138">
            <v>594.55816725506338</v>
          </cell>
          <cell r="G1138">
            <v>428.58153609609155</v>
          </cell>
          <cell r="H1138">
            <v>9.6742142969199856E-3</v>
          </cell>
          <cell r="I1138">
            <v>8.4662448360613721E-2</v>
          </cell>
          <cell r="J1138">
            <v>2.6878627830361504E-2</v>
          </cell>
          <cell r="K1138">
            <v>0.33598284787951749</v>
          </cell>
          <cell r="L1138">
            <v>0.54280186163258737</v>
          </cell>
        </row>
        <row r="1139">
          <cell r="B1139" t="str">
            <v>VIG</v>
          </cell>
          <cell r="C1139">
            <v>340.6522449706643</v>
          </cell>
          <cell r="D1139">
            <v>1643.6786350781567</v>
          </cell>
          <cell r="E1139">
            <v>867.19705804587363</v>
          </cell>
          <cell r="F1139">
            <v>476.49220503407565</v>
          </cell>
          <cell r="G1139">
            <v>355.93964477998946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1</v>
          </cell>
        </row>
        <row r="1140">
          <cell r="B1140" t="str">
            <v>VIJ</v>
          </cell>
          <cell r="C1140">
            <v>377.32512499980163</v>
          </cell>
          <cell r="D1140">
            <v>616.39569259699067</v>
          </cell>
          <cell r="E1140">
            <v>511.6084923299515</v>
          </cell>
          <cell r="F1140">
            <v>227.19677564143856</v>
          </cell>
          <cell r="G1140">
            <v>198.10817419848587</v>
          </cell>
          <cell r="H1140">
            <v>0.5</v>
          </cell>
          <cell r="I1140">
            <v>0</v>
          </cell>
          <cell r="J1140">
            <v>0.5</v>
          </cell>
          <cell r="K1140">
            <v>0</v>
          </cell>
          <cell r="L1140">
            <v>0</v>
          </cell>
        </row>
        <row r="1141">
          <cell r="B1141" t="str">
            <v>VIT</v>
          </cell>
          <cell r="C1141">
            <v>2745.1413404803261</v>
          </cell>
          <cell r="D1141">
            <v>2748.3097622583159</v>
          </cell>
          <cell r="E1141">
            <v>1227.4240623855217</v>
          </cell>
          <cell r="F1141">
            <v>664.74253909376523</v>
          </cell>
          <cell r="G1141">
            <v>456.75427675021371</v>
          </cell>
          <cell r="H1141">
            <v>0</v>
          </cell>
          <cell r="I1141">
            <v>0.4</v>
          </cell>
          <cell r="J1141">
            <v>0</v>
          </cell>
          <cell r="K1141">
            <v>0</v>
          </cell>
          <cell r="L1141">
            <v>0.6</v>
          </cell>
        </row>
        <row r="1142">
          <cell r="B1142" t="str">
            <v>VIX</v>
          </cell>
          <cell r="C1142">
            <v>0</v>
          </cell>
          <cell r="D1142">
            <v>3598.5</v>
          </cell>
          <cell r="E1142">
            <v>1183.82</v>
          </cell>
          <cell r="F1142">
            <v>513.34607142857169</v>
          </cell>
          <cell r="G1142">
            <v>697.14761752136758</v>
          </cell>
          <cell r="H1142">
            <v>1.9271948608137038E-2</v>
          </cell>
          <cell r="I1142">
            <v>0.33190578158458228</v>
          </cell>
          <cell r="J1142">
            <v>1.2847965738758026E-2</v>
          </cell>
          <cell r="K1142">
            <v>0.22269807280513912</v>
          </cell>
          <cell r="L1142">
            <v>0.41327623126338353</v>
          </cell>
        </row>
        <row r="1143">
          <cell r="B1143" t="str">
            <v>VLC</v>
          </cell>
          <cell r="C1143">
            <v>155.39555555555557</v>
          </cell>
          <cell r="D1143">
            <v>2891.5157873015892</v>
          </cell>
          <cell r="E1143">
            <v>1720.0866666666698</v>
          </cell>
          <cell r="F1143">
            <v>1088.9545613164616</v>
          </cell>
          <cell r="G1143">
            <v>606.56417920241779</v>
          </cell>
          <cell r="H1143">
            <v>2.5108225108225083E-2</v>
          </cell>
          <cell r="I1143">
            <v>8.3116883116882992E-2</v>
          </cell>
          <cell r="J1143">
            <v>8.6580086580086493E-3</v>
          </cell>
          <cell r="K1143">
            <v>0.17402597402597372</v>
          </cell>
          <cell r="L1143">
            <v>0.70909090909090966</v>
          </cell>
        </row>
        <row r="1144">
          <cell r="B1144" t="str">
            <v>VLI</v>
          </cell>
          <cell r="C1144">
            <v>1491.994109567901</v>
          </cell>
          <cell r="D1144">
            <v>4031.5638066791957</v>
          </cell>
          <cell r="E1144">
            <v>1262.0723017140099</v>
          </cell>
          <cell r="F1144">
            <v>1338.046185731502</v>
          </cell>
          <cell r="G1144">
            <v>902.02177786951108</v>
          </cell>
          <cell r="H1144">
            <v>0</v>
          </cell>
          <cell r="I1144">
            <v>0</v>
          </cell>
          <cell r="J1144">
            <v>0</v>
          </cell>
          <cell r="K1144">
            <v>4.878048780487805E-2</v>
          </cell>
          <cell r="L1144">
            <v>0.95121951219512191</v>
          </cell>
        </row>
        <row r="1145">
          <cell r="B1145" t="str">
            <v>VLL</v>
          </cell>
          <cell r="C1145">
            <v>2745.1413404803261</v>
          </cell>
          <cell r="D1145">
            <v>2748.3097622583159</v>
          </cell>
          <cell r="E1145">
            <v>1227.4240623855217</v>
          </cell>
          <cell r="F1145">
            <v>664.74253909376523</v>
          </cell>
          <cell r="G1145">
            <v>456.75427675021371</v>
          </cell>
          <cell r="H1145">
            <v>0</v>
          </cell>
          <cell r="I1145">
            <v>1</v>
          </cell>
          <cell r="J1145">
            <v>0</v>
          </cell>
          <cell r="K1145">
            <v>0</v>
          </cell>
          <cell r="L1145">
            <v>0</v>
          </cell>
        </row>
        <row r="1146">
          <cell r="B1146" t="str">
            <v>VLN</v>
          </cell>
          <cell r="C1146">
            <v>340.6522449706643</v>
          </cell>
          <cell r="D1146">
            <v>1643.6786350781567</v>
          </cell>
          <cell r="E1146">
            <v>867.19705804587363</v>
          </cell>
          <cell r="F1146">
            <v>476.49220503407565</v>
          </cell>
          <cell r="G1146">
            <v>355.93964477998946</v>
          </cell>
          <cell r="H1146">
            <v>0</v>
          </cell>
          <cell r="I1146">
            <v>0</v>
          </cell>
          <cell r="J1146">
            <v>7.3170731707317097E-2</v>
          </cell>
          <cell r="K1146">
            <v>0</v>
          </cell>
          <cell r="L1146">
            <v>0.92682926829268297</v>
          </cell>
        </row>
        <row r="1147">
          <cell r="B1147" t="str">
            <v>VNO</v>
          </cell>
          <cell r="C1147">
            <v>332.58641975308649</v>
          </cell>
          <cell r="D1147">
            <v>3183.791666666667</v>
          </cell>
          <cell r="E1147">
            <v>870.83333333333337</v>
          </cell>
          <cell r="F1147">
            <v>338.72859864107238</v>
          </cell>
          <cell r="G1147">
            <v>318.77809281349664</v>
          </cell>
          <cell r="H1147">
            <v>5.2739787253061575E-3</v>
          </cell>
          <cell r="I1147">
            <v>2.6816840976132995E-3</v>
          </cell>
          <cell r="J1147">
            <v>3.3074103870564028E-3</v>
          </cell>
          <cell r="K1147">
            <v>0.30910878698489291</v>
          </cell>
          <cell r="L1147">
            <v>0.67962813980513115</v>
          </cell>
        </row>
        <row r="1148">
          <cell r="B1148" t="str">
            <v>VNS</v>
          </cell>
          <cell r="C1148">
            <v>3702.7359647651338</v>
          </cell>
          <cell r="D1148">
            <v>2535.5679383578822</v>
          </cell>
          <cell r="E1148">
            <v>1841.947079900636</v>
          </cell>
          <cell r="F1148">
            <v>781.56573324038914</v>
          </cell>
          <cell r="G1148">
            <v>425</v>
          </cell>
          <cell r="H1148">
            <v>0</v>
          </cell>
          <cell r="I1148">
            <v>1.886792452830189E-2</v>
          </cell>
          <cell r="J1148">
            <v>0</v>
          </cell>
          <cell r="K1148">
            <v>0.28301886792452829</v>
          </cell>
          <cell r="L1148">
            <v>0.69811320754716988</v>
          </cell>
        </row>
        <row r="1149">
          <cell r="B1149" t="str">
            <v>VOG</v>
          </cell>
          <cell r="C1149">
            <v>1469.5938081198235</v>
          </cell>
          <cell r="D1149">
            <v>2752.6445953448019</v>
          </cell>
          <cell r="E1149">
            <v>1004.3361110559546</v>
          </cell>
          <cell r="F1149">
            <v>378.81857465811385</v>
          </cell>
          <cell r="G1149">
            <v>387.30742755779448</v>
          </cell>
          <cell r="H1149">
            <v>0</v>
          </cell>
          <cell r="I1149">
            <v>0.19047619047619049</v>
          </cell>
          <cell r="J1149">
            <v>0</v>
          </cell>
          <cell r="K1149">
            <v>9.5238095238095247E-2</v>
          </cell>
          <cell r="L1149">
            <v>0.7142857142857143</v>
          </cell>
        </row>
        <row r="1150">
          <cell r="B1150" t="str">
            <v>VQS</v>
          </cell>
          <cell r="C1150">
            <v>377.32512499980163</v>
          </cell>
          <cell r="D1150">
            <v>616.39569259699067</v>
          </cell>
          <cell r="E1150">
            <v>511.6084923299515</v>
          </cell>
          <cell r="F1150">
            <v>227.19677564143856</v>
          </cell>
          <cell r="G1150">
            <v>242.58444444444447</v>
          </cell>
          <cell r="H1150">
            <v>2.4590163934426226E-2</v>
          </cell>
          <cell r="I1150">
            <v>0</v>
          </cell>
          <cell r="J1150">
            <v>0.11475409836065573</v>
          </cell>
          <cell r="K1150">
            <v>0.16393442622950816</v>
          </cell>
          <cell r="L1150">
            <v>0.69672131147540983</v>
          </cell>
        </row>
        <row r="1151">
          <cell r="B1151" t="str">
            <v>VRA</v>
          </cell>
          <cell r="C1151">
            <v>377.32512499980163</v>
          </cell>
          <cell r="D1151">
            <v>616.39569259699067</v>
          </cell>
          <cell r="E1151">
            <v>511.6084923299515</v>
          </cell>
          <cell r="F1151">
            <v>227.19677564143856</v>
          </cell>
          <cell r="G1151">
            <v>198.10817419848587</v>
          </cell>
          <cell r="H1151">
            <v>0.16666666666666669</v>
          </cell>
          <cell r="I1151">
            <v>0</v>
          </cell>
          <cell r="J1151">
            <v>0</v>
          </cell>
          <cell r="K1151">
            <v>0.83333333333333337</v>
          </cell>
          <cell r="L1151">
            <v>0</v>
          </cell>
        </row>
        <row r="1152">
          <cell r="B1152" t="str">
            <v>VRN</v>
          </cell>
          <cell r="C1152">
            <v>5221.6647142857128</v>
          </cell>
          <cell r="D1152">
            <v>2153.6461204701995</v>
          </cell>
          <cell r="E1152">
            <v>1412.6533333333332</v>
          </cell>
          <cell r="F1152">
            <v>650.00103384779447</v>
          </cell>
          <cell r="G1152">
            <v>484.83013043841964</v>
          </cell>
          <cell r="H1152">
            <v>1.0515247108307042E-2</v>
          </cell>
          <cell r="I1152">
            <v>6.8349106203995799E-2</v>
          </cell>
          <cell r="J1152">
            <v>9.4637223974763391E-3</v>
          </cell>
          <cell r="K1152">
            <v>0.31650893796004231</v>
          </cell>
          <cell r="L1152">
            <v>0.59516298633017861</v>
          </cell>
        </row>
        <row r="1153">
          <cell r="B1153" t="str">
            <v>VSA</v>
          </cell>
          <cell r="C1153">
            <v>258.55072039077157</v>
          </cell>
          <cell r="D1153">
            <v>632.6618947368421</v>
          </cell>
          <cell r="E1153">
            <v>457.2</v>
          </cell>
          <cell r="F1153">
            <v>233.55374273255819</v>
          </cell>
          <cell r="G1153">
            <v>334.92321395730715</v>
          </cell>
          <cell r="H1153">
            <v>7.1684587813620046E-3</v>
          </cell>
          <cell r="I1153">
            <v>4.8387096774193526E-2</v>
          </cell>
          <cell r="J1153">
            <v>3.2258064516129017E-2</v>
          </cell>
          <cell r="K1153">
            <v>0.37634408602150515</v>
          </cell>
          <cell r="L1153">
            <v>0.53584229390681026</v>
          </cell>
        </row>
        <row r="1154">
          <cell r="B1154" t="str">
            <v>VTE</v>
          </cell>
          <cell r="C1154">
            <v>6193.8249009534829</v>
          </cell>
          <cell r="D1154">
            <v>3575.2541506331786</v>
          </cell>
          <cell r="E1154">
            <v>1568.9268649847354</v>
          </cell>
          <cell r="F1154">
            <v>777.33416693910112</v>
          </cell>
          <cell r="G1154">
            <v>629.17125846887177</v>
          </cell>
          <cell r="H1154">
            <v>0</v>
          </cell>
          <cell r="I1154">
            <v>0</v>
          </cell>
          <cell r="J1154">
            <v>3.9215686274509803E-2</v>
          </cell>
          <cell r="K1154">
            <v>0.15196078431372551</v>
          </cell>
          <cell r="L1154">
            <v>0.80882352941176461</v>
          </cell>
        </row>
        <row r="1155">
          <cell r="B1155" t="str">
            <v>VTZ</v>
          </cell>
          <cell r="C1155">
            <v>3702.7359647651338</v>
          </cell>
          <cell r="D1155">
            <v>2535.5679383578822</v>
          </cell>
          <cell r="E1155">
            <v>1841.947079900636</v>
          </cell>
          <cell r="F1155">
            <v>306.597712585034</v>
          </cell>
          <cell r="G1155">
            <v>439.28165481759942</v>
          </cell>
          <cell r="H1155">
            <v>0</v>
          </cell>
          <cell r="I1155">
            <v>3.8135593220338965E-2</v>
          </cell>
          <cell r="J1155">
            <v>0</v>
          </cell>
          <cell r="K1155">
            <v>0.24152542372881353</v>
          </cell>
          <cell r="L1155">
            <v>0.72033898305084765</v>
          </cell>
        </row>
        <row r="1156">
          <cell r="B1156" t="str">
            <v>VUP</v>
          </cell>
          <cell r="C1156">
            <v>340.6522449706643</v>
          </cell>
          <cell r="D1156">
            <v>1643.6786350781567</v>
          </cell>
          <cell r="E1156">
            <v>867.19705804587363</v>
          </cell>
          <cell r="F1156">
            <v>476.49220503407565</v>
          </cell>
          <cell r="G1156">
            <v>355.93964477998946</v>
          </cell>
          <cell r="H1156">
            <v>0</v>
          </cell>
          <cell r="I1156">
            <v>0</v>
          </cell>
          <cell r="J1156">
            <v>0.14285714285714285</v>
          </cell>
          <cell r="K1156">
            <v>0</v>
          </cell>
          <cell r="L1156">
            <v>0.85714285714285721</v>
          </cell>
        </row>
        <row r="1157">
          <cell r="B1157" t="str">
            <v>VVO</v>
          </cell>
          <cell r="C1157">
            <v>7769.2183948511838</v>
          </cell>
          <cell r="D1157">
            <v>3939.5668380334537</v>
          </cell>
          <cell r="E1157">
            <v>1662.3919612553043</v>
          </cell>
          <cell r="F1157">
            <v>918.66681940533897</v>
          </cell>
          <cell r="G1157">
            <v>695.52668189877943</v>
          </cell>
          <cell r="H1157">
            <v>4.5454545454545456E-2</v>
          </cell>
          <cell r="I1157">
            <v>0.12121212121212122</v>
          </cell>
          <cell r="J1157">
            <v>1.5151515151515152E-2</v>
          </cell>
          <cell r="K1157">
            <v>1.5151515151515152E-2</v>
          </cell>
          <cell r="L1157">
            <v>0.80303030303030298</v>
          </cell>
        </row>
        <row r="1158">
          <cell r="B1158" t="str">
            <v>VXE</v>
          </cell>
          <cell r="C1158">
            <v>2666.1651453744489</v>
          </cell>
          <cell r="D1158">
            <v>3774.826342031879</v>
          </cell>
          <cell r="E1158">
            <v>1071.763219189656</v>
          </cell>
          <cell r="F1158">
            <v>762.7237149054954</v>
          </cell>
          <cell r="G1158">
            <v>655.01551942946151</v>
          </cell>
          <cell r="H1158">
            <v>0</v>
          </cell>
          <cell r="I1158">
            <v>0</v>
          </cell>
          <cell r="J1158">
            <v>0</v>
          </cell>
          <cell r="K1158">
            <v>1</v>
          </cell>
          <cell r="L1158">
            <v>0</v>
          </cell>
        </row>
        <row r="1159">
          <cell r="B1159" t="str">
            <v>VXO</v>
          </cell>
          <cell r="C1159">
            <v>2745.1413404803261</v>
          </cell>
          <cell r="D1159">
            <v>2748.3097622583159</v>
          </cell>
          <cell r="E1159">
            <v>1227.4240623855217</v>
          </cell>
          <cell r="F1159">
            <v>664.74253909376523</v>
          </cell>
          <cell r="G1159">
            <v>456.75427675021371</v>
          </cell>
          <cell r="H1159">
            <v>0</v>
          </cell>
          <cell r="I1159">
            <v>0</v>
          </cell>
          <cell r="J1159">
            <v>0</v>
          </cell>
          <cell r="K1159">
            <v>0.44444444444444442</v>
          </cell>
          <cell r="L1159">
            <v>0.55555555555555547</v>
          </cell>
        </row>
        <row r="1160">
          <cell r="B1160" t="str">
            <v>WAG</v>
          </cell>
          <cell r="C1160">
            <v>1491.994109567901</v>
          </cell>
          <cell r="D1160">
            <v>4031.5638066791957</v>
          </cell>
          <cell r="E1160">
            <v>1262.0723017140099</v>
          </cell>
          <cell r="F1160">
            <v>1338.046185731502</v>
          </cell>
          <cell r="G1160">
            <v>1017.18</v>
          </cell>
          <cell r="H1160">
            <v>0</v>
          </cell>
          <cell r="I1160">
            <v>0.4</v>
          </cell>
          <cell r="J1160">
            <v>0</v>
          </cell>
          <cell r="K1160">
            <v>0</v>
          </cell>
          <cell r="L1160">
            <v>0.6</v>
          </cell>
        </row>
        <row r="1161">
          <cell r="B1161" t="str">
            <v>WAW</v>
          </cell>
          <cell r="C1161">
            <v>1016.1410536237953</v>
          </cell>
          <cell r="D1161">
            <v>2330.9632249659426</v>
          </cell>
          <cell r="E1161">
            <v>1052.4777743995558</v>
          </cell>
          <cell r="F1161">
            <v>352.93720624394189</v>
          </cell>
          <cell r="G1161">
            <v>362.23967892674818</v>
          </cell>
          <cell r="H1161">
            <v>4.1008691394295469E-3</v>
          </cell>
          <cell r="I1161">
            <v>1.6342269555637189E-2</v>
          </cell>
          <cell r="J1161">
            <v>1.0343983351695427E-2</v>
          </cell>
          <cell r="K1161">
            <v>0.26492430734075934</v>
          </cell>
          <cell r="L1161">
            <v>0.70428857061247863</v>
          </cell>
        </row>
        <row r="1162">
          <cell r="B1162" t="str">
            <v>WDH</v>
          </cell>
          <cell r="C1162">
            <v>4506.2728313492062</v>
          </cell>
          <cell r="D1162">
            <v>3944.3134760440953</v>
          </cell>
          <cell r="E1162">
            <v>2334.0452562656651</v>
          </cell>
          <cell r="F1162">
            <v>650</v>
          </cell>
          <cell r="G1162">
            <v>795.3253333333339</v>
          </cell>
          <cell r="H1162">
            <v>0</v>
          </cell>
          <cell r="I1162">
            <v>6.7226890756302518E-2</v>
          </cell>
          <cell r="J1162">
            <v>2.5210084033613446E-2</v>
          </cell>
          <cell r="K1162">
            <v>0.33193277310924368</v>
          </cell>
          <cell r="L1162">
            <v>0.57563025210084029</v>
          </cell>
        </row>
        <row r="1163">
          <cell r="B1163" t="str">
            <v>WEF</v>
          </cell>
          <cell r="C1163">
            <v>7769.2183948511838</v>
          </cell>
          <cell r="D1163">
            <v>3939.5668380334537</v>
          </cell>
          <cell r="E1163">
            <v>1662.3919612553043</v>
          </cell>
          <cell r="F1163">
            <v>918.66681940533897</v>
          </cell>
          <cell r="G1163">
            <v>695.52668189877943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1</v>
          </cell>
        </row>
        <row r="1164">
          <cell r="B1164" t="str">
            <v>WEH</v>
          </cell>
          <cell r="C1164">
            <v>7769.2183948511838</v>
          </cell>
          <cell r="D1164">
            <v>1946.63</v>
          </cell>
          <cell r="E1164">
            <v>1662.3919612553043</v>
          </cell>
          <cell r="F1164">
            <v>419.5</v>
          </cell>
          <cell r="G1164">
            <v>484.30769230769255</v>
          </cell>
          <cell r="H1164">
            <v>6.8181818181818163E-2</v>
          </cell>
          <cell r="I1164">
            <v>0.20454545454545453</v>
          </cell>
          <cell r="J1164">
            <v>0</v>
          </cell>
          <cell r="K1164">
            <v>0.1818181818181818</v>
          </cell>
          <cell r="L1164">
            <v>0.54545454545454541</v>
          </cell>
        </row>
        <row r="1165">
          <cell r="B1165" t="str">
            <v>WGA</v>
          </cell>
          <cell r="C1165">
            <v>4620.9183037078074</v>
          </cell>
          <cell r="D1165">
            <v>5126.7601963023799</v>
          </cell>
          <cell r="E1165">
            <v>1799.1206359649118</v>
          </cell>
          <cell r="F1165">
            <v>2234.0785672250199</v>
          </cell>
          <cell r="G1165">
            <v>700.88240334607815</v>
          </cell>
          <cell r="H1165">
            <v>0</v>
          </cell>
          <cell r="I1165">
            <v>0</v>
          </cell>
          <cell r="J1165">
            <v>0</v>
          </cell>
          <cell r="K1165">
            <v>0.4</v>
          </cell>
          <cell r="L1165">
            <v>0.6</v>
          </cell>
        </row>
        <row r="1166">
          <cell r="B1166" t="str">
            <v>WHK</v>
          </cell>
          <cell r="C1166">
            <v>1491.994109567901</v>
          </cell>
          <cell r="D1166">
            <v>4031.5638066791957</v>
          </cell>
          <cell r="E1166">
            <v>1262.0723017140099</v>
          </cell>
          <cell r="F1166">
            <v>1338.046185731502</v>
          </cell>
          <cell r="G1166">
            <v>902.02177786951108</v>
          </cell>
          <cell r="H1166">
            <v>0.4</v>
          </cell>
          <cell r="I1166">
            <v>0</v>
          </cell>
          <cell r="J1166">
            <v>0</v>
          </cell>
          <cell r="K1166">
            <v>0.4</v>
          </cell>
          <cell r="L1166">
            <v>0.2</v>
          </cell>
        </row>
        <row r="1167">
          <cell r="B1167" t="str">
            <v>WLG</v>
          </cell>
          <cell r="C1167">
            <v>1473.105398550724</v>
          </cell>
          <cell r="D1167">
            <v>4424.1874031007765</v>
          </cell>
          <cell r="E1167">
            <v>1262.0723017140099</v>
          </cell>
          <cell r="F1167">
            <v>840.07018624511204</v>
          </cell>
          <cell r="G1167">
            <v>978.13187941061574</v>
          </cell>
          <cell r="H1167">
            <v>4.3795620437956206E-2</v>
          </cell>
          <cell r="I1167">
            <v>0.10364963503649635</v>
          </cell>
          <cell r="J1167">
            <v>5.8394160583941602E-3</v>
          </cell>
          <cell r="K1167">
            <v>0.19270072992700729</v>
          </cell>
          <cell r="L1167">
            <v>0.65401459854014599</v>
          </cell>
        </row>
        <row r="1168">
          <cell r="B1168" t="str">
            <v>WNZ</v>
          </cell>
          <cell r="C1168">
            <v>7769.2183948511838</v>
          </cell>
          <cell r="D1168">
            <v>3939.5668380334537</v>
          </cell>
          <cell r="E1168">
            <v>1662.3919612553043</v>
          </cell>
          <cell r="F1168">
            <v>918.66681940533897</v>
          </cell>
          <cell r="G1168">
            <v>695.52668189877943</v>
          </cell>
          <cell r="H1168">
            <v>0</v>
          </cell>
          <cell r="I1168">
            <v>0.13333333333333333</v>
          </cell>
          <cell r="J1168">
            <v>0</v>
          </cell>
          <cell r="K1168">
            <v>9.9999999999999992E-2</v>
          </cell>
          <cell r="L1168">
            <v>0.76666666666666672</v>
          </cell>
        </row>
        <row r="1169">
          <cell r="B1169" t="str">
            <v>WRE</v>
          </cell>
          <cell r="C1169">
            <v>1491.994109567901</v>
          </cell>
          <cell r="D1169">
            <v>4031.5638066791957</v>
          </cell>
          <cell r="E1169">
            <v>1262.0723017140099</v>
          </cell>
          <cell r="F1169">
            <v>1338.046185731502</v>
          </cell>
          <cell r="G1169">
            <v>902.02177786951108</v>
          </cell>
          <cell r="H1169">
            <v>0</v>
          </cell>
          <cell r="I1169">
            <v>0.25</v>
          </cell>
          <cell r="J1169">
            <v>0</v>
          </cell>
          <cell r="K1169">
            <v>0.5</v>
          </cell>
          <cell r="L1169">
            <v>0.25</v>
          </cell>
        </row>
        <row r="1170">
          <cell r="B1170" t="str">
            <v>WRO</v>
          </cell>
          <cell r="C1170">
            <v>1469.5938081198235</v>
          </cell>
          <cell r="D1170">
            <v>2729.851666666666</v>
          </cell>
          <cell r="E1170">
            <v>1599.0199999999998</v>
          </cell>
          <cell r="F1170">
            <v>293.69030604916929</v>
          </cell>
          <cell r="G1170">
            <v>402.80962866261365</v>
          </cell>
          <cell r="H1170">
            <v>5.461496450027307E-4</v>
          </cell>
          <cell r="I1170">
            <v>1.4381940651738574E-2</v>
          </cell>
          <cell r="J1170">
            <v>4.5512470416894232E-3</v>
          </cell>
          <cell r="K1170">
            <v>0.39759694156198805</v>
          </cell>
          <cell r="L1170">
            <v>0.58292372109958124</v>
          </cell>
        </row>
        <row r="1171">
          <cell r="B1171" t="str">
            <v>WSZ</v>
          </cell>
          <cell r="C1171">
            <v>1491.994109567901</v>
          </cell>
          <cell r="D1171">
            <v>4031.5638066791957</v>
          </cell>
          <cell r="E1171">
            <v>1262.0723017140099</v>
          </cell>
          <cell r="F1171">
            <v>1338.046185731502</v>
          </cell>
          <cell r="G1171">
            <v>902.02177786951108</v>
          </cell>
          <cell r="H1171">
            <v>0</v>
          </cell>
          <cell r="I1171">
            <v>0</v>
          </cell>
          <cell r="J1171">
            <v>0</v>
          </cell>
          <cell r="K1171">
            <v>1</v>
          </cell>
          <cell r="L1171">
            <v>0</v>
          </cell>
        </row>
        <row r="1172">
          <cell r="B1172" t="str">
            <v>WUH</v>
          </cell>
          <cell r="C1172">
            <v>7068.08</v>
          </cell>
          <cell r="D1172">
            <v>5779.5366666666678</v>
          </cell>
          <cell r="E1172">
            <v>2202.61</v>
          </cell>
          <cell r="F1172">
            <v>831.0866666666667</v>
          </cell>
          <cell r="G1172">
            <v>1137.8799999999994</v>
          </cell>
          <cell r="H1172">
            <v>5.3763440860215058E-3</v>
          </cell>
          <cell r="I1172">
            <v>0.12903225806451615</v>
          </cell>
          <cell r="J1172">
            <v>1.6129032258064516E-2</v>
          </cell>
          <cell r="K1172">
            <v>0.12365591397849464</v>
          </cell>
          <cell r="L1172">
            <v>0.72580645161290314</v>
          </cell>
        </row>
        <row r="1173">
          <cell r="B1173" t="str">
            <v>WUX</v>
          </cell>
          <cell r="C1173">
            <v>7769.2183948511838</v>
          </cell>
          <cell r="D1173">
            <v>3939.5668380334537</v>
          </cell>
          <cell r="E1173">
            <v>1662.3919612553043</v>
          </cell>
          <cell r="F1173">
            <v>918.66681940533897</v>
          </cell>
          <cell r="G1173">
            <v>695.52668189877943</v>
          </cell>
          <cell r="H1173">
            <v>7.1428571428571438E-2</v>
          </cell>
          <cell r="I1173">
            <v>0.14285714285714288</v>
          </cell>
          <cell r="J1173">
            <v>0</v>
          </cell>
          <cell r="K1173">
            <v>0.21428571428571427</v>
          </cell>
          <cell r="L1173">
            <v>0.57142857142857151</v>
          </cell>
        </row>
        <row r="1174">
          <cell r="B1174" t="str">
            <v>WVB</v>
          </cell>
          <cell r="C1174">
            <v>4506.2728313492062</v>
          </cell>
          <cell r="D1174">
            <v>3944.3134760440953</v>
          </cell>
          <cell r="E1174">
            <v>2334.0452562656651</v>
          </cell>
          <cell r="F1174">
            <v>1515.8991723225461</v>
          </cell>
          <cell r="G1174">
            <v>793.18298912074488</v>
          </cell>
          <cell r="H1174">
            <v>0</v>
          </cell>
          <cell r="I1174">
            <v>0</v>
          </cell>
          <cell r="J1174">
            <v>0</v>
          </cell>
          <cell r="K1174">
            <v>1</v>
          </cell>
          <cell r="L1174">
            <v>0</v>
          </cell>
        </row>
        <row r="1175">
          <cell r="B1175" t="str">
            <v>WYA</v>
          </cell>
          <cell r="C1175">
            <v>2297.5826005747131</v>
          </cell>
          <cell r="D1175">
            <v>4600.8754769439411</v>
          </cell>
          <cell r="E1175">
            <v>1315.66</v>
          </cell>
          <cell r="F1175">
            <v>3057.2102016039507</v>
          </cell>
          <cell r="G1175">
            <v>1052.6163873801588</v>
          </cell>
          <cell r="H1175">
            <v>0</v>
          </cell>
          <cell r="I1175">
            <v>1</v>
          </cell>
          <cell r="J1175">
            <v>0</v>
          </cell>
          <cell r="K1175">
            <v>0</v>
          </cell>
          <cell r="L1175">
            <v>0</v>
          </cell>
        </row>
        <row r="1176">
          <cell r="B1176" t="str">
            <v>XFN</v>
          </cell>
          <cell r="C1176">
            <v>7769.2183948511838</v>
          </cell>
          <cell r="D1176">
            <v>3939.5668380334537</v>
          </cell>
          <cell r="E1176">
            <v>1662.3919612553043</v>
          </cell>
          <cell r="F1176">
            <v>918.66681940533897</v>
          </cell>
          <cell r="G1176">
            <v>695.52668189877943</v>
          </cell>
          <cell r="H1176">
            <v>1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</row>
        <row r="1177">
          <cell r="B1177" t="str">
            <v>XIL</v>
          </cell>
          <cell r="C1177">
            <v>7769.2183948511838</v>
          </cell>
          <cell r="D1177">
            <v>3939.5668380334537</v>
          </cell>
          <cell r="E1177">
            <v>1662.3919612553043</v>
          </cell>
          <cell r="F1177">
            <v>918.66681940533897</v>
          </cell>
          <cell r="G1177">
            <v>695.52668189877943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1</v>
          </cell>
        </row>
        <row r="1178">
          <cell r="B1178" t="str">
            <v>XMN</v>
          </cell>
          <cell r="C1178">
            <v>7769.2183948511838</v>
          </cell>
          <cell r="D1178">
            <v>6297.6400000000012</v>
          </cell>
          <cell r="E1178">
            <v>1662.3919612553043</v>
          </cell>
          <cell r="F1178">
            <v>1152.0169696969683</v>
          </cell>
          <cell r="G1178">
            <v>1189.7254838709671</v>
          </cell>
          <cell r="H1178">
            <v>3.0303030303030321E-2</v>
          </cell>
          <cell r="I1178">
            <v>0.2525252525252526</v>
          </cell>
          <cell r="J1178">
            <v>5.0505050505050535E-3</v>
          </cell>
          <cell r="K1178">
            <v>0.25757575757575768</v>
          </cell>
          <cell r="L1178">
            <v>0.45454545454545436</v>
          </cell>
        </row>
        <row r="1179">
          <cell r="B1179" t="str">
            <v>XNN</v>
          </cell>
          <cell r="C1179">
            <v>7769.2183948511838</v>
          </cell>
          <cell r="D1179">
            <v>3939.5668380334537</v>
          </cell>
          <cell r="E1179">
            <v>1662.3919612553043</v>
          </cell>
          <cell r="F1179">
            <v>918.66681940533897</v>
          </cell>
          <cell r="G1179">
            <v>1241.5899999999999</v>
          </cell>
          <cell r="H1179">
            <v>0</v>
          </cell>
          <cell r="I1179">
            <v>0</v>
          </cell>
          <cell r="J1179">
            <v>0</v>
          </cell>
          <cell r="K1179">
            <v>0.16666666666666666</v>
          </cell>
          <cell r="L1179">
            <v>0.83333333333333326</v>
          </cell>
        </row>
        <row r="1180">
          <cell r="B1180" t="str">
            <v>XRY</v>
          </cell>
          <cell r="C1180">
            <v>143.79999999999998</v>
          </cell>
          <cell r="D1180">
            <v>2748.3097622583159</v>
          </cell>
          <cell r="E1180">
            <v>3306.77</v>
          </cell>
          <cell r="F1180">
            <v>483.37196371882084</v>
          </cell>
          <cell r="G1180">
            <v>516.70736078575544</v>
          </cell>
          <cell r="H1180">
            <v>6.4077669902912665E-2</v>
          </cell>
          <cell r="I1180">
            <v>5.242718446601944E-2</v>
          </cell>
          <cell r="J1180">
            <v>5.0485436893203908E-2</v>
          </cell>
          <cell r="K1180">
            <v>0.21359223300970878</v>
          </cell>
          <cell r="L1180">
            <v>0.6194174757281552</v>
          </cell>
        </row>
        <row r="1181">
          <cell r="B1181" t="str">
            <v>XSC</v>
          </cell>
          <cell r="C1181">
            <v>377.32512499980163</v>
          </cell>
          <cell r="D1181">
            <v>616.39569259699067</v>
          </cell>
          <cell r="E1181">
            <v>511.6084923299515</v>
          </cell>
          <cell r="F1181">
            <v>227.19677564143856</v>
          </cell>
          <cell r="G1181">
            <v>198.10817419848587</v>
          </cell>
          <cell r="H1181">
            <v>0</v>
          </cell>
          <cell r="I1181">
            <v>0</v>
          </cell>
          <cell r="J1181">
            <v>1</v>
          </cell>
          <cell r="K1181">
            <v>0</v>
          </cell>
          <cell r="L1181">
            <v>0</v>
          </cell>
        </row>
        <row r="1182">
          <cell r="B1182" t="str">
            <v>XUZ</v>
          </cell>
          <cell r="C1182">
            <v>7769.2183948511838</v>
          </cell>
          <cell r="D1182">
            <v>3939.5668380334537</v>
          </cell>
          <cell r="E1182">
            <v>1662.3919612553043</v>
          </cell>
          <cell r="F1182">
            <v>918.66681940533897</v>
          </cell>
          <cell r="G1182">
            <v>695.52668189877943</v>
          </cell>
          <cell r="H1182">
            <v>0</v>
          </cell>
          <cell r="I1182">
            <v>0.18749999999999997</v>
          </cell>
          <cell r="J1182">
            <v>0</v>
          </cell>
          <cell r="K1182">
            <v>0.18749999999999997</v>
          </cell>
          <cell r="L1182">
            <v>0.625</v>
          </cell>
        </row>
        <row r="1183">
          <cell r="B1183" t="str">
            <v>YAM</v>
          </cell>
          <cell r="C1183">
            <v>411.71443749789654</v>
          </cell>
          <cell r="D1183">
            <v>883.05555372630181</v>
          </cell>
          <cell r="E1183">
            <v>552.91721771540722</v>
          </cell>
          <cell r="F1183">
            <v>257.95</v>
          </cell>
          <cell r="G1183">
            <v>465.47106060606041</v>
          </cell>
          <cell r="H1183">
            <v>5.6818181818181802E-2</v>
          </cell>
          <cell r="I1183">
            <v>2.2727272727272721E-2</v>
          </cell>
          <cell r="J1183">
            <v>6.8181818181818163E-2</v>
          </cell>
          <cell r="K1183">
            <v>0.51136363636363635</v>
          </cell>
          <cell r="L1183">
            <v>0.34090909090909099</v>
          </cell>
        </row>
        <row r="1184">
          <cell r="B1184" t="str">
            <v>YAO</v>
          </cell>
          <cell r="C1184">
            <v>2666.1651453744489</v>
          </cell>
          <cell r="D1184">
            <v>7873.5000000000009</v>
          </cell>
          <cell r="E1184">
            <v>1071.763219189656</v>
          </cell>
          <cell r="F1184">
            <v>3544.2819999999992</v>
          </cell>
          <cell r="G1184">
            <v>948.67361328367474</v>
          </cell>
          <cell r="H1184">
            <v>5.4200542005420072E-3</v>
          </cell>
          <cell r="I1184">
            <v>2.7100271002710043E-2</v>
          </cell>
          <cell r="J1184">
            <v>3.5230352303523053E-2</v>
          </cell>
          <cell r="K1184">
            <v>0.14634146341463422</v>
          </cell>
          <cell r="L1184">
            <v>0.78590785907859062</v>
          </cell>
        </row>
        <row r="1185">
          <cell r="B1185" t="str">
            <v>YAP</v>
          </cell>
          <cell r="C1185">
            <v>1491.994109567901</v>
          </cell>
          <cell r="D1185">
            <v>4031.5638066791957</v>
          </cell>
          <cell r="E1185">
            <v>1262.0723017140099</v>
          </cell>
          <cell r="F1185">
            <v>1338.046185731502</v>
          </cell>
          <cell r="G1185">
            <v>597.04999999999995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1</v>
          </cell>
        </row>
        <row r="1186">
          <cell r="B1186" t="str">
            <v>YBC</v>
          </cell>
          <cell r="C1186">
            <v>551.2090491813716</v>
          </cell>
          <cell r="D1186">
            <v>1131.5328108210672</v>
          </cell>
          <cell r="E1186">
            <v>666.12340392288536</v>
          </cell>
          <cell r="F1186">
            <v>229.07116919176923</v>
          </cell>
          <cell r="G1186">
            <v>332.91426589742917</v>
          </cell>
          <cell r="H1186">
            <v>0</v>
          </cell>
          <cell r="I1186">
            <v>0</v>
          </cell>
          <cell r="J1186">
            <v>0</v>
          </cell>
          <cell r="K1186">
            <v>0.25</v>
          </cell>
          <cell r="L1186">
            <v>0.75</v>
          </cell>
        </row>
        <row r="1187">
          <cell r="B1187" t="str">
            <v>YBG</v>
          </cell>
          <cell r="C1187">
            <v>551.2090491813716</v>
          </cell>
          <cell r="D1187">
            <v>1131.5328108210672</v>
          </cell>
          <cell r="E1187">
            <v>666.12340392288536</v>
          </cell>
          <cell r="F1187">
            <v>353.86818181818154</v>
          </cell>
          <cell r="G1187">
            <v>602.36752976190485</v>
          </cell>
          <cell r="H1187">
            <v>0.14999999999999994</v>
          </cell>
          <cell r="I1187">
            <v>0</v>
          </cell>
          <cell r="J1187">
            <v>9.9999999999999967E-3</v>
          </cell>
          <cell r="K1187">
            <v>0.44999999999999996</v>
          </cell>
          <cell r="L1187">
            <v>0.39</v>
          </cell>
        </row>
        <row r="1188">
          <cell r="B1188" t="str">
            <v>YBL</v>
          </cell>
          <cell r="C1188">
            <v>1058.6914091714955</v>
          </cell>
          <cell r="D1188">
            <v>1227.5807304172956</v>
          </cell>
          <cell r="E1188">
            <v>544.44303251806514</v>
          </cell>
          <cell r="F1188">
            <v>315.87521435055237</v>
          </cell>
          <cell r="G1188">
            <v>345.58813325859023</v>
          </cell>
          <cell r="H1188">
            <v>0</v>
          </cell>
          <cell r="I1188">
            <v>0</v>
          </cell>
          <cell r="J1188">
            <v>0.08</v>
          </cell>
          <cell r="K1188">
            <v>0.24</v>
          </cell>
          <cell r="L1188">
            <v>0.68</v>
          </cell>
        </row>
        <row r="1189">
          <cell r="B1189" t="str">
            <v>YBP</v>
          </cell>
          <cell r="C1189">
            <v>7769.2183948511838</v>
          </cell>
          <cell r="D1189">
            <v>3939.5668380334537</v>
          </cell>
          <cell r="E1189">
            <v>1662.3919612553043</v>
          </cell>
          <cell r="F1189">
            <v>918.66681940533897</v>
          </cell>
          <cell r="G1189">
            <v>695.52668189877943</v>
          </cell>
          <cell r="H1189">
            <v>0</v>
          </cell>
          <cell r="I1189">
            <v>0</v>
          </cell>
          <cell r="J1189">
            <v>0</v>
          </cell>
          <cell r="K1189">
            <v>0.33333333333333337</v>
          </cell>
          <cell r="L1189">
            <v>0.66666666666666674</v>
          </cell>
        </row>
        <row r="1190">
          <cell r="B1190" t="str">
            <v>YBX</v>
          </cell>
          <cell r="C1190">
            <v>551.2090491813716</v>
          </cell>
          <cell r="D1190">
            <v>1131.5328108210672</v>
          </cell>
          <cell r="E1190">
            <v>666.12340392288536</v>
          </cell>
          <cell r="F1190">
            <v>229.07116919176923</v>
          </cell>
          <cell r="G1190">
            <v>332.91426589742917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1</v>
          </cell>
        </row>
        <row r="1191">
          <cell r="B1191" t="str">
            <v>YCD</v>
          </cell>
          <cell r="C1191">
            <v>1058.6914091714955</v>
          </cell>
          <cell r="D1191">
            <v>1227.5807304172956</v>
          </cell>
          <cell r="E1191">
            <v>544.44303251806514</v>
          </cell>
          <cell r="F1191">
            <v>448.59144654088038</v>
          </cell>
          <cell r="G1191">
            <v>525.87656249999986</v>
          </cell>
          <cell r="H1191">
            <v>5.3846153846153849E-2</v>
          </cell>
          <cell r="I1191">
            <v>0</v>
          </cell>
          <cell r="J1191">
            <v>1.5384615384615385E-2</v>
          </cell>
          <cell r="K1191">
            <v>0.65384615384615363</v>
          </cell>
          <cell r="L1191">
            <v>0.2769230769230771</v>
          </cell>
        </row>
        <row r="1192">
          <cell r="B1192" t="str">
            <v>YCG</v>
          </cell>
          <cell r="C1192">
            <v>1058.6914091714955</v>
          </cell>
          <cell r="D1192">
            <v>1227.5807304172956</v>
          </cell>
          <cell r="E1192">
            <v>544.44303251806514</v>
          </cell>
          <cell r="F1192">
            <v>510.21000000000004</v>
          </cell>
          <cell r="G1192">
            <v>345.58813325859023</v>
          </cell>
          <cell r="H1192">
            <v>0</v>
          </cell>
          <cell r="I1192">
            <v>0</v>
          </cell>
          <cell r="J1192">
            <v>6.6666666666666666E-2</v>
          </cell>
          <cell r="K1192">
            <v>0.79999999999999993</v>
          </cell>
          <cell r="L1192">
            <v>0.13333333333333333</v>
          </cell>
        </row>
        <row r="1193">
          <cell r="B1193" t="str">
            <v>YDF</v>
          </cell>
          <cell r="C1193">
            <v>375.5103125</v>
          </cell>
          <cell r="D1193">
            <v>0</v>
          </cell>
          <cell r="E1193">
            <v>816.26</v>
          </cell>
          <cell r="F1193">
            <v>373.65999559956003</v>
          </cell>
          <cell r="G1193">
            <v>361.41045454545446</v>
          </cell>
          <cell r="H1193">
            <v>0.11855670103092786</v>
          </cell>
          <cell r="I1193">
            <v>0</v>
          </cell>
          <cell r="J1193">
            <v>4.6391752577319582E-2</v>
          </cell>
          <cell r="K1193">
            <v>0.62371134020618546</v>
          </cell>
          <cell r="L1193">
            <v>0.21134020618556701</v>
          </cell>
        </row>
        <row r="1194">
          <cell r="B1194" t="str">
            <v>YDQ</v>
          </cell>
          <cell r="C1194">
            <v>1058.6914091714955</v>
          </cell>
          <cell r="D1194">
            <v>1227.5807304172956</v>
          </cell>
          <cell r="E1194">
            <v>544.44303251806514</v>
          </cell>
          <cell r="F1194">
            <v>315.87521435055237</v>
          </cell>
          <cell r="G1194">
            <v>345.58813325859023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1</v>
          </cell>
        </row>
        <row r="1195">
          <cell r="B1195" t="str">
            <v>YEA</v>
          </cell>
          <cell r="C1195">
            <v>899.30887732640292</v>
          </cell>
          <cell r="D1195">
            <v>1773.3403571428569</v>
          </cell>
          <cell r="E1195">
            <v>671.32501436781638</v>
          </cell>
          <cell r="F1195">
            <v>287.20858629287829</v>
          </cell>
          <cell r="G1195">
            <v>388.04858796022222</v>
          </cell>
          <cell r="H1195">
            <v>2.6968645676507107E-2</v>
          </cell>
          <cell r="I1195">
            <v>2.4873993585127932E-3</v>
          </cell>
          <cell r="J1195">
            <v>1.4793480395365556E-2</v>
          </cell>
          <cell r="K1195">
            <v>0.40937356810892173</v>
          </cell>
          <cell r="L1195">
            <v>0.54637690646069281</v>
          </cell>
        </row>
        <row r="1196">
          <cell r="B1196" t="str">
            <v>YFB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0.16666666666666666</v>
          </cell>
          <cell r="J1196">
            <v>0.16666666666666666</v>
          </cell>
          <cell r="K1196">
            <v>0.33333333333333331</v>
          </cell>
          <cell r="L1196">
            <v>0.33333333333333331</v>
          </cell>
        </row>
        <row r="1197">
          <cell r="B1197" t="str">
            <v>YFC</v>
          </cell>
          <cell r="C1197">
            <v>310.58854960317461</v>
          </cell>
          <cell r="D1197">
            <v>1898.7925</v>
          </cell>
          <cell r="E1197">
            <v>1933.64</v>
          </cell>
          <cell r="F1197">
            <v>352.74925095385294</v>
          </cell>
          <cell r="G1197">
            <v>656.62618787783219</v>
          </cell>
          <cell r="H1197">
            <v>9.27152317880795E-2</v>
          </cell>
          <cell r="I1197">
            <v>1.1589403973509936E-2</v>
          </cell>
          <cell r="J1197">
            <v>1.3245033112582783E-2</v>
          </cell>
          <cell r="K1197">
            <v>0.46854304635761584</v>
          </cell>
          <cell r="L1197">
            <v>0.41390728476821187</v>
          </cell>
        </row>
        <row r="1198">
          <cell r="B1198" t="str">
            <v>YFO</v>
          </cell>
          <cell r="C1198">
            <v>247.13358822091882</v>
          </cell>
          <cell r="D1198">
            <v>471.99000000000007</v>
          </cell>
          <cell r="E1198">
            <v>472.71882593703111</v>
          </cell>
          <cell r="F1198">
            <v>181.37976952271521</v>
          </cell>
          <cell r="G1198">
            <v>271.07576611070465</v>
          </cell>
          <cell r="H1198">
            <v>0</v>
          </cell>
          <cell r="I1198">
            <v>0</v>
          </cell>
          <cell r="J1198">
            <v>0</v>
          </cell>
          <cell r="K1198">
            <v>0.44444444444444442</v>
          </cell>
          <cell r="L1198">
            <v>0.55555555555555558</v>
          </cell>
        </row>
        <row r="1199">
          <cell r="B1199" t="str">
            <v>YGJ</v>
          </cell>
          <cell r="C1199">
            <v>7769.2183948511838</v>
          </cell>
          <cell r="D1199">
            <v>3939.5668380334537</v>
          </cell>
          <cell r="E1199">
            <v>1662.3919612553043</v>
          </cell>
          <cell r="F1199">
            <v>918.66681940533897</v>
          </cell>
          <cell r="G1199">
            <v>695.52668189877943</v>
          </cell>
          <cell r="H1199">
            <v>0</v>
          </cell>
          <cell r="I1199">
            <v>0</v>
          </cell>
          <cell r="J1199">
            <v>0</v>
          </cell>
          <cell r="K1199">
            <v>0.27999999999999997</v>
          </cell>
          <cell r="L1199">
            <v>0.72</v>
          </cell>
        </row>
        <row r="1200">
          <cell r="B1200" t="str">
            <v>YGK</v>
          </cell>
          <cell r="C1200">
            <v>250.01499999999999</v>
          </cell>
          <cell r="D1200">
            <v>1517.8583333333336</v>
          </cell>
          <cell r="E1200">
            <v>1686.19</v>
          </cell>
          <cell r="F1200">
            <v>274.23274720357944</v>
          </cell>
          <cell r="G1200">
            <v>602.40412155388458</v>
          </cell>
          <cell r="H1200">
            <v>8.8235294117647078E-2</v>
          </cell>
          <cell r="I1200">
            <v>1.1764705882352941E-2</v>
          </cell>
          <cell r="J1200">
            <v>2.0588235294117647E-2</v>
          </cell>
          <cell r="K1200">
            <v>0.61176470588235299</v>
          </cell>
          <cell r="L1200">
            <v>0.26764705882352929</v>
          </cell>
        </row>
        <row r="1201">
          <cell r="B1201" t="str">
            <v>YGP</v>
          </cell>
          <cell r="C1201">
            <v>551.2090491813716</v>
          </cell>
          <cell r="D1201">
            <v>1131.5328108210672</v>
          </cell>
          <cell r="E1201">
            <v>666.12340392288536</v>
          </cell>
          <cell r="F1201">
            <v>304.75</v>
          </cell>
          <cell r="G1201">
            <v>811.1966666666666</v>
          </cell>
          <cell r="H1201">
            <v>0.10526315789473682</v>
          </cell>
          <cell r="I1201">
            <v>0</v>
          </cell>
          <cell r="J1201">
            <v>0</v>
          </cell>
          <cell r="K1201">
            <v>0.44736842105263153</v>
          </cell>
          <cell r="L1201">
            <v>0.44736842105263153</v>
          </cell>
        </row>
        <row r="1202">
          <cell r="B1202" t="str">
            <v>YGR</v>
          </cell>
          <cell r="C1202">
            <v>551.2090491813716</v>
          </cell>
          <cell r="D1202">
            <v>1131.5328108210672</v>
          </cell>
          <cell r="E1202">
            <v>666.12340392288536</v>
          </cell>
          <cell r="F1202">
            <v>229.07116919176923</v>
          </cell>
          <cell r="G1202">
            <v>213.27</v>
          </cell>
          <cell r="H1202">
            <v>0</v>
          </cell>
          <cell r="I1202">
            <v>0</v>
          </cell>
          <cell r="J1202">
            <v>0</v>
          </cell>
          <cell r="K1202">
            <v>0.66666666666666663</v>
          </cell>
          <cell r="L1202">
            <v>0.33333333333333331</v>
          </cell>
        </row>
        <row r="1203">
          <cell r="B1203" t="str">
            <v>YHD</v>
          </cell>
          <cell r="C1203">
            <v>411.71443749789654</v>
          </cell>
          <cell r="D1203">
            <v>883.05555372630181</v>
          </cell>
          <cell r="E1203">
            <v>552.91721771540722</v>
          </cell>
          <cell r="F1203">
            <v>160.87297271331732</v>
          </cell>
          <cell r="G1203">
            <v>271.24528800251943</v>
          </cell>
          <cell r="H1203">
            <v>0</v>
          </cell>
          <cell r="I1203">
            <v>0</v>
          </cell>
          <cell r="J1203">
            <v>0</v>
          </cell>
          <cell r="K1203">
            <v>0.5</v>
          </cell>
          <cell r="L1203">
            <v>0.5</v>
          </cell>
        </row>
        <row r="1204">
          <cell r="B1204" t="str">
            <v>YHZ</v>
          </cell>
          <cell r="C1204">
            <v>412.30568011789455</v>
          </cell>
          <cell r="D1204">
            <v>1131.1441666666667</v>
          </cell>
          <cell r="E1204">
            <v>728.03596774193556</v>
          </cell>
          <cell r="F1204">
            <v>267.89135515272778</v>
          </cell>
          <cell r="G1204">
            <v>338.73786303596813</v>
          </cell>
          <cell r="H1204">
            <v>3.1647533354018008E-2</v>
          </cell>
          <cell r="I1204">
            <v>2.9475643810114821E-3</v>
          </cell>
          <cell r="J1204">
            <v>2.0012410797393725E-2</v>
          </cell>
          <cell r="K1204">
            <v>0.50682593856655322</v>
          </cell>
          <cell r="L1204">
            <v>0.43856655290102359</v>
          </cell>
        </row>
        <row r="1205">
          <cell r="B1205" t="str">
            <v>YIH</v>
          </cell>
          <cell r="C1205">
            <v>7769.2183948511838</v>
          </cell>
          <cell r="D1205">
            <v>3939.5668380334537</v>
          </cell>
          <cell r="E1205">
            <v>1662.3919612553043</v>
          </cell>
          <cell r="F1205">
            <v>918.66681940533897</v>
          </cell>
          <cell r="G1205">
            <v>976.52500000000009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1</v>
          </cell>
        </row>
        <row r="1206">
          <cell r="B1206" t="str">
            <v>YKA</v>
          </cell>
          <cell r="C1206">
            <v>1058.6914091714955</v>
          </cell>
          <cell r="D1206">
            <v>1227.5807304172956</v>
          </cell>
          <cell r="E1206">
            <v>544.44303251806514</v>
          </cell>
          <cell r="F1206">
            <v>433.77352717652724</v>
          </cell>
          <cell r="G1206">
            <v>590.5349368131865</v>
          </cell>
          <cell r="H1206">
            <v>0.10360360360360357</v>
          </cell>
          <cell r="I1206">
            <v>4.5045045045045036E-3</v>
          </cell>
          <cell r="J1206">
            <v>1.3513513513513511E-2</v>
          </cell>
          <cell r="K1206">
            <v>0.63513513513513498</v>
          </cell>
          <cell r="L1206">
            <v>0.24324324324324337</v>
          </cell>
        </row>
        <row r="1207">
          <cell r="B1207" t="str">
            <v>YKF</v>
          </cell>
          <cell r="C1207">
            <v>411.71443749789654</v>
          </cell>
          <cell r="D1207">
            <v>883.05555372630181</v>
          </cell>
          <cell r="E1207">
            <v>552.91721771540722</v>
          </cell>
          <cell r="F1207">
            <v>160.87297271331732</v>
          </cell>
          <cell r="G1207">
            <v>271.24528800251943</v>
          </cell>
          <cell r="H1207">
            <v>0</v>
          </cell>
          <cell r="I1207">
            <v>0</v>
          </cell>
          <cell r="J1207">
            <v>9.0909090909090912E-2</v>
          </cell>
          <cell r="K1207">
            <v>9.0909090909090912E-2</v>
          </cell>
          <cell r="L1207">
            <v>0.81818181818181823</v>
          </cell>
        </row>
        <row r="1208">
          <cell r="B1208" t="str">
            <v>YLW</v>
          </cell>
          <cell r="C1208">
            <v>284.02247999999997</v>
          </cell>
          <cell r="D1208">
            <v>1227.5807304172956</v>
          </cell>
          <cell r="E1208">
            <v>575.96823529411756</v>
          </cell>
          <cell r="F1208">
            <v>316.57160462455232</v>
          </cell>
          <cell r="G1208">
            <v>423.61768760613569</v>
          </cell>
          <cell r="H1208">
            <v>5.696202531645575E-2</v>
          </cell>
          <cell r="I1208">
            <v>5.5379746835443064E-3</v>
          </cell>
          <cell r="J1208">
            <v>6.1708860759493715E-2</v>
          </cell>
          <cell r="K1208">
            <v>0.43512658227848122</v>
          </cell>
          <cell r="L1208">
            <v>0.44066455696202506</v>
          </cell>
        </row>
        <row r="1209">
          <cell r="B1209" t="str">
            <v>YMM</v>
          </cell>
          <cell r="C1209">
            <v>665.47</v>
          </cell>
          <cell r="D1209">
            <v>1896.62375</v>
          </cell>
          <cell r="E1209">
            <v>1583.1699999999998</v>
          </cell>
          <cell r="F1209">
            <v>567.75386121021847</v>
          </cell>
          <cell r="G1209">
            <v>917.8434839553845</v>
          </cell>
          <cell r="H1209">
            <v>3.7664783427495303E-2</v>
          </cell>
          <cell r="I1209">
            <v>1.6949152542372881E-2</v>
          </cell>
          <cell r="J1209">
            <v>5.4613935969868174E-2</v>
          </cell>
          <cell r="K1209">
            <v>0.3973634651600752</v>
          </cell>
          <cell r="L1209">
            <v>0.49340866290018837</v>
          </cell>
        </row>
        <row r="1210">
          <cell r="B1210" t="str">
            <v>YMQ</v>
          </cell>
          <cell r="C1210">
            <v>574.46837046745884</v>
          </cell>
          <cell r="D1210">
            <v>1131.440061431317</v>
          </cell>
          <cell r="E1210">
            <v>666.88854725009321</v>
          </cell>
          <cell r="F1210">
            <v>226.47918190368918</v>
          </cell>
          <cell r="G1210">
            <v>332.84261159161144</v>
          </cell>
          <cell r="H1210">
            <v>2.4476059354443948E-2</v>
          </cell>
          <cell r="I1210">
            <v>7.839987761970332E-3</v>
          </cell>
          <cell r="J1210">
            <v>2.3150272806078207E-2</v>
          </cell>
          <cell r="K1210">
            <v>0.29220845443883681</v>
          </cell>
          <cell r="L1210">
            <v>0.65232522563867068</v>
          </cell>
        </row>
        <row r="1211">
          <cell r="B1211" t="str">
            <v>YNB</v>
          </cell>
          <cell r="C1211">
            <v>3330.5636246604122</v>
          </cell>
          <cell r="D1211">
            <v>2932.3675702616497</v>
          </cell>
          <cell r="E1211">
            <v>1396.5367793615474</v>
          </cell>
          <cell r="F1211">
            <v>760.85050917263288</v>
          </cell>
          <cell r="G1211">
            <v>562.07034937759533</v>
          </cell>
          <cell r="H1211">
            <v>0</v>
          </cell>
          <cell r="I1211">
            <v>0.8</v>
          </cell>
          <cell r="J1211">
            <v>0</v>
          </cell>
          <cell r="K1211">
            <v>0</v>
          </cell>
          <cell r="L1211">
            <v>0.20000000000000004</v>
          </cell>
        </row>
        <row r="1212">
          <cell r="B1212" t="str">
            <v>YNJ</v>
          </cell>
          <cell r="C1212">
            <v>7769.2183948511838</v>
          </cell>
          <cell r="D1212">
            <v>3939.5668380334537</v>
          </cell>
          <cell r="E1212">
            <v>1662.3919612553043</v>
          </cell>
          <cell r="F1212">
            <v>754.10416666666663</v>
          </cell>
          <cell r="G1212">
            <v>651.01735119047589</v>
          </cell>
          <cell r="H1212">
            <v>0</v>
          </cell>
          <cell r="I1212">
            <v>1.1627906976744184E-2</v>
          </cell>
          <cell r="J1212">
            <v>0</v>
          </cell>
          <cell r="K1212">
            <v>0.43023255813953482</v>
          </cell>
          <cell r="L1212">
            <v>0.55813953488372092</v>
          </cell>
        </row>
        <row r="1213">
          <cell r="B1213" t="str">
            <v>YNT</v>
          </cell>
          <cell r="C1213">
            <v>7769.2183948511838</v>
          </cell>
          <cell r="D1213">
            <v>1936.05</v>
          </cell>
          <cell r="E1213">
            <v>1662.3919612553043</v>
          </cell>
          <cell r="F1213">
            <v>496.50093750000002</v>
          </cell>
          <cell r="G1213">
            <v>561.45039428977987</v>
          </cell>
          <cell r="H1213">
            <v>6.756756756756758E-3</v>
          </cell>
          <cell r="I1213">
            <v>7.4324324324324342E-2</v>
          </cell>
          <cell r="J1213">
            <v>2.0270270270270271E-2</v>
          </cell>
          <cell r="K1213">
            <v>0.16216216216216223</v>
          </cell>
          <cell r="L1213">
            <v>0.7364864864864864</v>
          </cell>
        </row>
        <row r="1214">
          <cell r="B1214" t="str">
            <v>YOW</v>
          </cell>
          <cell r="C1214">
            <v>460.81690537881036</v>
          </cell>
          <cell r="D1214">
            <v>387.04199999999997</v>
          </cell>
          <cell r="E1214">
            <v>369.87044025035891</v>
          </cell>
          <cell r="F1214">
            <v>232.44438770072779</v>
          </cell>
          <cell r="G1214">
            <v>368.50421910408363</v>
          </cell>
          <cell r="H1214">
            <v>3.0419514047076563E-2</v>
          </cell>
          <cell r="I1214">
            <v>1.3762338648443376E-3</v>
          </cell>
          <cell r="J1214">
            <v>4.7313971146544946E-2</v>
          </cell>
          <cell r="K1214">
            <v>0.28530751708428209</v>
          </cell>
          <cell r="L1214">
            <v>0.63558276385725221</v>
          </cell>
        </row>
        <row r="1215">
          <cell r="B1215" t="str">
            <v>YPR</v>
          </cell>
          <cell r="C1215">
            <v>1058.6914091714955</v>
          </cell>
          <cell r="D1215">
            <v>1227.5807304172956</v>
          </cell>
          <cell r="E1215">
            <v>544.44303251806514</v>
          </cell>
          <cell r="F1215">
            <v>468.91939393939418</v>
          </cell>
          <cell r="G1215">
            <v>345.58813325859023</v>
          </cell>
          <cell r="H1215">
            <v>9.0909090909090912E-2</v>
          </cell>
          <cell r="I1215">
            <v>4.5454545454545456E-2</v>
          </cell>
          <cell r="J1215">
            <v>0</v>
          </cell>
          <cell r="K1215">
            <v>0.72727272727272729</v>
          </cell>
          <cell r="L1215">
            <v>0.13636363636363638</v>
          </cell>
        </row>
        <row r="1216">
          <cell r="B1216" t="str">
            <v>YPW</v>
          </cell>
          <cell r="C1216">
            <v>1058.6914091714955</v>
          </cell>
          <cell r="D1216">
            <v>1227.5807304172956</v>
          </cell>
          <cell r="E1216">
            <v>544.44303251806514</v>
          </cell>
          <cell r="F1216">
            <v>315.87521435055237</v>
          </cell>
          <cell r="G1216">
            <v>345.58813325859023</v>
          </cell>
          <cell r="H1216">
            <v>0</v>
          </cell>
          <cell r="I1216">
            <v>0</v>
          </cell>
          <cell r="J1216">
            <v>1</v>
          </cell>
          <cell r="K1216">
            <v>0</v>
          </cell>
          <cell r="L1216">
            <v>0</v>
          </cell>
        </row>
        <row r="1217">
          <cell r="B1217" t="str">
            <v>YQB</v>
          </cell>
          <cell r="C1217">
            <v>269.30940546295813</v>
          </cell>
          <cell r="D1217">
            <v>1159.7750000000001</v>
          </cell>
          <cell r="E1217">
            <v>652.61773449612417</v>
          </cell>
          <cell r="F1217">
            <v>240.94411157873171</v>
          </cell>
          <cell r="G1217">
            <v>327.89962634628574</v>
          </cell>
          <cell r="H1217">
            <v>3.6885738315511209E-2</v>
          </cell>
          <cell r="I1217">
            <v>1.6820857863751046E-3</v>
          </cell>
          <cell r="J1217">
            <v>2.10260723296888E-2</v>
          </cell>
          <cell r="K1217">
            <v>0.47879370419319922</v>
          </cell>
          <cell r="L1217">
            <v>0.46161239937522558</v>
          </cell>
        </row>
        <row r="1218">
          <cell r="B1218" t="str">
            <v>YQD</v>
          </cell>
          <cell r="C1218">
            <v>247.13358822091882</v>
          </cell>
          <cell r="D1218">
            <v>471.99000000000007</v>
          </cell>
          <cell r="E1218">
            <v>472.71882593703111</v>
          </cell>
          <cell r="F1218">
            <v>181.37976952271521</v>
          </cell>
          <cell r="G1218">
            <v>271.07576611070465</v>
          </cell>
          <cell r="H1218">
            <v>0</v>
          </cell>
          <cell r="I1218">
            <v>0</v>
          </cell>
          <cell r="J1218">
            <v>0</v>
          </cell>
          <cell r="K1218">
            <v>1</v>
          </cell>
          <cell r="L1218">
            <v>0</v>
          </cell>
        </row>
        <row r="1219">
          <cell r="B1219" t="str">
            <v>YQG</v>
          </cell>
          <cell r="C1219">
            <v>411.71443749789654</v>
          </cell>
          <cell r="D1219">
            <v>883.05555372630181</v>
          </cell>
          <cell r="E1219">
            <v>552.91721771540722</v>
          </cell>
          <cell r="F1219">
            <v>359.99833333333333</v>
          </cell>
          <cell r="G1219">
            <v>271.24528800251943</v>
          </cell>
          <cell r="H1219">
            <v>0.1</v>
          </cell>
          <cell r="I1219">
            <v>0</v>
          </cell>
          <cell r="J1219">
            <v>0</v>
          </cell>
          <cell r="K1219">
            <v>0.65</v>
          </cell>
          <cell r="L1219">
            <v>0.25</v>
          </cell>
        </row>
        <row r="1220">
          <cell r="B1220" t="str">
            <v>YQK</v>
          </cell>
          <cell r="C1220">
            <v>411.71443749789654</v>
          </cell>
          <cell r="D1220">
            <v>883.05555372630181</v>
          </cell>
          <cell r="E1220">
            <v>552.91721771540722</v>
          </cell>
          <cell r="F1220">
            <v>160.87297271331732</v>
          </cell>
          <cell r="G1220">
            <v>271.24528800251943</v>
          </cell>
          <cell r="H1220">
            <v>0</v>
          </cell>
          <cell r="I1220">
            <v>0</v>
          </cell>
          <cell r="J1220">
            <v>0</v>
          </cell>
          <cell r="K1220">
            <v>0.33333333333333331</v>
          </cell>
          <cell r="L1220">
            <v>0.66666666666666663</v>
          </cell>
        </row>
        <row r="1221">
          <cell r="B1221" t="str">
            <v>YQL</v>
          </cell>
          <cell r="C1221">
            <v>494.53</v>
          </cell>
          <cell r="D1221">
            <v>1301.48342680474</v>
          </cell>
          <cell r="E1221">
            <v>719.05613401780806</v>
          </cell>
          <cell r="F1221">
            <v>395.39600000000002</v>
          </cell>
          <cell r="G1221">
            <v>541.59159999999997</v>
          </cell>
          <cell r="H1221">
            <v>0.11111111111111108</v>
          </cell>
          <cell r="I1221">
            <v>0</v>
          </cell>
          <cell r="J1221">
            <v>0</v>
          </cell>
          <cell r="K1221">
            <v>0.71604938271604945</v>
          </cell>
          <cell r="L1221">
            <v>0.17283950617283941</v>
          </cell>
        </row>
        <row r="1222">
          <cell r="B1222" t="str">
            <v>YQM</v>
          </cell>
          <cell r="C1222">
            <v>341.33608851224096</v>
          </cell>
          <cell r="D1222">
            <v>2326.0338095238103</v>
          </cell>
          <cell r="E1222">
            <v>1639.7553846153844</v>
          </cell>
          <cell r="F1222">
            <v>364.41321094090148</v>
          </cell>
          <cell r="G1222">
            <v>478.44148404593454</v>
          </cell>
          <cell r="H1222">
            <v>5.9848484848484859E-2</v>
          </cell>
          <cell r="I1222">
            <v>8.3333333333333332E-3</v>
          </cell>
          <cell r="J1222">
            <v>1.2878787878787884E-2</v>
          </cell>
          <cell r="K1222">
            <v>0.6121212121212124</v>
          </cell>
          <cell r="L1222">
            <v>0.30681818181818166</v>
          </cell>
        </row>
        <row r="1223">
          <cell r="B1223" t="str">
            <v>YQQ</v>
          </cell>
          <cell r="C1223">
            <v>1058.6914091714955</v>
          </cell>
          <cell r="D1223">
            <v>1227.5807304172956</v>
          </cell>
          <cell r="E1223">
            <v>544.44303251806514</v>
          </cell>
          <cell r="F1223">
            <v>457.34666666666664</v>
          </cell>
          <cell r="G1223">
            <v>1155.77</v>
          </cell>
          <cell r="H1223">
            <v>0</v>
          </cell>
          <cell r="I1223">
            <v>2.6315789473684213E-2</v>
          </cell>
          <cell r="J1223">
            <v>0.26315789473684215</v>
          </cell>
          <cell r="K1223">
            <v>0.47368421052631576</v>
          </cell>
          <cell r="L1223">
            <v>0.23684210526315791</v>
          </cell>
        </row>
        <row r="1224">
          <cell r="B1224" t="str">
            <v>YQR</v>
          </cell>
          <cell r="C1224">
            <v>480.95087018140555</v>
          </cell>
          <cell r="D1224">
            <v>919.14</v>
          </cell>
          <cell r="E1224">
            <v>781.41166666666652</v>
          </cell>
          <cell r="F1224">
            <v>258.49967856562944</v>
          </cell>
          <cell r="G1224">
            <v>337.05293440897145</v>
          </cell>
          <cell r="H1224">
            <v>2.6242667489966065E-2</v>
          </cell>
          <cell r="I1224">
            <v>1.2349490583513439E-3</v>
          </cell>
          <cell r="J1224">
            <v>1.8832973139858003E-2</v>
          </cell>
          <cell r="K1224">
            <v>0.34918184624884224</v>
          </cell>
          <cell r="L1224">
            <v>0.60450756406298234</v>
          </cell>
        </row>
        <row r="1225">
          <cell r="B1225" t="str">
            <v>YQT</v>
          </cell>
          <cell r="C1225">
            <v>193.97033333333331</v>
          </cell>
          <cell r="D1225">
            <v>1099.875</v>
          </cell>
          <cell r="E1225">
            <v>552.91721771540722</v>
          </cell>
          <cell r="F1225">
            <v>312.34481050901798</v>
          </cell>
          <cell r="G1225">
            <v>399.58030485260781</v>
          </cell>
          <cell r="H1225">
            <v>0.19223659889094269</v>
          </cell>
          <cell r="I1225">
            <v>7.3937153419593362E-3</v>
          </cell>
          <cell r="J1225">
            <v>6.8391866913123864E-2</v>
          </cell>
          <cell r="K1225">
            <v>0.32902033271719044</v>
          </cell>
          <cell r="L1225">
            <v>0.40295748613678356</v>
          </cell>
        </row>
        <row r="1226">
          <cell r="B1226" t="str">
            <v>YQU</v>
          </cell>
          <cell r="C1226">
            <v>460.87750000000005</v>
          </cell>
          <cell r="D1226">
            <v>1332.48</v>
          </cell>
          <cell r="E1226">
            <v>719.05613401780806</v>
          </cell>
          <cell r="F1226">
            <v>422.95176322751337</v>
          </cell>
          <cell r="G1226">
            <v>840.84110288065824</v>
          </cell>
          <cell r="H1226">
            <v>6.9651741293532354E-2</v>
          </cell>
          <cell r="I1226">
            <v>4.9751243781094535E-3</v>
          </cell>
          <cell r="J1226">
            <v>1.9900497512437814E-2</v>
          </cell>
          <cell r="K1226">
            <v>0.67164179104477595</v>
          </cell>
          <cell r="L1226">
            <v>0.23383084577114432</v>
          </cell>
        </row>
        <row r="1227">
          <cell r="B1227" t="str">
            <v>YQX</v>
          </cell>
          <cell r="C1227">
            <v>371.91005056179773</v>
          </cell>
          <cell r="D1227">
            <v>0</v>
          </cell>
          <cell r="E1227">
            <v>816.26</v>
          </cell>
          <cell r="F1227">
            <v>328.19020833333315</v>
          </cell>
          <cell r="G1227">
            <v>637.00700000000006</v>
          </cell>
          <cell r="H1227">
            <v>4.2857142857142851E-2</v>
          </cell>
          <cell r="I1227">
            <v>0</v>
          </cell>
          <cell r="J1227">
            <v>2.8571428571428571E-2</v>
          </cell>
          <cell r="K1227">
            <v>0.62857142857142867</v>
          </cell>
          <cell r="L1227">
            <v>0.3</v>
          </cell>
        </row>
        <row r="1228">
          <cell r="B1228" t="str">
            <v>YQY</v>
          </cell>
          <cell r="C1228">
            <v>467.27909090909071</v>
          </cell>
          <cell r="D1228">
            <v>1131.1441666666667</v>
          </cell>
          <cell r="E1228">
            <v>728.03596774193556</v>
          </cell>
          <cell r="F1228">
            <v>338.63793749999985</v>
          </cell>
          <cell r="G1228">
            <v>479.29355396825383</v>
          </cell>
          <cell r="H1228">
            <v>0.15625000000000003</v>
          </cell>
          <cell r="I1228">
            <v>0</v>
          </cell>
          <cell r="J1228">
            <v>4.6875E-2</v>
          </cell>
          <cell r="K1228">
            <v>0.609375</v>
          </cell>
          <cell r="L1228">
            <v>0.18750000000000003</v>
          </cell>
        </row>
        <row r="1229">
          <cell r="B1229" t="str">
            <v>YQZ</v>
          </cell>
          <cell r="C1229">
            <v>1058.6914091714955</v>
          </cell>
          <cell r="D1229">
            <v>1227.5807304172956</v>
          </cell>
          <cell r="E1229">
            <v>544.44303251806514</v>
          </cell>
          <cell r="F1229">
            <v>368.25</v>
          </cell>
          <cell r="G1229">
            <v>345.58813325859023</v>
          </cell>
          <cell r="H1229">
            <v>0.2</v>
          </cell>
          <cell r="I1229">
            <v>0</v>
          </cell>
          <cell r="J1229">
            <v>0</v>
          </cell>
          <cell r="K1229">
            <v>0.4</v>
          </cell>
          <cell r="L1229">
            <v>0.4</v>
          </cell>
        </row>
        <row r="1230">
          <cell r="B1230" t="str">
            <v>YRL</v>
          </cell>
          <cell r="C1230">
            <v>411.71443749789654</v>
          </cell>
          <cell r="D1230">
            <v>883.05555372630181</v>
          </cell>
          <cell r="E1230">
            <v>552.91721771540722</v>
          </cell>
          <cell r="F1230">
            <v>160.87297271331732</v>
          </cell>
          <cell r="G1230">
            <v>271.24528800251943</v>
          </cell>
          <cell r="H1230">
            <v>0</v>
          </cell>
          <cell r="I1230">
            <v>0</v>
          </cell>
          <cell r="J1230">
            <v>0.02</v>
          </cell>
          <cell r="K1230">
            <v>0.72</v>
          </cell>
          <cell r="L1230">
            <v>0.26</v>
          </cell>
        </row>
        <row r="1231">
          <cell r="B1231" t="str">
            <v>YSB</v>
          </cell>
          <cell r="C1231">
            <v>292.12496296296274</v>
          </cell>
          <cell r="D1231">
            <v>898.82000000000016</v>
          </cell>
          <cell r="E1231">
            <v>552.91721771540722</v>
          </cell>
          <cell r="F1231">
            <v>348.71830758582519</v>
          </cell>
          <cell r="G1231">
            <v>686.49526190476172</v>
          </cell>
          <cell r="H1231">
            <v>0.16333333333333344</v>
          </cell>
          <cell r="I1231">
            <v>1.0000000000000002E-2</v>
          </cell>
          <cell r="J1231">
            <v>2.6666666666666672E-2</v>
          </cell>
          <cell r="K1231">
            <v>0.48666666666666664</v>
          </cell>
          <cell r="L1231">
            <v>0.3133333333333333</v>
          </cell>
        </row>
        <row r="1232">
          <cell r="B1232" t="str">
            <v>YSJ</v>
          </cell>
          <cell r="C1232">
            <v>351.00646127946123</v>
          </cell>
          <cell r="D1232">
            <v>2231.0912962962971</v>
          </cell>
          <cell r="E1232">
            <v>1551.59</v>
          </cell>
          <cell r="F1232">
            <v>395.01659989101694</v>
          </cell>
          <cell r="G1232">
            <v>652.95947173840636</v>
          </cell>
          <cell r="H1232">
            <v>5.6402439024390273E-2</v>
          </cell>
          <cell r="I1232">
            <v>9.1463414634146353E-3</v>
          </cell>
          <cell r="J1232">
            <v>3.2012195121951234E-2</v>
          </cell>
          <cell r="K1232">
            <v>0.55945121951219501</v>
          </cell>
          <cell r="L1232">
            <v>0.34298780487804881</v>
          </cell>
        </row>
        <row r="1233">
          <cell r="B1233" t="str">
            <v>YTH</v>
          </cell>
          <cell r="C1233">
            <v>247.13358822091882</v>
          </cell>
          <cell r="D1233">
            <v>471.99000000000007</v>
          </cell>
          <cell r="E1233">
            <v>472.71882593703111</v>
          </cell>
          <cell r="F1233">
            <v>181.37976952271521</v>
          </cell>
          <cell r="G1233">
            <v>271.07576611070465</v>
          </cell>
          <cell r="H1233">
            <v>0</v>
          </cell>
          <cell r="I1233">
            <v>0</v>
          </cell>
          <cell r="J1233">
            <v>0.69230769230769229</v>
          </cell>
          <cell r="K1233">
            <v>0.23076923076923075</v>
          </cell>
          <cell r="L1233">
            <v>7.6923076923076913E-2</v>
          </cell>
        </row>
        <row r="1234">
          <cell r="B1234" t="str">
            <v>YTM</v>
          </cell>
          <cell r="C1234">
            <v>551.2090491813716</v>
          </cell>
          <cell r="D1234">
            <v>1131.5328108210672</v>
          </cell>
          <cell r="E1234">
            <v>666.12340392288536</v>
          </cell>
          <cell r="F1234">
            <v>229.07116919176923</v>
          </cell>
          <cell r="G1234">
            <v>332.91426589742917</v>
          </cell>
          <cell r="H1234">
            <v>0</v>
          </cell>
          <cell r="I1234">
            <v>0</v>
          </cell>
          <cell r="J1234">
            <v>0</v>
          </cell>
          <cell r="K1234">
            <v>0.2857142857142857</v>
          </cell>
          <cell r="L1234">
            <v>0.7142857142857143</v>
          </cell>
        </row>
        <row r="1235">
          <cell r="B1235" t="str">
            <v>YTO</v>
          </cell>
          <cell r="C1235">
            <v>416.19520270225155</v>
          </cell>
          <cell r="D1235">
            <v>884.57439047433252</v>
          </cell>
          <cell r="E1235">
            <v>579.15276997157696</v>
          </cell>
          <cell r="F1235">
            <v>154.31981029014096</v>
          </cell>
          <cell r="G1235">
            <v>263.87121799056843</v>
          </cell>
          <cell r="H1235">
            <v>3.82636670003196E-2</v>
          </cell>
          <cell r="I1235">
            <v>9.0523251493787159E-3</v>
          </cell>
          <cell r="J1235">
            <v>3.2410908248500139E-2</v>
          </cell>
          <cell r="K1235">
            <v>0.27866387505955592</v>
          </cell>
          <cell r="L1235">
            <v>0.64160922454224556</v>
          </cell>
        </row>
        <row r="1236">
          <cell r="B1236" t="str">
            <v>YTS</v>
          </cell>
          <cell r="C1236">
            <v>259.49111111111131</v>
          </cell>
          <cell r="D1236">
            <v>883.05555372630181</v>
          </cell>
          <cell r="E1236">
            <v>552.91721771540722</v>
          </cell>
          <cell r="F1236">
            <v>251.62435593220334</v>
          </cell>
          <cell r="G1236">
            <v>718.45073333333323</v>
          </cell>
          <cell r="H1236">
            <v>0.13461538461538455</v>
          </cell>
          <cell r="I1236">
            <v>0</v>
          </cell>
          <cell r="J1236">
            <v>9.6153846153846124E-3</v>
          </cell>
          <cell r="K1236">
            <v>0.62500000000000011</v>
          </cell>
          <cell r="L1236">
            <v>0.23076923076923075</v>
          </cell>
        </row>
        <row r="1237">
          <cell r="B1237" t="str">
            <v>YUY</v>
          </cell>
          <cell r="C1237">
            <v>551.2090491813716</v>
          </cell>
          <cell r="D1237">
            <v>1131.5328108210672</v>
          </cell>
          <cell r="E1237">
            <v>666.12340392288536</v>
          </cell>
          <cell r="F1237">
            <v>229.07116919176923</v>
          </cell>
          <cell r="G1237">
            <v>941.07333333333327</v>
          </cell>
          <cell r="H1237">
            <v>0.24</v>
          </cell>
          <cell r="I1237">
            <v>0</v>
          </cell>
          <cell r="J1237">
            <v>0.04</v>
          </cell>
          <cell r="K1237">
            <v>0.24</v>
          </cell>
          <cell r="L1237">
            <v>0.48</v>
          </cell>
        </row>
        <row r="1238">
          <cell r="B1238" t="str">
            <v>YVO</v>
          </cell>
          <cell r="C1238">
            <v>551.2090491813716</v>
          </cell>
          <cell r="D1238">
            <v>1131.5328108210672</v>
          </cell>
          <cell r="E1238">
            <v>666.12340392288536</v>
          </cell>
          <cell r="F1238">
            <v>325.61</v>
          </cell>
          <cell r="G1238">
            <v>332.91426589742917</v>
          </cell>
          <cell r="H1238">
            <v>0</v>
          </cell>
          <cell r="I1238">
            <v>0</v>
          </cell>
          <cell r="J1238">
            <v>0.17857142857142858</v>
          </cell>
          <cell r="K1238">
            <v>0.5714285714285714</v>
          </cell>
          <cell r="L1238">
            <v>0.25</v>
          </cell>
        </row>
        <row r="1239">
          <cell r="B1239" t="str">
            <v>YVR</v>
          </cell>
          <cell r="C1239">
            <v>1088.2345908837599</v>
          </cell>
          <cell r="D1239">
            <v>1220.8449259146657</v>
          </cell>
          <cell r="E1239">
            <v>545.13806741507631</v>
          </cell>
          <cell r="F1239">
            <v>314.53198800078053</v>
          </cell>
          <cell r="G1239">
            <v>343.80055948551177</v>
          </cell>
          <cell r="H1239">
            <v>4.3245585935291771E-2</v>
          </cell>
          <cell r="I1239">
            <v>4.9934990295652836E-3</v>
          </cell>
          <cell r="J1239">
            <v>2.8095498313516355E-2</v>
          </cell>
          <cell r="K1239">
            <v>0.37588799487459967</v>
          </cell>
          <cell r="L1239">
            <v>0.54777742184702694</v>
          </cell>
        </row>
        <row r="1240">
          <cell r="B1240" t="str">
            <v>YWG</v>
          </cell>
          <cell r="C1240">
            <v>247.13358822091882</v>
          </cell>
          <cell r="D1240">
            <v>471.99000000000007</v>
          </cell>
          <cell r="E1240">
            <v>472.71882593703111</v>
          </cell>
          <cell r="F1240">
            <v>181.37976952271521</v>
          </cell>
          <cell r="G1240">
            <v>271.07576611070465</v>
          </cell>
          <cell r="H1240">
            <v>1.553814212042056E-2</v>
          </cell>
          <cell r="I1240">
            <v>3.3487375259527068E-4</v>
          </cell>
          <cell r="J1240">
            <v>1.8418056392739895E-2</v>
          </cell>
          <cell r="K1240">
            <v>0.4697609001406467</v>
          </cell>
          <cell r="L1240">
            <v>0.49594802759359752</v>
          </cell>
        </row>
        <row r="1241">
          <cell r="B1241" t="str">
            <v>YWK</v>
          </cell>
          <cell r="C1241">
            <v>371.91005056179773</v>
          </cell>
          <cell r="D1241">
            <v>0</v>
          </cell>
          <cell r="E1241">
            <v>816.26</v>
          </cell>
          <cell r="F1241">
            <v>615.48</v>
          </cell>
          <cell r="G1241">
            <v>401.50733068118012</v>
          </cell>
          <cell r="H1241">
            <v>0</v>
          </cell>
          <cell r="I1241">
            <v>0</v>
          </cell>
          <cell r="J1241">
            <v>7.9999999999999974E-2</v>
          </cell>
          <cell r="K1241">
            <v>0.15999999999999995</v>
          </cell>
          <cell r="L1241">
            <v>0.76</v>
          </cell>
        </row>
        <row r="1242">
          <cell r="B1242" t="str">
            <v>YWL</v>
          </cell>
          <cell r="C1242">
            <v>1058.6914091714955</v>
          </cell>
          <cell r="D1242">
            <v>1227.5807304172956</v>
          </cell>
          <cell r="E1242">
            <v>544.44303251806514</v>
          </cell>
          <cell r="F1242">
            <v>450.95499999999998</v>
          </cell>
          <cell r="G1242">
            <v>345.58813325859023</v>
          </cell>
          <cell r="H1242">
            <v>0.2857142857142857</v>
          </cell>
          <cell r="I1242">
            <v>0</v>
          </cell>
          <cell r="J1242">
            <v>0</v>
          </cell>
          <cell r="K1242">
            <v>0.42857142857142855</v>
          </cell>
          <cell r="L1242">
            <v>0.2857142857142857</v>
          </cell>
        </row>
        <row r="1243">
          <cell r="B1243" t="str">
            <v>YXC</v>
          </cell>
          <cell r="C1243">
            <v>1058.6914091714955</v>
          </cell>
          <cell r="D1243">
            <v>1227.5807304172956</v>
          </cell>
          <cell r="E1243">
            <v>544.44303251806514</v>
          </cell>
          <cell r="F1243">
            <v>476.33175</v>
          </cell>
          <cell r="G1243">
            <v>375.30227976190469</v>
          </cell>
          <cell r="H1243">
            <v>6.2499999999999986E-2</v>
          </cell>
          <cell r="I1243">
            <v>0</v>
          </cell>
          <cell r="J1243">
            <v>3.1249999999999993E-2</v>
          </cell>
          <cell r="K1243">
            <v>0.421875</v>
          </cell>
          <cell r="L1243">
            <v>0.48437499999999994</v>
          </cell>
        </row>
        <row r="1244">
          <cell r="B1244" t="str">
            <v>YXE</v>
          </cell>
          <cell r="C1244">
            <v>613.88017857142847</v>
          </cell>
          <cell r="D1244">
            <v>919.14</v>
          </cell>
          <cell r="E1244">
            <v>781.41166666666652</v>
          </cell>
          <cell r="F1244">
            <v>249.37814465442452</v>
          </cell>
          <cell r="G1244">
            <v>360.84346984622903</v>
          </cell>
          <cell r="H1244">
            <v>2.6821636119803309E-2</v>
          </cell>
          <cell r="I1244">
            <v>8.940545373267775E-4</v>
          </cell>
          <cell r="J1244">
            <v>1.3410818059901668E-2</v>
          </cell>
          <cell r="K1244">
            <v>0.4336164506034868</v>
          </cell>
          <cell r="L1244">
            <v>0.52525704067948142</v>
          </cell>
        </row>
        <row r="1245">
          <cell r="B1245" t="str">
            <v>YXH</v>
          </cell>
          <cell r="C1245">
            <v>921.27915799384607</v>
          </cell>
          <cell r="D1245">
            <v>1301.48342680474</v>
          </cell>
          <cell r="E1245">
            <v>719.05613401780806</v>
          </cell>
          <cell r="F1245">
            <v>287.89184799385652</v>
          </cell>
          <cell r="G1245">
            <v>295.81100000000004</v>
          </cell>
          <cell r="H1245">
            <v>0.19642857142857137</v>
          </cell>
          <cell r="I1245">
            <v>0</v>
          </cell>
          <cell r="J1245">
            <v>3.5714285714285712E-2</v>
          </cell>
          <cell r="K1245">
            <v>0.51785714285714302</v>
          </cell>
          <cell r="L1245">
            <v>0.25</v>
          </cell>
        </row>
        <row r="1246">
          <cell r="B1246" t="str">
            <v>YXJ</v>
          </cell>
          <cell r="C1246">
            <v>430.14</v>
          </cell>
          <cell r="D1246">
            <v>1227.5807304172956</v>
          </cell>
          <cell r="E1246">
            <v>544.44303251806514</v>
          </cell>
          <cell r="F1246">
            <v>599.00124999999991</v>
          </cell>
          <cell r="G1246">
            <v>1065.8825000000002</v>
          </cell>
          <cell r="H1246">
            <v>8.5106382978723374E-2</v>
          </cell>
          <cell r="I1246">
            <v>0</v>
          </cell>
          <cell r="J1246">
            <v>4.2553191489361687E-2</v>
          </cell>
          <cell r="K1246">
            <v>0.65957446808510645</v>
          </cell>
          <cell r="L1246">
            <v>0.21276595744680843</v>
          </cell>
        </row>
        <row r="1247">
          <cell r="B1247" t="str">
            <v>YXL</v>
          </cell>
          <cell r="C1247">
            <v>411.71443749789654</v>
          </cell>
          <cell r="D1247">
            <v>883.05555372630181</v>
          </cell>
          <cell r="E1247">
            <v>552.91721771540722</v>
          </cell>
          <cell r="F1247">
            <v>160.87297271331732</v>
          </cell>
          <cell r="G1247">
            <v>271.24528800251943</v>
          </cell>
          <cell r="H1247">
            <v>0</v>
          </cell>
          <cell r="I1247">
            <v>0</v>
          </cell>
          <cell r="J1247">
            <v>6.25E-2</v>
          </cell>
          <cell r="K1247">
            <v>0.75</v>
          </cell>
          <cell r="L1247">
            <v>0.1875</v>
          </cell>
        </row>
        <row r="1248">
          <cell r="B1248" t="str">
            <v>YXS</v>
          </cell>
          <cell r="C1248">
            <v>1058.6914091714955</v>
          </cell>
          <cell r="D1248">
            <v>1227.5807304172956</v>
          </cell>
          <cell r="E1248">
            <v>544.44303251806514</v>
          </cell>
          <cell r="F1248">
            <v>396.79863389417022</v>
          </cell>
          <cell r="G1248">
            <v>546.51066666666668</v>
          </cell>
          <cell r="H1248">
            <v>7.2727272727272751E-2</v>
          </cell>
          <cell r="I1248">
            <v>2.7272727272727275E-2</v>
          </cell>
          <cell r="J1248">
            <v>1.8181818181818181E-2</v>
          </cell>
          <cell r="K1248">
            <v>0.6909090909090907</v>
          </cell>
          <cell r="L1248">
            <v>0.190909090909091</v>
          </cell>
        </row>
        <row r="1249">
          <cell r="B1249" t="str">
            <v>YXT</v>
          </cell>
          <cell r="C1249">
            <v>1058.6914091714955</v>
          </cell>
          <cell r="D1249">
            <v>1227.5807304172956</v>
          </cell>
          <cell r="E1249">
            <v>544.44303251806514</v>
          </cell>
          <cell r="F1249">
            <v>385.7522222222222</v>
          </cell>
          <cell r="G1249">
            <v>345.58813325859023</v>
          </cell>
          <cell r="H1249">
            <v>5.2631578947368411E-2</v>
          </cell>
          <cell r="I1249">
            <v>0</v>
          </cell>
          <cell r="J1249">
            <v>2.6315789473684206E-2</v>
          </cell>
          <cell r="K1249">
            <v>0.55263157894736847</v>
          </cell>
          <cell r="L1249">
            <v>0.36842105263157882</v>
          </cell>
        </row>
        <row r="1250">
          <cell r="B1250" t="str">
            <v>YXU</v>
          </cell>
          <cell r="C1250">
            <v>131.99618279569879</v>
          </cell>
          <cell r="D1250">
            <v>883.05555372630181</v>
          </cell>
          <cell r="E1250">
            <v>260.41837962962956</v>
          </cell>
          <cell r="F1250">
            <v>128.44577065797938</v>
          </cell>
          <cell r="G1250">
            <v>207.84463810704801</v>
          </cell>
          <cell r="H1250">
            <v>9.5238095238095264E-3</v>
          </cell>
          <cell r="I1250">
            <v>1.2531328320802008E-4</v>
          </cell>
          <cell r="J1250">
            <v>1.1528822055137843E-2</v>
          </cell>
          <cell r="K1250">
            <v>0.39887218045112766</v>
          </cell>
          <cell r="L1250">
            <v>0.57994987468671688</v>
          </cell>
        </row>
        <row r="1251">
          <cell r="B1251" t="str">
            <v>YXX</v>
          </cell>
          <cell r="C1251">
            <v>1058.6914091714955</v>
          </cell>
          <cell r="D1251">
            <v>1227.5807304172956</v>
          </cell>
          <cell r="E1251">
            <v>544.44303251806514</v>
          </cell>
          <cell r="F1251">
            <v>315.87521435055237</v>
          </cell>
          <cell r="G1251">
            <v>345.58813325859023</v>
          </cell>
          <cell r="H1251">
            <v>0.2</v>
          </cell>
          <cell r="I1251">
            <v>0.2</v>
          </cell>
          <cell r="J1251">
            <v>0</v>
          </cell>
          <cell r="K1251">
            <v>0.2</v>
          </cell>
          <cell r="L1251">
            <v>0.4</v>
          </cell>
        </row>
        <row r="1252">
          <cell r="B1252" t="str">
            <v>YXY</v>
          </cell>
          <cell r="C1252">
            <v>888.56</v>
          </cell>
          <cell r="D1252">
            <v>0</v>
          </cell>
          <cell r="E1252">
            <v>0</v>
          </cell>
          <cell r="F1252">
            <v>479.89463580246905</v>
          </cell>
          <cell r="G1252">
            <v>591.17000000000007</v>
          </cell>
          <cell r="H1252">
            <v>4.3956043956043946E-2</v>
          </cell>
          <cell r="I1252">
            <v>1.0989010989010986E-2</v>
          </cell>
          <cell r="J1252">
            <v>0.12087912087912084</v>
          </cell>
          <cell r="K1252">
            <v>0.56043956043956045</v>
          </cell>
          <cell r="L1252">
            <v>0.26373626373626374</v>
          </cell>
        </row>
        <row r="1253">
          <cell r="B1253" t="str">
            <v>YYB</v>
          </cell>
          <cell r="C1253">
            <v>352.86</v>
          </cell>
          <cell r="D1253">
            <v>883.05555372630181</v>
          </cell>
          <cell r="E1253">
            <v>552.91721771540722</v>
          </cell>
          <cell r="F1253">
            <v>306.63466507118306</v>
          </cell>
          <cell r="G1253">
            <v>520.4606232492996</v>
          </cell>
          <cell r="H1253">
            <v>0.12437810945273634</v>
          </cell>
          <cell r="I1253">
            <v>4.9751243781094535E-3</v>
          </cell>
          <cell r="J1253">
            <v>2.9850746268656719E-2</v>
          </cell>
          <cell r="K1253">
            <v>0.56716417910447758</v>
          </cell>
          <cell r="L1253">
            <v>0.27363184079601993</v>
          </cell>
        </row>
        <row r="1254">
          <cell r="B1254" t="str">
            <v>YYC</v>
          </cell>
          <cell r="C1254">
            <v>934.08287825636978</v>
          </cell>
          <cell r="D1254">
            <v>1259.1112476839558</v>
          </cell>
          <cell r="E1254">
            <v>725.29441427512245</v>
          </cell>
          <cell r="F1254">
            <v>283.32729351083407</v>
          </cell>
          <cell r="G1254">
            <v>356.08322704525148</v>
          </cell>
          <cell r="H1254">
            <v>3.759375756109351E-2</v>
          </cell>
          <cell r="I1254">
            <v>8.3776917493345922E-3</v>
          </cell>
          <cell r="J1254">
            <v>1.7904669731429873E-2</v>
          </cell>
          <cell r="K1254">
            <v>0.36480764577788544</v>
          </cell>
          <cell r="L1254">
            <v>0.57131623518025665</v>
          </cell>
        </row>
        <row r="1255">
          <cell r="B1255" t="str">
            <v>YYD</v>
          </cell>
          <cell r="C1255">
            <v>1058.6914091714955</v>
          </cell>
          <cell r="D1255">
            <v>1227.5807304172956</v>
          </cell>
          <cell r="E1255">
            <v>544.44303251806514</v>
          </cell>
          <cell r="F1255">
            <v>565.27449999999999</v>
          </cell>
          <cell r="G1255">
            <v>345.58813325859023</v>
          </cell>
          <cell r="H1255">
            <v>5.8823529411764705E-2</v>
          </cell>
          <cell r="I1255">
            <v>0</v>
          </cell>
          <cell r="J1255">
            <v>2.9411764705882353E-2</v>
          </cell>
          <cell r="K1255">
            <v>0.85294117647058831</v>
          </cell>
          <cell r="L1255">
            <v>5.8823529411764705E-2</v>
          </cell>
        </row>
        <row r="1256">
          <cell r="B1256" t="str">
            <v>YYE</v>
          </cell>
          <cell r="C1256">
            <v>1058.6914091714955</v>
          </cell>
          <cell r="D1256">
            <v>1227.5807304172956</v>
          </cell>
          <cell r="E1256">
            <v>544.44303251806514</v>
          </cell>
          <cell r="F1256">
            <v>315.87521435055237</v>
          </cell>
          <cell r="G1256">
            <v>345.58813325859023</v>
          </cell>
          <cell r="H1256">
            <v>0</v>
          </cell>
          <cell r="I1256">
            <v>0</v>
          </cell>
          <cell r="J1256">
            <v>0</v>
          </cell>
          <cell r="K1256">
            <v>1</v>
          </cell>
          <cell r="L1256">
            <v>0</v>
          </cell>
        </row>
        <row r="1257">
          <cell r="B1257" t="str">
            <v>YYF</v>
          </cell>
          <cell r="C1257">
            <v>1058.6914091714955</v>
          </cell>
          <cell r="D1257">
            <v>1227.5807304172956</v>
          </cell>
          <cell r="E1257">
            <v>544.44303251806514</v>
          </cell>
          <cell r="F1257">
            <v>559.86</v>
          </cell>
          <cell r="G1257">
            <v>626.37107142857121</v>
          </cell>
          <cell r="H1257">
            <v>0.14545454545454542</v>
          </cell>
          <cell r="I1257">
            <v>0</v>
          </cell>
          <cell r="J1257">
            <v>3.6363636363636355E-2</v>
          </cell>
          <cell r="K1257">
            <v>0.50909090909090915</v>
          </cell>
          <cell r="L1257">
            <v>0.30909090909090903</v>
          </cell>
        </row>
        <row r="1258">
          <cell r="B1258" t="str">
            <v>YYG</v>
          </cell>
          <cell r="C1258">
            <v>236.73865591397868</v>
          </cell>
          <cell r="D1258">
            <v>0</v>
          </cell>
          <cell r="E1258">
            <v>0</v>
          </cell>
          <cell r="F1258">
            <v>277.78885673121442</v>
          </cell>
          <cell r="G1258">
            <v>496.25481021526247</v>
          </cell>
          <cell r="H1258">
            <v>5.4016620498614977E-2</v>
          </cell>
          <cell r="I1258">
            <v>4.1551246537396124E-3</v>
          </cell>
          <cell r="J1258">
            <v>8.3102493074792248E-3</v>
          </cell>
          <cell r="K1258">
            <v>0.66759002770083109</v>
          </cell>
          <cell r="L1258">
            <v>0.26592797783933508</v>
          </cell>
        </row>
        <row r="1259">
          <cell r="B1259" t="str">
            <v>YYJ</v>
          </cell>
          <cell r="C1259">
            <v>612.73199936610536</v>
          </cell>
          <cell r="D1259">
            <v>2079.66</v>
          </cell>
          <cell r="E1259">
            <v>509.70724999999999</v>
          </cell>
          <cell r="F1259">
            <v>306.05287482096634</v>
          </cell>
          <cell r="G1259">
            <v>358.14731821625787</v>
          </cell>
          <cell r="H1259">
            <v>4.9218749999999999E-2</v>
          </cell>
          <cell r="I1259">
            <v>2.3437500000000012E-3</v>
          </cell>
          <cell r="J1259">
            <v>4.8046874999999989E-2</v>
          </cell>
          <cell r="K1259">
            <v>0.3781250000000001</v>
          </cell>
          <cell r="L1259">
            <v>0.52226562499999984</v>
          </cell>
        </row>
        <row r="1260">
          <cell r="B1260" t="str">
            <v>YYR</v>
          </cell>
          <cell r="C1260">
            <v>371.91005056179773</v>
          </cell>
          <cell r="D1260">
            <v>0</v>
          </cell>
          <cell r="E1260">
            <v>816.26</v>
          </cell>
          <cell r="F1260">
            <v>536.5533333333334</v>
          </cell>
          <cell r="G1260">
            <v>401.50733068118012</v>
          </cell>
          <cell r="H1260">
            <v>0</v>
          </cell>
          <cell r="I1260">
            <v>0</v>
          </cell>
          <cell r="J1260">
            <v>0</v>
          </cell>
          <cell r="K1260">
            <v>0.5714285714285714</v>
          </cell>
          <cell r="L1260">
            <v>0.42857142857142855</v>
          </cell>
        </row>
        <row r="1261">
          <cell r="B1261" t="str">
            <v>YYT</v>
          </cell>
          <cell r="C1261">
            <v>371.12095205479443</v>
          </cell>
          <cell r="D1261">
            <v>0</v>
          </cell>
          <cell r="E1261">
            <v>816.26</v>
          </cell>
          <cell r="F1261">
            <v>418.5700080325974</v>
          </cell>
          <cell r="G1261">
            <v>401.83255069431596</v>
          </cell>
          <cell r="H1261">
            <v>6.2009419152276313E-2</v>
          </cell>
          <cell r="I1261">
            <v>1.0204081632653064E-2</v>
          </cell>
          <cell r="J1261">
            <v>1.9623233908948198E-2</v>
          </cell>
          <cell r="K1261">
            <v>0.54709576138147575</v>
          </cell>
          <cell r="L1261">
            <v>0.36106750392464665</v>
          </cell>
        </row>
        <row r="1262">
          <cell r="B1262" t="str">
            <v>YYY</v>
          </cell>
          <cell r="C1262">
            <v>386.23</v>
          </cell>
          <cell r="D1262">
            <v>1131.5328108210672</v>
          </cell>
          <cell r="E1262">
            <v>666.12340392288536</v>
          </cell>
          <cell r="F1262">
            <v>367.63599999999997</v>
          </cell>
          <cell r="G1262">
            <v>332.91426589742917</v>
          </cell>
          <cell r="H1262">
            <v>0.15384615384615383</v>
          </cell>
          <cell r="I1262">
            <v>7.6923076923076913E-2</v>
          </cell>
          <cell r="J1262">
            <v>0</v>
          </cell>
          <cell r="K1262">
            <v>0.69230769230769229</v>
          </cell>
          <cell r="L1262">
            <v>7.6923076923076913E-2</v>
          </cell>
        </row>
        <row r="1263">
          <cell r="B1263" t="str">
            <v>YZF</v>
          </cell>
          <cell r="C1263">
            <v>0</v>
          </cell>
          <cell r="D1263">
            <v>0</v>
          </cell>
          <cell r="E1263">
            <v>0</v>
          </cell>
          <cell r="F1263">
            <v>578.39192487976788</v>
          </cell>
          <cell r="G1263">
            <v>715.38</v>
          </cell>
          <cell r="H1263">
            <v>0.36206896551724149</v>
          </cell>
          <cell r="I1263">
            <v>3.4482758620689648E-2</v>
          </cell>
          <cell r="J1263">
            <v>1.7241379310344824E-2</v>
          </cell>
          <cell r="K1263">
            <v>0.39655172413793099</v>
          </cell>
          <cell r="L1263">
            <v>0.18965517241379309</v>
          </cell>
        </row>
        <row r="1264">
          <cell r="B1264" t="str">
            <v>YZP</v>
          </cell>
          <cell r="C1264">
            <v>1058.6914091714955</v>
          </cell>
          <cell r="D1264">
            <v>1227.5807304172956</v>
          </cell>
          <cell r="E1264">
            <v>544.44303251806514</v>
          </cell>
          <cell r="F1264">
            <v>315.87521435055237</v>
          </cell>
          <cell r="G1264">
            <v>345.58813325859023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1</v>
          </cell>
        </row>
        <row r="1265">
          <cell r="B1265" t="str">
            <v>YZR</v>
          </cell>
          <cell r="C1265">
            <v>411.71443749789654</v>
          </cell>
          <cell r="D1265">
            <v>883.05555372630181</v>
          </cell>
          <cell r="E1265">
            <v>552.91721771540722</v>
          </cell>
          <cell r="F1265">
            <v>160.87297271331732</v>
          </cell>
          <cell r="G1265">
            <v>422.06300000000005</v>
          </cell>
          <cell r="H1265">
            <v>0</v>
          </cell>
          <cell r="I1265">
            <v>0</v>
          </cell>
          <cell r="J1265">
            <v>0</v>
          </cell>
          <cell r="K1265">
            <v>0.54545454545454553</v>
          </cell>
          <cell r="L1265">
            <v>0.45454545454545459</v>
          </cell>
        </row>
        <row r="1266">
          <cell r="B1266" t="str">
            <v>YZV</v>
          </cell>
          <cell r="C1266">
            <v>551.2090491813716</v>
          </cell>
          <cell r="D1266">
            <v>1131.5328108210672</v>
          </cell>
          <cell r="E1266">
            <v>666.12340392288536</v>
          </cell>
          <cell r="F1266">
            <v>653.93370370370371</v>
          </cell>
          <cell r="G1266">
            <v>964.95205263157914</v>
          </cell>
          <cell r="H1266">
            <v>6.3492063492063489E-2</v>
          </cell>
          <cell r="I1266">
            <v>1.5873015873015872E-2</v>
          </cell>
          <cell r="J1266">
            <v>4.7619047619047616E-2</v>
          </cell>
          <cell r="K1266">
            <v>0.44444444444444448</v>
          </cell>
          <cell r="L1266">
            <v>0.42857142857142866</v>
          </cell>
        </row>
        <row r="1267">
          <cell r="B1267" t="str">
            <v>ZAD</v>
          </cell>
          <cell r="C1267">
            <v>1469.5938081198235</v>
          </cell>
          <cell r="D1267">
            <v>2752.6445953448019</v>
          </cell>
          <cell r="E1267">
            <v>1004.3361110559546</v>
          </cell>
          <cell r="F1267">
            <v>378.81857465811385</v>
          </cell>
          <cell r="G1267">
            <v>387.30742755779448</v>
          </cell>
          <cell r="H1267">
            <v>0</v>
          </cell>
          <cell r="I1267">
            <v>0</v>
          </cell>
          <cell r="J1267">
            <v>7.4626865671641798E-3</v>
          </cell>
          <cell r="K1267">
            <v>0.56716417910447758</v>
          </cell>
          <cell r="L1267">
            <v>0.42537313432835822</v>
          </cell>
        </row>
        <row r="1268">
          <cell r="B1268" t="str">
            <v>ZAG</v>
          </cell>
          <cell r="C1268">
            <v>1469.5938081198235</v>
          </cell>
          <cell r="D1268">
            <v>2752.6445953448019</v>
          </cell>
          <cell r="E1268">
            <v>1425.7113333333336</v>
          </cell>
          <cell r="F1268">
            <v>389.233082331292</v>
          </cell>
          <cell r="G1268">
            <v>517.21989066583512</v>
          </cell>
          <cell r="H1268">
            <v>1.2380834468243172E-3</v>
          </cell>
          <cell r="I1268">
            <v>6.0666088894391528E-3</v>
          </cell>
          <cell r="J1268">
            <v>4.3332920638851089E-3</v>
          </cell>
          <cell r="K1268">
            <v>0.64516528414015106</v>
          </cell>
          <cell r="L1268">
            <v>0.34319673145970025</v>
          </cell>
        </row>
        <row r="1269">
          <cell r="B1269" t="str">
            <v>ZAL</v>
          </cell>
          <cell r="C1269">
            <v>684.99999999999989</v>
          </cell>
          <cell r="D1269">
            <v>3444.6815792646066</v>
          </cell>
          <cell r="E1269">
            <v>2046.4427272727273</v>
          </cell>
          <cell r="F1269">
            <v>1078.0265544225754</v>
          </cell>
          <cell r="G1269">
            <v>655.60023491156358</v>
          </cell>
          <cell r="H1269">
            <v>0</v>
          </cell>
          <cell r="I1269">
            <v>0.39130434782608697</v>
          </cell>
          <cell r="J1269">
            <v>0</v>
          </cell>
          <cell r="K1269">
            <v>0.13043478260869565</v>
          </cell>
          <cell r="L1269">
            <v>0.47826086956521735</v>
          </cell>
        </row>
        <row r="1270">
          <cell r="B1270" t="str">
            <v>ZAM</v>
          </cell>
          <cell r="C1270">
            <v>6193.8249009534829</v>
          </cell>
          <cell r="D1270">
            <v>3575.2541506331786</v>
          </cell>
          <cell r="E1270">
            <v>1568.9268649847354</v>
          </cell>
          <cell r="F1270">
            <v>777.33416693910112</v>
          </cell>
          <cell r="G1270">
            <v>629.17125846887177</v>
          </cell>
          <cell r="H1270">
            <v>0</v>
          </cell>
          <cell r="I1270">
            <v>0</v>
          </cell>
          <cell r="J1270">
            <v>0</v>
          </cell>
          <cell r="K1270">
            <v>0.11111111111111112</v>
          </cell>
          <cell r="L1270">
            <v>0.88888888888888895</v>
          </cell>
        </row>
        <row r="1271">
          <cell r="B1271" t="str">
            <v>ZAZ</v>
          </cell>
          <cell r="C1271">
            <v>2745.1413404803261</v>
          </cell>
          <cell r="D1271">
            <v>2748.3097622583159</v>
          </cell>
          <cell r="E1271">
            <v>1284.54</v>
          </cell>
          <cell r="F1271">
            <v>664.74253909376523</v>
          </cell>
          <cell r="G1271">
            <v>456.75427675021371</v>
          </cell>
          <cell r="H1271">
            <v>9.0909090909090925E-2</v>
          </cell>
          <cell r="I1271">
            <v>0</v>
          </cell>
          <cell r="J1271">
            <v>3.0303030303030311E-2</v>
          </cell>
          <cell r="K1271">
            <v>0.21212121212121218</v>
          </cell>
          <cell r="L1271">
            <v>0.66666666666666652</v>
          </cell>
        </row>
        <row r="1272">
          <cell r="B1272" t="str">
            <v>ZBF</v>
          </cell>
          <cell r="C1272">
            <v>483.95</v>
          </cell>
          <cell r="D1272">
            <v>2231.0912962962971</v>
          </cell>
          <cell r="E1272">
            <v>1639.7553846153844</v>
          </cell>
          <cell r="F1272">
            <v>412.35653846153849</v>
          </cell>
          <cell r="G1272">
            <v>659.21691666666663</v>
          </cell>
          <cell r="H1272">
            <v>7.8125E-2</v>
          </cell>
          <cell r="I1272">
            <v>0</v>
          </cell>
          <cell r="J1272">
            <v>0</v>
          </cell>
          <cell r="K1272">
            <v>0.546875</v>
          </cell>
          <cell r="L1272">
            <v>0.375</v>
          </cell>
        </row>
        <row r="1273">
          <cell r="B1273" t="str">
            <v>ZCL</v>
          </cell>
          <cell r="C1273">
            <v>258.55072039077157</v>
          </cell>
          <cell r="D1273">
            <v>592.2467428571432</v>
          </cell>
          <cell r="E1273">
            <v>488.78591549295777</v>
          </cell>
          <cell r="F1273">
            <v>272.59236332502371</v>
          </cell>
          <cell r="G1273">
            <v>191.67177624761908</v>
          </cell>
          <cell r="H1273">
            <v>5.2209097435228094E-4</v>
          </cell>
          <cell r="I1273">
            <v>1.0115512628075441E-2</v>
          </cell>
          <cell r="J1273">
            <v>8.1576714742543893E-3</v>
          </cell>
          <cell r="K1273">
            <v>6.1606734973569166E-2</v>
          </cell>
          <cell r="L1273">
            <v>0.91959798994974873</v>
          </cell>
        </row>
        <row r="1274">
          <cell r="B1274" t="str">
            <v>ZCO</v>
          </cell>
          <cell r="C1274">
            <v>684.99999999999989</v>
          </cell>
          <cell r="D1274">
            <v>3444.6815792646066</v>
          </cell>
          <cell r="E1274">
            <v>2046.4427272727273</v>
          </cell>
          <cell r="F1274">
            <v>1078.0265544225754</v>
          </cell>
          <cell r="G1274">
            <v>655.60023491156358</v>
          </cell>
          <cell r="H1274">
            <v>0</v>
          </cell>
          <cell r="I1274">
            <v>0.10000000000000002</v>
          </cell>
          <cell r="J1274">
            <v>0</v>
          </cell>
          <cell r="K1274">
            <v>5.000000000000001E-2</v>
          </cell>
          <cell r="L1274">
            <v>0.85</v>
          </cell>
        </row>
        <row r="1275">
          <cell r="B1275" t="str">
            <v>ZHA</v>
          </cell>
          <cell r="C1275">
            <v>7769.2183948511838</v>
          </cell>
          <cell r="D1275">
            <v>3939.5668380334537</v>
          </cell>
          <cell r="E1275">
            <v>1662.3919612553043</v>
          </cell>
          <cell r="F1275">
            <v>918.66681940533897</v>
          </cell>
          <cell r="G1275">
            <v>695.52668189877943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1</v>
          </cell>
        </row>
        <row r="1276">
          <cell r="B1276" t="str">
            <v>ZIH</v>
          </cell>
          <cell r="C1276">
            <v>567.75</v>
          </cell>
          <cell r="D1276">
            <v>436.15521739130429</v>
          </cell>
          <cell r="E1276">
            <v>346.49944444444452</v>
          </cell>
          <cell r="F1276">
            <v>152.9700811798931</v>
          </cell>
          <cell r="G1276">
            <v>156.63766739901979</v>
          </cell>
          <cell r="H1276">
            <v>1.4540384423862164E-2</v>
          </cell>
          <cell r="I1276">
            <v>4.3820336619858581E-3</v>
          </cell>
          <cell r="J1276">
            <v>2.0017926501344485E-2</v>
          </cell>
          <cell r="K1276">
            <v>9.6902698934369091E-2</v>
          </cell>
          <cell r="L1276">
            <v>0.86415695647843838</v>
          </cell>
        </row>
        <row r="1277">
          <cell r="B1277" t="str">
            <v>ZLO</v>
          </cell>
          <cell r="C1277">
            <v>258.55072039077157</v>
          </cell>
          <cell r="D1277">
            <v>517.27507428680622</v>
          </cell>
          <cell r="E1277">
            <v>509</v>
          </cell>
          <cell r="F1277">
            <v>233.50560060060053</v>
          </cell>
          <cell r="G1277">
            <v>217.11058491401695</v>
          </cell>
          <cell r="H1277">
            <v>1.221166892808684E-2</v>
          </cell>
          <cell r="I1277">
            <v>1.085481682496608E-2</v>
          </cell>
          <cell r="J1277">
            <v>4.0705563093622792E-3</v>
          </cell>
          <cell r="K1277">
            <v>0.31478968792401629</v>
          </cell>
          <cell r="L1277">
            <v>0.65807327001356841</v>
          </cell>
        </row>
        <row r="1278">
          <cell r="B1278" t="str">
            <v>ZNZ</v>
          </cell>
          <cell r="C1278">
            <v>4423.4183338725334</v>
          </cell>
          <cell r="D1278">
            <v>3729.5711797153454</v>
          </cell>
          <cell r="E1278">
            <v>1256.9566231242311</v>
          </cell>
          <cell r="F1278">
            <v>1401.4303611399864</v>
          </cell>
          <cell r="G1278">
            <v>815.15499999999997</v>
          </cell>
          <cell r="H1278">
            <v>0</v>
          </cell>
          <cell r="I1278">
            <v>0</v>
          </cell>
          <cell r="J1278">
            <v>0</v>
          </cell>
          <cell r="K1278">
            <v>0.04</v>
          </cell>
          <cell r="L1278">
            <v>0.96</v>
          </cell>
        </row>
        <row r="1279">
          <cell r="B1279" t="str">
            <v>ZOS</v>
          </cell>
          <cell r="C1279">
            <v>684.99999999999989</v>
          </cell>
          <cell r="D1279">
            <v>3444.6815792646066</v>
          </cell>
          <cell r="E1279">
            <v>2046.4427272727273</v>
          </cell>
          <cell r="F1279">
            <v>1078.0265544225754</v>
          </cell>
          <cell r="G1279">
            <v>655.60023491156358</v>
          </cell>
          <cell r="H1279">
            <v>0</v>
          </cell>
          <cell r="I1279">
            <v>0</v>
          </cell>
          <cell r="J1279">
            <v>0.1</v>
          </cell>
          <cell r="K1279">
            <v>0.2</v>
          </cell>
          <cell r="L1279">
            <v>0.70000000000000007</v>
          </cell>
        </row>
        <row r="1280">
          <cell r="B1280" t="str">
            <v>ZQN</v>
          </cell>
          <cell r="C1280">
            <v>1578.06</v>
          </cell>
          <cell r="D1280">
            <v>5005.424</v>
          </cell>
          <cell r="E1280">
            <v>1262.0723017140099</v>
          </cell>
          <cell r="F1280">
            <v>1629.8369067796609</v>
          </cell>
          <cell r="G1280">
            <v>938.17174969474945</v>
          </cell>
          <cell r="H1280">
            <v>1.2500000000000001E-2</v>
          </cell>
          <cell r="I1280">
            <v>6.5625000000000003E-2</v>
          </cell>
          <cell r="J1280">
            <v>1.8749999999999999E-2</v>
          </cell>
          <cell r="K1280">
            <v>0.22812499999999999</v>
          </cell>
          <cell r="L1280">
            <v>0.67500000000000004</v>
          </cell>
        </row>
        <row r="1281">
          <cell r="B1281" t="str">
            <v>ZRH</v>
          </cell>
          <cell r="C1281">
            <v>2373.4866968171941</v>
          </cell>
          <cell r="D1281">
            <v>2324.5704834859871</v>
          </cell>
          <cell r="E1281">
            <v>799.02047977261645</v>
          </cell>
          <cell r="F1281">
            <v>1207.0616733844438</v>
          </cell>
          <cell r="G1281">
            <v>480.33035977864256</v>
          </cell>
          <cell r="H1281">
            <v>4.3712240442707058E-2</v>
          </cell>
          <cell r="I1281">
            <v>0.13931055490683777</v>
          </cell>
          <cell r="J1281">
            <v>3.9219170432045501E-2</v>
          </cell>
          <cell r="K1281">
            <v>0.27803726455805294</v>
          </cell>
          <cell r="L1281">
            <v>0.49972076966035672</v>
          </cell>
        </row>
        <row r="1282">
          <cell r="B1282" t="str">
            <v>ZSA</v>
          </cell>
          <cell r="C1282">
            <v>377.32512499980163</v>
          </cell>
          <cell r="D1282">
            <v>616.39569259699067</v>
          </cell>
          <cell r="E1282">
            <v>511.6084923299515</v>
          </cell>
          <cell r="F1282">
            <v>227.19677564143856</v>
          </cell>
          <cell r="G1282">
            <v>201.00000000000003</v>
          </cell>
          <cell r="H1282">
            <v>2.0833333333333332E-2</v>
          </cell>
          <cell r="I1282">
            <v>0</v>
          </cell>
          <cell r="J1282">
            <v>0.19791666666666666</v>
          </cell>
          <cell r="K1282">
            <v>0.11458333333333331</v>
          </cell>
          <cell r="L1282">
            <v>0.66666666666666663</v>
          </cell>
        </row>
        <row r="1283">
          <cell r="B1283" t="str">
            <v>ZSE</v>
          </cell>
          <cell r="C1283">
            <v>4423.4183338725334</v>
          </cell>
          <cell r="D1283">
            <v>3729.5711797153454</v>
          </cell>
          <cell r="E1283">
            <v>1256.9566231242311</v>
          </cell>
          <cell r="F1283">
            <v>1401.4303611399864</v>
          </cell>
          <cell r="G1283">
            <v>731.95358145522289</v>
          </cell>
          <cell r="H1283">
            <v>0.5</v>
          </cell>
          <cell r="I1283">
            <v>0</v>
          </cell>
          <cell r="J1283">
            <v>0</v>
          </cell>
          <cell r="K1283">
            <v>0</v>
          </cell>
          <cell r="L1283">
            <v>0.5</v>
          </cell>
        </row>
        <row r="1284">
          <cell r="B1284" t="str">
            <v>ZTH</v>
          </cell>
          <cell r="C1284">
            <v>2745.1413404803261</v>
          </cell>
          <cell r="D1284">
            <v>2748.3097622583159</v>
          </cell>
          <cell r="E1284">
            <v>1227.4240623855217</v>
          </cell>
          <cell r="F1284">
            <v>664.74253909376523</v>
          </cell>
          <cell r="G1284">
            <v>456.75427675021371</v>
          </cell>
          <cell r="H1284">
            <v>0</v>
          </cell>
          <cell r="I1284">
            <v>0</v>
          </cell>
          <cell r="J1284">
            <v>0</v>
          </cell>
          <cell r="K1284">
            <v>0.67213114754098358</v>
          </cell>
          <cell r="L1284">
            <v>0.32786885245901637</v>
          </cell>
        </row>
        <row r="1285">
          <cell r="B1285" t="str">
            <v>ZUH</v>
          </cell>
          <cell r="C1285">
            <v>7769.2183948511838</v>
          </cell>
          <cell r="D1285">
            <v>3939.5668380334537</v>
          </cell>
          <cell r="E1285">
            <v>1662.3919612553043</v>
          </cell>
          <cell r="F1285">
            <v>918.66681940533897</v>
          </cell>
          <cell r="G1285">
            <v>695.52668189877943</v>
          </cell>
          <cell r="H1285">
            <v>0</v>
          </cell>
          <cell r="I1285">
            <v>1</v>
          </cell>
          <cell r="J1285">
            <v>0</v>
          </cell>
          <cell r="K1285">
            <v>0</v>
          </cell>
          <cell r="L1285">
            <v>0</v>
          </cell>
        </row>
        <row r="1286">
          <cell r="B1286" t="str">
            <v>ZYL</v>
          </cell>
          <cell r="C1286">
            <v>3702.7359647651338</v>
          </cell>
          <cell r="D1286">
            <v>2535.5679383578822</v>
          </cell>
          <cell r="E1286">
            <v>1841.947079900636</v>
          </cell>
          <cell r="F1286">
            <v>781.56573324038914</v>
          </cell>
          <cell r="G1286">
            <v>1078.8399999999999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1</v>
          </cell>
        </row>
        <row r="1295">
          <cell r="B1295" t="str">
            <v>SAT</v>
          </cell>
          <cell r="C1295">
            <v>1897.335784721648</v>
          </cell>
          <cell r="D1295">
            <v>4261.6707010582013</v>
          </cell>
          <cell r="E1295">
            <v>1965.7400251151619</v>
          </cell>
          <cell r="F1295">
            <v>1629.8321336577746</v>
          </cell>
          <cell r="G1295">
            <v>913.36778010281671</v>
          </cell>
          <cell r="H1295">
            <v>3.2087053571428645E-2</v>
          </cell>
          <cell r="I1295">
            <v>5.3571428571428742E-2</v>
          </cell>
          <cell r="J1295">
            <v>4.3247767857142981E-2</v>
          </cell>
          <cell r="K1295">
            <v>0.11579241071428611</v>
          </cell>
          <cell r="L1295">
            <v>0.75530133928571352</v>
          </cell>
        </row>
        <row r="1296">
          <cell r="B1296" t="str">
            <v>ABQ</v>
          </cell>
          <cell r="C1296">
            <v>1851.1500000000003</v>
          </cell>
          <cell r="D1296">
            <v>5741.7</v>
          </cell>
          <cell r="E1296">
            <v>2191.1769047619041</v>
          </cell>
          <cell r="F1296">
            <v>645.13075000000015</v>
          </cell>
          <cell r="G1296">
            <v>890.91056197499233</v>
          </cell>
          <cell r="H1296">
            <v>2.7446300715990465E-2</v>
          </cell>
          <cell r="I1296">
            <v>5.6085918854415329E-2</v>
          </cell>
          <cell r="J1296">
            <v>4.1766109785202898E-2</v>
          </cell>
          <cell r="K1296">
            <v>0.11813842482100258</v>
          </cell>
          <cell r="L1296">
            <v>0.75656324582338874</v>
          </cell>
        </row>
        <row r="1297">
          <cell r="B1297" t="str">
            <v>ANC</v>
          </cell>
          <cell r="C1297">
            <v>0</v>
          </cell>
          <cell r="D1297">
            <v>0</v>
          </cell>
          <cell r="E1297">
            <v>3861</v>
          </cell>
          <cell r="F1297">
            <v>5050.6361263736244</v>
          </cell>
          <cell r="G1297">
            <v>997.17692144097168</v>
          </cell>
          <cell r="H1297">
            <v>9.4339622641509326E-3</v>
          </cell>
          <cell r="I1297">
            <v>4.9528301886792386E-2</v>
          </cell>
          <cell r="J1297">
            <v>4.4811320754716923E-2</v>
          </cell>
          <cell r="K1297">
            <v>0.14386792452830183</v>
          </cell>
          <cell r="L1297">
            <v>0.75235849056603787</v>
          </cell>
        </row>
        <row r="1298">
          <cell r="B1298" t="str">
            <v>ASE</v>
          </cell>
          <cell r="C1298">
            <v>7926.675807823126</v>
          </cell>
          <cell r="D1298">
            <v>6026.424</v>
          </cell>
          <cell r="E1298">
            <v>2225.4825039215693</v>
          </cell>
          <cell r="F1298">
            <v>2406.16</v>
          </cell>
          <cell r="G1298">
            <v>767.58</v>
          </cell>
          <cell r="H1298">
            <v>0.12903225806451613</v>
          </cell>
          <cell r="I1298">
            <v>0.19354838709677422</v>
          </cell>
          <cell r="J1298">
            <v>0</v>
          </cell>
          <cell r="K1298">
            <v>0.22580645161290328</v>
          </cell>
          <cell r="L1298">
            <v>0.45161290322580633</v>
          </cell>
        </row>
        <row r="1299">
          <cell r="B1299" t="str">
            <v>ATW</v>
          </cell>
          <cell r="C1299">
            <v>8018.94</v>
          </cell>
          <cell r="D1299">
            <v>5306.0803703703714</v>
          </cell>
          <cell r="E1299">
            <v>2059.63</v>
          </cell>
          <cell r="F1299">
            <v>1739.0741944444442</v>
          </cell>
          <cell r="G1299">
            <v>1097.7900462184875</v>
          </cell>
          <cell r="H1299">
            <v>5.2631578947368411E-2</v>
          </cell>
          <cell r="I1299">
            <v>0.10526315789473684</v>
          </cell>
          <cell r="J1299">
            <v>6.3157894736842093E-2</v>
          </cell>
          <cell r="K1299">
            <v>0.12631578947368416</v>
          </cell>
          <cell r="L1299">
            <v>0.65263157894736856</v>
          </cell>
        </row>
        <row r="1300">
          <cell r="B1300" t="str">
            <v>AUS</v>
          </cell>
          <cell r="C1300">
            <v>1897.335784721648</v>
          </cell>
          <cell r="D1300">
            <v>4295.3732905982915</v>
          </cell>
          <cell r="E1300">
            <v>2384.5909090909095</v>
          </cell>
          <cell r="F1300">
            <v>1179.2243767917259</v>
          </cell>
          <cell r="G1300">
            <v>811.80269699675512</v>
          </cell>
          <cell r="H1300">
            <v>3.90652249738404E-2</v>
          </cell>
          <cell r="I1300">
            <v>6.3132193930938538E-2</v>
          </cell>
          <cell r="J1300">
            <v>2.546215556330669E-2</v>
          </cell>
          <cell r="K1300">
            <v>0.14579700034879731</v>
          </cell>
          <cell r="L1300">
            <v>0.7265434251831171</v>
          </cell>
        </row>
        <row r="1301">
          <cell r="B1301" t="str">
            <v>AUW</v>
          </cell>
          <cell r="C1301">
            <v>8018.94</v>
          </cell>
          <cell r="D1301">
            <v>4699.3364743589755</v>
          </cell>
          <cell r="E1301">
            <v>3065.4657894736838</v>
          </cell>
          <cell r="F1301">
            <v>387.83</v>
          </cell>
          <cell r="G1301">
            <v>693.84613636363645</v>
          </cell>
          <cell r="H1301">
            <v>0</v>
          </cell>
          <cell r="I1301">
            <v>2.9411764705882339E-2</v>
          </cell>
          <cell r="J1301">
            <v>4.4117647058823511E-2</v>
          </cell>
          <cell r="K1301">
            <v>4.4117647058823511E-2</v>
          </cell>
          <cell r="L1301">
            <v>0.88235294117647078</v>
          </cell>
        </row>
        <row r="1302">
          <cell r="B1302" t="str">
            <v>AZO</v>
          </cell>
          <cell r="C1302">
            <v>2030.7539999999999</v>
          </cell>
          <cell r="D1302">
            <v>3460.9900000000002</v>
          </cell>
          <cell r="E1302">
            <v>2512.8557142857139</v>
          </cell>
          <cell r="F1302">
            <v>568.89</v>
          </cell>
          <cell r="G1302">
            <v>688.20345758928522</v>
          </cell>
          <cell r="H1302">
            <v>7.6923076923076867E-3</v>
          </cell>
          <cell r="I1302">
            <v>6.9230769230769179E-2</v>
          </cell>
          <cell r="J1302">
            <v>2.3076923076923061E-2</v>
          </cell>
          <cell r="K1302">
            <v>3.0769230769230747E-2</v>
          </cell>
          <cell r="L1302">
            <v>0.86923076923076936</v>
          </cell>
        </row>
        <row r="1303">
          <cell r="B1303" t="str">
            <v>BHM</v>
          </cell>
          <cell r="C1303">
            <v>0</v>
          </cell>
          <cell r="D1303">
            <v>6166.6834285714285</v>
          </cell>
          <cell r="E1303">
            <v>2105.8081746031748</v>
          </cell>
          <cell r="F1303">
            <v>3369.561380845686</v>
          </cell>
          <cell r="G1303">
            <v>856.38753176803084</v>
          </cell>
          <cell r="H1303">
            <v>4.2328042328042395E-2</v>
          </cell>
          <cell r="I1303">
            <v>4.8677248677248756E-2</v>
          </cell>
          <cell r="J1303">
            <v>1.4814814814814831E-2</v>
          </cell>
          <cell r="K1303">
            <v>8.3597883597883782E-2</v>
          </cell>
          <cell r="L1303">
            <v>0.81058201058201018</v>
          </cell>
        </row>
        <row r="1304">
          <cell r="B1304" t="str">
            <v>BIL</v>
          </cell>
          <cell r="C1304">
            <v>0</v>
          </cell>
          <cell r="D1304">
            <v>5131.21</v>
          </cell>
          <cell r="E1304">
            <v>0</v>
          </cell>
          <cell r="F1304">
            <v>503.66666666666669</v>
          </cell>
          <cell r="G1304">
            <v>758.10833333333335</v>
          </cell>
          <cell r="H1304">
            <v>4.3478260869565202E-2</v>
          </cell>
          <cell r="I1304">
            <v>5.7971014492753603E-2</v>
          </cell>
          <cell r="J1304">
            <v>0</v>
          </cell>
          <cell r="K1304">
            <v>8.6956521739130405E-2</v>
          </cell>
          <cell r="L1304">
            <v>0.81159420289855067</v>
          </cell>
        </row>
        <row r="1305">
          <cell r="B1305" t="str">
            <v>BIS</v>
          </cell>
          <cell r="C1305">
            <v>0</v>
          </cell>
          <cell r="D1305">
            <v>0</v>
          </cell>
          <cell r="E1305">
            <v>0</v>
          </cell>
          <cell r="F1305">
            <v>365.71333333333331</v>
          </cell>
          <cell r="G1305">
            <v>1201.7651190476195</v>
          </cell>
          <cell r="H1305">
            <v>0</v>
          </cell>
          <cell r="I1305">
            <v>1.8867924528301886E-2</v>
          </cell>
          <cell r="J1305">
            <v>7.5471698113207544E-2</v>
          </cell>
          <cell r="K1305">
            <v>0.15094339622641509</v>
          </cell>
          <cell r="L1305">
            <v>0.75471698113207542</v>
          </cell>
        </row>
        <row r="1306">
          <cell r="B1306" t="str">
            <v>BMI</v>
          </cell>
          <cell r="C1306">
            <v>0</v>
          </cell>
          <cell r="D1306">
            <v>4110.7210000000005</v>
          </cell>
          <cell r="E1306">
            <v>2546.27</v>
          </cell>
          <cell r="F1306">
            <v>1352.1598888888889</v>
          </cell>
          <cell r="G1306">
            <v>1151.6909523809522</v>
          </cell>
          <cell r="H1306">
            <v>9.7087378640776656E-3</v>
          </cell>
          <cell r="I1306">
            <v>0</v>
          </cell>
          <cell r="J1306">
            <v>0</v>
          </cell>
          <cell r="K1306">
            <v>3.8834951456310662E-2</v>
          </cell>
          <cell r="L1306">
            <v>0.95145631067961167</v>
          </cell>
        </row>
        <row r="1307">
          <cell r="B1307" t="str">
            <v>BNA</v>
          </cell>
          <cell r="C1307">
            <v>4950.99</v>
          </cell>
          <cell r="D1307">
            <v>3694.1745516599799</v>
          </cell>
          <cell r="E1307">
            <v>2961.2647580645171</v>
          </cell>
          <cell r="F1307">
            <v>1262.1981634676961</v>
          </cell>
          <cell r="G1307">
            <v>876.7151546109576</v>
          </cell>
          <cell r="H1307">
            <v>2.1919628030554691E-2</v>
          </cell>
          <cell r="I1307">
            <v>3.4207904350714156E-2</v>
          </cell>
          <cell r="J1307">
            <v>2.7233477250083109E-2</v>
          </cell>
          <cell r="K1307">
            <v>0.12819661242112301</v>
          </cell>
          <cell r="L1307">
            <v>0.78844237794752514</v>
          </cell>
        </row>
        <row r="1308">
          <cell r="B1308" t="str">
            <v>BOI</v>
          </cell>
          <cell r="C1308">
            <v>0</v>
          </cell>
          <cell r="D1308">
            <v>5367.45</v>
          </cell>
          <cell r="E1308">
            <v>0</v>
          </cell>
          <cell r="F1308">
            <v>981.40638172043032</v>
          </cell>
          <cell r="G1308">
            <v>787.59622848406138</v>
          </cell>
          <cell r="H1308">
            <v>1.206636500754148E-2</v>
          </cell>
          <cell r="I1308">
            <v>3.7707390648567117E-2</v>
          </cell>
          <cell r="J1308">
            <v>3.3182503770739051E-2</v>
          </cell>
          <cell r="K1308">
            <v>9.3514328808446512E-2</v>
          </cell>
          <cell r="L1308">
            <v>0.82352941176470584</v>
          </cell>
        </row>
        <row r="1309">
          <cell r="B1309" t="str">
            <v>BZN</v>
          </cell>
          <cell r="C1309">
            <v>0</v>
          </cell>
          <cell r="D1309">
            <v>5131.21</v>
          </cell>
          <cell r="E1309">
            <v>0</v>
          </cell>
          <cell r="F1309">
            <v>2226.27</v>
          </cell>
          <cell r="G1309">
            <v>1023.8478632478633</v>
          </cell>
          <cell r="H1309">
            <v>0</v>
          </cell>
          <cell r="I1309">
            <v>4.4943820224719079E-2</v>
          </cell>
          <cell r="J1309">
            <v>3.3707865168539311E-2</v>
          </cell>
          <cell r="K1309">
            <v>8.9887640449438158E-2</v>
          </cell>
          <cell r="L1309">
            <v>0.83146067415730351</v>
          </cell>
        </row>
        <row r="1310">
          <cell r="B1310" t="str">
            <v>CAK</v>
          </cell>
          <cell r="C1310">
            <v>0</v>
          </cell>
          <cell r="D1310">
            <v>4040.1573196710192</v>
          </cell>
          <cell r="E1310">
            <v>2785.5750000000003</v>
          </cell>
          <cell r="F1310">
            <v>2480.5389316239293</v>
          </cell>
          <cell r="G1310">
            <v>644.66964695340494</v>
          </cell>
          <cell r="H1310">
            <v>1.1194029850746263E-2</v>
          </cell>
          <cell r="I1310">
            <v>2.6119402985074619E-2</v>
          </cell>
          <cell r="J1310">
            <v>1.1194029850746263E-2</v>
          </cell>
          <cell r="K1310">
            <v>0.11567164179104474</v>
          </cell>
          <cell r="L1310">
            <v>0.83582089552238814</v>
          </cell>
        </row>
        <row r="1311">
          <cell r="B1311" t="str">
            <v>CHA</v>
          </cell>
          <cell r="C1311">
            <v>4950.99</v>
          </cell>
          <cell r="D1311">
            <v>5892</v>
          </cell>
          <cell r="E1311">
            <v>2807.4666666666672</v>
          </cell>
          <cell r="F1311">
            <v>4497.9781818181827</v>
          </cell>
          <cell r="G1311">
            <v>1005.2053582970227</v>
          </cell>
          <cell r="H1311">
            <v>7.0175438596491177E-3</v>
          </cell>
          <cell r="I1311">
            <v>2.1052631578947354E-2</v>
          </cell>
          <cell r="J1311">
            <v>2.8070175438596471E-2</v>
          </cell>
          <cell r="K1311">
            <v>9.1228070175438505E-2</v>
          </cell>
          <cell r="L1311">
            <v>0.85263157894736852</v>
          </cell>
        </row>
        <row r="1312">
          <cell r="B1312" t="str">
            <v>CID</v>
          </cell>
          <cell r="C1312">
            <v>0</v>
          </cell>
          <cell r="D1312">
            <v>4180.8900000000003</v>
          </cell>
          <cell r="E1312">
            <v>2178.88</v>
          </cell>
          <cell r="F1312">
            <v>621.04777777777804</v>
          </cell>
          <cell r="G1312">
            <v>799.74284297052111</v>
          </cell>
          <cell r="H1312">
            <v>1.31004366812227E-2</v>
          </cell>
          <cell r="I1312">
            <v>7.4235807860261932E-2</v>
          </cell>
          <cell r="J1312">
            <v>3.0567685589519635E-2</v>
          </cell>
          <cell r="K1312">
            <v>0.18340611353711783</v>
          </cell>
          <cell r="L1312">
            <v>0.69868995633187791</v>
          </cell>
        </row>
        <row r="1313">
          <cell r="B1313" t="str">
            <v>CLE</v>
          </cell>
          <cell r="C1313">
            <v>0</v>
          </cell>
          <cell r="D1313">
            <v>4113.5191405723899</v>
          </cell>
          <cell r="E1313">
            <v>2132.5</v>
          </cell>
          <cell r="F1313">
            <v>1480.2123996661633</v>
          </cell>
          <cell r="G1313">
            <v>763.04113326467336</v>
          </cell>
          <cell r="H1313">
            <v>6.6262249183387925E-2</v>
          </cell>
          <cell r="I1313">
            <v>0.16565562295846997</v>
          </cell>
          <cell r="J1313">
            <v>1.4932337844143754E-2</v>
          </cell>
          <cell r="K1313">
            <v>0.2085860942603831</v>
          </cell>
          <cell r="L1313">
            <v>0.54456369575361518</v>
          </cell>
        </row>
        <row r="1314">
          <cell r="B1314" t="str">
            <v>CMH</v>
          </cell>
          <cell r="C1314">
            <v>0</v>
          </cell>
          <cell r="D1314">
            <v>4303.6805135015238</v>
          </cell>
          <cell r="E1314">
            <v>1862.3719999999989</v>
          </cell>
          <cell r="F1314">
            <v>912.64463799546354</v>
          </cell>
          <cell r="G1314">
            <v>617.98174085371932</v>
          </cell>
          <cell r="H1314">
            <v>3.2421052631579045E-2</v>
          </cell>
          <cell r="I1314">
            <v>6.442105263157917E-2</v>
          </cell>
          <cell r="J1314">
            <v>2.0631578947368487E-2</v>
          </cell>
          <cell r="K1314">
            <v>0.1418947368421058</v>
          </cell>
          <cell r="L1314">
            <v>0.74063157894736742</v>
          </cell>
        </row>
        <row r="1315">
          <cell r="B1315" t="str">
            <v>CMI</v>
          </cell>
          <cell r="C1315">
            <v>0</v>
          </cell>
          <cell r="D1315">
            <v>4110.7210000000005</v>
          </cell>
          <cell r="E1315">
            <v>2546.27</v>
          </cell>
          <cell r="F1315">
            <v>1352.1598888888889</v>
          </cell>
          <cell r="G1315">
            <v>898.74906250000004</v>
          </cell>
          <cell r="H1315">
            <v>0</v>
          </cell>
          <cell r="I1315">
            <v>8.3333333333333315E-2</v>
          </cell>
          <cell r="J1315">
            <v>1.3888888888888885E-2</v>
          </cell>
          <cell r="K1315">
            <v>9.722222222222221E-2</v>
          </cell>
          <cell r="L1315">
            <v>0.80555555555555569</v>
          </cell>
        </row>
        <row r="1316">
          <cell r="B1316" t="str">
            <v>CMX</v>
          </cell>
          <cell r="C1316">
            <v>2030.7539999999999</v>
          </cell>
          <cell r="D1316">
            <v>3890.438231687302</v>
          </cell>
          <cell r="E1316">
            <v>2512.8557142857139</v>
          </cell>
          <cell r="F1316">
            <v>1106.7030050030187</v>
          </cell>
          <cell r="G1316">
            <v>692.36990099261379</v>
          </cell>
          <cell r="H1316">
            <v>0</v>
          </cell>
          <cell r="I1316">
            <v>0</v>
          </cell>
          <cell r="J1316">
            <v>0</v>
          </cell>
          <cell r="K1316">
            <v>0.16666666666666669</v>
          </cell>
          <cell r="L1316">
            <v>0.83333333333333326</v>
          </cell>
        </row>
        <row r="1317">
          <cell r="B1317" t="str">
            <v>COS</v>
          </cell>
          <cell r="C1317">
            <v>5642.56</v>
          </cell>
          <cell r="D1317">
            <v>5011.5861111111117</v>
          </cell>
          <cell r="E1317">
            <v>2253.9165714285714</v>
          </cell>
          <cell r="F1317">
            <v>1070.5148575606211</v>
          </cell>
          <cell r="G1317">
            <v>842.99959833552828</v>
          </cell>
          <cell r="H1317">
            <v>1.9339242546333651E-2</v>
          </cell>
          <cell r="I1317">
            <v>6.8493150684931753E-2</v>
          </cell>
          <cell r="J1317">
            <v>3.9484286865431213E-2</v>
          </cell>
          <cell r="K1317">
            <v>0.14182111200644693</v>
          </cell>
          <cell r="L1317">
            <v>0.73086220789685652</v>
          </cell>
        </row>
        <row r="1318">
          <cell r="B1318" t="str">
            <v>CVG</v>
          </cell>
          <cell r="C1318">
            <v>0</v>
          </cell>
          <cell r="D1318">
            <v>3856.4486541857045</v>
          </cell>
          <cell r="E1318">
            <v>3277</v>
          </cell>
          <cell r="F1318">
            <v>2635.5563315189229</v>
          </cell>
          <cell r="G1318">
            <v>853.52723120360577</v>
          </cell>
          <cell r="H1318">
            <v>4.4859813084112243E-2</v>
          </cell>
          <cell r="I1318">
            <v>0.19688473520249275</v>
          </cell>
          <cell r="J1318">
            <v>1.1838006230529613E-2</v>
          </cell>
          <cell r="K1318">
            <v>0.17445482866043657</v>
          </cell>
          <cell r="L1318">
            <v>0.57196261682242888</v>
          </cell>
        </row>
        <row r="1319">
          <cell r="B1319" t="str">
            <v>DAY</v>
          </cell>
          <cell r="C1319">
            <v>0</v>
          </cell>
          <cell r="D1319">
            <v>4571.0827333333345</v>
          </cell>
          <cell r="E1319">
            <v>2205.2498749999991</v>
          </cell>
          <cell r="F1319">
            <v>794.49980586080562</v>
          </cell>
          <cell r="G1319">
            <v>758.56021369973621</v>
          </cell>
          <cell r="H1319">
            <v>2.403846153846154E-2</v>
          </cell>
          <cell r="I1319">
            <v>6.4903846153846215E-2</v>
          </cell>
          <cell r="J1319">
            <v>1.2019230769230772E-2</v>
          </cell>
          <cell r="K1319">
            <v>0.16586538461538483</v>
          </cell>
          <cell r="L1319">
            <v>0.73317307692307665</v>
          </cell>
        </row>
        <row r="1320">
          <cell r="B1320" t="str">
            <v>DBQ</v>
          </cell>
          <cell r="C1320">
            <v>0</v>
          </cell>
          <cell r="D1320">
            <v>4408.0316805555567</v>
          </cell>
          <cell r="E1320">
            <v>2178.88</v>
          </cell>
          <cell r="F1320">
            <v>1318.9440376984126</v>
          </cell>
          <cell r="G1320">
            <v>848.66668843594584</v>
          </cell>
          <cell r="H1320">
            <v>0</v>
          </cell>
          <cell r="I1320">
            <v>0</v>
          </cell>
          <cell r="J1320">
            <v>0.11111111111111112</v>
          </cell>
          <cell r="K1320">
            <v>0</v>
          </cell>
          <cell r="L1320">
            <v>0.88888888888888884</v>
          </cell>
        </row>
        <row r="1321">
          <cell r="B1321" t="str">
            <v>DEN</v>
          </cell>
          <cell r="C1321">
            <v>7968.2051861471837</v>
          </cell>
          <cell r="D1321">
            <v>4697.8979784882122</v>
          </cell>
          <cell r="E1321">
            <v>2228.9575833333342</v>
          </cell>
          <cell r="F1321">
            <v>1132.2851159958104</v>
          </cell>
          <cell r="G1321">
            <v>820.95060953983182</v>
          </cell>
          <cell r="H1321">
            <v>3.8330034191110508E-2</v>
          </cell>
          <cell r="I1321">
            <v>0.11301061723951787</v>
          </cell>
          <cell r="J1321">
            <v>3.347129746265988E-2</v>
          </cell>
          <cell r="K1321">
            <v>0.23645852078459578</v>
          </cell>
          <cell r="L1321">
            <v>0.57872953032211605</v>
          </cell>
        </row>
        <row r="1322">
          <cell r="B1322" t="str">
            <v>DFW</v>
          </cell>
          <cell r="C1322">
            <v>7459.5474999999997</v>
          </cell>
          <cell r="D1322">
            <v>4483.093079142126</v>
          </cell>
          <cell r="E1322">
            <v>2238.1797367724862</v>
          </cell>
          <cell r="F1322">
            <v>1173.8287854419177</v>
          </cell>
          <cell r="G1322">
            <v>788.11875070258691</v>
          </cell>
          <cell r="H1322">
            <v>3.9656552426689855E-2</v>
          </cell>
          <cell r="I1322">
            <v>7.574765335079639E-2</v>
          </cell>
          <cell r="J1322">
            <v>2.1829294913774267E-2</v>
          </cell>
          <cell r="K1322">
            <v>0.16866768536709489</v>
          </cell>
          <cell r="L1322">
            <v>0.69409881394164463</v>
          </cell>
        </row>
        <row r="1323">
          <cell r="B1323" t="str">
            <v>DLH</v>
          </cell>
          <cell r="C1323">
            <v>4808.24</v>
          </cell>
          <cell r="D1323">
            <v>4487.4237349531159</v>
          </cell>
          <cell r="E1323">
            <v>2942.9805555555554</v>
          </cell>
          <cell r="F1323">
            <v>696.68333333333305</v>
          </cell>
          <cell r="G1323">
            <v>662.82941176470604</v>
          </cell>
          <cell r="H1323">
            <v>0</v>
          </cell>
          <cell r="I1323">
            <v>1.8181818181818181E-2</v>
          </cell>
          <cell r="J1323">
            <v>1.8181818181818181E-2</v>
          </cell>
          <cell r="K1323">
            <v>0.23636363636363633</v>
          </cell>
          <cell r="L1323">
            <v>0.72727272727272729</v>
          </cell>
        </row>
        <row r="1324">
          <cell r="B1324" t="str">
            <v>DSM</v>
          </cell>
          <cell r="C1324">
            <v>0</v>
          </cell>
          <cell r="D1324">
            <v>4417.907405797102</v>
          </cell>
          <cell r="E1324">
            <v>2178.88</v>
          </cell>
          <cell r="F1324">
            <v>1649.5264766081868</v>
          </cell>
          <cell r="G1324">
            <v>870.76132832355711</v>
          </cell>
          <cell r="H1324">
            <v>1.8672199170124464E-2</v>
          </cell>
          <cell r="I1324">
            <v>0.10373443983402486</v>
          </cell>
          <cell r="J1324">
            <v>3.3195020746887925E-2</v>
          </cell>
          <cell r="K1324">
            <v>0.14315352697095435</v>
          </cell>
          <cell r="L1324">
            <v>0.70124481327800847</v>
          </cell>
        </row>
        <row r="1325">
          <cell r="B1325" t="str">
            <v>DTT</v>
          </cell>
          <cell r="C1325">
            <v>2030.7539999999999</v>
          </cell>
          <cell r="D1325">
            <v>3915.8065880561071</v>
          </cell>
          <cell r="E1325">
            <v>2499.8316666666665</v>
          </cell>
          <cell r="F1325">
            <v>1109.7479968138812</v>
          </cell>
          <cell r="G1325">
            <v>680.73842900598481</v>
          </cell>
          <cell r="H1325">
            <v>1.7325973627721637E-2</v>
          </cell>
          <cell r="I1325">
            <v>6.4090769702545597E-2</v>
          </cell>
          <cell r="J1325">
            <v>1.2266176019625942E-2</v>
          </cell>
          <cell r="K1325">
            <v>0.15547378104875798</v>
          </cell>
          <cell r="L1325">
            <v>0.75084329960134877</v>
          </cell>
        </row>
        <row r="1326">
          <cell r="B1326" t="str">
            <v>EAU</v>
          </cell>
          <cell r="C1326">
            <v>8018.94</v>
          </cell>
          <cell r="D1326">
            <v>4699.3364743589755</v>
          </cell>
          <cell r="E1326">
            <v>3065.4657894736838</v>
          </cell>
          <cell r="F1326">
            <v>1739.0741944444442</v>
          </cell>
          <cell r="G1326">
            <v>903.33905449322378</v>
          </cell>
          <cell r="H1326">
            <v>0</v>
          </cell>
          <cell r="I1326">
            <v>0.10000000000000002</v>
          </cell>
          <cell r="J1326">
            <v>0</v>
          </cell>
          <cell r="K1326">
            <v>0</v>
          </cell>
          <cell r="L1326">
            <v>0.9</v>
          </cell>
        </row>
        <row r="1327">
          <cell r="B1327" t="str">
            <v>EGE</v>
          </cell>
          <cell r="C1327">
            <v>7926.675807823126</v>
          </cell>
          <cell r="D1327">
            <v>4565.9437500000004</v>
          </cell>
          <cell r="E1327">
            <v>1584.15</v>
          </cell>
          <cell r="F1327">
            <v>2654.67</v>
          </cell>
          <cell r="G1327">
            <v>734.25566666666668</v>
          </cell>
          <cell r="H1327">
            <v>2.7777777777777783E-2</v>
          </cell>
          <cell r="I1327">
            <v>0.27777777777777779</v>
          </cell>
          <cell r="J1327">
            <v>2.7777777777777783E-2</v>
          </cell>
          <cell r="K1327">
            <v>0.13888888888888892</v>
          </cell>
          <cell r="L1327">
            <v>0.52777777777777779</v>
          </cell>
        </row>
        <row r="1328">
          <cell r="B1328" t="str">
            <v>ELP</v>
          </cell>
          <cell r="C1328">
            <v>1897.335784721648</v>
          </cell>
          <cell r="D1328">
            <v>4197.6231709621215</v>
          </cell>
          <cell r="E1328">
            <v>2467.0160000000005</v>
          </cell>
          <cell r="F1328">
            <v>417.9304545454545</v>
          </cell>
          <cell r="G1328">
            <v>846.20456506168136</v>
          </cell>
          <cell r="H1328">
            <v>1.5209125475285176E-2</v>
          </cell>
          <cell r="I1328">
            <v>4.5627376425855543E-2</v>
          </cell>
          <cell r="J1328">
            <v>0.11121673003802293</v>
          </cell>
          <cell r="K1328">
            <v>0.10836501901140698</v>
          </cell>
          <cell r="L1328">
            <v>0.71958174904942929</v>
          </cell>
        </row>
        <row r="1329">
          <cell r="B1329" t="str">
            <v>EVV</v>
          </cell>
          <cell r="C1329">
            <v>0</v>
          </cell>
          <cell r="D1329">
            <v>4619.6946666666681</v>
          </cell>
          <cell r="E1329">
            <v>2637.2785294117639</v>
          </cell>
          <cell r="F1329">
            <v>714.08367050386596</v>
          </cell>
          <cell r="G1329">
            <v>738.95834379905853</v>
          </cell>
          <cell r="H1329">
            <v>8.1300813008130038E-3</v>
          </cell>
          <cell r="I1329">
            <v>4.8780487804878016E-2</v>
          </cell>
          <cell r="J1329">
            <v>3.2520325203252015E-2</v>
          </cell>
          <cell r="K1329">
            <v>4.4715447154471524E-2</v>
          </cell>
          <cell r="L1329">
            <v>0.86585365853658547</v>
          </cell>
        </row>
        <row r="1330">
          <cell r="B1330" t="str">
            <v>FAR</v>
          </cell>
          <cell r="C1330">
            <v>0</v>
          </cell>
          <cell r="D1330">
            <v>0</v>
          </cell>
          <cell r="E1330">
            <v>0</v>
          </cell>
          <cell r="F1330">
            <v>365.71333333333331</v>
          </cell>
          <cell r="G1330">
            <v>933.72979687500026</v>
          </cell>
          <cell r="H1330">
            <v>1.8518518518518511E-2</v>
          </cell>
          <cell r="I1330">
            <v>4.6296296296296273E-2</v>
          </cell>
          <cell r="J1330">
            <v>2.7777777777777766E-2</v>
          </cell>
          <cell r="K1330">
            <v>0.20370370370370361</v>
          </cell>
          <cell r="L1330">
            <v>0.70370370370370372</v>
          </cell>
        </row>
        <row r="1331">
          <cell r="B1331" t="str">
            <v>FCA</v>
          </cell>
          <cell r="C1331">
            <v>0</v>
          </cell>
          <cell r="D1331">
            <v>5131.21</v>
          </cell>
          <cell r="E1331">
            <v>0</v>
          </cell>
          <cell r="F1331">
            <v>617.75666666666666</v>
          </cell>
          <cell r="G1331">
            <v>810.16558024691358</v>
          </cell>
          <cell r="H1331">
            <v>0</v>
          </cell>
          <cell r="I1331">
            <v>3.0864197530864178E-2</v>
          </cell>
          <cell r="J1331">
            <v>4.3209876543209853E-2</v>
          </cell>
          <cell r="K1331">
            <v>0.11111111111111099</v>
          </cell>
          <cell r="L1331">
            <v>0.81481481481481499</v>
          </cell>
        </row>
        <row r="1332">
          <cell r="B1332" t="str">
            <v>FNT</v>
          </cell>
          <cell r="C1332">
            <v>2030.7539999999999</v>
          </cell>
          <cell r="D1332">
            <v>3708.4999999999995</v>
          </cell>
          <cell r="E1332">
            <v>2512.8557142857139</v>
          </cell>
          <cell r="F1332">
            <v>2687.95</v>
          </cell>
          <cell r="G1332">
            <v>838.64400936231903</v>
          </cell>
          <cell r="H1332">
            <v>0</v>
          </cell>
          <cell r="I1332">
            <v>2.3026315789473673E-2</v>
          </cell>
          <cell r="J1332">
            <v>1.3157894736842096E-2</v>
          </cell>
          <cell r="K1332">
            <v>4.9342105263157868E-2</v>
          </cell>
          <cell r="L1332">
            <v>0.91447368421052633</v>
          </cell>
        </row>
        <row r="1333">
          <cell r="B1333" t="str">
            <v>FSD</v>
          </cell>
          <cell r="C1333">
            <v>0</v>
          </cell>
          <cell r="D1333">
            <v>0</v>
          </cell>
          <cell r="E1333">
            <v>1133.83</v>
          </cell>
          <cell r="F1333">
            <v>694.13958333333392</v>
          </cell>
          <cell r="G1333">
            <v>760.13413444945024</v>
          </cell>
          <cell r="H1333">
            <v>4.5248868778280512E-3</v>
          </cell>
          <cell r="I1333">
            <v>2.7149321266968306E-2</v>
          </cell>
          <cell r="J1333">
            <v>5.8823529411764663E-2</v>
          </cell>
          <cell r="K1333">
            <v>0.14479638009049764</v>
          </cell>
          <cell r="L1333">
            <v>0.76470588235294124</v>
          </cell>
        </row>
        <row r="1334">
          <cell r="B1334" t="str">
            <v>FWA</v>
          </cell>
          <cell r="C1334">
            <v>0</v>
          </cell>
          <cell r="D1334">
            <v>4752.8559999999998</v>
          </cell>
          <cell r="E1334">
            <v>2722</v>
          </cell>
          <cell r="F1334">
            <v>318.5</v>
          </cell>
          <cell r="G1334">
            <v>792.02476053639816</v>
          </cell>
          <cell r="H1334">
            <v>1.3574660633484153E-2</v>
          </cell>
          <cell r="I1334">
            <v>5.882352941176465E-2</v>
          </cell>
          <cell r="J1334">
            <v>1.3574660633484153E-2</v>
          </cell>
          <cell r="K1334">
            <v>8.144796380090491E-2</v>
          </cell>
          <cell r="L1334">
            <v>0.83257918552036214</v>
          </cell>
        </row>
        <row r="1335">
          <cell r="B1335" t="str">
            <v>FYV</v>
          </cell>
          <cell r="C1335">
            <v>0</v>
          </cell>
          <cell r="D1335">
            <v>2748.0859999999998</v>
          </cell>
          <cell r="E1335">
            <v>1838.65</v>
          </cell>
          <cell r="F1335">
            <v>2876.7647916666651</v>
          </cell>
          <cell r="G1335">
            <v>843.8823821208656</v>
          </cell>
          <cell r="H1335">
            <v>5.9999999999999949E-3</v>
          </cell>
          <cell r="I1335">
            <v>3.5999999999999963E-2</v>
          </cell>
          <cell r="J1335">
            <v>3.9999999999999945E-2</v>
          </cell>
          <cell r="K1335">
            <v>0.12399999999999997</v>
          </cell>
          <cell r="L1335">
            <v>0.79400000000000015</v>
          </cell>
        </row>
        <row r="1336">
          <cell r="B1336" t="str">
            <v>GEG</v>
          </cell>
          <cell r="C1336">
            <v>4372.2888802083344</v>
          </cell>
          <cell r="D1336">
            <v>5695.3419649122807</v>
          </cell>
          <cell r="E1336">
            <v>3162.4465196078422</v>
          </cell>
          <cell r="F1336">
            <v>2265.3960606060609</v>
          </cell>
          <cell r="G1336">
            <v>862.35843854035215</v>
          </cell>
          <cell r="H1336">
            <v>1.3355592654424025E-2</v>
          </cell>
          <cell r="I1336">
            <v>0.12186978297161931</v>
          </cell>
          <cell r="J1336">
            <v>5.1752921535893087E-2</v>
          </cell>
          <cell r="K1336">
            <v>0.15859766277128542</v>
          </cell>
          <cell r="L1336">
            <v>0.65442404006677812</v>
          </cell>
        </row>
        <row r="1337">
          <cell r="B1337" t="str">
            <v>GRB</v>
          </cell>
          <cell r="C1337">
            <v>8018.94</v>
          </cell>
          <cell r="D1337">
            <v>4699.3364743589755</v>
          </cell>
          <cell r="E1337">
            <v>3584.3600000000006</v>
          </cell>
          <cell r="F1337">
            <v>436.32742424242446</v>
          </cell>
          <cell r="G1337">
            <v>645.35698717948685</v>
          </cell>
          <cell r="H1337">
            <v>6.1728395061728357E-3</v>
          </cell>
          <cell r="I1337">
            <v>7.4074074074074014E-2</v>
          </cell>
          <cell r="J1337">
            <v>1.2345679012345671E-2</v>
          </cell>
          <cell r="K1337">
            <v>0.14197530864197516</v>
          </cell>
          <cell r="L1337">
            <v>0.76543209876543228</v>
          </cell>
        </row>
        <row r="1338">
          <cell r="B1338" t="str">
            <v>GRR</v>
          </cell>
          <cell r="C1338">
            <v>2030.7539999999999</v>
          </cell>
          <cell r="D1338">
            <v>3531.2750000000001</v>
          </cell>
          <cell r="E1338">
            <v>2512.8557142857139</v>
          </cell>
          <cell r="F1338">
            <v>371.16194444444454</v>
          </cell>
          <cell r="G1338">
            <v>659.1315395268241</v>
          </cell>
          <cell r="H1338">
            <v>0</v>
          </cell>
          <cell r="I1338">
            <v>4.4680851063829727E-2</v>
          </cell>
          <cell r="J1338">
            <v>2.9787234042553148E-2</v>
          </cell>
          <cell r="K1338">
            <v>9.5744680851063746E-2</v>
          </cell>
          <cell r="L1338">
            <v>0.82978723404255328</v>
          </cell>
        </row>
        <row r="1339">
          <cell r="B1339" t="str">
            <v>HNL</v>
          </cell>
          <cell r="C1339">
            <v>0</v>
          </cell>
          <cell r="D1339">
            <v>4318.0385714285712</v>
          </cell>
          <cell r="E1339">
            <v>1802.47</v>
          </cell>
          <cell r="F1339">
            <v>1216.2516550836549</v>
          </cell>
          <cell r="G1339">
            <v>1019.9813068693277</v>
          </cell>
          <cell r="H1339">
            <v>2.0330368487928855E-2</v>
          </cell>
          <cell r="I1339">
            <v>5.3367217280813256E-2</v>
          </cell>
          <cell r="J1339">
            <v>5.2096569250317699E-2</v>
          </cell>
          <cell r="K1339">
            <v>0.17026683608640433</v>
          </cell>
          <cell r="L1339">
            <v>0.70393900889453587</v>
          </cell>
        </row>
        <row r="1340">
          <cell r="B1340" t="str">
            <v>HOU</v>
          </cell>
          <cell r="C1340">
            <v>1879.79974778678</v>
          </cell>
          <cell r="D1340">
            <v>4167.5115982655043</v>
          </cell>
          <cell r="E1340">
            <v>1292.49855902083</v>
          </cell>
          <cell r="F1340">
            <v>1460.7451575250134</v>
          </cell>
          <cell r="G1340">
            <v>690.41323172527484</v>
          </cell>
          <cell r="H1340">
            <v>9.5414448952245781E-2</v>
          </cell>
          <cell r="I1340">
            <v>0.13710127665909827</v>
          </cell>
          <cell r="J1340">
            <v>4.7139613652435797E-2</v>
          </cell>
          <cell r="K1340">
            <v>0.15532065358990657</v>
          </cell>
          <cell r="L1340">
            <v>0.56502400714631351</v>
          </cell>
        </row>
        <row r="1341">
          <cell r="B1341" t="str">
            <v>HSV</v>
          </cell>
          <cell r="C1341">
            <v>0</v>
          </cell>
          <cell r="D1341">
            <v>3979.5987154471545</v>
          </cell>
          <cell r="E1341">
            <v>2105.8081746031748</v>
          </cell>
          <cell r="F1341">
            <v>2299.0507639761649</v>
          </cell>
          <cell r="G1341">
            <v>958.55595414147979</v>
          </cell>
          <cell r="H1341">
            <v>2.2378516624040962E-2</v>
          </cell>
          <cell r="I1341">
            <v>8.6956521739130696E-2</v>
          </cell>
          <cell r="J1341">
            <v>5.3708439897698322E-2</v>
          </cell>
          <cell r="K1341">
            <v>0.12787723785166277</v>
          </cell>
          <cell r="L1341">
            <v>0.70907928388746722</v>
          </cell>
        </row>
        <row r="1342">
          <cell r="B1342" t="str">
            <v>ICT</v>
          </cell>
          <cell r="C1342">
            <v>0</v>
          </cell>
          <cell r="D1342">
            <v>3953.0849090909082</v>
          </cell>
          <cell r="E1342">
            <v>3979</v>
          </cell>
          <cell r="F1342">
            <v>1715.4513247863244</v>
          </cell>
          <cell r="G1342">
            <v>987.13793635151967</v>
          </cell>
          <cell r="H1342">
            <v>1.8335684062059231E-2</v>
          </cell>
          <cell r="I1342">
            <v>0.15655853314527512</v>
          </cell>
          <cell r="J1342">
            <v>2.115655853314527E-2</v>
          </cell>
          <cell r="K1342">
            <v>0.14104372355430186</v>
          </cell>
          <cell r="L1342">
            <v>0.66290550070521848</v>
          </cell>
        </row>
        <row r="1343">
          <cell r="B1343" t="str">
            <v>IND</v>
          </cell>
          <cell r="C1343">
            <v>0</v>
          </cell>
          <cell r="D1343">
            <v>3707.6511506849306</v>
          </cell>
          <cell r="E1343">
            <v>2634.7112121212117</v>
          </cell>
          <cell r="F1343">
            <v>718.88407182282174</v>
          </cell>
          <cell r="G1343">
            <v>820.24839820982584</v>
          </cell>
          <cell r="H1343">
            <v>2.2727272727272773E-2</v>
          </cell>
          <cell r="I1343">
            <v>5.6149732620321004E-2</v>
          </cell>
          <cell r="J1343">
            <v>3.342245989304822E-2</v>
          </cell>
          <cell r="K1343">
            <v>0.18226381461675628</v>
          </cell>
          <cell r="L1343">
            <v>0.70543672014260184</v>
          </cell>
        </row>
        <row r="1344">
          <cell r="B1344" t="str">
            <v>JAC</v>
          </cell>
          <cell r="C1344">
            <v>0</v>
          </cell>
          <cell r="D1344">
            <v>0</v>
          </cell>
          <cell r="E1344">
            <v>0</v>
          </cell>
          <cell r="F1344">
            <v>3862.4099999999994</v>
          </cell>
          <cell r="G1344">
            <v>835.44666666666672</v>
          </cell>
          <cell r="H1344">
            <v>0</v>
          </cell>
          <cell r="I1344">
            <v>0.21052631578947373</v>
          </cell>
          <cell r="J1344">
            <v>2.6315789473684216E-2</v>
          </cell>
          <cell r="K1344">
            <v>0.28947368421052644</v>
          </cell>
          <cell r="L1344">
            <v>0.47368421052631571</v>
          </cell>
        </row>
        <row r="1345">
          <cell r="B1345" t="str">
            <v>LAN</v>
          </cell>
          <cell r="C1345">
            <v>2030.7539999999999</v>
          </cell>
          <cell r="D1345">
            <v>3890.438231687302</v>
          </cell>
          <cell r="E1345">
            <v>2512.8557142857139</v>
          </cell>
          <cell r="F1345">
            <v>423.76249999999999</v>
          </cell>
          <cell r="G1345">
            <v>753.43067020270689</v>
          </cell>
          <cell r="H1345">
            <v>1.9047619047619035E-2</v>
          </cell>
          <cell r="I1345">
            <v>3.8095238095238071E-2</v>
          </cell>
          <cell r="J1345">
            <v>1.9047619047619035E-2</v>
          </cell>
          <cell r="K1345">
            <v>9.9999999999999908E-2</v>
          </cell>
          <cell r="L1345">
            <v>0.82380952380952399</v>
          </cell>
        </row>
        <row r="1346">
          <cell r="B1346" t="str">
            <v>LAS</v>
          </cell>
          <cell r="C1346">
            <v>3287.2290000000003</v>
          </cell>
          <cell r="D1346">
            <v>4434.1896103338213</v>
          </cell>
          <cell r="E1346">
            <v>2109.2620312499998</v>
          </cell>
          <cell r="F1346">
            <v>1052.7455798288031</v>
          </cell>
          <cell r="G1346">
            <v>831.43264529898693</v>
          </cell>
          <cell r="H1346">
            <v>5.3156146179402258E-2</v>
          </cell>
          <cell r="I1346">
            <v>9.5514950166113458E-2</v>
          </cell>
          <cell r="J1346">
            <v>3.0177187153931476E-2</v>
          </cell>
          <cell r="K1346">
            <v>0.19462901439645652</v>
          </cell>
          <cell r="L1346">
            <v>0.62652270210409633</v>
          </cell>
        </row>
        <row r="1347">
          <cell r="B1347" t="str">
            <v>LAX</v>
          </cell>
          <cell r="C1347">
            <v>3483.894081940593</v>
          </cell>
          <cell r="D1347">
            <v>4495.3830342495776</v>
          </cell>
          <cell r="E1347">
            <v>1090.6278711230361</v>
          </cell>
          <cell r="F1347">
            <v>1387.8505170604203</v>
          </cell>
          <cell r="G1347">
            <v>736.38755087249604</v>
          </cell>
          <cell r="H1347">
            <v>8.0673854447438798E-2</v>
          </cell>
          <cell r="I1347">
            <v>0.10873315363881307</v>
          </cell>
          <cell r="J1347">
            <v>8.7008086253368699E-2</v>
          </cell>
          <cell r="K1347">
            <v>0.27347708894878764</v>
          </cell>
          <cell r="L1347">
            <v>0.45010781671159195</v>
          </cell>
        </row>
        <row r="1348">
          <cell r="B1348" t="str">
            <v>LEX</v>
          </cell>
          <cell r="C1348">
            <v>0</v>
          </cell>
          <cell r="D1348">
            <v>4530.7807971014481</v>
          </cell>
          <cell r="E1348">
            <v>2222.958333333333</v>
          </cell>
          <cell r="F1348">
            <v>3052.98425</v>
          </cell>
          <cell r="G1348">
            <v>662.03592097518651</v>
          </cell>
          <cell r="H1348">
            <v>4.88599348534202E-3</v>
          </cell>
          <cell r="I1348">
            <v>8.9576547231270398E-2</v>
          </cell>
          <cell r="J1348">
            <v>2.117263843648208E-2</v>
          </cell>
          <cell r="K1348">
            <v>0.14006514657980462</v>
          </cell>
          <cell r="L1348">
            <v>0.74429967426710097</v>
          </cell>
        </row>
        <row r="1349">
          <cell r="B1349" t="str">
            <v>LGB</v>
          </cell>
          <cell r="C1349">
            <v>3136.3195897155688</v>
          </cell>
          <cell r="D1349">
            <v>4472.649205250289</v>
          </cell>
          <cell r="E1349">
            <v>1159.6041912414769</v>
          </cell>
          <cell r="F1349">
            <v>1301.1073256647855</v>
          </cell>
          <cell r="G1349">
            <v>597.47571428571428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1</v>
          </cell>
        </row>
        <row r="1350">
          <cell r="B1350" t="str">
            <v>LIT</v>
          </cell>
          <cell r="C1350">
            <v>0</v>
          </cell>
          <cell r="D1350">
            <v>2748.0859999999998</v>
          </cell>
          <cell r="E1350">
            <v>1838.65</v>
          </cell>
          <cell r="F1350">
            <v>2608.5887738095244</v>
          </cell>
          <cell r="G1350">
            <v>931.3774323310912</v>
          </cell>
          <cell r="H1350">
            <v>1.6483516483516487E-2</v>
          </cell>
          <cell r="I1350">
            <v>2.9670329670329676E-2</v>
          </cell>
          <cell r="J1350">
            <v>3.0769230769230778E-2</v>
          </cell>
          <cell r="K1350">
            <v>9.5604395604395709E-2</v>
          </cell>
          <cell r="L1350">
            <v>0.82747252747252731</v>
          </cell>
        </row>
        <row r="1351">
          <cell r="B1351" t="str">
            <v>LNK</v>
          </cell>
          <cell r="C1351">
            <v>0</v>
          </cell>
          <cell r="D1351">
            <v>4663.9981250000001</v>
          </cell>
          <cell r="E1351">
            <v>1487.0678124999999</v>
          </cell>
          <cell r="F1351">
            <v>556.70038548752825</v>
          </cell>
          <cell r="G1351">
            <v>713.63234703196326</v>
          </cell>
          <cell r="H1351">
            <v>0</v>
          </cell>
          <cell r="I1351">
            <v>3.3112582781456935E-2</v>
          </cell>
          <cell r="J1351">
            <v>6.6225165562913864E-3</v>
          </cell>
          <cell r="K1351">
            <v>0.22516556291390716</v>
          </cell>
          <cell r="L1351">
            <v>0.73509933774834446</v>
          </cell>
        </row>
        <row r="1352">
          <cell r="B1352" t="str">
            <v>LSE</v>
          </cell>
          <cell r="C1352">
            <v>8018.94</v>
          </cell>
          <cell r="D1352">
            <v>4590.4133333333302</v>
          </cell>
          <cell r="E1352">
            <v>3833.9999999999995</v>
          </cell>
          <cell r="F1352">
            <v>2271.87</v>
          </cell>
          <cell r="G1352">
            <v>834.37026041666684</v>
          </cell>
          <cell r="H1352">
            <v>2.3809523809523798E-2</v>
          </cell>
          <cell r="I1352">
            <v>8.3333333333333301E-2</v>
          </cell>
          <cell r="J1352">
            <v>2.3809523809523798E-2</v>
          </cell>
          <cell r="K1352">
            <v>8.3333333333333301E-2</v>
          </cell>
          <cell r="L1352">
            <v>0.78571428571428581</v>
          </cell>
        </row>
        <row r="1353">
          <cell r="B1353" t="str">
            <v>MBS</v>
          </cell>
          <cell r="C1353">
            <v>2030.7539999999999</v>
          </cell>
          <cell r="D1353">
            <v>3697.118891053392</v>
          </cell>
          <cell r="E1353">
            <v>2591</v>
          </cell>
          <cell r="F1353">
            <v>1106.7030050030187</v>
          </cell>
          <cell r="G1353">
            <v>968.6472222222219</v>
          </cell>
          <cell r="H1353">
            <v>4.6728971962616784E-3</v>
          </cell>
          <cell r="I1353">
            <v>0.28971962616822416</v>
          </cell>
          <cell r="J1353">
            <v>1.8691588785046714E-2</v>
          </cell>
          <cell r="K1353">
            <v>5.6074766355140124E-2</v>
          </cell>
          <cell r="L1353">
            <v>0.63084112149532712</v>
          </cell>
        </row>
        <row r="1354">
          <cell r="B1354" t="str">
            <v>MEM</v>
          </cell>
          <cell r="C1354">
            <v>4950.99</v>
          </cell>
          <cell r="D1354">
            <v>3533.6527460221491</v>
          </cell>
          <cell r="E1354">
            <v>2795.5586666666668</v>
          </cell>
          <cell r="F1354">
            <v>2648.0033642926383</v>
          </cell>
          <cell r="G1354">
            <v>785.34813439469895</v>
          </cell>
          <cell r="H1354">
            <v>1.1309523809523832E-2</v>
          </cell>
          <cell r="I1354">
            <v>5.7738095238095401E-2</v>
          </cell>
          <cell r="J1354">
            <v>3.095238095238103E-2</v>
          </cell>
          <cell r="K1354">
            <v>9.8809523809524097E-2</v>
          </cell>
          <cell r="L1354">
            <v>0.80119047619047568</v>
          </cell>
        </row>
        <row r="1355">
          <cell r="B1355" t="str">
            <v>MHK</v>
          </cell>
          <cell r="C1355">
            <v>0</v>
          </cell>
          <cell r="D1355">
            <v>3953.0849090909082</v>
          </cell>
          <cell r="E1355">
            <v>3979</v>
          </cell>
          <cell r="F1355">
            <v>1715.4513247863244</v>
          </cell>
          <cell r="G1355">
            <v>987.13793635151967</v>
          </cell>
          <cell r="H1355">
            <v>0</v>
          </cell>
          <cell r="I1355">
            <v>0</v>
          </cell>
          <cell r="J1355">
            <v>5.4794520547945175E-2</v>
          </cell>
          <cell r="K1355">
            <v>4.1095890410958881E-2</v>
          </cell>
          <cell r="L1355">
            <v>0.90410958904109595</v>
          </cell>
        </row>
        <row r="1356">
          <cell r="B1356" t="str">
            <v>MKC</v>
          </cell>
          <cell r="C1356">
            <v>5743.06</v>
          </cell>
          <cell r="D1356">
            <v>4428.4192984781885</v>
          </cell>
          <cell r="E1356">
            <v>2138.0973333333336</v>
          </cell>
          <cell r="F1356">
            <v>765.49823376932977</v>
          </cell>
          <cell r="G1356">
            <v>965.68288834045211</v>
          </cell>
          <cell r="H1356">
            <v>3.65377793543811E-2</v>
          </cell>
          <cell r="I1356">
            <v>6.881873004611587E-2</v>
          </cell>
          <cell r="J1356">
            <v>2.0219936147570124E-2</v>
          </cell>
          <cell r="K1356">
            <v>0.12131961688542081</v>
          </cell>
          <cell r="L1356">
            <v>0.75310393756651217</v>
          </cell>
        </row>
        <row r="1357">
          <cell r="B1357" t="str">
            <v>MKE</v>
          </cell>
          <cell r="C1357">
            <v>8018.94</v>
          </cell>
          <cell r="D1357">
            <v>4281.4723076923083</v>
          </cell>
          <cell r="E1357">
            <v>3066.5446666666662</v>
          </cell>
          <cell r="F1357">
            <v>2526.4928787878785</v>
          </cell>
          <cell r="G1357">
            <v>913.43020561545541</v>
          </cell>
          <cell r="H1357">
            <v>2.229299363057324E-2</v>
          </cell>
          <cell r="I1357">
            <v>9.5541401273885385E-2</v>
          </cell>
          <cell r="J1357">
            <v>6.0509554140127382E-2</v>
          </cell>
          <cell r="K1357">
            <v>0.13216560509554148</v>
          </cell>
          <cell r="L1357">
            <v>0.68949044585987251</v>
          </cell>
        </row>
        <row r="1358">
          <cell r="B1358" t="str">
            <v>MKG</v>
          </cell>
          <cell r="C1358">
            <v>2030.7539999999999</v>
          </cell>
          <cell r="D1358">
            <v>3890.438231687302</v>
          </cell>
          <cell r="E1358">
            <v>2512.8557142857139</v>
          </cell>
          <cell r="F1358">
            <v>1106.7030050030187</v>
          </cell>
          <cell r="G1358">
            <v>692.36990099261379</v>
          </cell>
          <cell r="H1358">
            <v>0</v>
          </cell>
          <cell r="I1358">
            <v>0.11428571428571432</v>
          </cell>
          <cell r="J1358">
            <v>8.5714285714285743E-2</v>
          </cell>
          <cell r="K1358">
            <v>5.7142857142857162E-2</v>
          </cell>
          <cell r="L1358">
            <v>0.74285714285714277</v>
          </cell>
        </row>
        <row r="1359">
          <cell r="B1359" t="str">
            <v>MLI</v>
          </cell>
          <cell r="C1359">
            <v>0</v>
          </cell>
          <cell r="D1359">
            <v>4110.7210000000005</v>
          </cell>
          <cell r="E1359">
            <v>2546.27</v>
          </cell>
          <cell r="F1359">
            <v>3648.6362499999996</v>
          </cell>
          <cell r="G1359">
            <v>799.95732002314844</v>
          </cell>
          <cell r="H1359">
            <v>2.4896265560165963E-2</v>
          </cell>
          <cell r="I1359">
            <v>5.8091286307053923E-2</v>
          </cell>
          <cell r="J1359">
            <v>9.1286307053941848E-2</v>
          </cell>
          <cell r="K1359">
            <v>4.9792531120331919E-2</v>
          </cell>
          <cell r="L1359">
            <v>0.77593360995850646</v>
          </cell>
        </row>
        <row r="1360">
          <cell r="B1360" t="str">
            <v>MQT</v>
          </cell>
          <cell r="C1360">
            <v>2030.7539999999999</v>
          </cell>
          <cell r="D1360">
            <v>3890.438231687302</v>
          </cell>
          <cell r="E1360">
            <v>2512.8557142857139</v>
          </cell>
          <cell r="F1360">
            <v>1106.7030050030187</v>
          </cell>
          <cell r="G1360">
            <v>950.9</v>
          </cell>
          <cell r="H1360">
            <v>0</v>
          </cell>
          <cell r="I1360">
            <v>7.6923076923076941E-2</v>
          </cell>
          <cell r="J1360">
            <v>0</v>
          </cell>
          <cell r="K1360">
            <v>0</v>
          </cell>
          <cell r="L1360">
            <v>0.92307692307692313</v>
          </cell>
        </row>
        <row r="1361">
          <cell r="B1361" t="str">
            <v>MSN</v>
          </cell>
          <cell r="C1361">
            <v>8018.94</v>
          </cell>
          <cell r="D1361">
            <v>4997.6450000000004</v>
          </cell>
          <cell r="E1361">
            <v>2767.69</v>
          </cell>
          <cell r="F1361">
            <v>1652.0922666666668</v>
          </cell>
          <cell r="G1361">
            <v>996.22415421581422</v>
          </cell>
          <cell r="H1361">
            <v>1.6736401673640152E-2</v>
          </cell>
          <cell r="I1361">
            <v>2.0920502092050191E-2</v>
          </cell>
          <cell r="J1361">
            <v>4.6025104602510414E-2</v>
          </cell>
          <cell r="K1361">
            <v>0.14644351464435135</v>
          </cell>
          <cell r="L1361">
            <v>0.76987447698744782</v>
          </cell>
        </row>
        <row r="1362">
          <cell r="B1362" t="str">
            <v>MSO</v>
          </cell>
          <cell r="C1362">
            <v>0</v>
          </cell>
          <cell r="D1362">
            <v>5131.21</v>
          </cell>
          <cell r="E1362">
            <v>0</v>
          </cell>
          <cell r="F1362">
            <v>459.47625000000005</v>
          </cell>
          <cell r="G1362">
            <v>869.81901166751743</v>
          </cell>
          <cell r="H1362">
            <v>1.1111111111111101E-2</v>
          </cell>
          <cell r="I1362">
            <v>1.1111111111111101E-2</v>
          </cell>
          <cell r="J1362">
            <v>2.7777777777777752E-2</v>
          </cell>
          <cell r="K1362">
            <v>0.13333333333333319</v>
          </cell>
          <cell r="L1362">
            <v>0.81666666666666698</v>
          </cell>
        </row>
        <row r="1363">
          <cell r="B1363" t="str">
            <v>MSP</v>
          </cell>
          <cell r="C1363">
            <v>4808.24</v>
          </cell>
          <cell r="D1363">
            <v>4484.3729829944177</v>
          </cell>
          <cell r="E1363">
            <v>2958.4368571428572</v>
          </cell>
          <cell r="F1363">
            <v>2456.5711674321806</v>
          </cell>
          <cell r="G1363">
            <v>723.80919958798893</v>
          </cell>
          <cell r="H1363">
            <v>3.3881897386253766E-2</v>
          </cell>
          <cell r="I1363">
            <v>9.2739593417231689E-2</v>
          </cell>
          <cell r="J1363">
            <v>1.7424975798644795E-2</v>
          </cell>
          <cell r="K1363">
            <v>9.3126815101645985E-2</v>
          </cell>
          <cell r="L1363">
            <v>0.76282671829622373</v>
          </cell>
        </row>
        <row r="1364">
          <cell r="B1364" t="str">
            <v>MSY</v>
          </cell>
          <cell r="C1364">
            <v>0</v>
          </cell>
          <cell r="D1364">
            <v>4249.2661898680954</v>
          </cell>
          <cell r="E1364">
            <v>2887.1502777777796</v>
          </cell>
          <cell r="F1364">
            <v>1634.5431565377512</v>
          </cell>
          <cell r="G1364">
            <v>761.41129708918868</v>
          </cell>
          <cell r="H1364">
            <v>4.4769874476987562E-2</v>
          </cell>
          <cell r="I1364">
            <v>0.10083682008368235</v>
          </cell>
          <cell r="J1364">
            <v>2.468619246861932E-2</v>
          </cell>
          <cell r="K1364">
            <v>0.15355648535564911</v>
          </cell>
          <cell r="L1364">
            <v>0.67615062761506173</v>
          </cell>
        </row>
        <row r="1365">
          <cell r="B1365" t="str">
            <v>MTJ</v>
          </cell>
          <cell r="C1365">
            <v>7926.675807823126</v>
          </cell>
          <cell r="D1365">
            <v>4719.5178306588332</v>
          </cell>
          <cell r="E1365">
            <v>2225.4825039215693</v>
          </cell>
          <cell r="F1365">
            <v>1130.0896335011623</v>
          </cell>
          <cell r="G1365">
            <v>678.66727272727292</v>
          </cell>
          <cell r="H1365">
            <v>0</v>
          </cell>
          <cell r="I1365">
            <v>3.7735849056603772E-2</v>
          </cell>
          <cell r="J1365">
            <v>7.5471698113207544E-2</v>
          </cell>
          <cell r="K1365">
            <v>0.30188679245283012</v>
          </cell>
          <cell r="L1365">
            <v>0.58490566037735847</v>
          </cell>
        </row>
        <row r="1366">
          <cell r="B1366" t="str">
            <v>OGG</v>
          </cell>
          <cell r="C1366">
            <v>0</v>
          </cell>
          <cell r="D1366">
            <v>4318.0385714285712</v>
          </cell>
          <cell r="E1366">
            <v>1802.47</v>
          </cell>
          <cell r="F1366">
            <v>692.51499999999999</v>
          </cell>
          <cell r="G1366">
            <v>756.03875000000005</v>
          </cell>
          <cell r="H1366">
            <v>2.3076923076923061E-2</v>
          </cell>
          <cell r="I1366">
            <v>3.8461538461538429E-2</v>
          </cell>
          <cell r="J1366">
            <v>6.9230769230769179E-2</v>
          </cell>
          <cell r="K1366">
            <v>0.23076923076923056</v>
          </cell>
          <cell r="L1366">
            <v>0.63846153846153864</v>
          </cell>
        </row>
        <row r="1367">
          <cell r="B1367" t="str">
            <v>OKC</v>
          </cell>
          <cell r="C1367">
            <v>0</v>
          </cell>
          <cell r="D1367">
            <v>3718.9920000000006</v>
          </cell>
          <cell r="E1367">
            <v>1593.7585185185185</v>
          </cell>
          <cell r="F1367">
            <v>962.22877083333299</v>
          </cell>
          <cell r="G1367">
            <v>854.31473394231716</v>
          </cell>
          <cell r="H1367">
            <v>4.6592489568845777E-2</v>
          </cell>
          <cell r="I1367">
            <v>7.6495132127955751E-2</v>
          </cell>
          <cell r="J1367">
            <v>3.1293463143254624E-2</v>
          </cell>
          <cell r="K1367">
            <v>0.10431154381084884</v>
          </cell>
          <cell r="L1367">
            <v>0.74130737134909497</v>
          </cell>
        </row>
        <row r="1368">
          <cell r="B1368" t="str">
            <v>OMA</v>
          </cell>
          <cell r="C1368">
            <v>0</v>
          </cell>
          <cell r="D1368">
            <v>4663.9981250000001</v>
          </cell>
          <cell r="E1368">
            <v>1487.0678124999999</v>
          </cell>
          <cell r="F1368">
            <v>1022.2975890985322</v>
          </cell>
          <cell r="G1368">
            <v>793.27074401093319</v>
          </cell>
          <cell r="H1368">
            <v>1.7075773745997877E-2</v>
          </cell>
          <cell r="I1368">
            <v>4.2689434364994706E-2</v>
          </cell>
          <cell r="J1368">
            <v>0.10352187833511219</v>
          </cell>
          <cell r="K1368">
            <v>0.12059765208111012</v>
          </cell>
          <cell r="L1368">
            <v>0.71611526147278504</v>
          </cell>
        </row>
        <row r="1369">
          <cell r="B1369" t="str">
            <v>PAH</v>
          </cell>
          <cell r="C1369">
            <v>0</v>
          </cell>
          <cell r="D1369">
            <v>4815.0107823129256</v>
          </cell>
          <cell r="E1369">
            <v>2222.958333333333</v>
          </cell>
          <cell r="F1369">
            <v>2214.1888229918222</v>
          </cell>
          <cell r="G1369">
            <v>584</v>
          </cell>
          <cell r="H1369">
            <v>0</v>
          </cell>
          <cell r="I1369">
            <v>4.0000000000000008E-2</v>
          </cell>
          <cell r="J1369">
            <v>0</v>
          </cell>
          <cell r="K1369">
            <v>0.28000000000000008</v>
          </cell>
          <cell r="L1369">
            <v>0.67999999999999994</v>
          </cell>
        </row>
        <row r="1370">
          <cell r="B1370" t="str">
            <v>PDX</v>
          </cell>
          <cell r="C1370">
            <v>0</v>
          </cell>
          <cell r="D1370">
            <v>4105.8093121693109</v>
          </cell>
          <cell r="E1370">
            <v>2959.8874509803913</v>
          </cell>
          <cell r="F1370">
            <v>1390.1781130111858</v>
          </cell>
          <cell r="G1370">
            <v>773.39684735164008</v>
          </cell>
          <cell r="H1370">
            <v>2.9921795307718543E-2</v>
          </cell>
          <cell r="I1370">
            <v>6.4263855831350095E-2</v>
          </cell>
          <cell r="J1370">
            <v>6.6643998639918614E-2</v>
          </cell>
          <cell r="K1370">
            <v>0.13532811968718172</v>
          </cell>
          <cell r="L1370">
            <v>0.7038422305338311</v>
          </cell>
        </row>
        <row r="1371">
          <cell r="B1371" t="str">
            <v>PHX</v>
          </cell>
          <cell r="C1371">
            <v>6645.8772380952378</v>
          </cell>
          <cell r="D1371">
            <v>4042.9798055555534</v>
          </cell>
          <cell r="E1371">
            <v>3017.4121250000007</v>
          </cell>
          <cell r="F1371">
            <v>1600.9405679527265</v>
          </cell>
          <cell r="G1371">
            <v>787.34711898271109</v>
          </cell>
          <cell r="H1371">
            <v>3.9052215884159899E-2</v>
          </cell>
          <cell r="I1371">
            <v>5.2435278630978757E-2</v>
          </cell>
          <cell r="J1371">
            <v>3.6419482229047999E-2</v>
          </cell>
          <cell r="K1371">
            <v>0.15840280824923217</v>
          </cell>
          <cell r="L1371">
            <v>0.71369021500658114</v>
          </cell>
        </row>
        <row r="1372">
          <cell r="B1372" t="str">
            <v>PIA</v>
          </cell>
          <cell r="C1372">
            <v>0</v>
          </cell>
          <cell r="D1372">
            <v>4110.7210000000005</v>
          </cell>
          <cell r="E1372">
            <v>2546.27</v>
          </cell>
          <cell r="F1372">
            <v>748.46</v>
          </cell>
          <cell r="G1372">
            <v>786.76362068965511</v>
          </cell>
          <cell r="H1372">
            <v>2.8776978417266171E-2</v>
          </cell>
          <cell r="I1372">
            <v>1.4388489208633086E-2</v>
          </cell>
          <cell r="J1372">
            <v>5.7553956834532342E-2</v>
          </cell>
          <cell r="K1372">
            <v>0.15827338129496391</v>
          </cell>
          <cell r="L1372">
            <v>0.74100719424460459</v>
          </cell>
        </row>
        <row r="1373">
          <cell r="B1373" t="str">
            <v>PSP</v>
          </cell>
          <cell r="C1373">
            <v>3136.3195897155688</v>
          </cell>
          <cell r="D1373">
            <v>4149.8</v>
          </cell>
          <cell r="E1373">
            <v>4183</v>
          </cell>
          <cell r="F1373">
            <v>397.87</v>
          </cell>
          <cell r="G1373">
            <v>1147.5198690476191</v>
          </cell>
          <cell r="H1373">
            <v>1.7094017094017089E-2</v>
          </cell>
          <cell r="I1373">
            <v>8.547008547008543E-2</v>
          </cell>
          <cell r="J1373">
            <v>5.1282051282051259E-2</v>
          </cell>
          <cell r="K1373">
            <v>0.21367521367521353</v>
          </cell>
          <cell r="L1373">
            <v>0.63247863247863267</v>
          </cell>
        </row>
        <row r="1374">
          <cell r="B1374" t="str">
            <v>RAP</v>
          </cell>
          <cell r="C1374">
            <v>0</v>
          </cell>
          <cell r="D1374">
            <v>0</v>
          </cell>
          <cell r="E1374">
            <v>1133.83</v>
          </cell>
          <cell r="F1374">
            <v>427.87708333333376</v>
          </cell>
          <cell r="G1374">
            <v>760.13413444945024</v>
          </cell>
          <cell r="H1374">
            <v>2.8301886792452817E-2</v>
          </cell>
          <cell r="I1374">
            <v>3.7735849056603758E-2</v>
          </cell>
          <cell r="J1374">
            <v>1.8867924528301879E-2</v>
          </cell>
          <cell r="K1374">
            <v>0.10377358490566031</v>
          </cell>
          <cell r="L1374">
            <v>0.81132075471698128</v>
          </cell>
        </row>
        <row r="1375">
          <cell r="B1375" t="str">
            <v>RNO</v>
          </cell>
          <cell r="C1375">
            <v>3287.2290000000003</v>
          </cell>
          <cell r="D1375">
            <v>4434.1896103338213</v>
          </cell>
          <cell r="E1375">
            <v>2109.2620312499998</v>
          </cell>
          <cell r="F1375">
            <v>2022.8290000000002</v>
          </cell>
          <cell r="G1375">
            <v>889.06110370370334</v>
          </cell>
          <cell r="H1375">
            <v>2.0270270270270251E-2</v>
          </cell>
          <cell r="I1375">
            <v>7.4324324324324259E-2</v>
          </cell>
          <cell r="J1375">
            <v>5.6306306306306245E-2</v>
          </cell>
          <cell r="K1375">
            <v>0.18693693693693697</v>
          </cell>
          <cell r="L1375">
            <v>0.66216216216216239</v>
          </cell>
        </row>
        <row r="1376">
          <cell r="B1376" t="str">
            <v>RST</v>
          </cell>
          <cell r="C1376">
            <v>4808.24</v>
          </cell>
          <cell r="D1376">
            <v>4705.5524999999998</v>
          </cell>
          <cell r="E1376">
            <v>2402.0100000000002</v>
          </cell>
          <cell r="F1376">
            <v>2290.48</v>
          </cell>
          <cell r="G1376">
            <v>671.57413636363594</v>
          </cell>
          <cell r="H1376">
            <v>9.999999999999995E-2</v>
          </cell>
          <cell r="I1376">
            <v>0.17142857142857135</v>
          </cell>
          <cell r="J1376">
            <v>4.2857142857142844E-2</v>
          </cell>
          <cell r="K1376">
            <v>0.1071428571428571</v>
          </cell>
          <cell r="L1376">
            <v>0.57857142857142885</v>
          </cell>
        </row>
        <row r="1377">
          <cell r="B1377" t="str">
            <v>SAC</v>
          </cell>
          <cell r="C1377">
            <v>3136.3195897155688</v>
          </cell>
          <cell r="D1377">
            <v>4731.9701587301615</v>
          </cell>
          <cell r="E1377">
            <v>2205.645897435897</v>
          </cell>
          <cell r="F1377">
            <v>1135.7951828743539</v>
          </cell>
          <cell r="G1377">
            <v>1012.9568013412096</v>
          </cell>
          <cell r="H1377">
            <v>1.9133937562940607E-2</v>
          </cell>
          <cell r="I1377">
            <v>3.9274924471299155E-2</v>
          </cell>
          <cell r="J1377">
            <v>6.7472306143001107E-2</v>
          </cell>
          <cell r="K1377">
            <v>0.14501510574018159</v>
          </cell>
          <cell r="L1377">
            <v>0.72910372608257756</v>
          </cell>
        </row>
        <row r="1378">
          <cell r="B1378" t="str">
            <v>SAN</v>
          </cell>
          <cell r="C1378">
            <v>3136.3195897155688</v>
          </cell>
          <cell r="D1378">
            <v>4182.5252318450221</v>
          </cell>
          <cell r="E1378">
            <v>2336.8323469387747</v>
          </cell>
          <cell r="F1378">
            <v>1149.5245718238777</v>
          </cell>
          <cell r="G1378">
            <v>821.30160570679027</v>
          </cell>
          <cell r="H1378">
            <v>3.8407115423489159E-2</v>
          </cell>
          <cell r="I1378">
            <v>0.12957347887608672</v>
          </cell>
          <cell r="J1378">
            <v>0.1283606225995555</v>
          </cell>
          <cell r="K1378">
            <v>0.16211845562967456</v>
          </cell>
          <cell r="L1378">
            <v>0.54154032747119418</v>
          </cell>
        </row>
        <row r="1379">
          <cell r="B1379" t="str">
            <v>SBN</v>
          </cell>
          <cell r="C1379">
            <v>0</v>
          </cell>
          <cell r="D1379">
            <v>5126.75</v>
          </cell>
          <cell r="E1379">
            <v>2637.2785294117639</v>
          </cell>
          <cell r="F1379">
            <v>642.4027777777776</v>
          </cell>
          <cell r="G1379">
            <v>818.81909832451458</v>
          </cell>
          <cell r="H1379">
            <v>0</v>
          </cell>
          <cell r="I1379">
            <v>6.3106796116504785E-2</v>
          </cell>
          <cell r="J1379">
            <v>0</v>
          </cell>
          <cell r="K1379">
            <v>0.13592233009708726</v>
          </cell>
          <cell r="L1379">
            <v>0.80097087378640797</v>
          </cell>
        </row>
        <row r="1380">
          <cell r="B1380" t="str">
            <v>SBS</v>
          </cell>
          <cell r="C1380">
            <v>7926.675807823126</v>
          </cell>
          <cell r="D1380">
            <v>4719.5178306588332</v>
          </cell>
          <cell r="E1380">
            <v>2225.4825039215693</v>
          </cell>
          <cell r="F1380">
            <v>1130.0896335011623</v>
          </cell>
          <cell r="G1380">
            <v>862.38880000000006</v>
          </cell>
          <cell r="H1380">
            <v>5.2631578947368425E-2</v>
          </cell>
          <cell r="I1380">
            <v>5.2631578947368425E-2</v>
          </cell>
          <cell r="J1380">
            <v>0.26315789473684215</v>
          </cell>
          <cell r="K1380">
            <v>5.2631578947368425E-2</v>
          </cell>
          <cell r="L1380">
            <v>0.57894736842105254</v>
          </cell>
        </row>
        <row r="1381">
          <cell r="B1381" t="str">
            <v>SDF</v>
          </cell>
          <cell r="C1381">
            <v>0</v>
          </cell>
          <cell r="D1381">
            <v>5066.4450000000006</v>
          </cell>
          <cell r="E1381">
            <v>2222.958333333333</v>
          </cell>
          <cell r="F1381">
            <v>2052.4933189902463</v>
          </cell>
          <cell r="G1381">
            <v>727.97545575740162</v>
          </cell>
          <cell r="H1381">
            <v>1.0963194988253749E-2</v>
          </cell>
          <cell r="I1381">
            <v>3.8371182458888126E-2</v>
          </cell>
          <cell r="J1381">
            <v>2.3492560689115174E-2</v>
          </cell>
          <cell r="K1381">
            <v>0.12920908379013357</v>
          </cell>
          <cell r="L1381">
            <v>0.79796397807360941</v>
          </cell>
        </row>
        <row r="1382">
          <cell r="B1382" t="str">
            <v>SEA</v>
          </cell>
          <cell r="C1382">
            <v>4372.2888802083344</v>
          </cell>
          <cell r="D1382">
            <v>3806.9577000528093</v>
          </cell>
          <cell r="E1382">
            <v>3162.4465196078422</v>
          </cell>
          <cell r="F1382">
            <v>1362.8788922874987</v>
          </cell>
          <cell r="G1382">
            <v>807.35157173766663</v>
          </cell>
          <cell r="H1382">
            <v>4.1132410816300854E-2</v>
          </cell>
          <cell r="I1382">
            <v>0.11184461089247182</v>
          </cell>
          <cell r="J1382">
            <v>2.2851339342389369E-2</v>
          </cell>
          <cell r="K1382">
            <v>0.17341627523168707</v>
          </cell>
          <cell r="L1382">
            <v>0.65075536371715081</v>
          </cell>
        </row>
        <row r="1383">
          <cell r="B1383" t="str">
            <v>SFO</v>
          </cell>
          <cell r="C1383">
            <v>2559.9170181899899</v>
          </cell>
          <cell r="D1383">
            <v>4493.8572171034566</v>
          </cell>
          <cell r="E1383">
            <v>1099.2328221655489</v>
          </cell>
          <cell r="F1383">
            <v>1213.8723692903127</v>
          </cell>
          <cell r="G1383">
            <v>720.25044549396591</v>
          </cell>
          <cell r="H1383">
            <v>5.9961443860931468E-2</v>
          </cell>
          <cell r="I1383">
            <v>8.2031509672272018E-2</v>
          </cell>
          <cell r="J1383">
            <v>5.4477165459017034E-2</v>
          </cell>
          <cell r="K1383">
            <v>0.30525825965565367</v>
          </cell>
          <cell r="L1383">
            <v>0.49827162135212577</v>
          </cell>
        </row>
        <row r="1384">
          <cell r="B1384" t="str">
            <v>SGF</v>
          </cell>
          <cell r="C1384">
            <v>5743.06</v>
          </cell>
          <cell r="D1384">
            <v>3004.97</v>
          </cell>
          <cell r="E1384">
            <v>3276.1733333333336</v>
          </cell>
          <cell r="F1384">
            <v>1556.559294871794</v>
          </cell>
          <cell r="G1384">
            <v>881.33626461305869</v>
          </cell>
          <cell r="H1384">
            <v>6.1919504643962843E-3</v>
          </cell>
          <cell r="I1384">
            <v>2.6315789473684209E-2</v>
          </cell>
          <cell r="J1384">
            <v>2.786377708978327E-2</v>
          </cell>
          <cell r="K1384">
            <v>8.9783281733746181E-2</v>
          </cell>
          <cell r="L1384">
            <v>0.84984520123839002</v>
          </cell>
        </row>
        <row r="1385">
          <cell r="B1385" t="str">
            <v>SJC</v>
          </cell>
          <cell r="C1385">
            <v>3136.3195897155688</v>
          </cell>
          <cell r="D1385">
            <v>4472.649205250289</v>
          </cell>
          <cell r="E1385">
            <v>1159.6041912414769</v>
          </cell>
          <cell r="F1385">
            <v>358.97142857142825</v>
          </cell>
          <cell r="G1385">
            <v>590.35935483870992</v>
          </cell>
          <cell r="H1385">
            <v>2.8708133971291839E-2</v>
          </cell>
          <cell r="I1385">
            <v>2.8708133971291839E-2</v>
          </cell>
          <cell r="J1385">
            <v>6.6985645933014273E-2</v>
          </cell>
          <cell r="K1385">
            <v>0.1674641148325357</v>
          </cell>
          <cell r="L1385">
            <v>0.70813397129186639</v>
          </cell>
        </row>
        <row r="1386">
          <cell r="B1386" t="str">
            <v>SLC</v>
          </cell>
          <cell r="C1386">
            <v>0</v>
          </cell>
          <cell r="D1386">
            <v>5028.892587864113</v>
          </cell>
          <cell r="E1386">
            <v>3113.3357142857139</v>
          </cell>
          <cell r="F1386">
            <v>3630.9182908934508</v>
          </cell>
          <cell r="G1386">
            <v>923.08427457382652</v>
          </cell>
          <cell r="H1386">
            <v>2.8898854010961716E-2</v>
          </cell>
          <cell r="I1386">
            <v>5.4309915296462563E-2</v>
          </cell>
          <cell r="J1386">
            <v>2.8898854010961726E-2</v>
          </cell>
          <cell r="K1386">
            <v>0.12755356253114153</v>
          </cell>
          <cell r="L1386">
            <v>0.76033881415047233</v>
          </cell>
        </row>
        <row r="1387">
          <cell r="B1387" t="str">
            <v>SNA</v>
          </cell>
          <cell r="C1387">
            <v>3136.3195897155688</v>
          </cell>
          <cell r="D1387">
            <v>3972.335</v>
          </cell>
          <cell r="E1387">
            <v>2354.9899999999998</v>
          </cell>
          <cell r="F1387">
            <v>2647.6383333333338</v>
          </cell>
          <cell r="G1387">
            <v>807.74722593775539</v>
          </cell>
          <cell r="H1387">
            <v>8.5910652920962154E-3</v>
          </cell>
          <cell r="I1387">
            <v>3.9518900343642589E-2</v>
          </cell>
          <cell r="J1387">
            <v>4.6391752577319548E-2</v>
          </cell>
          <cell r="K1387">
            <v>0.15120274914089352</v>
          </cell>
          <cell r="L1387">
            <v>0.75429553264604809</v>
          </cell>
        </row>
        <row r="1388">
          <cell r="B1388" t="str">
            <v>SPI</v>
          </cell>
          <cell r="C1388">
            <v>0</v>
          </cell>
          <cell r="D1388">
            <v>4110.7210000000005</v>
          </cell>
          <cell r="E1388">
            <v>2546.27</v>
          </cell>
          <cell r="F1388">
            <v>430.30916666666678</v>
          </cell>
          <cell r="G1388">
            <v>808.80673611111126</v>
          </cell>
          <cell r="H1388">
            <v>1.8181818181818181E-2</v>
          </cell>
          <cell r="I1388">
            <v>1.8181818181818181E-2</v>
          </cell>
          <cell r="J1388">
            <v>0.16363636363636361</v>
          </cell>
          <cell r="K1388">
            <v>0.2</v>
          </cell>
          <cell r="L1388">
            <v>0.59999999999999987</v>
          </cell>
        </row>
        <row r="1389">
          <cell r="B1389" t="str">
            <v>STL</v>
          </cell>
          <cell r="C1389">
            <v>5743.06</v>
          </cell>
          <cell r="D1389">
            <v>4017.5083845755667</v>
          </cell>
          <cell r="E1389">
            <v>1938.8854545454544</v>
          </cell>
          <cell r="F1389">
            <v>1026.0347440432697</v>
          </cell>
          <cell r="G1389">
            <v>808.85837558584865</v>
          </cell>
          <cell r="H1389">
            <v>2.2711390635919006E-2</v>
          </cell>
          <cell r="I1389">
            <v>8.3158630328441951E-2</v>
          </cell>
          <cell r="J1389">
            <v>1.8867924528301928E-2</v>
          </cell>
          <cell r="K1389">
            <v>0.14011180992313121</v>
          </cell>
          <cell r="L1389">
            <v>0.73515024458420586</v>
          </cell>
        </row>
        <row r="1390">
          <cell r="B1390" t="str">
            <v>TOL</v>
          </cell>
          <cell r="C1390">
            <v>0</v>
          </cell>
          <cell r="D1390">
            <v>1415.39</v>
          </cell>
          <cell r="E1390">
            <v>2205.2498749999991</v>
          </cell>
          <cell r="F1390">
            <v>1573.6308975284251</v>
          </cell>
          <cell r="G1390">
            <v>482.31023333333303</v>
          </cell>
          <cell r="H1390">
            <v>0</v>
          </cell>
          <cell r="I1390">
            <v>5.7142857142857106E-2</v>
          </cell>
          <cell r="J1390">
            <v>1.9047619047619035E-2</v>
          </cell>
          <cell r="K1390">
            <v>9.5238095238095163E-2</v>
          </cell>
          <cell r="L1390">
            <v>0.82857142857142874</v>
          </cell>
        </row>
        <row r="1391">
          <cell r="B1391" t="str">
            <v>TRI</v>
          </cell>
          <cell r="C1391">
            <v>4950.99</v>
          </cell>
          <cell r="D1391">
            <v>4741.1759017094</v>
          </cell>
          <cell r="E1391">
            <v>2935.4626833333341</v>
          </cell>
          <cell r="F1391">
            <v>3589.8180216450214</v>
          </cell>
          <cell r="G1391">
            <v>760.08233999563083</v>
          </cell>
          <cell r="H1391">
            <v>0</v>
          </cell>
          <cell r="I1391">
            <v>8.1081081081081002E-2</v>
          </cell>
          <cell r="J1391">
            <v>1.5444015444015432E-2</v>
          </cell>
          <cell r="K1391">
            <v>0.15830115830115818</v>
          </cell>
          <cell r="L1391">
            <v>0.74517374517374546</v>
          </cell>
        </row>
        <row r="1392">
          <cell r="B1392" t="str">
            <v>TUL</v>
          </cell>
          <cell r="C1392">
            <v>0</v>
          </cell>
          <cell r="D1392">
            <v>6494.2714814814808</v>
          </cell>
          <cell r="E1392">
            <v>3076.8311111111111</v>
          </cell>
          <cell r="F1392">
            <v>2347.0053472222221</v>
          </cell>
          <cell r="G1392">
            <v>791.76384730209043</v>
          </cell>
          <cell r="H1392">
            <v>4.1146216017634213E-2</v>
          </cell>
          <cell r="I1392">
            <v>3.8941954445260954E-2</v>
          </cell>
          <cell r="J1392">
            <v>4.1880969875091961E-2</v>
          </cell>
          <cell r="K1392">
            <v>0.13372520205731131</v>
          </cell>
          <cell r="L1392">
            <v>0.74430565760470158</v>
          </cell>
        </row>
        <row r="1393">
          <cell r="B1393" t="str">
            <v>TUS</v>
          </cell>
          <cell r="C1393">
            <v>6645.8772380952378</v>
          </cell>
          <cell r="D1393">
            <v>5327.882626296393</v>
          </cell>
          <cell r="E1393">
            <v>2832.3025000000002</v>
          </cell>
          <cell r="F1393">
            <v>2278.1913081395337</v>
          </cell>
          <cell r="G1393">
            <v>952.70022762152644</v>
          </cell>
          <cell r="H1393">
            <v>3.4482758620689703E-2</v>
          </cell>
          <cell r="I1393">
            <v>0.14588859416445649</v>
          </cell>
          <cell r="J1393">
            <v>9.8143236074270751E-2</v>
          </cell>
          <cell r="K1393">
            <v>0.13527851458885973</v>
          </cell>
          <cell r="L1393">
            <v>0.58620689655172331</v>
          </cell>
        </row>
        <row r="1394">
          <cell r="B1394" t="str">
            <v>TVC</v>
          </cell>
          <cell r="C1394">
            <v>2030.7539999999999</v>
          </cell>
          <cell r="D1394">
            <v>2615</v>
          </cell>
          <cell r="E1394">
            <v>2512.8557142857139</v>
          </cell>
          <cell r="F1394">
            <v>2153.7137499999994</v>
          </cell>
          <cell r="G1394">
            <v>1248.3493803418805</v>
          </cell>
          <cell r="H1394">
            <v>5.5248618784530358E-3</v>
          </cell>
          <cell r="I1394">
            <v>5.524861878453035E-2</v>
          </cell>
          <cell r="J1394">
            <v>2.2099447513812143E-2</v>
          </cell>
          <cell r="K1394">
            <v>0.19337016574585625</v>
          </cell>
          <cell r="L1394">
            <v>0.72375690607734822</v>
          </cell>
        </row>
        <row r="1395">
          <cell r="B1395" t="str">
            <v>TYS</v>
          </cell>
          <cell r="C1395">
            <v>4950.99</v>
          </cell>
          <cell r="D1395">
            <v>4457.846558503401</v>
          </cell>
          <cell r="E1395">
            <v>3099.3233333333333</v>
          </cell>
          <cell r="F1395">
            <v>1449.0340147419108</v>
          </cell>
          <cell r="G1395">
            <v>733.77061301527681</v>
          </cell>
          <cell r="H1395">
            <v>7.494646680942187E-3</v>
          </cell>
          <cell r="I1395">
            <v>6.2098501070663843E-2</v>
          </cell>
          <cell r="J1395">
            <v>2.7837259100642393E-2</v>
          </cell>
          <cell r="K1395">
            <v>0.18201284796573897</v>
          </cell>
          <cell r="L1395">
            <v>0.72055674518201263</v>
          </cell>
        </row>
        <row r="1396">
          <cell r="B1396" t="str">
            <v>YEA</v>
          </cell>
          <cell r="C1396">
            <v>1591.9612500000001</v>
          </cell>
          <cell r="D1396">
            <v>4960.4118210180604</v>
          </cell>
          <cell r="E1396">
            <v>2172.14</v>
          </cell>
          <cell r="F1396">
            <v>799.83163022193321</v>
          </cell>
          <cell r="G1396">
            <v>810.26769622817358</v>
          </cell>
          <cell r="H1396">
            <v>2.0758483033932171E-2</v>
          </cell>
          <cell r="I1396">
            <v>7.4451097804391381E-2</v>
          </cell>
          <cell r="J1396">
            <v>3.4331337325349355E-2</v>
          </cell>
          <cell r="K1396">
            <v>0.25289421157684638</v>
          </cell>
          <cell r="L1396">
            <v>0.6175648702594807</v>
          </cell>
        </row>
        <row r="1397">
          <cell r="B1397" t="str">
            <v>YQR</v>
          </cell>
          <cell r="C1397">
            <v>0</v>
          </cell>
          <cell r="D1397">
            <v>0</v>
          </cell>
          <cell r="E1397">
            <v>0</v>
          </cell>
          <cell r="F1397">
            <v>2288.3236111111123</v>
          </cell>
          <cell r="G1397">
            <v>1044.1758441558436</v>
          </cell>
          <cell r="H1397">
            <v>3.5971223021582711E-2</v>
          </cell>
          <cell r="I1397">
            <v>8.9928057553956747E-2</v>
          </cell>
          <cell r="J1397">
            <v>1.4388489208633086E-2</v>
          </cell>
          <cell r="K1397">
            <v>0.22661870503597123</v>
          </cell>
          <cell r="L1397">
            <v>0.63309352517985618</v>
          </cell>
        </row>
        <row r="1398">
          <cell r="B1398" t="str">
            <v>YVR</v>
          </cell>
          <cell r="C1398">
            <v>5124.7112499999985</v>
          </cell>
          <cell r="D1398">
            <v>3964.7839274975422</v>
          </cell>
          <cell r="E1398">
            <v>1843.9960000000005</v>
          </cell>
          <cell r="F1398">
            <v>1142.9267724539748</v>
          </cell>
          <cell r="G1398">
            <v>700.73018669145279</v>
          </cell>
          <cell r="H1398">
            <v>1.959057891261291E-2</v>
          </cell>
          <cell r="I1398">
            <v>6.3724411182038435E-2</v>
          </cell>
          <cell r="J1398">
            <v>1.8820162887959593E-2</v>
          </cell>
          <cell r="K1398">
            <v>0.20162887959498105</v>
          </cell>
          <cell r="L1398">
            <v>0.69623596742240812</v>
          </cell>
        </row>
        <row r="1399">
          <cell r="B1399" t="str">
            <v>YWG</v>
          </cell>
          <cell r="C1399">
            <v>0</v>
          </cell>
          <cell r="D1399">
            <v>0</v>
          </cell>
          <cell r="E1399">
            <v>0</v>
          </cell>
          <cell r="F1399">
            <v>479.09811561119244</v>
          </cell>
          <cell r="G1399">
            <v>657.23731731197176</v>
          </cell>
          <cell r="H1399">
            <v>2.2053756030323959E-2</v>
          </cell>
          <cell r="I1399">
            <v>3.4458993797381196E-2</v>
          </cell>
          <cell r="J1399">
            <v>2.4121295658166834E-2</v>
          </cell>
          <cell r="K1399">
            <v>0.20055134390075866</v>
          </cell>
          <cell r="L1399">
            <v>0.71881461061336926</v>
          </cell>
        </row>
        <row r="1400">
          <cell r="B1400" t="str">
            <v>YYC</v>
          </cell>
          <cell r="C1400">
            <v>1591.9612500000001</v>
          </cell>
          <cell r="D1400">
            <v>4684.7506860174817</v>
          </cell>
          <cell r="E1400">
            <v>3277.26</v>
          </cell>
          <cell r="F1400">
            <v>1038.8493182944439</v>
          </cell>
          <cell r="G1400">
            <v>765.77612558926648</v>
          </cell>
          <cell r="H1400">
            <v>2.1518598217030532E-2</v>
          </cell>
          <cell r="I1400">
            <v>0.11189671072855836</v>
          </cell>
          <cell r="J1400">
            <v>1.0144482016600103E-2</v>
          </cell>
          <cell r="K1400">
            <v>0.24193052566861359</v>
          </cell>
          <cell r="L1400">
            <v>0.61450968336919742</v>
          </cell>
        </row>
        <row r="1401">
          <cell r="B1401" t="str">
            <v>Beyond Total</v>
          </cell>
          <cell r="C1401">
            <v>2544.5915180388379</v>
          </cell>
          <cell r="D1401">
            <v>4316.5243841909487</v>
          </cell>
          <cell r="E1401">
            <v>1312.7612887539665</v>
          </cell>
          <cell r="F1401">
            <v>1325.6612807482229</v>
          </cell>
          <cell r="G1401">
            <v>757.74916123157527</v>
          </cell>
          <cell r="H1401">
            <v>5.4301718512072959E-2</v>
          </cell>
          <cell r="I1401">
            <v>9.6013704589949733E-2</v>
          </cell>
          <cell r="J1401">
            <v>4.6120917368470016E-2</v>
          </cell>
          <cell r="K1401">
            <v>0.19367056154635046</v>
          </cell>
          <cell r="L1401">
            <v>0.60989309798315683</v>
          </cell>
        </row>
      </sheetData>
      <sheetData sheetId="2"/>
      <sheetData sheetId="3">
        <row r="9">
          <cell r="D9">
            <v>1</v>
          </cell>
        </row>
      </sheetData>
      <sheetData sheetId="4">
        <row r="9">
          <cell r="D9">
            <v>1</v>
          </cell>
        </row>
      </sheetData>
      <sheetData sheetId="5">
        <row r="5">
          <cell r="B5" t="str">
            <v>City Code</v>
          </cell>
        </row>
      </sheetData>
      <sheetData sheetId="6">
        <row r="5">
          <cell r="B5" t="str">
            <v>City Code</v>
          </cell>
        </row>
      </sheetData>
      <sheetData sheetId="7">
        <row r="327">
          <cell r="E327">
            <v>257432</v>
          </cell>
        </row>
      </sheetData>
      <sheetData sheetId="8">
        <row r="447">
          <cell r="E447">
            <v>580048</v>
          </cell>
        </row>
      </sheetData>
      <sheetData sheetId="9">
        <row r="15">
          <cell r="C15">
            <v>11182</v>
          </cell>
        </row>
      </sheetData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enue Forecast"/>
      <sheetName val="Revenue Data"/>
      <sheetName val="US Point of Sales"/>
      <sheetName val="Tables for Presentation"/>
      <sheetName val="Pax Forecast"/>
      <sheetName val="Cnx @ ORD Forecast"/>
      <sheetName val="Cnx @ BCN Forecast"/>
      <sheetName val="BCN Beyond Market"/>
      <sheetName val="ORD Beyond Market"/>
      <sheetName val="City Lookup"/>
      <sheetName val="P2P Market"/>
      <sheetName val="Proposed Schedule"/>
      <sheetName val="Factor Up Adjust."/>
    </sheetNames>
    <sheetDataSet>
      <sheetData sheetId="0"/>
      <sheetData sheetId="1">
        <row r="9">
          <cell r="B9" t="str">
            <v>City</v>
          </cell>
          <cell r="C9" t="str">
            <v>Average Fare Prem</v>
          </cell>
          <cell r="D9" t="str">
            <v>Average Fare 2</v>
          </cell>
          <cell r="E9" t="str">
            <v>Average Fare 3</v>
          </cell>
          <cell r="F9" t="str">
            <v>Average Fare 4</v>
          </cell>
          <cell r="G9" t="str">
            <v>Average Fare 5</v>
          </cell>
          <cell r="H9" t="str">
            <v>% Prem</v>
          </cell>
          <cell r="I9" t="str">
            <v>% Class 2</v>
          </cell>
          <cell r="J9" t="str">
            <v>% Class 3</v>
          </cell>
          <cell r="K9" t="str">
            <v>% Class 4</v>
          </cell>
          <cell r="L9" t="str">
            <v>% Class 5</v>
          </cell>
        </row>
        <row r="10">
          <cell r="B10" t="str">
            <v>AAE</v>
          </cell>
          <cell r="C10">
            <v>1843.8291165610724</v>
          </cell>
          <cell r="D10">
            <v>3003.2110971761676</v>
          </cell>
          <cell r="E10">
            <v>1345.867676497681</v>
          </cell>
          <cell r="F10">
            <v>693.36331066456853</v>
          </cell>
          <cell r="G10">
            <v>474.17632914475155</v>
          </cell>
          <cell r="H10">
            <v>0</v>
          </cell>
          <cell r="I10">
            <v>0.25</v>
          </cell>
          <cell r="J10">
            <v>0</v>
          </cell>
          <cell r="K10">
            <v>0</v>
          </cell>
          <cell r="L10">
            <v>0.75</v>
          </cell>
        </row>
        <row r="11">
          <cell r="B11" t="str">
            <v>AAL</v>
          </cell>
          <cell r="C11">
            <v>2745.1413404803261</v>
          </cell>
          <cell r="D11">
            <v>2878.3150000000005</v>
          </cell>
          <cell r="E11">
            <v>1227.4240623855217</v>
          </cell>
          <cell r="F11">
            <v>593.66990277777779</v>
          </cell>
          <cell r="G11">
            <v>482.49992306561631</v>
          </cell>
          <cell r="H11">
            <v>0</v>
          </cell>
          <cell r="I11">
            <v>2.4880382775119617E-2</v>
          </cell>
          <cell r="J11">
            <v>1.0526315789473681E-2</v>
          </cell>
          <cell r="K11">
            <v>0.23157894736842091</v>
          </cell>
          <cell r="L11">
            <v>0.7330143540669859</v>
          </cell>
        </row>
        <row r="12">
          <cell r="B12" t="str">
            <v>AAN</v>
          </cell>
          <cell r="C12">
            <v>4457.4799999999996</v>
          </cell>
          <cell r="D12">
            <v>2932.3675702616497</v>
          </cell>
          <cell r="E12">
            <v>1396.5367793615474</v>
          </cell>
          <cell r="F12">
            <v>760.85050917263288</v>
          </cell>
          <cell r="G12">
            <v>562.07034937759533</v>
          </cell>
          <cell r="H12">
            <v>3.669724770642202E-2</v>
          </cell>
          <cell r="I12">
            <v>0.11926605504587157</v>
          </cell>
          <cell r="J12">
            <v>0</v>
          </cell>
          <cell r="K12">
            <v>0.11926605504587155</v>
          </cell>
          <cell r="L12">
            <v>0.72477064220183485</v>
          </cell>
        </row>
        <row r="13">
          <cell r="B13" t="str">
            <v>AAQ</v>
          </cell>
          <cell r="C13">
            <v>1469.5938081198235</v>
          </cell>
          <cell r="D13">
            <v>2752.6445953448019</v>
          </cell>
          <cell r="E13">
            <v>1004.3361110559546</v>
          </cell>
          <cell r="F13">
            <v>378.81857465811385</v>
          </cell>
          <cell r="G13">
            <v>387.30742755779448</v>
          </cell>
          <cell r="H13">
            <v>0</v>
          </cell>
          <cell r="I13">
            <v>0</v>
          </cell>
          <cell r="J13">
            <v>0</v>
          </cell>
          <cell r="K13">
            <v>1</v>
          </cell>
          <cell r="L13">
            <v>0</v>
          </cell>
        </row>
        <row r="14">
          <cell r="B14" t="str">
            <v>AAR</v>
          </cell>
          <cell r="C14">
            <v>2745.1413404803261</v>
          </cell>
          <cell r="D14">
            <v>2708.3808333333332</v>
          </cell>
          <cell r="E14">
            <v>1227.4240623855217</v>
          </cell>
          <cell r="F14">
            <v>817.17217391304337</v>
          </cell>
          <cell r="G14">
            <v>479.78204742599746</v>
          </cell>
          <cell r="H14">
            <v>0</v>
          </cell>
          <cell r="I14">
            <v>7.9124579124579125E-2</v>
          </cell>
          <cell r="J14">
            <v>1.6835016835016831E-2</v>
          </cell>
          <cell r="K14">
            <v>0.18686868686868674</v>
          </cell>
          <cell r="L14">
            <v>0.71717171717171735</v>
          </cell>
        </row>
        <row r="15">
          <cell r="B15" t="str">
            <v>ABJ</v>
          </cell>
          <cell r="C15">
            <v>2666.1651453744489</v>
          </cell>
          <cell r="D15">
            <v>3774.826342031879</v>
          </cell>
          <cell r="E15">
            <v>1071.763219189656</v>
          </cell>
          <cell r="F15">
            <v>1206.7918518518532</v>
          </cell>
          <cell r="G15">
            <v>737.31270748364079</v>
          </cell>
          <cell r="H15">
            <v>2.7855153203342631E-3</v>
          </cell>
          <cell r="I15">
            <v>5.5710306406685263E-3</v>
          </cell>
          <cell r="J15">
            <v>1.3927576601671314E-2</v>
          </cell>
          <cell r="K15">
            <v>0.14484679665738159</v>
          </cell>
          <cell r="L15">
            <v>0.83286908077994426</v>
          </cell>
        </row>
        <row r="16">
          <cell r="B16" t="str">
            <v>ABT</v>
          </cell>
          <cell r="C16">
            <v>3330.5636246604122</v>
          </cell>
          <cell r="D16">
            <v>2932.3675702616497</v>
          </cell>
          <cell r="E16">
            <v>1396.5367793615474</v>
          </cell>
          <cell r="F16">
            <v>760.85050917263288</v>
          </cell>
          <cell r="G16">
            <v>562.07034937759533</v>
          </cell>
          <cell r="H16">
            <v>0</v>
          </cell>
          <cell r="I16">
            <v>0</v>
          </cell>
          <cell r="J16">
            <v>0</v>
          </cell>
          <cell r="K16">
            <v>7.6923076923076927E-2</v>
          </cell>
          <cell r="L16">
            <v>0.92307692307692313</v>
          </cell>
        </row>
        <row r="17">
          <cell r="B17" t="str">
            <v>ABV</v>
          </cell>
          <cell r="C17">
            <v>2666.1651453744489</v>
          </cell>
          <cell r="D17">
            <v>3178.986399793388</v>
          </cell>
          <cell r="E17">
            <v>1071.763219189656</v>
          </cell>
          <cell r="F17">
            <v>730.97458732534938</v>
          </cell>
          <cell r="G17">
            <v>648.48366020565561</v>
          </cell>
          <cell r="H17">
            <v>6.0496067755595887E-3</v>
          </cell>
          <cell r="I17">
            <v>5.2631578947368418E-2</v>
          </cell>
          <cell r="J17">
            <v>1.8148820326678767E-2</v>
          </cell>
          <cell r="K17">
            <v>0.24077434966727163</v>
          </cell>
          <cell r="L17">
            <v>0.68239564428312161</v>
          </cell>
        </row>
        <row r="18">
          <cell r="B18" t="str">
            <v>ABX</v>
          </cell>
          <cell r="C18">
            <v>4620.9183037078074</v>
          </cell>
          <cell r="D18">
            <v>4404.63</v>
          </cell>
          <cell r="E18">
            <v>1799.1206359649118</v>
          </cell>
          <cell r="F18">
            <v>2234.0785672250199</v>
          </cell>
          <cell r="G18">
            <v>564.01499999999999</v>
          </cell>
          <cell r="H18">
            <v>0</v>
          </cell>
          <cell r="I18">
            <v>0.54347826086956519</v>
          </cell>
          <cell r="J18">
            <v>0</v>
          </cell>
          <cell r="K18">
            <v>2.1739130434782608E-2</v>
          </cell>
          <cell r="L18">
            <v>0.43478260869565216</v>
          </cell>
        </row>
        <row r="19">
          <cell r="B19" t="str">
            <v>ABZ</v>
          </cell>
          <cell r="C19">
            <v>856.25</v>
          </cell>
          <cell r="D19">
            <v>2073.8533333333316</v>
          </cell>
          <cell r="E19">
            <v>950.85666666666657</v>
          </cell>
          <cell r="F19">
            <v>1096.2257033488195</v>
          </cell>
          <cell r="G19">
            <v>330.96581996283368</v>
          </cell>
          <cell r="H19">
            <v>1.7921146953405017E-2</v>
          </cell>
          <cell r="I19">
            <v>4.3906810035842299E-2</v>
          </cell>
          <cell r="J19">
            <v>2.3297491039426521E-2</v>
          </cell>
          <cell r="K19">
            <v>0.16487455197132586</v>
          </cell>
          <cell r="L19">
            <v>0.75000000000000033</v>
          </cell>
        </row>
        <row r="20">
          <cell r="B20" t="str">
            <v>ACA</v>
          </cell>
          <cell r="C20">
            <v>334.40000000000003</v>
          </cell>
          <cell r="D20">
            <v>418.26931318681329</v>
          </cell>
          <cell r="E20">
            <v>321.20586163522017</v>
          </cell>
          <cell r="F20">
            <v>244.11427709299846</v>
          </cell>
          <cell r="G20">
            <v>191.786125838347</v>
          </cell>
          <cell r="H20">
            <v>1.6513056835637491E-2</v>
          </cell>
          <cell r="I20">
            <v>1.9297235023041478E-2</v>
          </cell>
          <cell r="J20">
            <v>1.0272657450076808E-2</v>
          </cell>
          <cell r="K20">
            <v>0.17405913978494644</v>
          </cell>
          <cell r="L20">
            <v>0.77985791090629786</v>
          </cell>
        </row>
        <row r="21">
          <cell r="B21" t="str">
            <v>ACC</v>
          </cell>
          <cell r="C21">
            <v>2666.1651453744489</v>
          </cell>
          <cell r="D21">
            <v>3430.0650962469754</v>
          </cell>
          <cell r="E21">
            <v>1912.4299999999998</v>
          </cell>
          <cell r="F21">
            <v>772.49703170267264</v>
          </cell>
          <cell r="G21">
            <v>623.01745000600579</v>
          </cell>
          <cell r="H21">
            <v>4.1251778093883279E-3</v>
          </cell>
          <cell r="I21">
            <v>2.19061166429587E-2</v>
          </cell>
          <cell r="J21">
            <v>1.9487908961593133E-2</v>
          </cell>
          <cell r="K21">
            <v>0.15889046941678478</v>
          </cell>
          <cell r="L21">
            <v>0.79559032716927491</v>
          </cell>
        </row>
        <row r="22">
          <cell r="B22" t="str">
            <v>ACE</v>
          </cell>
          <cell r="C22">
            <v>2745.1413404803261</v>
          </cell>
          <cell r="D22">
            <v>2748.3097622583159</v>
          </cell>
          <cell r="E22">
            <v>1227.4240623855217</v>
          </cell>
          <cell r="F22">
            <v>664.74253909376523</v>
          </cell>
          <cell r="G22">
            <v>462</v>
          </cell>
          <cell r="H22">
            <v>6.25E-2</v>
          </cell>
          <cell r="I22">
            <v>0</v>
          </cell>
          <cell r="J22">
            <v>6.25E-2</v>
          </cell>
          <cell r="K22">
            <v>0.1875</v>
          </cell>
          <cell r="L22">
            <v>0.6875</v>
          </cell>
        </row>
        <row r="23">
          <cell r="B23" t="str">
            <v>ADA</v>
          </cell>
          <cell r="C23">
            <v>2745.1413404803261</v>
          </cell>
          <cell r="D23">
            <v>2675.3432777777775</v>
          </cell>
          <cell r="E23">
            <v>1291.6555555555556</v>
          </cell>
          <cell r="F23">
            <v>510.16277777777759</v>
          </cell>
          <cell r="G23">
            <v>599.76519436245712</v>
          </cell>
          <cell r="H23">
            <v>0</v>
          </cell>
          <cell r="I23">
            <v>5.9620596205962086E-2</v>
          </cell>
          <cell r="J23">
            <v>3.6585365853658541E-2</v>
          </cell>
          <cell r="K23">
            <v>6.2330623306233103E-2</v>
          </cell>
          <cell r="L23">
            <v>0.84146341463414631</v>
          </cell>
        </row>
        <row r="24">
          <cell r="B24" t="str">
            <v>ADD</v>
          </cell>
          <cell r="C24">
            <v>4423.4183338725334</v>
          </cell>
          <cell r="D24">
            <v>2318.9334117647054</v>
          </cell>
          <cell r="E24">
            <v>1159.4188405797101</v>
          </cell>
          <cell r="F24">
            <v>959.43203660412439</v>
          </cell>
          <cell r="G24">
            <v>629.12847101693228</v>
          </cell>
          <cell r="H24">
            <v>2.646202699126753E-4</v>
          </cell>
          <cell r="I24">
            <v>2.1169621593014026E-2</v>
          </cell>
          <cell r="J24">
            <v>2.6726647261180205E-2</v>
          </cell>
          <cell r="K24">
            <v>8.5472347181794125E-2</v>
          </cell>
          <cell r="L24">
            <v>0.86636676369409893</v>
          </cell>
        </row>
        <row r="25">
          <cell r="B25" t="str">
            <v>ADE</v>
          </cell>
          <cell r="C25">
            <v>3330.5636246604122</v>
          </cell>
          <cell r="D25">
            <v>2283.7099999999996</v>
          </cell>
          <cell r="E25">
            <v>1396.5367793615474</v>
          </cell>
          <cell r="F25">
            <v>378.35624999999999</v>
          </cell>
          <cell r="G25">
            <v>568.87317095207436</v>
          </cell>
          <cell r="H25">
            <v>0</v>
          </cell>
          <cell r="I25">
            <v>6.7114093959731577E-3</v>
          </cell>
          <cell r="J25">
            <v>8.3892617449664471E-4</v>
          </cell>
          <cell r="K25">
            <v>1.0906040268456383E-2</v>
          </cell>
          <cell r="L25">
            <v>0.98154362416107388</v>
          </cell>
        </row>
        <row r="26">
          <cell r="B26" t="str">
            <v>ADL</v>
          </cell>
          <cell r="C26">
            <v>2297.5826005747131</v>
          </cell>
          <cell r="D26">
            <v>4600.8754769439411</v>
          </cell>
          <cell r="E26">
            <v>1315.66</v>
          </cell>
          <cell r="F26">
            <v>3057.2102016039507</v>
          </cell>
          <cell r="G26">
            <v>1052.6163873801588</v>
          </cell>
          <cell r="H26">
            <v>3.6433365292425648E-2</v>
          </cell>
          <cell r="I26">
            <v>0.1294343240651965</v>
          </cell>
          <cell r="J26">
            <v>1.917545541706613E-3</v>
          </cell>
          <cell r="K26">
            <v>0.14573346116970273</v>
          </cell>
          <cell r="L26">
            <v>0.68648130393096862</v>
          </cell>
        </row>
        <row r="27">
          <cell r="B27" t="str">
            <v>ADZ</v>
          </cell>
          <cell r="C27">
            <v>340.6522449706643</v>
          </cell>
          <cell r="D27">
            <v>1643.6786350781567</v>
          </cell>
          <cell r="E27">
            <v>867.19705804587363</v>
          </cell>
          <cell r="F27">
            <v>476.49220503407565</v>
          </cell>
          <cell r="G27">
            <v>355.93964477998946</v>
          </cell>
          <cell r="H27">
            <v>0</v>
          </cell>
          <cell r="I27">
            <v>0</v>
          </cell>
          <cell r="J27">
            <v>0</v>
          </cell>
          <cell r="K27">
            <v>8.3333333333333315E-2</v>
          </cell>
          <cell r="L27">
            <v>0.91666666666666663</v>
          </cell>
        </row>
        <row r="28">
          <cell r="B28" t="str">
            <v>AER</v>
          </cell>
          <cell r="C28">
            <v>1469.5938081198235</v>
          </cell>
          <cell r="D28">
            <v>2752.6445953448019</v>
          </cell>
          <cell r="E28">
            <v>1004.3361110559546</v>
          </cell>
          <cell r="F28">
            <v>378.81857465811385</v>
          </cell>
          <cell r="G28">
            <v>387.30742755779448</v>
          </cell>
          <cell r="H28">
            <v>0</v>
          </cell>
          <cell r="I28">
            <v>0.05</v>
          </cell>
          <cell r="J28">
            <v>0</v>
          </cell>
          <cell r="K28">
            <v>0.2</v>
          </cell>
          <cell r="L28">
            <v>0.75000000000000011</v>
          </cell>
        </row>
        <row r="29">
          <cell r="B29" t="str">
            <v>AES</v>
          </cell>
          <cell r="C29">
            <v>2745.1413404803261</v>
          </cell>
          <cell r="D29">
            <v>2748.3097622583159</v>
          </cell>
          <cell r="E29">
            <v>1227.4240623855217</v>
          </cell>
          <cell r="F29">
            <v>664.74253909376523</v>
          </cell>
          <cell r="G29">
            <v>250.78285714285721</v>
          </cell>
          <cell r="H29">
            <v>0</v>
          </cell>
          <cell r="I29">
            <v>7.8947368421052655E-2</v>
          </cell>
          <cell r="J29">
            <v>0</v>
          </cell>
          <cell r="K29">
            <v>0.28947368421052649</v>
          </cell>
          <cell r="L29">
            <v>0.6315789473684208</v>
          </cell>
        </row>
        <row r="30">
          <cell r="B30" t="str">
            <v>AFA</v>
          </cell>
          <cell r="C30">
            <v>0</v>
          </cell>
          <cell r="D30">
            <v>0</v>
          </cell>
          <cell r="E30">
            <v>0</v>
          </cell>
          <cell r="F30">
            <v>652.30416666666667</v>
          </cell>
          <cell r="G30">
            <v>628.97311355311376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1</v>
          </cell>
        </row>
        <row r="31">
          <cell r="B31" t="str">
            <v>AGA</v>
          </cell>
          <cell r="C31">
            <v>1843.8291165610724</v>
          </cell>
          <cell r="D31">
            <v>3003.2110971761676</v>
          </cell>
          <cell r="E31">
            <v>1289.96333333333</v>
          </cell>
          <cell r="F31">
            <v>267.5</v>
          </cell>
          <cell r="G31">
            <v>474.17632914475155</v>
          </cell>
          <cell r="H31">
            <v>0</v>
          </cell>
          <cell r="I31">
            <v>1.5384615384615385E-2</v>
          </cell>
          <cell r="J31">
            <v>0.27692307692307694</v>
          </cell>
          <cell r="K31">
            <v>9.2307692307692313E-2</v>
          </cell>
          <cell r="L31">
            <v>0.61538461538461542</v>
          </cell>
        </row>
        <row r="32">
          <cell r="B32" t="str">
            <v>AGH</v>
          </cell>
          <cell r="C32">
            <v>2745.1413404803261</v>
          </cell>
          <cell r="D32">
            <v>2748.3097622583159</v>
          </cell>
          <cell r="E32">
            <v>1227.4240623855217</v>
          </cell>
          <cell r="F32">
            <v>664.74253909376523</v>
          </cell>
          <cell r="G32">
            <v>456.75427675021371</v>
          </cell>
          <cell r="H32">
            <v>0</v>
          </cell>
          <cell r="I32">
            <v>0</v>
          </cell>
          <cell r="J32">
            <v>0</v>
          </cell>
          <cell r="K32">
            <v>0.25</v>
          </cell>
          <cell r="L32">
            <v>0.75</v>
          </cell>
        </row>
        <row r="33">
          <cell r="B33" t="str">
            <v>AGP</v>
          </cell>
          <cell r="C33">
            <v>111.42865384615384</v>
          </cell>
          <cell r="D33">
            <v>2826.1716326530618</v>
          </cell>
          <cell r="E33">
            <v>720.37333333333322</v>
          </cell>
          <cell r="F33">
            <v>759.73940411172646</v>
          </cell>
          <cell r="G33">
            <v>401.50935967306413</v>
          </cell>
          <cell r="H33">
            <v>2.5061881188118793E-2</v>
          </cell>
          <cell r="I33">
            <v>2.5680693069306895E-2</v>
          </cell>
          <cell r="J33">
            <v>1.825495049504949E-2</v>
          </cell>
          <cell r="K33">
            <v>0.21967821782178254</v>
          </cell>
          <cell r="L33">
            <v>0.71132425742574223</v>
          </cell>
        </row>
        <row r="34">
          <cell r="B34" t="str">
            <v>AGT</v>
          </cell>
          <cell r="C34">
            <v>684.99999999999989</v>
          </cell>
          <cell r="D34">
            <v>3444.6815792646066</v>
          </cell>
          <cell r="E34">
            <v>2046.4427272727273</v>
          </cell>
          <cell r="F34">
            <v>1078.0265544225754</v>
          </cell>
          <cell r="G34">
            <v>655.60023491156358</v>
          </cell>
          <cell r="H34">
            <v>0</v>
          </cell>
          <cell r="I34">
            <v>2.7027027027027029E-2</v>
          </cell>
          <cell r="J34">
            <v>0</v>
          </cell>
          <cell r="K34">
            <v>0.72972972972972971</v>
          </cell>
          <cell r="L34">
            <v>0.24324324324324323</v>
          </cell>
        </row>
        <row r="35">
          <cell r="B35" t="str">
            <v>AGU</v>
          </cell>
          <cell r="C35">
            <v>359.62500000000006</v>
          </cell>
          <cell r="D35">
            <v>517.27507428680622</v>
          </cell>
          <cell r="E35">
            <v>988.66833333333318</v>
          </cell>
          <cell r="F35">
            <v>258.13298355384779</v>
          </cell>
          <cell r="G35">
            <v>231.36654477609713</v>
          </cell>
          <cell r="H35">
            <v>3.9575088523224316E-3</v>
          </cell>
          <cell r="I35">
            <v>2.0828993959591743E-3</v>
          </cell>
          <cell r="J35">
            <v>8.539887523432611E-3</v>
          </cell>
          <cell r="K35">
            <v>0.14871901687148503</v>
          </cell>
          <cell r="L35">
            <v>0.83670068735680081</v>
          </cell>
        </row>
        <row r="36">
          <cell r="B36" t="str">
            <v>AHB</v>
          </cell>
          <cell r="C36">
            <v>3330.5636246604122</v>
          </cell>
          <cell r="D36">
            <v>2932.3675702616497</v>
          </cell>
          <cell r="E36">
            <v>1396.5367793615474</v>
          </cell>
          <cell r="F36">
            <v>760.85050917263288</v>
          </cell>
          <cell r="G36">
            <v>562.07034937759533</v>
          </cell>
          <cell r="H36">
            <v>0</v>
          </cell>
          <cell r="I36">
            <v>0.16666666666666669</v>
          </cell>
          <cell r="J36">
            <v>0</v>
          </cell>
          <cell r="K36">
            <v>8.3333333333333343E-2</v>
          </cell>
          <cell r="L36">
            <v>0.74999999999999989</v>
          </cell>
        </row>
        <row r="37">
          <cell r="B37" t="str">
            <v>AHO</v>
          </cell>
          <cell r="C37">
            <v>2745.1413404803261</v>
          </cell>
          <cell r="D37">
            <v>2748.3097622583159</v>
          </cell>
          <cell r="E37">
            <v>1227.4240623855217</v>
          </cell>
          <cell r="F37">
            <v>664.74253909376523</v>
          </cell>
          <cell r="G37">
            <v>456.75427675021371</v>
          </cell>
          <cell r="H37">
            <v>0</v>
          </cell>
          <cell r="I37">
            <v>0</v>
          </cell>
          <cell r="J37">
            <v>0</v>
          </cell>
          <cell r="K37">
            <v>1.6806722689075626E-2</v>
          </cell>
          <cell r="L37">
            <v>0.98319327731092443</v>
          </cell>
        </row>
        <row r="38">
          <cell r="B38" t="str">
            <v>AJA</v>
          </cell>
          <cell r="C38">
            <v>2745.1413404803261</v>
          </cell>
          <cell r="D38">
            <v>2748.3097622583159</v>
          </cell>
          <cell r="E38">
            <v>1227.4240623855217</v>
          </cell>
          <cell r="F38">
            <v>664.74253909376523</v>
          </cell>
          <cell r="G38">
            <v>594.60749999999996</v>
          </cell>
          <cell r="H38">
            <v>0.10714285714285715</v>
          </cell>
          <cell r="I38">
            <v>3.5714285714285719E-2</v>
          </cell>
          <cell r="J38">
            <v>3.5714285714285719E-2</v>
          </cell>
          <cell r="K38">
            <v>0.25</v>
          </cell>
          <cell r="L38">
            <v>0.5714285714285714</v>
          </cell>
        </row>
        <row r="39">
          <cell r="B39" t="str">
            <v>AJF</v>
          </cell>
          <cell r="C39">
            <v>3330.5636246604122</v>
          </cell>
          <cell r="D39">
            <v>2932.3675702616497</v>
          </cell>
          <cell r="E39">
            <v>1396.5367793615474</v>
          </cell>
          <cell r="F39">
            <v>760.85050917263288</v>
          </cell>
          <cell r="G39">
            <v>562.07034937759533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1</v>
          </cell>
        </row>
        <row r="40">
          <cell r="B40" t="str">
            <v>AJL</v>
          </cell>
          <cell r="C40">
            <v>3702.7359647651338</v>
          </cell>
          <cell r="D40">
            <v>2535.5679383578822</v>
          </cell>
          <cell r="E40">
            <v>1841.947079900636</v>
          </cell>
          <cell r="F40">
            <v>781.56573324038914</v>
          </cell>
          <cell r="G40">
            <v>568.37330685086056</v>
          </cell>
          <cell r="H40">
            <v>0</v>
          </cell>
          <cell r="I40">
            <v>0.33333333333333331</v>
          </cell>
          <cell r="J40">
            <v>0</v>
          </cell>
          <cell r="K40">
            <v>0</v>
          </cell>
          <cell r="L40">
            <v>0.66666666666666663</v>
          </cell>
        </row>
        <row r="41">
          <cell r="B41" t="str">
            <v>AJR</v>
          </cell>
          <cell r="C41">
            <v>2745.1413404803261</v>
          </cell>
          <cell r="D41">
            <v>2748.3097622583159</v>
          </cell>
          <cell r="E41">
            <v>1227.4240623855217</v>
          </cell>
          <cell r="F41">
            <v>664.74253909376523</v>
          </cell>
          <cell r="G41">
            <v>456.75427675021371</v>
          </cell>
          <cell r="H41">
            <v>0</v>
          </cell>
          <cell r="I41">
            <v>0</v>
          </cell>
          <cell r="J41">
            <v>0</v>
          </cell>
          <cell r="K41">
            <v>0.5</v>
          </cell>
          <cell r="L41">
            <v>0.5</v>
          </cell>
        </row>
        <row r="42">
          <cell r="B42" t="str">
            <v>AJU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5.7142857142857141E-2</v>
          </cell>
          <cell r="J42">
            <v>8.5714285714285715E-2</v>
          </cell>
          <cell r="K42">
            <v>0.6000000000000002</v>
          </cell>
          <cell r="L42">
            <v>0.25714285714285712</v>
          </cell>
        </row>
        <row r="43">
          <cell r="B43" t="str">
            <v>AKJ</v>
          </cell>
          <cell r="C43">
            <v>7769.2183948511838</v>
          </cell>
          <cell r="D43">
            <v>3939.5668380334537</v>
          </cell>
          <cell r="E43">
            <v>1662.3919612553043</v>
          </cell>
          <cell r="F43">
            <v>918.66681940533897</v>
          </cell>
          <cell r="G43">
            <v>695.52668189877943</v>
          </cell>
          <cell r="H43">
            <v>0</v>
          </cell>
          <cell r="I43">
            <v>0.13043478260869568</v>
          </cell>
          <cell r="J43">
            <v>0.2608695652173913</v>
          </cell>
          <cell r="K43">
            <v>0.13043478260869568</v>
          </cell>
          <cell r="L43">
            <v>0.47826086956521735</v>
          </cell>
        </row>
        <row r="44">
          <cell r="B44" t="str">
            <v>AKL</v>
          </cell>
          <cell r="C44">
            <v>1441.5351487179485</v>
          </cell>
          <cell r="D44">
            <v>4026.8344192841773</v>
          </cell>
          <cell r="E44">
            <v>1215.75</v>
          </cell>
          <cell r="F44">
            <v>1498.7485605607317</v>
          </cell>
          <cell r="G44">
            <v>889.82096016434002</v>
          </cell>
          <cell r="H44">
            <v>2.4804687499999999E-2</v>
          </cell>
          <cell r="I44">
            <v>0.15839843749999999</v>
          </cell>
          <cell r="J44">
            <v>1.2500000000000001E-2</v>
          </cell>
          <cell r="K44">
            <v>0.17167968750000001</v>
          </cell>
          <cell r="L44">
            <v>0.63261718749999996</v>
          </cell>
        </row>
        <row r="45">
          <cell r="B45" t="str">
            <v>AKX</v>
          </cell>
          <cell r="C45">
            <v>0</v>
          </cell>
          <cell r="D45">
            <v>2847.6971930925342</v>
          </cell>
          <cell r="E45">
            <v>3657.2797867244003</v>
          </cell>
          <cell r="F45">
            <v>572.24859627950207</v>
          </cell>
          <cell r="G45">
            <v>751.47941018987342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1</v>
          </cell>
        </row>
        <row r="46">
          <cell r="B46" t="str">
            <v>ALA</v>
          </cell>
          <cell r="C46">
            <v>0</v>
          </cell>
          <cell r="D46">
            <v>3592.6888888888902</v>
          </cell>
          <cell r="E46">
            <v>5183.3075000000008</v>
          </cell>
          <cell r="F46">
            <v>521.24926038500496</v>
          </cell>
          <cell r="G46">
            <v>996.14680397842903</v>
          </cell>
          <cell r="H46">
            <v>1.3531799729364015E-3</v>
          </cell>
          <cell r="I46">
            <v>4.3301759133964862E-2</v>
          </cell>
          <cell r="J46">
            <v>2.3004059539918825E-2</v>
          </cell>
          <cell r="K46">
            <v>0.19350473612990532</v>
          </cell>
          <cell r="L46">
            <v>0.7388362652232745</v>
          </cell>
        </row>
        <row r="47">
          <cell r="B47" t="str">
            <v>ALC</v>
          </cell>
          <cell r="C47">
            <v>202.71529411764709</v>
          </cell>
          <cell r="D47">
            <v>2809.5872727272726</v>
          </cell>
          <cell r="E47">
            <v>2980.22</v>
          </cell>
          <cell r="F47">
            <v>354.79664285714307</v>
          </cell>
          <cell r="G47">
            <v>382.26069763910391</v>
          </cell>
          <cell r="H47">
            <v>3.944562899786775E-2</v>
          </cell>
          <cell r="I47">
            <v>3.6247334754797383E-2</v>
          </cell>
          <cell r="J47">
            <v>1.9189765458422148E-2</v>
          </cell>
          <cell r="K47">
            <v>0.18336886993603374</v>
          </cell>
          <cell r="L47">
            <v>0.72174840085287895</v>
          </cell>
        </row>
        <row r="48">
          <cell r="B48" t="str">
            <v>ALF</v>
          </cell>
          <cell r="C48">
            <v>2745.1413404803261</v>
          </cell>
          <cell r="D48">
            <v>2748.3097622583159</v>
          </cell>
          <cell r="E48">
            <v>1227.4240623855217</v>
          </cell>
          <cell r="F48">
            <v>664.74253909376523</v>
          </cell>
          <cell r="G48">
            <v>456.75427675021371</v>
          </cell>
          <cell r="H48">
            <v>0</v>
          </cell>
          <cell r="I48">
            <v>9.9999999999999992E-2</v>
          </cell>
          <cell r="J48">
            <v>0</v>
          </cell>
          <cell r="K48">
            <v>4.9999999999999996E-2</v>
          </cell>
          <cell r="L48">
            <v>0.85</v>
          </cell>
        </row>
        <row r="49">
          <cell r="B49" t="str">
            <v>ALG</v>
          </cell>
          <cell r="C49">
            <v>6298.6949999999997</v>
          </cell>
          <cell r="D49">
            <v>3551.4316666666668</v>
          </cell>
          <cell r="E49">
            <v>2022.8525000000002</v>
          </cell>
          <cell r="F49">
            <v>755.47631428571424</v>
          </cell>
          <cell r="G49">
            <v>494.10397713598076</v>
          </cell>
          <cell r="H49">
            <v>3.4843205574912927E-3</v>
          </cell>
          <cell r="I49">
            <v>3.2229965156794459E-2</v>
          </cell>
          <cell r="J49">
            <v>1.5679442508710815E-2</v>
          </cell>
          <cell r="K49">
            <v>0.5209059233449479</v>
          </cell>
          <cell r="L49">
            <v>0.42770034843205551</v>
          </cell>
        </row>
        <row r="50">
          <cell r="B50" t="str">
            <v>ALP</v>
          </cell>
          <cell r="C50">
            <v>3330.5636246604122</v>
          </cell>
          <cell r="D50">
            <v>1474.3609999999999</v>
          </cell>
          <cell r="E50">
            <v>1396.5367793615474</v>
          </cell>
          <cell r="F50">
            <v>487.57726415094339</v>
          </cell>
          <cell r="G50">
            <v>482.89727814662774</v>
          </cell>
          <cell r="H50">
            <v>3.8595137012736408E-4</v>
          </cell>
          <cell r="I50">
            <v>2.4700887688151311E-2</v>
          </cell>
          <cell r="J50">
            <v>2.7016595908915483E-3</v>
          </cell>
          <cell r="K50">
            <v>0.19374758780393672</v>
          </cell>
          <cell r="L50">
            <v>0.77846391354689304</v>
          </cell>
        </row>
        <row r="51">
          <cell r="B51" t="str">
            <v>ALY</v>
          </cell>
          <cell r="C51">
            <v>1843.8291165610724</v>
          </cell>
          <cell r="D51">
            <v>3003.2110971761676</v>
          </cell>
          <cell r="E51">
            <v>1345.867676497681</v>
          </cell>
          <cell r="F51">
            <v>693.36331066456853</v>
          </cell>
          <cell r="G51">
            <v>561.79043478260871</v>
          </cell>
          <cell r="H51">
            <v>0</v>
          </cell>
          <cell r="I51">
            <v>3.4482758620689669E-2</v>
          </cell>
          <cell r="J51">
            <v>2.5862068965517251E-2</v>
          </cell>
          <cell r="K51">
            <v>0.10344827586206899</v>
          </cell>
          <cell r="L51">
            <v>0.83620689655172409</v>
          </cell>
        </row>
        <row r="52">
          <cell r="B52" t="str">
            <v>AMD</v>
          </cell>
          <cell r="C52">
            <v>867.84666666666681</v>
          </cell>
          <cell r="D52">
            <v>1503.637039206119</v>
          </cell>
          <cell r="E52">
            <v>1841.947079900636</v>
          </cell>
          <cell r="F52">
            <v>399.25966781126635</v>
          </cell>
          <cell r="G52">
            <v>450.62067813915507</v>
          </cell>
          <cell r="H52">
            <v>8.9621277825961134E-4</v>
          </cell>
          <cell r="I52">
            <v>2.2636600173460517E-2</v>
          </cell>
          <cell r="J52">
            <v>8.6730268863833323E-4</v>
          </cell>
          <cell r="K52">
            <v>0.18372361954322028</v>
          </cell>
          <cell r="L52">
            <v>0.79187626481642126</v>
          </cell>
        </row>
        <row r="53">
          <cell r="B53" t="str">
            <v>AMI</v>
          </cell>
          <cell r="C53">
            <v>6193.8249009534829</v>
          </cell>
          <cell r="D53">
            <v>3575.2541506331786</v>
          </cell>
          <cell r="E53">
            <v>1568.9268649847354</v>
          </cell>
          <cell r="F53">
            <v>777.33416693910112</v>
          </cell>
          <cell r="G53">
            <v>629.17125846887177</v>
          </cell>
          <cell r="H53">
            <v>0</v>
          </cell>
          <cell r="I53">
            <v>0.5</v>
          </cell>
          <cell r="J53">
            <v>0</v>
          </cell>
          <cell r="K53">
            <v>0</v>
          </cell>
          <cell r="L53">
            <v>0.5</v>
          </cell>
        </row>
        <row r="54">
          <cell r="B54" t="str">
            <v>AMM</v>
          </cell>
          <cell r="C54">
            <v>714.18146973859473</v>
          </cell>
          <cell r="D54">
            <v>2071.7749039250093</v>
          </cell>
          <cell r="E54">
            <v>1180.7708830683061</v>
          </cell>
          <cell r="F54">
            <v>495.52815490390088</v>
          </cell>
          <cell r="G54">
            <v>540.23349660937674</v>
          </cell>
          <cell r="H54">
            <v>3.5231691336011549E-3</v>
          </cell>
          <cell r="I54">
            <v>4.4490751681024239E-2</v>
          </cell>
          <cell r="J54">
            <v>1.3963780102687486E-2</v>
          </cell>
          <cell r="K54">
            <v>0.23186319792047178</v>
          </cell>
          <cell r="L54">
            <v>0.70615910116221536</v>
          </cell>
        </row>
        <row r="55">
          <cell r="B55" t="str">
            <v>AMQ</v>
          </cell>
          <cell r="C55">
            <v>6193.8249009534829</v>
          </cell>
          <cell r="D55">
            <v>3575.2541506331786</v>
          </cell>
          <cell r="E55">
            <v>1568.9268649847354</v>
          </cell>
          <cell r="F55">
            <v>777.33416693910112</v>
          </cell>
          <cell r="G55">
            <v>629.17125846887177</v>
          </cell>
          <cell r="H55">
            <v>0</v>
          </cell>
          <cell r="I55">
            <v>0</v>
          </cell>
          <cell r="J55">
            <v>0</v>
          </cell>
          <cell r="K55">
            <v>1</v>
          </cell>
          <cell r="L55">
            <v>0</v>
          </cell>
        </row>
        <row r="56">
          <cell r="B56" t="str">
            <v>AMS</v>
          </cell>
          <cell r="C56">
            <v>5653.6475620066367</v>
          </cell>
          <cell r="D56">
            <v>3081.9862208138743</v>
          </cell>
          <cell r="E56">
            <v>1802.5988963132561</v>
          </cell>
          <cell r="F56">
            <v>712.79879786292076</v>
          </cell>
          <cell r="G56">
            <v>448.39809106267222</v>
          </cell>
          <cell r="H56">
            <v>9.3517457198477837E-3</v>
          </cell>
          <cell r="I56">
            <v>8.1563961210267766E-2</v>
          </cell>
          <cell r="J56">
            <v>1.2972363226170163E-2</v>
          </cell>
          <cell r="K56">
            <v>0.32014264141331117</v>
          </cell>
          <cell r="L56">
            <v>0.57596928843040318</v>
          </cell>
        </row>
        <row r="57">
          <cell r="B57" t="str">
            <v>ANF</v>
          </cell>
          <cell r="C57">
            <v>684.99999999999989</v>
          </cell>
          <cell r="D57">
            <v>3444.6815792646066</v>
          </cell>
          <cell r="E57">
            <v>2046.4427272727273</v>
          </cell>
          <cell r="F57">
            <v>1078.0265544225754</v>
          </cell>
          <cell r="G57">
            <v>707</v>
          </cell>
          <cell r="H57">
            <v>0</v>
          </cell>
          <cell r="I57">
            <v>0.10416666666666671</v>
          </cell>
          <cell r="J57">
            <v>2.0833333333333343E-2</v>
          </cell>
          <cell r="K57">
            <v>2.0833333333333343E-2</v>
          </cell>
          <cell r="L57">
            <v>0.85416666666666652</v>
          </cell>
        </row>
        <row r="58">
          <cell r="B58" t="str">
            <v>ANK</v>
          </cell>
          <cell r="C58">
            <v>2745.1413404803261</v>
          </cell>
          <cell r="D58">
            <v>2356.8167380692407</v>
          </cell>
          <cell r="E58">
            <v>1113.7202020202017</v>
          </cell>
          <cell r="F58">
            <v>438.71670033856532</v>
          </cell>
          <cell r="G58">
            <v>570.7407212155955</v>
          </cell>
          <cell r="H58">
            <v>7.9134792930625226E-4</v>
          </cell>
          <cell r="I58">
            <v>4.8799788973885518E-2</v>
          </cell>
          <cell r="J58">
            <v>2.1366394091268819E-2</v>
          </cell>
          <cell r="K58">
            <v>0.18913215510419415</v>
          </cell>
          <cell r="L58">
            <v>0.73991031390134521</v>
          </cell>
        </row>
        <row r="59">
          <cell r="B59" t="str">
            <v>ANU</v>
          </cell>
          <cell r="C59">
            <v>205</v>
          </cell>
          <cell r="D59">
            <v>871.9</v>
          </cell>
          <cell r="E59">
            <v>852.03307692307703</v>
          </cell>
          <cell r="F59">
            <v>311.56328282550703</v>
          </cell>
          <cell r="G59">
            <v>309.77679784496496</v>
          </cell>
          <cell r="H59">
            <v>3.8101604278074894E-2</v>
          </cell>
          <cell r="I59">
            <v>4.0106951871657776E-3</v>
          </cell>
          <cell r="J59">
            <v>1.9050802139037443E-2</v>
          </cell>
          <cell r="K59">
            <v>0.10795454545454555</v>
          </cell>
          <cell r="L59">
            <v>0.83088235294117641</v>
          </cell>
        </row>
        <row r="60">
          <cell r="B60" t="str">
            <v>AOE</v>
          </cell>
          <cell r="C60">
            <v>2745.1413404803261</v>
          </cell>
          <cell r="D60">
            <v>2748.3097622583159</v>
          </cell>
          <cell r="E60">
            <v>1227.4240623855217</v>
          </cell>
          <cell r="F60">
            <v>664.74253909376523</v>
          </cell>
          <cell r="G60">
            <v>456.75427675021371</v>
          </cell>
          <cell r="H60">
            <v>0</v>
          </cell>
          <cell r="I60">
            <v>0</v>
          </cell>
          <cell r="J60">
            <v>0</v>
          </cell>
          <cell r="K60">
            <v>0.16666666666666669</v>
          </cell>
          <cell r="L60">
            <v>0.83333333333333337</v>
          </cell>
        </row>
        <row r="61">
          <cell r="B61" t="str">
            <v>AOI</v>
          </cell>
          <cell r="C61">
            <v>2745.1413404803261</v>
          </cell>
          <cell r="D61">
            <v>1941.0689912280707</v>
          </cell>
          <cell r="E61">
            <v>1882.4099999999999</v>
          </cell>
          <cell r="F61">
            <v>535.81110129870115</v>
          </cell>
          <cell r="G61">
            <v>447.09900110848196</v>
          </cell>
          <cell r="H61">
            <v>0</v>
          </cell>
          <cell r="I61">
            <v>4.6849757673667197E-2</v>
          </cell>
          <cell r="J61">
            <v>9.6930533117932094E-3</v>
          </cell>
          <cell r="K61">
            <v>0.23909531502423248</v>
          </cell>
          <cell r="L61">
            <v>0.70436187399030703</v>
          </cell>
        </row>
        <row r="62">
          <cell r="B62" t="str">
            <v>AOJ</v>
          </cell>
          <cell r="C62">
            <v>7769.2183948511838</v>
          </cell>
          <cell r="D62">
            <v>3939.5668380334537</v>
          </cell>
          <cell r="E62">
            <v>1662.3919612553043</v>
          </cell>
          <cell r="F62">
            <v>918.66681940533897</v>
          </cell>
          <cell r="G62">
            <v>695.52668189877943</v>
          </cell>
          <cell r="H62">
            <v>0</v>
          </cell>
          <cell r="I62">
            <v>0</v>
          </cell>
          <cell r="J62">
            <v>0</v>
          </cell>
          <cell r="K62">
            <v>4.6511627906976737E-2</v>
          </cell>
          <cell r="L62">
            <v>0.95348837209302317</v>
          </cell>
        </row>
        <row r="63">
          <cell r="B63" t="str">
            <v>AOK</v>
          </cell>
          <cell r="C63">
            <v>2745.1413404803261</v>
          </cell>
          <cell r="D63">
            <v>2748.3097622583159</v>
          </cell>
          <cell r="E63">
            <v>1227.4240623855217</v>
          </cell>
          <cell r="F63">
            <v>664.74253909376523</v>
          </cell>
          <cell r="G63">
            <v>456.75427675021371</v>
          </cell>
          <cell r="H63">
            <v>0</v>
          </cell>
          <cell r="I63">
            <v>0</v>
          </cell>
          <cell r="J63">
            <v>0</v>
          </cell>
          <cell r="K63">
            <v>1</v>
          </cell>
          <cell r="L63">
            <v>0</v>
          </cell>
        </row>
        <row r="64">
          <cell r="B64" t="str">
            <v>AOR</v>
          </cell>
          <cell r="C64">
            <v>6193.8249009534829</v>
          </cell>
          <cell r="D64">
            <v>3575.2541506331786</v>
          </cell>
          <cell r="E64">
            <v>1568.9268649847354</v>
          </cell>
          <cell r="F64">
            <v>777.33416693910112</v>
          </cell>
          <cell r="G64">
            <v>629.17125846887177</v>
          </cell>
          <cell r="H64">
            <v>0</v>
          </cell>
          <cell r="I64">
            <v>1</v>
          </cell>
          <cell r="J64">
            <v>0</v>
          </cell>
          <cell r="K64">
            <v>0</v>
          </cell>
          <cell r="L64">
            <v>0</v>
          </cell>
        </row>
        <row r="65">
          <cell r="B65" t="str">
            <v>APL</v>
          </cell>
          <cell r="C65">
            <v>4506.2728313492062</v>
          </cell>
          <cell r="D65">
            <v>3944.3134760440953</v>
          </cell>
          <cell r="E65">
            <v>2334.0452562656651</v>
          </cell>
          <cell r="F65">
            <v>1515.8991723225461</v>
          </cell>
          <cell r="G65">
            <v>793.18298912074488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1</v>
          </cell>
        </row>
        <row r="66">
          <cell r="B66" t="str">
            <v>APW</v>
          </cell>
          <cell r="C66">
            <v>1491.994109567901</v>
          </cell>
          <cell r="D66">
            <v>4031.5638066791957</v>
          </cell>
          <cell r="E66">
            <v>1262.0723017140099</v>
          </cell>
          <cell r="F66">
            <v>1338.046185731502</v>
          </cell>
          <cell r="G66">
            <v>705.21249999999998</v>
          </cell>
          <cell r="H66">
            <v>0</v>
          </cell>
          <cell r="I66">
            <v>0.05</v>
          </cell>
          <cell r="J66">
            <v>0.05</v>
          </cell>
          <cell r="K66">
            <v>0</v>
          </cell>
          <cell r="L66">
            <v>0.9</v>
          </cell>
        </row>
        <row r="67">
          <cell r="B67" t="str">
            <v>AQI</v>
          </cell>
          <cell r="C67">
            <v>3330.5636246604122</v>
          </cell>
          <cell r="D67">
            <v>2932.3675702616497</v>
          </cell>
          <cell r="E67">
            <v>1396.5367793615474</v>
          </cell>
          <cell r="F67">
            <v>760.85050917263288</v>
          </cell>
          <cell r="G67">
            <v>562.07034937759533</v>
          </cell>
          <cell r="H67">
            <v>0</v>
          </cell>
          <cell r="I67">
            <v>0</v>
          </cell>
          <cell r="J67">
            <v>0</v>
          </cell>
          <cell r="K67">
            <v>1</v>
          </cell>
          <cell r="L67">
            <v>0</v>
          </cell>
        </row>
        <row r="68">
          <cell r="B68" t="str">
            <v>AQJ</v>
          </cell>
          <cell r="C68">
            <v>3330.5636246604122</v>
          </cell>
          <cell r="D68">
            <v>2932.3675702616497</v>
          </cell>
          <cell r="E68">
            <v>1396.5367793615474</v>
          </cell>
          <cell r="F68">
            <v>760.85050917263288</v>
          </cell>
          <cell r="G68">
            <v>706.68874999999991</v>
          </cell>
          <cell r="H68">
            <v>0</v>
          </cell>
          <cell r="I68">
            <v>0</v>
          </cell>
          <cell r="J68">
            <v>0.2</v>
          </cell>
          <cell r="K68">
            <v>0</v>
          </cell>
          <cell r="L68">
            <v>0.8</v>
          </cell>
        </row>
        <row r="69">
          <cell r="B69" t="str">
            <v>AQP</v>
          </cell>
          <cell r="C69">
            <v>340.6522449706643</v>
          </cell>
          <cell r="D69">
            <v>1643.6786350781567</v>
          </cell>
          <cell r="E69">
            <v>867.19705804587363</v>
          </cell>
          <cell r="F69">
            <v>561.37499999999989</v>
          </cell>
          <cell r="G69">
            <v>355.93964477998946</v>
          </cell>
          <cell r="H69">
            <v>0</v>
          </cell>
          <cell r="I69">
            <v>0</v>
          </cell>
          <cell r="J69">
            <v>2.7027027027027025E-2</v>
          </cell>
          <cell r="K69">
            <v>0.27027027027027029</v>
          </cell>
          <cell r="L69">
            <v>0.70270270270270274</v>
          </cell>
        </row>
        <row r="70">
          <cell r="B70" t="str">
            <v>ARH</v>
          </cell>
          <cell r="C70">
            <v>1469.5938081198235</v>
          </cell>
          <cell r="D70">
            <v>2752.6445953448019</v>
          </cell>
          <cell r="E70">
            <v>1004.3361110559546</v>
          </cell>
          <cell r="F70">
            <v>378.81857465811385</v>
          </cell>
          <cell r="G70">
            <v>387.30742755779448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1</v>
          </cell>
        </row>
        <row r="71">
          <cell r="B71" t="str">
            <v>ARI</v>
          </cell>
          <cell r="C71">
            <v>684.99999999999989</v>
          </cell>
          <cell r="D71">
            <v>3444.6815792646066</v>
          </cell>
          <cell r="E71">
            <v>2046.4427272727273</v>
          </cell>
          <cell r="F71">
            <v>1078.0265544225754</v>
          </cell>
          <cell r="G71">
            <v>655.60023491156358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1</v>
          </cell>
        </row>
        <row r="72">
          <cell r="B72" t="str">
            <v>ARK</v>
          </cell>
          <cell r="C72">
            <v>4423.4183338725334</v>
          </cell>
          <cell r="D72">
            <v>3729.5711797153454</v>
          </cell>
          <cell r="E72">
            <v>1256.9566231242311</v>
          </cell>
          <cell r="F72">
            <v>1401.4303611399864</v>
          </cell>
          <cell r="G72">
            <v>731.95358145522289</v>
          </cell>
          <cell r="H72">
            <v>0</v>
          </cell>
          <cell r="I72">
            <v>0.5</v>
          </cell>
          <cell r="J72">
            <v>0</v>
          </cell>
          <cell r="K72">
            <v>0</v>
          </cell>
          <cell r="L72">
            <v>0.5</v>
          </cell>
        </row>
        <row r="73">
          <cell r="B73" t="str">
            <v>ARM</v>
          </cell>
          <cell r="C73">
            <v>4620.9183037078074</v>
          </cell>
          <cell r="D73">
            <v>5126.7601963023799</v>
          </cell>
          <cell r="E73">
            <v>1799.1206359649118</v>
          </cell>
          <cell r="F73">
            <v>2234.0785672250199</v>
          </cell>
          <cell r="G73">
            <v>700.88240334607815</v>
          </cell>
          <cell r="H73">
            <v>5.5555555555555552E-2</v>
          </cell>
          <cell r="I73">
            <v>0</v>
          </cell>
          <cell r="J73">
            <v>0</v>
          </cell>
          <cell r="K73">
            <v>0</v>
          </cell>
          <cell r="L73">
            <v>0.94444444444444442</v>
          </cell>
        </row>
        <row r="74">
          <cell r="B74" t="str">
            <v>ASB</v>
          </cell>
          <cell r="C74">
            <v>0</v>
          </cell>
          <cell r="D74">
            <v>2847.6971930925342</v>
          </cell>
          <cell r="E74">
            <v>3657.2797867244003</v>
          </cell>
          <cell r="F74">
            <v>762.72777777777765</v>
          </cell>
          <cell r="G74">
            <v>609.96857142857152</v>
          </cell>
          <cell r="H74">
            <v>1.3333333333333334E-2</v>
          </cell>
          <cell r="I74">
            <v>5.3333333333333337E-2</v>
          </cell>
          <cell r="J74">
            <v>1.3333333333333334E-2</v>
          </cell>
          <cell r="K74">
            <v>0.16000000000000003</v>
          </cell>
          <cell r="L74">
            <v>0.76</v>
          </cell>
        </row>
        <row r="75">
          <cell r="B75" t="str">
            <v>ASD</v>
          </cell>
          <cell r="C75">
            <v>377.32512499980163</v>
          </cell>
          <cell r="D75">
            <v>616.39569259699067</v>
          </cell>
          <cell r="E75">
            <v>511.6084923299515</v>
          </cell>
          <cell r="F75">
            <v>227.19677564143856</v>
          </cell>
          <cell r="G75">
            <v>198.10817419848587</v>
          </cell>
          <cell r="H75">
            <v>0</v>
          </cell>
          <cell r="I75">
            <v>0</v>
          </cell>
          <cell r="J75">
            <v>0</v>
          </cell>
          <cell r="K75">
            <v>1</v>
          </cell>
          <cell r="L75">
            <v>0</v>
          </cell>
        </row>
        <row r="76">
          <cell r="B76" t="str">
            <v>ASF</v>
          </cell>
          <cell r="C76">
            <v>1469.5938081198235</v>
          </cell>
          <cell r="D76">
            <v>2752.6445953448019</v>
          </cell>
          <cell r="E76">
            <v>1004.3361110559546</v>
          </cell>
          <cell r="F76">
            <v>378.81857465811385</v>
          </cell>
          <cell r="G76">
            <v>387.30742755779448</v>
          </cell>
          <cell r="H76">
            <v>0</v>
          </cell>
          <cell r="I76">
            <v>0</v>
          </cell>
          <cell r="J76">
            <v>0</v>
          </cell>
          <cell r="K76">
            <v>0.2</v>
          </cell>
          <cell r="L76">
            <v>0.8</v>
          </cell>
        </row>
        <row r="77">
          <cell r="B77" t="str">
            <v>ASM</v>
          </cell>
          <cell r="C77">
            <v>4423.4183338725334</v>
          </cell>
          <cell r="D77">
            <v>3729.5711797153454</v>
          </cell>
          <cell r="E77">
            <v>1256.9566231242311</v>
          </cell>
          <cell r="F77">
            <v>503.56983050847452</v>
          </cell>
          <cell r="G77">
            <v>710.91117886178847</v>
          </cell>
          <cell r="H77">
            <v>0</v>
          </cell>
          <cell r="I77">
            <v>1.8575851393188854E-2</v>
          </cell>
          <cell r="J77">
            <v>2.1671826625386994E-2</v>
          </cell>
          <cell r="K77">
            <v>0.46439628482972134</v>
          </cell>
          <cell r="L77">
            <v>0.49535603715170279</v>
          </cell>
        </row>
        <row r="78">
          <cell r="B78" t="str">
            <v>ASP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978.84999999999991</v>
          </cell>
          <cell r="H78">
            <v>4.1666666666666664E-2</v>
          </cell>
          <cell r="I78">
            <v>0.625</v>
          </cell>
          <cell r="J78">
            <v>4.1666666666666664E-2</v>
          </cell>
          <cell r="K78">
            <v>0</v>
          </cell>
          <cell r="L78">
            <v>0.29166666666666669</v>
          </cell>
        </row>
        <row r="79">
          <cell r="B79" t="str">
            <v>ASR</v>
          </cell>
          <cell r="C79">
            <v>2745.1413404803261</v>
          </cell>
          <cell r="D79">
            <v>2102.4650000000001</v>
          </cell>
          <cell r="E79">
            <v>946.40750000000003</v>
          </cell>
          <cell r="F79">
            <v>916.67000000000007</v>
          </cell>
          <cell r="G79">
            <v>594.64106288099811</v>
          </cell>
          <cell r="H79">
            <v>0</v>
          </cell>
          <cell r="I79">
            <v>2.8708133971291881E-2</v>
          </cell>
          <cell r="J79">
            <v>2.3923444976076562E-2</v>
          </cell>
          <cell r="K79">
            <v>1.9138755980861254E-2</v>
          </cell>
          <cell r="L79">
            <v>0.9282296650717704</v>
          </cell>
        </row>
        <row r="80">
          <cell r="B80" t="str">
            <v>ASU</v>
          </cell>
          <cell r="C80">
            <v>684.99999999999989</v>
          </cell>
          <cell r="D80">
            <v>3444.6815792646066</v>
          </cell>
          <cell r="E80">
            <v>2046.4427272727273</v>
          </cell>
          <cell r="F80">
            <v>479.33950000000016</v>
          </cell>
          <cell r="G80">
            <v>600.72764705882378</v>
          </cell>
          <cell r="H80">
            <v>9.0206185567010388E-3</v>
          </cell>
          <cell r="I80">
            <v>5.2835051546391794E-2</v>
          </cell>
          <cell r="J80">
            <v>6.4432989690721698E-3</v>
          </cell>
          <cell r="K80">
            <v>0.30025773195876332</v>
          </cell>
          <cell r="L80">
            <v>0.6314432989690717</v>
          </cell>
        </row>
        <row r="81">
          <cell r="B81" t="str">
            <v>ASW</v>
          </cell>
          <cell r="C81">
            <v>1843.8291165610724</v>
          </cell>
          <cell r="D81">
            <v>3003.2110971761676</v>
          </cell>
          <cell r="E81">
            <v>1345.867676497681</v>
          </cell>
          <cell r="F81">
            <v>693.36331066456853</v>
          </cell>
          <cell r="G81">
            <v>474.17632914475155</v>
          </cell>
          <cell r="H81">
            <v>0</v>
          </cell>
          <cell r="I81">
            <v>0.16666666666666669</v>
          </cell>
          <cell r="J81">
            <v>0</v>
          </cell>
          <cell r="K81">
            <v>0</v>
          </cell>
          <cell r="L81">
            <v>0.83333333333333337</v>
          </cell>
        </row>
        <row r="82">
          <cell r="B82" t="str">
            <v>ATH</v>
          </cell>
          <cell r="C82">
            <v>243.41907265159912</v>
          </cell>
          <cell r="D82">
            <v>2096.8559718057627</v>
          </cell>
          <cell r="E82">
            <v>714.14262295081983</v>
          </cell>
          <cell r="F82">
            <v>502.93789920262708</v>
          </cell>
          <cell r="G82">
            <v>465.47376589498748</v>
          </cell>
          <cell r="H82">
            <v>1.9250539734758931E-2</v>
          </cell>
          <cell r="I82">
            <v>2.076693739076798E-2</v>
          </cell>
          <cell r="J82">
            <v>1.2105479592885781E-2</v>
          </cell>
          <cell r="K82">
            <v>0.38891744628354075</v>
          </cell>
          <cell r="L82">
            <v>0.55895959699804654</v>
          </cell>
        </row>
        <row r="83">
          <cell r="B83" t="str">
            <v>ATQ</v>
          </cell>
          <cell r="C83">
            <v>3702.7359647651338</v>
          </cell>
          <cell r="D83">
            <v>2535.5679383578822</v>
          </cell>
          <cell r="E83">
            <v>1841.947079900636</v>
          </cell>
          <cell r="F83">
            <v>363.96690675489572</v>
          </cell>
          <cell r="G83">
            <v>408.89653789779334</v>
          </cell>
          <cell r="H83">
            <v>0</v>
          </cell>
          <cell r="I83">
            <v>1.2406947890818849E-2</v>
          </cell>
          <cell r="J83">
            <v>7.4441687344913099E-3</v>
          </cell>
          <cell r="K83">
            <v>0.19602977667493784</v>
          </cell>
          <cell r="L83">
            <v>0.78411910669975204</v>
          </cell>
        </row>
        <row r="84">
          <cell r="B84" t="str">
            <v>AUA</v>
          </cell>
          <cell r="C84">
            <v>525.52331155314471</v>
          </cell>
          <cell r="D84">
            <v>616.39569259699067</v>
          </cell>
          <cell r="E84">
            <v>738.77070270270281</v>
          </cell>
          <cell r="F84">
            <v>227.13889627196329</v>
          </cell>
          <cell r="G84">
            <v>233.59949914212447</v>
          </cell>
          <cell r="H84">
            <v>4.6317319044591868E-2</v>
          </cell>
          <cell r="I84">
            <v>5.9031877213695436E-4</v>
          </cell>
          <cell r="J84">
            <v>1.0534919625828719E-2</v>
          </cell>
          <cell r="K84">
            <v>0.20801925347379904</v>
          </cell>
          <cell r="L84">
            <v>0.73453818908364343</v>
          </cell>
        </row>
        <row r="85">
          <cell r="B85" t="str">
            <v>AUH</v>
          </cell>
          <cell r="C85">
            <v>4544.9118942690993</v>
          </cell>
          <cell r="D85">
            <v>3321.5132045668643</v>
          </cell>
          <cell r="E85">
            <v>1431.5949188731524</v>
          </cell>
          <cell r="F85">
            <v>2407.8833072835046</v>
          </cell>
          <cell r="G85">
            <v>675.39651326318744</v>
          </cell>
          <cell r="H85">
            <v>4.1796842016381008E-2</v>
          </cell>
          <cell r="I85">
            <v>0.20661994427087704</v>
          </cell>
          <cell r="J85">
            <v>2.4993667145149018E-2</v>
          </cell>
          <cell r="K85">
            <v>5.927552140504954E-2</v>
          </cell>
          <cell r="L85">
            <v>0.66731402516254346</v>
          </cell>
        </row>
        <row r="86">
          <cell r="B86" t="str">
            <v>AWZ</v>
          </cell>
          <cell r="C86">
            <v>3330.5636246604122</v>
          </cell>
          <cell r="D86">
            <v>2932.3675702616497</v>
          </cell>
          <cell r="E86">
            <v>1396.5367793615474</v>
          </cell>
          <cell r="F86">
            <v>760.85050917263288</v>
          </cell>
          <cell r="G86">
            <v>562.07034937759533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1</v>
          </cell>
        </row>
        <row r="87">
          <cell r="B87" t="str">
            <v>AXA</v>
          </cell>
          <cell r="C87">
            <v>377.32512499980163</v>
          </cell>
          <cell r="D87">
            <v>616.39569259699067</v>
          </cell>
          <cell r="E87">
            <v>511.6084923299515</v>
          </cell>
          <cell r="F87">
            <v>227.19677564143856</v>
          </cell>
          <cell r="G87">
            <v>198.10817419848587</v>
          </cell>
          <cell r="H87">
            <v>0.28571428571428575</v>
          </cell>
          <cell r="I87">
            <v>7.1428571428571438E-2</v>
          </cell>
          <cell r="J87">
            <v>0.42857142857142866</v>
          </cell>
          <cell r="K87">
            <v>0</v>
          </cell>
          <cell r="L87">
            <v>0.21428571428571433</v>
          </cell>
        </row>
        <row r="88">
          <cell r="B88" t="str">
            <v>AXD</v>
          </cell>
          <cell r="C88">
            <v>2745.1413404803261</v>
          </cell>
          <cell r="D88">
            <v>2748.3097622583159</v>
          </cell>
          <cell r="E88">
            <v>1227.4240623855217</v>
          </cell>
          <cell r="F88">
            <v>664.74253909376523</v>
          </cell>
          <cell r="G88">
            <v>456.75427675021371</v>
          </cell>
          <cell r="H88">
            <v>0.39999999999999997</v>
          </cell>
          <cell r="I88">
            <v>0</v>
          </cell>
          <cell r="J88">
            <v>0</v>
          </cell>
          <cell r="K88">
            <v>0</v>
          </cell>
          <cell r="L88">
            <v>0.6</v>
          </cell>
        </row>
        <row r="89">
          <cell r="B89" t="str">
            <v>AXM</v>
          </cell>
          <cell r="C89">
            <v>340.6522449706643</v>
          </cell>
          <cell r="D89">
            <v>1643.6786350781567</v>
          </cell>
          <cell r="E89">
            <v>867.19705804587363</v>
          </cell>
          <cell r="F89">
            <v>476.49220503407565</v>
          </cell>
          <cell r="G89">
            <v>355.93964477998946</v>
          </cell>
          <cell r="H89">
            <v>0.29411764705882348</v>
          </cell>
          <cell r="I89">
            <v>5.8823529411764691E-2</v>
          </cell>
          <cell r="J89">
            <v>0</v>
          </cell>
          <cell r="K89">
            <v>6.7226890756302504E-2</v>
          </cell>
          <cell r="L89">
            <v>0.57983193277310929</v>
          </cell>
        </row>
        <row r="90">
          <cell r="B90" t="str">
            <v>AXT</v>
          </cell>
          <cell r="C90">
            <v>7769.2183948511838</v>
          </cell>
          <cell r="D90">
            <v>3939.5668380334537</v>
          </cell>
          <cell r="E90">
            <v>1662.3919612553043</v>
          </cell>
          <cell r="F90">
            <v>918.66681940533897</v>
          </cell>
          <cell r="G90">
            <v>695.52668189877943</v>
          </cell>
          <cell r="H90">
            <v>0</v>
          </cell>
          <cell r="I90">
            <v>0</v>
          </cell>
          <cell r="J90">
            <v>2.222222222222222E-2</v>
          </cell>
          <cell r="K90">
            <v>0.46666666666666662</v>
          </cell>
          <cell r="L90">
            <v>0.51111111111111107</v>
          </cell>
        </row>
        <row r="91">
          <cell r="B91" t="str">
            <v>AYQ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978.84999999999991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1</v>
          </cell>
        </row>
        <row r="92">
          <cell r="B92" t="str">
            <v>AYT</v>
          </cell>
          <cell r="C92">
            <v>2745.1413404803261</v>
          </cell>
          <cell r="D92">
            <v>2555.3844656084648</v>
          </cell>
          <cell r="E92">
            <v>1227.4240623855217</v>
          </cell>
          <cell r="F92">
            <v>614.19450000000006</v>
          </cell>
          <cell r="G92">
            <v>466.78680420719871</v>
          </cell>
          <cell r="H92">
            <v>1.5748031496062996E-3</v>
          </cell>
          <cell r="I92">
            <v>5.9842519685039397E-2</v>
          </cell>
          <cell r="J92">
            <v>9.4488188976377969E-3</v>
          </cell>
          <cell r="K92">
            <v>6.2992125984251995E-2</v>
          </cell>
          <cell r="L92">
            <v>0.86614173228346447</v>
          </cell>
        </row>
        <row r="93">
          <cell r="B93" t="str">
            <v>BAH</v>
          </cell>
          <cell r="C93">
            <v>4243.1633333333339</v>
          </cell>
          <cell r="D93">
            <v>3570.2504008927795</v>
          </cell>
          <cell r="E93">
            <v>1515.1771527777778</v>
          </cell>
          <cell r="F93">
            <v>903.06364145006114</v>
          </cell>
          <cell r="G93">
            <v>631.35478023553412</v>
          </cell>
          <cell r="H93">
            <v>1.971762414800381E-2</v>
          </cell>
          <cell r="I93">
            <v>0.1185491723466402</v>
          </cell>
          <cell r="J93">
            <v>2.9698149951314382E-2</v>
          </cell>
          <cell r="K93">
            <v>0.13072054527750682</v>
          </cell>
          <cell r="L93">
            <v>0.70131450827653485</v>
          </cell>
        </row>
        <row r="94">
          <cell r="B94" t="str">
            <v>BAK</v>
          </cell>
          <cell r="C94">
            <v>1469.5938081198235</v>
          </cell>
          <cell r="D94">
            <v>2061.4919271601088</v>
          </cell>
          <cell r="E94">
            <v>1138.179809523808</v>
          </cell>
          <cell r="F94">
            <v>488.91564776875583</v>
          </cell>
          <cell r="G94">
            <v>578.60821357159784</v>
          </cell>
          <cell r="H94">
            <v>3.720930232558141E-3</v>
          </cell>
          <cell r="I94">
            <v>0.14976744186046498</v>
          </cell>
          <cell r="J94">
            <v>3.441860465116281E-2</v>
          </cell>
          <cell r="K94">
            <v>0.2502325581395346</v>
          </cell>
          <cell r="L94">
            <v>0.56186046511627952</v>
          </cell>
        </row>
        <row r="95">
          <cell r="B95" t="str">
            <v>BAQ</v>
          </cell>
          <cell r="C95">
            <v>340.6522449706643</v>
          </cell>
          <cell r="D95">
            <v>1643.6786350781567</v>
          </cell>
          <cell r="E95">
            <v>867.19705804587363</v>
          </cell>
          <cell r="F95">
            <v>287.74</v>
          </cell>
          <cell r="G95">
            <v>306.5</v>
          </cell>
          <cell r="H95">
            <v>4.8231511254019288E-3</v>
          </cell>
          <cell r="I95">
            <v>2.2508038585209007E-2</v>
          </cell>
          <cell r="J95">
            <v>1.7684887459807074E-2</v>
          </cell>
          <cell r="K95">
            <v>0.34565916398713792</v>
          </cell>
          <cell r="L95">
            <v>0.60932475884244397</v>
          </cell>
        </row>
        <row r="96">
          <cell r="B96" t="str">
            <v>BAV</v>
          </cell>
          <cell r="C96">
            <v>7769.2183948511838</v>
          </cell>
          <cell r="D96">
            <v>3939.5668380334537</v>
          </cell>
          <cell r="E96">
            <v>1662.3919612553043</v>
          </cell>
          <cell r="F96">
            <v>918.66681940533897</v>
          </cell>
          <cell r="G96">
            <v>1303.72</v>
          </cell>
          <cell r="H96">
            <v>0</v>
          </cell>
          <cell r="I96">
            <v>0.25</v>
          </cell>
          <cell r="J96">
            <v>0</v>
          </cell>
          <cell r="K96">
            <v>0</v>
          </cell>
          <cell r="L96">
            <v>0.74999999999999989</v>
          </cell>
        </row>
        <row r="97">
          <cell r="B97" t="str">
            <v>BAX</v>
          </cell>
          <cell r="C97">
            <v>7769.2183948511838</v>
          </cell>
          <cell r="D97">
            <v>3939.5668380334537</v>
          </cell>
          <cell r="E97">
            <v>1662.3919612553043</v>
          </cell>
          <cell r="F97">
            <v>918.66681940533897</v>
          </cell>
          <cell r="G97">
            <v>695.52668189877943</v>
          </cell>
          <cell r="H97">
            <v>0</v>
          </cell>
          <cell r="I97">
            <v>0.1111111111111111</v>
          </cell>
          <cell r="J97">
            <v>0</v>
          </cell>
          <cell r="K97">
            <v>0.55555555555555547</v>
          </cell>
          <cell r="L97">
            <v>0.33333333333333331</v>
          </cell>
        </row>
        <row r="98">
          <cell r="B98" t="str">
            <v>BAY</v>
          </cell>
          <cell r="C98">
            <v>1469.5938081198235</v>
          </cell>
          <cell r="D98">
            <v>2752.6445953448019</v>
          </cell>
          <cell r="E98">
            <v>1004.3361110559546</v>
          </cell>
          <cell r="F98">
            <v>378.81857465811385</v>
          </cell>
          <cell r="G98">
            <v>387.30742755779448</v>
          </cell>
          <cell r="H98">
            <v>0</v>
          </cell>
          <cell r="I98">
            <v>0</v>
          </cell>
          <cell r="J98">
            <v>0</v>
          </cell>
          <cell r="K98">
            <v>0.60869565217391297</v>
          </cell>
          <cell r="L98">
            <v>0.39130434782608692</v>
          </cell>
        </row>
        <row r="99">
          <cell r="B99" t="str">
            <v>BBA</v>
          </cell>
          <cell r="C99">
            <v>684.99999999999989</v>
          </cell>
          <cell r="D99">
            <v>3444.6815792646066</v>
          </cell>
          <cell r="E99">
            <v>2046.4427272727273</v>
          </cell>
          <cell r="F99">
            <v>1078.0265544225754</v>
          </cell>
          <cell r="G99">
            <v>1371</v>
          </cell>
          <cell r="H99">
            <v>0</v>
          </cell>
          <cell r="I99">
            <v>0</v>
          </cell>
          <cell r="J99">
            <v>0</v>
          </cell>
          <cell r="K99">
            <v>7.4074074074074084E-2</v>
          </cell>
          <cell r="L99">
            <v>0.92592592592592604</v>
          </cell>
        </row>
        <row r="100">
          <cell r="B100" t="str">
            <v>BBI</v>
          </cell>
          <cell r="C100">
            <v>3702.7359647651338</v>
          </cell>
          <cell r="D100">
            <v>2535.5679383578822</v>
          </cell>
          <cell r="E100">
            <v>1841.947079900636</v>
          </cell>
          <cell r="F100">
            <v>459.73249999999996</v>
          </cell>
          <cell r="G100">
            <v>487.79076680807282</v>
          </cell>
          <cell r="H100">
            <v>7.2992700729926996E-3</v>
          </cell>
          <cell r="I100">
            <v>0</v>
          </cell>
          <cell r="J100">
            <v>0</v>
          </cell>
          <cell r="K100">
            <v>8.0291970802919679E-2</v>
          </cell>
          <cell r="L100">
            <v>0.9124087591240877</v>
          </cell>
        </row>
        <row r="101">
          <cell r="B101" t="str">
            <v>BCD</v>
          </cell>
          <cell r="C101">
            <v>6193.8249009534829</v>
          </cell>
          <cell r="D101">
            <v>3575.2541506331786</v>
          </cell>
          <cell r="E101">
            <v>1568.9268649847354</v>
          </cell>
          <cell r="F101">
            <v>777.33416693910112</v>
          </cell>
          <cell r="G101">
            <v>629.17125846887177</v>
          </cell>
          <cell r="H101">
            <v>0</v>
          </cell>
          <cell r="I101">
            <v>2.3529411764705885E-2</v>
          </cell>
          <cell r="J101">
            <v>0</v>
          </cell>
          <cell r="K101">
            <v>5.8823529411764712E-2</v>
          </cell>
          <cell r="L101">
            <v>0.91764705882352937</v>
          </cell>
        </row>
        <row r="102">
          <cell r="B102" t="str">
            <v>BCM</v>
          </cell>
          <cell r="C102">
            <v>1469.5938081198235</v>
          </cell>
          <cell r="D102">
            <v>2752.6445953448019</v>
          </cell>
          <cell r="E102">
            <v>1004.3361110559546</v>
          </cell>
          <cell r="F102">
            <v>378.81857465811385</v>
          </cell>
          <cell r="G102">
            <v>387.30742755779448</v>
          </cell>
          <cell r="H102">
            <v>0</v>
          </cell>
          <cell r="I102">
            <v>0</v>
          </cell>
          <cell r="J102">
            <v>0</v>
          </cell>
          <cell r="K102">
            <v>0.5</v>
          </cell>
          <cell r="L102">
            <v>0.5</v>
          </cell>
        </row>
        <row r="103">
          <cell r="B103" t="str">
            <v>BCN</v>
          </cell>
          <cell r="C103">
            <v>646.66030105745574</v>
          </cell>
          <cell r="D103">
            <v>2606.8588084294015</v>
          </cell>
          <cell r="E103">
            <v>1450.2364080459777</v>
          </cell>
          <cell r="F103">
            <v>715.91872283027203</v>
          </cell>
          <cell r="G103">
            <v>427.23487044217768</v>
          </cell>
          <cell r="H103">
            <v>2.2874668540941067E-2</v>
          </cell>
          <cell r="I103">
            <v>5.3225136577105918E-2</v>
          </cell>
          <cell r="J103">
            <v>2.4919331650745911E-2</v>
          </cell>
          <cell r="K103">
            <v>0.22999265199194724</v>
          </cell>
          <cell r="L103">
            <v>0.66898821123925989</v>
          </cell>
        </row>
        <row r="104">
          <cell r="B104" t="str">
            <v>BDA</v>
          </cell>
          <cell r="C104">
            <v>936.38122425895017</v>
          </cell>
          <cell r="D104">
            <v>948.80492424242414</v>
          </cell>
          <cell r="E104">
            <v>927.42733333333331</v>
          </cell>
          <cell r="F104">
            <v>341.80721744594854</v>
          </cell>
          <cell r="G104">
            <v>177.65489037972495</v>
          </cell>
          <cell r="H104">
            <v>7.626156092811924E-2</v>
          </cell>
          <cell r="I104">
            <v>3.7319487262696708E-3</v>
          </cell>
          <cell r="J104">
            <v>1.4441018984260893E-2</v>
          </cell>
          <cell r="K104">
            <v>8.5023527502839341E-2</v>
          </cell>
          <cell r="L104">
            <v>0.82054194385851087</v>
          </cell>
        </row>
        <row r="105">
          <cell r="B105" t="str">
            <v>BDB</v>
          </cell>
          <cell r="C105">
            <v>2321.7741211915059</v>
          </cell>
          <cell r="D105">
            <v>4919.9039938415726</v>
          </cell>
          <cell r="E105">
            <v>0</v>
          </cell>
          <cell r="F105">
            <v>2191.4245187741803</v>
          </cell>
          <cell r="G105">
            <v>758.31309609995174</v>
          </cell>
          <cell r="H105">
            <v>0</v>
          </cell>
          <cell r="I105">
            <v>0</v>
          </cell>
          <cell r="J105">
            <v>0.125</v>
          </cell>
          <cell r="K105">
            <v>0</v>
          </cell>
          <cell r="L105">
            <v>0.875</v>
          </cell>
        </row>
        <row r="106">
          <cell r="B106" t="str">
            <v>BDQ</v>
          </cell>
          <cell r="C106">
            <v>3702.7359647651338</v>
          </cell>
          <cell r="D106">
            <v>2535.5679383578822</v>
          </cell>
          <cell r="E106">
            <v>1841.947079900636</v>
          </cell>
          <cell r="F106">
            <v>574.68333333333305</v>
          </cell>
          <cell r="G106">
            <v>455.36500000000001</v>
          </cell>
          <cell r="H106">
            <v>9.6930533117932059E-3</v>
          </cell>
          <cell r="I106">
            <v>7.1082390953150137E-2</v>
          </cell>
          <cell r="J106">
            <v>3.2310177705977348E-2</v>
          </cell>
          <cell r="K106">
            <v>0.24071082390953141</v>
          </cell>
          <cell r="L106">
            <v>0.64620355411954777</v>
          </cell>
        </row>
        <row r="107">
          <cell r="B107" t="str">
            <v>BDS</v>
          </cell>
          <cell r="C107">
            <v>2745.1413404803261</v>
          </cell>
          <cell r="D107">
            <v>5367.4650000000001</v>
          </cell>
          <cell r="E107">
            <v>2018.5699999999997</v>
          </cell>
          <cell r="F107">
            <v>425.57583333333338</v>
          </cell>
          <cell r="G107">
            <v>632.10890300850633</v>
          </cell>
          <cell r="H107">
            <v>0</v>
          </cell>
          <cell r="I107">
            <v>2.2082018927444779E-2</v>
          </cell>
          <cell r="J107">
            <v>2.8391167192429005E-2</v>
          </cell>
          <cell r="K107">
            <v>7.8864353312302807E-2</v>
          </cell>
          <cell r="L107">
            <v>0.87066246056782348</v>
          </cell>
        </row>
        <row r="108">
          <cell r="B108" t="str">
            <v>BEG</v>
          </cell>
          <cell r="C108">
            <v>2146.38</v>
          </cell>
          <cell r="D108">
            <v>1963.3981034482758</v>
          </cell>
          <cell r="E108">
            <v>1562.3233333333333</v>
          </cell>
          <cell r="F108">
            <v>352.15232234989077</v>
          </cell>
          <cell r="G108">
            <v>408.33054751286545</v>
          </cell>
          <cell r="H108">
            <v>1.6038492381716108E-4</v>
          </cell>
          <cell r="I108">
            <v>7.8588612670408998E-3</v>
          </cell>
          <cell r="J108">
            <v>4.3303929430633503E-3</v>
          </cell>
          <cell r="K108">
            <v>0.85437048917401814</v>
          </cell>
          <cell r="L108">
            <v>0.13327987169206046</v>
          </cell>
        </row>
        <row r="109">
          <cell r="B109" t="str">
            <v>BEL</v>
          </cell>
          <cell r="C109">
            <v>0</v>
          </cell>
          <cell r="D109">
            <v>0</v>
          </cell>
          <cell r="E109">
            <v>0</v>
          </cell>
          <cell r="F109">
            <v>1789</v>
          </cell>
          <cell r="G109">
            <v>497.41500000000002</v>
          </cell>
          <cell r="H109">
            <v>0</v>
          </cell>
          <cell r="I109">
            <v>1.6260162601626021E-2</v>
          </cell>
          <cell r="J109">
            <v>2.4390243902439036E-2</v>
          </cell>
          <cell r="K109">
            <v>0.39024390243902446</v>
          </cell>
          <cell r="L109">
            <v>0.56910569105691045</v>
          </cell>
        </row>
        <row r="110">
          <cell r="B110" t="str">
            <v>BEN</v>
          </cell>
          <cell r="C110">
            <v>1843.8291165610724</v>
          </cell>
          <cell r="D110">
            <v>3003.2110971761676</v>
          </cell>
          <cell r="E110">
            <v>1345.867676497681</v>
          </cell>
          <cell r="F110">
            <v>693.36331066456853</v>
          </cell>
          <cell r="G110">
            <v>474.17632914475155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1</v>
          </cell>
        </row>
        <row r="111">
          <cell r="B111" t="str">
            <v>BER</v>
          </cell>
          <cell r="C111">
            <v>2789.5707395833306</v>
          </cell>
          <cell r="D111">
            <v>3159.5510282955502</v>
          </cell>
          <cell r="E111">
            <v>1299.670857142856</v>
          </cell>
          <cell r="F111">
            <v>506.53435923160021</v>
          </cell>
          <cell r="G111">
            <v>396.87393372476919</v>
          </cell>
          <cell r="H111">
            <v>2.5544485634847177E-2</v>
          </cell>
          <cell r="I111">
            <v>6.9624652455977765E-2</v>
          </cell>
          <cell r="J111">
            <v>1.9462465245597842E-2</v>
          </cell>
          <cell r="K111">
            <v>0.26818813716404133</v>
          </cell>
          <cell r="L111">
            <v>0.61718025949953603</v>
          </cell>
        </row>
        <row r="112">
          <cell r="B112" t="str">
            <v>BES</v>
          </cell>
          <cell r="C112">
            <v>2745.1413404803261</v>
          </cell>
          <cell r="D112">
            <v>2748.3097622583159</v>
          </cell>
          <cell r="E112">
            <v>1227.4240623855217</v>
          </cell>
          <cell r="F112">
            <v>664.74253909376523</v>
          </cell>
          <cell r="G112">
            <v>713.64119674185497</v>
          </cell>
          <cell r="H112">
            <v>3.968253968253968E-3</v>
          </cell>
          <cell r="I112">
            <v>0.15873015873015872</v>
          </cell>
          <cell r="J112">
            <v>3.968253968253968E-3</v>
          </cell>
          <cell r="K112">
            <v>9.9206349206349215E-2</v>
          </cell>
          <cell r="L112">
            <v>0.73412698412698418</v>
          </cell>
        </row>
        <row r="113">
          <cell r="B113" t="str">
            <v>BEW</v>
          </cell>
          <cell r="C113">
            <v>4506.2728313492062</v>
          </cell>
          <cell r="D113">
            <v>3944.3134760440953</v>
          </cell>
          <cell r="E113">
            <v>2334.0452562656651</v>
          </cell>
          <cell r="F113">
            <v>1515.8991723225461</v>
          </cell>
          <cell r="G113">
            <v>793.18298912074488</v>
          </cell>
          <cell r="H113">
            <v>0</v>
          </cell>
          <cell r="I113">
            <v>0</v>
          </cell>
          <cell r="J113">
            <v>0</v>
          </cell>
          <cell r="K113">
            <v>0.27777777777777779</v>
          </cell>
          <cell r="L113">
            <v>0.72222222222222221</v>
          </cell>
        </row>
        <row r="114">
          <cell r="B114" t="str">
            <v>BEY</v>
          </cell>
          <cell r="C114">
            <v>2006.3303571428569</v>
          </cell>
          <cell r="D114">
            <v>1587.4892954903301</v>
          </cell>
          <cell r="E114">
            <v>1157.0000000000002</v>
          </cell>
          <cell r="F114">
            <v>880.79654183427647</v>
          </cell>
          <cell r="G114">
            <v>505.47248532105158</v>
          </cell>
          <cell r="H114">
            <v>2.8822055137844469E-3</v>
          </cell>
          <cell r="I114">
            <v>5.3132832080200199E-2</v>
          </cell>
          <cell r="J114">
            <v>6.2656641604009718E-3</v>
          </cell>
          <cell r="K114">
            <v>0.1779448621553873</v>
          </cell>
          <cell r="L114">
            <v>0.75977443609022699</v>
          </cell>
        </row>
        <row r="115">
          <cell r="B115" t="str">
            <v>Beyond Total</v>
          </cell>
          <cell r="C115">
            <v>1792.2251622196288</v>
          </cell>
          <cell r="D115">
            <v>2825.4773032316084</v>
          </cell>
          <cell r="E115">
            <v>1111.7751227630808</v>
          </cell>
          <cell r="F115">
            <v>503.31837626766526</v>
          </cell>
          <cell r="G115">
            <v>372.40975518721541</v>
          </cell>
          <cell r="H115">
            <v>2.6130082688134854E-2</v>
          </cell>
          <cell r="I115">
            <v>5.0483957429982448E-2</v>
          </cell>
          <cell r="J115">
            <v>2.2916118208747442E-2</v>
          </cell>
          <cell r="K115">
            <v>0.21891593092438377</v>
          </cell>
          <cell r="L115">
            <v>0.68155391074875149</v>
          </cell>
        </row>
        <row r="116">
          <cell r="B116" t="str">
            <v>BFN</v>
          </cell>
          <cell r="C116">
            <v>4506.2728313492062</v>
          </cell>
          <cell r="D116">
            <v>3944.3134760440953</v>
          </cell>
          <cell r="E116">
            <v>2202.6</v>
          </cell>
          <cell r="F116">
            <v>1515.8991723225461</v>
          </cell>
          <cell r="G116">
            <v>793.18298912074488</v>
          </cell>
          <cell r="H116">
            <v>0</v>
          </cell>
          <cell r="I116">
            <v>0.08</v>
          </cell>
          <cell r="J116">
            <v>0.04</v>
          </cell>
          <cell r="K116">
            <v>0.4</v>
          </cell>
          <cell r="L116">
            <v>0.48</v>
          </cell>
        </row>
        <row r="117">
          <cell r="B117" t="str">
            <v>BFS</v>
          </cell>
          <cell r="C117">
            <v>2745.1413404803261</v>
          </cell>
          <cell r="D117">
            <v>2661.4477523071246</v>
          </cell>
          <cell r="E117">
            <v>1181.982857142857</v>
          </cell>
          <cell r="F117">
            <v>308.78635699955566</v>
          </cell>
          <cell r="G117">
            <v>372.93495524808174</v>
          </cell>
          <cell r="H117">
            <v>5.2548607461902217E-3</v>
          </cell>
          <cell r="I117">
            <v>5.4650551760378266E-2</v>
          </cell>
          <cell r="J117">
            <v>1.5239096163951646E-2</v>
          </cell>
          <cell r="K117">
            <v>0.41723594324750352</v>
          </cell>
          <cell r="L117">
            <v>0.5076195480819764</v>
          </cell>
        </row>
        <row r="118">
          <cell r="B118" t="str">
            <v>BGA</v>
          </cell>
          <cell r="C118">
            <v>340.6522449706643</v>
          </cell>
          <cell r="D118">
            <v>1643.6786350781567</v>
          </cell>
          <cell r="E118">
            <v>867.19705804587363</v>
          </cell>
          <cell r="F118">
            <v>476.49220503407565</v>
          </cell>
          <cell r="G118">
            <v>355.93964477998946</v>
          </cell>
          <cell r="H118">
            <v>4.3478260869565253E-3</v>
          </cell>
          <cell r="I118">
            <v>8.6956521739130505E-3</v>
          </cell>
          <cell r="J118">
            <v>3.0434782608695674E-2</v>
          </cell>
          <cell r="K118">
            <v>0.15217391304347841</v>
          </cell>
          <cell r="L118">
            <v>0.80434782608695643</v>
          </cell>
        </row>
        <row r="119">
          <cell r="B119" t="str">
            <v>BGF</v>
          </cell>
          <cell r="C119">
            <v>2666.1651453744489</v>
          </cell>
          <cell r="D119">
            <v>3774.826342031879</v>
          </cell>
          <cell r="E119">
            <v>1071.763219189656</v>
          </cell>
          <cell r="F119">
            <v>762.7237149054954</v>
          </cell>
          <cell r="G119">
            <v>1006.912222222222</v>
          </cell>
          <cell r="H119">
            <v>0</v>
          </cell>
          <cell r="I119">
            <v>0</v>
          </cell>
          <cell r="J119">
            <v>0</v>
          </cell>
          <cell r="K119">
            <v>0.04</v>
          </cell>
          <cell r="L119">
            <v>0.96000000000000008</v>
          </cell>
        </row>
        <row r="120">
          <cell r="B120" t="str">
            <v>BGI</v>
          </cell>
          <cell r="C120">
            <v>857.45888888888908</v>
          </cell>
          <cell r="D120">
            <v>2960</v>
          </cell>
          <cell r="E120">
            <v>759.00000000000011</v>
          </cell>
          <cell r="F120">
            <v>253.02576287039378</v>
          </cell>
          <cell r="G120">
            <v>231.4131574997559</v>
          </cell>
          <cell r="H120">
            <v>4.7061951608614719E-2</v>
          </cell>
          <cell r="I120">
            <v>2.1270938580164852E-3</v>
          </cell>
          <cell r="J120">
            <v>2.0207391651156616E-2</v>
          </cell>
          <cell r="K120">
            <v>0.18346184525392178</v>
          </cell>
          <cell r="L120">
            <v>0.7471417176282904</v>
          </cell>
        </row>
        <row r="121">
          <cell r="B121" t="str">
            <v>BGO</v>
          </cell>
          <cell r="C121">
            <v>2745.1413404803261</v>
          </cell>
          <cell r="D121">
            <v>3961.13</v>
          </cell>
          <cell r="E121">
            <v>1227.4240623855217</v>
          </cell>
          <cell r="F121">
            <v>798.38125327053956</v>
          </cell>
          <cell r="G121">
            <v>388.06054951312467</v>
          </cell>
          <cell r="H121">
            <v>0</v>
          </cell>
          <cell r="I121">
            <v>3.2975460122699418E-2</v>
          </cell>
          <cell r="J121">
            <v>1.303680981595093E-2</v>
          </cell>
          <cell r="K121">
            <v>0.20858895705521491</v>
          </cell>
          <cell r="L121">
            <v>0.74539877300613466</v>
          </cell>
        </row>
        <row r="122">
          <cell r="B122" t="str">
            <v>BGW</v>
          </cell>
          <cell r="C122">
            <v>3330.5636246604122</v>
          </cell>
          <cell r="D122">
            <v>2932.3675702616497</v>
          </cell>
          <cell r="E122">
            <v>1396.5367793615474</v>
          </cell>
          <cell r="F122">
            <v>818.43583333333356</v>
          </cell>
          <cell r="G122">
            <v>787.35869669152805</v>
          </cell>
          <cell r="H122">
            <v>1.6597510373443983E-2</v>
          </cell>
          <cell r="I122">
            <v>1.2448132780082988E-2</v>
          </cell>
          <cell r="J122">
            <v>4.9792531120331954E-2</v>
          </cell>
          <cell r="K122">
            <v>8.7136929460580909E-2</v>
          </cell>
          <cell r="L122">
            <v>0.83402489626556009</v>
          </cell>
        </row>
        <row r="123">
          <cell r="B123" t="str">
            <v>BHE</v>
          </cell>
          <cell r="C123">
            <v>1491.994109567901</v>
          </cell>
          <cell r="D123">
            <v>4031.5638066791957</v>
          </cell>
          <cell r="E123">
            <v>1262.0723017140099</v>
          </cell>
          <cell r="F123">
            <v>1338.046185731502</v>
          </cell>
          <cell r="G123">
            <v>646.41999999999996</v>
          </cell>
          <cell r="H123">
            <v>2.7777777777777776E-2</v>
          </cell>
          <cell r="I123">
            <v>5.5555555555555552E-2</v>
          </cell>
          <cell r="J123">
            <v>0</v>
          </cell>
          <cell r="K123">
            <v>0.25</v>
          </cell>
          <cell r="L123">
            <v>0.66666666666666663</v>
          </cell>
        </row>
        <row r="124">
          <cell r="B124" t="str">
            <v>BHI</v>
          </cell>
          <cell r="C124">
            <v>4962.7924781849915</v>
          </cell>
          <cell r="D124">
            <v>3069.6152686905111</v>
          </cell>
          <cell r="E124">
            <v>1470.2738281250001</v>
          </cell>
          <cell r="F124">
            <v>951.97757766830364</v>
          </cell>
          <cell r="G124">
            <v>598.88789829763209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1</v>
          </cell>
        </row>
        <row r="125">
          <cell r="B125" t="str">
            <v>BHJ</v>
          </cell>
          <cell r="C125">
            <v>3702.7359647651338</v>
          </cell>
          <cell r="D125">
            <v>2535.5679383578822</v>
          </cell>
          <cell r="E125">
            <v>1841.947079900636</v>
          </cell>
          <cell r="F125">
            <v>781.56573324038914</v>
          </cell>
          <cell r="G125">
            <v>568.37330685086056</v>
          </cell>
          <cell r="H125">
            <v>0</v>
          </cell>
          <cell r="I125">
            <v>0</v>
          </cell>
          <cell r="J125">
            <v>0.125</v>
          </cell>
          <cell r="K125">
            <v>0.625</v>
          </cell>
          <cell r="L125">
            <v>0.25</v>
          </cell>
        </row>
        <row r="126">
          <cell r="B126" t="str">
            <v>BHO</v>
          </cell>
          <cell r="C126">
            <v>3702.7359647651338</v>
          </cell>
          <cell r="D126">
            <v>2535.5679383578822</v>
          </cell>
          <cell r="E126">
            <v>1841.947079900636</v>
          </cell>
          <cell r="F126">
            <v>781.56573324038914</v>
          </cell>
          <cell r="G126">
            <v>661.03892857142864</v>
          </cell>
          <cell r="H126">
            <v>0</v>
          </cell>
          <cell r="I126">
            <v>1.7543859649122813E-2</v>
          </cell>
          <cell r="J126">
            <v>0</v>
          </cell>
          <cell r="K126">
            <v>0.17543859649122812</v>
          </cell>
          <cell r="L126">
            <v>0.80701754385964908</v>
          </cell>
        </row>
        <row r="127">
          <cell r="B127" t="str">
            <v>BHS</v>
          </cell>
          <cell r="C127">
            <v>4620.9183037078074</v>
          </cell>
          <cell r="D127">
            <v>5126.7601963023799</v>
          </cell>
          <cell r="E127">
            <v>1799.1206359649118</v>
          </cell>
          <cell r="F127">
            <v>2234.0785672250199</v>
          </cell>
          <cell r="G127">
            <v>700.88240334607815</v>
          </cell>
          <cell r="H127">
            <v>0</v>
          </cell>
          <cell r="I127">
            <v>1</v>
          </cell>
          <cell r="J127">
            <v>0</v>
          </cell>
          <cell r="K127">
            <v>0</v>
          </cell>
          <cell r="L127">
            <v>0</v>
          </cell>
        </row>
        <row r="128">
          <cell r="B128" t="str">
            <v>BHU</v>
          </cell>
          <cell r="C128">
            <v>3702.7359647651338</v>
          </cell>
          <cell r="D128">
            <v>2535.5679383578822</v>
          </cell>
          <cell r="E128">
            <v>1841.947079900636</v>
          </cell>
          <cell r="F128">
            <v>781.56573324038914</v>
          </cell>
          <cell r="G128">
            <v>568.37330685086056</v>
          </cell>
          <cell r="H128">
            <v>0</v>
          </cell>
          <cell r="I128">
            <v>0</v>
          </cell>
          <cell r="J128">
            <v>7.1428571428571438E-2</v>
          </cell>
          <cell r="K128">
            <v>0.28571428571428575</v>
          </cell>
          <cell r="L128">
            <v>0.6428571428571429</v>
          </cell>
        </row>
        <row r="129">
          <cell r="B129" t="str">
            <v>BHV</v>
          </cell>
          <cell r="C129">
            <v>3702.7359647651338</v>
          </cell>
          <cell r="D129">
            <v>2535.5679383578822</v>
          </cell>
          <cell r="E129">
            <v>1841.947079900636</v>
          </cell>
          <cell r="F129">
            <v>781.56573324038914</v>
          </cell>
          <cell r="G129">
            <v>568.37330685086056</v>
          </cell>
          <cell r="H129">
            <v>0</v>
          </cell>
          <cell r="I129">
            <v>0</v>
          </cell>
          <cell r="J129">
            <v>0</v>
          </cell>
          <cell r="K129">
            <v>0.1</v>
          </cell>
          <cell r="L129">
            <v>0.9</v>
          </cell>
        </row>
        <row r="130">
          <cell r="B130" t="str">
            <v>BHX</v>
          </cell>
          <cell r="C130">
            <v>299.56</v>
          </cell>
          <cell r="D130">
            <v>2187.0896438329446</v>
          </cell>
          <cell r="E130">
            <v>1227.4240623855217</v>
          </cell>
          <cell r="F130">
            <v>513.11039316005292</v>
          </cell>
          <cell r="G130">
            <v>372.5072738702907</v>
          </cell>
          <cell r="H130">
            <v>5.5800293685756104E-3</v>
          </cell>
          <cell r="I130">
            <v>7.488986784140933E-2</v>
          </cell>
          <cell r="J130">
            <v>1.674008810572683E-2</v>
          </cell>
          <cell r="K130">
            <v>0.26138032305433156</v>
          </cell>
          <cell r="L130">
            <v>0.64140969162995676</v>
          </cell>
        </row>
        <row r="131">
          <cell r="B131" t="str">
            <v>BHZ</v>
          </cell>
          <cell r="C131">
            <v>0</v>
          </cell>
          <cell r="D131">
            <v>4171.7813888888886</v>
          </cell>
          <cell r="E131">
            <v>1857.566</v>
          </cell>
          <cell r="F131">
            <v>534.2846298631963</v>
          </cell>
          <cell r="G131">
            <v>774.65752025386348</v>
          </cell>
          <cell r="H131">
            <v>3.8535645472061609E-3</v>
          </cell>
          <cell r="I131">
            <v>0.12042389210019268</v>
          </cell>
          <cell r="J131">
            <v>1.4450867052023105E-2</v>
          </cell>
          <cell r="K131">
            <v>0.31599229287090536</v>
          </cell>
          <cell r="L131">
            <v>0.54527938342967275</v>
          </cell>
        </row>
        <row r="132">
          <cell r="B132" t="str">
            <v>BIA</v>
          </cell>
          <cell r="C132">
            <v>2745.1413404803261</v>
          </cell>
          <cell r="D132">
            <v>2748.3097622583159</v>
          </cell>
          <cell r="E132">
            <v>1227.4240623855217</v>
          </cell>
          <cell r="F132">
            <v>664.74253909376523</v>
          </cell>
          <cell r="G132">
            <v>476.12560000000002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1</v>
          </cell>
        </row>
        <row r="133">
          <cell r="B133" t="str">
            <v>BIM</v>
          </cell>
          <cell r="C133">
            <v>377.32512499980163</v>
          </cell>
          <cell r="D133">
            <v>616.39569259699067</v>
          </cell>
          <cell r="E133">
            <v>511.6084923299515</v>
          </cell>
          <cell r="F133">
            <v>227.19677564143856</v>
          </cell>
          <cell r="G133">
            <v>198.10817419848587</v>
          </cell>
          <cell r="H133">
            <v>1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</row>
        <row r="134">
          <cell r="B134" t="str">
            <v>BIO</v>
          </cell>
          <cell r="C134">
            <v>2745.1413404803261</v>
          </cell>
          <cell r="D134">
            <v>2114.146666666667</v>
          </cell>
          <cell r="E134">
            <v>1227.4240623855217</v>
          </cell>
          <cell r="F134">
            <v>829.87930934479004</v>
          </cell>
          <cell r="G134">
            <v>507.43620048700507</v>
          </cell>
          <cell r="H134">
            <v>2.3047375160051196E-2</v>
          </cell>
          <cell r="I134">
            <v>5.5057618437900031E-2</v>
          </cell>
          <cell r="J134">
            <v>9.389671361502339E-3</v>
          </cell>
          <cell r="K134">
            <v>0.21126760563380265</v>
          </cell>
          <cell r="L134">
            <v>0.70123772940674378</v>
          </cell>
        </row>
        <row r="135">
          <cell r="B135" t="str">
            <v>BIQ</v>
          </cell>
          <cell r="C135">
            <v>2745.1413404803261</v>
          </cell>
          <cell r="D135">
            <v>2748.3097622583159</v>
          </cell>
          <cell r="E135">
            <v>1227.4240623855217</v>
          </cell>
          <cell r="F135">
            <v>664.74253909376523</v>
          </cell>
          <cell r="G135">
            <v>456.75427675021371</v>
          </cell>
          <cell r="H135">
            <v>0</v>
          </cell>
          <cell r="I135">
            <v>0.1</v>
          </cell>
          <cell r="J135">
            <v>3.3333333333333333E-2</v>
          </cell>
          <cell r="K135">
            <v>0.1</v>
          </cell>
          <cell r="L135">
            <v>0.76666666666666661</v>
          </cell>
        </row>
        <row r="136">
          <cell r="B136" t="str">
            <v>BJL</v>
          </cell>
          <cell r="C136">
            <v>2666.1651453744489</v>
          </cell>
          <cell r="D136">
            <v>6059</v>
          </cell>
          <cell r="E136">
            <v>1071.763219189656</v>
          </cell>
          <cell r="F136">
            <v>617.88249999999994</v>
          </cell>
          <cell r="G136">
            <v>857.5</v>
          </cell>
          <cell r="H136">
            <v>0</v>
          </cell>
          <cell r="I136">
            <v>2.7272727272727271E-2</v>
          </cell>
          <cell r="J136">
            <v>0</v>
          </cell>
          <cell r="K136">
            <v>0.41818181818181815</v>
          </cell>
          <cell r="L136">
            <v>0.55454545454545456</v>
          </cell>
        </row>
        <row r="137">
          <cell r="B137" t="str">
            <v>BJM</v>
          </cell>
          <cell r="C137">
            <v>4423.4183338725334</v>
          </cell>
          <cell r="D137">
            <v>3729.5711797153454</v>
          </cell>
          <cell r="E137">
            <v>1256.9566231242311</v>
          </cell>
          <cell r="F137">
            <v>1401.4303611399864</v>
          </cell>
          <cell r="G137">
            <v>707.5</v>
          </cell>
          <cell r="H137">
            <v>0</v>
          </cell>
          <cell r="I137">
            <v>1.5384615384615385E-2</v>
          </cell>
          <cell r="J137">
            <v>0</v>
          </cell>
          <cell r="K137">
            <v>0.2153846153846154</v>
          </cell>
          <cell r="L137">
            <v>0.76923076923076927</v>
          </cell>
        </row>
        <row r="138">
          <cell r="B138" t="str">
            <v>BJR</v>
          </cell>
          <cell r="C138">
            <v>4423.4183338725334</v>
          </cell>
          <cell r="D138">
            <v>3729.5711797153454</v>
          </cell>
          <cell r="E138">
            <v>1256.9566231242311</v>
          </cell>
          <cell r="F138">
            <v>1401.4303611399864</v>
          </cell>
          <cell r="G138">
            <v>731.95358145522289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1</v>
          </cell>
        </row>
        <row r="139">
          <cell r="B139" t="str">
            <v>BJS</v>
          </cell>
          <cell r="C139">
            <v>8696.4358677413602</v>
          </cell>
          <cell r="D139">
            <v>5143.8688776119625</v>
          </cell>
          <cell r="E139">
            <v>1563.8727020959468</v>
          </cell>
          <cell r="F139">
            <v>926.15021913755641</v>
          </cell>
          <cell r="G139">
            <v>663.23183814941285</v>
          </cell>
          <cell r="H139">
            <v>2.5346071358939296E-2</v>
          </cell>
          <cell r="I139">
            <v>6.5451355039968559E-2</v>
          </cell>
          <cell r="J139">
            <v>6.6504191850263059E-2</v>
          </cell>
          <cell r="K139">
            <v>0.2672645739910306</v>
          </cell>
          <cell r="L139">
            <v>0.57543380775979835</v>
          </cell>
        </row>
        <row r="140">
          <cell r="B140" t="str">
            <v>BJX</v>
          </cell>
          <cell r="C140">
            <v>242.49999999999997</v>
          </cell>
          <cell r="D140">
            <v>523.84284196891201</v>
          </cell>
          <cell r="E140">
            <v>542.59914556962008</v>
          </cell>
          <cell r="F140">
            <v>242.64822372376909</v>
          </cell>
          <cell r="G140">
            <v>167.84747619662201</v>
          </cell>
          <cell r="H140">
            <v>1.9416259551547047E-3</v>
          </cell>
          <cell r="I140">
            <v>8.9356549334001431E-3</v>
          </cell>
          <cell r="J140">
            <v>7.1192951689005813E-3</v>
          </cell>
          <cell r="K140">
            <v>5.1192116581068141E-2</v>
          </cell>
          <cell r="L140">
            <v>0.93081130736147644</v>
          </cell>
        </row>
        <row r="141">
          <cell r="B141" t="str">
            <v>BJZ</v>
          </cell>
          <cell r="C141">
            <v>2745.1413404803261</v>
          </cell>
          <cell r="D141">
            <v>2748.3097622583159</v>
          </cell>
          <cell r="E141">
            <v>1227.4240623855217</v>
          </cell>
          <cell r="F141">
            <v>664.74253909376523</v>
          </cell>
          <cell r="G141">
            <v>456.75427675021371</v>
          </cell>
          <cell r="H141">
            <v>0</v>
          </cell>
          <cell r="I141">
            <v>8.3333333333333329E-2</v>
          </cell>
          <cell r="J141">
            <v>0</v>
          </cell>
          <cell r="K141">
            <v>0</v>
          </cell>
          <cell r="L141">
            <v>0.91666666666666663</v>
          </cell>
        </row>
        <row r="142">
          <cell r="B142" t="str">
            <v>BKI</v>
          </cell>
          <cell r="C142">
            <v>6193.8249009534829</v>
          </cell>
          <cell r="D142">
            <v>3575.2541506331786</v>
          </cell>
          <cell r="E142">
            <v>1763.5099999999998</v>
          </cell>
          <cell r="F142">
            <v>700</v>
          </cell>
          <cell r="G142">
            <v>601.12531828826911</v>
          </cell>
          <cell r="H142">
            <v>6.4102564102564083E-3</v>
          </cell>
          <cell r="I142">
            <v>3.2051282051282041E-2</v>
          </cell>
          <cell r="J142">
            <v>6.4102564102564083E-3</v>
          </cell>
          <cell r="K142">
            <v>0.19230769230769226</v>
          </cell>
          <cell r="L142">
            <v>0.762820512820513</v>
          </cell>
        </row>
        <row r="143">
          <cell r="B143" t="str">
            <v>BKK</v>
          </cell>
          <cell r="C143">
            <v>5983.8197036593165</v>
          </cell>
          <cell r="D143">
            <v>3245.1750252007032</v>
          </cell>
          <cell r="E143">
            <v>1575.8032699021908</v>
          </cell>
          <cell r="F143">
            <v>672.92903173405512</v>
          </cell>
          <cell r="G143">
            <v>637.22905078392614</v>
          </cell>
          <cell r="H143">
            <v>1.1383502053095875E-2</v>
          </cell>
          <cell r="I143">
            <v>8.6108061958775031E-2</v>
          </cell>
          <cell r="J143">
            <v>3.0247591169654687E-2</v>
          </cell>
          <cell r="K143">
            <v>0.27844859129162047</v>
          </cell>
          <cell r="L143">
            <v>0.59381225352685407</v>
          </cell>
        </row>
        <row r="144">
          <cell r="B144" t="str">
            <v>BKO</v>
          </cell>
          <cell r="C144">
            <v>2666.1651453744489</v>
          </cell>
          <cell r="D144">
            <v>3774.826342031879</v>
          </cell>
          <cell r="E144">
            <v>1071.763219189656</v>
          </cell>
          <cell r="F144">
            <v>762.7237149054954</v>
          </cell>
          <cell r="G144">
            <v>748.59263110799873</v>
          </cell>
          <cell r="H144">
            <v>0</v>
          </cell>
          <cell r="I144">
            <v>1.9138755980861243E-2</v>
          </cell>
          <cell r="J144">
            <v>9.5693779904306216E-3</v>
          </cell>
          <cell r="K144">
            <v>3.3492822966507178E-2</v>
          </cell>
          <cell r="L144">
            <v>0.93779904306220097</v>
          </cell>
        </row>
        <row r="145">
          <cell r="B145" t="str">
            <v>BLA</v>
          </cell>
          <cell r="C145">
            <v>340.6522449706643</v>
          </cell>
          <cell r="D145">
            <v>1643.6786350781567</v>
          </cell>
          <cell r="E145">
            <v>867.19705804587363</v>
          </cell>
          <cell r="F145">
            <v>476.49220503407565</v>
          </cell>
          <cell r="G145">
            <v>355.93964477998946</v>
          </cell>
          <cell r="H145">
            <v>0</v>
          </cell>
          <cell r="I145">
            <v>0.21212121212121218</v>
          </cell>
          <cell r="J145">
            <v>3.0303030303030307E-2</v>
          </cell>
          <cell r="K145">
            <v>3.0303030303030307E-2</v>
          </cell>
          <cell r="L145">
            <v>0.72727272727272718</v>
          </cell>
        </row>
        <row r="146">
          <cell r="B146" t="str">
            <v>BLL</v>
          </cell>
          <cell r="C146">
            <v>2745.1413404803261</v>
          </cell>
          <cell r="D146">
            <v>4106.3424999999997</v>
          </cell>
          <cell r="E146">
            <v>1227.4240623855217</v>
          </cell>
          <cell r="F146">
            <v>823.7026655405416</v>
          </cell>
          <cell r="G146">
            <v>490.26934477392996</v>
          </cell>
          <cell r="H146">
            <v>5.0761421319797E-4</v>
          </cell>
          <cell r="I146">
            <v>2.6903553299492424E-2</v>
          </cell>
          <cell r="J146">
            <v>1.3705583756345193E-2</v>
          </cell>
          <cell r="K146">
            <v>0.20761421319796983</v>
          </cell>
          <cell r="L146">
            <v>0.75126903553299451</v>
          </cell>
        </row>
        <row r="147">
          <cell r="B147" t="str">
            <v>BLQ</v>
          </cell>
          <cell r="C147">
            <v>558.4179177773018</v>
          </cell>
          <cell r="D147">
            <v>1919.2788693486559</v>
          </cell>
          <cell r="E147">
            <v>1614.1867690058482</v>
          </cell>
          <cell r="F147">
            <v>925.09051599107943</v>
          </cell>
          <cell r="G147">
            <v>516.39691721841029</v>
          </cell>
          <cell r="H147">
            <v>2.8657114295234952E-2</v>
          </cell>
          <cell r="I147">
            <v>0.1167944018660448</v>
          </cell>
          <cell r="J147">
            <v>1.5161612795734768E-2</v>
          </cell>
          <cell r="K147">
            <v>0.22709096967677425</v>
          </cell>
          <cell r="L147">
            <v>0.61229590136621126</v>
          </cell>
        </row>
        <row r="148">
          <cell r="B148" t="str">
            <v>BLR</v>
          </cell>
          <cell r="C148">
            <v>3983.925866922732</v>
          </cell>
          <cell r="D148">
            <v>3045.2371746481945</v>
          </cell>
          <cell r="E148">
            <v>2284.8616516393422</v>
          </cell>
          <cell r="F148">
            <v>940.8338257269769</v>
          </cell>
          <cell r="G148">
            <v>630.00782433692723</v>
          </cell>
          <cell r="H148">
            <v>1.5678826958749257E-2</v>
          </cell>
          <cell r="I148">
            <v>7.8394134793746267E-2</v>
          </cell>
          <cell r="J148">
            <v>9.6281247239643347E-3</v>
          </cell>
          <cell r="K148">
            <v>0.20338309336630994</v>
          </cell>
          <cell r="L148">
            <v>0.69291582015723008</v>
          </cell>
        </row>
        <row r="149">
          <cell r="B149" t="str">
            <v>BLZ</v>
          </cell>
          <cell r="C149">
            <v>4506.2728313492062</v>
          </cell>
          <cell r="D149">
            <v>3944.3134760440953</v>
          </cell>
          <cell r="E149">
            <v>2334.0452562656651</v>
          </cell>
          <cell r="F149">
            <v>1515.8991723225461</v>
          </cell>
          <cell r="G149">
            <v>979.58833333333246</v>
          </cell>
          <cell r="H149">
            <v>0</v>
          </cell>
          <cell r="I149">
            <v>1.5873015873015872E-2</v>
          </cell>
          <cell r="J149">
            <v>7.9365079365079361E-3</v>
          </cell>
          <cell r="K149">
            <v>0.48412698412698413</v>
          </cell>
          <cell r="L149">
            <v>0.49206349206349204</v>
          </cell>
        </row>
        <row r="150">
          <cell r="B150" t="str">
            <v>BME</v>
          </cell>
          <cell r="C150">
            <v>3586.4671412698412</v>
          </cell>
          <cell r="D150">
            <v>5282.0048305847204</v>
          </cell>
          <cell r="E150">
            <v>0</v>
          </cell>
          <cell r="F150">
            <v>1809.4346672097311</v>
          </cell>
          <cell r="G150">
            <v>1019.6455108822549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1</v>
          </cell>
        </row>
        <row r="151">
          <cell r="B151" t="str">
            <v>BNE</v>
          </cell>
          <cell r="C151">
            <v>2321.7741211915059</v>
          </cell>
          <cell r="D151">
            <v>4919.4991570911679</v>
          </cell>
          <cell r="E151">
            <v>0</v>
          </cell>
          <cell r="F151">
            <v>2224.6986185975611</v>
          </cell>
          <cell r="G151">
            <v>756.37336946384585</v>
          </cell>
          <cell r="H151">
            <v>2.6506696428571484E-2</v>
          </cell>
          <cell r="I151">
            <v>0.13671875000000031</v>
          </cell>
          <cell r="J151">
            <v>5.5803571428571491E-3</v>
          </cell>
          <cell r="K151">
            <v>0.14118303571428603</v>
          </cell>
          <cell r="L151">
            <v>0.69001116071428503</v>
          </cell>
        </row>
        <row r="152">
          <cell r="B152" t="str">
            <v>BNK</v>
          </cell>
          <cell r="C152">
            <v>4620.9183037078074</v>
          </cell>
          <cell r="D152">
            <v>5126.7601963023799</v>
          </cell>
          <cell r="E152">
            <v>1799.1206359649118</v>
          </cell>
          <cell r="F152">
            <v>2234.0785672250199</v>
          </cell>
          <cell r="G152">
            <v>700.88240334607815</v>
          </cell>
          <cell r="H152">
            <v>0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</row>
        <row r="153">
          <cell r="B153" t="str">
            <v>BNN</v>
          </cell>
          <cell r="C153">
            <v>2745.1413404803261</v>
          </cell>
          <cell r="D153">
            <v>2748.3097622583159</v>
          </cell>
          <cell r="E153">
            <v>1227.4240623855217</v>
          </cell>
          <cell r="F153">
            <v>664.74253909376523</v>
          </cell>
          <cell r="G153">
            <v>456.75427675021371</v>
          </cell>
          <cell r="H153">
            <v>0</v>
          </cell>
          <cell r="I153">
            <v>0</v>
          </cell>
          <cell r="J153">
            <v>0</v>
          </cell>
          <cell r="K153">
            <v>1</v>
          </cell>
          <cell r="L153">
            <v>0</v>
          </cell>
        </row>
        <row r="154">
          <cell r="B154" t="str">
            <v>BOB</v>
          </cell>
          <cell r="C154">
            <v>1491.994109567901</v>
          </cell>
          <cell r="D154">
            <v>4031.5638066791957</v>
          </cell>
          <cell r="E154">
            <v>1262.0723017140099</v>
          </cell>
          <cell r="F154">
            <v>1338.046185731502</v>
          </cell>
          <cell r="G154">
            <v>902.02177786951108</v>
          </cell>
          <cell r="H154">
            <v>0</v>
          </cell>
          <cell r="I154">
            <v>3.5087719298245612E-2</v>
          </cell>
          <cell r="J154">
            <v>0.15789473684210525</v>
          </cell>
          <cell r="K154">
            <v>3.5087719298245612E-2</v>
          </cell>
          <cell r="L154">
            <v>0.77192982456140347</v>
          </cell>
        </row>
        <row r="155">
          <cell r="B155" t="str">
            <v>BOD</v>
          </cell>
          <cell r="C155">
            <v>2745.1413404803261</v>
          </cell>
          <cell r="D155">
            <v>6527</v>
          </cell>
          <cell r="E155">
            <v>1227.4240623855217</v>
          </cell>
          <cell r="F155">
            <v>353.26</v>
          </cell>
          <cell r="G155">
            <v>479.34496341184189</v>
          </cell>
          <cell r="H155">
            <v>1.9914651493598876E-2</v>
          </cell>
          <cell r="I155">
            <v>4.978662873399723E-2</v>
          </cell>
          <cell r="J155">
            <v>7.1123755334281703E-3</v>
          </cell>
          <cell r="K155">
            <v>8.6059743954480822E-2</v>
          </cell>
          <cell r="L155">
            <v>0.83712660028449493</v>
          </cell>
        </row>
        <row r="156">
          <cell r="B156" t="str">
            <v>BOG</v>
          </cell>
          <cell r="C156">
            <v>1689</v>
          </cell>
          <cell r="D156">
            <v>1347.2744671581777</v>
          </cell>
          <cell r="E156">
            <v>754.79923153692607</v>
          </cell>
          <cell r="F156">
            <v>389.81368577825583</v>
          </cell>
          <cell r="G156">
            <v>230.44173476808746</v>
          </cell>
          <cell r="H156">
            <v>2.56829113349668E-2</v>
          </cell>
          <cell r="I156">
            <v>4.710046283691794E-2</v>
          </cell>
          <cell r="J156">
            <v>2.3504855250022605E-2</v>
          </cell>
          <cell r="K156">
            <v>0.11144386967964404</v>
          </cell>
          <cell r="L156">
            <v>0.79226790089844867</v>
          </cell>
        </row>
        <row r="157">
          <cell r="B157" t="str">
            <v>BOH</v>
          </cell>
          <cell r="C157">
            <v>2745.1413404803261</v>
          </cell>
          <cell r="D157">
            <v>2748.3097622583159</v>
          </cell>
          <cell r="E157">
            <v>1227.4240623855217</v>
          </cell>
          <cell r="F157">
            <v>664.74253909376523</v>
          </cell>
          <cell r="G157">
            <v>456.75427675021371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1</v>
          </cell>
        </row>
        <row r="158">
          <cell r="B158" t="str">
            <v>BOJ</v>
          </cell>
          <cell r="C158">
            <v>1469.5938081198235</v>
          </cell>
          <cell r="D158">
            <v>2752.6445953448019</v>
          </cell>
          <cell r="E158">
            <v>1004.3361110559546</v>
          </cell>
          <cell r="F158">
            <v>378.81857465811385</v>
          </cell>
          <cell r="G158">
            <v>387.30742755779448</v>
          </cell>
          <cell r="H158">
            <v>0</v>
          </cell>
          <cell r="I158">
            <v>0</v>
          </cell>
          <cell r="J158">
            <v>0</v>
          </cell>
          <cell r="K158">
            <v>0.4</v>
          </cell>
          <cell r="L158">
            <v>0.6</v>
          </cell>
        </row>
        <row r="159">
          <cell r="B159" t="str">
            <v>BOM</v>
          </cell>
          <cell r="C159">
            <v>3751.7709158959005</v>
          </cell>
          <cell r="D159">
            <v>2296.84037149814</v>
          </cell>
          <cell r="E159">
            <v>1819.0553350515461</v>
          </cell>
          <cell r="F159">
            <v>751.14690596616447</v>
          </cell>
          <cell r="G159">
            <v>538.71771207333848</v>
          </cell>
          <cell r="H159">
            <v>8.9737401905579123E-3</v>
          </cell>
          <cell r="I159">
            <v>7.1074882465454431E-2</v>
          </cell>
          <cell r="J159">
            <v>7.3827782842637761E-3</v>
          </cell>
          <cell r="K159">
            <v>0.1750415616453041</v>
          </cell>
          <cell r="L159">
            <v>0.73752703741441972</v>
          </cell>
        </row>
        <row r="160">
          <cell r="B160" t="str">
            <v>BON</v>
          </cell>
          <cell r="C160">
            <v>377.32512499980163</v>
          </cell>
          <cell r="D160">
            <v>616.39569259699067</v>
          </cell>
          <cell r="E160">
            <v>493.93</v>
          </cell>
          <cell r="F160">
            <v>864.375</v>
          </cell>
          <cell r="G160">
            <v>305.26806006184654</v>
          </cell>
          <cell r="H160">
            <v>1.5422077922077917E-2</v>
          </cell>
          <cell r="I160">
            <v>0</v>
          </cell>
          <cell r="J160">
            <v>4.8701298701298683E-3</v>
          </cell>
          <cell r="K160">
            <v>6.3311688311688277E-2</v>
          </cell>
          <cell r="L160">
            <v>0.91639610389610393</v>
          </cell>
        </row>
        <row r="161">
          <cell r="B161" t="str">
            <v>BOO</v>
          </cell>
          <cell r="C161">
            <v>2745.1413404803261</v>
          </cell>
          <cell r="D161">
            <v>2748.3097622583159</v>
          </cell>
          <cell r="E161">
            <v>1227.4240623855217</v>
          </cell>
          <cell r="F161">
            <v>664.74253909376523</v>
          </cell>
          <cell r="G161">
            <v>1370</v>
          </cell>
          <cell r="H161">
            <v>0</v>
          </cell>
          <cell r="I161">
            <v>3.5714285714285705E-2</v>
          </cell>
          <cell r="J161">
            <v>0</v>
          </cell>
          <cell r="K161">
            <v>0.26785714285714285</v>
          </cell>
          <cell r="L161">
            <v>0.69642857142857151</v>
          </cell>
        </row>
        <row r="162">
          <cell r="B162" t="str">
            <v>BPN</v>
          </cell>
          <cell r="C162">
            <v>6193.8249009534829</v>
          </cell>
          <cell r="D162">
            <v>3575.2541506331786</v>
          </cell>
          <cell r="E162">
            <v>1568.9268649847354</v>
          </cell>
          <cell r="F162">
            <v>777.33416693910112</v>
          </cell>
          <cell r="G162">
            <v>629.17125846887177</v>
          </cell>
          <cell r="H162">
            <v>0</v>
          </cell>
          <cell r="I162">
            <v>0</v>
          </cell>
          <cell r="J162">
            <v>4.5454545454545456E-2</v>
          </cell>
          <cell r="K162">
            <v>0.22727272727272727</v>
          </cell>
          <cell r="L162">
            <v>0.72727272727272729</v>
          </cell>
        </row>
        <row r="163">
          <cell r="B163" t="str">
            <v>BPS</v>
          </cell>
          <cell r="C163">
            <v>0</v>
          </cell>
          <cell r="D163">
            <v>2803.9561153846143</v>
          </cell>
          <cell r="E163">
            <v>0</v>
          </cell>
          <cell r="F163">
            <v>1068.9973625894797</v>
          </cell>
          <cell r="G163">
            <v>655.32727654878056</v>
          </cell>
          <cell r="H163">
            <v>0</v>
          </cell>
          <cell r="I163">
            <v>5.5555555555555539E-2</v>
          </cell>
          <cell r="J163">
            <v>0</v>
          </cell>
          <cell r="K163">
            <v>0.77777777777777768</v>
          </cell>
          <cell r="L163">
            <v>0.16666666666666663</v>
          </cell>
        </row>
        <row r="164">
          <cell r="B164" t="str">
            <v>BQN</v>
          </cell>
          <cell r="C164">
            <v>201.0051666666667</v>
          </cell>
          <cell r="D164">
            <v>616.39569259699067</v>
          </cell>
          <cell r="E164">
            <v>803.6857142857142</v>
          </cell>
          <cell r="F164">
            <v>268.78750000000002</v>
          </cell>
          <cell r="G164">
            <v>225.82814460528701</v>
          </cell>
          <cell r="H164">
            <v>0.40155038759689915</v>
          </cell>
          <cell r="I164">
            <v>0</v>
          </cell>
          <cell r="J164">
            <v>2.3772609819121444E-2</v>
          </cell>
          <cell r="K164">
            <v>1.4470284237726094E-2</v>
          </cell>
          <cell r="L164">
            <v>0.56020671834625324</v>
          </cell>
        </row>
        <row r="165">
          <cell r="B165" t="str">
            <v>BRC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0.15000000000000002</v>
          </cell>
          <cell r="J165">
            <v>5.000000000000001E-2</v>
          </cell>
          <cell r="K165">
            <v>0.13333333333333336</v>
          </cell>
          <cell r="L165">
            <v>0.66666666666666652</v>
          </cell>
        </row>
        <row r="166">
          <cell r="B166" t="str">
            <v>BRE</v>
          </cell>
          <cell r="C166">
            <v>2745.1413404803261</v>
          </cell>
          <cell r="D166">
            <v>2683.103670442285</v>
          </cell>
          <cell r="E166">
            <v>1227.4240623855217</v>
          </cell>
          <cell r="F166">
            <v>388.42306214383331</v>
          </cell>
          <cell r="G166">
            <v>492.88340377792332</v>
          </cell>
          <cell r="H166">
            <v>1.2356979405034342E-2</v>
          </cell>
          <cell r="I166">
            <v>0.10526315789473704</v>
          </cell>
          <cell r="J166">
            <v>5.491990846681929E-3</v>
          </cell>
          <cell r="K166">
            <v>0.31533180778032105</v>
          </cell>
          <cell r="L166">
            <v>0.56155606407322567</v>
          </cell>
        </row>
        <row r="167">
          <cell r="B167" t="str">
            <v>BRI</v>
          </cell>
          <cell r="C167">
            <v>2745.1413404803261</v>
          </cell>
          <cell r="D167">
            <v>2081.7960000000003</v>
          </cell>
          <cell r="E167">
            <v>1488.5220000000002</v>
          </cell>
          <cell r="F167">
            <v>1063.6332683625333</v>
          </cell>
          <cell r="G167">
            <v>428.18626770622495</v>
          </cell>
          <cell r="H167">
            <v>2.0618556701030937E-3</v>
          </cell>
          <cell r="I167">
            <v>3.7113402061855678E-3</v>
          </cell>
          <cell r="J167">
            <v>7.4226804123711364E-3</v>
          </cell>
          <cell r="K167">
            <v>0.14391752577319605</v>
          </cell>
          <cell r="L167">
            <v>0.84288659793814413</v>
          </cell>
        </row>
        <row r="168">
          <cell r="B168" t="str">
            <v>BRM</v>
          </cell>
          <cell r="C168">
            <v>340.6522449706643</v>
          </cell>
          <cell r="D168">
            <v>1643.6786350781567</v>
          </cell>
          <cell r="E168">
            <v>867.19705804587363</v>
          </cell>
          <cell r="F168">
            <v>476.49220503407565</v>
          </cell>
          <cell r="G168">
            <v>355.93964477998946</v>
          </cell>
          <cell r="H168">
            <v>0</v>
          </cell>
          <cell r="I168">
            <v>0.10714285714285714</v>
          </cell>
          <cell r="J168">
            <v>0</v>
          </cell>
          <cell r="K168">
            <v>3.5714285714285712E-2</v>
          </cell>
          <cell r="L168">
            <v>0.8571428571428571</v>
          </cell>
        </row>
        <row r="169">
          <cell r="B169" t="str">
            <v>BRN</v>
          </cell>
          <cell r="C169">
            <v>2745.1413404803261</v>
          </cell>
          <cell r="D169">
            <v>2226.15333333333</v>
          </cell>
          <cell r="E169">
            <v>1227.4240623855217</v>
          </cell>
          <cell r="F169">
            <v>254.30136363636359</v>
          </cell>
          <cell r="G169">
            <v>452.9439999999999</v>
          </cell>
          <cell r="H169">
            <v>1.6393442622950821E-2</v>
          </cell>
          <cell r="I169">
            <v>0.14754098360655737</v>
          </cell>
          <cell r="J169">
            <v>0</v>
          </cell>
          <cell r="K169">
            <v>0.39344262295081966</v>
          </cell>
          <cell r="L169">
            <v>0.44262295081967212</v>
          </cell>
        </row>
        <row r="170">
          <cell r="B170" t="str">
            <v>BRQ</v>
          </cell>
          <cell r="C170">
            <v>1469.5938081198235</v>
          </cell>
          <cell r="D170">
            <v>2752.6445953448019</v>
          </cell>
          <cell r="E170">
            <v>1004.3361110559546</v>
          </cell>
          <cell r="F170">
            <v>378.81857465811385</v>
          </cell>
          <cell r="G170">
            <v>387.30742755779448</v>
          </cell>
          <cell r="H170">
            <v>0</v>
          </cell>
          <cell r="I170">
            <v>0.10714285714285715</v>
          </cell>
          <cell r="J170">
            <v>0</v>
          </cell>
          <cell r="K170">
            <v>0.2142857142857143</v>
          </cell>
          <cell r="L170">
            <v>0.67857142857142849</v>
          </cell>
        </row>
        <row r="171">
          <cell r="B171" t="str">
            <v>BRS</v>
          </cell>
          <cell r="C171">
            <v>2745.1413404803261</v>
          </cell>
          <cell r="D171">
            <v>4234.9218749999982</v>
          </cell>
          <cell r="E171">
            <v>1227.4240623855217</v>
          </cell>
          <cell r="F171">
            <v>504.44896723548408</v>
          </cell>
          <cell r="G171">
            <v>379.75438649127051</v>
          </cell>
          <cell r="H171">
            <v>0</v>
          </cell>
          <cell r="I171">
            <v>1.9933554817275788E-2</v>
          </cell>
          <cell r="J171">
            <v>1.107419712070877E-3</v>
          </cell>
          <cell r="K171">
            <v>0.35991140642303454</v>
          </cell>
          <cell r="L171">
            <v>0.61904761904761885</v>
          </cell>
        </row>
        <row r="172">
          <cell r="B172" t="str">
            <v>BRU</v>
          </cell>
          <cell r="C172">
            <v>5258.6878315520707</v>
          </cell>
          <cell r="D172">
            <v>3130.7806106530784</v>
          </cell>
          <cell r="E172">
            <v>1260.4876264358616</v>
          </cell>
          <cell r="F172">
            <v>659.49292829909382</v>
          </cell>
          <cell r="G172">
            <v>468.98732290954621</v>
          </cell>
          <cell r="H172">
            <v>1.5409390886987355E-2</v>
          </cell>
          <cell r="I172">
            <v>9.1603776563832784E-2</v>
          </cell>
          <cell r="J172">
            <v>3.4165903565000565E-2</v>
          </cell>
          <cell r="K172">
            <v>0.27370614796804715</v>
          </cell>
          <cell r="L172">
            <v>0.58511478101613223</v>
          </cell>
        </row>
        <row r="173">
          <cell r="B173" t="str">
            <v>BSB</v>
          </cell>
          <cell r="C173">
            <v>0</v>
          </cell>
          <cell r="D173">
            <v>4369</v>
          </cell>
          <cell r="E173">
            <v>1518.5557142857142</v>
          </cell>
          <cell r="F173">
            <v>649.33320238095223</v>
          </cell>
          <cell r="G173">
            <v>577.55247904204771</v>
          </cell>
          <cell r="H173">
            <v>2.2404779686333062E-3</v>
          </cell>
          <cell r="I173">
            <v>4.4062733383121673E-2</v>
          </cell>
          <cell r="J173">
            <v>1.344286781179984E-2</v>
          </cell>
          <cell r="K173">
            <v>0.21135175504107537</v>
          </cell>
          <cell r="L173">
            <v>0.72890216579536982</v>
          </cell>
        </row>
        <row r="174">
          <cell r="B174" t="str">
            <v>BSR</v>
          </cell>
          <cell r="C174">
            <v>3330.5636246604122</v>
          </cell>
          <cell r="D174">
            <v>2932.3675702616497</v>
          </cell>
          <cell r="E174">
            <v>1396.5367793615474</v>
          </cell>
          <cell r="F174">
            <v>760.85050917263288</v>
          </cell>
          <cell r="G174">
            <v>562.07034937759533</v>
          </cell>
          <cell r="H174">
            <v>0.2</v>
          </cell>
          <cell r="I174">
            <v>0.4</v>
          </cell>
          <cell r="J174">
            <v>0</v>
          </cell>
          <cell r="K174">
            <v>0.2</v>
          </cell>
          <cell r="L174">
            <v>0.2</v>
          </cell>
        </row>
        <row r="175">
          <cell r="B175" t="str">
            <v>BTJ</v>
          </cell>
          <cell r="C175">
            <v>6193.8249009534829</v>
          </cell>
          <cell r="D175">
            <v>3575.2541506331786</v>
          </cell>
          <cell r="E175">
            <v>1568.9268649847354</v>
          </cell>
          <cell r="F175">
            <v>777.33416693910112</v>
          </cell>
          <cell r="G175">
            <v>629.17125846887177</v>
          </cell>
          <cell r="H175">
            <v>0</v>
          </cell>
          <cell r="I175">
            <v>0</v>
          </cell>
          <cell r="J175">
            <v>0</v>
          </cell>
          <cell r="K175">
            <v>1</v>
          </cell>
          <cell r="L175">
            <v>0</v>
          </cell>
        </row>
        <row r="176">
          <cell r="B176" t="str">
            <v>BTK</v>
          </cell>
          <cell r="C176">
            <v>7769.2183948511838</v>
          </cell>
          <cell r="D176">
            <v>3939.5668380334537</v>
          </cell>
          <cell r="E176">
            <v>1662.3919612553043</v>
          </cell>
          <cell r="F176">
            <v>918.66681940533897</v>
          </cell>
          <cell r="G176">
            <v>695.52668189877943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1</v>
          </cell>
        </row>
        <row r="177">
          <cell r="B177" t="str">
            <v>BTS</v>
          </cell>
          <cell r="C177">
            <v>1469.5938081198235</v>
          </cell>
          <cell r="D177">
            <v>2752.6445953448019</v>
          </cell>
          <cell r="E177">
            <v>1004.3361110559546</v>
          </cell>
          <cell r="F177">
            <v>288.62571839080454</v>
          </cell>
          <cell r="G177">
            <v>397.43636591146071</v>
          </cell>
          <cell r="H177">
            <v>0</v>
          </cell>
          <cell r="I177">
            <v>1.3333333333333329E-2</v>
          </cell>
          <cell r="J177">
            <v>1.3333333333333329E-2</v>
          </cell>
          <cell r="K177">
            <v>0.46666666666666651</v>
          </cell>
          <cell r="L177">
            <v>0.50666666666666671</v>
          </cell>
        </row>
        <row r="178">
          <cell r="B178" t="str">
            <v>BTU</v>
          </cell>
          <cell r="C178">
            <v>6193.8249009534829</v>
          </cell>
          <cell r="D178">
            <v>3575.2541506331786</v>
          </cell>
          <cell r="E178">
            <v>1568.9268649847354</v>
          </cell>
          <cell r="F178">
            <v>777.33416693910112</v>
          </cell>
          <cell r="G178">
            <v>629.17125846887177</v>
          </cell>
          <cell r="H178">
            <v>0</v>
          </cell>
          <cell r="I178">
            <v>0.19999999999999998</v>
          </cell>
          <cell r="J178">
            <v>0</v>
          </cell>
          <cell r="K178">
            <v>0.39999999999999997</v>
          </cell>
          <cell r="L178">
            <v>0.39999999999999997</v>
          </cell>
        </row>
        <row r="179">
          <cell r="B179" t="str">
            <v>BUD</v>
          </cell>
          <cell r="C179">
            <v>4622.2793902439016</v>
          </cell>
          <cell r="D179">
            <v>2733.433739182457</v>
          </cell>
          <cell r="E179">
            <v>1196.6273865546218</v>
          </cell>
          <cell r="F179">
            <v>359.76153962715114</v>
          </cell>
          <cell r="G179">
            <v>338.25597989278765</v>
          </cell>
          <cell r="H179">
            <v>7.6619319856191699E-3</v>
          </cell>
          <cell r="I179">
            <v>2.5520127305946924E-2</v>
          </cell>
          <cell r="J179">
            <v>2.2867920080155677E-2</v>
          </cell>
          <cell r="K179">
            <v>0.31136912830789387</v>
          </cell>
          <cell r="L179">
            <v>0.63258089232038428</v>
          </cell>
        </row>
        <row r="180">
          <cell r="B180" t="str">
            <v>BUE</v>
          </cell>
          <cell r="C180">
            <v>4962.7924781849915</v>
          </cell>
          <cell r="D180">
            <v>3069.6152686905111</v>
          </cell>
          <cell r="E180">
            <v>1470.2738281250001</v>
          </cell>
          <cell r="F180">
            <v>951.97757766830364</v>
          </cell>
          <cell r="G180">
            <v>598.88789829763209</v>
          </cell>
          <cell r="H180">
            <v>1.5625827639175777E-2</v>
          </cell>
          <cell r="I180">
            <v>0.13104507654007039</v>
          </cell>
          <cell r="J180">
            <v>9.3754965835054563E-3</v>
          </cell>
          <cell r="K180">
            <v>0.1426982361353881</v>
          </cell>
          <cell r="L180">
            <v>0.70125536310186032</v>
          </cell>
        </row>
        <row r="181">
          <cell r="B181" t="str">
            <v>BUH</v>
          </cell>
          <cell r="C181">
            <v>259.14</v>
          </cell>
          <cell r="D181">
            <v>2782.9956802721076</v>
          </cell>
          <cell r="E181">
            <v>1349.62</v>
          </cell>
          <cell r="F181">
            <v>425.82719066871579</v>
          </cell>
          <cell r="G181">
            <v>392.43247245494541</v>
          </cell>
          <cell r="H181">
            <v>2.1555947481873426E-3</v>
          </cell>
          <cell r="I181">
            <v>1.4207329022143852E-2</v>
          </cell>
          <cell r="J181">
            <v>7.3486184597295751E-3</v>
          </cell>
          <cell r="K181">
            <v>0.37801293356848858</v>
          </cell>
          <cell r="L181">
            <v>0.59827552420145069</v>
          </cell>
        </row>
        <row r="182">
          <cell r="B182" t="str">
            <v>BUQ</v>
          </cell>
          <cell r="C182">
            <v>4506.2728313492062</v>
          </cell>
          <cell r="D182">
            <v>3944.3134760440953</v>
          </cell>
          <cell r="E182">
            <v>2334.0452562656651</v>
          </cell>
          <cell r="F182">
            <v>1515.8991723225461</v>
          </cell>
          <cell r="G182">
            <v>793.18298912074488</v>
          </cell>
          <cell r="H182">
            <v>0</v>
          </cell>
          <cell r="I182">
            <v>0</v>
          </cell>
          <cell r="J182">
            <v>0</v>
          </cell>
          <cell r="K182">
            <v>0.25</v>
          </cell>
          <cell r="L182">
            <v>0.75</v>
          </cell>
        </row>
        <row r="183">
          <cell r="B183" t="str">
            <v>BVE</v>
          </cell>
          <cell r="C183">
            <v>2745.1413404803261</v>
          </cell>
          <cell r="D183">
            <v>2748.3097622583159</v>
          </cell>
          <cell r="E183">
            <v>1227.4240623855217</v>
          </cell>
          <cell r="F183">
            <v>664.74253909376523</v>
          </cell>
          <cell r="G183">
            <v>456.75427675021371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1</v>
          </cell>
        </row>
        <row r="184">
          <cell r="B184" t="str">
            <v>BWN</v>
          </cell>
          <cell r="C184">
            <v>6193.8249009534829</v>
          </cell>
          <cell r="D184">
            <v>3575.2541506331786</v>
          </cell>
          <cell r="E184">
            <v>1568.9268649847354</v>
          </cell>
          <cell r="F184">
            <v>777.33416693910112</v>
          </cell>
          <cell r="G184">
            <v>629.17125846887177</v>
          </cell>
          <cell r="H184">
            <v>2.5641025641025644E-2</v>
          </cell>
          <cell r="I184">
            <v>0.28205128205128205</v>
          </cell>
          <cell r="J184">
            <v>2.5641025641025644E-2</v>
          </cell>
          <cell r="K184">
            <v>0</v>
          </cell>
          <cell r="L184">
            <v>0.66666666666666663</v>
          </cell>
        </row>
        <row r="185">
          <cell r="B185" t="str">
            <v>BXN</v>
          </cell>
          <cell r="C185">
            <v>2745.1413404803261</v>
          </cell>
          <cell r="D185">
            <v>2748.3097622583159</v>
          </cell>
          <cell r="E185">
            <v>1227.4240623855217</v>
          </cell>
          <cell r="F185">
            <v>754.09999999999991</v>
          </cell>
          <cell r="G185">
            <v>634.35977586206889</v>
          </cell>
          <cell r="H185">
            <v>0</v>
          </cell>
          <cell r="I185">
            <v>1.2048192771084336E-2</v>
          </cell>
          <cell r="J185">
            <v>6.0240963855421681E-3</v>
          </cell>
          <cell r="K185">
            <v>2.4096385542168672E-2</v>
          </cell>
          <cell r="L185">
            <v>0.95783132530120485</v>
          </cell>
        </row>
        <row r="186">
          <cell r="B186" t="str">
            <v>BZE</v>
          </cell>
          <cell r="C186">
            <v>357.29212121212112</v>
          </cell>
          <cell r="D186">
            <v>517.27507428680622</v>
          </cell>
          <cell r="E186">
            <v>516.30811987028801</v>
          </cell>
          <cell r="F186">
            <v>280.83420317503499</v>
          </cell>
          <cell r="G186">
            <v>261.62233361137152</v>
          </cell>
          <cell r="H186">
            <v>4.9951783992285427E-2</v>
          </cell>
          <cell r="I186">
            <v>1.3500482160077138E-3</v>
          </cell>
          <cell r="J186">
            <v>1.63934426229508E-2</v>
          </cell>
          <cell r="K186">
            <v>0.21099324975891995</v>
          </cell>
          <cell r="L186">
            <v>0.72131147540983609</v>
          </cell>
        </row>
        <row r="187">
          <cell r="B187" t="str">
            <v>BZO</v>
          </cell>
          <cell r="C187">
            <v>2745.1413404803261</v>
          </cell>
          <cell r="D187">
            <v>2748.3097622583159</v>
          </cell>
          <cell r="E187">
            <v>1227.4240623855217</v>
          </cell>
          <cell r="F187">
            <v>664.74253909376523</v>
          </cell>
          <cell r="G187">
            <v>337.46250000000003</v>
          </cell>
          <cell r="H187">
            <v>0</v>
          </cell>
          <cell r="I187">
            <v>0</v>
          </cell>
          <cell r="J187">
            <v>5.8823529411764698E-2</v>
          </cell>
          <cell r="K187">
            <v>0</v>
          </cell>
          <cell r="L187">
            <v>0.94117647058823528</v>
          </cell>
        </row>
        <row r="188">
          <cell r="B188" t="str">
            <v>BZV</v>
          </cell>
          <cell r="C188">
            <v>2666.1651453744489</v>
          </cell>
          <cell r="D188">
            <v>3774.826342031879</v>
          </cell>
          <cell r="E188">
            <v>1071.763219189656</v>
          </cell>
          <cell r="F188">
            <v>762.7237149054954</v>
          </cell>
          <cell r="G188">
            <v>655.01551942946151</v>
          </cell>
          <cell r="H188">
            <v>0</v>
          </cell>
          <cell r="I188">
            <v>2.5000000000000001E-2</v>
          </cell>
          <cell r="J188">
            <v>0.22500000000000001</v>
          </cell>
          <cell r="K188">
            <v>0</v>
          </cell>
          <cell r="L188">
            <v>0.75</v>
          </cell>
        </row>
        <row r="189">
          <cell r="B189" t="str">
            <v>CAG</v>
          </cell>
          <cell r="C189">
            <v>2745.1413404803261</v>
          </cell>
          <cell r="D189">
            <v>2748.3097622583159</v>
          </cell>
          <cell r="E189">
            <v>1893.19</v>
          </cell>
          <cell r="F189">
            <v>1668.88</v>
          </cell>
          <cell r="G189">
            <v>373.20230362811787</v>
          </cell>
          <cell r="H189">
            <v>4.6948356807511729E-3</v>
          </cell>
          <cell r="I189">
            <v>5.6338028169014079E-2</v>
          </cell>
          <cell r="J189">
            <v>9.3896713615023459E-3</v>
          </cell>
          <cell r="K189">
            <v>0.18309859154929575</v>
          </cell>
          <cell r="L189">
            <v>0.74647887323943674</v>
          </cell>
        </row>
        <row r="190">
          <cell r="B190" t="str">
            <v>CAI</v>
          </cell>
          <cell r="C190">
            <v>3466.3672505668928</v>
          </cell>
          <cell r="D190">
            <v>2779.3744945384119</v>
          </cell>
          <cell r="E190">
            <v>1275.0762315634215</v>
          </cell>
          <cell r="F190">
            <v>695.21763237781727</v>
          </cell>
          <cell r="G190">
            <v>457.97066933684272</v>
          </cell>
          <cell r="H190">
            <v>5.1491477272727288E-3</v>
          </cell>
          <cell r="I190">
            <v>4.4744318181818288E-2</v>
          </cell>
          <cell r="J190">
            <v>1.6690340909090901E-2</v>
          </cell>
          <cell r="K190">
            <v>0.18607954545454525</v>
          </cell>
          <cell r="L190">
            <v>0.74733664772727282</v>
          </cell>
        </row>
        <row r="191">
          <cell r="B191" t="str">
            <v>CAN</v>
          </cell>
          <cell r="C191">
            <v>5165.3333333333348</v>
          </cell>
          <cell r="D191">
            <v>4510.0990339506179</v>
          </cell>
          <cell r="E191">
            <v>1486.8245238095228</v>
          </cell>
          <cell r="F191">
            <v>563.42370920836004</v>
          </cell>
          <cell r="G191">
            <v>573.95254935108437</v>
          </cell>
          <cell r="H191">
            <v>7.5802615933412637E-3</v>
          </cell>
          <cell r="I191">
            <v>4.473840665873955E-2</v>
          </cell>
          <cell r="J191">
            <v>7.431629013079667E-3</v>
          </cell>
          <cell r="K191">
            <v>0.2685790725326993</v>
          </cell>
          <cell r="L191">
            <v>0.67167063020214024</v>
          </cell>
        </row>
        <row r="192">
          <cell r="B192" t="str">
            <v>CAP</v>
          </cell>
          <cell r="C192">
            <v>377.32512499980163</v>
          </cell>
          <cell r="D192">
            <v>616.39569259699067</v>
          </cell>
          <cell r="E192">
            <v>511.6084923299515</v>
          </cell>
          <cell r="F192">
            <v>227.19677564143856</v>
          </cell>
          <cell r="G192">
            <v>198.10817419848587</v>
          </cell>
          <cell r="H192">
            <v>0</v>
          </cell>
          <cell r="I192">
            <v>0</v>
          </cell>
          <cell r="J192">
            <v>1</v>
          </cell>
          <cell r="K192">
            <v>0</v>
          </cell>
          <cell r="L192">
            <v>0</v>
          </cell>
        </row>
        <row r="193">
          <cell r="B193" t="str">
            <v>CAS</v>
          </cell>
          <cell r="C193">
            <v>110.74678178963906</v>
          </cell>
          <cell r="D193">
            <v>3264.3324731182797</v>
          </cell>
          <cell r="E193">
            <v>1104.2351250000002</v>
          </cell>
          <cell r="F193">
            <v>426.83130909130244</v>
          </cell>
          <cell r="G193">
            <v>515.80353271362583</v>
          </cell>
          <cell r="H193">
            <v>2.7415143603133161E-2</v>
          </cell>
          <cell r="I193">
            <v>2.0626631853785899E-2</v>
          </cell>
          <cell r="J193">
            <v>2.5065274151436032E-2</v>
          </cell>
          <cell r="K193">
            <v>0.21984334203655354</v>
          </cell>
          <cell r="L193">
            <v>0.70704960835509134</v>
          </cell>
        </row>
        <row r="194">
          <cell r="B194" t="str">
            <v>CAY</v>
          </cell>
          <cell r="C194">
            <v>340.6522449706643</v>
          </cell>
          <cell r="D194">
            <v>1643.6786350781567</v>
          </cell>
          <cell r="E194">
            <v>867.19705804587363</v>
          </cell>
          <cell r="F194">
            <v>476.49220503407565</v>
          </cell>
          <cell r="G194">
            <v>355.93964477998946</v>
          </cell>
          <cell r="H194">
            <v>0</v>
          </cell>
          <cell r="I194">
            <v>0</v>
          </cell>
          <cell r="J194">
            <v>0.14285714285714288</v>
          </cell>
          <cell r="K194">
            <v>0.28571428571428575</v>
          </cell>
          <cell r="L194">
            <v>0.57142857142857151</v>
          </cell>
        </row>
        <row r="195">
          <cell r="B195" t="str">
            <v>CBB</v>
          </cell>
          <cell r="C195">
            <v>340.6522449706643</v>
          </cell>
          <cell r="D195">
            <v>1643.6786350781567</v>
          </cell>
          <cell r="E195">
            <v>867.19705804587363</v>
          </cell>
          <cell r="F195">
            <v>476.49220503407565</v>
          </cell>
          <cell r="G195">
            <v>355.93964477998946</v>
          </cell>
          <cell r="H195">
            <v>0</v>
          </cell>
          <cell r="I195">
            <v>1.4925373134328356E-2</v>
          </cell>
          <cell r="J195">
            <v>1.4925373134328356E-2</v>
          </cell>
          <cell r="K195">
            <v>0.19402985074626866</v>
          </cell>
          <cell r="L195">
            <v>0.77611940298507465</v>
          </cell>
        </row>
        <row r="196">
          <cell r="B196" t="str">
            <v>CBR</v>
          </cell>
          <cell r="C196">
            <v>0</v>
          </cell>
          <cell r="D196">
            <v>4807.9482573260084</v>
          </cell>
          <cell r="E196">
            <v>0</v>
          </cell>
          <cell r="F196">
            <v>2997.0908333333332</v>
          </cell>
          <cell r="G196">
            <v>975.3400302861387</v>
          </cell>
          <cell r="H196">
            <v>3.1578947368421019E-2</v>
          </cell>
          <cell r="I196">
            <v>0.25614035087719289</v>
          </cell>
          <cell r="J196">
            <v>1.0526315789473674E-2</v>
          </cell>
          <cell r="K196">
            <v>0.11578947368421043</v>
          </cell>
          <cell r="L196">
            <v>0.58596491228070191</v>
          </cell>
        </row>
        <row r="197">
          <cell r="B197" t="str">
            <v>CCJ</v>
          </cell>
          <cell r="C197">
            <v>3702.7359647651338</v>
          </cell>
          <cell r="D197">
            <v>2535.5679383578822</v>
          </cell>
          <cell r="E197">
            <v>1841.947079900636</v>
          </cell>
          <cell r="F197">
            <v>781.56573324038914</v>
          </cell>
          <cell r="G197">
            <v>680.41977768908998</v>
          </cell>
          <cell r="H197">
            <v>0</v>
          </cell>
          <cell r="I197">
            <v>5.0335570469798654E-3</v>
          </cell>
          <cell r="J197">
            <v>1.6778523489932886E-2</v>
          </cell>
          <cell r="K197">
            <v>2.684563758389261E-2</v>
          </cell>
          <cell r="L197">
            <v>0.95134228187919467</v>
          </cell>
        </row>
        <row r="198">
          <cell r="B198" t="str">
            <v>CCP</v>
          </cell>
          <cell r="C198">
            <v>684.99999999999989</v>
          </cell>
          <cell r="D198">
            <v>4148</v>
          </cell>
          <cell r="E198">
            <v>2046.4427272727273</v>
          </cell>
          <cell r="F198">
            <v>1078.0265544225754</v>
          </cell>
          <cell r="G198">
            <v>853.67440000000011</v>
          </cell>
          <cell r="H198">
            <v>0</v>
          </cell>
          <cell r="I198">
            <v>0.13815789473684212</v>
          </cell>
          <cell r="J198">
            <v>3.2894736842105275E-2</v>
          </cell>
          <cell r="K198">
            <v>5.9210526315789491E-2</v>
          </cell>
          <cell r="L198">
            <v>0.76973684210526305</v>
          </cell>
        </row>
        <row r="199">
          <cell r="B199" t="str">
            <v>CCS</v>
          </cell>
          <cell r="C199">
            <v>340.6522449706643</v>
          </cell>
          <cell r="D199">
            <v>1581.9745705260889</v>
          </cell>
          <cell r="E199">
            <v>865.95928466076668</v>
          </cell>
          <cell r="F199">
            <v>690.11703536328741</v>
          </cell>
          <cell r="G199">
            <v>527.16321032727899</v>
          </cell>
          <cell r="H199">
            <v>1.5775132654524586E-3</v>
          </cell>
          <cell r="I199">
            <v>7.6294277929155413E-2</v>
          </cell>
          <cell r="J199">
            <v>5.1914527463071895E-2</v>
          </cell>
          <cell r="K199">
            <v>9.4937616520866228E-2</v>
          </cell>
          <cell r="L199">
            <v>0.77527606482145406</v>
          </cell>
        </row>
        <row r="200">
          <cell r="B200" t="str">
            <v>CCU</v>
          </cell>
          <cell r="C200">
            <v>3702.7359647651338</v>
          </cell>
          <cell r="D200">
            <v>3201.2436777471962</v>
          </cell>
          <cell r="E200">
            <v>1283.6679999999999</v>
          </cell>
          <cell r="F200">
            <v>661.28242328832982</v>
          </cell>
          <cell r="G200">
            <v>598.53424565072203</v>
          </cell>
          <cell r="H200">
            <v>4.1879096868171943E-3</v>
          </cell>
          <cell r="I200">
            <v>4.0058266569555814E-2</v>
          </cell>
          <cell r="J200">
            <v>3.8237436270939602E-3</v>
          </cell>
          <cell r="K200">
            <v>0.29133284777858759</v>
          </cell>
          <cell r="L200">
            <v>0.66059723233794543</v>
          </cell>
        </row>
        <row r="201">
          <cell r="B201" t="str">
            <v>CEB</v>
          </cell>
          <cell r="C201">
            <v>6193.8249009534829</v>
          </cell>
          <cell r="D201">
            <v>3308.6250000000009</v>
          </cell>
          <cell r="E201">
            <v>1684.4561403508774</v>
          </cell>
          <cell r="F201">
            <v>924.79104217650251</v>
          </cell>
          <cell r="G201">
            <v>628.48379425281007</v>
          </cell>
          <cell r="H201">
            <v>0</v>
          </cell>
          <cell r="I201">
            <v>9.7235462345090524E-3</v>
          </cell>
          <cell r="J201">
            <v>7.2449952335557647E-3</v>
          </cell>
          <cell r="K201">
            <v>0.1496663489037178</v>
          </cell>
          <cell r="L201">
            <v>0.8333651096282173</v>
          </cell>
        </row>
        <row r="202">
          <cell r="B202" t="str">
            <v>CEI</v>
          </cell>
          <cell r="C202">
            <v>6193.8249009534829</v>
          </cell>
          <cell r="D202">
            <v>3575.2541506331786</v>
          </cell>
          <cell r="E202">
            <v>1568.9268649847354</v>
          </cell>
          <cell r="F202">
            <v>777.33416693910112</v>
          </cell>
          <cell r="G202">
            <v>629.17125846887177</v>
          </cell>
          <cell r="H202">
            <v>0</v>
          </cell>
          <cell r="I202">
            <v>0</v>
          </cell>
          <cell r="J202">
            <v>0</v>
          </cell>
          <cell r="K202">
            <v>0.49999999999999994</v>
          </cell>
          <cell r="L202">
            <v>0.5</v>
          </cell>
        </row>
        <row r="203">
          <cell r="B203" t="str">
            <v>CEK</v>
          </cell>
          <cell r="C203">
            <v>7769.2183948511838</v>
          </cell>
          <cell r="D203">
            <v>3939.5668380334537</v>
          </cell>
          <cell r="E203">
            <v>1662.3919612553043</v>
          </cell>
          <cell r="F203">
            <v>918.66681940533897</v>
          </cell>
          <cell r="G203">
            <v>695.52668189877943</v>
          </cell>
          <cell r="H203">
            <v>0</v>
          </cell>
          <cell r="I203">
            <v>0</v>
          </cell>
          <cell r="J203">
            <v>3.2258064516129031E-2</v>
          </cell>
          <cell r="K203">
            <v>0.32258064516129031</v>
          </cell>
          <cell r="L203">
            <v>0.64516129032258063</v>
          </cell>
        </row>
        <row r="204">
          <cell r="B204" t="str">
            <v>CEN</v>
          </cell>
          <cell r="C204">
            <v>258.55072039077157</v>
          </cell>
          <cell r="D204">
            <v>517.27507428680622</v>
          </cell>
          <cell r="E204">
            <v>516.30811987028801</v>
          </cell>
          <cell r="F204">
            <v>444</v>
          </cell>
          <cell r="G204">
            <v>471.26312121212118</v>
          </cell>
          <cell r="H204">
            <v>1.8867924528301886E-2</v>
          </cell>
          <cell r="I204">
            <v>2.8301886792452827E-2</v>
          </cell>
          <cell r="J204">
            <v>0</v>
          </cell>
          <cell r="K204">
            <v>0.24528301886792447</v>
          </cell>
          <cell r="L204">
            <v>0.70754716981132082</v>
          </cell>
        </row>
        <row r="205">
          <cell r="B205" t="str">
            <v>CFE</v>
          </cell>
          <cell r="C205">
            <v>2745.1413404803261</v>
          </cell>
          <cell r="D205">
            <v>2748.3097622583159</v>
          </cell>
          <cell r="E205">
            <v>1227.4240623855217</v>
          </cell>
          <cell r="F205">
            <v>664.74253909376523</v>
          </cell>
          <cell r="G205">
            <v>759.87836307189536</v>
          </cell>
          <cell r="H205">
            <v>0</v>
          </cell>
          <cell r="I205">
            <v>7.0512820512820526E-2</v>
          </cell>
          <cell r="J205">
            <v>6.4102564102564109E-3</v>
          </cell>
          <cell r="K205">
            <v>5.1282051282051294E-2</v>
          </cell>
          <cell r="L205">
            <v>0.8717948717948717</v>
          </cell>
        </row>
        <row r="206">
          <cell r="B206" t="str">
            <v>CFS</v>
          </cell>
          <cell r="C206">
            <v>4620.9183037078074</v>
          </cell>
          <cell r="D206">
            <v>4275.17</v>
          </cell>
          <cell r="E206">
            <v>1799.1206359649118</v>
          </cell>
          <cell r="F206">
            <v>2234.0785672250199</v>
          </cell>
          <cell r="G206">
            <v>809.43499999999995</v>
          </cell>
          <cell r="H206">
            <v>0</v>
          </cell>
          <cell r="I206">
            <v>0.23529411764705882</v>
          </cell>
          <cell r="J206">
            <v>0</v>
          </cell>
          <cell r="K206">
            <v>0</v>
          </cell>
          <cell r="L206">
            <v>0.76470588235294112</v>
          </cell>
        </row>
        <row r="207">
          <cell r="B207" t="str">
            <v>CFU</v>
          </cell>
          <cell r="C207">
            <v>2745.1413404803261</v>
          </cell>
          <cell r="D207">
            <v>2748.3097622583159</v>
          </cell>
          <cell r="E207">
            <v>1227.4240623855217</v>
          </cell>
          <cell r="F207">
            <v>664.74253909376523</v>
          </cell>
          <cell r="G207">
            <v>456.75427675021371</v>
          </cell>
          <cell r="H207">
            <v>1.7857142857142856E-2</v>
          </cell>
          <cell r="I207">
            <v>5.3571428571428568E-2</v>
          </cell>
          <cell r="J207">
            <v>0</v>
          </cell>
          <cell r="K207">
            <v>0.42857142857142855</v>
          </cell>
          <cell r="L207">
            <v>0.50000000000000011</v>
          </cell>
        </row>
        <row r="208">
          <cell r="B208" t="str">
            <v>CGB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3.9301310043668103E-2</v>
          </cell>
          <cell r="J208">
            <v>0</v>
          </cell>
          <cell r="K208">
            <v>0.15720524017467241</v>
          </cell>
          <cell r="L208">
            <v>0.80349344978165949</v>
          </cell>
        </row>
        <row r="209">
          <cell r="B209" t="str">
            <v>CGN</v>
          </cell>
          <cell r="C209">
            <v>2745.1413404803261</v>
          </cell>
          <cell r="D209">
            <v>3195.781833333333</v>
          </cell>
          <cell r="E209">
            <v>1611.79</v>
          </cell>
          <cell r="F209">
            <v>702.99729584447573</v>
          </cell>
          <cell r="G209">
            <v>437.42779230851818</v>
          </cell>
          <cell r="H209">
            <v>1.5490533562822711E-2</v>
          </cell>
          <cell r="I209">
            <v>0.10671256454388983</v>
          </cell>
          <cell r="J209">
            <v>9.4664371772805421E-3</v>
          </cell>
          <cell r="K209">
            <v>0.28657487091222028</v>
          </cell>
          <cell r="L209">
            <v>0.58175559380378661</v>
          </cell>
        </row>
        <row r="210">
          <cell r="B210" t="str">
            <v>CGO</v>
          </cell>
          <cell r="C210">
            <v>7769.2183948511838</v>
          </cell>
          <cell r="D210">
            <v>3939.5668380334537</v>
          </cell>
          <cell r="E210">
            <v>1662.3919612553043</v>
          </cell>
          <cell r="F210">
            <v>918.66681940533897</v>
          </cell>
          <cell r="G210">
            <v>690.28</v>
          </cell>
          <cell r="H210">
            <v>0</v>
          </cell>
          <cell r="I210">
            <v>0.11363636363636363</v>
          </cell>
          <cell r="J210">
            <v>0</v>
          </cell>
          <cell r="K210">
            <v>0.31818181818181812</v>
          </cell>
          <cell r="L210">
            <v>0.56818181818181823</v>
          </cell>
        </row>
        <row r="211">
          <cell r="B211" t="str">
            <v>CGP</v>
          </cell>
          <cell r="C211">
            <v>3702.7359647651338</v>
          </cell>
          <cell r="D211">
            <v>2535.5679383578822</v>
          </cell>
          <cell r="E211">
            <v>1841.947079900636</v>
          </cell>
          <cell r="F211">
            <v>781.56573324038914</v>
          </cell>
          <cell r="G211">
            <v>1087.0000000000002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1</v>
          </cell>
        </row>
        <row r="212">
          <cell r="B212" t="str">
            <v>CGQ</v>
          </cell>
          <cell r="C212">
            <v>7769.2183948511838</v>
          </cell>
          <cell r="D212">
            <v>3939.5668380334537</v>
          </cell>
          <cell r="E212">
            <v>1662.3919612553043</v>
          </cell>
          <cell r="F212">
            <v>472.79306410256419</v>
          </cell>
          <cell r="G212">
            <v>628.95142708333344</v>
          </cell>
          <cell r="H212">
            <v>0</v>
          </cell>
          <cell r="I212">
            <v>2.7272727272727278E-2</v>
          </cell>
          <cell r="J212">
            <v>4.5454545454545461E-3</v>
          </cell>
          <cell r="K212">
            <v>0.30909090909090903</v>
          </cell>
          <cell r="L212">
            <v>0.65909090909090917</v>
          </cell>
        </row>
        <row r="213">
          <cell r="B213" t="str">
            <v>CGR</v>
          </cell>
          <cell r="C213">
            <v>0</v>
          </cell>
          <cell r="D213">
            <v>0</v>
          </cell>
          <cell r="E213">
            <v>0</v>
          </cell>
          <cell r="F213">
            <v>701.23199999999997</v>
          </cell>
          <cell r="G213">
            <v>612.44166666666649</v>
          </cell>
          <cell r="H213">
            <v>0</v>
          </cell>
          <cell r="I213">
            <v>6.2893081761006301E-3</v>
          </cell>
          <cell r="J213">
            <v>6.2893081761006301E-3</v>
          </cell>
          <cell r="K213">
            <v>0.3081761006289308</v>
          </cell>
          <cell r="L213">
            <v>0.67924528301886788</v>
          </cell>
        </row>
        <row r="214">
          <cell r="B214" t="str">
            <v>CGY</v>
          </cell>
          <cell r="C214">
            <v>6193.8249009534829</v>
          </cell>
          <cell r="D214">
            <v>3575.2541506331786</v>
          </cell>
          <cell r="E214">
            <v>1568.9268649847354</v>
          </cell>
          <cell r="F214">
            <v>777.33416693910112</v>
          </cell>
          <cell r="G214">
            <v>629.17125846887177</v>
          </cell>
          <cell r="H214">
            <v>0</v>
          </cell>
          <cell r="I214">
            <v>0</v>
          </cell>
          <cell r="J214">
            <v>0</v>
          </cell>
          <cell r="K214">
            <v>6.1224489795918387E-2</v>
          </cell>
          <cell r="L214">
            <v>0.93877551020408168</v>
          </cell>
        </row>
        <row r="215">
          <cell r="B215" t="str">
            <v>CHC</v>
          </cell>
          <cell r="C215">
            <v>1695.5297222222221</v>
          </cell>
          <cell r="D215">
            <v>3734.9888405797096</v>
          </cell>
          <cell r="E215">
            <v>2037.027285714287</v>
          </cell>
          <cell r="F215">
            <v>858.46408082280516</v>
          </cell>
          <cell r="G215">
            <v>1071.8600231876915</v>
          </cell>
          <cell r="H215">
            <v>4.1164658634538151E-2</v>
          </cell>
          <cell r="I215">
            <v>6.7269076305220887E-2</v>
          </cell>
          <cell r="J215">
            <v>1.4056224899598393E-2</v>
          </cell>
          <cell r="K215">
            <v>0.20180722891566266</v>
          </cell>
          <cell r="L215">
            <v>0.67570281124497988</v>
          </cell>
        </row>
        <row r="216">
          <cell r="B216" t="str">
            <v>CHQ</v>
          </cell>
          <cell r="C216">
            <v>2745.1413404803261</v>
          </cell>
          <cell r="D216">
            <v>2748.3097622583159</v>
          </cell>
          <cell r="E216">
            <v>1227.4240623855217</v>
          </cell>
          <cell r="F216">
            <v>547.35766919191894</v>
          </cell>
          <cell r="G216">
            <v>711.7926470588236</v>
          </cell>
          <cell r="H216">
            <v>4.7393364928909956E-3</v>
          </cell>
          <cell r="I216">
            <v>1.4218009478672987E-2</v>
          </cell>
          <cell r="J216">
            <v>4.7393364928909956E-3</v>
          </cell>
          <cell r="K216">
            <v>0.45971563981042651</v>
          </cell>
          <cell r="L216">
            <v>0.51658767772511849</v>
          </cell>
        </row>
        <row r="217">
          <cell r="B217" t="str">
            <v>CIT</v>
          </cell>
          <cell r="C217">
            <v>0</v>
          </cell>
          <cell r="D217">
            <v>2847.6971930925342</v>
          </cell>
          <cell r="E217">
            <v>3657.2797867244003</v>
          </cell>
          <cell r="F217">
            <v>572.24859627950207</v>
          </cell>
          <cell r="G217">
            <v>751.47941018987342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1</v>
          </cell>
        </row>
        <row r="218">
          <cell r="B218" t="str">
            <v>CIW</v>
          </cell>
          <cell r="C218">
            <v>377.32512499980163</v>
          </cell>
          <cell r="D218">
            <v>616.39569259699067</v>
          </cell>
          <cell r="E218">
            <v>511.6084923299515</v>
          </cell>
          <cell r="F218">
            <v>227.19677564143856</v>
          </cell>
          <cell r="G218">
            <v>198.10817419848587</v>
          </cell>
          <cell r="H218">
            <v>6.6666666666666666E-2</v>
          </cell>
          <cell r="I218">
            <v>0</v>
          </cell>
          <cell r="J218">
            <v>6.6666666666666666E-2</v>
          </cell>
          <cell r="K218">
            <v>0.26666666666666666</v>
          </cell>
          <cell r="L218">
            <v>0.6</v>
          </cell>
        </row>
        <row r="219">
          <cell r="B219" t="str">
            <v>CIX</v>
          </cell>
          <cell r="C219">
            <v>340.6522449706643</v>
          </cell>
          <cell r="D219">
            <v>1643.6786350781567</v>
          </cell>
          <cell r="E219">
            <v>867.19705804587363</v>
          </cell>
          <cell r="F219">
            <v>476.49220503407565</v>
          </cell>
          <cell r="G219">
            <v>355.93964477998946</v>
          </cell>
          <cell r="H219">
            <v>0</v>
          </cell>
          <cell r="I219">
            <v>0</v>
          </cell>
          <cell r="J219">
            <v>0</v>
          </cell>
          <cell r="K219">
            <v>0.16666666666666663</v>
          </cell>
          <cell r="L219">
            <v>0.83333333333333326</v>
          </cell>
        </row>
        <row r="220">
          <cell r="B220" t="str">
            <v>CJA</v>
          </cell>
          <cell r="C220">
            <v>340.6522449706643</v>
          </cell>
          <cell r="D220">
            <v>1643.6786350781567</v>
          </cell>
          <cell r="E220">
            <v>867.19705804587363</v>
          </cell>
          <cell r="F220">
            <v>476.49220503407565</v>
          </cell>
          <cell r="G220">
            <v>355.93964477998946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1</v>
          </cell>
        </row>
        <row r="221">
          <cell r="B221" t="str">
            <v>CJB</v>
          </cell>
          <cell r="C221">
            <v>3702.7359647651338</v>
          </cell>
          <cell r="D221">
            <v>2535.5679383578822</v>
          </cell>
          <cell r="E221">
            <v>1841.947079900636</v>
          </cell>
          <cell r="F221">
            <v>421.09708333333327</v>
          </cell>
          <cell r="G221">
            <v>525.44624639249639</v>
          </cell>
          <cell r="H221">
            <v>3.3670033670033643E-3</v>
          </cell>
          <cell r="I221">
            <v>1.6835016835016821E-2</v>
          </cell>
          <cell r="J221">
            <v>0</v>
          </cell>
          <cell r="K221">
            <v>0.21885521885521861</v>
          </cell>
          <cell r="L221">
            <v>0.76094276094276114</v>
          </cell>
        </row>
        <row r="222">
          <cell r="B222" t="str">
            <v>CJC</v>
          </cell>
          <cell r="C222">
            <v>684.99999999999989</v>
          </cell>
          <cell r="D222">
            <v>3444.6815792646066</v>
          </cell>
          <cell r="E222">
            <v>2046.4427272727273</v>
          </cell>
          <cell r="F222">
            <v>1078.0265544225754</v>
          </cell>
          <cell r="G222">
            <v>655.60023491156358</v>
          </cell>
          <cell r="H222">
            <v>0</v>
          </cell>
          <cell r="I222">
            <v>4.3478260869565237E-2</v>
          </cell>
          <cell r="J222">
            <v>0</v>
          </cell>
          <cell r="K222">
            <v>4.3478260869565237E-2</v>
          </cell>
          <cell r="L222">
            <v>0.91304347826086962</v>
          </cell>
        </row>
        <row r="223">
          <cell r="B223" t="str">
            <v>CJS</v>
          </cell>
          <cell r="C223">
            <v>390.00000000000006</v>
          </cell>
          <cell r="D223">
            <v>517.27507428680622</v>
          </cell>
          <cell r="E223">
            <v>516.30811987028801</v>
          </cell>
          <cell r="F223">
            <v>349.11764705882354</v>
          </cell>
          <cell r="G223">
            <v>295.63541305916294</v>
          </cell>
          <cell r="H223">
            <v>1.6129032258064519E-2</v>
          </cell>
          <cell r="I223">
            <v>0</v>
          </cell>
          <cell r="J223">
            <v>0</v>
          </cell>
          <cell r="K223">
            <v>0.18817204301075269</v>
          </cell>
          <cell r="L223">
            <v>0.79569892473118276</v>
          </cell>
        </row>
        <row r="224">
          <cell r="B224" t="str">
            <v>CJU</v>
          </cell>
          <cell r="C224">
            <v>7769.2183948511838</v>
          </cell>
          <cell r="D224">
            <v>3693.5459999999998</v>
          </cell>
          <cell r="E224">
            <v>1662.3919612553043</v>
          </cell>
          <cell r="F224">
            <v>918.66681940533897</v>
          </cell>
          <cell r="G224">
            <v>611.95153803418793</v>
          </cell>
          <cell r="H224">
            <v>5.3191489361702118E-3</v>
          </cell>
          <cell r="I224">
            <v>0.11702127659574464</v>
          </cell>
          <cell r="J224">
            <v>5.3191489361702118E-3</v>
          </cell>
          <cell r="K224">
            <v>7.4468085106382961E-2</v>
          </cell>
          <cell r="L224">
            <v>0.79787234042553201</v>
          </cell>
        </row>
        <row r="225">
          <cell r="B225" t="str">
            <v>CKG</v>
          </cell>
          <cell r="C225">
            <v>7769.2183948511838</v>
          </cell>
          <cell r="D225">
            <v>4793.5</v>
          </cell>
          <cell r="E225">
            <v>1662.3919612553043</v>
          </cell>
          <cell r="F225">
            <v>653.63333333333344</v>
          </cell>
          <cell r="G225">
            <v>806.29232651464383</v>
          </cell>
          <cell r="H225">
            <v>0</v>
          </cell>
          <cell r="I225">
            <v>4.2424242424242434E-2</v>
          </cell>
          <cell r="J225">
            <v>6.0606060606060606E-3</v>
          </cell>
          <cell r="K225">
            <v>0.16969696969696973</v>
          </cell>
          <cell r="L225">
            <v>0.78181818181818175</v>
          </cell>
        </row>
        <row r="226">
          <cell r="B226" t="str">
            <v>CKY</v>
          </cell>
          <cell r="C226">
            <v>2666.1651453744489</v>
          </cell>
          <cell r="D226">
            <v>3774.826342031879</v>
          </cell>
          <cell r="E226">
            <v>1071.763219189656</v>
          </cell>
          <cell r="F226">
            <v>712.70666666666659</v>
          </cell>
          <cell r="G226">
            <v>1086.4301562500002</v>
          </cell>
          <cell r="H226">
            <v>0</v>
          </cell>
          <cell r="I226">
            <v>0</v>
          </cell>
          <cell r="J226">
            <v>2.4539877300613487E-2</v>
          </cell>
          <cell r="K226">
            <v>0.19631901840490784</v>
          </cell>
          <cell r="L226">
            <v>0.77914110429447869</v>
          </cell>
        </row>
        <row r="227">
          <cell r="B227" t="str">
            <v>CLJ</v>
          </cell>
          <cell r="C227">
            <v>1469.5938081198235</v>
          </cell>
          <cell r="D227">
            <v>2060.5</v>
          </cell>
          <cell r="E227">
            <v>1983.4300000000003</v>
          </cell>
          <cell r="F227">
            <v>329.56383592219504</v>
          </cell>
          <cell r="G227">
            <v>354.32169987886408</v>
          </cell>
          <cell r="H227">
            <v>0</v>
          </cell>
          <cell r="I227">
            <v>9.510223490252019E-4</v>
          </cell>
          <cell r="J227">
            <v>2.3775558725630049E-3</v>
          </cell>
          <cell r="K227">
            <v>0.69044222539229683</v>
          </cell>
          <cell r="L227">
            <v>0.30622919638611501</v>
          </cell>
        </row>
        <row r="228">
          <cell r="B228" t="str">
            <v>CLO</v>
          </cell>
          <cell r="C228">
            <v>340.6522449706643</v>
          </cell>
          <cell r="D228">
            <v>1346.757837921627</v>
          </cell>
          <cell r="E228">
            <v>1873.8099999999997</v>
          </cell>
          <cell r="F228">
            <v>289.67010038632526</v>
          </cell>
          <cell r="G228">
            <v>357.75076434927018</v>
          </cell>
          <cell r="H228">
            <v>1.0570824524312899E-3</v>
          </cell>
          <cell r="I228">
            <v>3.1007751937984503E-2</v>
          </cell>
          <cell r="J228">
            <v>2.0084566596194516E-2</v>
          </cell>
          <cell r="K228">
            <v>0.43974630021141636</v>
          </cell>
          <cell r="L228">
            <v>0.50810429880197328</v>
          </cell>
        </row>
        <row r="229">
          <cell r="B229" t="str">
            <v>CLQ</v>
          </cell>
          <cell r="C229">
            <v>258.55072039077157</v>
          </cell>
          <cell r="D229">
            <v>517.27507428680622</v>
          </cell>
          <cell r="E229">
            <v>516.30811987028801</v>
          </cell>
          <cell r="F229">
            <v>222.37839405199213</v>
          </cell>
          <cell r="G229">
            <v>432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1</v>
          </cell>
        </row>
        <row r="230">
          <cell r="B230" t="str">
            <v>CLY</v>
          </cell>
          <cell r="C230">
            <v>2745.1413404803261</v>
          </cell>
          <cell r="D230">
            <v>2748.3097622583159</v>
          </cell>
          <cell r="E230">
            <v>1227.4240623855217</v>
          </cell>
          <cell r="F230">
            <v>664.74253909376523</v>
          </cell>
          <cell r="G230">
            <v>456.75427675021371</v>
          </cell>
          <cell r="H230">
            <v>0</v>
          </cell>
          <cell r="I230">
            <v>0</v>
          </cell>
          <cell r="J230">
            <v>0</v>
          </cell>
          <cell r="K230">
            <v>1</v>
          </cell>
          <cell r="L230">
            <v>0</v>
          </cell>
        </row>
        <row r="231">
          <cell r="B231" t="str">
            <v>CMB</v>
          </cell>
          <cell r="C231">
            <v>3702.7359647651338</v>
          </cell>
          <cell r="D231">
            <v>2535.1565432098764</v>
          </cell>
          <cell r="E231">
            <v>1435.8</v>
          </cell>
          <cell r="F231">
            <v>561.81294043119885</v>
          </cell>
          <cell r="G231">
            <v>787.42348236142493</v>
          </cell>
          <cell r="H231">
            <v>7.1899340922708353E-3</v>
          </cell>
          <cell r="I231">
            <v>3.7147992810065991E-2</v>
          </cell>
          <cell r="J231">
            <v>1.2582384661473961E-2</v>
          </cell>
          <cell r="K231">
            <v>0.22468544038346369</v>
          </cell>
          <cell r="L231">
            <v>0.71839424805272556</v>
          </cell>
        </row>
        <row r="232">
          <cell r="B232" t="str">
            <v>CME</v>
          </cell>
          <cell r="C232">
            <v>258.55072039077157</v>
          </cell>
          <cell r="D232">
            <v>372.15499999999997</v>
          </cell>
          <cell r="E232">
            <v>516.30811987028801</v>
          </cell>
          <cell r="F232">
            <v>222.37839405199213</v>
          </cell>
          <cell r="G232">
            <v>279.18664682539685</v>
          </cell>
          <cell r="H232">
            <v>2.4390243902439022E-2</v>
          </cell>
          <cell r="I232">
            <v>6.097560975609756E-2</v>
          </cell>
          <cell r="J232">
            <v>7.3170731707317055E-2</v>
          </cell>
          <cell r="K232">
            <v>1.2195121951219511E-2</v>
          </cell>
          <cell r="L232">
            <v>0.82926829268292679</v>
          </cell>
        </row>
        <row r="233">
          <cell r="B233" t="str">
            <v>CND</v>
          </cell>
          <cell r="C233">
            <v>1469.5938081198235</v>
          </cell>
          <cell r="D233">
            <v>2752.6445953448019</v>
          </cell>
          <cell r="E233">
            <v>1004.3361110559546</v>
          </cell>
          <cell r="F233">
            <v>378.81857465811385</v>
          </cell>
          <cell r="G233">
            <v>387.30742755779448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1</v>
          </cell>
        </row>
        <row r="234">
          <cell r="B234" t="str">
            <v>CNQ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1</v>
          </cell>
        </row>
        <row r="235">
          <cell r="B235" t="str">
            <v>CNS</v>
          </cell>
          <cell r="C235">
            <v>2321.7741211915059</v>
          </cell>
          <cell r="D235">
            <v>5078.6000000000004</v>
          </cell>
          <cell r="E235">
            <v>0</v>
          </cell>
          <cell r="F235">
            <v>1018.5125</v>
          </cell>
          <cell r="G235">
            <v>739.59980774387816</v>
          </cell>
          <cell r="H235">
            <v>1.0471204188481669E-2</v>
          </cell>
          <cell r="I235">
            <v>1.9197207678883058E-2</v>
          </cell>
          <cell r="J235">
            <v>1.2216404886561947E-2</v>
          </cell>
          <cell r="K235">
            <v>0.14485165794066304</v>
          </cell>
          <cell r="L235">
            <v>0.81326352530541024</v>
          </cell>
        </row>
        <row r="236">
          <cell r="B236" t="str">
            <v>CNX</v>
          </cell>
          <cell r="C236">
            <v>6193.8249009534829</v>
          </cell>
          <cell r="D236">
            <v>4109.1550000000007</v>
          </cell>
          <cell r="E236">
            <v>1568.9268649847354</v>
          </cell>
          <cell r="F236">
            <v>813.24485294117676</v>
          </cell>
          <cell r="G236">
            <v>592.85659568866538</v>
          </cell>
          <cell r="H236">
            <v>0</v>
          </cell>
          <cell r="I236">
            <v>6.2903225806451635E-2</v>
          </cell>
          <cell r="J236">
            <v>4.516129032258067E-2</v>
          </cell>
          <cell r="K236">
            <v>0.14354838709677437</v>
          </cell>
          <cell r="L236">
            <v>0.74838709677419335</v>
          </cell>
        </row>
        <row r="237">
          <cell r="B237" t="str">
            <v>COK</v>
          </cell>
          <cell r="C237">
            <v>3702.7359647651338</v>
          </cell>
          <cell r="D237">
            <v>1725.6916269841272</v>
          </cell>
          <cell r="E237">
            <v>1023.5898627450982</v>
          </cell>
          <cell r="F237">
            <v>436.38314951997086</v>
          </cell>
          <cell r="G237">
            <v>594.91713500615595</v>
          </cell>
          <cell r="H237">
            <v>3.141690229343391E-4</v>
          </cell>
          <cell r="I237">
            <v>8.1683945962928248E-3</v>
          </cell>
          <cell r="J237">
            <v>3.5186930568645971E-3</v>
          </cell>
          <cell r="K237">
            <v>6.3901979264844616E-2</v>
          </cell>
          <cell r="L237">
            <v>0.9240967640590636</v>
          </cell>
        </row>
        <row r="238">
          <cell r="B238" t="str">
            <v>COO</v>
          </cell>
          <cell r="C238">
            <v>2666.1651453744489</v>
          </cell>
          <cell r="D238">
            <v>3774.826342031879</v>
          </cell>
          <cell r="E238">
            <v>1071.763219189656</v>
          </cell>
          <cell r="F238">
            <v>762.7237149054954</v>
          </cell>
          <cell r="G238">
            <v>1156.9199344598055</v>
          </cell>
          <cell r="H238">
            <v>0</v>
          </cell>
          <cell r="I238">
            <v>5.4054054054054057E-3</v>
          </cell>
          <cell r="J238">
            <v>3.2432432432432434E-2</v>
          </cell>
          <cell r="K238">
            <v>5.9459459459459463E-2</v>
          </cell>
          <cell r="L238">
            <v>0.9027027027027027</v>
          </cell>
        </row>
        <row r="239">
          <cell r="B239" t="str">
            <v>COR</v>
          </cell>
          <cell r="C239">
            <v>0</v>
          </cell>
          <cell r="D239">
            <v>1681.8923076923077</v>
          </cell>
          <cell r="E239">
            <v>0</v>
          </cell>
          <cell r="F239">
            <v>623.31349999999986</v>
          </cell>
          <cell r="G239">
            <v>608.41852000000017</v>
          </cell>
          <cell r="H239">
            <v>6.1224489795918312E-3</v>
          </cell>
          <cell r="I239">
            <v>8.1632653061224372E-2</v>
          </cell>
          <cell r="J239">
            <v>2.6530612244897934E-2</v>
          </cell>
          <cell r="K239">
            <v>0.12448979591836717</v>
          </cell>
          <cell r="L239">
            <v>0.76122448979591872</v>
          </cell>
        </row>
        <row r="240">
          <cell r="B240" t="str">
            <v>CPE</v>
          </cell>
          <cell r="C240">
            <v>258.55072039077157</v>
          </cell>
          <cell r="D240">
            <v>517.27507428680622</v>
          </cell>
          <cell r="E240">
            <v>516.30811987028801</v>
          </cell>
          <cell r="F240">
            <v>306.0033333333335</v>
          </cell>
          <cell r="G240">
            <v>295.00574358974359</v>
          </cell>
          <cell r="H240">
            <v>0</v>
          </cell>
          <cell r="I240">
            <v>3.2258064516129031E-2</v>
          </cell>
          <cell r="J240">
            <v>0</v>
          </cell>
          <cell r="K240">
            <v>0.25806451612903225</v>
          </cell>
          <cell r="L240">
            <v>0.70967741935483875</v>
          </cell>
        </row>
        <row r="241">
          <cell r="B241" t="str">
            <v>CPH</v>
          </cell>
          <cell r="C241">
            <v>5066.7828803716602</v>
          </cell>
          <cell r="D241">
            <v>2299.1502233699989</v>
          </cell>
          <cell r="E241">
            <v>1391.256288339212</v>
          </cell>
          <cell r="F241">
            <v>621.12592029020823</v>
          </cell>
          <cell r="G241">
            <v>431.01309464625587</v>
          </cell>
          <cell r="H241">
            <v>8.4120884827084512E-3</v>
          </cell>
          <cell r="I241">
            <v>9.7275591096340611E-2</v>
          </cell>
          <cell r="J241">
            <v>2.1566794751964487E-2</v>
          </cell>
          <cell r="K241">
            <v>0.26980994911205708</v>
          </cell>
          <cell r="L241">
            <v>0.60293557655692953</v>
          </cell>
        </row>
        <row r="242">
          <cell r="B242" t="str">
            <v>CPO</v>
          </cell>
          <cell r="C242">
            <v>684.99999999999989</v>
          </cell>
          <cell r="D242">
            <v>3444.6815792646066</v>
          </cell>
          <cell r="E242">
            <v>2046.4427272727273</v>
          </cell>
          <cell r="F242">
            <v>1078.0265544225754</v>
          </cell>
          <cell r="G242">
            <v>655.60023491156358</v>
          </cell>
          <cell r="H242">
            <v>0</v>
          </cell>
          <cell r="I242">
            <v>0.5</v>
          </cell>
          <cell r="J242">
            <v>0</v>
          </cell>
          <cell r="K242">
            <v>0</v>
          </cell>
          <cell r="L242">
            <v>0.5</v>
          </cell>
        </row>
        <row r="243">
          <cell r="B243" t="str">
            <v>CPQ</v>
          </cell>
          <cell r="C243">
            <v>4876.3030907686207</v>
          </cell>
          <cell r="D243">
            <v>3416.2125376837002</v>
          </cell>
          <cell r="E243">
            <v>1790.3687681411586</v>
          </cell>
          <cell r="F243">
            <v>691.55985737311903</v>
          </cell>
          <cell r="G243">
            <v>663.24725822516814</v>
          </cell>
          <cell r="H243">
            <v>0</v>
          </cell>
          <cell r="I243">
            <v>0.19999999999999998</v>
          </cell>
          <cell r="J243">
            <v>0</v>
          </cell>
          <cell r="K243">
            <v>0.3</v>
          </cell>
          <cell r="L243">
            <v>0.49999999999999994</v>
          </cell>
        </row>
        <row r="244">
          <cell r="B244" t="str">
            <v>CPT</v>
          </cell>
          <cell r="C244">
            <v>3036.4176666666667</v>
          </cell>
          <cell r="D244">
            <v>4111.5724004543299</v>
          </cell>
          <cell r="E244">
            <v>1998.0553985507256</v>
          </cell>
          <cell r="F244">
            <v>1579.181269176772</v>
          </cell>
          <cell r="G244">
            <v>722.19275991877942</v>
          </cell>
          <cell r="H244">
            <v>5.1921079958463148E-3</v>
          </cell>
          <cell r="I244">
            <v>7.9698857736240997E-2</v>
          </cell>
          <cell r="J244">
            <v>1.3759086188992724E-2</v>
          </cell>
          <cell r="K244">
            <v>0.22377985462097602</v>
          </cell>
          <cell r="L244">
            <v>0.67757009345794406</v>
          </cell>
        </row>
        <row r="245">
          <cell r="B245" t="str">
            <v>CRA</v>
          </cell>
          <cell r="C245">
            <v>1469.5938081198235</v>
          </cell>
          <cell r="D245">
            <v>2752.6445953448019</v>
          </cell>
          <cell r="E245">
            <v>1004.3361110559546</v>
          </cell>
          <cell r="F245">
            <v>378.81857465811385</v>
          </cell>
          <cell r="G245">
            <v>387.30742755779448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1</v>
          </cell>
        </row>
        <row r="246">
          <cell r="B246" t="str">
            <v>CRV</v>
          </cell>
          <cell r="C246">
            <v>2745.1413404803261</v>
          </cell>
          <cell r="D246">
            <v>2748.3097622583159</v>
          </cell>
          <cell r="E246">
            <v>1227.4240623855217</v>
          </cell>
          <cell r="F246">
            <v>664.74253909376523</v>
          </cell>
          <cell r="G246">
            <v>402.96388888888885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1</v>
          </cell>
        </row>
        <row r="247">
          <cell r="B247" t="str">
            <v>CSX</v>
          </cell>
          <cell r="C247">
            <v>7769.2183948511838</v>
          </cell>
          <cell r="D247">
            <v>3939.5668380334537</v>
          </cell>
          <cell r="E247">
            <v>1662.3919612553043</v>
          </cell>
          <cell r="F247">
            <v>918.66681940533897</v>
          </cell>
          <cell r="G247">
            <v>509.58222222222219</v>
          </cell>
          <cell r="H247">
            <v>0.11578947368421062</v>
          </cell>
          <cell r="I247">
            <v>8.4210526315789541E-2</v>
          </cell>
          <cell r="J247">
            <v>2.1052631578947385E-2</v>
          </cell>
          <cell r="K247">
            <v>2.1052631578947385E-2</v>
          </cell>
          <cell r="L247">
            <v>0.75789473684210507</v>
          </cell>
        </row>
        <row r="248">
          <cell r="B248" t="str">
            <v>CTA</v>
          </cell>
          <cell r="C248">
            <v>2745.1413404803261</v>
          </cell>
          <cell r="D248">
            <v>2859.8900000000003</v>
          </cell>
          <cell r="E248">
            <v>1053.9688888888888</v>
          </cell>
          <cell r="F248">
            <v>750.06121040129665</v>
          </cell>
          <cell r="G248">
            <v>451.70395120317494</v>
          </cell>
          <cell r="H248">
            <v>4.5228403437358672E-3</v>
          </cell>
          <cell r="I248">
            <v>1.9448213478064229E-2</v>
          </cell>
          <cell r="J248">
            <v>6.3319764812302198E-2</v>
          </cell>
          <cell r="K248">
            <v>0.27815468113975605</v>
          </cell>
          <cell r="L248">
            <v>0.63455450022614179</v>
          </cell>
        </row>
        <row r="249">
          <cell r="B249" t="str">
            <v>CTG</v>
          </cell>
          <cell r="C249">
            <v>340.6522449706643</v>
          </cell>
          <cell r="D249">
            <v>1643.6786350781567</v>
          </cell>
          <cell r="E249">
            <v>867.19705804587363</v>
          </cell>
          <cell r="F249">
            <v>259.10222222222234</v>
          </cell>
          <cell r="G249">
            <v>285.86741071428565</v>
          </cell>
          <cell r="H249">
            <v>0.16117647058823531</v>
          </cell>
          <cell r="I249">
            <v>4.1176470588235314E-2</v>
          </cell>
          <cell r="J249">
            <v>4.8235294117647091E-2</v>
          </cell>
          <cell r="K249">
            <v>0.1741176470588234</v>
          </cell>
          <cell r="L249">
            <v>0.57529411764705896</v>
          </cell>
        </row>
        <row r="250">
          <cell r="B250" t="str">
            <v>CTM</v>
          </cell>
          <cell r="C250">
            <v>258.55072039077157</v>
          </cell>
          <cell r="D250">
            <v>517.27507428680622</v>
          </cell>
          <cell r="E250">
            <v>516.30811987028801</v>
          </cell>
          <cell r="F250">
            <v>222.37839405199213</v>
          </cell>
          <cell r="G250">
            <v>191.15800416203254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1</v>
          </cell>
        </row>
        <row r="251">
          <cell r="B251" t="str">
            <v>CTU</v>
          </cell>
          <cell r="C251">
            <v>7769.2183948511838</v>
          </cell>
          <cell r="D251">
            <v>6505.7241666666669</v>
          </cell>
          <cell r="E251">
            <v>2207.52</v>
          </cell>
          <cell r="F251">
            <v>874.20625000000007</v>
          </cell>
          <cell r="G251">
            <v>800.51571381656117</v>
          </cell>
          <cell r="H251">
            <v>8.8962108731466275E-2</v>
          </cell>
          <cell r="I251">
            <v>0.10543657331136742</v>
          </cell>
          <cell r="J251">
            <v>2.1416803953871515E-2</v>
          </cell>
          <cell r="K251">
            <v>0.13014827018121916</v>
          </cell>
          <cell r="L251">
            <v>0.65403624382207548</v>
          </cell>
        </row>
        <row r="252">
          <cell r="B252" t="str">
            <v>CUC</v>
          </cell>
          <cell r="C252">
            <v>340.6522449706643</v>
          </cell>
          <cell r="D252">
            <v>1643.6786350781567</v>
          </cell>
          <cell r="E252">
            <v>867.19705804587363</v>
          </cell>
          <cell r="F252">
            <v>476.49220503407565</v>
          </cell>
          <cell r="G252">
            <v>293.48</v>
          </cell>
          <cell r="H252">
            <v>0</v>
          </cell>
          <cell r="I252">
            <v>0</v>
          </cell>
          <cell r="J252">
            <v>0</v>
          </cell>
          <cell r="K252">
            <v>0.2291666666666666</v>
          </cell>
          <cell r="L252">
            <v>0.77083333333333337</v>
          </cell>
        </row>
        <row r="253">
          <cell r="B253" t="str">
            <v>CUE</v>
          </cell>
          <cell r="C253">
            <v>340.6522449706643</v>
          </cell>
          <cell r="D253">
            <v>1643.6786350781567</v>
          </cell>
          <cell r="E253">
            <v>867.19705804587363</v>
          </cell>
          <cell r="F253">
            <v>476.49220503407565</v>
          </cell>
          <cell r="G253">
            <v>355.93964477998946</v>
          </cell>
          <cell r="H253">
            <v>9.0909090909090884E-2</v>
          </cell>
          <cell r="I253">
            <v>9.0909090909090884E-2</v>
          </cell>
          <cell r="J253">
            <v>0</v>
          </cell>
          <cell r="K253">
            <v>0</v>
          </cell>
          <cell r="L253">
            <v>0.81818181818181812</v>
          </cell>
        </row>
        <row r="254">
          <cell r="B254" t="str">
            <v>CUL</v>
          </cell>
          <cell r="C254">
            <v>509.34485714285705</v>
          </cell>
          <cell r="D254">
            <v>509</v>
          </cell>
          <cell r="E254">
            <v>516.30811987028801</v>
          </cell>
          <cell r="F254">
            <v>316.92307692307691</v>
          </cell>
          <cell r="G254">
            <v>346.69234187017997</v>
          </cell>
          <cell r="H254">
            <v>3.896103896103896E-2</v>
          </cell>
          <cell r="I254">
            <v>6.1688311688311702E-2</v>
          </cell>
          <cell r="J254">
            <v>0</v>
          </cell>
          <cell r="K254">
            <v>0.11363636363636363</v>
          </cell>
          <cell r="L254">
            <v>0.7857142857142857</v>
          </cell>
        </row>
        <row r="255">
          <cell r="B255" t="str">
            <v>CUN</v>
          </cell>
          <cell r="C255">
            <v>320.80008852482354</v>
          </cell>
          <cell r="D255">
            <v>520.64601504836719</v>
          </cell>
          <cell r="E255">
            <v>502.60782699550435</v>
          </cell>
          <cell r="F255">
            <v>197.84026897480834</v>
          </cell>
          <cell r="G255">
            <v>171.35975125752159</v>
          </cell>
          <cell r="H255">
            <v>2.5357413795271271E-2</v>
          </cell>
          <cell r="I255">
            <v>1.0310617840721877E-2</v>
          </cell>
          <cell r="J255">
            <v>3.5043526734258347E-2</v>
          </cell>
          <cell r="K255">
            <v>0.13591154663458871</v>
          </cell>
          <cell r="L255">
            <v>0.79337689499515984</v>
          </cell>
        </row>
        <row r="256">
          <cell r="B256" t="str">
            <v>CUR</v>
          </cell>
          <cell r="C256">
            <v>650.04521568627445</v>
          </cell>
          <cell r="D256">
            <v>385.5</v>
          </cell>
          <cell r="E256">
            <v>675</v>
          </cell>
          <cell r="F256">
            <v>301.31258799171837</v>
          </cell>
          <cell r="G256">
            <v>282.96336398886467</v>
          </cell>
          <cell r="H256">
            <v>5.9936908517350097E-2</v>
          </cell>
          <cell r="I256">
            <v>3.6803364879074629E-3</v>
          </cell>
          <cell r="J256">
            <v>1.4721345951629852E-2</v>
          </cell>
          <cell r="K256">
            <v>0.12145110410094624</v>
          </cell>
          <cell r="L256">
            <v>0.80021030494216627</v>
          </cell>
        </row>
        <row r="257">
          <cell r="B257" t="str">
            <v>CUU</v>
          </cell>
          <cell r="C257">
            <v>258.55072039077157</v>
          </cell>
          <cell r="D257">
            <v>517.27507428680622</v>
          </cell>
          <cell r="E257">
            <v>578.04</v>
          </cell>
          <cell r="F257">
            <v>303.48808487802654</v>
          </cell>
          <cell r="G257">
            <v>321.53128537655215</v>
          </cell>
          <cell r="H257">
            <v>1.2104283054003724E-2</v>
          </cell>
          <cell r="I257">
            <v>4.6554934823091251E-3</v>
          </cell>
          <cell r="J257">
            <v>2.5139664804469275E-2</v>
          </cell>
          <cell r="K257">
            <v>0.31564245810055858</v>
          </cell>
          <cell r="L257">
            <v>0.64245810055865926</v>
          </cell>
        </row>
        <row r="258">
          <cell r="B258" t="str">
            <v>CUZ</v>
          </cell>
          <cell r="C258">
            <v>468.5</v>
          </cell>
          <cell r="D258">
            <v>1643.6786350781567</v>
          </cell>
          <cell r="E258">
            <v>867.19705804587363</v>
          </cell>
          <cell r="F258">
            <v>454.3640211640211</v>
          </cell>
          <cell r="G258">
            <v>480.1765196078432</v>
          </cell>
          <cell r="H258">
            <v>3.4883720930232558E-3</v>
          </cell>
          <cell r="I258">
            <v>1.5116279069767443E-2</v>
          </cell>
          <cell r="J258">
            <v>8.1395348837209301E-3</v>
          </cell>
          <cell r="K258">
            <v>0.26976744186046508</v>
          </cell>
          <cell r="L258">
            <v>0.70348837209302317</v>
          </cell>
        </row>
        <row r="259">
          <cell r="B259" t="str">
            <v>CVM</v>
          </cell>
          <cell r="C259">
            <v>258.55072039077157</v>
          </cell>
          <cell r="D259">
            <v>517.27507428680622</v>
          </cell>
          <cell r="E259">
            <v>516.30811987028801</v>
          </cell>
          <cell r="F259">
            <v>222.37839405199213</v>
          </cell>
          <cell r="G259">
            <v>604</v>
          </cell>
          <cell r="H259">
            <v>0</v>
          </cell>
          <cell r="I259">
            <v>0</v>
          </cell>
          <cell r="J259">
            <v>0</v>
          </cell>
          <cell r="K259">
            <v>0.16666666666666666</v>
          </cell>
          <cell r="L259">
            <v>0.83333333333333326</v>
          </cell>
        </row>
        <row r="260">
          <cell r="B260" t="str">
            <v>CWB</v>
          </cell>
          <cell r="C260">
            <v>3035.5</v>
          </cell>
          <cell r="D260">
            <v>2837.534525896072</v>
          </cell>
          <cell r="E260">
            <v>2096.6718999999989</v>
          </cell>
          <cell r="F260">
            <v>714.50210185367121</v>
          </cell>
          <cell r="G260">
            <v>685.35912667367722</v>
          </cell>
          <cell r="H260">
            <v>9.7051138484509063E-3</v>
          </cell>
          <cell r="I260">
            <v>0.17021276595744678</v>
          </cell>
          <cell r="J260">
            <v>1.6424038820455376E-2</v>
          </cell>
          <cell r="K260">
            <v>0.26315789473684209</v>
          </cell>
          <cell r="L260">
            <v>0.54050018663680488</v>
          </cell>
        </row>
        <row r="261">
          <cell r="B261" t="str">
            <v>CWC</v>
          </cell>
          <cell r="C261">
            <v>1469.5938081198235</v>
          </cell>
          <cell r="D261">
            <v>2752.6445953448019</v>
          </cell>
          <cell r="E261">
            <v>1004.3361110559546</v>
          </cell>
          <cell r="F261">
            <v>378.81857465811385</v>
          </cell>
          <cell r="G261">
            <v>387.30742755779448</v>
          </cell>
          <cell r="H261">
            <v>0</v>
          </cell>
          <cell r="I261">
            <v>0</v>
          </cell>
          <cell r="J261">
            <v>0</v>
          </cell>
          <cell r="K261">
            <v>0.375</v>
          </cell>
          <cell r="L261">
            <v>0.625</v>
          </cell>
        </row>
        <row r="262">
          <cell r="B262" t="str">
            <v>CWL</v>
          </cell>
          <cell r="C262">
            <v>2745.1413404803261</v>
          </cell>
          <cell r="D262">
            <v>2748.3097622583159</v>
          </cell>
          <cell r="E262">
            <v>1227.4240623855217</v>
          </cell>
          <cell r="F262">
            <v>861.27948717948698</v>
          </cell>
          <cell r="G262">
            <v>490.37090008503424</v>
          </cell>
          <cell r="H262">
            <v>1.4285714285714303E-2</v>
          </cell>
          <cell r="I262">
            <v>4.6428571428571486E-2</v>
          </cell>
          <cell r="J262">
            <v>1.0714285714285727E-2</v>
          </cell>
          <cell r="K262">
            <v>0.15357142857142878</v>
          </cell>
          <cell r="L262">
            <v>0.77499999999999969</v>
          </cell>
        </row>
        <row r="263">
          <cell r="B263" t="str">
            <v>CXJ</v>
          </cell>
          <cell r="C263">
            <v>6490</v>
          </cell>
          <cell r="D263">
            <v>4319.4073653846172</v>
          </cell>
          <cell r="E263">
            <v>1184.1300000000001</v>
          </cell>
          <cell r="F263">
            <v>729.66506598564706</v>
          </cell>
          <cell r="G263">
            <v>747.97150098148052</v>
          </cell>
          <cell r="H263">
            <v>0</v>
          </cell>
          <cell r="I263">
            <v>0.5</v>
          </cell>
          <cell r="J263">
            <v>0</v>
          </cell>
          <cell r="K263">
            <v>0.125</v>
          </cell>
          <cell r="L263">
            <v>0.375</v>
          </cell>
        </row>
        <row r="264">
          <cell r="B264" t="str">
            <v>CYB</v>
          </cell>
          <cell r="C264">
            <v>377.32512499980163</v>
          </cell>
          <cell r="D264">
            <v>616.39569259699067</v>
          </cell>
          <cell r="E264">
            <v>511.6084923299515</v>
          </cell>
          <cell r="F264">
            <v>227.19677564143856</v>
          </cell>
          <cell r="G264">
            <v>237.00000000000003</v>
          </cell>
          <cell r="H264">
            <v>0</v>
          </cell>
          <cell r="I264">
            <v>1.0152284263959387E-2</v>
          </cell>
          <cell r="J264">
            <v>1.0152284263959387E-2</v>
          </cell>
          <cell r="K264">
            <v>7.6142131979695396E-2</v>
          </cell>
          <cell r="L264">
            <v>0.90355329949238583</v>
          </cell>
        </row>
        <row r="265">
          <cell r="B265" t="str">
            <v>CZM</v>
          </cell>
          <cell r="C265">
            <v>89</v>
          </cell>
          <cell r="D265">
            <v>517.27507428680622</v>
          </cell>
          <cell r="E265">
            <v>509.53333333333342</v>
          </cell>
          <cell r="F265">
            <v>210.01998122470852</v>
          </cell>
          <cell r="G265">
            <v>150.76475044444024</v>
          </cell>
          <cell r="H265">
            <v>1.0521530168214582E-2</v>
          </cell>
          <cell r="I265">
            <v>1.3639020588426312E-3</v>
          </cell>
          <cell r="J265">
            <v>3.065532246541533E-2</v>
          </cell>
          <cell r="K265">
            <v>0.11132038708839384</v>
          </cell>
          <cell r="L265">
            <v>0.84613885821913359</v>
          </cell>
        </row>
        <row r="266">
          <cell r="B266" t="str">
            <v>DAC</v>
          </cell>
          <cell r="C266">
            <v>3702.7359647651338</v>
          </cell>
          <cell r="D266">
            <v>2124.5783381215388</v>
          </cell>
          <cell r="E266">
            <v>1056.5</v>
          </cell>
          <cell r="F266">
            <v>2999.238095238095</v>
          </cell>
          <cell r="G266">
            <v>819.56084859146858</v>
          </cell>
          <cell r="H266">
            <v>1.0981225646475367E-2</v>
          </cell>
          <cell r="I266">
            <v>6.6950053134962759E-2</v>
          </cell>
          <cell r="J266">
            <v>7.0846617074034647E-3</v>
          </cell>
          <cell r="K266">
            <v>6.1990789939780307E-2</v>
          </cell>
          <cell r="L266">
            <v>0.85299326957137811</v>
          </cell>
        </row>
        <row r="267">
          <cell r="B267" t="str">
            <v>DAD</v>
          </cell>
          <cell r="C267">
            <v>6193.8249009534829</v>
          </cell>
          <cell r="D267">
            <v>3575.2541506331786</v>
          </cell>
          <cell r="E267">
            <v>1568.9268649847354</v>
          </cell>
          <cell r="F267">
            <v>777.33416693910112</v>
          </cell>
          <cell r="G267">
            <v>629.17125846887177</v>
          </cell>
          <cell r="H267">
            <v>0</v>
          </cell>
          <cell r="I267">
            <v>0.24999999999999994</v>
          </cell>
          <cell r="J267">
            <v>0.37499999999999994</v>
          </cell>
          <cell r="K267">
            <v>0.37499999999999994</v>
          </cell>
          <cell r="L267">
            <v>0</v>
          </cell>
        </row>
        <row r="268">
          <cell r="B268" t="str">
            <v>DAM</v>
          </cell>
          <cell r="C268">
            <v>3330.5636246604122</v>
          </cell>
          <cell r="D268">
            <v>2496.7010013440859</v>
          </cell>
          <cell r="E268">
            <v>898.13200000000006</v>
          </cell>
          <cell r="F268">
            <v>525.95860584100922</v>
          </cell>
          <cell r="G268">
            <v>507.55468874422075</v>
          </cell>
          <cell r="H268">
            <v>1.584367573277E-3</v>
          </cell>
          <cell r="I268">
            <v>1.9672564034856076E-2</v>
          </cell>
          <cell r="J268">
            <v>1.2806971217322421E-2</v>
          </cell>
          <cell r="K268">
            <v>0.18787958806443078</v>
          </cell>
          <cell r="L268">
            <v>0.7780565091101137</v>
          </cell>
        </row>
        <row r="269">
          <cell r="B269" t="str">
            <v>DAR</v>
          </cell>
          <cell r="C269">
            <v>4296.37</v>
          </cell>
          <cell r="D269">
            <v>3729.5711797153454</v>
          </cell>
          <cell r="E269">
            <v>1050</v>
          </cell>
          <cell r="F269">
            <v>2810.9332900432901</v>
          </cell>
          <cell r="G269">
            <v>841.37866943077029</v>
          </cell>
          <cell r="H269">
            <v>2.6470588235294117E-2</v>
          </cell>
          <cell r="I269">
            <v>2.3529411764705882E-2</v>
          </cell>
          <cell r="J269">
            <v>1.8627450980392157E-2</v>
          </cell>
          <cell r="K269">
            <v>9.1176470588235289E-2</v>
          </cell>
          <cell r="L269">
            <v>0.84019607843137256</v>
          </cell>
        </row>
        <row r="270">
          <cell r="B270" t="str">
            <v>DAV</v>
          </cell>
          <cell r="C270">
            <v>258.55072039077157</v>
          </cell>
          <cell r="D270">
            <v>517.27507428680622</v>
          </cell>
          <cell r="E270">
            <v>516.30811987028801</v>
          </cell>
          <cell r="F270">
            <v>222.37839405199213</v>
          </cell>
          <cell r="G270">
            <v>191.15800416203254</v>
          </cell>
          <cell r="H270">
            <v>0</v>
          </cell>
          <cell r="I270">
            <v>0</v>
          </cell>
          <cell r="J270">
            <v>1</v>
          </cell>
          <cell r="K270">
            <v>0</v>
          </cell>
          <cell r="L270">
            <v>0</v>
          </cell>
        </row>
        <row r="271">
          <cell r="B271" t="str">
            <v>DBO</v>
          </cell>
          <cell r="C271">
            <v>4620.9183037078074</v>
          </cell>
          <cell r="D271">
            <v>5126.7601963023799</v>
          </cell>
          <cell r="E271">
            <v>1799.1206359649118</v>
          </cell>
          <cell r="F271">
            <v>2234.0785672250199</v>
          </cell>
          <cell r="G271">
            <v>700.88240334607815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1</v>
          </cell>
        </row>
        <row r="272">
          <cell r="B272" t="str">
            <v>DBV</v>
          </cell>
          <cell r="C272">
            <v>1469.5938081198235</v>
          </cell>
          <cell r="D272">
            <v>3023.2350000000001</v>
          </cell>
          <cell r="E272">
            <v>1004.3361110559546</v>
          </cell>
          <cell r="F272">
            <v>511.36836088817574</v>
          </cell>
          <cell r="G272">
            <v>540.02677141158131</v>
          </cell>
          <cell r="H272">
            <v>7.9928952042628686E-3</v>
          </cell>
          <cell r="I272">
            <v>2.8419182948490208E-2</v>
          </cell>
          <cell r="J272">
            <v>3.5523978685612751E-3</v>
          </cell>
          <cell r="K272">
            <v>0.44316163410301934</v>
          </cell>
          <cell r="L272">
            <v>0.51687388987566618</v>
          </cell>
        </row>
        <row r="273">
          <cell r="B273" t="str">
            <v>DED</v>
          </cell>
          <cell r="C273">
            <v>3702.7359647651338</v>
          </cell>
          <cell r="D273">
            <v>2535.5679383578822</v>
          </cell>
          <cell r="E273">
            <v>1841.947079900636</v>
          </cell>
          <cell r="F273">
            <v>781.56573324038914</v>
          </cell>
          <cell r="G273">
            <v>568.37330685086056</v>
          </cell>
          <cell r="H273">
            <v>0.16666666666666666</v>
          </cell>
          <cell r="I273">
            <v>0</v>
          </cell>
          <cell r="J273">
            <v>0</v>
          </cell>
          <cell r="K273">
            <v>0.66666666666666663</v>
          </cell>
          <cell r="L273">
            <v>0.16666666666666666</v>
          </cell>
        </row>
        <row r="274">
          <cell r="B274" t="str">
            <v>DEL</v>
          </cell>
          <cell r="C274">
            <v>3933.3680011181968</v>
          </cell>
          <cell r="D274">
            <v>2803.5796962206418</v>
          </cell>
          <cell r="E274">
            <v>1984.8878482131654</v>
          </cell>
          <cell r="F274">
            <v>986.12907360870122</v>
          </cell>
          <cell r="G274">
            <v>573.36736511068466</v>
          </cell>
          <cell r="H274">
            <v>2.2410108121699735E-2</v>
          </cell>
          <cell r="I274">
            <v>6.9524767412622188E-2</v>
          </cell>
          <cell r="J274">
            <v>1.8701282373648442E-2</v>
          </cell>
          <cell r="K274">
            <v>0.16273258737741897</v>
          </cell>
          <cell r="L274">
            <v>0.72663125471461065</v>
          </cell>
        </row>
        <row r="275">
          <cell r="B275" t="str">
            <v>DGO</v>
          </cell>
          <cell r="C275">
            <v>172.56374999999974</v>
          </cell>
          <cell r="D275">
            <v>517.27507428680622</v>
          </cell>
          <cell r="E275">
            <v>516.30811987028801</v>
          </cell>
          <cell r="F275">
            <v>204.7323555119994</v>
          </cell>
          <cell r="G275">
            <v>244.01307525489443</v>
          </cell>
          <cell r="H275">
            <v>7.165837964317052E-3</v>
          </cell>
          <cell r="I275">
            <v>4.387247733255337E-3</v>
          </cell>
          <cell r="J275">
            <v>3.2173150043872467E-3</v>
          </cell>
          <cell r="K275">
            <v>0.25957882421760758</v>
          </cell>
          <cell r="L275">
            <v>0.72565077508043274</v>
          </cell>
        </row>
        <row r="276">
          <cell r="B276" t="str">
            <v>DGT</v>
          </cell>
          <cell r="C276">
            <v>6193.8249009534829</v>
          </cell>
          <cell r="D276">
            <v>3575.2541506331786</v>
          </cell>
          <cell r="E276">
            <v>1568.9268649847354</v>
          </cell>
          <cell r="F276">
            <v>777.33416693910112</v>
          </cell>
          <cell r="G276">
            <v>629.17125846887177</v>
          </cell>
          <cell r="H276">
            <v>0</v>
          </cell>
          <cell r="I276">
            <v>0</v>
          </cell>
          <cell r="J276">
            <v>0</v>
          </cell>
          <cell r="K276">
            <v>0.13333333333333333</v>
          </cell>
          <cell r="L276">
            <v>0.86666666666666659</v>
          </cell>
        </row>
        <row r="277">
          <cell r="B277" t="str">
            <v>DHM</v>
          </cell>
          <cell r="C277">
            <v>3702.7359647651338</v>
          </cell>
          <cell r="D277">
            <v>2535.5679383578822</v>
          </cell>
          <cell r="E277">
            <v>1841.947079900636</v>
          </cell>
          <cell r="F277">
            <v>781.56573324038914</v>
          </cell>
          <cell r="G277">
            <v>568.37330685086056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1</v>
          </cell>
        </row>
        <row r="278">
          <cell r="B278" t="str">
            <v>DIL</v>
          </cell>
          <cell r="C278">
            <v>6193.8249009534829</v>
          </cell>
          <cell r="D278">
            <v>3575.2541506331786</v>
          </cell>
          <cell r="E278">
            <v>1568.9268649847354</v>
          </cell>
          <cell r="F278">
            <v>777.33416693910112</v>
          </cell>
          <cell r="G278">
            <v>629.17125846887177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1</v>
          </cell>
        </row>
        <row r="279">
          <cell r="B279" t="str">
            <v>DIR</v>
          </cell>
          <cell r="C279">
            <v>4423.4183338725334</v>
          </cell>
          <cell r="D279">
            <v>3729.5711797153454</v>
          </cell>
          <cell r="E279">
            <v>1256.9566231242311</v>
          </cell>
          <cell r="F279">
            <v>1401.4303611399864</v>
          </cell>
          <cell r="G279">
            <v>731.95358145522289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1</v>
          </cell>
        </row>
        <row r="280">
          <cell r="B280" t="str">
            <v>DIY</v>
          </cell>
          <cell r="C280">
            <v>2745.1413404803261</v>
          </cell>
          <cell r="D280">
            <v>2748.3097622583159</v>
          </cell>
          <cell r="E280">
            <v>1227.4240623855217</v>
          </cell>
          <cell r="F280">
            <v>572.5</v>
          </cell>
          <cell r="G280">
            <v>437.44851461034528</v>
          </cell>
          <cell r="H280">
            <v>0</v>
          </cell>
          <cell r="I280">
            <v>0</v>
          </cell>
          <cell r="J280">
            <v>1.7964071856287431E-2</v>
          </cell>
          <cell r="K280">
            <v>8.9820359281437154E-2</v>
          </cell>
          <cell r="L280">
            <v>0.89221556886227549</v>
          </cell>
        </row>
        <row r="281">
          <cell r="B281" t="str">
            <v>DJE</v>
          </cell>
          <cell r="C281">
            <v>1843.8291165610724</v>
          </cell>
          <cell r="D281">
            <v>3003.2110971761676</v>
          </cell>
          <cell r="E281">
            <v>1345.867676497681</v>
          </cell>
          <cell r="F281">
            <v>693.36331066456853</v>
          </cell>
          <cell r="G281">
            <v>474.17632914475155</v>
          </cell>
          <cell r="H281">
            <v>0</v>
          </cell>
          <cell r="I281">
            <v>0</v>
          </cell>
          <cell r="J281">
            <v>0.5</v>
          </cell>
          <cell r="K281">
            <v>0</v>
          </cell>
          <cell r="L281">
            <v>0.5</v>
          </cell>
        </row>
        <row r="282">
          <cell r="B282" t="str">
            <v>DJJ</v>
          </cell>
          <cell r="C282">
            <v>6193.8249009534829</v>
          </cell>
          <cell r="D282">
            <v>3575.2541506331786</v>
          </cell>
          <cell r="E282">
            <v>1568.9268649847354</v>
          </cell>
          <cell r="F282">
            <v>777.33416693910112</v>
          </cell>
          <cell r="G282">
            <v>629.17125846887177</v>
          </cell>
          <cell r="H282">
            <v>0</v>
          </cell>
          <cell r="I282">
            <v>1</v>
          </cell>
          <cell r="J282">
            <v>0</v>
          </cell>
          <cell r="K282">
            <v>0</v>
          </cell>
          <cell r="L282">
            <v>0</v>
          </cell>
        </row>
        <row r="283">
          <cell r="B283" t="str">
            <v>DKR</v>
          </cell>
          <cell r="C283">
            <v>2666.1651453744489</v>
          </cell>
          <cell r="D283">
            <v>2422.8150000000001</v>
          </cell>
          <cell r="E283">
            <v>1518</v>
          </cell>
          <cell r="F283">
            <v>460.83723566224978</v>
          </cell>
          <cell r="G283">
            <v>688.05546868192846</v>
          </cell>
          <cell r="H283">
            <v>1.4084507042253522E-3</v>
          </cell>
          <cell r="I283">
            <v>1.6901408450704224E-2</v>
          </cell>
          <cell r="J283">
            <v>1.7605633802816902E-2</v>
          </cell>
          <cell r="K283">
            <v>0.3267605633802817</v>
          </cell>
          <cell r="L283">
            <v>0.63732394366197187</v>
          </cell>
        </row>
        <row r="284">
          <cell r="B284" t="str">
            <v>DLA</v>
          </cell>
          <cell r="C284">
            <v>5425.5200000000013</v>
          </cell>
          <cell r="D284">
            <v>3516.7200000000003</v>
          </cell>
          <cell r="E284">
            <v>1071.763219189656</v>
          </cell>
          <cell r="F284">
            <v>744.13547619047631</v>
          </cell>
          <cell r="G284">
            <v>786.53816585372624</v>
          </cell>
          <cell r="H284">
            <v>5.532503457814658E-3</v>
          </cell>
          <cell r="I284">
            <v>8.2987551867219882E-3</v>
          </cell>
          <cell r="J284">
            <v>1.1065006915629318E-2</v>
          </cell>
          <cell r="K284">
            <v>0.17565698478561551</v>
          </cell>
          <cell r="L284">
            <v>0.79944674965421858</v>
          </cell>
        </row>
        <row r="285">
          <cell r="B285" t="str">
            <v>DLC</v>
          </cell>
          <cell r="C285">
            <v>7769.2183948511838</v>
          </cell>
          <cell r="D285">
            <v>2994.4611111111108</v>
          </cell>
          <cell r="E285">
            <v>1662.3919612553043</v>
          </cell>
          <cell r="F285">
            <v>491.67500992739252</v>
          </cell>
          <cell r="G285">
            <v>630.88031809545305</v>
          </cell>
          <cell r="H285">
            <v>2.680965147453084E-3</v>
          </cell>
          <cell r="I285">
            <v>8.7131367292225217E-2</v>
          </cell>
          <cell r="J285">
            <v>9.3833780160857954E-3</v>
          </cell>
          <cell r="K285">
            <v>0.30160857908847188</v>
          </cell>
          <cell r="L285">
            <v>0.59919571045576392</v>
          </cell>
        </row>
        <row r="286">
          <cell r="B286" t="str">
            <v>DLI</v>
          </cell>
          <cell r="C286">
            <v>6193.8249009534829</v>
          </cell>
          <cell r="D286">
            <v>3575.2541506331786</v>
          </cell>
          <cell r="E286">
            <v>1568.9268649847354</v>
          </cell>
          <cell r="F286">
            <v>777.33416693910112</v>
          </cell>
          <cell r="G286">
            <v>629.17125846887177</v>
          </cell>
          <cell r="H286">
            <v>0</v>
          </cell>
          <cell r="I286">
            <v>0</v>
          </cell>
          <cell r="J286">
            <v>1</v>
          </cell>
          <cell r="K286">
            <v>0</v>
          </cell>
          <cell r="L286">
            <v>0</v>
          </cell>
        </row>
        <row r="287">
          <cell r="B287" t="str">
            <v>DLM</v>
          </cell>
          <cell r="C287">
            <v>2745.1413404803261</v>
          </cell>
          <cell r="D287">
            <v>2748.3097622583159</v>
          </cell>
          <cell r="E287">
            <v>1227.4240623855217</v>
          </cell>
          <cell r="F287">
            <v>664.74253909376523</v>
          </cell>
          <cell r="G287">
            <v>541.84190476190463</v>
          </cell>
          <cell r="H287">
            <v>0</v>
          </cell>
          <cell r="I287">
            <v>4.3010752688172033E-2</v>
          </cell>
          <cell r="J287">
            <v>0</v>
          </cell>
          <cell r="K287">
            <v>6.4516129032258063E-2</v>
          </cell>
          <cell r="L287">
            <v>0.89247311827956988</v>
          </cell>
        </row>
        <row r="288">
          <cell r="B288" t="str">
            <v>DMM</v>
          </cell>
          <cell r="C288">
            <v>6899.9500000000007</v>
          </cell>
          <cell r="D288">
            <v>4306.2344074675339</v>
          </cell>
          <cell r="E288">
            <v>2206.3066666666668</v>
          </cell>
          <cell r="F288">
            <v>1402.5370833333334</v>
          </cell>
          <cell r="G288">
            <v>759.79930121798202</v>
          </cell>
          <cell r="H288">
            <v>9.829619921363027E-3</v>
          </cell>
          <cell r="I288">
            <v>0.12057667103538645</v>
          </cell>
          <cell r="J288">
            <v>1.9659239842726054E-2</v>
          </cell>
          <cell r="K288">
            <v>5.4390563564875413E-2</v>
          </cell>
          <cell r="L288">
            <v>0.79554390563564914</v>
          </cell>
        </row>
        <row r="289">
          <cell r="B289" t="str">
            <v>DND</v>
          </cell>
          <cell r="C289">
            <v>2745.1413404803261</v>
          </cell>
          <cell r="D289">
            <v>2748.3097622583159</v>
          </cell>
          <cell r="E289">
            <v>1227.4240623855217</v>
          </cell>
          <cell r="F289">
            <v>664.74253909376523</v>
          </cell>
          <cell r="G289">
            <v>456.75427675021371</v>
          </cell>
          <cell r="H289">
            <v>0</v>
          </cell>
          <cell r="I289">
            <v>1</v>
          </cell>
          <cell r="J289">
            <v>0</v>
          </cell>
          <cell r="K289">
            <v>0</v>
          </cell>
          <cell r="L289">
            <v>0</v>
          </cell>
        </row>
        <row r="290">
          <cell r="B290" t="str">
            <v>DNH</v>
          </cell>
          <cell r="C290">
            <v>7769.2183948511838</v>
          </cell>
          <cell r="D290">
            <v>3939.5668380334537</v>
          </cell>
          <cell r="E290">
            <v>1662.3919612553043</v>
          </cell>
          <cell r="F290">
            <v>918.66681940533897</v>
          </cell>
          <cell r="G290">
            <v>695.52668189877943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1</v>
          </cell>
        </row>
        <row r="291">
          <cell r="B291" t="str">
            <v>DNK</v>
          </cell>
          <cell r="C291">
            <v>1469.5938081198235</v>
          </cell>
          <cell r="D291">
            <v>2752.6445953448019</v>
          </cell>
          <cell r="E291">
            <v>1004.3361110559546</v>
          </cell>
          <cell r="F291">
            <v>378.81857465811385</v>
          </cell>
          <cell r="G291">
            <v>845.43333333333317</v>
          </cell>
          <cell r="H291">
            <v>0</v>
          </cell>
          <cell r="I291">
            <v>9.7222222222222238E-2</v>
          </cell>
          <cell r="J291">
            <v>0</v>
          </cell>
          <cell r="K291">
            <v>0.43055555555555558</v>
          </cell>
          <cell r="L291">
            <v>0.47222222222222227</v>
          </cell>
        </row>
        <row r="292">
          <cell r="B292" t="str">
            <v>DNZ</v>
          </cell>
          <cell r="C292">
            <v>2745.1413404803261</v>
          </cell>
          <cell r="D292">
            <v>2748.3097622583159</v>
          </cell>
          <cell r="E292">
            <v>1227.4240623855217</v>
          </cell>
          <cell r="F292">
            <v>664.74253909376523</v>
          </cell>
          <cell r="G292">
            <v>456.75427675021371</v>
          </cell>
          <cell r="H292">
            <v>0</v>
          </cell>
          <cell r="I292">
            <v>0</v>
          </cell>
          <cell r="J292">
            <v>0</v>
          </cell>
          <cell r="K292">
            <v>0.16666666666666666</v>
          </cell>
          <cell r="L292">
            <v>0.83333333333333337</v>
          </cell>
        </row>
        <row r="293">
          <cell r="B293" t="str">
            <v>DOH</v>
          </cell>
          <cell r="C293">
            <v>5672.3450000000003</v>
          </cell>
          <cell r="D293">
            <v>3811.26981087577</v>
          </cell>
          <cell r="E293">
            <v>1808.1730909090911</v>
          </cell>
          <cell r="F293">
            <v>1052.7385419065652</v>
          </cell>
          <cell r="G293">
            <v>691.59100666993129</v>
          </cell>
          <cell r="H293">
            <v>2.317360565593082E-2</v>
          </cell>
          <cell r="I293">
            <v>0.2007069913589942</v>
          </cell>
          <cell r="J293">
            <v>5.8130400628436628E-2</v>
          </cell>
          <cell r="K293">
            <v>0.11783189316574992</v>
          </cell>
          <cell r="L293">
            <v>0.60015710919088838</v>
          </cell>
        </row>
        <row r="294">
          <cell r="B294" t="str">
            <v>DOK</v>
          </cell>
          <cell r="C294">
            <v>1469.5938081198235</v>
          </cell>
          <cell r="D294">
            <v>3260.4466666666699</v>
          </cell>
          <cell r="E294">
            <v>1004.3361110559546</v>
          </cell>
          <cell r="F294">
            <v>511.44237373737377</v>
          </cell>
          <cell r="G294">
            <v>487.29691666666685</v>
          </cell>
          <cell r="H294">
            <v>0</v>
          </cell>
          <cell r="I294">
            <v>2.8776978417266192E-2</v>
          </cell>
          <cell r="J294">
            <v>1.4388489208633096E-2</v>
          </cell>
          <cell r="K294">
            <v>0.5611510791366906</v>
          </cell>
          <cell r="L294">
            <v>0.39568345323741</v>
          </cell>
        </row>
        <row r="295">
          <cell r="B295" t="str">
            <v>DOM</v>
          </cell>
          <cell r="C295">
            <v>377.32512499980163</v>
          </cell>
          <cell r="D295">
            <v>616.39569259699067</v>
          </cell>
          <cell r="E295">
            <v>511.6084923299515</v>
          </cell>
          <cell r="F295">
            <v>404.38181818181823</v>
          </cell>
          <cell r="G295">
            <v>413.67798173516007</v>
          </cell>
          <cell r="H295">
            <v>0</v>
          </cell>
          <cell r="I295">
            <v>0</v>
          </cell>
          <cell r="J295">
            <v>0.31407942238267156</v>
          </cell>
          <cell r="K295">
            <v>6.4981949458483804E-2</v>
          </cell>
          <cell r="L295">
            <v>0.62093862815884471</v>
          </cell>
        </row>
        <row r="296">
          <cell r="B296" t="str">
            <v>DPL</v>
          </cell>
          <cell r="C296">
            <v>6193.8249009534829</v>
          </cell>
          <cell r="D296">
            <v>3575.2541506331786</v>
          </cell>
          <cell r="E296">
            <v>1568.9268649847354</v>
          </cell>
          <cell r="F296">
            <v>777.33416693910112</v>
          </cell>
          <cell r="G296">
            <v>629.17125846887177</v>
          </cell>
          <cell r="H296">
            <v>0</v>
          </cell>
          <cell r="I296">
            <v>9.7560975609756129E-2</v>
          </cell>
          <cell r="J296">
            <v>2.4390243902439032E-2</v>
          </cell>
          <cell r="K296">
            <v>4.8780487804878064E-2</v>
          </cell>
          <cell r="L296">
            <v>0.82926829268292668</v>
          </cell>
        </row>
        <row r="297">
          <cell r="B297" t="str">
            <v>DPO</v>
          </cell>
          <cell r="C297">
            <v>0</v>
          </cell>
          <cell r="D297">
            <v>6233.92</v>
          </cell>
          <cell r="E297">
            <v>0</v>
          </cell>
          <cell r="F297">
            <v>935.70999999999992</v>
          </cell>
          <cell r="G297">
            <v>693.61</v>
          </cell>
          <cell r="H297">
            <v>0</v>
          </cell>
          <cell r="I297">
            <v>0</v>
          </cell>
          <cell r="J297">
            <v>0</v>
          </cell>
          <cell r="K297">
            <v>0.61111111111111116</v>
          </cell>
          <cell r="L297">
            <v>0.3888888888888889</v>
          </cell>
        </row>
        <row r="298">
          <cell r="B298" t="str">
            <v>DPS</v>
          </cell>
          <cell r="C298">
            <v>6193.8249009534829</v>
          </cell>
          <cell r="D298">
            <v>2968.64175547997</v>
          </cell>
          <cell r="E298">
            <v>1568.9268649847354</v>
          </cell>
          <cell r="F298">
            <v>766.93453571428563</v>
          </cell>
          <cell r="G298">
            <v>693.54803868634087</v>
          </cell>
          <cell r="H298">
            <v>2.7522935779816481E-3</v>
          </cell>
          <cell r="I298">
            <v>0.10183486238532105</v>
          </cell>
          <cell r="J298">
            <v>1.376146788990824E-2</v>
          </cell>
          <cell r="K298">
            <v>0.13119266055045861</v>
          </cell>
          <cell r="L298">
            <v>0.75045871559633059</v>
          </cell>
        </row>
        <row r="299">
          <cell r="B299" t="str">
            <v>DQA</v>
          </cell>
          <cell r="C299">
            <v>7769.2183948511838</v>
          </cell>
          <cell r="D299">
            <v>3939.5668380334537</v>
          </cell>
          <cell r="E299">
            <v>1662.3919612553043</v>
          </cell>
          <cell r="F299">
            <v>918.66681940533897</v>
          </cell>
          <cell r="G299">
            <v>695.52668189877943</v>
          </cell>
          <cell r="H299">
            <v>0</v>
          </cell>
          <cell r="I299">
            <v>1</v>
          </cell>
          <cell r="J299">
            <v>0</v>
          </cell>
          <cell r="K299">
            <v>0</v>
          </cell>
          <cell r="L299">
            <v>0</v>
          </cell>
        </row>
        <row r="300">
          <cell r="B300" t="str">
            <v>DRS</v>
          </cell>
          <cell r="C300">
            <v>2745.1413404803261</v>
          </cell>
          <cell r="D300">
            <v>2830.8772727272708</v>
          </cell>
          <cell r="E300">
            <v>3166</v>
          </cell>
          <cell r="F300">
            <v>388.20794807612589</v>
          </cell>
          <cell r="G300">
            <v>557.93144938793921</v>
          </cell>
          <cell r="H300">
            <v>5.5671537926235163E-3</v>
          </cell>
          <cell r="I300">
            <v>7.1677105080027823E-2</v>
          </cell>
          <cell r="J300">
            <v>1.1134307585247036E-2</v>
          </cell>
          <cell r="K300">
            <v>0.46903270702853167</v>
          </cell>
          <cell r="L300">
            <v>0.44258872651357001</v>
          </cell>
        </row>
        <row r="301">
          <cell r="B301" t="str">
            <v>DRW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978.84999999999991</v>
          </cell>
          <cell r="H301">
            <v>2.4999999999999998E-2</v>
          </cell>
          <cell r="I301">
            <v>0.17499999999999996</v>
          </cell>
          <cell r="J301">
            <v>2.4999999999999998E-2</v>
          </cell>
          <cell r="K301">
            <v>0.12499999999999999</v>
          </cell>
          <cell r="L301">
            <v>0.65</v>
          </cell>
        </row>
        <row r="302">
          <cell r="B302" t="str">
            <v>DSA</v>
          </cell>
          <cell r="C302">
            <v>2745.1413404803261</v>
          </cell>
          <cell r="D302">
            <v>2748.3097622583159</v>
          </cell>
          <cell r="E302">
            <v>1227.4240623855217</v>
          </cell>
          <cell r="F302">
            <v>664.74253909376523</v>
          </cell>
          <cell r="G302">
            <v>456.75427675021371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1</v>
          </cell>
        </row>
        <row r="303">
          <cell r="B303" t="str">
            <v>DTM</v>
          </cell>
          <cell r="C303">
            <v>2745.1413404803261</v>
          </cell>
          <cell r="D303">
            <v>2748.3097622583159</v>
          </cell>
          <cell r="E303">
            <v>1227.4240623855217</v>
          </cell>
          <cell r="F303">
            <v>664.74253909376523</v>
          </cell>
          <cell r="G303">
            <v>456.75427675021371</v>
          </cell>
          <cell r="H303">
            <v>0</v>
          </cell>
          <cell r="I303">
            <v>0</v>
          </cell>
          <cell r="J303">
            <v>0</v>
          </cell>
          <cell r="K303">
            <v>1</v>
          </cell>
          <cell r="L303">
            <v>0</v>
          </cell>
        </row>
        <row r="304">
          <cell r="B304" t="str">
            <v>DUB</v>
          </cell>
          <cell r="C304">
            <v>699.48040725329429</v>
          </cell>
          <cell r="D304">
            <v>2261.7997624190461</v>
          </cell>
          <cell r="E304">
            <v>954.07251834240185</v>
          </cell>
          <cell r="F304">
            <v>412.93345302585988</v>
          </cell>
          <cell r="G304">
            <v>434.17158660009136</v>
          </cell>
          <cell r="H304">
            <v>4.359867067573988E-2</v>
          </cell>
          <cell r="I304">
            <v>8.0768317771799367E-2</v>
          </cell>
          <cell r="J304">
            <v>2.2986231998734015E-2</v>
          </cell>
          <cell r="K304">
            <v>0.30716885583161924</v>
          </cell>
          <cell r="L304">
            <v>0.54547792372210746</v>
          </cell>
        </row>
        <row r="305">
          <cell r="B305" t="str">
            <v>DUD</v>
          </cell>
          <cell r="C305">
            <v>1456.56</v>
          </cell>
          <cell r="D305">
            <v>2948.0625</v>
          </cell>
          <cell r="E305">
            <v>1262.0723017140099</v>
          </cell>
          <cell r="F305">
            <v>783.63950000000011</v>
          </cell>
          <cell r="G305">
            <v>974.17424776074824</v>
          </cell>
          <cell r="H305">
            <v>5.4545454545454543E-2</v>
          </cell>
          <cell r="I305">
            <v>3.0303030303030304E-2</v>
          </cell>
          <cell r="J305">
            <v>0</v>
          </cell>
          <cell r="K305">
            <v>0.2</v>
          </cell>
          <cell r="L305">
            <v>0.7151515151515152</v>
          </cell>
        </row>
        <row r="306">
          <cell r="B306" t="str">
            <v>DUR</v>
          </cell>
          <cell r="C306">
            <v>4506.2728313492062</v>
          </cell>
          <cell r="D306">
            <v>4083.9812499999998</v>
          </cell>
          <cell r="E306">
            <v>2334.0452562656651</v>
          </cell>
          <cell r="F306">
            <v>787.12153523809502</v>
          </cell>
          <cell r="G306">
            <v>862.7381905131906</v>
          </cell>
          <cell r="H306">
            <v>3.2520325203252006E-3</v>
          </cell>
          <cell r="I306">
            <v>7.1544715447154378E-2</v>
          </cell>
          <cell r="J306">
            <v>1.4634146341463403E-2</v>
          </cell>
          <cell r="K306">
            <v>0.39512195121951216</v>
          </cell>
          <cell r="L306">
            <v>0.51544715447154477</v>
          </cell>
        </row>
        <row r="307">
          <cell r="B307" t="str">
            <v>DUS</v>
          </cell>
          <cell r="C307">
            <v>3932.74588935574</v>
          </cell>
          <cell r="D307">
            <v>3094.817710412377</v>
          </cell>
          <cell r="E307">
            <v>1821.3576037113705</v>
          </cell>
          <cell r="F307">
            <v>428.15677195960546</v>
          </cell>
          <cell r="G307">
            <v>483.86635869795492</v>
          </cell>
          <cell r="H307">
            <v>1.3677362117403582E-2</v>
          </cell>
          <cell r="I307">
            <v>9.9770811769924708E-2</v>
          </cell>
          <cell r="J307">
            <v>1.2161762531421021E-2</v>
          </cell>
          <cell r="K307">
            <v>0.47700724530533789</v>
          </cell>
          <cell r="L307">
            <v>0.39738281827591271</v>
          </cell>
        </row>
        <row r="308">
          <cell r="B308" t="str">
            <v>DVO</v>
          </cell>
          <cell r="C308">
            <v>6193.8249009534829</v>
          </cell>
          <cell r="D308">
            <v>3575.2541506331786</v>
          </cell>
          <cell r="E308">
            <v>1568.9268649847354</v>
          </cell>
          <cell r="F308">
            <v>777.33416693910112</v>
          </cell>
          <cell r="G308">
            <v>629.17125846887177</v>
          </cell>
          <cell r="H308">
            <v>0</v>
          </cell>
          <cell r="I308">
            <v>7.0921985815602818E-3</v>
          </cell>
          <cell r="J308">
            <v>0</v>
          </cell>
          <cell r="K308">
            <v>0.12765957446808507</v>
          </cell>
          <cell r="L308">
            <v>0.86524822695035464</v>
          </cell>
        </row>
        <row r="309">
          <cell r="B309" t="str">
            <v>DXB</v>
          </cell>
          <cell r="C309">
            <v>6544.5961528675452</v>
          </cell>
          <cell r="D309">
            <v>3811.7192485093956</v>
          </cell>
          <cell r="E309">
            <v>1655.43187037037</v>
          </cell>
          <cell r="F309">
            <v>1050.1849273753191</v>
          </cell>
          <cell r="G309">
            <v>658.595324629998</v>
          </cell>
          <cell r="H309">
            <v>3.8544088714004721E-2</v>
          </cell>
          <cell r="I309">
            <v>0.14049365050974827</v>
          </cell>
          <cell r="J309">
            <v>2.2715077803612992E-2</v>
          </cell>
          <cell r="K309">
            <v>0.19611876229654884</v>
          </cell>
          <cell r="L309">
            <v>0.60212842067608519</v>
          </cell>
        </row>
        <row r="310">
          <cell r="B310" t="str">
            <v>DYG</v>
          </cell>
          <cell r="C310">
            <v>7769.2183948511838</v>
          </cell>
          <cell r="D310">
            <v>3939.5668380334537</v>
          </cell>
          <cell r="E310">
            <v>1662.3919612553043</v>
          </cell>
          <cell r="F310">
            <v>918.66681940533897</v>
          </cell>
          <cell r="G310">
            <v>695.52668189877943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1</v>
          </cell>
        </row>
        <row r="311">
          <cell r="B311" t="str">
            <v>DYU</v>
          </cell>
          <cell r="C311">
            <v>0</v>
          </cell>
          <cell r="D311">
            <v>2847.6971930925342</v>
          </cell>
          <cell r="E311">
            <v>3657.2797867244003</v>
          </cell>
          <cell r="F311">
            <v>572.24859627950207</v>
          </cell>
          <cell r="G311">
            <v>828.33000595238093</v>
          </cell>
          <cell r="H311">
            <v>9.0909090909090853E-3</v>
          </cell>
          <cell r="I311">
            <v>2.7272727272727258E-2</v>
          </cell>
          <cell r="J311">
            <v>6.3636363636363602E-2</v>
          </cell>
          <cell r="K311">
            <v>9.9999999999999922E-2</v>
          </cell>
          <cell r="L311">
            <v>0.8</v>
          </cell>
        </row>
        <row r="312">
          <cell r="B312" t="str">
            <v>EAM</v>
          </cell>
          <cell r="C312">
            <v>3330.5636246604122</v>
          </cell>
          <cell r="D312">
            <v>2932.3675702616497</v>
          </cell>
          <cell r="E312">
            <v>1396.5367793615474</v>
          </cell>
          <cell r="F312">
            <v>760.85050917263288</v>
          </cell>
          <cell r="G312">
            <v>562.07034937759533</v>
          </cell>
          <cell r="H312">
            <v>0</v>
          </cell>
          <cell r="I312">
            <v>0</v>
          </cell>
          <cell r="J312">
            <v>0</v>
          </cell>
          <cell r="K312">
            <v>0.10000000000000002</v>
          </cell>
          <cell r="L312">
            <v>0.9</v>
          </cell>
        </row>
        <row r="313">
          <cell r="B313" t="str">
            <v>EAP</v>
          </cell>
          <cell r="C313">
            <v>1447.3253066957193</v>
          </cell>
          <cell r="D313">
            <v>2400.9512210724074</v>
          </cell>
          <cell r="E313">
            <v>1841.2050000000002</v>
          </cell>
          <cell r="F313">
            <v>1055.5021622229335</v>
          </cell>
          <cell r="G313">
            <v>387.49381104133658</v>
          </cell>
          <cell r="H313">
            <v>3.2970451010886387E-2</v>
          </cell>
          <cell r="I313">
            <v>0.21524105754276809</v>
          </cell>
          <cell r="J313">
            <v>9.6423017107309245E-3</v>
          </cell>
          <cell r="K313">
            <v>0.31757387247278374</v>
          </cell>
          <cell r="L313">
            <v>0.42457231726283079</v>
          </cell>
        </row>
        <row r="314">
          <cell r="B314" t="str">
            <v>EAS</v>
          </cell>
          <cell r="C314">
            <v>2745.1413404803261</v>
          </cell>
          <cell r="D314">
            <v>2748.3097622583159</v>
          </cell>
          <cell r="E314">
            <v>1204</v>
          </cell>
          <cell r="F314">
            <v>594.34666666666669</v>
          </cell>
          <cell r="G314">
            <v>368.89203629032261</v>
          </cell>
          <cell r="H314">
            <v>6.8592057761732897E-2</v>
          </cell>
          <cell r="I314">
            <v>8.3032490974729298E-2</v>
          </cell>
          <cell r="J314">
            <v>2.5270758122743698E-2</v>
          </cell>
          <cell r="K314">
            <v>0.17689530685920585</v>
          </cell>
          <cell r="L314">
            <v>0.6462093862815883</v>
          </cell>
        </row>
        <row r="315">
          <cell r="B315" t="str">
            <v>EBB</v>
          </cell>
          <cell r="C315">
            <v>4423.4183338725334</v>
          </cell>
          <cell r="D315">
            <v>5172.9385005224649</v>
          </cell>
          <cell r="E315">
            <v>1438.1860000000001</v>
          </cell>
          <cell r="F315">
            <v>1999.5096047088525</v>
          </cell>
          <cell r="G315">
            <v>656.78935983596546</v>
          </cell>
          <cell r="H315">
            <v>8.0808080808080808E-3</v>
          </cell>
          <cell r="I315">
            <v>1.8989898989898991E-2</v>
          </cell>
          <cell r="J315">
            <v>1.2121212121212121E-2</v>
          </cell>
          <cell r="K315">
            <v>0.10262626262626262</v>
          </cell>
          <cell r="L315">
            <v>0.85818181818181816</v>
          </cell>
        </row>
        <row r="316">
          <cell r="B316" t="str">
            <v>EBL</v>
          </cell>
          <cell r="C316">
            <v>873.25274975562093</v>
          </cell>
          <cell r="D316">
            <v>2434.8636363636365</v>
          </cell>
          <cell r="E316">
            <v>1396.5367793615474</v>
          </cell>
          <cell r="F316">
            <v>1133.3555999999999</v>
          </cell>
          <cell r="G316">
            <v>899.50675000000001</v>
          </cell>
          <cell r="H316">
            <v>0.33333333333333337</v>
          </cell>
          <cell r="I316">
            <v>0.10498687664041995</v>
          </cell>
          <cell r="J316">
            <v>5.2493438320209973E-2</v>
          </cell>
          <cell r="K316">
            <v>0.16010498687664043</v>
          </cell>
          <cell r="L316">
            <v>0.34908136482939633</v>
          </cell>
        </row>
        <row r="317">
          <cell r="B317" t="str">
            <v>ECN</v>
          </cell>
          <cell r="C317">
            <v>2745.1413404803261</v>
          </cell>
          <cell r="D317">
            <v>2748.3097622583159</v>
          </cell>
          <cell r="E317">
            <v>874.48333333333335</v>
          </cell>
          <cell r="F317">
            <v>372.50000000000006</v>
          </cell>
          <cell r="G317">
            <v>520.85762363067306</v>
          </cell>
          <cell r="H317">
            <v>0</v>
          </cell>
          <cell r="I317">
            <v>1.8018018018018018E-2</v>
          </cell>
          <cell r="J317">
            <v>4.5045045045045043E-2</v>
          </cell>
          <cell r="K317">
            <v>5.405405405405405E-2</v>
          </cell>
          <cell r="L317">
            <v>0.88288288288288286</v>
          </cell>
        </row>
        <row r="318">
          <cell r="B318" t="str">
            <v>EDI</v>
          </cell>
          <cell r="C318">
            <v>1967.428007326007</v>
          </cell>
          <cell r="D318">
            <v>2762.7828202286819</v>
          </cell>
          <cell r="E318">
            <v>1255.0702570631129</v>
          </cell>
          <cell r="F318">
            <v>569.88585770817724</v>
          </cell>
          <cell r="G318">
            <v>459.9032132028421</v>
          </cell>
          <cell r="H318">
            <v>1.4670846394984307E-2</v>
          </cell>
          <cell r="I318">
            <v>8.4137931034482555E-2</v>
          </cell>
          <cell r="J318">
            <v>1.9686520376175517E-2</v>
          </cell>
          <cell r="K318">
            <v>0.21429467084639545</v>
          </cell>
          <cell r="L318">
            <v>0.66721003134796231</v>
          </cell>
        </row>
        <row r="319">
          <cell r="B319" t="str">
            <v>EDL</v>
          </cell>
          <cell r="C319">
            <v>4423.4183338725334</v>
          </cell>
          <cell r="D319">
            <v>3729.5711797153454</v>
          </cell>
          <cell r="E319">
            <v>1256.9566231242311</v>
          </cell>
          <cell r="F319">
            <v>1401.4303611399864</v>
          </cell>
          <cell r="G319">
            <v>731.95358145522289</v>
          </cell>
          <cell r="H319">
            <v>0</v>
          </cell>
          <cell r="I319">
            <v>0</v>
          </cell>
          <cell r="J319">
            <v>0</v>
          </cell>
          <cell r="K319">
            <v>0.5</v>
          </cell>
          <cell r="L319">
            <v>0.5</v>
          </cell>
        </row>
        <row r="320">
          <cell r="B320" t="str">
            <v>EFL</v>
          </cell>
          <cell r="C320">
            <v>2745.1413404803261</v>
          </cell>
          <cell r="D320">
            <v>2748.3097622583159</v>
          </cell>
          <cell r="E320">
            <v>1227.4240623855217</v>
          </cell>
          <cell r="F320">
            <v>664.74253909376523</v>
          </cell>
          <cell r="G320">
            <v>456.75427675021371</v>
          </cell>
          <cell r="H320">
            <v>0</v>
          </cell>
          <cell r="I320">
            <v>0</v>
          </cell>
          <cell r="J320">
            <v>0</v>
          </cell>
          <cell r="K320">
            <v>0.90217391304347838</v>
          </cell>
          <cell r="L320">
            <v>9.7826086956521743E-2</v>
          </cell>
        </row>
        <row r="321">
          <cell r="B321" t="str">
            <v>EGS</v>
          </cell>
          <cell r="C321">
            <v>2745.1413404803261</v>
          </cell>
          <cell r="D321">
            <v>2748.3097622583159</v>
          </cell>
          <cell r="E321">
            <v>1227.4240623855217</v>
          </cell>
          <cell r="F321">
            <v>664.74253909376523</v>
          </cell>
          <cell r="G321">
            <v>456.75427675021371</v>
          </cell>
          <cell r="H321">
            <v>0</v>
          </cell>
          <cell r="I321">
            <v>1</v>
          </cell>
          <cell r="J321">
            <v>0</v>
          </cell>
          <cell r="K321">
            <v>0</v>
          </cell>
          <cell r="L321">
            <v>0</v>
          </cell>
        </row>
        <row r="322">
          <cell r="B322" t="str">
            <v>EIN</v>
          </cell>
          <cell r="C322">
            <v>2745.1413404803261</v>
          </cell>
          <cell r="D322">
            <v>2748.3097622583159</v>
          </cell>
          <cell r="E322">
            <v>1227.4240623855217</v>
          </cell>
          <cell r="F322">
            <v>664.74253909376523</v>
          </cell>
          <cell r="G322">
            <v>456.75427675021371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1</v>
          </cell>
        </row>
        <row r="323">
          <cell r="B323" t="str">
            <v>EIS</v>
          </cell>
          <cell r="C323">
            <v>377.32512499980163</v>
          </cell>
          <cell r="D323">
            <v>956.9815909090911</v>
          </cell>
          <cell r="E323">
            <v>775</v>
          </cell>
          <cell r="F323">
            <v>356.91657198162483</v>
          </cell>
          <cell r="G323">
            <v>319.91717663592647</v>
          </cell>
          <cell r="H323">
            <v>3.3167495854063048E-2</v>
          </cell>
          <cell r="I323">
            <v>4.75400773908237E-2</v>
          </cell>
          <cell r="J323">
            <v>5.3067993366500893E-2</v>
          </cell>
          <cell r="K323">
            <v>0.25317855168601439</v>
          </cell>
          <cell r="L323">
            <v>0.61304588170259799</v>
          </cell>
        </row>
        <row r="324">
          <cell r="B324" t="str">
            <v>EJA</v>
          </cell>
          <cell r="C324">
            <v>340.6522449706643</v>
          </cell>
          <cell r="D324">
            <v>1643.6786350781567</v>
          </cell>
          <cell r="E324">
            <v>867.19705804587363</v>
          </cell>
          <cell r="F324">
            <v>476.49220503407565</v>
          </cell>
          <cell r="G324">
            <v>355.93964477998946</v>
          </cell>
          <cell r="H324">
            <v>0.12499999999999999</v>
          </cell>
          <cell r="I324">
            <v>0.24999999999999997</v>
          </cell>
          <cell r="J324">
            <v>0.24999999999999997</v>
          </cell>
          <cell r="K324">
            <v>0</v>
          </cell>
          <cell r="L324">
            <v>0.37499999999999994</v>
          </cell>
        </row>
        <row r="325">
          <cell r="B325" t="str">
            <v>ELH</v>
          </cell>
          <cell r="C325">
            <v>377.32512499980163</v>
          </cell>
          <cell r="D325">
            <v>616.39569259699067</v>
          </cell>
          <cell r="E325">
            <v>511.6084923299515</v>
          </cell>
          <cell r="F325">
            <v>295.05882352941177</v>
          </cell>
          <cell r="G325">
            <v>214.45805013927568</v>
          </cell>
          <cell r="H325">
            <v>9.36254980079681E-2</v>
          </cell>
          <cell r="I325">
            <v>0</v>
          </cell>
          <cell r="J325">
            <v>1.5936254980079678E-2</v>
          </cell>
          <cell r="K325">
            <v>0.10756972111553785</v>
          </cell>
          <cell r="L325">
            <v>0.78286852589641431</v>
          </cell>
        </row>
        <row r="326">
          <cell r="B326" t="str">
            <v>ELQ</v>
          </cell>
          <cell r="C326">
            <v>3330.5636246604122</v>
          </cell>
          <cell r="D326">
            <v>2932.3675702616497</v>
          </cell>
          <cell r="E326">
            <v>1396.5367793615474</v>
          </cell>
          <cell r="F326">
            <v>760.85050917263288</v>
          </cell>
          <cell r="G326">
            <v>562.07034937759533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1</v>
          </cell>
        </row>
        <row r="327">
          <cell r="B327" t="str">
            <v>ELS</v>
          </cell>
          <cell r="C327">
            <v>4506.2728313492062</v>
          </cell>
          <cell r="D327">
            <v>3944.3134760440953</v>
          </cell>
          <cell r="E327">
            <v>2334.0452562656651</v>
          </cell>
          <cell r="F327">
            <v>4646.13</v>
          </cell>
          <cell r="G327">
            <v>722.73107142857157</v>
          </cell>
          <cell r="H327">
            <v>0</v>
          </cell>
          <cell r="I327">
            <v>0.04</v>
          </cell>
          <cell r="J327">
            <v>0</v>
          </cell>
          <cell r="K327">
            <v>0.46666666666666667</v>
          </cell>
          <cell r="L327">
            <v>0.49333333333333329</v>
          </cell>
        </row>
        <row r="328">
          <cell r="B328" t="str">
            <v>EMD</v>
          </cell>
          <cell r="C328">
            <v>2321.7741211915059</v>
          </cell>
          <cell r="D328">
            <v>4919.9039938415726</v>
          </cell>
          <cell r="E328">
            <v>0</v>
          </cell>
          <cell r="F328">
            <v>2191.4245187741803</v>
          </cell>
          <cell r="G328">
            <v>758.31309609995174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1</v>
          </cell>
        </row>
        <row r="329">
          <cell r="B329" t="str">
            <v>ERZ</v>
          </cell>
          <cell r="C329">
            <v>2745.1413404803261</v>
          </cell>
          <cell r="D329">
            <v>2748.3097622583159</v>
          </cell>
          <cell r="E329">
            <v>1227.4240623855217</v>
          </cell>
          <cell r="F329">
            <v>664.74253909376523</v>
          </cell>
          <cell r="G329">
            <v>456.75427675021371</v>
          </cell>
          <cell r="H329">
            <v>0</v>
          </cell>
          <cell r="I329">
            <v>0</v>
          </cell>
          <cell r="J329">
            <v>0.11111111111111113</v>
          </cell>
          <cell r="K329">
            <v>0</v>
          </cell>
          <cell r="L329">
            <v>0.88888888888888895</v>
          </cell>
        </row>
        <row r="330">
          <cell r="B330" t="str">
            <v>ETH</v>
          </cell>
          <cell r="C330">
            <v>3330.5636246604122</v>
          </cell>
          <cell r="D330">
            <v>2932.3675702616497</v>
          </cell>
          <cell r="E330">
            <v>1396.5367793615474</v>
          </cell>
          <cell r="F330">
            <v>760.85050917263288</v>
          </cell>
          <cell r="G330">
            <v>562.07034937759533</v>
          </cell>
          <cell r="H330">
            <v>0.5</v>
          </cell>
          <cell r="I330">
            <v>0</v>
          </cell>
          <cell r="J330">
            <v>0</v>
          </cell>
          <cell r="K330">
            <v>0</v>
          </cell>
          <cell r="L330">
            <v>0.5</v>
          </cell>
        </row>
        <row r="331">
          <cell r="B331" t="str">
            <v>EUN</v>
          </cell>
          <cell r="C331">
            <v>1843.8291165610724</v>
          </cell>
          <cell r="D331">
            <v>3003.2110971761676</v>
          </cell>
          <cell r="E331">
            <v>1345.867676497681</v>
          </cell>
          <cell r="F331">
            <v>693.36331066456853</v>
          </cell>
          <cell r="G331">
            <v>474.17632914475155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1</v>
          </cell>
        </row>
        <row r="332">
          <cell r="B332" t="str">
            <v>EUX</v>
          </cell>
          <cell r="C332">
            <v>377.32512499980163</v>
          </cell>
          <cell r="D332">
            <v>616.39569259699067</v>
          </cell>
          <cell r="E332">
            <v>511.6084923299515</v>
          </cell>
          <cell r="F332">
            <v>347.25</v>
          </cell>
          <cell r="G332">
            <v>235.32933333333324</v>
          </cell>
          <cell r="H332">
            <v>0</v>
          </cell>
          <cell r="I332">
            <v>0</v>
          </cell>
          <cell r="J332">
            <v>0.31111111111111112</v>
          </cell>
          <cell r="K332">
            <v>8.8888888888888892E-2</v>
          </cell>
          <cell r="L332">
            <v>0.60000000000000009</v>
          </cell>
        </row>
        <row r="333">
          <cell r="B333" t="str">
            <v>EVE</v>
          </cell>
          <cell r="C333">
            <v>2745.1413404803261</v>
          </cell>
          <cell r="D333">
            <v>2748.3097622583159</v>
          </cell>
          <cell r="E333">
            <v>1227.4240623855217</v>
          </cell>
          <cell r="F333">
            <v>664.74253909376523</v>
          </cell>
          <cell r="G333">
            <v>456.75427675021371</v>
          </cell>
          <cell r="H333">
            <v>0</v>
          </cell>
          <cell r="I333">
            <v>0</v>
          </cell>
          <cell r="J333">
            <v>9.0909090909090898E-2</v>
          </cell>
          <cell r="K333">
            <v>0.36363636363636365</v>
          </cell>
          <cell r="L333">
            <v>0.54545454545454541</v>
          </cell>
        </row>
        <row r="334">
          <cell r="B334" t="str">
            <v>EVN</v>
          </cell>
          <cell r="C334">
            <v>1469.5938081198235</v>
          </cell>
          <cell r="D334">
            <v>2752.6445953448019</v>
          </cell>
          <cell r="E334">
            <v>1004.3361110559546</v>
          </cell>
          <cell r="F334">
            <v>379.07541904761911</v>
          </cell>
          <cell r="G334">
            <v>702.62795707070723</v>
          </cell>
          <cell r="H334">
            <v>1.9880715705765414E-3</v>
          </cell>
          <cell r="I334">
            <v>9.9403578528827093E-3</v>
          </cell>
          <cell r="J334">
            <v>4.5725646123260445E-2</v>
          </cell>
          <cell r="K334">
            <v>0.30616302186878724</v>
          </cell>
          <cell r="L334">
            <v>0.63618290258449306</v>
          </cell>
        </row>
        <row r="335">
          <cell r="B335" t="str">
            <v>EXT</v>
          </cell>
          <cell r="C335">
            <v>2745.1413404803261</v>
          </cell>
          <cell r="D335">
            <v>2748.3097622583159</v>
          </cell>
          <cell r="E335">
            <v>1227.4240623855217</v>
          </cell>
          <cell r="F335">
            <v>664.74253909376523</v>
          </cell>
          <cell r="G335">
            <v>456.75427675021371</v>
          </cell>
          <cell r="H335">
            <v>0</v>
          </cell>
          <cell r="I335">
            <v>0</v>
          </cell>
          <cell r="J335">
            <v>0</v>
          </cell>
          <cell r="K335">
            <v>0.15384615384615383</v>
          </cell>
          <cell r="L335">
            <v>0.84615384615384615</v>
          </cell>
        </row>
        <row r="336">
          <cell r="B336" t="str">
            <v>EZS</v>
          </cell>
          <cell r="C336">
            <v>2745.1413404803261</v>
          </cell>
          <cell r="D336">
            <v>2748.3097622583159</v>
          </cell>
          <cell r="E336">
            <v>1227.4240623855217</v>
          </cell>
          <cell r="F336">
            <v>664.74253909376523</v>
          </cell>
          <cell r="G336">
            <v>525.75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1</v>
          </cell>
        </row>
        <row r="337">
          <cell r="B337" t="str">
            <v>FAE</v>
          </cell>
          <cell r="C337">
            <v>2745.1413404803261</v>
          </cell>
          <cell r="D337">
            <v>2748.3097622583159</v>
          </cell>
          <cell r="E337">
            <v>1227.4240623855217</v>
          </cell>
          <cell r="F337">
            <v>664.74253909376523</v>
          </cell>
          <cell r="G337">
            <v>456.75427675021371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1</v>
          </cell>
        </row>
        <row r="338">
          <cell r="B338" t="str">
            <v>FAO</v>
          </cell>
          <cell r="C338">
            <v>2745.1413404803261</v>
          </cell>
          <cell r="D338">
            <v>2748.3097622583159</v>
          </cell>
          <cell r="E338">
            <v>1227.4240623855217</v>
          </cell>
          <cell r="F338">
            <v>356.04</v>
          </cell>
          <cell r="G338">
            <v>609.28333333333353</v>
          </cell>
          <cell r="H338">
            <v>0</v>
          </cell>
          <cell r="I338">
            <v>4.0000000000000015E-2</v>
          </cell>
          <cell r="J338">
            <v>1.0000000000000004E-2</v>
          </cell>
          <cell r="K338">
            <v>0.32999999999999996</v>
          </cell>
          <cell r="L338">
            <v>0.62</v>
          </cell>
        </row>
        <row r="339">
          <cell r="B339" t="str">
            <v>FBM</v>
          </cell>
          <cell r="C339">
            <v>2666.1651453744489</v>
          </cell>
          <cell r="D339">
            <v>3774.826342031879</v>
          </cell>
          <cell r="E339">
            <v>1071.763219189656</v>
          </cell>
          <cell r="F339">
            <v>762.7237149054954</v>
          </cell>
          <cell r="G339">
            <v>655.01551942946151</v>
          </cell>
          <cell r="H339">
            <v>0</v>
          </cell>
          <cell r="I339">
            <v>4.545454545454547E-2</v>
          </cell>
          <cell r="J339">
            <v>0</v>
          </cell>
          <cell r="K339">
            <v>0.13636363636363641</v>
          </cell>
          <cell r="L339">
            <v>0.81818181818181812</v>
          </cell>
        </row>
        <row r="340">
          <cell r="B340" t="str">
            <v>FDF</v>
          </cell>
          <cell r="C340">
            <v>377.32512499980163</v>
          </cell>
          <cell r="D340">
            <v>616.39569259699067</v>
          </cell>
          <cell r="E340">
            <v>511.6084923299515</v>
          </cell>
          <cell r="F340">
            <v>227.19677564143856</v>
          </cell>
          <cell r="G340">
            <v>436.61538638262317</v>
          </cell>
          <cell r="H340">
            <v>1.5503875968992246E-2</v>
          </cell>
          <cell r="I340">
            <v>1.5503875968992246E-2</v>
          </cell>
          <cell r="J340">
            <v>0.12403100775193794</v>
          </cell>
          <cell r="K340">
            <v>0.14728682170542631</v>
          </cell>
          <cell r="L340">
            <v>0.69767441860465118</v>
          </cell>
        </row>
        <row r="341">
          <cell r="B341" t="str">
            <v>FDH</v>
          </cell>
          <cell r="C341">
            <v>2745.1413404803261</v>
          </cell>
          <cell r="D341">
            <v>2636.7808333333337</v>
          </cell>
          <cell r="E341">
            <v>1227.4240623855217</v>
          </cell>
          <cell r="F341">
            <v>382.27499074074069</v>
          </cell>
          <cell r="G341">
            <v>474.00369369369366</v>
          </cell>
          <cell r="H341">
            <v>1.0245901639344258E-2</v>
          </cell>
          <cell r="I341">
            <v>8.4016393442622947E-2</v>
          </cell>
          <cell r="J341">
            <v>1.8442622950819661E-2</v>
          </cell>
          <cell r="K341">
            <v>0.51844262295081966</v>
          </cell>
          <cell r="L341">
            <v>0.36885245901639352</v>
          </cell>
        </row>
        <row r="342">
          <cell r="B342" t="str">
            <v>FEZ</v>
          </cell>
          <cell r="C342">
            <v>1843.8291165610724</v>
          </cell>
          <cell r="D342">
            <v>3003.2110971761676</v>
          </cell>
          <cell r="E342">
            <v>1345.867676497681</v>
          </cell>
          <cell r="F342">
            <v>693.36331066456853</v>
          </cell>
          <cell r="G342">
            <v>474.17632914475155</v>
          </cell>
          <cell r="H342">
            <v>0</v>
          </cell>
          <cell r="I342">
            <v>0.14285714285714285</v>
          </cell>
          <cell r="J342">
            <v>7.1428571428571425E-2</v>
          </cell>
          <cell r="K342">
            <v>0</v>
          </cell>
          <cell r="L342">
            <v>0.7857142857142857</v>
          </cell>
        </row>
        <row r="343">
          <cell r="B343" t="str">
            <v>FIH</v>
          </cell>
          <cell r="C343">
            <v>2666.1651453744489</v>
          </cell>
          <cell r="D343">
            <v>3774.826342031879</v>
          </cell>
          <cell r="E343">
            <v>1071.763219189656</v>
          </cell>
          <cell r="F343">
            <v>1816.5200000000002</v>
          </cell>
          <cell r="G343">
            <v>950.85851449275378</v>
          </cell>
          <cell r="H343">
            <v>0</v>
          </cell>
          <cell r="I343">
            <v>4.3731778425656009E-2</v>
          </cell>
          <cell r="J343">
            <v>3.498542274052481E-2</v>
          </cell>
          <cell r="K343">
            <v>0.21574344023323633</v>
          </cell>
          <cell r="L343">
            <v>0.70553935860058281</v>
          </cell>
        </row>
        <row r="344">
          <cell r="B344" t="str">
            <v>FKS</v>
          </cell>
          <cell r="C344">
            <v>7769.2183948511838</v>
          </cell>
          <cell r="D344">
            <v>3939.5668380334537</v>
          </cell>
          <cell r="E344">
            <v>1662.3919612553043</v>
          </cell>
          <cell r="F344">
            <v>918.66681940533897</v>
          </cell>
          <cell r="G344">
            <v>695.52668189877943</v>
          </cell>
          <cell r="H344">
            <v>0</v>
          </cell>
          <cell r="I344">
            <v>0</v>
          </cell>
          <cell r="J344">
            <v>0</v>
          </cell>
          <cell r="K344">
            <v>1</v>
          </cell>
          <cell r="L344">
            <v>0</v>
          </cell>
        </row>
        <row r="345">
          <cell r="B345" t="str">
            <v>FLN</v>
          </cell>
          <cell r="C345">
            <v>0</v>
          </cell>
          <cell r="D345">
            <v>2332</v>
          </cell>
          <cell r="E345">
            <v>0</v>
          </cell>
          <cell r="F345">
            <v>546.58989625850359</v>
          </cell>
          <cell r="G345">
            <v>657.77090970647498</v>
          </cell>
          <cell r="H345">
            <v>5.6925996204933516E-3</v>
          </cell>
          <cell r="I345">
            <v>2.8462998102466764E-2</v>
          </cell>
          <cell r="J345">
            <v>7.5901328273244679E-3</v>
          </cell>
          <cell r="K345">
            <v>0.35294117647058793</v>
          </cell>
          <cell r="L345">
            <v>0.6053130929791275</v>
          </cell>
        </row>
        <row r="346">
          <cell r="B346" t="str">
            <v>FLR</v>
          </cell>
          <cell r="C346">
            <v>2679.6776736111115</v>
          </cell>
          <cell r="D346">
            <v>2211.9139892793414</v>
          </cell>
          <cell r="E346">
            <v>405.02854166666668</v>
          </cell>
          <cell r="F346">
            <v>744.5271794495726</v>
          </cell>
          <cell r="G346">
            <v>462.19017448697269</v>
          </cell>
          <cell r="H346">
            <v>1.3570532557874342E-2</v>
          </cell>
          <cell r="I346">
            <v>4.8124073440529228E-2</v>
          </cell>
          <cell r="J346">
            <v>2.9649903067624633E-2</v>
          </cell>
          <cell r="K346">
            <v>0.27038430835899196</v>
          </cell>
          <cell r="L346">
            <v>0.63827118257497983</v>
          </cell>
        </row>
        <row r="347">
          <cell r="B347" t="str">
            <v>FMA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1</v>
          </cell>
          <cell r="J347">
            <v>0</v>
          </cell>
          <cell r="K347">
            <v>0</v>
          </cell>
          <cell r="L347">
            <v>0</v>
          </cell>
        </row>
        <row r="348">
          <cell r="B348" t="str">
            <v>FMO</v>
          </cell>
          <cell r="C348">
            <v>2745.1413404803261</v>
          </cell>
          <cell r="D348">
            <v>2523.4815909090908</v>
          </cell>
          <cell r="E348">
            <v>1227.4240623855217</v>
          </cell>
          <cell r="F348">
            <v>376.38374410774406</v>
          </cell>
          <cell r="G348">
            <v>573.49088020833312</v>
          </cell>
          <cell r="H348">
            <v>4.5317220543806616E-3</v>
          </cell>
          <cell r="I348">
            <v>0.1117824773413897</v>
          </cell>
          <cell r="J348">
            <v>7.5528700906344363E-3</v>
          </cell>
          <cell r="K348">
            <v>0.5105740181268883</v>
          </cell>
          <cell r="L348">
            <v>0.36555891238670685</v>
          </cell>
        </row>
        <row r="349">
          <cell r="B349" t="str">
            <v>FNA</v>
          </cell>
          <cell r="C349">
            <v>2666.1651453744489</v>
          </cell>
          <cell r="D349">
            <v>4095</v>
          </cell>
          <cell r="E349">
            <v>1071.763219189656</v>
          </cell>
          <cell r="F349">
            <v>594.46063082965156</v>
          </cell>
          <cell r="G349">
            <v>879.45673563218372</v>
          </cell>
          <cell r="H349">
            <v>1.9083969465648854E-3</v>
          </cell>
          <cell r="I349">
            <v>5.7251908396946565E-3</v>
          </cell>
          <cell r="J349">
            <v>1.717557251908397E-2</v>
          </cell>
          <cell r="K349">
            <v>0.35305343511450382</v>
          </cell>
          <cell r="L349">
            <v>0.62213740458015265</v>
          </cell>
        </row>
        <row r="350">
          <cell r="B350" t="str">
            <v>FNC</v>
          </cell>
          <cell r="C350">
            <v>2745.1413404803261</v>
          </cell>
          <cell r="D350">
            <v>2748.3097622583159</v>
          </cell>
          <cell r="E350">
            <v>1227.4240623855217</v>
          </cell>
          <cell r="F350">
            <v>664.74253909376523</v>
          </cell>
          <cell r="G350">
            <v>456.75427675021371</v>
          </cell>
          <cell r="H350">
            <v>0</v>
          </cell>
          <cell r="I350">
            <v>5.8823529411764705E-2</v>
          </cell>
          <cell r="J350">
            <v>1.9607843137254905E-2</v>
          </cell>
          <cell r="K350">
            <v>0.56862745098039214</v>
          </cell>
          <cell r="L350">
            <v>0.35294117647058826</v>
          </cell>
        </row>
        <row r="351">
          <cell r="B351" t="str">
            <v>FOC</v>
          </cell>
          <cell r="C351">
            <v>7769.2183948511838</v>
          </cell>
          <cell r="D351">
            <v>3939.5668380334537</v>
          </cell>
          <cell r="E351">
            <v>2009.48</v>
          </cell>
          <cell r="F351">
            <v>717.80000000000007</v>
          </cell>
          <cell r="G351">
            <v>928.22960784313739</v>
          </cell>
          <cell r="H351">
            <v>1.6528925619834718E-2</v>
          </cell>
          <cell r="I351">
            <v>1.6528925619834718E-2</v>
          </cell>
          <cell r="J351">
            <v>4.1322314049586795E-3</v>
          </cell>
          <cell r="K351">
            <v>0.23553719008264473</v>
          </cell>
          <cell r="L351">
            <v>0.72727272727272718</v>
          </cell>
        </row>
        <row r="352">
          <cell r="B352" t="str">
            <v>FOR</v>
          </cell>
          <cell r="C352">
            <v>0</v>
          </cell>
          <cell r="D352">
            <v>4066.6483333333349</v>
          </cell>
          <cell r="E352">
            <v>0</v>
          </cell>
          <cell r="F352">
            <v>552.69442176870746</v>
          </cell>
          <cell r="G352">
            <v>566.29097776979836</v>
          </cell>
          <cell r="H352">
            <v>4.2613636363636343E-3</v>
          </cell>
          <cell r="I352">
            <v>6.3920454545454516E-2</v>
          </cell>
          <cell r="J352">
            <v>1.4204545454545446E-3</v>
          </cell>
          <cell r="K352">
            <v>0.18607954545454536</v>
          </cell>
          <cell r="L352">
            <v>0.74431818181818188</v>
          </cell>
        </row>
        <row r="353">
          <cell r="B353" t="str">
            <v>FPO</v>
          </cell>
          <cell r="C353">
            <v>90.25259259259245</v>
          </cell>
          <cell r="D353">
            <v>616.39569259699067</v>
          </cell>
          <cell r="E353">
            <v>439.57000000000005</v>
          </cell>
          <cell r="F353">
            <v>165.72357081545056</v>
          </cell>
          <cell r="G353">
            <v>148.080551808519</v>
          </cell>
          <cell r="H353">
            <v>1.5810948656919423E-2</v>
          </cell>
          <cell r="I353">
            <v>0</v>
          </cell>
          <cell r="J353">
            <v>1.3430805848350914E-2</v>
          </cell>
          <cell r="K353">
            <v>9.9455967358041561E-2</v>
          </cell>
          <cell r="L353">
            <v>0.87130227813668815</v>
          </cell>
        </row>
        <row r="354">
          <cell r="B354" t="str">
            <v>FRA</v>
          </cell>
          <cell r="C354">
            <v>3530.3467880817602</v>
          </cell>
          <cell r="D354">
            <v>2827.5776370025765</v>
          </cell>
          <cell r="E354">
            <v>1191.9245719074668</v>
          </cell>
          <cell r="F354">
            <v>476.91304083745223</v>
          </cell>
          <cell r="G354">
            <v>484.16404243039347</v>
          </cell>
          <cell r="H354">
            <v>1.2717447344803342E-2</v>
          </cell>
          <cell r="I354">
            <v>0.11244247551032148</v>
          </cell>
          <cell r="J354">
            <v>5.2807958906987813E-2</v>
          </cell>
          <cell r="K354">
            <v>0.34454543718612196</v>
          </cell>
          <cell r="L354">
            <v>0.47748668105176534</v>
          </cell>
        </row>
        <row r="355">
          <cell r="B355" t="str">
            <v>FRO</v>
          </cell>
          <cell r="C355">
            <v>2745.1413404803261</v>
          </cell>
          <cell r="D355">
            <v>2748.3097622583159</v>
          </cell>
          <cell r="E355">
            <v>1227.4240623855217</v>
          </cell>
          <cell r="F355">
            <v>664.74253909376523</v>
          </cell>
          <cell r="G355">
            <v>456.75427675021371</v>
          </cell>
          <cell r="H355">
            <v>1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B356" t="str">
            <v>FRS</v>
          </cell>
          <cell r="C356">
            <v>317.45833333333348</v>
          </cell>
          <cell r="D356">
            <v>517.27507428680622</v>
          </cell>
          <cell r="E356">
            <v>516.30811987028801</v>
          </cell>
          <cell r="F356">
            <v>222.37839405199213</v>
          </cell>
          <cell r="G356">
            <v>191.15800416203254</v>
          </cell>
          <cell r="H356">
            <v>0.13725490196078433</v>
          </cell>
          <cell r="I356">
            <v>1.9607843137254902E-2</v>
          </cell>
          <cell r="J356">
            <v>0</v>
          </cell>
          <cell r="K356">
            <v>0.11764705882352941</v>
          </cell>
          <cell r="L356">
            <v>0.72549019607843146</v>
          </cell>
        </row>
        <row r="357">
          <cell r="B357" t="str">
            <v>FRU</v>
          </cell>
          <cell r="C357">
            <v>0</v>
          </cell>
          <cell r="D357">
            <v>2281.3332258064515</v>
          </cell>
          <cell r="E357">
            <v>1624.5433333333333</v>
          </cell>
          <cell r="F357">
            <v>483.80273809523811</v>
          </cell>
          <cell r="G357">
            <v>836.54143297811356</v>
          </cell>
          <cell r="H357">
            <v>1.3755158184319122E-3</v>
          </cell>
          <cell r="I357">
            <v>5.5020632737276497E-2</v>
          </cell>
          <cell r="J357">
            <v>2.7510316368638238E-2</v>
          </cell>
          <cell r="K357">
            <v>7.5653370013755189E-2</v>
          </cell>
          <cell r="L357">
            <v>0.84044016506189823</v>
          </cell>
        </row>
        <row r="358">
          <cell r="B358" t="str">
            <v>FSC</v>
          </cell>
          <cell r="C358">
            <v>2745.1413404803261</v>
          </cell>
          <cell r="D358">
            <v>2748.3097622583159</v>
          </cell>
          <cell r="E358">
            <v>1227.4240623855217</v>
          </cell>
          <cell r="F358">
            <v>664.74253909376523</v>
          </cell>
          <cell r="G358">
            <v>456.75427675021371</v>
          </cell>
          <cell r="H358">
            <v>0</v>
          </cell>
          <cell r="I358">
            <v>0.4</v>
          </cell>
          <cell r="J358">
            <v>0</v>
          </cell>
          <cell r="K358">
            <v>0.2</v>
          </cell>
          <cell r="L358">
            <v>0.4</v>
          </cell>
        </row>
        <row r="359">
          <cell r="B359" t="str">
            <v>FSZ</v>
          </cell>
          <cell r="C359">
            <v>7769.2183948511838</v>
          </cell>
          <cell r="D359">
            <v>3939.5668380334537</v>
          </cell>
          <cell r="E359">
            <v>1662.3919612553043</v>
          </cell>
          <cell r="F359">
            <v>918.66681940533897</v>
          </cell>
          <cell r="G359">
            <v>695.52668189877943</v>
          </cell>
          <cell r="H359">
            <v>0</v>
          </cell>
          <cell r="I359">
            <v>0.93749999999999989</v>
          </cell>
          <cell r="J359">
            <v>0</v>
          </cell>
          <cell r="K359">
            <v>0</v>
          </cell>
          <cell r="L359">
            <v>6.25E-2</v>
          </cell>
        </row>
        <row r="360">
          <cell r="B360" t="str">
            <v>FTE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8.3333333333333329E-2</v>
          </cell>
          <cell r="J360">
            <v>8.3333333333333329E-2</v>
          </cell>
          <cell r="K360">
            <v>0.16666666666666666</v>
          </cell>
          <cell r="L360">
            <v>0.66666666666666663</v>
          </cell>
        </row>
        <row r="361">
          <cell r="B361" t="str">
            <v>FUE</v>
          </cell>
          <cell r="C361">
            <v>2745.1413404803261</v>
          </cell>
          <cell r="D361">
            <v>2748.3097622583159</v>
          </cell>
          <cell r="E361">
            <v>1227.4240623855217</v>
          </cell>
          <cell r="F361">
            <v>664.74253909376523</v>
          </cell>
          <cell r="G361">
            <v>456.75427675021371</v>
          </cell>
          <cell r="H361">
            <v>0.16666666666666666</v>
          </cell>
          <cell r="I361">
            <v>0</v>
          </cell>
          <cell r="J361">
            <v>0</v>
          </cell>
          <cell r="K361">
            <v>0.16666666666666666</v>
          </cell>
          <cell r="L361">
            <v>0.66666666666666663</v>
          </cell>
        </row>
        <row r="362">
          <cell r="B362" t="str">
            <v>FUK</v>
          </cell>
          <cell r="C362">
            <v>7769.2183948511838</v>
          </cell>
          <cell r="D362">
            <v>5423.8038444735621</v>
          </cell>
          <cell r="E362">
            <v>1418</v>
          </cell>
          <cell r="F362">
            <v>590.25624443151764</v>
          </cell>
          <cell r="G362">
            <v>698.93275337680188</v>
          </cell>
          <cell r="H362">
            <v>8.4138360860081148E-3</v>
          </cell>
          <cell r="I362">
            <v>9.2863820504830205E-2</v>
          </cell>
          <cell r="J362">
            <v>7.8529136802742289E-2</v>
          </cell>
          <cell r="K362">
            <v>0.26082891866625119</v>
          </cell>
          <cell r="L362">
            <v>0.55936428794016824</v>
          </cell>
        </row>
        <row r="363">
          <cell r="B363" t="str">
            <v>GAU</v>
          </cell>
          <cell r="C363">
            <v>3702.7359647651338</v>
          </cell>
          <cell r="D363">
            <v>2535.5679383578822</v>
          </cell>
          <cell r="E363">
            <v>1841.947079900636</v>
          </cell>
          <cell r="F363">
            <v>781.56573324038914</v>
          </cell>
          <cell r="G363">
            <v>1178.6500000000001</v>
          </cell>
          <cell r="H363">
            <v>0</v>
          </cell>
          <cell r="I363">
            <v>1.7857142857142863E-2</v>
          </cell>
          <cell r="J363">
            <v>0</v>
          </cell>
          <cell r="K363">
            <v>0.10714285714285718</v>
          </cell>
          <cell r="L363">
            <v>0.87499999999999989</v>
          </cell>
        </row>
        <row r="364">
          <cell r="B364" t="str">
            <v>GBE</v>
          </cell>
          <cell r="C364">
            <v>4506.2728313492062</v>
          </cell>
          <cell r="D364">
            <v>3944.3134760440953</v>
          </cell>
          <cell r="E364">
            <v>2334.0452562656651</v>
          </cell>
          <cell r="F364">
            <v>538.42499999999995</v>
          </cell>
          <cell r="G364">
            <v>642.24666666666667</v>
          </cell>
          <cell r="H364">
            <v>6.3291139240506328E-3</v>
          </cell>
          <cell r="I364">
            <v>5.0632911392405063E-2</v>
          </cell>
          <cell r="J364">
            <v>5.0632911392405063E-2</v>
          </cell>
          <cell r="K364">
            <v>0.20886075949367089</v>
          </cell>
          <cell r="L364">
            <v>0.68354430379746833</v>
          </cell>
        </row>
        <row r="365">
          <cell r="B365" t="str">
            <v>GCI</v>
          </cell>
          <cell r="C365">
            <v>2745.1413404803261</v>
          </cell>
          <cell r="D365">
            <v>2748.3097622583159</v>
          </cell>
          <cell r="E365">
            <v>1227.4240623855217</v>
          </cell>
          <cell r="F365">
            <v>664.74253909376523</v>
          </cell>
          <cell r="G365">
            <v>456.75427675021371</v>
          </cell>
          <cell r="H365">
            <v>0</v>
          </cell>
          <cell r="I365">
            <v>3.2258064516129031E-2</v>
          </cell>
          <cell r="J365">
            <v>0</v>
          </cell>
          <cell r="K365">
            <v>0.38709677419354838</v>
          </cell>
          <cell r="L365">
            <v>0.58064516129032262</v>
          </cell>
        </row>
        <row r="366">
          <cell r="B366" t="str">
            <v>GCM</v>
          </cell>
          <cell r="C366">
            <v>710.12553862300558</v>
          </cell>
          <cell r="D366">
            <v>729</v>
          </cell>
          <cell r="E366">
            <v>646.75904255319153</v>
          </cell>
          <cell r="F366">
            <v>223.6317380799436</v>
          </cell>
          <cell r="G366">
            <v>196.58002838455187</v>
          </cell>
          <cell r="H366">
            <v>3.8961038961039064E-2</v>
          </cell>
          <cell r="I366">
            <v>9.3964858670741256E-3</v>
          </cell>
          <cell r="J366">
            <v>1.6424751718869413E-2</v>
          </cell>
          <cell r="K366">
            <v>5.1871657754010855E-2</v>
          </cell>
          <cell r="L366">
            <v>0.88334606569900653</v>
          </cell>
        </row>
        <row r="367">
          <cell r="B367" t="str">
            <v>GDL</v>
          </cell>
          <cell r="C367">
            <v>195.13081984248461</v>
          </cell>
          <cell r="D367">
            <v>436.48398453347249</v>
          </cell>
          <cell r="E367">
            <v>489.78194878957152</v>
          </cell>
          <cell r="F367">
            <v>222.75613935648201</v>
          </cell>
          <cell r="G367">
            <v>189.23230552989239</v>
          </cell>
          <cell r="H367">
            <v>8.5828933474128514E-3</v>
          </cell>
          <cell r="I367">
            <v>1.5847940865892255E-2</v>
          </cell>
          <cell r="J367">
            <v>7.7127771911298521E-3</v>
          </cell>
          <cell r="K367">
            <v>0.13893980992608199</v>
          </cell>
          <cell r="L367">
            <v>0.8289165786694831</v>
          </cell>
        </row>
        <row r="368">
          <cell r="B368" t="str">
            <v>GDN</v>
          </cell>
          <cell r="C368">
            <v>1469.5938081198235</v>
          </cell>
          <cell r="D368">
            <v>3201.5</v>
          </cell>
          <cell r="E368">
            <v>1396.28</v>
          </cell>
          <cell r="F368">
            <v>260.14447168218146</v>
          </cell>
          <cell r="G368">
            <v>340.01881588777456</v>
          </cell>
          <cell r="H368">
            <v>5.1773233238415733E-4</v>
          </cell>
          <cell r="I368">
            <v>9.8369143152989922E-3</v>
          </cell>
          <cell r="J368">
            <v>4.4007248252653361E-3</v>
          </cell>
          <cell r="K368">
            <v>0.38493398912762122</v>
          </cell>
          <cell r="L368">
            <v>0.6003106393994303</v>
          </cell>
        </row>
        <row r="369">
          <cell r="B369" t="str">
            <v>GDQ</v>
          </cell>
          <cell r="C369">
            <v>4423.4183338725334</v>
          </cell>
          <cell r="D369">
            <v>3729.5711797153454</v>
          </cell>
          <cell r="E369">
            <v>1256.9566231242311</v>
          </cell>
          <cell r="F369">
            <v>1401.4303611399864</v>
          </cell>
          <cell r="G369">
            <v>731.95358145522289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1</v>
          </cell>
        </row>
        <row r="370">
          <cell r="B370" t="str">
            <v>GEO</v>
          </cell>
          <cell r="C370">
            <v>340.6522449706643</v>
          </cell>
          <cell r="D370">
            <v>1643.6786350781567</v>
          </cell>
          <cell r="E370">
            <v>609.83333333333303</v>
          </cell>
          <cell r="F370">
            <v>792</v>
          </cell>
          <cell r="G370">
            <v>456.74706454791811</v>
          </cell>
          <cell r="H370">
            <v>0</v>
          </cell>
          <cell r="I370">
            <v>5.6140350877192949E-2</v>
          </cell>
          <cell r="J370">
            <v>4.5614035087719267E-2</v>
          </cell>
          <cell r="K370">
            <v>2.1052631578947354E-2</v>
          </cell>
          <cell r="L370">
            <v>0.87719298245614041</v>
          </cell>
        </row>
        <row r="371">
          <cell r="B371" t="str">
            <v>GES</v>
          </cell>
          <cell r="C371">
            <v>6193.8249009534829</v>
          </cell>
          <cell r="D371">
            <v>3575.2541506331786</v>
          </cell>
          <cell r="E371">
            <v>1568.9268649847354</v>
          </cell>
          <cell r="F371">
            <v>777.33416693910112</v>
          </cell>
          <cell r="G371">
            <v>629.17125846887177</v>
          </cell>
          <cell r="H371">
            <v>0</v>
          </cell>
          <cell r="I371">
            <v>0</v>
          </cell>
          <cell r="J371">
            <v>9.0909090909090912E-2</v>
          </cell>
          <cell r="K371">
            <v>0.36363636363636365</v>
          </cell>
          <cell r="L371">
            <v>0.54545454545454553</v>
          </cell>
        </row>
        <row r="372">
          <cell r="B372" t="str">
            <v>GEV</v>
          </cell>
          <cell r="C372">
            <v>2745.1413404803261</v>
          </cell>
          <cell r="D372">
            <v>2748.3097622583159</v>
          </cell>
          <cell r="E372">
            <v>1227.4240623855217</v>
          </cell>
          <cell r="F372">
            <v>664.74253909376523</v>
          </cell>
          <cell r="G372">
            <v>456.75427675021371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1</v>
          </cell>
        </row>
        <row r="373">
          <cell r="B373" t="str">
            <v>GGT</v>
          </cell>
          <cell r="C373">
            <v>377.32512499980163</v>
          </cell>
          <cell r="D373">
            <v>616.39569259699067</v>
          </cell>
          <cell r="E373">
            <v>511.6084923299515</v>
          </cell>
          <cell r="F373">
            <v>296.02586206896558</v>
          </cell>
          <cell r="G373">
            <v>263.1214763737741</v>
          </cell>
          <cell r="H373">
            <v>4.6089385474860314E-2</v>
          </cell>
          <cell r="I373">
            <v>0</v>
          </cell>
          <cell r="J373">
            <v>1.6759776536312845E-2</v>
          </cell>
          <cell r="K373">
            <v>9.4972067039106128E-2</v>
          </cell>
          <cell r="L373">
            <v>0.8421787709497206</v>
          </cell>
        </row>
        <row r="374">
          <cell r="B374" t="str">
            <v>GHB</v>
          </cell>
          <cell r="C374">
            <v>377.32512499980163</v>
          </cell>
          <cell r="D374">
            <v>616.39569259699067</v>
          </cell>
          <cell r="E374">
            <v>511.6084923299515</v>
          </cell>
          <cell r="F374">
            <v>227.19677564143856</v>
          </cell>
          <cell r="G374">
            <v>296.34944546629839</v>
          </cell>
          <cell r="H374">
            <v>0.10843373493975907</v>
          </cell>
          <cell r="I374">
            <v>0</v>
          </cell>
          <cell r="J374">
            <v>6.02409638554217E-2</v>
          </cell>
          <cell r="K374">
            <v>0.13253012048192775</v>
          </cell>
          <cell r="L374">
            <v>0.6987951807228916</v>
          </cell>
        </row>
        <row r="375">
          <cell r="B375" t="str">
            <v>GIB</v>
          </cell>
          <cell r="C375">
            <v>2745.1413404803261</v>
          </cell>
          <cell r="D375">
            <v>2748.3097622583159</v>
          </cell>
          <cell r="E375">
            <v>1227.4240623855217</v>
          </cell>
          <cell r="F375">
            <v>664.74253909376523</v>
          </cell>
          <cell r="G375">
            <v>456.75427675021371</v>
          </cell>
          <cell r="H375">
            <v>0</v>
          </cell>
          <cell r="I375">
            <v>0</v>
          </cell>
          <cell r="J375">
            <v>4.5454545454545463E-2</v>
          </cell>
          <cell r="K375">
            <v>0.27272727272727276</v>
          </cell>
          <cell r="L375">
            <v>0.68181818181818177</v>
          </cell>
        </row>
        <row r="376">
          <cell r="B376" t="str">
            <v>GIS</v>
          </cell>
          <cell r="C376">
            <v>1491.994109567901</v>
          </cell>
          <cell r="D376">
            <v>4031.5638066791957</v>
          </cell>
          <cell r="E376">
            <v>1262.0723017140099</v>
          </cell>
          <cell r="F376">
            <v>1338.046185731502</v>
          </cell>
          <cell r="G376">
            <v>1164.43</v>
          </cell>
          <cell r="H376">
            <v>0</v>
          </cell>
          <cell r="I376">
            <v>4.5454545454545456E-2</v>
          </cell>
          <cell r="J376">
            <v>0</v>
          </cell>
          <cell r="K376">
            <v>0.18181818181818182</v>
          </cell>
          <cell r="L376">
            <v>0.77272727272727271</v>
          </cell>
        </row>
        <row r="377">
          <cell r="B377" t="str">
            <v>GIZ</v>
          </cell>
          <cell r="C377">
            <v>3330.5636246604122</v>
          </cell>
          <cell r="D377">
            <v>2932.3675702616497</v>
          </cell>
          <cell r="E377">
            <v>1396.5367793615474</v>
          </cell>
          <cell r="F377">
            <v>760.85050917263288</v>
          </cell>
          <cell r="G377">
            <v>562.07034937759533</v>
          </cell>
          <cell r="H377">
            <v>6.25E-2</v>
          </cell>
          <cell r="I377">
            <v>0.25</v>
          </cell>
          <cell r="J377">
            <v>0.1875</v>
          </cell>
          <cell r="K377">
            <v>0</v>
          </cell>
          <cell r="L377">
            <v>0.5</v>
          </cell>
        </row>
        <row r="378">
          <cell r="B378" t="str">
            <v>GKA</v>
          </cell>
          <cell r="C378">
            <v>1491.994109567901</v>
          </cell>
          <cell r="D378">
            <v>4031.5638066791957</v>
          </cell>
          <cell r="E378">
            <v>1262.0723017140099</v>
          </cell>
          <cell r="F378">
            <v>1338.046185731502</v>
          </cell>
          <cell r="G378">
            <v>902.02177786951108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1</v>
          </cell>
        </row>
        <row r="379">
          <cell r="B379" t="str">
            <v>GLA</v>
          </cell>
          <cell r="C379">
            <v>2705.3552499999992</v>
          </cell>
          <cell r="D379">
            <v>2450.1249615027873</v>
          </cell>
          <cell r="E379">
            <v>1035.020697865353</v>
          </cell>
          <cell r="F379">
            <v>504.32797472372795</v>
          </cell>
          <cell r="G379">
            <v>413.97369241846013</v>
          </cell>
          <cell r="H379">
            <v>9.0497737556561094E-3</v>
          </cell>
          <cell r="I379">
            <v>4.8600636835930841E-2</v>
          </cell>
          <cell r="J379">
            <v>1.9607843137254884E-2</v>
          </cell>
          <cell r="K379">
            <v>0.24451147980559779</v>
          </cell>
          <cell r="L379">
            <v>0.67823026646556039</v>
          </cell>
        </row>
        <row r="380">
          <cell r="B380" t="str">
            <v>GLT</v>
          </cell>
          <cell r="C380">
            <v>2321.7741211915059</v>
          </cell>
          <cell r="D380">
            <v>4919.9039938415726</v>
          </cell>
          <cell r="E380">
            <v>0</v>
          </cell>
          <cell r="F380">
            <v>2191.4245187741803</v>
          </cell>
          <cell r="G380">
            <v>1141.7</v>
          </cell>
          <cell r="H380">
            <v>0.125</v>
          </cell>
          <cell r="I380">
            <v>6.25E-2</v>
          </cell>
          <cell r="J380">
            <v>0</v>
          </cell>
          <cell r="K380">
            <v>0.1875</v>
          </cell>
          <cell r="L380">
            <v>0.625</v>
          </cell>
        </row>
        <row r="381">
          <cell r="B381" t="str">
            <v>GND</v>
          </cell>
          <cell r="C381">
            <v>377.32512499980163</v>
          </cell>
          <cell r="D381">
            <v>616.39569259699067</v>
          </cell>
          <cell r="E381">
            <v>511.6084923299515</v>
          </cell>
          <cell r="F381">
            <v>357.94</v>
          </cell>
          <cell r="G381">
            <v>421.04883454701837</v>
          </cell>
          <cell r="H381">
            <v>6.6406249999999986E-2</v>
          </cell>
          <cell r="I381">
            <v>1.3671874999999993E-2</v>
          </cell>
          <cell r="J381">
            <v>7.6171874999999986E-2</v>
          </cell>
          <cell r="K381">
            <v>9.9609374999999972E-2</v>
          </cell>
          <cell r="L381">
            <v>0.74414062500000011</v>
          </cell>
        </row>
        <row r="382">
          <cell r="B382" t="str">
            <v>GOA</v>
          </cell>
          <cell r="C382">
            <v>498.01777777777795</v>
          </cell>
          <cell r="D382">
            <v>1846.5568333333329</v>
          </cell>
          <cell r="E382">
            <v>1439.4083333333333</v>
          </cell>
          <cell r="F382">
            <v>661.32029219971582</v>
          </cell>
          <cell r="G382">
            <v>474.45941037847791</v>
          </cell>
          <cell r="H382">
            <v>5.4844606946983544E-3</v>
          </cell>
          <cell r="I382">
            <v>5.3016453382084071E-2</v>
          </cell>
          <cell r="J382">
            <v>1.8281535648994516E-2</v>
          </cell>
          <cell r="K382">
            <v>0.17184643510054853</v>
          </cell>
          <cell r="L382">
            <v>0.7513711151736745</v>
          </cell>
        </row>
        <row r="383">
          <cell r="B383" t="str">
            <v>GOI</v>
          </cell>
          <cell r="C383">
            <v>3702.7359647651338</v>
          </cell>
          <cell r="D383">
            <v>1890.1</v>
          </cell>
          <cell r="E383">
            <v>1841.947079900636</v>
          </cell>
          <cell r="F383">
            <v>341.69916666666683</v>
          </cell>
          <cell r="G383">
            <v>500.34092117873814</v>
          </cell>
          <cell r="H383">
            <v>2.1406727828746166E-2</v>
          </cell>
          <cell r="I383">
            <v>0.11009174311926595</v>
          </cell>
          <cell r="J383">
            <v>6.1162079510703321E-3</v>
          </cell>
          <cell r="K383">
            <v>0.15290519877675826</v>
          </cell>
          <cell r="L383">
            <v>0.70948012232415936</v>
          </cell>
        </row>
        <row r="384">
          <cell r="B384" t="str">
            <v>GOJ</v>
          </cell>
          <cell r="C384">
            <v>1469.5938081198235</v>
          </cell>
          <cell r="D384">
            <v>2752.6445953448019</v>
          </cell>
          <cell r="E384">
            <v>1004.3361110559546</v>
          </cell>
          <cell r="F384">
            <v>422.07642857142849</v>
          </cell>
          <cell r="G384">
            <v>510.32527777777779</v>
          </cell>
          <cell r="H384">
            <v>0</v>
          </cell>
          <cell r="I384">
            <v>0.14285714285714285</v>
          </cell>
          <cell r="J384">
            <v>0</v>
          </cell>
          <cell r="K384">
            <v>0.43697478991596633</v>
          </cell>
          <cell r="L384">
            <v>0.42016806722689082</v>
          </cell>
        </row>
        <row r="385">
          <cell r="B385" t="str">
            <v>GOT</v>
          </cell>
          <cell r="C385">
            <v>1874.75</v>
          </cell>
          <cell r="D385">
            <v>2251.0336479780794</v>
          </cell>
          <cell r="E385">
            <v>1284.9066031746033</v>
          </cell>
          <cell r="F385">
            <v>678.0273722680538</v>
          </cell>
          <cell r="G385">
            <v>518.09704532997716</v>
          </cell>
          <cell r="H385">
            <v>3.8475632099670225E-3</v>
          </cell>
          <cell r="I385">
            <v>6.4126053499450344E-2</v>
          </cell>
          <cell r="J385">
            <v>1.6123122022718955E-2</v>
          </cell>
          <cell r="K385">
            <v>0.2506412605349943</v>
          </cell>
          <cell r="L385">
            <v>0.66526200073286934</v>
          </cell>
        </row>
        <row r="386">
          <cell r="B386" t="str">
            <v>GPS</v>
          </cell>
          <cell r="C386">
            <v>340.6522449706643</v>
          </cell>
          <cell r="D386">
            <v>1643.6786350781567</v>
          </cell>
          <cell r="E386">
            <v>867.19705804587363</v>
          </cell>
          <cell r="F386">
            <v>476.49220503407565</v>
          </cell>
          <cell r="G386">
            <v>355.93964477998946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1</v>
          </cell>
        </row>
        <row r="387">
          <cell r="B387" t="str">
            <v>GRJ</v>
          </cell>
          <cell r="C387">
            <v>4506.2728313492062</v>
          </cell>
          <cell r="D387">
            <v>3944.3134760440953</v>
          </cell>
          <cell r="E387">
            <v>2334.0452562656651</v>
          </cell>
          <cell r="F387">
            <v>985.36</v>
          </cell>
          <cell r="G387">
            <v>793.18298912074488</v>
          </cell>
          <cell r="H387">
            <v>0</v>
          </cell>
          <cell r="I387">
            <v>0.26470588235294118</v>
          </cell>
          <cell r="J387">
            <v>8.8235294117647065E-2</v>
          </cell>
          <cell r="K387">
            <v>0.29411764705882354</v>
          </cell>
          <cell r="L387">
            <v>0.35294117647058826</v>
          </cell>
        </row>
        <row r="388">
          <cell r="B388" t="str">
            <v>GRX</v>
          </cell>
          <cell r="C388">
            <v>241.5</v>
          </cell>
          <cell r="D388">
            <v>2748.3097622583159</v>
          </cell>
          <cell r="E388">
            <v>1227.4240623855217</v>
          </cell>
          <cell r="F388">
            <v>867.85800000000017</v>
          </cell>
          <cell r="G388">
            <v>312.06544938824874</v>
          </cell>
          <cell r="H388">
            <v>4.4615384615384626E-2</v>
          </cell>
          <cell r="I388">
            <v>7.6923076923076913E-2</v>
          </cell>
          <cell r="J388">
            <v>7.6923076923076962E-3</v>
          </cell>
          <cell r="K388">
            <v>0.2338461538461537</v>
          </cell>
          <cell r="L388">
            <v>0.63692307692307704</v>
          </cell>
        </row>
        <row r="389">
          <cell r="B389" t="str">
            <v>GRZ</v>
          </cell>
          <cell r="C389">
            <v>2745.1413404803261</v>
          </cell>
          <cell r="D389">
            <v>2413.1583009223277</v>
          </cell>
          <cell r="E389">
            <v>2081.36</v>
          </cell>
          <cell r="F389">
            <v>712.34212342049705</v>
          </cell>
          <cell r="G389">
            <v>549.90256894353547</v>
          </cell>
          <cell r="H389">
            <v>1.0060362173038232E-3</v>
          </cell>
          <cell r="I389">
            <v>9.0543259557344061E-2</v>
          </cell>
          <cell r="J389">
            <v>1.0060362173038231E-2</v>
          </cell>
          <cell r="K389">
            <v>0.48189134808853135</v>
          </cell>
          <cell r="L389">
            <v>0.41649899396378248</v>
          </cell>
        </row>
        <row r="390">
          <cell r="B390" t="str">
            <v>GUA</v>
          </cell>
          <cell r="C390">
            <v>183.65603396031437</v>
          </cell>
          <cell r="D390">
            <v>296.20977425460507</v>
          </cell>
          <cell r="E390">
            <v>586.49725806451613</v>
          </cell>
          <cell r="F390">
            <v>215.90103542691321</v>
          </cell>
          <cell r="G390">
            <v>170.88859547483369</v>
          </cell>
          <cell r="H390">
            <v>0.13859871876262456</v>
          </cell>
          <cell r="I390">
            <v>9.2052865470075608E-3</v>
          </cell>
          <cell r="J390">
            <v>1.0330697754948924E-2</v>
          </cell>
          <cell r="K390">
            <v>0.14263865643215751</v>
          </cell>
          <cell r="L390">
            <v>0.69922664050326144</v>
          </cell>
        </row>
        <row r="391">
          <cell r="B391" t="str">
            <v>GUM</v>
          </cell>
          <cell r="C391">
            <v>1491.994109567901</v>
          </cell>
          <cell r="D391">
            <v>3317.2535714285709</v>
          </cell>
          <cell r="E391">
            <v>1236.028406351511</v>
          </cell>
          <cell r="F391">
            <v>995.1911111111109</v>
          </cell>
          <cell r="G391">
            <v>735.18168134763266</v>
          </cell>
          <cell r="H391">
            <v>1.7982017982017984E-2</v>
          </cell>
          <cell r="I391">
            <v>2.2977022977022976E-2</v>
          </cell>
          <cell r="J391">
            <v>0.41158841158841158</v>
          </cell>
          <cell r="K391">
            <v>4.6953046953046952E-2</v>
          </cell>
          <cell r="L391">
            <v>0.50049950049950054</v>
          </cell>
        </row>
        <row r="392">
          <cell r="B392" t="str">
            <v>GUW</v>
          </cell>
          <cell r="C392">
            <v>0</v>
          </cell>
          <cell r="D392">
            <v>2847.6971930925342</v>
          </cell>
          <cell r="E392">
            <v>3657.2797867244003</v>
          </cell>
          <cell r="F392">
            <v>572.24859627950207</v>
          </cell>
          <cell r="G392">
            <v>751.47941018987342</v>
          </cell>
          <cell r="H392">
            <v>0</v>
          </cell>
          <cell r="I392">
            <v>0.21818181818181812</v>
          </cell>
          <cell r="J392">
            <v>5.4545454545454529E-2</v>
          </cell>
          <cell r="K392">
            <v>5.4545454545454529E-2</v>
          </cell>
          <cell r="L392">
            <v>0.67272727272727284</v>
          </cell>
        </row>
        <row r="393">
          <cell r="B393" t="str">
            <v>GVA</v>
          </cell>
          <cell r="C393">
            <v>2439.9505662482547</v>
          </cell>
          <cell r="D393">
            <v>2688.4405150309799</v>
          </cell>
          <cell r="E393">
            <v>1420.8822175141249</v>
          </cell>
          <cell r="F393">
            <v>787.8872550603968</v>
          </cell>
          <cell r="G393">
            <v>449.32220637242938</v>
          </cell>
          <cell r="H393">
            <v>3.1546406239022287E-2</v>
          </cell>
          <cell r="I393">
            <v>0.13749736527787609</v>
          </cell>
          <cell r="J393">
            <v>1.7845851190894546E-2</v>
          </cell>
          <cell r="K393">
            <v>0.32895383966837671</v>
          </cell>
          <cell r="L393">
            <v>0.48415653762383032</v>
          </cell>
        </row>
        <row r="394">
          <cell r="B394" t="str">
            <v>GWT</v>
          </cell>
          <cell r="C394">
            <v>2745.1413404803261</v>
          </cell>
          <cell r="D394">
            <v>2748.3097622583159</v>
          </cell>
          <cell r="E394">
            <v>1227.4240623855217</v>
          </cell>
          <cell r="F394">
            <v>664.74253909376523</v>
          </cell>
          <cell r="G394">
            <v>456.75427675021371</v>
          </cell>
          <cell r="H394">
            <v>0</v>
          </cell>
          <cell r="I394">
            <v>0</v>
          </cell>
          <cell r="J394">
            <v>0</v>
          </cell>
          <cell r="K394">
            <v>1</v>
          </cell>
          <cell r="L394">
            <v>0</v>
          </cell>
        </row>
        <row r="395">
          <cell r="B395" t="str">
            <v>GWY</v>
          </cell>
          <cell r="C395">
            <v>2745.1413404803261</v>
          </cell>
          <cell r="D395">
            <v>2748.3097622583159</v>
          </cell>
          <cell r="E395">
            <v>1227.4240623855217</v>
          </cell>
          <cell r="F395">
            <v>664.74253909376523</v>
          </cell>
          <cell r="G395">
            <v>456.75427675021371</v>
          </cell>
          <cell r="H395">
            <v>4.878048780487803E-2</v>
          </cell>
          <cell r="I395">
            <v>2.4390243902439015E-2</v>
          </cell>
          <cell r="J395">
            <v>2.4390243902439015E-2</v>
          </cell>
          <cell r="K395">
            <v>0.1707317073170731</v>
          </cell>
          <cell r="L395">
            <v>0.73170731707317083</v>
          </cell>
        </row>
        <row r="396">
          <cell r="B396" t="str">
            <v>GYE</v>
          </cell>
          <cell r="C396">
            <v>340.6522449706643</v>
          </cell>
          <cell r="D396">
            <v>1328.0700000000002</v>
          </cell>
          <cell r="E396">
            <v>867.19705804587363</v>
          </cell>
          <cell r="F396">
            <v>588.72791865555178</v>
          </cell>
          <cell r="G396">
            <v>380.73650616462089</v>
          </cell>
          <cell r="H396">
            <v>3.7892923783551004E-2</v>
          </cell>
          <cell r="I396">
            <v>1.7511123869671293E-2</v>
          </cell>
          <cell r="J396">
            <v>1.0334433759150273E-2</v>
          </cell>
          <cell r="K396">
            <v>0.13362996985790149</v>
          </cell>
          <cell r="L396">
            <v>0.80063154872972597</v>
          </cell>
        </row>
        <row r="397">
          <cell r="B397" t="str">
            <v>GYM</v>
          </cell>
          <cell r="C397">
            <v>990.64</v>
          </cell>
          <cell r="D397">
            <v>517.27507428680622</v>
          </cell>
          <cell r="E397">
            <v>516.30811987028801</v>
          </cell>
          <cell r="F397">
            <v>424.50000000000006</v>
          </cell>
          <cell r="G397">
            <v>488.0328464912281</v>
          </cell>
          <cell r="H397">
            <v>0.10294117647058824</v>
          </cell>
          <cell r="I397">
            <v>0</v>
          </cell>
          <cell r="J397">
            <v>0</v>
          </cell>
          <cell r="K397">
            <v>0.17647058823529413</v>
          </cell>
          <cell r="L397">
            <v>0.72058823529411764</v>
          </cell>
        </row>
        <row r="398">
          <cell r="B398" t="str">
            <v>GYN</v>
          </cell>
          <cell r="C398">
            <v>0</v>
          </cell>
          <cell r="D398">
            <v>0</v>
          </cell>
          <cell r="E398">
            <v>0</v>
          </cell>
          <cell r="F398">
            <v>614.76690476190493</v>
          </cell>
          <cell r="G398">
            <v>727.09181818181821</v>
          </cell>
          <cell r="H398">
            <v>0</v>
          </cell>
          <cell r="I398">
            <v>4.6370967741935457E-2</v>
          </cell>
          <cell r="J398">
            <v>1.4112903225806439E-2</v>
          </cell>
          <cell r="K398">
            <v>0.34879032258064502</v>
          </cell>
          <cell r="L398">
            <v>0.5907258064516131</v>
          </cell>
        </row>
        <row r="399">
          <cell r="B399" t="str">
            <v>GZO</v>
          </cell>
          <cell r="C399">
            <v>1491.994109567901</v>
          </cell>
          <cell r="D399">
            <v>4031.5638066791957</v>
          </cell>
          <cell r="E399">
            <v>1262.0723017140099</v>
          </cell>
          <cell r="F399">
            <v>1338.046185731502</v>
          </cell>
          <cell r="G399">
            <v>902.02177786951108</v>
          </cell>
          <cell r="H399">
            <v>0</v>
          </cell>
          <cell r="I399">
            <v>0</v>
          </cell>
          <cell r="J399">
            <v>1</v>
          </cell>
          <cell r="K399">
            <v>0</v>
          </cell>
          <cell r="L399">
            <v>0</v>
          </cell>
        </row>
        <row r="400">
          <cell r="B400" t="str">
            <v>GZT</v>
          </cell>
          <cell r="C400">
            <v>2745.1413404803261</v>
          </cell>
          <cell r="D400">
            <v>2748.3097622583159</v>
          </cell>
          <cell r="E400">
            <v>1227.4240623855217</v>
          </cell>
          <cell r="F400">
            <v>664.74253909376523</v>
          </cell>
          <cell r="G400">
            <v>631.82658998015859</v>
          </cell>
          <cell r="H400">
            <v>0</v>
          </cell>
          <cell r="I400">
            <v>4.4444444444444425E-2</v>
          </cell>
          <cell r="J400">
            <v>2.2222222222222213E-2</v>
          </cell>
          <cell r="K400">
            <v>3.3333333333333319E-2</v>
          </cell>
          <cell r="L400">
            <v>0.9</v>
          </cell>
        </row>
        <row r="401">
          <cell r="B401" t="str">
            <v>HAD</v>
          </cell>
          <cell r="C401">
            <v>2745.1413404803261</v>
          </cell>
          <cell r="D401">
            <v>2748.3097622583159</v>
          </cell>
          <cell r="E401">
            <v>1227.4240623855217</v>
          </cell>
          <cell r="F401">
            <v>664.74253909376523</v>
          </cell>
          <cell r="G401">
            <v>456.75427675021371</v>
          </cell>
          <cell r="H401">
            <v>0</v>
          </cell>
          <cell r="I401">
            <v>0</v>
          </cell>
          <cell r="J401">
            <v>0</v>
          </cell>
          <cell r="K401">
            <v>0.52941176470588236</v>
          </cell>
          <cell r="L401">
            <v>0.47058823529411764</v>
          </cell>
        </row>
        <row r="402">
          <cell r="B402" t="str">
            <v>HAJ</v>
          </cell>
          <cell r="C402">
            <v>2745.1413404803261</v>
          </cell>
          <cell r="D402">
            <v>3084.3900275706646</v>
          </cell>
          <cell r="E402">
            <v>1635.15</v>
          </cell>
          <cell r="F402">
            <v>654.39145751172077</v>
          </cell>
          <cell r="G402">
            <v>391.50888764651955</v>
          </cell>
          <cell r="H402">
            <v>9.7367472051929603E-3</v>
          </cell>
          <cell r="I402">
            <v>0.17201586729174212</v>
          </cell>
          <cell r="J402">
            <v>1.0097367472051958E-2</v>
          </cell>
          <cell r="K402">
            <v>0.30238009376126929</v>
          </cell>
          <cell r="L402">
            <v>0.50576992426974376</v>
          </cell>
        </row>
        <row r="403">
          <cell r="B403" t="str">
            <v>HAK</v>
          </cell>
          <cell r="C403">
            <v>7769.2183948511838</v>
          </cell>
          <cell r="D403">
            <v>3939.5668380334537</v>
          </cell>
          <cell r="E403">
            <v>1662.3919612553043</v>
          </cell>
          <cell r="F403">
            <v>918.66681940533897</v>
          </cell>
          <cell r="G403">
            <v>695.52668189877943</v>
          </cell>
          <cell r="H403">
            <v>0</v>
          </cell>
          <cell r="I403">
            <v>0.29166666666666669</v>
          </cell>
          <cell r="J403">
            <v>0</v>
          </cell>
          <cell r="K403">
            <v>0.12499999999999997</v>
          </cell>
          <cell r="L403">
            <v>0.58333333333333337</v>
          </cell>
        </row>
        <row r="404">
          <cell r="B404" t="str">
            <v>HAM</v>
          </cell>
          <cell r="C404">
            <v>4309.7880952380947</v>
          </cell>
          <cell r="D404">
            <v>3018.7166255878396</v>
          </cell>
          <cell r="E404">
            <v>1952.3109803921561</v>
          </cell>
          <cell r="F404">
            <v>539.02157103249931</v>
          </cell>
          <cell r="G404">
            <v>445.44890673938534</v>
          </cell>
          <cell r="H404">
            <v>9.2193308550186006E-3</v>
          </cell>
          <cell r="I404">
            <v>8.8475836431226529E-2</v>
          </cell>
          <cell r="J404">
            <v>1.0334572490706333E-2</v>
          </cell>
          <cell r="K404">
            <v>0.34356877323420082</v>
          </cell>
          <cell r="L404">
            <v>0.54840148698884772</v>
          </cell>
        </row>
        <row r="405">
          <cell r="B405" t="str">
            <v>HAN</v>
          </cell>
          <cell r="C405">
            <v>4749</v>
          </cell>
          <cell r="D405">
            <v>4189.7267156862745</v>
          </cell>
          <cell r="E405">
            <v>1420.8766379310346</v>
          </cell>
          <cell r="F405">
            <v>756.81181840611919</v>
          </cell>
          <cell r="G405">
            <v>663.63927642085514</v>
          </cell>
          <cell r="H405">
            <v>4.3327556325823144E-3</v>
          </cell>
          <cell r="I405">
            <v>5.2426343154246074E-2</v>
          </cell>
          <cell r="J405">
            <v>2.8162911611785052E-2</v>
          </cell>
          <cell r="K405">
            <v>0.14211438474869997</v>
          </cell>
          <cell r="L405">
            <v>0.77296360485268667</v>
          </cell>
        </row>
        <row r="406">
          <cell r="B406" t="str">
            <v>HAS</v>
          </cell>
          <cell r="C406">
            <v>3330.5636246604122</v>
          </cell>
          <cell r="D406">
            <v>2932.3675702616497</v>
          </cell>
          <cell r="E406">
            <v>1396.5367793615474</v>
          </cell>
          <cell r="F406">
            <v>760.85050917263288</v>
          </cell>
          <cell r="G406">
            <v>562.07034937759533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1</v>
          </cell>
        </row>
        <row r="407">
          <cell r="B407" t="str">
            <v>HAU</v>
          </cell>
          <cell r="C407">
            <v>2745.1413404803261</v>
          </cell>
          <cell r="D407">
            <v>2748.3097622583159</v>
          </cell>
          <cell r="E407">
            <v>1227.4240623855217</v>
          </cell>
          <cell r="F407">
            <v>1925.6299999999999</v>
          </cell>
          <cell r="G407">
            <v>295.13000000000005</v>
          </cell>
          <cell r="H407">
            <v>0</v>
          </cell>
          <cell r="I407">
            <v>9.4736842105263147E-2</v>
          </cell>
          <cell r="J407">
            <v>0</v>
          </cell>
          <cell r="K407">
            <v>0.2</v>
          </cell>
          <cell r="L407">
            <v>0.70526315789473681</v>
          </cell>
        </row>
        <row r="408">
          <cell r="B408" t="str">
            <v>HAV</v>
          </cell>
          <cell r="C408">
            <v>409</v>
          </cell>
          <cell r="D408">
            <v>616.39569259699067</v>
          </cell>
          <cell r="E408">
            <v>511.6084923299515</v>
          </cell>
          <cell r="F408">
            <v>227.19677564143856</v>
          </cell>
          <cell r="G408">
            <v>444.50000000000006</v>
          </cell>
          <cell r="H408">
            <v>0.05</v>
          </cell>
          <cell r="I408">
            <v>0.1</v>
          </cell>
          <cell r="J408">
            <v>0.15</v>
          </cell>
          <cell r="K408">
            <v>0.22500000000000001</v>
          </cell>
          <cell r="L408">
            <v>0.47499999999999998</v>
          </cell>
        </row>
        <row r="409">
          <cell r="B409" t="str">
            <v>HBA</v>
          </cell>
          <cell r="C409">
            <v>0</v>
          </cell>
          <cell r="D409">
            <v>6233.92</v>
          </cell>
          <cell r="E409">
            <v>0</v>
          </cell>
          <cell r="F409">
            <v>935.70999999999992</v>
          </cell>
          <cell r="G409">
            <v>709.52149999999972</v>
          </cell>
          <cell r="H409">
            <v>0</v>
          </cell>
          <cell r="I409">
            <v>9.0909090909090925E-2</v>
          </cell>
          <cell r="J409">
            <v>0</v>
          </cell>
          <cell r="K409">
            <v>0.15584415584415587</v>
          </cell>
          <cell r="L409">
            <v>0.75324675324675328</v>
          </cell>
        </row>
        <row r="410">
          <cell r="B410" t="str">
            <v>HBX</v>
          </cell>
          <cell r="C410">
            <v>3702.7359647651338</v>
          </cell>
          <cell r="D410">
            <v>2535.5679383578822</v>
          </cell>
          <cell r="E410">
            <v>1841.947079900636</v>
          </cell>
          <cell r="F410">
            <v>781.56573324038914</v>
          </cell>
          <cell r="G410">
            <v>568.37330685086056</v>
          </cell>
          <cell r="H410">
            <v>0</v>
          </cell>
          <cell r="I410">
            <v>0</v>
          </cell>
          <cell r="J410">
            <v>0</v>
          </cell>
          <cell r="K410">
            <v>0.22222222222222221</v>
          </cell>
          <cell r="L410">
            <v>0.77777777777777779</v>
          </cell>
        </row>
        <row r="411">
          <cell r="B411" t="str">
            <v>HDS</v>
          </cell>
          <cell r="C411">
            <v>4506.2728313492062</v>
          </cell>
          <cell r="D411">
            <v>3944.3134760440953</v>
          </cell>
          <cell r="E411">
            <v>2334.0452562656651</v>
          </cell>
          <cell r="F411">
            <v>1515.8991723225461</v>
          </cell>
          <cell r="G411">
            <v>793.18298912074488</v>
          </cell>
          <cell r="H411">
            <v>0</v>
          </cell>
          <cell r="I411">
            <v>0</v>
          </cell>
          <cell r="J411">
            <v>0</v>
          </cell>
          <cell r="K411">
            <v>0.72413793103448276</v>
          </cell>
          <cell r="L411">
            <v>0.27586206896551724</v>
          </cell>
        </row>
        <row r="412">
          <cell r="B412" t="str">
            <v>HDY</v>
          </cell>
          <cell r="C412">
            <v>6193.8249009534829</v>
          </cell>
          <cell r="D412">
            <v>3575.2541506331786</v>
          </cell>
          <cell r="E412">
            <v>1568.9268649847354</v>
          </cell>
          <cell r="F412">
            <v>777.33416693910112</v>
          </cell>
          <cell r="G412">
            <v>629.17125846887177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1</v>
          </cell>
        </row>
        <row r="413">
          <cell r="B413" t="str">
            <v>HEL</v>
          </cell>
          <cell r="C413">
            <v>438.97515105991084</v>
          </cell>
          <cell r="D413">
            <v>2561.5052572497116</v>
          </cell>
          <cell r="E413">
            <v>1635.7028547008531</v>
          </cell>
          <cell r="F413">
            <v>653.206599404445</v>
          </cell>
          <cell r="G413">
            <v>573.2512903430835</v>
          </cell>
          <cell r="H413">
            <v>4.3983724084479613E-2</v>
          </cell>
          <cell r="I413">
            <v>7.6341794225925033E-2</v>
          </cell>
          <cell r="J413">
            <v>2.48013950784731E-2</v>
          </cell>
          <cell r="K413">
            <v>0.22950978492540217</v>
          </cell>
          <cell r="L413">
            <v>0.62536330168572007</v>
          </cell>
        </row>
        <row r="414">
          <cell r="B414" t="str">
            <v>HER</v>
          </cell>
          <cell r="C414">
            <v>2745.1413404803261</v>
          </cell>
          <cell r="D414">
            <v>2717.2618518518534</v>
          </cell>
          <cell r="E414">
            <v>1227.4240623855217</v>
          </cell>
          <cell r="F414">
            <v>448.14567372881351</v>
          </cell>
          <cell r="G414">
            <v>565.02848275862061</v>
          </cell>
          <cell r="H414">
            <v>6.5573770491803322E-3</v>
          </cell>
          <cell r="I414">
            <v>5.9016393442622987E-2</v>
          </cell>
          <cell r="J414">
            <v>0</v>
          </cell>
          <cell r="K414">
            <v>0.56065573770491806</v>
          </cell>
          <cell r="L414">
            <v>0.37377049180327865</v>
          </cell>
        </row>
        <row r="415">
          <cell r="B415" t="str">
            <v>HET</v>
          </cell>
          <cell r="C415">
            <v>7769.2183948511838</v>
          </cell>
          <cell r="D415">
            <v>3939.5668380334537</v>
          </cell>
          <cell r="E415">
            <v>1662.3919612553043</v>
          </cell>
          <cell r="F415">
            <v>918.66681940533897</v>
          </cell>
          <cell r="G415">
            <v>799.57142857142856</v>
          </cell>
          <cell r="H415">
            <v>5.8823529411764705E-2</v>
          </cell>
          <cell r="I415">
            <v>0.11764705882352941</v>
          </cell>
          <cell r="J415">
            <v>0</v>
          </cell>
          <cell r="K415">
            <v>0.29411764705882348</v>
          </cell>
          <cell r="L415">
            <v>0.52941176470588236</v>
          </cell>
        </row>
        <row r="416">
          <cell r="B416" t="str">
            <v>HFE</v>
          </cell>
          <cell r="C416">
            <v>7769.2183948511838</v>
          </cell>
          <cell r="D416">
            <v>3939.5668380334537</v>
          </cell>
          <cell r="E416">
            <v>1662.3919612553043</v>
          </cell>
          <cell r="F416">
            <v>918.66681940533897</v>
          </cell>
          <cell r="G416">
            <v>695.52668189877943</v>
          </cell>
          <cell r="H416">
            <v>3.8095238095238099E-2</v>
          </cell>
          <cell r="I416">
            <v>0.80952380952380942</v>
          </cell>
          <cell r="J416">
            <v>9.5238095238095247E-3</v>
          </cell>
          <cell r="K416">
            <v>7.6190476190476197E-2</v>
          </cell>
          <cell r="L416">
            <v>6.6666666666666666E-2</v>
          </cell>
        </row>
        <row r="417">
          <cell r="B417" t="str">
            <v>HFT</v>
          </cell>
          <cell r="C417">
            <v>2745.1413404803261</v>
          </cell>
          <cell r="D417">
            <v>2748.3097622583159</v>
          </cell>
          <cell r="E417">
            <v>1227.4240623855217</v>
          </cell>
          <cell r="F417">
            <v>664.74253909376523</v>
          </cell>
          <cell r="G417">
            <v>456.75427675021371</v>
          </cell>
          <cell r="H417">
            <v>0</v>
          </cell>
          <cell r="I417">
            <v>0</v>
          </cell>
          <cell r="J417">
            <v>0</v>
          </cell>
          <cell r="K417">
            <v>1</v>
          </cell>
          <cell r="L417">
            <v>0</v>
          </cell>
        </row>
        <row r="418">
          <cell r="B418" t="str">
            <v>HGA</v>
          </cell>
          <cell r="C418">
            <v>4423.4183338725334</v>
          </cell>
          <cell r="D418">
            <v>3729.5711797153454</v>
          </cell>
          <cell r="E418">
            <v>1256.9566231242311</v>
          </cell>
          <cell r="F418">
            <v>1401.4303611399864</v>
          </cell>
          <cell r="G418">
            <v>731.95358145522289</v>
          </cell>
          <cell r="H418">
            <v>0</v>
          </cell>
          <cell r="I418">
            <v>0</v>
          </cell>
          <cell r="J418">
            <v>0</v>
          </cell>
          <cell r="K418">
            <v>0.2</v>
          </cell>
          <cell r="L418">
            <v>0.8</v>
          </cell>
        </row>
        <row r="419">
          <cell r="B419" t="str">
            <v>HGH</v>
          </cell>
          <cell r="C419">
            <v>7769.2183948511838</v>
          </cell>
          <cell r="D419">
            <v>4942.1899999999996</v>
          </cell>
          <cell r="E419">
            <v>1972.5400000000002</v>
          </cell>
          <cell r="F419">
            <v>1325.0113079710143</v>
          </cell>
          <cell r="G419">
            <v>830.75554166666643</v>
          </cell>
          <cell r="H419">
            <v>0.14351851851851852</v>
          </cell>
          <cell r="I419">
            <v>0.11574074074074074</v>
          </cell>
          <cell r="J419">
            <v>1.8518518518518517E-2</v>
          </cell>
          <cell r="K419">
            <v>0.23611111111111108</v>
          </cell>
          <cell r="L419">
            <v>0.48611111111111105</v>
          </cell>
        </row>
        <row r="420">
          <cell r="B420" t="str">
            <v>HGU</v>
          </cell>
          <cell r="C420">
            <v>1491.994109567901</v>
          </cell>
          <cell r="D420">
            <v>4031.5638066791957</v>
          </cell>
          <cell r="E420">
            <v>1262.0723017140099</v>
          </cell>
          <cell r="F420">
            <v>1338.046185731502</v>
          </cell>
          <cell r="G420">
            <v>902.02177786951108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1</v>
          </cell>
        </row>
        <row r="421">
          <cell r="B421" t="str">
            <v>HIJ</v>
          </cell>
          <cell r="C421">
            <v>5450.67</v>
          </cell>
          <cell r="D421">
            <v>2429.6155555555551</v>
          </cell>
          <cell r="E421">
            <v>2103.0277777777778</v>
          </cell>
          <cell r="F421">
            <v>762.91752800314987</v>
          </cell>
          <cell r="G421">
            <v>931.76387731118575</v>
          </cell>
          <cell r="H421">
            <v>4.0201005025125667E-3</v>
          </cell>
          <cell r="I421">
            <v>8.5427135678392024E-2</v>
          </cell>
          <cell r="J421">
            <v>6.532663316582922E-2</v>
          </cell>
          <cell r="K421">
            <v>0.27336683417085433</v>
          </cell>
          <cell r="L421">
            <v>0.57185929648241185</v>
          </cell>
        </row>
        <row r="422">
          <cell r="B422" t="str">
            <v>HIN</v>
          </cell>
          <cell r="C422">
            <v>7769.2183948511838</v>
          </cell>
          <cell r="D422">
            <v>3939.5668380334537</v>
          </cell>
          <cell r="E422">
            <v>1662.3919612553043</v>
          </cell>
          <cell r="F422">
            <v>918.66681940533897</v>
          </cell>
          <cell r="G422">
            <v>820.71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1</v>
          </cell>
        </row>
        <row r="423">
          <cell r="B423" t="str">
            <v>HIR</v>
          </cell>
          <cell r="C423">
            <v>1491.994109567901</v>
          </cell>
          <cell r="D423">
            <v>4031.5638066791957</v>
          </cell>
          <cell r="E423">
            <v>1262.0723017140099</v>
          </cell>
          <cell r="F423">
            <v>1338.046185731502</v>
          </cell>
          <cell r="G423">
            <v>902.02177786951108</v>
          </cell>
          <cell r="H423">
            <v>0</v>
          </cell>
          <cell r="I423">
            <v>0.4</v>
          </cell>
          <cell r="J423">
            <v>0</v>
          </cell>
          <cell r="K423">
            <v>0.2</v>
          </cell>
          <cell r="L423">
            <v>0.4</v>
          </cell>
        </row>
        <row r="424">
          <cell r="B424" t="str">
            <v>HJR</v>
          </cell>
          <cell r="C424">
            <v>3702.7359647651338</v>
          </cell>
          <cell r="D424">
            <v>2535.5679383578822</v>
          </cell>
          <cell r="E424">
            <v>1841.947079900636</v>
          </cell>
          <cell r="F424">
            <v>781.56573324038914</v>
          </cell>
          <cell r="G424">
            <v>568.37330685086056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1</v>
          </cell>
        </row>
        <row r="425">
          <cell r="B425" t="str">
            <v>HKD</v>
          </cell>
          <cell r="C425">
            <v>7769.2183948511838</v>
          </cell>
          <cell r="D425">
            <v>3939.5668380334537</v>
          </cell>
          <cell r="E425">
            <v>1662.3919612553043</v>
          </cell>
          <cell r="F425">
            <v>918.66681940533897</v>
          </cell>
          <cell r="G425">
            <v>695.52668189877943</v>
          </cell>
          <cell r="H425">
            <v>0</v>
          </cell>
          <cell r="I425">
            <v>0</v>
          </cell>
          <cell r="J425">
            <v>0</v>
          </cell>
          <cell r="K425">
            <v>0.4</v>
          </cell>
          <cell r="L425">
            <v>0.60000000000000009</v>
          </cell>
        </row>
        <row r="426">
          <cell r="B426" t="str">
            <v>HKG</v>
          </cell>
          <cell r="C426">
            <v>9023.7280683098234</v>
          </cell>
          <cell r="D426">
            <v>4491.7524777841118</v>
          </cell>
          <cell r="E426">
            <v>1995.860815473168</v>
          </cell>
          <cell r="F426">
            <v>938.18925602708669</v>
          </cell>
          <cell r="G426">
            <v>806.26047898772833</v>
          </cell>
          <cell r="H426">
            <v>2.305068543744155E-2</v>
          </cell>
          <cell r="I426">
            <v>0.13808685828499315</v>
          </cell>
          <cell r="J426">
            <v>1.212279215277319E-2</v>
          </cell>
          <cell r="K426">
            <v>0.2957483325729432</v>
          </cell>
          <cell r="L426">
            <v>0.53099133155184886</v>
          </cell>
        </row>
        <row r="427">
          <cell r="B427" t="str">
            <v>HKN</v>
          </cell>
          <cell r="C427">
            <v>1491.994109567901</v>
          </cell>
          <cell r="D427">
            <v>4031.5638066791957</v>
          </cell>
          <cell r="E427">
            <v>1262.0723017140099</v>
          </cell>
          <cell r="F427">
            <v>1338.046185731502</v>
          </cell>
          <cell r="G427">
            <v>902.02177786951108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1</v>
          </cell>
        </row>
        <row r="428">
          <cell r="B428" t="str">
            <v>HKT</v>
          </cell>
          <cell r="C428">
            <v>6193.8249009534829</v>
          </cell>
          <cell r="D428">
            <v>3173.7720370370362</v>
          </cell>
          <cell r="E428">
            <v>1405.27</v>
          </cell>
          <cell r="F428">
            <v>868.45753703703701</v>
          </cell>
          <cell r="G428">
            <v>808.18260832670865</v>
          </cell>
          <cell r="H428">
            <v>1.6393442622950817E-2</v>
          </cell>
          <cell r="I428">
            <v>9.2896174863387956E-2</v>
          </cell>
          <cell r="J428">
            <v>8.1967213114754085E-3</v>
          </cell>
          <cell r="K428">
            <v>7.6502732240437146E-2</v>
          </cell>
          <cell r="L428">
            <v>0.80601092896174864</v>
          </cell>
        </row>
        <row r="429">
          <cell r="B429" t="str">
            <v>HLZ</v>
          </cell>
          <cell r="C429">
            <v>1491.994109567901</v>
          </cell>
          <cell r="D429">
            <v>4031.5638066791957</v>
          </cell>
          <cell r="E429">
            <v>1262.0723017140099</v>
          </cell>
          <cell r="F429">
            <v>1338.046185731502</v>
          </cell>
          <cell r="G429">
            <v>902.02177786951108</v>
          </cell>
          <cell r="H429">
            <v>0</v>
          </cell>
          <cell r="I429">
            <v>0.33333333333333331</v>
          </cell>
          <cell r="J429">
            <v>0</v>
          </cell>
          <cell r="K429">
            <v>0</v>
          </cell>
          <cell r="L429">
            <v>0.66666666666666663</v>
          </cell>
        </row>
        <row r="430">
          <cell r="B430" t="str">
            <v>HMO</v>
          </cell>
          <cell r="C430">
            <v>622.93000000000006</v>
          </cell>
          <cell r="D430">
            <v>728.88499999999999</v>
          </cell>
          <cell r="E430">
            <v>516.30811987028801</v>
          </cell>
          <cell r="F430">
            <v>325.65919082125606</v>
          </cell>
          <cell r="G430">
            <v>412.48896558895075</v>
          </cell>
          <cell r="H430">
            <v>2.8880866425992777E-2</v>
          </cell>
          <cell r="I430">
            <v>1.8050541516245487E-2</v>
          </cell>
          <cell r="J430">
            <v>2.8880866425992777E-2</v>
          </cell>
          <cell r="K430">
            <v>0.25631768953068579</v>
          </cell>
          <cell r="L430">
            <v>0.66787003610108309</v>
          </cell>
        </row>
        <row r="431">
          <cell r="B431" t="str">
            <v>HOQ</v>
          </cell>
          <cell r="C431">
            <v>2745.1413404803261</v>
          </cell>
          <cell r="D431">
            <v>2748.3097622583159</v>
          </cell>
          <cell r="E431">
            <v>1227.4240623855217</v>
          </cell>
          <cell r="F431">
            <v>146.9435</v>
          </cell>
          <cell r="G431">
            <v>456.75427675021371</v>
          </cell>
          <cell r="H431">
            <v>0</v>
          </cell>
          <cell r="I431">
            <v>4.3478260869565209E-2</v>
          </cell>
          <cell r="J431">
            <v>0</v>
          </cell>
          <cell r="K431">
            <v>0.7246376811594204</v>
          </cell>
          <cell r="L431">
            <v>0.23188405797101447</v>
          </cell>
        </row>
        <row r="432">
          <cell r="B432" t="str">
            <v>HOR</v>
          </cell>
          <cell r="C432">
            <v>2745.1413404803261</v>
          </cell>
          <cell r="D432">
            <v>2748.3097622583159</v>
          </cell>
          <cell r="E432">
            <v>1227.4240623855217</v>
          </cell>
          <cell r="F432">
            <v>664.74253909376523</v>
          </cell>
          <cell r="G432">
            <v>456.75427675021371</v>
          </cell>
          <cell r="H432">
            <v>0</v>
          </cell>
          <cell r="I432">
            <v>1</v>
          </cell>
          <cell r="J432">
            <v>0</v>
          </cell>
          <cell r="K432">
            <v>0</v>
          </cell>
          <cell r="L432">
            <v>0</v>
          </cell>
        </row>
        <row r="433">
          <cell r="B433" t="str">
            <v>HOV</v>
          </cell>
          <cell r="C433">
            <v>2745.1413404803261</v>
          </cell>
          <cell r="D433">
            <v>2748.3097622583159</v>
          </cell>
          <cell r="E433">
            <v>1227.4240623855217</v>
          </cell>
          <cell r="F433">
            <v>664.74253909376523</v>
          </cell>
          <cell r="G433">
            <v>456.75427675021371</v>
          </cell>
          <cell r="H433">
            <v>0.15384615384615383</v>
          </cell>
          <cell r="I433">
            <v>0</v>
          </cell>
          <cell r="J433">
            <v>0</v>
          </cell>
          <cell r="K433">
            <v>0.15384615384615383</v>
          </cell>
          <cell r="L433">
            <v>0.69230769230769229</v>
          </cell>
        </row>
        <row r="434">
          <cell r="B434" t="str">
            <v>HPH</v>
          </cell>
          <cell r="C434">
            <v>6193.8249009534829</v>
          </cell>
          <cell r="D434">
            <v>3575.2541506331786</v>
          </cell>
          <cell r="E434">
            <v>1568.9268649847354</v>
          </cell>
          <cell r="F434">
            <v>777.33416693910112</v>
          </cell>
          <cell r="G434">
            <v>629.17125846887177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1</v>
          </cell>
        </row>
        <row r="435">
          <cell r="B435" t="str">
            <v>HRB</v>
          </cell>
          <cell r="C435">
            <v>7769.2183948511838</v>
          </cell>
          <cell r="D435">
            <v>3939.5668380334537</v>
          </cell>
          <cell r="E435">
            <v>1662.3919612553043</v>
          </cell>
          <cell r="F435">
            <v>454.5351851851853</v>
          </cell>
          <cell r="G435">
            <v>648.69545897247792</v>
          </cell>
          <cell r="H435">
            <v>4.9019607843137263E-3</v>
          </cell>
          <cell r="I435">
            <v>1.4705882352941178E-2</v>
          </cell>
          <cell r="J435">
            <v>4.9019607843137263E-3</v>
          </cell>
          <cell r="K435">
            <v>0.26470588235294118</v>
          </cell>
          <cell r="L435">
            <v>0.71078431372549022</v>
          </cell>
        </row>
        <row r="436">
          <cell r="B436" t="str">
            <v>HRE</v>
          </cell>
          <cell r="C436">
            <v>4506.2728313492062</v>
          </cell>
          <cell r="D436">
            <v>5345.25</v>
          </cell>
          <cell r="E436">
            <v>2334.0452562656651</v>
          </cell>
          <cell r="F436">
            <v>665.79348275862071</v>
          </cell>
          <cell r="G436">
            <v>761.87766666666687</v>
          </cell>
          <cell r="H436">
            <v>0</v>
          </cell>
          <cell r="I436">
            <v>4.3352601156069363E-2</v>
          </cell>
          <cell r="J436">
            <v>1.4450867052023121E-2</v>
          </cell>
          <cell r="K436">
            <v>0.2774566473988439</v>
          </cell>
          <cell r="L436">
            <v>0.66473988439306353</v>
          </cell>
        </row>
        <row r="437">
          <cell r="B437" t="str">
            <v>HRG</v>
          </cell>
          <cell r="C437">
            <v>1843.8291165610724</v>
          </cell>
          <cell r="D437">
            <v>3003.2110971761676</v>
          </cell>
          <cell r="E437">
            <v>1345.867676497681</v>
          </cell>
          <cell r="F437">
            <v>693.36331066456853</v>
          </cell>
          <cell r="G437">
            <v>474.17632914475155</v>
          </cell>
          <cell r="H437">
            <v>0</v>
          </cell>
          <cell r="I437">
            <v>0</v>
          </cell>
          <cell r="J437">
            <v>4.7619047619047609E-2</v>
          </cell>
          <cell r="K437">
            <v>0</v>
          </cell>
          <cell r="L437">
            <v>0.95238095238095233</v>
          </cell>
        </row>
        <row r="438">
          <cell r="B438" t="str">
            <v>HRK</v>
          </cell>
          <cell r="C438">
            <v>1469.5938081198235</v>
          </cell>
          <cell r="D438">
            <v>2752.6445953448019</v>
          </cell>
          <cell r="E438">
            <v>1004.3361110559546</v>
          </cell>
          <cell r="F438">
            <v>327.22853615520245</v>
          </cell>
          <cell r="G438">
            <v>762.99499999999989</v>
          </cell>
          <cell r="H438">
            <v>0</v>
          </cell>
          <cell r="I438">
            <v>0</v>
          </cell>
          <cell r="J438">
            <v>0.01</v>
          </cell>
          <cell r="K438">
            <v>0.65</v>
          </cell>
          <cell r="L438">
            <v>0.33999999999999997</v>
          </cell>
        </row>
        <row r="439">
          <cell r="B439" t="str">
            <v>HSG</v>
          </cell>
          <cell r="C439">
            <v>7769.2183948511838</v>
          </cell>
          <cell r="D439">
            <v>3939.5668380334537</v>
          </cell>
          <cell r="E439">
            <v>1662.3919612553043</v>
          </cell>
          <cell r="F439">
            <v>918.66681940533897</v>
          </cell>
          <cell r="G439">
            <v>695.52668189877943</v>
          </cell>
          <cell r="H439">
            <v>0</v>
          </cell>
          <cell r="I439">
            <v>0</v>
          </cell>
          <cell r="J439">
            <v>0</v>
          </cell>
          <cell r="K439">
            <v>1</v>
          </cell>
          <cell r="L439">
            <v>0</v>
          </cell>
        </row>
        <row r="440">
          <cell r="B440" t="str">
            <v>HTI</v>
          </cell>
          <cell r="C440">
            <v>2321.7741211915059</v>
          </cell>
          <cell r="D440">
            <v>4919.9039938415726</v>
          </cell>
          <cell r="E440">
            <v>0</v>
          </cell>
          <cell r="F440">
            <v>2191.4245187741803</v>
          </cell>
          <cell r="G440">
            <v>758.31309609995174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1</v>
          </cell>
        </row>
        <row r="441">
          <cell r="B441" t="str">
            <v>HTY</v>
          </cell>
          <cell r="C441">
            <v>2745.1413404803261</v>
          </cell>
          <cell r="D441">
            <v>2748.3097622583159</v>
          </cell>
          <cell r="E441">
            <v>1227.4240623855217</v>
          </cell>
          <cell r="F441">
            <v>664.74253909376523</v>
          </cell>
          <cell r="G441">
            <v>1651</v>
          </cell>
          <cell r="H441">
            <v>0</v>
          </cell>
          <cell r="I441">
            <v>0</v>
          </cell>
          <cell r="J441">
            <v>0</v>
          </cell>
          <cell r="K441">
            <v>0.22727272727272721</v>
          </cell>
          <cell r="L441">
            <v>0.77272727272727282</v>
          </cell>
        </row>
        <row r="442">
          <cell r="B442" t="str">
            <v>HUX</v>
          </cell>
          <cell r="C442">
            <v>258.55072039077157</v>
          </cell>
          <cell r="D442">
            <v>470.74107142857133</v>
          </cell>
          <cell r="E442">
            <v>322.09134328358198</v>
          </cell>
          <cell r="F442">
            <v>181.24506597178868</v>
          </cell>
          <cell r="G442">
            <v>165.58629176792445</v>
          </cell>
          <cell r="H442">
            <v>1.0034602076124569E-2</v>
          </cell>
          <cell r="I442">
            <v>1.4186851211072663E-2</v>
          </cell>
          <cell r="J442">
            <v>0.10207612456747407</v>
          </cell>
          <cell r="K442">
            <v>7.2318339100346005E-2</v>
          </cell>
          <cell r="L442">
            <v>0.80138408304498276</v>
          </cell>
        </row>
        <row r="443">
          <cell r="B443" t="str">
            <v>HUY</v>
          </cell>
          <cell r="C443">
            <v>2745.1413404803261</v>
          </cell>
          <cell r="D443">
            <v>2586.5100000000002</v>
          </cell>
          <cell r="E443">
            <v>1227.4240623855217</v>
          </cell>
          <cell r="F443">
            <v>1742.701859090987</v>
          </cell>
          <cell r="G443">
            <v>286.40722486772472</v>
          </cell>
          <cell r="H443">
            <v>0</v>
          </cell>
          <cell r="I443">
            <v>2.6086956521739143E-2</v>
          </cell>
          <cell r="J443">
            <v>0</v>
          </cell>
          <cell r="K443">
            <v>0.33913043478260885</v>
          </cell>
          <cell r="L443">
            <v>0.63478260869565206</v>
          </cell>
        </row>
        <row r="444">
          <cell r="B444" t="str">
            <v>HYD</v>
          </cell>
          <cell r="C444">
            <v>3936.0977150537651</v>
          </cell>
          <cell r="D444">
            <v>2396.7507677753151</v>
          </cell>
          <cell r="E444">
            <v>1334.1879464285712</v>
          </cell>
          <cell r="F444">
            <v>708.03286889126332</v>
          </cell>
          <cell r="G444">
            <v>546.01194201872386</v>
          </cell>
          <cell r="H444">
            <v>2.5735007408562729E-3</v>
          </cell>
          <cell r="I444">
            <v>2.2908055837167582E-2</v>
          </cell>
          <cell r="J444">
            <v>5.4589409654527002E-3</v>
          </cell>
          <cell r="K444">
            <v>0.16092178117445166</v>
          </cell>
          <cell r="L444">
            <v>0.80813772128207173</v>
          </cell>
        </row>
        <row r="445">
          <cell r="B445" t="str">
            <v>IAS</v>
          </cell>
          <cell r="C445">
            <v>1469.5938081198235</v>
          </cell>
          <cell r="D445">
            <v>2752.6445953448019</v>
          </cell>
          <cell r="E445">
            <v>1004.3361110559546</v>
          </cell>
          <cell r="F445">
            <v>378.81857465811385</v>
          </cell>
          <cell r="G445">
            <v>387.30742755779448</v>
          </cell>
          <cell r="H445">
            <v>0</v>
          </cell>
          <cell r="I445">
            <v>0</v>
          </cell>
          <cell r="J445">
            <v>0</v>
          </cell>
          <cell r="K445">
            <v>0.50961538461538469</v>
          </cell>
          <cell r="L445">
            <v>0.49038461538461536</v>
          </cell>
        </row>
        <row r="446">
          <cell r="B446" t="str">
            <v>IBE</v>
          </cell>
          <cell r="C446">
            <v>340.6522449706643</v>
          </cell>
          <cell r="D446">
            <v>1643.6786350781567</v>
          </cell>
          <cell r="E446">
            <v>867.19705804587363</v>
          </cell>
          <cell r="F446">
            <v>476.49220503407565</v>
          </cell>
          <cell r="G446">
            <v>355.93964477998946</v>
          </cell>
          <cell r="H446">
            <v>0</v>
          </cell>
          <cell r="I446">
            <v>0</v>
          </cell>
          <cell r="J446">
            <v>0</v>
          </cell>
          <cell r="K446">
            <v>1</v>
          </cell>
          <cell r="L446">
            <v>0</v>
          </cell>
        </row>
        <row r="447">
          <cell r="B447" t="str">
            <v>IBR</v>
          </cell>
          <cell r="C447">
            <v>7769.2183948511838</v>
          </cell>
          <cell r="D447">
            <v>3939.5668380334537</v>
          </cell>
          <cell r="E447">
            <v>1662.3919612553043</v>
          </cell>
          <cell r="F447">
            <v>918.66681940533897</v>
          </cell>
          <cell r="G447">
            <v>695.52668189877943</v>
          </cell>
          <cell r="H447">
            <v>0</v>
          </cell>
          <cell r="I447">
            <v>0</v>
          </cell>
          <cell r="J447">
            <v>0</v>
          </cell>
          <cell r="K447">
            <v>0.5</v>
          </cell>
          <cell r="L447">
            <v>0.5</v>
          </cell>
        </row>
        <row r="448">
          <cell r="B448" t="str">
            <v>IBZ</v>
          </cell>
          <cell r="C448">
            <v>2745.1413404803261</v>
          </cell>
          <cell r="D448">
            <v>4938.33</v>
          </cell>
          <cell r="E448">
            <v>1227.4240623855217</v>
          </cell>
          <cell r="F448">
            <v>916.41192307692302</v>
          </cell>
          <cell r="G448">
            <v>547.55583549783546</v>
          </cell>
          <cell r="H448">
            <v>2.5252525252525262E-2</v>
          </cell>
          <cell r="I448">
            <v>6.0606060606060629E-2</v>
          </cell>
          <cell r="J448">
            <v>1.0101010101010105E-2</v>
          </cell>
          <cell r="K448">
            <v>0.16161616161616169</v>
          </cell>
          <cell r="L448">
            <v>0.74242424242424232</v>
          </cell>
        </row>
        <row r="449">
          <cell r="B449" t="str">
            <v>IDR</v>
          </cell>
          <cell r="C449">
            <v>3702.7359647651338</v>
          </cell>
          <cell r="D449">
            <v>2535.5679383578822</v>
          </cell>
          <cell r="E449">
            <v>3009</v>
          </cell>
          <cell r="F449">
            <v>781.56573324038914</v>
          </cell>
          <cell r="G449">
            <v>390.84018518518542</v>
          </cell>
          <cell r="H449">
            <v>0</v>
          </cell>
          <cell r="I449">
            <v>2.3809523809523801E-2</v>
          </cell>
          <cell r="J449">
            <v>1.1904761904761901E-2</v>
          </cell>
          <cell r="K449">
            <v>0.16666666666666655</v>
          </cell>
          <cell r="L449">
            <v>0.79761904761904778</v>
          </cell>
        </row>
        <row r="450">
          <cell r="B450" t="str">
            <v>IEV</v>
          </cell>
          <cell r="C450">
            <v>2240.09</v>
          </cell>
          <cell r="D450">
            <v>2149.4238176347476</v>
          </cell>
          <cell r="E450">
            <v>1622.3751923076913</v>
          </cell>
          <cell r="F450">
            <v>343.22963861017854</v>
          </cell>
          <cell r="G450">
            <v>418.64607925715399</v>
          </cell>
          <cell r="H450">
            <v>5.2511815158410701E-3</v>
          </cell>
          <cell r="I450">
            <v>1.5315946087869806E-2</v>
          </cell>
          <cell r="J450">
            <v>8.1393313495536582E-3</v>
          </cell>
          <cell r="K450">
            <v>0.42998424645545263</v>
          </cell>
          <cell r="L450">
            <v>0.54130929459128285</v>
          </cell>
        </row>
        <row r="451">
          <cell r="B451" t="str">
            <v>IFO</v>
          </cell>
          <cell r="C451">
            <v>1469.5938081198235</v>
          </cell>
          <cell r="D451">
            <v>2752.6445953448019</v>
          </cell>
          <cell r="E451">
            <v>1004.3361110559546</v>
          </cell>
          <cell r="F451">
            <v>378.81857465811385</v>
          </cell>
          <cell r="G451">
            <v>387.30742755779448</v>
          </cell>
          <cell r="H451">
            <v>0</v>
          </cell>
          <cell r="I451">
            <v>0</v>
          </cell>
          <cell r="J451">
            <v>0</v>
          </cell>
          <cell r="K451">
            <v>1</v>
          </cell>
          <cell r="L451">
            <v>0</v>
          </cell>
        </row>
        <row r="452">
          <cell r="B452" t="str">
            <v>IGA</v>
          </cell>
          <cell r="C452">
            <v>377.32512499980163</v>
          </cell>
          <cell r="D452">
            <v>616.39569259699067</v>
          </cell>
          <cell r="E452">
            <v>511.6084923299515</v>
          </cell>
          <cell r="F452">
            <v>227.19677564143856</v>
          </cell>
          <cell r="G452">
            <v>198.10817419848587</v>
          </cell>
          <cell r="H452">
            <v>6.25E-2</v>
          </cell>
          <cell r="I452">
            <v>0</v>
          </cell>
          <cell r="J452">
            <v>0.125</v>
          </cell>
          <cell r="K452">
            <v>0.375</v>
          </cell>
          <cell r="L452">
            <v>0.4375</v>
          </cell>
        </row>
        <row r="453">
          <cell r="B453" t="str">
            <v>IGR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0.1</v>
          </cell>
          <cell r="K453">
            <v>0.1</v>
          </cell>
          <cell r="L453">
            <v>0.8</v>
          </cell>
        </row>
        <row r="454">
          <cell r="B454" t="str">
            <v>IGU</v>
          </cell>
          <cell r="C454">
            <v>3035.5</v>
          </cell>
          <cell r="D454">
            <v>2749.83</v>
          </cell>
          <cell r="E454">
            <v>2096.6718999999989</v>
          </cell>
          <cell r="F454">
            <v>905</v>
          </cell>
          <cell r="G454">
            <v>709.43888888888887</v>
          </cell>
          <cell r="H454">
            <v>1.4218009478672985E-2</v>
          </cell>
          <cell r="I454">
            <v>6.1611374407582929E-2</v>
          </cell>
          <cell r="J454">
            <v>4.2654028436018954E-2</v>
          </cell>
          <cell r="K454">
            <v>0.29383886255924163</v>
          </cell>
          <cell r="L454">
            <v>0.58767772511848348</v>
          </cell>
        </row>
        <row r="455">
          <cell r="B455" t="str">
            <v>IKT</v>
          </cell>
          <cell r="C455">
            <v>7769.2183948511838</v>
          </cell>
          <cell r="D455">
            <v>3939.5668380334537</v>
          </cell>
          <cell r="E455">
            <v>1662.3919612553043</v>
          </cell>
          <cell r="F455">
            <v>918.66681940533897</v>
          </cell>
          <cell r="G455">
            <v>695.52668189877943</v>
          </cell>
          <cell r="H455">
            <v>0</v>
          </cell>
          <cell r="I455">
            <v>4.3478260869565216E-2</v>
          </cell>
          <cell r="J455">
            <v>0</v>
          </cell>
          <cell r="K455">
            <v>8.6956521739130432E-2</v>
          </cell>
          <cell r="L455">
            <v>0.86956521739130432</v>
          </cell>
        </row>
        <row r="456">
          <cell r="B456" t="str">
            <v>ILO</v>
          </cell>
          <cell r="C456">
            <v>6193.8249009534829</v>
          </cell>
          <cell r="D456">
            <v>3575.2541506331786</v>
          </cell>
          <cell r="E456">
            <v>1568.9268649847354</v>
          </cell>
          <cell r="F456">
            <v>777.33416693910112</v>
          </cell>
          <cell r="G456">
            <v>629.17125846887177</v>
          </cell>
          <cell r="H456">
            <v>0</v>
          </cell>
          <cell r="I456">
            <v>0</v>
          </cell>
          <cell r="J456">
            <v>7.8740157480314942E-3</v>
          </cell>
          <cell r="K456">
            <v>0.13385826771653536</v>
          </cell>
          <cell r="L456">
            <v>0.8582677165354331</v>
          </cell>
        </row>
        <row r="457">
          <cell r="B457" t="str">
            <v>ILY</v>
          </cell>
          <cell r="C457">
            <v>2745.1413404803261</v>
          </cell>
          <cell r="D457">
            <v>2748.3097622583159</v>
          </cell>
          <cell r="E457">
            <v>1227.4240623855217</v>
          </cell>
          <cell r="F457">
            <v>664.74253909376523</v>
          </cell>
          <cell r="G457">
            <v>456.75427675021371</v>
          </cell>
          <cell r="H457">
            <v>0</v>
          </cell>
          <cell r="I457">
            <v>0</v>
          </cell>
          <cell r="J457">
            <v>0</v>
          </cell>
          <cell r="K457">
            <v>1</v>
          </cell>
          <cell r="L457">
            <v>0</v>
          </cell>
        </row>
        <row r="458">
          <cell r="B458" t="str">
            <v>IMF</v>
          </cell>
          <cell r="C458">
            <v>3702.7359647651338</v>
          </cell>
          <cell r="D458">
            <v>2535.5679383578822</v>
          </cell>
          <cell r="E458">
            <v>1841.947079900636</v>
          </cell>
          <cell r="F458">
            <v>781.56573324038914</v>
          </cell>
          <cell r="G458">
            <v>568.37330685086056</v>
          </cell>
          <cell r="H458">
            <v>0</v>
          </cell>
          <cell r="I458">
            <v>0</v>
          </cell>
          <cell r="J458">
            <v>0</v>
          </cell>
          <cell r="K458">
            <v>0.25</v>
          </cell>
          <cell r="L458">
            <v>0.75</v>
          </cell>
        </row>
        <row r="459">
          <cell r="B459" t="str">
            <v>IMP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0.16666666666666666</v>
          </cell>
          <cell r="K459">
            <v>0.16666666666666666</v>
          </cell>
          <cell r="L459">
            <v>0.66666666666666663</v>
          </cell>
        </row>
        <row r="460">
          <cell r="B460" t="str">
            <v>INC</v>
          </cell>
          <cell r="C460">
            <v>7769.2183948511838</v>
          </cell>
          <cell r="D460">
            <v>3939.5668380334537</v>
          </cell>
          <cell r="E460">
            <v>1662.3919612553043</v>
          </cell>
          <cell r="F460">
            <v>918.66681940533897</v>
          </cell>
          <cell r="G460">
            <v>695.52668189877943</v>
          </cell>
          <cell r="H460">
            <v>0</v>
          </cell>
          <cell r="I460">
            <v>0</v>
          </cell>
          <cell r="J460">
            <v>0</v>
          </cell>
          <cell r="K460">
            <v>0.44444444444444442</v>
          </cell>
          <cell r="L460">
            <v>0.55555555555555558</v>
          </cell>
        </row>
        <row r="461">
          <cell r="B461" t="str">
            <v>INH</v>
          </cell>
          <cell r="C461">
            <v>4506.2728313492062</v>
          </cell>
          <cell r="D461">
            <v>3944.3134760440953</v>
          </cell>
          <cell r="E461">
            <v>2334.0452562656651</v>
          </cell>
          <cell r="F461">
            <v>1515.8991723225461</v>
          </cell>
          <cell r="G461">
            <v>793.18298912074488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1</v>
          </cell>
        </row>
        <row r="462">
          <cell r="B462" t="str">
            <v>INN</v>
          </cell>
          <cell r="C462">
            <v>2745.1413404803261</v>
          </cell>
          <cell r="D462">
            <v>2160.1794987468693</v>
          </cell>
          <cell r="E462">
            <v>745.84</v>
          </cell>
          <cell r="F462">
            <v>471.99106007326048</v>
          </cell>
          <cell r="G462">
            <v>580.17392196878779</v>
          </cell>
          <cell r="H462">
            <v>2.8985507246376812E-3</v>
          </cell>
          <cell r="I462">
            <v>0.1333333333333333</v>
          </cell>
          <cell r="J462">
            <v>1.1594202898550725E-2</v>
          </cell>
          <cell r="K462">
            <v>0.38260869565217381</v>
          </cell>
          <cell r="L462">
            <v>0.46956521739130447</v>
          </cell>
        </row>
        <row r="463">
          <cell r="B463" t="str">
            <v>INV</v>
          </cell>
          <cell r="C463">
            <v>2745.1413404803261</v>
          </cell>
          <cell r="D463">
            <v>2748.3097622583159</v>
          </cell>
          <cell r="E463">
            <v>1227.4240623855217</v>
          </cell>
          <cell r="F463">
            <v>664.74253909376523</v>
          </cell>
          <cell r="G463">
            <v>456.75427675021371</v>
          </cell>
          <cell r="H463">
            <v>4.7619047619047603E-2</v>
          </cell>
          <cell r="I463">
            <v>0.15238095238095237</v>
          </cell>
          <cell r="J463">
            <v>0</v>
          </cell>
          <cell r="K463">
            <v>0.19047619047619044</v>
          </cell>
          <cell r="L463">
            <v>0.60952380952380947</v>
          </cell>
        </row>
        <row r="464">
          <cell r="B464" t="str">
            <v>IOA</v>
          </cell>
          <cell r="C464">
            <v>2745.1413404803261</v>
          </cell>
          <cell r="D464">
            <v>2748.3097622583159</v>
          </cell>
          <cell r="E464">
            <v>1227.4240623855217</v>
          </cell>
          <cell r="F464">
            <v>664.74253909376523</v>
          </cell>
          <cell r="G464">
            <v>456.75427675021371</v>
          </cell>
          <cell r="H464">
            <v>0</v>
          </cell>
          <cell r="I464">
            <v>0</v>
          </cell>
          <cell r="J464">
            <v>0</v>
          </cell>
          <cell r="K464">
            <v>0.65384615384615385</v>
          </cell>
          <cell r="L464">
            <v>0.34615384615384615</v>
          </cell>
        </row>
        <row r="465">
          <cell r="B465" t="str">
            <v>IOM</v>
          </cell>
          <cell r="C465">
            <v>2745.1413404803261</v>
          </cell>
          <cell r="D465">
            <v>2748.3097622583159</v>
          </cell>
          <cell r="E465">
            <v>1227.4240623855217</v>
          </cell>
          <cell r="F465">
            <v>664.74253909376523</v>
          </cell>
          <cell r="G465">
            <v>456.75427675021371</v>
          </cell>
          <cell r="H465">
            <v>0</v>
          </cell>
          <cell r="I465">
            <v>4.7619047619047616E-2</v>
          </cell>
          <cell r="J465">
            <v>0</v>
          </cell>
          <cell r="K465">
            <v>0.23809523809523808</v>
          </cell>
          <cell r="L465">
            <v>0.71428571428571441</v>
          </cell>
        </row>
        <row r="466">
          <cell r="B466" t="str">
            <v>IOS</v>
          </cell>
          <cell r="C466">
            <v>0</v>
          </cell>
          <cell r="D466">
            <v>2803.9561153846143</v>
          </cell>
          <cell r="E466">
            <v>0</v>
          </cell>
          <cell r="F466">
            <v>1068.9973625894797</v>
          </cell>
          <cell r="G466">
            <v>655.32727654878056</v>
          </cell>
          <cell r="H466">
            <v>0</v>
          </cell>
          <cell r="I466">
            <v>5.2631578947368425E-2</v>
          </cell>
          <cell r="J466">
            <v>5.2631578947368425E-2</v>
          </cell>
          <cell r="K466">
            <v>0.68421052631578949</v>
          </cell>
          <cell r="L466">
            <v>0.2105263157894737</v>
          </cell>
        </row>
        <row r="467">
          <cell r="B467" t="str">
            <v>IPC</v>
          </cell>
          <cell r="C467">
            <v>684.99999999999989</v>
          </cell>
          <cell r="D467">
            <v>3444.6815792646066</v>
          </cell>
          <cell r="E467">
            <v>2046.4427272727273</v>
          </cell>
          <cell r="F467">
            <v>1078.0265544225754</v>
          </cell>
          <cell r="G467">
            <v>655.60023491156358</v>
          </cell>
          <cell r="H467">
            <v>0</v>
          </cell>
          <cell r="I467">
            <v>0.14285714285714288</v>
          </cell>
          <cell r="J467">
            <v>0</v>
          </cell>
          <cell r="K467">
            <v>0.14285714285714288</v>
          </cell>
          <cell r="L467">
            <v>0.7142857142857143</v>
          </cell>
        </row>
        <row r="468">
          <cell r="B468" t="str">
            <v>IQQ</v>
          </cell>
          <cell r="C468">
            <v>684.99999999999989</v>
          </cell>
          <cell r="D468">
            <v>1781.01</v>
          </cell>
          <cell r="E468">
            <v>2046.4427272727273</v>
          </cell>
          <cell r="F468">
            <v>1078.0265544225754</v>
          </cell>
          <cell r="G468">
            <v>655.60023491156358</v>
          </cell>
          <cell r="H468">
            <v>0</v>
          </cell>
          <cell r="I468">
            <v>0.21428571428571427</v>
          </cell>
          <cell r="J468">
            <v>0</v>
          </cell>
          <cell r="K468">
            <v>0.21428571428571427</v>
          </cell>
          <cell r="L468">
            <v>0.5714285714285714</v>
          </cell>
        </row>
        <row r="469">
          <cell r="B469" t="str">
            <v>IQT</v>
          </cell>
          <cell r="C469">
            <v>340.6522449706643</v>
          </cell>
          <cell r="D469">
            <v>1643.6786350781567</v>
          </cell>
          <cell r="E469">
            <v>867.19705804587363</v>
          </cell>
          <cell r="F469">
            <v>476.49220503407565</v>
          </cell>
          <cell r="G469">
            <v>355.93964477998946</v>
          </cell>
          <cell r="H469">
            <v>0</v>
          </cell>
          <cell r="I469">
            <v>7.4074074074074068E-3</v>
          </cell>
          <cell r="J469">
            <v>0</v>
          </cell>
          <cell r="K469">
            <v>5.1851851851851843E-2</v>
          </cell>
          <cell r="L469">
            <v>0.94074074074074077</v>
          </cell>
        </row>
        <row r="470">
          <cell r="B470" t="str">
            <v>ISB</v>
          </cell>
          <cell r="C470">
            <v>1916.7780000000002</v>
          </cell>
          <cell r="D470">
            <v>1490.8269297476395</v>
          </cell>
          <cell r="E470">
            <v>1303.243452380952</v>
          </cell>
          <cell r="F470">
            <v>1854.9000000000005</v>
          </cell>
          <cell r="G470">
            <v>708.99546977753425</v>
          </cell>
          <cell r="H470">
            <v>3.4039919542008384E-3</v>
          </cell>
          <cell r="I470">
            <v>3.1719015936871396E-2</v>
          </cell>
          <cell r="J470">
            <v>7.4733096085409303E-2</v>
          </cell>
          <cell r="K470">
            <v>6.529475475785243E-2</v>
          </cell>
          <cell r="L470">
            <v>0.824849141265666</v>
          </cell>
        </row>
        <row r="471">
          <cell r="B471" t="str">
            <v>ISE</v>
          </cell>
          <cell r="C471">
            <v>2745.1413404803261</v>
          </cell>
          <cell r="D471">
            <v>2748.3097622583159</v>
          </cell>
          <cell r="E471">
            <v>1227.4240623855217</v>
          </cell>
          <cell r="F471">
            <v>664.74253909376523</v>
          </cell>
          <cell r="G471">
            <v>456.75427675021371</v>
          </cell>
          <cell r="H471">
            <v>0</v>
          </cell>
          <cell r="I471">
            <v>0</v>
          </cell>
          <cell r="J471">
            <v>0</v>
          </cell>
          <cell r="K471">
            <v>0.14285714285714285</v>
          </cell>
          <cell r="L471">
            <v>0.85714285714285721</v>
          </cell>
        </row>
        <row r="472">
          <cell r="B472" t="str">
            <v>ISK</v>
          </cell>
          <cell r="C472">
            <v>3702.7359647651338</v>
          </cell>
          <cell r="D472">
            <v>2535.5679383578822</v>
          </cell>
          <cell r="E472">
            <v>1841.947079900636</v>
          </cell>
          <cell r="F472">
            <v>781.56573324038914</v>
          </cell>
          <cell r="G472">
            <v>568.37330685086056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1</v>
          </cell>
        </row>
        <row r="473">
          <cell r="B473" t="str">
            <v>IST</v>
          </cell>
          <cell r="C473">
            <v>1471.3382622521513</v>
          </cell>
          <cell r="D473">
            <v>2465.4267102825156</v>
          </cell>
          <cell r="E473">
            <v>1139.5974976407012</v>
          </cell>
          <cell r="F473">
            <v>563.76861064714103</v>
          </cell>
          <cell r="G473">
            <v>459.71671479505028</v>
          </cell>
          <cell r="H473">
            <v>4.5077433628318278E-3</v>
          </cell>
          <cell r="I473">
            <v>7.759955752212333E-2</v>
          </cell>
          <cell r="J473">
            <v>1.5790929203539705E-2</v>
          </cell>
          <cell r="K473">
            <v>0.12314712389380429</v>
          </cell>
          <cell r="L473">
            <v>0.77895464601770081</v>
          </cell>
        </row>
        <row r="474">
          <cell r="B474" t="str">
            <v>ISU</v>
          </cell>
          <cell r="C474">
            <v>3330.5636246604122</v>
          </cell>
          <cell r="D474">
            <v>2932.3675702616497</v>
          </cell>
          <cell r="E474">
            <v>1396.5367793615474</v>
          </cell>
          <cell r="F474">
            <v>760.85050917263288</v>
          </cell>
          <cell r="G474">
            <v>562.07034937759533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1</v>
          </cell>
        </row>
        <row r="475">
          <cell r="B475" t="str">
            <v>IVC</v>
          </cell>
          <cell r="C475">
            <v>1491.994109567901</v>
          </cell>
          <cell r="D475">
            <v>4031.5638066791957</v>
          </cell>
          <cell r="E475">
            <v>1262.0723017140099</v>
          </cell>
          <cell r="F475">
            <v>809.01</v>
          </cell>
          <cell r="G475">
            <v>532.49142857142851</v>
          </cell>
          <cell r="H475">
            <v>0</v>
          </cell>
          <cell r="I475">
            <v>0.125</v>
          </cell>
          <cell r="J475">
            <v>0</v>
          </cell>
          <cell r="K475">
            <v>6.25E-2</v>
          </cell>
          <cell r="L475">
            <v>0.8125</v>
          </cell>
        </row>
        <row r="476">
          <cell r="B476" t="str">
            <v>IVL</v>
          </cell>
          <cell r="C476">
            <v>2745.1413404803261</v>
          </cell>
          <cell r="D476">
            <v>2748.3097622583159</v>
          </cell>
          <cell r="E476">
            <v>1227.4240623855217</v>
          </cell>
          <cell r="F476">
            <v>664.74253909376523</v>
          </cell>
          <cell r="G476">
            <v>456.75427675021371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1</v>
          </cell>
        </row>
        <row r="477">
          <cell r="B477" t="str">
            <v>IXB</v>
          </cell>
          <cell r="C477">
            <v>3702.7359647651338</v>
          </cell>
          <cell r="D477">
            <v>2535.5679383578822</v>
          </cell>
          <cell r="E477">
            <v>1841.947079900636</v>
          </cell>
          <cell r="F477">
            <v>781.56573324038914</v>
          </cell>
          <cell r="G477">
            <v>568.37330685086056</v>
          </cell>
          <cell r="H477">
            <v>0</v>
          </cell>
          <cell r="I477">
            <v>5.0000000000000017E-2</v>
          </cell>
          <cell r="J477">
            <v>0</v>
          </cell>
          <cell r="K477">
            <v>0.15000000000000005</v>
          </cell>
          <cell r="L477">
            <v>0.79999999999999993</v>
          </cell>
        </row>
        <row r="478">
          <cell r="B478" t="str">
            <v>IXC</v>
          </cell>
          <cell r="C478">
            <v>3702.7359647651338</v>
          </cell>
          <cell r="D478">
            <v>2535.5679383578822</v>
          </cell>
          <cell r="E478">
            <v>1841.947079900636</v>
          </cell>
          <cell r="F478">
            <v>653.26</v>
          </cell>
          <cell r="G478">
            <v>568.37330685086056</v>
          </cell>
          <cell r="H478">
            <v>0.10526315789473686</v>
          </cell>
          <cell r="I478">
            <v>0.35087719298245618</v>
          </cell>
          <cell r="J478">
            <v>5.2631578947368432E-2</v>
          </cell>
          <cell r="K478">
            <v>0.15789473684210528</v>
          </cell>
          <cell r="L478">
            <v>0.33333333333333337</v>
          </cell>
        </row>
        <row r="479">
          <cell r="B479" t="str">
            <v>IXE</v>
          </cell>
          <cell r="C479">
            <v>3702.7359647651338</v>
          </cell>
          <cell r="D479">
            <v>2535.5679383578822</v>
          </cell>
          <cell r="E479">
            <v>1841.947079900636</v>
          </cell>
          <cell r="F479">
            <v>781.56573324038914</v>
          </cell>
          <cell r="G479">
            <v>480.79018115942029</v>
          </cell>
          <cell r="H479">
            <v>1.2345679012345673E-2</v>
          </cell>
          <cell r="I479">
            <v>1.8518518518518511E-2</v>
          </cell>
          <cell r="J479">
            <v>3.0864197530864182E-2</v>
          </cell>
          <cell r="K479">
            <v>7.4074074074074042E-2</v>
          </cell>
          <cell r="L479">
            <v>0.86419753086419759</v>
          </cell>
        </row>
        <row r="480">
          <cell r="B480" t="str">
            <v>IXJ</v>
          </cell>
          <cell r="C480">
            <v>3702.7359647651338</v>
          </cell>
          <cell r="D480">
            <v>2535.5679383578822</v>
          </cell>
          <cell r="E480">
            <v>1841.947079900636</v>
          </cell>
          <cell r="F480">
            <v>781.56573324038914</v>
          </cell>
          <cell r="G480">
            <v>648.80999999999995</v>
          </cell>
          <cell r="H480">
            <v>0</v>
          </cell>
          <cell r="I480">
            <v>0</v>
          </cell>
          <cell r="J480">
            <v>0</v>
          </cell>
          <cell r="K480">
            <v>0.27272727272727271</v>
          </cell>
          <cell r="L480">
            <v>0.72727272727272718</v>
          </cell>
        </row>
        <row r="481">
          <cell r="B481" t="str">
            <v>IXL</v>
          </cell>
          <cell r="C481">
            <v>3702.7359647651338</v>
          </cell>
          <cell r="D481">
            <v>2535.5679383578822</v>
          </cell>
          <cell r="E481">
            <v>1841.947079900636</v>
          </cell>
          <cell r="F481">
            <v>781.56573324038914</v>
          </cell>
          <cell r="G481">
            <v>568.37330685086056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1</v>
          </cell>
        </row>
        <row r="482">
          <cell r="B482" t="str">
            <v>IXM</v>
          </cell>
          <cell r="C482">
            <v>3702.7359647651338</v>
          </cell>
          <cell r="D482">
            <v>2535.5679383578822</v>
          </cell>
          <cell r="E482">
            <v>1841.947079900636</v>
          </cell>
          <cell r="F482">
            <v>781.56573324038914</v>
          </cell>
          <cell r="G482">
            <v>612.95500000000004</v>
          </cell>
          <cell r="H482">
            <v>0</v>
          </cell>
          <cell r="I482">
            <v>6.5573770491803296E-2</v>
          </cell>
          <cell r="J482">
            <v>0</v>
          </cell>
          <cell r="K482">
            <v>8.196721311475412E-2</v>
          </cell>
          <cell r="L482">
            <v>0.85245901639344246</v>
          </cell>
        </row>
        <row r="483">
          <cell r="B483" t="str">
            <v>IXR</v>
          </cell>
          <cell r="C483">
            <v>3702.7359647651338</v>
          </cell>
          <cell r="D483">
            <v>2535.5679383578822</v>
          </cell>
          <cell r="E483">
            <v>1841.947079900636</v>
          </cell>
          <cell r="F483">
            <v>337.47</v>
          </cell>
          <cell r="G483">
            <v>465.26333333333326</v>
          </cell>
          <cell r="H483">
            <v>0</v>
          </cell>
          <cell r="I483">
            <v>2.1276595744680857E-2</v>
          </cell>
          <cell r="J483">
            <v>0</v>
          </cell>
          <cell r="K483">
            <v>0.12765957446808512</v>
          </cell>
          <cell r="L483">
            <v>0.85106382978723394</v>
          </cell>
        </row>
        <row r="484">
          <cell r="B484" t="str">
            <v>IXU</v>
          </cell>
          <cell r="C484">
            <v>3702.7359647651338</v>
          </cell>
          <cell r="D484">
            <v>2535.5679383578822</v>
          </cell>
          <cell r="E484">
            <v>1841.947079900636</v>
          </cell>
          <cell r="F484">
            <v>781.56573324038914</v>
          </cell>
          <cell r="G484">
            <v>568.37330685086056</v>
          </cell>
          <cell r="H484">
            <v>8.0000000000000016E-2</v>
          </cell>
          <cell r="I484">
            <v>0.38</v>
          </cell>
          <cell r="J484">
            <v>0</v>
          </cell>
          <cell r="K484">
            <v>0.16000000000000003</v>
          </cell>
          <cell r="L484">
            <v>0.38</v>
          </cell>
        </row>
        <row r="485">
          <cell r="B485" t="str">
            <v>IZM</v>
          </cell>
          <cell r="C485">
            <v>2745.1413404803261</v>
          </cell>
          <cell r="D485">
            <v>2391.9477260981917</v>
          </cell>
          <cell r="E485">
            <v>911.41666666666686</v>
          </cell>
          <cell r="F485">
            <v>426.67393737995758</v>
          </cell>
          <cell r="G485">
            <v>509.11548746374484</v>
          </cell>
          <cell r="H485">
            <v>1.579155151993684E-3</v>
          </cell>
          <cell r="I485">
            <v>5.7639163047769455E-2</v>
          </cell>
          <cell r="J485">
            <v>9.474930911962106E-3</v>
          </cell>
          <cell r="K485">
            <v>0.17410185550730353</v>
          </cell>
          <cell r="L485">
            <v>0.75720489538097124</v>
          </cell>
        </row>
        <row r="486">
          <cell r="B486" t="str">
            <v>IZO</v>
          </cell>
          <cell r="C486">
            <v>7769.2183948511838</v>
          </cell>
          <cell r="D486">
            <v>3939.5668380334537</v>
          </cell>
          <cell r="E486">
            <v>1662.3919612553043</v>
          </cell>
          <cell r="F486">
            <v>918.66681940533897</v>
          </cell>
          <cell r="G486">
            <v>695.52668189877943</v>
          </cell>
          <cell r="H486">
            <v>0</v>
          </cell>
          <cell r="I486">
            <v>0</v>
          </cell>
          <cell r="J486">
            <v>0.33333333333333337</v>
          </cell>
          <cell r="K486">
            <v>0</v>
          </cell>
          <cell r="L486">
            <v>0.66666666666666663</v>
          </cell>
        </row>
        <row r="487">
          <cell r="B487" t="str">
            <v>JAI</v>
          </cell>
          <cell r="C487">
            <v>3702.7359647651338</v>
          </cell>
          <cell r="D487">
            <v>2535.5679383578822</v>
          </cell>
          <cell r="E487">
            <v>1841.947079900636</v>
          </cell>
          <cell r="F487">
            <v>4742.5</v>
          </cell>
          <cell r="G487">
            <v>281.84857142857135</v>
          </cell>
          <cell r="H487">
            <v>0</v>
          </cell>
          <cell r="I487">
            <v>8.5365853658536606E-2</v>
          </cell>
          <cell r="J487">
            <v>0</v>
          </cell>
          <cell r="K487">
            <v>0.13414634146341464</v>
          </cell>
          <cell r="L487">
            <v>0.78048780487804881</v>
          </cell>
        </row>
        <row r="488">
          <cell r="B488" t="str">
            <v>JAL</v>
          </cell>
          <cell r="C488">
            <v>258.55072039077157</v>
          </cell>
          <cell r="D488">
            <v>517.27507428680622</v>
          </cell>
          <cell r="E488">
            <v>516.30811987028801</v>
          </cell>
          <cell r="F488">
            <v>222.37839405199213</v>
          </cell>
          <cell r="G488">
            <v>191.15800416203254</v>
          </cell>
          <cell r="H488">
            <v>0</v>
          </cell>
          <cell r="I488">
            <v>0.2857142857142857</v>
          </cell>
          <cell r="J488">
            <v>0</v>
          </cell>
          <cell r="K488">
            <v>0.2857142857142857</v>
          </cell>
          <cell r="L488">
            <v>0.42857142857142855</v>
          </cell>
        </row>
        <row r="489">
          <cell r="B489" t="str">
            <v>JDH</v>
          </cell>
          <cell r="C489">
            <v>3702.7359647651338</v>
          </cell>
          <cell r="D489">
            <v>2535.5679383578822</v>
          </cell>
          <cell r="E489">
            <v>1841.947079900636</v>
          </cell>
          <cell r="F489">
            <v>781.56573324038914</v>
          </cell>
          <cell r="G489">
            <v>602</v>
          </cell>
          <cell r="H489">
            <v>0</v>
          </cell>
          <cell r="I489">
            <v>0</v>
          </cell>
          <cell r="J489">
            <v>3.125E-2</v>
          </cell>
          <cell r="K489">
            <v>0.125</v>
          </cell>
          <cell r="L489">
            <v>0.84374999999999989</v>
          </cell>
        </row>
        <row r="490">
          <cell r="B490" t="str">
            <v>JED</v>
          </cell>
          <cell r="C490">
            <v>4554.6296710526321</v>
          </cell>
          <cell r="D490">
            <v>2440.1521080821672</v>
          </cell>
          <cell r="E490">
            <v>1270.0117425200169</v>
          </cell>
          <cell r="F490">
            <v>855.70304374699185</v>
          </cell>
          <cell r="G490">
            <v>637.91636952012345</v>
          </cell>
          <cell r="H490">
            <v>1.0036130068245681E-2</v>
          </cell>
          <cell r="I490">
            <v>7.1724876221062633E-2</v>
          </cell>
          <cell r="J490">
            <v>5.5934698247022678E-2</v>
          </cell>
          <cell r="K490">
            <v>0.11293991703465817</v>
          </cell>
          <cell r="L490">
            <v>0.74936437842901082</v>
          </cell>
        </row>
        <row r="491">
          <cell r="B491" t="str">
            <v>JER</v>
          </cell>
          <cell r="C491">
            <v>2745.1413404803261</v>
          </cell>
          <cell r="D491">
            <v>2748.3097622583159</v>
          </cell>
          <cell r="E491">
            <v>1227.4240623855217</v>
          </cell>
          <cell r="F491">
            <v>664.74253909376523</v>
          </cell>
          <cell r="G491">
            <v>456.75427675021371</v>
          </cell>
          <cell r="H491">
            <v>5.1724137931034482E-2</v>
          </cell>
          <cell r="I491">
            <v>0.18965517241379309</v>
          </cell>
          <cell r="J491">
            <v>5.1724137931034482E-2</v>
          </cell>
          <cell r="K491">
            <v>0.31034482758620691</v>
          </cell>
          <cell r="L491">
            <v>0.39655172413793105</v>
          </cell>
        </row>
        <row r="492">
          <cell r="B492" t="str">
            <v>JGA</v>
          </cell>
          <cell r="C492">
            <v>3702.7359647651338</v>
          </cell>
          <cell r="D492">
            <v>2535.5679383578822</v>
          </cell>
          <cell r="E492">
            <v>1841.947079900636</v>
          </cell>
          <cell r="F492">
            <v>781.56573324038914</v>
          </cell>
          <cell r="G492">
            <v>568.37330685086056</v>
          </cell>
          <cell r="H492">
            <v>5.5555555555555559E-2</v>
          </cell>
          <cell r="I492">
            <v>0.88888888888888895</v>
          </cell>
          <cell r="J492">
            <v>0</v>
          </cell>
          <cell r="K492">
            <v>0</v>
          </cell>
          <cell r="L492">
            <v>5.5555555555555559E-2</v>
          </cell>
        </row>
        <row r="493">
          <cell r="B493" t="str">
            <v>JHB</v>
          </cell>
          <cell r="C493">
            <v>6193.8249009534829</v>
          </cell>
          <cell r="D493">
            <v>3575.2541506331786</v>
          </cell>
          <cell r="E493">
            <v>1568.9268649847354</v>
          </cell>
          <cell r="F493">
            <v>777.33416693910112</v>
          </cell>
          <cell r="G493">
            <v>629.17125846887177</v>
          </cell>
          <cell r="H493">
            <v>0</v>
          </cell>
          <cell r="I493">
            <v>0.39999999999999997</v>
          </cell>
          <cell r="J493">
            <v>0</v>
          </cell>
          <cell r="K493">
            <v>0</v>
          </cell>
          <cell r="L493">
            <v>0.6</v>
          </cell>
        </row>
        <row r="494">
          <cell r="B494" t="str">
            <v>JIB</v>
          </cell>
          <cell r="C494">
            <v>4423.4183338725334</v>
          </cell>
          <cell r="D494">
            <v>3729.5711797153454</v>
          </cell>
          <cell r="E494">
            <v>1256.9566231242311</v>
          </cell>
          <cell r="F494">
            <v>1401.4303611399864</v>
          </cell>
          <cell r="G494">
            <v>731.95358145522289</v>
          </cell>
          <cell r="H494">
            <v>0</v>
          </cell>
          <cell r="I494">
            <v>3.8095238095238099E-2</v>
          </cell>
          <cell r="J494">
            <v>0.24761904761904763</v>
          </cell>
          <cell r="K494">
            <v>3.8095238095238099E-2</v>
          </cell>
          <cell r="L494">
            <v>0.67619047619047623</v>
          </cell>
        </row>
        <row r="495">
          <cell r="B495" t="str">
            <v>JIK</v>
          </cell>
          <cell r="C495">
            <v>2745.1413404803261</v>
          </cell>
          <cell r="D495">
            <v>2748.3097622583159</v>
          </cell>
          <cell r="E495">
            <v>1227.4240623855217</v>
          </cell>
          <cell r="F495">
            <v>664.74253909376523</v>
          </cell>
          <cell r="G495">
            <v>456.75427675021371</v>
          </cell>
          <cell r="H495">
            <v>0</v>
          </cell>
          <cell r="I495">
            <v>0</v>
          </cell>
          <cell r="J495">
            <v>0</v>
          </cell>
          <cell r="K495">
            <v>1</v>
          </cell>
          <cell r="L495">
            <v>0</v>
          </cell>
        </row>
        <row r="496">
          <cell r="B496" t="str">
            <v>JJN</v>
          </cell>
          <cell r="C496">
            <v>7769.2183948511838</v>
          </cell>
          <cell r="D496">
            <v>3939.5668380334537</v>
          </cell>
          <cell r="E496">
            <v>1662.3919612553043</v>
          </cell>
          <cell r="F496">
            <v>918.66681940533897</v>
          </cell>
          <cell r="G496">
            <v>695.52668189877943</v>
          </cell>
          <cell r="H496">
            <v>0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</row>
        <row r="497">
          <cell r="B497" t="str">
            <v>JKH</v>
          </cell>
          <cell r="C497">
            <v>2745.1413404803261</v>
          </cell>
          <cell r="D497">
            <v>2748.3097622583159</v>
          </cell>
          <cell r="E497">
            <v>1227.4240623855217</v>
          </cell>
          <cell r="F497">
            <v>664.74253909376523</v>
          </cell>
          <cell r="G497">
            <v>456.75427675021371</v>
          </cell>
          <cell r="H497">
            <v>0</v>
          </cell>
          <cell r="I497">
            <v>0</v>
          </cell>
          <cell r="J497">
            <v>0</v>
          </cell>
          <cell r="K497">
            <v>0.56382978723404242</v>
          </cell>
          <cell r="L497">
            <v>0.43617021276595752</v>
          </cell>
        </row>
        <row r="498">
          <cell r="B498" t="str">
            <v>JKT</v>
          </cell>
          <cell r="C498">
            <v>10205</v>
          </cell>
          <cell r="D498">
            <v>3842.3500347018562</v>
          </cell>
          <cell r="E498">
            <v>1747.1384759358298</v>
          </cell>
          <cell r="F498">
            <v>1044.8623670143415</v>
          </cell>
          <cell r="G498">
            <v>1057.7765049439836</v>
          </cell>
          <cell r="H498">
            <v>9.0653329165363925E-3</v>
          </cell>
          <cell r="I498">
            <v>0.13691778680837752</v>
          </cell>
          <cell r="J498">
            <v>3.3135354798374456E-2</v>
          </cell>
          <cell r="K498">
            <v>0.14910909659268493</v>
          </cell>
          <cell r="L498">
            <v>0.67177242888402677</v>
          </cell>
        </row>
        <row r="499">
          <cell r="B499" t="str">
            <v>JMK</v>
          </cell>
          <cell r="C499">
            <v>2745.1413404803261</v>
          </cell>
          <cell r="D499">
            <v>2748.3097622583159</v>
          </cell>
          <cell r="E499">
            <v>1227.4240623855217</v>
          </cell>
          <cell r="F499">
            <v>664.74253909376523</v>
          </cell>
          <cell r="G499">
            <v>456.75427675021371</v>
          </cell>
          <cell r="H499">
            <v>2.2727272727272724E-2</v>
          </cell>
          <cell r="I499">
            <v>0</v>
          </cell>
          <cell r="J499">
            <v>0</v>
          </cell>
          <cell r="K499">
            <v>0.42045454545454547</v>
          </cell>
          <cell r="L499">
            <v>0.55681818181818177</v>
          </cell>
        </row>
        <row r="500">
          <cell r="B500" t="str">
            <v>JMU</v>
          </cell>
          <cell r="C500">
            <v>7769.2183948511838</v>
          </cell>
          <cell r="D500">
            <v>3939.5668380334537</v>
          </cell>
          <cell r="E500">
            <v>1662.3919612553043</v>
          </cell>
          <cell r="F500">
            <v>918.66681940533897</v>
          </cell>
          <cell r="G500">
            <v>695.52668189877943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1</v>
          </cell>
        </row>
        <row r="501">
          <cell r="B501" t="str">
            <v>JNB</v>
          </cell>
          <cell r="C501">
            <v>4751.2486921296295</v>
          </cell>
          <cell r="D501">
            <v>3875.3032125168152</v>
          </cell>
          <cell r="E501">
            <v>2381.3899067699376</v>
          </cell>
          <cell r="F501">
            <v>1592.2314341081544</v>
          </cell>
          <cell r="G501">
            <v>803.07807486322633</v>
          </cell>
          <cell r="H501">
            <v>1.0096374483708117E-2</v>
          </cell>
          <cell r="I501">
            <v>0.12794860027535551</v>
          </cell>
          <cell r="J501">
            <v>2.4598439651216164E-2</v>
          </cell>
          <cell r="K501">
            <v>0.22597521798990325</v>
          </cell>
          <cell r="L501">
            <v>0.61138136759981687</v>
          </cell>
        </row>
        <row r="502">
          <cell r="B502" t="str">
            <v>JNG</v>
          </cell>
          <cell r="C502">
            <v>7769.2183948511838</v>
          </cell>
          <cell r="D502">
            <v>3939.5668380334537</v>
          </cell>
          <cell r="E502">
            <v>1662.3919612553043</v>
          </cell>
          <cell r="F502">
            <v>918.66681940533897</v>
          </cell>
          <cell r="G502">
            <v>695.52668189877943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1</v>
          </cell>
        </row>
        <row r="503">
          <cell r="B503" t="str">
            <v>JOE</v>
          </cell>
          <cell r="C503">
            <v>2745.1413404803261</v>
          </cell>
          <cell r="D503">
            <v>2748.3097622583159</v>
          </cell>
          <cell r="E503">
            <v>1227.4240623855217</v>
          </cell>
          <cell r="F503">
            <v>451.18999999999994</v>
          </cell>
          <cell r="G503">
            <v>456.75427675021371</v>
          </cell>
          <cell r="H503">
            <v>0.13043478260869565</v>
          </cell>
          <cell r="I503">
            <v>0.21739130434782611</v>
          </cell>
          <cell r="J503">
            <v>6.5217391304347838E-2</v>
          </cell>
          <cell r="K503">
            <v>0.13043478260869568</v>
          </cell>
          <cell r="L503">
            <v>0.45652173913043476</v>
          </cell>
        </row>
        <row r="504">
          <cell r="B504" t="str">
            <v>JOG</v>
          </cell>
          <cell r="C504">
            <v>6193.8249009534829</v>
          </cell>
          <cell r="D504">
            <v>3575.2541506331786</v>
          </cell>
          <cell r="E504">
            <v>1568.9268649847354</v>
          </cell>
          <cell r="F504">
            <v>777.33416693910112</v>
          </cell>
          <cell r="G504">
            <v>629.17125846887177</v>
          </cell>
          <cell r="H504">
            <v>0</v>
          </cell>
          <cell r="I504">
            <v>0.30000000000000004</v>
          </cell>
          <cell r="J504">
            <v>0.1</v>
          </cell>
          <cell r="K504">
            <v>0.1</v>
          </cell>
          <cell r="L504">
            <v>0.5</v>
          </cell>
        </row>
        <row r="505">
          <cell r="B505" t="str">
            <v>JOI</v>
          </cell>
          <cell r="C505">
            <v>0</v>
          </cell>
          <cell r="D505">
            <v>2332</v>
          </cell>
          <cell r="E505">
            <v>0</v>
          </cell>
          <cell r="F505">
            <v>546.58989625850359</v>
          </cell>
          <cell r="G505">
            <v>657.77090970647498</v>
          </cell>
          <cell r="H505">
            <v>3.5714285714285712E-2</v>
          </cell>
          <cell r="I505">
            <v>0.17857142857142858</v>
          </cell>
          <cell r="J505">
            <v>0</v>
          </cell>
          <cell r="K505">
            <v>0.4285714285714286</v>
          </cell>
          <cell r="L505">
            <v>0.35714285714285715</v>
          </cell>
        </row>
        <row r="506">
          <cell r="B506" t="str">
            <v>JPA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0.17857142857142852</v>
          </cell>
          <cell r="L506">
            <v>0.82142857142857151</v>
          </cell>
        </row>
        <row r="507">
          <cell r="B507" t="str">
            <v>JRO</v>
          </cell>
          <cell r="C507">
            <v>4423.4183338725334</v>
          </cell>
          <cell r="D507">
            <v>5215.3474999999999</v>
          </cell>
          <cell r="E507">
            <v>1256.9566231242311</v>
          </cell>
          <cell r="F507">
            <v>2630.5290476190471</v>
          </cell>
          <cell r="G507">
            <v>995.29582142738434</v>
          </cell>
          <cell r="H507">
            <v>7.6161462300076163E-4</v>
          </cell>
          <cell r="I507">
            <v>9.9009900990099011E-3</v>
          </cell>
          <cell r="J507">
            <v>8.3777608530083772E-3</v>
          </cell>
          <cell r="K507">
            <v>7.6923076923076927E-2</v>
          </cell>
          <cell r="L507">
            <v>0.90403655750190404</v>
          </cell>
        </row>
        <row r="508">
          <cell r="B508" t="str">
            <v>JTR</v>
          </cell>
          <cell r="C508">
            <v>2745.1413404803261</v>
          </cell>
          <cell r="D508">
            <v>2748.3097622583159</v>
          </cell>
          <cell r="E508">
            <v>1227.4240623855217</v>
          </cell>
          <cell r="F508">
            <v>664.74253909376523</v>
          </cell>
          <cell r="G508">
            <v>456.75427675021371</v>
          </cell>
          <cell r="H508">
            <v>5.4644808743169399E-3</v>
          </cell>
          <cell r="I508">
            <v>1.6393442622950821E-2</v>
          </cell>
          <cell r="J508">
            <v>1.6393442622950821E-2</v>
          </cell>
          <cell r="K508">
            <v>0.15846994535519127</v>
          </cell>
          <cell r="L508">
            <v>0.80327868852459017</v>
          </cell>
        </row>
        <row r="509">
          <cell r="B509" t="str">
            <v>JUB</v>
          </cell>
          <cell r="C509">
            <v>1843.8291165610724</v>
          </cell>
          <cell r="D509">
            <v>3003.2110971761676</v>
          </cell>
          <cell r="E509">
            <v>1345.867676497681</v>
          </cell>
          <cell r="F509">
            <v>693.36331066456853</v>
          </cell>
          <cell r="G509">
            <v>474.17632914475155</v>
          </cell>
          <cell r="H509">
            <v>0</v>
          </cell>
          <cell r="I509">
            <v>4.5454545454545449E-2</v>
          </cell>
          <cell r="J509">
            <v>0</v>
          </cell>
          <cell r="K509">
            <v>0.13636363636363635</v>
          </cell>
          <cell r="L509">
            <v>0.81818181818181823</v>
          </cell>
        </row>
        <row r="510">
          <cell r="B510" t="str">
            <v>JUL</v>
          </cell>
          <cell r="C510">
            <v>340.6522449706643</v>
          </cell>
          <cell r="D510">
            <v>1643.6786350781567</v>
          </cell>
          <cell r="E510">
            <v>867.19705804587363</v>
          </cell>
          <cell r="F510">
            <v>404.66000000000008</v>
          </cell>
          <cell r="G510">
            <v>355.93964477998946</v>
          </cell>
          <cell r="H510">
            <v>0</v>
          </cell>
          <cell r="I510">
            <v>4.5454545454545456E-2</v>
          </cell>
          <cell r="J510">
            <v>0</v>
          </cell>
          <cell r="K510">
            <v>0.5</v>
          </cell>
          <cell r="L510">
            <v>0.45454545454545459</v>
          </cell>
        </row>
        <row r="511">
          <cell r="B511" t="str">
            <v>JYV</v>
          </cell>
          <cell r="C511">
            <v>2745.1413404803261</v>
          </cell>
          <cell r="D511">
            <v>2748.3097622583159</v>
          </cell>
          <cell r="E511">
            <v>1227.4240623855217</v>
          </cell>
          <cell r="F511">
            <v>664.74253909376523</v>
          </cell>
          <cell r="G511">
            <v>456.75427675021371</v>
          </cell>
          <cell r="H511">
            <v>2.4390243902439025E-2</v>
          </cell>
          <cell r="I511">
            <v>0</v>
          </cell>
          <cell r="J511">
            <v>0</v>
          </cell>
          <cell r="K511">
            <v>0.24390243902439024</v>
          </cell>
          <cell r="L511">
            <v>0.73170731707317072</v>
          </cell>
        </row>
        <row r="512">
          <cell r="B512" t="str">
            <v>KAJ</v>
          </cell>
          <cell r="C512">
            <v>2745.1413404803261</v>
          </cell>
          <cell r="D512">
            <v>2748.3097622583159</v>
          </cell>
          <cell r="E512">
            <v>1227.4240623855217</v>
          </cell>
          <cell r="F512">
            <v>664.74253909376523</v>
          </cell>
          <cell r="G512">
            <v>456.75427675021371</v>
          </cell>
          <cell r="H512">
            <v>0</v>
          </cell>
          <cell r="I512">
            <v>0.14285714285714285</v>
          </cell>
          <cell r="J512">
            <v>0</v>
          </cell>
          <cell r="K512">
            <v>0</v>
          </cell>
          <cell r="L512">
            <v>0.8571428571428571</v>
          </cell>
        </row>
        <row r="513">
          <cell r="B513" t="str">
            <v>KAN</v>
          </cell>
          <cell r="C513">
            <v>2666.1651453744489</v>
          </cell>
          <cell r="D513">
            <v>3774.826342031879</v>
          </cell>
          <cell r="E513">
            <v>1071.763219189656</v>
          </cell>
          <cell r="F513">
            <v>762.7237149054954</v>
          </cell>
          <cell r="G513">
            <v>537.92857142857144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1</v>
          </cell>
        </row>
        <row r="514">
          <cell r="B514" t="str">
            <v>KAT</v>
          </cell>
          <cell r="C514">
            <v>1491.994109567901</v>
          </cell>
          <cell r="D514">
            <v>4031.5638066791957</v>
          </cell>
          <cell r="E514">
            <v>1262.0723017140099</v>
          </cell>
          <cell r="F514">
            <v>1338.046185731502</v>
          </cell>
          <cell r="G514">
            <v>902.02177786951108</v>
          </cell>
          <cell r="H514">
            <v>0</v>
          </cell>
          <cell r="I514">
            <v>0</v>
          </cell>
          <cell r="J514">
            <v>0</v>
          </cell>
          <cell r="K514">
            <v>1</v>
          </cell>
          <cell r="L514">
            <v>0</v>
          </cell>
        </row>
        <row r="515">
          <cell r="B515" t="str">
            <v>KBL</v>
          </cell>
          <cell r="C515">
            <v>3702.7359647651338</v>
          </cell>
          <cell r="D515">
            <v>2535.5679383578822</v>
          </cell>
          <cell r="E515">
            <v>1841.947079900636</v>
          </cell>
          <cell r="F515">
            <v>781.56573324038914</v>
          </cell>
          <cell r="G515">
            <v>568.37330685086056</v>
          </cell>
          <cell r="H515">
            <v>0</v>
          </cell>
          <cell r="I515">
            <v>1.2500000000000001E-2</v>
          </cell>
          <cell r="J515">
            <v>9.3750000000000028E-2</v>
          </cell>
          <cell r="K515">
            <v>0.33750000000000008</v>
          </cell>
          <cell r="L515">
            <v>0.55624999999999991</v>
          </cell>
        </row>
        <row r="516">
          <cell r="B516" t="str">
            <v>KBR</v>
          </cell>
          <cell r="C516">
            <v>6193.8249009534829</v>
          </cell>
          <cell r="D516">
            <v>3575.2541506331786</v>
          </cell>
          <cell r="E516">
            <v>1568.9268649847354</v>
          </cell>
          <cell r="F516">
            <v>777.33416693910112</v>
          </cell>
          <cell r="G516">
            <v>629.17125846887177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1</v>
          </cell>
        </row>
        <row r="517">
          <cell r="B517" t="str">
            <v>KBV</v>
          </cell>
          <cell r="C517">
            <v>6193.8249009534829</v>
          </cell>
          <cell r="D517">
            <v>3575.2541506331786</v>
          </cell>
          <cell r="E517">
            <v>1568.9268649847354</v>
          </cell>
          <cell r="F517">
            <v>777.33416693910112</v>
          </cell>
          <cell r="G517">
            <v>629.17125846887177</v>
          </cell>
          <cell r="H517">
            <v>0</v>
          </cell>
          <cell r="I517">
            <v>0</v>
          </cell>
          <cell r="J517">
            <v>0.5</v>
          </cell>
          <cell r="K517">
            <v>0.25</v>
          </cell>
          <cell r="L517">
            <v>0.25</v>
          </cell>
        </row>
        <row r="518">
          <cell r="B518" t="str">
            <v>KCH</v>
          </cell>
          <cell r="C518">
            <v>6193.8249009534829</v>
          </cell>
          <cell r="D518">
            <v>3575.2541506331786</v>
          </cell>
          <cell r="E518">
            <v>1568.9268649847354</v>
          </cell>
          <cell r="F518">
            <v>777.33416693910112</v>
          </cell>
          <cell r="G518">
            <v>629.17125846887177</v>
          </cell>
          <cell r="H518">
            <v>0</v>
          </cell>
          <cell r="I518">
            <v>0.2413793103448276</v>
          </cell>
          <cell r="J518">
            <v>0</v>
          </cell>
          <cell r="K518">
            <v>0.2068965517241379</v>
          </cell>
          <cell r="L518">
            <v>0.55172413793103448</v>
          </cell>
        </row>
        <row r="519">
          <cell r="B519" t="str">
            <v>KCZ</v>
          </cell>
          <cell r="C519">
            <v>7769.2183948511838</v>
          </cell>
          <cell r="D519">
            <v>3939.5668380334537</v>
          </cell>
          <cell r="E519">
            <v>1662.3919612553043</v>
          </cell>
          <cell r="F519">
            <v>918.66681940533897</v>
          </cell>
          <cell r="G519">
            <v>485</v>
          </cell>
          <cell r="H519">
            <v>0</v>
          </cell>
          <cell r="I519">
            <v>8.5714285714285701E-2</v>
          </cell>
          <cell r="J519">
            <v>2.8571428571428567E-2</v>
          </cell>
          <cell r="K519">
            <v>0.22857142857142854</v>
          </cell>
          <cell r="L519">
            <v>0.65714285714285725</v>
          </cell>
        </row>
        <row r="520">
          <cell r="B520" t="str">
            <v>KEJ</v>
          </cell>
          <cell r="C520">
            <v>7769.2183948511838</v>
          </cell>
          <cell r="D520">
            <v>3939.5668380334537</v>
          </cell>
          <cell r="E520">
            <v>1662.3919612553043</v>
          </cell>
          <cell r="F520">
            <v>918.66681940533897</v>
          </cell>
          <cell r="G520">
            <v>695.52668189877943</v>
          </cell>
          <cell r="H520">
            <v>0</v>
          </cell>
          <cell r="I520">
            <v>0.14285714285714288</v>
          </cell>
          <cell r="J520">
            <v>0</v>
          </cell>
          <cell r="K520">
            <v>0.4285714285714286</v>
          </cell>
          <cell r="L520">
            <v>0.4285714285714286</v>
          </cell>
        </row>
        <row r="521">
          <cell r="B521" t="str">
            <v>KGD</v>
          </cell>
          <cell r="C521">
            <v>1469.5938081198235</v>
          </cell>
          <cell r="D521">
            <v>2752.6445953448019</v>
          </cell>
          <cell r="E521">
            <v>1004.3361110559546</v>
          </cell>
          <cell r="F521">
            <v>378.81857465811385</v>
          </cell>
          <cell r="G521">
            <v>518.08240646258503</v>
          </cell>
          <cell r="H521">
            <v>0</v>
          </cell>
          <cell r="I521">
            <v>1.754385964912281E-2</v>
          </cell>
          <cell r="J521">
            <v>3.5087719298245619E-2</v>
          </cell>
          <cell r="K521">
            <v>0.17543859649122809</v>
          </cell>
          <cell r="L521">
            <v>0.77192982456140335</v>
          </cell>
        </row>
        <row r="522">
          <cell r="B522" t="str">
            <v>KGF</v>
          </cell>
          <cell r="C522">
            <v>0</v>
          </cell>
          <cell r="D522">
            <v>2847.6971930925342</v>
          </cell>
          <cell r="E522">
            <v>3657.2797867244003</v>
          </cell>
          <cell r="F522">
            <v>572.24859627950207</v>
          </cell>
          <cell r="G522">
            <v>751.47941018987342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1</v>
          </cell>
        </row>
        <row r="523">
          <cell r="B523" t="str">
            <v>KGL</v>
          </cell>
          <cell r="C523">
            <v>4423.4183338725334</v>
          </cell>
          <cell r="D523">
            <v>4920.1614285714277</v>
          </cell>
          <cell r="E523">
            <v>1256.9566231242311</v>
          </cell>
          <cell r="F523">
            <v>971.17870408163265</v>
          </cell>
          <cell r="G523">
            <v>923.15694549549596</v>
          </cell>
          <cell r="H523">
            <v>1.1816838995568683E-2</v>
          </cell>
          <cell r="I523">
            <v>7.5332348596750323E-2</v>
          </cell>
          <cell r="J523">
            <v>1.7725258493353026E-2</v>
          </cell>
          <cell r="K523">
            <v>0.17725258493353016</v>
          </cell>
          <cell r="L523">
            <v>0.71787296898079778</v>
          </cell>
        </row>
        <row r="524">
          <cell r="B524" t="str">
            <v>KGS</v>
          </cell>
          <cell r="C524">
            <v>2745.1413404803261</v>
          </cell>
          <cell r="D524">
            <v>2748.3097622583159</v>
          </cell>
          <cell r="E524">
            <v>1227.4240623855217</v>
          </cell>
          <cell r="F524">
            <v>664.74253909376523</v>
          </cell>
          <cell r="G524">
            <v>456.75427675021371</v>
          </cell>
          <cell r="H524">
            <v>2.8571428571428571E-2</v>
          </cell>
          <cell r="I524">
            <v>0</v>
          </cell>
          <cell r="J524">
            <v>0</v>
          </cell>
          <cell r="K524">
            <v>0.5714285714285714</v>
          </cell>
          <cell r="L524">
            <v>0.4</v>
          </cell>
        </row>
        <row r="525">
          <cell r="B525" t="str">
            <v>KHH</v>
          </cell>
          <cell r="C525">
            <v>7769.2183948511838</v>
          </cell>
          <cell r="D525">
            <v>3405.4923850574714</v>
          </cell>
          <cell r="E525">
            <v>2226.3000000000002</v>
          </cell>
          <cell r="F525">
            <v>538.14727576762277</v>
          </cell>
          <cell r="G525">
            <v>577.40393259205723</v>
          </cell>
          <cell r="H525">
            <v>2.7198549410698096E-3</v>
          </cell>
          <cell r="I525">
            <v>8.658204895738901E-2</v>
          </cell>
          <cell r="J525">
            <v>4.0797824116047144E-3</v>
          </cell>
          <cell r="K525">
            <v>0.43472348141432476</v>
          </cell>
          <cell r="L525">
            <v>0.47189483227561169</v>
          </cell>
        </row>
        <row r="526">
          <cell r="B526" t="str">
            <v>KHI</v>
          </cell>
          <cell r="C526">
            <v>1495.710310837439</v>
          </cell>
          <cell r="D526">
            <v>1273.8811489987468</v>
          </cell>
          <cell r="E526">
            <v>741.75416666666661</v>
          </cell>
          <cell r="F526">
            <v>334.83816501502292</v>
          </cell>
          <cell r="G526">
            <v>573.5649714959402</v>
          </cell>
          <cell r="H526">
            <v>7.4255007327796857E-3</v>
          </cell>
          <cell r="I526">
            <v>3.0532486565706011E-2</v>
          </cell>
          <cell r="J526">
            <v>4.9242794333170622E-2</v>
          </cell>
          <cell r="K526">
            <v>7.3571079628725194E-2</v>
          </cell>
          <cell r="L526">
            <v>0.83922813873961855</v>
          </cell>
        </row>
        <row r="527">
          <cell r="B527" t="str">
            <v>KHN</v>
          </cell>
          <cell r="C527">
            <v>7769.2183948511838</v>
          </cell>
          <cell r="D527">
            <v>3939.5668380334537</v>
          </cell>
          <cell r="E527">
            <v>1662.3919612553043</v>
          </cell>
          <cell r="F527">
            <v>918.66681940533897</v>
          </cell>
          <cell r="G527">
            <v>1393.94</v>
          </cell>
          <cell r="H527">
            <v>2.564102564102564E-2</v>
          </cell>
          <cell r="I527">
            <v>0.10256410256410256</v>
          </cell>
          <cell r="J527">
            <v>0.10256410256410256</v>
          </cell>
          <cell r="K527">
            <v>0.10256410256410256</v>
          </cell>
          <cell r="L527">
            <v>0.66666666666666674</v>
          </cell>
        </row>
        <row r="528">
          <cell r="B528" t="str">
            <v>KHV</v>
          </cell>
          <cell r="C528">
            <v>7769.2183948511838</v>
          </cell>
          <cell r="D528">
            <v>3939.5668380334537</v>
          </cell>
          <cell r="E528">
            <v>1662.3919612553043</v>
          </cell>
          <cell r="F528">
            <v>918.66681940533897</v>
          </cell>
          <cell r="G528">
            <v>950.72377777777785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1</v>
          </cell>
        </row>
        <row r="529">
          <cell r="B529" t="str">
            <v>KIJ</v>
          </cell>
          <cell r="C529">
            <v>7769.2183948511838</v>
          </cell>
          <cell r="D529">
            <v>3939.5668380334537</v>
          </cell>
          <cell r="E529">
            <v>1662.3919612553043</v>
          </cell>
          <cell r="F529">
            <v>918.66681940533897</v>
          </cell>
          <cell r="G529">
            <v>695.52668189877943</v>
          </cell>
          <cell r="H529">
            <v>0</v>
          </cell>
          <cell r="I529">
            <v>0</v>
          </cell>
          <cell r="J529">
            <v>0.2</v>
          </cell>
          <cell r="K529">
            <v>0.2</v>
          </cell>
          <cell r="L529">
            <v>0.60000000000000009</v>
          </cell>
        </row>
        <row r="530">
          <cell r="B530" t="str">
            <v>KIM</v>
          </cell>
          <cell r="C530">
            <v>4506.2728313492062</v>
          </cell>
          <cell r="D530">
            <v>3944.3134760440953</v>
          </cell>
          <cell r="E530">
            <v>2334.0452562656651</v>
          </cell>
          <cell r="F530">
            <v>1515.8991723225461</v>
          </cell>
          <cell r="G530">
            <v>793.18298912074488</v>
          </cell>
          <cell r="H530">
            <v>0</v>
          </cell>
          <cell r="I530">
            <v>0</v>
          </cell>
          <cell r="J530">
            <v>0</v>
          </cell>
          <cell r="K530">
            <v>0.6</v>
          </cell>
          <cell r="L530">
            <v>0.4</v>
          </cell>
        </row>
        <row r="531">
          <cell r="B531" t="str">
            <v>KIN</v>
          </cell>
          <cell r="C531">
            <v>314.66984352603902</v>
          </cell>
          <cell r="D531">
            <v>319.50000000000011</v>
          </cell>
          <cell r="E531">
            <v>558.6</v>
          </cell>
          <cell r="F531">
            <v>189.36177871102603</v>
          </cell>
          <cell r="G531">
            <v>175.52205267446118</v>
          </cell>
          <cell r="H531">
            <v>6.2276306370794697E-2</v>
          </cell>
          <cell r="I531">
            <v>9.0670484371271932E-3</v>
          </cell>
          <cell r="J531">
            <v>1.0737294201861152E-2</v>
          </cell>
          <cell r="K531">
            <v>0.12383679312813199</v>
          </cell>
          <cell r="L531">
            <v>0.79408255786208504</v>
          </cell>
        </row>
        <row r="532">
          <cell r="B532" t="str">
            <v>KIR</v>
          </cell>
          <cell r="C532">
            <v>2745.1413404803261</v>
          </cell>
          <cell r="D532">
            <v>2748.3097622583159</v>
          </cell>
          <cell r="E532">
            <v>1227.4240623855217</v>
          </cell>
          <cell r="F532">
            <v>664.74253909376523</v>
          </cell>
          <cell r="G532">
            <v>456.75427675021371</v>
          </cell>
          <cell r="H532">
            <v>0</v>
          </cell>
          <cell r="I532">
            <v>0</v>
          </cell>
          <cell r="J532">
            <v>0</v>
          </cell>
          <cell r="K532">
            <v>0.33333333333333331</v>
          </cell>
          <cell r="L532">
            <v>0.66666666666666663</v>
          </cell>
        </row>
        <row r="533">
          <cell r="B533" t="str">
            <v>KIS</v>
          </cell>
          <cell r="C533">
            <v>4423.4183338725334</v>
          </cell>
          <cell r="D533">
            <v>3729.5711797153454</v>
          </cell>
          <cell r="E533">
            <v>1256.9566231242311</v>
          </cell>
          <cell r="F533">
            <v>1401.4303611399864</v>
          </cell>
          <cell r="G533">
            <v>731.95358145522289</v>
          </cell>
          <cell r="H533">
            <v>0</v>
          </cell>
          <cell r="I533">
            <v>5.4054054054054057E-2</v>
          </cell>
          <cell r="J533">
            <v>0</v>
          </cell>
          <cell r="K533">
            <v>0.27027027027027029</v>
          </cell>
          <cell r="L533">
            <v>0.67567567567567566</v>
          </cell>
        </row>
        <row r="534">
          <cell r="B534" t="str">
            <v>KIV</v>
          </cell>
          <cell r="C534">
            <v>1469.5938081198235</v>
          </cell>
          <cell r="D534">
            <v>2254.67</v>
          </cell>
          <cell r="E534">
            <v>1004.3361110559546</v>
          </cell>
          <cell r="F534">
            <v>443.77856084656094</v>
          </cell>
          <cell r="G534">
            <v>593.94200000000001</v>
          </cell>
          <cell r="H534">
            <v>0</v>
          </cell>
          <cell r="I534">
            <v>1.0719754977029103E-2</v>
          </cell>
          <cell r="J534">
            <v>1.8376722817764177E-2</v>
          </cell>
          <cell r="K534">
            <v>0.64012251148545185</v>
          </cell>
          <cell r="L534">
            <v>0.33078101071975496</v>
          </cell>
        </row>
        <row r="535">
          <cell r="B535" t="str">
            <v>KJA</v>
          </cell>
          <cell r="C535">
            <v>7769.2183948511838</v>
          </cell>
          <cell r="D535">
            <v>3939.5668380334537</v>
          </cell>
          <cell r="E535">
            <v>1662.3919612553043</v>
          </cell>
          <cell r="F535">
            <v>918.66681940533897</v>
          </cell>
          <cell r="G535">
            <v>695.52668189877943</v>
          </cell>
          <cell r="H535">
            <v>0</v>
          </cell>
          <cell r="I535">
            <v>4.1666666666666664E-2</v>
          </cell>
          <cell r="J535">
            <v>0</v>
          </cell>
          <cell r="K535">
            <v>0.33333333333333331</v>
          </cell>
          <cell r="L535">
            <v>0.625</v>
          </cell>
        </row>
        <row r="536">
          <cell r="B536" t="str">
            <v>KKC</v>
          </cell>
          <cell r="C536">
            <v>6193.8249009534829</v>
          </cell>
          <cell r="D536">
            <v>3575.2541506331786</v>
          </cell>
          <cell r="E536">
            <v>1568.9268649847354</v>
          </cell>
          <cell r="F536">
            <v>777.33416693910112</v>
          </cell>
          <cell r="G536">
            <v>629.17125846887177</v>
          </cell>
          <cell r="H536">
            <v>0</v>
          </cell>
          <cell r="I536">
            <v>0.33333333333333337</v>
          </cell>
          <cell r="J536">
            <v>0</v>
          </cell>
          <cell r="K536">
            <v>0</v>
          </cell>
          <cell r="L536">
            <v>0.66666666666666674</v>
          </cell>
        </row>
        <row r="537">
          <cell r="B537" t="str">
            <v>KKE</v>
          </cell>
          <cell r="C537">
            <v>1491.994109567901</v>
          </cell>
          <cell r="D537">
            <v>4031.5638066791957</v>
          </cell>
          <cell r="E537">
            <v>1262.0723017140099</v>
          </cell>
          <cell r="F537">
            <v>1338.046185731502</v>
          </cell>
          <cell r="G537">
            <v>967.43</v>
          </cell>
          <cell r="H537">
            <v>0</v>
          </cell>
          <cell r="I537">
            <v>0</v>
          </cell>
          <cell r="J537">
            <v>0</v>
          </cell>
          <cell r="K537">
            <v>0.2857142857142857</v>
          </cell>
          <cell r="L537">
            <v>0.7142857142857143</v>
          </cell>
        </row>
        <row r="538">
          <cell r="B538" t="str">
            <v>KKJ</v>
          </cell>
          <cell r="C538">
            <v>7769.2183948511838</v>
          </cell>
          <cell r="D538">
            <v>3939.5668380334537</v>
          </cell>
          <cell r="E538">
            <v>1662.3919612553043</v>
          </cell>
          <cell r="F538">
            <v>918.66681940533897</v>
          </cell>
          <cell r="G538">
            <v>465.09</v>
          </cell>
          <cell r="H538">
            <v>0</v>
          </cell>
          <cell r="I538">
            <v>0.28787878787878785</v>
          </cell>
          <cell r="J538">
            <v>3.0303030303030297E-2</v>
          </cell>
          <cell r="K538">
            <v>0.25757575757575751</v>
          </cell>
          <cell r="L538">
            <v>0.42424242424242425</v>
          </cell>
        </row>
        <row r="539">
          <cell r="B539" t="str">
            <v>KKN</v>
          </cell>
          <cell r="C539">
            <v>2745.1413404803261</v>
          </cell>
          <cell r="D539">
            <v>2748.3097622583159</v>
          </cell>
          <cell r="E539">
            <v>1227.4240623855217</v>
          </cell>
          <cell r="F539">
            <v>664.74253909376523</v>
          </cell>
          <cell r="G539">
            <v>456.75427675021371</v>
          </cell>
          <cell r="H539">
            <v>0</v>
          </cell>
          <cell r="I539">
            <v>0</v>
          </cell>
          <cell r="J539">
            <v>0.11111111111111112</v>
          </cell>
          <cell r="K539">
            <v>0.11111111111111112</v>
          </cell>
          <cell r="L539">
            <v>0.77777777777777779</v>
          </cell>
        </row>
        <row r="540">
          <cell r="B540" t="str">
            <v>KLO</v>
          </cell>
          <cell r="C540">
            <v>6193.8249009534829</v>
          </cell>
          <cell r="D540">
            <v>3575.2541506331786</v>
          </cell>
          <cell r="E540">
            <v>1568.9268649847354</v>
          </cell>
          <cell r="F540">
            <v>777.33416693910112</v>
          </cell>
          <cell r="G540">
            <v>629.17125846887177</v>
          </cell>
          <cell r="H540">
            <v>0</v>
          </cell>
          <cell r="I540">
            <v>0</v>
          </cell>
          <cell r="J540">
            <v>0.25</v>
          </cell>
          <cell r="K540">
            <v>0</v>
          </cell>
          <cell r="L540">
            <v>0.75</v>
          </cell>
        </row>
        <row r="541">
          <cell r="B541" t="str">
            <v>KLR</v>
          </cell>
          <cell r="C541">
            <v>2745.1413404803261</v>
          </cell>
          <cell r="D541">
            <v>1450</v>
          </cell>
          <cell r="E541">
            <v>1227.4240623855217</v>
          </cell>
          <cell r="F541">
            <v>1075</v>
          </cell>
          <cell r="G541">
            <v>489.49999999999994</v>
          </cell>
          <cell r="H541">
            <v>0</v>
          </cell>
          <cell r="I541">
            <v>2.2727272727272724E-2</v>
          </cell>
          <cell r="J541">
            <v>0</v>
          </cell>
          <cell r="K541">
            <v>0.13636363636363635</v>
          </cell>
          <cell r="L541">
            <v>0.84090909090909094</v>
          </cell>
        </row>
        <row r="542">
          <cell r="B542" t="str">
            <v>KLU</v>
          </cell>
          <cell r="C542">
            <v>2745.1413404803261</v>
          </cell>
          <cell r="D542">
            <v>2132.1282999999994</v>
          </cell>
          <cell r="E542">
            <v>1872.8166666666698</v>
          </cell>
          <cell r="F542">
            <v>476.90770016624606</v>
          </cell>
          <cell r="G542">
            <v>763.64635609516392</v>
          </cell>
          <cell r="H542">
            <v>0</v>
          </cell>
          <cell r="I542">
            <v>5.8823529411764733E-2</v>
          </cell>
          <cell r="J542">
            <v>8.8235294117647092E-3</v>
          </cell>
          <cell r="K542">
            <v>0.46470588235294125</v>
          </cell>
          <cell r="L542">
            <v>0.46764705882352936</v>
          </cell>
        </row>
        <row r="543">
          <cell r="B543" t="str">
            <v>KLX</v>
          </cell>
          <cell r="C543">
            <v>2745.1413404803261</v>
          </cell>
          <cell r="D543">
            <v>2748.3097622583159</v>
          </cell>
          <cell r="E543">
            <v>1227.4240623855217</v>
          </cell>
          <cell r="F543">
            <v>664.74253909376523</v>
          </cell>
          <cell r="G543">
            <v>456.75427675021371</v>
          </cell>
          <cell r="H543">
            <v>0</v>
          </cell>
          <cell r="I543">
            <v>0.16666666666666669</v>
          </cell>
          <cell r="J543">
            <v>0</v>
          </cell>
          <cell r="K543">
            <v>0</v>
          </cell>
          <cell r="L543">
            <v>0.83333333333333337</v>
          </cell>
        </row>
        <row r="544">
          <cell r="B544" t="str">
            <v>KMG</v>
          </cell>
          <cell r="C544">
            <v>7769.2183948511838</v>
          </cell>
          <cell r="D544">
            <v>3939.5668380334537</v>
          </cell>
          <cell r="E544">
            <v>1662.3919612553043</v>
          </cell>
          <cell r="F544">
            <v>1205.083333333333</v>
          </cell>
          <cell r="G544">
            <v>696.87286825396814</v>
          </cell>
          <cell r="H544">
            <v>3.3195020746887995E-2</v>
          </cell>
          <cell r="I544">
            <v>4.1493775933609998E-2</v>
          </cell>
          <cell r="J544">
            <v>8.2987551867219986E-3</v>
          </cell>
          <cell r="K544">
            <v>0.13692946058091301</v>
          </cell>
          <cell r="L544">
            <v>0.78008298755186711</v>
          </cell>
        </row>
        <row r="545">
          <cell r="B545" t="str">
            <v>KMI</v>
          </cell>
          <cell r="C545">
            <v>7769.2183948511838</v>
          </cell>
          <cell r="D545">
            <v>3939.5668380334537</v>
          </cell>
          <cell r="E545">
            <v>1662.3919612553043</v>
          </cell>
          <cell r="F545">
            <v>918.66681940533897</v>
          </cell>
          <cell r="G545">
            <v>723.29953333333333</v>
          </cell>
          <cell r="H545">
            <v>0</v>
          </cell>
          <cell r="I545">
            <v>6.521739130434781E-2</v>
          </cell>
          <cell r="J545">
            <v>2.1739130434782608E-2</v>
          </cell>
          <cell r="K545">
            <v>0.15217391304347824</v>
          </cell>
          <cell r="L545">
            <v>0.76086956521739135</v>
          </cell>
        </row>
        <row r="546">
          <cell r="B546" t="str">
            <v>KMJ</v>
          </cell>
          <cell r="C546">
            <v>7769.2183948511838</v>
          </cell>
          <cell r="D546">
            <v>3939.5668380334537</v>
          </cell>
          <cell r="E546">
            <v>1662.3919612553043</v>
          </cell>
          <cell r="F546">
            <v>402.23</v>
          </cell>
          <cell r="G546">
            <v>596.95192982456138</v>
          </cell>
          <cell r="H546">
            <v>0</v>
          </cell>
          <cell r="I546">
            <v>0.20588235294117657</v>
          </cell>
          <cell r="J546">
            <v>2.9411764705882366E-2</v>
          </cell>
          <cell r="K546">
            <v>0.10294117647058827</v>
          </cell>
          <cell r="L546">
            <v>0.66176470588235281</v>
          </cell>
        </row>
        <row r="547">
          <cell r="B547" t="str">
            <v>KMQ</v>
          </cell>
          <cell r="C547">
            <v>7769.2183948511838</v>
          </cell>
          <cell r="D547">
            <v>3511.4600000000005</v>
          </cell>
          <cell r="E547">
            <v>1662.3919612553043</v>
          </cell>
          <cell r="F547">
            <v>660.80048772439704</v>
          </cell>
          <cell r="G547">
            <v>887.05243595109607</v>
          </cell>
          <cell r="H547">
            <v>2.4809160305343528E-2</v>
          </cell>
          <cell r="I547">
            <v>9.1603053435114629E-2</v>
          </cell>
          <cell r="J547">
            <v>3.244274809160308E-2</v>
          </cell>
          <cell r="K547">
            <v>0.29198473282442761</v>
          </cell>
          <cell r="L547">
            <v>0.55916030534351124</v>
          </cell>
        </row>
        <row r="548">
          <cell r="B548" t="str">
            <v>KOI</v>
          </cell>
          <cell r="C548">
            <v>2745.1413404803261</v>
          </cell>
          <cell r="D548">
            <v>2748.3097622583159</v>
          </cell>
          <cell r="E548">
            <v>1227.4240623855217</v>
          </cell>
          <cell r="F548">
            <v>664.74253909376523</v>
          </cell>
          <cell r="G548">
            <v>456.75427675021371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1</v>
          </cell>
        </row>
        <row r="549">
          <cell r="B549" t="str">
            <v>KOJ</v>
          </cell>
          <cell r="C549">
            <v>7769.2183948511838</v>
          </cell>
          <cell r="D549">
            <v>3939.5668380334537</v>
          </cell>
          <cell r="E549">
            <v>1662.3919612553043</v>
          </cell>
          <cell r="F549">
            <v>668.94509803921574</v>
          </cell>
          <cell r="G549">
            <v>705.44428571428557</v>
          </cell>
          <cell r="H549">
            <v>0</v>
          </cell>
          <cell r="I549">
            <v>3.9215686274509796E-2</v>
          </cell>
          <cell r="J549">
            <v>3.9215686274509796E-2</v>
          </cell>
          <cell r="K549">
            <v>0.21568627450980396</v>
          </cell>
          <cell r="L549">
            <v>0.70588235294117641</v>
          </cell>
        </row>
        <row r="550">
          <cell r="B550" t="str">
            <v>KOK</v>
          </cell>
          <cell r="C550">
            <v>2745.1413404803261</v>
          </cell>
          <cell r="D550">
            <v>2748.3097622583159</v>
          </cell>
          <cell r="E550">
            <v>1227.4240623855217</v>
          </cell>
          <cell r="F550">
            <v>664.74253909376523</v>
          </cell>
          <cell r="G550">
            <v>456.75427675021371</v>
          </cell>
          <cell r="H550">
            <v>7.6923076923076927E-2</v>
          </cell>
          <cell r="I550">
            <v>0.38461538461538458</v>
          </cell>
          <cell r="J550">
            <v>0.15384615384615385</v>
          </cell>
          <cell r="K550">
            <v>0</v>
          </cell>
          <cell r="L550">
            <v>0.38461538461538458</v>
          </cell>
        </row>
        <row r="551">
          <cell r="B551" t="str">
            <v>KOW</v>
          </cell>
          <cell r="C551">
            <v>7769.2183948511838</v>
          </cell>
          <cell r="D551">
            <v>3939.5668380334537</v>
          </cell>
          <cell r="E551">
            <v>1662.3919612553043</v>
          </cell>
          <cell r="F551">
            <v>918.66681940533897</v>
          </cell>
          <cell r="G551">
            <v>695.52668189877943</v>
          </cell>
          <cell r="H551">
            <v>0</v>
          </cell>
          <cell r="I551">
            <v>1</v>
          </cell>
          <cell r="J551">
            <v>0</v>
          </cell>
          <cell r="K551">
            <v>0</v>
          </cell>
          <cell r="L551">
            <v>0</v>
          </cell>
        </row>
        <row r="552">
          <cell r="B552" t="str">
            <v>KPO</v>
          </cell>
          <cell r="C552">
            <v>7769.2183948511838</v>
          </cell>
          <cell r="D552">
            <v>3939.5668380334537</v>
          </cell>
          <cell r="E552">
            <v>1662.3919612553043</v>
          </cell>
          <cell r="F552">
            <v>918.66681940533897</v>
          </cell>
          <cell r="G552">
            <v>695.52668189877943</v>
          </cell>
          <cell r="H552">
            <v>0</v>
          </cell>
          <cell r="I552">
            <v>0.2857142857142857</v>
          </cell>
          <cell r="J552">
            <v>0</v>
          </cell>
          <cell r="K552">
            <v>0</v>
          </cell>
          <cell r="L552">
            <v>0.71428571428571419</v>
          </cell>
        </row>
        <row r="553">
          <cell r="B553" t="str">
            <v>KRK</v>
          </cell>
          <cell r="C553">
            <v>4227.119999999999</v>
          </cell>
          <cell r="D553">
            <v>2389.8000105268979</v>
          </cell>
          <cell r="E553">
            <v>570.07706811651042</v>
          </cell>
          <cell r="F553">
            <v>305.65352651086999</v>
          </cell>
          <cell r="G553">
            <v>369.99780446879839</v>
          </cell>
          <cell r="H553">
            <v>2.5062656641603996E-3</v>
          </cell>
          <cell r="I553">
            <v>4.8682858224698361E-3</v>
          </cell>
          <cell r="J553">
            <v>3.4258307639602561E-3</v>
          </cell>
          <cell r="K553">
            <v>0.28495699680856779</v>
          </cell>
          <cell r="L553">
            <v>0.70424262094084178</v>
          </cell>
        </row>
        <row r="554">
          <cell r="B554" t="str">
            <v>KRN</v>
          </cell>
          <cell r="C554">
            <v>2745.1413404803261</v>
          </cell>
          <cell r="D554">
            <v>2748.3097622583159</v>
          </cell>
          <cell r="E554">
            <v>1227.4240623855217</v>
          </cell>
          <cell r="F554">
            <v>664.74253909376523</v>
          </cell>
          <cell r="G554">
            <v>456.75427675021371</v>
          </cell>
          <cell r="H554">
            <v>0.18181818181818182</v>
          </cell>
          <cell r="I554">
            <v>0.18181818181818182</v>
          </cell>
          <cell r="J554">
            <v>9.0909090909090912E-2</v>
          </cell>
          <cell r="K554">
            <v>0.45454545454545459</v>
          </cell>
          <cell r="L554">
            <v>9.0909090909090912E-2</v>
          </cell>
        </row>
        <row r="555">
          <cell r="B555" t="str">
            <v>KRP</v>
          </cell>
          <cell r="C555">
            <v>2745.1413404803261</v>
          </cell>
          <cell r="D555">
            <v>2748.3097622583159</v>
          </cell>
          <cell r="E555">
            <v>1227.4240623855217</v>
          </cell>
          <cell r="F555">
            <v>467.33333333333331</v>
          </cell>
          <cell r="G555">
            <v>418.009238095238</v>
          </cell>
          <cell r="H555">
            <v>0</v>
          </cell>
          <cell r="I555">
            <v>2.6315789473684216E-2</v>
          </cell>
          <cell r="J555">
            <v>1.3157894736842108E-2</v>
          </cell>
          <cell r="K555">
            <v>0.19736842105263167</v>
          </cell>
          <cell r="L555">
            <v>0.76315789473684204</v>
          </cell>
        </row>
        <row r="556">
          <cell r="B556" t="str">
            <v>KRR</v>
          </cell>
          <cell r="C556">
            <v>1469.5938081198235</v>
          </cell>
          <cell r="D556">
            <v>2752.6445953448019</v>
          </cell>
          <cell r="E556">
            <v>1004.3361110559546</v>
          </cell>
          <cell r="F556">
            <v>365.75</v>
          </cell>
          <cell r="G556">
            <v>387.30742755779448</v>
          </cell>
          <cell r="H556">
            <v>0</v>
          </cell>
          <cell r="I556">
            <v>0</v>
          </cell>
          <cell r="J556">
            <v>0</v>
          </cell>
          <cell r="K556">
            <v>0.27884615384615374</v>
          </cell>
          <cell r="L556">
            <v>0.72115384615384626</v>
          </cell>
        </row>
        <row r="557">
          <cell r="B557" t="str">
            <v>KRS</v>
          </cell>
          <cell r="C557">
            <v>2745.1413404803261</v>
          </cell>
          <cell r="D557">
            <v>1310</v>
          </cell>
          <cell r="E557">
            <v>1227.4240623855217</v>
          </cell>
          <cell r="F557">
            <v>1042.3000000000002</v>
          </cell>
          <cell r="G557">
            <v>362.77674837694877</v>
          </cell>
          <cell r="H557">
            <v>0</v>
          </cell>
          <cell r="I557">
            <v>7.8378378378378369E-2</v>
          </cell>
          <cell r="J557">
            <v>2.7027027027027016E-3</v>
          </cell>
          <cell r="K557">
            <v>6.7567567567567557E-2</v>
          </cell>
          <cell r="L557">
            <v>0.85135135135135143</v>
          </cell>
        </row>
        <row r="558">
          <cell r="B558" t="str">
            <v>KRT</v>
          </cell>
          <cell r="C558">
            <v>1843.8291165610724</v>
          </cell>
          <cell r="D558">
            <v>1672.5400000000002</v>
          </cell>
          <cell r="E558">
            <v>1189.5</v>
          </cell>
          <cell r="F558">
            <v>528.68328431372549</v>
          </cell>
          <cell r="G558">
            <v>488.586940759637</v>
          </cell>
          <cell r="H558">
            <v>0</v>
          </cell>
          <cell r="I558">
            <v>2.4058577405857772E-2</v>
          </cell>
          <cell r="J558">
            <v>2.3012552301255259E-2</v>
          </cell>
          <cell r="K558">
            <v>0.15115062761506293</v>
          </cell>
          <cell r="L558">
            <v>0.80177824267782394</v>
          </cell>
        </row>
        <row r="559">
          <cell r="B559" t="str">
            <v>KSC</v>
          </cell>
          <cell r="C559">
            <v>1469.5938081198235</v>
          </cell>
          <cell r="D559">
            <v>4748.0000000000009</v>
          </cell>
          <cell r="E559">
            <v>2642.4519999999998</v>
          </cell>
          <cell r="F559">
            <v>666.99778711484589</v>
          </cell>
          <cell r="G559">
            <v>508.69296296296284</v>
          </cell>
          <cell r="H559">
            <v>0</v>
          </cell>
          <cell r="I559">
            <v>9.0252707581227359E-2</v>
          </cell>
          <cell r="J559">
            <v>2.888086642599276E-2</v>
          </cell>
          <cell r="K559">
            <v>0.41877256317689521</v>
          </cell>
          <cell r="L559">
            <v>0.46209386281588466</v>
          </cell>
        </row>
        <row r="560">
          <cell r="B560" t="str">
            <v>KSU</v>
          </cell>
          <cell r="C560">
            <v>2745.1413404803261</v>
          </cell>
          <cell r="D560">
            <v>2748.3097622583159</v>
          </cell>
          <cell r="E560">
            <v>1227.4240623855217</v>
          </cell>
          <cell r="F560">
            <v>664.74253909376523</v>
          </cell>
          <cell r="G560">
            <v>456.75427675021371</v>
          </cell>
          <cell r="H560">
            <v>0</v>
          </cell>
          <cell r="I560">
            <v>0</v>
          </cell>
          <cell r="J560">
            <v>0</v>
          </cell>
          <cell r="K560">
            <v>0.34782608695652173</v>
          </cell>
          <cell r="L560">
            <v>0.65217391304347827</v>
          </cell>
        </row>
        <row r="561">
          <cell r="B561" t="str">
            <v>KTA</v>
          </cell>
          <cell r="C561">
            <v>3586.4671412698412</v>
          </cell>
          <cell r="D561">
            <v>5282.0048305847204</v>
          </cell>
          <cell r="E561">
            <v>0</v>
          </cell>
          <cell r="F561">
            <v>1809.4346672097311</v>
          </cell>
          <cell r="G561">
            <v>1019.6455108822549</v>
          </cell>
          <cell r="H561">
            <v>0</v>
          </cell>
          <cell r="I561">
            <v>1</v>
          </cell>
          <cell r="J561">
            <v>0</v>
          </cell>
          <cell r="K561">
            <v>0</v>
          </cell>
          <cell r="L561">
            <v>0</v>
          </cell>
        </row>
        <row r="562">
          <cell r="B562" t="str">
            <v>KTM</v>
          </cell>
          <cell r="C562">
            <v>3702.7359647651338</v>
          </cell>
          <cell r="D562">
            <v>1894.4999999999998</v>
          </cell>
          <cell r="E562">
            <v>2431.12</v>
          </cell>
          <cell r="F562">
            <v>513.07433333333324</v>
          </cell>
          <cell r="G562">
            <v>776.36348307913534</v>
          </cell>
          <cell r="H562">
            <v>9.2893636785879973E-4</v>
          </cell>
          <cell r="I562">
            <v>1.0682768230376198E-2</v>
          </cell>
          <cell r="J562">
            <v>3.7157454714351989E-3</v>
          </cell>
          <cell r="K562">
            <v>0.15884811890385475</v>
          </cell>
          <cell r="L562">
            <v>0.82582443102647507</v>
          </cell>
        </row>
        <row r="563">
          <cell r="B563" t="str">
            <v>KTW</v>
          </cell>
          <cell r="C563">
            <v>1469.5938081198235</v>
          </cell>
          <cell r="D563">
            <v>1728.9537499999999</v>
          </cell>
          <cell r="E563">
            <v>1004.3361110559546</v>
          </cell>
          <cell r="F563">
            <v>260.49424858588503</v>
          </cell>
          <cell r="G563">
            <v>367.18340923287434</v>
          </cell>
          <cell r="H563">
            <v>5.6377730796335398E-3</v>
          </cell>
          <cell r="I563">
            <v>1.8322762508809012E-2</v>
          </cell>
          <cell r="J563">
            <v>1.1980267794221271E-2</v>
          </cell>
          <cell r="K563">
            <v>0.52431289640591972</v>
          </cell>
          <cell r="L563">
            <v>0.43974630021141647</v>
          </cell>
        </row>
        <row r="564">
          <cell r="B564" t="str">
            <v>KUA</v>
          </cell>
          <cell r="C564">
            <v>6193.8249009534829</v>
          </cell>
          <cell r="D564">
            <v>3575.2541506331786</v>
          </cell>
          <cell r="E564">
            <v>1568.9268649847354</v>
          </cell>
          <cell r="F564">
            <v>777.33416693910112</v>
          </cell>
          <cell r="G564">
            <v>629.17125846887177</v>
          </cell>
          <cell r="H564">
            <v>0</v>
          </cell>
          <cell r="I564">
            <v>0.4642857142857143</v>
          </cell>
          <cell r="J564">
            <v>0</v>
          </cell>
          <cell r="K564">
            <v>0.14285714285714285</v>
          </cell>
          <cell r="L564">
            <v>0.39285714285714285</v>
          </cell>
        </row>
        <row r="565">
          <cell r="B565" t="str">
            <v>KUF</v>
          </cell>
          <cell r="C565">
            <v>1469.5938081198235</v>
          </cell>
          <cell r="D565">
            <v>2872.2449999999999</v>
          </cell>
          <cell r="E565">
            <v>2872.24</v>
          </cell>
          <cell r="F565">
            <v>643.57000000000005</v>
          </cell>
          <cell r="G565">
            <v>607.22500000000002</v>
          </cell>
          <cell r="H565">
            <v>0</v>
          </cell>
          <cell r="I565">
            <v>9.7087378640776725E-2</v>
          </cell>
          <cell r="J565">
            <v>1.9417475728155342E-2</v>
          </cell>
          <cell r="K565">
            <v>0.61165048543689327</v>
          </cell>
          <cell r="L565">
            <v>0.27184466019417475</v>
          </cell>
        </row>
        <row r="566">
          <cell r="B566" t="str">
            <v>KUH</v>
          </cell>
          <cell r="C566">
            <v>7769.2183948511838</v>
          </cell>
          <cell r="D566">
            <v>3939.5668380334537</v>
          </cell>
          <cell r="E566">
            <v>1662.3919612553043</v>
          </cell>
          <cell r="F566">
            <v>918.66681940533897</v>
          </cell>
          <cell r="G566">
            <v>695.52668189877943</v>
          </cell>
          <cell r="H566">
            <v>0</v>
          </cell>
          <cell r="I566">
            <v>0</v>
          </cell>
          <cell r="J566">
            <v>0.25</v>
          </cell>
          <cell r="K566">
            <v>0</v>
          </cell>
          <cell r="L566">
            <v>0.75</v>
          </cell>
        </row>
        <row r="567">
          <cell r="B567" t="str">
            <v>KUL</v>
          </cell>
          <cell r="C567">
            <v>8131.3885714285716</v>
          </cell>
          <cell r="D567">
            <v>4425.907054094162</v>
          </cell>
          <cell r="E567">
            <v>2028.6454687500002</v>
          </cell>
          <cell r="F567">
            <v>1678.3696550690063</v>
          </cell>
          <cell r="G567">
            <v>878.78731647360519</v>
          </cell>
          <cell r="H567">
            <v>1.6821062896148171E-2</v>
          </cell>
          <cell r="I567">
            <v>0.23330082886396863</v>
          </cell>
          <cell r="J567">
            <v>2.7791321306679606E-2</v>
          </cell>
          <cell r="K567">
            <v>0.13725012189175992</v>
          </cell>
          <cell r="L567">
            <v>0.5848366650414436</v>
          </cell>
        </row>
        <row r="568">
          <cell r="B568" t="str">
            <v>KUN</v>
          </cell>
          <cell r="C568">
            <v>1469.5938081198235</v>
          </cell>
          <cell r="D568">
            <v>2752.6445953448019</v>
          </cell>
          <cell r="E568">
            <v>1004.3361110559546</v>
          </cell>
          <cell r="F568">
            <v>378.81857465811385</v>
          </cell>
          <cell r="G568">
            <v>192.68045454545455</v>
          </cell>
          <cell r="H568">
            <v>0</v>
          </cell>
          <cell r="I568">
            <v>0</v>
          </cell>
          <cell r="J568">
            <v>0</v>
          </cell>
          <cell r="K568">
            <v>0.24444444444444449</v>
          </cell>
          <cell r="L568">
            <v>0.75555555555555554</v>
          </cell>
        </row>
        <row r="569">
          <cell r="B569" t="str">
            <v>KUO</v>
          </cell>
          <cell r="C569">
            <v>2745.1413404803261</v>
          </cell>
          <cell r="D569">
            <v>2748.3097622583159</v>
          </cell>
          <cell r="E569">
            <v>1227.4240623855217</v>
          </cell>
          <cell r="F569">
            <v>664.74253909376523</v>
          </cell>
          <cell r="G569">
            <v>555.61249999999995</v>
          </cell>
          <cell r="H569">
            <v>6.9767441860465074E-2</v>
          </cell>
          <cell r="I569">
            <v>3.4883720930232537E-2</v>
          </cell>
          <cell r="J569">
            <v>1.1627906976744181E-2</v>
          </cell>
          <cell r="K569">
            <v>0.12790697674418597</v>
          </cell>
          <cell r="L569">
            <v>0.75581395348837233</v>
          </cell>
        </row>
        <row r="570">
          <cell r="B570" t="str">
            <v>KVA</v>
          </cell>
          <cell r="C570">
            <v>2745.1413404803261</v>
          </cell>
          <cell r="D570">
            <v>2748.3097622583159</v>
          </cell>
          <cell r="E570">
            <v>1227.4240623855217</v>
          </cell>
          <cell r="F570">
            <v>664.74253909376523</v>
          </cell>
          <cell r="G570">
            <v>456.75427675021371</v>
          </cell>
          <cell r="H570">
            <v>0</v>
          </cell>
          <cell r="I570">
            <v>0</v>
          </cell>
          <cell r="J570">
            <v>0</v>
          </cell>
          <cell r="K570">
            <v>0.967741935483871</v>
          </cell>
          <cell r="L570">
            <v>3.2258064516129031E-2</v>
          </cell>
        </row>
        <row r="571">
          <cell r="B571" t="str">
            <v>KWA</v>
          </cell>
          <cell r="C571">
            <v>1491.994109567901</v>
          </cell>
          <cell r="D571">
            <v>4031.5638066791957</v>
          </cell>
          <cell r="E571">
            <v>1262.0723017140099</v>
          </cell>
          <cell r="F571">
            <v>1338.046185731502</v>
          </cell>
          <cell r="G571">
            <v>902.02177786951108</v>
          </cell>
          <cell r="H571">
            <v>0</v>
          </cell>
          <cell r="I571">
            <v>0</v>
          </cell>
          <cell r="J571">
            <v>0.5</v>
          </cell>
          <cell r="K571">
            <v>0</v>
          </cell>
          <cell r="L571">
            <v>0.5</v>
          </cell>
        </row>
        <row r="572">
          <cell r="B572" t="str">
            <v>KWE</v>
          </cell>
          <cell r="C572">
            <v>7769.2183948511838</v>
          </cell>
          <cell r="D572">
            <v>3939.5668380334537</v>
          </cell>
          <cell r="E572">
            <v>1662.3919612553043</v>
          </cell>
          <cell r="F572">
            <v>918.66681940533897</v>
          </cell>
          <cell r="G572">
            <v>1442.6433333333334</v>
          </cell>
          <cell r="H572">
            <v>0.05</v>
          </cell>
          <cell r="I572">
            <v>0.05</v>
          </cell>
          <cell r="J572">
            <v>0.05</v>
          </cell>
          <cell r="K572">
            <v>0.15</v>
          </cell>
          <cell r="L572">
            <v>0.70000000000000007</v>
          </cell>
        </row>
        <row r="573">
          <cell r="B573" t="str">
            <v>KWI</v>
          </cell>
          <cell r="C573">
            <v>4713.2997882779109</v>
          </cell>
          <cell r="D573">
            <v>3559.6323478969384</v>
          </cell>
          <cell r="E573">
            <v>2051.1280175688512</v>
          </cell>
          <cell r="F573">
            <v>927.43290886153704</v>
          </cell>
          <cell r="G573">
            <v>857.05492361514439</v>
          </cell>
          <cell r="H573">
            <v>1.6452225268930615E-2</v>
          </cell>
          <cell r="I573">
            <v>0.1039865007382407</v>
          </cell>
          <cell r="J573">
            <v>4.2396118962244218E-2</v>
          </cell>
          <cell r="K573">
            <v>0.23391689516979514</v>
          </cell>
          <cell r="L573">
            <v>0.60324825986078923</v>
          </cell>
        </row>
        <row r="574">
          <cell r="B574" t="str">
            <v>KWJ</v>
          </cell>
          <cell r="C574">
            <v>7769.2183948511838</v>
          </cell>
          <cell r="D574">
            <v>3939.5668380334537</v>
          </cell>
          <cell r="E574">
            <v>1662.3919612553043</v>
          </cell>
          <cell r="F574">
            <v>918.66681940533897</v>
          </cell>
          <cell r="G574">
            <v>557.4375</v>
          </cell>
          <cell r="H574">
            <v>0</v>
          </cell>
          <cell r="I574">
            <v>4.6874999999999986E-2</v>
          </cell>
          <cell r="J574">
            <v>1.5624999999999995E-2</v>
          </cell>
          <cell r="K574">
            <v>4.6874999999999986E-2</v>
          </cell>
          <cell r="L574">
            <v>0.890625</v>
          </cell>
        </row>
        <row r="575">
          <cell r="B575" t="str">
            <v>KWL</v>
          </cell>
          <cell r="C575">
            <v>7769.2183948511838</v>
          </cell>
          <cell r="D575">
            <v>3939.5668380334537</v>
          </cell>
          <cell r="E575">
            <v>1662.3919612553043</v>
          </cell>
          <cell r="F575">
            <v>918.66681940533897</v>
          </cell>
          <cell r="G575">
            <v>893.83</v>
          </cell>
          <cell r="H575">
            <v>7.8947368421052613E-2</v>
          </cell>
          <cell r="I575">
            <v>5.2631578947368418E-2</v>
          </cell>
          <cell r="J575">
            <v>7.8947368421052613E-2</v>
          </cell>
          <cell r="K575">
            <v>0.36842105263157898</v>
          </cell>
          <cell r="L575">
            <v>0.4210526315789474</v>
          </cell>
        </row>
        <row r="576">
          <cell r="B576" t="str">
            <v>KYA</v>
          </cell>
          <cell r="C576">
            <v>2745.1413404803261</v>
          </cell>
          <cell r="D576">
            <v>2748.3097622583159</v>
          </cell>
          <cell r="E576">
            <v>1227.4240623855217</v>
          </cell>
          <cell r="F576">
            <v>664.74253909376523</v>
          </cell>
          <cell r="G576">
            <v>385.67840425531909</v>
          </cell>
          <cell r="H576">
            <v>0</v>
          </cell>
          <cell r="I576">
            <v>0.17391304347826084</v>
          </cell>
          <cell r="J576">
            <v>2.8985507246376808E-2</v>
          </cell>
          <cell r="K576">
            <v>8.6956521739130432E-2</v>
          </cell>
          <cell r="L576">
            <v>0.71014492753623193</v>
          </cell>
        </row>
        <row r="577">
          <cell r="B577" t="str">
            <v>KZN</v>
          </cell>
          <cell r="C577">
            <v>1469.5938081198235</v>
          </cell>
          <cell r="D577">
            <v>2752.6445953448019</v>
          </cell>
          <cell r="E577">
            <v>1004.3361110559546</v>
          </cell>
          <cell r="F577">
            <v>349.92687500000011</v>
          </cell>
          <cell r="G577">
            <v>421.70400000000006</v>
          </cell>
          <cell r="H577">
            <v>0</v>
          </cell>
          <cell r="I577">
            <v>6.6176470588235281E-2</v>
          </cell>
          <cell r="J577">
            <v>2.2058823529411763E-2</v>
          </cell>
          <cell r="K577">
            <v>0.54411764705882348</v>
          </cell>
          <cell r="L577">
            <v>0.36764705882352955</v>
          </cell>
        </row>
        <row r="578">
          <cell r="B578" t="str">
            <v>LAD</v>
          </cell>
          <cell r="C578">
            <v>4506.2728313492062</v>
          </cell>
          <cell r="D578">
            <v>6156.0111866666666</v>
          </cell>
          <cell r="E578">
            <v>2334.0452562656651</v>
          </cell>
          <cell r="F578">
            <v>2830.645833333333</v>
          </cell>
          <cell r="G578">
            <v>899.86634242424225</v>
          </cell>
          <cell r="H578">
            <v>0</v>
          </cell>
          <cell r="I578">
            <v>0.24609375</v>
          </cell>
          <cell r="J578">
            <v>1.953125E-2</v>
          </cell>
          <cell r="K578">
            <v>0.1875</v>
          </cell>
          <cell r="L578">
            <v>0.546875</v>
          </cell>
        </row>
        <row r="579">
          <cell r="B579" t="str">
            <v>LAE</v>
          </cell>
          <cell r="C579">
            <v>1491.994109567901</v>
          </cell>
          <cell r="D579">
            <v>4031.5638066791957</v>
          </cell>
          <cell r="E579">
            <v>1262.0723017140099</v>
          </cell>
          <cell r="F579">
            <v>1338.046185731502</v>
          </cell>
          <cell r="G579">
            <v>902.02177786951108</v>
          </cell>
          <cell r="H579">
            <v>0</v>
          </cell>
          <cell r="I579">
            <v>0</v>
          </cell>
          <cell r="J579">
            <v>0</v>
          </cell>
          <cell r="K579">
            <v>0.75</v>
          </cell>
          <cell r="L579">
            <v>0.25</v>
          </cell>
        </row>
        <row r="580">
          <cell r="B580" t="str">
            <v>LAI</v>
          </cell>
          <cell r="C580">
            <v>2745.1413404803261</v>
          </cell>
          <cell r="D580">
            <v>2748.3097622583159</v>
          </cell>
          <cell r="E580">
            <v>1227.4240623855217</v>
          </cell>
          <cell r="F580">
            <v>664.74253909376523</v>
          </cell>
          <cell r="G580">
            <v>456.75427675021371</v>
          </cell>
          <cell r="H580">
            <v>0</v>
          </cell>
          <cell r="I580">
            <v>7.1428571428571425E-2</v>
          </cell>
          <cell r="J580">
            <v>0</v>
          </cell>
          <cell r="K580">
            <v>0</v>
          </cell>
          <cell r="L580">
            <v>0.9285714285714286</v>
          </cell>
        </row>
        <row r="581">
          <cell r="B581" t="str">
            <v>LAO</v>
          </cell>
          <cell r="C581">
            <v>6193.8249009534829</v>
          </cell>
          <cell r="D581">
            <v>3575.2541506331786</v>
          </cell>
          <cell r="E581">
            <v>1568.9268649847354</v>
          </cell>
          <cell r="F581">
            <v>777.33416693910112</v>
          </cell>
          <cell r="G581">
            <v>629.17125846887177</v>
          </cell>
          <cell r="H581">
            <v>0</v>
          </cell>
          <cell r="I581">
            <v>0.125</v>
          </cell>
          <cell r="J581">
            <v>0.125</v>
          </cell>
          <cell r="K581">
            <v>0</v>
          </cell>
          <cell r="L581">
            <v>0.75</v>
          </cell>
        </row>
        <row r="582">
          <cell r="B582" t="str">
            <v>LAP</v>
          </cell>
          <cell r="C582">
            <v>293.27407407407395</v>
          </cell>
          <cell r="D582">
            <v>517.27507428680622</v>
          </cell>
          <cell r="E582">
            <v>769</v>
          </cell>
          <cell r="F582">
            <v>220.5</v>
          </cell>
          <cell r="G582">
            <v>292.1125553709856</v>
          </cell>
          <cell r="H582">
            <v>6.4102564102564111E-2</v>
          </cell>
          <cell r="I582">
            <v>6.41025641025641E-3</v>
          </cell>
          <cell r="J582">
            <v>5.128205128205128E-2</v>
          </cell>
          <cell r="K582">
            <v>9.6153846153846173E-2</v>
          </cell>
          <cell r="L582">
            <v>0.78205128205128194</v>
          </cell>
        </row>
        <row r="583">
          <cell r="B583" t="str">
            <v>LBA</v>
          </cell>
          <cell r="C583">
            <v>2745.1413404803261</v>
          </cell>
          <cell r="D583">
            <v>2748.3097622583159</v>
          </cell>
          <cell r="E583">
            <v>1227.4240623855217</v>
          </cell>
          <cell r="F583">
            <v>1502.7522184873949</v>
          </cell>
          <cell r="G583">
            <v>450.99999694749704</v>
          </cell>
          <cell r="H583">
            <v>0</v>
          </cell>
          <cell r="I583">
            <v>1.6393442622950834E-2</v>
          </cell>
          <cell r="J583">
            <v>3.278688524590167E-3</v>
          </cell>
          <cell r="K583">
            <v>0.13442622950819688</v>
          </cell>
          <cell r="L583">
            <v>0.8459016393442621</v>
          </cell>
        </row>
        <row r="584">
          <cell r="B584" t="str">
            <v>LBD</v>
          </cell>
          <cell r="C584">
            <v>0</v>
          </cell>
          <cell r="D584">
            <v>2847.6971930925342</v>
          </cell>
          <cell r="E584">
            <v>3657.2797867244003</v>
          </cell>
          <cell r="F584">
            <v>572.24859627950207</v>
          </cell>
          <cell r="G584">
            <v>751.47941018987342</v>
          </cell>
          <cell r="H584">
            <v>0</v>
          </cell>
          <cell r="I584">
            <v>0</v>
          </cell>
          <cell r="J584">
            <v>0</v>
          </cell>
          <cell r="K584">
            <v>0.14285714285714285</v>
          </cell>
          <cell r="L584">
            <v>0.85714285714285721</v>
          </cell>
        </row>
        <row r="585">
          <cell r="B585" t="str">
            <v>LBS</v>
          </cell>
          <cell r="C585">
            <v>1491.994109567901</v>
          </cell>
          <cell r="D585">
            <v>4031.5638066791957</v>
          </cell>
          <cell r="E585">
            <v>1262.0723017140099</v>
          </cell>
          <cell r="F585">
            <v>1338.046185731502</v>
          </cell>
          <cell r="G585">
            <v>902.02177786951108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1</v>
          </cell>
        </row>
        <row r="586">
          <cell r="B586" t="str">
            <v>LBU</v>
          </cell>
          <cell r="C586">
            <v>6193.8249009534829</v>
          </cell>
          <cell r="D586">
            <v>3575.2541506331786</v>
          </cell>
          <cell r="E586">
            <v>1568.9268649847354</v>
          </cell>
          <cell r="F586">
            <v>777.33416693910112</v>
          </cell>
          <cell r="G586">
            <v>629.17125846887177</v>
          </cell>
          <cell r="H586">
            <v>0</v>
          </cell>
          <cell r="I586">
            <v>0.9</v>
          </cell>
          <cell r="J586">
            <v>0</v>
          </cell>
          <cell r="K586">
            <v>0.1</v>
          </cell>
          <cell r="L586">
            <v>0</v>
          </cell>
        </row>
        <row r="587">
          <cell r="B587" t="str">
            <v>LBV</v>
          </cell>
          <cell r="C587">
            <v>2666.1651453744489</v>
          </cell>
          <cell r="D587">
            <v>3774.826342031879</v>
          </cell>
          <cell r="E587">
            <v>2640.18</v>
          </cell>
          <cell r="F587">
            <v>762.7237149054954</v>
          </cell>
          <cell r="G587">
            <v>812.28481481481481</v>
          </cell>
          <cell r="H587">
            <v>0</v>
          </cell>
          <cell r="I587">
            <v>0</v>
          </cell>
          <cell r="J587">
            <v>2.247191011235955E-2</v>
          </cell>
          <cell r="K587">
            <v>0.20224719101123595</v>
          </cell>
          <cell r="L587">
            <v>0.7752808988764045</v>
          </cell>
        </row>
        <row r="588">
          <cell r="B588" t="str">
            <v>LCA</v>
          </cell>
          <cell r="C588">
            <v>2745.1413404803261</v>
          </cell>
          <cell r="D588">
            <v>2751.9133333333293</v>
          </cell>
          <cell r="E588">
            <v>1535.92</v>
          </cell>
          <cell r="F588">
            <v>444.90810275689199</v>
          </cell>
          <cell r="G588">
            <v>541.71956707181801</v>
          </cell>
          <cell r="H588">
            <v>8.6455331412104014E-3</v>
          </cell>
          <cell r="I588">
            <v>4.1306436119116365E-2</v>
          </cell>
          <cell r="J588">
            <v>7.6849183477425802E-3</v>
          </cell>
          <cell r="K588">
            <v>0.22862632084534174</v>
          </cell>
          <cell r="L588">
            <v>0.71373679154658898</v>
          </cell>
        </row>
        <row r="589">
          <cell r="B589" t="str">
            <v>LCE</v>
          </cell>
          <cell r="C589">
            <v>226.06250000000006</v>
          </cell>
          <cell r="D589">
            <v>517.27507428680622</v>
          </cell>
          <cell r="E589">
            <v>516.30811987028801</v>
          </cell>
          <cell r="F589">
            <v>139.33000000000001</v>
          </cell>
          <cell r="G589">
            <v>165.66498686974796</v>
          </cell>
          <cell r="H589">
            <v>0.22314049586776863</v>
          </cell>
          <cell r="I589">
            <v>0</v>
          </cell>
          <cell r="J589">
            <v>0</v>
          </cell>
          <cell r="K589">
            <v>9.9173553719008267E-2</v>
          </cell>
          <cell r="L589">
            <v>0.6776859504132231</v>
          </cell>
        </row>
        <row r="590">
          <cell r="B590" t="str">
            <v>LCG</v>
          </cell>
          <cell r="C590">
            <v>180.833333333333</v>
          </cell>
          <cell r="D590">
            <v>2748.3097622583159</v>
          </cell>
          <cell r="E590">
            <v>1227.4240623855217</v>
          </cell>
          <cell r="F590">
            <v>363.87363636363636</v>
          </cell>
          <cell r="G590">
            <v>744.4038386217951</v>
          </cell>
          <cell r="H590">
            <v>6.3973063973064015E-2</v>
          </cell>
          <cell r="I590">
            <v>4.7138047138047173E-2</v>
          </cell>
          <cell r="J590">
            <v>6.7340067340067389E-3</v>
          </cell>
          <cell r="K590">
            <v>0.15488215488215495</v>
          </cell>
          <cell r="L590">
            <v>0.72727272727272718</v>
          </cell>
        </row>
        <row r="591">
          <cell r="B591" t="str">
            <v>LDB</v>
          </cell>
          <cell r="C591">
            <v>3035.5</v>
          </cell>
          <cell r="D591">
            <v>2837.2881648682742</v>
          </cell>
          <cell r="E591">
            <v>2096.6718999999989</v>
          </cell>
          <cell r="F591">
            <v>715.86280112614497</v>
          </cell>
          <cell r="G591">
            <v>683.45791666666651</v>
          </cell>
          <cell r="H591">
            <v>0</v>
          </cell>
          <cell r="I591">
            <v>2.7149321266968326E-2</v>
          </cell>
          <cell r="J591">
            <v>0</v>
          </cell>
          <cell r="K591">
            <v>0.18552036199095023</v>
          </cell>
          <cell r="L591">
            <v>0.78733031674208143</v>
          </cell>
        </row>
        <row r="592">
          <cell r="B592" t="str">
            <v>LDE</v>
          </cell>
          <cell r="C592">
            <v>2745.1413404803261</v>
          </cell>
          <cell r="D592">
            <v>2748.3097622583159</v>
          </cell>
          <cell r="E592">
            <v>1227.4240623855217</v>
          </cell>
          <cell r="F592">
            <v>664.74253909376523</v>
          </cell>
          <cell r="G592">
            <v>740.5150000000001</v>
          </cell>
          <cell r="H592">
            <v>0</v>
          </cell>
          <cell r="I592">
            <v>0</v>
          </cell>
          <cell r="J592">
            <v>0</v>
          </cell>
          <cell r="K592">
            <v>0.28571428571428575</v>
          </cell>
          <cell r="L592">
            <v>0.7142857142857143</v>
          </cell>
        </row>
        <row r="593">
          <cell r="B593" t="str">
            <v>LED</v>
          </cell>
          <cell r="C593">
            <v>303.91044444444429</v>
          </cell>
          <cell r="D593">
            <v>2889.4288888888887</v>
          </cell>
          <cell r="E593">
            <v>1228.2139999999999</v>
          </cell>
          <cell r="F593">
            <v>513.84111232260238</v>
          </cell>
          <cell r="G593">
            <v>445.55084402227772</v>
          </cell>
          <cell r="H593">
            <v>2.3050409306333418E-2</v>
          </cell>
          <cell r="I593">
            <v>4.3731150366221341E-2</v>
          </cell>
          <cell r="J593">
            <v>7.1090047393364735E-3</v>
          </cell>
          <cell r="K593">
            <v>0.32227488151658756</v>
          </cell>
          <cell r="L593">
            <v>0.60383455407152109</v>
          </cell>
        </row>
        <row r="594">
          <cell r="B594" t="str">
            <v>LEI</v>
          </cell>
          <cell r="C594">
            <v>2745.1413404803261</v>
          </cell>
          <cell r="D594">
            <v>2748.3097622583159</v>
          </cell>
          <cell r="E594">
            <v>1227.4240623855217</v>
          </cell>
          <cell r="F594">
            <v>316.63999999999976</v>
          </cell>
          <cell r="G594">
            <v>455.53253968253972</v>
          </cell>
          <cell r="H594">
            <v>2.2988505747126443E-2</v>
          </cell>
          <cell r="I594">
            <v>3.4482758620689662E-2</v>
          </cell>
          <cell r="J594">
            <v>4.5977011494252887E-2</v>
          </cell>
          <cell r="K594">
            <v>0.14942528735632188</v>
          </cell>
          <cell r="L594">
            <v>0.74712643678160906</v>
          </cell>
        </row>
        <row r="595">
          <cell r="B595" t="str">
            <v>LEJ</v>
          </cell>
          <cell r="C595">
            <v>2745.1413404803261</v>
          </cell>
          <cell r="D595">
            <v>3845.8788888888889</v>
          </cell>
          <cell r="E595">
            <v>1561.461176470588</v>
          </cell>
          <cell r="F595">
            <v>410.47960208946887</v>
          </cell>
          <cell r="G595">
            <v>438.3362832098706</v>
          </cell>
          <cell r="H595">
            <v>5.8910162002945524E-3</v>
          </cell>
          <cell r="I595">
            <v>8.6892488954344704E-2</v>
          </cell>
          <cell r="J595">
            <v>6.5292096219931289E-2</v>
          </cell>
          <cell r="K595">
            <v>0.37407952871870426</v>
          </cell>
          <cell r="L595">
            <v>0.46784486990672519</v>
          </cell>
        </row>
        <row r="596">
          <cell r="B596" t="str">
            <v>LEN</v>
          </cell>
          <cell r="C596">
            <v>2745.1413404803261</v>
          </cell>
          <cell r="D596">
            <v>2748.3097622583159</v>
          </cell>
          <cell r="E596">
            <v>1227.4240623855217</v>
          </cell>
          <cell r="F596">
            <v>664.74253909376523</v>
          </cell>
          <cell r="G596">
            <v>456.75427675021371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1</v>
          </cell>
        </row>
        <row r="597">
          <cell r="B597" t="str">
            <v>LET</v>
          </cell>
          <cell r="C597">
            <v>340.6522449706643</v>
          </cell>
          <cell r="D597">
            <v>1643.6786350781567</v>
          </cell>
          <cell r="E597">
            <v>867.19705804587363</v>
          </cell>
          <cell r="F597">
            <v>476.49220503407565</v>
          </cell>
          <cell r="G597">
            <v>355.93964477998946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1</v>
          </cell>
        </row>
        <row r="598">
          <cell r="B598" t="str">
            <v>LEV</v>
          </cell>
          <cell r="C598">
            <v>1491.994109567901</v>
          </cell>
          <cell r="D598">
            <v>4031.5638066791957</v>
          </cell>
          <cell r="E598">
            <v>1262.0723017140099</v>
          </cell>
          <cell r="F598">
            <v>1338.046185731502</v>
          </cell>
          <cell r="G598">
            <v>902.02177786951108</v>
          </cell>
          <cell r="H598">
            <v>0</v>
          </cell>
          <cell r="I598">
            <v>0</v>
          </cell>
          <cell r="J598">
            <v>0.5</v>
          </cell>
          <cell r="K598">
            <v>0</v>
          </cell>
          <cell r="L598">
            <v>0.5</v>
          </cell>
        </row>
        <row r="599">
          <cell r="B599" t="str">
            <v>LFW</v>
          </cell>
          <cell r="C599">
            <v>2666.1651453744489</v>
          </cell>
          <cell r="D599">
            <v>5933.7375000000002</v>
          </cell>
          <cell r="E599">
            <v>1071.763219189656</v>
          </cell>
          <cell r="F599">
            <v>762.7237149054954</v>
          </cell>
          <cell r="G599">
            <v>582.25420882292303</v>
          </cell>
          <cell r="H599">
            <v>0</v>
          </cell>
          <cell r="I599">
            <v>3.4246575342465752E-2</v>
          </cell>
          <cell r="J599">
            <v>3.4246575342465752E-2</v>
          </cell>
          <cell r="K599">
            <v>0.13013698630136986</v>
          </cell>
          <cell r="L599">
            <v>0.80136986301369861</v>
          </cell>
        </row>
        <row r="600">
          <cell r="B600" t="str">
            <v>LGI</v>
          </cell>
          <cell r="C600">
            <v>377.32512499980163</v>
          </cell>
          <cell r="D600">
            <v>616.39569259699067</v>
          </cell>
          <cell r="E600">
            <v>511.6084923299515</v>
          </cell>
          <cell r="F600">
            <v>227.19677564143856</v>
          </cell>
          <cell r="G600">
            <v>198.10817419848587</v>
          </cell>
          <cell r="H600">
            <v>0.57142857142857151</v>
          </cell>
          <cell r="I600">
            <v>0</v>
          </cell>
          <cell r="J600">
            <v>0</v>
          </cell>
          <cell r="K600">
            <v>0.4285714285714286</v>
          </cell>
          <cell r="L600">
            <v>0</v>
          </cell>
        </row>
        <row r="601">
          <cell r="B601" t="str">
            <v>LGK</v>
          </cell>
          <cell r="C601">
            <v>6193.8249009534829</v>
          </cell>
          <cell r="D601">
            <v>3575.2541506331786</v>
          </cell>
          <cell r="E601">
            <v>1568.9268649847354</v>
          </cell>
          <cell r="F601">
            <v>777.33416693910112</v>
          </cell>
          <cell r="G601">
            <v>629.17125846887177</v>
          </cell>
          <cell r="H601">
            <v>0</v>
          </cell>
          <cell r="I601">
            <v>0.58823529411764708</v>
          </cell>
          <cell r="J601">
            <v>0</v>
          </cell>
          <cell r="K601">
            <v>0.11764705882352941</v>
          </cell>
          <cell r="L601">
            <v>0.29411764705882354</v>
          </cell>
        </row>
        <row r="602">
          <cell r="B602" t="str">
            <v>LGP</v>
          </cell>
          <cell r="C602">
            <v>6193.8249009534829</v>
          </cell>
          <cell r="D602">
            <v>3575.2541506331786</v>
          </cell>
          <cell r="E602">
            <v>1568.9268649847354</v>
          </cell>
          <cell r="F602">
            <v>777.33416693910112</v>
          </cell>
          <cell r="G602">
            <v>629.17125846887177</v>
          </cell>
          <cell r="H602">
            <v>0</v>
          </cell>
          <cell r="I602">
            <v>0</v>
          </cell>
          <cell r="J602">
            <v>0</v>
          </cell>
          <cell r="K602">
            <v>0.2857142857142857</v>
          </cell>
          <cell r="L602">
            <v>0.7142857142857143</v>
          </cell>
        </row>
        <row r="603">
          <cell r="B603" t="str">
            <v>LHE</v>
          </cell>
          <cell r="C603">
            <v>1604.6402375356131</v>
          </cell>
          <cell r="D603">
            <v>1641.472037735849</v>
          </cell>
          <cell r="E603">
            <v>950.41651851851725</v>
          </cell>
          <cell r="F603">
            <v>1971.8884375000002</v>
          </cell>
          <cell r="G603">
            <v>701.24133677029852</v>
          </cell>
          <cell r="H603">
            <v>6.926244852115313E-3</v>
          </cell>
          <cell r="I603">
            <v>2.0778734556345935E-2</v>
          </cell>
          <cell r="J603">
            <v>6.8513665293897477E-2</v>
          </cell>
          <cell r="K603">
            <v>7.0760014975664587E-2</v>
          </cell>
          <cell r="L603">
            <v>0.83302134032197672</v>
          </cell>
        </row>
        <row r="604">
          <cell r="B604" t="str">
            <v>LHW</v>
          </cell>
          <cell r="C604">
            <v>7769.2183948511838</v>
          </cell>
          <cell r="D604">
            <v>3939.5668380334537</v>
          </cell>
          <cell r="E604">
            <v>1662.3919612553043</v>
          </cell>
          <cell r="F604">
            <v>918.66681940533897</v>
          </cell>
          <cell r="G604">
            <v>695.52668189877943</v>
          </cell>
          <cell r="H604">
            <v>0</v>
          </cell>
          <cell r="I604">
            <v>0</v>
          </cell>
          <cell r="J604">
            <v>0</v>
          </cell>
          <cell r="K604">
            <v>0.11111111111111109</v>
          </cell>
          <cell r="L604">
            <v>0.88888888888888884</v>
          </cell>
        </row>
        <row r="605">
          <cell r="B605" t="str">
            <v>LIG</v>
          </cell>
          <cell r="C605">
            <v>2745.1413404803261</v>
          </cell>
          <cell r="D605">
            <v>2748.3097622583159</v>
          </cell>
          <cell r="E605">
            <v>1227.4240623855217</v>
          </cell>
          <cell r="F605">
            <v>664.74253909376523</v>
          </cell>
          <cell r="G605">
            <v>456.75427675021371</v>
          </cell>
          <cell r="H605">
            <v>0</v>
          </cell>
          <cell r="I605">
            <v>0</v>
          </cell>
          <cell r="J605">
            <v>0</v>
          </cell>
          <cell r="K605">
            <v>0.25</v>
          </cell>
          <cell r="L605">
            <v>0.75</v>
          </cell>
        </row>
        <row r="606">
          <cell r="B606" t="str">
            <v>LIM</v>
          </cell>
          <cell r="C606">
            <v>285.2818095238095</v>
          </cell>
          <cell r="D606">
            <v>2018.9766207448415</v>
          </cell>
          <cell r="E606">
            <v>1222.1246969696972</v>
          </cell>
          <cell r="F606">
            <v>579.68993397515771</v>
          </cell>
          <cell r="G606">
            <v>353.91603506441646</v>
          </cell>
          <cell r="H606">
            <v>1.6030844155844142E-2</v>
          </cell>
          <cell r="I606">
            <v>3.4632034632034583E-2</v>
          </cell>
          <cell r="J606">
            <v>1.6233766233766215E-2</v>
          </cell>
          <cell r="K606">
            <v>9.0773809523809396E-2</v>
          </cell>
          <cell r="L606">
            <v>0.84232954545454575</v>
          </cell>
        </row>
        <row r="607">
          <cell r="B607" t="str">
            <v>LIR</v>
          </cell>
          <cell r="C607">
            <v>649.22377507824967</v>
          </cell>
          <cell r="D607">
            <v>728.74533333333329</v>
          </cell>
          <cell r="E607">
            <v>565.44584792626711</v>
          </cell>
          <cell r="F607">
            <v>252.30808025330293</v>
          </cell>
          <cell r="G607">
            <v>249.07816962914356</v>
          </cell>
          <cell r="H607">
            <v>4.0399726682610153E-2</v>
          </cell>
          <cell r="I607">
            <v>2.9894089511445158E-3</v>
          </cell>
          <cell r="J607">
            <v>2.5452681926887589E-2</v>
          </cell>
          <cell r="K607">
            <v>0.17372736590365548</v>
          </cell>
          <cell r="L607">
            <v>0.75743081653570232</v>
          </cell>
        </row>
        <row r="608">
          <cell r="B608" t="str">
            <v>LIS</v>
          </cell>
          <cell r="C608">
            <v>1677.2693984962407</v>
          </cell>
          <cell r="D608">
            <v>2862.9399602091275</v>
          </cell>
          <cell r="E608">
            <v>1554.2285714285717</v>
          </cell>
          <cell r="F608">
            <v>602.13072413458792</v>
          </cell>
          <cell r="G608">
            <v>469.42722147240141</v>
          </cell>
          <cell r="H608">
            <v>2.0006402048655621E-2</v>
          </cell>
          <cell r="I608">
            <v>6.9142125480153971E-2</v>
          </cell>
          <cell r="J608">
            <v>1.3444302176696571E-2</v>
          </cell>
          <cell r="K608">
            <v>0.3866837387964156</v>
          </cell>
          <cell r="L608">
            <v>0.51072343149807831</v>
          </cell>
        </row>
        <row r="609">
          <cell r="B609" t="str">
            <v>LJG</v>
          </cell>
          <cell r="C609">
            <v>7769.2183948511838</v>
          </cell>
          <cell r="D609">
            <v>3939.5668380334537</v>
          </cell>
          <cell r="E609">
            <v>1662.3919612553043</v>
          </cell>
          <cell r="F609">
            <v>918.66681940533897</v>
          </cell>
          <cell r="G609">
            <v>695.52668189877943</v>
          </cell>
          <cell r="H609">
            <v>0.14285714285714288</v>
          </cell>
          <cell r="I609">
            <v>0.14285714285714288</v>
          </cell>
          <cell r="J609">
            <v>0</v>
          </cell>
          <cell r="K609">
            <v>0.14285714285714288</v>
          </cell>
          <cell r="L609">
            <v>0.57142857142857151</v>
          </cell>
        </row>
        <row r="610">
          <cell r="B610" t="str">
            <v>LJU</v>
          </cell>
          <cell r="C610">
            <v>1469.5938081198235</v>
          </cell>
          <cell r="D610">
            <v>2369.1316666666671</v>
          </cell>
          <cell r="E610">
            <v>1795.49</v>
          </cell>
          <cell r="F610">
            <v>623.62093999401077</v>
          </cell>
          <cell r="G610">
            <v>588.66348741942193</v>
          </cell>
          <cell r="H610">
            <v>4.0683482506102576E-3</v>
          </cell>
          <cell r="I610">
            <v>3.4987794955248223E-2</v>
          </cell>
          <cell r="J610">
            <v>1.0577705451586669E-2</v>
          </cell>
          <cell r="K610">
            <v>0.53458096013018708</v>
          </cell>
          <cell r="L610">
            <v>0.41578519121236768</v>
          </cell>
        </row>
        <row r="611">
          <cell r="B611" t="str">
            <v>LKO</v>
          </cell>
          <cell r="C611">
            <v>3702.7359647651338</v>
          </cell>
          <cell r="D611">
            <v>2535.5679383578822</v>
          </cell>
          <cell r="E611">
            <v>1841.947079900636</v>
          </cell>
          <cell r="F611">
            <v>392.19</v>
          </cell>
          <cell r="G611">
            <v>728.77333333333343</v>
          </cell>
          <cell r="H611">
            <v>1.0752688172043006E-2</v>
          </cell>
          <cell r="I611">
            <v>1.0752688172043006E-2</v>
          </cell>
          <cell r="J611">
            <v>1.0752688172043006E-2</v>
          </cell>
          <cell r="K611">
            <v>0.24731182795698914</v>
          </cell>
          <cell r="L611">
            <v>0.72043010752688175</v>
          </cell>
        </row>
        <row r="612">
          <cell r="B612" t="str">
            <v>LLA</v>
          </cell>
          <cell r="C612">
            <v>2745.1413404803261</v>
          </cell>
          <cell r="D612">
            <v>2748.3097622583159</v>
          </cell>
          <cell r="E612">
            <v>1227.4240623855217</v>
          </cell>
          <cell r="F612">
            <v>531.64800000000002</v>
          </cell>
          <cell r="G612">
            <v>379.05178465634526</v>
          </cell>
          <cell r="H612">
            <v>0</v>
          </cell>
          <cell r="I612">
            <v>4.5267489711934158E-2</v>
          </cell>
          <cell r="J612">
            <v>4.1152263374485592E-3</v>
          </cell>
          <cell r="K612">
            <v>0.3209876543209878</v>
          </cell>
          <cell r="L612">
            <v>0.62962962962962954</v>
          </cell>
        </row>
        <row r="613">
          <cell r="B613" t="str">
            <v>LLW</v>
          </cell>
          <cell r="C613">
            <v>4506.2728313492062</v>
          </cell>
          <cell r="D613">
            <v>3944.3134760440953</v>
          </cell>
          <cell r="E613">
            <v>2334.0452562656651</v>
          </cell>
          <cell r="F613">
            <v>813.04750000000001</v>
          </cell>
          <cell r="G613">
            <v>929.87148979591859</v>
          </cell>
          <cell r="H613">
            <v>0</v>
          </cell>
          <cell r="I613">
            <v>1.1940298507462687E-2</v>
          </cell>
          <cell r="J613">
            <v>2.9850746268656717E-3</v>
          </cell>
          <cell r="K613">
            <v>0.22686567164179106</v>
          </cell>
          <cell r="L613">
            <v>0.75820895522388054</v>
          </cell>
        </row>
        <row r="614">
          <cell r="B614" t="str">
            <v>LMM</v>
          </cell>
          <cell r="C614">
            <v>286</v>
          </cell>
          <cell r="D614">
            <v>517.27507428680622</v>
          </cell>
          <cell r="E614">
            <v>516.30811987028801</v>
          </cell>
          <cell r="F614">
            <v>396.45625000000001</v>
          </cell>
          <cell r="G614">
            <v>402.2471363636364</v>
          </cell>
          <cell r="H614">
            <v>1.754385964912281E-2</v>
          </cell>
          <cell r="I614">
            <v>2.6315789473684213E-2</v>
          </cell>
          <cell r="J614">
            <v>0</v>
          </cell>
          <cell r="K614">
            <v>0.22807017543859651</v>
          </cell>
          <cell r="L614">
            <v>0.72807017543859642</v>
          </cell>
        </row>
        <row r="615">
          <cell r="B615" t="str">
            <v>LNZ</v>
          </cell>
          <cell r="C615">
            <v>2745.1413404803261</v>
          </cell>
          <cell r="D615">
            <v>2383.0323531327949</v>
          </cell>
          <cell r="E615">
            <v>1052.73</v>
          </cell>
          <cell r="F615">
            <v>723.30657622618776</v>
          </cell>
          <cell r="G615">
            <v>625.79408495610596</v>
          </cell>
          <cell r="H615">
            <v>0</v>
          </cell>
          <cell r="I615">
            <v>0.12922465208747502</v>
          </cell>
          <cell r="J615">
            <v>1.0934393638170965E-2</v>
          </cell>
          <cell r="K615">
            <v>0.34592445328031757</v>
          </cell>
          <cell r="L615">
            <v>0.5139165009940363</v>
          </cell>
        </row>
        <row r="616">
          <cell r="B616" t="str">
            <v>LON</v>
          </cell>
          <cell r="C616">
            <v>3781.0519783566178</v>
          </cell>
          <cell r="D616">
            <v>2750.8510189237668</v>
          </cell>
          <cell r="E616">
            <v>1093.264684953102</v>
          </cell>
          <cell r="F616">
            <v>863.7695419087155</v>
          </cell>
          <cell r="G616">
            <v>464.37997987241863</v>
          </cell>
          <cell r="H616">
            <v>3.4763288897798152E-2</v>
          </cell>
          <cell r="I616">
            <v>0.1528933213056696</v>
          </cell>
          <cell r="J616">
            <v>3.191089505863471E-2</v>
          </cell>
          <cell r="K616">
            <v>0.23246800975577303</v>
          </cell>
          <cell r="L616">
            <v>0.54796448498212436</v>
          </cell>
        </row>
        <row r="617">
          <cell r="B617" t="str">
            <v>LOS</v>
          </cell>
          <cell r="C617">
            <v>2442.7888000000003</v>
          </cell>
          <cell r="D617">
            <v>3612.9184375</v>
          </cell>
          <cell r="E617">
            <v>933.98448362054626</v>
          </cell>
          <cell r="F617">
            <v>844.83984596200605</v>
          </cell>
          <cell r="G617">
            <v>622.49932513668784</v>
          </cell>
          <cell r="H617">
            <v>6.1277398067405139E-3</v>
          </cell>
          <cell r="I617">
            <v>2.0661481656060965E-2</v>
          </cell>
          <cell r="J617">
            <v>2.4118155393196637E-2</v>
          </cell>
          <cell r="K617">
            <v>0.13716709875088381</v>
          </cell>
          <cell r="L617">
            <v>0.81192552439311805</v>
          </cell>
        </row>
        <row r="618">
          <cell r="B618" t="str">
            <v>LPA</v>
          </cell>
          <cell r="C618">
            <v>157.5</v>
          </cell>
          <cell r="D618">
            <v>2102</v>
          </cell>
          <cell r="E618">
            <v>2287.0299999999997</v>
          </cell>
          <cell r="F618">
            <v>297.63722222222219</v>
          </cell>
          <cell r="G618">
            <v>371.54546645021662</v>
          </cell>
          <cell r="H618">
            <v>6.3063063063063085E-2</v>
          </cell>
          <cell r="I618">
            <v>6.9069069069069122E-2</v>
          </cell>
          <cell r="J618">
            <v>1.5015015015015022E-2</v>
          </cell>
          <cell r="K618">
            <v>0.12012012012012016</v>
          </cell>
          <cell r="L618">
            <v>0.73273273273273254</v>
          </cell>
        </row>
        <row r="619">
          <cell r="B619" t="str">
            <v>LPB</v>
          </cell>
          <cell r="C619">
            <v>340.6522449706643</v>
          </cell>
          <cell r="D619">
            <v>2511.5042932330834</v>
          </cell>
          <cell r="E619">
            <v>1381.7637333333332</v>
          </cell>
          <cell r="F619">
            <v>568.36066666666682</v>
          </cell>
          <cell r="G619">
            <v>517.65002881501175</v>
          </cell>
          <cell r="H619">
            <v>1.3550135501355024E-3</v>
          </cell>
          <cell r="I619">
            <v>5.0135501355013594E-2</v>
          </cell>
          <cell r="J619">
            <v>5.0135501355013594E-2</v>
          </cell>
          <cell r="K619">
            <v>3.7940379403794071E-2</v>
          </cell>
          <cell r="L619">
            <v>0.86043360433604321</v>
          </cell>
        </row>
        <row r="620">
          <cell r="B620" t="str">
            <v>LPI</v>
          </cell>
          <cell r="C620">
            <v>2745.1413404803261</v>
          </cell>
          <cell r="D620">
            <v>2748.3097622583159</v>
          </cell>
          <cell r="E620">
            <v>1227.4240623855217</v>
          </cell>
          <cell r="F620">
            <v>1683.24</v>
          </cell>
          <cell r="G620">
            <v>272.58984397163118</v>
          </cell>
          <cell r="H620">
            <v>3.9370078740157506E-3</v>
          </cell>
          <cell r="I620">
            <v>1.1811023622047251E-2</v>
          </cell>
          <cell r="J620">
            <v>0</v>
          </cell>
          <cell r="K620">
            <v>4.7244094488189003E-2</v>
          </cell>
          <cell r="L620">
            <v>0.93700787401574792</v>
          </cell>
        </row>
        <row r="621">
          <cell r="B621" t="str">
            <v>LPL</v>
          </cell>
          <cell r="C621">
            <v>2745.1413404803261</v>
          </cell>
          <cell r="D621">
            <v>2748.3097622583159</v>
          </cell>
          <cell r="E621">
            <v>1227.4240623855217</v>
          </cell>
          <cell r="F621">
            <v>1586.675</v>
          </cell>
          <cell r="G621">
            <v>253.02242039800996</v>
          </cell>
          <cell r="H621">
            <v>0</v>
          </cell>
          <cell r="I621">
            <v>6.1728395061728426E-3</v>
          </cell>
          <cell r="J621">
            <v>0</v>
          </cell>
          <cell r="K621">
            <v>4.3209876543209902E-2</v>
          </cell>
          <cell r="L621">
            <v>0.95061728395061729</v>
          </cell>
        </row>
        <row r="622">
          <cell r="B622" t="str">
            <v>LPP</v>
          </cell>
          <cell r="C622">
            <v>2745.1413404803261</v>
          </cell>
          <cell r="D622">
            <v>2748.3097622583159</v>
          </cell>
          <cell r="E622">
            <v>1227.4240623855217</v>
          </cell>
          <cell r="F622">
            <v>664.74253909376523</v>
          </cell>
          <cell r="G622">
            <v>456.75427675021371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1</v>
          </cell>
        </row>
        <row r="623">
          <cell r="B623" t="str">
            <v>LPQ</v>
          </cell>
          <cell r="C623">
            <v>6193.8249009534829</v>
          </cell>
          <cell r="D623">
            <v>3575.2541506331786</v>
          </cell>
          <cell r="E623">
            <v>1568.9268649847354</v>
          </cell>
          <cell r="F623">
            <v>777.33416693910112</v>
          </cell>
          <cell r="G623">
            <v>629.17125846887177</v>
          </cell>
          <cell r="H623">
            <v>0</v>
          </cell>
          <cell r="I623">
            <v>0</v>
          </cell>
          <cell r="J623">
            <v>0</v>
          </cell>
          <cell r="K623">
            <v>0.5</v>
          </cell>
          <cell r="L623">
            <v>0.5</v>
          </cell>
        </row>
        <row r="624">
          <cell r="B624" t="str">
            <v>LRM</v>
          </cell>
          <cell r="C624">
            <v>907</v>
          </cell>
          <cell r="D624">
            <v>616.39569259699067</v>
          </cell>
          <cell r="E624">
            <v>511.6084923299515</v>
          </cell>
          <cell r="F624">
            <v>189.30312499999999</v>
          </cell>
          <cell r="G624">
            <v>208.19890018353959</v>
          </cell>
          <cell r="H624">
            <v>4.9346879535558767E-2</v>
          </cell>
          <cell r="I624">
            <v>4.3541364296081275E-3</v>
          </cell>
          <cell r="J624">
            <v>8.708272859216255E-3</v>
          </cell>
          <cell r="K624">
            <v>0.11030478955007257</v>
          </cell>
          <cell r="L624">
            <v>0.82728592162554426</v>
          </cell>
        </row>
        <row r="625">
          <cell r="B625" t="str">
            <v>LRT</v>
          </cell>
          <cell r="C625">
            <v>2745.1413404803261</v>
          </cell>
          <cell r="D625">
            <v>2748.3097622583159</v>
          </cell>
          <cell r="E625">
            <v>1227.4240623855217</v>
          </cell>
          <cell r="F625">
            <v>664.74253909376523</v>
          </cell>
          <cell r="G625">
            <v>456.75427675021371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1</v>
          </cell>
        </row>
        <row r="626">
          <cell r="B626" t="str">
            <v>LSC</v>
          </cell>
          <cell r="C626">
            <v>684.99999999999989</v>
          </cell>
          <cell r="D626">
            <v>3444.6815792646066</v>
          </cell>
          <cell r="E626">
            <v>2046.4427272727273</v>
          </cell>
          <cell r="F626">
            <v>1078.0265544225754</v>
          </cell>
          <cell r="G626">
            <v>638.75120000000004</v>
          </cell>
          <cell r="H626">
            <v>0</v>
          </cell>
          <cell r="I626">
            <v>0.13333333333333339</v>
          </cell>
          <cell r="J626">
            <v>0</v>
          </cell>
          <cell r="K626">
            <v>0</v>
          </cell>
          <cell r="L626">
            <v>0.86666666666666659</v>
          </cell>
        </row>
        <row r="627">
          <cell r="B627" t="str">
            <v>LSP</v>
          </cell>
          <cell r="C627">
            <v>340.6522449706643</v>
          </cell>
          <cell r="D627">
            <v>1643.6786350781567</v>
          </cell>
          <cell r="E627">
            <v>867.19705804587363</v>
          </cell>
          <cell r="F627">
            <v>476.49220503407565</v>
          </cell>
          <cell r="G627">
            <v>355.93964477998946</v>
          </cell>
          <cell r="H627">
            <v>0</v>
          </cell>
          <cell r="I627">
            <v>0</v>
          </cell>
          <cell r="J627">
            <v>0</v>
          </cell>
          <cell r="K627">
            <v>0.25</v>
          </cell>
          <cell r="L627">
            <v>0.75</v>
          </cell>
        </row>
        <row r="628">
          <cell r="B628" t="str">
            <v>LST</v>
          </cell>
          <cell r="C628">
            <v>0</v>
          </cell>
          <cell r="D628">
            <v>6233.92</v>
          </cell>
          <cell r="E628">
            <v>0</v>
          </cell>
          <cell r="F628">
            <v>935.70999999999992</v>
          </cell>
          <cell r="G628">
            <v>679.76874999999995</v>
          </cell>
          <cell r="H628">
            <v>6.4516129032258077E-2</v>
          </cell>
          <cell r="I628">
            <v>3.2258064516129038E-2</v>
          </cell>
          <cell r="J628">
            <v>0</v>
          </cell>
          <cell r="K628">
            <v>9.6774193548387108E-2</v>
          </cell>
          <cell r="L628">
            <v>0.80645161290322587</v>
          </cell>
        </row>
        <row r="629">
          <cell r="B629" t="str">
            <v>LSY</v>
          </cell>
          <cell r="C629">
            <v>4620.9183037078074</v>
          </cell>
          <cell r="D629">
            <v>5126.7601963023799</v>
          </cell>
          <cell r="E629">
            <v>1799.1206359649118</v>
          </cell>
          <cell r="F629">
            <v>2234.0785672250199</v>
          </cell>
          <cell r="G629">
            <v>700.88240334607815</v>
          </cell>
          <cell r="H629">
            <v>0</v>
          </cell>
          <cell r="I629">
            <v>1</v>
          </cell>
          <cell r="J629">
            <v>0</v>
          </cell>
          <cell r="K629">
            <v>0</v>
          </cell>
          <cell r="L629">
            <v>0</v>
          </cell>
        </row>
        <row r="630">
          <cell r="B630" t="str">
            <v>LTO</v>
          </cell>
          <cell r="C630">
            <v>258.55072039077157</v>
          </cell>
          <cell r="D630">
            <v>517.27507428680622</v>
          </cell>
          <cell r="E630">
            <v>516.30811987028801</v>
          </cell>
          <cell r="F630">
            <v>222.37839405199213</v>
          </cell>
          <cell r="G630">
            <v>191.15800416203254</v>
          </cell>
          <cell r="H630">
            <v>4.3478260869565216E-2</v>
          </cell>
          <cell r="I630">
            <v>0</v>
          </cell>
          <cell r="J630">
            <v>0.39130434782608697</v>
          </cell>
          <cell r="K630">
            <v>0.17391304347826086</v>
          </cell>
          <cell r="L630">
            <v>0.39130434782608692</v>
          </cell>
        </row>
        <row r="631">
          <cell r="B631" t="str">
            <v>LUG</v>
          </cell>
          <cell r="C631">
            <v>599.90649999999994</v>
          </cell>
          <cell r="D631">
            <v>2149.2786728464785</v>
          </cell>
          <cell r="E631">
            <v>719.20199999999988</v>
          </cell>
          <cell r="F631">
            <v>979.13531898656959</v>
          </cell>
          <cell r="G631">
            <v>460.52273573877534</v>
          </cell>
          <cell r="H631">
            <v>5.7894736842105277E-2</v>
          </cell>
          <cell r="I631">
            <v>0.19473684210526307</v>
          </cell>
          <cell r="J631">
            <v>6.8421052631578952E-2</v>
          </cell>
          <cell r="K631">
            <v>0.23157894736842094</v>
          </cell>
          <cell r="L631">
            <v>0.4473684210526318</v>
          </cell>
        </row>
        <row r="632">
          <cell r="B632" t="str">
            <v>LUN</v>
          </cell>
          <cell r="C632">
            <v>4506.2728313492062</v>
          </cell>
          <cell r="D632">
            <v>3944.3134760440953</v>
          </cell>
          <cell r="E632">
            <v>2334.0452562656651</v>
          </cell>
          <cell r="F632">
            <v>690.59040686274511</v>
          </cell>
          <cell r="G632">
            <v>1061.2467268639398</v>
          </cell>
          <cell r="H632">
            <v>0</v>
          </cell>
          <cell r="I632">
            <v>7.98175598631699E-3</v>
          </cell>
          <cell r="J632">
            <v>2.7366020524515394E-2</v>
          </cell>
          <cell r="K632">
            <v>0.23603192702394526</v>
          </cell>
          <cell r="L632">
            <v>0.72862029646522231</v>
          </cell>
        </row>
        <row r="633">
          <cell r="B633" t="str">
            <v>LUX</v>
          </cell>
          <cell r="C633">
            <v>2745.1413404803261</v>
          </cell>
          <cell r="D633">
            <v>2400.1897368421046</v>
          </cell>
          <cell r="E633">
            <v>1227.4240623855217</v>
          </cell>
          <cell r="F633">
            <v>1027.9495953947371</v>
          </cell>
          <cell r="G633">
            <v>607.70092261027992</v>
          </cell>
          <cell r="H633">
            <v>1.253263707571804E-2</v>
          </cell>
          <cell r="I633">
            <v>0.14516971279373375</v>
          </cell>
          <cell r="J633">
            <v>5.0652741514360396E-2</v>
          </cell>
          <cell r="K633">
            <v>0.24386422976501365</v>
          </cell>
          <cell r="L633">
            <v>0.54778067885117421</v>
          </cell>
        </row>
        <row r="634">
          <cell r="B634" t="str">
            <v>LVI</v>
          </cell>
          <cell r="C634">
            <v>4506.2728313492062</v>
          </cell>
          <cell r="D634">
            <v>3944.3134760440953</v>
          </cell>
          <cell r="E634">
            <v>2334.0452562656651</v>
          </cell>
          <cell r="F634">
            <v>554.16530623233268</v>
          </cell>
          <cell r="G634">
            <v>1401.51</v>
          </cell>
          <cell r="H634">
            <v>0.1111111111111111</v>
          </cell>
          <cell r="I634">
            <v>3.1746031746031744E-2</v>
          </cell>
          <cell r="J634">
            <v>0</v>
          </cell>
          <cell r="K634">
            <v>0.49206349206349204</v>
          </cell>
          <cell r="L634">
            <v>0.36507936507936506</v>
          </cell>
        </row>
        <row r="635">
          <cell r="B635" t="str">
            <v>LWO</v>
          </cell>
          <cell r="C635">
            <v>18258</v>
          </cell>
          <cell r="D635">
            <v>2752.6445953448019</v>
          </cell>
          <cell r="E635">
            <v>913.78999999999985</v>
          </cell>
          <cell r="F635">
            <v>351.68463276276668</v>
          </cell>
          <cell r="G635">
            <v>437.69622965272288</v>
          </cell>
          <cell r="H635">
            <v>2.7277686852154935E-4</v>
          </cell>
          <cell r="I635">
            <v>6.8194217130387337E-4</v>
          </cell>
          <cell r="J635">
            <v>4.5008183306055639E-3</v>
          </cell>
          <cell r="K635">
            <v>0.35447354064375353</v>
          </cell>
          <cell r="L635">
            <v>0.6400709219858155</v>
          </cell>
        </row>
        <row r="636">
          <cell r="B636" t="str">
            <v>LXA</v>
          </cell>
          <cell r="C636">
            <v>7769.2183948511838</v>
          </cell>
          <cell r="D636">
            <v>3939.5668380334537</v>
          </cell>
          <cell r="E636">
            <v>1662.3919612553043</v>
          </cell>
          <cell r="F636">
            <v>918.66681940533897</v>
          </cell>
          <cell r="G636">
            <v>695.52668189877943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1</v>
          </cell>
        </row>
        <row r="637">
          <cell r="B637" t="str">
            <v>LXR</v>
          </cell>
          <cell r="C637">
            <v>1843.8291165610724</v>
          </cell>
          <cell r="D637">
            <v>3026.53</v>
          </cell>
          <cell r="E637">
            <v>1345.867676497681</v>
          </cell>
          <cell r="F637">
            <v>693.36331066456853</v>
          </cell>
          <cell r="G637">
            <v>474.17632914475155</v>
          </cell>
          <cell r="H637">
            <v>0</v>
          </cell>
          <cell r="I637">
            <v>4.9999999999999996E-2</v>
          </cell>
          <cell r="J637">
            <v>2.4999999999999998E-2</v>
          </cell>
          <cell r="K637">
            <v>9.9999999999999992E-2</v>
          </cell>
          <cell r="L637">
            <v>0.82499999999999996</v>
          </cell>
        </row>
        <row r="638">
          <cell r="B638" t="str">
            <v>LXS</v>
          </cell>
          <cell r="C638">
            <v>2745.1413404803261</v>
          </cell>
          <cell r="D638">
            <v>2748.3097622583159</v>
          </cell>
          <cell r="E638">
            <v>1227.4240623855217</v>
          </cell>
          <cell r="F638">
            <v>664.74253909376523</v>
          </cell>
          <cell r="G638">
            <v>456.75427675021371</v>
          </cell>
          <cell r="H638">
            <v>0</v>
          </cell>
          <cell r="I638">
            <v>0</v>
          </cell>
          <cell r="J638">
            <v>0</v>
          </cell>
          <cell r="K638">
            <v>1</v>
          </cell>
          <cell r="L638">
            <v>0</v>
          </cell>
        </row>
        <row r="639">
          <cell r="B639" t="str">
            <v>LYA</v>
          </cell>
          <cell r="C639">
            <v>7769.2183948511838</v>
          </cell>
          <cell r="D639">
            <v>3939.5668380334537</v>
          </cell>
          <cell r="E639">
            <v>1662.3919612553043</v>
          </cell>
          <cell r="F639">
            <v>918.66681940533897</v>
          </cell>
          <cell r="G639">
            <v>695.52668189877943</v>
          </cell>
          <cell r="H639">
            <v>0</v>
          </cell>
          <cell r="I639">
            <v>0.5</v>
          </cell>
          <cell r="J639">
            <v>0.5</v>
          </cell>
          <cell r="K639">
            <v>0</v>
          </cell>
          <cell r="L639">
            <v>0</v>
          </cell>
        </row>
        <row r="640">
          <cell r="B640" t="str">
            <v>LYB</v>
          </cell>
          <cell r="C640">
            <v>377.32512499980163</v>
          </cell>
          <cell r="D640">
            <v>616.39569259699067</v>
          </cell>
          <cell r="E640">
            <v>511.6084923299515</v>
          </cell>
          <cell r="F640">
            <v>227.19677564143856</v>
          </cell>
          <cell r="G640">
            <v>198.10817419848587</v>
          </cell>
          <cell r="H640">
            <v>3.9473684210526307E-2</v>
          </cell>
          <cell r="I640">
            <v>0</v>
          </cell>
          <cell r="J640">
            <v>1.3157894736842103E-2</v>
          </cell>
          <cell r="K640">
            <v>8.5526315789473659E-2</v>
          </cell>
          <cell r="L640">
            <v>0.86184210526315785</v>
          </cell>
        </row>
        <row r="641">
          <cell r="B641" t="str">
            <v>LYG</v>
          </cell>
          <cell r="C641">
            <v>7769.2183948511838</v>
          </cell>
          <cell r="D641">
            <v>3939.5668380334537</v>
          </cell>
          <cell r="E641">
            <v>1662.3919612553043</v>
          </cell>
          <cell r="F641">
            <v>918.66681940533897</v>
          </cell>
          <cell r="G641">
            <v>695.52668189877943</v>
          </cell>
          <cell r="H641">
            <v>0</v>
          </cell>
          <cell r="I641">
            <v>0</v>
          </cell>
          <cell r="J641">
            <v>0</v>
          </cell>
          <cell r="K641">
            <v>1</v>
          </cell>
          <cell r="L641">
            <v>0</v>
          </cell>
        </row>
        <row r="642">
          <cell r="B642" t="str">
            <v>LYI</v>
          </cell>
          <cell r="C642">
            <v>7769.2183948511838</v>
          </cell>
          <cell r="D642">
            <v>3939.5668380334537</v>
          </cell>
          <cell r="E642">
            <v>1662.3919612553043</v>
          </cell>
          <cell r="F642">
            <v>918.66681940533897</v>
          </cell>
          <cell r="G642">
            <v>695.52668189877943</v>
          </cell>
          <cell r="H642">
            <v>0</v>
          </cell>
          <cell r="I642">
            <v>0</v>
          </cell>
          <cell r="J642">
            <v>1</v>
          </cell>
          <cell r="K642">
            <v>0</v>
          </cell>
          <cell r="L642">
            <v>0</v>
          </cell>
        </row>
        <row r="643">
          <cell r="B643" t="str">
            <v>LYP</v>
          </cell>
          <cell r="C643">
            <v>3702.7359647651338</v>
          </cell>
          <cell r="D643">
            <v>2535.5679383578822</v>
          </cell>
          <cell r="E643">
            <v>1841.947079900636</v>
          </cell>
          <cell r="F643">
            <v>781.56573324038914</v>
          </cell>
          <cell r="G643">
            <v>568.37330685086056</v>
          </cell>
          <cell r="H643">
            <v>0</v>
          </cell>
          <cell r="I643">
            <v>0</v>
          </cell>
          <cell r="J643">
            <v>0</v>
          </cell>
          <cell r="K643">
            <v>0.27777777777777779</v>
          </cell>
          <cell r="L643">
            <v>0.72222222222222221</v>
          </cell>
        </row>
        <row r="644">
          <cell r="B644" t="str">
            <v>LYR</v>
          </cell>
          <cell r="C644">
            <v>2745.1413404803261</v>
          </cell>
          <cell r="D644">
            <v>2748.3097622583159</v>
          </cell>
          <cell r="E644">
            <v>1227.4240623855217</v>
          </cell>
          <cell r="F644">
            <v>664.74253909376523</v>
          </cell>
          <cell r="G644">
            <v>456.75427675021371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1</v>
          </cell>
        </row>
        <row r="645">
          <cell r="B645" t="str">
            <v>LYS</v>
          </cell>
          <cell r="C645">
            <v>418.91</v>
          </cell>
          <cell r="D645">
            <v>3641.2329166666686</v>
          </cell>
          <cell r="E645">
            <v>1819.2699999999995</v>
          </cell>
          <cell r="F645">
            <v>752.81938161283335</v>
          </cell>
          <cell r="G645">
            <v>453.38756947464231</v>
          </cell>
          <cell r="H645">
            <v>1.8185059725441256E-2</v>
          </cell>
          <cell r="I645">
            <v>5.4911748974861854E-2</v>
          </cell>
          <cell r="J645">
            <v>2.1394187912283827E-2</v>
          </cell>
          <cell r="K645">
            <v>0.19878766268497083</v>
          </cell>
          <cell r="L645">
            <v>0.70672134070244208</v>
          </cell>
        </row>
        <row r="646">
          <cell r="B646" t="str">
            <v>LZC</v>
          </cell>
          <cell r="C646">
            <v>258.55072039077157</v>
          </cell>
          <cell r="D646">
            <v>517.27507428680622</v>
          </cell>
          <cell r="E646">
            <v>516.30811987028801</v>
          </cell>
          <cell r="F646">
            <v>222.37839405199213</v>
          </cell>
          <cell r="G646">
            <v>457.00000000000006</v>
          </cell>
          <cell r="H646">
            <v>0</v>
          </cell>
          <cell r="I646">
            <v>0.31914893617021273</v>
          </cell>
          <cell r="J646">
            <v>0</v>
          </cell>
          <cell r="K646">
            <v>0.14893617021276595</v>
          </cell>
          <cell r="L646">
            <v>0.53191489361702127</v>
          </cell>
        </row>
        <row r="647">
          <cell r="B647" t="str">
            <v>MAA</v>
          </cell>
          <cell r="C647">
            <v>3005.2052050092766</v>
          </cell>
          <cell r="D647">
            <v>3024.8943602353106</v>
          </cell>
          <cell r="E647">
            <v>1651.4799156204851</v>
          </cell>
          <cell r="F647">
            <v>991.37978341313908</v>
          </cell>
          <cell r="G647">
            <v>647.10468233089159</v>
          </cell>
          <cell r="H647">
            <v>5.4591075545910844E-3</v>
          </cell>
          <cell r="I647">
            <v>3.4856910348569213E-2</v>
          </cell>
          <cell r="J647">
            <v>1.1562457615624596E-2</v>
          </cell>
          <cell r="K647">
            <v>0.14108910891089074</v>
          </cell>
          <cell r="L647">
            <v>0.80703241557032446</v>
          </cell>
        </row>
        <row r="648">
          <cell r="B648" t="str">
            <v>MAB</v>
          </cell>
          <cell r="C648">
            <v>0</v>
          </cell>
          <cell r="D648">
            <v>0</v>
          </cell>
          <cell r="E648">
            <v>0</v>
          </cell>
          <cell r="F648">
            <v>1789</v>
          </cell>
          <cell r="G648">
            <v>497.41500000000002</v>
          </cell>
          <cell r="H648">
            <v>0</v>
          </cell>
          <cell r="I648">
            <v>0</v>
          </cell>
          <cell r="J648">
            <v>0.33333333333333331</v>
          </cell>
          <cell r="K648">
            <v>0</v>
          </cell>
          <cell r="L648">
            <v>0.66666666666666663</v>
          </cell>
        </row>
        <row r="649">
          <cell r="B649" t="str">
            <v>MAD</v>
          </cell>
          <cell r="C649">
            <v>140.47420036893783</v>
          </cell>
          <cell r="D649">
            <v>2673.8686754064115</v>
          </cell>
          <cell r="E649">
            <v>2188.8675819548339</v>
          </cell>
          <cell r="F649">
            <v>568.39607229451735</v>
          </cell>
          <cell r="G649">
            <v>411.15483072015803</v>
          </cell>
          <cell r="H649">
            <v>3.8527634569543563E-2</v>
          </cell>
          <cell r="I649">
            <v>7.6722656466544109E-2</v>
          </cell>
          <cell r="J649">
            <v>2.6387272021730572E-2</v>
          </cell>
          <cell r="K649">
            <v>0.21628139032096946</v>
          </cell>
          <cell r="L649">
            <v>0.64208104662121235</v>
          </cell>
        </row>
        <row r="650">
          <cell r="B650" t="str">
            <v>MAG</v>
          </cell>
          <cell r="C650">
            <v>1491.994109567901</v>
          </cell>
          <cell r="D650">
            <v>4031.5638066791957</v>
          </cell>
          <cell r="E650">
            <v>1262.0723017140099</v>
          </cell>
          <cell r="F650">
            <v>1338.046185731502</v>
          </cell>
          <cell r="G650">
            <v>902.02177786951108</v>
          </cell>
          <cell r="H650">
            <v>0</v>
          </cell>
          <cell r="I650">
            <v>0</v>
          </cell>
          <cell r="J650">
            <v>0</v>
          </cell>
          <cell r="K650">
            <v>1</v>
          </cell>
          <cell r="L650">
            <v>0</v>
          </cell>
        </row>
        <row r="651">
          <cell r="B651" t="str">
            <v>MAH</v>
          </cell>
          <cell r="C651">
            <v>157.5</v>
          </cell>
          <cell r="D651">
            <v>2748.3097622583159</v>
          </cell>
          <cell r="E651">
            <v>1227.4240623855217</v>
          </cell>
          <cell r="F651">
            <v>664.74253909376523</v>
          </cell>
          <cell r="G651">
            <v>268.56</v>
          </cell>
          <cell r="H651">
            <v>3.8461538461538457E-2</v>
          </cell>
          <cell r="I651">
            <v>0.15384615384615383</v>
          </cell>
          <cell r="J651">
            <v>0</v>
          </cell>
          <cell r="K651">
            <v>0.15384615384615383</v>
          </cell>
          <cell r="L651">
            <v>0.65384615384615385</v>
          </cell>
        </row>
        <row r="652">
          <cell r="B652" t="str">
            <v>MAJ</v>
          </cell>
          <cell r="C652">
            <v>1491.994109567901</v>
          </cell>
          <cell r="D652">
            <v>4031.5638066791957</v>
          </cell>
          <cell r="E652">
            <v>1262.0723017140099</v>
          </cell>
          <cell r="F652">
            <v>1338.046185731502</v>
          </cell>
          <cell r="G652">
            <v>652.5</v>
          </cell>
          <cell r="H652">
            <v>0.33333333333333337</v>
          </cell>
          <cell r="I652">
            <v>0</v>
          </cell>
          <cell r="J652">
            <v>0</v>
          </cell>
          <cell r="K652">
            <v>0</v>
          </cell>
          <cell r="L652">
            <v>0.66666666666666674</v>
          </cell>
        </row>
        <row r="653">
          <cell r="B653" t="str">
            <v>MAM</v>
          </cell>
          <cell r="C653">
            <v>258.55072039077157</v>
          </cell>
          <cell r="D653">
            <v>517.27507428680622</v>
          </cell>
          <cell r="E653">
            <v>516.30811987028801</v>
          </cell>
          <cell r="F653">
            <v>222.37839405199213</v>
          </cell>
          <cell r="G653">
            <v>191.15800416203254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1</v>
          </cell>
        </row>
        <row r="654">
          <cell r="B654" t="str">
            <v>MAN</v>
          </cell>
          <cell r="C654">
            <v>2637.5643523809526</v>
          </cell>
          <cell r="D654">
            <v>2436.6515165611504</v>
          </cell>
          <cell r="E654">
            <v>1493.6225474281086</v>
          </cell>
          <cell r="F654">
            <v>643.70465074883089</v>
          </cell>
          <cell r="G654">
            <v>396.52833777098027</v>
          </cell>
          <cell r="H654">
            <v>8.0193620633601474E-3</v>
          </cell>
          <cell r="I654">
            <v>7.4630639742802526E-2</v>
          </cell>
          <cell r="J654">
            <v>3.6484485063035012E-2</v>
          </cell>
          <cell r="K654">
            <v>0.17136871003865131</v>
          </cell>
          <cell r="L654">
            <v>0.70949680309215102</v>
          </cell>
        </row>
        <row r="655">
          <cell r="B655" t="str">
            <v>MAO</v>
          </cell>
          <cell r="C655">
            <v>0</v>
          </cell>
          <cell r="D655">
            <v>0</v>
          </cell>
          <cell r="E655">
            <v>1712</v>
          </cell>
          <cell r="F655">
            <v>705.98546296296297</v>
          </cell>
          <cell r="G655">
            <v>498.94811575010294</v>
          </cell>
          <cell r="H655">
            <v>9.1883614088820714E-3</v>
          </cell>
          <cell r="I655">
            <v>4.5941807044410359E-2</v>
          </cell>
          <cell r="J655">
            <v>1.5313935681470117E-2</v>
          </cell>
          <cell r="K655">
            <v>0.13629402756508405</v>
          </cell>
          <cell r="L655">
            <v>0.79326186830015344</v>
          </cell>
        </row>
        <row r="656">
          <cell r="B656" t="str">
            <v>MAR</v>
          </cell>
          <cell r="C656">
            <v>340.6522449706643</v>
          </cell>
          <cell r="D656">
            <v>1643.6786350781567</v>
          </cell>
          <cell r="E656">
            <v>867.19705804587363</v>
          </cell>
          <cell r="F656">
            <v>723.15878260869567</v>
          </cell>
          <cell r="G656">
            <v>571.4416547361368</v>
          </cell>
          <cell r="H656">
            <v>0</v>
          </cell>
          <cell r="I656">
            <v>2.7923211169284458E-2</v>
          </cell>
          <cell r="J656">
            <v>6.8062827225130851E-2</v>
          </cell>
          <cell r="K656">
            <v>0.15532286212914476</v>
          </cell>
          <cell r="L656">
            <v>0.74869109947643986</v>
          </cell>
        </row>
        <row r="657">
          <cell r="B657" t="str">
            <v>MAZ</v>
          </cell>
          <cell r="C657">
            <v>377.32512499980163</v>
          </cell>
          <cell r="D657">
            <v>616.39569259699067</v>
          </cell>
          <cell r="E657">
            <v>511.6084923299515</v>
          </cell>
          <cell r="F657">
            <v>227.19677564143856</v>
          </cell>
          <cell r="G657">
            <v>198.10817419848587</v>
          </cell>
          <cell r="H657">
            <v>1.6949152542372881E-2</v>
          </cell>
          <cell r="I657">
            <v>0</v>
          </cell>
          <cell r="J657">
            <v>0.1271186440677966</v>
          </cell>
          <cell r="K657">
            <v>0.1271186440677966</v>
          </cell>
          <cell r="L657">
            <v>0.72881355932203384</v>
          </cell>
        </row>
        <row r="658">
          <cell r="B658" t="str">
            <v>MBA</v>
          </cell>
          <cell r="C658">
            <v>4423.4183338725334</v>
          </cell>
          <cell r="D658">
            <v>3729.5711797153454</v>
          </cell>
          <cell r="E658">
            <v>1256.9566231242311</v>
          </cell>
          <cell r="F658">
            <v>1401.4303611399864</v>
          </cell>
          <cell r="G658">
            <v>738.91108974358963</v>
          </cell>
          <cell r="H658">
            <v>0</v>
          </cell>
          <cell r="I658">
            <v>1.8348623853211007E-2</v>
          </cell>
          <cell r="J658">
            <v>0</v>
          </cell>
          <cell r="K658">
            <v>0.15596330275229356</v>
          </cell>
          <cell r="L658">
            <v>0.82568807339449535</v>
          </cell>
        </row>
        <row r="659">
          <cell r="B659" t="str">
            <v>MBJ</v>
          </cell>
          <cell r="C659">
            <v>276.41085163955285</v>
          </cell>
          <cell r="D659">
            <v>396.91187002001482</v>
          </cell>
          <cell r="E659">
            <v>583.81053846153839</v>
          </cell>
          <cell r="F659">
            <v>218.76664544747473</v>
          </cell>
          <cell r="G659">
            <v>179.67595976303502</v>
          </cell>
          <cell r="H659">
            <v>7.895652173913037E-2</v>
          </cell>
          <cell r="I659">
            <v>9.5797101449275456E-3</v>
          </cell>
          <cell r="J659">
            <v>2.8666666666666712E-2</v>
          </cell>
          <cell r="K659">
            <v>0.11375362318840565</v>
          </cell>
          <cell r="L659">
            <v>0.76904347826086972</v>
          </cell>
        </row>
        <row r="660">
          <cell r="B660" t="str">
            <v>MCM</v>
          </cell>
          <cell r="C660">
            <v>2745.1413404803261</v>
          </cell>
          <cell r="D660">
            <v>2748.3097622583159</v>
          </cell>
          <cell r="E660">
            <v>1227.4240623855217</v>
          </cell>
          <cell r="F660">
            <v>664.74253909376523</v>
          </cell>
          <cell r="G660">
            <v>456.75427675021371</v>
          </cell>
          <cell r="H660">
            <v>0.64285714285714279</v>
          </cell>
          <cell r="I660">
            <v>0.28571428571428575</v>
          </cell>
          <cell r="J660">
            <v>0</v>
          </cell>
          <cell r="K660">
            <v>7.1428571428571438E-2</v>
          </cell>
          <cell r="L660">
            <v>0</v>
          </cell>
        </row>
        <row r="661">
          <cell r="B661" t="str">
            <v>MCT</v>
          </cell>
          <cell r="C661">
            <v>5497.9260000000004</v>
          </cell>
          <cell r="D661">
            <v>2661.4818146536172</v>
          </cell>
          <cell r="E661">
            <v>782.87166666666656</v>
          </cell>
          <cell r="F661">
            <v>1021.1495884848486</v>
          </cell>
          <cell r="G661">
            <v>578.20130159443397</v>
          </cell>
          <cell r="H661">
            <v>2.8030303030302968E-2</v>
          </cell>
          <cell r="I661">
            <v>0.10303030303030292</v>
          </cell>
          <cell r="J661">
            <v>7.5757575757575604E-3</v>
          </cell>
          <cell r="K661">
            <v>0.12575757575757554</v>
          </cell>
          <cell r="L661">
            <v>0.73560606060606104</v>
          </cell>
        </row>
        <row r="662">
          <cell r="B662" t="str">
            <v>MCY</v>
          </cell>
          <cell r="C662">
            <v>2321.7741211915059</v>
          </cell>
          <cell r="D662">
            <v>4919.9039938415726</v>
          </cell>
          <cell r="E662">
            <v>0</v>
          </cell>
          <cell r="F662">
            <v>2191.4245187741803</v>
          </cell>
          <cell r="G662">
            <v>758.31309609995174</v>
          </cell>
          <cell r="H662">
            <v>0</v>
          </cell>
          <cell r="I662">
            <v>0.66666666666666663</v>
          </cell>
          <cell r="J662">
            <v>0</v>
          </cell>
          <cell r="K662">
            <v>0.33333333333333331</v>
          </cell>
          <cell r="L662">
            <v>0</v>
          </cell>
        </row>
        <row r="663">
          <cell r="B663" t="str">
            <v>MCZ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0.45454545454545453</v>
          </cell>
          <cell r="L663">
            <v>0.54545454545454541</v>
          </cell>
        </row>
        <row r="664">
          <cell r="B664" t="str">
            <v>MDC</v>
          </cell>
          <cell r="C664">
            <v>6193.8249009534829</v>
          </cell>
          <cell r="D664">
            <v>3575.2541506331786</v>
          </cell>
          <cell r="E664">
            <v>1568.9268649847354</v>
          </cell>
          <cell r="F664">
            <v>777.33416693910112</v>
          </cell>
          <cell r="G664">
            <v>629.17125846887177</v>
          </cell>
          <cell r="H664">
            <v>0</v>
          </cell>
          <cell r="I664">
            <v>0</v>
          </cell>
          <cell r="J664">
            <v>0</v>
          </cell>
          <cell r="K664">
            <v>0.2</v>
          </cell>
          <cell r="L664">
            <v>0.8</v>
          </cell>
        </row>
        <row r="665">
          <cell r="B665" t="str">
            <v>MDE</v>
          </cell>
          <cell r="C665">
            <v>340.6522449706643</v>
          </cell>
          <cell r="D665">
            <v>1107.89056910569</v>
          </cell>
          <cell r="E665">
            <v>663.88888888888869</v>
          </cell>
          <cell r="F665">
            <v>416.0420385202018</v>
          </cell>
          <cell r="G665">
            <v>230.98192639493351</v>
          </cell>
          <cell r="H665">
            <v>4.3027638190954794E-2</v>
          </cell>
          <cell r="I665">
            <v>1.978643216080404E-2</v>
          </cell>
          <cell r="J665">
            <v>2.1984924623115597E-2</v>
          </cell>
          <cell r="K665">
            <v>0.18655778894472375</v>
          </cell>
          <cell r="L665">
            <v>0.72864321608040183</v>
          </cell>
        </row>
        <row r="666">
          <cell r="B666" t="str">
            <v>MDQ</v>
          </cell>
          <cell r="C666">
            <v>4962.7924781849915</v>
          </cell>
          <cell r="D666">
            <v>3069.6152686905111</v>
          </cell>
          <cell r="E666">
            <v>1470.2738281250001</v>
          </cell>
          <cell r="F666">
            <v>951.97757766830364</v>
          </cell>
          <cell r="G666">
            <v>598.88789829763209</v>
          </cell>
          <cell r="H666">
            <v>0</v>
          </cell>
          <cell r="I666">
            <v>0</v>
          </cell>
          <cell r="J666">
            <v>0</v>
          </cell>
          <cell r="K666">
            <v>0.15384615384615383</v>
          </cell>
          <cell r="L666">
            <v>0.84615384615384615</v>
          </cell>
        </row>
        <row r="667">
          <cell r="B667" t="str">
            <v>MDU</v>
          </cell>
          <cell r="C667">
            <v>1491.994109567901</v>
          </cell>
          <cell r="D667">
            <v>4031.5638066791957</v>
          </cell>
          <cell r="E667">
            <v>1262.0723017140099</v>
          </cell>
          <cell r="F667">
            <v>1338.046185731502</v>
          </cell>
          <cell r="G667">
            <v>902.02177786951108</v>
          </cell>
          <cell r="H667">
            <v>0</v>
          </cell>
          <cell r="I667">
            <v>1</v>
          </cell>
          <cell r="J667">
            <v>0</v>
          </cell>
          <cell r="K667">
            <v>0</v>
          </cell>
          <cell r="L667">
            <v>0</v>
          </cell>
        </row>
        <row r="668">
          <cell r="B668" t="str">
            <v>MDZ</v>
          </cell>
          <cell r="C668">
            <v>0</v>
          </cell>
          <cell r="D668">
            <v>0</v>
          </cell>
          <cell r="E668">
            <v>0</v>
          </cell>
          <cell r="F668">
            <v>652.30416666666667</v>
          </cell>
          <cell r="G668">
            <v>628.97311355311376</v>
          </cell>
          <cell r="H668">
            <v>3.1446540880503133E-3</v>
          </cell>
          <cell r="I668">
            <v>0.17295597484276723</v>
          </cell>
          <cell r="J668">
            <v>1.2578616352201253E-2</v>
          </cell>
          <cell r="K668">
            <v>0.13522012578616344</v>
          </cell>
          <cell r="L668">
            <v>0.6761006289308179</v>
          </cell>
        </row>
        <row r="669">
          <cell r="B669" t="str">
            <v>MEC</v>
          </cell>
          <cell r="C669">
            <v>340.6522449706643</v>
          </cell>
          <cell r="D669">
            <v>1643.6786350781567</v>
          </cell>
          <cell r="E669">
            <v>867.19705804587363</v>
          </cell>
          <cell r="F669">
            <v>476.49220503407565</v>
          </cell>
          <cell r="G669">
            <v>355.93964477998946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1</v>
          </cell>
        </row>
        <row r="670">
          <cell r="B670" t="str">
            <v>MED</v>
          </cell>
          <cell r="C670">
            <v>3330.5636246604122</v>
          </cell>
          <cell r="D670">
            <v>2007.5000000000002</v>
          </cell>
          <cell r="E670">
            <v>1396.5367793615474</v>
          </cell>
          <cell r="F670">
            <v>756.5</v>
          </cell>
          <cell r="G670">
            <v>712.01805555555575</v>
          </cell>
          <cell r="H670">
            <v>0</v>
          </cell>
          <cell r="I670">
            <v>3.4615384615384603E-2</v>
          </cell>
          <cell r="J670">
            <v>2.1153846153846148E-2</v>
          </cell>
          <cell r="K670">
            <v>0.11538461538461532</v>
          </cell>
          <cell r="L670">
            <v>0.82884615384615379</v>
          </cell>
        </row>
        <row r="671">
          <cell r="B671" t="str">
            <v>MEL</v>
          </cell>
          <cell r="C671">
            <v>3579.6690093829538</v>
          </cell>
          <cell r="D671">
            <v>5025.2654155687878</v>
          </cell>
          <cell r="E671">
            <v>2613.34</v>
          </cell>
          <cell r="F671">
            <v>2165.600137931362</v>
          </cell>
          <cell r="G671">
            <v>761.83217291655092</v>
          </cell>
          <cell r="H671">
            <v>4.1485446637671529E-2</v>
          </cell>
          <cell r="I671">
            <v>0.1853462696554036</v>
          </cell>
          <cell r="J671">
            <v>6.2451209992193685E-3</v>
          </cell>
          <cell r="K671">
            <v>0.14809858369577378</v>
          </cell>
          <cell r="L671">
            <v>0.61882457901193166</v>
          </cell>
        </row>
        <row r="672">
          <cell r="B672" t="str">
            <v>MES</v>
          </cell>
          <cell r="C672">
            <v>6193.8249009534829</v>
          </cell>
          <cell r="D672">
            <v>3575.2541506331786</v>
          </cell>
          <cell r="E672">
            <v>1568.9268649847354</v>
          </cell>
          <cell r="F672">
            <v>777.33416693910112</v>
          </cell>
          <cell r="G672">
            <v>629.17125846887177</v>
          </cell>
          <cell r="H672">
            <v>0</v>
          </cell>
          <cell r="I672">
            <v>0.26923076923076922</v>
          </cell>
          <cell r="J672">
            <v>1.9230769230769228E-2</v>
          </cell>
          <cell r="K672">
            <v>0.36538461538461536</v>
          </cell>
          <cell r="L672">
            <v>0.34615384615384615</v>
          </cell>
        </row>
        <row r="673">
          <cell r="B673" t="str">
            <v>MEX</v>
          </cell>
          <cell r="C673">
            <v>218.49619888113372</v>
          </cell>
          <cell r="D673">
            <v>491.20229671316071</v>
          </cell>
          <cell r="E673">
            <v>518.59726408747031</v>
          </cell>
          <cell r="F673">
            <v>220.83104804701492</v>
          </cell>
          <cell r="G673">
            <v>231.55861753739188</v>
          </cell>
          <cell r="H673">
            <v>6.8767431881570321E-2</v>
          </cell>
          <cell r="I673">
            <v>4.7028534649216629E-2</v>
          </cell>
          <cell r="J673">
            <v>8.2653936923406755E-3</v>
          </cell>
          <cell r="K673">
            <v>0.1765715511692765</v>
          </cell>
          <cell r="L673">
            <v>0.69936708860759589</v>
          </cell>
        </row>
        <row r="674">
          <cell r="B674" t="str">
            <v>MFM</v>
          </cell>
          <cell r="C674">
            <v>7769.2183948511838</v>
          </cell>
          <cell r="D674">
            <v>3939.5668380334537</v>
          </cell>
          <cell r="E674">
            <v>1662.3919612553043</v>
          </cell>
          <cell r="F674">
            <v>918.66681940533897</v>
          </cell>
          <cell r="G674">
            <v>695.52668189877943</v>
          </cell>
          <cell r="H674">
            <v>0</v>
          </cell>
          <cell r="I674">
            <v>0.21428571428571427</v>
          </cell>
          <cell r="J674">
            <v>0</v>
          </cell>
          <cell r="K674">
            <v>0.10714285714285715</v>
          </cell>
          <cell r="L674">
            <v>0.67857142857142849</v>
          </cell>
        </row>
        <row r="675">
          <cell r="B675" t="str">
            <v>MGA</v>
          </cell>
          <cell r="C675">
            <v>341.50967822128842</v>
          </cell>
          <cell r="D675">
            <v>393.18181818181819</v>
          </cell>
          <cell r="E675">
            <v>709.84664285714302</v>
          </cell>
          <cell r="F675">
            <v>272.11239134203805</v>
          </cell>
          <cell r="G675">
            <v>191.43791508266514</v>
          </cell>
          <cell r="H675">
            <v>5.2649749697911245E-2</v>
          </cell>
          <cell r="I675">
            <v>7.5953737269117841E-3</v>
          </cell>
          <cell r="J675">
            <v>9.4942171586397325E-3</v>
          </cell>
          <cell r="K675">
            <v>6.8703607802520217E-2</v>
          </cell>
          <cell r="L675">
            <v>0.86155705161401697</v>
          </cell>
        </row>
        <row r="676">
          <cell r="B676" t="str">
            <v>MGF</v>
          </cell>
          <cell r="C676">
            <v>3035.5</v>
          </cell>
          <cell r="D676">
            <v>2837.2881648682742</v>
          </cell>
          <cell r="E676">
            <v>2096.6718999999989</v>
          </cell>
          <cell r="F676">
            <v>715.86280112614497</v>
          </cell>
          <cell r="G676">
            <v>685.56678607775746</v>
          </cell>
          <cell r="H676">
            <v>0</v>
          </cell>
          <cell r="I676">
            <v>0.33333333333333331</v>
          </cell>
          <cell r="J676">
            <v>0</v>
          </cell>
          <cell r="K676">
            <v>0</v>
          </cell>
          <cell r="L676">
            <v>0.66666666666666663</v>
          </cell>
        </row>
        <row r="677">
          <cell r="B677" t="str">
            <v>MHD</v>
          </cell>
          <cell r="C677">
            <v>3330.5636246604122</v>
          </cell>
          <cell r="D677">
            <v>2932.3675702616497</v>
          </cell>
          <cell r="E677">
            <v>1396.5367793615474</v>
          </cell>
          <cell r="F677">
            <v>760.85050917263288</v>
          </cell>
          <cell r="G677">
            <v>381.20121363518092</v>
          </cell>
          <cell r="H677">
            <v>0</v>
          </cell>
          <cell r="I677">
            <v>3.1578947368421054E-2</v>
          </cell>
          <cell r="J677">
            <v>1.0526315789473686E-2</v>
          </cell>
          <cell r="K677">
            <v>0.12631578947368421</v>
          </cell>
          <cell r="L677">
            <v>0.83157894736842108</v>
          </cell>
        </row>
        <row r="678">
          <cell r="B678" t="str">
            <v>MHH</v>
          </cell>
          <cell r="C678">
            <v>377.32512499980163</v>
          </cell>
          <cell r="D678">
            <v>616.39569259699067</v>
          </cell>
          <cell r="E678">
            <v>511.6084923299515</v>
          </cell>
          <cell r="F678">
            <v>321.28851162790693</v>
          </cell>
          <cell r="G678">
            <v>340.25947566636722</v>
          </cell>
          <cell r="H678">
            <v>4.6153846153846149E-2</v>
          </cell>
          <cell r="I678">
            <v>0</v>
          </cell>
          <cell r="J678">
            <v>1.8803418803418806E-2</v>
          </cell>
          <cell r="K678">
            <v>0.26837606837606842</v>
          </cell>
          <cell r="L678">
            <v>0.66666666666666663</v>
          </cell>
        </row>
        <row r="679">
          <cell r="B679" t="str">
            <v>MID</v>
          </cell>
          <cell r="C679">
            <v>135</v>
          </cell>
          <cell r="D679">
            <v>324.95454545454544</v>
          </cell>
          <cell r="E679">
            <v>589</v>
          </cell>
          <cell r="F679">
            <v>223.47862166083928</v>
          </cell>
          <cell r="G679">
            <v>211.63121549339274</v>
          </cell>
          <cell r="H679">
            <v>1.8881118881118882E-2</v>
          </cell>
          <cell r="I679">
            <v>2.8671328671328676E-2</v>
          </cell>
          <cell r="J679">
            <v>1.3986013986013988E-2</v>
          </cell>
          <cell r="K679">
            <v>0.12517482517482523</v>
          </cell>
          <cell r="L679">
            <v>0.8132867132867132</v>
          </cell>
        </row>
        <row r="680">
          <cell r="B680" t="str">
            <v>MIL</v>
          </cell>
          <cell r="C680">
            <v>1445.0518199785797</v>
          </cell>
          <cell r="D680">
            <v>2270.2403532560434</v>
          </cell>
          <cell r="E680">
            <v>1230.0505826262622</v>
          </cell>
          <cell r="F680">
            <v>988.8638401883868</v>
          </cell>
          <cell r="G680">
            <v>442.66045019007896</v>
          </cell>
          <cell r="H680">
            <v>2.1989809600429244E-2</v>
          </cell>
          <cell r="I680">
            <v>8.7307972263724914E-2</v>
          </cell>
          <cell r="J680">
            <v>2.3905298241581604E-2</v>
          </cell>
          <cell r="K680">
            <v>0.22537639351798669</v>
          </cell>
          <cell r="L680">
            <v>0.64142052637627744</v>
          </cell>
        </row>
        <row r="681">
          <cell r="B681" t="str">
            <v>MIR</v>
          </cell>
          <cell r="C681">
            <v>1843.8291165610724</v>
          </cell>
          <cell r="D681">
            <v>3003.2110971761676</v>
          </cell>
          <cell r="E681">
            <v>1345.867676497681</v>
          </cell>
          <cell r="F681">
            <v>693.36331066456853</v>
          </cell>
          <cell r="G681">
            <v>474.17632914475155</v>
          </cell>
          <cell r="H681">
            <v>0</v>
          </cell>
          <cell r="I681">
            <v>0</v>
          </cell>
          <cell r="J681">
            <v>0</v>
          </cell>
          <cell r="K681">
            <v>0.5</v>
          </cell>
          <cell r="L681">
            <v>0.5</v>
          </cell>
        </row>
        <row r="682">
          <cell r="B682" t="str">
            <v>MJT</v>
          </cell>
          <cell r="C682">
            <v>2745.1413404803261</v>
          </cell>
          <cell r="D682">
            <v>2748.3097622583159</v>
          </cell>
          <cell r="E682">
            <v>1227.4240623855217</v>
          </cell>
          <cell r="F682">
            <v>664.74253909376523</v>
          </cell>
          <cell r="G682">
            <v>456.75427675021371</v>
          </cell>
          <cell r="H682">
            <v>0</v>
          </cell>
          <cell r="I682">
            <v>0</v>
          </cell>
          <cell r="J682">
            <v>0</v>
          </cell>
          <cell r="K682">
            <v>0.41379310344827586</v>
          </cell>
          <cell r="L682">
            <v>0.58620689655172409</v>
          </cell>
        </row>
        <row r="683">
          <cell r="B683" t="str">
            <v>MJV</v>
          </cell>
          <cell r="C683">
            <v>241.5</v>
          </cell>
          <cell r="D683">
            <v>2748.3097622583159</v>
          </cell>
          <cell r="E683">
            <v>1227.4240623855217</v>
          </cell>
          <cell r="F683">
            <v>282.49999999999994</v>
          </cell>
          <cell r="G683">
            <v>314.41000000000003</v>
          </cell>
          <cell r="H683">
            <v>8.3333333333333343E-2</v>
          </cell>
          <cell r="I683">
            <v>0.05</v>
          </cell>
          <cell r="J683">
            <v>0</v>
          </cell>
          <cell r="K683">
            <v>0.39999999999999997</v>
          </cell>
          <cell r="L683">
            <v>0.46666666666666673</v>
          </cell>
        </row>
        <row r="684">
          <cell r="B684" t="str">
            <v>MKY</v>
          </cell>
          <cell r="C684">
            <v>2321.7741211915059</v>
          </cell>
          <cell r="D684">
            <v>4919.9039938415726</v>
          </cell>
          <cell r="E684">
            <v>0</v>
          </cell>
          <cell r="F684">
            <v>2191.4245187741803</v>
          </cell>
          <cell r="G684">
            <v>758.31309609995174</v>
          </cell>
          <cell r="H684">
            <v>0.25</v>
          </cell>
          <cell r="I684">
            <v>6.25E-2</v>
          </cell>
          <cell r="J684">
            <v>0</v>
          </cell>
          <cell r="K684">
            <v>0</v>
          </cell>
          <cell r="L684">
            <v>0.6875</v>
          </cell>
        </row>
        <row r="685">
          <cell r="B685" t="str">
            <v>MLA</v>
          </cell>
          <cell r="C685">
            <v>2745.1413404803261</v>
          </cell>
          <cell r="D685">
            <v>3300.1023809523817</v>
          </cell>
          <cell r="E685">
            <v>2110.71</v>
          </cell>
          <cell r="F685">
            <v>399.59388253968262</v>
          </cell>
          <cell r="G685">
            <v>570.0336558109833</v>
          </cell>
          <cell r="H685">
            <v>9.2165898617511503E-3</v>
          </cell>
          <cell r="I685">
            <v>8.909370199692776E-2</v>
          </cell>
          <cell r="J685">
            <v>1.5360983102918583E-2</v>
          </cell>
          <cell r="K685">
            <v>0.27496159754224264</v>
          </cell>
          <cell r="L685">
            <v>0.61136712749615996</v>
          </cell>
        </row>
        <row r="686">
          <cell r="B686" t="str">
            <v>MLE</v>
          </cell>
          <cell r="C686">
            <v>3702.7359647651338</v>
          </cell>
          <cell r="D686">
            <v>2535.5679383578822</v>
          </cell>
          <cell r="E686">
            <v>1841.947079900636</v>
          </cell>
          <cell r="F686">
            <v>781.56573324038914</v>
          </cell>
          <cell r="G686">
            <v>500.99</v>
          </cell>
          <cell r="H686">
            <v>0</v>
          </cell>
          <cell r="I686">
            <v>7.9999999999999988E-2</v>
          </cell>
          <cell r="J686">
            <v>0</v>
          </cell>
          <cell r="K686">
            <v>0.18666666666666665</v>
          </cell>
          <cell r="L686">
            <v>0.73333333333333339</v>
          </cell>
        </row>
        <row r="687">
          <cell r="B687" t="str">
            <v>MLG</v>
          </cell>
          <cell r="C687">
            <v>6193.8249009534829</v>
          </cell>
          <cell r="D687">
            <v>3575.2541506331786</v>
          </cell>
          <cell r="E687">
            <v>1568.9268649847354</v>
          </cell>
          <cell r="F687">
            <v>777.33416693910112</v>
          </cell>
          <cell r="G687">
            <v>629.17125846887177</v>
          </cell>
          <cell r="H687">
            <v>0</v>
          </cell>
          <cell r="I687">
            <v>0</v>
          </cell>
          <cell r="J687">
            <v>1</v>
          </cell>
          <cell r="K687">
            <v>0</v>
          </cell>
          <cell r="L687">
            <v>0</v>
          </cell>
        </row>
        <row r="688">
          <cell r="B688" t="str">
            <v>MLM</v>
          </cell>
          <cell r="C688">
            <v>599</v>
          </cell>
          <cell r="D688">
            <v>402.91720149748227</v>
          </cell>
          <cell r="E688">
            <v>528.71428571428578</v>
          </cell>
          <cell r="F688">
            <v>227.42220804590849</v>
          </cell>
          <cell r="G688">
            <v>194.87913422040259</v>
          </cell>
          <cell r="H688">
            <v>8.2152000305681864E-4</v>
          </cell>
          <cell r="I688">
            <v>1.1100072599442132E-2</v>
          </cell>
          <cell r="J688">
            <v>4.9864353673913881E-3</v>
          </cell>
          <cell r="K688">
            <v>0.12605555767834623</v>
          </cell>
          <cell r="L688">
            <v>0.85703641435176348</v>
          </cell>
        </row>
        <row r="689">
          <cell r="B689" t="str">
            <v>MLN</v>
          </cell>
          <cell r="C689">
            <v>2745.1413404803261</v>
          </cell>
          <cell r="D689">
            <v>2748.3097622583159</v>
          </cell>
          <cell r="E689">
            <v>1227.4240623855217</v>
          </cell>
          <cell r="F689">
            <v>664.74253909376523</v>
          </cell>
          <cell r="G689">
            <v>456.75427675021371</v>
          </cell>
          <cell r="H689">
            <v>0</v>
          </cell>
          <cell r="I689">
            <v>0</v>
          </cell>
          <cell r="J689">
            <v>0</v>
          </cell>
          <cell r="K689">
            <v>0.5</v>
          </cell>
          <cell r="L689">
            <v>0.5</v>
          </cell>
        </row>
        <row r="690">
          <cell r="B690" t="str">
            <v>MLW</v>
          </cell>
          <cell r="C690">
            <v>2666.1651453744489</v>
          </cell>
          <cell r="D690">
            <v>3572.0833333333339</v>
          </cell>
          <cell r="E690">
            <v>1071.763219189656</v>
          </cell>
          <cell r="F690">
            <v>850.92922341703945</v>
          </cell>
          <cell r="G690">
            <v>890.77243390210617</v>
          </cell>
          <cell r="H690">
            <v>0</v>
          </cell>
          <cell r="I690">
            <v>2.1084337349397617E-2</v>
          </cell>
          <cell r="J690">
            <v>9.036144578313263E-3</v>
          </cell>
          <cell r="K690">
            <v>0.25150602409638595</v>
          </cell>
          <cell r="L690">
            <v>0.71837349397590322</v>
          </cell>
        </row>
        <row r="691">
          <cell r="B691" t="str">
            <v>MLX</v>
          </cell>
          <cell r="C691">
            <v>2745.1413404803261</v>
          </cell>
          <cell r="D691">
            <v>2748.3097622583159</v>
          </cell>
          <cell r="E691">
            <v>1227.4240623855217</v>
          </cell>
          <cell r="F691">
            <v>664.74253909376523</v>
          </cell>
          <cell r="G691">
            <v>456.75427675021371</v>
          </cell>
          <cell r="H691">
            <v>0.11111111111111112</v>
          </cell>
          <cell r="I691">
            <v>0</v>
          </cell>
          <cell r="J691">
            <v>0</v>
          </cell>
          <cell r="K691">
            <v>0</v>
          </cell>
          <cell r="L691">
            <v>0.88888888888888895</v>
          </cell>
        </row>
        <row r="692">
          <cell r="B692" t="str">
            <v>MMA</v>
          </cell>
          <cell r="C692">
            <v>2745.1413404803261</v>
          </cell>
          <cell r="D692">
            <v>2748.3097622583159</v>
          </cell>
          <cell r="E692">
            <v>1227.4240623855217</v>
          </cell>
          <cell r="F692">
            <v>664.74253909376523</v>
          </cell>
          <cell r="G692">
            <v>1670.5</v>
          </cell>
          <cell r="H692">
            <v>0</v>
          </cell>
          <cell r="I692">
            <v>5.5555555555555552E-2</v>
          </cell>
          <cell r="J692">
            <v>0</v>
          </cell>
          <cell r="K692">
            <v>0.16666666666666666</v>
          </cell>
          <cell r="L692">
            <v>0.77777777777777779</v>
          </cell>
        </row>
        <row r="693">
          <cell r="B693" t="str">
            <v>MMB</v>
          </cell>
          <cell r="C693">
            <v>7769.2183948511838</v>
          </cell>
          <cell r="D693">
            <v>3939.5668380334537</v>
          </cell>
          <cell r="E693">
            <v>1662.3919612553043</v>
          </cell>
          <cell r="F693">
            <v>918.66681940533897</v>
          </cell>
          <cell r="G693">
            <v>695.52668189877943</v>
          </cell>
          <cell r="H693">
            <v>0</v>
          </cell>
          <cell r="I693">
            <v>0</v>
          </cell>
          <cell r="J693">
            <v>0.23076923076923078</v>
          </cell>
          <cell r="K693">
            <v>0</v>
          </cell>
          <cell r="L693">
            <v>0.76923076923076916</v>
          </cell>
        </row>
        <row r="694">
          <cell r="B694" t="str">
            <v>MME</v>
          </cell>
          <cell r="C694">
            <v>2745.1413404803261</v>
          </cell>
          <cell r="D694">
            <v>2748.3097622583159</v>
          </cell>
          <cell r="E694">
            <v>1227.4240623855217</v>
          </cell>
          <cell r="F694">
            <v>1520.3311801587295</v>
          </cell>
          <cell r="G694">
            <v>321.68915924361778</v>
          </cell>
          <cell r="H694">
            <v>0</v>
          </cell>
          <cell r="I694">
            <v>1.9543973941368087E-2</v>
          </cell>
          <cell r="J694">
            <v>1.3029315960912056E-2</v>
          </cell>
          <cell r="K694">
            <v>0.1954397394136809</v>
          </cell>
          <cell r="L694">
            <v>0.77198697068403888</v>
          </cell>
        </row>
        <row r="695">
          <cell r="B695" t="str">
            <v>MMK</v>
          </cell>
          <cell r="C695">
            <v>1469.5938081198235</v>
          </cell>
          <cell r="D695">
            <v>2752.6445953448019</v>
          </cell>
          <cell r="E695">
            <v>1004.3361110559546</v>
          </cell>
          <cell r="F695">
            <v>378.81857465811385</v>
          </cell>
          <cell r="G695">
            <v>387.30742755779448</v>
          </cell>
          <cell r="H695">
            <v>0</v>
          </cell>
          <cell r="I695">
            <v>0</v>
          </cell>
          <cell r="J695">
            <v>0.33333333333333331</v>
          </cell>
          <cell r="K695">
            <v>0</v>
          </cell>
          <cell r="L695">
            <v>0.66666666666666663</v>
          </cell>
        </row>
        <row r="696">
          <cell r="B696" t="str">
            <v>MNI</v>
          </cell>
          <cell r="C696">
            <v>377.32512499980163</v>
          </cell>
          <cell r="D696">
            <v>616.39569259699067</v>
          </cell>
          <cell r="E696">
            <v>511.6084923299515</v>
          </cell>
          <cell r="F696">
            <v>227.19677564143856</v>
          </cell>
          <cell r="G696">
            <v>198.10817419848587</v>
          </cell>
          <cell r="H696">
            <v>0.2857142857142857</v>
          </cell>
          <cell r="I696">
            <v>0</v>
          </cell>
          <cell r="J696">
            <v>0.14285714285714285</v>
          </cell>
          <cell r="K696">
            <v>0</v>
          </cell>
          <cell r="L696">
            <v>0.5714285714285714</v>
          </cell>
        </row>
        <row r="697">
          <cell r="B697" t="str">
            <v>MNL</v>
          </cell>
          <cell r="C697">
            <v>6255.2349999999997</v>
          </cell>
          <cell r="D697">
            <v>2697.3580900525808</v>
          </cell>
          <cell r="E697">
            <v>1673.9928050314466</v>
          </cell>
          <cell r="F697">
            <v>718.95344342620842</v>
          </cell>
          <cell r="G697">
            <v>595.7999586135503</v>
          </cell>
          <cell r="H697">
            <v>1.2819143253925873E-3</v>
          </cell>
          <cell r="I697">
            <v>2.3572980094719288E-2</v>
          </cell>
          <cell r="J697">
            <v>7.7627034148773245E-3</v>
          </cell>
          <cell r="K697">
            <v>0.16974682192073498</v>
          </cell>
          <cell r="L697">
            <v>0.79763558024427583</v>
          </cell>
        </row>
        <row r="698">
          <cell r="B698" t="str">
            <v>MOL</v>
          </cell>
          <cell r="C698">
            <v>2745.1413404803261</v>
          </cell>
          <cell r="D698">
            <v>2748.3097622583159</v>
          </cell>
          <cell r="E698">
            <v>1227.4240623855217</v>
          </cell>
          <cell r="F698">
            <v>664.74253909376523</v>
          </cell>
          <cell r="G698">
            <v>375.654</v>
          </cell>
          <cell r="H698">
            <v>0</v>
          </cell>
          <cell r="I698">
            <v>0</v>
          </cell>
          <cell r="J698">
            <v>0</v>
          </cell>
          <cell r="K698">
            <v>0.51219512195121941</v>
          </cell>
          <cell r="L698">
            <v>0.48780487804878048</v>
          </cell>
        </row>
        <row r="699">
          <cell r="B699" t="str">
            <v>MOW</v>
          </cell>
          <cell r="C699">
            <v>2134.6639166666673</v>
          </cell>
          <cell r="D699">
            <v>3252.7433550912083</v>
          </cell>
          <cell r="E699">
            <v>1711.0691304347827</v>
          </cell>
          <cell r="F699">
            <v>681.40238497538269</v>
          </cell>
          <cell r="G699">
            <v>462.92725788441754</v>
          </cell>
          <cell r="H699">
            <v>1.0621626327703247E-2</v>
          </cell>
          <cell r="I699">
            <v>6.6515758314469708E-2</v>
          </cell>
          <cell r="J699">
            <v>1.0157292936328235E-2</v>
          </cell>
          <cell r="K699">
            <v>0.30715653839456702</v>
          </cell>
          <cell r="L699">
            <v>0.6055487840269318</v>
          </cell>
        </row>
        <row r="700">
          <cell r="B700" t="str">
            <v>MOZ</v>
          </cell>
          <cell r="C700">
            <v>1491.994109567901</v>
          </cell>
          <cell r="D700">
            <v>4031.5638066791957</v>
          </cell>
          <cell r="E700">
            <v>1262.0723017140099</v>
          </cell>
          <cell r="F700">
            <v>1338.046185731502</v>
          </cell>
          <cell r="G700">
            <v>902.02177786951108</v>
          </cell>
          <cell r="H700">
            <v>0</v>
          </cell>
          <cell r="I700">
            <v>0</v>
          </cell>
          <cell r="J700">
            <v>0.30769230769230771</v>
          </cell>
          <cell r="K700">
            <v>0</v>
          </cell>
          <cell r="L700">
            <v>0.69230769230769229</v>
          </cell>
        </row>
        <row r="701">
          <cell r="B701" t="str">
            <v>MPH</v>
          </cell>
          <cell r="C701">
            <v>6193.8249009534829</v>
          </cell>
          <cell r="D701">
            <v>3575.2541506331786</v>
          </cell>
          <cell r="E701">
            <v>1568.9268649847354</v>
          </cell>
          <cell r="F701">
            <v>777.33416693910112</v>
          </cell>
          <cell r="G701">
            <v>629.17125846887177</v>
          </cell>
          <cell r="H701">
            <v>0</v>
          </cell>
          <cell r="I701">
            <v>0</v>
          </cell>
          <cell r="J701">
            <v>0</v>
          </cell>
          <cell r="K701">
            <v>0.55555555555555547</v>
          </cell>
          <cell r="L701">
            <v>0.44444444444444442</v>
          </cell>
        </row>
        <row r="702">
          <cell r="B702" t="str">
            <v>MPL</v>
          </cell>
          <cell r="C702">
            <v>2745.1413404803261</v>
          </cell>
          <cell r="D702">
            <v>4424.3499999999995</v>
          </cell>
          <cell r="E702">
            <v>1227.4240623855217</v>
          </cell>
          <cell r="F702">
            <v>664.74253909376523</v>
          </cell>
          <cell r="G702">
            <v>506.01861891553625</v>
          </cell>
          <cell r="H702">
            <v>1.3358778625954205E-2</v>
          </cell>
          <cell r="I702">
            <v>5.9160305343511507E-2</v>
          </cell>
          <cell r="J702">
            <v>1.3358778625954205E-2</v>
          </cell>
          <cell r="K702">
            <v>7.0610687022900812E-2</v>
          </cell>
          <cell r="L702">
            <v>0.84351145038167918</v>
          </cell>
        </row>
        <row r="703">
          <cell r="B703" t="str">
            <v>MPM</v>
          </cell>
          <cell r="C703">
            <v>4506.2728313492062</v>
          </cell>
          <cell r="D703">
            <v>3944.3134760440953</v>
          </cell>
          <cell r="E703">
            <v>2334.0452562656651</v>
          </cell>
          <cell r="F703">
            <v>1515.8991723225461</v>
          </cell>
          <cell r="G703">
            <v>932.44933333333324</v>
          </cell>
          <cell r="H703">
            <v>0</v>
          </cell>
          <cell r="I703">
            <v>8.2706766917293228E-2</v>
          </cell>
          <cell r="J703">
            <v>6.0150375939849621E-2</v>
          </cell>
          <cell r="K703">
            <v>0.26315789473684209</v>
          </cell>
          <cell r="L703">
            <v>0.59398496240601506</v>
          </cell>
        </row>
        <row r="704">
          <cell r="B704" t="str">
            <v>MQL</v>
          </cell>
          <cell r="C704">
            <v>3579.6690093829538</v>
          </cell>
          <cell r="D704">
            <v>5025.2654155687878</v>
          </cell>
          <cell r="E704">
            <v>2613.34</v>
          </cell>
          <cell r="F704">
            <v>2165.600137931362</v>
          </cell>
          <cell r="G704">
            <v>761.83217291655092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1</v>
          </cell>
        </row>
        <row r="705">
          <cell r="B705" t="str">
            <v>MQP</v>
          </cell>
          <cell r="C705">
            <v>4506.2728313492062</v>
          </cell>
          <cell r="D705">
            <v>3944.3134760440953</v>
          </cell>
          <cell r="E705">
            <v>2334.0452562656651</v>
          </cell>
          <cell r="F705">
            <v>1515.8991723225461</v>
          </cell>
          <cell r="G705">
            <v>511.22500000000002</v>
          </cell>
          <cell r="H705">
            <v>0</v>
          </cell>
          <cell r="I705">
            <v>0</v>
          </cell>
          <cell r="J705">
            <v>0</v>
          </cell>
          <cell r="K705">
            <v>0.45833333333333337</v>
          </cell>
          <cell r="L705">
            <v>0.54166666666666663</v>
          </cell>
        </row>
        <row r="706">
          <cell r="B706" t="str">
            <v>MRO</v>
          </cell>
          <cell r="C706">
            <v>1491.994109567901</v>
          </cell>
          <cell r="D706">
            <v>4031.5638066791957</v>
          </cell>
          <cell r="E706">
            <v>1262.0723017140099</v>
          </cell>
          <cell r="F706">
            <v>1338.046185731502</v>
          </cell>
          <cell r="G706">
            <v>902.02177786951108</v>
          </cell>
          <cell r="H706">
            <v>0</v>
          </cell>
          <cell r="I706">
            <v>1</v>
          </cell>
          <cell r="J706">
            <v>0</v>
          </cell>
          <cell r="K706">
            <v>0</v>
          </cell>
          <cell r="L706">
            <v>0</v>
          </cell>
        </row>
        <row r="707">
          <cell r="B707" t="str">
            <v>MRS</v>
          </cell>
          <cell r="C707">
            <v>384.587619047619</v>
          </cell>
          <cell r="D707">
            <v>3193.2123636363626</v>
          </cell>
          <cell r="E707">
            <v>1412.17</v>
          </cell>
          <cell r="F707">
            <v>549.66929440402441</v>
          </cell>
          <cell r="G707">
            <v>463.73798341978403</v>
          </cell>
          <cell r="H707">
            <v>1.5812431842966209E-2</v>
          </cell>
          <cell r="I707">
            <v>3.4078516902944375E-2</v>
          </cell>
          <cell r="J707">
            <v>1.0087241003271548E-2</v>
          </cell>
          <cell r="K707">
            <v>0.20338058887677202</v>
          </cell>
          <cell r="L707">
            <v>0.73664122137404586</v>
          </cell>
        </row>
        <row r="708">
          <cell r="B708" t="str">
            <v>MRU</v>
          </cell>
          <cell r="C708">
            <v>4423.4183338725334</v>
          </cell>
          <cell r="D708">
            <v>8783.3799999999992</v>
          </cell>
          <cell r="E708">
            <v>1256.9566231242311</v>
          </cell>
          <cell r="F708">
            <v>1401.4303611399864</v>
          </cell>
          <cell r="G708">
            <v>920.83714285714336</v>
          </cell>
          <cell r="H708">
            <v>1.0526315789473684E-2</v>
          </cell>
          <cell r="I708">
            <v>0.23157894736842105</v>
          </cell>
          <cell r="J708">
            <v>3.1578947368421047E-2</v>
          </cell>
          <cell r="K708">
            <v>0.11578947368421053</v>
          </cell>
          <cell r="L708">
            <v>0.61052631578947369</v>
          </cell>
        </row>
        <row r="709">
          <cell r="B709" t="str">
            <v>MRV</v>
          </cell>
          <cell r="C709">
            <v>1469.5938081198235</v>
          </cell>
          <cell r="D709">
            <v>2752.6445953448019</v>
          </cell>
          <cell r="E709">
            <v>1004.3361110559546</v>
          </cell>
          <cell r="F709">
            <v>378.81857465811385</v>
          </cell>
          <cell r="G709">
            <v>387.30742755779448</v>
          </cell>
          <cell r="H709">
            <v>0</v>
          </cell>
          <cell r="I709">
            <v>7.6923076923076927E-2</v>
          </cell>
          <cell r="J709">
            <v>0</v>
          </cell>
          <cell r="K709">
            <v>0</v>
          </cell>
          <cell r="L709">
            <v>0.92307692307692313</v>
          </cell>
        </row>
        <row r="710">
          <cell r="B710" t="str">
            <v>MSJ</v>
          </cell>
          <cell r="C710">
            <v>7769.2183948511838</v>
          </cell>
          <cell r="D710">
            <v>3939.5668380334537</v>
          </cell>
          <cell r="E710">
            <v>1662.3919612553043</v>
          </cell>
          <cell r="F710">
            <v>918.66681940533897</v>
          </cell>
          <cell r="G710">
            <v>967.5</v>
          </cell>
          <cell r="H710">
            <v>0</v>
          </cell>
          <cell r="I710">
            <v>2.2471910112359553E-2</v>
          </cell>
          <cell r="J710">
            <v>0.67415730337078661</v>
          </cell>
          <cell r="K710">
            <v>0.12359550561797754</v>
          </cell>
          <cell r="L710">
            <v>0.1797752808988764</v>
          </cell>
        </row>
        <row r="711">
          <cell r="B711" t="str">
            <v>MSQ</v>
          </cell>
          <cell r="C711">
            <v>1469.5938081198235</v>
          </cell>
          <cell r="D711">
            <v>3112.0704999999994</v>
          </cell>
          <cell r="E711">
            <v>1004.3361110559546</v>
          </cell>
          <cell r="F711">
            <v>420.73889801060881</v>
          </cell>
          <cell r="G711">
            <v>474.78298101427731</v>
          </cell>
          <cell r="H711">
            <v>0</v>
          </cell>
          <cell r="I711">
            <v>1.5873015873015858E-2</v>
          </cell>
          <cell r="J711">
            <v>6.1050061050061033E-3</v>
          </cell>
          <cell r="K711">
            <v>0.45787545787545764</v>
          </cell>
          <cell r="L711">
            <v>0.5201465201465203</v>
          </cell>
        </row>
        <row r="712">
          <cell r="B712" t="str">
            <v>MSU</v>
          </cell>
          <cell r="C712">
            <v>4506.2728313492062</v>
          </cell>
          <cell r="D712">
            <v>3944.3134760440953</v>
          </cell>
          <cell r="E712">
            <v>2334.0452562656651</v>
          </cell>
          <cell r="F712">
            <v>1515.8991723225461</v>
          </cell>
          <cell r="G712">
            <v>793.18298912074488</v>
          </cell>
          <cell r="H712">
            <v>4.3478260869565216E-2</v>
          </cell>
          <cell r="I712">
            <v>8.6956521739130432E-2</v>
          </cell>
          <cell r="J712">
            <v>0</v>
          </cell>
          <cell r="K712">
            <v>0.21739130434782608</v>
          </cell>
          <cell r="L712">
            <v>0.65217391304347827</v>
          </cell>
        </row>
        <row r="713">
          <cell r="B713" t="str">
            <v>MTR</v>
          </cell>
          <cell r="C713">
            <v>340.6522449706643</v>
          </cell>
          <cell r="D713">
            <v>1643.6786350781567</v>
          </cell>
          <cell r="E713">
            <v>867.19705804587363</v>
          </cell>
          <cell r="F713">
            <v>476.49220503407565</v>
          </cell>
          <cell r="G713">
            <v>355.93964477998946</v>
          </cell>
          <cell r="H713">
            <v>0</v>
          </cell>
          <cell r="I713">
            <v>0</v>
          </cell>
          <cell r="J713">
            <v>0.33333333333333331</v>
          </cell>
          <cell r="K713">
            <v>0.16666666666666666</v>
          </cell>
          <cell r="L713">
            <v>0.5</v>
          </cell>
        </row>
        <row r="714">
          <cell r="B714" t="str">
            <v>MTS</v>
          </cell>
          <cell r="C714">
            <v>4506.2728313492062</v>
          </cell>
          <cell r="D714">
            <v>3944.3134760440953</v>
          </cell>
          <cell r="E714">
            <v>2334.0452562656651</v>
          </cell>
          <cell r="F714">
            <v>1515.8991723225461</v>
          </cell>
          <cell r="G714">
            <v>793.18298912074488</v>
          </cell>
          <cell r="H714">
            <v>0</v>
          </cell>
          <cell r="I714">
            <v>4.3478260869565216E-2</v>
          </cell>
          <cell r="J714">
            <v>0</v>
          </cell>
          <cell r="K714">
            <v>0.30434782608695654</v>
          </cell>
          <cell r="L714">
            <v>0.65217391304347827</v>
          </cell>
        </row>
        <row r="715">
          <cell r="B715" t="str">
            <v>MTT</v>
          </cell>
          <cell r="C715">
            <v>258.55072039077157</v>
          </cell>
          <cell r="D715">
            <v>517.27507428680622</v>
          </cell>
          <cell r="E715">
            <v>594</v>
          </cell>
          <cell r="F715">
            <v>324.99999999999994</v>
          </cell>
          <cell r="G715">
            <v>307.52307767562485</v>
          </cell>
          <cell r="H715">
            <v>8.0645161290322596E-3</v>
          </cell>
          <cell r="I715">
            <v>7.2580645161290341E-2</v>
          </cell>
          <cell r="J715">
            <v>2.8225806451612909E-2</v>
          </cell>
          <cell r="K715">
            <v>4.0322580645161303E-2</v>
          </cell>
          <cell r="L715">
            <v>0.85080645161290325</v>
          </cell>
        </row>
        <row r="716">
          <cell r="B716" t="str">
            <v>MTY</v>
          </cell>
          <cell r="C716">
            <v>972.25860972222176</v>
          </cell>
          <cell r="D716">
            <v>556.28463555185454</v>
          </cell>
          <cell r="E716">
            <v>648.06539995998457</v>
          </cell>
          <cell r="F716">
            <v>236.34403869472806</v>
          </cell>
          <cell r="G716">
            <v>226.48126025097474</v>
          </cell>
          <cell r="H716">
            <v>1.7789509927694222E-2</v>
          </cell>
          <cell r="I716">
            <v>3.2212402922835552E-2</v>
          </cell>
          <cell r="J716">
            <v>1.346646773021155E-2</v>
          </cell>
          <cell r="K716">
            <v>0.23306170855809288</v>
          </cell>
          <cell r="L716">
            <v>0.70346991086116573</v>
          </cell>
        </row>
        <row r="717">
          <cell r="B717" t="str">
            <v>MUB</v>
          </cell>
          <cell r="C717">
            <v>4506.2728313492062</v>
          </cell>
          <cell r="D717">
            <v>3944.3134760440953</v>
          </cell>
          <cell r="E717">
            <v>2334.0452562656651</v>
          </cell>
          <cell r="F717">
            <v>1515.8991723225461</v>
          </cell>
          <cell r="G717">
            <v>793.18298912074488</v>
          </cell>
          <cell r="H717">
            <v>0</v>
          </cell>
          <cell r="I717">
            <v>0.11538461538461539</v>
          </cell>
          <cell r="J717">
            <v>0</v>
          </cell>
          <cell r="K717">
            <v>0.57692307692307687</v>
          </cell>
          <cell r="L717">
            <v>0.30769230769230771</v>
          </cell>
        </row>
        <row r="718">
          <cell r="B718" t="str">
            <v>MUC</v>
          </cell>
          <cell r="C718">
            <v>4449.0902745837948</v>
          </cell>
          <cell r="D718">
            <v>2852.7097808968492</v>
          </cell>
          <cell r="E718">
            <v>1021.3856714999617</v>
          </cell>
          <cell r="F718">
            <v>507.16473183796842</v>
          </cell>
          <cell r="G718">
            <v>506.48032254164815</v>
          </cell>
          <cell r="H718">
            <v>1.0915829990021072E-2</v>
          </cell>
          <cell r="I718">
            <v>9.1766287192229318E-2</v>
          </cell>
          <cell r="J718">
            <v>2.6739710404659726E-2</v>
          </cell>
          <cell r="K718">
            <v>0.41492373174755154</v>
          </cell>
          <cell r="L718">
            <v>0.45565444066553845</v>
          </cell>
        </row>
        <row r="719">
          <cell r="B719" t="str">
            <v>MUN</v>
          </cell>
          <cell r="C719">
            <v>340.6522449706643</v>
          </cell>
          <cell r="D719">
            <v>1643.6786350781567</v>
          </cell>
          <cell r="E719">
            <v>867.19705804587363</v>
          </cell>
          <cell r="F719">
            <v>476.49220503407565</v>
          </cell>
          <cell r="G719">
            <v>355.93964477998946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1</v>
          </cell>
        </row>
        <row r="720">
          <cell r="B720" t="str">
            <v>MUX</v>
          </cell>
          <cell r="C720">
            <v>3702.7359647651338</v>
          </cell>
          <cell r="D720">
            <v>2535.5679383578822</v>
          </cell>
          <cell r="E720">
            <v>1841.947079900636</v>
          </cell>
          <cell r="F720">
            <v>781.56573324038914</v>
          </cell>
          <cell r="G720">
            <v>568.37330685086056</v>
          </cell>
          <cell r="H720">
            <v>0</v>
          </cell>
          <cell r="I720">
            <v>0</v>
          </cell>
          <cell r="J720">
            <v>0.14285714285714288</v>
          </cell>
          <cell r="K720">
            <v>0.14285714285714288</v>
          </cell>
          <cell r="L720">
            <v>0.7142857142857143</v>
          </cell>
        </row>
        <row r="721">
          <cell r="B721" t="str">
            <v>MVD</v>
          </cell>
          <cell r="C721">
            <v>684.99999999999989</v>
          </cell>
          <cell r="D721">
            <v>4138.4270652173927</v>
          </cell>
          <cell r="E721">
            <v>2046.4427272727273</v>
          </cell>
          <cell r="F721">
            <v>2963.9115789473694</v>
          </cell>
          <cell r="G721">
            <v>686.48070671520634</v>
          </cell>
          <cell r="H721">
            <v>7.4871314927468418E-3</v>
          </cell>
          <cell r="I721">
            <v>7.3935423490875063E-2</v>
          </cell>
          <cell r="J721">
            <v>1.4038371548900327E-2</v>
          </cell>
          <cell r="K721">
            <v>7.7678989237248447E-2</v>
          </cell>
          <cell r="L721">
            <v>0.82686008423022939</v>
          </cell>
        </row>
        <row r="722">
          <cell r="B722" t="str">
            <v>MWZ</v>
          </cell>
          <cell r="C722">
            <v>4423.4183338725334</v>
          </cell>
          <cell r="D722">
            <v>3729.5711797153454</v>
          </cell>
          <cell r="E722">
            <v>1256.9566231242311</v>
          </cell>
          <cell r="F722">
            <v>1401.4303611399864</v>
          </cell>
          <cell r="G722">
            <v>731.95358145522289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1</v>
          </cell>
        </row>
        <row r="723">
          <cell r="B723" t="str">
            <v>MXL</v>
          </cell>
          <cell r="C723">
            <v>258.55072039077157</v>
          </cell>
          <cell r="D723">
            <v>517.27507428680622</v>
          </cell>
          <cell r="E723">
            <v>516.30811987028801</v>
          </cell>
          <cell r="F723">
            <v>222.37839405199213</v>
          </cell>
          <cell r="G723">
            <v>322.23</v>
          </cell>
          <cell r="H723">
            <v>0</v>
          </cell>
          <cell r="I723">
            <v>5.2631578947368411E-2</v>
          </cell>
          <cell r="J723">
            <v>0</v>
          </cell>
          <cell r="K723">
            <v>5.2631578947368411E-2</v>
          </cell>
          <cell r="L723">
            <v>0.89473684210526316</v>
          </cell>
        </row>
        <row r="724">
          <cell r="B724" t="str">
            <v>MYJ</v>
          </cell>
          <cell r="C724">
            <v>7769.2183948511838</v>
          </cell>
          <cell r="D724">
            <v>3939.5668380334537</v>
          </cell>
          <cell r="E724">
            <v>1662.3919612553043</v>
          </cell>
          <cell r="F724">
            <v>918.66681940533897</v>
          </cell>
          <cell r="G724">
            <v>775.27576923076936</v>
          </cell>
          <cell r="H724">
            <v>1.5151515151515154E-2</v>
          </cell>
          <cell r="I724">
            <v>0.10101010101010104</v>
          </cell>
          <cell r="J724">
            <v>3.5353535353535352E-2</v>
          </cell>
          <cell r="K724">
            <v>0.21717171717171721</v>
          </cell>
          <cell r="L724">
            <v>0.63131313131313127</v>
          </cell>
        </row>
        <row r="725">
          <cell r="B725" t="str">
            <v>MYY</v>
          </cell>
          <cell r="C725">
            <v>6193.8249009534829</v>
          </cell>
          <cell r="D725">
            <v>3575.2541506331786</v>
          </cell>
          <cell r="E725">
            <v>1568.9268649847354</v>
          </cell>
          <cell r="F725">
            <v>777.33416693910112</v>
          </cell>
          <cell r="G725">
            <v>629.17125846887177</v>
          </cell>
          <cell r="H725">
            <v>0</v>
          </cell>
          <cell r="I725">
            <v>0.41666666666666663</v>
          </cell>
          <cell r="J725">
            <v>0</v>
          </cell>
          <cell r="K725">
            <v>0</v>
          </cell>
          <cell r="L725">
            <v>0.58333333333333326</v>
          </cell>
        </row>
        <row r="726">
          <cell r="B726" t="str">
            <v>MZL</v>
          </cell>
          <cell r="C726">
            <v>340.6522449706643</v>
          </cell>
          <cell r="D726">
            <v>1643.6786350781567</v>
          </cell>
          <cell r="E726">
            <v>867.19705804587363</v>
          </cell>
          <cell r="F726">
            <v>476.49220503407565</v>
          </cell>
          <cell r="G726">
            <v>395.93</v>
          </cell>
          <cell r="H726">
            <v>0</v>
          </cell>
          <cell r="I726">
            <v>1.5624999999999991E-2</v>
          </cell>
          <cell r="J726">
            <v>0</v>
          </cell>
          <cell r="K726">
            <v>9.3749999999999958E-2</v>
          </cell>
          <cell r="L726">
            <v>0.89062500000000011</v>
          </cell>
        </row>
        <row r="727">
          <cell r="B727" t="str">
            <v>MZT</v>
          </cell>
          <cell r="C727">
            <v>392</v>
          </cell>
          <cell r="D727">
            <v>517.27507428680622</v>
          </cell>
          <cell r="E727">
            <v>1134</v>
          </cell>
          <cell r="F727">
            <v>246.44241282471265</v>
          </cell>
          <cell r="G727">
            <v>194.0239378339885</v>
          </cell>
          <cell r="H727">
            <v>3.979307600477518E-3</v>
          </cell>
          <cell r="I727">
            <v>2.5865499403103869E-3</v>
          </cell>
          <cell r="J727">
            <v>5.3720652606446496E-3</v>
          </cell>
          <cell r="K727">
            <v>0.15598885793871869</v>
          </cell>
          <cell r="L727">
            <v>0.83207321925984878</v>
          </cell>
        </row>
        <row r="728">
          <cell r="B728" t="str">
            <v>NAG</v>
          </cell>
          <cell r="C728">
            <v>3702.7359647651338</v>
          </cell>
          <cell r="D728">
            <v>2535.5679383578822</v>
          </cell>
          <cell r="E728">
            <v>1841.947079900636</v>
          </cell>
          <cell r="F728">
            <v>781.56573324038914</v>
          </cell>
          <cell r="G728">
            <v>416.6909433962266</v>
          </cell>
          <cell r="H728">
            <v>2.4999999999999988E-2</v>
          </cell>
          <cell r="I728">
            <v>6.2499999999999969E-3</v>
          </cell>
          <cell r="J728">
            <v>0</v>
          </cell>
          <cell r="K728">
            <v>0.17499999999999991</v>
          </cell>
          <cell r="L728">
            <v>0.79375000000000007</v>
          </cell>
        </row>
        <row r="729">
          <cell r="B729" t="str">
            <v>NAN</v>
          </cell>
          <cell r="C729">
            <v>1491.994109567901</v>
          </cell>
          <cell r="D729">
            <v>1609.52</v>
          </cell>
          <cell r="E729">
            <v>1262.0723017140099</v>
          </cell>
          <cell r="F729">
            <v>678.2700000000001</v>
          </cell>
          <cell r="G729">
            <v>647.65541845878136</v>
          </cell>
          <cell r="H729">
            <v>0</v>
          </cell>
          <cell r="I729">
            <v>4.6399999999999997E-2</v>
          </cell>
          <cell r="J729">
            <v>3.3599999999999998E-2</v>
          </cell>
          <cell r="K729">
            <v>0.12959999999999999</v>
          </cell>
          <cell r="L729">
            <v>0.79039999999999999</v>
          </cell>
        </row>
        <row r="730">
          <cell r="B730" t="str">
            <v>NAP</v>
          </cell>
          <cell r="C730">
            <v>2745.1413404803261</v>
          </cell>
          <cell r="D730">
            <v>2230.480687196979</v>
          </cell>
          <cell r="E730">
            <v>1439.8789191419123</v>
          </cell>
          <cell r="F730">
            <v>681.31040949577266</v>
          </cell>
          <cell r="G730">
            <v>439.61902247526939</v>
          </cell>
          <cell r="H730">
            <v>3.2071840923669011E-3</v>
          </cell>
          <cell r="I730">
            <v>3.2071840923669034E-2</v>
          </cell>
          <cell r="J730">
            <v>7.2268548214667536E-2</v>
          </cell>
          <cell r="K730">
            <v>0.31409022877913195</v>
          </cell>
          <cell r="L730">
            <v>0.57836219799016464</v>
          </cell>
        </row>
        <row r="731">
          <cell r="B731" t="str">
            <v>NAS</v>
          </cell>
          <cell r="C731">
            <v>236.34776756356175</v>
          </cell>
          <cell r="D731">
            <v>893.80526315789473</v>
          </cell>
          <cell r="E731">
            <v>391.82607279693497</v>
          </cell>
          <cell r="F731">
            <v>216.36387583466029</v>
          </cell>
          <cell r="G731">
            <v>157.59937853137819</v>
          </cell>
          <cell r="H731">
            <v>0.14008770708617546</v>
          </cell>
          <cell r="I731">
            <v>1.775024363079491E-3</v>
          </cell>
          <cell r="J731">
            <v>3.4734790477516327E-2</v>
          </cell>
          <cell r="K731">
            <v>4.4340804677711218E-2</v>
          </cell>
          <cell r="L731">
            <v>0.77906167339551746</v>
          </cell>
        </row>
        <row r="732">
          <cell r="B732" t="str">
            <v>NAT</v>
          </cell>
          <cell r="C732">
            <v>0</v>
          </cell>
          <cell r="D732">
            <v>0</v>
          </cell>
          <cell r="E732">
            <v>0</v>
          </cell>
          <cell r="F732">
            <v>422.73750000000001</v>
          </cell>
          <cell r="G732">
            <v>572.1467916666669</v>
          </cell>
          <cell r="H732">
            <v>6.4516129032258073E-3</v>
          </cell>
          <cell r="I732">
            <v>6.4516129032258073E-3</v>
          </cell>
          <cell r="J732">
            <v>6.4516129032258073E-3</v>
          </cell>
          <cell r="K732">
            <v>0.39354838709677431</v>
          </cell>
          <cell r="L732">
            <v>0.58709677419354833</v>
          </cell>
        </row>
        <row r="733">
          <cell r="B733" t="str">
            <v>NBC</v>
          </cell>
          <cell r="C733">
            <v>1469.5938081198235</v>
          </cell>
          <cell r="D733">
            <v>2752.6445953448019</v>
          </cell>
          <cell r="E733">
            <v>1004.3361110559546</v>
          </cell>
          <cell r="F733">
            <v>378.81857465811385</v>
          </cell>
          <cell r="G733">
            <v>387.30742755779448</v>
          </cell>
          <cell r="H733">
            <v>0</v>
          </cell>
          <cell r="I733">
            <v>1</v>
          </cell>
          <cell r="J733">
            <v>0</v>
          </cell>
          <cell r="K733">
            <v>0</v>
          </cell>
          <cell r="L733">
            <v>0</v>
          </cell>
        </row>
        <row r="734">
          <cell r="B734" t="str">
            <v>NBO</v>
          </cell>
          <cell r="C734">
            <v>4504.7023076923078</v>
          </cell>
          <cell r="D734">
            <v>3442.3538575768853</v>
          </cell>
          <cell r="E734">
            <v>1379.2719298245609</v>
          </cell>
          <cell r="F734">
            <v>1381.4838309930685</v>
          </cell>
          <cell r="G734">
            <v>725.84975744777421</v>
          </cell>
          <cell r="H734">
            <v>7.1513706793802038E-3</v>
          </cell>
          <cell r="I734">
            <v>2.3440603893523988E-2</v>
          </cell>
          <cell r="J734">
            <v>1.4964905310554876E-2</v>
          </cell>
          <cell r="K734">
            <v>0.14037875778042622</v>
          </cell>
          <cell r="L734">
            <v>0.81406436233611468</v>
          </cell>
        </row>
        <row r="735">
          <cell r="B735" t="str">
            <v>NCE</v>
          </cell>
          <cell r="C735">
            <v>3790.9477230046937</v>
          </cell>
          <cell r="D735">
            <v>3088.7461725872208</v>
          </cell>
          <cell r="E735">
            <v>2905.6777192982458</v>
          </cell>
          <cell r="F735">
            <v>1029.7793412735391</v>
          </cell>
          <cell r="G735">
            <v>507.11026507291649</v>
          </cell>
          <cell r="H735">
            <v>2.9954280309002032E-2</v>
          </cell>
          <cell r="I735">
            <v>0.11020022071574952</v>
          </cell>
          <cell r="J735">
            <v>1.9233801040517091E-2</v>
          </cell>
          <cell r="K735">
            <v>0.20747280466656137</v>
          </cell>
          <cell r="L735">
            <v>0.63313889326817008</v>
          </cell>
        </row>
        <row r="736">
          <cell r="B736" t="str">
            <v>NCL</v>
          </cell>
          <cell r="C736">
            <v>2154.7550000000001</v>
          </cell>
          <cell r="D736">
            <v>3547.1334193548382</v>
          </cell>
          <cell r="E736">
            <v>1692.2210303030315</v>
          </cell>
          <cell r="F736">
            <v>1036.9025324858419</v>
          </cell>
          <cell r="G736">
            <v>318.31598283899751</v>
          </cell>
          <cell r="H736">
            <v>1.1526048870447204E-2</v>
          </cell>
          <cell r="I736">
            <v>5.3019824804057078E-2</v>
          </cell>
          <cell r="J736">
            <v>2.9045643153526958E-2</v>
          </cell>
          <cell r="K736">
            <v>0.147072383586906</v>
          </cell>
          <cell r="L736">
            <v>0.75933609958506276</v>
          </cell>
        </row>
        <row r="737">
          <cell r="B737" t="str">
            <v>NCP</v>
          </cell>
          <cell r="C737">
            <v>6193.8249009534829</v>
          </cell>
          <cell r="D737">
            <v>3575.2541506331786</v>
          </cell>
          <cell r="E737">
            <v>1568.9268649847354</v>
          </cell>
          <cell r="F737">
            <v>646.23</v>
          </cell>
          <cell r="G737">
            <v>619.30333333333328</v>
          </cell>
          <cell r="H737">
            <v>0</v>
          </cell>
          <cell r="I737">
            <v>7.8947368421052613E-2</v>
          </cell>
          <cell r="J737">
            <v>0</v>
          </cell>
          <cell r="K737">
            <v>0.26315789473684209</v>
          </cell>
          <cell r="L737">
            <v>0.6578947368421052</v>
          </cell>
        </row>
        <row r="738">
          <cell r="B738" t="str">
            <v>NCY</v>
          </cell>
          <cell r="C738">
            <v>2745.1413404803261</v>
          </cell>
          <cell r="D738">
            <v>2748.3097622583159</v>
          </cell>
          <cell r="E738">
            <v>1227.4240623855217</v>
          </cell>
          <cell r="F738">
            <v>664.74253909376523</v>
          </cell>
          <cell r="G738">
            <v>456.75427675021371</v>
          </cell>
          <cell r="H738">
            <v>1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</row>
        <row r="739">
          <cell r="B739" t="str">
            <v>NDG</v>
          </cell>
          <cell r="C739">
            <v>7769.2183948511838</v>
          </cell>
          <cell r="D739">
            <v>3939.5668380334537</v>
          </cell>
          <cell r="E739">
            <v>1662.3919612553043</v>
          </cell>
          <cell r="F739">
            <v>918.66681940533897</v>
          </cell>
          <cell r="G739">
            <v>695.52668189877943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1</v>
          </cell>
        </row>
        <row r="740">
          <cell r="B740" t="str">
            <v>NDJ</v>
          </cell>
          <cell r="C740">
            <v>2666.1651453744489</v>
          </cell>
          <cell r="D740">
            <v>3774.826342031879</v>
          </cell>
          <cell r="E740">
            <v>1071.763219189656</v>
          </cell>
          <cell r="F740">
            <v>762.7237149054954</v>
          </cell>
          <cell r="G740">
            <v>1046.5</v>
          </cell>
          <cell r="H740">
            <v>0</v>
          </cell>
          <cell r="I740">
            <v>0</v>
          </cell>
          <cell r="J740">
            <v>0</v>
          </cell>
          <cell r="K740">
            <v>3.7037037037037035E-2</v>
          </cell>
          <cell r="L740">
            <v>0.96296296296296291</v>
          </cell>
        </row>
        <row r="741">
          <cell r="B741" t="str">
            <v>NEV</v>
          </cell>
          <cell r="C741">
            <v>377.32512499980163</v>
          </cell>
          <cell r="D741">
            <v>616.39569259699067</v>
          </cell>
          <cell r="E741">
            <v>511.6084923299515</v>
          </cell>
          <cell r="F741">
            <v>227.19677564143856</v>
          </cell>
          <cell r="G741">
            <v>260.43166666666707</v>
          </cell>
          <cell r="H741">
            <v>0</v>
          </cell>
          <cell r="I741">
            <v>0</v>
          </cell>
          <cell r="J741">
            <v>0.13999999999999999</v>
          </cell>
          <cell r="K741">
            <v>9.9999999999999992E-2</v>
          </cell>
          <cell r="L741">
            <v>0.76</v>
          </cell>
        </row>
        <row r="742">
          <cell r="B742" t="str">
            <v>NGB</v>
          </cell>
          <cell r="C742">
            <v>7769.2183948511838</v>
          </cell>
          <cell r="D742">
            <v>3939.5668380334537</v>
          </cell>
          <cell r="E742">
            <v>1662.3919612553043</v>
          </cell>
          <cell r="F742">
            <v>918.66681940533897</v>
          </cell>
          <cell r="G742">
            <v>695.52668189877943</v>
          </cell>
          <cell r="H742">
            <v>0</v>
          </cell>
          <cell r="I742">
            <v>0.3571428571428571</v>
          </cell>
          <cell r="J742">
            <v>0</v>
          </cell>
          <cell r="K742">
            <v>0.125</v>
          </cell>
          <cell r="L742">
            <v>0.5178571428571429</v>
          </cell>
        </row>
        <row r="743">
          <cell r="B743" t="str">
            <v>NGO</v>
          </cell>
          <cell r="C743">
            <v>10279.08</v>
          </cell>
          <cell r="D743">
            <v>3570.760553741793</v>
          </cell>
          <cell r="E743">
            <v>2766.1854081632655</v>
          </cell>
          <cell r="F743">
            <v>924.73442432366448</v>
          </cell>
          <cell r="G743">
            <v>673.34130457145841</v>
          </cell>
          <cell r="H743">
            <v>2.4865781294150815E-2</v>
          </cell>
          <cell r="I743">
            <v>0.13181689742865163</v>
          </cell>
          <cell r="J743">
            <v>2.4724498445888601E-2</v>
          </cell>
          <cell r="K743">
            <v>0.12164453235377176</v>
          </cell>
          <cell r="L743">
            <v>0.69694829047753726</v>
          </cell>
        </row>
        <row r="744">
          <cell r="B744" t="str">
            <v>NGS</v>
          </cell>
          <cell r="C744">
            <v>7769.2183948511838</v>
          </cell>
          <cell r="D744">
            <v>3939.5668380334537</v>
          </cell>
          <cell r="E744">
            <v>1662.3919612553043</v>
          </cell>
          <cell r="F744">
            <v>559.58333333333337</v>
          </cell>
          <cell r="G744">
            <v>478.99999999999994</v>
          </cell>
          <cell r="H744">
            <v>0</v>
          </cell>
          <cell r="I744">
            <v>0.11764705882352934</v>
          </cell>
          <cell r="J744">
            <v>0</v>
          </cell>
          <cell r="K744">
            <v>0.27941176470588225</v>
          </cell>
          <cell r="L744">
            <v>0.60294117647058831</v>
          </cell>
        </row>
        <row r="745">
          <cell r="B745" t="str">
            <v>NIM</v>
          </cell>
          <cell r="C745">
            <v>2666.1651453744489</v>
          </cell>
          <cell r="D745">
            <v>3774.826342031879</v>
          </cell>
          <cell r="E745">
            <v>1071.763219189656</v>
          </cell>
          <cell r="F745">
            <v>762.7237149054954</v>
          </cell>
          <cell r="G745">
            <v>1106.0166666666667</v>
          </cell>
          <cell r="H745">
            <v>0</v>
          </cell>
          <cell r="I745">
            <v>1.9607843137254902E-2</v>
          </cell>
          <cell r="J745">
            <v>0.13725490196078433</v>
          </cell>
          <cell r="K745">
            <v>0</v>
          </cell>
          <cell r="L745">
            <v>0.84313725490196079</v>
          </cell>
        </row>
        <row r="746">
          <cell r="B746" t="str">
            <v>NJC</v>
          </cell>
          <cell r="C746">
            <v>7769.2183948511838</v>
          </cell>
          <cell r="D746">
            <v>3939.5668380334537</v>
          </cell>
          <cell r="E746">
            <v>1662.3919612553043</v>
          </cell>
          <cell r="F746">
            <v>918.66681940533897</v>
          </cell>
          <cell r="G746">
            <v>695.52668189877943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1</v>
          </cell>
        </row>
        <row r="747">
          <cell r="B747" t="str">
            <v>NJF</v>
          </cell>
          <cell r="C747">
            <v>3330.5636246604122</v>
          </cell>
          <cell r="D747">
            <v>2932.3675702616497</v>
          </cell>
          <cell r="E747">
            <v>1396.5367793615474</v>
          </cell>
          <cell r="F747">
            <v>760.85050917263288</v>
          </cell>
          <cell r="G747">
            <v>562.07034937759533</v>
          </cell>
          <cell r="H747">
            <v>0</v>
          </cell>
          <cell r="I747">
            <v>0</v>
          </cell>
          <cell r="J747">
            <v>0</v>
          </cell>
          <cell r="K747">
            <v>8.3333333333333343E-2</v>
          </cell>
          <cell r="L747">
            <v>0.91666666666666663</v>
          </cell>
        </row>
        <row r="748">
          <cell r="B748" t="str">
            <v>NKC</v>
          </cell>
          <cell r="C748">
            <v>2666.1651453744489</v>
          </cell>
          <cell r="D748">
            <v>3131.66</v>
          </cell>
          <cell r="E748">
            <v>1071.763219189656</v>
          </cell>
          <cell r="F748">
            <v>3714.87</v>
          </cell>
          <cell r="G748">
            <v>626.16949999999997</v>
          </cell>
          <cell r="H748">
            <v>0</v>
          </cell>
          <cell r="I748">
            <v>7.407407407407407E-2</v>
          </cell>
          <cell r="J748">
            <v>0</v>
          </cell>
          <cell r="K748">
            <v>7.407407407407407E-2</v>
          </cell>
          <cell r="L748">
            <v>0.85185185185185186</v>
          </cell>
        </row>
        <row r="749">
          <cell r="B749" t="str">
            <v>NKG</v>
          </cell>
          <cell r="C749">
            <v>7769.2183948511838</v>
          </cell>
          <cell r="D749">
            <v>5669.7112499999994</v>
          </cell>
          <cell r="E749">
            <v>1662.3919612553043</v>
          </cell>
          <cell r="F749">
            <v>865.44310569105687</v>
          </cell>
          <cell r="G749">
            <v>939.58523131438801</v>
          </cell>
          <cell r="H749">
            <v>1.1792452830188684E-2</v>
          </cell>
          <cell r="I749">
            <v>0.14386792452830191</v>
          </cell>
          <cell r="J749">
            <v>2.5943396226415106E-2</v>
          </cell>
          <cell r="K749">
            <v>0.16273584905660379</v>
          </cell>
          <cell r="L749">
            <v>0.65566037735849059</v>
          </cell>
        </row>
        <row r="750">
          <cell r="B750" t="str">
            <v>NLA</v>
          </cell>
          <cell r="C750">
            <v>4506.2728313492062</v>
          </cell>
          <cell r="D750">
            <v>3944.3134760440953</v>
          </cell>
          <cell r="E750">
            <v>2334.0452562656651</v>
          </cell>
          <cell r="F750">
            <v>1515.8991723225461</v>
          </cell>
          <cell r="G750">
            <v>793.18298912074488</v>
          </cell>
          <cell r="H750">
            <v>0</v>
          </cell>
          <cell r="I750">
            <v>6.0606060606060608E-2</v>
          </cell>
          <cell r="J750">
            <v>0</v>
          </cell>
          <cell r="K750">
            <v>0.27272727272727271</v>
          </cell>
          <cell r="L750">
            <v>0.66666666666666663</v>
          </cell>
        </row>
        <row r="751">
          <cell r="B751" t="str">
            <v>NLD</v>
          </cell>
          <cell r="C751">
            <v>258.55072039077157</v>
          </cell>
          <cell r="D751">
            <v>517.27507428680622</v>
          </cell>
          <cell r="E751">
            <v>516.30811987028801</v>
          </cell>
          <cell r="F751">
            <v>327.22000000000008</v>
          </cell>
          <cell r="G751">
            <v>191.15800416203254</v>
          </cell>
          <cell r="H751">
            <v>0</v>
          </cell>
          <cell r="I751">
            <v>0</v>
          </cell>
          <cell r="J751">
            <v>0</v>
          </cell>
          <cell r="K751">
            <v>0.25</v>
          </cell>
          <cell r="L751">
            <v>0.74999999999999989</v>
          </cell>
        </row>
        <row r="752">
          <cell r="B752" t="str">
            <v>NNG</v>
          </cell>
          <cell r="C752">
            <v>7769.2183948511838</v>
          </cell>
          <cell r="D752">
            <v>3939.5668380334537</v>
          </cell>
          <cell r="E752">
            <v>1662.3919612553043</v>
          </cell>
          <cell r="F752">
            <v>918.66681940533897</v>
          </cell>
          <cell r="G752">
            <v>973.57249999999999</v>
          </cell>
          <cell r="H752">
            <v>5.0847457627118627E-2</v>
          </cell>
          <cell r="I752">
            <v>8.4745762711864389E-2</v>
          </cell>
          <cell r="J752">
            <v>0</v>
          </cell>
          <cell r="K752">
            <v>0.16949152542372878</v>
          </cell>
          <cell r="L752">
            <v>0.69491525423728806</v>
          </cell>
        </row>
        <row r="753">
          <cell r="B753" t="str">
            <v>NOC</v>
          </cell>
          <cell r="C753">
            <v>2745.1413404803261</v>
          </cell>
          <cell r="D753">
            <v>2748.3097622583159</v>
          </cell>
          <cell r="E753">
            <v>1227.4240623855217</v>
          </cell>
          <cell r="F753">
            <v>664.74253909376523</v>
          </cell>
          <cell r="G753">
            <v>456.75427675021371</v>
          </cell>
          <cell r="H753">
            <v>0.2857142857142857</v>
          </cell>
          <cell r="I753">
            <v>0.14285714285714285</v>
          </cell>
          <cell r="J753">
            <v>0.14285714285714285</v>
          </cell>
          <cell r="K753">
            <v>0</v>
          </cell>
          <cell r="L753">
            <v>0.4285714285714286</v>
          </cell>
        </row>
        <row r="754">
          <cell r="B754" t="str">
            <v>NOU</v>
          </cell>
          <cell r="C754">
            <v>1491.994109567901</v>
          </cell>
          <cell r="D754">
            <v>4031.5638066791957</v>
          </cell>
          <cell r="E754">
            <v>1262.0723017140099</v>
          </cell>
          <cell r="F754">
            <v>1338.046185731502</v>
          </cell>
          <cell r="G754">
            <v>902.02177786951108</v>
          </cell>
          <cell r="H754">
            <v>0</v>
          </cell>
          <cell r="I754">
            <v>0</v>
          </cell>
          <cell r="J754">
            <v>0</v>
          </cell>
          <cell r="K754">
            <v>0.2</v>
          </cell>
          <cell r="L754">
            <v>0.79999999999999993</v>
          </cell>
        </row>
        <row r="755">
          <cell r="B755" t="str">
            <v>NOZ</v>
          </cell>
          <cell r="C755">
            <v>7769.2183948511838</v>
          </cell>
          <cell r="D755">
            <v>3939.5668380334537</v>
          </cell>
          <cell r="E755">
            <v>1662.3919612553043</v>
          </cell>
          <cell r="F755">
            <v>918.66681940533897</v>
          </cell>
          <cell r="G755">
            <v>695.52668189877943</v>
          </cell>
          <cell r="H755">
            <v>0</v>
          </cell>
          <cell r="I755">
            <v>9.0909090909090898E-2</v>
          </cell>
          <cell r="J755">
            <v>0</v>
          </cell>
          <cell r="K755">
            <v>0.63636363636363635</v>
          </cell>
          <cell r="L755">
            <v>0.27272727272727271</v>
          </cell>
        </row>
        <row r="756">
          <cell r="B756" t="str">
            <v>NPE</v>
          </cell>
          <cell r="C756">
            <v>1491.994109567901</v>
          </cell>
          <cell r="D756">
            <v>4031.5638066791957</v>
          </cell>
          <cell r="E756">
            <v>1262.0723017140099</v>
          </cell>
          <cell r="F756">
            <v>1338.046185731502</v>
          </cell>
          <cell r="G756">
            <v>697.46</v>
          </cell>
          <cell r="H756">
            <v>0</v>
          </cell>
          <cell r="I756">
            <v>0.10869565217391304</v>
          </cell>
          <cell r="J756">
            <v>0</v>
          </cell>
          <cell r="K756">
            <v>0.32608695652173914</v>
          </cell>
          <cell r="L756">
            <v>0.56521739130434778</v>
          </cell>
        </row>
        <row r="757">
          <cell r="B757" t="str">
            <v>NPL</v>
          </cell>
          <cell r="C757">
            <v>1491.994109567901</v>
          </cell>
          <cell r="D757">
            <v>4031.5638066791957</v>
          </cell>
          <cell r="E757">
            <v>1262.0723017140099</v>
          </cell>
          <cell r="F757">
            <v>2263.55375</v>
          </cell>
          <cell r="G757">
            <v>2112.5775000000003</v>
          </cell>
          <cell r="H757">
            <v>0.11538461538461539</v>
          </cell>
          <cell r="I757">
            <v>7.6923076923076927E-2</v>
          </cell>
          <cell r="J757">
            <v>0</v>
          </cell>
          <cell r="K757">
            <v>0.30769230769230771</v>
          </cell>
          <cell r="L757">
            <v>0.5</v>
          </cell>
        </row>
        <row r="758">
          <cell r="B758" t="str">
            <v>NQN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0.22222222222222221</v>
          </cell>
          <cell r="L758">
            <v>0.77777777777777779</v>
          </cell>
        </row>
        <row r="759">
          <cell r="B759" t="str">
            <v>NQT</v>
          </cell>
          <cell r="C759">
            <v>2745.1413404803261</v>
          </cell>
          <cell r="D759">
            <v>2748.3097622583159</v>
          </cell>
          <cell r="E759">
            <v>1227.4240623855217</v>
          </cell>
          <cell r="F759">
            <v>664.74253909376523</v>
          </cell>
          <cell r="G759">
            <v>456.75427675021371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1</v>
          </cell>
        </row>
        <row r="760">
          <cell r="B760" t="str">
            <v>NQY</v>
          </cell>
          <cell r="C760">
            <v>2745.1413404803261</v>
          </cell>
          <cell r="D760">
            <v>2748.3097622583159</v>
          </cell>
          <cell r="E760">
            <v>1227.4240623855217</v>
          </cell>
          <cell r="F760">
            <v>664.74253909376523</v>
          </cell>
          <cell r="G760">
            <v>456.75427675021371</v>
          </cell>
          <cell r="H760">
            <v>0</v>
          </cell>
          <cell r="I760">
            <v>0.125</v>
          </cell>
          <cell r="J760">
            <v>0</v>
          </cell>
          <cell r="K760">
            <v>0.375</v>
          </cell>
          <cell r="L760">
            <v>0.5</v>
          </cell>
        </row>
        <row r="761">
          <cell r="B761" t="str">
            <v>NRK</v>
          </cell>
          <cell r="C761">
            <v>2745.1413404803261</v>
          </cell>
          <cell r="D761">
            <v>2748.3097622583159</v>
          </cell>
          <cell r="E761">
            <v>1227.4240623855217</v>
          </cell>
          <cell r="F761">
            <v>664.74253909376523</v>
          </cell>
          <cell r="G761">
            <v>456.75427675021371</v>
          </cell>
          <cell r="H761">
            <v>0.18181818181818182</v>
          </cell>
          <cell r="I761">
            <v>0</v>
          </cell>
          <cell r="J761">
            <v>9.0909090909090912E-2</v>
          </cell>
          <cell r="K761">
            <v>0</v>
          </cell>
          <cell r="L761">
            <v>0.72727272727272729</v>
          </cell>
        </row>
        <row r="762">
          <cell r="B762" t="str">
            <v>NSN</v>
          </cell>
          <cell r="C762">
            <v>1491.994109567901</v>
          </cell>
          <cell r="D762">
            <v>4031.5638066791957</v>
          </cell>
          <cell r="E762">
            <v>1262.0723017140099</v>
          </cell>
          <cell r="F762">
            <v>895.6875</v>
          </cell>
          <cell r="G762">
            <v>1056.6697500000002</v>
          </cell>
          <cell r="H762">
            <v>5.3191489361702128E-2</v>
          </cell>
          <cell r="I762">
            <v>0.11702127659574468</v>
          </cell>
          <cell r="J762">
            <v>1.0638297872340425E-2</v>
          </cell>
          <cell r="K762">
            <v>0.18085106382978725</v>
          </cell>
          <cell r="L762">
            <v>0.63829787234042556</v>
          </cell>
        </row>
        <row r="763">
          <cell r="B763" t="str">
            <v>NTE</v>
          </cell>
          <cell r="C763">
            <v>114.93</v>
          </cell>
          <cell r="D763">
            <v>2935.4760606060599</v>
          </cell>
          <cell r="E763">
            <v>1227.4240623855217</v>
          </cell>
          <cell r="F763">
            <v>353.74916666666667</v>
          </cell>
          <cell r="G763">
            <v>742.29471573242222</v>
          </cell>
          <cell r="H763">
            <v>4.2716319824753574E-2</v>
          </cell>
          <cell r="I763">
            <v>6.3526834611171992E-2</v>
          </cell>
          <cell r="J763">
            <v>7.6670317634173046E-3</v>
          </cell>
          <cell r="K763">
            <v>7.5575027382256327E-2</v>
          </cell>
          <cell r="L763">
            <v>0.81051478641840069</v>
          </cell>
        </row>
        <row r="764">
          <cell r="B764" t="str">
            <v>NTL</v>
          </cell>
          <cell r="C764">
            <v>4620.9183037078074</v>
          </cell>
          <cell r="D764">
            <v>5126.7601963023799</v>
          </cell>
          <cell r="E764">
            <v>1799.1206359649118</v>
          </cell>
          <cell r="F764">
            <v>2234.0785672250199</v>
          </cell>
          <cell r="G764">
            <v>705.51499999999999</v>
          </cell>
          <cell r="H764">
            <v>0</v>
          </cell>
          <cell r="I764">
            <v>0.42857142857142855</v>
          </cell>
          <cell r="J764">
            <v>0</v>
          </cell>
          <cell r="K764">
            <v>9.5238095238095233E-2</v>
          </cell>
          <cell r="L764">
            <v>0.47619047619047616</v>
          </cell>
        </row>
        <row r="765">
          <cell r="B765" t="str">
            <v>NUE</v>
          </cell>
          <cell r="C765">
            <v>317.81874999999997</v>
          </cell>
          <cell r="D765">
            <v>3419.3342830188685</v>
          </cell>
          <cell r="E765">
            <v>621.1490902982074</v>
          </cell>
          <cell r="F765">
            <v>456.61861645979468</v>
          </cell>
          <cell r="G765">
            <v>455.92764396812657</v>
          </cell>
          <cell r="H765">
            <v>5.3584626755358595E-3</v>
          </cell>
          <cell r="I765">
            <v>7.3540280857354257E-2</v>
          </cell>
          <cell r="J765">
            <v>4.8226164079822748E-2</v>
          </cell>
          <cell r="K765">
            <v>0.29767184035476696</v>
          </cell>
          <cell r="L765">
            <v>0.5752032520325201</v>
          </cell>
        </row>
        <row r="766">
          <cell r="B766" t="str">
            <v>NVA</v>
          </cell>
          <cell r="C766">
            <v>340.6522449706643</v>
          </cell>
          <cell r="D766">
            <v>1643.6786350781567</v>
          </cell>
          <cell r="E766">
            <v>867.19705804587363</v>
          </cell>
          <cell r="F766">
            <v>476.49220503407565</v>
          </cell>
          <cell r="G766">
            <v>355.93964477998946</v>
          </cell>
          <cell r="H766">
            <v>0</v>
          </cell>
          <cell r="I766">
            <v>0</v>
          </cell>
          <cell r="J766">
            <v>0</v>
          </cell>
          <cell r="K766">
            <v>1</v>
          </cell>
          <cell r="L766">
            <v>0</v>
          </cell>
        </row>
        <row r="767">
          <cell r="B767" t="str">
            <v>NVT</v>
          </cell>
          <cell r="C767">
            <v>0</v>
          </cell>
          <cell r="D767">
            <v>2332</v>
          </cell>
          <cell r="E767">
            <v>0</v>
          </cell>
          <cell r="F767">
            <v>546.58989625850359</v>
          </cell>
          <cell r="G767">
            <v>657.77090970647498</v>
          </cell>
          <cell r="H767">
            <v>0</v>
          </cell>
          <cell r="I767">
            <v>5.2631578947368425E-2</v>
          </cell>
          <cell r="J767">
            <v>0</v>
          </cell>
          <cell r="K767">
            <v>0.36842105263157904</v>
          </cell>
          <cell r="L767">
            <v>0.57894736842105254</v>
          </cell>
        </row>
        <row r="768">
          <cell r="B768" t="str">
            <v>NWI</v>
          </cell>
          <cell r="C768">
            <v>2745.1413404803261</v>
          </cell>
          <cell r="D768">
            <v>2748.3097622583159</v>
          </cell>
          <cell r="E768">
            <v>1227.4240623855217</v>
          </cell>
          <cell r="F768">
            <v>1749.7136153846152</v>
          </cell>
          <cell r="G768">
            <v>267.18370391966312</v>
          </cell>
          <cell r="H768">
            <v>0</v>
          </cell>
          <cell r="I768">
            <v>8.2644628099173625E-3</v>
          </cell>
          <cell r="J768">
            <v>0</v>
          </cell>
          <cell r="K768">
            <v>0.12809917355371914</v>
          </cell>
          <cell r="L768">
            <v>0.86363636363636354</v>
          </cell>
        </row>
        <row r="769">
          <cell r="B769" t="str">
            <v>OAX</v>
          </cell>
          <cell r="C769">
            <v>323.64</v>
          </cell>
          <cell r="D769">
            <v>575.02738095238112</v>
          </cell>
          <cell r="E769">
            <v>386.66666666666674</v>
          </cell>
          <cell r="F769">
            <v>229.64940520640064</v>
          </cell>
          <cell r="G769">
            <v>232.47943031375561</v>
          </cell>
          <cell r="H769">
            <v>1.1724776303609999E-2</v>
          </cell>
          <cell r="I769">
            <v>1.5118790496760261E-2</v>
          </cell>
          <cell r="J769">
            <v>8.02221536562789E-3</v>
          </cell>
          <cell r="K769">
            <v>0.11416229558778154</v>
          </cell>
          <cell r="L769">
            <v>0.85097192224622031</v>
          </cell>
        </row>
        <row r="770">
          <cell r="B770" t="str">
            <v>OBO</v>
          </cell>
          <cell r="C770">
            <v>7769.2183948511838</v>
          </cell>
          <cell r="D770">
            <v>3939.5668380334537</v>
          </cell>
          <cell r="E770">
            <v>1662.3919612553043</v>
          </cell>
          <cell r="F770">
            <v>918.66681940533897</v>
          </cell>
          <cell r="G770">
            <v>695.52668189877943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1</v>
          </cell>
        </row>
        <row r="771">
          <cell r="B771" t="str">
            <v>ODS</v>
          </cell>
          <cell r="C771">
            <v>1469.5938081198235</v>
          </cell>
          <cell r="D771">
            <v>2746.625</v>
          </cell>
          <cell r="E771">
            <v>729.99999999999989</v>
          </cell>
          <cell r="F771">
            <v>412.38928870931102</v>
          </cell>
          <cell r="G771">
            <v>465.34176280041913</v>
          </cell>
          <cell r="H771">
            <v>0</v>
          </cell>
          <cell r="I771">
            <v>7.5136612021857929E-3</v>
          </cell>
          <cell r="J771">
            <v>1.0928961748633882E-2</v>
          </cell>
          <cell r="K771">
            <v>0.33333333333333326</v>
          </cell>
          <cell r="L771">
            <v>0.64822404371584696</v>
          </cell>
        </row>
        <row r="772">
          <cell r="B772" t="str">
            <v>OER</v>
          </cell>
          <cell r="C772">
            <v>2745.1413404803261</v>
          </cell>
          <cell r="D772">
            <v>2748.3097622583159</v>
          </cell>
          <cell r="E772">
            <v>1227.4240623855217</v>
          </cell>
          <cell r="F772">
            <v>664.74253909376523</v>
          </cell>
          <cell r="G772">
            <v>456.75427675021371</v>
          </cell>
          <cell r="H772">
            <v>0</v>
          </cell>
          <cell r="I772">
            <v>0.13333333333333333</v>
          </cell>
          <cell r="J772">
            <v>0</v>
          </cell>
          <cell r="K772">
            <v>0.4</v>
          </cell>
          <cell r="L772">
            <v>0.46666666666666662</v>
          </cell>
        </row>
        <row r="773">
          <cell r="B773" t="str">
            <v>OHD</v>
          </cell>
          <cell r="C773">
            <v>1469.5938081198235</v>
          </cell>
          <cell r="D773">
            <v>2752.6445953448019</v>
          </cell>
          <cell r="E773">
            <v>1004.3361110559546</v>
          </cell>
          <cell r="F773">
            <v>378.81857465811385</v>
          </cell>
          <cell r="G773">
            <v>387.30742755779448</v>
          </cell>
          <cell r="H773">
            <v>0</v>
          </cell>
          <cell r="I773">
            <v>0</v>
          </cell>
          <cell r="J773">
            <v>0</v>
          </cell>
          <cell r="K773">
            <v>1</v>
          </cell>
          <cell r="L773">
            <v>0</v>
          </cell>
        </row>
        <row r="774">
          <cell r="B774" t="str">
            <v>OIT</v>
          </cell>
          <cell r="C774">
            <v>7769.2183948511838</v>
          </cell>
          <cell r="D774">
            <v>3939.5668380334537</v>
          </cell>
          <cell r="E774">
            <v>1662.3919612553043</v>
          </cell>
          <cell r="F774">
            <v>918.66681940533897</v>
          </cell>
          <cell r="G774">
            <v>818.75</v>
          </cell>
          <cell r="H774">
            <v>0</v>
          </cell>
          <cell r="I774">
            <v>0.11764705882352941</v>
          </cell>
          <cell r="J774">
            <v>1.9607843137254905E-2</v>
          </cell>
          <cell r="K774">
            <v>0.37254901960784315</v>
          </cell>
          <cell r="L774">
            <v>0.49019607843137258</v>
          </cell>
        </row>
        <row r="775">
          <cell r="B775" t="str">
            <v>OKA</v>
          </cell>
          <cell r="C775">
            <v>7769.2183948511838</v>
          </cell>
          <cell r="D775">
            <v>6180.1773333333349</v>
          </cell>
          <cell r="E775">
            <v>1854.0398484848483</v>
          </cell>
          <cell r="F775">
            <v>507.08203112578286</v>
          </cell>
          <cell r="G775">
            <v>683.15185034836782</v>
          </cell>
          <cell r="H775">
            <v>1.4863258026159348E-3</v>
          </cell>
          <cell r="I775">
            <v>1.426872770511298E-2</v>
          </cell>
          <cell r="J775">
            <v>3.1212841854934618E-2</v>
          </cell>
          <cell r="K775">
            <v>0.27645659928656363</v>
          </cell>
          <cell r="L775">
            <v>0.67657550535077293</v>
          </cell>
        </row>
        <row r="776">
          <cell r="B776" t="str">
            <v>OKJ</v>
          </cell>
          <cell r="C776">
            <v>7769.2183948511838</v>
          </cell>
          <cell r="D776">
            <v>3939.5668380334537</v>
          </cell>
          <cell r="E776">
            <v>1662.3919612553043</v>
          </cell>
          <cell r="F776">
            <v>1125</v>
          </cell>
          <cell r="G776">
            <v>781.36821705426382</v>
          </cell>
          <cell r="H776">
            <v>7.1174377224199311E-3</v>
          </cell>
          <cell r="I776">
            <v>0.10320284697508901</v>
          </cell>
          <cell r="J776">
            <v>3.5587188612099648E-2</v>
          </cell>
          <cell r="K776">
            <v>0.23487544483985764</v>
          </cell>
          <cell r="L776">
            <v>0.61921708185053381</v>
          </cell>
        </row>
        <row r="777">
          <cell r="B777" t="str">
            <v>OLB</v>
          </cell>
          <cell r="C777">
            <v>2745.1413404803261</v>
          </cell>
          <cell r="D777">
            <v>2748.3097622583159</v>
          </cell>
          <cell r="E777">
            <v>1227.4240623855217</v>
          </cell>
          <cell r="F777">
            <v>664.74253909376523</v>
          </cell>
          <cell r="G777">
            <v>596.02</v>
          </cell>
          <cell r="H777">
            <v>2.2222222222222223E-2</v>
          </cell>
          <cell r="I777">
            <v>0.31111111111111106</v>
          </cell>
          <cell r="J777">
            <v>8.8888888888888892E-2</v>
          </cell>
          <cell r="K777">
            <v>0.15555555555555556</v>
          </cell>
          <cell r="L777">
            <v>0.42222222222222228</v>
          </cell>
        </row>
        <row r="778">
          <cell r="B778" t="str">
            <v>OMR</v>
          </cell>
          <cell r="C778">
            <v>1469.5938081198235</v>
          </cell>
          <cell r="D778">
            <v>2752.6445953448019</v>
          </cell>
          <cell r="E778">
            <v>1004.3361110559546</v>
          </cell>
          <cell r="F778">
            <v>378.81857465811385</v>
          </cell>
          <cell r="G778">
            <v>387.30742755779448</v>
          </cell>
          <cell r="H778">
            <v>0.25</v>
          </cell>
          <cell r="I778">
            <v>0.5</v>
          </cell>
          <cell r="J778">
            <v>0</v>
          </cell>
          <cell r="K778">
            <v>0.25</v>
          </cell>
          <cell r="L778">
            <v>0</v>
          </cell>
        </row>
        <row r="779">
          <cell r="B779" t="str">
            <v>OMS</v>
          </cell>
          <cell r="C779">
            <v>7769.2183948511838</v>
          </cell>
          <cell r="D779">
            <v>3939.5668380334537</v>
          </cell>
          <cell r="E779">
            <v>1662.3919612553043</v>
          </cell>
          <cell r="F779">
            <v>918.66681940533897</v>
          </cell>
          <cell r="G779">
            <v>695.52668189877943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1</v>
          </cell>
        </row>
        <row r="780">
          <cell r="B780" t="str">
            <v>OOL</v>
          </cell>
          <cell r="C780">
            <v>2321.7741211915059</v>
          </cell>
          <cell r="D780">
            <v>4919.9039938415726</v>
          </cell>
          <cell r="E780">
            <v>0</v>
          </cell>
          <cell r="F780">
            <v>2191.4245187741803</v>
          </cell>
          <cell r="G780">
            <v>374.25</v>
          </cell>
          <cell r="H780">
            <v>0.1111111111111111</v>
          </cell>
          <cell r="I780">
            <v>0.22222222222222221</v>
          </cell>
          <cell r="J780">
            <v>0</v>
          </cell>
          <cell r="K780">
            <v>5.5555555555555552E-2</v>
          </cell>
          <cell r="L780">
            <v>0.61111111111111116</v>
          </cell>
        </row>
        <row r="781">
          <cell r="B781" t="str">
            <v>OPO</v>
          </cell>
          <cell r="C781">
            <v>6248.31</v>
          </cell>
          <cell r="D781">
            <v>3257.093471264368</v>
          </cell>
          <cell r="E781">
            <v>1931.9800000000002</v>
          </cell>
          <cell r="F781">
            <v>705.6687690474854</v>
          </cell>
          <cell r="G781">
            <v>526.60245901520341</v>
          </cell>
          <cell r="H781">
            <v>3.1771247021445525E-3</v>
          </cell>
          <cell r="I781">
            <v>5.7188244638601927E-2</v>
          </cell>
          <cell r="J781">
            <v>1.9062748212867311E-2</v>
          </cell>
          <cell r="K781">
            <v>0.37490071485305798</v>
          </cell>
          <cell r="L781">
            <v>0.54567116759332823</v>
          </cell>
        </row>
        <row r="782">
          <cell r="B782" t="str">
            <v>ORK</v>
          </cell>
          <cell r="C782">
            <v>2745.1413404803261</v>
          </cell>
          <cell r="D782">
            <v>3127.3379047619051</v>
          </cell>
          <cell r="E782">
            <v>1227.4240623855217</v>
          </cell>
          <cell r="F782">
            <v>544.50091580874778</v>
          </cell>
          <cell r="G782">
            <v>331.08783756438771</v>
          </cell>
          <cell r="H782">
            <v>1.4835164835164831E-2</v>
          </cell>
          <cell r="I782">
            <v>9.8351648351648405E-2</v>
          </cell>
          <cell r="J782">
            <v>1.2637362637362632E-2</v>
          </cell>
          <cell r="K782">
            <v>0.22637362637362607</v>
          </cell>
          <cell r="L782">
            <v>0.64780219780219805</v>
          </cell>
        </row>
        <row r="783">
          <cell r="B783" t="str">
            <v>ORN</v>
          </cell>
          <cell r="C783">
            <v>1843.8291165610724</v>
          </cell>
          <cell r="D783">
            <v>3003.2110971761676</v>
          </cell>
          <cell r="E783">
            <v>1345.867676497681</v>
          </cell>
          <cell r="F783">
            <v>693.36331066456853</v>
          </cell>
          <cell r="G783">
            <v>474.17632914475155</v>
          </cell>
          <cell r="H783">
            <v>0</v>
          </cell>
          <cell r="I783">
            <v>0</v>
          </cell>
          <cell r="J783">
            <v>0.25</v>
          </cell>
          <cell r="K783">
            <v>0.5</v>
          </cell>
          <cell r="L783">
            <v>0.25</v>
          </cell>
        </row>
        <row r="784">
          <cell r="B784" t="str">
            <v>OSA</v>
          </cell>
          <cell r="C784">
            <v>6047.8023758798863</v>
          </cell>
          <cell r="D784">
            <v>3351.6252037297727</v>
          </cell>
          <cell r="E784">
            <v>1640.3685657051287</v>
          </cell>
          <cell r="F784">
            <v>838.7700790871753</v>
          </cell>
          <cell r="G784">
            <v>706.19650997063479</v>
          </cell>
          <cell r="H784">
            <v>1.288062516841814E-2</v>
          </cell>
          <cell r="I784">
            <v>0.17224467798437104</v>
          </cell>
          <cell r="J784">
            <v>2.6893020749124079E-2</v>
          </cell>
          <cell r="K784">
            <v>0.20598221503637809</v>
          </cell>
          <cell r="L784">
            <v>0.58199946106170852</v>
          </cell>
        </row>
        <row r="785">
          <cell r="B785" t="str">
            <v>OSD</v>
          </cell>
          <cell r="C785">
            <v>2745.1413404803261</v>
          </cell>
          <cell r="D785">
            <v>2748.3097622583159</v>
          </cell>
          <cell r="E785">
            <v>1227.4240623855217</v>
          </cell>
          <cell r="F785">
            <v>664.74253909376523</v>
          </cell>
          <cell r="G785">
            <v>573.2339377289378</v>
          </cell>
          <cell r="H785">
            <v>0</v>
          </cell>
          <cell r="I785">
            <v>0</v>
          </cell>
          <cell r="J785">
            <v>4.2553191489361687E-2</v>
          </cell>
          <cell r="K785">
            <v>0.12765957446808507</v>
          </cell>
          <cell r="L785">
            <v>0.82978723404255317</v>
          </cell>
        </row>
        <row r="786">
          <cell r="B786" t="str">
            <v>OSL</v>
          </cell>
          <cell r="C786">
            <v>203.89000000000001</v>
          </cell>
          <cell r="D786">
            <v>2780.9446637761157</v>
          </cell>
          <cell r="E786">
            <v>1253.8069230769231</v>
          </cell>
          <cell r="F786">
            <v>502.03841375674739</v>
          </cell>
          <cell r="G786">
            <v>413.55177062288146</v>
          </cell>
          <cell r="H786">
            <v>9.1638029782359336E-3</v>
          </cell>
          <cell r="I786">
            <v>5.819014891179821E-2</v>
          </cell>
          <cell r="J786">
            <v>4.7422680412370938E-2</v>
          </cell>
          <cell r="K786">
            <v>0.21179839633447839</v>
          </cell>
          <cell r="L786">
            <v>0.67342497136311652</v>
          </cell>
        </row>
        <row r="787">
          <cell r="B787" t="str">
            <v>OSR</v>
          </cell>
          <cell r="C787">
            <v>1469.5938081198235</v>
          </cell>
          <cell r="D787">
            <v>2752.6445953448019</v>
          </cell>
          <cell r="E787">
            <v>1004.3361110559546</v>
          </cell>
          <cell r="F787">
            <v>210.99999999999997</v>
          </cell>
          <cell r="G787">
            <v>387.30742755779448</v>
          </cell>
          <cell r="H787">
            <v>1.1235955056179775E-2</v>
          </cell>
          <cell r="I787">
            <v>7.8651685393258425E-2</v>
          </cell>
          <cell r="J787">
            <v>1.6853932584269662E-2</v>
          </cell>
          <cell r="K787">
            <v>0.297752808988764</v>
          </cell>
          <cell r="L787">
            <v>0.59550561797752821</v>
          </cell>
        </row>
        <row r="788">
          <cell r="B788" t="str">
            <v>OSS</v>
          </cell>
          <cell r="C788">
            <v>0</v>
          </cell>
          <cell r="D788">
            <v>2847.6971930925342</v>
          </cell>
          <cell r="E788">
            <v>3657.2797867244003</v>
          </cell>
          <cell r="F788">
            <v>572.24859627950207</v>
          </cell>
          <cell r="G788">
            <v>751.47941018987342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1</v>
          </cell>
        </row>
        <row r="789">
          <cell r="B789" t="str">
            <v>OUA</v>
          </cell>
          <cell r="C789">
            <v>2666.1651453744489</v>
          </cell>
          <cell r="D789">
            <v>3774.826342031879</v>
          </cell>
          <cell r="E789">
            <v>1071.763219189656</v>
          </cell>
          <cell r="F789">
            <v>762.7237149054954</v>
          </cell>
          <cell r="G789">
            <v>761.61484927774109</v>
          </cell>
          <cell r="H789">
            <v>0</v>
          </cell>
          <cell r="I789">
            <v>2.3255813953488372E-2</v>
          </cell>
          <cell r="J789">
            <v>1.7441860465116279E-2</v>
          </cell>
          <cell r="K789">
            <v>6.9767441860465115E-2</v>
          </cell>
          <cell r="L789">
            <v>0.88953488372093026</v>
          </cell>
        </row>
        <row r="790">
          <cell r="B790" t="str">
            <v>OUD</v>
          </cell>
          <cell r="C790">
            <v>1843.8291165610724</v>
          </cell>
          <cell r="D790">
            <v>3003.2110971761676</v>
          </cell>
          <cell r="E790">
            <v>1345.867676497681</v>
          </cell>
          <cell r="F790">
            <v>693.36331066456853</v>
          </cell>
          <cell r="G790">
            <v>474.17632914475155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1</v>
          </cell>
        </row>
        <row r="791">
          <cell r="B791" t="str">
            <v>OUL</v>
          </cell>
          <cell r="C791">
            <v>369.15</v>
          </cell>
          <cell r="D791">
            <v>2748.3097622583159</v>
          </cell>
          <cell r="E791">
            <v>1227.4240623855217</v>
          </cell>
          <cell r="F791">
            <v>424.53999999999996</v>
          </cell>
          <cell r="G791">
            <v>464.95142857142855</v>
          </cell>
          <cell r="H791">
            <v>7.8124999999999944E-2</v>
          </cell>
          <cell r="I791">
            <v>3.6458333333333315E-2</v>
          </cell>
          <cell r="J791">
            <v>9.8958333333333259E-2</v>
          </cell>
          <cell r="K791">
            <v>0.13020833333333323</v>
          </cell>
          <cell r="L791">
            <v>0.65625000000000022</v>
          </cell>
        </row>
        <row r="792">
          <cell r="B792" t="str">
            <v>OVB</v>
          </cell>
          <cell r="C792">
            <v>7769.2183948511838</v>
          </cell>
          <cell r="D792">
            <v>3939.5668380334537</v>
          </cell>
          <cell r="E792">
            <v>1662.3919612553043</v>
          </cell>
          <cell r="F792">
            <v>918.66681940533897</v>
          </cell>
          <cell r="G792">
            <v>695.52668189877943</v>
          </cell>
          <cell r="H792">
            <v>0</v>
          </cell>
          <cell r="I792">
            <v>0</v>
          </cell>
          <cell r="J792">
            <v>1.0638297872340425E-2</v>
          </cell>
          <cell r="K792">
            <v>0.27659574468085102</v>
          </cell>
          <cell r="L792">
            <v>0.7127659574468086</v>
          </cell>
        </row>
        <row r="793">
          <cell r="B793" t="str">
            <v>OVD</v>
          </cell>
          <cell r="C793">
            <v>80.000000000000014</v>
          </cell>
          <cell r="D793">
            <v>1914.6550000000002</v>
          </cell>
          <cell r="E793">
            <v>2689.27</v>
          </cell>
          <cell r="F793">
            <v>785.47749999999996</v>
          </cell>
          <cell r="G793">
            <v>374.52656547619046</v>
          </cell>
          <cell r="H793">
            <v>4.2154566744730705E-2</v>
          </cell>
          <cell r="I793">
            <v>8.4309133489461383E-2</v>
          </cell>
          <cell r="J793">
            <v>9.3676814988290467E-3</v>
          </cell>
          <cell r="K793">
            <v>0.1288056206088993</v>
          </cell>
          <cell r="L793">
            <v>0.73536299765807955</v>
          </cell>
        </row>
        <row r="794">
          <cell r="B794" t="str">
            <v>OXB</v>
          </cell>
          <cell r="C794">
            <v>2666.1651453744489</v>
          </cell>
          <cell r="D794">
            <v>3774.826342031879</v>
          </cell>
          <cell r="E794">
            <v>1071.763219189656</v>
          </cell>
          <cell r="F794">
            <v>762.7237149054954</v>
          </cell>
          <cell r="G794">
            <v>655.01551942946151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1</v>
          </cell>
        </row>
        <row r="795">
          <cell r="B795" t="str">
            <v>OZC</v>
          </cell>
          <cell r="C795">
            <v>6193.8249009534829</v>
          </cell>
          <cell r="D795">
            <v>3575.2541506331786</v>
          </cell>
          <cell r="E795">
            <v>1568.9268649847354</v>
          </cell>
          <cell r="F795">
            <v>777.33416693910112</v>
          </cell>
          <cell r="G795">
            <v>629.17125846887177</v>
          </cell>
          <cell r="H795">
            <v>0</v>
          </cell>
          <cell r="I795">
            <v>0</v>
          </cell>
          <cell r="J795">
            <v>0</v>
          </cell>
          <cell r="K795">
            <v>0.39999999999999997</v>
          </cell>
          <cell r="L795">
            <v>0.6</v>
          </cell>
        </row>
        <row r="796">
          <cell r="B796" t="str">
            <v>OZZ</v>
          </cell>
          <cell r="C796">
            <v>1843.8291165610724</v>
          </cell>
          <cell r="D796">
            <v>3003.2110971761676</v>
          </cell>
          <cell r="E796">
            <v>1345.867676497681</v>
          </cell>
          <cell r="F796">
            <v>693.36331066456853</v>
          </cell>
          <cell r="G796">
            <v>474.17632914475155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1</v>
          </cell>
        </row>
        <row r="797">
          <cell r="B797" t="str">
            <v>PAD</v>
          </cell>
          <cell r="C797">
            <v>2745.1413404803261</v>
          </cell>
          <cell r="D797">
            <v>2748.3097622583159</v>
          </cell>
          <cell r="E797">
            <v>1227.4240623855217</v>
          </cell>
          <cell r="F797">
            <v>368.61333333333334</v>
          </cell>
          <cell r="G797">
            <v>552.09031249999964</v>
          </cell>
          <cell r="H797">
            <v>8.8105726872246652E-3</v>
          </cell>
          <cell r="I797">
            <v>8.3700440528634346E-2</v>
          </cell>
          <cell r="J797">
            <v>1.3215859030837E-2</v>
          </cell>
          <cell r="K797">
            <v>0.54185022026431706</v>
          </cell>
          <cell r="L797">
            <v>0.3524229074889868</v>
          </cell>
        </row>
        <row r="798">
          <cell r="B798" t="str">
            <v>PAP</v>
          </cell>
          <cell r="C798">
            <v>609.930334920635</v>
          </cell>
          <cell r="D798">
            <v>616.39569259699067</v>
          </cell>
          <cell r="E798">
            <v>390.71465641025628</v>
          </cell>
          <cell r="F798">
            <v>226.82287523862968</v>
          </cell>
          <cell r="G798">
            <v>247.20879184572212</v>
          </cell>
          <cell r="H798">
            <v>3.4355545307816475E-2</v>
          </cell>
          <cell r="I798">
            <v>1.8445930366612871E-3</v>
          </cell>
          <cell r="J798">
            <v>3.2049804011989862E-2</v>
          </cell>
          <cell r="K798">
            <v>8.9232188148489752E-2</v>
          </cell>
          <cell r="L798">
            <v>0.84251786949504259</v>
          </cell>
        </row>
        <row r="799">
          <cell r="B799" t="str">
            <v>PAR</v>
          </cell>
          <cell r="C799">
            <v>3071.416659174803</v>
          </cell>
          <cell r="D799">
            <v>3392.2792638961805</v>
          </cell>
          <cell r="E799">
            <v>1890.3002197031747</v>
          </cell>
          <cell r="F799">
            <v>693.25793740699294</v>
          </cell>
          <cell r="G799">
            <v>467.76451896893298</v>
          </cell>
          <cell r="H799">
            <v>1.857225769007563E-2</v>
          </cell>
          <cell r="I799">
            <v>8.7867992875299464E-2</v>
          </cell>
          <cell r="J799">
            <v>2.1424139932355538E-2</v>
          </cell>
          <cell r="K799">
            <v>0.27074869413813241</v>
          </cell>
          <cell r="L799">
            <v>0.60138691536413691</v>
          </cell>
        </row>
        <row r="800">
          <cell r="B800" t="str">
            <v>PAS</v>
          </cell>
          <cell r="C800">
            <v>2745.1413404803261</v>
          </cell>
          <cell r="D800">
            <v>2748.3097622583159</v>
          </cell>
          <cell r="E800">
            <v>1227.4240623855217</v>
          </cell>
          <cell r="F800">
            <v>664.74253909376523</v>
          </cell>
          <cell r="G800">
            <v>456.75427675021371</v>
          </cell>
          <cell r="H800">
            <v>0</v>
          </cell>
          <cell r="I800">
            <v>0</v>
          </cell>
          <cell r="J800">
            <v>0</v>
          </cell>
          <cell r="K800">
            <v>0.66666666666666674</v>
          </cell>
          <cell r="L800">
            <v>0.33333333333333337</v>
          </cell>
        </row>
        <row r="801">
          <cell r="B801" t="str">
            <v>PAT</v>
          </cell>
          <cell r="C801">
            <v>3702.7359647651338</v>
          </cell>
          <cell r="D801">
            <v>2535.5679383578822</v>
          </cell>
          <cell r="E801">
            <v>1841.947079900636</v>
          </cell>
          <cell r="F801">
            <v>501.50000000000006</v>
          </cell>
          <cell r="G801">
            <v>446.95985714285706</v>
          </cell>
          <cell r="H801">
            <v>0</v>
          </cell>
          <cell r="I801">
            <v>0</v>
          </cell>
          <cell r="J801">
            <v>0</v>
          </cell>
          <cell r="K801">
            <v>0.125</v>
          </cell>
          <cell r="L801">
            <v>0.87499999999999989</v>
          </cell>
        </row>
        <row r="802">
          <cell r="B802" t="str">
            <v>PAZ</v>
          </cell>
          <cell r="C802">
            <v>258.55072039077157</v>
          </cell>
          <cell r="D802">
            <v>517.27507428680622</v>
          </cell>
          <cell r="E802">
            <v>516.30811987028801</v>
          </cell>
          <cell r="F802">
            <v>222.37839405199213</v>
          </cell>
          <cell r="G802">
            <v>477.65000000000009</v>
          </cell>
          <cell r="H802">
            <v>0</v>
          </cell>
          <cell r="I802">
            <v>0</v>
          </cell>
          <cell r="J802">
            <v>2.2222222222222223E-2</v>
          </cell>
          <cell r="K802">
            <v>0.22222222222222224</v>
          </cell>
          <cell r="L802">
            <v>0.75555555555555554</v>
          </cell>
        </row>
        <row r="803">
          <cell r="B803" t="str">
            <v>PBC</v>
          </cell>
          <cell r="C803">
            <v>258.55072039077157</v>
          </cell>
          <cell r="D803">
            <v>360.74923611111109</v>
          </cell>
          <cell r="E803">
            <v>410.34777777777776</v>
          </cell>
          <cell r="F803">
            <v>231.04366341991363</v>
          </cell>
          <cell r="G803">
            <v>209.52459170760409</v>
          </cell>
          <cell r="H803">
            <v>3.4692107545533412E-3</v>
          </cell>
          <cell r="I803">
            <v>4.7701647875108451E-2</v>
          </cell>
          <cell r="J803">
            <v>2.601908065915005E-2</v>
          </cell>
          <cell r="K803">
            <v>8.2393755420641854E-2</v>
          </cell>
          <cell r="L803">
            <v>0.84041630529054634</v>
          </cell>
        </row>
        <row r="804">
          <cell r="B804" t="str">
            <v>PBD</v>
          </cell>
          <cell r="C804">
            <v>3702.7359647651338</v>
          </cell>
          <cell r="D804">
            <v>2535.5679383578822</v>
          </cell>
          <cell r="E804">
            <v>1841.947079900636</v>
          </cell>
          <cell r="F804">
            <v>781.56573324038914</v>
          </cell>
          <cell r="G804">
            <v>568.37330685086056</v>
          </cell>
          <cell r="H804">
            <v>0</v>
          </cell>
          <cell r="I804">
            <v>0</v>
          </cell>
          <cell r="J804">
            <v>0</v>
          </cell>
          <cell r="K804">
            <v>1</v>
          </cell>
          <cell r="L804">
            <v>0</v>
          </cell>
        </row>
        <row r="805">
          <cell r="B805" t="str">
            <v>PBM</v>
          </cell>
          <cell r="C805">
            <v>340.6522449706643</v>
          </cell>
          <cell r="D805">
            <v>1643.6786350781567</v>
          </cell>
          <cell r="E805">
            <v>867.19705804587363</v>
          </cell>
          <cell r="F805">
            <v>476.49220503407565</v>
          </cell>
          <cell r="G805">
            <v>355.93964477998946</v>
          </cell>
          <cell r="H805">
            <v>0.10989010989010986</v>
          </cell>
          <cell r="I805">
            <v>2.1978021978021973E-2</v>
          </cell>
          <cell r="J805">
            <v>9.8901098901098883E-2</v>
          </cell>
          <cell r="K805">
            <v>0.20879120879120872</v>
          </cell>
          <cell r="L805">
            <v>0.56043956043956045</v>
          </cell>
        </row>
        <row r="806">
          <cell r="B806" t="str">
            <v>PCL</v>
          </cell>
          <cell r="C806">
            <v>340.6522449706643</v>
          </cell>
          <cell r="D806">
            <v>1643.6786350781567</v>
          </cell>
          <cell r="E806">
            <v>867.19705804587363</v>
          </cell>
          <cell r="F806">
            <v>476.49220503407565</v>
          </cell>
          <cell r="G806">
            <v>355.93964477998946</v>
          </cell>
          <cell r="H806">
            <v>0</v>
          </cell>
          <cell r="I806">
            <v>0</v>
          </cell>
          <cell r="J806">
            <v>0</v>
          </cell>
          <cell r="K806">
            <v>0.5</v>
          </cell>
          <cell r="L806">
            <v>0.5</v>
          </cell>
        </row>
        <row r="807">
          <cell r="B807" t="str">
            <v>PDG</v>
          </cell>
          <cell r="C807">
            <v>6193.8249009534829</v>
          </cell>
          <cell r="D807">
            <v>3575.2541506331786</v>
          </cell>
          <cell r="E807">
            <v>1568.9268649847354</v>
          </cell>
          <cell r="F807">
            <v>777.33416693910112</v>
          </cell>
          <cell r="G807">
            <v>629.17125846887177</v>
          </cell>
          <cell r="H807">
            <v>0</v>
          </cell>
          <cell r="I807">
            <v>0</v>
          </cell>
          <cell r="J807">
            <v>0</v>
          </cell>
          <cell r="K807">
            <v>1</v>
          </cell>
          <cell r="L807">
            <v>0</v>
          </cell>
        </row>
        <row r="808">
          <cell r="B808" t="str">
            <v>PDL</v>
          </cell>
          <cell r="C808">
            <v>2745.1413404803261</v>
          </cell>
          <cell r="D808">
            <v>2748.3097622583159</v>
          </cell>
          <cell r="E808">
            <v>1227.4240623855217</v>
          </cell>
          <cell r="F808">
            <v>664.74253909376523</v>
          </cell>
          <cell r="G808">
            <v>456.75427675021371</v>
          </cell>
          <cell r="H808">
            <v>0</v>
          </cell>
          <cell r="I808">
            <v>0</v>
          </cell>
          <cell r="J808">
            <v>0</v>
          </cell>
          <cell r="K808">
            <v>8.3333333333333343E-2</v>
          </cell>
          <cell r="L808">
            <v>0.91666666666666674</v>
          </cell>
        </row>
        <row r="809">
          <cell r="B809" t="str">
            <v>PDP</v>
          </cell>
          <cell r="C809">
            <v>684.99999999999989</v>
          </cell>
          <cell r="D809">
            <v>3444.6815792646066</v>
          </cell>
          <cell r="E809">
            <v>2046.4427272727273</v>
          </cell>
          <cell r="F809">
            <v>1078.0265544225754</v>
          </cell>
          <cell r="G809">
            <v>655.60023491156358</v>
          </cell>
          <cell r="H809">
            <v>0.25</v>
          </cell>
          <cell r="I809">
            <v>0.25</v>
          </cell>
          <cell r="J809">
            <v>0</v>
          </cell>
          <cell r="K809">
            <v>0.25</v>
          </cell>
          <cell r="L809">
            <v>0.25</v>
          </cell>
        </row>
        <row r="810">
          <cell r="B810" t="str">
            <v>PEE</v>
          </cell>
          <cell r="C810">
            <v>1469.5938081198235</v>
          </cell>
          <cell r="D810">
            <v>2752.6445953448019</v>
          </cell>
          <cell r="E810">
            <v>1004.3361110559546</v>
          </cell>
          <cell r="F810">
            <v>889.03950000000009</v>
          </cell>
          <cell r="G810">
            <v>387.30742755779448</v>
          </cell>
          <cell r="H810">
            <v>0</v>
          </cell>
          <cell r="I810">
            <v>0</v>
          </cell>
          <cell r="J810">
            <v>1.5624999999999998E-2</v>
          </cell>
          <cell r="K810">
            <v>0.765625</v>
          </cell>
          <cell r="L810">
            <v>0.21874999999999994</v>
          </cell>
        </row>
        <row r="811">
          <cell r="B811" t="str">
            <v>PEG</v>
          </cell>
          <cell r="C811">
            <v>2745.1413404803261</v>
          </cell>
          <cell r="D811">
            <v>2748.3097622583159</v>
          </cell>
          <cell r="E811">
            <v>1227.4240623855217</v>
          </cell>
          <cell r="F811">
            <v>664.74253909376523</v>
          </cell>
          <cell r="G811">
            <v>564.1</v>
          </cell>
          <cell r="H811">
            <v>0</v>
          </cell>
          <cell r="I811">
            <v>0</v>
          </cell>
          <cell r="J811">
            <v>0</v>
          </cell>
          <cell r="K811">
            <v>0.16666666666666669</v>
          </cell>
          <cell r="L811">
            <v>0.83333333333333337</v>
          </cell>
        </row>
        <row r="812">
          <cell r="B812" t="str">
            <v>PEI</v>
          </cell>
          <cell r="C812">
            <v>340.6522449706643</v>
          </cell>
          <cell r="D812">
            <v>1643.6786350781567</v>
          </cell>
          <cell r="E812">
            <v>867.19705804587363</v>
          </cell>
          <cell r="F812">
            <v>476.49220503407565</v>
          </cell>
          <cell r="G812">
            <v>222.5</v>
          </cell>
          <cell r="H812">
            <v>0</v>
          </cell>
          <cell r="I812">
            <v>5.6497175141242946E-3</v>
          </cell>
          <cell r="J812">
            <v>5.6497175141242946E-3</v>
          </cell>
          <cell r="K812">
            <v>0.24293785310734478</v>
          </cell>
          <cell r="L812">
            <v>0.74576271186440668</v>
          </cell>
        </row>
        <row r="813">
          <cell r="B813" t="str">
            <v>PEM</v>
          </cell>
          <cell r="C813">
            <v>340.6522449706643</v>
          </cell>
          <cell r="D813">
            <v>1643.6786350781567</v>
          </cell>
          <cell r="E813">
            <v>867.19705804587363</v>
          </cell>
          <cell r="F813">
            <v>476.49220503407565</v>
          </cell>
          <cell r="G813">
            <v>355.93964477998946</v>
          </cell>
          <cell r="H813">
            <v>0</v>
          </cell>
          <cell r="I813">
            <v>0</v>
          </cell>
          <cell r="J813">
            <v>0</v>
          </cell>
          <cell r="K813">
            <v>0.3125</v>
          </cell>
          <cell r="L813">
            <v>0.6875</v>
          </cell>
        </row>
        <row r="814">
          <cell r="B814" t="str">
            <v>PEN</v>
          </cell>
          <cell r="C814">
            <v>6193.8249009534829</v>
          </cell>
          <cell r="D814">
            <v>5462.6750000000002</v>
          </cell>
          <cell r="E814">
            <v>1568.9268649847354</v>
          </cell>
          <cell r="F814">
            <v>777.33416693910112</v>
          </cell>
          <cell r="G814">
            <v>1112.5807189349111</v>
          </cell>
          <cell r="H814">
            <v>9.8200899550224818E-2</v>
          </cell>
          <cell r="I814">
            <v>0.39730134932533728</v>
          </cell>
          <cell r="J814">
            <v>3.4482758620689613E-2</v>
          </cell>
          <cell r="K814">
            <v>0.11469265367316332</v>
          </cell>
          <cell r="L814">
            <v>0.35532233883058501</v>
          </cell>
        </row>
        <row r="815">
          <cell r="B815" t="str">
            <v>PER</v>
          </cell>
          <cell r="C815">
            <v>3586.4671412698412</v>
          </cell>
          <cell r="D815">
            <v>5282.0048305847204</v>
          </cell>
          <cell r="E815">
            <v>0</v>
          </cell>
          <cell r="F815">
            <v>1809.4346672097311</v>
          </cell>
          <cell r="G815">
            <v>1019.0839588674294</v>
          </cell>
          <cell r="H815">
            <v>2.4372759856630791E-2</v>
          </cell>
          <cell r="I815">
            <v>0.14982078853046588</v>
          </cell>
          <cell r="J815">
            <v>1.3620071684587794E-2</v>
          </cell>
          <cell r="K815">
            <v>0.1182795698924731</v>
          </cell>
          <cell r="L815">
            <v>0.69390681003584243</v>
          </cell>
        </row>
        <row r="816">
          <cell r="B816" t="str">
            <v>PEW</v>
          </cell>
          <cell r="C816">
            <v>3702.7359647651338</v>
          </cell>
          <cell r="D816">
            <v>2535.5679383578822</v>
          </cell>
          <cell r="E816">
            <v>1841.947079900636</v>
          </cell>
          <cell r="F816">
            <v>781.56573324038914</v>
          </cell>
          <cell r="G816">
            <v>568.37330685086056</v>
          </cell>
          <cell r="H816">
            <v>0</v>
          </cell>
          <cell r="I816">
            <v>1.342281879194631E-2</v>
          </cell>
          <cell r="J816">
            <v>0.12080536912751678</v>
          </cell>
          <cell r="K816">
            <v>0.10738255033557045</v>
          </cell>
          <cell r="L816">
            <v>0.75838926174496635</v>
          </cell>
        </row>
        <row r="817">
          <cell r="B817" t="str">
            <v>PFB</v>
          </cell>
          <cell r="C817">
            <v>6490</v>
          </cell>
          <cell r="D817">
            <v>4319.4073653846172</v>
          </cell>
          <cell r="E817">
            <v>1184.1300000000001</v>
          </cell>
          <cell r="F817">
            <v>729.66506598564706</v>
          </cell>
          <cell r="G817">
            <v>747.97150098148052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1</v>
          </cell>
        </row>
        <row r="818">
          <cell r="B818" t="str">
            <v>PFO</v>
          </cell>
          <cell r="C818">
            <v>2745.1413404803261</v>
          </cell>
          <cell r="D818">
            <v>2748.3097622583159</v>
          </cell>
          <cell r="E818">
            <v>1227.4240623855217</v>
          </cell>
          <cell r="F818">
            <v>664.74253909376523</v>
          </cell>
          <cell r="G818">
            <v>456.75427675021371</v>
          </cell>
          <cell r="H818">
            <v>0</v>
          </cell>
          <cell r="I818">
            <v>0</v>
          </cell>
          <cell r="J818">
            <v>0</v>
          </cell>
          <cell r="K818">
            <v>0.63636363636363635</v>
          </cell>
          <cell r="L818">
            <v>0.36363636363636365</v>
          </cell>
        </row>
        <row r="819">
          <cell r="B819" t="str">
            <v>PGF</v>
          </cell>
          <cell r="C819">
            <v>2745.1413404803261</v>
          </cell>
          <cell r="D819">
            <v>2748.3097622583159</v>
          </cell>
          <cell r="E819">
            <v>1227.4240623855217</v>
          </cell>
          <cell r="F819">
            <v>664.74253909376523</v>
          </cell>
          <cell r="G819">
            <v>706.5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1</v>
          </cell>
        </row>
        <row r="820">
          <cell r="B820" t="str">
            <v>PHC</v>
          </cell>
          <cell r="C820">
            <v>2666.1651453744489</v>
          </cell>
          <cell r="D820">
            <v>3774.826342031879</v>
          </cell>
          <cell r="E820">
            <v>1071.763219189656</v>
          </cell>
          <cell r="F820">
            <v>470.81312042389203</v>
          </cell>
          <cell r="G820">
            <v>637.50523913216864</v>
          </cell>
          <cell r="H820">
            <v>1.890359168241966E-3</v>
          </cell>
          <cell r="I820">
            <v>5.6710775047258983E-3</v>
          </cell>
          <cell r="J820">
            <v>5.6710775047258983E-3</v>
          </cell>
          <cell r="K820">
            <v>0.53497164461247637</v>
          </cell>
          <cell r="L820">
            <v>0.45179584120982985</v>
          </cell>
        </row>
        <row r="821">
          <cell r="B821" t="str">
            <v>PHE</v>
          </cell>
          <cell r="C821">
            <v>3586.4671412698412</v>
          </cell>
          <cell r="D821">
            <v>5282.0048305847204</v>
          </cell>
          <cell r="E821">
            <v>0</v>
          </cell>
          <cell r="F821">
            <v>1809.4346672097311</v>
          </cell>
          <cell r="G821">
            <v>1365</v>
          </cell>
          <cell r="H821">
            <v>0</v>
          </cell>
          <cell r="I821">
            <v>0</v>
          </cell>
          <cell r="J821">
            <v>0</v>
          </cell>
          <cell r="K821">
            <v>0.2</v>
          </cell>
          <cell r="L821">
            <v>0.8</v>
          </cell>
        </row>
        <row r="822">
          <cell r="B822" t="str">
            <v>PHW</v>
          </cell>
          <cell r="C822">
            <v>4506.2728313492062</v>
          </cell>
          <cell r="D822">
            <v>3944.3134760440953</v>
          </cell>
          <cell r="E822">
            <v>2334.0452562656651</v>
          </cell>
          <cell r="F822">
            <v>1515.8991723225461</v>
          </cell>
          <cell r="G822">
            <v>793.18298912074488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1</v>
          </cell>
        </row>
        <row r="823">
          <cell r="B823" t="str">
            <v>PIU</v>
          </cell>
          <cell r="C823">
            <v>340.6522449706643</v>
          </cell>
          <cell r="D823">
            <v>1643.6786350781567</v>
          </cell>
          <cell r="E823">
            <v>867.19705804587363</v>
          </cell>
          <cell r="F823">
            <v>476.49220503407565</v>
          </cell>
          <cell r="G823">
            <v>355.93964477998946</v>
          </cell>
          <cell r="H823">
            <v>0</v>
          </cell>
          <cell r="I823">
            <v>6.8965517241379309E-2</v>
          </cell>
          <cell r="J823">
            <v>6.8965517241379309E-2</v>
          </cell>
          <cell r="K823">
            <v>0</v>
          </cell>
          <cell r="L823">
            <v>0.86206896551724144</v>
          </cell>
        </row>
        <row r="824">
          <cell r="B824" t="str">
            <v>PKC</v>
          </cell>
          <cell r="C824">
            <v>7769.2183948511838</v>
          </cell>
          <cell r="D824">
            <v>3939.5668380334537</v>
          </cell>
          <cell r="E824">
            <v>1662.3919612553043</v>
          </cell>
          <cell r="F824">
            <v>918.66681940533897</v>
          </cell>
          <cell r="G824">
            <v>695.52668189877943</v>
          </cell>
          <cell r="H824">
            <v>0</v>
          </cell>
          <cell r="I824">
            <v>0</v>
          </cell>
          <cell r="J824">
            <v>0.28571428571428575</v>
          </cell>
          <cell r="K824">
            <v>0</v>
          </cell>
          <cell r="L824">
            <v>0.7142857142857143</v>
          </cell>
        </row>
        <row r="825">
          <cell r="B825" t="str">
            <v>PKU</v>
          </cell>
          <cell r="C825">
            <v>6193.8249009534829</v>
          </cell>
          <cell r="D825">
            <v>3575.2541506331786</v>
          </cell>
          <cell r="E825">
            <v>1568.9268649847354</v>
          </cell>
          <cell r="F825">
            <v>777.33416693910112</v>
          </cell>
          <cell r="G825">
            <v>629.17125846887177</v>
          </cell>
          <cell r="H825">
            <v>0</v>
          </cell>
          <cell r="I825">
            <v>1</v>
          </cell>
          <cell r="J825">
            <v>0</v>
          </cell>
          <cell r="K825">
            <v>0</v>
          </cell>
          <cell r="L825">
            <v>0</v>
          </cell>
        </row>
        <row r="826">
          <cell r="B826" t="str">
            <v>PLQ</v>
          </cell>
          <cell r="C826">
            <v>1469.5938081198235</v>
          </cell>
          <cell r="D826">
            <v>2752.6445953448019</v>
          </cell>
          <cell r="E826">
            <v>1004.3361110559546</v>
          </cell>
          <cell r="F826">
            <v>648.7713043478268</v>
          </cell>
          <cell r="G826">
            <v>391.0530967720423</v>
          </cell>
          <cell r="H826">
            <v>0</v>
          </cell>
          <cell r="I826">
            <v>0</v>
          </cell>
          <cell r="J826">
            <v>9.1074681238615673E-3</v>
          </cell>
          <cell r="K826">
            <v>0.28051001821493632</v>
          </cell>
          <cell r="L826">
            <v>0.7103825136612022</v>
          </cell>
        </row>
        <row r="827">
          <cell r="B827" t="str">
            <v>PLS</v>
          </cell>
          <cell r="C827">
            <v>808.74888010275151</v>
          </cell>
          <cell r="D827">
            <v>616.39569259699067</v>
          </cell>
          <cell r="E827">
            <v>638.29411764705878</v>
          </cell>
          <cell r="F827">
            <v>256.74134504855567</v>
          </cell>
          <cell r="G827">
            <v>282.60063046527284</v>
          </cell>
          <cell r="H827">
            <v>5.1698867421718857E-2</v>
          </cell>
          <cell r="I827">
            <v>5.3297801465689552E-4</v>
          </cell>
          <cell r="J827">
            <v>1.3324450366422392E-2</v>
          </cell>
          <cell r="K827">
            <v>0.24783477681545643</v>
          </cell>
          <cell r="L827">
            <v>0.68660892738174539</v>
          </cell>
        </row>
        <row r="828">
          <cell r="B828" t="str">
            <v>PLZ</v>
          </cell>
          <cell r="C828">
            <v>4506.2728313492062</v>
          </cell>
          <cell r="D828">
            <v>3944.3134760440953</v>
          </cell>
          <cell r="E828">
            <v>2334.0452562656651</v>
          </cell>
          <cell r="F828">
            <v>557.90694252873573</v>
          </cell>
          <cell r="G828">
            <v>1002.0619610389622</v>
          </cell>
          <cell r="H828">
            <v>0</v>
          </cell>
          <cell r="I828">
            <v>5.2941176470588248E-2</v>
          </cell>
          <cell r="J828">
            <v>5.8823529411764714E-3</v>
          </cell>
          <cell r="K828">
            <v>0.37058823529411772</v>
          </cell>
          <cell r="L828">
            <v>0.57058823529411751</v>
          </cell>
        </row>
        <row r="829">
          <cell r="B829" t="str">
            <v>PMC</v>
          </cell>
          <cell r="C829">
            <v>684.99999999999989</v>
          </cell>
          <cell r="D829">
            <v>3444.6815792646066</v>
          </cell>
          <cell r="E829">
            <v>2046.4427272727273</v>
          </cell>
          <cell r="F829">
            <v>1078.0265544225754</v>
          </cell>
          <cell r="G829">
            <v>841.33333333333326</v>
          </cell>
          <cell r="H829">
            <v>0</v>
          </cell>
          <cell r="I829">
            <v>8.3333333333333356E-2</v>
          </cell>
          <cell r="J829">
            <v>0</v>
          </cell>
          <cell r="K829">
            <v>0.16666666666666671</v>
          </cell>
          <cell r="L829">
            <v>0.75</v>
          </cell>
        </row>
        <row r="830">
          <cell r="B830" t="str">
            <v>PMI</v>
          </cell>
          <cell r="C830">
            <v>176.87499999999997</v>
          </cell>
          <cell r="D830">
            <v>2752.9171428571426</v>
          </cell>
          <cell r="E830">
            <v>1227.4240623855217</v>
          </cell>
          <cell r="F830">
            <v>1138.1912184873959</v>
          </cell>
          <cell r="G830">
            <v>407.81236759768035</v>
          </cell>
          <cell r="H830">
            <v>3.1390134529147982E-2</v>
          </cell>
          <cell r="I830">
            <v>5.3811659192825108E-2</v>
          </cell>
          <cell r="J830">
            <v>1.345291479820628E-2</v>
          </cell>
          <cell r="K830">
            <v>0.22272047832585934</v>
          </cell>
          <cell r="L830">
            <v>0.67862481315396139</v>
          </cell>
        </row>
        <row r="831">
          <cell r="B831" t="str">
            <v>PMO</v>
          </cell>
          <cell r="C831">
            <v>2745.1413404803261</v>
          </cell>
          <cell r="D831">
            <v>1680.23</v>
          </cell>
          <cell r="E831">
            <v>1227.4240623855217</v>
          </cell>
          <cell r="F831">
            <v>1040.901640189599</v>
          </cell>
          <cell r="G831">
            <v>473.93399910126544</v>
          </cell>
          <cell r="H831">
            <v>0</v>
          </cell>
          <cell r="I831">
            <v>3.0317164179104483E-3</v>
          </cell>
          <cell r="J831">
            <v>2.3320895522388066E-3</v>
          </cell>
          <cell r="K831">
            <v>0.16044776119402993</v>
          </cell>
          <cell r="L831">
            <v>0.83418843283582089</v>
          </cell>
        </row>
        <row r="832">
          <cell r="B832" t="str">
            <v>PMR</v>
          </cell>
          <cell r="C832">
            <v>1491.994109567901</v>
          </cell>
          <cell r="D832">
            <v>4031.5638066791957</v>
          </cell>
          <cell r="E832">
            <v>1262.0723017140099</v>
          </cell>
          <cell r="F832">
            <v>774.05666666666696</v>
          </cell>
          <cell r="G832">
            <v>1416.3221874999997</v>
          </cell>
          <cell r="H832">
            <v>5.7142857142857141E-2</v>
          </cell>
          <cell r="I832">
            <v>0.27857142857142858</v>
          </cell>
          <cell r="J832">
            <v>7.1428571428571426E-3</v>
          </cell>
          <cell r="K832">
            <v>0.29285714285714287</v>
          </cell>
          <cell r="L832">
            <v>0.36428571428571427</v>
          </cell>
        </row>
        <row r="833">
          <cell r="B833" t="str">
            <v>PMV</v>
          </cell>
          <cell r="C833">
            <v>340.6522449706643</v>
          </cell>
          <cell r="D833">
            <v>1643.6786350781567</v>
          </cell>
          <cell r="E833">
            <v>867.19705804587363</v>
          </cell>
          <cell r="F833">
            <v>476.49220503407565</v>
          </cell>
          <cell r="G833">
            <v>355.93964477998946</v>
          </cell>
          <cell r="H833">
            <v>0</v>
          </cell>
          <cell r="I833">
            <v>0.16666666666666666</v>
          </cell>
          <cell r="J833">
            <v>0</v>
          </cell>
          <cell r="K833">
            <v>0</v>
          </cell>
          <cell r="L833">
            <v>0.83333333333333326</v>
          </cell>
        </row>
        <row r="834">
          <cell r="B834" t="str">
            <v>PMW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0.2</v>
          </cell>
          <cell r="J834">
            <v>0</v>
          </cell>
          <cell r="K834">
            <v>0</v>
          </cell>
          <cell r="L834">
            <v>0.8</v>
          </cell>
        </row>
        <row r="835">
          <cell r="B835" t="str">
            <v>PNA</v>
          </cell>
          <cell r="C835">
            <v>2745.1413404803261</v>
          </cell>
          <cell r="D835">
            <v>2748.3097622583159</v>
          </cell>
          <cell r="E835">
            <v>1731.3429999999998</v>
          </cell>
          <cell r="F835">
            <v>664.74253909376523</v>
          </cell>
          <cell r="G835">
            <v>507.08647058823516</v>
          </cell>
          <cell r="H835">
            <v>3.2258064516129038E-2</v>
          </cell>
          <cell r="I835">
            <v>0.21631878557874765</v>
          </cell>
          <cell r="J835">
            <v>5.8823529411764719E-2</v>
          </cell>
          <cell r="K835">
            <v>0.1764705882352941</v>
          </cell>
          <cell r="L835">
            <v>0.51612903225806439</v>
          </cell>
        </row>
        <row r="836">
          <cell r="B836" t="str">
            <v>PNH</v>
          </cell>
          <cell r="C836">
            <v>6193.8249009534829</v>
          </cell>
          <cell r="D836">
            <v>3244.1799999999994</v>
          </cell>
          <cell r="E836">
            <v>1386.06196875</v>
          </cell>
          <cell r="F836">
            <v>755.8290815942587</v>
          </cell>
          <cell r="G836">
            <v>594.61274037610895</v>
          </cell>
          <cell r="H836">
            <v>0</v>
          </cell>
          <cell r="I836">
            <v>1.5768725361366597E-2</v>
          </cell>
          <cell r="J836">
            <v>2.4529128339903603E-2</v>
          </cell>
          <cell r="K836">
            <v>0.10512483574244404</v>
          </cell>
          <cell r="L836">
            <v>0.85457731055628572</v>
          </cell>
        </row>
        <row r="837">
          <cell r="B837" t="str">
            <v>PNI</v>
          </cell>
          <cell r="C837">
            <v>1491.994109567901</v>
          </cell>
          <cell r="D837">
            <v>4031.5638066791957</v>
          </cell>
          <cell r="E837">
            <v>1262.0723017140099</v>
          </cell>
          <cell r="F837">
            <v>1338.046185731502</v>
          </cell>
          <cell r="G837">
            <v>837.42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1</v>
          </cell>
        </row>
        <row r="838">
          <cell r="B838" t="str">
            <v>PNQ</v>
          </cell>
          <cell r="C838">
            <v>3702.7359647651338</v>
          </cell>
          <cell r="D838">
            <v>3245.7754928263907</v>
          </cell>
          <cell r="E838">
            <v>1841.947079900636</v>
          </cell>
          <cell r="F838">
            <v>1940.580570217918</v>
          </cell>
          <cell r="G838">
            <v>773.6615924080229</v>
          </cell>
          <cell r="H838">
            <v>3.2967032967032926E-2</v>
          </cell>
          <cell r="I838">
            <v>0.4494505494505493</v>
          </cell>
          <cell r="J838">
            <v>2.8571428571428536E-2</v>
          </cell>
          <cell r="K838">
            <v>0.15824175824175823</v>
          </cell>
          <cell r="L838">
            <v>0.33076923076923082</v>
          </cell>
        </row>
        <row r="839">
          <cell r="B839" t="str">
            <v>PNR</v>
          </cell>
          <cell r="C839">
            <v>2666.1651453744489</v>
          </cell>
          <cell r="D839">
            <v>3774.826342031879</v>
          </cell>
          <cell r="E839">
            <v>1071.763219189656</v>
          </cell>
          <cell r="F839">
            <v>762.7237149054954</v>
          </cell>
          <cell r="G839">
            <v>1144.5</v>
          </cell>
          <cell r="H839">
            <v>0</v>
          </cell>
          <cell r="I839">
            <v>0.16666666666666666</v>
          </cell>
          <cell r="J839">
            <v>0.16666666666666666</v>
          </cell>
          <cell r="K839">
            <v>0</v>
          </cell>
          <cell r="L839">
            <v>0.66666666666666663</v>
          </cell>
        </row>
        <row r="840">
          <cell r="B840" t="str">
            <v>PNZ</v>
          </cell>
          <cell r="C840">
            <v>0</v>
          </cell>
          <cell r="D840">
            <v>2816.9138888888883</v>
          </cell>
          <cell r="E840">
            <v>0</v>
          </cell>
          <cell r="F840">
            <v>539.06741774891771</v>
          </cell>
          <cell r="G840">
            <v>645.72820118831487</v>
          </cell>
          <cell r="H840">
            <v>0</v>
          </cell>
          <cell r="I840">
            <v>1</v>
          </cell>
          <cell r="J840">
            <v>0</v>
          </cell>
          <cell r="K840">
            <v>0</v>
          </cell>
          <cell r="L840">
            <v>0</v>
          </cell>
        </row>
        <row r="841">
          <cell r="B841" t="str">
            <v>POA</v>
          </cell>
          <cell r="C841">
            <v>6490</v>
          </cell>
          <cell r="D841">
            <v>4319.4073653846172</v>
          </cell>
          <cell r="E841">
            <v>1184.1300000000001</v>
          </cell>
          <cell r="F841">
            <v>729.66506598564706</v>
          </cell>
          <cell r="G841">
            <v>747.97150098148052</v>
          </cell>
          <cell r="H841">
            <v>5.0831792975970375E-3</v>
          </cell>
          <cell r="I841">
            <v>8.9648798521256887E-2</v>
          </cell>
          <cell r="J841">
            <v>1.0166358595194077E-2</v>
          </cell>
          <cell r="K841">
            <v>0.30129390018484281</v>
          </cell>
          <cell r="L841">
            <v>0.59380776340110908</v>
          </cell>
        </row>
        <row r="842">
          <cell r="B842" t="str">
            <v>POL</v>
          </cell>
          <cell r="C842">
            <v>4506.2728313492062</v>
          </cell>
          <cell r="D842">
            <v>3944.3134760440953</v>
          </cell>
          <cell r="E842">
            <v>2334.0452562656651</v>
          </cell>
          <cell r="F842">
            <v>1515.8991723225461</v>
          </cell>
          <cell r="G842">
            <v>793.18298912074488</v>
          </cell>
          <cell r="H842">
            <v>0</v>
          </cell>
          <cell r="I842">
            <v>0.25</v>
          </cell>
          <cell r="J842">
            <v>0</v>
          </cell>
          <cell r="K842">
            <v>0</v>
          </cell>
          <cell r="L842">
            <v>0.75</v>
          </cell>
        </row>
        <row r="843">
          <cell r="B843" t="str">
            <v>POM</v>
          </cell>
          <cell r="C843">
            <v>1491.994109567901</v>
          </cell>
          <cell r="D843">
            <v>4031.5638066791957</v>
          </cell>
          <cell r="E843">
            <v>1262.0723017140099</v>
          </cell>
          <cell r="F843">
            <v>1338.046185731502</v>
          </cell>
          <cell r="G843">
            <v>1314.52</v>
          </cell>
          <cell r="H843">
            <v>0</v>
          </cell>
          <cell r="I843">
            <v>7.792207792207792E-2</v>
          </cell>
          <cell r="J843">
            <v>9.0909090909090912E-2</v>
          </cell>
          <cell r="K843">
            <v>0.2857142857142857</v>
          </cell>
          <cell r="L843">
            <v>0.54545454545454541</v>
          </cell>
        </row>
        <row r="844">
          <cell r="B844" t="str">
            <v>POP</v>
          </cell>
          <cell r="C844">
            <v>285.40398550724638</v>
          </cell>
          <cell r="D844">
            <v>616.39569259699067</v>
          </cell>
          <cell r="E844">
            <v>458.00000000000006</v>
          </cell>
          <cell r="F844">
            <v>237.47381701071421</v>
          </cell>
          <cell r="G844">
            <v>203.58601491137105</v>
          </cell>
          <cell r="H844">
            <v>1.5245009074410162E-2</v>
          </cell>
          <cell r="I844">
            <v>0</v>
          </cell>
          <cell r="J844">
            <v>1.4156079854809437E-2</v>
          </cell>
          <cell r="K844">
            <v>0.15353901996370234</v>
          </cell>
          <cell r="L844">
            <v>0.817059891107078</v>
          </cell>
        </row>
        <row r="845">
          <cell r="B845" t="str">
            <v>POS</v>
          </cell>
          <cell r="C845">
            <v>377.32512499980163</v>
          </cell>
          <cell r="D845">
            <v>982.90909090909054</v>
          </cell>
          <cell r="E845">
            <v>647.26235294117646</v>
          </cell>
          <cell r="F845">
            <v>350.28973384063858</v>
          </cell>
          <cell r="G845">
            <v>324.62932039409611</v>
          </cell>
          <cell r="H845">
            <v>7.6555023923444848E-2</v>
          </cell>
          <cell r="I845">
            <v>8.6994345367551011E-3</v>
          </cell>
          <cell r="J845">
            <v>1.9138755980861219E-2</v>
          </cell>
          <cell r="K845">
            <v>0.22140060896041722</v>
          </cell>
          <cell r="L845">
            <v>0.67420617659852167</v>
          </cell>
        </row>
        <row r="846">
          <cell r="B846" t="str">
            <v>POZ</v>
          </cell>
          <cell r="C846">
            <v>1469.5938081198235</v>
          </cell>
          <cell r="D846">
            <v>2680.7432432432424</v>
          </cell>
          <cell r="E846">
            <v>1004.3361110559546</v>
          </cell>
          <cell r="F846">
            <v>244.60092111871484</v>
          </cell>
          <cell r="G846">
            <v>392.97180308386226</v>
          </cell>
          <cell r="H846">
            <v>2.8213166144200612E-3</v>
          </cell>
          <cell r="I846">
            <v>4.3260188087774244E-2</v>
          </cell>
          <cell r="J846">
            <v>1.0344827586206893E-2</v>
          </cell>
          <cell r="K846">
            <v>0.44326018808777456</v>
          </cell>
          <cell r="L846">
            <v>0.50031347962382422</v>
          </cell>
        </row>
        <row r="847">
          <cell r="B847" t="str">
            <v>PPG</v>
          </cell>
          <cell r="C847">
            <v>1491.994109567901</v>
          </cell>
          <cell r="D847">
            <v>4031.5638066791957</v>
          </cell>
          <cell r="E847">
            <v>1262.0723017140099</v>
          </cell>
          <cell r="F847">
            <v>1338.046185731502</v>
          </cell>
          <cell r="G847">
            <v>902.02177786951108</v>
          </cell>
          <cell r="H847">
            <v>3.4090909090909088E-2</v>
          </cell>
          <cell r="I847">
            <v>0.15909090909090909</v>
          </cell>
          <cell r="J847">
            <v>0.48863636363636365</v>
          </cell>
          <cell r="K847">
            <v>0.10227272727272728</v>
          </cell>
          <cell r="L847">
            <v>0.21590909090909091</v>
          </cell>
        </row>
        <row r="848">
          <cell r="B848" t="str">
            <v>PPP</v>
          </cell>
          <cell r="C848">
            <v>2321.7741211915059</v>
          </cell>
          <cell r="D848">
            <v>4919.9039938415726</v>
          </cell>
          <cell r="E848">
            <v>0</v>
          </cell>
          <cell r="F848">
            <v>2191.4245187741803</v>
          </cell>
          <cell r="G848">
            <v>758.31309609995174</v>
          </cell>
          <cell r="H848">
            <v>0</v>
          </cell>
          <cell r="I848">
            <v>1</v>
          </cell>
          <cell r="J848">
            <v>0</v>
          </cell>
          <cell r="K848">
            <v>0</v>
          </cell>
          <cell r="L848">
            <v>0</v>
          </cell>
        </row>
        <row r="849">
          <cell r="B849" t="str">
            <v>PPS</v>
          </cell>
          <cell r="C849">
            <v>6193.8249009534829</v>
          </cell>
          <cell r="D849">
            <v>3575.2541506331786</v>
          </cell>
          <cell r="E849">
            <v>1568.9268649847354</v>
          </cell>
          <cell r="F849">
            <v>777.33416693910112</v>
          </cell>
          <cell r="G849">
            <v>629.17125846887177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1</v>
          </cell>
        </row>
        <row r="850">
          <cell r="B850" t="str">
            <v>PPT</v>
          </cell>
          <cell r="C850">
            <v>1491.994109567901</v>
          </cell>
          <cell r="D850">
            <v>4031.5638066791957</v>
          </cell>
          <cell r="E850">
            <v>1262.0723017140099</v>
          </cell>
          <cell r="F850">
            <v>767.69</v>
          </cell>
          <cell r="G850">
            <v>724.97169811320759</v>
          </cell>
          <cell r="H850">
            <v>3.787878787878788E-3</v>
          </cell>
          <cell r="I850">
            <v>6.6287878787878785E-2</v>
          </cell>
          <cell r="J850">
            <v>2.6515151515151516E-2</v>
          </cell>
          <cell r="K850">
            <v>3.2196969696969696E-2</v>
          </cell>
          <cell r="L850">
            <v>0.87121212121212122</v>
          </cell>
        </row>
        <row r="851">
          <cell r="B851" t="str">
            <v>PQQ</v>
          </cell>
          <cell r="C851">
            <v>4620.9183037078074</v>
          </cell>
          <cell r="D851">
            <v>5126.7601963023799</v>
          </cell>
          <cell r="E851">
            <v>1799.1206359649118</v>
          </cell>
          <cell r="F851">
            <v>2234.0785672250199</v>
          </cell>
          <cell r="G851">
            <v>700.88240334607815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1</v>
          </cell>
        </row>
        <row r="852">
          <cell r="B852" t="str">
            <v>PRG</v>
          </cell>
          <cell r="C852">
            <v>633.87408073270012</v>
          </cell>
          <cell r="D852">
            <v>2833.8984950134304</v>
          </cell>
          <cell r="E852">
            <v>647.32929687499961</v>
          </cell>
          <cell r="F852">
            <v>576.2110203927848</v>
          </cell>
          <cell r="G852">
            <v>459.94519846728338</v>
          </cell>
          <cell r="H852">
            <v>1.3355592654424086E-2</v>
          </cell>
          <cell r="I852">
            <v>4.6118530884808141E-2</v>
          </cell>
          <cell r="J852">
            <v>3.5127991096271696E-2</v>
          </cell>
          <cell r="K852">
            <v>0.31163049526989461</v>
          </cell>
          <cell r="L852">
            <v>0.59376739009460155</v>
          </cell>
        </row>
        <row r="853">
          <cell r="B853" t="str">
            <v>PRN</v>
          </cell>
          <cell r="C853">
            <v>1469.5938081198235</v>
          </cell>
          <cell r="D853">
            <v>2752.6445953448019</v>
          </cell>
          <cell r="E853">
            <v>1004.3361110559546</v>
          </cell>
          <cell r="F853">
            <v>304.5530769230769</v>
          </cell>
          <cell r="G853">
            <v>501.30226741573068</v>
          </cell>
          <cell r="H853">
            <v>0</v>
          </cell>
          <cell r="I853">
            <v>4.3159257660768256E-4</v>
          </cell>
          <cell r="J853">
            <v>9.0634441087613336E-3</v>
          </cell>
          <cell r="K853">
            <v>0.31419939577039296</v>
          </cell>
          <cell r="L853">
            <v>0.67630556754423798</v>
          </cell>
        </row>
        <row r="854">
          <cell r="B854" t="str">
            <v>PSA</v>
          </cell>
          <cell r="C854">
            <v>414.49</v>
          </cell>
          <cell r="D854">
            <v>2299.7028571428577</v>
          </cell>
          <cell r="E854">
            <v>1510.067536231885</v>
          </cell>
          <cell r="F854">
            <v>656.14845903001094</v>
          </cell>
          <cell r="G854">
            <v>501.2447379901468</v>
          </cell>
          <cell r="H854">
            <v>4.2034468263976495E-3</v>
          </cell>
          <cell r="I854">
            <v>2.2278268179907537E-2</v>
          </cell>
          <cell r="J854">
            <v>2.2698612862547297E-2</v>
          </cell>
          <cell r="K854">
            <v>0.14880201765447695</v>
          </cell>
          <cell r="L854">
            <v>0.80201765447667062</v>
          </cell>
        </row>
        <row r="855">
          <cell r="B855" t="str">
            <v>PSE</v>
          </cell>
          <cell r="C855">
            <v>196.50000000000003</v>
          </cell>
          <cell r="D855">
            <v>616.39569259699067</v>
          </cell>
          <cell r="E855">
            <v>511.6084923299515</v>
          </cell>
          <cell r="F855">
            <v>227.19677564143856</v>
          </cell>
          <cell r="G855">
            <v>233.88166666666658</v>
          </cell>
          <cell r="H855">
            <v>0.10152284263959395</v>
          </cell>
          <cell r="I855">
            <v>0</v>
          </cell>
          <cell r="J855">
            <v>0.10659898477157365</v>
          </cell>
          <cell r="K855">
            <v>1.0152284263959395E-2</v>
          </cell>
          <cell r="L855">
            <v>0.781725888324873</v>
          </cell>
        </row>
        <row r="856">
          <cell r="B856" t="str">
            <v>PSO</v>
          </cell>
          <cell r="C856">
            <v>340.6522449706643</v>
          </cell>
          <cell r="D856">
            <v>1643.6786350781567</v>
          </cell>
          <cell r="E856">
            <v>867.19705804587363</v>
          </cell>
          <cell r="F856">
            <v>476.49220503407565</v>
          </cell>
          <cell r="G856">
            <v>355.93964477998946</v>
          </cell>
          <cell r="H856">
            <v>0</v>
          </cell>
          <cell r="I856">
            <v>0</v>
          </cell>
          <cell r="J856">
            <v>6.2499999999999993E-2</v>
          </cell>
          <cell r="K856">
            <v>0.3125</v>
          </cell>
          <cell r="L856">
            <v>0.625</v>
          </cell>
        </row>
        <row r="857">
          <cell r="B857" t="str">
            <v>PSR</v>
          </cell>
          <cell r="C857">
            <v>2745.1413404803261</v>
          </cell>
          <cell r="D857">
            <v>2748.3097622583159</v>
          </cell>
          <cell r="E857">
            <v>1227.4240623855217</v>
          </cell>
          <cell r="F857">
            <v>664.74253909376523</v>
          </cell>
          <cell r="G857">
            <v>456.75427675021371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1</v>
          </cell>
        </row>
        <row r="858">
          <cell r="B858" t="str">
            <v>PSS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1</v>
          </cell>
        </row>
        <row r="859">
          <cell r="B859" t="str">
            <v>PTG</v>
          </cell>
          <cell r="C859">
            <v>4506.2728313492062</v>
          </cell>
          <cell r="D859">
            <v>3944.3134760440953</v>
          </cell>
          <cell r="E859">
            <v>2334.0452562656651</v>
          </cell>
          <cell r="F859">
            <v>1515.8991723225461</v>
          </cell>
          <cell r="G859">
            <v>1503.5</v>
          </cell>
          <cell r="H859">
            <v>0</v>
          </cell>
          <cell r="I859">
            <v>0.15384615384615385</v>
          </cell>
          <cell r="J859">
            <v>0</v>
          </cell>
          <cell r="K859">
            <v>0.61538461538461542</v>
          </cell>
          <cell r="L859">
            <v>0.23076923076923078</v>
          </cell>
        </row>
        <row r="860">
          <cell r="B860" t="str">
            <v>PTP</v>
          </cell>
          <cell r="C860">
            <v>648</v>
          </cell>
          <cell r="D860">
            <v>616.39569259699067</v>
          </cell>
          <cell r="E860">
            <v>511.6084923299515</v>
          </cell>
          <cell r="F860">
            <v>403</v>
          </cell>
          <cell r="G860">
            <v>365.01117647058823</v>
          </cell>
          <cell r="H860">
            <v>4.6728971962616828E-2</v>
          </cell>
          <cell r="I860">
            <v>2.8037383177570093E-2</v>
          </cell>
          <cell r="J860">
            <v>0.10280373831775701</v>
          </cell>
          <cell r="K860">
            <v>0.13084112149532712</v>
          </cell>
          <cell r="L860">
            <v>0.69158878504672894</v>
          </cell>
        </row>
        <row r="861">
          <cell r="B861" t="str">
            <v>PTY</v>
          </cell>
          <cell r="C861">
            <v>777.11597941468256</v>
          </cell>
          <cell r="D861">
            <v>845.18524293012229</v>
          </cell>
          <cell r="E861">
            <v>813.99119769119784</v>
          </cell>
          <cell r="F861">
            <v>292.33524422733461</v>
          </cell>
          <cell r="G861">
            <v>196.96064607671943</v>
          </cell>
          <cell r="H861">
            <v>5.2850171321773547E-2</v>
          </cell>
          <cell r="I861">
            <v>1.2875090852455608E-2</v>
          </cell>
          <cell r="J861">
            <v>1.5990032187727127E-2</v>
          </cell>
          <cell r="K861">
            <v>0.1118263939362476</v>
          </cell>
          <cell r="L861">
            <v>0.80645831170179616</v>
          </cell>
        </row>
        <row r="862">
          <cell r="B862" t="str">
            <v>PUF</v>
          </cell>
          <cell r="C862">
            <v>584.28</v>
          </cell>
          <cell r="D862">
            <v>2748.3097622583159</v>
          </cell>
          <cell r="E862">
            <v>1227.4240623855217</v>
          </cell>
          <cell r="F862">
            <v>664.74253909376523</v>
          </cell>
          <cell r="G862">
            <v>505.579911594203</v>
          </cell>
          <cell r="H862">
            <v>1.1111111111111113E-2</v>
          </cell>
          <cell r="I862">
            <v>3.8888888888888903E-2</v>
          </cell>
          <cell r="J862">
            <v>5.5555555555555566E-3</v>
          </cell>
          <cell r="K862">
            <v>8.3333333333333356E-2</v>
          </cell>
          <cell r="L862">
            <v>0.86111111111111116</v>
          </cell>
        </row>
        <row r="863">
          <cell r="B863" t="str">
            <v>PUJ</v>
          </cell>
          <cell r="C863">
            <v>418.75698264901456</v>
          </cell>
          <cell r="D863">
            <v>719.46</v>
          </cell>
          <cell r="E863">
            <v>477.71433001107437</v>
          </cell>
          <cell r="F863">
            <v>213.86476147317839</v>
          </cell>
          <cell r="G863">
            <v>206.66901084484181</v>
          </cell>
          <cell r="H863">
            <v>3.3128058503326598E-2</v>
          </cell>
          <cell r="I863">
            <v>9.6222576565678833E-4</v>
          </cell>
          <cell r="J863">
            <v>7.3953923131907462E-2</v>
          </cell>
          <cell r="K863">
            <v>0.13735085500632313</v>
          </cell>
          <cell r="L863">
            <v>0.75460493759278602</v>
          </cell>
        </row>
        <row r="864">
          <cell r="B864" t="str">
            <v>PUQ</v>
          </cell>
          <cell r="C864">
            <v>684.99999999999989</v>
          </cell>
          <cell r="D864">
            <v>3444.6815792646066</v>
          </cell>
          <cell r="E864">
            <v>2046.4427272727273</v>
          </cell>
          <cell r="F864">
            <v>1078.0265544225754</v>
          </cell>
          <cell r="G864">
            <v>2056.6111111111104</v>
          </cell>
          <cell r="H864">
            <v>0</v>
          </cell>
          <cell r="I864">
            <v>3.6363636363636369E-2</v>
          </cell>
          <cell r="J864">
            <v>1.8181818181818184E-2</v>
          </cell>
          <cell r="K864">
            <v>0.16363636363636366</v>
          </cell>
          <cell r="L864">
            <v>0.78181818181818175</v>
          </cell>
        </row>
        <row r="865">
          <cell r="B865" t="str">
            <v>PUS</v>
          </cell>
          <cell r="C865">
            <v>7769.2183948511838</v>
          </cell>
          <cell r="D865">
            <v>3424.6509803921554</v>
          </cell>
          <cell r="E865">
            <v>1037.8691666666666</v>
          </cell>
          <cell r="F865">
            <v>1880.6869999999997</v>
          </cell>
          <cell r="G865">
            <v>776.35200225801702</v>
          </cell>
          <cell r="H865">
            <v>2.0862308762169685E-3</v>
          </cell>
          <cell r="I865">
            <v>4.5897079276773341E-2</v>
          </cell>
          <cell r="J865">
            <v>1.4603616133518786E-2</v>
          </cell>
          <cell r="K865">
            <v>3.8942976356050089E-2</v>
          </cell>
          <cell r="L865">
            <v>0.89847009735744088</v>
          </cell>
        </row>
        <row r="866">
          <cell r="B866" t="str">
            <v>PUY</v>
          </cell>
          <cell r="C866">
            <v>1469.5938081198235</v>
          </cell>
          <cell r="D866">
            <v>2752.6445953448019</v>
          </cell>
          <cell r="E866">
            <v>1004.3361110559546</v>
          </cell>
          <cell r="F866">
            <v>378.81857465811385</v>
          </cell>
          <cell r="G866">
            <v>387.30742755779448</v>
          </cell>
          <cell r="H866">
            <v>0</v>
          </cell>
          <cell r="I866">
            <v>0</v>
          </cell>
          <cell r="J866">
            <v>6.8965517241379309E-2</v>
          </cell>
          <cell r="K866">
            <v>0.34482758620689652</v>
          </cell>
          <cell r="L866">
            <v>0.5862068965517242</v>
          </cell>
        </row>
        <row r="867">
          <cell r="B867" t="str">
            <v>PVH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1</v>
          </cell>
        </row>
        <row r="868">
          <cell r="B868" t="str">
            <v>PVR</v>
          </cell>
          <cell r="C868">
            <v>216.57940921185437</v>
          </cell>
          <cell r="D868">
            <v>631.8850118735844</v>
          </cell>
          <cell r="E868">
            <v>475.63526936311587</v>
          </cell>
          <cell r="F868">
            <v>201.5052750789722</v>
          </cell>
          <cell r="G868">
            <v>155.2316587686492</v>
          </cell>
          <cell r="H868">
            <v>8.6800011612041556E-3</v>
          </cell>
          <cell r="I868">
            <v>9.0283624118210441E-3</v>
          </cell>
          <cell r="J868">
            <v>2.2362856949323093E-2</v>
          </cell>
          <cell r="K868">
            <v>0.12365856726758961</v>
          </cell>
          <cell r="L868">
            <v>0.83627021221006204</v>
          </cell>
        </row>
        <row r="869">
          <cell r="B869" t="str">
            <v>PXM</v>
          </cell>
          <cell r="C869">
            <v>258.55072039077157</v>
          </cell>
          <cell r="D869">
            <v>517.27507428680622</v>
          </cell>
          <cell r="E869">
            <v>516.30811987028801</v>
          </cell>
          <cell r="F869">
            <v>245.49999999999997</v>
          </cell>
          <cell r="G869">
            <v>149.51776590260889</v>
          </cell>
          <cell r="H869">
            <v>0</v>
          </cell>
          <cell r="I869">
            <v>6.6518847006651893E-3</v>
          </cell>
          <cell r="J869">
            <v>0</v>
          </cell>
          <cell r="K869">
            <v>1.5521064301552109E-2</v>
          </cell>
          <cell r="L869">
            <v>0.97782705099778278</v>
          </cell>
        </row>
        <row r="870">
          <cell r="B870" t="str">
            <v>PZB</v>
          </cell>
          <cell r="C870">
            <v>4506.2728313492062</v>
          </cell>
          <cell r="D870">
            <v>3944.3134760440953</v>
          </cell>
          <cell r="E870">
            <v>2334.0452562656651</v>
          </cell>
          <cell r="F870">
            <v>1515.8991723225461</v>
          </cell>
          <cell r="G870">
            <v>793.18298912074488</v>
          </cell>
          <cell r="H870">
            <v>0</v>
          </cell>
          <cell r="I870">
            <v>0</v>
          </cell>
          <cell r="J870">
            <v>0</v>
          </cell>
          <cell r="K870">
            <v>6.6666666666666666E-2</v>
          </cell>
          <cell r="L870">
            <v>0.93333333333333335</v>
          </cell>
        </row>
        <row r="871">
          <cell r="B871" t="str">
            <v>PZO</v>
          </cell>
          <cell r="C871">
            <v>340.6522449706643</v>
          </cell>
          <cell r="D871">
            <v>1643.6786350781567</v>
          </cell>
          <cell r="E871">
            <v>867.19705804587363</v>
          </cell>
          <cell r="F871">
            <v>476.49220503407565</v>
          </cell>
          <cell r="G871">
            <v>355.93964477998946</v>
          </cell>
          <cell r="H871">
            <v>0</v>
          </cell>
          <cell r="I871">
            <v>7.6923076923076927E-2</v>
          </cell>
          <cell r="J871">
            <v>0</v>
          </cell>
          <cell r="K871">
            <v>0.15384615384615385</v>
          </cell>
          <cell r="L871">
            <v>0.76923076923076927</v>
          </cell>
        </row>
        <row r="872">
          <cell r="B872" t="str">
            <v>QRO</v>
          </cell>
          <cell r="C872">
            <v>691.42</v>
          </cell>
          <cell r="D872">
            <v>478.41402325581413</v>
          </cell>
          <cell r="E872">
            <v>506.90777819732881</v>
          </cell>
          <cell r="F872">
            <v>383.71166651075885</v>
          </cell>
          <cell r="G872">
            <v>252.49410827959076</v>
          </cell>
          <cell r="H872">
            <v>6.4365125804564062E-3</v>
          </cell>
          <cell r="I872">
            <v>3.3937975424224678E-2</v>
          </cell>
          <cell r="J872">
            <v>0.14277355178466938</v>
          </cell>
          <cell r="K872">
            <v>5.03218256290228E-2</v>
          </cell>
          <cell r="L872">
            <v>0.76653013458162678</v>
          </cell>
        </row>
        <row r="873">
          <cell r="B873" t="str">
            <v>RAI</v>
          </cell>
          <cell r="C873">
            <v>2666.1651453744489</v>
          </cell>
          <cell r="D873">
            <v>3774.826342031879</v>
          </cell>
          <cell r="E873">
            <v>1071.763219189656</v>
          </cell>
          <cell r="F873">
            <v>762.7237149054954</v>
          </cell>
          <cell r="G873">
            <v>655.01551942946151</v>
          </cell>
          <cell r="H873">
            <v>0</v>
          </cell>
          <cell r="I873">
            <v>0</v>
          </cell>
          <cell r="J873">
            <v>0</v>
          </cell>
          <cell r="K873">
            <v>0.15384615384615385</v>
          </cell>
          <cell r="L873">
            <v>0.84615384615384615</v>
          </cell>
        </row>
        <row r="874">
          <cell r="B874" t="str">
            <v>RAJ</v>
          </cell>
          <cell r="C874">
            <v>3702.7359647651338</v>
          </cell>
          <cell r="D874">
            <v>2535.5679383578822</v>
          </cell>
          <cell r="E874">
            <v>1841.947079900636</v>
          </cell>
          <cell r="F874">
            <v>781.56573324038914</v>
          </cell>
          <cell r="G874">
            <v>435.31</v>
          </cell>
          <cell r="H874">
            <v>0</v>
          </cell>
          <cell r="I874">
            <v>9.3750000000000014E-2</v>
          </cell>
          <cell r="J874">
            <v>0</v>
          </cell>
          <cell r="K874">
            <v>0.328125</v>
          </cell>
          <cell r="L874">
            <v>0.578125</v>
          </cell>
        </row>
        <row r="875">
          <cell r="B875" t="str">
            <v>RAK</v>
          </cell>
          <cell r="C875">
            <v>105.8</v>
          </cell>
          <cell r="D875">
            <v>4730.4399999999996</v>
          </cell>
          <cell r="E875">
            <v>1345.867676497681</v>
          </cell>
          <cell r="F875">
            <v>345.42820512820538</v>
          </cell>
          <cell r="G875">
            <v>451.47319805194803</v>
          </cell>
          <cell r="H875">
            <v>3.8626609442060089E-2</v>
          </cell>
          <cell r="I875">
            <v>9.4420600858369105E-2</v>
          </cell>
          <cell r="J875">
            <v>3.4334763948497854E-2</v>
          </cell>
          <cell r="K875">
            <v>0.34763948497854075</v>
          </cell>
          <cell r="L875">
            <v>0.48497854077253216</v>
          </cell>
        </row>
        <row r="876">
          <cell r="B876" t="str">
            <v>RAO</v>
          </cell>
          <cell r="C876">
            <v>4876.3030907686207</v>
          </cell>
          <cell r="D876">
            <v>3416.2125376837002</v>
          </cell>
          <cell r="E876">
            <v>1790.3687681411586</v>
          </cell>
          <cell r="F876">
            <v>691.55985737311903</v>
          </cell>
          <cell r="G876">
            <v>663.24725822516814</v>
          </cell>
          <cell r="H876">
            <v>0</v>
          </cell>
          <cell r="I876">
            <v>0.11428571428571427</v>
          </cell>
          <cell r="J876">
            <v>0</v>
          </cell>
          <cell r="K876">
            <v>0.1714285714285714</v>
          </cell>
          <cell r="L876">
            <v>0.7142857142857143</v>
          </cell>
        </row>
        <row r="877">
          <cell r="B877" t="str">
            <v>RAR</v>
          </cell>
          <cell r="C877">
            <v>1491.994109567901</v>
          </cell>
          <cell r="D877">
            <v>4031.5638066791957</v>
          </cell>
          <cell r="E877">
            <v>1262.0723017140099</v>
          </cell>
          <cell r="F877">
            <v>1338.046185731502</v>
          </cell>
          <cell r="G877">
            <v>902.02177786951108</v>
          </cell>
          <cell r="H877">
            <v>0</v>
          </cell>
          <cell r="I877">
            <v>0.2857142857142857</v>
          </cell>
          <cell r="J877">
            <v>0</v>
          </cell>
          <cell r="K877">
            <v>0.21428571428571427</v>
          </cell>
          <cell r="L877">
            <v>0.5</v>
          </cell>
        </row>
        <row r="878">
          <cell r="B878" t="str">
            <v>RBA</v>
          </cell>
          <cell r="C878">
            <v>1843.8291165610724</v>
          </cell>
          <cell r="D878">
            <v>3003.2110971761676</v>
          </cell>
          <cell r="E878">
            <v>2134</v>
          </cell>
          <cell r="F878">
            <v>693.36331066456853</v>
          </cell>
          <cell r="G878">
            <v>502.057415268331</v>
          </cell>
          <cell r="H878">
            <v>4.6403712296983757E-3</v>
          </cell>
          <cell r="I878">
            <v>2.5522041763341066E-2</v>
          </cell>
          <cell r="J878">
            <v>1.6241299303944315E-2</v>
          </cell>
          <cell r="K878">
            <v>4.4083526682134569E-2</v>
          </cell>
          <cell r="L878">
            <v>0.90951276102088163</v>
          </cell>
        </row>
        <row r="879">
          <cell r="B879" t="str">
            <v>RBR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1</v>
          </cell>
          <cell r="L879">
            <v>0</v>
          </cell>
        </row>
        <row r="880">
          <cell r="B880" t="str">
            <v>RCB</v>
          </cell>
          <cell r="C880">
            <v>4506.2728313492062</v>
          </cell>
          <cell r="D880">
            <v>3944.3134760440953</v>
          </cell>
          <cell r="E880">
            <v>2334.0452562656651</v>
          </cell>
          <cell r="F880">
            <v>1515.8991723225461</v>
          </cell>
          <cell r="G880">
            <v>793.18298912074488</v>
          </cell>
          <cell r="H880">
            <v>9.375E-2</v>
          </cell>
          <cell r="I880">
            <v>6.25E-2</v>
          </cell>
          <cell r="J880">
            <v>6.25E-2</v>
          </cell>
          <cell r="K880">
            <v>0.5</v>
          </cell>
          <cell r="L880">
            <v>0.28125</v>
          </cell>
        </row>
        <row r="881">
          <cell r="B881" t="str">
            <v>RCH</v>
          </cell>
          <cell r="C881">
            <v>340.6522449706643</v>
          </cell>
          <cell r="D881">
            <v>1643.6786350781567</v>
          </cell>
          <cell r="E881">
            <v>867.19705804587363</v>
          </cell>
          <cell r="F881">
            <v>476.49220503407565</v>
          </cell>
          <cell r="G881">
            <v>355.93964477998946</v>
          </cell>
          <cell r="H881">
            <v>0</v>
          </cell>
          <cell r="I881">
            <v>0</v>
          </cell>
          <cell r="J881">
            <v>0</v>
          </cell>
          <cell r="K881">
            <v>1</v>
          </cell>
          <cell r="L881">
            <v>0</v>
          </cell>
        </row>
        <row r="882">
          <cell r="B882" t="str">
            <v>REC</v>
          </cell>
          <cell r="C882">
            <v>0</v>
          </cell>
          <cell r="D882">
            <v>2816.9138888888883</v>
          </cell>
          <cell r="E882">
            <v>0</v>
          </cell>
          <cell r="F882">
            <v>539.06741774891771</v>
          </cell>
          <cell r="G882">
            <v>645.72820118831487</v>
          </cell>
          <cell r="H882">
            <v>4.1666666666666631E-3</v>
          </cell>
          <cell r="I882">
            <v>7.3958333333333251E-2</v>
          </cell>
          <cell r="J882">
            <v>1.3541666666666658E-2</v>
          </cell>
          <cell r="K882">
            <v>0.19895833333333332</v>
          </cell>
          <cell r="L882">
            <v>0.70937500000000009</v>
          </cell>
        </row>
        <row r="883">
          <cell r="B883" t="str">
            <v>REG</v>
          </cell>
          <cell r="C883">
            <v>2745.1413404803261</v>
          </cell>
          <cell r="D883">
            <v>2748.3097622583159</v>
          </cell>
          <cell r="E883">
            <v>1227.4240623855217</v>
          </cell>
          <cell r="F883">
            <v>578.0333333333333</v>
          </cell>
          <cell r="G883">
            <v>557.87476537598218</v>
          </cell>
          <cell r="H883">
            <v>0</v>
          </cell>
          <cell r="I883">
            <v>5.7851239669421489E-2</v>
          </cell>
          <cell r="J883">
            <v>0</v>
          </cell>
          <cell r="K883">
            <v>5.7851239669421489E-2</v>
          </cell>
          <cell r="L883">
            <v>0.88429752066115708</v>
          </cell>
        </row>
        <row r="884">
          <cell r="B884" t="str">
            <v>REK</v>
          </cell>
          <cell r="C884">
            <v>2745.1413404803261</v>
          </cell>
          <cell r="D884">
            <v>2748.3097622583159</v>
          </cell>
          <cell r="E884">
            <v>1227.4240623855217</v>
          </cell>
          <cell r="F884">
            <v>664.74253909376523</v>
          </cell>
          <cell r="G884">
            <v>456.75427675021371</v>
          </cell>
          <cell r="H884">
            <v>7.7760497667185083E-3</v>
          </cell>
          <cell r="I884">
            <v>0.12908242612752727</v>
          </cell>
          <cell r="J884">
            <v>1.7107309486780718E-2</v>
          </cell>
          <cell r="K884">
            <v>0.29548989113530327</v>
          </cell>
          <cell r="L884">
            <v>0.55054432348367033</v>
          </cell>
        </row>
        <row r="885">
          <cell r="B885" t="str">
            <v>REL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0.5</v>
          </cell>
          <cell r="J885">
            <v>0</v>
          </cell>
          <cell r="K885">
            <v>0.5</v>
          </cell>
          <cell r="L885">
            <v>0</v>
          </cell>
        </row>
        <row r="886">
          <cell r="B886" t="str">
            <v>REN</v>
          </cell>
          <cell r="C886">
            <v>1469.5938081198235</v>
          </cell>
          <cell r="D886">
            <v>2752.6445953448019</v>
          </cell>
          <cell r="E886">
            <v>1004.3361110559546</v>
          </cell>
          <cell r="F886">
            <v>378.81857465811385</v>
          </cell>
          <cell r="G886">
            <v>387.30742755779448</v>
          </cell>
          <cell r="H886">
            <v>0</v>
          </cell>
          <cell r="I886">
            <v>0</v>
          </cell>
          <cell r="J886">
            <v>0</v>
          </cell>
          <cell r="K886">
            <v>1</v>
          </cell>
          <cell r="L886">
            <v>0</v>
          </cell>
        </row>
        <row r="887">
          <cell r="B887" t="str">
            <v>REP</v>
          </cell>
          <cell r="C887">
            <v>6193.8249009534829</v>
          </cell>
          <cell r="D887">
            <v>3575.2541506331786</v>
          </cell>
          <cell r="E887">
            <v>1568.9268649847354</v>
          </cell>
          <cell r="F887">
            <v>809.70070512820519</v>
          </cell>
          <cell r="G887">
            <v>789.35521024625962</v>
          </cell>
          <cell r="H887">
            <v>0</v>
          </cell>
          <cell r="I887">
            <v>5.0420168067226871E-2</v>
          </cell>
          <cell r="J887">
            <v>2.5210084033613436E-2</v>
          </cell>
          <cell r="K887">
            <v>0.19747899159663859</v>
          </cell>
          <cell r="L887">
            <v>0.7268907563025212</v>
          </cell>
        </row>
        <row r="888">
          <cell r="B888" t="str">
            <v>RES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0.66666666666666663</v>
          </cell>
          <cell r="J888">
            <v>0</v>
          </cell>
          <cell r="K888">
            <v>0</v>
          </cell>
          <cell r="L888">
            <v>0.33333333333333331</v>
          </cell>
        </row>
        <row r="889">
          <cell r="B889" t="str">
            <v>REX</v>
          </cell>
          <cell r="C889">
            <v>258.55072039077157</v>
          </cell>
          <cell r="D889">
            <v>517.27507428680622</v>
          </cell>
          <cell r="E889">
            <v>516.30811987028801</v>
          </cell>
          <cell r="F889">
            <v>558</v>
          </cell>
          <cell r="G889">
            <v>420</v>
          </cell>
          <cell r="H889">
            <v>0</v>
          </cell>
          <cell r="I889">
            <v>0</v>
          </cell>
          <cell r="J889">
            <v>0</v>
          </cell>
          <cell r="K889">
            <v>0.22222222222222221</v>
          </cell>
          <cell r="L889">
            <v>0.77777777777777779</v>
          </cell>
        </row>
        <row r="890">
          <cell r="B890" t="str">
            <v>RFP</v>
          </cell>
          <cell r="C890">
            <v>1491.994109567901</v>
          </cell>
          <cell r="D890">
            <v>4031.5638066791957</v>
          </cell>
          <cell r="E890">
            <v>1262.0723017140099</v>
          </cell>
          <cell r="F890">
            <v>1338.046185731502</v>
          </cell>
          <cell r="G890">
            <v>902.02177786951108</v>
          </cell>
          <cell r="H890">
            <v>0</v>
          </cell>
          <cell r="I890">
            <v>0</v>
          </cell>
          <cell r="J890">
            <v>0</v>
          </cell>
          <cell r="K890">
            <v>0.33333333333333331</v>
          </cell>
          <cell r="L890">
            <v>0.66666666666666663</v>
          </cell>
        </row>
        <row r="891">
          <cell r="B891" t="str">
            <v>RGI</v>
          </cell>
          <cell r="C891">
            <v>1491.994109567901</v>
          </cell>
          <cell r="D891">
            <v>4031.5638066791957</v>
          </cell>
          <cell r="E891">
            <v>1262.0723017140099</v>
          </cell>
          <cell r="F891">
            <v>1338.046185731502</v>
          </cell>
          <cell r="G891">
            <v>902.02177786951108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1</v>
          </cell>
        </row>
        <row r="892">
          <cell r="B892" t="str">
            <v>RGN</v>
          </cell>
          <cell r="C892">
            <v>6193.8249009534829</v>
          </cell>
          <cell r="D892">
            <v>3575.2541506331786</v>
          </cell>
          <cell r="E892">
            <v>1568.9268649847354</v>
          </cell>
          <cell r="F892">
            <v>777.33416693910112</v>
          </cell>
          <cell r="G892">
            <v>629.17125846887177</v>
          </cell>
          <cell r="H892">
            <v>0</v>
          </cell>
          <cell r="I892">
            <v>8.8105726872246687E-3</v>
          </cell>
          <cell r="J892">
            <v>2.2026431718061672E-2</v>
          </cell>
          <cell r="K892">
            <v>0.19383259911894271</v>
          </cell>
          <cell r="L892">
            <v>0.77533039647577107</v>
          </cell>
        </row>
        <row r="893">
          <cell r="B893" t="str">
            <v>RHO</v>
          </cell>
          <cell r="C893">
            <v>2745.1413404803261</v>
          </cell>
          <cell r="D893">
            <v>2748.3097622583159</v>
          </cell>
          <cell r="E893">
            <v>1227.4240623855217</v>
          </cell>
          <cell r="F893">
            <v>546.60898809523781</v>
          </cell>
          <cell r="G893">
            <v>608.42999999999995</v>
          </cell>
          <cell r="H893">
            <v>0</v>
          </cell>
          <cell r="I893">
            <v>2.1276595744680847E-2</v>
          </cell>
          <cell r="J893">
            <v>5.3191489361702121E-2</v>
          </cell>
          <cell r="K893">
            <v>0.46808510638297868</v>
          </cell>
          <cell r="L893">
            <v>0.45744680851063829</v>
          </cell>
        </row>
        <row r="894">
          <cell r="B894" t="str">
            <v>RIO</v>
          </cell>
          <cell r="C894">
            <v>4662.6702357723598</v>
          </cell>
          <cell r="D894">
            <v>3410.2573966355931</v>
          </cell>
          <cell r="E894">
            <v>2042.8877160493839</v>
          </cell>
          <cell r="F894">
            <v>593.20576131394512</v>
          </cell>
          <cell r="G894">
            <v>576.21340017093326</v>
          </cell>
          <cell r="H894">
            <v>1.0676501989711739E-2</v>
          </cell>
          <cell r="I894">
            <v>0.10482383771716997</v>
          </cell>
          <cell r="J894">
            <v>1.1064738425701263E-2</v>
          </cell>
          <cell r="K894">
            <v>0.26584489954382273</v>
          </cell>
          <cell r="L894">
            <v>0.60759002232359427</v>
          </cell>
        </row>
        <row r="895">
          <cell r="B895" t="str">
            <v>RIX</v>
          </cell>
          <cell r="C895">
            <v>307.2786666666666</v>
          </cell>
          <cell r="D895">
            <v>4481.2633333333315</v>
          </cell>
          <cell r="E895">
            <v>1555.8950000000002</v>
          </cell>
          <cell r="F895">
            <v>515.01008279952453</v>
          </cell>
          <cell r="G895">
            <v>323.83231055035162</v>
          </cell>
          <cell r="H895">
            <v>6.1844077961019563E-3</v>
          </cell>
          <cell r="I895">
            <v>5.6221889055472311E-3</v>
          </cell>
          <cell r="J895">
            <v>5.2473763118440816E-3</v>
          </cell>
          <cell r="K895">
            <v>0.22601199400299865</v>
          </cell>
          <cell r="L895">
            <v>0.75693403298350803</v>
          </cell>
        </row>
        <row r="896">
          <cell r="B896" t="str">
            <v>RJA</v>
          </cell>
          <cell r="C896">
            <v>3702.7359647651338</v>
          </cell>
          <cell r="D896">
            <v>2535.5679383578822</v>
          </cell>
          <cell r="E896">
            <v>1841.947079900636</v>
          </cell>
          <cell r="F896">
            <v>781.56573324038914</v>
          </cell>
          <cell r="G896">
            <v>568.37330685086056</v>
          </cell>
          <cell r="H896">
            <v>0</v>
          </cell>
          <cell r="I896">
            <v>0</v>
          </cell>
          <cell r="J896">
            <v>0</v>
          </cell>
          <cell r="K896">
            <v>0.53846153846153844</v>
          </cell>
          <cell r="L896">
            <v>0.46153846153846151</v>
          </cell>
        </row>
        <row r="897">
          <cell r="B897" t="str">
            <v>RJK</v>
          </cell>
          <cell r="C897">
            <v>1469.5938081198235</v>
          </cell>
          <cell r="D897">
            <v>2752.6445953448019</v>
          </cell>
          <cell r="E897">
            <v>1004.3361110559546</v>
          </cell>
          <cell r="F897">
            <v>378.81857465811385</v>
          </cell>
          <cell r="G897">
            <v>387.30742755779448</v>
          </cell>
          <cell r="H897">
            <v>0</v>
          </cell>
          <cell r="I897">
            <v>0</v>
          </cell>
          <cell r="J897">
            <v>0</v>
          </cell>
          <cell r="K897">
            <v>0.5714285714285714</v>
          </cell>
          <cell r="L897">
            <v>0.42857142857142855</v>
          </cell>
        </row>
        <row r="898">
          <cell r="B898" t="str">
            <v>RJL</v>
          </cell>
          <cell r="C898">
            <v>2745.1413404803261</v>
          </cell>
          <cell r="D898">
            <v>2748.3097622583159</v>
          </cell>
          <cell r="E898">
            <v>1227.4240623855217</v>
          </cell>
          <cell r="F898">
            <v>664.74253909376523</v>
          </cell>
          <cell r="G898">
            <v>456.75427675021371</v>
          </cell>
          <cell r="H898">
            <v>0</v>
          </cell>
          <cell r="I898">
            <v>0</v>
          </cell>
          <cell r="J898">
            <v>0</v>
          </cell>
          <cell r="K898">
            <v>0.5</v>
          </cell>
          <cell r="L898">
            <v>0.5</v>
          </cell>
        </row>
        <row r="899">
          <cell r="B899" t="str">
            <v>RLG</v>
          </cell>
          <cell r="C899">
            <v>2745.1413404803261</v>
          </cell>
          <cell r="D899">
            <v>2748.3097622583159</v>
          </cell>
          <cell r="E899">
            <v>1227.4240623855217</v>
          </cell>
          <cell r="F899">
            <v>664.74253909376523</v>
          </cell>
          <cell r="G899">
            <v>456.75427675021371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1</v>
          </cell>
        </row>
        <row r="900">
          <cell r="B900" t="str">
            <v>RMI</v>
          </cell>
          <cell r="C900">
            <v>2745.1413404803261</v>
          </cell>
          <cell r="D900">
            <v>2748.3097622583159</v>
          </cell>
          <cell r="E900">
            <v>1227.4240623855217</v>
          </cell>
          <cell r="F900">
            <v>164.5</v>
          </cell>
          <cell r="G900">
            <v>441.0296774193547</v>
          </cell>
          <cell r="H900">
            <v>0</v>
          </cell>
          <cell r="I900">
            <v>1.1235955056179777E-2</v>
          </cell>
          <cell r="J900">
            <v>1.1235955056179777E-2</v>
          </cell>
          <cell r="K900">
            <v>0.40449438202247184</v>
          </cell>
          <cell r="L900">
            <v>0.5730337078651685</v>
          </cell>
        </row>
        <row r="901">
          <cell r="B901" t="str">
            <v>RMQ</v>
          </cell>
          <cell r="C901">
            <v>7769.2183948511838</v>
          </cell>
          <cell r="D901">
            <v>3939.5668380334537</v>
          </cell>
          <cell r="E901">
            <v>1662.3919612553043</v>
          </cell>
          <cell r="F901">
            <v>918.66681940533897</v>
          </cell>
          <cell r="G901">
            <v>695.52668189877943</v>
          </cell>
          <cell r="H901">
            <v>0</v>
          </cell>
          <cell r="I901">
            <v>0</v>
          </cell>
          <cell r="J901">
            <v>0</v>
          </cell>
          <cell r="K901">
            <v>0.39999999999999997</v>
          </cell>
          <cell r="L901">
            <v>0.6</v>
          </cell>
        </row>
        <row r="902">
          <cell r="B902" t="str">
            <v>RNB</v>
          </cell>
          <cell r="C902">
            <v>2745.1413404803261</v>
          </cell>
          <cell r="D902">
            <v>2748.3097622583159</v>
          </cell>
          <cell r="E902">
            <v>1227.4240623855217</v>
          </cell>
          <cell r="F902">
            <v>664.74253909376523</v>
          </cell>
          <cell r="G902">
            <v>456.75427675021371</v>
          </cell>
          <cell r="H902">
            <v>4.7619047619047616E-2</v>
          </cell>
          <cell r="I902">
            <v>0.14285714285714285</v>
          </cell>
          <cell r="J902">
            <v>4.7619047619047616E-2</v>
          </cell>
          <cell r="K902">
            <v>0.19047619047619047</v>
          </cell>
          <cell r="L902">
            <v>0.5714285714285714</v>
          </cell>
        </row>
        <row r="903">
          <cell r="B903" t="str">
            <v>RNN</v>
          </cell>
          <cell r="C903">
            <v>2745.1413404803261</v>
          </cell>
          <cell r="D903">
            <v>2748.3097622583159</v>
          </cell>
          <cell r="E903">
            <v>1227.4240623855217</v>
          </cell>
          <cell r="F903">
            <v>664.74253909376523</v>
          </cell>
          <cell r="G903">
            <v>456.75427675021371</v>
          </cell>
          <cell r="H903">
            <v>0</v>
          </cell>
          <cell r="I903">
            <v>0</v>
          </cell>
          <cell r="J903">
            <v>0</v>
          </cell>
          <cell r="K903">
            <v>0.1818181818181818</v>
          </cell>
          <cell r="L903">
            <v>0.81818181818181812</v>
          </cell>
        </row>
        <row r="904">
          <cell r="B904" t="str">
            <v>RNS</v>
          </cell>
          <cell r="C904">
            <v>2745.1413404803261</v>
          </cell>
          <cell r="D904">
            <v>2748.3097622583159</v>
          </cell>
          <cell r="E904">
            <v>1227.4240623855217</v>
          </cell>
          <cell r="F904">
            <v>664.74253909376523</v>
          </cell>
          <cell r="G904">
            <v>1004.5827586206894</v>
          </cell>
          <cell r="H904">
            <v>3.7313432835820899E-2</v>
          </cell>
          <cell r="I904">
            <v>4.4776119402985086E-2</v>
          </cell>
          <cell r="J904">
            <v>2.2388059701492543E-2</v>
          </cell>
          <cell r="K904">
            <v>0.11194029850746269</v>
          </cell>
          <cell r="L904">
            <v>0.78358208955223874</v>
          </cell>
        </row>
        <row r="905">
          <cell r="B905" t="str">
            <v>ROK</v>
          </cell>
          <cell r="C905">
            <v>2321.7741211915059</v>
          </cell>
          <cell r="D905">
            <v>4919.9039938415726</v>
          </cell>
          <cell r="E905">
            <v>0</v>
          </cell>
          <cell r="F905">
            <v>2191.4245187741803</v>
          </cell>
          <cell r="G905">
            <v>1114.6300000000001</v>
          </cell>
          <cell r="H905">
            <v>0</v>
          </cell>
          <cell r="I905">
            <v>7.1428571428571425E-2</v>
          </cell>
          <cell r="J905">
            <v>0</v>
          </cell>
          <cell r="K905">
            <v>0</v>
          </cell>
          <cell r="L905">
            <v>0.9285714285714286</v>
          </cell>
        </row>
        <row r="906">
          <cell r="B906" t="str">
            <v>ROM</v>
          </cell>
          <cell r="C906">
            <v>2498.8822386198949</v>
          </cell>
          <cell r="D906">
            <v>2757.0531002820485</v>
          </cell>
          <cell r="E906">
            <v>1408.6507291366029</v>
          </cell>
          <cell r="F906">
            <v>582.5628057190695</v>
          </cell>
          <cell r="G906">
            <v>431.58873146829393</v>
          </cell>
          <cell r="H906">
            <v>9.9657564316446411E-3</v>
          </cell>
          <cell r="I906">
            <v>3.2765533994790513E-2</v>
          </cell>
          <cell r="J906">
            <v>2.7409488687915384E-2</v>
          </cell>
          <cell r="K906">
            <v>0.29121667105686816</v>
          </cell>
          <cell r="L906">
            <v>0.63864254982878133</v>
          </cell>
        </row>
        <row r="907">
          <cell r="B907" t="str">
            <v>ROP</v>
          </cell>
          <cell r="C907">
            <v>1491.994109567901</v>
          </cell>
          <cell r="D907">
            <v>4031.5638066791957</v>
          </cell>
          <cell r="E907">
            <v>1262.0723017140099</v>
          </cell>
          <cell r="F907">
            <v>1338.046185731502</v>
          </cell>
          <cell r="G907">
            <v>902.02177786951108</v>
          </cell>
          <cell r="H907">
            <v>0</v>
          </cell>
          <cell r="I907">
            <v>0</v>
          </cell>
          <cell r="J907">
            <v>0</v>
          </cell>
          <cell r="K907">
            <v>0.5</v>
          </cell>
          <cell r="L907">
            <v>0.5</v>
          </cell>
        </row>
        <row r="908">
          <cell r="B908" t="str">
            <v>ROR</v>
          </cell>
          <cell r="C908">
            <v>1491.994109567901</v>
          </cell>
          <cell r="D908">
            <v>4031.5638066791957</v>
          </cell>
          <cell r="E908">
            <v>1262.0723017140099</v>
          </cell>
          <cell r="F908">
            <v>1338.046185731502</v>
          </cell>
          <cell r="G908">
            <v>674.30875000000003</v>
          </cell>
          <cell r="H908">
            <v>2.1276595744680851E-2</v>
          </cell>
          <cell r="I908">
            <v>6.3829787234042548E-2</v>
          </cell>
          <cell r="J908">
            <v>0.21276595744680851</v>
          </cell>
          <cell r="K908">
            <v>6.3829787234042548E-2</v>
          </cell>
          <cell r="L908">
            <v>0.63829787234042556</v>
          </cell>
        </row>
        <row r="909">
          <cell r="B909" t="str">
            <v>ROS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1</v>
          </cell>
          <cell r="J909">
            <v>0</v>
          </cell>
          <cell r="K909">
            <v>0</v>
          </cell>
          <cell r="L909">
            <v>0</v>
          </cell>
        </row>
        <row r="910">
          <cell r="B910" t="str">
            <v>ROT</v>
          </cell>
          <cell r="C910">
            <v>1491.994109567901</v>
          </cell>
          <cell r="D910">
            <v>4031.5638066791957</v>
          </cell>
          <cell r="E910">
            <v>1262.0723017140099</v>
          </cell>
          <cell r="F910">
            <v>970.62</v>
          </cell>
          <cell r="G910">
            <v>902.02177786951108</v>
          </cell>
          <cell r="H910">
            <v>5.2631578947368418E-2</v>
          </cell>
          <cell r="I910">
            <v>0.10526315789473684</v>
          </cell>
          <cell r="J910">
            <v>5.2631578947368418E-2</v>
          </cell>
          <cell r="K910">
            <v>0.10526315789473684</v>
          </cell>
          <cell r="L910">
            <v>0.68421052631578949</v>
          </cell>
        </row>
        <row r="911">
          <cell r="B911" t="str">
            <v>ROV</v>
          </cell>
          <cell r="C911">
            <v>1469.5938081198235</v>
          </cell>
          <cell r="D911">
            <v>2752.6445953448019</v>
          </cell>
          <cell r="E911">
            <v>1004.3361110559546</v>
          </cell>
          <cell r="F911">
            <v>464.94857142857143</v>
          </cell>
          <cell r="G911">
            <v>344.96808259587016</v>
          </cell>
          <cell r="H911">
            <v>0</v>
          </cell>
          <cell r="I911">
            <v>3.0581039755351688E-2</v>
          </cell>
          <cell r="J911">
            <v>1.2232415902140673E-2</v>
          </cell>
          <cell r="K911">
            <v>0.29663608562691141</v>
          </cell>
          <cell r="L911">
            <v>0.66055045871559614</v>
          </cell>
        </row>
        <row r="912">
          <cell r="B912" t="str">
            <v>RPR</v>
          </cell>
          <cell r="C912">
            <v>3702.7359647651338</v>
          </cell>
          <cell r="D912">
            <v>2535.5679383578822</v>
          </cell>
          <cell r="E912">
            <v>1841.947079900636</v>
          </cell>
          <cell r="F912">
            <v>781.56573324038914</v>
          </cell>
          <cell r="G912">
            <v>568.37330685086056</v>
          </cell>
          <cell r="H912">
            <v>0</v>
          </cell>
          <cell r="I912">
            <v>4.761904761904763E-2</v>
          </cell>
          <cell r="J912">
            <v>0</v>
          </cell>
          <cell r="K912">
            <v>4.761904761904763E-2</v>
          </cell>
          <cell r="L912">
            <v>0.90476190476190477</v>
          </cell>
        </row>
        <row r="913">
          <cell r="B913" t="str">
            <v>RSD</v>
          </cell>
          <cell r="C913">
            <v>377.32512499980163</v>
          </cell>
          <cell r="D913">
            <v>616.39569259699067</v>
          </cell>
          <cell r="E913">
            <v>511.6084923299515</v>
          </cell>
          <cell r="F913">
            <v>227.19677564143856</v>
          </cell>
          <cell r="G913">
            <v>198.10817419848587</v>
          </cell>
          <cell r="H913">
            <v>0</v>
          </cell>
          <cell r="I913">
            <v>0</v>
          </cell>
          <cell r="J913">
            <v>0.71666666666666667</v>
          </cell>
          <cell r="K913">
            <v>0.16666666666666666</v>
          </cell>
          <cell r="L913">
            <v>0.11666666666666667</v>
          </cell>
        </row>
        <row r="914">
          <cell r="B914" t="str">
            <v>RSU</v>
          </cell>
          <cell r="C914">
            <v>7769.2183948511838</v>
          </cell>
          <cell r="D914">
            <v>3939.5668380334537</v>
          </cell>
          <cell r="E914">
            <v>1662.3919612553043</v>
          </cell>
          <cell r="F914">
            <v>918.66681940533897</v>
          </cell>
          <cell r="G914">
            <v>847</v>
          </cell>
          <cell r="H914">
            <v>0</v>
          </cell>
          <cell r="I914">
            <v>0.23076923076923078</v>
          </cell>
          <cell r="J914">
            <v>0</v>
          </cell>
          <cell r="K914">
            <v>7.6923076923076913E-2</v>
          </cell>
          <cell r="L914">
            <v>0.69230769230769229</v>
          </cell>
        </row>
        <row r="915">
          <cell r="B915" t="str">
            <v>RTB</v>
          </cell>
          <cell r="C915">
            <v>314.5</v>
          </cell>
          <cell r="D915">
            <v>517.27507428680622</v>
          </cell>
          <cell r="E915">
            <v>399.5</v>
          </cell>
          <cell r="F915">
            <v>227.48906926406926</v>
          </cell>
          <cell r="G915">
            <v>237.92918708817311</v>
          </cell>
          <cell r="H915">
            <v>6.0869565217391286E-2</v>
          </cell>
          <cell r="I915">
            <v>9.661835748792267E-4</v>
          </cell>
          <cell r="J915">
            <v>1.159420289855072E-2</v>
          </cell>
          <cell r="K915">
            <v>6.2801932367149746E-2</v>
          </cell>
          <cell r="L915">
            <v>0.86376811594202907</v>
          </cell>
        </row>
        <row r="916">
          <cell r="B916" t="str">
            <v>RTM</v>
          </cell>
          <cell r="C916">
            <v>2745.1413404803261</v>
          </cell>
          <cell r="D916">
            <v>2748.3097622583159</v>
          </cell>
          <cell r="E916">
            <v>1227.4240623855217</v>
          </cell>
          <cell r="F916">
            <v>664.74253909376523</v>
          </cell>
          <cell r="G916">
            <v>456.75427675021371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1</v>
          </cell>
        </row>
        <row r="917">
          <cell r="B917" t="str">
            <v>RUH</v>
          </cell>
          <cell r="C917">
            <v>5928.8287108859186</v>
          </cell>
          <cell r="D917">
            <v>3215.4249091949105</v>
          </cell>
          <cell r="E917">
            <v>1121.4916687552216</v>
          </cell>
          <cell r="F917">
            <v>1160.0370990409515</v>
          </cell>
          <cell r="G917">
            <v>763.06677991444178</v>
          </cell>
          <cell r="H917">
            <v>3.7731534415732813E-2</v>
          </cell>
          <cell r="I917">
            <v>0.1742510862108391</v>
          </cell>
          <cell r="J917">
            <v>2.7898467871026688E-2</v>
          </cell>
          <cell r="K917">
            <v>0.13720557969357422</v>
          </cell>
          <cell r="L917">
            <v>0.62291333180882724</v>
          </cell>
        </row>
        <row r="918">
          <cell r="B918" t="str">
            <v>RUN</v>
          </cell>
          <cell r="C918">
            <v>4423.4183338725334</v>
          </cell>
          <cell r="D918">
            <v>3729.5711797153454</v>
          </cell>
          <cell r="E918">
            <v>1256.9566231242311</v>
          </cell>
          <cell r="F918">
            <v>1401.4303611399864</v>
          </cell>
          <cell r="G918">
            <v>731.95358145522289</v>
          </cell>
          <cell r="H918">
            <v>0.33333333333333331</v>
          </cell>
          <cell r="I918">
            <v>0</v>
          </cell>
          <cell r="J918">
            <v>0</v>
          </cell>
          <cell r="K918">
            <v>0.33333333333333331</v>
          </cell>
          <cell r="L918">
            <v>0.33333333333333331</v>
          </cell>
        </row>
        <row r="919">
          <cell r="B919" t="str">
            <v>RVN</v>
          </cell>
          <cell r="C919">
            <v>2745.1413404803261</v>
          </cell>
          <cell r="D919">
            <v>2748.3097622583159</v>
          </cell>
          <cell r="E919">
            <v>1227.4240623855217</v>
          </cell>
          <cell r="F919">
            <v>664.74253909376523</v>
          </cell>
          <cell r="G919">
            <v>456.75427675021371</v>
          </cell>
          <cell r="H919">
            <v>8.6956521739130432E-2</v>
          </cell>
          <cell r="I919">
            <v>0</v>
          </cell>
          <cell r="J919">
            <v>0.21739130434782608</v>
          </cell>
          <cell r="K919">
            <v>8.6956521739130432E-2</v>
          </cell>
          <cell r="L919">
            <v>0.60869565217391308</v>
          </cell>
        </row>
        <row r="920">
          <cell r="B920" t="str">
            <v>RYK</v>
          </cell>
          <cell r="C920">
            <v>3702.7359647651338</v>
          </cell>
          <cell r="D920">
            <v>2535.5679383578822</v>
          </cell>
          <cell r="E920">
            <v>1841.947079900636</v>
          </cell>
          <cell r="F920">
            <v>781.56573324038914</v>
          </cell>
          <cell r="G920">
            <v>568.37330685086056</v>
          </cell>
          <cell r="H920">
            <v>0</v>
          </cell>
          <cell r="I920">
            <v>0</v>
          </cell>
          <cell r="J920">
            <v>0.25</v>
          </cell>
          <cell r="K920">
            <v>0.25</v>
          </cell>
          <cell r="L920">
            <v>0.5</v>
          </cell>
        </row>
        <row r="921">
          <cell r="B921" t="str">
            <v>RZE</v>
          </cell>
          <cell r="C921">
            <v>1469.5938081198235</v>
          </cell>
          <cell r="D921">
            <v>2975.1224999999999</v>
          </cell>
          <cell r="E921">
            <v>1004.3361110559546</v>
          </cell>
          <cell r="F921">
            <v>445.63614283873142</v>
          </cell>
          <cell r="G921">
            <v>369.42463610717238</v>
          </cell>
          <cell r="H921">
            <v>1.2881617931212162E-4</v>
          </cell>
          <cell r="I921">
            <v>1.1593456138090945E-3</v>
          </cell>
          <cell r="J921">
            <v>2.1898750483060675E-3</v>
          </cell>
          <cell r="K921">
            <v>0.2515779981965735</v>
          </cell>
          <cell r="L921">
            <v>0.74494396496199933</v>
          </cell>
        </row>
        <row r="922">
          <cell r="B922" t="str">
            <v>SAB</v>
          </cell>
          <cell r="C922">
            <v>377.32512499980163</v>
          </cell>
          <cell r="D922">
            <v>616.39569259699067</v>
          </cell>
          <cell r="E922">
            <v>511.6084923299515</v>
          </cell>
          <cell r="F922">
            <v>227.19677564143856</v>
          </cell>
          <cell r="G922">
            <v>303.31519813519787</v>
          </cell>
          <cell r="H922">
            <v>0</v>
          </cell>
          <cell r="I922">
            <v>0</v>
          </cell>
          <cell r="J922">
            <v>0.32608695652173914</v>
          </cell>
          <cell r="K922">
            <v>0.10869565217391304</v>
          </cell>
          <cell r="L922">
            <v>0.56521739130434778</v>
          </cell>
        </row>
        <row r="923">
          <cell r="B923" t="str">
            <v>SAH</v>
          </cell>
          <cell r="C923">
            <v>3330.5636246604122</v>
          </cell>
          <cell r="D923">
            <v>1233.7449999999999</v>
          </cell>
          <cell r="E923">
            <v>1396.5367793615474</v>
          </cell>
          <cell r="F923">
            <v>614.74680555555562</v>
          </cell>
          <cell r="G923">
            <v>632.99770095401698</v>
          </cell>
          <cell r="H923">
            <v>1.0835913312693488E-2</v>
          </cell>
          <cell r="I923">
            <v>2.1671826625386973E-2</v>
          </cell>
          <cell r="J923">
            <v>1.2383900928792558E-2</v>
          </cell>
          <cell r="K923">
            <v>0.12383900928792564</v>
          </cell>
          <cell r="L923">
            <v>0.83126934984520129</v>
          </cell>
        </row>
        <row r="924">
          <cell r="B924" t="str">
            <v>SAL</v>
          </cell>
          <cell r="C924">
            <v>234.13337706151663</v>
          </cell>
          <cell r="D924">
            <v>597.16714285714295</v>
          </cell>
          <cell r="E924">
            <v>526.48333333333323</v>
          </cell>
          <cell r="F924">
            <v>244.44580866638194</v>
          </cell>
          <cell r="G924">
            <v>223.44373301035955</v>
          </cell>
          <cell r="H924">
            <v>0.10472595078299769</v>
          </cell>
          <cell r="I924">
            <v>7.6901565995525683E-3</v>
          </cell>
          <cell r="J924">
            <v>1.0346756152125275E-2</v>
          </cell>
          <cell r="K924">
            <v>0.19532997762863505</v>
          </cell>
          <cell r="L924">
            <v>0.68190715883668951</v>
          </cell>
        </row>
        <row r="925">
          <cell r="B925" t="str">
            <v>SAO</v>
          </cell>
          <cell r="C925">
            <v>4876.3030907686207</v>
          </cell>
          <cell r="D925">
            <v>3416.2125376837002</v>
          </cell>
          <cell r="E925">
            <v>1790.3687681411586</v>
          </cell>
          <cell r="F925">
            <v>691.55985737311903</v>
          </cell>
          <cell r="G925">
            <v>663.24725822516814</v>
          </cell>
          <cell r="H925">
            <v>2.2853994490358236E-2</v>
          </cell>
          <cell r="I925">
            <v>0.16295316804407728</v>
          </cell>
          <cell r="J925">
            <v>1.3443526170798976E-2</v>
          </cell>
          <cell r="K925">
            <v>0.27523966942148842</v>
          </cell>
          <cell r="L925">
            <v>0.52550964187327709</v>
          </cell>
        </row>
        <row r="926">
          <cell r="B926" t="str">
            <v>SAP</v>
          </cell>
          <cell r="C926">
            <v>237.380373015873</v>
          </cell>
          <cell r="D926">
            <v>739.56000000000006</v>
          </cell>
          <cell r="E926">
            <v>453.82468750000004</v>
          </cell>
          <cell r="F926">
            <v>215.25997579306321</v>
          </cell>
          <cell r="G926">
            <v>168.34281962751456</v>
          </cell>
          <cell r="H926">
            <v>5.4462540716612398E-2</v>
          </cell>
          <cell r="I926">
            <v>1.042345276872965E-3</v>
          </cell>
          <cell r="J926">
            <v>1.4983713355048865E-2</v>
          </cell>
          <cell r="K926">
            <v>0.10657980456026078</v>
          </cell>
          <cell r="L926">
            <v>0.82293159609120503</v>
          </cell>
        </row>
        <row r="927">
          <cell r="B927" t="str">
            <v>SBH</v>
          </cell>
          <cell r="C927">
            <v>727.69285714285718</v>
          </cell>
          <cell r="D927">
            <v>616.39569259699067</v>
          </cell>
          <cell r="E927">
            <v>511.6084923299515</v>
          </cell>
          <cell r="F927">
            <v>227.19677564143856</v>
          </cell>
          <cell r="G927">
            <v>326.8528538587849</v>
          </cell>
          <cell r="H927">
            <v>0.12413793103448276</v>
          </cell>
          <cell r="I927">
            <v>0</v>
          </cell>
          <cell r="J927">
            <v>0.23448275862068971</v>
          </cell>
          <cell r="K927">
            <v>3.4482758620689662E-2</v>
          </cell>
          <cell r="L927">
            <v>0.60689655172413792</v>
          </cell>
        </row>
        <row r="928">
          <cell r="B928" t="str">
            <v>SBZ</v>
          </cell>
          <cell r="C928">
            <v>1469.5938081198235</v>
          </cell>
          <cell r="D928">
            <v>2752.6445953448019</v>
          </cell>
          <cell r="E928">
            <v>1004.3361110559546</v>
          </cell>
          <cell r="F928">
            <v>458.60706140350868</v>
          </cell>
          <cell r="G928">
            <v>425.56032407407429</v>
          </cell>
          <cell r="H928">
            <v>0</v>
          </cell>
          <cell r="I928">
            <v>0</v>
          </cell>
          <cell r="J928">
            <v>1.5723270440251575E-3</v>
          </cell>
          <cell r="K928">
            <v>0.84905660377358483</v>
          </cell>
          <cell r="L928">
            <v>0.14937106918238993</v>
          </cell>
        </row>
        <row r="929">
          <cell r="B929" t="str">
            <v>SCL</v>
          </cell>
          <cell r="C929">
            <v>684.99999999999989</v>
          </cell>
          <cell r="D929">
            <v>3420.8604567756702</v>
          </cell>
          <cell r="E929">
            <v>2046.4427272727273</v>
          </cell>
          <cell r="F929">
            <v>1051.7691376072826</v>
          </cell>
          <cell r="G929">
            <v>647.43019373911125</v>
          </cell>
          <cell r="H929">
            <v>4.4593088071349001E-3</v>
          </cell>
          <cell r="I929">
            <v>0.13514183079400544</v>
          </cell>
          <cell r="J929">
            <v>1.4864362690449662E-2</v>
          </cell>
          <cell r="K929">
            <v>0.11792394401090106</v>
          </cell>
          <cell r="L929">
            <v>0.72761055369750882</v>
          </cell>
        </row>
        <row r="930">
          <cell r="B930" t="str">
            <v>SCN</v>
          </cell>
          <cell r="C930">
            <v>2745.1413404803261</v>
          </cell>
          <cell r="D930">
            <v>2748.3097622583159</v>
          </cell>
          <cell r="E930">
            <v>1227.4240623855217</v>
          </cell>
          <cell r="F930">
            <v>664.74253909376523</v>
          </cell>
          <cell r="G930">
            <v>456.75427675021371</v>
          </cell>
          <cell r="H930">
            <v>0.30769230769230771</v>
          </cell>
          <cell r="I930">
            <v>7.6923076923076927E-2</v>
          </cell>
          <cell r="J930">
            <v>0</v>
          </cell>
          <cell r="K930">
            <v>0</v>
          </cell>
          <cell r="L930">
            <v>0.61538461538461542</v>
          </cell>
        </row>
        <row r="931">
          <cell r="B931" t="str">
            <v>SCO</v>
          </cell>
          <cell r="C931">
            <v>0</v>
          </cell>
          <cell r="D931">
            <v>2847.6971930925342</v>
          </cell>
          <cell r="E931">
            <v>3657.2797867244003</v>
          </cell>
          <cell r="F931">
            <v>572.24859627950207</v>
          </cell>
          <cell r="G931">
            <v>751.47941018987342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1</v>
          </cell>
        </row>
        <row r="932">
          <cell r="B932" t="str">
            <v>SCQ</v>
          </cell>
          <cell r="C932">
            <v>2745.1413404803261</v>
          </cell>
          <cell r="D932">
            <v>2045.5000000000002</v>
          </cell>
          <cell r="E932">
            <v>1227.4240623855217</v>
          </cell>
          <cell r="F932">
            <v>318.66800000000006</v>
          </cell>
          <cell r="G932">
            <v>417.61797752808997</v>
          </cell>
          <cell r="H932">
            <v>3.3766233766233784E-2</v>
          </cell>
          <cell r="I932">
            <v>2.8571428571428584E-2</v>
          </cell>
          <cell r="J932">
            <v>1.0389610389610395E-2</v>
          </cell>
          <cell r="K932">
            <v>0.25974025974025972</v>
          </cell>
          <cell r="L932">
            <v>0.66753246753246753</v>
          </cell>
        </row>
        <row r="933">
          <cell r="B933" t="str">
            <v>SCV</v>
          </cell>
          <cell r="C933">
            <v>1469.5938081198235</v>
          </cell>
          <cell r="D933">
            <v>2752.6445953448019</v>
          </cell>
          <cell r="E933">
            <v>1004.3361110559546</v>
          </cell>
          <cell r="F933">
            <v>378.81857465811385</v>
          </cell>
          <cell r="G933">
            <v>387.30742755779448</v>
          </cell>
          <cell r="H933">
            <v>0</v>
          </cell>
          <cell r="I933">
            <v>0</v>
          </cell>
          <cell r="J933">
            <v>0</v>
          </cell>
          <cell r="K933">
            <v>0.40909090909090906</v>
          </cell>
          <cell r="L933">
            <v>0.59090909090909094</v>
          </cell>
        </row>
        <row r="934">
          <cell r="B934" t="str">
            <v>SCW</v>
          </cell>
          <cell r="C934">
            <v>1469.5938081198235</v>
          </cell>
          <cell r="D934">
            <v>2752.6445953448019</v>
          </cell>
          <cell r="E934">
            <v>1004.3361110559546</v>
          </cell>
          <cell r="F934">
            <v>378.81857465811385</v>
          </cell>
          <cell r="G934">
            <v>387.30742755779448</v>
          </cell>
          <cell r="H934">
            <v>0</v>
          </cell>
          <cell r="I934">
            <v>0</v>
          </cell>
          <cell r="J934">
            <v>0</v>
          </cell>
          <cell r="K934">
            <v>1</v>
          </cell>
          <cell r="L934">
            <v>0</v>
          </cell>
        </row>
        <row r="935">
          <cell r="B935" t="str">
            <v>SCX</v>
          </cell>
          <cell r="C935">
            <v>258.55072039077157</v>
          </cell>
          <cell r="D935">
            <v>517.27507428680622</v>
          </cell>
          <cell r="E935">
            <v>516.30811987028801</v>
          </cell>
          <cell r="F935">
            <v>222.37839405199213</v>
          </cell>
          <cell r="G935">
            <v>191.15800416203254</v>
          </cell>
          <cell r="H935">
            <v>0</v>
          </cell>
          <cell r="I935">
            <v>0</v>
          </cell>
          <cell r="J935">
            <v>1</v>
          </cell>
          <cell r="K935">
            <v>0</v>
          </cell>
          <cell r="L935">
            <v>0</v>
          </cell>
        </row>
        <row r="936">
          <cell r="B936" t="str">
            <v>SDD</v>
          </cell>
          <cell r="C936">
            <v>4506.2728313492062</v>
          </cell>
          <cell r="D936">
            <v>3944.3134760440953</v>
          </cell>
          <cell r="E936">
            <v>2334.0452562656651</v>
          </cell>
          <cell r="F936">
            <v>1515.8991723225461</v>
          </cell>
          <cell r="G936">
            <v>793.18298912074488</v>
          </cell>
          <cell r="H936">
            <v>0</v>
          </cell>
          <cell r="I936">
            <v>0</v>
          </cell>
          <cell r="J936">
            <v>0</v>
          </cell>
          <cell r="K936">
            <v>1</v>
          </cell>
          <cell r="L936">
            <v>0</v>
          </cell>
        </row>
        <row r="937">
          <cell r="B937" t="str">
            <v>SDE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1</v>
          </cell>
        </row>
        <row r="938">
          <cell r="B938" t="str">
            <v>SDJ</v>
          </cell>
          <cell r="C938">
            <v>7769.2183948511838</v>
          </cell>
          <cell r="D938">
            <v>2947.7642857142855</v>
          </cell>
          <cell r="E938">
            <v>1662.3919612553043</v>
          </cell>
          <cell r="F938">
            <v>1001.5754750841746</v>
          </cell>
          <cell r="G938">
            <v>983.03225409836091</v>
          </cell>
          <cell r="H938">
            <v>0</v>
          </cell>
          <cell r="I938">
            <v>7.7747989276139462E-2</v>
          </cell>
          <cell r="J938">
            <v>1.8766756032171591E-2</v>
          </cell>
          <cell r="K938">
            <v>0.36997319034852544</v>
          </cell>
          <cell r="L938">
            <v>0.53351206434316345</v>
          </cell>
        </row>
        <row r="939">
          <cell r="B939" t="str">
            <v>SDK</v>
          </cell>
          <cell r="C939">
            <v>6193.8249009534829</v>
          </cell>
          <cell r="D939">
            <v>3575.2541506331786</v>
          </cell>
          <cell r="E939">
            <v>1568.9268649847354</v>
          </cell>
          <cell r="F939">
            <v>777.33416693910112</v>
          </cell>
          <cell r="G939">
            <v>629.17125846887177</v>
          </cell>
          <cell r="H939">
            <v>0</v>
          </cell>
          <cell r="I939">
            <v>0</v>
          </cell>
          <cell r="J939">
            <v>0</v>
          </cell>
          <cell r="K939">
            <v>0.5</v>
          </cell>
          <cell r="L939">
            <v>0.5</v>
          </cell>
        </row>
        <row r="940">
          <cell r="B940" t="str">
            <v>SDL</v>
          </cell>
          <cell r="C940">
            <v>2745.1413404803261</v>
          </cell>
          <cell r="D940">
            <v>2748.3097622583159</v>
          </cell>
          <cell r="E940">
            <v>1227.4240623855217</v>
          </cell>
          <cell r="F940">
            <v>664.74253909376523</v>
          </cell>
          <cell r="G940">
            <v>520.26499999999999</v>
          </cell>
          <cell r="H940">
            <v>0</v>
          </cell>
          <cell r="I940">
            <v>0</v>
          </cell>
          <cell r="J940">
            <v>0.10344827586206895</v>
          </cell>
          <cell r="K940">
            <v>0.37931034482758624</v>
          </cell>
          <cell r="L940">
            <v>0.51724137931034486</v>
          </cell>
        </row>
        <row r="941">
          <cell r="B941" t="str">
            <v>SDQ</v>
          </cell>
          <cell r="C941">
            <v>574.67101822420045</v>
          </cell>
          <cell r="D941">
            <v>774</v>
          </cell>
          <cell r="E941">
            <v>579.93462179487165</v>
          </cell>
          <cell r="F941">
            <v>248.77197953639043</v>
          </cell>
          <cell r="G941">
            <v>192.00461108198101</v>
          </cell>
          <cell r="H941">
            <v>6.2602459016393608E-2</v>
          </cell>
          <cell r="I941">
            <v>2.7663934426229594E-3</v>
          </cell>
          <cell r="J941">
            <v>1.4959016393442673E-2</v>
          </cell>
          <cell r="K941">
            <v>0.11475409836065613</v>
          </cell>
          <cell r="L941">
            <v>0.80491803278688467</v>
          </cell>
        </row>
        <row r="942">
          <cell r="B942" t="str">
            <v>SDR</v>
          </cell>
          <cell r="C942">
            <v>2745.1413404803261</v>
          </cell>
          <cell r="D942">
            <v>1910</v>
          </cell>
          <cell r="E942">
            <v>1227.4240623855217</v>
          </cell>
          <cell r="F942">
            <v>664.74253909376523</v>
          </cell>
          <cell r="G942">
            <v>351.60923076923081</v>
          </cell>
          <cell r="H942">
            <v>3.7500000000000019E-2</v>
          </cell>
          <cell r="I942">
            <v>8.1250000000000031E-2</v>
          </cell>
          <cell r="J942">
            <v>4.3750000000000018E-2</v>
          </cell>
          <cell r="K942">
            <v>0.11875000000000006</v>
          </cell>
          <cell r="L942">
            <v>0.71874999999999989</v>
          </cell>
        </row>
        <row r="943">
          <cell r="B943" t="str">
            <v>SDZ</v>
          </cell>
          <cell r="C943">
            <v>2745.1413404803261</v>
          </cell>
          <cell r="D943">
            <v>2748.3097622583159</v>
          </cell>
          <cell r="E943">
            <v>1227.4240623855217</v>
          </cell>
          <cell r="F943">
            <v>664.74253909376523</v>
          </cell>
          <cell r="G943">
            <v>456.75427675021371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1</v>
          </cell>
        </row>
        <row r="944">
          <cell r="B944" t="str">
            <v>SEL</v>
          </cell>
          <cell r="C944">
            <v>5564.6589821362313</v>
          </cell>
          <cell r="D944">
            <v>2928.8981093384396</v>
          </cell>
          <cell r="E944">
            <v>1185.8032000543431</v>
          </cell>
          <cell r="F944">
            <v>991.17393650060376</v>
          </cell>
          <cell r="G944">
            <v>680.70135000777748</v>
          </cell>
          <cell r="H944">
            <v>4.5897698089937666E-3</v>
          </cell>
          <cell r="I944">
            <v>4.9152687903458843E-2</v>
          </cell>
          <cell r="J944">
            <v>2.7725956397186762E-2</v>
          </cell>
          <cell r="K944">
            <v>8.636260742637239E-2</v>
          </cell>
          <cell r="L944">
            <v>0.83216897846398818</v>
          </cell>
        </row>
        <row r="945">
          <cell r="B945" t="str">
            <v>SEZ</v>
          </cell>
          <cell r="C945">
            <v>4423.4183338725334</v>
          </cell>
          <cell r="D945">
            <v>3729.5711797153454</v>
          </cell>
          <cell r="E945">
            <v>1108.46</v>
          </cell>
          <cell r="F945">
            <v>1401.4303611399864</v>
          </cell>
          <cell r="G945">
            <v>731.95358145522289</v>
          </cell>
          <cell r="H945">
            <v>0</v>
          </cell>
          <cell r="I945">
            <v>0.26666666666666666</v>
          </cell>
          <cell r="J945">
            <v>0.2</v>
          </cell>
          <cell r="K945">
            <v>6.6666666666666666E-2</v>
          </cell>
          <cell r="L945">
            <v>0.46666666666666667</v>
          </cell>
        </row>
        <row r="946">
          <cell r="B946" t="str">
            <v>SFN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1</v>
          </cell>
        </row>
        <row r="947">
          <cell r="B947" t="str">
            <v>SFT</v>
          </cell>
          <cell r="C947">
            <v>2745.1413404803261</v>
          </cell>
          <cell r="D947">
            <v>2748.3097622583159</v>
          </cell>
          <cell r="E947">
            <v>1227.4240623855217</v>
          </cell>
          <cell r="F947">
            <v>664.74253909376523</v>
          </cell>
          <cell r="G947">
            <v>616.84</v>
          </cell>
          <cell r="H947">
            <v>0</v>
          </cell>
          <cell r="I947">
            <v>9.375E-2</v>
          </cell>
          <cell r="J947">
            <v>6.25E-2</v>
          </cell>
          <cell r="K947">
            <v>0.15625</v>
          </cell>
          <cell r="L947">
            <v>0.6875</v>
          </cell>
        </row>
        <row r="948">
          <cell r="B948" t="str">
            <v>SGC</v>
          </cell>
          <cell r="C948">
            <v>7769.2183948511838</v>
          </cell>
          <cell r="D948">
            <v>3939.5668380334537</v>
          </cell>
          <cell r="E948">
            <v>1662.3919612553043</v>
          </cell>
          <cell r="F948">
            <v>918.66681940533897</v>
          </cell>
          <cell r="G948">
            <v>695.52668189877943</v>
          </cell>
          <cell r="H948">
            <v>0</v>
          </cell>
          <cell r="I948">
            <v>0</v>
          </cell>
          <cell r="J948">
            <v>0</v>
          </cell>
          <cell r="K948">
            <v>1</v>
          </cell>
          <cell r="L948">
            <v>0</v>
          </cell>
        </row>
        <row r="949">
          <cell r="B949" t="str">
            <v>SGD</v>
          </cell>
          <cell r="C949">
            <v>2745.1413404803261</v>
          </cell>
          <cell r="D949">
            <v>3228.0949999999993</v>
          </cell>
          <cell r="E949">
            <v>1227.4240623855217</v>
          </cell>
          <cell r="F949">
            <v>1004.5000000000001</v>
          </cell>
          <cell r="G949">
            <v>263.06440476190471</v>
          </cell>
          <cell r="H949">
            <v>0</v>
          </cell>
          <cell r="I949">
            <v>1.5625000000000007E-2</v>
          </cell>
          <cell r="J949">
            <v>4.2968750000000028E-2</v>
          </cell>
          <cell r="K949">
            <v>0.43359375000000006</v>
          </cell>
          <cell r="L949">
            <v>0.50781249999999989</v>
          </cell>
        </row>
        <row r="950">
          <cell r="B950" t="str">
            <v>SGN</v>
          </cell>
          <cell r="C950">
            <v>9187.2639393939389</v>
          </cell>
          <cell r="D950">
            <v>3510.489168281184</v>
          </cell>
          <cell r="E950">
            <v>1395.2725324675323</v>
          </cell>
          <cell r="F950">
            <v>560.68752545483198</v>
          </cell>
          <cell r="G950">
            <v>517.83033739003849</v>
          </cell>
          <cell r="H950">
            <v>3.351311724354615E-3</v>
          </cell>
          <cell r="I950">
            <v>2.4087553018798835E-2</v>
          </cell>
          <cell r="J950">
            <v>1.0158663664449929E-2</v>
          </cell>
          <cell r="K950">
            <v>0.2482588888307069</v>
          </cell>
          <cell r="L950">
            <v>0.71414358276168977</v>
          </cell>
        </row>
        <row r="951">
          <cell r="B951" t="str">
            <v>SHA</v>
          </cell>
          <cell r="C951">
            <v>7806.8111108908679</v>
          </cell>
          <cell r="D951">
            <v>4528.8869964272844</v>
          </cell>
          <cell r="E951">
            <v>1913.281224494033</v>
          </cell>
          <cell r="F951">
            <v>1040.0738597447921</v>
          </cell>
          <cell r="G951">
            <v>691.60588895907051</v>
          </cell>
          <cell r="H951">
            <v>2.7657735522904014E-2</v>
          </cell>
          <cell r="I951">
            <v>0.1151049875438503</v>
          </cell>
          <cell r="J951">
            <v>4.9112817123392091E-2</v>
          </cell>
          <cell r="K951">
            <v>0.22275323266731045</v>
          </cell>
          <cell r="L951">
            <v>0.58537122714254319</v>
          </cell>
        </row>
        <row r="952">
          <cell r="B952" t="str">
            <v>SHE</v>
          </cell>
          <cell r="C952">
            <v>7769.2183948511838</v>
          </cell>
          <cell r="D952">
            <v>6216.3700000000008</v>
          </cell>
          <cell r="E952">
            <v>1662.3919612553043</v>
          </cell>
          <cell r="F952">
            <v>978.12</v>
          </cell>
          <cell r="G952">
            <v>923.03856481481489</v>
          </cell>
          <cell r="H952">
            <v>1.3157894736842101E-2</v>
          </cell>
          <cell r="I952">
            <v>6.5789473684210523E-2</v>
          </cell>
          <cell r="J952">
            <v>1.6447368421052627E-2</v>
          </cell>
          <cell r="K952">
            <v>8.059210526315784E-2</v>
          </cell>
          <cell r="L952">
            <v>0.82401315789473695</v>
          </cell>
        </row>
        <row r="953">
          <cell r="B953" t="str">
            <v>SHM</v>
          </cell>
          <cell r="C953">
            <v>7769.2183948511838</v>
          </cell>
          <cell r="D953">
            <v>3939.5668380334537</v>
          </cell>
          <cell r="E953">
            <v>1662.3919612553043</v>
          </cell>
          <cell r="F953">
            <v>918.66681940533897</v>
          </cell>
          <cell r="G953">
            <v>695.52668189877943</v>
          </cell>
          <cell r="H953">
            <v>0</v>
          </cell>
          <cell r="I953">
            <v>0</v>
          </cell>
          <cell r="J953">
            <v>1</v>
          </cell>
          <cell r="K953">
            <v>0</v>
          </cell>
          <cell r="L953">
            <v>0</v>
          </cell>
        </row>
        <row r="954">
          <cell r="B954" t="str">
            <v>SIA</v>
          </cell>
          <cell r="C954">
            <v>7769.2183948511838</v>
          </cell>
          <cell r="D954">
            <v>4726.0999999999995</v>
          </cell>
          <cell r="E954">
            <v>1662.3919612553043</v>
          </cell>
          <cell r="F954">
            <v>709.07799999999997</v>
          </cell>
          <cell r="G954">
            <v>1102.2407772861359</v>
          </cell>
          <cell r="H954">
            <v>3.8781163434903065E-2</v>
          </cell>
          <cell r="I954">
            <v>0.13850415512465378</v>
          </cell>
          <cell r="J954">
            <v>2.4930747922437685E-2</v>
          </cell>
          <cell r="K954">
            <v>0.17174515235457069</v>
          </cell>
          <cell r="L954">
            <v>0.6260387811634347</v>
          </cell>
        </row>
        <row r="955">
          <cell r="B955" t="str">
            <v>SIN</v>
          </cell>
          <cell r="C955">
            <v>6129.239885615184</v>
          </cell>
          <cell r="D955">
            <v>3704.6517412296625</v>
          </cell>
          <cell r="E955">
            <v>1548.382318114185</v>
          </cell>
          <cell r="F955">
            <v>1222.6813060170907</v>
          </cell>
          <cell r="G955">
            <v>818.34076637174167</v>
          </cell>
          <cell r="H955">
            <v>5.2032035019649051E-2</v>
          </cell>
          <cell r="I955">
            <v>0.33950156693030847</v>
          </cell>
          <cell r="J955">
            <v>2.0743172660796966E-2</v>
          </cell>
          <cell r="K955">
            <v>0.21509227478485865</v>
          </cell>
          <cell r="L955">
            <v>0.37263095060438683</v>
          </cell>
        </row>
        <row r="956">
          <cell r="B956" t="str">
            <v>SIP</v>
          </cell>
          <cell r="C956">
            <v>1469.5938081198235</v>
          </cell>
          <cell r="D956">
            <v>2752.6445953448019</v>
          </cell>
          <cell r="E956">
            <v>1004.3361110559546</v>
          </cell>
          <cell r="F956">
            <v>378.81857465811385</v>
          </cell>
          <cell r="G956">
            <v>387.30742755779448</v>
          </cell>
          <cell r="H956">
            <v>0</v>
          </cell>
          <cell r="I956">
            <v>5.8823529411764712E-2</v>
          </cell>
          <cell r="J956">
            <v>0</v>
          </cell>
          <cell r="K956">
            <v>0.21568627450980396</v>
          </cell>
          <cell r="L956">
            <v>0.72549019607843135</v>
          </cell>
        </row>
        <row r="957">
          <cell r="B957" t="str">
            <v>SJD</v>
          </cell>
          <cell r="C957">
            <v>1274.203495145631</v>
          </cell>
          <cell r="D957">
            <v>880.58416507539835</v>
          </cell>
          <cell r="E957">
            <v>676.83824774354196</v>
          </cell>
          <cell r="F957">
            <v>309.61815058319866</v>
          </cell>
          <cell r="G957">
            <v>241.24652902154733</v>
          </cell>
          <cell r="H957">
            <v>1.4715275970569444E-2</v>
          </cell>
          <cell r="I957">
            <v>1.9730771960538459E-2</v>
          </cell>
          <cell r="J957">
            <v>1.3035557973928878E-2</v>
          </cell>
          <cell r="K957">
            <v>0.11857389576285225</v>
          </cell>
          <cell r="L957">
            <v>0.83394449833211093</v>
          </cell>
        </row>
        <row r="958">
          <cell r="B958" t="str">
            <v>SJJ</v>
          </cell>
          <cell r="C958">
            <v>1469.5938081198235</v>
          </cell>
          <cell r="D958">
            <v>3450.6</v>
          </cell>
          <cell r="E958">
            <v>1357</v>
          </cell>
          <cell r="F958">
            <v>396.59003627839695</v>
          </cell>
          <cell r="G958">
            <v>570.22872578844078</v>
          </cell>
          <cell r="H958">
            <v>0</v>
          </cell>
          <cell r="I958">
            <v>4.8714479025710397E-3</v>
          </cell>
          <cell r="J958">
            <v>3.2476319350473598E-3</v>
          </cell>
          <cell r="K958">
            <v>0.71393775372124457</v>
          </cell>
          <cell r="L958">
            <v>0.27794316644113704</v>
          </cell>
        </row>
        <row r="959">
          <cell r="B959" t="str">
            <v>SJO</v>
          </cell>
          <cell r="C959">
            <v>260.86935993929131</v>
          </cell>
          <cell r="D959">
            <v>719.51288888888882</v>
          </cell>
          <cell r="E959">
            <v>566.68183710240862</v>
          </cell>
          <cell r="F959">
            <v>239.11195863197426</v>
          </cell>
          <cell r="G959">
            <v>158.26410077666711</v>
          </cell>
          <cell r="H959">
            <v>6.4980761441878976E-2</v>
          </cell>
          <cell r="I959">
            <v>3.2654921020656012E-3</v>
          </cell>
          <cell r="J959">
            <v>1.2910085054677937E-2</v>
          </cell>
          <cell r="K959">
            <v>8.8623936816524432E-2</v>
          </cell>
          <cell r="L959">
            <v>0.83021972458485305</v>
          </cell>
        </row>
        <row r="960">
          <cell r="B960" t="str">
            <v>SJP</v>
          </cell>
          <cell r="C960">
            <v>4876.3030907686207</v>
          </cell>
          <cell r="D960">
            <v>3416.2125376837002</v>
          </cell>
          <cell r="E960">
            <v>1790.3687681411586</v>
          </cell>
          <cell r="F960">
            <v>691.55985737311903</v>
          </cell>
          <cell r="G960">
            <v>663.24725822516814</v>
          </cell>
          <cell r="H960">
            <v>0</v>
          </cell>
          <cell r="I960">
            <v>3.9999999999999994E-2</v>
          </cell>
          <cell r="J960">
            <v>0</v>
          </cell>
          <cell r="K960">
            <v>0.15999999999999998</v>
          </cell>
          <cell r="L960">
            <v>0.8</v>
          </cell>
        </row>
        <row r="961">
          <cell r="B961" t="str">
            <v>SJU</v>
          </cell>
          <cell r="C961">
            <v>282.72859565274632</v>
          </cell>
          <cell r="D961">
            <v>759.70701532043881</v>
          </cell>
          <cell r="E961">
            <v>492.2635792570523</v>
          </cell>
          <cell r="F961">
            <v>208.67529894965674</v>
          </cell>
          <cell r="G961">
            <v>173.12970318771568</v>
          </cell>
          <cell r="H961">
            <v>4.8027377296622306E-2</v>
          </cell>
          <cell r="I961">
            <v>5.4130016134908872E-3</v>
          </cell>
          <cell r="J961">
            <v>1.4462863686045987E-2</v>
          </cell>
          <cell r="K961">
            <v>0.14491490136886503</v>
          </cell>
          <cell r="L961">
            <v>0.78718185603497581</v>
          </cell>
        </row>
        <row r="962">
          <cell r="B962" t="str">
            <v>SKB</v>
          </cell>
          <cell r="C962">
            <v>540.95339999999999</v>
          </cell>
          <cell r="D962">
            <v>616.39569259699067</v>
          </cell>
          <cell r="E962">
            <v>600.5</v>
          </cell>
          <cell r="F962">
            <v>318.72049923195101</v>
          </cell>
          <cell r="G962">
            <v>343.3183646921122</v>
          </cell>
          <cell r="H962">
            <v>4.3758043758043749E-2</v>
          </cell>
          <cell r="I962">
            <v>1.287001287001287E-3</v>
          </cell>
          <cell r="J962">
            <v>1.9305019305019308E-2</v>
          </cell>
          <cell r="K962">
            <v>6.1776061776061757E-2</v>
          </cell>
          <cell r="L962">
            <v>0.87387387387387383</v>
          </cell>
        </row>
        <row r="963">
          <cell r="B963" t="str">
            <v>SKG</v>
          </cell>
          <cell r="C963">
            <v>190.56870370370373</v>
          </cell>
          <cell r="D963">
            <v>2371.0319999999997</v>
          </cell>
          <cell r="E963">
            <v>1227.4240623855217</v>
          </cell>
          <cell r="F963">
            <v>662.85375696630683</v>
          </cell>
          <cell r="G963">
            <v>522.88980263281769</v>
          </cell>
          <cell r="H963">
            <v>2.2694524495677222E-2</v>
          </cell>
          <cell r="I963">
            <v>1.6210374639769445E-2</v>
          </cell>
          <cell r="J963">
            <v>7.2046109510086435E-3</v>
          </cell>
          <cell r="K963">
            <v>0.23451008645533133</v>
          </cell>
          <cell r="L963">
            <v>0.7193804034582133</v>
          </cell>
        </row>
        <row r="964">
          <cell r="B964" t="str">
            <v>SKP</v>
          </cell>
          <cell r="C964">
            <v>1469.5938081198235</v>
          </cell>
          <cell r="D964">
            <v>2752.6445953448019</v>
          </cell>
          <cell r="E964">
            <v>2216</v>
          </cell>
          <cell r="F964">
            <v>367.95029638253231</v>
          </cell>
          <cell r="G964">
            <v>463.8254631735324</v>
          </cell>
          <cell r="H964">
            <v>1.2053033346725599E-3</v>
          </cell>
          <cell r="I964">
            <v>1.0713807419311645E-3</v>
          </cell>
          <cell r="J964">
            <v>4.9551359314316343E-3</v>
          </cell>
          <cell r="K964">
            <v>0.60372304807821076</v>
          </cell>
          <cell r="L964">
            <v>0.38904513191375384</v>
          </cell>
        </row>
        <row r="965">
          <cell r="B965" t="str">
            <v>SLA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0.10714285714285712</v>
          </cell>
          <cell r="I965">
            <v>0.10714285714285712</v>
          </cell>
          <cell r="J965">
            <v>0</v>
          </cell>
          <cell r="K965">
            <v>0</v>
          </cell>
          <cell r="L965">
            <v>0.7857142857142857</v>
          </cell>
        </row>
        <row r="966">
          <cell r="B966" t="str">
            <v>SLL</v>
          </cell>
          <cell r="C966">
            <v>3330.5636246604122</v>
          </cell>
          <cell r="D966">
            <v>2932.3675702616497</v>
          </cell>
          <cell r="E966">
            <v>1396.5367793615474</v>
          </cell>
          <cell r="F966">
            <v>760.85050917263288</v>
          </cell>
          <cell r="G966">
            <v>562.07034937759533</v>
          </cell>
          <cell r="H966">
            <v>0</v>
          </cell>
          <cell r="I966">
            <v>0</v>
          </cell>
          <cell r="J966">
            <v>0</v>
          </cell>
          <cell r="K966">
            <v>0.15384615384615385</v>
          </cell>
          <cell r="L966">
            <v>0.84615384615384603</v>
          </cell>
        </row>
        <row r="967">
          <cell r="B967" t="str">
            <v>SLM</v>
          </cell>
          <cell r="C967">
            <v>2745.1413404803261</v>
          </cell>
          <cell r="D967">
            <v>2748.3097622583159</v>
          </cell>
          <cell r="E967">
            <v>1227.4240623855217</v>
          </cell>
          <cell r="F967">
            <v>664.74253909376523</v>
          </cell>
          <cell r="G967">
            <v>456.75427675021371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1</v>
          </cell>
        </row>
        <row r="968">
          <cell r="B968" t="str">
            <v>SLP</v>
          </cell>
          <cell r="C968">
            <v>804.1211574074074</v>
          </cell>
          <cell r="D968">
            <v>566.07999999999993</v>
          </cell>
          <cell r="E968">
            <v>527.88944151404155</v>
          </cell>
          <cell r="F968">
            <v>247.49167651907811</v>
          </cell>
          <cell r="G968">
            <v>273.16668015883175</v>
          </cell>
          <cell r="H968">
            <v>3.7588332581566697E-3</v>
          </cell>
          <cell r="I968">
            <v>4.3602465794617363E-3</v>
          </cell>
          <cell r="J968">
            <v>1.834310629980454E-2</v>
          </cell>
          <cell r="K968">
            <v>0.24402345511953102</v>
          </cell>
          <cell r="L968">
            <v>0.72951435874304593</v>
          </cell>
        </row>
        <row r="969">
          <cell r="B969" t="str">
            <v>SLU</v>
          </cell>
          <cell r="C969">
            <v>727.7369565217391</v>
          </cell>
          <cell r="D969">
            <v>733.45000000000016</v>
          </cell>
          <cell r="E969">
            <v>363.98555555555549</v>
          </cell>
          <cell r="F969">
            <v>237.30324107514926</v>
          </cell>
          <cell r="G969">
            <v>221.99814450364343</v>
          </cell>
          <cell r="H969">
            <v>2.6635238656452575E-2</v>
          </cell>
          <cell r="I969">
            <v>5.8927519151443766E-4</v>
          </cell>
          <cell r="J969">
            <v>1.4142604596346508E-2</v>
          </cell>
          <cell r="K969">
            <v>0.15462581025338848</v>
          </cell>
          <cell r="L969">
            <v>0.80400707130229809</v>
          </cell>
        </row>
        <row r="970">
          <cell r="B970" t="str">
            <v>SLW</v>
          </cell>
          <cell r="C970">
            <v>258.55072039077157</v>
          </cell>
          <cell r="D970">
            <v>517.27507428680622</v>
          </cell>
          <cell r="E970">
            <v>516.30811987028801</v>
          </cell>
          <cell r="F970">
            <v>439.73171428571396</v>
          </cell>
          <cell r="G970">
            <v>228.67459860006926</v>
          </cell>
          <cell r="H970">
            <v>2.1806853582554526E-2</v>
          </cell>
          <cell r="I970">
            <v>0</v>
          </cell>
          <cell r="J970">
            <v>9.3457943925233669E-2</v>
          </cell>
          <cell r="K970">
            <v>4.0498442367601258E-2</v>
          </cell>
          <cell r="L970">
            <v>0.84423676012461057</v>
          </cell>
        </row>
        <row r="971">
          <cell r="B971" t="str">
            <v>SLZ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0.17647058823529413</v>
          </cell>
          <cell r="J971">
            <v>2.9411764705882356E-2</v>
          </cell>
          <cell r="K971">
            <v>0.4705882352941177</v>
          </cell>
          <cell r="L971">
            <v>0.3235294117647059</v>
          </cell>
        </row>
        <row r="972">
          <cell r="B972" t="str">
            <v>SMI</v>
          </cell>
          <cell r="C972">
            <v>2745.1413404803261</v>
          </cell>
          <cell r="D972">
            <v>2748.3097622583159</v>
          </cell>
          <cell r="E972">
            <v>1227.4240623855217</v>
          </cell>
          <cell r="F972">
            <v>664.74253909376523</v>
          </cell>
          <cell r="G972">
            <v>456.75427675021371</v>
          </cell>
          <cell r="H972">
            <v>0</v>
          </cell>
          <cell r="I972">
            <v>0</v>
          </cell>
          <cell r="J972">
            <v>0</v>
          </cell>
          <cell r="K972">
            <v>0.43478260869565222</v>
          </cell>
          <cell r="L972">
            <v>0.56521739130434778</v>
          </cell>
        </row>
        <row r="973">
          <cell r="B973" t="str">
            <v>SMR</v>
          </cell>
          <cell r="C973">
            <v>340.6522449706643</v>
          </cell>
          <cell r="D973">
            <v>1643.6786350781567</v>
          </cell>
          <cell r="E973">
            <v>867.19705804587363</v>
          </cell>
          <cell r="F973">
            <v>476.49220503407565</v>
          </cell>
          <cell r="G973">
            <v>355.93964477998946</v>
          </cell>
          <cell r="H973">
            <v>0</v>
          </cell>
          <cell r="I973">
            <v>0.13793103448275859</v>
          </cell>
          <cell r="J973">
            <v>3.4482758620689648E-2</v>
          </cell>
          <cell r="K973">
            <v>0.17241379310344826</v>
          </cell>
          <cell r="L973">
            <v>0.65517241379310354</v>
          </cell>
        </row>
        <row r="974">
          <cell r="B974" t="str">
            <v>SNN</v>
          </cell>
          <cell r="C974">
            <v>371.19548767199177</v>
          </cell>
          <cell r="D974">
            <v>2599.1931072186817</v>
          </cell>
          <cell r="E974">
            <v>1171.8831999999998</v>
          </cell>
          <cell r="F974">
            <v>409.0556525609332</v>
          </cell>
          <cell r="G974">
            <v>439.45970133997957</v>
          </cell>
          <cell r="H974">
            <v>2.8025477707006363E-2</v>
          </cell>
          <cell r="I974">
            <v>3.3630573248407611E-2</v>
          </cell>
          <cell r="J974">
            <v>6.2420382165605127E-3</v>
          </cell>
          <cell r="K974">
            <v>0.41961783439490474</v>
          </cell>
          <cell r="L974">
            <v>0.51248407643312077</v>
          </cell>
        </row>
        <row r="975">
          <cell r="B975" t="str">
            <v>SOC</v>
          </cell>
          <cell r="C975">
            <v>6193.8249009534829</v>
          </cell>
          <cell r="D975">
            <v>3575.2541506331786</v>
          </cell>
          <cell r="E975">
            <v>1568.9268649847354</v>
          </cell>
          <cell r="F975">
            <v>777.33416693910112</v>
          </cell>
          <cell r="G975">
            <v>629.17125846887177</v>
          </cell>
          <cell r="H975">
            <v>0</v>
          </cell>
          <cell r="I975">
            <v>0</v>
          </cell>
          <cell r="J975">
            <v>0</v>
          </cell>
          <cell r="K975">
            <v>0.5</v>
          </cell>
          <cell r="L975">
            <v>0.5</v>
          </cell>
        </row>
        <row r="976">
          <cell r="B976" t="str">
            <v>SOF</v>
          </cell>
          <cell r="C976">
            <v>1279.1600000000001</v>
          </cell>
          <cell r="D976">
            <v>3136.4256833333352</v>
          </cell>
          <cell r="E976">
            <v>1595.3507142857143</v>
          </cell>
          <cell r="F976">
            <v>346.29247267406322</v>
          </cell>
          <cell r="G976">
            <v>412.29730020526364</v>
          </cell>
          <cell r="H976">
            <v>1.4938379185858331E-3</v>
          </cell>
          <cell r="I976">
            <v>4.4815137557575021E-3</v>
          </cell>
          <cell r="J976">
            <v>3.5478650566413547E-3</v>
          </cell>
          <cell r="K976">
            <v>0.51568529814515129</v>
          </cell>
          <cell r="L976">
            <v>0.47479148512386393</v>
          </cell>
        </row>
        <row r="977">
          <cell r="B977" t="str">
            <v>SOG</v>
          </cell>
          <cell r="C977">
            <v>2745.1413404803261</v>
          </cell>
          <cell r="D977">
            <v>2748.3097622583159</v>
          </cell>
          <cell r="E977">
            <v>1227.4240623855217</v>
          </cell>
          <cell r="F977">
            <v>664.74253909376523</v>
          </cell>
          <cell r="G977">
            <v>456.75427675021371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1</v>
          </cell>
        </row>
        <row r="978">
          <cell r="B978" t="str">
            <v>SON</v>
          </cell>
          <cell r="C978">
            <v>1491.994109567901</v>
          </cell>
          <cell r="D978">
            <v>4031.5638066791957</v>
          </cell>
          <cell r="E978">
            <v>1262.0723017140099</v>
          </cell>
          <cell r="F978">
            <v>1338.046185731502</v>
          </cell>
          <cell r="G978">
            <v>902.02177786951108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1</v>
          </cell>
        </row>
        <row r="979">
          <cell r="B979" t="str">
            <v>SOU</v>
          </cell>
          <cell r="C979">
            <v>2745.1413404803261</v>
          </cell>
          <cell r="D979">
            <v>2748.3097622583159</v>
          </cell>
          <cell r="E979">
            <v>1227.4240623855217</v>
          </cell>
          <cell r="F979">
            <v>664.74253909376523</v>
          </cell>
          <cell r="G979">
            <v>456.75427675021371</v>
          </cell>
          <cell r="H979">
            <v>0</v>
          </cell>
          <cell r="I979">
            <v>0</v>
          </cell>
          <cell r="J979">
            <v>8.3333333333333329E-2</v>
          </cell>
          <cell r="K979">
            <v>0.16666666666666666</v>
          </cell>
          <cell r="L979">
            <v>0.75</v>
          </cell>
        </row>
        <row r="980">
          <cell r="B980" t="str">
            <v>SPC</v>
          </cell>
          <cell r="C980">
            <v>2745.1413404803261</v>
          </cell>
          <cell r="D980">
            <v>2748.3097622583159</v>
          </cell>
          <cell r="E980">
            <v>1227.4240623855217</v>
          </cell>
          <cell r="F980">
            <v>664.74253909376523</v>
          </cell>
          <cell r="G980">
            <v>456.75427675021371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1</v>
          </cell>
        </row>
        <row r="981">
          <cell r="B981" t="str">
            <v>SPK</v>
          </cell>
          <cell r="C981">
            <v>7769.2183948511838</v>
          </cell>
          <cell r="D981">
            <v>3145</v>
          </cell>
          <cell r="E981">
            <v>1662.3919612553043</v>
          </cell>
          <cell r="F981">
            <v>826.18721800104606</v>
          </cell>
          <cell r="G981">
            <v>809.04030975471551</v>
          </cell>
          <cell r="H981">
            <v>1.850138760407033E-2</v>
          </cell>
          <cell r="I981">
            <v>8.4181313598519977E-2</v>
          </cell>
          <cell r="J981">
            <v>3.4227567067530114E-2</v>
          </cell>
          <cell r="K981">
            <v>0.21831637372802981</v>
          </cell>
          <cell r="L981">
            <v>0.64477335800184976</v>
          </cell>
        </row>
        <row r="982">
          <cell r="B982" t="str">
            <v>SPN</v>
          </cell>
          <cell r="C982">
            <v>1491.994109567901</v>
          </cell>
          <cell r="D982">
            <v>4031.5638066791957</v>
          </cell>
          <cell r="E982">
            <v>1262.0723017140099</v>
          </cell>
          <cell r="F982">
            <v>1338.046185731502</v>
          </cell>
          <cell r="G982">
            <v>1218.08</v>
          </cell>
          <cell r="H982">
            <v>0</v>
          </cell>
          <cell r="I982">
            <v>0.03</v>
          </cell>
          <cell r="J982">
            <v>0.47</v>
          </cell>
          <cell r="K982">
            <v>0.01</v>
          </cell>
          <cell r="L982">
            <v>0.49</v>
          </cell>
        </row>
        <row r="983">
          <cell r="B983" t="str">
            <v>SPU</v>
          </cell>
          <cell r="C983">
            <v>1469.5938081198235</v>
          </cell>
          <cell r="D983">
            <v>5017.9399999999996</v>
          </cell>
          <cell r="E983">
            <v>2316.7833333333301</v>
          </cell>
          <cell r="F983">
            <v>473.28317864666315</v>
          </cell>
          <cell r="G983">
            <v>668.05558836683031</v>
          </cell>
          <cell r="H983">
            <v>1.0330578512396688E-3</v>
          </cell>
          <cell r="I983">
            <v>6.7148760330578471E-3</v>
          </cell>
          <cell r="J983">
            <v>6.1983471074380124E-3</v>
          </cell>
          <cell r="K983">
            <v>0.58677685950413228</v>
          </cell>
          <cell r="L983">
            <v>0.39927685950413222</v>
          </cell>
        </row>
        <row r="984">
          <cell r="B984" t="str">
            <v>SRE</v>
          </cell>
          <cell r="C984">
            <v>340.6522449706643</v>
          </cell>
          <cell r="D984">
            <v>1643.6786350781567</v>
          </cell>
          <cell r="E984">
            <v>867.19705804587363</v>
          </cell>
          <cell r="F984">
            <v>476.49220503407565</v>
          </cell>
          <cell r="G984">
            <v>355.93964477998946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1</v>
          </cell>
        </row>
        <row r="985">
          <cell r="B985" t="str">
            <v>SRG</v>
          </cell>
          <cell r="C985">
            <v>6193.8249009534829</v>
          </cell>
          <cell r="D985">
            <v>3575.2541506331786</v>
          </cell>
          <cell r="E985">
            <v>1568.9268649847354</v>
          </cell>
          <cell r="F985">
            <v>777.33416693910112</v>
          </cell>
          <cell r="G985">
            <v>629.17125846887177</v>
          </cell>
          <cell r="H985">
            <v>0</v>
          </cell>
          <cell r="I985">
            <v>0</v>
          </cell>
          <cell r="J985">
            <v>0</v>
          </cell>
          <cell r="K985">
            <v>0.5</v>
          </cell>
          <cell r="L985">
            <v>0.5</v>
          </cell>
        </row>
        <row r="986">
          <cell r="B986" t="str">
            <v>SRZ</v>
          </cell>
          <cell r="C986">
            <v>340.6522449706643</v>
          </cell>
          <cell r="D986">
            <v>2221.0325925925918</v>
          </cell>
          <cell r="E986">
            <v>867.19705804587363</v>
          </cell>
          <cell r="F986">
            <v>1062.0270175438595</v>
          </cell>
          <cell r="G986">
            <v>484.01094593844203</v>
          </cell>
          <cell r="H986">
            <v>9.5510983763132833E-4</v>
          </cell>
          <cell r="I986">
            <v>2.0057306590257899E-2</v>
          </cell>
          <cell r="J986">
            <v>1.5281757402101253E-2</v>
          </cell>
          <cell r="K986">
            <v>4.8710601719197756E-2</v>
          </cell>
          <cell r="L986">
            <v>0.91499522445081183</v>
          </cell>
        </row>
        <row r="987">
          <cell r="B987" t="str">
            <v>SSA</v>
          </cell>
          <cell r="C987">
            <v>0</v>
          </cell>
          <cell r="D987">
            <v>2803.9561153846143</v>
          </cell>
          <cell r="E987">
            <v>0</v>
          </cell>
          <cell r="F987">
            <v>1068.9973625894797</v>
          </cell>
          <cell r="G987">
            <v>655.32727654878056</v>
          </cell>
          <cell r="H987">
            <v>5.4446460980036243E-3</v>
          </cell>
          <cell r="I987">
            <v>9.3466424682395507E-2</v>
          </cell>
          <cell r="J987">
            <v>1.2704174228675126E-2</v>
          </cell>
          <cell r="K987">
            <v>0.24410163339382945</v>
          </cell>
          <cell r="L987">
            <v>0.64428312159709622</v>
          </cell>
        </row>
        <row r="988">
          <cell r="B988" t="str">
            <v>SSG</v>
          </cell>
          <cell r="C988">
            <v>2666.1651453744489</v>
          </cell>
          <cell r="D988">
            <v>6451.1250000000009</v>
          </cell>
          <cell r="E988">
            <v>2992.5</v>
          </cell>
          <cell r="F988">
            <v>2400</v>
          </cell>
          <cell r="G988">
            <v>1532.3666056910574</v>
          </cell>
          <cell r="H988">
            <v>0</v>
          </cell>
          <cell r="I988">
            <v>0.13084112149532709</v>
          </cell>
          <cell r="J988">
            <v>4.6728971962616814E-2</v>
          </cell>
          <cell r="K988">
            <v>0.20560747663551401</v>
          </cell>
          <cell r="L988">
            <v>0.61682242990654212</v>
          </cell>
        </row>
        <row r="989">
          <cell r="B989" t="str">
            <v>SSH</v>
          </cell>
          <cell r="C989">
            <v>1843.8291165610724</v>
          </cell>
          <cell r="D989">
            <v>3003.2110971761676</v>
          </cell>
          <cell r="E989">
            <v>812.56222222222232</v>
          </cell>
          <cell r="F989">
            <v>675.82999999999993</v>
          </cell>
          <cell r="G989">
            <v>574.48423809523808</v>
          </cell>
          <cell r="H989">
            <v>0</v>
          </cell>
          <cell r="I989">
            <v>7.9999999999999974E-2</v>
          </cell>
          <cell r="J989">
            <v>6.9999999999999993E-2</v>
          </cell>
          <cell r="K989">
            <v>0.15999999999999995</v>
          </cell>
          <cell r="L989">
            <v>0.69000000000000006</v>
          </cell>
        </row>
        <row r="990">
          <cell r="B990" t="str">
            <v>SSX</v>
          </cell>
          <cell r="C990">
            <v>2745.1413404803261</v>
          </cell>
          <cell r="D990">
            <v>2748.3097622583159</v>
          </cell>
          <cell r="E990">
            <v>1227.4240623855217</v>
          </cell>
          <cell r="F990">
            <v>664.74253909376523</v>
          </cell>
          <cell r="G990">
            <v>517.91679487179476</v>
          </cell>
          <cell r="H990">
            <v>0</v>
          </cell>
          <cell r="I990">
            <v>1.6393442622950814E-2</v>
          </cell>
          <cell r="J990">
            <v>0</v>
          </cell>
          <cell r="K990">
            <v>6.5573770491803254E-2</v>
          </cell>
          <cell r="L990">
            <v>0.91803278688524581</v>
          </cell>
        </row>
        <row r="991">
          <cell r="B991" t="str">
            <v>STI</v>
          </cell>
          <cell r="C991">
            <v>310.31988333333339</v>
          </cell>
          <cell r="D991">
            <v>616.39569259699067</v>
          </cell>
          <cell r="E991">
            <v>511.6084923299515</v>
          </cell>
          <cell r="F991">
            <v>231.08232915835987</v>
          </cell>
          <cell r="G991">
            <v>201.41883090599103</v>
          </cell>
          <cell r="H991">
            <v>8.6457536342769717E-2</v>
          </cell>
          <cell r="I991">
            <v>0</v>
          </cell>
          <cell r="J991">
            <v>3.0604437643458288E-2</v>
          </cell>
          <cell r="K991">
            <v>0.19510328997704657</v>
          </cell>
          <cell r="L991">
            <v>0.6878347360367254</v>
          </cell>
        </row>
        <row r="992">
          <cell r="B992" t="str">
            <v>STM</v>
          </cell>
          <cell r="C992">
            <v>0</v>
          </cell>
          <cell r="D992">
            <v>0</v>
          </cell>
          <cell r="E992">
            <v>0</v>
          </cell>
          <cell r="F992">
            <v>1789</v>
          </cell>
          <cell r="G992">
            <v>497.41500000000002</v>
          </cell>
          <cell r="H992">
            <v>0</v>
          </cell>
          <cell r="I992">
            <v>0</v>
          </cell>
          <cell r="J992">
            <v>0</v>
          </cell>
          <cell r="K992">
            <v>0.52941176470588236</v>
          </cell>
          <cell r="L992">
            <v>0.47058823529411764</v>
          </cell>
        </row>
        <row r="993">
          <cell r="B993" t="str">
            <v>STO</v>
          </cell>
          <cell r="C993">
            <v>2745.1413404803261</v>
          </cell>
          <cell r="D993">
            <v>2387.1646191062737</v>
          </cell>
          <cell r="E993">
            <v>1551.7687165022569</v>
          </cell>
          <cell r="F993">
            <v>650.30355146406418</v>
          </cell>
          <cell r="G993">
            <v>381.78598838716158</v>
          </cell>
          <cell r="H993">
            <v>3.6757113947053122E-3</v>
          </cell>
          <cell r="I993">
            <v>7.6529137240325049E-2</v>
          </cell>
          <cell r="J993">
            <v>2.2178168752323077E-2</v>
          </cell>
          <cell r="K993">
            <v>0.28835749390823079</v>
          </cell>
          <cell r="L993">
            <v>0.60925948870441571</v>
          </cell>
        </row>
        <row r="994">
          <cell r="B994" t="str">
            <v>STR</v>
          </cell>
          <cell r="C994">
            <v>1777.7661538461537</v>
          </cell>
          <cell r="D994">
            <v>2776.5058358453452</v>
          </cell>
          <cell r="E994">
            <v>747.16179621848721</v>
          </cell>
          <cell r="F994">
            <v>575.93044357335282</v>
          </cell>
          <cell r="G994">
            <v>454.05743435560947</v>
          </cell>
          <cell r="H994">
            <v>8.424994149309634E-3</v>
          </cell>
          <cell r="I994">
            <v>6.4123566580856689E-2</v>
          </cell>
          <cell r="J994">
            <v>3.5923238942195242E-2</v>
          </cell>
          <cell r="K994">
            <v>0.25181371401825353</v>
          </cell>
          <cell r="L994">
            <v>0.63971448630938488</v>
          </cell>
        </row>
        <row r="995">
          <cell r="B995" t="str">
            <v>STT</v>
          </cell>
          <cell r="C995">
            <v>399.86811677029755</v>
          </cell>
          <cell r="D995">
            <v>737.70523809523809</v>
          </cell>
          <cell r="E995">
            <v>634.03294573643416</v>
          </cell>
          <cell r="F995">
            <v>228.92632559800481</v>
          </cell>
          <cell r="G995">
            <v>211.12469972452314</v>
          </cell>
          <cell r="H995">
            <v>6.6080332953787027E-2</v>
          </cell>
          <cell r="I995">
            <v>2.7091758608504476E-3</v>
          </cell>
          <cell r="J995">
            <v>1.9435392045231471E-2</v>
          </cell>
          <cell r="K995">
            <v>0.13098276335937822</v>
          </cell>
          <cell r="L995">
            <v>0.78079233578075291</v>
          </cell>
        </row>
        <row r="996">
          <cell r="B996" t="str">
            <v>STV</v>
          </cell>
          <cell r="C996">
            <v>3702.7359647651338</v>
          </cell>
          <cell r="D996">
            <v>2535.5679383578822</v>
          </cell>
          <cell r="E996">
            <v>1841.947079900636</v>
          </cell>
          <cell r="F996">
            <v>781.56573324038914</v>
          </cell>
          <cell r="G996">
            <v>568.37330685086056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1</v>
          </cell>
        </row>
        <row r="997">
          <cell r="B997" t="str">
            <v>STX</v>
          </cell>
          <cell r="C997">
            <v>600.92999999999972</v>
          </cell>
          <cell r="D997">
            <v>616.39569259699067</v>
          </cell>
          <cell r="E997">
            <v>478.00740740740747</v>
          </cell>
          <cell r="F997">
            <v>258.06781562607887</v>
          </cell>
          <cell r="G997">
            <v>250.90304535463002</v>
          </cell>
          <cell r="H997">
            <v>3.4685661195416495E-2</v>
          </cell>
          <cell r="I997">
            <v>8.9811087023846225E-3</v>
          </cell>
          <cell r="J997">
            <v>3.2208113967172471E-2</v>
          </cell>
          <cell r="K997">
            <v>0.12263858779807978</v>
          </cell>
          <cell r="L997">
            <v>0.80148652833694667</v>
          </cell>
        </row>
        <row r="998">
          <cell r="B998" t="str">
            <v>SUB</v>
          </cell>
          <cell r="C998">
            <v>6193.8249009534829</v>
          </cell>
          <cell r="D998">
            <v>3575.2541506331786</v>
          </cell>
          <cell r="E998">
            <v>1568.9268649847354</v>
          </cell>
          <cell r="F998">
            <v>777.33416693910112</v>
          </cell>
          <cell r="G998">
            <v>2866.5000000000005</v>
          </cell>
          <cell r="H998">
            <v>0</v>
          </cell>
          <cell r="I998">
            <v>0.13793103448275859</v>
          </cell>
          <cell r="J998">
            <v>1.9704433497536943E-2</v>
          </cell>
          <cell r="K998">
            <v>0.14285714285714282</v>
          </cell>
          <cell r="L998">
            <v>0.69950738916256161</v>
          </cell>
        </row>
        <row r="999">
          <cell r="B999" t="str">
            <v>SUF</v>
          </cell>
          <cell r="C999">
            <v>2745.1413404803261</v>
          </cell>
          <cell r="D999">
            <v>2748.3097622583159</v>
          </cell>
          <cell r="E999">
            <v>1227.4240623855217</v>
          </cell>
          <cell r="F999">
            <v>1705.1549844236761</v>
          </cell>
          <cell r="G999">
            <v>466.95201693302857</v>
          </cell>
          <cell r="H999">
            <v>0</v>
          </cell>
          <cell r="I999">
            <v>0</v>
          </cell>
          <cell r="J999">
            <v>4.1753653444676422E-3</v>
          </cell>
          <cell r="K999">
            <v>0.17745302713987485</v>
          </cell>
          <cell r="L999">
            <v>0.81837160751565752</v>
          </cell>
        </row>
        <row r="1000">
          <cell r="B1000" t="str">
            <v>SUJ</v>
          </cell>
          <cell r="C1000">
            <v>1469.5938081198235</v>
          </cell>
          <cell r="D1000">
            <v>2752.6445953448019</v>
          </cell>
          <cell r="E1000">
            <v>1004.3361110559546</v>
          </cell>
          <cell r="F1000">
            <v>378.81857465811385</v>
          </cell>
          <cell r="G1000">
            <v>387.30742755779448</v>
          </cell>
          <cell r="H1000">
            <v>0</v>
          </cell>
          <cell r="I1000">
            <v>0</v>
          </cell>
          <cell r="J1000">
            <v>0</v>
          </cell>
          <cell r="K1000">
            <v>0.83333333333333326</v>
          </cell>
          <cell r="L1000">
            <v>0.16666666666666666</v>
          </cell>
        </row>
        <row r="1001">
          <cell r="B1001" t="str">
            <v>SUV</v>
          </cell>
          <cell r="C1001">
            <v>1491.994109567901</v>
          </cell>
          <cell r="D1001">
            <v>4031.5638066791957</v>
          </cell>
          <cell r="E1001">
            <v>1262.0723017140099</v>
          </cell>
          <cell r="F1001">
            <v>1338.046185731502</v>
          </cell>
          <cell r="G1001">
            <v>902.02177786951108</v>
          </cell>
          <cell r="H1001">
            <v>0</v>
          </cell>
          <cell r="I1001">
            <v>0.13333333333333333</v>
          </cell>
          <cell r="J1001">
            <v>0.2</v>
          </cell>
          <cell r="K1001">
            <v>0.13333333333333333</v>
          </cell>
          <cell r="L1001">
            <v>0.53333333333333333</v>
          </cell>
        </row>
        <row r="1002">
          <cell r="B1002" t="str">
            <v>SVD</v>
          </cell>
          <cell r="C1002">
            <v>377.32512499980163</v>
          </cell>
          <cell r="D1002">
            <v>616.39569259699067</v>
          </cell>
          <cell r="E1002">
            <v>511.6084923299515</v>
          </cell>
          <cell r="F1002">
            <v>227.19677564143856</v>
          </cell>
          <cell r="G1002">
            <v>198.10817419848587</v>
          </cell>
          <cell r="H1002">
            <v>5.8333333333333307E-2</v>
          </cell>
          <cell r="I1002">
            <v>2.4999999999999991E-2</v>
          </cell>
          <cell r="J1002">
            <v>0.21666666666666654</v>
          </cell>
          <cell r="K1002">
            <v>5.83333333333333E-2</v>
          </cell>
          <cell r="L1002">
            <v>0.64166666666666672</v>
          </cell>
        </row>
        <row r="1003">
          <cell r="B1003" t="str">
            <v>SVG</v>
          </cell>
          <cell r="C1003">
            <v>2745.1413404803261</v>
          </cell>
          <cell r="D1003">
            <v>2748.3097622583159</v>
          </cell>
          <cell r="E1003">
            <v>1227.4240623855217</v>
          </cell>
          <cell r="F1003">
            <v>402.31899766899767</v>
          </cell>
          <cell r="G1003">
            <v>335.42632122208261</v>
          </cell>
          <cell r="H1003">
            <v>1.0341261633919345E-3</v>
          </cell>
          <cell r="I1003">
            <v>3.2057911065149984E-2</v>
          </cell>
          <cell r="J1003">
            <v>1.137538779731128E-2</v>
          </cell>
          <cell r="K1003">
            <v>0.1178903826266805</v>
          </cell>
          <cell r="L1003">
            <v>0.8376421923474664</v>
          </cell>
        </row>
        <row r="1004">
          <cell r="B1004" t="str">
            <v>SVJ</v>
          </cell>
          <cell r="C1004">
            <v>2745.1413404803261</v>
          </cell>
          <cell r="D1004">
            <v>2748.3097622583159</v>
          </cell>
          <cell r="E1004">
            <v>1227.4240623855217</v>
          </cell>
          <cell r="F1004">
            <v>664.74253909376523</v>
          </cell>
          <cell r="G1004">
            <v>456.75427675021371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1</v>
          </cell>
        </row>
        <row r="1005">
          <cell r="B1005" t="str">
            <v>SVQ</v>
          </cell>
          <cell r="C1005">
            <v>148.56509090909097</v>
          </cell>
          <cell r="D1005">
            <v>1881.2577884615391</v>
          </cell>
          <cell r="E1005">
            <v>2868.7674999999999</v>
          </cell>
          <cell r="F1005">
            <v>604.80336805555578</v>
          </cell>
          <cell r="G1005">
            <v>386.01667577849344</v>
          </cell>
          <cell r="H1005">
            <v>3.9410828025477726E-2</v>
          </cell>
          <cell r="I1005">
            <v>3.5429936305732483E-2</v>
          </cell>
          <cell r="J1005">
            <v>1.3136942675159243E-2</v>
          </cell>
          <cell r="K1005">
            <v>0.15883757961783435</v>
          </cell>
          <cell r="L1005">
            <v>0.75318471337579618</v>
          </cell>
        </row>
        <row r="1006">
          <cell r="B1006" t="str">
            <v>SVU</v>
          </cell>
          <cell r="C1006">
            <v>1491.994109567901</v>
          </cell>
          <cell r="D1006">
            <v>4031.5638066791957</v>
          </cell>
          <cell r="E1006">
            <v>1262.0723017140099</v>
          </cell>
          <cell r="F1006">
            <v>1338.046185731502</v>
          </cell>
          <cell r="G1006">
            <v>902.02177786951108</v>
          </cell>
          <cell r="H1006">
            <v>0</v>
          </cell>
          <cell r="I1006">
            <v>0</v>
          </cell>
          <cell r="J1006">
            <v>0</v>
          </cell>
          <cell r="K1006">
            <v>0.16666666666666666</v>
          </cell>
          <cell r="L1006">
            <v>0.83333333333333337</v>
          </cell>
        </row>
        <row r="1007">
          <cell r="B1007" t="str">
            <v>SVX</v>
          </cell>
          <cell r="C1007">
            <v>7769.2183948511838</v>
          </cell>
          <cell r="D1007">
            <v>3939.5668380334537</v>
          </cell>
          <cell r="E1007">
            <v>1662.3919612553043</v>
          </cell>
          <cell r="F1007">
            <v>828.92441176470595</v>
          </cell>
          <cell r="G1007">
            <v>514.98166820987672</v>
          </cell>
          <cell r="H1007">
            <v>1.6587677725118478E-2</v>
          </cell>
          <cell r="I1007">
            <v>4.0284360189573459E-2</v>
          </cell>
          <cell r="J1007">
            <v>2.1327014218009477E-2</v>
          </cell>
          <cell r="K1007">
            <v>0.33886255924170605</v>
          </cell>
          <cell r="L1007">
            <v>0.58293838862559244</v>
          </cell>
        </row>
        <row r="1008">
          <cell r="B1008" t="str">
            <v>SWA</v>
          </cell>
          <cell r="C1008">
            <v>7769.2183948511838</v>
          </cell>
          <cell r="D1008">
            <v>3939.5668380334537</v>
          </cell>
          <cell r="E1008">
            <v>1662.3919612553043</v>
          </cell>
          <cell r="F1008">
            <v>918.66681940533897</v>
          </cell>
          <cell r="G1008">
            <v>695.52668189877943</v>
          </cell>
          <cell r="H1008">
            <v>0</v>
          </cell>
          <cell r="I1008">
            <v>0.15384615384615385</v>
          </cell>
          <cell r="J1008">
            <v>0</v>
          </cell>
          <cell r="K1008">
            <v>0.30769230769230771</v>
          </cell>
          <cell r="L1008">
            <v>0.53846153846153844</v>
          </cell>
        </row>
        <row r="1009">
          <cell r="B1009" t="str">
            <v>SXB</v>
          </cell>
          <cell r="C1009">
            <v>2745.1413404803261</v>
          </cell>
          <cell r="D1009">
            <v>2748.3097622583159</v>
          </cell>
          <cell r="E1009">
            <v>1227.4240623855217</v>
          </cell>
          <cell r="F1009">
            <v>664.74253909376523</v>
          </cell>
          <cell r="G1009">
            <v>555.7984395991333</v>
          </cell>
          <cell r="H1009">
            <v>2.0771513353115729E-2</v>
          </cell>
          <cell r="I1009">
            <v>0.10089020771513356</v>
          </cell>
          <cell r="J1009">
            <v>1.1869436201780418E-2</v>
          </cell>
          <cell r="K1009">
            <v>9.4955489614243341E-2</v>
          </cell>
          <cell r="L1009">
            <v>0.771513353115727</v>
          </cell>
        </row>
        <row r="1010">
          <cell r="B1010" t="str">
            <v>SXL</v>
          </cell>
          <cell r="C1010">
            <v>2745.1413404803261</v>
          </cell>
          <cell r="D1010">
            <v>2748.3097622583159</v>
          </cell>
          <cell r="E1010">
            <v>1227.4240623855217</v>
          </cell>
          <cell r="F1010">
            <v>664.74253909376523</v>
          </cell>
          <cell r="G1010">
            <v>456.75427675021371</v>
          </cell>
          <cell r="H1010">
            <v>0</v>
          </cell>
          <cell r="I1010">
            <v>0.4900000000000001</v>
          </cell>
          <cell r="J1010">
            <v>3.9999999999999987E-2</v>
          </cell>
          <cell r="K1010">
            <v>9.9999999999999967E-3</v>
          </cell>
          <cell r="L1010">
            <v>0.45999999999999991</v>
          </cell>
        </row>
        <row r="1011">
          <cell r="B1011" t="str">
            <v>SXM</v>
          </cell>
          <cell r="C1011">
            <v>576.91268827830561</v>
          </cell>
          <cell r="D1011">
            <v>915.29323809523794</v>
          </cell>
          <cell r="E1011">
            <v>861</v>
          </cell>
          <cell r="F1011">
            <v>237.4118372797717</v>
          </cell>
          <cell r="G1011">
            <v>205.04315962723081</v>
          </cell>
          <cell r="H1011">
            <v>4.8028612790598668E-2</v>
          </cell>
          <cell r="I1011">
            <v>1.8734565272928562E-3</v>
          </cell>
          <cell r="J1011">
            <v>1.2092310312526609E-2</v>
          </cell>
          <cell r="K1011">
            <v>0.14808822277101266</v>
          </cell>
          <cell r="L1011">
            <v>0.78991739759856927</v>
          </cell>
        </row>
        <row r="1012">
          <cell r="B1012" t="str">
            <v>SXR</v>
          </cell>
          <cell r="C1012">
            <v>3702.7359647651338</v>
          </cell>
          <cell r="D1012">
            <v>2535.5679383578822</v>
          </cell>
          <cell r="E1012">
            <v>1841.947079900636</v>
          </cell>
          <cell r="F1012">
            <v>781.56573324038914</v>
          </cell>
          <cell r="G1012">
            <v>568.37330685086056</v>
          </cell>
          <cell r="H1012">
            <v>0</v>
          </cell>
          <cell r="I1012">
            <v>0</v>
          </cell>
          <cell r="J1012">
            <v>0</v>
          </cell>
          <cell r="K1012">
            <v>0.5</v>
          </cell>
          <cell r="L1012">
            <v>0.5</v>
          </cell>
        </row>
        <row r="1013">
          <cell r="B1013" t="str">
            <v>SYD</v>
          </cell>
          <cell r="C1013">
            <v>4620.9183037078074</v>
          </cell>
          <cell r="D1013">
            <v>5127.2904255451704</v>
          </cell>
          <cell r="E1013">
            <v>1799.1206359649118</v>
          </cell>
          <cell r="F1013">
            <v>2234.0785672250199</v>
          </cell>
          <cell r="G1013">
            <v>700.89716381434926</v>
          </cell>
          <cell r="H1013">
            <v>3.6189315007758883E-2</v>
          </cell>
          <cell r="I1013">
            <v>0.16914209709598749</v>
          </cell>
          <cell r="J1013">
            <v>7.3708712037242434E-3</v>
          </cell>
          <cell r="K1013">
            <v>0.1629350476612724</v>
          </cell>
          <cell r="L1013">
            <v>0.62436266903125703</v>
          </cell>
        </row>
        <row r="1014">
          <cell r="B1014" t="str">
            <v>SYO</v>
          </cell>
          <cell r="C1014">
            <v>7769.2183948511838</v>
          </cell>
          <cell r="D1014">
            <v>3939.5668380334537</v>
          </cell>
          <cell r="E1014">
            <v>1662.3919612553043</v>
          </cell>
          <cell r="F1014">
            <v>918.66681940533897</v>
          </cell>
          <cell r="G1014">
            <v>695.52668189877943</v>
          </cell>
          <cell r="H1014">
            <v>0</v>
          </cell>
          <cell r="I1014">
            <v>0</v>
          </cell>
          <cell r="J1014">
            <v>0.25</v>
          </cell>
          <cell r="K1014">
            <v>0</v>
          </cell>
          <cell r="L1014">
            <v>0.75</v>
          </cell>
        </row>
        <row r="1015">
          <cell r="B1015" t="str">
            <v>SYX</v>
          </cell>
          <cell r="C1015">
            <v>7769.2183948511838</v>
          </cell>
          <cell r="D1015">
            <v>3939.5668380334537</v>
          </cell>
          <cell r="E1015">
            <v>1662.3919612553043</v>
          </cell>
          <cell r="F1015">
            <v>918.66681940533897</v>
          </cell>
          <cell r="G1015">
            <v>695.52668189877943</v>
          </cell>
          <cell r="H1015">
            <v>0.29333333333333328</v>
          </cell>
          <cell r="I1015">
            <v>0.49333333333333329</v>
          </cell>
          <cell r="J1015">
            <v>0</v>
          </cell>
          <cell r="K1015">
            <v>5.3333333333333323E-2</v>
          </cell>
          <cell r="L1015">
            <v>0.15999999999999998</v>
          </cell>
        </row>
        <row r="1016">
          <cell r="B1016" t="str">
            <v>SYY</v>
          </cell>
          <cell r="C1016">
            <v>2745.1413404803261</v>
          </cell>
          <cell r="D1016">
            <v>2748.3097622583159</v>
          </cell>
          <cell r="E1016">
            <v>1227.4240623855217</v>
          </cell>
          <cell r="F1016">
            <v>664.74253909376523</v>
          </cell>
          <cell r="G1016">
            <v>456.75427675021371</v>
          </cell>
          <cell r="H1016">
            <v>0</v>
          </cell>
          <cell r="I1016">
            <v>0</v>
          </cell>
          <cell r="J1016">
            <v>0</v>
          </cell>
          <cell r="K1016">
            <v>0.44444444444444448</v>
          </cell>
          <cell r="L1016">
            <v>0.55555555555555558</v>
          </cell>
        </row>
        <row r="1017">
          <cell r="B1017" t="str">
            <v>SYZ</v>
          </cell>
          <cell r="C1017">
            <v>3330.5636246604122</v>
          </cell>
          <cell r="D1017">
            <v>2932.3675702616497</v>
          </cell>
          <cell r="E1017">
            <v>1396.5367793615474</v>
          </cell>
          <cell r="F1017">
            <v>760.85050917263288</v>
          </cell>
          <cell r="G1017">
            <v>562.07034937759533</v>
          </cell>
          <cell r="H1017">
            <v>0</v>
          </cell>
          <cell r="I1017">
            <v>0</v>
          </cell>
          <cell r="J1017">
            <v>1.1299435028248586E-2</v>
          </cell>
          <cell r="K1017">
            <v>0.15254237288135594</v>
          </cell>
          <cell r="L1017">
            <v>0.83615819209039544</v>
          </cell>
        </row>
        <row r="1018">
          <cell r="B1018" t="str">
            <v>SZG</v>
          </cell>
          <cell r="C1018">
            <v>2745.1413404803261</v>
          </cell>
          <cell r="D1018">
            <v>2328.3953532555879</v>
          </cell>
          <cell r="E1018">
            <v>373.79</v>
          </cell>
          <cell r="F1018">
            <v>605.96178270072517</v>
          </cell>
          <cell r="G1018">
            <v>585.57994978712748</v>
          </cell>
          <cell r="H1018">
            <v>4.711425206124855E-3</v>
          </cell>
          <cell r="I1018">
            <v>9.0694935217903491E-2</v>
          </cell>
          <cell r="J1018">
            <v>8.2449941107184954E-3</v>
          </cell>
          <cell r="K1018">
            <v>0.35689045936395747</v>
          </cell>
          <cell r="L1018">
            <v>0.5394581861012957</v>
          </cell>
        </row>
        <row r="1019">
          <cell r="B1019" t="str">
            <v>SZX</v>
          </cell>
          <cell r="C1019">
            <v>4565</v>
          </cell>
          <cell r="D1019">
            <v>2934.58</v>
          </cell>
          <cell r="E1019">
            <v>1662.3919612553043</v>
          </cell>
          <cell r="F1019">
            <v>721.50416666666649</v>
          </cell>
          <cell r="G1019">
            <v>960.56928383458671</v>
          </cell>
          <cell r="H1019">
            <v>4.529616724738679E-2</v>
          </cell>
          <cell r="I1019">
            <v>0.19163763066202089</v>
          </cell>
          <cell r="J1019">
            <v>6.9686411149825827E-3</v>
          </cell>
          <cell r="K1019">
            <v>0.22648083623693388</v>
          </cell>
          <cell r="L1019">
            <v>0.52961672473867594</v>
          </cell>
        </row>
        <row r="1020">
          <cell r="B1020" t="str">
            <v>SZZ</v>
          </cell>
          <cell r="C1020">
            <v>1469.5938081198235</v>
          </cell>
          <cell r="D1020">
            <v>2752.6445953448019</v>
          </cell>
          <cell r="E1020">
            <v>1004.3361110559546</v>
          </cell>
          <cell r="F1020">
            <v>210.59307692307689</v>
          </cell>
          <cell r="G1020">
            <v>339.9481079234971</v>
          </cell>
          <cell r="H1020">
            <v>0</v>
          </cell>
          <cell r="I1020">
            <v>7.3746312684365781E-3</v>
          </cell>
          <cell r="J1020">
            <v>1.4749262536873156E-3</v>
          </cell>
          <cell r="K1020">
            <v>0.18141592920353974</v>
          </cell>
          <cell r="L1020">
            <v>0.80973451327433621</v>
          </cell>
        </row>
        <row r="1021">
          <cell r="B1021" t="str">
            <v>TAB</v>
          </cell>
          <cell r="C1021">
            <v>377.32512499980163</v>
          </cell>
          <cell r="D1021">
            <v>616.39569259699067</v>
          </cell>
          <cell r="E1021">
            <v>511.6084923299515</v>
          </cell>
          <cell r="F1021">
            <v>227.19677564143856</v>
          </cell>
          <cell r="G1021">
            <v>463.74181818181819</v>
          </cell>
          <cell r="H1021">
            <v>0</v>
          </cell>
          <cell r="I1021">
            <v>1.666666666666667E-2</v>
          </cell>
          <cell r="J1021">
            <v>0.71666666666666667</v>
          </cell>
          <cell r="K1021">
            <v>0</v>
          </cell>
          <cell r="L1021">
            <v>0.26666666666666677</v>
          </cell>
        </row>
        <row r="1022">
          <cell r="B1022" t="str">
            <v>TAC</v>
          </cell>
          <cell r="C1022">
            <v>6193.8249009534829</v>
          </cell>
          <cell r="D1022">
            <v>3575.2541506331786</v>
          </cell>
          <cell r="E1022">
            <v>1568.9268649847354</v>
          </cell>
          <cell r="F1022">
            <v>777.33416693910112</v>
          </cell>
          <cell r="G1022">
            <v>629.17125846887177</v>
          </cell>
          <cell r="H1022">
            <v>0</v>
          </cell>
          <cell r="I1022">
            <v>0</v>
          </cell>
          <cell r="J1022">
            <v>3.7037037037037042E-2</v>
          </cell>
          <cell r="K1022">
            <v>0</v>
          </cell>
          <cell r="L1022">
            <v>0.96296296296296302</v>
          </cell>
        </row>
        <row r="1023">
          <cell r="B1023" t="str">
            <v>TAE</v>
          </cell>
          <cell r="C1023">
            <v>7769.2183948511838</v>
          </cell>
          <cell r="D1023">
            <v>3939.5668380334537</v>
          </cell>
          <cell r="E1023">
            <v>2533.1750000000002</v>
          </cell>
          <cell r="F1023">
            <v>2201.8399999999997</v>
          </cell>
          <cell r="G1023">
            <v>737.04976798055259</v>
          </cell>
          <cell r="H1023">
            <v>0</v>
          </cell>
          <cell r="I1023">
            <v>3.4090909090909081E-2</v>
          </cell>
          <cell r="J1023">
            <v>0.20075757575757575</v>
          </cell>
          <cell r="K1023">
            <v>6.4393939393939392E-2</v>
          </cell>
          <cell r="L1023">
            <v>0.7007575757575758</v>
          </cell>
        </row>
        <row r="1024">
          <cell r="B1024" t="str">
            <v>TAG</v>
          </cell>
          <cell r="C1024">
            <v>6193.8249009534829</v>
          </cell>
          <cell r="D1024">
            <v>3575.2541506331786</v>
          </cell>
          <cell r="E1024">
            <v>1568.9268649847354</v>
          </cell>
          <cell r="F1024">
            <v>777.33416693910112</v>
          </cell>
          <cell r="G1024">
            <v>629.17125846887177</v>
          </cell>
          <cell r="H1024">
            <v>0</v>
          </cell>
          <cell r="I1024">
            <v>0</v>
          </cell>
          <cell r="J1024">
            <v>0</v>
          </cell>
          <cell r="K1024">
            <v>5.2631578947368439E-2</v>
          </cell>
          <cell r="L1024">
            <v>0.94736842105263164</v>
          </cell>
        </row>
        <row r="1025">
          <cell r="B1025" t="str">
            <v>TAK</v>
          </cell>
          <cell r="C1025">
            <v>7769.2183948511838</v>
          </cell>
          <cell r="D1025">
            <v>3939.5668380334537</v>
          </cell>
          <cell r="E1025">
            <v>1662.3919612553043</v>
          </cell>
          <cell r="F1025">
            <v>520</v>
          </cell>
          <cell r="G1025">
            <v>695.52668189877943</v>
          </cell>
          <cell r="H1025">
            <v>1.5625E-2</v>
          </cell>
          <cell r="I1025">
            <v>6.25E-2</v>
          </cell>
          <cell r="J1025">
            <v>4.6875E-2</v>
          </cell>
          <cell r="K1025">
            <v>0.203125</v>
          </cell>
          <cell r="L1025">
            <v>0.67187500000000011</v>
          </cell>
        </row>
        <row r="1026">
          <cell r="B1026" t="str">
            <v>TAM</v>
          </cell>
          <cell r="C1026">
            <v>258.55072039077157</v>
          </cell>
          <cell r="D1026">
            <v>455.02222222222224</v>
          </cell>
          <cell r="E1026">
            <v>516</v>
          </cell>
          <cell r="F1026">
            <v>185.07238423599628</v>
          </cell>
          <cell r="G1026">
            <v>191.34568924572892</v>
          </cell>
          <cell r="H1026">
            <v>4.3227665706051877E-3</v>
          </cell>
          <cell r="I1026">
            <v>1.4409221902017292E-2</v>
          </cell>
          <cell r="J1026">
            <v>1.4409221902017292E-2</v>
          </cell>
          <cell r="K1026">
            <v>0.34582132564841495</v>
          </cell>
          <cell r="L1026">
            <v>0.62103746397694526</v>
          </cell>
        </row>
        <row r="1027">
          <cell r="B1027" t="str">
            <v>TAO</v>
          </cell>
          <cell r="C1027">
            <v>7769.2183948511838</v>
          </cell>
          <cell r="D1027">
            <v>4504.7077272727265</v>
          </cell>
          <cell r="E1027">
            <v>1662.3919612553043</v>
          </cell>
          <cell r="F1027">
            <v>564.51995762854858</v>
          </cell>
          <cell r="G1027">
            <v>745.63565137869966</v>
          </cell>
          <cell r="H1027">
            <v>1.0471204188481681E-2</v>
          </cell>
          <cell r="I1027">
            <v>0.10994764397905754</v>
          </cell>
          <cell r="J1027">
            <v>2.2251308900523573E-2</v>
          </cell>
          <cell r="K1027">
            <v>0.26439790575916233</v>
          </cell>
          <cell r="L1027">
            <v>0.59293193717277493</v>
          </cell>
        </row>
        <row r="1028">
          <cell r="B1028" t="str">
            <v>TAP</v>
          </cell>
          <cell r="C1028">
            <v>258.55072039077157</v>
          </cell>
          <cell r="D1028">
            <v>439.113333333333</v>
          </cell>
          <cell r="E1028">
            <v>516.30811987028801</v>
          </cell>
          <cell r="F1028">
            <v>331.26041666666669</v>
          </cell>
          <cell r="G1028">
            <v>338.01259259259268</v>
          </cell>
          <cell r="H1028">
            <v>2.6845637583892624E-2</v>
          </cell>
          <cell r="I1028">
            <v>3.3557046979865779E-2</v>
          </cell>
          <cell r="J1028">
            <v>5.3691275167785248E-2</v>
          </cell>
          <cell r="K1028">
            <v>0.34899328859060413</v>
          </cell>
          <cell r="L1028">
            <v>0.53691275167785224</v>
          </cell>
        </row>
        <row r="1029">
          <cell r="B1029" t="str">
            <v>TAS</v>
          </cell>
          <cell r="C1029">
            <v>0</v>
          </cell>
          <cell r="D1029">
            <v>4106.5466666666662</v>
          </cell>
          <cell r="E1029">
            <v>3657.2797867244003</v>
          </cell>
          <cell r="F1029">
            <v>370.59</v>
          </cell>
          <cell r="G1029">
            <v>493.16412362049311</v>
          </cell>
          <cell r="H1029">
            <v>0</v>
          </cell>
          <cell r="I1029">
            <v>2.523240371845949E-2</v>
          </cell>
          <cell r="J1029">
            <v>1.4608233731739705E-2</v>
          </cell>
          <cell r="K1029">
            <v>0.10092961487383799</v>
          </cell>
          <cell r="L1029">
            <v>0.85922974767596283</v>
          </cell>
        </row>
        <row r="1030">
          <cell r="B1030" t="str">
            <v>TAY</v>
          </cell>
          <cell r="C1030">
            <v>1469.5938081198235</v>
          </cell>
          <cell r="D1030">
            <v>2752.6445953448019</v>
          </cell>
          <cell r="E1030">
            <v>1004.3361110559546</v>
          </cell>
          <cell r="F1030">
            <v>378.81857465811385</v>
          </cell>
          <cell r="G1030">
            <v>387.30742755779448</v>
          </cell>
          <cell r="H1030">
            <v>0</v>
          </cell>
          <cell r="I1030">
            <v>0</v>
          </cell>
          <cell r="J1030">
            <v>0</v>
          </cell>
          <cell r="K1030">
            <v>0.5</v>
          </cell>
          <cell r="L1030">
            <v>0.5</v>
          </cell>
        </row>
        <row r="1031">
          <cell r="B1031" t="str">
            <v>TBS</v>
          </cell>
          <cell r="C1031">
            <v>1469.5938081198235</v>
          </cell>
          <cell r="D1031">
            <v>3069.9671428571428</v>
          </cell>
          <cell r="E1031">
            <v>2816.7</v>
          </cell>
          <cell r="F1031">
            <v>559.45777777777766</v>
          </cell>
          <cell r="G1031">
            <v>487.89762447895885</v>
          </cell>
          <cell r="H1031">
            <v>0</v>
          </cell>
          <cell r="I1031">
            <v>2.1582733812949648E-2</v>
          </cell>
          <cell r="J1031">
            <v>1.2589928057553965E-2</v>
          </cell>
          <cell r="K1031">
            <v>0.24100719424460423</v>
          </cell>
          <cell r="L1031">
            <v>0.72482014388489213</v>
          </cell>
        </row>
        <row r="1032">
          <cell r="B1032" t="str">
            <v>TBU</v>
          </cell>
          <cell r="C1032">
            <v>1491.994109567901</v>
          </cell>
          <cell r="D1032">
            <v>4031.5638066791957</v>
          </cell>
          <cell r="E1032">
            <v>1262.0723017140099</v>
          </cell>
          <cell r="F1032">
            <v>792.19</v>
          </cell>
          <cell r="G1032">
            <v>683.28666666666697</v>
          </cell>
          <cell r="H1032">
            <v>0</v>
          </cell>
          <cell r="I1032">
            <v>0.13636363636363635</v>
          </cell>
          <cell r="J1032">
            <v>0</v>
          </cell>
          <cell r="K1032">
            <v>0.13636363636363635</v>
          </cell>
          <cell r="L1032">
            <v>0.72727272727272729</v>
          </cell>
        </row>
        <row r="1033">
          <cell r="B1033" t="str">
            <v>TBZ</v>
          </cell>
          <cell r="C1033">
            <v>3330.5636246604122</v>
          </cell>
          <cell r="D1033">
            <v>2932.3675702616497</v>
          </cell>
          <cell r="E1033">
            <v>1396.5367793615474</v>
          </cell>
          <cell r="F1033">
            <v>760.85050917263288</v>
          </cell>
          <cell r="G1033">
            <v>362.29148148148153</v>
          </cell>
          <cell r="H1033">
            <v>0</v>
          </cell>
          <cell r="I1033">
            <v>7.619047619047617E-2</v>
          </cell>
          <cell r="J1033">
            <v>4.7619047619047606E-3</v>
          </cell>
          <cell r="K1033">
            <v>0.1380952380952381</v>
          </cell>
          <cell r="L1033">
            <v>0.78095238095238095</v>
          </cell>
        </row>
        <row r="1034">
          <cell r="B1034" t="str">
            <v>TCB</v>
          </cell>
          <cell r="C1034">
            <v>377.32512499980163</v>
          </cell>
          <cell r="D1034">
            <v>616.39569259699067</v>
          </cell>
          <cell r="E1034">
            <v>511.6084923299515</v>
          </cell>
          <cell r="F1034">
            <v>227.19677564143856</v>
          </cell>
          <cell r="G1034">
            <v>237.4069196428571</v>
          </cell>
          <cell r="H1034">
            <v>2.1126760563380281E-2</v>
          </cell>
          <cell r="I1034">
            <v>0</v>
          </cell>
          <cell r="J1034">
            <v>1.4084507042253521E-2</v>
          </cell>
          <cell r="K1034">
            <v>5.2816901408450696E-2</v>
          </cell>
          <cell r="L1034">
            <v>0.9119718309859155</v>
          </cell>
        </row>
        <row r="1035">
          <cell r="B1035" t="str">
            <v>TCI</v>
          </cell>
          <cell r="C1035">
            <v>2745.1413404803261</v>
          </cell>
          <cell r="D1035">
            <v>2107</v>
          </cell>
          <cell r="E1035">
            <v>1227.4240623855217</v>
          </cell>
          <cell r="F1035">
            <v>1142.3799999999999</v>
          </cell>
          <cell r="G1035">
            <v>430.52037279293756</v>
          </cell>
          <cell r="H1035">
            <v>5.4455445544554504E-2</v>
          </cell>
          <cell r="I1035">
            <v>1.2376237623762385E-2</v>
          </cell>
          <cell r="J1035">
            <v>1.9801980198019816E-2</v>
          </cell>
          <cell r="K1035">
            <v>0.11633663366336637</v>
          </cell>
          <cell r="L1035">
            <v>0.79702970297029696</v>
          </cell>
        </row>
        <row r="1036">
          <cell r="B1036" t="str">
            <v>TCQ</v>
          </cell>
          <cell r="C1036">
            <v>340.6522449706643</v>
          </cell>
          <cell r="D1036">
            <v>1643.6786350781567</v>
          </cell>
          <cell r="E1036">
            <v>867.19705804587363</v>
          </cell>
          <cell r="F1036">
            <v>476.49220503407565</v>
          </cell>
          <cell r="G1036">
            <v>355.93964477998946</v>
          </cell>
          <cell r="H1036">
            <v>0</v>
          </cell>
          <cell r="I1036">
            <v>0</v>
          </cell>
          <cell r="J1036">
            <v>0</v>
          </cell>
          <cell r="K1036">
            <v>0.25</v>
          </cell>
          <cell r="L1036">
            <v>0.75</v>
          </cell>
        </row>
        <row r="1037">
          <cell r="B1037" t="str">
            <v>TER</v>
          </cell>
          <cell r="C1037">
            <v>2745.1413404803261</v>
          </cell>
          <cell r="D1037">
            <v>2748.3097622583159</v>
          </cell>
          <cell r="E1037">
            <v>1227.4240623855217</v>
          </cell>
          <cell r="F1037">
            <v>664.74253909376523</v>
          </cell>
          <cell r="G1037">
            <v>456.75427675021371</v>
          </cell>
          <cell r="H1037">
            <v>0</v>
          </cell>
          <cell r="I1037">
            <v>0</v>
          </cell>
          <cell r="J1037">
            <v>0.125</v>
          </cell>
          <cell r="K1037">
            <v>0.125</v>
          </cell>
          <cell r="L1037">
            <v>0.75</v>
          </cell>
        </row>
        <row r="1038">
          <cell r="B1038" t="str">
            <v>TGD</v>
          </cell>
          <cell r="C1038">
            <v>1469.5938081198235</v>
          </cell>
          <cell r="D1038">
            <v>2752.6445953448019</v>
          </cell>
          <cell r="E1038">
            <v>1004.3361110559546</v>
          </cell>
          <cell r="F1038">
            <v>378.81857465811385</v>
          </cell>
          <cell r="G1038">
            <v>555.05999999999995</v>
          </cell>
          <cell r="H1038">
            <v>0</v>
          </cell>
          <cell r="I1038">
            <v>1.6339869281045752E-3</v>
          </cell>
          <cell r="J1038">
            <v>7.6252723311546842E-3</v>
          </cell>
          <cell r="K1038">
            <v>0.92810457516339873</v>
          </cell>
          <cell r="L1038">
            <v>6.2636165577342043E-2</v>
          </cell>
        </row>
        <row r="1039">
          <cell r="B1039" t="str">
            <v>TGG</v>
          </cell>
          <cell r="C1039">
            <v>6193.8249009534829</v>
          </cell>
          <cell r="D1039">
            <v>3575.2541506331786</v>
          </cell>
          <cell r="E1039">
            <v>1568.9268649847354</v>
          </cell>
          <cell r="F1039">
            <v>777.33416693910112</v>
          </cell>
          <cell r="G1039">
            <v>629.17125846887177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1</v>
          </cell>
        </row>
        <row r="1040">
          <cell r="B1040" t="str">
            <v>TGM</v>
          </cell>
          <cell r="C1040">
            <v>1469.5938081198235</v>
          </cell>
          <cell r="D1040">
            <v>2752.6445953448019</v>
          </cell>
          <cell r="E1040">
            <v>1004.3361110559546</v>
          </cell>
          <cell r="F1040">
            <v>378.81857465811385</v>
          </cell>
          <cell r="G1040">
            <v>387.30742755779448</v>
          </cell>
          <cell r="H1040">
            <v>0</v>
          </cell>
          <cell r="I1040">
            <v>0</v>
          </cell>
          <cell r="J1040">
            <v>0</v>
          </cell>
          <cell r="K1040">
            <v>0.31578947368421056</v>
          </cell>
          <cell r="L1040">
            <v>0.68421052631578938</v>
          </cell>
        </row>
        <row r="1041">
          <cell r="B1041" t="str">
            <v>TGU</v>
          </cell>
          <cell r="C1041">
            <v>303.8647471495641</v>
          </cell>
          <cell r="D1041">
            <v>517.27507428680622</v>
          </cell>
          <cell r="E1041">
            <v>547.5</v>
          </cell>
          <cell r="F1041">
            <v>310.20190718499811</v>
          </cell>
          <cell r="G1041">
            <v>221.48460378387546</v>
          </cell>
          <cell r="H1041">
            <v>3.3018867924528295E-2</v>
          </cell>
          <cell r="I1041">
            <v>1.2578616352201255E-3</v>
          </cell>
          <cell r="J1041">
            <v>1.2264150943396222E-2</v>
          </cell>
          <cell r="K1041">
            <v>0.13301886792452833</v>
          </cell>
          <cell r="L1041">
            <v>0.82044025157232714</v>
          </cell>
        </row>
        <row r="1042">
          <cell r="B1042" t="str">
            <v>TGZ</v>
          </cell>
          <cell r="C1042">
            <v>258.55072039077157</v>
          </cell>
          <cell r="D1042">
            <v>399.33333333333309</v>
          </cell>
          <cell r="E1042">
            <v>779</v>
          </cell>
          <cell r="F1042">
            <v>460.65659420289865</v>
          </cell>
          <cell r="G1042">
            <v>301.69318023730585</v>
          </cell>
          <cell r="H1042">
            <v>3.838771593090211E-3</v>
          </cell>
          <cell r="I1042">
            <v>3.6468330134357012E-2</v>
          </cell>
          <cell r="J1042">
            <v>1.3435700575815739E-2</v>
          </cell>
          <cell r="K1042">
            <v>8.4452975047984616E-2</v>
          </cell>
          <cell r="L1042">
            <v>0.86180422264875245</v>
          </cell>
        </row>
        <row r="1043">
          <cell r="B1043" t="str">
            <v>THE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6.6666666666666666E-2</v>
          </cell>
          <cell r="J1043">
            <v>0</v>
          </cell>
          <cell r="K1043">
            <v>0.26666666666666666</v>
          </cell>
          <cell r="L1043">
            <v>0.66666666666666663</v>
          </cell>
        </row>
        <row r="1044">
          <cell r="B1044" t="str">
            <v>THR</v>
          </cell>
          <cell r="C1044">
            <v>3330.5636246604122</v>
          </cell>
          <cell r="D1044">
            <v>2557.5</v>
          </cell>
          <cell r="E1044">
            <v>1054.9193548387095</v>
          </cell>
          <cell r="F1044">
            <v>866.33386527060622</v>
          </cell>
          <cell r="G1044">
            <v>437.04959987974161</v>
          </cell>
          <cell r="H1044">
            <v>1.7838030681412769E-4</v>
          </cell>
          <cell r="I1044">
            <v>2.1048876204067077E-2</v>
          </cell>
          <cell r="J1044">
            <v>1.2129860863360677E-2</v>
          </cell>
          <cell r="K1044">
            <v>0.23974313235818773</v>
          </cell>
          <cell r="L1044">
            <v>0.72689975026757037</v>
          </cell>
        </row>
        <row r="1045">
          <cell r="B1045" t="str">
            <v>TIA</v>
          </cell>
          <cell r="C1045">
            <v>1469.5938081198235</v>
          </cell>
          <cell r="D1045">
            <v>2752.6445953448019</v>
          </cell>
          <cell r="E1045">
            <v>1266.5</v>
          </cell>
          <cell r="F1045">
            <v>453.755857868372</v>
          </cell>
          <cell r="G1045">
            <v>433.56341138106171</v>
          </cell>
          <cell r="H1045">
            <v>0</v>
          </cell>
          <cell r="I1045">
            <v>1.5714285714285691E-3</v>
          </cell>
          <cell r="J1045">
            <v>3.7142857142857099E-3</v>
          </cell>
          <cell r="K1045">
            <v>0.20299999999999954</v>
          </cell>
          <cell r="L1045">
            <v>0.79171428571428615</v>
          </cell>
        </row>
        <row r="1046">
          <cell r="B1046" t="str">
            <v>TIJ</v>
          </cell>
          <cell r="C1046">
            <v>258.55072039077157</v>
          </cell>
          <cell r="D1046">
            <v>517.27507428680622</v>
          </cell>
          <cell r="E1046">
            <v>516.30811987028801</v>
          </cell>
          <cell r="F1046">
            <v>222.37839405199213</v>
          </cell>
          <cell r="G1046">
            <v>550.55888888888887</v>
          </cell>
          <cell r="H1046">
            <v>0.14285714285714288</v>
          </cell>
          <cell r="I1046">
            <v>0</v>
          </cell>
          <cell r="J1046">
            <v>5.7142857142857148E-2</v>
          </cell>
          <cell r="K1046">
            <v>2.8571428571428574E-2</v>
          </cell>
          <cell r="L1046">
            <v>0.77142857142857135</v>
          </cell>
        </row>
        <row r="1047">
          <cell r="B1047" t="str">
            <v>TIM</v>
          </cell>
          <cell r="C1047">
            <v>6193.8249009534829</v>
          </cell>
          <cell r="D1047">
            <v>3575.2541506331786</v>
          </cell>
          <cell r="E1047">
            <v>1568.9268649847354</v>
          </cell>
          <cell r="F1047">
            <v>777.33416693910112</v>
          </cell>
          <cell r="G1047">
            <v>629.17125846887177</v>
          </cell>
          <cell r="H1047">
            <v>0</v>
          </cell>
          <cell r="I1047">
            <v>1</v>
          </cell>
          <cell r="J1047">
            <v>0</v>
          </cell>
          <cell r="K1047">
            <v>0</v>
          </cell>
          <cell r="L1047">
            <v>0</v>
          </cell>
        </row>
        <row r="1048">
          <cell r="B1048" t="str">
            <v>TIN</v>
          </cell>
          <cell r="C1048">
            <v>1843.8291165610724</v>
          </cell>
          <cell r="D1048">
            <v>3003.2110971761676</v>
          </cell>
          <cell r="E1048">
            <v>1345.867676497681</v>
          </cell>
          <cell r="F1048">
            <v>693.36331066456853</v>
          </cell>
          <cell r="G1048">
            <v>474.17632914475155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1</v>
          </cell>
        </row>
        <row r="1049">
          <cell r="B1049" t="str">
            <v>TIP</v>
          </cell>
          <cell r="C1049">
            <v>1843.8291165610724</v>
          </cell>
          <cell r="D1049">
            <v>5721.2083333333339</v>
          </cell>
          <cell r="E1049">
            <v>1345.867676497681</v>
          </cell>
          <cell r="F1049">
            <v>1796.7679629629633</v>
          </cell>
          <cell r="G1049">
            <v>697.0998200312988</v>
          </cell>
          <cell r="H1049">
            <v>9.510869565217385E-3</v>
          </cell>
          <cell r="I1049">
            <v>0.11141304347826085</v>
          </cell>
          <cell r="J1049">
            <v>1.3586956521739121E-2</v>
          </cell>
          <cell r="K1049">
            <v>0.17663043478260873</v>
          </cell>
          <cell r="L1049">
            <v>0.68885869565217395</v>
          </cell>
        </row>
        <row r="1050">
          <cell r="B1050" t="str">
            <v>TIR</v>
          </cell>
          <cell r="C1050">
            <v>3702.7359647651338</v>
          </cell>
          <cell r="D1050">
            <v>2535.5679383578822</v>
          </cell>
          <cell r="E1050">
            <v>1841.947079900636</v>
          </cell>
          <cell r="F1050">
            <v>781.56573324038914</v>
          </cell>
          <cell r="G1050">
            <v>568.37330685086056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1</v>
          </cell>
        </row>
        <row r="1051">
          <cell r="B1051" t="str">
            <v>TIU</v>
          </cell>
          <cell r="C1051">
            <v>1491.994109567901</v>
          </cell>
          <cell r="D1051">
            <v>4031.5638066791957</v>
          </cell>
          <cell r="E1051">
            <v>1262.0723017140099</v>
          </cell>
          <cell r="F1051">
            <v>1338.046185731502</v>
          </cell>
          <cell r="G1051">
            <v>902.02177786951108</v>
          </cell>
          <cell r="H1051">
            <v>0</v>
          </cell>
          <cell r="I1051">
            <v>0</v>
          </cell>
          <cell r="J1051">
            <v>0</v>
          </cell>
          <cell r="K1051">
            <v>1</v>
          </cell>
          <cell r="L1051">
            <v>0</v>
          </cell>
        </row>
        <row r="1052">
          <cell r="B1052" t="str">
            <v>TIV</v>
          </cell>
          <cell r="C1052">
            <v>1469.5938081198235</v>
          </cell>
          <cell r="D1052">
            <v>2752.6445953448019</v>
          </cell>
          <cell r="E1052">
            <v>1004.3361110559546</v>
          </cell>
          <cell r="F1052">
            <v>378.81857465811385</v>
          </cell>
          <cell r="G1052">
            <v>387.30742755779448</v>
          </cell>
          <cell r="H1052">
            <v>0</v>
          </cell>
          <cell r="I1052">
            <v>2.3809523809523808E-2</v>
          </cell>
          <cell r="J1052">
            <v>0</v>
          </cell>
          <cell r="K1052">
            <v>0.83333333333333337</v>
          </cell>
          <cell r="L1052">
            <v>0.14285714285714285</v>
          </cell>
        </row>
        <row r="1053">
          <cell r="B1053" t="str">
            <v>TJA</v>
          </cell>
          <cell r="C1053">
            <v>340.6522449706643</v>
          </cell>
          <cell r="D1053">
            <v>1643.6786350781567</v>
          </cell>
          <cell r="E1053">
            <v>867.19705804587363</v>
          </cell>
          <cell r="F1053">
            <v>476.49220503407565</v>
          </cell>
          <cell r="G1053">
            <v>355.93964477998946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1</v>
          </cell>
        </row>
        <row r="1054">
          <cell r="B1054" t="str">
            <v>TJM</v>
          </cell>
          <cell r="C1054">
            <v>7769.2183948511838</v>
          </cell>
          <cell r="D1054">
            <v>3939.5668380334537</v>
          </cell>
          <cell r="E1054">
            <v>1662.3919612553043</v>
          </cell>
          <cell r="F1054">
            <v>918.66681940533897</v>
          </cell>
          <cell r="G1054">
            <v>695.52668189877943</v>
          </cell>
          <cell r="H1054">
            <v>0</v>
          </cell>
          <cell r="I1054">
            <v>0</v>
          </cell>
          <cell r="J1054">
            <v>0.2</v>
          </cell>
          <cell r="K1054">
            <v>0.4</v>
          </cell>
          <cell r="L1054">
            <v>0.4</v>
          </cell>
        </row>
        <row r="1055">
          <cell r="B1055" t="str">
            <v>TKK</v>
          </cell>
          <cell r="C1055">
            <v>1491.994109567901</v>
          </cell>
          <cell r="D1055">
            <v>4031.5638066791957</v>
          </cell>
          <cell r="E1055">
            <v>1262.0723017140099</v>
          </cell>
          <cell r="F1055">
            <v>1742.08</v>
          </cell>
          <cell r="G1055">
            <v>902.02177786951108</v>
          </cell>
          <cell r="H1055">
            <v>0</v>
          </cell>
          <cell r="I1055">
            <v>0</v>
          </cell>
          <cell r="J1055">
            <v>0</v>
          </cell>
          <cell r="K1055">
            <v>0.16666666666666669</v>
          </cell>
          <cell r="L1055">
            <v>0.83333333333333337</v>
          </cell>
        </row>
        <row r="1056">
          <cell r="B1056" t="str">
            <v>TKQ</v>
          </cell>
          <cell r="C1056">
            <v>4423.4183338725334</v>
          </cell>
          <cell r="D1056">
            <v>3729.5711797153454</v>
          </cell>
          <cell r="E1056">
            <v>1256.9566231242311</v>
          </cell>
          <cell r="F1056">
            <v>1401.4303611399864</v>
          </cell>
          <cell r="G1056">
            <v>731.95358145522289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1</v>
          </cell>
        </row>
        <row r="1057">
          <cell r="B1057" t="str">
            <v>TKS</v>
          </cell>
          <cell r="C1057">
            <v>7769.2183948511838</v>
          </cell>
          <cell r="D1057">
            <v>3939.5668380334537</v>
          </cell>
          <cell r="E1057">
            <v>1662.3919612553043</v>
          </cell>
          <cell r="F1057">
            <v>918.66681940533897</v>
          </cell>
          <cell r="G1057">
            <v>645.16000000000008</v>
          </cell>
          <cell r="H1057">
            <v>0</v>
          </cell>
          <cell r="I1057">
            <v>2.8985507246376805E-2</v>
          </cell>
          <cell r="J1057">
            <v>0.20289855072463761</v>
          </cell>
          <cell r="K1057">
            <v>0.21739130434782608</v>
          </cell>
          <cell r="L1057">
            <v>0.55072463768115953</v>
          </cell>
        </row>
        <row r="1058">
          <cell r="B1058" t="str">
            <v>TKU</v>
          </cell>
          <cell r="C1058">
            <v>2745.1413404803261</v>
          </cell>
          <cell r="D1058">
            <v>2748.3097622583159</v>
          </cell>
          <cell r="E1058">
            <v>1227.4240623855217</v>
          </cell>
          <cell r="F1058">
            <v>392.38944444444434</v>
          </cell>
          <cell r="G1058">
            <v>618.34767647058823</v>
          </cell>
          <cell r="H1058">
            <v>0</v>
          </cell>
          <cell r="I1058">
            <v>4.845814977973565E-2</v>
          </cell>
          <cell r="J1058">
            <v>2.6431718061673989E-2</v>
          </cell>
          <cell r="K1058">
            <v>0.24669603524229067</v>
          </cell>
          <cell r="L1058">
            <v>0.67841409691629961</v>
          </cell>
        </row>
        <row r="1059">
          <cell r="B1059" t="str">
            <v>TLL</v>
          </cell>
          <cell r="C1059">
            <v>338.56705882352941</v>
          </cell>
          <cell r="D1059">
            <v>2941.8606250000003</v>
          </cell>
          <cell r="E1059">
            <v>1689.1400000000003</v>
          </cell>
          <cell r="F1059">
            <v>434.7292285335044</v>
          </cell>
          <cell r="G1059">
            <v>292.53383671960847</v>
          </cell>
          <cell r="H1059">
            <v>3.3142128744423204E-2</v>
          </cell>
          <cell r="I1059">
            <v>3.0592734225621403E-2</v>
          </cell>
          <cell r="J1059">
            <v>1.8483110261312944E-2</v>
          </cell>
          <cell r="K1059">
            <v>0.20841300191204584</v>
          </cell>
          <cell r="L1059">
            <v>0.7093690248565967</v>
          </cell>
        </row>
        <row r="1060">
          <cell r="B1060" t="str">
            <v>TLM</v>
          </cell>
          <cell r="C1060">
            <v>1843.8291165610724</v>
          </cell>
          <cell r="D1060">
            <v>3003.2110971761676</v>
          </cell>
          <cell r="E1060">
            <v>1345.867676497681</v>
          </cell>
          <cell r="F1060">
            <v>693.36331066456853</v>
          </cell>
          <cell r="G1060">
            <v>474.17632914475155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1</v>
          </cell>
        </row>
        <row r="1061">
          <cell r="B1061" t="str">
            <v>TLN</v>
          </cell>
          <cell r="C1061">
            <v>2745.1413404803261</v>
          </cell>
          <cell r="D1061">
            <v>2748.3097622583159</v>
          </cell>
          <cell r="E1061">
            <v>1227.4240623855217</v>
          </cell>
          <cell r="F1061">
            <v>664.74253909376523</v>
          </cell>
          <cell r="G1061">
            <v>456.75427675021371</v>
          </cell>
          <cell r="H1061">
            <v>0</v>
          </cell>
          <cell r="I1061">
            <v>0</v>
          </cell>
          <cell r="J1061">
            <v>0</v>
          </cell>
          <cell r="K1061">
            <v>1</v>
          </cell>
          <cell r="L1061">
            <v>0</v>
          </cell>
        </row>
        <row r="1062">
          <cell r="B1062" t="str">
            <v>TLS</v>
          </cell>
          <cell r="C1062">
            <v>193.02</v>
          </cell>
          <cell r="D1062">
            <v>3736.7327314814811</v>
          </cell>
          <cell r="E1062">
            <v>1016.7</v>
          </cell>
          <cell r="F1062">
            <v>710.1122374551976</v>
          </cell>
          <cell r="G1062">
            <v>509.19724992617796</v>
          </cell>
          <cell r="H1062">
            <v>1.5226628895184151E-2</v>
          </cell>
          <cell r="I1062">
            <v>4.1076487252124656E-2</v>
          </cell>
          <cell r="J1062">
            <v>9.560906515580744E-3</v>
          </cell>
          <cell r="K1062">
            <v>0.21529745042492915</v>
          </cell>
          <cell r="L1062">
            <v>0.71883852691218131</v>
          </cell>
        </row>
        <row r="1063">
          <cell r="B1063" t="str">
            <v>TLV</v>
          </cell>
          <cell r="C1063">
            <v>611.24587652285777</v>
          </cell>
          <cell r="D1063">
            <v>2291.3245864365813</v>
          </cell>
          <cell r="E1063">
            <v>1210.7542989417996</v>
          </cell>
          <cell r="F1063">
            <v>831.11675390327218</v>
          </cell>
          <cell r="G1063">
            <v>517.97906288609386</v>
          </cell>
          <cell r="H1063">
            <v>1.6710546356535124E-2</v>
          </cell>
          <cell r="I1063">
            <v>3.2267890946278091E-2</v>
          </cell>
          <cell r="J1063">
            <v>8.442307273874532E-3</v>
          </cell>
          <cell r="K1063">
            <v>0.21392980700189368</v>
          </cell>
          <cell r="L1063">
            <v>0.72864944842141866</v>
          </cell>
        </row>
        <row r="1064">
          <cell r="B1064" t="str">
            <v>TMM</v>
          </cell>
          <cell r="C1064">
            <v>4423.4183338725334</v>
          </cell>
          <cell r="D1064">
            <v>3729.5711797153454</v>
          </cell>
          <cell r="E1064">
            <v>1256.9566231242311</v>
          </cell>
          <cell r="F1064">
            <v>1401.4303611399864</v>
          </cell>
          <cell r="G1064">
            <v>731.95358145522289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1</v>
          </cell>
        </row>
        <row r="1065">
          <cell r="B1065" t="str">
            <v>TMP</v>
          </cell>
          <cell r="C1065">
            <v>2745.1413404803261</v>
          </cell>
          <cell r="D1065">
            <v>1786.7332096185062</v>
          </cell>
          <cell r="E1065">
            <v>1227.4240623855217</v>
          </cell>
          <cell r="F1065">
            <v>406.44666666666672</v>
          </cell>
          <cell r="G1065">
            <v>475.92948087431671</v>
          </cell>
          <cell r="H1065">
            <v>1.2886597938144331E-2</v>
          </cell>
          <cell r="I1065">
            <v>0.12113402061855674</v>
          </cell>
          <cell r="J1065">
            <v>3.3505154639175264E-2</v>
          </cell>
          <cell r="K1065">
            <v>0.23195876288659806</v>
          </cell>
          <cell r="L1065">
            <v>0.60051546391752553</v>
          </cell>
        </row>
        <row r="1066">
          <cell r="B1066" t="str">
            <v>TMS</v>
          </cell>
          <cell r="C1066">
            <v>2666.1651453744489</v>
          </cell>
          <cell r="D1066">
            <v>3774.826342031879</v>
          </cell>
          <cell r="E1066">
            <v>1071.763219189656</v>
          </cell>
          <cell r="F1066">
            <v>762.7237149054954</v>
          </cell>
          <cell r="G1066">
            <v>655.01551942946151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1</v>
          </cell>
        </row>
        <row r="1067">
          <cell r="B1067" t="str">
            <v>TMW</v>
          </cell>
          <cell r="C1067">
            <v>4620.9183037078074</v>
          </cell>
          <cell r="D1067">
            <v>5126.7601963023799</v>
          </cell>
          <cell r="E1067">
            <v>1799.1206359649118</v>
          </cell>
          <cell r="F1067">
            <v>2234.0785672250199</v>
          </cell>
          <cell r="G1067">
            <v>700.88240334607815</v>
          </cell>
          <cell r="H1067">
            <v>0</v>
          </cell>
          <cell r="I1067">
            <v>0</v>
          </cell>
          <cell r="J1067">
            <v>0</v>
          </cell>
          <cell r="K1067">
            <v>0.2</v>
          </cell>
          <cell r="L1067">
            <v>0.8</v>
          </cell>
        </row>
        <row r="1068">
          <cell r="B1068" t="str">
            <v>TNA</v>
          </cell>
          <cell r="C1068">
            <v>7769.2183948511838</v>
          </cell>
          <cell r="D1068">
            <v>3939.5668380334537</v>
          </cell>
          <cell r="E1068">
            <v>1662.3919612553043</v>
          </cell>
          <cell r="F1068">
            <v>918.66681940533897</v>
          </cell>
          <cell r="G1068">
            <v>996.42000000000019</v>
          </cell>
          <cell r="H1068">
            <v>5.6179775280898896E-2</v>
          </cell>
          <cell r="I1068">
            <v>0.15730337078651693</v>
          </cell>
          <cell r="J1068">
            <v>0</v>
          </cell>
          <cell r="K1068">
            <v>7.8651685393258466E-2</v>
          </cell>
          <cell r="L1068">
            <v>0.7078651685393258</v>
          </cell>
        </row>
        <row r="1069">
          <cell r="B1069" t="str">
            <v>TNG</v>
          </cell>
          <cell r="C1069">
            <v>105</v>
          </cell>
          <cell r="D1069">
            <v>3003.2110971761676</v>
          </cell>
          <cell r="E1069">
            <v>1345.867676497681</v>
          </cell>
          <cell r="F1069">
            <v>608.45000000000005</v>
          </cell>
          <cell r="G1069">
            <v>585.25285714285712</v>
          </cell>
          <cell r="H1069">
            <v>2.7027027027027029E-2</v>
          </cell>
          <cell r="I1069">
            <v>6.3063063063063057E-2</v>
          </cell>
          <cell r="J1069">
            <v>7.2072072072072071E-2</v>
          </cell>
          <cell r="K1069">
            <v>0.31531531531531531</v>
          </cell>
          <cell r="L1069">
            <v>0.52252252252252251</v>
          </cell>
        </row>
        <row r="1070">
          <cell r="B1070" t="str">
            <v>TNR</v>
          </cell>
          <cell r="C1070">
            <v>4423.4183338725334</v>
          </cell>
          <cell r="D1070">
            <v>6642.45</v>
          </cell>
          <cell r="E1070">
            <v>1256.9566231242311</v>
          </cell>
          <cell r="F1070">
            <v>1401.4303611399864</v>
          </cell>
          <cell r="G1070">
            <v>912.976</v>
          </cell>
          <cell r="H1070">
            <v>0</v>
          </cell>
          <cell r="I1070">
            <v>6.1403508771929821E-2</v>
          </cell>
          <cell r="J1070">
            <v>1.7543859649122806E-2</v>
          </cell>
          <cell r="K1070">
            <v>2.6315789473684209E-2</v>
          </cell>
          <cell r="L1070">
            <v>0.89473684210526316</v>
          </cell>
        </row>
        <row r="1071">
          <cell r="B1071" t="str">
            <v>TOF</v>
          </cell>
          <cell r="C1071">
            <v>7769.2183948511838</v>
          </cell>
          <cell r="D1071">
            <v>3939.5668380334537</v>
          </cell>
          <cell r="E1071">
            <v>1662.3919612553043</v>
          </cell>
          <cell r="F1071">
            <v>918.66681940533897</v>
          </cell>
          <cell r="G1071">
            <v>695.52668189877943</v>
          </cell>
          <cell r="H1071">
            <v>0</v>
          </cell>
          <cell r="I1071">
            <v>0</v>
          </cell>
          <cell r="J1071">
            <v>0</v>
          </cell>
          <cell r="K1071">
            <v>0.87499999999999989</v>
          </cell>
          <cell r="L1071">
            <v>0.125</v>
          </cell>
        </row>
        <row r="1072">
          <cell r="B1072" t="str">
            <v>TOS</v>
          </cell>
          <cell r="C1072">
            <v>2745.1413404803261</v>
          </cell>
          <cell r="D1072">
            <v>2748.3097622583159</v>
          </cell>
          <cell r="E1072">
            <v>1227.4240623855217</v>
          </cell>
          <cell r="F1072">
            <v>664.74253909376523</v>
          </cell>
          <cell r="G1072">
            <v>307.93849999999998</v>
          </cell>
          <cell r="H1072">
            <v>0</v>
          </cell>
          <cell r="I1072">
            <v>0</v>
          </cell>
          <cell r="J1072">
            <v>0</v>
          </cell>
          <cell r="K1072">
            <v>0.47457627118644063</v>
          </cell>
          <cell r="L1072">
            <v>0.52542372881355937</v>
          </cell>
        </row>
        <row r="1073">
          <cell r="B1073" t="str">
            <v>TOY</v>
          </cell>
          <cell r="C1073">
            <v>7769.2183948511838</v>
          </cell>
          <cell r="D1073">
            <v>3939.5668380334537</v>
          </cell>
          <cell r="E1073">
            <v>1662.3919612553043</v>
          </cell>
          <cell r="F1073">
            <v>918.66681940533897</v>
          </cell>
          <cell r="G1073">
            <v>695.52668189877943</v>
          </cell>
          <cell r="H1073">
            <v>0</v>
          </cell>
          <cell r="I1073">
            <v>1.6129032258064512E-2</v>
          </cell>
          <cell r="J1073">
            <v>9.6774193548387066E-2</v>
          </cell>
          <cell r="K1073">
            <v>0.35483870967741937</v>
          </cell>
          <cell r="L1073">
            <v>0.53225806451612911</v>
          </cell>
        </row>
        <row r="1074">
          <cell r="B1074" t="str">
            <v>TPE</v>
          </cell>
          <cell r="C1074">
            <v>6842.8637499999995</v>
          </cell>
          <cell r="D1074">
            <v>3879.4101083111523</v>
          </cell>
          <cell r="E1074">
            <v>1479.0329946606355</v>
          </cell>
          <cell r="F1074">
            <v>657.97059283217902</v>
          </cell>
          <cell r="G1074">
            <v>744.52751432599655</v>
          </cell>
          <cell r="H1074">
            <v>1.1683152893527558E-2</v>
          </cell>
          <cell r="I1074">
            <v>7.6446763766648607E-2</v>
          </cell>
          <cell r="J1074">
            <v>1.1254770620764876E-2</v>
          </cell>
          <cell r="K1074">
            <v>0.34356258275566709</v>
          </cell>
          <cell r="L1074">
            <v>0.55705272996339195</v>
          </cell>
        </row>
        <row r="1075">
          <cell r="B1075" t="str">
            <v>TPP</v>
          </cell>
          <cell r="C1075">
            <v>340.6522449706643</v>
          </cell>
          <cell r="D1075">
            <v>1643.6786350781567</v>
          </cell>
          <cell r="E1075">
            <v>867.19705804587363</v>
          </cell>
          <cell r="F1075">
            <v>476.49220503407565</v>
          </cell>
          <cell r="G1075">
            <v>355.93964477998946</v>
          </cell>
          <cell r="H1075">
            <v>0</v>
          </cell>
          <cell r="I1075">
            <v>0</v>
          </cell>
          <cell r="J1075">
            <v>0</v>
          </cell>
          <cell r="K1075">
            <v>0.4285714285714286</v>
          </cell>
          <cell r="L1075">
            <v>0.57142857142857151</v>
          </cell>
        </row>
        <row r="1076">
          <cell r="B1076" t="str">
            <v>TPQ</v>
          </cell>
          <cell r="C1076">
            <v>258.55072039077157</v>
          </cell>
          <cell r="D1076">
            <v>517.27507428680622</v>
          </cell>
          <cell r="E1076">
            <v>516.30811987028801</v>
          </cell>
          <cell r="F1076">
            <v>222.37839405199213</v>
          </cell>
          <cell r="G1076">
            <v>191.15800416203254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1</v>
          </cell>
        </row>
        <row r="1077">
          <cell r="B1077" t="str">
            <v>TRC</v>
          </cell>
          <cell r="C1077">
            <v>181.5</v>
          </cell>
          <cell r="D1077">
            <v>432.22727272727286</v>
          </cell>
          <cell r="E1077">
            <v>471.42222222222216</v>
          </cell>
          <cell r="F1077">
            <v>235.53924174174171</v>
          </cell>
          <cell r="G1077">
            <v>190.04383777323034</v>
          </cell>
          <cell r="H1077">
            <v>9.8967297762478403E-3</v>
          </cell>
          <cell r="I1077">
            <v>9.0361445783132491E-3</v>
          </cell>
          <cell r="J1077">
            <v>1.2908777969018919E-2</v>
          </cell>
          <cell r="K1077">
            <v>9.0361445783132419E-2</v>
          </cell>
          <cell r="L1077">
            <v>0.87779690189328752</v>
          </cell>
        </row>
        <row r="1078">
          <cell r="B1078" t="str">
            <v>TRD</v>
          </cell>
          <cell r="C1078">
            <v>2745.1413404803261</v>
          </cell>
          <cell r="D1078">
            <v>2025.4242857142856</v>
          </cell>
          <cell r="E1078">
            <v>1227.4240623855217</v>
          </cell>
          <cell r="F1078">
            <v>459.6153553739145</v>
          </cell>
          <cell r="G1078">
            <v>505.53073230726562</v>
          </cell>
          <cell r="H1078">
            <v>3.4482758620689633E-3</v>
          </cell>
          <cell r="I1078">
            <v>5.3448275862068947E-2</v>
          </cell>
          <cell r="J1078">
            <v>5.1724137931034447E-3</v>
          </cell>
          <cell r="K1078">
            <v>0.16206896551724126</v>
          </cell>
          <cell r="L1078">
            <v>0.77586206896551735</v>
          </cell>
        </row>
        <row r="1079">
          <cell r="B1079" t="str">
            <v>TRG</v>
          </cell>
          <cell r="C1079">
            <v>1491.994109567901</v>
          </cell>
          <cell r="D1079">
            <v>4031.5638066791957</v>
          </cell>
          <cell r="E1079">
            <v>1262.0723017140099</v>
          </cell>
          <cell r="F1079">
            <v>910.76</v>
          </cell>
          <cell r="G1079">
            <v>936.34</v>
          </cell>
          <cell r="H1079">
            <v>0</v>
          </cell>
          <cell r="I1079">
            <v>0.22580645161290322</v>
          </cell>
          <cell r="J1079">
            <v>0</v>
          </cell>
          <cell r="K1079">
            <v>0.22580645161290322</v>
          </cell>
          <cell r="L1079">
            <v>0.54838709677419351</v>
          </cell>
        </row>
        <row r="1080">
          <cell r="B1080" t="str">
            <v>TRN</v>
          </cell>
          <cell r="C1080">
            <v>1710.245625</v>
          </cell>
          <cell r="D1080">
            <v>2490.0233683917882</v>
          </cell>
          <cell r="E1080">
            <v>1544.2523165369048</v>
          </cell>
          <cell r="F1080">
            <v>672.08903967748506</v>
          </cell>
          <cell r="G1080">
            <v>666.51145275092426</v>
          </cell>
          <cell r="H1080">
            <v>1.350635593220339E-2</v>
          </cell>
          <cell r="I1080">
            <v>7.7595338983050946E-2</v>
          </cell>
          <cell r="J1080">
            <v>2.0921610169491525E-2</v>
          </cell>
          <cell r="K1080">
            <v>0.2073622881355931</v>
          </cell>
          <cell r="L1080">
            <v>0.68061440677966112</v>
          </cell>
        </row>
        <row r="1081">
          <cell r="B1081" t="str">
            <v>TRO</v>
          </cell>
          <cell r="C1081">
            <v>4620.9183037078074</v>
          </cell>
          <cell r="D1081">
            <v>5126.7601963023799</v>
          </cell>
          <cell r="E1081">
            <v>1799.1206359649118</v>
          </cell>
          <cell r="F1081">
            <v>2234.0785672250199</v>
          </cell>
          <cell r="G1081">
            <v>700.88240334607815</v>
          </cell>
          <cell r="H1081">
            <v>0</v>
          </cell>
          <cell r="I1081">
            <v>0</v>
          </cell>
          <cell r="J1081">
            <v>0</v>
          </cell>
          <cell r="K1081">
            <v>0.5</v>
          </cell>
          <cell r="L1081">
            <v>0.5</v>
          </cell>
        </row>
        <row r="1082">
          <cell r="B1082" t="str">
            <v>TRS</v>
          </cell>
          <cell r="C1082">
            <v>7031.6</v>
          </cell>
          <cell r="D1082">
            <v>2126.9501234567897</v>
          </cell>
          <cell r="E1082">
            <v>1227.4240623855217</v>
          </cell>
          <cell r="F1082">
            <v>603.8617518848464</v>
          </cell>
          <cell r="G1082">
            <v>485.1186769784585</v>
          </cell>
          <cell r="H1082">
            <v>2.1390374331550777E-3</v>
          </cell>
          <cell r="I1082">
            <v>3.4224598930481243E-2</v>
          </cell>
          <cell r="J1082">
            <v>3.2085561497326165E-3</v>
          </cell>
          <cell r="K1082">
            <v>0.29090909090909084</v>
          </cell>
          <cell r="L1082">
            <v>0.66951871657754025</v>
          </cell>
        </row>
        <row r="1083">
          <cell r="B1083" t="str">
            <v>TRU</v>
          </cell>
          <cell r="C1083">
            <v>340.6522449706643</v>
          </cell>
          <cell r="D1083">
            <v>1643.6786350781567</v>
          </cell>
          <cell r="E1083">
            <v>867.19705804587363</v>
          </cell>
          <cell r="F1083">
            <v>476.49220503407565</v>
          </cell>
          <cell r="G1083">
            <v>355.93964477998946</v>
          </cell>
          <cell r="H1083">
            <v>0</v>
          </cell>
          <cell r="I1083">
            <v>0</v>
          </cell>
          <cell r="J1083">
            <v>0</v>
          </cell>
          <cell r="K1083">
            <v>0.3529411764705882</v>
          </cell>
          <cell r="L1083">
            <v>0.6470588235294118</v>
          </cell>
        </row>
        <row r="1084">
          <cell r="B1084" t="str">
            <v>TRV</v>
          </cell>
          <cell r="C1084">
            <v>3702.7359647651338</v>
          </cell>
          <cell r="D1084">
            <v>1714.6625714285715</v>
          </cell>
          <cell r="E1084">
            <v>1841.947079900636</v>
          </cell>
          <cell r="F1084">
            <v>813.15702666666652</v>
          </cell>
          <cell r="G1084">
            <v>639.01673418383234</v>
          </cell>
          <cell r="H1084">
            <v>1.7055144968732246E-3</v>
          </cell>
          <cell r="I1084">
            <v>1.392836839113133E-2</v>
          </cell>
          <cell r="J1084">
            <v>2.1318931210915316E-2</v>
          </cell>
          <cell r="K1084">
            <v>4.2637862421830673E-2</v>
          </cell>
          <cell r="L1084">
            <v>0.92040932347924953</v>
          </cell>
        </row>
        <row r="1085">
          <cell r="B1085" t="str">
            <v>TRW</v>
          </cell>
          <cell r="C1085">
            <v>1491.994109567901</v>
          </cell>
          <cell r="D1085">
            <v>4031.5638066791957</v>
          </cell>
          <cell r="E1085">
            <v>1262.0723017140099</v>
          </cell>
          <cell r="F1085">
            <v>1338.046185731502</v>
          </cell>
          <cell r="G1085">
            <v>902.02177786951108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1</v>
          </cell>
        </row>
        <row r="1086">
          <cell r="B1086" t="str">
            <v>TRZ</v>
          </cell>
          <cell r="C1086">
            <v>3702.7359647651338</v>
          </cell>
          <cell r="D1086">
            <v>2535.5679383578822</v>
          </cell>
          <cell r="E1086">
            <v>1841.947079900636</v>
          </cell>
          <cell r="F1086">
            <v>781.56573324038914</v>
          </cell>
          <cell r="G1086">
            <v>568.37330685086056</v>
          </cell>
          <cell r="H1086">
            <v>0</v>
          </cell>
          <cell r="I1086">
            <v>0</v>
          </cell>
          <cell r="J1086">
            <v>0.5</v>
          </cell>
          <cell r="K1086">
            <v>0</v>
          </cell>
          <cell r="L1086">
            <v>0.5</v>
          </cell>
        </row>
        <row r="1087">
          <cell r="B1087" t="str">
            <v>TSE</v>
          </cell>
          <cell r="C1087">
            <v>0</v>
          </cell>
          <cell r="D1087">
            <v>4371.5079999999998</v>
          </cell>
          <cell r="E1087">
            <v>3657.2797867244003</v>
          </cell>
          <cell r="F1087">
            <v>787.85294117647049</v>
          </cell>
          <cell r="G1087">
            <v>779.20911111111104</v>
          </cell>
          <cell r="H1087">
            <v>3.7037037037037038E-3</v>
          </cell>
          <cell r="I1087">
            <v>0.13703703703703704</v>
          </cell>
          <cell r="J1087">
            <v>5.1851851851851857E-2</v>
          </cell>
          <cell r="K1087">
            <v>0.15925925925925927</v>
          </cell>
          <cell r="L1087">
            <v>0.64814814814814814</v>
          </cell>
        </row>
        <row r="1088">
          <cell r="B1088" t="str">
            <v>TSN</v>
          </cell>
          <cell r="C1088">
            <v>7769.2183948511838</v>
          </cell>
          <cell r="D1088">
            <v>3939.5668380334537</v>
          </cell>
          <cell r="E1088">
            <v>1662.3919612553043</v>
          </cell>
          <cell r="F1088">
            <v>502.918111188892</v>
          </cell>
          <cell r="G1088">
            <v>558.88719243697517</v>
          </cell>
          <cell r="H1088">
            <v>7.3529411764705899E-3</v>
          </cell>
          <cell r="I1088">
            <v>3.3088235294117661E-2</v>
          </cell>
          <cell r="J1088">
            <v>1.8382352941176478E-2</v>
          </cell>
          <cell r="K1088">
            <v>0.38970588235294112</v>
          </cell>
          <cell r="L1088">
            <v>0.55147058823529416</v>
          </cell>
        </row>
        <row r="1089">
          <cell r="B1089" t="str">
            <v>TSR</v>
          </cell>
          <cell r="C1089">
            <v>1469.5938081198235</v>
          </cell>
          <cell r="D1089">
            <v>2038.0000000000002</v>
          </cell>
          <cell r="E1089">
            <v>1004.3361110559546</v>
          </cell>
          <cell r="F1089">
            <v>407.54722682373921</v>
          </cell>
          <cell r="G1089">
            <v>573.58373384296419</v>
          </cell>
          <cell r="H1089">
            <v>4.3744531933508318E-4</v>
          </cell>
          <cell r="I1089">
            <v>2.6246719160104991E-3</v>
          </cell>
          <cell r="J1089">
            <v>2.1872265966754161E-3</v>
          </cell>
          <cell r="K1089">
            <v>0.8241469816272966</v>
          </cell>
          <cell r="L1089">
            <v>0.17060367454068234</v>
          </cell>
        </row>
        <row r="1090">
          <cell r="B1090" t="str">
            <v>TSV</v>
          </cell>
          <cell r="C1090">
            <v>2321.7741211915059</v>
          </cell>
          <cell r="D1090">
            <v>4919.9039938415726</v>
          </cell>
          <cell r="E1090">
            <v>0</v>
          </cell>
          <cell r="F1090">
            <v>2191.4245187741803</v>
          </cell>
          <cell r="G1090">
            <v>998.70185185185176</v>
          </cell>
          <cell r="H1090">
            <v>0</v>
          </cell>
          <cell r="I1090">
            <v>1.5873015873015872E-2</v>
          </cell>
          <cell r="J1090">
            <v>1.5873015873015872E-2</v>
          </cell>
          <cell r="K1090">
            <v>4.7619047619047609E-2</v>
          </cell>
          <cell r="L1090">
            <v>0.92063492063492058</v>
          </cell>
        </row>
        <row r="1091">
          <cell r="B1091" t="str">
            <v>TTJ</v>
          </cell>
          <cell r="C1091">
            <v>7769.2183948511838</v>
          </cell>
          <cell r="D1091">
            <v>3939.5668380334537</v>
          </cell>
          <cell r="E1091">
            <v>1662.3919612553043</v>
          </cell>
          <cell r="F1091">
            <v>918.66681940533897</v>
          </cell>
          <cell r="G1091">
            <v>695.52668189877943</v>
          </cell>
          <cell r="H1091">
            <v>0</v>
          </cell>
          <cell r="I1091">
            <v>6.8965517241379309E-2</v>
          </cell>
          <cell r="J1091">
            <v>0</v>
          </cell>
          <cell r="K1091">
            <v>0.55172413793103448</v>
          </cell>
          <cell r="L1091">
            <v>0.37931034482758619</v>
          </cell>
        </row>
        <row r="1092">
          <cell r="B1092" t="str">
            <v>TUC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0.2</v>
          </cell>
          <cell r="J1092">
            <v>0</v>
          </cell>
          <cell r="K1092">
            <v>0</v>
          </cell>
          <cell r="L1092">
            <v>0.8</v>
          </cell>
        </row>
        <row r="1093">
          <cell r="B1093" t="str">
            <v>TUN</v>
          </cell>
          <cell r="C1093">
            <v>1843.8291165610724</v>
          </cell>
          <cell r="D1093">
            <v>4299.6793750000006</v>
          </cell>
          <cell r="E1093">
            <v>1627.27</v>
          </cell>
          <cell r="F1093">
            <v>558.75053921568633</v>
          </cell>
          <cell r="G1093">
            <v>458.75666131037809</v>
          </cell>
          <cell r="H1093">
            <v>5.076142131979695E-3</v>
          </cell>
          <cell r="I1093">
            <v>7.6142131979695396E-2</v>
          </cell>
          <cell r="J1093">
            <v>2.1150592216582057E-2</v>
          </cell>
          <cell r="K1093">
            <v>0.26565143824027082</v>
          </cell>
          <cell r="L1093">
            <v>0.63197969543147192</v>
          </cell>
        </row>
        <row r="1094">
          <cell r="B1094" t="str">
            <v>TUO</v>
          </cell>
          <cell r="C1094">
            <v>1491.994109567901</v>
          </cell>
          <cell r="D1094">
            <v>4031.5638066791957</v>
          </cell>
          <cell r="E1094">
            <v>1262.0723017140099</v>
          </cell>
          <cell r="F1094">
            <v>1338.046185731502</v>
          </cell>
          <cell r="G1094">
            <v>902.02177786951108</v>
          </cell>
          <cell r="H1094">
            <v>0</v>
          </cell>
          <cell r="I1094">
            <v>0.25</v>
          </cell>
          <cell r="J1094">
            <v>0</v>
          </cell>
          <cell r="K1094">
            <v>0.125</v>
          </cell>
          <cell r="L1094">
            <v>0.625</v>
          </cell>
        </row>
        <row r="1095">
          <cell r="B1095" t="str">
            <v>TUU</v>
          </cell>
          <cell r="C1095">
            <v>3330.5636246604122</v>
          </cell>
          <cell r="D1095">
            <v>2932.3675702616497</v>
          </cell>
          <cell r="E1095">
            <v>1396.5367793615474</v>
          </cell>
          <cell r="F1095">
            <v>760.85050917263288</v>
          </cell>
          <cell r="G1095">
            <v>562.07034937759533</v>
          </cell>
          <cell r="H1095">
            <v>0</v>
          </cell>
          <cell r="I1095">
            <v>0.125</v>
          </cell>
          <cell r="J1095">
            <v>0</v>
          </cell>
          <cell r="K1095">
            <v>0</v>
          </cell>
          <cell r="L1095">
            <v>0.875</v>
          </cell>
        </row>
        <row r="1096">
          <cell r="B1096" t="str">
            <v>TVU</v>
          </cell>
          <cell r="C1096">
            <v>1491.994109567901</v>
          </cell>
          <cell r="D1096">
            <v>4031.5638066791957</v>
          </cell>
          <cell r="E1096">
            <v>1262.0723017140099</v>
          </cell>
          <cell r="F1096">
            <v>1338.046185731502</v>
          </cell>
          <cell r="G1096">
            <v>902.02177786951108</v>
          </cell>
          <cell r="H1096">
            <v>0</v>
          </cell>
          <cell r="I1096">
            <v>0</v>
          </cell>
          <cell r="J1096">
            <v>0</v>
          </cell>
          <cell r="K1096">
            <v>3.8461538461538464E-2</v>
          </cell>
          <cell r="L1096">
            <v>0.96153846153846156</v>
          </cell>
        </row>
        <row r="1097">
          <cell r="B1097" t="str">
            <v>TWU</v>
          </cell>
          <cell r="C1097">
            <v>6193.8249009534829</v>
          </cell>
          <cell r="D1097">
            <v>3575.2541506331786</v>
          </cell>
          <cell r="E1097">
            <v>1568.9268649847354</v>
          </cell>
          <cell r="F1097">
            <v>777.33416693910112</v>
          </cell>
          <cell r="G1097">
            <v>629.17125846887177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1</v>
          </cell>
        </row>
        <row r="1098">
          <cell r="B1098" t="str">
            <v>TYN</v>
          </cell>
          <cell r="C1098">
            <v>7769.2183948511838</v>
          </cell>
          <cell r="D1098">
            <v>3939.5668380334537</v>
          </cell>
          <cell r="E1098">
            <v>1662.3919612553043</v>
          </cell>
          <cell r="F1098">
            <v>918.66681940533897</v>
          </cell>
          <cell r="G1098">
            <v>695.52668189877943</v>
          </cell>
          <cell r="H1098">
            <v>0</v>
          </cell>
          <cell r="I1098">
            <v>0</v>
          </cell>
          <cell r="J1098">
            <v>5.2631578947368418E-2</v>
          </cell>
          <cell r="K1098">
            <v>5.2631578947368418E-2</v>
          </cell>
          <cell r="L1098">
            <v>0.89473684210526316</v>
          </cell>
        </row>
        <row r="1099">
          <cell r="B1099" t="str">
            <v>TYO</v>
          </cell>
          <cell r="C1099">
            <v>7235.3409821672503</v>
          </cell>
          <cell r="D1099">
            <v>3601.230353017957</v>
          </cell>
          <cell r="E1099">
            <v>1884.5842158699065</v>
          </cell>
          <cell r="F1099">
            <v>977.07250892327011</v>
          </cell>
          <cell r="G1099">
            <v>689.39100494251909</v>
          </cell>
          <cell r="H1099">
            <v>2.171490064952546E-2</v>
          </cell>
          <cell r="I1099">
            <v>0.16386102463584348</v>
          </cell>
          <cell r="J1099">
            <v>4.0201391290980007E-2</v>
          </cell>
          <cell r="K1099">
            <v>0.19485760405857319</v>
          </cell>
          <cell r="L1099">
            <v>0.57936507936507786</v>
          </cell>
        </row>
        <row r="1100">
          <cell r="B1100" t="str">
            <v>TZX</v>
          </cell>
          <cell r="C1100">
            <v>2745.1413404803261</v>
          </cell>
          <cell r="D1100">
            <v>2748.3097622583159</v>
          </cell>
          <cell r="E1100">
            <v>1227.4240623855217</v>
          </cell>
          <cell r="F1100">
            <v>985.25</v>
          </cell>
          <cell r="G1100">
            <v>440.68740740740731</v>
          </cell>
          <cell r="H1100">
            <v>0</v>
          </cell>
          <cell r="I1100">
            <v>2.0408163265306114E-2</v>
          </cell>
          <cell r="J1100">
            <v>2.0408163265306114E-2</v>
          </cell>
          <cell r="K1100">
            <v>6.1224489795918345E-2</v>
          </cell>
          <cell r="L1100">
            <v>0.89795918367346939</v>
          </cell>
        </row>
        <row r="1101">
          <cell r="B1101" t="str">
            <v>UAQ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1</v>
          </cell>
        </row>
        <row r="1102">
          <cell r="B1102" t="str">
            <v>UBA</v>
          </cell>
          <cell r="C1102">
            <v>0</v>
          </cell>
          <cell r="D1102">
            <v>4171.7813888888886</v>
          </cell>
          <cell r="E1102">
            <v>1857.566</v>
          </cell>
          <cell r="F1102">
            <v>534.2846298631963</v>
          </cell>
          <cell r="G1102">
            <v>774.65752025386348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1</v>
          </cell>
        </row>
        <row r="1103">
          <cell r="B1103" t="str">
            <v>UBJ</v>
          </cell>
          <cell r="C1103">
            <v>7769.2183948511838</v>
          </cell>
          <cell r="D1103">
            <v>3939.5668380334537</v>
          </cell>
          <cell r="E1103">
            <v>1662.3919612553043</v>
          </cell>
          <cell r="F1103">
            <v>3940</v>
          </cell>
          <cell r="G1103">
            <v>695.52668189877943</v>
          </cell>
          <cell r="H1103">
            <v>0</v>
          </cell>
          <cell r="I1103">
            <v>5.5555555555555566E-2</v>
          </cell>
          <cell r="J1103">
            <v>0.16666666666666671</v>
          </cell>
          <cell r="K1103">
            <v>0.22222222222222227</v>
          </cell>
          <cell r="L1103">
            <v>0.55555555555555558</v>
          </cell>
        </row>
        <row r="1104">
          <cell r="B1104" t="str">
            <v>UBP</v>
          </cell>
          <cell r="C1104">
            <v>6193.8249009534829</v>
          </cell>
          <cell r="D1104">
            <v>3575.2541506331786</v>
          </cell>
          <cell r="E1104">
            <v>1568.9268649847354</v>
          </cell>
          <cell r="F1104">
            <v>777.33416693910112</v>
          </cell>
          <cell r="G1104">
            <v>629.17125846887177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1</v>
          </cell>
        </row>
        <row r="1105">
          <cell r="B1105" t="str">
            <v>UDI</v>
          </cell>
          <cell r="C1105">
            <v>0</v>
          </cell>
          <cell r="D1105">
            <v>4171.7813888888886</v>
          </cell>
          <cell r="E1105">
            <v>1857.566</v>
          </cell>
          <cell r="F1105">
            <v>534.2846298631963</v>
          </cell>
          <cell r="G1105">
            <v>774.65752025386348</v>
          </cell>
          <cell r="H1105">
            <v>1.2048192771084336E-2</v>
          </cell>
          <cell r="I1105">
            <v>8.4337349397590355E-2</v>
          </cell>
          <cell r="J1105">
            <v>1.2048192771084336E-2</v>
          </cell>
          <cell r="K1105">
            <v>0.33734939759036148</v>
          </cell>
          <cell r="L1105">
            <v>0.55421686746987942</v>
          </cell>
        </row>
        <row r="1106">
          <cell r="B1106" t="str">
            <v>UDJ</v>
          </cell>
          <cell r="C1106">
            <v>1469.5938081198235</v>
          </cell>
          <cell r="D1106">
            <v>2752.6445953448019</v>
          </cell>
          <cell r="E1106">
            <v>1004.3361110559546</v>
          </cell>
          <cell r="F1106">
            <v>378.81857465811385</v>
          </cell>
          <cell r="G1106">
            <v>387.30742755779448</v>
          </cell>
          <cell r="H1106">
            <v>0</v>
          </cell>
          <cell r="I1106">
            <v>0.5</v>
          </cell>
          <cell r="J1106">
            <v>0</v>
          </cell>
          <cell r="K1106">
            <v>0.5</v>
          </cell>
          <cell r="L1106">
            <v>0</v>
          </cell>
        </row>
        <row r="1107">
          <cell r="B1107" t="str">
            <v>UDR</v>
          </cell>
          <cell r="C1107">
            <v>3702.7359647651338</v>
          </cell>
          <cell r="D1107">
            <v>2535.5679383578822</v>
          </cell>
          <cell r="E1107">
            <v>1841.947079900636</v>
          </cell>
          <cell r="F1107">
            <v>781.56573324038914</v>
          </cell>
          <cell r="G1107">
            <v>568.37330685086056</v>
          </cell>
          <cell r="H1107">
            <v>0</v>
          </cell>
          <cell r="I1107">
            <v>3.5714285714285719E-2</v>
          </cell>
          <cell r="J1107">
            <v>0</v>
          </cell>
          <cell r="K1107">
            <v>0</v>
          </cell>
          <cell r="L1107">
            <v>0.9642857142857143</v>
          </cell>
        </row>
        <row r="1108">
          <cell r="B1108" t="str">
            <v>UET</v>
          </cell>
          <cell r="C1108">
            <v>3702.7359647651338</v>
          </cell>
          <cell r="D1108">
            <v>2535.5679383578822</v>
          </cell>
          <cell r="E1108">
            <v>1841.947079900636</v>
          </cell>
          <cell r="F1108">
            <v>781.56573324038914</v>
          </cell>
          <cell r="G1108">
            <v>568.37330685086056</v>
          </cell>
          <cell r="H1108">
            <v>0</v>
          </cell>
          <cell r="I1108">
            <v>0</v>
          </cell>
          <cell r="J1108">
            <v>4.5454545454545456E-2</v>
          </cell>
          <cell r="K1108">
            <v>0</v>
          </cell>
          <cell r="L1108">
            <v>0.95454545454545447</v>
          </cell>
        </row>
        <row r="1109">
          <cell r="B1109" t="str">
            <v>UFA</v>
          </cell>
          <cell r="C1109">
            <v>1469.5938081198235</v>
          </cell>
          <cell r="D1109">
            <v>2752.6445953448019</v>
          </cell>
          <cell r="E1109">
            <v>1004.3361110559546</v>
          </cell>
          <cell r="F1109">
            <v>378.81857465811385</v>
          </cell>
          <cell r="G1109">
            <v>387.30742755779448</v>
          </cell>
          <cell r="H1109">
            <v>0</v>
          </cell>
          <cell r="I1109">
            <v>2.1276595744680847E-2</v>
          </cell>
          <cell r="J1109">
            <v>0</v>
          </cell>
          <cell r="K1109">
            <v>0.24468085106382978</v>
          </cell>
          <cell r="L1109">
            <v>0.73404255319148937</v>
          </cell>
        </row>
        <row r="1110">
          <cell r="B1110" t="str">
            <v>UIO</v>
          </cell>
          <cell r="C1110">
            <v>286.46000000000004</v>
          </cell>
          <cell r="D1110">
            <v>1606.4858333333336</v>
          </cell>
          <cell r="E1110">
            <v>768.48200000000031</v>
          </cell>
          <cell r="F1110">
            <v>527.51463877559183</v>
          </cell>
          <cell r="G1110">
            <v>348.7989483650353</v>
          </cell>
          <cell r="H1110">
            <v>1.0779180782260535E-2</v>
          </cell>
          <cell r="I1110">
            <v>1.8786572220511211E-2</v>
          </cell>
          <cell r="J1110">
            <v>1.355097012627038E-2</v>
          </cell>
          <cell r="K1110">
            <v>0.11733908222975048</v>
          </cell>
          <cell r="L1110">
            <v>0.83954419464120733</v>
          </cell>
        </row>
        <row r="1111">
          <cell r="B1111" t="str">
            <v>UIP</v>
          </cell>
          <cell r="C1111">
            <v>2745.1413404803261</v>
          </cell>
          <cell r="D1111">
            <v>2748.3097622583159</v>
          </cell>
          <cell r="E1111">
            <v>1227.4240623855217</v>
          </cell>
          <cell r="F1111">
            <v>664.74253909376523</v>
          </cell>
          <cell r="G1111">
            <v>456.75427675021371</v>
          </cell>
          <cell r="H1111">
            <v>0</v>
          </cell>
          <cell r="I1111">
            <v>0</v>
          </cell>
          <cell r="J1111">
            <v>0</v>
          </cell>
          <cell r="K1111">
            <v>0.4285714285714286</v>
          </cell>
          <cell r="L1111">
            <v>0.57142857142857151</v>
          </cell>
        </row>
        <row r="1112">
          <cell r="B1112" t="str">
            <v>UKK</v>
          </cell>
          <cell r="C1112">
            <v>0</v>
          </cell>
          <cell r="D1112">
            <v>2847.6971930925342</v>
          </cell>
          <cell r="E1112">
            <v>3657.2797867244003</v>
          </cell>
          <cell r="F1112">
            <v>572.24859627950207</v>
          </cell>
          <cell r="G1112">
            <v>751.47941018987342</v>
          </cell>
          <cell r="H1112">
            <v>0</v>
          </cell>
          <cell r="I1112">
            <v>0.66666666666666674</v>
          </cell>
          <cell r="J1112">
            <v>0</v>
          </cell>
          <cell r="K1112">
            <v>0</v>
          </cell>
          <cell r="L1112">
            <v>0.33333333333333337</v>
          </cell>
        </row>
        <row r="1113">
          <cell r="B1113" t="str">
            <v>ULN</v>
          </cell>
          <cell r="C1113">
            <v>7769.2183948511838</v>
          </cell>
          <cell r="D1113">
            <v>3939.5668380334537</v>
          </cell>
          <cell r="E1113">
            <v>1662.3919612553043</v>
          </cell>
          <cell r="F1113">
            <v>651.39</v>
          </cell>
          <cell r="G1113">
            <v>1082.4606082836356</v>
          </cell>
          <cell r="H1113">
            <v>1.6625103906899416E-3</v>
          </cell>
          <cell r="I1113">
            <v>1.7456359102244384E-2</v>
          </cell>
          <cell r="J1113">
            <v>2.5768911055694101E-2</v>
          </cell>
          <cell r="K1113">
            <v>0.30257689110556957</v>
          </cell>
          <cell r="L1113">
            <v>0.65253532834580208</v>
          </cell>
        </row>
        <row r="1114">
          <cell r="B1114" t="str">
            <v>UME</v>
          </cell>
          <cell r="C1114">
            <v>2745.1413404803261</v>
          </cell>
          <cell r="D1114">
            <v>2211.96</v>
          </cell>
          <cell r="E1114">
            <v>1227.4240623855217</v>
          </cell>
          <cell r="F1114">
            <v>1170.7479999999998</v>
          </cell>
          <cell r="G1114">
            <v>344.2238155844156</v>
          </cell>
          <cell r="H1114">
            <v>0</v>
          </cell>
          <cell r="I1114">
            <v>6.6298342541436489E-2</v>
          </cell>
          <cell r="J1114">
            <v>2.2099447513812161E-2</v>
          </cell>
          <cell r="K1114">
            <v>0.24861878453038683</v>
          </cell>
          <cell r="L1114">
            <v>0.6629834254143645</v>
          </cell>
        </row>
        <row r="1115">
          <cell r="B1115" t="str">
            <v>UPG</v>
          </cell>
          <cell r="C1115">
            <v>6193.8249009534829</v>
          </cell>
          <cell r="D1115">
            <v>3575.2541506331786</v>
          </cell>
          <cell r="E1115">
            <v>1568.9268649847354</v>
          </cell>
          <cell r="F1115">
            <v>777.33416693910112</v>
          </cell>
          <cell r="G1115">
            <v>629.17125846887177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1</v>
          </cell>
        </row>
        <row r="1116">
          <cell r="B1116" t="str">
            <v>URA</v>
          </cell>
          <cell r="C1116">
            <v>0</v>
          </cell>
          <cell r="D1116">
            <v>2847.6971930925342</v>
          </cell>
          <cell r="E1116">
            <v>3657.2797867244003</v>
          </cell>
          <cell r="F1116">
            <v>572.24859627950207</v>
          </cell>
          <cell r="G1116">
            <v>751.47941018987342</v>
          </cell>
          <cell r="H1116">
            <v>0</v>
          </cell>
          <cell r="I1116">
            <v>0</v>
          </cell>
          <cell r="J1116">
            <v>0</v>
          </cell>
          <cell r="K1116">
            <v>0.2857142857142857</v>
          </cell>
          <cell r="L1116">
            <v>0.7142857142857143</v>
          </cell>
        </row>
        <row r="1117">
          <cell r="B1117" t="str">
            <v>URC</v>
          </cell>
          <cell r="C1117">
            <v>7769.2183948511838</v>
          </cell>
          <cell r="D1117">
            <v>3939.5668380334537</v>
          </cell>
          <cell r="E1117">
            <v>1662.3919612553043</v>
          </cell>
          <cell r="F1117">
            <v>918.66681940533897</v>
          </cell>
          <cell r="G1117">
            <v>695.52668189877943</v>
          </cell>
          <cell r="H1117">
            <v>0</v>
          </cell>
          <cell r="I1117">
            <v>0.42857142857142855</v>
          </cell>
          <cell r="J1117">
            <v>4.7619047619047616E-2</v>
          </cell>
          <cell r="K1117">
            <v>0</v>
          </cell>
          <cell r="L1117">
            <v>0.52380952380952384</v>
          </cell>
        </row>
        <row r="1118">
          <cell r="B1118" t="str">
            <v>URT</v>
          </cell>
          <cell r="C1118">
            <v>6193.8249009534829</v>
          </cell>
          <cell r="D1118">
            <v>3575.2541506331786</v>
          </cell>
          <cell r="E1118">
            <v>1568.9268649847354</v>
          </cell>
          <cell r="F1118">
            <v>777.33416693910112</v>
          </cell>
          <cell r="G1118">
            <v>629.17125846887177</v>
          </cell>
          <cell r="H1118">
            <v>0</v>
          </cell>
          <cell r="I1118">
            <v>0</v>
          </cell>
          <cell r="J1118">
            <v>0</v>
          </cell>
          <cell r="K1118">
            <v>1</v>
          </cell>
          <cell r="L1118">
            <v>0</v>
          </cell>
        </row>
        <row r="1119">
          <cell r="B1119" t="str">
            <v>USH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5.6603773584905669E-2</v>
          </cell>
          <cell r="J1119">
            <v>1.886792452830189E-2</v>
          </cell>
          <cell r="K1119">
            <v>0.24528301886792453</v>
          </cell>
          <cell r="L1119">
            <v>0.679245283018868</v>
          </cell>
        </row>
        <row r="1120">
          <cell r="B1120" t="str">
            <v>USM</v>
          </cell>
          <cell r="C1120">
            <v>6193.8249009534829</v>
          </cell>
          <cell r="D1120">
            <v>3575.2541506331786</v>
          </cell>
          <cell r="E1120">
            <v>1568.9268649847354</v>
          </cell>
          <cell r="F1120">
            <v>777.33416693910112</v>
          </cell>
          <cell r="G1120">
            <v>629.17125846887177</v>
          </cell>
          <cell r="H1120">
            <v>0</v>
          </cell>
          <cell r="I1120">
            <v>0.22727272727272729</v>
          </cell>
          <cell r="J1120">
            <v>0</v>
          </cell>
          <cell r="K1120">
            <v>0.13636363636363635</v>
          </cell>
          <cell r="L1120">
            <v>0.63636363636363635</v>
          </cell>
        </row>
        <row r="1121">
          <cell r="B1121" t="str">
            <v>USN</v>
          </cell>
          <cell r="C1121">
            <v>7769.2183948511838</v>
          </cell>
          <cell r="D1121">
            <v>3045.7750000000001</v>
          </cell>
          <cell r="E1121">
            <v>1662.3919612553043</v>
          </cell>
          <cell r="F1121">
            <v>918.66681940533897</v>
          </cell>
          <cell r="G1121">
            <v>675.61291505791507</v>
          </cell>
          <cell r="H1121">
            <v>0</v>
          </cell>
          <cell r="I1121">
            <v>0.4829931972789116</v>
          </cell>
          <cell r="J1121">
            <v>6.8027210884353722E-3</v>
          </cell>
          <cell r="K1121">
            <v>6.802721088435372E-2</v>
          </cell>
          <cell r="L1121">
            <v>0.44217687074829931</v>
          </cell>
        </row>
        <row r="1122">
          <cell r="B1122" t="str">
            <v>USQ</v>
          </cell>
          <cell r="C1122">
            <v>2745.1413404803261</v>
          </cell>
          <cell r="D1122">
            <v>2748.3097622583159</v>
          </cell>
          <cell r="E1122">
            <v>1227.4240623855217</v>
          </cell>
          <cell r="F1122">
            <v>664.74253909376523</v>
          </cell>
          <cell r="G1122">
            <v>592.9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1</v>
          </cell>
        </row>
        <row r="1123">
          <cell r="B1123" t="str">
            <v>UTH</v>
          </cell>
          <cell r="C1123">
            <v>6193.8249009534829</v>
          </cell>
          <cell r="D1123">
            <v>3575.2541506331786</v>
          </cell>
          <cell r="E1123">
            <v>1568.9268649847354</v>
          </cell>
          <cell r="F1123">
            <v>777.33416693910112</v>
          </cell>
          <cell r="G1123">
            <v>629.17125846887177</v>
          </cell>
          <cell r="H1123">
            <v>0</v>
          </cell>
          <cell r="I1123">
            <v>0</v>
          </cell>
          <cell r="J1123">
            <v>0</v>
          </cell>
          <cell r="K1123">
            <v>0.44444444444444448</v>
          </cell>
          <cell r="L1123">
            <v>0.55555555555555558</v>
          </cell>
        </row>
        <row r="1124">
          <cell r="B1124" t="str">
            <v>UTN</v>
          </cell>
          <cell r="C1124">
            <v>4506.2728313492062</v>
          </cell>
          <cell r="D1124">
            <v>3944.3134760440953</v>
          </cell>
          <cell r="E1124">
            <v>2334.0452562656651</v>
          </cell>
          <cell r="F1124">
            <v>1515.8991723225461</v>
          </cell>
          <cell r="G1124">
            <v>793.18298912074488</v>
          </cell>
          <cell r="H1124">
            <v>0</v>
          </cell>
          <cell r="I1124">
            <v>0</v>
          </cell>
          <cell r="J1124">
            <v>0</v>
          </cell>
          <cell r="K1124">
            <v>1</v>
          </cell>
          <cell r="L1124">
            <v>0</v>
          </cell>
        </row>
        <row r="1125">
          <cell r="B1125" t="str">
            <v>UTT</v>
          </cell>
          <cell r="C1125">
            <v>4506.2728313492062</v>
          </cell>
          <cell r="D1125">
            <v>3944.3134760440953</v>
          </cell>
          <cell r="E1125">
            <v>2334.0452562656651</v>
          </cell>
          <cell r="F1125">
            <v>1515.8991723225461</v>
          </cell>
          <cell r="G1125">
            <v>793.18298912074488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1</v>
          </cell>
        </row>
        <row r="1126">
          <cell r="B1126" t="str">
            <v>UUD</v>
          </cell>
          <cell r="C1126">
            <v>7769.2183948511838</v>
          </cell>
          <cell r="D1126">
            <v>3939.5668380334537</v>
          </cell>
          <cell r="E1126">
            <v>1662.3919612553043</v>
          </cell>
          <cell r="F1126">
            <v>918.66681940533897</v>
          </cell>
          <cell r="G1126">
            <v>695.52668189877943</v>
          </cell>
          <cell r="H1126">
            <v>0</v>
          </cell>
          <cell r="I1126">
            <v>0</v>
          </cell>
          <cell r="J1126">
            <v>0</v>
          </cell>
          <cell r="K1126">
            <v>0.43478260869565216</v>
          </cell>
          <cell r="L1126">
            <v>0.56521739130434778</v>
          </cell>
        </row>
        <row r="1127">
          <cell r="B1127" t="str">
            <v>UUS</v>
          </cell>
          <cell r="C1127">
            <v>7769.2183948511838</v>
          </cell>
          <cell r="D1127">
            <v>4826</v>
          </cell>
          <cell r="E1127">
            <v>1900.56</v>
          </cell>
          <cell r="F1127">
            <v>2083.6045833333324</v>
          </cell>
          <cell r="G1127">
            <v>1168.5800000000002</v>
          </cell>
          <cell r="H1127">
            <v>0</v>
          </cell>
          <cell r="I1127">
            <v>0.17647058823529413</v>
          </cell>
          <cell r="J1127">
            <v>8.8235294117647065E-2</v>
          </cell>
          <cell r="K1127">
            <v>0.23529411764705888</v>
          </cell>
          <cell r="L1127">
            <v>0.49999999999999994</v>
          </cell>
        </row>
        <row r="1128">
          <cell r="B1128" t="str">
            <v>VAA</v>
          </cell>
          <cell r="C1128">
            <v>2745.1413404803261</v>
          </cell>
          <cell r="D1128">
            <v>2748.3097622583159</v>
          </cell>
          <cell r="E1128">
            <v>1227.4240623855217</v>
          </cell>
          <cell r="F1128">
            <v>506.56</v>
          </cell>
          <cell r="G1128">
            <v>481.97500000000008</v>
          </cell>
          <cell r="H1128">
            <v>5.5555555555555525E-2</v>
          </cell>
          <cell r="I1128">
            <v>6.1111111111111074E-2</v>
          </cell>
          <cell r="J1128">
            <v>3.8888888888888876E-2</v>
          </cell>
          <cell r="K1128">
            <v>0.26666666666666666</v>
          </cell>
          <cell r="L1128">
            <v>0.57777777777777783</v>
          </cell>
        </row>
        <row r="1129">
          <cell r="B1129" t="str">
            <v>VAN</v>
          </cell>
          <cell r="C1129">
            <v>2745.1413404803261</v>
          </cell>
          <cell r="D1129">
            <v>2748.3097622583159</v>
          </cell>
          <cell r="E1129">
            <v>1227.4240623855217</v>
          </cell>
          <cell r="F1129">
            <v>664.74253909376523</v>
          </cell>
          <cell r="G1129">
            <v>456.75427675021371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1</v>
          </cell>
        </row>
        <row r="1130">
          <cell r="B1130" t="str">
            <v>VAR</v>
          </cell>
          <cell r="C1130">
            <v>1469.5938081198235</v>
          </cell>
          <cell r="D1130">
            <v>2752.6445953448019</v>
          </cell>
          <cell r="E1130">
            <v>1004.3361110559546</v>
          </cell>
          <cell r="F1130">
            <v>333.81555555555548</v>
          </cell>
          <cell r="G1130">
            <v>345.75925925925924</v>
          </cell>
          <cell r="H1130">
            <v>0</v>
          </cell>
          <cell r="I1130">
            <v>0</v>
          </cell>
          <cell r="J1130">
            <v>2.3255813953488372E-2</v>
          </cell>
          <cell r="K1130">
            <v>0.44767441860465113</v>
          </cell>
          <cell r="L1130">
            <v>0.52906976744186052</v>
          </cell>
        </row>
        <row r="1131">
          <cell r="B1131" t="str">
            <v>VBY</v>
          </cell>
          <cell r="C1131">
            <v>2745.1413404803261</v>
          </cell>
          <cell r="D1131">
            <v>2748.3097622583159</v>
          </cell>
          <cell r="E1131">
            <v>1227.4240623855217</v>
          </cell>
          <cell r="F1131">
            <v>664.74253909376523</v>
          </cell>
          <cell r="G1131">
            <v>456.75427675021371</v>
          </cell>
          <cell r="H1131">
            <v>0</v>
          </cell>
          <cell r="I1131">
            <v>0</v>
          </cell>
          <cell r="J1131">
            <v>0</v>
          </cell>
          <cell r="K1131">
            <v>0.33333333333333331</v>
          </cell>
          <cell r="L1131">
            <v>0.66666666666666663</v>
          </cell>
        </row>
        <row r="1132">
          <cell r="B1132" t="str">
            <v>VCA</v>
          </cell>
          <cell r="C1132">
            <v>6193.8249009534829</v>
          </cell>
          <cell r="D1132">
            <v>3575.2541506331786</v>
          </cell>
          <cell r="E1132">
            <v>1568.9268649847354</v>
          </cell>
          <cell r="F1132">
            <v>777.33416693910112</v>
          </cell>
          <cell r="G1132">
            <v>629.17125846887177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1</v>
          </cell>
        </row>
        <row r="1133">
          <cell r="B1133" t="str">
            <v>VCE</v>
          </cell>
          <cell r="C1133">
            <v>655.07102677649766</v>
          </cell>
          <cell r="D1133">
            <v>2261.8578909180251</v>
          </cell>
          <cell r="E1133">
            <v>668.20459746077836</v>
          </cell>
          <cell r="F1133">
            <v>644.03485606823108</v>
          </cell>
          <cell r="G1133">
            <v>448.0011899236743</v>
          </cell>
          <cell r="H1133">
            <v>1.5862524785195023E-2</v>
          </cell>
          <cell r="I1133">
            <v>2.9386343993085654E-2</v>
          </cell>
          <cell r="J1133">
            <v>4.3876150287254154E-2</v>
          </cell>
          <cell r="K1133">
            <v>0.23041334079007603</v>
          </cell>
          <cell r="L1133">
            <v>0.68046164014438915</v>
          </cell>
        </row>
        <row r="1134">
          <cell r="B1134" t="str">
            <v>VER</v>
          </cell>
          <cell r="C1134">
            <v>245.00000000000003</v>
          </cell>
          <cell r="D1134">
            <v>335.41565040650391</v>
          </cell>
          <cell r="E1134">
            <v>439</v>
          </cell>
          <cell r="F1134">
            <v>228.02284834852787</v>
          </cell>
          <cell r="G1134">
            <v>282.730736831775</v>
          </cell>
          <cell r="H1134">
            <v>1.605024424284715E-2</v>
          </cell>
          <cell r="I1134">
            <v>2.4424284717376097E-2</v>
          </cell>
          <cell r="J1134">
            <v>1.5701325889741775E-2</v>
          </cell>
          <cell r="K1134">
            <v>0.18108862526168856</v>
          </cell>
          <cell r="L1134">
            <v>0.76273551988834642</v>
          </cell>
        </row>
        <row r="1135">
          <cell r="B1135" t="str">
            <v>VFA</v>
          </cell>
          <cell r="C1135">
            <v>4506.2728313492062</v>
          </cell>
          <cell r="D1135">
            <v>3944.3134760440953</v>
          </cell>
          <cell r="E1135">
            <v>2334.0452562656651</v>
          </cell>
          <cell r="F1135">
            <v>1515.8991723225461</v>
          </cell>
          <cell r="G1135">
            <v>793.18298912074488</v>
          </cell>
          <cell r="H1135">
            <v>0</v>
          </cell>
          <cell r="I1135">
            <v>2.1739130434782608E-2</v>
          </cell>
          <cell r="J1135">
            <v>0</v>
          </cell>
          <cell r="K1135">
            <v>0.2608695652173913</v>
          </cell>
          <cell r="L1135">
            <v>0.71739130434782605</v>
          </cell>
        </row>
        <row r="1136">
          <cell r="B1136" t="str">
            <v>VGA</v>
          </cell>
          <cell r="C1136">
            <v>3702.7359647651338</v>
          </cell>
          <cell r="D1136">
            <v>2535.5679383578822</v>
          </cell>
          <cell r="E1136">
            <v>1841.947079900636</v>
          </cell>
          <cell r="F1136">
            <v>781.56573324038914</v>
          </cell>
          <cell r="G1136">
            <v>568.37330685086056</v>
          </cell>
          <cell r="H1136">
            <v>0</v>
          </cell>
          <cell r="I1136">
            <v>0.13043478260869565</v>
          </cell>
          <cell r="J1136">
            <v>0</v>
          </cell>
          <cell r="K1136">
            <v>0.2608695652173913</v>
          </cell>
          <cell r="L1136">
            <v>0.60869565217391308</v>
          </cell>
        </row>
        <row r="1137">
          <cell r="B1137" t="str">
            <v>VGO</v>
          </cell>
          <cell r="C1137">
            <v>2745.1413404803261</v>
          </cell>
          <cell r="D1137">
            <v>1840.5714285714282</v>
          </cell>
          <cell r="E1137">
            <v>1227.4240623855217</v>
          </cell>
          <cell r="F1137">
            <v>2592.2268518518499</v>
          </cell>
          <cell r="G1137">
            <v>496.60311594202926</v>
          </cell>
          <cell r="H1137">
            <v>3.7940379403794071E-2</v>
          </cell>
          <cell r="I1137">
            <v>7.0460704607046107E-2</v>
          </cell>
          <cell r="J1137">
            <v>2.7100271002710049E-3</v>
          </cell>
          <cell r="K1137">
            <v>0.13279132791327919</v>
          </cell>
          <cell r="L1137">
            <v>0.75609756097560965</v>
          </cell>
        </row>
        <row r="1138">
          <cell r="B1138" t="str">
            <v>VIE</v>
          </cell>
          <cell r="C1138">
            <v>2604.958896531452</v>
          </cell>
          <cell r="D1138">
            <v>2508.3039347157937</v>
          </cell>
          <cell r="E1138">
            <v>578.98003581267221</v>
          </cell>
          <cell r="F1138">
            <v>594.55816725506338</v>
          </cell>
          <cell r="G1138">
            <v>428.58153609609155</v>
          </cell>
          <cell r="H1138">
            <v>9.6742142969199856E-3</v>
          </cell>
          <cell r="I1138">
            <v>8.4662448360613721E-2</v>
          </cell>
          <cell r="J1138">
            <v>2.6878627830361504E-2</v>
          </cell>
          <cell r="K1138">
            <v>0.33598284787951749</v>
          </cell>
          <cell r="L1138">
            <v>0.54280186163258737</v>
          </cell>
        </row>
        <row r="1139">
          <cell r="B1139" t="str">
            <v>VIG</v>
          </cell>
          <cell r="C1139">
            <v>340.6522449706643</v>
          </cell>
          <cell r="D1139">
            <v>1643.6786350781567</v>
          </cell>
          <cell r="E1139">
            <v>867.19705804587363</v>
          </cell>
          <cell r="F1139">
            <v>476.49220503407565</v>
          </cell>
          <cell r="G1139">
            <v>355.93964477998946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1</v>
          </cell>
        </row>
        <row r="1140">
          <cell r="B1140" t="str">
            <v>VIJ</v>
          </cell>
          <cell r="C1140">
            <v>377.32512499980163</v>
          </cell>
          <cell r="D1140">
            <v>616.39569259699067</v>
          </cell>
          <cell r="E1140">
            <v>511.6084923299515</v>
          </cell>
          <cell r="F1140">
            <v>227.19677564143856</v>
          </cell>
          <cell r="G1140">
            <v>198.10817419848587</v>
          </cell>
          <cell r="H1140">
            <v>0.5</v>
          </cell>
          <cell r="I1140">
            <v>0</v>
          </cell>
          <cell r="J1140">
            <v>0.5</v>
          </cell>
          <cell r="K1140">
            <v>0</v>
          </cell>
          <cell r="L1140">
            <v>0</v>
          </cell>
        </row>
        <row r="1141">
          <cell r="B1141" t="str">
            <v>VIT</v>
          </cell>
          <cell r="C1141">
            <v>2745.1413404803261</v>
          </cell>
          <cell r="D1141">
            <v>2748.3097622583159</v>
          </cell>
          <cell r="E1141">
            <v>1227.4240623855217</v>
          </cell>
          <cell r="F1141">
            <v>664.74253909376523</v>
          </cell>
          <cell r="G1141">
            <v>456.75427675021371</v>
          </cell>
          <cell r="H1141">
            <v>0</v>
          </cell>
          <cell r="I1141">
            <v>0.4</v>
          </cell>
          <cell r="J1141">
            <v>0</v>
          </cell>
          <cell r="K1141">
            <v>0</v>
          </cell>
          <cell r="L1141">
            <v>0.6</v>
          </cell>
        </row>
        <row r="1142">
          <cell r="B1142" t="str">
            <v>VIX</v>
          </cell>
          <cell r="C1142">
            <v>0</v>
          </cell>
          <cell r="D1142">
            <v>3598.5</v>
          </cell>
          <cell r="E1142">
            <v>1183.82</v>
          </cell>
          <cell r="F1142">
            <v>513.34607142857169</v>
          </cell>
          <cell r="G1142">
            <v>697.14761752136758</v>
          </cell>
          <cell r="H1142">
            <v>1.9271948608137038E-2</v>
          </cell>
          <cell r="I1142">
            <v>0.33190578158458228</v>
          </cell>
          <cell r="J1142">
            <v>1.2847965738758026E-2</v>
          </cell>
          <cell r="K1142">
            <v>0.22269807280513912</v>
          </cell>
          <cell r="L1142">
            <v>0.41327623126338353</v>
          </cell>
        </row>
        <row r="1143">
          <cell r="B1143" t="str">
            <v>VLC</v>
          </cell>
          <cell r="C1143">
            <v>155.39555555555557</v>
          </cell>
          <cell r="D1143">
            <v>2891.5157873015892</v>
          </cell>
          <cell r="E1143">
            <v>1720.0866666666698</v>
          </cell>
          <cell r="F1143">
            <v>1088.9545613164616</v>
          </cell>
          <cell r="G1143">
            <v>606.56417920241779</v>
          </cell>
          <cell r="H1143">
            <v>2.5108225108225083E-2</v>
          </cell>
          <cell r="I1143">
            <v>8.3116883116882992E-2</v>
          </cell>
          <cell r="J1143">
            <v>8.6580086580086493E-3</v>
          </cell>
          <cell r="K1143">
            <v>0.17402597402597372</v>
          </cell>
          <cell r="L1143">
            <v>0.70909090909090966</v>
          </cell>
        </row>
        <row r="1144">
          <cell r="B1144" t="str">
            <v>VLI</v>
          </cell>
          <cell r="C1144">
            <v>1491.994109567901</v>
          </cell>
          <cell r="D1144">
            <v>4031.5638066791957</v>
          </cell>
          <cell r="E1144">
            <v>1262.0723017140099</v>
          </cell>
          <cell r="F1144">
            <v>1338.046185731502</v>
          </cell>
          <cell r="G1144">
            <v>902.02177786951108</v>
          </cell>
          <cell r="H1144">
            <v>0</v>
          </cell>
          <cell r="I1144">
            <v>0</v>
          </cell>
          <cell r="J1144">
            <v>0</v>
          </cell>
          <cell r="K1144">
            <v>4.878048780487805E-2</v>
          </cell>
          <cell r="L1144">
            <v>0.95121951219512191</v>
          </cell>
        </row>
        <row r="1145">
          <cell r="B1145" t="str">
            <v>VLL</v>
          </cell>
          <cell r="C1145">
            <v>2745.1413404803261</v>
          </cell>
          <cell r="D1145">
            <v>2748.3097622583159</v>
          </cell>
          <cell r="E1145">
            <v>1227.4240623855217</v>
          </cell>
          <cell r="F1145">
            <v>664.74253909376523</v>
          </cell>
          <cell r="G1145">
            <v>456.75427675021371</v>
          </cell>
          <cell r="H1145">
            <v>0</v>
          </cell>
          <cell r="I1145">
            <v>1</v>
          </cell>
          <cell r="J1145">
            <v>0</v>
          </cell>
          <cell r="K1145">
            <v>0</v>
          </cell>
          <cell r="L1145">
            <v>0</v>
          </cell>
        </row>
        <row r="1146">
          <cell r="B1146" t="str">
            <v>VLN</v>
          </cell>
          <cell r="C1146">
            <v>340.6522449706643</v>
          </cell>
          <cell r="D1146">
            <v>1643.6786350781567</v>
          </cell>
          <cell r="E1146">
            <v>867.19705804587363</v>
          </cell>
          <cell r="F1146">
            <v>476.49220503407565</v>
          </cell>
          <cell r="G1146">
            <v>355.93964477998946</v>
          </cell>
          <cell r="H1146">
            <v>0</v>
          </cell>
          <cell r="I1146">
            <v>0</v>
          </cell>
          <cell r="J1146">
            <v>7.3170731707317097E-2</v>
          </cell>
          <cell r="K1146">
            <v>0</v>
          </cell>
          <cell r="L1146">
            <v>0.92682926829268297</v>
          </cell>
        </row>
        <row r="1147">
          <cell r="B1147" t="str">
            <v>VNO</v>
          </cell>
          <cell r="C1147">
            <v>332.58641975308649</v>
          </cell>
          <cell r="D1147">
            <v>3183.791666666667</v>
          </cell>
          <cell r="E1147">
            <v>870.83333333333337</v>
          </cell>
          <cell r="F1147">
            <v>338.72859864107238</v>
          </cell>
          <cell r="G1147">
            <v>318.77809281349664</v>
          </cell>
          <cell r="H1147">
            <v>5.2739787253061575E-3</v>
          </cell>
          <cell r="I1147">
            <v>2.6816840976132995E-3</v>
          </cell>
          <cell r="J1147">
            <v>3.3074103870564028E-3</v>
          </cell>
          <cell r="K1147">
            <v>0.30910878698489291</v>
          </cell>
          <cell r="L1147">
            <v>0.67962813980513115</v>
          </cell>
        </row>
        <row r="1148">
          <cell r="B1148" t="str">
            <v>VNS</v>
          </cell>
          <cell r="C1148">
            <v>3702.7359647651338</v>
          </cell>
          <cell r="D1148">
            <v>2535.5679383578822</v>
          </cell>
          <cell r="E1148">
            <v>1841.947079900636</v>
          </cell>
          <cell r="F1148">
            <v>781.56573324038914</v>
          </cell>
          <cell r="G1148">
            <v>425</v>
          </cell>
          <cell r="H1148">
            <v>0</v>
          </cell>
          <cell r="I1148">
            <v>1.886792452830189E-2</v>
          </cell>
          <cell r="J1148">
            <v>0</v>
          </cell>
          <cell r="K1148">
            <v>0.28301886792452829</v>
          </cell>
          <cell r="L1148">
            <v>0.69811320754716988</v>
          </cell>
        </row>
        <row r="1149">
          <cell r="B1149" t="str">
            <v>VOG</v>
          </cell>
          <cell r="C1149">
            <v>1469.5938081198235</v>
          </cell>
          <cell r="D1149">
            <v>2752.6445953448019</v>
          </cell>
          <cell r="E1149">
            <v>1004.3361110559546</v>
          </cell>
          <cell r="F1149">
            <v>378.81857465811385</v>
          </cell>
          <cell r="G1149">
            <v>387.30742755779448</v>
          </cell>
          <cell r="H1149">
            <v>0</v>
          </cell>
          <cell r="I1149">
            <v>0.19047619047619049</v>
          </cell>
          <cell r="J1149">
            <v>0</v>
          </cell>
          <cell r="K1149">
            <v>9.5238095238095247E-2</v>
          </cell>
          <cell r="L1149">
            <v>0.7142857142857143</v>
          </cell>
        </row>
        <row r="1150">
          <cell r="B1150" t="str">
            <v>VQS</v>
          </cell>
          <cell r="C1150">
            <v>377.32512499980163</v>
          </cell>
          <cell r="D1150">
            <v>616.39569259699067</v>
          </cell>
          <cell r="E1150">
            <v>511.6084923299515</v>
          </cell>
          <cell r="F1150">
            <v>227.19677564143856</v>
          </cell>
          <cell r="G1150">
            <v>242.58444444444447</v>
          </cell>
          <cell r="H1150">
            <v>2.4590163934426226E-2</v>
          </cell>
          <cell r="I1150">
            <v>0</v>
          </cell>
          <cell r="J1150">
            <v>0.11475409836065573</v>
          </cell>
          <cell r="K1150">
            <v>0.16393442622950816</v>
          </cell>
          <cell r="L1150">
            <v>0.69672131147540983</v>
          </cell>
        </row>
        <row r="1151">
          <cell r="B1151" t="str">
            <v>VRA</v>
          </cell>
          <cell r="C1151">
            <v>377.32512499980163</v>
          </cell>
          <cell r="D1151">
            <v>616.39569259699067</v>
          </cell>
          <cell r="E1151">
            <v>511.6084923299515</v>
          </cell>
          <cell r="F1151">
            <v>227.19677564143856</v>
          </cell>
          <cell r="G1151">
            <v>198.10817419848587</v>
          </cell>
          <cell r="H1151">
            <v>0.16666666666666669</v>
          </cell>
          <cell r="I1151">
            <v>0</v>
          </cell>
          <cell r="J1151">
            <v>0</v>
          </cell>
          <cell r="K1151">
            <v>0.83333333333333337</v>
          </cell>
          <cell r="L1151">
            <v>0</v>
          </cell>
        </row>
        <row r="1152">
          <cell r="B1152" t="str">
            <v>VRN</v>
          </cell>
          <cell r="C1152">
            <v>5221.6647142857128</v>
          </cell>
          <cell r="D1152">
            <v>2153.6461204701995</v>
          </cell>
          <cell r="E1152">
            <v>1412.6533333333332</v>
          </cell>
          <cell r="F1152">
            <v>650.00103384779447</v>
          </cell>
          <cell r="G1152">
            <v>484.83013043841964</v>
          </cell>
          <cell r="H1152">
            <v>1.0515247108307042E-2</v>
          </cell>
          <cell r="I1152">
            <v>6.8349106203995799E-2</v>
          </cell>
          <cell r="J1152">
            <v>9.4637223974763391E-3</v>
          </cell>
          <cell r="K1152">
            <v>0.31650893796004231</v>
          </cell>
          <cell r="L1152">
            <v>0.59516298633017861</v>
          </cell>
        </row>
        <row r="1153">
          <cell r="B1153" t="str">
            <v>VSA</v>
          </cell>
          <cell r="C1153">
            <v>258.55072039077157</v>
          </cell>
          <cell r="D1153">
            <v>632.6618947368421</v>
          </cell>
          <cell r="E1153">
            <v>457.2</v>
          </cell>
          <cell r="F1153">
            <v>233.55374273255819</v>
          </cell>
          <cell r="G1153">
            <v>334.92321395730715</v>
          </cell>
          <cell r="H1153">
            <v>7.1684587813620046E-3</v>
          </cell>
          <cell r="I1153">
            <v>4.8387096774193526E-2</v>
          </cell>
          <cell r="J1153">
            <v>3.2258064516129017E-2</v>
          </cell>
          <cell r="K1153">
            <v>0.37634408602150515</v>
          </cell>
          <cell r="L1153">
            <v>0.53584229390681026</v>
          </cell>
        </row>
        <row r="1154">
          <cell r="B1154" t="str">
            <v>VTE</v>
          </cell>
          <cell r="C1154">
            <v>6193.8249009534829</v>
          </cell>
          <cell r="D1154">
            <v>3575.2541506331786</v>
          </cell>
          <cell r="E1154">
            <v>1568.9268649847354</v>
          </cell>
          <cell r="F1154">
            <v>777.33416693910112</v>
          </cell>
          <cell r="G1154">
            <v>629.17125846887177</v>
          </cell>
          <cell r="H1154">
            <v>0</v>
          </cell>
          <cell r="I1154">
            <v>0</v>
          </cell>
          <cell r="J1154">
            <v>3.9215686274509803E-2</v>
          </cell>
          <cell r="K1154">
            <v>0.15196078431372551</v>
          </cell>
          <cell r="L1154">
            <v>0.80882352941176461</v>
          </cell>
        </row>
        <row r="1155">
          <cell r="B1155" t="str">
            <v>VTZ</v>
          </cell>
          <cell r="C1155">
            <v>3702.7359647651338</v>
          </cell>
          <cell r="D1155">
            <v>2535.5679383578822</v>
          </cell>
          <cell r="E1155">
            <v>1841.947079900636</v>
          </cell>
          <cell r="F1155">
            <v>306.597712585034</v>
          </cell>
          <cell r="G1155">
            <v>439.28165481759942</v>
          </cell>
          <cell r="H1155">
            <v>0</v>
          </cell>
          <cell r="I1155">
            <v>3.8135593220338965E-2</v>
          </cell>
          <cell r="J1155">
            <v>0</v>
          </cell>
          <cell r="K1155">
            <v>0.24152542372881353</v>
          </cell>
          <cell r="L1155">
            <v>0.72033898305084765</v>
          </cell>
        </row>
        <row r="1156">
          <cell r="B1156" t="str">
            <v>VUP</v>
          </cell>
          <cell r="C1156">
            <v>340.6522449706643</v>
          </cell>
          <cell r="D1156">
            <v>1643.6786350781567</v>
          </cell>
          <cell r="E1156">
            <v>867.19705804587363</v>
          </cell>
          <cell r="F1156">
            <v>476.49220503407565</v>
          </cell>
          <cell r="G1156">
            <v>355.93964477998946</v>
          </cell>
          <cell r="H1156">
            <v>0</v>
          </cell>
          <cell r="I1156">
            <v>0</v>
          </cell>
          <cell r="J1156">
            <v>0.14285714285714285</v>
          </cell>
          <cell r="K1156">
            <v>0</v>
          </cell>
          <cell r="L1156">
            <v>0.85714285714285721</v>
          </cell>
        </row>
        <row r="1157">
          <cell r="B1157" t="str">
            <v>VVO</v>
          </cell>
          <cell r="C1157">
            <v>7769.2183948511838</v>
          </cell>
          <cell r="D1157">
            <v>3939.5668380334537</v>
          </cell>
          <cell r="E1157">
            <v>1662.3919612553043</v>
          </cell>
          <cell r="F1157">
            <v>918.66681940533897</v>
          </cell>
          <cell r="G1157">
            <v>695.52668189877943</v>
          </cell>
          <cell r="H1157">
            <v>4.5454545454545456E-2</v>
          </cell>
          <cell r="I1157">
            <v>0.12121212121212122</v>
          </cell>
          <cell r="J1157">
            <v>1.5151515151515152E-2</v>
          </cell>
          <cell r="K1157">
            <v>1.5151515151515152E-2</v>
          </cell>
          <cell r="L1157">
            <v>0.80303030303030298</v>
          </cell>
        </row>
        <row r="1158">
          <cell r="B1158" t="str">
            <v>VXE</v>
          </cell>
          <cell r="C1158">
            <v>2666.1651453744489</v>
          </cell>
          <cell r="D1158">
            <v>3774.826342031879</v>
          </cell>
          <cell r="E1158">
            <v>1071.763219189656</v>
          </cell>
          <cell r="F1158">
            <v>762.7237149054954</v>
          </cell>
          <cell r="G1158">
            <v>655.01551942946151</v>
          </cell>
          <cell r="H1158">
            <v>0</v>
          </cell>
          <cell r="I1158">
            <v>0</v>
          </cell>
          <cell r="J1158">
            <v>0</v>
          </cell>
          <cell r="K1158">
            <v>1</v>
          </cell>
          <cell r="L1158">
            <v>0</v>
          </cell>
        </row>
        <row r="1159">
          <cell r="B1159" t="str">
            <v>VXO</v>
          </cell>
          <cell r="C1159">
            <v>2745.1413404803261</v>
          </cell>
          <cell r="D1159">
            <v>2748.3097622583159</v>
          </cell>
          <cell r="E1159">
            <v>1227.4240623855217</v>
          </cell>
          <cell r="F1159">
            <v>664.74253909376523</v>
          </cell>
          <cell r="G1159">
            <v>456.75427675021371</v>
          </cell>
          <cell r="H1159">
            <v>0</v>
          </cell>
          <cell r="I1159">
            <v>0</v>
          </cell>
          <cell r="J1159">
            <v>0</v>
          </cell>
          <cell r="K1159">
            <v>0.44444444444444442</v>
          </cell>
          <cell r="L1159">
            <v>0.55555555555555547</v>
          </cell>
        </row>
        <row r="1160">
          <cell r="B1160" t="str">
            <v>WAG</v>
          </cell>
          <cell r="C1160">
            <v>1491.994109567901</v>
          </cell>
          <cell r="D1160">
            <v>4031.5638066791957</v>
          </cell>
          <cell r="E1160">
            <v>1262.0723017140099</v>
          </cell>
          <cell r="F1160">
            <v>1338.046185731502</v>
          </cell>
          <cell r="G1160">
            <v>1017.18</v>
          </cell>
          <cell r="H1160">
            <v>0</v>
          </cell>
          <cell r="I1160">
            <v>0.4</v>
          </cell>
          <cell r="J1160">
            <v>0</v>
          </cell>
          <cell r="K1160">
            <v>0</v>
          </cell>
          <cell r="L1160">
            <v>0.6</v>
          </cell>
        </row>
        <row r="1161">
          <cell r="B1161" t="str">
            <v>WAW</v>
          </cell>
          <cell r="C1161">
            <v>1016.1410536237953</v>
          </cell>
          <cell r="D1161">
            <v>2330.9632249659426</v>
          </cell>
          <cell r="E1161">
            <v>1052.4777743995558</v>
          </cell>
          <cell r="F1161">
            <v>352.93720624394189</v>
          </cell>
          <cell r="G1161">
            <v>362.23967892674818</v>
          </cell>
          <cell r="H1161">
            <v>4.1008691394295469E-3</v>
          </cell>
          <cell r="I1161">
            <v>1.6342269555637189E-2</v>
          </cell>
          <cell r="J1161">
            <v>1.0343983351695427E-2</v>
          </cell>
          <cell r="K1161">
            <v>0.26492430734075934</v>
          </cell>
          <cell r="L1161">
            <v>0.70428857061247863</v>
          </cell>
        </row>
        <row r="1162">
          <cell r="B1162" t="str">
            <v>WDH</v>
          </cell>
          <cell r="C1162">
            <v>4506.2728313492062</v>
          </cell>
          <cell r="D1162">
            <v>3944.3134760440953</v>
          </cell>
          <cell r="E1162">
            <v>2334.0452562656651</v>
          </cell>
          <cell r="F1162">
            <v>650</v>
          </cell>
          <cell r="G1162">
            <v>795.3253333333339</v>
          </cell>
          <cell r="H1162">
            <v>0</v>
          </cell>
          <cell r="I1162">
            <v>6.7226890756302518E-2</v>
          </cell>
          <cell r="J1162">
            <v>2.5210084033613446E-2</v>
          </cell>
          <cell r="K1162">
            <v>0.33193277310924368</v>
          </cell>
          <cell r="L1162">
            <v>0.57563025210084029</v>
          </cell>
        </row>
        <row r="1163">
          <cell r="B1163" t="str">
            <v>WEF</v>
          </cell>
          <cell r="C1163">
            <v>7769.2183948511838</v>
          </cell>
          <cell r="D1163">
            <v>3939.5668380334537</v>
          </cell>
          <cell r="E1163">
            <v>1662.3919612553043</v>
          </cell>
          <cell r="F1163">
            <v>918.66681940533897</v>
          </cell>
          <cell r="G1163">
            <v>695.52668189877943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1</v>
          </cell>
        </row>
        <row r="1164">
          <cell r="B1164" t="str">
            <v>WEH</v>
          </cell>
          <cell r="C1164">
            <v>7769.2183948511838</v>
          </cell>
          <cell r="D1164">
            <v>1946.63</v>
          </cell>
          <cell r="E1164">
            <v>1662.3919612553043</v>
          </cell>
          <cell r="F1164">
            <v>419.5</v>
          </cell>
          <cell r="G1164">
            <v>484.30769230769255</v>
          </cell>
          <cell r="H1164">
            <v>6.8181818181818163E-2</v>
          </cell>
          <cell r="I1164">
            <v>0.20454545454545453</v>
          </cell>
          <cell r="J1164">
            <v>0</v>
          </cell>
          <cell r="K1164">
            <v>0.1818181818181818</v>
          </cell>
          <cell r="L1164">
            <v>0.54545454545454541</v>
          </cell>
        </row>
        <row r="1165">
          <cell r="B1165" t="str">
            <v>WGA</v>
          </cell>
          <cell r="C1165">
            <v>4620.9183037078074</v>
          </cell>
          <cell r="D1165">
            <v>5126.7601963023799</v>
          </cell>
          <cell r="E1165">
            <v>1799.1206359649118</v>
          </cell>
          <cell r="F1165">
            <v>2234.0785672250199</v>
          </cell>
          <cell r="G1165">
            <v>700.88240334607815</v>
          </cell>
          <cell r="H1165">
            <v>0</v>
          </cell>
          <cell r="I1165">
            <v>0</v>
          </cell>
          <cell r="J1165">
            <v>0</v>
          </cell>
          <cell r="K1165">
            <v>0.4</v>
          </cell>
          <cell r="L1165">
            <v>0.6</v>
          </cell>
        </row>
        <row r="1166">
          <cell r="B1166" t="str">
            <v>WHK</v>
          </cell>
          <cell r="C1166">
            <v>1491.994109567901</v>
          </cell>
          <cell r="D1166">
            <v>4031.5638066791957</v>
          </cell>
          <cell r="E1166">
            <v>1262.0723017140099</v>
          </cell>
          <cell r="F1166">
            <v>1338.046185731502</v>
          </cell>
          <cell r="G1166">
            <v>902.02177786951108</v>
          </cell>
          <cell r="H1166">
            <v>0.4</v>
          </cell>
          <cell r="I1166">
            <v>0</v>
          </cell>
          <cell r="J1166">
            <v>0</v>
          </cell>
          <cell r="K1166">
            <v>0.4</v>
          </cell>
          <cell r="L1166">
            <v>0.2</v>
          </cell>
        </row>
        <row r="1167">
          <cell r="B1167" t="str">
            <v>WLG</v>
          </cell>
          <cell r="C1167">
            <v>1473.105398550724</v>
          </cell>
          <cell r="D1167">
            <v>4424.1874031007765</v>
          </cell>
          <cell r="E1167">
            <v>1262.0723017140099</v>
          </cell>
          <cell r="F1167">
            <v>840.07018624511204</v>
          </cell>
          <cell r="G1167">
            <v>978.13187941061574</v>
          </cell>
          <cell r="H1167">
            <v>4.3795620437956206E-2</v>
          </cell>
          <cell r="I1167">
            <v>0.10364963503649635</v>
          </cell>
          <cell r="J1167">
            <v>5.8394160583941602E-3</v>
          </cell>
          <cell r="K1167">
            <v>0.19270072992700729</v>
          </cell>
          <cell r="L1167">
            <v>0.65401459854014599</v>
          </cell>
        </row>
        <row r="1168">
          <cell r="B1168" t="str">
            <v>WNZ</v>
          </cell>
          <cell r="C1168">
            <v>7769.2183948511838</v>
          </cell>
          <cell r="D1168">
            <v>3939.5668380334537</v>
          </cell>
          <cell r="E1168">
            <v>1662.3919612553043</v>
          </cell>
          <cell r="F1168">
            <v>918.66681940533897</v>
          </cell>
          <cell r="G1168">
            <v>695.52668189877943</v>
          </cell>
          <cell r="H1168">
            <v>0</v>
          </cell>
          <cell r="I1168">
            <v>0.13333333333333333</v>
          </cell>
          <cell r="J1168">
            <v>0</v>
          </cell>
          <cell r="K1168">
            <v>9.9999999999999992E-2</v>
          </cell>
          <cell r="L1168">
            <v>0.76666666666666672</v>
          </cell>
        </row>
        <row r="1169">
          <cell r="B1169" t="str">
            <v>WRE</v>
          </cell>
          <cell r="C1169">
            <v>1491.994109567901</v>
          </cell>
          <cell r="D1169">
            <v>4031.5638066791957</v>
          </cell>
          <cell r="E1169">
            <v>1262.0723017140099</v>
          </cell>
          <cell r="F1169">
            <v>1338.046185731502</v>
          </cell>
          <cell r="G1169">
            <v>902.02177786951108</v>
          </cell>
          <cell r="H1169">
            <v>0</v>
          </cell>
          <cell r="I1169">
            <v>0.25</v>
          </cell>
          <cell r="J1169">
            <v>0</v>
          </cell>
          <cell r="K1169">
            <v>0.5</v>
          </cell>
          <cell r="L1169">
            <v>0.25</v>
          </cell>
        </row>
        <row r="1170">
          <cell r="B1170" t="str">
            <v>WRO</v>
          </cell>
          <cell r="C1170">
            <v>1469.5938081198235</v>
          </cell>
          <cell r="D1170">
            <v>2729.851666666666</v>
          </cell>
          <cell r="E1170">
            <v>1599.0199999999998</v>
          </cell>
          <cell r="F1170">
            <v>293.69030604916929</v>
          </cell>
          <cell r="G1170">
            <v>402.80962866261365</v>
          </cell>
          <cell r="H1170">
            <v>5.461496450027307E-4</v>
          </cell>
          <cell r="I1170">
            <v>1.4381940651738574E-2</v>
          </cell>
          <cell r="J1170">
            <v>4.5512470416894232E-3</v>
          </cell>
          <cell r="K1170">
            <v>0.39759694156198805</v>
          </cell>
          <cell r="L1170">
            <v>0.58292372109958124</v>
          </cell>
        </row>
        <row r="1171">
          <cell r="B1171" t="str">
            <v>WSZ</v>
          </cell>
          <cell r="C1171">
            <v>1491.994109567901</v>
          </cell>
          <cell r="D1171">
            <v>4031.5638066791957</v>
          </cell>
          <cell r="E1171">
            <v>1262.0723017140099</v>
          </cell>
          <cell r="F1171">
            <v>1338.046185731502</v>
          </cell>
          <cell r="G1171">
            <v>902.02177786951108</v>
          </cell>
          <cell r="H1171">
            <v>0</v>
          </cell>
          <cell r="I1171">
            <v>0</v>
          </cell>
          <cell r="J1171">
            <v>0</v>
          </cell>
          <cell r="K1171">
            <v>1</v>
          </cell>
          <cell r="L1171">
            <v>0</v>
          </cell>
        </row>
        <row r="1172">
          <cell r="B1172" t="str">
            <v>WUH</v>
          </cell>
          <cell r="C1172">
            <v>7068.08</v>
          </cell>
          <cell r="D1172">
            <v>5779.5366666666678</v>
          </cell>
          <cell r="E1172">
            <v>2202.61</v>
          </cell>
          <cell r="F1172">
            <v>831.0866666666667</v>
          </cell>
          <cell r="G1172">
            <v>1137.8799999999994</v>
          </cell>
          <cell r="H1172">
            <v>5.3763440860215058E-3</v>
          </cell>
          <cell r="I1172">
            <v>0.12903225806451615</v>
          </cell>
          <cell r="J1172">
            <v>1.6129032258064516E-2</v>
          </cell>
          <cell r="K1172">
            <v>0.12365591397849464</v>
          </cell>
          <cell r="L1172">
            <v>0.72580645161290314</v>
          </cell>
        </row>
        <row r="1173">
          <cell r="B1173" t="str">
            <v>WUX</v>
          </cell>
          <cell r="C1173">
            <v>7769.2183948511838</v>
          </cell>
          <cell r="D1173">
            <v>3939.5668380334537</v>
          </cell>
          <cell r="E1173">
            <v>1662.3919612553043</v>
          </cell>
          <cell r="F1173">
            <v>918.66681940533897</v>
          </cell>
          <cell r="G1173">
            <v>695.52668189877943</v>
          </cell>
          <cell r="H1173">
            <v>7.1428571428571438E-2</v>
          </cell>
          <cell r="I1173">
            <v>0.14285714285714288</v>
          </cell>
          <cell r="J1173">
            <v>0</v>
          </cell>
          <cell r="K1173">
            <v>0.21428571428571427</v>
          </cell>
          <cell r="L1173">
            <v>0.57142857142857151</v>
          </cell>
        </row>
        <row r="1174">
          <cell r="B1174" t="str">
            <v>WVB</v>
          </cell>
          <cell r="C1174">
            <v>4506.2728313492062</v>
          </cell>
          <cell r="D1174">
            <v>3944.3134760440953</v>
          </cell>
          <cell r="E1174">
            <v>2334.0452562656651</v>
          </cell>
          <cell r="F1174">
            <v>1515.8991723225461</v>
          </cell>
          <cell r="G1174">
            <v>793.18298912074488</v>
          </cell>
          <cell r="H1174">
            <v>0</v>
          </cell>
          <cell r="I1174">
            <v>0</v>
          </cell>
          <cell r="J1174">
            <v>0</v>
          </cell>
          <cell r="K1174">
            <v>1</v>
          </cell>
          <cell r="L1174">
            <v>0</v>
          </cell>
        </row>
        <row r="1175">
          <cell r="B1175" t="str">
            <v>WYA</v>
          </cell>
          <cell r="C1175">
            <v>2297.5826005747131</v>
          </cell>
          <cell r="D1175">
            <v>4600.8754769439411</v>
          </cell>
          <cell r="E1175">
            <v>1315.66</v>
          </cell>
          <cell r="F1175">
            <v>3057.2102016039507</v>
          </cell>
          <cell r="G1175">
            <v>1052.6163873801588</v>
          </cell>
          <cell r="H1175">
            <v>0</v>
          </cell>
          <cell r="I1175">
            <v>1</v>
          </cell>
          <cell r="J1175">
            <v>0</v>
          </cell>
          <cell r="K1175">
            <v>0</v>
          </cell>
          <cell r="L1175">
            <v>0</v>
          </cell>
        </row>
        <row r="1176">
          <cell r="B1176" t="str">
            <v>XFN</v>
          </cell>
          <cell r="C1176">
            <v>7769.2183948511838</v>
          </cell>
          <cell r="D1176">
            <v>3939.5668380334537</v>
          </cell>
          <cell r="E1176">
            <v>1662.3919612553043</v>
          </cell>
          <cell r="F1176">
            <v>918.66681940533897</v>
          </cell>
          <cell r="G1176">
            <v>695.52668189877943</v>
          </cell>
          <cell r="H1176">
            <v>1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</row>
        <row r="1177">
          <cell r="B1177" t="str">
            <v>XIL</v>
          </cell>
          <cell r="C1177">
            <v>7769.2183948511838</v>
          </cell>
          <cell r="D1177">
            <v>3939.5668380334537</v>
          </cell>
          <cell r="E1177">
            <v>1662.3919612553043</v>
          </cell>
          <cell r="F1177">
            <v>918.66681940533897</v>
          </cell>
          <cell r="G1177">
            <v>695.52668189877943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1</v>
          </cell>
        </row>
        <row r="1178">
          <cell r="B1178" t="str">
            <v>XMN</v>
          </cell>
          <cell r="C1178">
            <v>7769.2183948511838</v>
          </cell>
          <cell r="D1178">
            <v>6297.6400000000012</v>
          </cell>
          <cell r="E1178">
            <v>1662.3919612553043</v>
          </cell>
          <cell r="F1178">
            <v>1152.0169696969683</v>
          </cell>
          <cell r="G1178">
            <v>1189.7254838709671</v>
          </cell>
          <cell r="H1178">
            <v>3.0303030303030321E-2</v>
          </cell>
          <cell r="I1178">
            <v>0.2525252525252526</v>
          </cell>
          <cell r="J1178">
            <v>5.0505050505050535E-3</v>
          </cell>
          <cell r="K1178">
            <v>0.25757575757575768</v>
          </cell>
          <cell r="L1178">
            <v>0.45454545454545436</v>
          </cell>
        </row>
        <row r="1179">
          <cell r="B1179" t="str">
            <v>XNN</v>
          </cell>
          <cell r="C1179">
            <v>7769.2183948511838</v>
          </cell>
          <cell r="D1179">
            <v>3939.5668380334537</v>
          </cell>
          <cell r="E1179">
            <v>1662.3919612553043</v>
          </cell>
          <cell r="F1179">
            <v>918.66681940533897</v>
          </cell>
          <cell r="G1179">
            <v>1241.5899999999999</v>
          </cell>
          <cell r="H1179">
            <v>0</v>
          </cell>
          <cell r="I1179">
            <v>0</v>
          </cell>
          <cell r="J1179">
            <v>0</v>
          </cell>
          <cell r="K1179">
            <v>0.16666666666666666</v>
          </cell>
          <cell r="L1179">
            <v>0.83333333333333326</v>
          </cell>
        </row>
        <row r="1180">
          <cell r="B1180" t="str">
            <v>XRY</v>
          </cell>
          <cell r="C1180">
            <v>143.79999999999998</v>
          </cell>
          <cell r="D1180">
            <v>2748.3097622583159</v>
          </cell>
          <cell r="E1180">
            <v>3306.77</v>
          </cell>
          <cell r="F1180">
            <v>483.37196371882084</v>
          </cell>
          <cell r="G1180">
            <v>516.70736078575544</v>
          </cell>
          <cell r="H1180">
            <v>6.4077669902912665E-2</v>
          </cell>
          <cell r="I1180">
            <v>5.242718446601944E-2</v>
          </cell>
          <cell r="J1180">
            <v>5.0485436893203908E-2</v>
          </cell>
          <cell r="K1180">
            <v>0.21359223300970878</v>
          </cell>
          <cell r="L1180">
            <v>0.6194174757281552</v>
          </cell>
        </row>
        <row r="1181">
          <cell r="B1181" t="str">
            <v>XSC</v>
          </cell>
          <cell r="C1181">
            <v>377.32512499980163</v>
          </cell>
          <cell r="D1181">
            <v>616.39569259699067</v>
          </cell>
          <cell r="E1181">
            <v>511.6084923299515</v>
          </cell>
          <cell r="F1181">
            <v>227.19677564143856</v>
          </cell>
          <cell r="G1181">
            <v>198.10817419848587</v>
          </cell>
          <cell r="H1181">
            <v>0</v>
          </cell>
          <cell r="I1181">
            <v>0</v>
          </cell>
          <cell r="J1181">
            <v>1</v>
          </cell>
          <cell r="K1181">
            <v>0</v>
          </cell>
          <cell r="L1181">
            <v>0</v>
          </cell>
        </row>
        <row r="1182">
          <cell r="B1182" t="str">
            <v>XUZ</v>
          </cell>
          <cell r="C1182">
            <v>7769.2183948511838</v>
          </cell>
          <cell r="D1182">
            <v>3939.5668380334537</v>
          </cell>
          <cell r="E1182">
            <v>1662.3919612553043</v>
          </cell>
          <cell r="F1182">
            <v>918.66681940533897</v>
          </cell>
          <cell r="G1182">
            <v>695.52668189877943</v>
          </cell>
          <cell r="H1182">
            <v>0</v>
          </cell>
          <cell r="I1182">
            <v>0.18749999999999997</v>
          </cell>
          <cell r="J1182">
            <v>0</v>
          </cell>
          <cell r="K1182">
            <v>0.18749999999999997</v>
          </cell>
          <cell r="L1182">
            <v>0.625</v>
          </cell>
        </row>
        <row r="1183">
          <cell r="B1183" t="str">
            <v>YAM</v>
          </cell>
          <cell r="C1183">
            <v>411.71443749789654</v>
          </cell>
          <cell r="D1183">
            <v>883.05555372630181</v>
          </cell>
          <cell r="E1183">
            <v>552.91721771540722</v>
          </cell>
          <cell r="F1183">
            <v>257.95</v>
          </cell>
          <cell r="G1183">
            <v>465.47106060606041</v>
          </cell>
          <cell r="H1183">
            <v>5.6818181818181802E-2</v>
          </cell>
          <cell r="I1183">
            <v>2.2727272727272721E-2</v>
          </cell>
          <cell r="J1183">
            <v>6.8181818181818163E-2</v>
          </cell>
          <cell r="K1183">
            <v>0.51136363636363635</v>
          </cell>
          <cell r="L1183">
            <v>0.34090909090909099</v>
          </cell>
        </row>
        <row r="1184">
          <cell r="B1184" t="str">
            <v>YAO</v>
          </cell>
          <cell r="C1184">
            <v>2666.1651453744489</v>
          </cell>
          <cell r="D1184">
            <v>7873.5000000000009</v>
          </cell>
          <cell r="E1184">
            <v>1071.763219189656</v>
          </cell>
          <cell r="F1184">
            <v>3544.2819999999992</v>
          </cell>
          <cell r="G1184">
            <v>948.67361328367474</v>
          </cell>
          <cell r="H1184">
            <v>5.4200542005420072E-3</v>
          </cell>
          <cell r="I1184">
            <v>2.7100271002710043E-2</v>
          </cell>
          <cell r="J1184">
            <v>3.5230352303523053E-2</v>
          </cell>
          <cell r="K1184">
            <v>0.14634146341463422</v>
          </cell>
          <cell r="L1184">
            <v>0.78590785907859062</v>
          </cell>
        </row>
        <row r="1185">
          <cell r="B1185" t="str">
            <v>YAP</v>
          </cell>
          <cell r="C1185">
            <v>1491.994109567901</v>
          </cell>
          <cell r="D1185">
            <v>4031.5638066791957</v>
          </cell>
          <cell r="E1185">
            <v>1262.0723017140099</v>
          </cell>
          <cell r="F1185">
            <v>1338.046185731502</v>
          </cell>
          <cell r="G1185">
            <v>597.04999999999995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1</v>
          </cell>
        </row>
        <row r="1186">
          <cell r="B1186" t="str">
            <v>YBC</v>
          </cell>
          <cell r="C1186">
            <v>551.2090491813716</v>
          </cell>
          <cell r="D1186">
            <v>1131.5328108210672</v>
          </cell>
          <cell r="E1186">
            <v>666.12340392288536</v>
          </cell>
          <cell r="F1186">
            <v>229.07116919176923</v>
          </cell>
          <cell r="G1186">
            <v>332.91426589742917</v>
          </cell>
          <cell r="H1186">
            <v>0</v>
          </cell>
          <cell r="I1186">
            <v>0</v>
          </cell>
          <cell r="J1186">
            <v>0</v>
          </cell>
          <cell r="K1186">
            <v>0.25</v>
          </cell>
          <cell r="L1186">
            <v>0.75</v>
          </cell>
        </row>
        <row r="1187">
          <cell r="B1187" t="str">
            <v>YBG</v>
          </cell>
          <cell r="C1187">
            <v>551.2090491813716</v>
          </cell>
          <cell r="D1187">
            <v>1131.5328108210672</v>
          </cell>
          <cell r="E1187">
            <v>666.12340392288536</v>
          </cell>
          <cell r="F1187">
            <v>353.86818181818154</v>
          </cell>
          <cell r="G1187">
            <v>602.36752976190485</v>
          </cell>
          <cell r="H1187">
            <v>0.14999999999999994</v>
          </cell>
          <cell r="I1187">
            <v>0</v>
          </cell>
          <cell r="J1187">
            <v>9.9999999999999967E-3</v>
          </cell>
          <cell r="K1187">
            <v>0.44999999999999996</v>
          </cell>
          <cell r="L1187">
            <v>0.39</v>
          </cell>
        </row>
        <row r="1188">
          <cell r="B1188" t="str">
            <v>YBL</v>
          </cell>
          <cell r="C1188">
            <v>1058.6914091714955</v>
          </cell>
          <cell r="D1188">
            <v>1227.5807304172956</v>
          </cell>
          <cell r="E1188">
            <v>544.44303251806514</v>
          </cell>
          <cell r="F1188">
            <v>315.87521435055237</v>
          </cell>
          <cell r="G1188">
            <v>345.58813325859023</v>
          </cell>
          <cell r="H1188">
            <v>0</v>
          </cell>
          <cell r="I1188">
            <v>0</v>
          </cell>
          <cell r="J1188">
            <v>0.08</v>
          </cell>
          <cell r="K1188">
            <v>0.24</v>
          </cell>
          <cell r="L1188">
            <v>0.68</v>
          </cell>
        </row>
        <row r="1189">
          <cell r="B1189" t="str">
            <v>YBP</v>
          </cell>
          <cell r="C1189">
            <v>7769.2183948511838</v>
          </cell>
          <cell r="D1189">
            <v>3939.5668380334537</v>
          </cell>
          <cell r="E1189">
            <v>1662.3919612553043</v>
          </cell>
          <cell r="F1189">
            <v>918.66681940533897</v>
          </cell>
          <cell r="G1189">
            <v>695.52668189877943</v>
          </cell>
          <cell r="H1189">
            <v>0</v>
          </cell>
          <cell r="I1189">
            <v>0</v>
          </cell>
          <cell r="J1189">
            <v>0</v>
          </cell>
          <cell r="K1189">
            <v>0.33333333333333337</v>
          </cell>
          <cell r="L1189">
            <v>0.66666666666666674</v>
          </cell>
        </row>
        <row r="1190">
          <cell r="B1190" t="str">
            <v>YBX</v>
          </cell>
          <cell r="C1190">
            <v>551.2090491813716</v>
          </cell>
          <cell r="D1190">
            <v>1131.5328108210672</v>
          </cell>
          <cell r="E1190">
            <v>666.12340392288536</v>
          </cell>
          <cell r="F1190">
            <v>229.07116919176923</v>
          </cell>
          <cell r="G1190">
            <v>332.91426589742917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1</v>
          </cell>
        </row>
        <row r="1191">
          <cell r="B1191" t="str">
            <v>YCD</v>
          </cell>
          <cell r="C1191">
            <v>1058.6914091714955</v>
          </cell>
          <cell r="D1191">
            <v>1227.5807304172956</v>
          </cell>
          <cell r="E1191">
            <v>544.44303251806514</v>
          </cell>
          <cell r="F1191">
            <v>448.59144654088038</v>
          </cell>
          <cell r="G1191">
            <v>525.87656249999986</v>
          </cell>
          <cell r="H1191">
            <v>5.3846153846153849E-2</v>
          </cell>
          <cell r="I1191">
            <v>0</v>
          </cell>
          <cell r="J1191">
            <v>1.5384615384615385E-2</v>
          </cell>
          <cell r="K1191">
            <v>0.65384615384615363</v>
          </cell>
          <cell r="L1191">
            <v>0.2769230769230771</v>
          </cell>
        </row>
        <row r="1192">
          <cell r="B1192" t="str">
            <v>YCG</v>
          </cell>
          <cell r="C1192">
            <v>1058.6914091714955</v>
          </cell>
          <cell r="D1192">
            <v>1227.5807304172956</v>
          </cell>
          <cell r="E1192">
            <v>544.44303251806514</v>
          </cell>
          <cell r="F1192">
            <v>510.21000000000004</v>
          </cell>
          <cell r="G1192">
            <v>345.58813325859023</v>
          </cell>
          <cell r="H1192">
            <v>0</v>
          </cell>
          <cell r="I1192">
            <v>0</v>
          </cell>
          <cell r="J1192">
            <v>6.6666666666666666E-2</v>
          </cell>
          <cell r="K1192">
            <v>0.79999999999999993</v>
          </cell>
          <cell r="L1192">
            <v>0.13333333333333333</v>
          </cell>
        </row>
        <row r="1193">
          <cell r="B1193" t="str">
            <v>YDF</v>
          </cell>
          <cell r="C1193">
            <v>375.5103125</v>
          </cell>
          <cell r="D1193">
            <v>0</v>
          </cell>
          <cell r="E1193">
            <v>816.26</v>
          </cell>
          <cell r="F1193">
            <v>373.65999559956003</v>
          </cell>
          <cell r="G1193">
            <v>361.41045454545446</v>
          </cell>
          <cell r="H1193">
            <v>0.11855670103092786</v>
          </cell>
          <cell r="I1193">
            <v>0</v>
          </cell>
          <cell r="J1193">
            <v>4.6391752577319582E-2</v>
          </cell>
          <cell r="K1193">
            <v>0.62371134020618546</v>
          </cell>
          <cell r="L1193">
            <v>0.21134020618556701</v>
          </cell>
        </row>
        <row r="1194">
          <cell r="B1194" t="str">
            <v>YDQ</v>
          </cell>
          <cell r="C1194">
            <v>1058.6914091714955</v>
          </cell>
          <cell r="D1194">
            <v>1227.5807304172956</v>
          </cell>
          <cell r="E1194">
            <v>544.44303251806514</v>
          </cell>
          <cell r="F1194">
            <v>315.87521435055237</v>
          </cell>
          <cell r="G1194">
            <v>345.58813325859023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1</v>
          </cell>
        </row>
        <row r="1195">
          <cell r="B1195" t="str">
            <v>YEA</v>
          </cell>
          <cell r="C1195">
            <v>899.30887732640292</v>
          </cell>
          <cell r="D1195">
            <v>1773.3403571428569</v>
          </cell>
          <cell r="E1195">
            <v>671.32501436781638</v>
          </cell>
          <cell r="F1195">
            <v>287.20858629287829</v>
          </cell>
          <cell r="G1195">
            <v>388.04858796022222</v>
          </cell>
          <cell r="H1195">
            <v>2.6968645676507107E-2</v>
          </cell>
          <cell r="I1195">
            <v>2.4873993585127932E-3</v>
          </cell>
          <cell r="J1195">
            <v>1.4793480395365556E-2</v>
          </cell>
          <cell r="K1195">
            <v>0.40937356810892173</v>
          </cell>
          <cell r="L1195">
            <v>0.54637690646069281</v>
          </cell>
        </row>
        <row r="1196">
          <cell r="B1196" t="str">
            <v>YFB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0.16666666666666666</v>
          </cell>
          <cell r="J1196">
            <v>0.16666666666666666</v>
          </cell>
          <cell r="K1196">
            <v>0.33333333333333331</v>
          </cell>
          <cell r="L1196">
            <v>0.33333333333333331</v>
          </cell>
        </row>
        <row r="1197">
          <cell r="B1197" t="str">
            <v>YFC</v>
          </cell>
          <cell r="C1197">
            <v>310.58854960317461</v>
          </cell>
          <cell r="D1197">
            <v>1898.7925</v>
          </cell>
          <cell r="E1197">
            <v>1933.64</v>
          </cell>
          <cell r="F1197">
            <v>352.74925095385294</v>
          </cell>
          <cell r="G1197">
            <v>656.62618787783219</v>
          </cell>
          <cell r="H1197">
            <v>9.27152317880795E-2</v>
          </cell>
          <cell r="I1197">
            <v>1.1589403973509936E-2</v>
          </cell>
          <cell r="J1197">
            <v>1.3245033112582783E-2</v>
          </cell>
          <cell r="K1197">
            <v>0.46854304635761584</v>
          </cell>
          <cell r="L1197">
            <v>0.41390728476821187</v>
          </cell>
        </row>
        <row r="1198">
          <cell r="B1198" t="str">
            <v>YFO</v>
          </cell>
          <cell r="C1198">
            <v>247.13358822091882</v>
          </cell>
          <cell r="D1198">
            <v>471.99000000000007</v>
          </cell>
          <cell r="E1198">
            <v>472.71882593703111</v>
          </cell>
          <cell r="F1198">
            <v>181.37976952271521</v>
          </cell>
          <cell r="G1198">
            <v>271.07576611070465</v>
          </cell>
          <cell r="H1198">
            <v>0</v>
          </cell>
          <cell r="I1198">
            <v>0</v>
          </cell>
          <cell r="J1198">
            <v>0</v>
          </cell>
          <cell r="K1198">
            <v>0.44444444444444442</v>
          </cell>
          <cell r="L1198">
            <v>0.55555555555555558</v>
          </cell>
        </row>
        <row r="1199">
          <cell r="B1199" t="str">
            <v>YGJ</v>
          </cell>
          <cell r="C1199">
            <v>7769.2183948511838</v>
          </cell>
          <cell r="D1199">
            <v>3939.5668380334537</v>
          </cell>
          <cell r="E1199">
            <v>1662.3919612553043</v>
          </cell>
          <cell r="F1199">
            <v>918.66681940533897</v>
          </cell>
          <cell r="G1199">
            <v>695.52668189877943</v>
          </cell>
          <cell r="H1199">
            <v>0</v>
          </cell>
          <cell r="I1199">
            <v>0</v>
          </cell>
          <cell r="J1199">
            <v>0</v>
          </cell>
          <cell r="K1199">
            <v>0.27999999999999997</v>
          </cell>
          <cell r="L1199">
            <v>0.72</v>
          </cell>
        </row>
        <row r="1200">
          <cell r="B1200" t="str">
            <v>YGK</v>
          </cell>
          <cell r="C1200">
            <v>250.01499999999999</v>
          </cell>
          <cell r="D1200">
            <v>1517.8583333333336</v>
          </cell>
          <cell r="E1200">
            <v>1686.19</v>
          </cell>
          <cell r="F1200">
            <v>274.23274720357944</v>
          </cell>
          <cell r="G1200">
            <v>602.40412155388458</v>
          </cell>
          <cell r="H1200">
            <v>8.8235294117647078E-2</v>
          </cell>
          <cell r="I1200">
            <v>1.1764705882352941E-2</v>
          </cell>
          <cell r="J1200">
            <v>2.0588235294117647E-2</v>
          </cell>
          <cell r="K1200">
            <v>0.61176470588235299</v>
          </cell>
          <cell r="L1200">
            <v>0.26764705882352929</v>
          </cell>
        </row>
        <row r="1201">
          <cell r="B1201" t="str">
            <v>YGP</v>
          </cell>
          <cell r="C1201">
            <v>551.2090491813716</v>
          </cell>
          <cell r="D1201">
            <v>1131.5328108210672</v>
          </cell>
          <cell r="E1201">
            <v>666.12340392288536</v>
          </cell>
          <cell r="F1201">
            <v>304.75</v>
          </cell>
          <cell r="G1201">
            <v>811.1966666666666</v>
          </cell>
          <cell r="H1201">
            <v>0.10526315789473682</v>
          </cell>
          <cell r="I1201">
            <v>0</v>
          </cell>
          <cell r="J1201">
            <v>0</v>
          </cell>
          <cell r="K1201">
            <v>0.44736842105263153</v>
          </cell>
          <cell r="L1201">
            <v>0.44736842105263153</v>
          </cell>
        </row>
        <row r="1202">
          <cell r="B1202" t="str">
            <v>YGR</v>
          </cell>
          <cell r="C1202">
            <v>551.2090491813716</v>
          </cell>
          <cell r="D1202">
            <v>1131.5328108210672</v>
          </cell>
          <cell r="E1202">
            <v>666.12340392288536</v>
          </cell>
          <cell r="F1202">
            <v>229.07116919176923</v>
          </cell>
          <cell r="G1202">
            <v>213.27</v>
          </cell>
          <cell r="H1202">
            <v>0</v>
          </cell>
          <cell r="I1202">
            <v>0</v>
          </cell>
          <cell r="J1202">
            <v>0</v>
          </cell>
          <cell r="K1202">
            <v>0.66666666666666663</v>
          </cell>
          <cell r="L1202">
            <v>0.33333333333333331</v>
          </cell>
        </row>
        <row r="1203">
          <cell r="B1203" t="str">
            <v>YHD</v>
          </cell>
          <cell r="C1203">
            <v>411.71443749789654</v>
          </cell>
          <cell r="D1203">
            <v>883.05555372630181</v>
          </cell>
          <cell r="E1203">
            <v>552.91721771540722</v>
          </cell>
          <cell r="F1203">
            <v>160.87297271331732</v>
          </cell>
          <cell r="G1203">
            <v>271.24528800251943</v>
          </cell>
          <cell r="H1203">
            <v>0</v>
          </cell>
          <cell r="I1203">
            <v>0</v>
          </cell>
          <cell r="J1203">
            <v>0</v>
          </cell>
          <cell r="K1203">
            <v>0.5</v>
          </cell>
          <cell r="L1203">
            <v>0.5</v>
          </cell>
        </row>
        <row r="1204">
          <cell r="B1204" t="str">
            <v>YHZ</v>
          </cell>
          <cell r="C1204">
            <v>412.30568011789455</v>
          </cell>
          <cell r="D1204">
            <v>1131.1441666666667</v>
          </cell>
          <cell r="E1204">
            <v>728.03596774193556</v>
          </cell>
          <cell r="F1204">
            <v>267.89135515272778</v>
          </cell>
          <cell r="G1204">
            <v>338.73786303596813</v>
          </cell>
          <cell r="H1204">
            <v>3.1647533354018008E-2</v>
          </cell>
          <cell r="I1204">
            <v>2.9475643810114821E-3</v>
          </cell>
          <cell r="J1204">
            <v>2.0012410797393725E-2</v>
          </cell>
          <cell r="K1204">
            <v>0.50682593856655322</v>
          </cell>
          <cell r="L1204">
            <v>0.43856655290102359</v>
          </cell>
        </row>
        <row r="1205">
          <cell r="B1205" t="str">
            <v>YIH</v>
          </cell>
          <cell r="C1205">
            <v>7769.2183948511838</v>
          </cell>
          <cell r="D1205">
            <v>3939.5668380334537</v>
          </cell>
          <cell r="E1205">
            <v>1662.3919612553043</v>
          </cell>
          <cell r="F1205">
            <v>918.66681940533897</v>
          </cell>
          <cell r="G1205">
            <v>976.52500000000009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1</v>
          </cell>
        </row>
        <row r="1206">
          <cell r="B1206" t="str">
            <v>YKA</v>
          </cell>
          <cell r="C1206">
            <v>1058.6914091714955</v>
          </cell>
          <cell r="D1206">
            <v>1227.5807304172956</v>
          </cell>
          <cell r="E1206">
            <v>544.44303251806514</v>
          </cell>
          <cell r="F1206">
            <v>433.77352717652724</v>
          </cell>
          <cell r="G1206">
            <v>590.5349368131865</v>
          </cell>
          <cell r="H1206">
            <v>0.10360360360360357</v>
          </cell>
          <cell r="I1206">
            <v>4.5045045045045036E-3</v>
          </cell>
          <cell r="J1206">
            <v>1.3513513513513511E-2</v>
          </cell>
          <cell r="K1206">
            <v>0.63513513513513498</v>
          </cell>
          <cell r="L1206">
            <v>0.24324324324324337</v>
          </cell>
        </row>
        <row r="1207">
          <cell r="B1207" t="str">
            <v>YKF</v>
          </cell>
          <cell r="C1207">
            <v>411.71443749789654</v>
          </cell>
          <cell r="D1207">
            <v>883.05555372630181</v>
          </cell>
          <cell r="E1207">
            <v>552.91721771540722</v>
          </cell>
          <cell r="F1207">
            <v>160.87297271331732</v>
          </cell>
          <cell r="G1207">
            <v>271.24528800251943</v>
          </cell>
          <cell r="H1207">
            <v>0</v>
          </cell>
          <cell r="I1207">
            <v>0</v>
          </cell>
          <cell r="J1207">
            <v>9.0909090909090912E-2</v>
          </cell>
          <cell r="K1207">
            <v>9.0909090909090912E-2</v>
          </cell>
          <cell r="L1207">
            <v>0.81818181818181823</v>
          </cell>
        </row>
        <row r="1208">
          <cell r="B1208" t="str">
            <v>YLW</v>
          </cell>
          <cell r="C1208">
            <v>284.02247999999997</v>
          </cell>
          <cell r="D1208">
            <v>1227.5807304172956</v>
          </cell>
          <cell r="E1208">
            <v>575.96823529411756</v>
          </cell>
          <cell r="F1208">
            <v>316.57160462455232</v>
          </cell>
          <cell r="G1208">
            <v>423.61768760613569</v>
          </cell>
          <cell r="H1208">
            <v>5.696202531645575E-2</v>
          </cell>
          <cell r="I1208">
            <v>5.5379746835443064E-3</v>
          </cell>
          <cell r="J1208">
            <v>6.1708860759493715E-2</v>
          </cell>
          <cell r="K1208">
            <v>0.43512658227848122</v>
          </cell>
          <cell r="L1208">
            <v>0.44066455696202506</v>
          </cell>
        </row>
        <row r="1209">
          <cell r="B1209" t="str">
            <v>YMM</v>
          </cell>
          <cell r="C1209">
            <v>665.47</v>
          </cell>
          <cell r="D1209">
            <v>1896.62375</v>
          </cell>
          <cell r="E1209">
            <v>1583.1699999999998</v>
          </cell>
          <cell r="F1209">
            <v>567.75386121021847</v>
          </cell>
          <cell r="G1209">
            <v>917.8434839553845</v>
          </cell>
          <cell r="H1209">
            <v>3.7664783427495303E-2</v>
          </cell>
          <cell r="I1209">
            <v>1.6949152542372881E-2</v>
          </cell>
          <cell r="J1209">
            <v>5.4613935969868174E-2</v>
          </cell>
          <cell r="K1209">
            <v>0.3973634651600752</v>
          </cell>
          <cell r="L1209">
            <v>0.49340866290018837</v>
          </cell>
        </row>
        <row r="1210">
          <cell r="B1210" t="str">
            <v>YMQ</v>
          </cell>
          <cell r="C1210">
            <v>574.46837046745884</v>
          </cell>
          <cell r="D1210">
            <v>1131.440061431317</v>
          </cell>
          <cell r="E1210">
            <v>666.88854725009321</v>
          </cell>
          <cell r="F1210">
            <v>226.47918190368918</v>
          </cell>
          <cell r="G1210">
            <v>332.84261159161144</v>
          </cell>
          <cell r="H1210">
            <v>2.4476059354443948E-2</v>
          </cell>
          <cell r="I1210">
            <v>7.839987761970332E-3</v>
          </cell>
          <cell r="J1210">
            <v>2.3150272806078207E-2</v>
          </cell>
          <cell r="K1210">
            <v>0.29220845443883681</v>
          </cell>
          <cell r="L1210">
            <v>0.65232522563867068</v>
          </cell>
        </row>
        <row r="1211">
          <cell r="B1211" t="str">
            <v>YNB</v>
          </cell>
          <cell r="C1211">
            <v>3330.5636246604122</v>
          </cell>
          <cell r="D1211">
            <v>2932.3675702616497</v>
          </cell>
          <cell r="E1211">
            <v>1396.5367793615474</v>
          </cell>
          <cell r="F1211">
            <v>760.85050917263288</v>
          </cell>
          <cell r="G1211">
            <v>562.07034937759533</v>
          </cell>
          <cell r="H1211">
            <v>0</v>
          </cell>
          <cell r="I1211">
            <v>0.8</v>
          </cell>
          <cell r="J1211">
            <v>0</v>
          </cell>
          <cell r="K1211">
            <v>0</v>
          </cell>
          <cell r="L1211">
            <v>0.20000000000000004</v>
          </cell>
        </row>
        <row r="1212">
          <cell r="B1212" t="str">
            <v>YNJ</v>
          </cell>
          <cell r="C1212">
            <v>7769.2183948511838</v>
          </cell>
          <cell r="D1212">
            <v>3939.5668380334537</v>
          </cell>
          <cell r="E1212">
            <v>1662.3919612553043</v>
          </cell>
          <cell r="F1212">
            <v>754.10416666666663</v>
          </cell>
          <cell r="G1212">
            <v>651.01735119047589</v>
          </cell>
          <cell r="H1212">
            <v>0</v>
          </cell>
          <cell r="I1212">
            <v>1.1627906976744184E-2</v>
          </cell>
          <cell r="J1212">
            <v>0</v>
          </cell>
          <cell r="K1212">
            <v>0.43023255813953482</v>
          </cell>
          <cell r="L1212">
            <v>0.55813953488372092</v>
          </cell>
        </row>
        <row r="1213">
          <cell r="B1213" t="str">
            <v>YNT</v>
          </cell>
          <cell r="C1213">
            <v>7769.2183948511838</v>
          </cell>
          <cell r="D1213">
            <v>1936.05</v>
          </cell>
          <cell r="E1213">
            <v>1662.3919612553043</v>
          </cell>
          <cell r="F1213">
            <v>496.50093750000002</v>
          </cell>
          <cell r="G1213">
            <v>561.45039428977987</v>
          </cell>
          <cell r="H1213">
            <v>6.756756756756758E-3</v>
          </cell>
          <cell r="I1213">
            <v>7.4324324324324342E-2</v>
          </cell>
          <cell r="J1213">
            <v>2.0270270270270271E-2</v>
          </cell>
          <cell r="K1213">
            <v>0.16216216216216223</v>
          </cell>
          <cell r="L1213">
            <v>0.7364864864864864</v>
          </cell>
        </row>
        <row r="1214">
          <cell r="B1214" t="str">
            <v>YOW</v>
          </cell>
          <cell r="C1214">
            <v>460.81690537881036</v>
          </cell>
          <cell r="D1214">
            <v>387.04199999999997</v>
          </cell>
          <cell r="E1214">
            <v>369.87044025035891</v>
          </cell>
          <cell r="F1214">
            <v>232.44438770072779</v>
          </cell>
          <cell r="G1214">
            <v>368.50421910408363</v>
          </cell>
          <cell r="H1214">
            <v>3.0419514047076563E-2</v>
          </cell>
          <cell r="I1214">
            <v>1.3762338648443376E-3</v>
          </cell>
          <cell r="J1214">
            <v>4.7313971146544946E-2</v>
          </cell>
          <cell r="K1214">
            <v>0.28530751708428209</v>
          </cell>
          <cell r="L1214">
            <v>0.63558276385725221</v>
          </cell>
        </row>
        <row r="1215">
          <cell r="B1215" t="str">
            <v>YPR</v>
          </cell>
          <cell r="C1215">
            <v>1058.6914091714955</v>
          </cell>
          <cell r="D1215">
            <v>1227.5807304172956</v>
          </cell>
          <cell r="E1215">
            <v>544.44303251806514</v>
          </cell>
          <cell r="F1215">
            <v>468.91939393939418</v>
          </cell>
          <cell r="G1215">
            <v>345.58813325859023</v>
          </cell>
          <cell r="H1215">
            <v>9.0909090909090912E-2</v>
          </cell>
          <cell r="I1215">
            <v>4.5454545454545456E-2</v>
          </cell>
          <cell r="J1215">
            <v>0</v>
          </cell>
          <cell r="K1215">
            <v>0.72727272727272729</v>
          </cell>
          <cell r="L1215">
            <v>0.13636363636363638</v>
          </cell>
        </row>
        <row r="1216">
          <cell r="B1216" t="str">
            <v>YPW</v>
          </cell>
          <cell r="C1216">
            <v>1058.6914091714955</v>
          </cell>
          <cell r="D1216">
            <v>1227.5807304172956</v>
          </cell>
          <cell r="E1216">
            <v>544.44303251806514</v>
          </cell>
          <cell r="F1216">
            <v>315.87521435055237</v>
          </cell>
          <cell r="G1216">
            <v>345.58813325859023</v>
          </cell>
          <cell r="H1216">
            <v>0</v>
          </cell>
          <cell r="I1216">
            <v>0</v>
          </cell>
          <cell r="J1216">
            <v>1</v>
          </cell>
          <cell r="K1216">
            <v>0</v>
          </cell>
          <cell r="L1216">
            <v>0</v>
          </cell>
        </row>
        <row r="1217">
          <cell r="B1217" t="str">
            <v>YQB</v>
          </cell>
          <cell r="C1217">
            <v>269.30940546295813</v>
          </cell>
          <cell r="D1217">
            <v>1159.7750000000001</v>
          </cell>
          <cell r="E1217">
            <v>652.61773449612417</v>
          </cell>
          <cell r="F1217">
            <v>240.94411157873171</v>
          </cell>
          <cell r="G1217">
            <v>327.89962634628574</v>
          </cell>
          <cell r="H1217">
            <v>3.6885738315511209E-2</v>
          </cell>
          <cell r="I1217">
            <v>1.6820857863751046E-3</v>
          </cell>
          <cell r="J1217">
            <v>2.10260723296888E-2</v>
          </cell>
          <cell r="K1217">
            <v>0.47879370419319922</v>
          </cell>
          <cell r="L1217">
            <v>0.46161239937522558</v>
          </cell>
        </row>
        <row r="1218">
          <cell r="B1218" t="str">
            <v>YQD</v>
          </cell>
          <cell r="C1218">
            <v>247.13358822091882</v>
          </cell>
          <cell r="D1218">
            <v>471.99000000000007</v>
          </cell>
          <cell r="E1218">
            <v>472.71882593703111</v>
          </cell>
          <cell r="F1218">
            <v>181.37976952271521</v>
          </cell>
          <cell r="G1218">
            <v>271.07576611070465</v>
          </cell>
          <cell r="H1218">
            <v>0</v>
          </cell>
          <cell r="I1218">
            <v>0</v>
          </cell>
          <cell r="J1218">
            <v>0</v>
          </cell>
          <cell r="K1218">
            <v>1</v>
          </cell>
          <cell r="L1218">
            <v>0</v>
          </cell>
        </row>
        <row r="1219">
          <cell r="B1219" t="str">
            <v>YQG</v>
          </cell>
          <cell r="C1219">
            <v>411.71443749789654</v>
          </cell>
          <cell r="D1219">
            <v>883.05555372630181</v>
          </cell>
          <cell r="E1219">
            <v>552.91721771540722</v>
          </cell>
          <cell r="F1219">
            <v>359.99833333333333</v>
          </cell>
          <cell r="G1219">
            <v>271.24528800251943</v>
          </cell>
          <cell r="H1219">
            <v>0.1</v>
          </cell>
          <cell r="I1219">
            <v>0</v>
          </cell>
          <cell r="J1219">
            <v>0</v>
          </cell>
          <cell r="K1219">
            <v>0.65</v>
          </cell>
          <cell r="L1219">
            <v>0.25</v>
          </cell>
        </row>
        <row r="1220">
          <cell r="B1220" t="str">
            <v>YQK</v>
          </cell>
          <cell r="C1220">
            <v>411.71443749789654</v>
          </cell>
          <cell r="D1220">
            <v>883.05555372630181</v>
          </cell>
          <cell r="E1220">
            <v>552.91721771540722</v>
          </cell>
          <cell r="F1220">
            <v>160.87297271331732</v>
          </cell>
          <cell r="G1220">
            <v>271.24528800251943</v>
          </cell>
          <cell r="H1220">
            <v>0</v>
          </cell>
          <cell r="I1220">
            <v>0</v>
          </cell>
          <cell r="J1220">
            <v>0</v>
          </cell>
          <cell r="K1220">
            <v>0.33333333333333331</v>
          </cell>
          <cell r="L1220">
            <v>0.66666666666666663</v>
          </cell>
        </row>
        <row r="1221">
          <cell r="B1221" t="str">
            <v>YQL</v>
          </cell>
          <cell r="C1221">
            <v>494.53</v>
          </cell>
          <cell r="D1221">
            <v>1301.48342680474</v>
          </cell>
          <cell r="E1221">
            <v>719.05613401780806</v>
          </cell>
          <cell r="F1221">
            <v>395.39600000000002</v>
          </cell>
          <cell r="G1221">
            <v>541.59159999999997</v>
          </cell>
          <cell r="H1221">
            <v>0.11111111111111108</v>
          </cell>
          <cell r="I1221">
            <v>0</v>
          </cell>
          <cell r="J1221">
            <v>0</v>
          </cell>
          <cell r="K1221">
            <v>0.71604938271604945</v>
          </cell>
          <cell r="L1221">
            <v>0.17283950617283941</v>
          </cell>
        </row>
        <row r="1222">
          <cell r="B1222" t="str">
            <v>YQM</v>
          </cell>
          <cell r="C1222">
            <v>341.33608851224096</v>
          </cell>
          <cell r="D1222">
            <v>2326.0338095238103</v>
          </cell>
          <cell r="E1222">
            <v>1639.7553846153844</v>
          </cell>
          <cell r="F1222">
            <v>364.41321094090148</v>
          </cell>
          <cell r="G1222">
            <v>478.44148404593454</v>
          </cell>
          <cell r="H1222">
            <v>5.9848484848484859E-2</v>
          </cell>
          <cell r="I1222">
            <v>8.3333333333333332E-3</v>
          </cell>
          <cell r="J1222">
            <v>1.2878787878787884E-2</v>
          </cell>
          <cell r="K1222">
            <v>0.6121212121212124</v>
          </cell>
          <cell r="L1222">
            <v>0.30681818181818166</v>
          </cell>
        </row>
        <row r="1223">
          <cell r="B1223" t="str">
            <v>YQQ</v>
          </cell>
          <cell r="C1223">
            <v>1058.6914091714955</v>
          </cell>
          <cell r="D1223">
            <v>1227.5807304172956</v>
          </cell>
          <cell r="E1223">
            <v>544.44303251806514</v>
          </cell>
          <cell r="F1223">
            <v>457.34666666666664</v>
          </cell>
          <cell r="G1223">
            <v>1155.77</v>
          </cell>
          <cell r="H1223">
            <v>0</v>
          </cell>
          <cell r="I1223">
            <v>2.6315789473684213E-2</v>
          </cell>
          <cell r="J1223">
            <v>0.26315789473684215</v>
          </cell>
          <cell r="K1223">
            <v>0.47368421052631576</v>
          </cell>
          <cell r="L1223">
            <v>0.23684210526315791</v>
          </cell>
        </row>
        <row r="1224">
          <cell r="B1224" t="str">
            <v>YQR</v>
          </cell>
          <cell r="C1224">
            <v>480.95087018140555</v>
          </cell>
          <cell r="D1224">
            <v>919.14</v>
          </cell>
          <cell r="E1224">
            <v>781.41166666666652</v>
          </cell>
          <cell r="F1224">
            <v>258.49967856562944</v>
          </cell>
          <cell r="G1224">
            <v>337.05293440897145</v>
          </cell>
          <cell r="H1224">
            <v>2.6242667489966065E-2</v>
          </cell>
          <cell r="I1224">
            <v>1.2349490583513439E-3</v>
          </cell>
          <cell r="J1224">
            <v>1.8832973139858003E-2</v>
          </cell>
          <cell r="K1224">
            <v>0.34918184624884224</v>
          </cell>
          <cell r="L1224">
            <v>0.60450756406298234</v>
          </cell>
        </row>
        <row r="1225">
          <cell r="B1225" t="str">
            <v>YQT</v>
          </cell>
          <cell r="C1225">
            <v>193.97033333333331</v>
          </cell>
          <cell r="D1225">
            <v>1099.875</v>
          </cell>
          <cell r="E1225">
            <v>552.91721771540722</v>
          </cell>
          <cell r="F1225">
            <v>312.34481050901798</v>
          </cell>
          <cell r="G1225">
            <v>399.58030485260781</v>
          </cell>
          <cell r="H1225">
            <v>0.19223659889094269</v>
          </cell>
          <cell r="I1225">
            <v>7.3937153419593362E-3</v>
          </cell>
          <cell r="J1225">
            <v>6.8391866913123864E-2</v>
          </cell>
          <cell r="K1225">
            <v>0.32902033271719044</v>
          </cell>
          <cell r="L1225">
            <v>0.40295748613678356</v>
          </cell>
        </row>
        <row r="1226">
          <cell r="B1226" t="str">
            <v>YQU</v>
          </cell>
          <cell r="C1226">
            <v>460.87750000000005</v>
          </cell>
          <cell r="D1226">
            <v>1332.48</v>
          </cell>
          <cell r="E1226">
            <v>719.05613401780806</v>
          </cell>
          <cell r="F1226">
            <v>422.95176322751337</v>
          </cell>
          <cell r="G1226">
            <v>840.84110288065824</v>
          </cell>
          <cell r="H1226">
            <v>6.9651741293532354E-2</v>
          </cell>
          <cell r="I1226">
            <v>4.9751243781094535E-3</v>
          </cell>
          <cell r="J1226">
            <v>1.9900497512437814E-2</v>
          </cell>
          <cell r="K1226">
            <v>0.67164179104477595</v>
          </cell>
          <cell r="L1226">
            <v>0.23383084577114432</v>
          </cell>
        </row>
        <row r="1227">
          <cell r="B1227" t="str">
            <v>YQX</v>
          </cell>
          <cell r="C1227">
            <v>371.91005056179773</v>
          </cell>
          <cell r="D1227">
            <v>0</v>
          </cell>
          <cell r="E1227">
            <v>816.26</v>
          </cell>
          <cell r="F1227">
            <v>328.19020833333315</v>
          </cell>
          <cell r="G1227">
            <v>637.00700000000006</v>
          </cell>
          <cell r="H1227">
            <v>4.2857142857142851E-2</v>
          </cell>
          <cell r="I1227">
            <v>0</v>
          </cell>
          <cell r="J1227">
            <v>2.8571428571428571E-2</v>
          </cell>
          <cell r="K1227">
            <v>0.62857142857142867</v>
          </cell>
          <cell r="L1227">
            <v>0.3</v>
          </cell>
        </row>
        <row r="1228">
          <cell r="B1228" t="str">
            <v>YQY</v>
          </cell>
          <cell r="C1228">
            <v>467.27909090909071</v>
          </cell>
          <cell r="D1228">
            <v>1131.1441666666667</v>
          </cell>
          <cell r="E1228">
            <v>728.03596774193556</v>
          </cell>
          <cell r="F1228">
            <v>338.63793749999985</v>
          </cell>
          <cell r="G1228">
            <v>479.29355396825383</v>
          </cell>
          <cell r="H1228">
            <v>0.15625000000000003</v>
          </cell>
          <cell r="I1228">
            <v>0</v>
          </cell>
          <cell r="J1228">
            <v>4.6875E-2</v>
          </cell>
          <cell r="K1228">
            <v>0.609375</v>
          </cell>
          <cell r="L1228">
            <v>0.18750000000000003</v>
          </cell>
        </row>
        <row r="1229">
          <cell r="B1229" t="str">
            <v>YQZ</v>
          </cell>
          <cell r="C1229">
            <v>1058.6914091714955</v>
          </cell>
          <cell r="D1229">
            <v>1227.5807304172956</v>
          </cell>
          <cell r="E1229">
            <v>544.44303251806514</v>
          </cell>
          <cell r="F1229">
            <v>368.25</v>
          </cell>
          <cell r="G1229">
            <v>345.58813325859023</v>
          </cell>
          <cell r="H1229">
            <v>0.2</v>
          </cell>
          <cell r="I1229">
            <v>0</v>
          </cell>
          <cell r="J1229">
            <v>0</v>
          </cell>
          <cell r="K1229">
            <v>0.4</v>
          </cell>
          <cell r="L1229">
            <v>0.4</v>
          </cell>
        </row>
        <row r="1230">
          <cell r="B1230" t="str">
            <v>YRL</v>
          </cell>
          <cell r="C1230">
            <v>411.71443749789654</v>
          </cell>
          <cell r="D1230">
            <v>883.05555372630181</v>
          </cell>
          <cell r="E1230">
            <v>552.91721771540722</v>
          </cell>
          <cell r="F1230">
            <v>160.87297271331732</v>
          </cell>
          <cell r="G1230">
            <v>271.24528800251943</v>
          </cell>
          <cell r="H1230">
            <v>0</v>
          </cell>
          <cell r="I1230">
            <v>0</v>
          </cell>
          <cell r="J1230">
            <v>0.02</v>
          </cell>
          <cell r="K1230">
            <v>0.72</v>
          </cell>
          <cell r="L1230">
            <v>0.26</v>
          </cell>
        </row>
        <row r="1231">
          <cell r="B1231" t="str">
            <v>YSB</v>
          </cell>
          <cell r="C1231">
            <v>292.12496296296274</v>
          </cell>
          <cell r="D1231">
            <v>898.82000000000016</v>
          </cell>
          <cell r="E1231">
            <v>552.91721771540722</v>
          </cell>
          <cell r="F1231">
            <v>348.71830758582519</v>
          </cell>
          <cell r="G1231">
            <v>686.49526190476172</v>
          </cell>
          <cell r="H1231">
            <v>0.16333333333333344</v>
          </cell>
          <cell r="I1231">
            <v>1.0000000000000002E-2</v>
          </cell>
          <cell r="J1231">
            <v>2.6666666666666672E-2</v>
          </cell>
          <cell r="K1231">
            <v>0.48666666666666664</v>
          </cell>
          <cell r="L1231">
            <v>0.3133333333333333</v>
          </cell>
        </row>
        <row r="1232">
          <cell r="B1232" t="str">
            <v>YSJ</v>
          </cell>
          <cell r="C1232">
            <v>351.00646127946123</v>
          </cell>
          <cell r="D1232">
            <v>2231.0912962962971</v>
          </cell>
          <cell r="E1232">
            <v>1551.59</v>
          </cell>
          <cell r="F1232">
            <v>395.01659989101694</v>
          </cell>
          <cell r="G1232">
            <v>652.95947173840636</v>
          </cell>
          <cell r="H1232">
            <v>5.6402439024390273E-2</v>
          </cell>
          <cell r="I1232">
            <v>9.1463414634146353E-3</v>
          </cell>
          <cell r="J1232">
            <v>3.2012195121951234E-2</v>
          </cell>
          <cell r="K1232">
            <v>0.55945121951219501</v>
          </cell>
          <cell r="L1232">
            <v>0.34298780487804881</v>
          </cell>
        </row>
        <row r="1233">
          <cell r="B1233" t="str">
            <v>YTH</v>
          </cell>
          <cell r="C1233">
            <v>247.13358822091882</v>
          </cell>
          <cell r="D1233">
            <v>471.99000000000007</v>
          </cell>
          <cell r="E1233">
            <v>472.71882593703111</v>
          </cell>
          <cell r="F1233">
            <v>181.37976952271521</v>
          </cell>
          <cell r="G1233">
            <v>271.07576611070465</v>
          </cell>
          <cell r="H1233">
            <v>0</v>
          </cell>
          <cell r="I1233">
            <v>0</v>
          </cell>
          <cell r="J1233">
            <v>0.69230769230769229</v>
          </cell>
          <cell r="K1233">
            <v>0.23076923076923075</v>
          </cell>
          <cell r="L1233">
            <v>7.6923076923076913E-2</v>
          </cell>
        </row>
        <row r="1234">
          <cell r="B1234" t="str">
            <v>YTM</v>
          </cell>
          <cell r="C1234">
            <v>551.2090491813716</v>
          </cell>
          <cell r="D1234">
            <v>1131.5328108210672</v>
          </cell>
          <cell r="E1234">
            <v>666.12340392288536</v>
          </cell>
          <cell r="F1234">
            <v>229.07116919176923</v>
          </cell>
          <cell r="G1234">
            <v>332.91426589742917</v>
          </cell>
          <cell r="H1234">
            <v>0</v>
          </cell>
          <cell r="I1234">
            <v>0</v>
          </cell>
          <cell r="J1234">
            <v>0</v>
          </cell>
          <cell r="K1234">
            <v>0.2857142857142857</v>
          </cell>
          <cell r="L1234">
            <v>0.7142857142857143</v>
          </cell>
        </row>
        <row r="1235">
          <cell r="B1235" t="str">
            <v>YTO</v>
          </cell>
          <cell r="C1235">
            <v>416.19520270225155</v>
          </cell>
          <cell r="D1235">
            <v>884.57439047433252</v>
          </cell>
          <cell r="E1235">
            <v>579.15276997157696</v>
          </cell>
          <cell r="F1235">
            <v>154.31981029014096</v>
          </cell>
          <cell r="G1235">
            <v>263.87121799056843</v>
          </cell>
          <cell r="H1235">
            <v>3.82636670003196E-2</v>
          </cell>
          <cell r="I1235">
            <v>9.0523251493787159E-3</v>
          </cell>
          <cell r="J1235">
            <v>3.2410908248500139E-2</v>
          </cell>
          <cell r="K1235">
            <v>0.27866387505955592</v>
          </cell>
          <cell r="L1235">
            <v>0.64160922454224556</v>
          </cell>
        </row>
        <row r="1236">
          <cell r="B1236" t="str">
            <v>YTS</v>
          </cell>
          <cell r="C1236">
            <v>259.49111111111131</v>
          </cell>
          <cell r="D1236">
            <v>883.05555372630181</v>
          </cell>
          <cell r="E1236">
            <v>552.91721771540722</v>
          </cell>
          <cell r="F1236">
            <v>251.62435593220334</v>
          </cell>
          <cell r="G1236">
            <v>718.45073333333323</v>
          </cell>
          <cell r="H1236">
            <v>0.13461538461538455</v>
          </cell>
          <cell r="I1236">
            <v>0</v>
          </cell>
          <cell r="J1236">
            <v>9.6153846153846124E-3</v>
          </cell>
          <cell r="K1236">
            <v>0.62500000000000011</v>
          </cell>
          <cell r="L1236">
            <v>0.23076923076923075</v>
          </cell>
        </row>
        <row r="1237">
          <cell r="B1237" t="str">
            <v>YUY</v>
          </cell>
          <cell r="C1237">
            <v>551.2090491813716</v>
          </cell>
          <cell r="D1237">
            <v>1131.5328108210672</v>
          </cell>
          <cell r="E1237">
            <v>666.12340392288536</v>
          </cell>
          <cell r="F1237">
            <v>229.07116919176923</v>
          </cell>
          <cell r="G1237">
            <v>941.07333333333327</v>
          </cell>
          <cell r="H1237">
            <v>0.24</v>
          </cell>
          <cell r="I1237">
            <v>0</v>
          </cell>
          <cell r="J1237">
            <v>0.04</v>
          </cell>
          <cell r="K1237">
            <v>0.24</v>
          </cell>
          <cell r="L1237">
            <v>0.48</v>
          </cell>
        </row>
        <row r="1238">
          <cell r="B1238" t="str">
            <v>YVO</v>
          </cell>
          <cell r="C1238">
            <v>551.2090491813716</v>
          </cell>
          <cell r="D1238">
            <v>1131.5328108210672</v>
          </cell>
          <cell r="E1238">
            <v>666.12340392288536</v>
          </cell>
          <cell r="F1238">
            <v>325.61</v>
          </cell>
          <cell r="G1238">
            <v>332.91426589742917</v>
          </cell>
          <cell r="H1238">
            <v>0</v>
          </cell>
          <cell r="I1238">
            <v>0</v>
          </cell>
          <cell r="J1238">
            <v>0.17857142857142858</v>
          </cell>
          <cell r="K1238">
            <v>0.5714285714285714</v>
          </cell>
          <cell r="L1238">
            <v>0.25</v>
          </cell>
        </row>
        <row r="1239">
          <cell r="B1239" t="str">
            <v>YVR</v>
          </cell>
          <cell r="C1239">
            <v>1088.2345908837599</v>
          </cell>
          <cell r="D1239">
            <v>1220.8449259146657</v>
          </cell>
          <cell r="E1239">
            <v>545.13806741507631</v>
          </cell>
          <cell r="F1239">
            <v>314.53198800078053</v>
          </cell>
          <cell r="G1239">
            <v>343.80055948551177</v>
          </cell>
          <cell r="H1239">
            <v>4.3245585935291771E-2</v>
          </cell>
          <cell r="I1239">
            <v>4.9934990295652836E-3</v>
          </cell>
          <cell r="J1239">
            <v>2.8095498313516355E-2</v>
          </cell>
          <cell r="K1239">
            <v>0.37588799487459967</v>
          </cell>
          <cell r="L1239">
            <v>0.54777742184702694</v>
          </cell>
        </row>
        <row r="1240">
          <cell r="B1240" t="str">
            <v>YWG</v>
          </cell>
          <cell r="C1240">
            <v>247.13358822091882</v>
          </cell>
          <cell r="D1240">
            <v>471.99000000000007</v>
          </cell>
          <cell r="E1240">
            <v>472.71882593703111</v>
          </cell>
          <cell r="F1240">
            <v>181.37976952271521</v>
          </cell>
          <cell r="G1240">
            <v>271.07576611070465</v>
          </cell>
          <cell r="H1240">
            <v>1.553814212042056E-2</v>
          </cell>
          <cell r="I1240">
            <v>3.3487375259527068E-4</v>
          </cell>
          <cell r="J1240">
            <v>1.8418056392739895E-2</v>
          </cell>
          <cell r="K1240">
            <v>0.4697609001406467</v>
          </cell>
          <cell r="L1240">
            <v>0.49594802759359752</v>
          </cell>
        </row>
        <row r="1241">
          <cell r="B1241" t="str">
            <v>YWK</v>
          </cell>
          <cell r="C1241">
            <v>371.91005056179773</v>
          </cell>
          <cell r="D1241">
            <v>0</v>
          </cell>
          <cell r="E1241">
            <v>816.26</v>
          </cell>
          <cell r="F1241">
            <v>615.48</v>
          </cell>
          <cell r="G1241">
            <v>401.50733068118012</v>
          </cell>
          <cell r="H1241">
            <v>0</v>
          </cell>
          <cell r="I1241">
            <v>0</v>
          </cell>
          <cell r="J1241">
            <v>7.9999999999999974E-2</v>
          </cell>
          <cell r="K1241">
            <v>0.15999999999999995</v>
          </cell>
          <cell r="L1241">
            <v>0.76</v>
          </cell>
        </row>
        <row r="1242">
          <cell r="B1242" t="str">
            <v>YWL</v>
          </cell>
          <cell r="C1242">
            <v>1058.6914091714955</v>
          </cell>
          <cell r="D1242">
            <v>1227.5807304172956</v>
          </cell>
          <cell r="E1242">
            <v>544.44303251806514</v>
          </cell>
          <cell r="F1242">
            <v>450.95499999999998</v>
          </cell>
          <cell r="G1242">
            <v>345.58813325859023</v>
          </cell>
          <cell r="H1242">
            <v>0.2857142857142857</v>
          </cell>
          <cell r="I1242">
            <v>0</v>
          </cell>
          <cell r="J1242">
            <v>0</v>
          </cell>
          <cell r="K1242">
            <v>0.42857142857142855</v>
          </cell>
          <cell r="L1242">
            <v>0.2857142857142857</v>
          </cell>
        </row>
        <row r="1243">
          <cell r="B1243" t="str">
            <v>YXC</v>
          </cell>
          <cell r="C1243">
            <v>1058.6914091714955</v>
          </cell>
          <cell r="D1243">
            <v>1227.5807304172956</v>
          </cell>
          <cell r="E1243">
            <v>544.44303251806514</v>
          </cell>
          <cell r="F1243">
            <v>476.33175</v>
          </cell>
          <cell r="G1243">
            <v>375.30227976190469</v>
          </cell>
          <cell r="H1243">
            <v>6.2499999999999986E-2</v>
          </cell>
          <cell r="I1243">
            <v>0</v>
          </cell>
          <cell r="J1243">
            <v>3.1249999999999993E-2</v>
          </cell>
          <cell r="K1243">
            <v>0.421875</v>
          </cell>
          <cell r="L1243">
            <v>0.48437499999999994</v>
          </cell>
        </row>
        <row r="1244">
          <cell r="B1244" t="str">
            <v>YXE</v>
          </cell>
          <cell r="C1244">
            <v>613.88017857142847</v>
          </cell>
          <cell r="D1244">
            <v>919.14</v>
          </cell>
          <cell r="E1244">
            <v>781.41166666666652</v>
          </cell>
          <cell r="F1244">
            <v>249.37814465442452</v>
          </cell>
          <cell r="G1244">
            <v>360.84346984622903</v>
          </cell>
          <cell r="H1244">
            <v>2.6821636119803309E-2</v>
          </cell>
          <cell r="I1244">
            <v>8.940545373267775E-4</v>
          </cell>
          <cell r="J1244">
            <v>1.3410818059901668E-2</v>
          </cell>
          <cell r="K1244">
            <v>0.4336164506034868</v>
          </cell>
          <cell r="L1244">
            <v>0.52525704067948142</v>
          </cell>
        </row>
        <row r="1245">
          <cell r="B1245" t="str">
            <v>YXH</v>
          </cell>
          <cell r="C1245">
            <v>921.27915799384607</v>
          </cell>
          <cell r="D1245">
            <v>1301.48342680474</v>
          </cell>
          <cell r="E1245">
            <v>719.05613401780806</v>
          </cell>
          <cell r="F1245">
            <v>287.89184799385652</v>
          </cell>
          <cell r="G1245">
            <v>295.81100000000004</v>
          </cell>
          <cell r="H1245">
            <v>0.19642857142857137</v>
          </cell>
          <cell r="I1245">
            <v>0</v>
          </cell>
          <cell r="J1245">
            <v>3.5714285714285712E-2</v>
          </cell>
          <cell r="K1245">
            <v>0.51785714285714302</v>
          </cell>
          <cell r="L1245">
            <v>0.25</v>
          </cell>
        </row>
        <row r="1246">
          <cell r="B1246" t="str">
            <v>YXJ</v>
          </cell>
          <cell r="C1246">
            <v>430.14</v>
          </cell>
          <cell r="D1246">
            <v>1227.5807304172956</v>
          </cell>
          <cell r="E1246">
            <v>544.44303251806514</v>
          </cell>
          <cell r="F1246">
            <v>599.00124999999991</v>
          </cell>
          <cell r="G1246">
            <v>1065.8825000000002</v>
          </cell>
          <cell r="H1246">
            <v>8.5106382978723374E-2</v>
          </cell>
          <cell r="I1246">
            <v>0</v>
          </cell>
          <cell r="J1246">
            <v>4.2553191489361687E-2</v>
          </cell>
          <cell r="K1246">
            <v>0.65957446808510645</v>
          </cell>
          <cell r="L1246">
            <v>0.21276595744680843</v>
          </cell>
        </row>
        <row r="1247">
          <cell r="B1247" t="str">
            <v>YXL</v>
          </cell>
          <cell r="C1247">
            <v>411.71443749789654</v>
          </cell>
          <cell r="D1247">
            <v>883.05555372630181</v>
          </cell>
          <cell r="E1247">
            <v>552.91721771540722</v>
          </cell>
          <cell r="F1247">
            <v>160.87297271331732</v>
          </cell>
          <cell r="G1247">
            <v>271.24528800251943</v>
          </cell>
          <cell r="H1247">
            <v>0</v>
          </cell>
          <cell r="I1247">
            <v>0</v>
          </cell>
          <cell r="J1247">
            <v>6.25E-2</v>
          </cell>
          <cell r="K1247">
            <v>0.75</v>
          </cell>
          <cell r="L1247">
            <v>0.1875</v>
          </cell>
        </row>
        <row r="1248">
          <cell r="B1248" t="str">
            <v>YXS</v>
          </cell>
          <cell r="C1248">
            <v>1058.6914091714955</v>
          </cell>
          <cell r="D1248">
            <v>1227.5807304172956</v>
          </cell>
          <cell r="E1248">
            <v>544.44303251806514</v>
          </cell>
          <cell r="F1248">
            <v>396.79863389417022</v>
          </cell>
          <cell r="G1248">
            <v>546.51066666666668</v>
          </cell>
          <cell r="H1248">
            <v>7.2727272727272751E-2</v>
          </cell>
          <cell r="I1248">
            <v>2.7272727272727275E-2</v>
          </cell>
          <cell r="J1248">
            <v>1.8181818181818181E-2</v>
          </cell>
          <cell r="K1248">
            <v>0.6909090909090907</v>
          </cell>
          <cell r="L1248">
            <v>0.190909090909091</v>
          </cell>
        </row>
        <row r="1249">
          <cell r="B1249" t="str">
            <v>YXT</v>
          </cell>
          <cell r="C1249">
            <v>1058.6914091714955</v>
          </cell>
          <cell r="D1249">
            <v>1227.5807304172956</v>
          </cell>
          <cell r="E1249">
            <v>544.44303251806514</v>
          </cell>
          <cell r="F1249">
            <v>385.7522222222222</v>
          </cell>
          <cell r="G1249">
            <v>345.58813325859023</v>
          </cell>
          <cell r="H1249">
            <v>5.2631578947368411E-2</v>
          </cell>
          <cell r="I1249">
            <v>0</v>
          </cell>
          <cell r="J1249">
            <v>2.6315789473684206E-2</v>
          </cell>
          <cell r="K1249">
            <v>0.55263157894736847</v>
          </cell>
          <cell r="L1249">
            <v>0.36842105263157882</v>
          </cell>
        </row>
        <row r="1250">
          <cell r="B1250" t="str">
            <v>YXU</v>
          </cell>
          <cell r="C1250">
            <v>131.99618279569879</v>
          </cell>
          <cell r="D1250">
            <v>883.05555372630181</v>
          </cell>
          <cell r="E1250">
            <v>260.41837962962956</v>
          </cell>
          <cell r="F1250">
            <v>128.44577065797938</v>
          </cell>
          <cell r="G1250">
            <v>207.84463810704801</v>
          </cell>
          <cell r="H1250">
            <v>9.5238095238095264E-3</v>
          </cell>
          <cell r="I1250">
            <v>1.2531328320802008E-4</v>
          </cell>
          <cell r="J1250">
            <v>1.1528822055137843E-2</v>
          </cell>
          <cell r="K1250">
            <v>0.39887218045112766</v>
          </cell>
          <cell r="L1250">
            <v>0.57994987468671688</v>
          </cell>
        </row>
        <row r="1251">
          <cell r="B1251" t="str">
            <v>YXX</v>
          </cell>
          <cell r="C1251">
            <v>1058.6914091714955</v>
          </cell>
          <cell r="D1251">
            <v>1227.5807304172956</v>
          </cell>
          <cell r="E1251">
            <v>544.44303251806514</v>
          </cell>
          <cell r="F1251">
            <v>315.87521435055237</v>
          </cell>
          <cell r="G1251">
            <v>345.58813325859023</v>
          </cell>
          <cell r="H1251">
            <v>0.2</v>
          </cell>
          <cell r="I1251">
            <v>0.2</v>
          </cell>
          <cell r="J1251">
            <v>0</v>
          </cell>
          <cell r="K1251">
            <v>0.2</v>
          </cell>
          <cell r="L1251">
            <v>0.4</v>
          </cell>
        </row>
        <row r="1252">
          <cell r="B1252" t="str">
            <v>YXY</v>
          </cell>
          <cell r="C1252">
            <v>888.56</v>
          </cell>
          <cell r="D1252">
            <v>0</v>
          </cell>
          <cell r="E1252">
            <v>0</v>
          </cell>
          <cell r="F1252">
            <v>479.89463580246905</v>
          </cell>
          <cell r="G1252">
            <v>591.17000000000007</v>
          </cell>
          <cell r="H1252">
            <v>4.3956043956043946E-2</v>
          </cell>
          <cell r="I1252">
            <v>1.0989010989010986E-2</v>
          </cell>
          <cell r="J1252">
            <v>0.12087912087912084</v>
          </cell>
          <cell r="K1252">
            <v>0.56043956043956045</v>
          </cell>
          <cell r="L1252">
            <v>0.26373626373626374</v>
          </cell>
        </row>
        <row r="1253">
          <cell r="B1253" t="str">
            <v>YYB</v>
          </cell>
          <cell r="C1253">
            <v>352.86</v>
          </cell>
          <cell r="D1253">
            <v>883.05555372630181</v>
          </cell>
          <cell r="E1253">
            <v>552.91721771540722</v>
          </cell>
          <cell r="F1253">
            <v>306.63466507118306</v>
          </cell>
          <cell r="G1253">
            <v>520.4606232492996</v>
          </cell>
          <cell r="H1253">
            <v>0.12437810945273634</v>
          </cell>
          <cell r="I1253">
            <v>4.9751243781094535E-3</v>
          </cell>
          <cell r="J1253">
            <v>2.9850746268656719E-2</v>
          </cell>
          <cell r="K1253">
            <v>0.56716417910447758</v>
          </cell>
          <cell r="L1253">
            <v>0.27363184079601993</v>
          </cell>
        </row>
        <row r="1254">
          <cell r="B1254" t="str">
            <v>YYC</v>
          </cell>
          <cell r="C1254">
            <v>934.08287825636978</v>
          </cell>
          <cell r="D1254">
            <v>1259.1112476839558</v>
          </cell>
          <cell r="E1254">
            <v>725.29441427512245</v>
          </cell>
          <cell r="F1254">
            <v>283.32729351083407</v>
          </cell>
          <cell r="G1254">
            <v>356.08322704525148</v>
          </cell>
          <cell r="H1254">
            <v>3.759375756109351E-2</v>
          </cell>
          <cell r="I1254">
            <v>8.3776917493345922E-3</v>
          </cell>
          <cell r="J1254">
            <v>1.7904669731429873E-2</v>
          </cell>
          <cell r="K1254">
            <v>0.36480764577788544</v>
          </cell>
          <cell r="L1254">
            <v>0.57131623518025665</v>
          </cell>
        </row>
        <row r="1255">
          <cell r="B1255" t="str">
            <v>YYD</v>
          </cell>
          <cell r="C1255">
            <v>1058.6914091714955</v>
          </cell>
          <cell r="D1255">
            <v>1227.5807304172956</v>
          </cell>
          <cell r="E1255">
            <v>544.44303251806514</v>
          </cell>
          <cell r="F1255">
            <v>565.27449999999999</v>
          </cell>
          <cell r="G1255">
            <v>345.58813325859023</v>
          </cell>
          <cell r="H1255">
            <v>5.8823529411764705E-2</v>
          </cell>
          <cell r="I1255">
            <v>0</v>
          </cell>
          <cell r="J1255">
            <v>2.9411764705882353E-2</v>
          </cell>
          <cell r="K1255">
            <v>0.85294117647058831</v>
          </cell>
          <cell r="L1255">
            <v>5.8823529411764705E-2</v>
          </cell>
        </row>
        <row r="1256">
          <cell r="B1256" t="str">
            <v>YYE</v>
          </cell>
          <cell r="C1256">
            <v>1058.6914091714955</v>
          </cell>
          <cell r="D1256">
            <v>1227.5807304172956</v>
          </cell>
          <cell r="E1256">
            <v>544.44303251806514</v>
          </cell>
          <cell r="F1256">
            <v>315.87521435055237</v>
          </cell>
          <cell r="G1256">
            <v>345.58813325859023</v>
          </cell>
          <cell r="H1256">
            <v>0</v>
          </cell>
          <cell r="I1256">
            <v>0</v>
          </cell>
          <cell r="J1256">
            <v>0</v>
          </cell>
          <cell r="K1256">
            <v>1</v>
          </cell>
          <cell r="L1256">
            <v>0</v>
          </cell>
        </row>
        <row r="1257">
          <cell r="B1257" t="str">
            <v>YYF</v>
          </cell>
          <cell r="C1257">
            <v>1058.6914091714955</v>
          </cell>
          <cell r="D1257">
            <v>1227.5807304172956</v>
          </cell>
          <cell r="E1257">
            <v>544.44303251806514</v>
          </cell>
          <cell r="F1257">
            <v>559.86</v>
          </cell>
          <cell r="G1257">
            <v>626.37107142857121</v>
          </cell>
          <cell r="H1257">
            <v>0.14545454545454542</v>
          </cell>
          <cell r="I1257">
            <v>0</v>
          </cell>
          <cell r="J1257">
            <v>3.6363636363636355E-2</v>
          </cell>
          <cell r="K1257">
            <v>0.50909090909090915</v>
          </cell>
          <cell r="L1257">
            <v>0.30909090909090903</v>
          </cell>
        </row>
        <row r="1258">
          <cell r="B1258" t="str">
            <v>YYG</v>
          </cell>
          <cell r="C1258">
            <v>236.73865591397868</v>
          </cell>
          <cell r="D1258">
            <v>0</v>
          </cell>
          <cell r="E1258">
            <v>0</v>
          </cell>
          <cell r="F1258">
            <v>277.78885673121442</v>
          </cell>
          <cell r="G1258">
            <v>496.25481021526247</v>
          </cell>
          <cell r="H1258">
            <v>5.4016620498614977E-2</v>
          </cell>
          <cell r="I1258">
            <v>4.1551246537396124E-3</v>
          </cell>
          <cell r="J1258">
            <v>8.3102493074792248E-3</v>
          </cell>
          <cell r="K1258">
            <v>0.66759002770083109</v>
          </cell>
          <cell r="L1258">
            <v>0.26592797783933508</v>
          </cell>
        </row>
        <row r="1259">
          <cell r="B1259" t="str">
            <v>YYJ</v>
          </cell>
          <cell r="C1259">
            <v>612.73199936610536</v>
          </cell>
          <cell r="D1259">
            <v>2079.66</v>
          </cell>
          <cell r="E1259">
            <v>509.70724999999999</v>
          </cell>
          <cell r="F1259">
            <v>306.05287482096634</v>
          </cell>
          <cell r="G1259">
            <v>358.14731821625787</v>
          </cell>
          <cell r="H1259">
            <v>4.9218749999999999E-2</v>
          </cell>
          <cell r="I1259">
            <v>2.3437500000000012E-3</v>
          </cell>
          <cell r="J1259">
            <v>4.8046874999999989E-2</v>
          </cell>
          <cell r="K1259">
            <v>0.3781250000000001</v>
          </cell>
          <cell r="L1259">
            <v>0.52226562499999984</v>
          </cell>
        </row>
        <row r="1260">
          <cell r="B1260" t="str">
            <v>YYR</v>
          </cell>
          <cell r="C1260">
            <v>371.91005056179773</v>
          </cell>
          <cell r="D1260">
            <v>0</v>
          </cell>
          <cell r="E1260">
            <v>816.26</v>
          </cell>
          <cell r="F1260">
            <v>536.5533333333334</v>
          </cell>
          <cell r="G1260">
            <v>401.50733068118012</v>
          </cell>
          <cell r="H1260">
            <v>0</v>
          </cell>
          <cell r="I1260">
            <v>0</v>
          </cell>
          <cell r="J1260">
            <v>0</v>
          </cell>
          <cell r="K1260">
            <v>0.5714285714285714</v>
          </cell>
          <cell r="L1260">
            <v>0.42857142857142855</v>
          </cell>
        </row>
        <row r="1261">
          <cell r="B1261" t="str">
            <v>YYT</v>
          </cell>
          <cell r="C1261">
            <v>371.12095205479443</v>
          </cell>
          <cell r="D1261">
            <v>0</v>
          </cell>
          <cell r="E1261">
            <v>816.26</v>
          </cell>
          <cell r="F1261">
            <v>418.5700080325974</v>
          </cell>
          <cell r="G1261">
            <v>401.83255069431596</v>
          </cell>
          <cell r="H1261">
            <v>6.2009419152276313E-2</v>
          </cell>
          <cell r="I1261">
            <v>1.0204081632653064E-2</v>
          </cell>
          <cell r="J1261">
            <v>1.9623233908948198E-2</v>
          </cell>
          <cell r="K1261">
            <v>0.54709576138147575</v>
          </cell>
          <cell r="L1261">
            <v>0.36106750392464665</v>
          </cell>
        </row>
        <row r="1262">
          <cell r="B1262" t="str">
            <v>YYY</v>
          </cell>
          <cell r="C1262">
            <v>386.23</v>
          </cell>
          <cell r="D1262">
            <v>1131.5328108210672</v>
          </cell>
          <cell r="E1262">
            <v>666.12340392288536</v>
          </cell>
          <cell r="F1262">
            <v>367.63599999999997</v>
          </cell>
          <cell r="G1262">
            <v>332.91426589742917</v>
          </cell>
          <cell r="H1262">
            <v>0.15384615384615383</v>
          </cell>
          <cell r="I1262">
            <v>7.6923076923076913E-2</v>
          </cell>
          <cell r="J1262">
            <v>0</v>
          </cell>
          <cell r="K1262">
            <v>0.69230769230769229</v>
          </cell>
          <cell r="L1262">
            <v>7.6923076923076913E-2</v>
          </cell>
        </row>
        <row r="1263">
          <cell r="B1263" t="str">
            <v>YZF</v>
          </cell>
          <cell r="C1263">
            <v>0</v>
          </cell>
          <cell r="D1263">
            <v>0</v>
          </cell>
          <cell r="E1263">
            <v>0</v>
          </cell>
          <cell r="F1263">
            <v>578.39192487976788</v>
          </cell>
          <cell r="G1263">
            <v>715.38</v>
          </cell>
          <cell r="H1263">
            <v>0.36206896551724149</v>
          </cell>
          <cell r="I1263">
            <v>3.4482758620689648E-2</v>
          </cell>
          <cell r="J1263">
            <v>1.7241379310344824E-2</v>
          </cell>
          <cell r="K1263">
            <v>0.39655172413793099</v>
          </cell>
          <cell r="L1263">
            <v>0.18965517241379309</v>
          </cell>
        </row>
        <row r="1264">
          <cell r="B1264" t="str">
            <v>YZP</v>
          </cell>
          <cell r="C1264">
            <v>1058.6914091714955</v>
          </cell>
          <cell r="D1264">
            <v>1227.5807304172956</v>
          </cell>
          <cell r="E1264">
            <v>544.44303251806514</v>
          </cell>
          <cell r="F1264">
            <v>315.87521435055237</v>
          </cell>
          <cell r="G1264">
            <v>345.58813325859023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1</v>
          </cell>
        </row>
        <row r="1265">
          <cell r="B1265" t="str">
            <v>YZR</v>
          </cell>
          <cell r="C1265">
            <v>411.71443749789654</v>
          </cell>
          <cell r="D1265">
            <v>883.05555372630181</v>
          </cell>
          <cell r="E1265">
            <v>552.91721771540722</v>
          </cell>
          <cell r="F1265">
            <v>160.87297271331732</v>
          </cell>
          <cell r="G1265">
            <v>422.06300000000005</v>
          </cell>
          <cell r="H1265">
            <v>0</v>
          </cell>
          <cell r="I1265">
            <v>0</v>
          </cell>
          <cell r="J1265">
            <v>0</v>
          </cell>
          <cell r="K1265">
            <v>0.54545454545454553</v>
          </cell>
          <cell r="L1265">
            <v>0.45454545454545459</v>
          </cell>
        </row>
        <row r="1266">
          <cell r="B1266" t="str">
            <v>YZV</v>
          </cell>
          <cell r="C1266">
            <v>551.2090491813716</v>
          </cell>
          <cell r="D1266">
            <v>1131.5328108210672</v>
          </cell>
          <cell r="E1266">
            <v>666.12340392288536</v>
          </cell>
          <cell r="F1266">
            <v>653.93370370370371</v>
          </cell>
          <cell r="G1266">
            <v>964.95205263157914</v>
          </cell>
          <cell r="H1266">
            <v>6.3492063492063489E-2</v>
          </cell>
          <cell r="I1266">
            <v>1.5873015873015872E-2</v>
          </cell>
          <cell r="J1266">
            <v>4.7619047619047616E-2</v>
          </cell>
          <cell r="K1266">
            <v>0.44444444444444448</v>
          </cell>
          <cell r="L1266">
            <v>0.42857142857142866</v>
          </cell>
        </row>
        <row r="1267">
          <cell r="B1267" t="str">
            <v>ZAD</v>
          </cell>
          <cell r="C1267">
            <v>1469.5938081198235</v>
          </cell>
          <cell r="D1267">
            <v>2752.6445953448019</v>
          </cell>
          <cell r="E1267">
            <v>1004.3361110559546</v>
          </cell>
          <cell r="F1267">
            <v>378.81857465811385</v>
          </cell>
          <cell r="G1267">
            <v>387.30742755779448</v>
          </cell>
          <cell r="H1267">
            <v>0</v>
          </cell>
          <cell r="I1267">
            <v>0</v>
          </cell>
          <cell r="J1267">
            <v>7.4626865671641798E-3</v>
          </cell>
          <cell r="K1267">
            <v>0.56716417910447758</v>
          </cell>
          <cell r="L1267">
            <v>0.42537313432835822</v>
          </cell>
        </row>
        <row r="1268">
          <cell r="B1268" t="str">
            <v>ZAG</v>
          </cell>
          <cell r="C1268">
            <v>1469.5938081198235</v>
          </cell>
          <cell r="D1268">
            <v>2752.6445953448019</v>
          </cell>
          <cell r="E1268">
            <v>1425.7113333333336</v>
          </cell>
          <cell r="F1268">
            <v>389.233082331292</v>
          </cell>
          <cell r="G1268">
            <v>517.21989066583512</v>
          </cell>
          <cell r="H1268">
            <v>1.2380834468243172E-3</v>
          </cell>
          <cell r="I1268">
            <v>6.0666088894391528E-3</v>
          </cell>
          <cell r="J1268">
            <v>4.3332920638851089E-3</v>
          </cell>
          <cell r="K1268">
            <v>0.64516528414015106</v>
          </cell>
          <cell r="L1268">
            <v>0.34319673145970025</v>
          </cell>
        </row>
        <row r="1269">
          <cell r="B1269" t="str">
            <v>ZAL</v>
          </cell>
          <cell r="C1269">
            <v>684.99999999999989</v>
          </cell>
          <cell r="D1269">
            <v>3444.6815792646066</v>
          </cell>
          <cell r="E1269">
            <v>2046.4427272727273</v>
          </cell>
          <cell r="F1269">
            <v>1078.0265544225754</v>
          </cell>
          <cell r="G1269">
            <v>655.60023491156358</v>
          </cell>
          <cell r="H1269">
            <v>0</v>
          </cell>
          <cell r="I1269">
            <v>0.39130434782608697</v>
          </cell>
          <cell r="J1269">
            <v>0</v>
          </cell>
          <cell r="K1269">
            <v>0.13043478260869565</v>
          </cell>
          <cell r="L1269">
            <v>0.47826086956521735</v>
          </cell>
        </row>
        <row r="1270">
          <cell r="B1270" t="str">
            <v>ZAM</v>
          </cell>
          <cell r="C1270">
            <v>6193.8249009534829</v>
          </cell>
          <cell r="D1270">
            <v>3575.2541506331786</v>
          </cell>
          <cell r="E1270">
            <v>1568.9268649847354</v>
          </cell>
          <cell r="F1270">
            <v>777.33416693910112</v>
          </cell>
          <cell r="G1270">
            <v>629.17125846887177</v>
          </cell>
          <cell r="H1270">
            <v>0</v>
          </cell>
          <cell r="I1270">
            <v>0</v>
          </cell>
          <cell r="J1270">
            <v>0</v>
          </cell>
          <cell r="K1270">
            <v>0.11111111111111112</v>
          </cell>
          <cell r="L1270">
            <v>0.88888888888888895</v>
          </cell>
        </row>
        <row r="1271">
          <cell r="B1271" t="str">
            <v>ZAZ</v>
          </cell>
          <cell r="C1271">
            <v>2745.1413404803261</v>
          </cell>
          <cell r="D1271">
            <v>2748.3097622583159</v>
          </cell>
          <cell r="E1271">
            <v>1284.54</v>
          </cell>
          <cell r="F1271">
            <v>664.74253909376523</v>
          </cell>
          <cell r="G1271">
            <v>456.75427675021371</v>
          </cell>
          <cell r="H1271">
            <v>9.0909090909090925E-2</v>
          </cell>
          <cell r="I1271">
            <v>0</v>
          </cell>
          <cell r="J1271">
            <v>3.0303030303030311E-2</v>
          </cell>
          <cell r="K1271">
            <v>0.21212121212121218</v>
          </cell>
          <cell r="L1271">
            <v>0.66666666666666652</v>
          </cell>
        </row>
        <row r="1272">
          <cell r="B1272" t="str">
            <v>ZBF</v>
          </cell>
          <cell r="C1272">
            <v>483.95</v>
          </cell>
          <cell r="D1272">
            <v>2231.0912962962971</v>
          </cell>
          <cell r="E1272">
            <v>1639.7553846153844</v>
          </cell>
          <cell r="F1272">
            <v>412.35653846153849</v>
          </cell>
          <cell r="G1272">
            <v>659.21691666666663</v>
          </cell>
          <cell r="H1272">
            <v>7.8125E-2</v>
          </cell>
          <cell r="I1272">
            <v>0</v>
          </cell>
          <cell r="J1272">
            <v>0</v>
          </cell>
          <cell r="K1272">
            <v>0.546875</v>
          </cell>
          <cell r="L1272">
            <v>0.375</v>
          </cell>
        </row>
        <row r="1273">
          <cell r="B1273" t="str">
            <v>ZCL</v>
          </cell>
          <cell r="C1273">
            <v>258.55072039077157</v>
          </cell>
          <cell r="D1273">
            <v>592.2467428571432</v>
          </cell>
          <cell r="E1273">
            <v>488.78591549295777</v>
          </cell>
          <cell r="F1273">
            <v>272.59236332502371</v>
          </cell>
          <cell r="G1273">
            <v>191.67177624761908</v>
          </cell>
          <cell r="H1273">
            <v>5.2209097435228094E-4</v>
          </cell>
          <cell r="I1273">
            <v>1.0115512628075441E-2</v>
          </cell>
          <cell r="J1273">
            <v>8.1576714742543893E-3</v>
          </cell>
          <cell r="K1273">
            <v>6.1606734973569166E-2</v>
          </cell>
          <cell r="L1273">
            <v>0.91959798994974873</v>
          </cell>
        </row>
        <row r="1274">
          <cell r="B1274" t="str">
            <v>ZCO</v>
          </cell>
          <cell r="C1274">
            <v>684.99999999999989</v>
          </cell>
          <cell r="D1274">
            <v>3444.6815792646066</v>
          </cell>
          <cell r="E1274">
            <v>2046.4427272727273</v>
          </cell>
          <cell r="F1274">
            <v>1078.0265544225754</v>
          </cell>
          <cell r="G1274">
            <v>655.60023491156358</v>
          </cell>
          <cell r="H1274">
            <v>0</v>
          </cell>
          <cell r="I1274">
            <v>0.10000000000000002</v>
          </cell>
          <cell r="J1274">
            <v>0</v>
          </cell>
          <cell r="K1274">
            <v>5.000000000000001E-2</v>
          </cell>
          <cell r="L1274">
            <v>0.85</v>
          </cell>
        </row>
        <row r="1275">
          <cell r="B1275" t="str">
            <v>ZHA</v>
          </cell>
          <cell r="C1275">
            <v>7769.2183948511838</v>
          </cell>
          <cell r="D1275">
            <v>3939.5668380334537</v>
          </cell>
          <cell r="E1275">
            <v>1662.3919612553043</v>
          </cell>
          <cell r="F1275">
            <v>918.66681940533897</v>
          </cell>
          <cell r="G1275">
            <v>695.52668189877943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1</v>
          </cell>
        </row>
        <row r="1276">
          <cell r="B1276" t="str">
            <v>ZIH</v>
          </cell>
          <cell r="C1276">
            <v>567.75</v>
          </cell>
          <cell r="D1276">
            <v>436.15521739130429</v>
          </cell>
          <cell r="E1276">
            <v>346.49944444444452</v>
          </cell>
          <cell r="F1276">
            <v>152.9700811798931</v>
          </cell>
          <cell r="G1276">
            <v>156.63766739901979</v>
          </cell>
          <cell r="H1276">
            <v>1.4540384423862164E-2</v>
          </cell>
          <cell r="I1276">
            <v>4.3820336619858581E-3</v>
          </cell>
          <cell r="J1276">
            <v>2.0017926501344485E-2</v>
          </cell>
          <cell r="K1276">
            <v>9.6902698934369091E-2</v>
          </cell>
          <cell r="L1276">
            <v>0.86415695647843838</v>
          </cell>
        </row>
        <row r="1277">
          <cell r="B1277" t="str">
            <v>ZLO</v>
          </cell>
          <cell r="C1277">
            <v>258.55072039077157</v>
          </cell>
          <cell r="D1277">
            <v>517.27507428680622</v>
          </cell>
          <cell r="E1277">
            <v>509</v>
          </cell>
          <cell r="F1277">
            <v>233.50560060060053</v>
          </cell>
          <cell r="G1277">
            <v>217.11058491401695</v>
          </cell>
          <cell r="H1277">
            <v>1.221166892808684E-2</v>
          </cell>
          <cell r="I1277">
            <v>1.085481682496608E-2</v>
          </cell>
          <cell r="J1277">
            <v>4.0705563093622792E-3</v>
          </cell>
          <cell r="K1277">
            <v>0.31478968792401629</v>
          </cell>
          <cell r="L1277">
            <v>0.65807327001356841</v>
          </cell>
        </row>
        <row r="1278">
          <cell r="B1278" t="str">
            <v>ZNZ</v>
          </cell>
          <cell r="C1278">
            <v>4423.4183338725334</v>
          </cell>
          <cell r="D1278">
            <v>3729.5711797153454</v>
          </cell>
          <cell r="E1278">
            <v>1256.9566231242311</v>
          </cell>
          <cell r="F1278">
            <v>1401.4303611399864</v>
          </cell>
          <cell r="G1278">
            <v>815.15499999999997</v>
          </cell>
          <cell r="H1278">
            <v>0</v>
          </cell>
          <cell r="I1278">
            <v>0</v>
          </cell>
          <cell r="J1278">
            <v>0</v>
          </cell>
          <cell r="K1278">
            <v>0.04</v>
          </cell>
          <cell r="L1278">
            <v>0.96</v>
          </cell>
        </row>
        <row r="1279">
          <cell r="B1279" t="str">
            <v>ZOS</v>
          </cell>
          <cell r="C1279">
            <v>684.99999999999989</v>
          </cell>
          <cell r="D1279">
            <v>3444.6815792646066</v>
          </cell>
          <cell r="E1279">
            <v>2046.4427272727273</v>
          </cell>
          <cell r="F1279">
            <v>1078.0265544225754</v>
          </cell>
          <cell r="G1279">
            <v>655.60023491156358</v>
          </cell>
          <cell r="H1279">
            <v>0</v>
          </cell>
          <cell r="I1279">
            <v>0</v>
          </cell>
          <cell r="J1279">
            <v>0.1</v>
          </cell>
          <cell r="K1279">
            <v>0.2</v>
          </cell>
          <cell r="L1279">
            <v>0.70000000000000007</v>
          </cell>
        </row>
        <row r="1280">
          <cell r="B1280" t="str">
            <v>ZQN</v>
          </cell>
          <cell r="C1280">
            <v>1578.06</v>
          </cell>
          <cell r="D1280">
            <v>5005.424</v>
          </cell>
          <cell r="E1280">
            <v>1262.0723017140099</v>
          </cell>
          <cell r="F1280">
            <v>1629.8369067796609</v>
          </cell>
          <cell r="G1280">
            <v>938.17174969474945</v>
          </cell>
          <cell r="H1280">
            <v>1.2500000000000001E-2</v>
          </cell>
          <cell r="I1280">
            <v>6.5625000000000003E-2</v>
          </cell>
          <cell r="J1280">
            <v>1.8749999999999999E-2</v>
          </cell>
          <cell r="K1280">
            <v>0.22812499999999999</v>
          </cell>
          <cell r="L1280">
            <v>0.67500000000000004</v>
          </cell>
        </row>
        <row r="1281">
          <cell r="B1281" t="str">
            <v>ZRH</v>
          </cell>
          <cell r="C1281">
            <v>2373.4866968171941</v>
          </cell>
          <cell r="D1281">
            <v>2324.5704834859871</v>
          </cell>
          <cell r="E1281">
            <v>799.02047977261645</v>
          </cell>
          <cell r="F1281">
            <v>1207.0616733844438</v>
          </cell>
          <cell r="G1281">
            <v>480.33035977864256</v>
          </cell>
          <cell r="H1281">
            <v>4.3712240442707058E-2</v>
          </cell>
          <cell r="I1281">
            <v>0.13931055490683777</v>
          </cell>
          <cell r="J1281">
            <v>3.9219170432045501E-2</v>
          </cell>
          <cell r="K1281">
            <v>0.27803726455805294</v>
          </cell>
          <cell r="L1281">
            <v>0.49972076966035672</v>
          </cell>
        </row>
        <row r="1282">
          <cell r="B1282" t="str">
            <v>ZSA</v>
          </cell>
          <cell r="C1282">
            <v>377.32512499980163</v>
          </cell>
          <cell r="D1282">
            <v>616.39569259699067</v>
          </cell>
          <cell r="E1282">
            <v>511.6084923299515</v>
          </cell>
          <cell r="F1282">
            <v>227.19677564143856</v>
          </cell>
          <cell r="G1282">
            <v>201.00000000000003</v>
          </cell>
          <cell r="H1282">
            <v>2.0833333333333332E-2</v>
          </cell>
          <cell r="I1282">
            <v>0</v>
          </cell>
          <cell r="J1282">
            <v>0.19791666666666666</v>
          </cell>
          <cell r="K1282">
            <v>0.11458333333333331</v>
          </cell>
          <cell r="L1282">
            <v>0.66666666666666663</v>
          </cell>
        </row>
        <row r="1283">
          <cell r="B1283" t="str">
            <v>ZSE</v>
          </cell>
          <cell r="C1283">
            <v>4423.4183338725334</v>
          </cell>
          <cell r="D1283">
            <v>3729.5711797153454</v>
          </cell>
          <cell r="E1283">
            <v>1256.9566231242311</v>
          </cell>
          <cell r="F1283">
            <v>1401.4303611399864</v>
          </cell>
          <cell r="G1283">
            <v>731.95358145522289</v>
          </cell>
          <cell r="H1283">
            <v>0.5</v>
          </cell>
          <cell r="I1283">
            <v>0</v>
          </cell>
          <cell r="J1283">
            <v>0</v>
          </cell>
          <cell r="K1283">
            <v>0</v>
          </cell>
          <cell r="L1283">
            <v>0.5</v>
          </cell>
        </row>
        <row r="1284">
          <cell r="B1284" t="str">
            <v>ZTH</v>
          </cell>
          <cell r="C1284">
            <v>2745.1413404803261</v>
          </cell>
          <cell r="D1284">
            <v>2748.3097622583159</v>
          </cell>
          <cell r="E1284">
            <v>1227.4240623855217</v>
          </cell>
          <cell r="F1284">
            <v>664.74253909376523</v>
          </cell>
          <cell r="G1284">
            <v>456.75427675021371</v>
          </cell>
          <cell r="H1284">
            <v>0</v>
          </cell>
          <cell r="I1284">
            <v>0</v>
          </cell>
          <cell r="J1284">
            <v>0</v>
          </cell>
          <cell r="K1284">
            <v>0.67213114754098358</v>
          </cell>
          <cell r="L1284">
            <v>0.32786885245901637</v>
          </cell>
        </row>
        <row r="1285">
          <cell r="B1285" t="str">
            <v>ZUH</v>
          </cell>
          <cell r="C1285">
            <v>7769.2183948511838</v>
          </cell>
          <cell r="D1285">
            <v>3939.5668380334537</v>
          </cell>
          <cell r="E1285">
            <v>1662.3919612553043</v>
          </cell>
          <cell r="F1285">
            <v>918.66681940533897</v>
          </cell>
          <cell r="G1285">
            <v>695.52668189877943</v>
          </cell>
          <cell r="H1285">
            <v>0</v>
          </cell>
          <cell r="I1285">
            <v>1</v>
          </cell>
          <cell r="J1285">
            <v>0</v>
          </cell>
          <cell r="K1285">
            <v>0</v>
          </cell>
          <cell r="L1285">
            <v>0</v>
          </cell>
        </row>
        <row r="1286">
          <cell r="B1286" t="str">
            <v>ZYL</v>
          </cell>
          <cell r="C1286">
            <v>3702.7359647651338</v>
          </cell>
          <cell r="D1286">
            <v>2535.5679383578822</v>
          </cell>
          <cell r="E1286">
            <v>1841.947079900636</v>
          </cell>
          <cell r="F1286">
            <v>781.56573324038914</v>
          </cell>
          <cell r="G1286">
            <v>1078.8399999999999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1</v>
          </cell>
        </row>
        <row r="1294">
          <cell r="B1294" t="str">
            <v>City</v>
          </cell>
          <cell r="C1294" t="str">
            <v>Average Fare Prem</v>
          </cell>
          <cell r="D1294" t="str">
            <v>Average Fare 2</v>
          </cell>
          <cell r="E1294" t="str">
            <v>Average Fare 3</v>
          </cell>
          <cell r="F1294" t="str">
            <v>Average Fare 4</v>
          </cell>
          <cell r="G1294" t="str">
            <v>Average Fare 5</v>
          </cell>
          <cell r="H1294" t="str">
            <v>% Prem</v>
          </cell>
          <cell r="I1294" t="str">
            <v>% Class 2</v>
          </cell>
          <cell r="J1294" t="str">
            <v>% Class 3</v>
          </cell>
          <cell r="K1294" t="str">
            <v>% Class 4</v>
          </cell>
          <cell r="L1294" t="str">
            <v>% Class 5</v>
          </cell>
        </row>
        <row r="1295">
          <cell r="B1295" t="str">
            <v>ABQ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</row>
        <row r="1296">
          <cell r="B1296" t="str">
            <v>ANC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</row>
        <row r="1297">
          <cell r="B1297" t="str">
            <v>ASE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</row>
        <row r="1298">
          <cell r="B1298" t="str">
            <v>ATW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</row>
        <row r="1299">
          <cell r="B1299" t="str">
            <v>AUS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</row>
        <row r="1300">
          <cell r="B1300" t="str">
            <v>AUW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</row>
        <row r="1301">
          <cell r="B1301" t="str">
            <v>AZO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</row>
        <row r="1302">
          <cell r="B1302" t="str">
            <v>BHM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</row>
        <row r="1303">
          <cell r="B1303" t="str">
            <v>BIL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</row>
        <row r="1304">
          <cell r="B1304" t="str">
            <v>BIS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</row>
        <row r="1305">
          <cell r="B1305" t="str">
            <v>BMI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</row>
        <row r="1306">
          <cell r="B1306" t="str">
            <v>BNA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</row>
        <row r="1307">
          <cell r="B1307" t="str">
            <v>BOI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</row>
        <row r="1308">
          <cell r="B1308" t="str">
            <v>BZN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</row>
        <row r="1309">
          <cell r="B1309" t="str">
            <v>CAK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</row>
        <row r="1310">
          <cell r="B1310" t="str">
            <v>CHA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</row>
        <row r="1311">
          <cell r="B1311" t="str">
            <v>CID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</row>
        <row r="1312">
          <cell r="B1312" t="str">
            <v>CLE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</row>
        <row r="1313">
          <cell r="B1313" t="str">
            <v>CMH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</row>
        <row r="1314">
          <cell r="B1314" t="str">
            <v>CMI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</row>
        <row r="1315">
          <cell r="B1315" t="str">
            <v>CMX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</row>
        <row r="1316">
          <cell r="B1316" t="str">
            <v>COS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</row>
        <row r="1317">
          <cell r="B1317" t="str">
            <v>CVG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</row>
        <row r="1318">
          <cell r="B1318" t="str">
            <v>DAY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</row>
        <row r="1319">
          <cell r="B1319" t="str">
            <v>DBQ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</row>
        <row r="1320">
          <cell r="B1320" t="str">
            <v>DEN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</row>
        <row r="1321">
          <cell r="B1321" t="str">
            <v>DFW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</row>
        <row r="1322">
          <cell r="B1322" t="str">
            <v>DLH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</row>
        <row r="1323">
          <cell r="B1323" t="str">
            <v>DSM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</row>
        <row r="1324">
          <cell r="B1324" t="str">
            <v>DTT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</row>
        <row r="1325">
          <cell r="B1325" t="str">
            <v>EAU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</row>
        <row r="1326">
          <cell r="B1326" t="str">
            <v>EGE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</row>
        <row r="1327">
          <cell r="B1327" t="str">
            <v>ELP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</row>
        <row r="1328">
          <cell r="B1328" t="str">
            <v>EVV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</row>
        <row r="1329">
          <cell r="B1329" t="str">
            <v>FAR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</row>
        <row r="1330">
          <cell r="B1330" t="str">
            <v>FCA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</row>
        <row r="1331">
          <cell r="B1331" t="str">
            <v>FNT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</row>
        <row r="1332">
          <cell r="B1332" t="str">
            <v>FSD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</row>
        <row r="1333">
          <cell r="B1333" t="str">
            <v>FWA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</row>
        <row r="1334">
          <cell r="B1334" t="str">
            <v>FYV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</row>
        <row r="1335">
          <cell r="B1335" t="str">
            <v>GEG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</row>
        <row r="1336">
          <cell r="B1336" t="str">
            <v>GRB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</row>
        <row r="1337">
          <cell r="B1337" t="str">
            <v>GRR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</row>
        <row r="1338">
          <cell r="B1338" t="str">
            <v>HNL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</row>
        <row r="1339">
          <cell r="B1339" t="str">
            <v>HOU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</row>
        <row r="1340">
          <cell r="B1340" t="str">
            <v>HSV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</row>
        <row r="1341">
          <cell r="B1341" t="str">
            <v>ICT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</row>
        <row r="1342">
          <cell r="B1342" t="str">
            <v>IND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</row>
        <row r="1343">
          <cell r="B1343" t="str">
            <v>JAC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</row>
        <row r="1344">
          <cell r="B1344" t="str">
            <v>LAN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</row>
        <row r="1345">
          <cell r="B1345" t="str">
            <v>LAS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</row>
        <row r="1346">
          <cell r="B1346" t="str">
            <v>LAX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</row>
        <row r="1347">
          <cell r="B1347" t="str">
            <v>LEX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</row>
        <row r="1348">
          <cell r="B1348" t="str">
            <v>LGB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</row>
        <row r="1349">
          <cell r="B1349" t="str">
            <v>LIT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</row>
        <row r="1350">
          <cell r="B1350" t="str">
            <v>LNK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</row>
        <row r="1351">
          <cell r="B1351" t="str">
            <v>LSE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</row>
        <row r="1352">
          <cell r="B1352" t="str">
            <v>MBS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</row>
        <row r="1353">
          <cell r="B1353" t="str">
            <v>MEM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</row>
        <row r="1354">
          <cell r="B1354" t="str">
            <v>MHK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</row>
        <row r="1355">
          <cell r="B1355" t="str">
            <v>MKC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</row>
        <row r="1356">
          <cell r="B1356" t="str">
            <v>MKE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</row>
        <row r="1357">
          <cell r="B1357" t="str">
            <v>MKG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</row>
        <row r="1358">
          <cell r="B1358" t="str">
            <v>MLI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</row>
        <row r="1359">
          <cell r="B1359" t="str">
            <v>MQT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</row>
        <row r="1360">
          <cell r="B1360" t="str">
            <v>MSN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</row>
        <row r="1361">
          <cell r="B1361" t="str">
            <v>MSO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</row>
        <row r="1362">
          <cell r="B1362" t="str">
            <v>MSP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</row>
        <row r="1363">
          <cell r="B1363" t="str">
            <v>MSY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</row>
        <row r="1364">
          <cell r="B1364" t="str">
            <v>MTJ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</row>
        <row r="1365">
          <cell r="B1365" t="str">
            <v>OGG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</row>
        <row r="1366">
          <cell r="B1366" t="str">
            <v>OKC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</row>
        <row r="1367">
          <cell r="B1367" t="str">
            <v>OMA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</row>
        <row r="1368">
          <cell r="B1368" t="str">
            <v>PAH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</row>
        <row r="1369">
          <cell r="B1369" t="str">
            <v>PDX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</row>
        <row r="1370">
          <cell r="B1370" t="str">
            <v>PHX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</row>
        <row r="1371">
          <cell r="B1371" t="str">
            <v>PIA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</row>
        <row r="1372">
          <cell r="B1372" t="str">
            <v>PSP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</row>
        <row r="1373">
          <cell r="B1373" t="str">
            <v>RAP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</row>
        <row r="1374">
          <cell r="B1374" t="str">
            <v>RNO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</row>
        <row r="1375">
          <cell r="B1375" t="str">
            <v>RST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</row>
        <row r="1376">
          <cell r="B1376" t="str">
            <v>SAC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</row>
        <row r="1377">
          <cell r="B1377" t="str">
            <v>SAN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</row>
        <row r="1378">
          <cell r="B1378" t="str">
            <v>SAT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</row>
        <row r="1379">
          <cell r="B1379" t="str">
            <v>SBN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</row>
        <row r="1380">
          <cell r="B1380" t="str">
            <v>SBS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</row>
        <row r="1381">
          <cell r="B1381" t="str">
            <v>SDF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</row>
        <row r="1382">
          <cell r="B1382" t="str">
            <v>SEA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</row>
        <row r="1383">
          <cell r="B1383" t="str">
            <v>SFO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</row>
        <row r="1384">
          <cell r="B1384" t="str">
            <v>SGF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</row>
        <row r="1385">
          <cell r="B1385" t="str">
            <v>SJC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</row>
        <row r="1386">
          <cell r="B1386" t="str">
            <v>SLC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</row>
        <row r="1387">
          <cell r="B1387" t="str">
            <v>SNA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</row>
        <row r="1388">
          <cell r="B1388" t="str">
            <v>SPI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</row>
        <row r="1389">
          <cell r="B1389" t="str">
            <v>STL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</row>
        <row r="1390">
          <cell r="B1390" t="str">
            <v>TOL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</row>
        <row r="1391">
          <cell r="B1391" t="str">
            <v>TRI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</row>
        <row r="1392">
          <cell r="B1392" t="str">
            <v>TUL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</row>
        <row r="1393">
          <cell r="B1393" t="str">
            <v>TUS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</row>
        <row r="1394">
          <cell r="B1394" t="str">
            <v>TVC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</row>
        <row r="1395">
          <cell r="B1395" t="str">
            <v>TYS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</row>
        <row r="1396">
          <cell r="B1396" t="str">
            <v>YEA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</row>
        <row r="1397">
          <cell r="B1397" t="str">
            <v>YQR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</row>
        <row r="1398">
          <cell r="B1398" t="str">
            <v>YVR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</row>
        <row r="1399">
          <cell r="B1399" t="str">
            <v>YWG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</row>
        <row r="1400">
          <cell r="B1400" t="str">
            <v>YYC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</row>
        <row r="1401">
          <cell r="B1401" t="str">
            <v>Beyond Total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</row>
      </sheetData>
      <sheetData sheetId="2"/>
      <sheetData sheetId="3"/>
      <sheetData sheetId="4">
        <row r="16">
          <cell r="I16">
            <v>87493.926021511317</v>
          </cell>
        </row>
      </sheetData>
      <sheetData sheetId="5">
        <row r="5">
          <cell r="B5" t="str">
            <v>City Code</v>
          </cell>
        </row>
      </sheetData>
      <sheetData sheetId="6">
        <row r="5">
          <cell r="B5" t="str">
            <v>City Code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rports"/>
      <sheetName val="AviaFunctions"/>
    </sheetNames>
    <definedNames>
      <definedName name="Aviasectordistance"/>
    </definedNames>
    <sheetDataSet>
      <sheetData sheetId="0"/>
      <sheetData sheetId="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Raw Data"/>
      <sheetName val="Dest Beyond SJC"/>
      <sheetName val="Schedule Analysis - Our Network"/>
      <sheetName val="RAW DATA BY DAY&gt;&gt;&gt;&gt;"/>
      <sheetName val="MON-SUN"/>
    </sheetNames>
    <sheetDataSet>
      <sheetData sheetId="0"/>
      <sheetData sheetId="1">
        <row r="2">
          <cell r="C2" t="str">
            <v>SJC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 Tables &gt;&gt;"/>
      <sheetName val="Cnx at Dest Apt TABLE"/>
      <sheetName val="Cnx at Home Hub TABLE"/>
      <sheetName val="Forecast TABLE"/>
      <sheetName val="Scheduled TABLE"/>
      <sheetName val="Background analysis"/>
      <sheetName val="AP US to Oslo"/>
      <sheetName val="US cities Served"/>
      <sheetName val="P2P Pie Chart"/>
      <sheetName val=" PIE Chart Home"/>
      <sheetName val=" PIE Chart Destination"/>
      <sheetName val="Top 15 cities Beyond Dest"/>
      <sheetName val="Top 15 cities Behind ORD"/>
    </sheetNames>
    <sheetDataSet>
      <sheetData sheetId="0"/>
      <sheetData sheetId="1"/>
      <sheetData sheetId="2"/>
      <sheetData sheetId="3"/>
      <sheetData sheetId="4"/>
      <sheetData sheetId="5">
        <row r="7">
          <cell r="B7" t="str">
            <v>Dublin</v>
          </cell>
        </row>
        <row r="88">
          <cell r="C88" t="str">
            <v>New York</v>
          </cell>
          <cell r="D88" t="str">
            <v>Fort Lauderdale</v>
          </cell>
        </row>
        <row r="89">
          <cell r="B89" t="str">
            <v>Norwegian Air Shuttle</v>
          </cell>
          <cell r="C89">
            <v>4</v>
          </cell>
          <cell r="D89">
            <v>2</v>
          </cell>
        </row>
        <row r="90">
          <cell r="B90" t="str">
            <v>SAS Scandinavian Airlines</v>
          </cell>
          <cell r="C90">
            <v>7</v>
          </cell>
        </row>
        <row r="91">
          <cell r="B91" t="str">
            <v>United Airlines</v>
          </cell>
          <cell r="C91">
            <v>7</v>
          </cell>
        </row>
        <row r="97">
          <cell r="D97" t="str">
            <v>CY2003</v>
          </cell>
          <cell r="E97" t="str">
            <v>CY2004</v>
          </cell>
          <cell r="F97" t="str">
            <v>CY2005</v>
          </cell>
          <cell r="G97" t="str">
            <v>CY2006</v>
          </cell>
          <cell r="H97" t="str">
            <v>CY2007</v>
          </cell>
          <cell r="I97" t="str">
            <v>CY2008</v>
          </cell>
          <cell r="J97" t="str">
            <v>CY2009</v>
          </cell>
          <cell r="K97" t="str">
            <v>CY2010</v>
          </cell>
          <cell r="L97" t="str">
            <v>CY2011</v>
          </cell>
          <cell r="M97" t="str">
            <v>CY2012</v>
          </cell>
        </row>
        <row r="98">
          <cell r="D98">
            <v>61737</v>
          </cell>
          <cell r="E98">
            <v>57754</v>
          </cell>
          <cell r="F98">
            <v>67677</v>
          </cell>
          <cell r="G98">
            <v>85376</v>
          </cell>
          <cell r="H98">
            <v>94461</v>
          </cell>
          <cell r="I98">
            <v>107836</v>
          </cell>
          <cell r="J98">
            <v>138708</v>
          </cell>
          <cell r="K98">
            <v>161461</v>
          </cell>
          <cell r="L98">
            <v>207945</v>
          </cell>
          <cell r="M98">
            <v>227772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DATA/OAG/Schedules%202015/@LHR%20Jul%202015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DATA/OAG/Schedules%202015/@LHR%20Jul%202015.xlsx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rek Zych" refreshedDate="42030.575748958334" createdVersion="4" refreshedVersion="4" minRefreshableVersion="3" recordCount="101">
  <cacheSource type="worksheet">
    <worksheetSource ref="W5:Y106" sheet="Schedule Analysis - Our Network" r:id="rId2"/>
  </cacheSource>
  <cacheFields count="3">
    <cacheField name="Wave" numFmtId="3">
      <sharedItems count="17">
        <s v="6-7"/>
        <s v="7-8"/>
        <s v="8-9"/>
        <s v="9-10"/>
        <s v="10-11"/>
        <s v="11-12"/>
        <s v="12-13"/>
        <s v="13-14"/>
        <s v="14-15"/>
        <s v="15-16"/>
        <s v="16-17"/>
        <s v="17-18"/>
        <s v="18-19"/>
        <s v="19-20"/>
        <s v="20-21"/>
        <s v="21-22"/>
        <s v="22-23"/>
      </sharedItems>
    </cacheField>
    <cacheField name="LocalDepTime" numFmtId="0">
      <sharedItems containsSemiMixedTypes="0" containsString="0" containsNumber="1" containsInteger="1" minValue="630" maxValue="2230"/>
    </cacheField>
    <cacheField name="Frequencies" numFmtId="0">
      <sharedItems containsSemiMixedTypes="0" containsString="0" containsNumber="1" containsInteger="1" minValue="1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arek Zych" refreshedDate="42030.574193402776" createdVersion="4" refreshedVersion="4" minRefreshableVersion="3" recordCount="100">
  <cacheSource type="worksheet">
    <worksheetSource ref="AE5:AG105" sheet="Schedule Analysis - Our Network" r:id="rId2"/>
  </cacheSource>
  <cacheFields count="3">
    <cacheField name="Wave" numFmtId="3">
      <sharedItems count="18">
        <s v="6-7"/>
        <s v="7-8"/>
        <s v="8-9"/>
        <s v="9-10"/>
        <s v="10-11"/>
        <s v="11-12"/>
        <s v="12-13"/>
        <s v="13-14"/>
        <s v="14-15"/>
        <s v="15-16"/>
        <s v="16-17"/>
        <s v="17-18"/>
        <s v="18-19"/>
        <s v="19-20"/>
        <s v="20-21"/>
        <s v="21-22"/>
        <s v="22-23"/>
        <s v="23-24"/>
      </sharedItems>
    </cacheField>
    <cacheField name="LocalDepTime" numFmtId="0">
      <sharedItems containsSemiMixedTypes="0" containsString="0" containsNumber="1" containsInteger="1" minValue="615" maxValue="2305"/>
    </cacheField>
    <cacheField name="Frequencies" numFmtId="0">
      <sharedItems containsSemiMixedTypes="0" containsString="0" containsNumber="1" containsInteger="1" minValue="1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x v="0"/>
    <n v="630"/>
    <n v="14"/>
  </r>
  <r>
    <x v="0"/>
    <n v="640"/>
    <n v="9"/>
  </r>
  <r>
    <x v="0"/>
    <n v="645"/>
    <n v="7"/>
  </r>
  <r>
    <x v="0"/>
    <n v="650"/>
    <n v="13"/>
  </r>
  <r>
    <x v="0"/>
    <n v="655"/>
    <n v="14"/>
  </r>
  <r>
    <x v="1"/>
    <n v="700"/>
    <n v="14"/>
  </r>
  <r>
    <x v="1"/>
    <n v="710"/>
    <n v="7"/>
  </r>
  <r>
    <x v="1"/>
    <n v="720"/>
    <n v="7"/>
  </r>
  <r>
    <x v="1"/>
    <n v="725"/>
    <n v="7"/>
  </r>
  <r>
    <x v="1"/>
    <n v="730"/>
    <n v="7"/>
  </r>
  <r>
    <x v="1"/>
    <n v="740"/>
    <n v="7"/>
  </r>
  <r>
    <x v="2"/>
    <n v="815"/>
    <n v="7"/>
  </r>
  <r>
    <x v="2"/>
    <n v="820"/>
    <n v="19"/>
  </r>
  <r>
    <x v="2"/>
    <n v="830"/>
    <n v="14"/>
  </r>
  <r>
    <x v="2"/>
    <n v="840"/>
    <n v="7"/>
  </r>
  <r>
    <x v="2"/>
    <n v="855"/>
    <n v="12"/>
  </r>
  <r>
    <x v="3"/>
    <n v="905"/>
    <n v="7"/>
  </r>
  <r>
    <x v="3"/>
    <n v="930"/>
    <n v="14"/>
  </r>
  <r>
    <x v="3"/>
    <n v="945"/>
    <n v="7"/>
  </r>
  <r>
    <x v="3"/>
    <n v="950"/>
    <n v="6"/>
  </r>
  <r>
    <x v="3"/>
    <n v="955"/>
    <n v="12"/>
  </r>
  <r>
    <x v="4"/>
    <n v="1015"/>
    <n v="7"/>
  </r>
  <r>
    <x v="4"/>
    <n v="1025"/>
    <n v="7"/>
  </r>
  <r>
    <x v="4"/>
    <n v="1030"/>
    <n v="7"/>
  </r>
  <r>
    <x v="4"/>
    <n v="1050"/>
    <n v="13"/>
  </r>
  <r>
    <x v="4"/>
    <n v="1055"/>
    <n v="8"/>
  </r>
  <r>
    <x v="5"/>
    <n v="1100"/>
    <n v="7"/>
  </r>
  <r>
    <x v="5"/>
    <n v="1130"/>
    <n v="7"/>
  </r>
  <r>
    <x v="5"/>
    <n v="1145"/>
    <n v="6"/>
  </r>
  <r>
    <x v="5"/>
    <n v="1155"/>
    <n v="1"/>
  </r>
  <r>
    <x v="6"/>
    <n v="1200"/>
    <n v="6"/>
  </r>
  <r>
    <x v="6"/>
    <n v="1210"/>
    <n v="12"/>
  </r>
  <r>
    <x v="6"/>
    <n v="1225"/>
    <n v="1"/>
  </r>
  <r>
    <x v="6"/>
    <n v="1230"/>
    <n v="5"/>
  </r>
  <r>
    <x v="6"/>
    <n v="1235"/>
    <n v="1"/>
  </r>
  <r>
    <x v="6"/>
    <n v="1245"/>
    <n v="14"/>
  </r>
  <r>
    <x v="6"/>
    <n v="1250"/>
    <n v="3"/>
  </r>
  <r>
    <x v="6"/>
    <n v="1255"/>
    <n v="4"/>
  </r>
  <r>
    <x v="7"/>
    <n v="1300"/>
    <n v="2"/>
  </r>
  <r>
    <x v="7"/>
    <n v="1315"/>
    <n v="7"/>
  </r>
  <r>
    <x v="7"/>
    <n v="1320"/>
    <n v="7"/>
  </r>
  <r>
    <x v="7"/>
    <n v="1330"/>
    <n v="7"/>
  </r>
  <r>
    <x v="7"/>
    <n v="1340"/>
    <n v="9"/>
  </r>
  <r>
    <x v="7"/>
    <n v="1345"/>
    <n v="3"/>
  </r>
  <r>
    <x v="7"/>
    <n v="1350"/>
    <n v="7"/>
  </r>
  <r>
    <x v="8"/>
    <n v="1400"/>
    <n v="2"/>
  </r>
  <r>
    <x v="8"/>
    <n v="1405"/>
    <n v="7"/>
  </r>
  <r>
    <x v="8"/>
    <n v="1420"/>
    <n v="11"/>
  </r>
  <r>
    <x v="8"/>
    <n v="1425"/>
    <n v="3"/>
  </r>
  <r>
    <x v="8"/>
    <n v="1430"/>
    <n v="7"/>
  </r>
  <r>
    <x v="8"/>
    <n v="1440"/>
    <n v="1"/>
  </r>
  <r>
    <x v="8"/>
    <n v="1445"/>
    <n v="8"/>
  </r>
  <r>
    <x v="8"/>
    <n v="1450"/>
    <n v="3"/>
  </r>
  <r>
    <x v="9"/>
    <n v="1505"/>
    <n v="12"/>
  </r>
  <r>
    <x v="9"/>
    <n v="1510"/>
    <n v="6"/>
  </r>
  <r>
    <x v="9"/>
    <n v="1525"/>
    <n v="5"/>
  </r>
  <r>
    <x v="9"/>
    <n v="1530"/>
    <n v="7"/>
  </r>
  <r>
    <x v="9"/>
    <n v="1540"/>
    <n v="7"/>
  </r>
  <r>
    <x v="9"/>
    <n v="1555"/>
    <n v="1"/>
  </r>
  <r>
    <x v="10"/>
    <n v="1600"/>
    <n v="11"/>
  </r>
  <r>
    <x v="10"/>
    <n v="1605"/>
    <n v="13"/>
  </r>
  <r>
    <x v="10"/>
    <n v="1610"/>
    <n v="2"/>
  </r>
  <r>
    <x v="10"/>
    <n v="1615"/>
    <n v="5"/>
  </r>
  <r>
    <x v="10"/>
    <n v="1620"/>
    <n v="7"/>
  </r>
  <r>
    <x v="10"/>
    <n v="1625"/>
    <n v="7"/>
  </r>
  <r>
    <x v="10"/>
    <n v="1635"/>
    <n v="5"/>
  </r>
  <r>
    <x v="10"/>
    <n v="1640"/>
    <n v="11"/>
  </r>
  <r>
    <x v="10"/>
    <n v="1645"/>
    <n v="11"/>
  </r>
  <r>
    <x v="11"/>
    <n v="1700"/>
    <n v="7"/>
  </r>
  <r>
    <x v="11"/>
    <n v="1710"/>
    <n v="7"/>
  </r>
  <r>
    <x v="11"/>
    <n v="1715"/>
    <n v="4"/>
  </r>
  <r>
    <x v="11"/>
    <n v="1725"/>
    <n v="7"/>
  </r>
  <r>
    <x v="11"/>
    <n v="1730"/>
    <n v="7"/>
  </r>
  <r>
    <x v="11"/>
    <n v="1745"/>
    <n v="5"/>
  </r>
  <r>
    <x v="11"/>
    <n v="1750"/>
    <n v="7"/>
  </r>
  <r>
    <x v="12"/>
    <n v="1800"/>
    <n v="9"/>
  </r>
  <r>
    <x v="12"/>
    <n v="1805"/>
    <n v="7"/>
  </r>
  <r>
    <x v="12"/>
    <n v="1815"/>
    <n v="6"/>
  </r>
  <r>
    <x v="12"/>
    <n v="1825"/>
    <n v="13"/>
  </r>
  <r>
    <x v="12"/>
    <n v="1830"/>
    <n v="7"/>
  </r>
  <r>
    <x v="12"/>
    <n v="1835"/>
    <n v="7"/>
  </r>
  <r>
    <x v="13"/>
    <n v="1900"/>
    <n v="7"/>
  </r>
  <r>
    <x v="13"/>
    <n v="1915"/>
    <n v="12"/>
  </r>
  <r>
    <x v="13"/>
    <n v="1925"/>
    <n v="7"/>
  </r>
  <r>
    <x v="13"/>
    <n v="1930"/>
    <n v="7"/>
  </r>
  <r>
    <x v="13"/>
    <n v="1935"/>
    <n v="6"/>
  </r>
  <r>
    <x v="13"/>
    <n v="1940"/>
    <n v="1"/>
  </r>
  <r>
    <x v="14"/>
    <n v="2000"/>
    <n v="13"/>
  </r>
  <r>
    <x v="14"/>
    <n v="2005"/>
    <n v="7"/>
  </r>
  <r>
    <x v="14"/>
    <n v="2010"/>
    <n v="7"/>
  </r>
  <r>
    <x v="14"/>
    <n v="2015"/>
    <n v="6"/>
  </r>
  <r>
    <x v="14"/>
    <n v="2025"/>
    <n v="13"/>
  </r>
  <r>
    <x v="14"/>
    <n v="2030"/>
    <n v="6"/>
  </r>
  <r>
    <x v="14"/>
    <n v="2040"/>
    <n v="7"/>
  </r>
  <r>
    <x v="14"/>
    <n v="2045"/>
    <n v="7"/>
  </r>
  <r>
    <x v="15"/>
    <n v="2100"/>
    <n v="7"/>
  </r>
  <r>
    <x v="15"/>
    <n v="2120"/>
    <n v="7"/>
  </r>
  <r>
    <x v="15"/>
    <n v="2130"/>
    <n v="7"/>
  </r>
  <r>
    <x v="15"/>
    <n v="2135"/>
    <n v="7"/>
  </r>
  <r>
    <x v="16"/>
    <n v="2200"/>
    <n v="7"/>
  </r>
  <r>
    <x v="16"/>
    <n v="2230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x v="0"/>
    <n v="615"/>
    <n v="7"/>
  </r>
  <r>
    <x v="0"/>
    <n v="645"/>
    <n v="7"/>
  </r>
  <r>
    <x v="0"/>
    <n v="650"/>
    <n v="7"/>
  </r>
  <r>
    <x v="1"/>
    <n v="730"/>
    <n v="6"/>
  </r>
  <r>
    <x v="1"/>
    <n v="740"/>
    <n v="14"/>
  </r>
  <r>
    <x v="1"/>
    <n v="745"/>
    <n v="7"/>
  </r>
  <r>
    <x v="1"/>
    <n v="750"/>
    <n v="7"/>
  </r>
  <r>
    <x v="2"/>
    <n v="815"/>
    <n v="14"/>
  </r>
  <r>
    <x v="2"/>
    <n v="825"/>
    <n v="4"/>
  </r>
  <r>
    <x v="2"/>
    <n v="830"/>
    <n v="2"/>
  </r>
  <r>
    <x v="2"/>
    <n v="835"/>
    <n v="15"/>
  </r>
  <r>
    <x v="2"/>
    <n v="840"/>
    <n v="8"/>
  </r>
  <r>
    <x v="2"/>
    <n v="845"/>
    <n v="9"/>
  </r>
  <r>
    <x v="3"/>
    <n v="900"/>
    <n v="9"/>
  </r>
  <r>
    <x v="3"/>
    <n v="940"/>
    <n v="7"/>
  </r>
  <r>
    <x v="4"/>
    <n v="1000"/>
    <n v="14"/>
  </r>
  <r>
    <x v="4"/>
    <n v="1015"/>
    <n v="5"/>
  </r>
  <r>
    <x v="4"/>
    <n v="1030"/>
    <n v="7"/>
  </r>
  <r>
    <x v="4"/>
    <n v="1040"/>
    <n v="14"/>
  </r>
  <r>
    <x v="4"/>
    <n v="1045"/>
    <n v="6"/>
  </r>
  <r>
    <x v="4"/>
    <n v="1050"/>
    <n v="14"/>
  </r>
  <r>
    <x v="5"/>
    <n v="1100"/>
    <n v="7"/>
  </r>
  <r>
    <x v="5"/>
    <n v="1125"/>
    <n v="1"/>
  </r>
  <r>
    <x v="5"/>
    <n v="1130"/>
    <n v="7"/>
  </r>
  <r>
    <x v="5"/>
    <n v="1135"/>
    <n v="7"/>
  </r>
  <r>
    <x v="5"/>
    <n v="1140"/>
    <n v="7"/>
  </r>
  <r>
    <x v="5"/>
    <n v="1150"/>
    <n v="3"/>
  </r>
  <r>
    <x v="5"/>
    <n v="1155"/>
    <n v="4"/>
  </r>
  <r>
    <x v="6"/>
    <n v="1200"/>
    <n v="10"/>
  </r>
  <r>
    <x v="6"/>
    <n v="1230"/>
    <n v="5"/>
  </r>
  <r>
    <x v="6"/>
    <n v="1240"/>
    <n v="12"/>
  </r>
  <r>
    <x v="6"/>
    <n v="1245"/>
    <n v="7"/>
  </r>
  <r>
    <x v="7"/>
    <n v="1300"/>
    <n v="7"/>
  </r>
  <r>
    <x v="7"/>
    <n v="1305"/>
    <n v="7"/>
  </r>
  <r>
    <x v="7"/>
    <n v="1325"/>
    <n v="13"/>
  </r>
  <r>
    <x v="7"/>
    <n v="1335"/>
    <n v="6"/>
  </r>
  <r>
    <x v="7"/>
    <n v="1345"/>
    <n v="7"/>
  </r>
  <r>
    <x v="7"/>
    <n v="1350"/>
    <n v="7"/>
  </r>
  <r>
    <x v="7"/>
    <n v="1355"/>
    <n v="1"/>
  </r>
  <r>
    <x v="8"/>
    <n v="1400"/>
    <n v="5"/>
  </r>
  <r>
    <x v="8"/>
    <n v="1415"/>
    <n v="8"/>
  </r>
  <r>
    <x v="8"/>
    <n v="1440"/>
    <n v="7"/>
  </r>
  <r>
    <x v="8"/>
    <n v="1450"/>
    <n v="3"/>
  </r>
  <r>
    <x v="8"/>
    <n v="1455"/>
    <n v="11"/>
  </r>
  <r>
    <x v="9"/>
    <n v="1500"/>
    <n v="5"/>
  </r>
  <r>
    <x v="9"/>
    <n v="1515"/>
    <n v="7"/>
  </r>
  <r>
    <x v="9"/>
    <n v="1520"/>
    <n v="20"/>
  </r>
  <r>
    <x v="9"/>
    <n v="1525"/>
    <n v="1"/>
  </r>
  <r>
    <x v="9"/>
    <n v="1535"/>
    <n v="5"/>
  </r>
  <r>
    <x v="9"/>
    <n v="1540"/>
    <n v="14"/>
  </r>
  <r>
    <x v="10"/>
    <n v="1600"/>
    <n v="7"/>
  </r>
  <r>
    <x v="10"/>
    <n v="1605"/>
    <n v="1"/>
  </r>
  <r>
    <x v="10"/>
    <n v="1610"/>
    <n v="1"/>
  </r>
  <r>
    <x v="10"/>
    <n v="1615"/>
    <n v="14"/>
  </r>
  <r>
    <x v="10"/>
    <n v="1620"/>
    <n v="7"/>
  </r>
  <r>
    <x v="10"/>
    <n v="1635"/>
    <n v="7"/>
  </r>
  <r>
    <x v="10"/>
    <n v="1640"/>
    <n v="7"/>
  </r>
  <r>
    <x v="10"/>
    <n v="1650"/>
    <n v="2"/>
  </r>
  <r>
    <x v="10"/>
    <n v="1655"/>
    <n v="5"/>
  </r>
  <r>
    <x v="11"/>
    <n v="1700"/>
    <n v="12"/>
  </r>
  <r>
    <x v="11"/>
    <n v="1705"/>
    <n v="7"/>
  </r>
  <r>
    <x v="11"/>
    <n v="1710"/>
    <n v="5"/>
  </r>
  <r>
    <x v="11"/>
    <n v="1725"/>
    <n v="7"/>
  </r>
  <r>
    <x v="11"/>
    <n v="1730"/>
    <n v="2"/>
  </r>
  <r>
    <x v="11"/>
    <n v="1735"/>
    <n v="12"/>
  </r>
  <r>
    <x v="11"/>
    <n v="1740"/>
    <n v="7"/>
  </r>
  <r>
    <x v="11"/>
    <n v="1750"/>
    <n v="9"/>
  </r>
  <r>
    <x v="11"/>
    <n v="1755"/>
    <n v="14"/>
  </r>
  <r>
    <x v="12"/>
    <n v="1800"/>
    <n v="7"/>
  </r>
  <r>
    <x v="12"/>
    <n v="1805"/>
    <n v="1"/>
  </r>
  <r>
    <x v="12"/>
    <n v="1810"/>
    <n v="7"/>
  </r>
  <r>
    <x v="12"/>
    <n v="1815"/>
    <n v="6"/>
  </r>
  <r>
    <x v="12"/>
    <n v="1825"/>
    <n v="1"/>
  </r>
  <r>
    <x v="12"/>
    <n v="1830"/>
    <n v="14"/>
  </r>
  <r>
    <x v="12"/>
    <n v="1840"/>
    <n v="7"/>
  </r>
  <r>
    <x v="13"/>
    <n v="1900"/>
    <n v="14"/>
  </r>
  <r>
    <x v="13"/>
    <n v="1910"/>
    <n v="7"/>
  </r>
  <r>
    <x v="13"/>
    <n v="1920"/>
    <n v="19"/>
  </r>
  <r>
    <x v="13"/>
    <n v="1925"/>
    <n v="13"/>
  </r>
  <r>
    <x v="13"/>
    <n v="1930"/>
    <n v="13"/>
  </r>
  <r>
    <x v="13"/>
    <n v="1950"/>
    <n v="12"/>
  </r>
  <r>
    <x v="14"/>
    <n v="2015"/>
    <n v="14"/>
  </r>
  <r>
    <x v="14"/>
    <n v="2020"/>
    <n v="13"/>
  </r>
  <r>
    <x v="14"/>
    <n v="2025"/>
    <n v="1"/>
  </r>
  <r>
    <x v="14"/>
    <n v="2030"/>
    <n v="7"/>
  </r>
  <r>
    <x v="14"/>
    <n v="2040"/>
    <n v="7"/>
  </r>
  <r>
    <x v="14"/>
    <n v="2045"/>
    <n v="5"/>
  </r>
  <r>
    <x v="14"/>
    <n v="2050"/>
    <n v="6"/>
  </r>
  <r>
    <x v="14"/>
    <n v="2055"/>
    <n v="7"/>
  </r>
  <r>
    <x v="15"/>
    <n v="2100"/>
    <n v="3"/>
  </r>
  <r>
    <x v="15"/>
    <n v="2110"/>
    <n v="17"/>
  </r>
  <r>
    <x v="15"/>
    <n v="2115"/>
    <n v="8"/>
  </r>
  <r>
    <x v="15"/>
    <n v="2120"/>
    <n v="5"/>
  </r>
  <r>
    <x v="15"/>
    <n v="2150"/>
    <n v="7"/>
  </r>
  <r>
    <x v="15"/>
    <n v="2155"/>
    <n v="3"/>
  </r>
  <r>
    <x v="16"/>
    <n v="2200"/>
    <n v="2"/>
  </r>
  <r>
    <x v="16"/>
    <n v="2205"/>
    <n v="1"/>
  </r>
  <r>
    <x v="16"/>
    <n v="2210"/>
    <n v="8"/>
  </r>
  <r>
    <x v="16"/>
    <n v="2245"/>
    <n v="6"/>
  </r>
  <r>
    <x v="17"/>
    <n v="2305"/>
    <n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4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114:T133" firstHeaderRow="1" firstDataRow="1" firstDataCol="1"/>
  <pivotFields count="3">
    <pivotField axis="axisRow" showAll="0" sortType="descending">
      <items count="19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0"/>
  </rowFields>
  <rowItems count="19">
    <i>
      <x v="9"/>
    </i>
    <i>
      <x v="7"/>
    </i>
    <i>
      <x v="10"/>
    </i>
    <i>
      <x/>
    </i>
    <i>
      <x v="16"/>
    </i>
    <i>
      <x v="5"/>
    </i>
    <i>
      <x v="6"/>
    </i>
    <i>
      <x v="3"/>
    </i>
    <i>
      <x v="11"/>
    </i>
    <i>
      <x v="8"/>
    </i>
    <i>
      <x v="1"/>
    </i>
    <i>
      <x v="15"/>
    </i>
    <i>
      <x v="2"/>
    </i>
    <i>
      <x v="4"/>
    </i>
    <i>
      <x v="14"/>
    </i>
    <i>
      <x v="12"/>
    </i>
    <i>
      <x v="17"/>
    </i>
    <i>
      <x v="13"/>
    </i>
    <i t="grand">
      <x/>
    </i>
  </rowItems>
  <colItems count="1">
    <i/>
  </colItems>
  <dataFields count="1">
    <dataField name="Sum of Frequencies" fld="2" baseField="0" baseItem="0"/>
  </dataFields>
  <formats count="2">
    <format dxfId="3">
      <pivotArea type="all" dataOnly="0" outline="0" fieldPosition="0"/>
    </format>
    <format dxfId="2">
      <pivotArea type="all" dataOnly="0" outline="0" fieldPosition="0"/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8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91:T109" firstHeaderRow="1" firstDataRow="1" firstDataCol="1"/>
  <pivotFields count="3">
    <pivotField axis="axisRow" showAll="0" sortType="descending">
      <items count="18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0"/>
  </rowFields>
  <rowItems count="18">
    <i>
      <x v="6"/>
    </i>
    <i>
      <x v="10"/>
    </i>
    <i>
      <x v="15"/>
    </i>
    <i>
      <x v="13"/>
    </i>
    <i>
      <x v="14"/>
    </i>
    <i>
      <x v="8"/>
    </i>
    <i>
      <x v="2"/>
    </i>
    <i>
      <x v="16"/>
    </i>
    <i>
      <x v="7"/>
    </i>
    <i>
      <x v="3"/>
    </i>
    <i>
      <x v="4"/>
    </i>
    <i>
      <x/>
    </i>
    <i>
      <x v="9"/>
    </i>
    <i>
      <x v="5"/>
    </i>
    <i>
      <x v="11"/>
    </i>
    <i>
      <x v="1"/>
    </i>
    <i>
      <x v="12"/>
    </i>
    <i t="grand">
      <x/>
    </i>
  </rowItems>
  <colItems count="1">
    <i/>
  </colItems>
  <dataFields count="1">
    <dataField name="Sum of Frequencies" fld="2" baseField="0" baseItem="0"/>
  </dataFields>
  <formats count="10">
    <format dxfId="13">
      <pivotArea type="all" dataOnly="0" outline="0" fieldPosition="0"/>
    </format>
    <format dxfId="12">
      <pivotArea type="all" dataOnly="0" outline="0" fieldPosition="0"/>
    </format>
    <format dxfId="11">
      <pivotArea type="all" dataOnly="0" outline="0" fieldPosition="0"/>
    </format>
    <format dxfId="10">
      <pivotArea type="all" dataOnly="0" outline="0" fieldPosition="0"/>
    </format>
    <format dxfId="9">
      <pivotArea field="0" type="button" dataOnly="0" labelOnly="1" outline="0" axis="axisRow" fieldPosition="0"/>
    </format>
    <format dxfId="8">
      <pivotArea dataOnly="0" labelOnly="1" outline="0" axis="axisValues" fieldPosition="0"/>
    </format>
    <format dxfId="7">
      <pivotArea grandRow="1" outline="0" collapsedLevelsAreSubtotals="1" fieldPosition="0"/>
    </format>
    <format dxfId="6">
      <pivotArea dataOnly="0" labelOnly="1" grandRow="1" outline="0" fieldPosition="0"/>
    </format>
    <format dxfId="5">
      <pivotArea type="all" dataOnly="0" outline="0" fieldPosition="0"/>
    </format>
    <format dxfId="4">
      <pivotArea type="all" dataOnly="0" outline="0" fieldPosition="0"/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7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New Avia Theme">
  <a:themeElements>
    <a:clrScheme name="Clarity">
      <a:dk1>
        <a:srgbClr val="292934"/>
      </a:dk1>
      <a:lt1>
        <a:srgbClr val="FFFFFF"/>
      </a:lt1>
      <a:dk2>
        <a:srgbClr val="D2533C"/>
      </a:dk2>
      <a:lt2>
        <a:srgbClr val="F3F2DC"/>
      </a:lt2>
      <a:accent1>
        <a:srgbClr val="93A299"/>
      </a:accent1>
      <a:accent2>
        <a:srgbClr val="AD8F67"/>
      </a:accent2>
      <a:accent3>
        <a:srgbClr val="726056"/>
      </a:accent3>
      <a:accent4>
        <a:srgbClr val="4C5A6A"/>
      </a:accent4>
      <a:accent5>
        <a:srgbClr val="808DA0"/>
      </a:accent5>
      <a:accent6>
        <a:srgbClr val="79463D"/>
      </a:accent6>
      <a:hlink>
        <a:srgbClr val="0000FF"/>
      </a:hlink>
      <a:folHlink>
        <a:srgbClr val="800080"/>
      </a:folHlink>
    </a:clrScheme>
    <a:fontScheme name="Expo">
      <a:majorFont>
        <a:latin typeface="Calibri"/>
        <a:ea typeface=""/>
        <a:cs typeface=""/>
        <a:font script="Jpan" typeface="ＭＳ ゴシック"/>
      </a:majorFont>
      <a:minorFont>
        <a:latin typeface="Calibri"/>
        <a:ea typeface=""/>
        <a:cs typeface=""/>
        <a:font script="Jpan" typeface="ＭＳ ゴシック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0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50000" t="100000" r="100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30000"/>
                <a:satMod val="200000"/>
              </a:schemeClr>
              <a:schemeClr val="phClr">
                <a:tint val="20000"/>
              </a:schemeClr>
            </a:duotone>
          </a:blip>
          <a:stretch/>
        </a:blip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World Routes - Chicago">
    <a:dk1>
      <a:srgbClr val="005581"/>
    </a:dk1>
    <a:lt1>
      <a:sysClr val="window" lastClr="FFFFFF"/>
    </a:lt1>
    <a:dk2>
      <a:srgbClr val="4E4E4E"/>
    </a:dk2>
    <a:lt2>
      <a:srgbClr val="EEECE1"/>
    </a:lt2>
    <a:accent1>
      <a:srgbClr val="3098B5"/>
    </a:accent1>
    <a:accent2>
      <a:srgbClr val="F1841F"/>
    </a:accent2>
    <a:accent3>
      <a:srgbClr val="92CF49"/>
    </a:accent3>
    <a:accent4>
      <a:srgbClr val="684561"/>
    </a:accent4>
    <a:accent5>
      <a:srgbClr val="C00000"/>
    </a:accent5>
    <a:accent6>
      <a:srgbClr val="38A23D"/>
    </a:accent6>
    <a:hlink>
      <a:srgbClr val="008ECB"/>
    </a:hlink>
    <a:folHlink>
      <a:srgbClr val="94BD5A"/>
    </a:folHlink>
  </a:clrScheme>
  <a:fontScheme name="CDS Fonts">
    <a:majorFont>
      <a:latin typeface="Calibri"/>
      <a:ea typeface=""/>
      <a:cs typeface=""/>
    </a:majorFont>
    <a:minorFont>
      <a:latin typeface="Calibri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World Routes - Chicago">
    <a:dk1>
      <a:srgbClr val="005581"/>
    </a:dk1>
    <a:lt1>
      <a:sysClr val="window" lastClr="FFFFFF"/>
    </a:lt1>
    <a:dk2>
      <a:srgbClr val="4E4E4E"/>
    </a:dk2>
    <a:lt2>
      <a:srgbClr val="EEECE1"/>
    </a:lt2>
    <a:accent1>
      <a:srgbClr val="3098B5"/>
    </a:accent1>
    <a:accent2>
      <a:srgbClr val="F1841F"/>
    </a:accent2>
    <a:accent3>
      <a:srgbClr val="92CF49"/>
    </a:accent3>
    <a:accent4>
      <a:srgbClr val="684561"/>
    </a:accent4>
    <a:accent5>
      <a:srgbClr val="C00000"/>
    </a:accent5>
    <a:accent6>
      <a:srgbClr val="38A23D"/>
    </a:accent6>
    <a:hlink>
      <a:srgbClr val="008ECB"/>
    </a:hlink>
    <a:folHlink>
      <a:srgbClr val="94BD5A"/>
    </a:folHlink>
  </a:clrScheme>
  <a:fontScheme name="CDS Fonts">
    <a:majorFont>
      <a:latin typeface="Calibri"/>
      <a:ea typeface=""/>
      <a:cs typeface=""/>
    </a:majorFont>
    <a:minorFont>
      <a:latin typeface="Calibri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World Routes - Chicago">
    <a:dk1>
      <a:srgbClr val="005581"/>
    </a:dk1>
    <a:lt1>
      <a:sysClr val="window" lastClr="FFFFFF"/>
    </a:lt1>
    <a:dk2>
      <a:srgbClr val="4E4E4E"/>
    </a:dk2>
    <a:lt2>
      <a:srgbClr val="EEECE1"/>
    </a:lt2>
    <a:accent1>
      <a:srgbClr val="3098B5"/>
    </a:accent1>
    <a:accent2>
      <a:srgbClr val="F1841F"/>
    </a:accent2>
    <a:accent3>
      <a:srgbClr val="92CF49"/>
    </a:accent3>
    <a:accent4>
      <a:srgbClr val="684561"/>
    </a:accent4>
    <a:accent5>
      <a:srgbClr val="C00000"/>
    </a:accent5>
    <a:accent6>
      <a:srgbClr val="38A23D"/>
    </a:accent6>
    <a:hlink>
      <a:srgbClr val="008ECB"/>
    </a:hlink>
    <a:folHlink>
      <a:srgbClr val="94BD5A"/>
    </a:folHlink>
  </a:clrScheme>
  <a:fontScheme name="CDS Fonts">
    <a:majorFont>
      <a:latin typeface="Calibri"/>
      <a:ea typeface=""/>
      <a:cs typeface=""/>
    </a:majorFont>
    <a:minorFont>
      <a:latin typeface="Calibri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World Routes - Chicago">
    <a:dk1>
      <a:srgbClr val="005581"/>
    </a:dk1>
    <a:lt1>
      <a:sysClr val="window" lastClr="FFFFFF"/>
    </a:lt1>
    <a:dk2>
      <a:srgbClr val="4E4E4E"/>
    </a:dk2>
    <a:lt2>
      <a:srgbClr val="EEECE1"/>
    </a:lt2>
    <a:accent1>
      <a:srgbClr val="3098B5"/>
    </a:accent1>
    <a:accent2>
      <a:srgbClr val="F1841F"/>
    </a:accent2>
    <a:accent3>
      <a:srgbClr val="92CF49"/>
    </a:accent3>
    <a:accent4>
      <a:srgbClr val="684561"/>
    </a:accent4>
    <a:accent5>
      <a:srgbClr val="C00000"/>
    </a:accent5>
    <a:accent6>
      <a:srgbClr val="38A23D"/>
    </a:accent6>
    <a:hlink>
      <a:srgbClr val="008ECB"/>
    </a:hlink>
    <a:folHlink>
      <a:srgbClr val="94BD5A"/>
    </a:folHlink>
  </a:clrScheme>
  <a:fontScheme name="World Routes - Chicago">
    <a:majorFont>
      <a:latin typeface="Century Gothic"/>
      <a:ea typeface=""/>
      <a:cs typeface=""/>
    </a:majorFont>
    <a:minorFont>
      <a:latin typeface="Century Gothic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hyperlink" Target="http://www.iata.org/pressroom/pr/Pages/2014-10-16-01.aspx" TargetMode="External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hyperlink" Target="http://www.seatguru.com/airlines/Hainan_Airlines/Hainan_Airlines_Boeing_787-8.php" TargetMode="External"/><Relationship Id="rId4" Type="http://schemas.openxmlformats.org/officeDocument/2006/relationships/comments" Target="../comments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://www.routesonline.com/news/29/breaking-news/244212/british-airways-to-deploy-a380-on-san-francisco-route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B2"/>
  <sheetViews>
    <sheetView showGridLines="0" workbookViewId="0">
      <selection activeCell="B2" sqref="B2"/>
    </sheetView>
  </sheetViews>
  <sheetFormatPr defaultRowHeight="12.75" x14ac:dyDescent="0.2"/>
  <cols>
    <col min="1" max="1" width="2.85546875" customWidth="1"/>
  </cols>
  <sheetData>
    <row r="2" spans="2:2" ht="20.25" x14ac:dyDescent="0.2">
      <c r="B2" s="1" t="str">
        <f ca="1">RIGHT(CELL("filename", B2), LEN(CELL("filename", B2)) - SEARCH("]", CELL("filename", B2)))</f>
        <v>Proposed Schedule &gt;&gt;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U240"/>
  <sheetViews>
    <sheetView showGridLines="0" zoomScale="85" zoomScaleNormal="85" workbookViewId="0">
      <selection activeCell="B12" sqref="B12"/>
    </sheetView>
  </sheetViews>
  <sheetFormatPr defaultRowHeight="12.75" outlineLevelRow="1" x14ac:dyDescent="0.2"/>
  <cols>
    <col min="1" max="1" width="19.28515625" style="618" customWidth="1"/>
    <col min="2" max="2" width="14.28515625" style="618" customWidth="1"/>
    <col min="3" max="5" width="12.85546875" style="618" customWidth="1"/>
    <col min="6" max="7" width="13.42578125" style="618" customWidth="1"/>
    <col min="8" max="8" width="14.140625" style="618" bestFit="1" customWidth="1"/>
    <col min="9" max="9" width="12.85546875" style="618" customWidth="1"/>
    <col min="10" max="10" width="10.7109375" style="618" customWidth="1"/>
    <col min="11" max="16384" width="9.140625" style="618"/>
  </cols>
  <sheetData>
    <row r="2" spans="1:15" s="632" customFormat="1" ht="20.25" x14ac:dyDescent="0.2">
      <c r="A2" s="690" t="str">
        <f ca="1">RIGHT(CELL("filename", A2), LEN(CELL("filename", A2)) - SEARCH("]", CELL("filename", A2)))</f>
        <v>Proposed Schedule</v>
      </c>
    </row>
    <row r="3" spans="1:15" s="619" customFormat="1" ht="12.75" customHeight="1" x14ac:dyDescent="0.2">
      <c r="A3" s="677" t="s">
        <v>164</v>
      </c>
    </row>
    <row r="4" spans="1:15" ht="12.75" customHeight="1" x14ac:dyDescent="0.2"/>
    <row r="5" spans="1:15" ht="12.75" customHeight="1" x14ac:dyDescent="0.2">
      <c r="A5" s="620" t="s">
        <v>7754</v>
      </c>
      <c r="B5" s="620" t="s">
        <v>7755</v>
      </c>
      <c r="C5" s="620" t="s">
        <v>165</v>
      </c>
      <c r="D5" s="620" t="s">
        <v>7756</v>
      </c>
      <c r="E5" s="620" t="s">
        <v>166</v>
      </c>
      <c r="F5" s="620" t="s">
        <v>167</v>
      </c>
      <c r="G5" s="620" t="s">
        <v>7757</v>
      </c>
      <c r="H5" s="620" t="s">
        <v>169</v>
      </c>
      <c r="I5" s="620" t="s">
        <v>7758</v>
      </c>
      <c r="J5" s="620" t="s">
        <v>7759</v>
      </c>
      <c r="K5" s="620"/>
      <c r="N5" s="618" t="s">
        <v>8212</v>
      </c>
    </row>
    <row r="6" spans="1:15" s="604" customFormat="1" ht="12.75" customHeight="1" x14ac:dyDescent="0.25">
      <c r="A6" s="656" t="s">
        <v>6205</v>
      </c>
      <c r="B6" s="656" t="s">
        <v>1655</v>
      </c>
      <c r="C6" s="657">
        <f>C9</f>
        <v>0.70833333333333337</v>
      </c>
      <c r="D6" s="656" t="s">
        <v>233</v>
      </c>
      <c r="E6" s="657">
        <f>E9-C13</f>
        <v>0.83333333333333348</v>
      </c>
      <c r="F6" s="658" t="s">
        <v>8157</v>
      </c>
      <c r="G6" s="656">
        <v>787</v>
      </c>
      <c r="H6" s="656">
        <v>214</v>
      </c>
      <c r="I6" s="658" t="s">
        <v>8157</v>
      </c>
      <c r="J6" s="815">
        <v>0.45833333333333331</v>
      </c>
      <c r="K6" s="814" t="s">
        <v>8148</v>
      </c>
      <c r="N6" s="659">
        <v>0.64583333333333337</v>
      </c>
      <c r="O6" s="659">
        <v>0.77083333333333337</v>
      </c>
    </row>
    <row r="7" spans="1:15" s="604" customFormat="1" ht="12.75" customHeight="1" x14ac:dyDescent="0.25">
      <c r="A7" s="656" t="s">
        <v>6205</v>
      </c>
      <c r="B7" s="656" t="s">
        <v>233</v>
      </c>
      <c r="C7" s="657">
        <f>C10-C13</f>
        <v>0.91666666666666674</v>
      </c>
      <c r="D7" s="656" t="s">
        <v>1655</v>
      </c>
      <c r="E7" s="657">
        <f>E10</f>
        <v>1.6840277777777777</v>
      </c>
      <c r="F7" s="658" t="s">
        <v>8157</v>
      </c>
      <c r="G7" s="656">
        <v>787</v>
      </c>
      <c r="H7" s="656">
        <v>214</v>
      </c>
      <c r="I7" s="658" t="s">
        <v>8157</v>
      </c>
      <c r="J7" s="815">
        <v>0.43402777777777773</v>
      </c>
      <c r="K7" s="814" t="s">
        <v>8148</v>
      </c>
      <c r="N7" s="659">
        <v>0.89583333333333337</v>
      </c>
      <c r="O7" s="659">
        <v>0.66319444444444442</v>
      </c>
    </row>
    <row r="8" spans="1:15" s="604" customFormat="1" ht="12.75" customHeight="1" x14ac:dyDescent="0.2">
      <c r="F8" s="659"/>
      <c r="G8" s="659"/>
    </row>
    <row r="9" spans="1:15" s="604" customFormat="1" ht="12.75" customHeight="1" x14ac:dyDescent="0.2">
      <c r="A9" s="604" t="s">
        <v>8112</v>
      </c>
      <c r="B9" s="656" t="s">
        <v>1655</v>
      </c>
      <c r="C9" s="660">
        <v>0.70833333333333337</v>
      </c>
      <c r="D9" s="656" t="s">
        <v>233</v>
      </c>
      <c r="E9" s="657">
        <f>C9+J6</f>
        <v>1.1666666666666667</v>
      </c>
      <c r="G9" s="659"/>
    </row>
    <row r="10" spans="1:15" s="604" customFormat="1" ht="12.75" customHeight="1" x14ac:dyDescent="0.2">
      <c r="A10" s="661"/>
      <c r="B10" s="662" t="s">
        <v>233</v>
      </c>
      <c r="C10" s="663">
        <f>E9+C14</f>
        <v>1.25</v>
      </c>
      <c r="D10" s="662" t="s">
        <v>1655</v>
      </c>
      <c r="E10" s="663">
        <f>C10+J7</f>
        <v>1.6840277777777777</v>
      </c>
      <c r="F10" s="661"/>
      <c r="G10" s="661"/>
      <c r="H10" s="661"/>
      <c r="I10" s="661"/>
      <c r="J10" s="661"/>
      <c r="K10" s="661"/>
    </row>
    <row r="11" spans="1:15" s="604" customFormat="1" ht="12.75" customHeight="1" x14ac:dyDescent="0.2"/>
    <row r="12" spans="1:15" s="604" customFormat="1" ht="12.75" customHeight="1" x14ac:dyDescent="0.2"/>
    <row r="13" spans="1:15" s="604" customFormat="1" ht="12.75" customHeight="1" x14ac:dyDescent="0.2">
      <c r="A13" s="604" t="s">
        <v>7937</v>
      </c>
      <c r="C13" s="664">
        <v>0.33333333333333331</v>
      </c>
      <c r="D13" s="604" t="s">
        <v>8065</v>
      </c>
      <c r="E13" s="659"/>
      <c r="F13" s="659"/>
      <c r="G13" s="604" t="s">
        <v>8064</v>
      </c>
    </row>
    <row r="14" spans="1:15" s="604" customFormat="1" ht="12.75" customHeight="1" x14ac:dyDescent="0.2">
      <c r="A14" s="604" t="s">
        <v>7938</v>
      </c>
      <c r="C14" s="660">
        <v>8.3333333333333329E-2</v>
      </c>
      <c r="G14" s="604" t="s">
        <v>8063</v>
      </c>
    </row>
    <row r="15" spans="1:15" s="604" customFormat="1" ht="12.75" customHeight="1" x14ac:dyDescent="0.2"/>
    <row r="16" spans="1:15" ht="12.75" customHeight="1" x14ac:dyDescent="0.2"/>
    <row r="17" spans="1:13" s="621" customFormat="1" ht="12.75" customHeight="1" x14ac:dyDescent="0.2">
      <c r="A17" s="665" t="s">
        <v>7940</v>
      </c>
    </row>
    <row r="18" spans="1:13" ht="12.75" customHeight="1" outlineLevel="1" x14ac:dyDescent="0.2"/>
    <row r="19" spans="1:13" ht="12.75" customHeight="1" outlineLevel="1" x14ac:dyDescent="0.2"/>
    <row r="20" spans="1:13" ht="12.75" customHeight="1" outlineLevel="1" x14ac:dyDescent="0.2">
      <c r="A20" s="642" t="s">
        <v>7760</v>
      </c>
      <c r="B20" s="625" t="s">
        <v>7761</v>
      </c>
      <c r="C20" s="643" t="s">
        <v>7762</v>
      </c>
      <c r="D20" s="643" t="s">
        <v>7763</v>
      </c>
      <c r="E20" s="643" t="s">
        <v>7764</v>
      </c>
      <c r="F20" s="643" t="s">
        <v>7765</v>
      </c>
      <c r="G20" s="625" t="s">
        <v>7766</v>
      </c>
      <c r="H20" s="643" t="s">
        <v>7773</v>
      </c>
      <c r="I20" s="643" t="s">
        <v>7767</v>
      </c>
      <c r="J20" s="625" t="s">
        <v>7768</v>
      </c>
      <c r="K20" s="625" t="s">
        <v>7772</v>
      </c>
      <c r="L20" s="644" t="s">
        <v>7769</v>
      </c>
      <c r="M20" s="626" t="s">
        <v>7892</v>
      </c>
    </row>
    <row r="21" spans="1:13" s="640" customFormat="1" ht="12.75" customHeight="1" outlineLevel="1" x14ac:dyDescent="0.2">
      <c r="A21" s="649" t="s">
        <v>7943</v>
      </c>
      <c r="B21" s="652" t="s">
        <v>8013</v>
      </c>
      <c r="C21" s="652" t="s">
        <v>127</v>
      </c>
      <c r="D21" s="652" t="s">
        <v>1655</v>
      </c>
      <c r="E21" s="652" t="s">
        <v>7820</v>
      </c>
      <c r="F21" s="652" t="s">
        <v>7817</v>
      </c>
      <c r="G21" s="649"/>
      <c r="H21" s="650"/>
      <c r="I21" s="649" t="s">
        <v>7976</v>
      </c>
      <c r="J21" s="645">
        <f t="shared" ref="J21" si="0">LEFT(I21,2)+RIGHT(I21,2)/60</f>
        <v>10.5</v>
      </c>
      <c r="K21" s="646" t="e">
        <f ca="1">[11]!Aviasectordistance(LEFT(C21,3),RIGHT(D21,3),"km")</f>
        <v>#NAME?</v>
      </c>
      <c r="L21" s="646" t="e">
        <f ca="1">K21/J21</f>
        <v>#NAME?</v>
      </c>
      <c r="M21" s="650">
        <v>7</v>
      </c>
    </row>
    <row r="22" spans="1:13" s="640" customFormat="1" ht="12.75" customHeight="1" outlineLevel="1" x14ac:dyDescent="0.2">
      <c r="A22" s="649" t="s">
        <v>7948</v>
      </c>
      <c r="B22" s="652" t="s">
        <v>8014</v>
      </c>
      <c r="C22" s="652" t="s">
        <v>127</v>
      </c>
      <c r="D22" s="652" t="s">
        <v>1655</v>
      </c>
      <c r="E22" s="652" t="s">
        <v>8015</v>
      </c>
      <c r="F22" s="652" t="s">
        <v>8016</v>
      </c>
      <c r="G22" s="649"/>
      <c r="H22" s="650"/>
      <c r="I22" s="649" t="s">
        <v>7815</v>
      </c>
      <c r="J22" s="645">
        <f t="shared" ref="J22:J43" si="1">LEFT(I22,2)+RIGHT(I22,2)/60</f>
        <v>10.583333333333334</v>
      </c>
      <c r="K22" s="646" t="e">
        <f ca="1">[11]!Aviasectordistance(LEFT(C22,3),RIGHT(D22,3),"km")</f>
        <v>#NAME?</v>
      </c>
      <c r="L22" s="646" t="e">
        <f t="shared" ref="L22:L43" ca="1" si="2">K22/J22</f>
        <v>#NAME?</v>
      </c>
      <c r="M22" s="650">
        <v>7</v>
      </c>
    </row>
    <row r="23" spans="1:13" s="640" customFormat="1" ht="12.75" customHeight="1" outlineLevel="1" x14ac:dyDescent="0.2">
      <c r="A23" s="649" t="s">
        <v>7948</v>
      </c>
      <c r="B23" s="652" t="s">
        <v>8017</v>
      </c>
      <c r="C23" s="652" t="s">
        <v>127</v>
      </c>
      <c r="D23" s="652" t="s">
        <v>1655</v>
      </c>
      <c r="E23" s="652" t="s">
        <v>8018</v>
      </c>
      <c r="F23" s="652" t="s">
        <v>8019</v>
      </c>
      <c r="G23" s="649"/>
      <c r="H23" s="650"/>
      <c r="I23" s="649" t="s">
        <v>7815</v>
      </c>
      <c r="J23" s="645">
        <f t="shared" si="1"/>
        <v>10.583333333333334</v>
      </c>
      <c r="K23" s="646" t="e">
        <f ca="1">[11]!Aviasectordistance(LEFT(C23,3),RIGHT(D23,3),"km")</f>
        <v>#NAME?</v>
      </c>
      <c r="L23" s="646" t="e">
        <f t="shared" ca="1" si="2"/>
        <v>#NAME?</v>
      </c>
      <c r="M23" s="650">
        <v>7</v>
      </c>
    </row>
    <row r="24" spans="1:13" s="640" customFormat="1" ht="12.75" customHeight="1" outlineLevel="1" x14ac:dyDescent="0.2">
      <c r="A24" s="649" t="s">
        <v>7955</v>
      </c>
      <c r="B24" s="652" t="s">
        <v>8020</v>
      </c>
      <c r="C24" s="652" t="s">
        <v>135</v>
      </c>
      <c r="D24" s="652" t="s">
        <v>1655</v>
      </c>
      <c r="E24" s="652" t="s">
        <v>7966</v>
      </c>
      <c r="F24" s="652" t="s">
        <v>8021</v>
      </c>
      <c r="G24" s="649"/>
      <c r="H24" s="650"/>
      <c r="I24" s="649" t="s">
        <v>8022</v>
      </c>
      <c r="J24" s="645">
        <f t="shared" si="1"/>
        <v>9.25</v>
      </c>
      <c r="K24" s="646" t="e">
        <f ca="1">[11]!Aviasectordistance(LEFT(C24,3),RIGHT(D24,3),"km")</f>
        <v>#NAME?</v>
      </c>
      <c r="L24" s="646" t="e">
        <f t="shared" ca="1" si="2"/>
        <v>#NAME?</v>
      </c>
      <c r="M24" s="650">
        <v>7</v>
      </c>
    </row>
    <row r="25" spans="1:13" s="640" customFormat="1" ht="12.75" customHeight="1" outlineLevel="1" x14ac:dyDescent="0.2">
      <c r="A25" s="649" t="s">
        <v>7955</v>
      </c>
      <c r="B25" s="652" t="s">
        <v>8023</v>
      </c>
      <c r="C25" s="652" t="s">
        <v>135</v>
      </c>
      <c r="D25" s="652" t="s">
        <v>1655</v>
      </c>
      <c r="E25" s="652" t="s">
        <v>8024</v>
      </c>
      <c r="F25" s="652" t="s">
        <v>8025</v>
      </c>
      <c r="G25" s="649"/>
      <c r="H25" s="650"/>
      <c r="I25" s="649" t="s">
        <v>8022</v>
      </c>
      <c r="J25" s="645">
        <f t="shared" si="1"/>
        <v>9.25</v>
      </c>
      <c r="K25" s="646" t="e">
        <f ca="1">[11]!Aviasectordistance(LEFT(C25,3),RIGHT(D25,3),"km")</f>
        <v>#NAME?</v>
      </c>
      <c r="L25" s="646" t="e">
        <f t="shared" ca="1" si="2"/>
        <v>#NAME?</v>
      </c>
      <c r="M25" s="650">
        <v>1</v>
      </c>
    </row>
    <row r="26" spans="1:13" s="640" customFormat="1" ht="12.75" customHeight="1" outlineLevel="1" x14ac:dyDescent="0.2">
      <c r="A26" s="649" t="s">
        <v>7955</v>
      </c>
      <c r="B26" s="652" t="s">
        <v>8023</v>
      </c>
      <c r="C26" s="652" t="s">
        <v>135</v>
      </c>
      <c r="D26" s="652" t="s">
        <v>1655</v>
      </c>
      <c r="E26" s="652" t="s">
        <v>7819</v>
      </c>
      <c r="F26" s="652" t="s">
        <v>8026</v>
      </c>
      <c r="G26" s="649"/>
      <c r="H26" s="650"/>
      <c r="I26" s="649" t="s">
        <v>8027</v>
      </c>
      <c r="J26" s="645">
        <f t="shared" si="1"/>
        <v>9.1666666666666661</v>
      </c>
      <c r="K26" s="646" t="e">
        <f ca="1">[11]!Aviasectordistance(LEFT(C26,3),RIGHT(D26,3),"km")</f>
        <v>#NAME?</v>
      </c>
      <c r="L26" s="646" t="e">
        <f t="shared" ca="1" si="2"/>
        <v>#NAME?</v>
      </c>
      <c r="M26" s="650">
        <v>1</v>
      </c>
    </row>
    <row r="27" spans="1:13" s="640" customFormat="1" ht="12.75" customHeight="1" outlineLevel="1" x14ac:dyDescent="0.2">
      <c r="A27" s="649" t="s">
        <v>7955</v>
      </c>
      <c r="B27" s="652" t="s">
        <v>8023</v>
      </c>
      <c r="C27" s="652" t="s">
        <v>135</v>
      </c>
      <c r="D27" s="652" t="s">
        <v>1655</v>
      </c>
      <c r="E27" s="652" t="s">
        <v>7819</v>
      </c>
      <c r="F27" s="652" t="s">
        <v>8028</v>
      </c>
      <c r="G27" s="649"/>
      <c r="H27" s="650"/>
      <c r="I27" s="649" t="s">
        <v>8022</v>
      </c>
      <c r="J27" s="645">
        <f t="shared" si="1"/>
        <v>9.25</v>
      </c>
      <c r="K27" s="646" t="e">
        <f ca="1">[11]!Aviasectordistance(LEFT(C27,3),RIGHT(D27,3),"km")</f>
        <v>#NAME?</v>
      </c>
      <c r="L27" s="646" t="e">
        <f t="shared" ca="1" si="2"/>
        <v>#NAME?</v>
      </c>
      <c r="M27" s="650">
        <v>2</v>
      </c>
    </row>
    <row r="28" spans="1:13" s="640" customFormat="1" ht="12.75" customHeight="1" outlineLevel="1" x14ac:dyDescent="0.2">
      <c r="A28" s="649" t="s">
        <v>7955</v>
      </c>
      <c r="B28" s="652" t="s">
        <v>8029</v>
      </c>
      <c r="C28" s="652" t="s">
        <v>127</v>
      </c>
      <c r="D28" s="652" t="s">
        <v>1655</v>
      </c>
      <c r="E28" s="652" t="s">
        <v>8030</v>
      </c>
      <c r="F28" s="652" t="s">
        <v>7814</v>
      </c>
      <c r="G28" s="649"/>
      <c r="H28" s="650"/>
      <c r="I28" s="649" t="s">
        <v>7976</v>
      </c>
      <c r="J28" s="645">
        <f t="shared" si="1"/>
        <v>10.5</v>
      </c>
      <c r="K28" s="646" t="e">
        <f ca="1">[11]!Aviasectordistance(LEFT(C28,3),RIGHT(D28,3),"km")</f>
        <v>#NAME?</v>
      </c>
      <c r="L28" s="646" t="e">
        <f t="shared" ca="1" si="2"/>
        <v>#NAME?</v>
      </c>
      <c r="M28" s="650">
        <v>7</v>
      </c>
    </row>
    <row r="29" spans="1:13" s="640" customFormat="1" ht="12.75" customHeight="1" outlineLevel="1" x14ac:dyDescent="0.2">
      <c r="A29" s="649" t="s">
        <v>7955</v>
      </c>
      <c r="B29" s="652" t="s">
        <v>8031</v>
      </c>
      <c r="C29" s="652" t="s">
        <v>190</v>
      </c>
      <c r="D29" s="652" t="s">
        <v>1655</v>
      </c>
      <c r="E29" s="652" t="s">
        <v>8032</v>
      </c>
      <c r="F29" s="652" t="s">
        <v>7810</v>
      </c>
      <c r="G29" s="649"/>
      <c r="H29" s="650"/>
      <c r="I29" s="649" t="s">
        <v>7815</v>
      </c>
      <c r="J29" s="645">
        <f t="shared" si="1"/>
        <v>10.583333333333334</v>
      </c>
      <c r="K29" s="646" t="e">
        <f ca="1">[11]!Aviasectordistance(LEFT(C29,3),RIGHT(D29,3),"km")</f>
        <v>#NAME?</v>
      </c>
      <c r="L29" s="646" t="e">
        <f t="shared" ca="1" si="2"/>
        <v>#NAME?</v>
      </c>
      <c r="M29" s="650">
        <v>7</v>
      </c>
    </row>
    <row r="30" spans="1:13" s="640" customFormat="1" ht="12.75" customHeight="1" outlineLevel="1" x14ac:dyDescent="0.2">
      <c r="A30" s="649" t="s">
        <v>7955</v>
      </c>
      <c r="B30" s="652" t="s">
        <v>8033</v>
      </c>
      <c r="C30" s="652" t="s">
        <v>140</v>
      </c>
      <c r="D30" s="652" t="s">
        <v>1655</v>
      </c>
      <c r="E30" s="652" t="s">
        <v>8034</v>
      </c>
      <c r="F30" s="652" t="s">
        <v>7969</v>
      </c>
      <c r="G30" s="649"/>
      <c r="H30" s="650"/>
      <c r="I30" s="649" t="s">
        <v>8035</v>
      </c>
      <c r="J30" s="645">
        <f t="shared" si="1"/>
        <v>10</v>
      </c>
      <c r="K30" s="646" t="e">
        <f ca="1">[11]!Aviasectordistance(LEFT(C30,3),RIGHT(D30,3),"km")</f>
        <v>#NAME?</v>
      </c>
      <c r="L30" s="646" t="e">
        <f t="shared" ca="1" si="2"/>
        <v>#NAME?</v>
      </c>
      <c r="M30" s="650">
        <v>7</v>
      </c>
    </row>
    <row r="31" spans="1:13" s="640" customFormat="1" ht="12.75" customHeight="1" outlineLevel="1" x14ac:dyDescent="0.2">
      <c r="A31" s="649" t="s">
        <v>7955</v>
      </c>
      <c r="B31" s="652" t="s">
        <v>8036</v>
      </c>
      <c r="C31" s="652" t="s">
        <v>127</v>
      </c>
      <c r="D31" s="652" t="s">
        <v>1655</v>
      </c>
      <c r="E31" s="652" t="s">
        <v>7951</v>
      </c>
      <c r="F31" s="652" t="s">
        <v>8037</v>
      </c>
      <c r="G31" s="649"/>
      <c r="H31" s="650"/>
      <c r="I31" s="649" t="s">
        <v>7976</v>
      </c>
      <c r="J31" s="645">
        <f t="shared" si="1"/>
        <v>10.5</v>
      </c>
      <c r="K31" s="646" t="e">
        <f ca="1">[11]!Aviasectordistance(LEFT(C31,3),RIGHT(D31,3),"km")</f>
        <v>#NAME?</v>
      </c>
      <c r="L31" s="646" t="e">
        <f t="shared" ca="1" si="2"/>
        <v>#NAME?</v>
      </c>
      <c r="M31" s="650">
        <v>7</v>
      </c>
    </row>
    <row r="32" spans="1:13" s="640" customFormat="1" ht="12.75" customHeight="1" outlineLevel="1" x14ac:dyDescent="0.2">
      <c r="A32" s="649" t="s">
        <v>7955</v>
      </c>
      <c r="B32" s="652" t="s">
        <v>8038</v>
      </c>
      <c r="C32" s="652" t="s">
        <v>128</v>
      </c>
      <c r="D32" s="652" t="s">
        <v>1655</v>
      </c>
      <c r="E32" s="652" t="s">
        <v>8001</v>
      </c>
      <c r="F32" s="652" t="s">
        <v>8039</v>
      </c>
      <c r="G32" s="649"/>
      <c r="H32" s="650"/>
      <c r="I32" s="649" t="s">
        <v>8040</v>
      </c>
      <c r="J32" s="645">
        <f t="shared" si="1"/>
        <v>10.333333333333334</v>
      </c>
      <c r="K32" s="646" t="e">
        <f ca="1">[11]!Aviasectordistance(LEFT(C32,3),RIGHT(D32,3),"km")</f>
        <v>#NAME?</v>
      </c>
      <c r="L32" s="646" t="e">
        <f t="shared" ca="1" si="2"/>
        <v>#NAME?</v>
      </c>
      <c r="M32" s="650">
        <v>7</v>
      </c>
    </row>
    <row r="33" spans="1:13" s="640" customFormat="1" ht="12.75" customHeight="1" outlineLevel="1" x14ac:dyDescent="0.2">
      <c r="A33" s="649" t="s">
        <v>7955</v>
      </c>
      <c r="B33" s="652" t="s">
        <v>8041</v>
      </c>
      <c r="C33" s="652" t="s">
        <v>128</v>
      </c>
      <c r="D33" s="652" t="s">
        <v>1655</v>
      </c>
      <c r="E33" s="652" t="s">
        <v>8042</v>
      </c>
      <c r="F33" s="652" t="s">
        <v>7998</v>
      </c>
      <c r="G33" s="649"/>
      <c r="H33" s="650"/>
      <c r="I33" s="649" t="s">
        <v>7995</v>
      </c>
      <c r="J33" s="645">
        <f t="shared" si="1"/>
        <v>10.25</v>
      </c>
      <c r="K33" s="646" t="e">
        <f ca="1">[11]!Aviasectordistance(LEFT(C33,3),RIGHT(D33,3),"km")</f>
        <v>#NAME?</v>
      </c>
      <c r="L33" s="646" t="e">
        <f t="shared" ca="1" si="2"/>
        <v>#NAME?</v>
      </c>
      <c r="M33" s="650">
        <v>7</v>
      </c>
    </row>
    <row r="34" spans="1:13" s="640" customFormat="1" ht="12.75" customHeight="1" outlineLevel="1" x14ac:dyDescent="0.2">
      <c r="A34" s="649" t="s">
        <v>7987</v>
      </c>
      <c r="B34" s="652" t="s">
        <v>8043</v>
      </c>
      <c r="C34" s="652" t="s">
        <v>127</v>
      </c>
      <c r="D34" s="652" t="s">
        <v>1655</v>
      </c>
      <c r="E34" s="652" t="s">
        <v>8044</v>
      </c>
      <c r="F34" s="652" t="s">
        <v>7812</v>
      </c>
      <c r="G34" s="649"/>
      <c r="H34" s="650"/>
      <c r="I34" s="649" t="s">
        <v>8045</v>
      </c>
      <c r="J34" s="645">
        <f t="shared" si="1"/>
        <v>10.916666666666666</v>
      </c>
      <c r="K34" s="646" t="e">
        <f ca="1">[11]!Aviasectordistance(LEFT(C34,3),RIGHT(D34,3),"km")</f>
        <v>#NAME?</v>
      </c>
      <c r="L34" s="646" t="e">
        <f t="shared" ca="1" si="2"/>
        <v>#NAME?</v>
      </c>
      <c r="M34" s="650">
        <v>7</v>
      </c>
    </row>
    <row r="35" spans="1:13" s="640" customFormat="1" ht="12.75" customHeight="1" outlineLevel="1" x14ac:dyDescent="0.2">
      <c r="A35" s="649" t="s">
        <v>7987</v>
      </c>
      <c r="B35" s="652" t="s">
        <v>8046</v>
      </c>
      <c r="C35" s="652" t="s">
        <v>135</v>
      </c>
      <c r="D35" s="652" t="s">
        <v>1655</v>
      </c>
      <c r="E35" s="652" t="s">
        <v>7975</v>
      </c>
      <c r="F35" s="652" t="s">
        <v>8047</v>
      </c>
      <c r="G35" s="649"/>
      <c r="H35" s="650"/>
      <c r="I35" s="649" t="s">
        <v>8048</v>
      </c>
      <c r="J35" s="645">
        <f t="shared" si="1"/>
        <v>9.6666666666666661</v>
      </c>
      <c r="K35" s="646" t="e">
        <f ca="1">[11]!Aviasectordistance(LEFT(C35,3),RIGHT(D35,3),"km")</f>
        <v>#NAME?</v>
      </c>
      <c r="L35" s="646" t="e">
        <f t="shared" ca="1" si="2"/>
        <v>#NAME?</v>
      </c>
      <c r="M35" s="650">
        <v>7</v>
      </c>
    </row>
    <row r="36" spans="1:13" s="640" customFormat="1" ht="12.75" customHeight="1" outlineLevel="1" x14ac:dyDescent="0.2">
      <c r="A36" s="649" t="s">
        <v>7788</v>
      </c>
      <c r="B36" s="652" t="s">
        <v>8049</v>
      </c>
      <c r="C36" s="652" t="s">
        <v>128</v>
      </c>
      <c r="D36" s="652" t="s">
        <v>1655</v>
      </c>
      <c r="E36" s="652" t="s">
        <v>8050</v>
      </c>
      <c r="F36" s="652" t="s">
        <v>8026</v>
      </c>
      <c r="G36" s="649"/>
      <c r="H36" s="650"/>
      <c r="I36" s="649" t="s">
        <v>7995</v>
      </c>
      <c r="J36" s="645">
        <f t="shared" si="1"/>
        <v>10.25</v>
      </c>
      <c r="K36" s="646" t="e">
        <f ca="1">[11]!Aviasectordistance(LEFT(C36,3),RIGHT(D36,3),"km")</f>
        <v>#NAME?</v>
      </c>
      <c r="L36" s="646" t="e">
        <f t="shared" ca="1" si="2"/>
        <v>#NAME?</v>
      </c>
      <c r="M36" s="650">
        <v>7</v>
      </c>
    </row>
    <row r="37" spans="1:13" s="640" customFormat="1" ht="12.75" customHeight="1" outlineLevel="1" x14ac:dyDescent="0.2">
      <c r="A37" s="649" t="s">
        <v>7788</v>
      </c>
      <c r="B37" s="652" t="s">
        <v>8051</v>
      </c>
      <c r="C37" s="652" t="s">
        <v>128</v>
      </c>
      <c r="D37" s="652" t="s">
        <v>1655</v>
      </c>
      <c r="E37" s="652" t="s">
        <v>8015</v>
      </c>
      <c r="F37" s="652" t="s">
        <v>7818</v>
      </c>
      <c r="G37" s="649"/>
      <c r="H37" s="650"/>
      <c r="I37" s="649" t="s">
        <v>7976</v>
      </c>
      <c r="J37" s="645">
        <f t="shared" si="1"/>
        <v>10.5</v>
      </c>
      <c r="K37" s="646" t="e">
        <f ca="1">[11]!Aviasectordistance(LEFT(C37,3),RIGHT(D37,3),"km")</f>
        <v>#NAME?</v>
      </c>
      <c r="L37" s="646" t="e">
        <f t="shared" ca="1" si="2"/>
        <v>#NAME?</v>
      </c>
      <c r="M37" s="650">
        <v>7</v>
      </c>
    </row>
    <row r="38" spans="1:13" s="640" customFormat="1" ht="12.75" customHeight="1" outlineLevel="1" x14ac:dyDescent="0.2">
      <c r="A38" s="649" t="s">
        <v>7788</v>
      </c>
      <c r="B38" s="652" t="s">
        <v>8052</v>
      </c>
      <c r="C38" s="652" t="s">
        <v>127</v>
      </c>
      <c r="D38" s="652" t="s">
        <v>1655</v>
      </c>
      <c r="E38" s="652" t="s">
        <v>8053</v>
      </c>
      <c r="F38" s="652" t="s">
        <v>7985</v>
      </c>
      <c r="G38" s="649"/>
      <c r="H38" s="650"/>
      <c r="I38" s="649" t="s">
        <v>7815</v>
      </c>
      <c r="J38" s="645">
        <f t="shared" si="1"/>
        <v>10.583333333333334</v>
      </c>
      <c r="K38" s="646" t="e">
        <f ca="1">[11]!Aviasectordistance(LEFT(C38,3),RIGHT(D38,3),"km")</f>
        <v>#NAME?</v>
      </c>
      <c r="L38" s="646" t="e">
        <f t="shared" ca="1" si="2"/>
        <v>#NAME?</v>
      </c>
      <c r="M38" s="650">
        <v>7</v>
      </c>
    </row>
    <row r="39" spans="1:13" s="640" customFormat="1" ht="12.75" customHeight="1" outlineLevel="1" x14ac:dyDescent="0.2">
      <c r="A39" s="649" t="s">
        <v>8004</v>
      </c>
      <c r="B39" s="652" t="s">
        <v>8054</v>
      </c>
      <c r="C39" s="652" t="s">
        <v>127</v>
      </c>
      <c r="D39" s="652" t="s">
        <v>1655</v>
      </c>
      <c r="E39" s="652" t="s">
        <v>8015</v>
      </c>
      <c r="F39" s="652" t="s">
        <v>7818</v>
      </c>
      <c r="G39" s="649"/>
      <c r="H39" s="650"/>
      <c r="I39" s="649" t="s">
        <v>7976</v>
      </c>
      <c r="J39" s="645">
        <f t="shared" si="1"/>
        <v>10.5</v>
      </c>
      <c r="K39" s="646" t="e">
        <f ca="1">[11]!Aviasectordistance(LEFT(C39,3),RIGHT(D39,3),"km")</f>
        <v>#NAME?</v>
      </c>
      <c r="L39" s="646" t="e">
        <f t="shared" ca="1" si="2"/>
        <v>#NAME?</v>
      </c>
      <c r="M39" s="650">
        <v>7</v>
      </c>
    </row>
    <row r="40" spans="1:13" s="640" customFormat="1" ht="12.75" customHeight="1" outlineLevel="1" x14ac:dyDescent="0.2">
      <c r="A40" s="649" t="s">
        <v>8004</v>
      </c>
      <c r="B40" s="652" t="s">
        <v>8055</v>
      </c>
      <c r="C40" s="652" t="s">
        <v>128</v>
      </c>
      <c r="D40" s="652" t="s">
        <v>1655</v>
      </c>
      <c r="E40" s="652" t="s">
        <v>8015</v>
      </c>
      <c r="F40" s="652" t="s">
        <v>8056</v>
      </c>
      <c r="G40" s="649"/>
      <c r="H40" s="650"/>
      <c r="I40" s="649" t="s">
        <v>7995</v>
      </c>
      <c r="J40" s="645">
        <f t="shared" si="1"/>
        <v>10.25</v>
      </c>
      <c r="K40" s="646" t="e">
        <f ca="1">[11]!Aviasectordistance(LEFT(C40,3),RIGHT(D40,3),"km")</f>
        <v>#NAME?</v>
      </c>
      <c r="L40" s="646" t="e">
        <f t="shared" ca="1" si="2"/>
        <v>#NAME?</v>
      </c>
      <c r="M40" s="650">
        <v>7</v>
      </c>
    </row>
    <row r="41" spans="1:13" s="640" customFormat="1" ht="12.75" customHeight="1" outlineLevel="1" x14ac:dyDescent="0.2">
      <c r="A41" s="649" t="s">
        <v>8004</v>
      </c>
      <c r="B41" s="652" t="s">
        <v>8057</v>
      </c>
      <c r="C41" s="652" t="s">
        <v>127</v>
      </c>
      <c r="D41" s="652" t="s">
        <v>1655</v>
      </c>
      <c r="E41" s="652" t="s">
        <v>8058</v>
      </c>
      <c r="F41" s="652" t="s">
        <v>7974</v>
      </c>
      <c r="G41" s="649"/>
      <c r="H41" s="650"/>
      <c r="I41" s="649" t="s">
        <v>7976</v>
      </c>
      <c r="J41" s="645">
        <f t="shared" si="1"/>
        <v>10.5</v>
      </c>
      <c r="K41" s="646" t="e">
        <f ca="1">[11]!Aviasectordistance(LEFT(C41,3),RIGHT(D41,3),"km")</f>
        <v>#NAME?</v>
      </c>
      <c r="L41" s="646" t="e">
        <f t="shared" ca="1" si="2"/>
        <v>#NAME?</v>
      </c>
      <c r="M41" s="650">
        <v>7</v>
      </c>
    </row>
    <row r="42" spans="1:13" ht="12.75" customHeight="1" outlineLevel="1" x14ac:dyDescent="0.2">
      <c r="A42" s="647" t="s">
        <v>8004</v>
      </c>
      <c r="B42" s="651" t="s">
        <v>8059</v>
      </c>
      <c r="C42" s="651" t="s">
        <v>128</v>
      </c>
      <c r="D42" s="651" t="s">
        <v>1655</v>
      </c>
      <c r="E42" s="651" t="s">
        <v>8034</v>
      </c>
      <c r="F42" s="651" t="s">
        <v>8009</v>
      </c>
      <c r="G42" s="648"/>
      <c r="H42" s="648"/>
      <c r="I42" s="653" t="s">
        <v>8060</v>
      </c>
      <c r="J42" s="645">
        <f t="shared" si="1"/>
        <v>10.666666666666666</v>
      </c>
      <c r="K42" s="646" t="e">
        <f ca="1">[11]!Aviasectordistance(LEFT(C42,3),RIGHT(D42,3),"km")</f>
        <v>#NAME?</v>
      </c>
      <c r="L42" s="646" t="e">
        <f t="shared" ca="1" si="2"/>
        <v>#NAME?</v>
      </c>
      <c r="M42" s="648">
        <v>4</v>
      </c>
    </row>
    <row r="43" spans="1:13" s="640" customFormat="1" ht="12.75" customHeight="1" outlineLevel="1" x14ac:dyDescent="0.2">
      <c r="A43" s="649" t="s">
        <v>8004</v>
      </c>
      <c r="B43" s="652" t="s">
        <v>8059</v>
      </c>
      <c r="C43" s="652" t="s">
        <v>128</v>
      </c>
      <c r="D43" s="652" t="s">
        <v>1655</v>
      </c>
      <c r="E43" s="652" t="s">
        <v>8061</v>
      </c>
      <c r="F43" s="652" t="s">
        <v>8062</v>
      </c>
      <c r="G43" s="650"/>
      <c r="H43" s="650"/>
      <c r="I43" s="654" t="s">
        <v>8060</v>
      </c>
      <c r="J43" s="645">
        <f t="shared" si="1"/>
        <v>10.666666666666666</v>
      </c>
      <c r="K43" s="646" t="e">
        <f ca="1">[11]!Aviasectordistance(LEFT(C43,3),RIGHT(D43,3),"km")</f>
        <v>#NAME?</v>
      </c>
      <c r="L43" s="646" t="e">
        <f t="shared" ca="1" si="2"/>
        <v>#NAME?</v>
      </c>
      <c r="M43" s="650">
        <v>1</v>
      </c>
    </row>
    <row r="44" spans="1:13" ht="12.75" customHeight="1" outlineLevel="1" x14ac:dyDescent="0.2">
      <c r="A44" s="627"/>
      <c r="B44" s="628"/>
      <c r="C44" s="628"/>
      <c r="D44" s="628"/>
      <c r="E44" s="628"/>
      <c r="F44" s="628"/>
      <c r="G44" s="628"/>
      <c r="H44" s="628"/>
      <c r="I44" s="655"/>
      <c r="J44" s="629"/>
      <c r="K44" s="630"/>
      <c r="L44" s="630"/>
    </row>
    <row r="45" spans="1:13" ht="12.75" customHeight="1" outlineLevel="1" x14ac:dyDescent="0.2"/>
    <row r="46" spans="1:13" ht="12.75" customHeight="1" outlineLevel="1" x14ac:dyDescent="0.2">
      <c r="K46" s="632" t="s">
        <v>7738</v>
      </c>
      <c r="L46" s="633" t="e">
        <f ca="1">AVERAGE(L21:L43)</f>
        <v>#NAME?</v>
      </c>
    </row>
    <row r="47" spans="1:13" ht="12.75" customHeight="1" outlineLevel="1" x14ac:dyDescent="0.2">
      <c r="H47" s="634" t="s">
        <v>7939</v>
      </c>
      <c r="I47" s="635" t="e">
        <f ca="1">[11]!Aviasectordistance(LEFT(H47,3),RIGHT(H47,3),"km")</f>
        <v>#NAME?</v>
      </c>
    </row>
    <row r="48" spans="1:13" ht="12.75" customHeight="1" outlineLevel="1" x14ac:dyDescent="0.2">
      <c r="H48" s="636" t="s">
        <v>7770</v>
      </c>
      <c r="I48" s="637" t="e">
        <f ca="1">I47/L46</f>
        <v>#NAME?</v>
      </c>
    </row>
    <row r="49" spans="1:13" ht="12.75" customHeight="1" outlineLevel="1" x14ac:dyDescent="0.2">
      <c r="H49" s="638" t="s">
        <v>7771</v>
      </c>
      <c r="I49" s="639" t="e">
        <f ca="1">TEXT(I48/24,"HH:MM")</f>
        <v>#NAME?</v>
      </c>
    </row>
    <row r="50" spans="1:13" ht="12.75" customHeight="1" outlineLevel="1" x14ac:dyDescent="0.2"/>
    <row r="51" spans="1:13" ht="12.75" customHeight="1" outlineLevel="1" x14ac:dyDescent="0.2"/>
    <row r="52" spans="1:13" ht="12.75" customHeight="1" outlineLevel="1" x14ac:dyDescent="0.2"/>
    <row r="53" spans="1:13" s="621" customFormat="1" ht="12.75" customHeight="1" x14ac:dyDescent="0.2">
      <c r="A53" s="665" t="s">
        <v>7941</v>
      </c>
    </row>
    <row r="54" spans="1:13" ht="12.75" customHeight="1" outlineLevel="1" x14ac:dyDescent="0.2"/>
    <row r="55" spans="1:13" ht="12.75" customHeight="1" outlineLevel="1" x14ac:dyDescent="0.2"/>
    <row r="56" spans="1:13" ht="12.75" customHeight="1" outlineLevel="1" x14ac:dyDescent="0.2">
      <c r="A56" s="622" t="s">
        <v>7760</v>
      </c>
      <c r="B56" s="623" t="s">
        <v>7761</v>
      </c>
      <c r="C56" s="624" t="s">
        <v>7762</v>
      </c>
      <c r="D56" s="624" t="s">
        <v>7763</v>
      </c>
      <c r="E56" s="624" t="s">
        <v>7764</v>
      </c>
      <c r="F56" s="624" t="s">
        <v>7765</v>
      </c>
      <c r="G56" s="623" t="s">
        <v>7766</v>
      </c>
      <c r="H56" s="624" t="s">
        <v>7773</v>
      </c>
      <c r="I56" s="624" t="s">
        <v>7767</v>
      </c>
      <c r="J56" s="623" t="s">
        <v>7768</v>
      </c>
      <c r="K56" s="625" t="s">
        <v>7772</v>
      </c>
      <c r="L56" s="626" t="s">
        <v>7769</v>
      </c>
      <c r="M56" s="626" t="s">
        <v>7892</v>
      </c>
    </row>
    <row r="57" spans="1:13" ht="12.75" customHeight="1" outlineLevel="1" x14ac:dyDescent="0.2">
      <c r="A57" s="649" t="s">
        <v>7943</v>
      </c>
      <c r="B57" s="652" t="s">
        <v>7944</v>
      </c>
      <c r="C57" s="652" t="s">
        <v>1655</v>
      </c>
      <c r="D57" s="652" t="s">
        <v>127</v>
      </c>
      <c r="E57" s="652" t="s">
        <v>7945</v>
      </c>
      <c r="F57" s="652" t="s">
        <v>7946</v>
      </c>
      <c r="G57" s="650"/>
      <c r="H57" s="650"/>
      <c r="I57" s="654" t="s">
        <v>7947</v>
      </c>
      <c r="J57" s="645">
        <f t="shared" ref="J57:J79" si="3">LEFT(I57,2)+RIGHT(I57,2)/60</f>
        <v>11.333333333333334</v>
      </c>
      <c r="K57" s="646" t="e">
        <f ca="1">[11]!Aviasectordistance(LEFT(C57,3),RIGHT(D57,3),"km")</f>
        <v>#NAME?</v>
      </c>
      <c r="L57" s="646" t="e">
        <f ca="1">K57/J57</f>
        <v>#NAME?</v>
      </c>
      <c r="M57" s="628">
        <v>7</v>
      </c>
    </row>
    <row r="58" spans="1:13" ht="12.75" customHeight="1" outlineLevel="1" x14ac:dyDescent="0.2">
      <c r="A58" s="649" t="s">
        <v>7948</v>
      </c>
      <c r="B58" s="652" t="s">
        <v>7949</v>
      </c>
      <c r="C58" s="652" t="s">
        <v>1655</v>
      </c>
      <c r="D58" s="652" t="s">
        <v>127</v>
      </c>
      <c r="E58" s="652" t="s">
        <v>7950</v>
      </c>
      <c r="F58" s="652" t="s">
        <v>7951</v>
      </c>
      <c r="G58" s="650"/>
      <c r="H58" s="650"/>
      <c r="I58" s="654" t="s">
        <v>7947</v>
      </c>
      <c r="J58" s="645">
        <f t="shared" si="3"/>
        <v>11.333333333333334</v>
      </c>
      <c r="K58" s="646" t="e">
        <f ca="1">[11]!Aviasectordistance(LEFT(C58,3),RIGHT(D58,3),"km")</f>
        <v>#NAME?</v>
      </c>
      <c r="L58" s="646" t="e">
        <f t="shared" ref="L58:L79" ca="1" si="4">K58/J58</f>
        <v>#NAME?</v>
      </c>
      <c r="M58" s="628">
        <v>7</v>
      </c>
    </row>
    <row r="59" spans="1:13" ht="12.75" customHeight="1" outlineLevel="1" x14ac:dyDescent="0.2">
      <c r="A59" s="649" t="s">
        <v>7948</v>
      </c>
      <c r="B59" s="652" t="s">
        <v>7952</v>
      </c>
      <c r="C59" s="652" t="s">
        <v>1655</v>
      </c>
      <c r="D59" s="652" t="s">
        <v>127</v>
      </c>
      <c r="E59" s="652" t="s">
        <v>7819</v>
      </c>
      <c r="F59" s="652" t="s">
        <v>7953</v>
      </c>
      <c r="G59" s="650"/>
      <c r="H59" s="650"/>
      <c r="I59" s="654" t="s">
        <v>7954</v>
      </c>
      <c r="J59" s="645">
        <f t="shared" si="3"/>
        <v>11.25</v>
      </c>
      <c r="K59" s="646" t="e">
        <f ca="1">[11]!Aviasectordistance(LEFT(C59,3),RIGHT(D59,3),"km")</f>
        <v>#NAME?</v>
      </c>
      <c r="L59" s="646" t="e">
        <f t="shared" ca="1" si="4"/>
        <v>#NAME?</v>
      </c>
      <c r="M59" s="628">
        <v>7</v>
      </c>
    </row>
    <row r="60" spans="1:13" ht="12.75" customHeight="1" outlineLevel="1" x14ac:dyDescent="0.2">
      <c r="A60" s="649" t="s">
        <v>7955</v>
      </c>
      <c r="B60" s="652" t="s">
        <v>7956</v>
      </c>
      <c r="C60" s="652" t="s">
        <v>1655</v>
      </c>
      <c r="D60" s="652" t="s">
        <v>135</v>
      </c>
      <c r="E60" s="652" t="s">
        <v>7957</v>
      </c>
      <c r="F60" s="652" t="s">
        <v>7958</v>
      </c>
      <c r="G60" s="650"/>
      <c r="H60" s="650"/>
      <c r="I60" s="654" t="s">
        <v>7959</v>
      </c>
      <c r="J60" s="645">
        <f t="shared" si="3"/>
        <v>9.5833333333333339</v>
      </c>
      <c r="K60" s="646" t="e">
        <f ca="1">[11]!Aviasectordistance(LEFT(C60,3),RIGHT(D60,3),"km")</f>
        <v>#NAME?</v>
      </c>
      <c r="L60" s="646" t="e">
        <f t="shared" ca="1" si="4"/>
        <v>#NAME?</v>
      </c>
      <c r="M60" s="628">
        <v>7</v>
      </c>
    </row>
    <row r="61" spans="1:13" ht="12.75" customHeight="1" outlineLevel="1" x14ac:dyDescent="0.2">
      <c r="A61" s="649" t="s">
        <v>7955</v>
      </c>
      <c r="B61" s="652" t="s">
        <v>7960</v>
      </c>
      <c r="C61" s="652" t="s">
        <v>1655</v>
      </c>
      <c r="D61" s="652" t="s">
        <v>135</v>
      </c>
      <c r="E61" s="652" t="s">
        <v>7961</v>
      </c>
      <c r="F61" s="652" t="s">
        <v>7962</v>
      </c>
      <c r="G61" s="650"/>
      <c r="H61" s="650"/>
      <c r="I61" s="654" t="s">
        <v>7959</v>
      </c>
      <c r="J61" s="645">
        <f t="shared" si="3"/>
        <v>9.5833333333333339</v>
      </c>
      <c r="K61" s="646" t="e">
        <f ca="1">[11]!Aviasectordistance(LEFT(C61,3),RIGHT(D61,3),"km")</f>
        <v>#NAME?</v>
      </c>
      <c r="L61" s="646" t="e">
        <f t="shared" ca="1" si="4"/>
        <v>#NAME?</v>
      </c>
      <c r="M61" s="628">
        <v>1</v>
      </c>
    </row>
    <row r="62" spans="1:13" ht="12.75" customHeight="1" outlineLevel="1" x14ac:dyDescent="0.2">
      <c r="A62" s="649" t="s">
        <v>7955</v>
      </c>
      <c r="B62" s="652" t="s">
        <v>7960</v>
      </c>
      <c r="C62" s="652" t="s">
        <v>1655</v>
      </c>
      <c r="D62" s="652" t="s">
        <v>135</v>
      </c>
      <c r="E62" s="652" t="s">
        <v>7963</v>
      </c>
      <c r="F62" s="652" t="s">
        <v>7964</v>
      </c>
      <c r="G62" s="650"/>
      <c r="H62" s="650"/>
      <c r="I62" s="654" t="s">
        <v>7959</v>
      </c>
      <c r="J62" s="645">
        <f t="shared" si="3"/>
        <v>9.5833333333333339</v>
      </c>
      <c r="K62" s="646" t="e">
        <f ca="1">[11]!Aviasectordistance(LEFT(C62,3),RIGHT(D62,3),"km")</f>
        <v>#NAME?</v>
      </c>
      <c r="L62" s="646" t="e">
        <f t="shared" ca="1" si="4"/>
        <v>#NAME?</v>
      </c>
      <c r="M62" s="628">
        <v>3</v>
      </c>
    </row>
    <row r="63" spans="1:13" ht="12.75" customHeight="1" outlineLevel="1" x14ac:dyDescent="0.2">
      <c r="A63" s="649" t="s">
        <v>7955</v>
      </c>
      <c r="B63" s="652" t="s">
        <v>7965</v>
      </c>
      <c r="C63" s="652" t="s">
        <v>1655</v>
      </c>
      <c r="D63" s="652" t="s">
        <v>127</v>
      </c>
      <c r="E63" s="652" t="s">
        <v>7945</v>
      </c>
      <c r="F63" s="652" t="s">
        <v>7966</v>
      </c>
      <c r="G63" s="650"/>
      <c r="H63" s="650"/>
      <c r="I63" s="654" t="s">
        <v>7967</v>
      </c>
      <c r="J63" s="645">
        <f t="shared" si="3"/>
        <v>11</v>
      </c>
      <c r="K63" s="646" t="e">
        <f ca="1">[11]!Aviasectordistance(LEFT(C63,3),RIGHT(D63,3),"km")</f>
        <v>#NAME?</v>
      </c>
      <c r="L63" s="646" t="e">
        <f t="shared" ca="1" si="4"/>
        <v>#NAME?</v>
      </c>
      <c r="M63" s="628">
        <v>7</v>
      </c>
    </row>
    <row r="64" spans="1:13" ht="12.75" customHeight="1" outlineLevel="1" x14ac:dyDescent="0.2">
      <c r="A64" s="649" t="s">
        <v>7955</v>
      </c>
      <c r="B64" s="652" t="s">
        <v>7968</v>
      </c>
      <c r="C64" s="652" t="s">
        <v>1655</v>
      </c>
      <c r="D64" s="652" t="s">
        <v>190</v>
      </c>
      <c r="E64" s="652" t="s">
        <v>7969</v>
      </c>
      <c r="F64" s="652" t="s">
        <v>7970</v>
      </c>
      <c r="G64" s="650"/>
      <c r="H64" s="650"/>
      <c r="I64" s="654" t="s">
        <v>7971</v>
      </c>
      <c r="J64" s="645">
        <f t="shared" si="3"/>
        <v>11.166666666666666</v>
      </c>
      <c r="K64" s="646" t="e">
        <f ca="1">[11]!Aviasectordistance(LEFT(C64,3),RIGHT(D64,3),"km")</f>
        <v>#NAME?</v>
      </c>
      <c r="L64" s="646" t="e">
        <f t="shared" ca="1" si="4"/>
        <v>#NAME?</v>
      </c>
      <c r="M64" s="628">
        <v>3</v>
      </c>
    </row>
    <row r="65" spans="1:13" ht="12.75" customHeight="1" outlineLevel="1" x14ac:dyDescent="0.2">
      <c r="A65" s="649" t="s">
        <v>7955</v>
      </c>
      <c r="B65" s="652" t="s">
        <v>7968</v>
      </c>
      <c r="C65" s="652" t="s">
        <v>1655</v>
      </c>
      <c r="D65" s="652" t="s">
        <v>190</v>
      </c>
      <c r="E65" s="652" t="s">
        <v>7951</v>
      </c>
      <c r="F65" s="652" t="s">
        <v>7972</v>
      </c>
      <c r="G65" s="650"/>
      <c r="H65" s="650"/>
      <c r="I65" s="654" t="s">
        <v>7971</v>
      </c>
      <c r="J65" s="645">
        <f t="shared" si="3"/>
        <v>11.166666666666666</v>
      </c>
      <c r="K65" s="646" t="e">
        <f ca="1">[11]!Aviasectordistance(LEFT(C65,3),RIGHT(D65,3),"km")</f>
        <v>#NAME?</v>
      </c>
      <c r="L65" s="646" t="e">
        <f t="shared" ca="1" si="4"/>
        <v>#NAME?</v>
      </c>
      <c r="M65" s="628">
        <v>4</v>
      </c>
    </row>
    <row r="66" spans="1:13" ht="12.75" customHeight="1" outlineLevel="1" x14ac:dyDescent="0.2">
      <c r="A66" s="649" t="s">
        <v>7955</v>
      </c>
      <c r="B66" s="652" t="s">
        <v>7973</v>
      </c>
      <c r="C66" s="652" t="s">
        <v>1655</v>
      </c>
      <c r="D66" s="652" t="s">
        <v>140</v>
      </c>
      <c r="E66" s="652" t="s">
        <v>7974</v>
      </c>
      <c r="F66" s="652" t="s">
        <v>7975</v>
      </c>
      <c r="G66" s="650"/>
      <c r="H66" s="650"/>
      <c r="I66" s="654" t="s">
        <v>7976</v>
      </c>
      <c r="J66" s="645">
        <f t="shared" si="3"/>
        <v>10.5</v>
      </c>
      <c r="K66" s="646" t="e">
        <f ca="1">[11]!Aviasectordistance(LEFT(C66,3),RIGHT(D66,3),"km")</f>
        <v>#NAME?</v>
      </c>
      <c r="L66" s="646" t="e">
        <f t="shared" ca="1" si="4"/>
        <v>#NAME?</v>
      </c>
      <c r="M66" s="628">
        <v>7</v>
      </c>
    </row>
    <row r="67" spans="1:13" ht="12.75" customHeight="1" outlineLevel="1" x14ac:dyDescent="0.2">
      <c r="A67" s="649" t="s">
        <v>7955</v>
      </c>
      <c r="B67" s="652" t="s">
        <v>7977</v>
      </c>
      <c r="C67" s="652" t="s">
        <v>1655</v>
      </c>
      <c r="D67" s="652" t="s">
        <v>127</v>
      </c>
      <c r="E67" s="652" t="s">
        <v>7978</v>
      </c>
      <c r="F67" s="652" t="s">
        <v>7979</v>
      </c>
      <c r="G67" s="650"/>
      <c r="H67" s="650"/>
      <c r="I67" s="654" t="s">
        <v>7980</v>
      </c>
      <c r="J67" s="645">
        <f t="shared" si="3"/>
        <v>11.083333333333334</v>
      </c>
      <c r="K67" s="646" t="e">
        <f ca="1">[11]!Aviasectordistance(LEFT(C67,3),RIGHT(D67,3),"km")</f>
        <v>#NAME?</v>
      </c>
      <c r="L67" s="646" t="e">
        <f t="shared" ca="1" si="4"/>
        <v>#NAME?</v>
      </c>
      <c r="M67" s="628">
        <v>7</v>
      </c>
    </row>
    <row r="68" spans="1:13" ht="12.75" customHeight="1" outlineLevel="1" x14ac:dyDescent="0.2">
      <c r="A68" s="649" t="s">
        <v>7955</v>
      </c>
      <c r="B68" s="652" t="s">
        <v>7981</v>
      </c>
      <c r="C68" s="652" t="s">
        <v>1655</v>
      </c>
      <c r="D68" s="652" t="s">
        <v>128</v>
      </c>
      <c r="E68" s="652" t="s">
        <v>7982</v>
      </c>
      <c r="F68" s="652" t="s">
        <v>7811</v>
      </c>
      <c r="G68" s="650"/>
      <c r="H68" s="650"/>
      <c r="I68" s="654" t="s">
        <v>7980</v>
      </c>
      <c r="J68" s="645">
        <f t="shared" si="3"/>
        <v>11.083333333333334</v>
      </c>
      <c r="K68" s="646" t="e">
        <f ca="1">[11]!Aviasectordistance(LEFT(C68,3),RIGHT(D68,3),"km")</f>
        <v>#NAME?</v>
      </c>
      <c r="L68" s="646" t="e">
        <f t="shared" ca="1" si="4"/>
        <v>#NAME?</v>
      </c>
      <c r="M68" s="628">
        <v>1</v>
      </c>
    </row>
    <row r="69" spans="1:13" ht="12.75" customHeight="1" outlineLevel="1" x14ac:dyDescent="0.2">
      <c r="A69" s="649" t="s">
        <v>7955</v>
      </c>
      <c r="B69" s="652" t="s">
        <v>7981</v>
      </c>
      <c r="C69" s="652" t="s">
        <v>1655</v>
      </c>
      <c r="D69" s="652" t="s">
        <v>128</v>
      </c>
      <c r="E69" s="652" t="s">
        <v>7964</v>
      </c>
      <c r="F69" s="652" t="s">
        <v>7983</v>
      </c>
      <c r="G69" s="650"/>
      <c r="H69" s="650"/>
      <c r="I69" s="654" t="s">
        <v>7980</v>
      </c>
      <c r="J69" s="645">
        <f t="shared" si="3"/>
        <v>11.083333333333334</v>
      </c>
      <c r="K69" s="646" t="e">
        <f ca="1">[11]!Aviasectordistance(LEFT(C69,3),RIGHT(D69,3),"km")</f>
        <v>#NAME?</v>
      </c>
      <c r="L69" s="646" t="e">
        <f t="shared" ca="1" si="4"/>
        <v>#NAME?</v>
      </c>
      <c r="M69" s="628">
        <v>6</v>
      </c>
    </row>
    <row r="70" spans="1:13" ht="12.75" customHeight="1" outlineLevel="1" x14ac:dyDescent="0.2">
      <c r="A70" s="649" t="s">
        <v>7955</v>
      </c>
      <c r="B70" s="652" t="s">
        <v>7984</v>
      </c>
      <c r="C70" s="652" t="s">
        <v>1655</v>
      </c>
      <c r="D70" s="652" t="s">
        <v>128</v>
      </c>
      <c r="E70" s="652" t="s">
        <v>7985</v>
      </c>
      <c r="F70" s="652" t="s">
        <v>7820</v>
      </c>
      <c r="G70" s="650"/>
      <c r="H70" s="650"/>
      <c r="I70" s="654" t="s">
        <v>7986</v>
      </c>
      <c r="J70" s="645">
        <f t="shared" si="3"/>
        <v>10.833333333333334</v>
      </c>
      <c r="K70" s="646" t="e">
        <f ca="1">[11]!Aviasectordistance(LEFT(C70,3),RIGHT(D70,3),"km")</f>
        <v>#NAME?</v>
      </c>
      <c r="L70" s="646" t="e">
        <f t="shared" ca="1" si="4"/>
        <v>#NAME?</v>
      </c>
      <c r="M70" s="628">
        <v>7</v>
      </c>
    </row>
    <row r="71" spans="1:13" ht="12.75" customHeight="1" outlineLevel="1" x14ac:dyDescent="0.2">
      <c r="A71" s="649" t="s">
        <v>7987</v>
      </c>
      <c r="B71" s="652" t="s">
        <v>7988</v>
      </c>
      <c r="C71" s="652" t="s">
        <v>1655</v>
      </c>
      <c r="D71" s="652" t="s">
        <v>127</v>
      </c>
      <c r="E71" s="652" t="s">
        <v>7989</v>
      </c>
      <c r="F71" s="652" t="s">
        <v>7990</v>
      </c>
      <c r="G71" s="650"/>
      <c r="H71" s="650"/>
      <c r="I71" s="654" t="s">
        <v>7991</v>
      </c>
      <c r="J71" s="645">
        <f t="shared" si="3"/>
        <v>12.266666666666667</v>
      </c>
      <c r="K71" s="646" t="e">
        <f ca="1">[11]!Aviasectordistance(LEFT(C71,3),RIGHT(D71,3),"km")</f>
        <v>#NAME?</v>
      </c>
      <c r="L71" s="646" t="e">
        <f t="shared" ca="1" si="4"/>
        <v>#NAME?</v>
      </c>
      <c r="M71" s="628">
        <v>7</v>
      </c>
    </row>
    <row r="72" spans="1:13" ht="12.75" customHeight="1" outlineLevel="1" x14ac:dyDescent="0.2">
      <c r="A72" s="649" t="s">
        <v>7987</v>
      </c>
      <c r="B72" s="652" t="s">
        <v>7992</v>
      </c>
      <c r="C72" s="652" t="s">
        <v>1655</v>
      </c>
      <c r="D72" s="652" t="s">
        <v>135</v>
      </c>
      <c r="E72" s="652" t="s">
        <v>7993</v>
      </c>
      <c r="F72" s="652" t="s">
        <v>7994</v>
      </c>
      <c r="G72" s="650"/>
      <c r="H72" s="650"/>
      <c r="I72" s="654" t="s">
        <v>7995</v>
      </c>
      <c r="J72" s="645">
        <f t="shared" si="3"/>
        <v>10.25</v>
      </c>
      <c r="K72" s="646" t="e">
        <f ca="1">[11]!Aviasectordistance(LEFT(C72,3),RIGHT(D72,3),"km")</f>
        <v>#NAME?</v>
      </c>
      <c r="L72" s="646" t="e">
        <f t="shared" ca="1" si="4"/>
        <v>#NAME?</v>
      </c>
      <c r="M72" s="628">
        <v>7</v>
      </c>
    </row>
    <row r="73" spans="1:13" ht="12.75" customHeight="1" outlineLevel="1" x14ac:dyDescent="0.2">
      <c r="A73" s="649" t="s">
        <v>7788</v>
      </c>
      <c r="B73" s="652" t="s">
        <v>7996</v>
      </c>
      <c r="C73" s="652" t="s">
        <v>1655</v>
      </c>
      <c r="D73" s="652" t="s">
        <v>128</v>
      </c>
      <c r="E73" s="652" t="s">
        <v>7997</v>
      </c>
      <c r="F73" s="652" t="s">
        <v>7998</v>
      </c>
      <c r="G73" s="650"/>
      <c r="H73" s="650"/>
      <c r="I73" s="654" t="s">
        <v>7986</v>
      </c>
      <c r="J73" s="645">
        <f t="shared" si="3"/>
        <v>10.833333333333334</v>
      </c>
      <c r="K73" s="646" t="e">
        <f ca="1">[11]!Aviasectordistance(LEFT(C73,3),RIGHT(D73,3),"km")</f>
        <v>#NAME?</v>
      </c>
      <c r="L73" s="646" t="e">
        <f t="shared" ca="1" si="4"/>
        <v>#NAME?</v>
      </c>
      <c r="M73" s="628">
        <v>7</v>
      </c>
    </row>
    <row r="74" spans="1:13" ht="12.75" customHeight="1" outlineLevel="1" x14ac:dyDescent="0.2">
      <c r="A74" s="649" t="s">
        <v>7788</v>
      </c>
      <c r="B74" s="652" t="s">
        <v>7999</v>
      </c>
      <c r="C74" s="652" t="s">
        <v>1655</v>
      </c>
      <c r="D74" s="652" t="s">
        <v>128</v>
      </c>
      <c r="E74" s="652" t="s">
        <v>8000</v>
      </c>
      <c r="F74" s="652" t="s">
        <v>8001</v>
      </c>
      <c r="G74" s="650"/>
      <c r="H74" s="650"/>
      <c r="I74" s="654" t="s">
        <v>7980</v>
      </c>
      <c r="J74" s="645">
        <f t="shared" si="3"/>
        <v>11.083333333333334</v>
      </c>
      <c r="K74" s="646" t="e">
        <f ca="1">[11]!Aviasectordistance(LEFT(C74,3),RIGHT(D74,3),"km")</f>
        <v>#NAME?</v>
      </c>
      <c r="L74" s="646" t="e">
        <f t="shared" ca="1" si="4"/>
        <v>#NAME?</v>
      </c>
      <c r="M74" s="628">
        <v>7</v>
      </c>
    </row>
    <row r="75" spans="1:13" ht="12.75" customHeight="1" outlineLevel="1" x14ac:dyDescent="0.2">
      <c r="A75" s="649" t="s">
        <v>7788</v>
      </c>
      <c r="B75" s="652" t="s">
        <v>8002</v>
      </c>
      <c r="C75" s="652" t="s">
        <v>1655</v>
      </c>
      <c r="D75" s="652" t="s">
        <v>127</v>
      </c>
      <c r="E75" s="652" t="s">
        <v>8003</v>
      </c>
      <c r="F75" s="652" t="s">
        <v>7816</v>
      </c>
      <c r="G75" s="650"/>
      <c r="H75" s="650"/>
      <c r="I75" s="654" t="s">
        <v>7971</v>
      </c>
      <c r="J75" s="645">
        <f t="shared" si="3"/>
        <v>11.166666666666666</v>
      </c>
      <c r="K75" s="646" t="e">
        <f ca="1">[11]!Aviasectordistance(LEFT(C75,3),RIGHT(D75,3),"km")</f>
        <v>#NAME?</v>
      </c>
      <c r="L75" s="646" t="e">
        <f t="shared" ca="1" si="4"/>
        <v>#NAME?</v>
      </c>
      <c r="M75" s="628">
        <v>7</v>
      </c>
    </row>
    <row r="76" spans="1:13" s="640" customFormat="1" ht="12.75" customHeight="1" outlineLevel="1" x14ac:dyDescent="0.2">
      <c r="A76" s="649" t="s">
        <v>8004</v>
      </c>
      <c r="B76" s="652" t="s">
        <v>8005</v>
      </c>
      <c r="C76" s="652" t="s">
        <v>1655</v>
      </c>
      <c r="D76" s="652" t="s">
        <v>127</v>
      </c>
      <c r="E76" s="652" t="s">
        <v>7962</v>
      </c>
      <c r="F76" s="652" t="s">
        <v>7983</v>
      </c>
      <c r="G76" s="650"/>
      <c r="H76" s="650"/>
      <c r="I76" s="654" t="s">
        <v>7947</v>
      </c>
      <c r="J76" s="645">
        <f t="shared" si="3"/>
        <v>11.333333333333334</v>
      </c>
      <c r="K76" s="646" t="e">
        <f ca="1">[11]!Aviasectordistance(LEFT(C76,3),RIGHT(D76,3),"km")</f>
        <v>#NAME?</v>
      </c>
      <c r="L76" s="646" t="e">
        <f t="shared" ca="1" si="4"/>
        <v>#NAME?</v>
      </c>
      <c r="M76" s="641">
        <v>7</v>
      </c>
    </row>
    <row r="77" spans="1:13" s="640" customFormat="1" ht="12.75" customHeight="1" outlineLevel="1" x14ac:dyDescent="0.2">
      <c r="A77" s="649" t="s">
        <v>8004</v>
      </c>
      <c r="B77" s="652" t="s">
        <v>8006</v>
      </c>
      <c r="C77" s="652" t="s">
        <v>1655</v>
      </c>
      <c r="D77" s="652" t="s">
        <v>128</v>
      </c>
      <c r="E77" s="652" t="s">
        <v>7813</v>
      </c>
      <c r="F77" s="652" t="s">
        <v>7983</v>
      </c>
      <c r="G77" s="650"/>
      <c r="H77" s="650"/>
      <c r="I77" s="654" t="s">
        <v>7967</v>
      </c>
      <c r="J77" s="645">
        <f t="shared" si="3"/>
        <v>11</v>
      </c>
      <c r="K77" s="646" t="e">
        <f ca="1">[11]!Aviasectordistance(LEFT(C77,3),RIGHT(D77,3),"km")</f>
        <v>#NAME?</v>
      </c>
      <c r="L77" s="646" t="e">
        <f t="shared" ca="1" si="4"/>
        <v>#NAME?</v>
      </c>
      <c r="M77" s="641">
        <v>7</v>
      </c>
    </row>
    <row r="78" spans="1:13" s="640" customFormat="1" ht="12.75" customHeight="1" outlineLevel="1" x14ac:dyDescent="0.2">
      <c r="A78" s="649" t="s">
        <v>8004</v>
      </c>
      <c r="B78" s="652" t="s">
        <v>8007</v>
      </c>
      <c r="C78" s="652" t="s">
        <v>1655</v>
      </c>
      <c r="D78" s="652" t="s">
        <v>127</v>
      </c>
      <c r="E78" s="652" t="s">
        <v>8008</v>
      </c>
      <c r="F78" s="652" t="s">
        <v>8009</v>
      </c>
      <c r="G78" s="650"/>
      <c r="H78" s="650"/>
      <c r="I78" s="654" t="s">
        <v>8010</v>
      </c>
      <c r="J78" s="645">
        <f t="shared" si="3"/>
        <v>11.5</v>
      </c>
      <c r="K78" s="646" t="e">
        <f ca="1">[11]!Aviasectordistance(LEFT(C78,3),RIGHT(D78,3),"km")</f>
        <v>#NAME?</v>
      </c>
      <c r="L78" s="646" t="e">
        <f t="shared" ca="1" si="4"/>
        <v>#NAME?</v>
      </c>
      <c r="M78" s="641">
        <v>7</v>
      </c>
    </row>
    <row r="79" spans="1:13" s="640" customFormat="1" ht="12.75" customHeight="1" outlineLevel="1" x14ac:dyDescent="0.2">
      <c r="A79" s="649" t="s">
        <v>8004</v>
      </c>
      <c r="B79" s="652" t="s">
        <v>8011</v>
      </c>
      <c r="C79" s="652" t="s">
        <v>1655</v>
      </c>
      <c r="D79" s="652" t="s">
        <v>128</v>
      </c>
      <c r="E79" s="652" t="s">
        <v>7951</v>
      </c>
      <c r="F79" s="652" t="s">
        <v>8012</v>
      </c>
      <c r="G79" s="650"/>
      <c r="H79" s="650"/>
      <c r="I79" s="654" t="s">
        <v>7947</v>
      </c>
      <c r="J79" s="645">
        <f t="shared" si="3"/>
        <v>11.333333333333334</v>
      </c>
      <c r="K79" s="646" t="e">
        <f ca="1">[11]!Aviasectordistance(LEFT(C79,3),RIGHT(D79,3),"km")</f>
        <v>#NAME?</v>
      </c>
      <c r="L79" s="646" t="e">
        <f t="shared" ca="1" si="4"/>
        <v>#NAME?</v>
      </c>
      <c r="M79" s="641">
        <v>5</v>
      </c>
    </row>
    <row r="80" spans="1:13" ht="12.75" customHeight="1" outlineLevel="1" x14ac:dyDescent="0.2"/>
    <row r="81" spans="1:21" ht="12.75" customHeight="1" outlineLevel="1" x14ac:dyDescent="0.2">
      <c r="K81" s="632" t="s">
        <v>7738</v>
      </c>
      <c r="L81" s="633" t="e">
        <f ca="1">AVERAGE(L57:L79)</f>
        <v>#NAME?</v>
      </c>
    </row>
    <row r="82" spans="1:21" ht="12.75" customHeight="1" outlineLevel="1" x14ac:dyDescent="0.2">
      <c r="H82" s="634" t="s">
        <v>7942</v>
      </c>
      <c r="I82" s="635" t="e">
        <f ca="1">[11]!Aviasectordistance(LEFT(H82,3),RIGHT(H82,3),"km")</f>
        <v>#NAME?</v>
      </c>
    </row>
    <row r="83" spans="1:21" ht="12.75" customHeight="1" outlineLevel="1" x14ac:dyDescent="0.2">
      <c r="H83" s="636" t="s">
        <v>7770</v>
      </c>
      <c r="I83" s="637" t="e">
        <f ca="1">I82/L81</f>
        <v>#NAME?</v>
      </c>
    </row>
    <row r="84" spans="1:21" ht="12.75" customHeight="1" outlineLevel="1" x14ac:dyDescent="0.2">
      <c r="H84" s="638" t="s">
        <v>7771</v>
      </c>
      <c r="I84" s="639" t="e">
        <f ca="1">TEXT(I83/24,"HH:MM")</f>
        <v>#NAME?</v>
      </c>
    </row>
    <row r="85" spans="1:21" ht="12.75" customHeight="1" outlineLevel="1" x14ac:dyDescent="0.2"/>
    <row r="86" spans="1:21" s="621" customFormat="1" ht="15.75" customHeight="1" x14ac:dyDescent="0.25">
      <c r="A86" s="799" t="s">
        <v>8066</v>
      </c>
    </row>
    <row r="87" spans="1:21" s="666" customFormat="1" ht="20.25" x14ac:dyDescent="0.3">
      <c r="A87" s="665" t="s">
        <v>8067</v>
      </c>
      <c r="B87" s="677"/>
      <c r="D87" s="668"/>
      <c r="E87" s="669"/>
      <c r="F87" s="670"/>
      <c r="G87" s="670"/>
      <c r="H87" s="670"/>
      <c r="I87" s="670"/>
      <c r="K87" s="667"/>
      <c r="L87" s="668"/>
      <c r="M87" s="669"/>
    </row>
    <row r="88" spans="1:21" s="671" customFormat="1" ht="10.5" customHeight="1" outlineLevel="1" x14ac:dyDescent="0.3">
      <c r="C88" s="672"/>
      <c r="D88" s="672"/>
      <c r="E88" s="672"/>
      <c r="F88" s="673"/>
      <c r="G88" s="673"/>
      <c r="H88" s="673"/>
      <c r="I88" s="673"/>
      <c r="K88" s="674"/>
      <c r="L88" s="675"/>
      <c r="M88" s="676"/>
    </row>
    <row r="89" spans="1:21" s="678" customFormat="1" ht="16.5" outlineLevel="1" x14ac:dyDescent="0.3">
      <c r="C89" s="687" t="s">
        <v>8068</v>
      </c>
      <c r="D89" s="679"/>
      <c r="E89" s="688"/>
      <c r="F89" s="679"/>
      <c r="G89" s="687" t="s">
        <v>8069</v>
      </c>
      <c r="H89" s="679"/>
      <c r="I89" s="679"/>
      <c r="K89" s="687" t="s">
        <v>8070</v>
      </c>
      <c r="L89" s="679"/>
      <c r="M89" s="689"/>
      <c r="O89" s="687" t="s">
        <v>8071</v>
      </c>
      <c r="P89" s="679"/>
      <c r="S89" s="687" t="s">
        <v>8153</v>
      </c>
      <c r="T89" s="838"/>
    </row>
    <row r="90" spans="1:21" s="680" customFormat="1" ht="14.25" outlineLevel="1" x14ac:dyDescent="0.3">
      <c r="C90" s="661" t="s">
        <v>8101</v>
      </c>
      <c r="D90" s="661"/>
      <c r="F90" s="661"/>
      <c r="G90" s="661" t="s">
        <v>8101</v>
      </c>
      <c r="H90" s="661"/>
      <c r="I90" s="661"/>
      <c r="K90" s="661" t="s">
        <v>8101</v>
      </c>
      <c r="L90" s="661"/>
      <c r="O90" s="661" t="s">
        <v>8101</v>
      </c>
      <c r="P90" s="661"/>
      <c r="S90" s="838"/>
      <c r="T90" s="838"/>
    </row>
    <row r="91" spans="1:21" s="680" customFormat="1" outlineLevel="1" x14ac:dyDescent="0.2">
      <c r="C91" s="681" t="s">
        <v>8072</v>
      </c>
      <c r="D91" s="681" t="s">
        <v>7846</v>
      </c>
      <c r="F91" s="661"/>
      <c r="G91" s="681" t="s">
        <v>8072</v>
      </c>
      <c r="H91" s="681" t="s">
        <v>7846</v>
      </c>
      <c r="I91" s="661"/>
      <c r="K91" s="681" t="s">
        <v>8072</v>
      </c>
      <c r="L91" s="681" t="s">
        <v>7846</v>
      </c>
      <c r="O91" s="681" t="s">
        <v>8072</v>
      </c>
      <c r="P91" s="681" t="s">
        <v>7846</v>
      </c>
      <c r="S91" s="803" t="s">
        <v>8154</v>
      </c>
      <c r="T91" s="804" t="s">
        <v>8155</v>
      </c>
    </row>
    <row r="92" spans="1:21" s="680" customFormat="1" ht="15" outlineLevel="1" x14ac:dyDescent="0.25">
      <c r="C92" s="682" t="s">
        <v>8073</v>
      </c>
      <c r="D92" s="683">
        <v>281</v>
      </c>
      <c r="E92" s="713"/>
      <c r="F92" s="661"/>
      <c r="G92" s="682" t="s">
        <v>8074</v>
      </c>
      <c r="H92" s="683">
        <v>33</v>
      </c>
      <c r="I92" s="711" t="s">
        <v>8102</v>
      </c>
      <c r="K92" s="682" t="s">
        <v>8075</v>
      </c>
      <c r="L92" s="683">
        <v>55</v>
      </c>
      <c r="M92" s="711" t="s">
        <v>8102</v>
      </c>
      <c r="O92" s="682" t="s">
        <v>8074</v>
      </c>
      <c r="P92" s="683">
        <v>38</v>
      </c>
      <c r="Q92" s="711" t="s">
        <v>8102</v>
      </c>
      <c r="S92" s="805" t="s">
        <v>8082</v>
      </c>
      <c r="T92" s="806">
        <v>72</v>
      </c>
    </row>
    <row r="93" spans="1:21" s="680" customFormat="1" ht="15" outlineLevel="1" x14ac:dyDescent="0.25">
      <c r="C93" s="682" t="s">
        <v>8076</v>
      </c>
      <c r="D93" s="683">
        <v>250</v>
      </c>
      <c r="F93" s="661"/>
      <c r="G93" s="682" t="s">
        <v>8077</v>
      </c>
      <c r="H93" s="683">
        <v>15</v>
      </c>
      <c r="I93" s="661"/>
      <c r="K93" s="682" t="s">
        <v>8074</v>
      </c>
      <c r="L93" s="683">
        <v>42</v>
      </c>
      <c r="M93" s="711" t="s">
        <v>8102</v>
      </c>
      <c r="O93" s="682" t="s">
        <v>8075</v>
      </c>
      <c r="P93" s="683">
        <v>21</v>
      </c>
      <c r="S93" s="805" t="s">
        <v>8083</v>
      </c>
      <c r="T93" s="806">
        <v>66</v>
      </c>
      <c r="U93" s="711" t="s">
        <v>8102</v>
      </c>
    </row>
    <row r="94" spans="1:21" s="680" customFormat="1" ht="15" outlineLevel="1" x14ac:dyDescent="0.25">
      <c r="C94" s="682" t="s">
        <v>8078</v>
      </c>
      <c r="D94" s="683">
        <v>231</v>
      </c>
      <c r="E94" s="711" t="s">
        <v>8102</v>
      </c>
      <c r="F94" s="661"/>
      <c r="G94" s="682" t="s">
        <v>8079</v>
      </c>
      <c r="H94" s="683">
        <v>14</v>
      </c>
      <c r="I94" s="661"/>
      <c r="K94" s="682" t="s">
        <v>8080</v>
      </c>
      <c r="L94" s="683">
        <v>35</v>
      </c>
      <c r="O94" s="682" t="s">
        <v>8078</v>
      </c>
      <c r="P94" s="683">
        <v>18</v>
      </c>
      <c r="Q94" s="711" t="s">
        <v>8102</v>
      </c>
      <c r="S94" s="805" t="s">
        <v>8076</v>
      </c>
      <c r="T94" s="806">
        <v>59</v>
      </c>
    </row>
    <row r="95" spans="1:21" s="680" customFormat="1" ht="15" outlineLevel="1" x14ac:dyDescent="0.25">
      <c r="C95" s="682" t="s">
        <v>8081</v>
      </c>
      <c r="D95" s="683">
        <v>200</v>
      </c>
      <c r="E95" s="711" t="s">
        <v>8102</v>
      </c>
      <c r="F95" s="661"/>
      <c r="G95" s="682" t="s">
        <v>8078</v>
      </c>
      <c r="H95" s="683">
        <v>10</v>
      </c>
      <c r="I95" s="711" t="s">
        <v>8102</v>
      </c>
      <c r="K95" s="682" t="s">
        <v>8082</v>
      </c>
      <c r="L95" s="683">
        <v>24</v>
      </c>
      <c r="O95" s="682" t="s">
        <v>8083</v>
      </c>
      <c r="P95" s="683">
        <v>16</v>
      </c>
      <c r="Q95" s="711" t="s">
        <v>8102</v>
      </c>
      <c r="S95" s="805" t="s">
        <v>8089</v>
      </c>
      <c r="T95" s="806">
        <v>57</v>
      </c>
    </row>
    <row r="96" spans="1:21" s="680" customFormat="1" ht="15" outlineLevel="1" x14ac:dyDescent="0.25">
      <c r="B96" s="712"/>
      <c r="C96" s="682" t="s">
        <v>8082</v>
      </c>
      <c r="D96" s="683">
        <v>196</v>
      </c>
      <c r="F96" s="661"/>
      <c r="G96" s="682" t="s">
        <v>8083</v>
      </c>
      <c r="H96" s="683">
        <v>9</v>
      </c>
      <c r="I96" s="711" t="s">
        <v>8102</v>
      </c>
      <c r="K96" s="682" t="s">
        <v>8079</v>
      </c>
      <c r="L96" s="683">
        <v>21</v>
      </c>
      <c r="O96" s="682" t="s">
        <v>8081</v>
      </c>
      <c r="P96" s="683">
        <v>11</v>
      </c>
      <c r="Q96" s="711" t="s">
        <v>8102</v>
      </c>
      <c r="S96" s="805" t="s">
        <v>8073</v>
      </c>
      <c r="T96" s="806">
        <v>49</v>
      </c>
    </row>
    <row r="97" spans="1:21" s="680" customFormat="1" ht="15" outlineLevel="1" x14ac:dyDescent="0.25">
      <c r="C97" s="682" t="s">
        <v>8083</v>
      </c>
      <c r="D97" s="683">
        <v>194</v>
      </c>
      <c r="E97" s="711" t="s">
        <v>8102</v>
      </c>
      <c r="F97" s="661"/>
      <c r="G97" s="682" t="s">
        <v>8080</v>
      </c>
      <c r="H97" s="683">
        <v>9</v>
      </c>
      <c r="I97" s="661"/>
      <c r="K97" s="682" t="s">
        <v>8084</v>
      </c>
      <c r="L97" s="683">
        <v>20</v>
      </c>
      <c r="O97" s="682" t="s">
        <v>8085</v>
      </c>
      <c r="P97" s="683">
        <v>11</v>
      </c>
      <c r="Q97" s="711" t="s">
        <v>8102</v>
      </c>
      <c r="S97" s="805" t="s">
        <v>8081</v>
      </c>
      <c r="T97" s="806">
        <v>49</v>
      </c>
      <c r="U97" s="711" t="s">
        <v>8102</v>
      </c>
    </row>
    <row r="98" spans="1:21" s="680" customFormat="1" ht="13.5" outlineLevel="1" x14ac:dyDescent="0.2">
      <c r="C98" s="682" t="s">
        <v>8080</v>
      </c>
      <c r="D98" s="683">
        <v>184</v>
      </c>
      <c r="F98" s="661"/>
      <c r="G98" s="682" t="s">
        <v>8086</v>
      </c>
      <c r="H98" s="683">
        <v>9</v>
      </c>
      <c r="I98" s="661"/>
      <c r="K98" s="682" t="s">
        <v>8077</v>
      </c>
      <c r="L98" s="683">
        <v>20</v>
      </c>
      <c r="O98" s="682" t="s">
        <v>8086</v>
      </c>
      <c r="P98" s="683">
        <v>10</v>
      </c>
      <c r="S98" s="805" t="s">
        <v>8088</v>
      </c>
      <c r="T98" s="806">
        <v>46</v>
      </c>
    </row>
    <row r="99" spans="1:21" s="680" customFormat="1" ht="13.5" outlineLevel="1" x14ac:dyDescent="0.2">
      <c r="C99" s="682" t="s">
        <v>8084</v>
      </c>
      <c r="D99" s="683">
        <v>184</v>
      </c>
      <c r="F99" s="661"/>
      <c r="G99" s="682" t="s">
        <v>8075</v>
      </c>
      <c r="H99" s="683">
        <v>7</v>
      </c>
      <c r="I99" s="661"/>
      <c r="K99" s="682" t="s">
        <v>8076</v>
      </c>
      <c r="L99" s="683">
        <v>15</v>
      </c>
      <c r="O99" s="682" t="s">
        <v>8079</v>
      </c>
      <c r="P99" s="683">
        <v>7</v>
      </c>
      <c r="S99" s="805" t="s">
        <v>8084</v>
      </c>
      <c r="T99" s="806">
        <v>46</v>
      </c>
    </row>
    <row r="100" spans="1:21" s="680" customFormat="1" ht="15" outlineLevel="1" x14ac:dyDescent="0.25">
      <c r="C100" s="682" t="s">
        <v>8085</v>
      </c>
      <c r="D100" s="683">
        <v>182</v>
      </c>
      <c r="E100" s="711" t="s">
        <v>8102</v>
      </c>
      <c r="F100" s="661"/>
      <c r="G100" s="682" t="s">
        <v>8084</v>
      </c>
      <c r="H100" s="683">
        <v>7</v>
      </c>
      <c r="I100" s="661"/>
      <c r="K100" s="682" t="s">
        <v>8085</v>
      </c>
      <c r="L100" s="683">
        <v>15</v>
      </c>
      <c r="M100" s="711" t="s">
        <v>8102</v>
      </c>
      <c r="O100" s="682" t="s">
        <v>8087</v>
      </c>
      <c r="P100" s="683">
        <v>7</v>
      </c>
      <c r="S100" s="805" t="s">
        <v>8085</v>
      </c>
      <c r="T100" s="806">
        <v>44</v>
      </c>
      <c r="U100" s="711" t="s">
        <v>8102</v>
      </c>
    </row>
    <row r="101" spans="1:21" s="680" customFormat="1" ht="13.5" outlineLevel="1" x14ac:dyDescent="0.2">
      <c r="C101" s="682" t="s">
        <v>8077</v>
      </c>
      <c r="D101" s="683">
        <v>180</v>
      </c>
      <c r="F101" s="661"/>
      <c r="G101" s="682" t="s">
        <v>8088</v>
      </c>
      <c r="H101" s="683">
        <v>6</v>
      </c>
      <c r="I101" s="661"/>
      <c r="K101" s="682" t="s">
        <v>8086</v>
      </c>
      <c r="L101" s="683">
        <v>14</v>
      </c>
      <c r="O101" s="682" t="s">
        <v>8077</v>
      </c>
      <c r="P101" s="683">
        <v>7</v>
      </c>
      <c r="S101" s="805" t="s">
        <v>8077</v>
      </c>
      <c r="T101" s="806">
        <v>42</v>
      </c>
    </row>
    <row r="102" spans="1:21" s="680" customFormat="1" ht="13.5" outlineLevel="1" x14ac:dyDescent="0.2">
      <c r="C102" s="682" t="s">
        <v>8086</v>
      </c>
      <c r="D102" s="683">
        <v>175</v>
      </c>
      <c r="F102" s="661"/>
      <c r="G102" s="682" t="s">
        <v>8085</v>
      </c>
      <c r="H102" s="683">
        <v>2</v>
      </c>
      <c r="I102" s="661"/>
      <c r="K102" s="682" t="s">
        <v>8083</v>
      </c>
      <c r="L102" s="683">
        <v>10</v>
      </c>
      <c r="O102" s="682" t="s">
        <v>8088</v>
      </c>
      <c r="P102" s="683">
        <v>4</v>
      </c>
      <c r="S102" s="805" t="s">
        <v>8080</v>
      </c>
      <c r="T102" s="806">
        <v>42</v>
      </c>
    </row>
    <row r="103" spans="1:21" s="680" customFormat="1" ht="13.5" outlineLevel="1" x14ac:dyDescent="0.2">
      <c r="C103" s="682" t="s">
        <v>8087</v>
      </c>
      <c r="D103" s="683">
        <v>168</v>
      </c>
      <c r="F103" s="661"/>
      <c r="G103" s="681" t="s">
        <v>0</v>
      </c>
      <c r="H103" s="684">
        <v>121</v>
      </c>
      <c r="I103" s="661"/>
      <c r="K103" s="682" t="s">
        <v>8087</v>
      </c>
      <c r="L103" s="683">
        <v>7</v>
      </c>
      <c r="O103" s="681" t="s">
        <v>0</v>
      </c>
      <c r="P103" s="684">
        <v>150</v>
      </c>
      <c r="S103" s="805" t="s">
        <v>8079</v>
      </c>
      <c r="T103" s="806">
        <v>42</v>
      </c>
    </row>
    <row r="104" spans="1:21" s="680" customFormat="1" ht="15" outlineLevel="1" x14ac:dyDescent="0.25">
      <c r="C104" s="682" t="s">
        <v>8089</v>
      </c>
      <c r="D104" s="683">
        <v>157</v>
      </c>
      <c r="F104" s="661"/>
      <c r="G104" s="661"/>
      <c r="H104" s="661"/>
      <c r="I104" s="661"/>
      <c r="K104" s="682" t="s">
        <v>8081</v>
      </c>
      <c r="L104" s="683">
        <v>4</v>
      </c>
      <c r="S104" s="805" t="s">
        <v>8078</v>
      </c>
      <c r="T104" s="806">
        <v>40</v>
      </c>
      <c r="U104" s="711" t="s">
        <v>8102</v>
      </c>
    </row>
    <row r="105" spans="1:21" s="680" customFormat="1" ht="13.5" outlineLevel="1" x14ac:dyDescent="0.2">
      <c r="C105" s="682" t="s">
        <v>8079</v>
      </c>
      <c r="D105" s="683">
        <v>153</v>
      </c>
      <c r="F105" s="661"/>
      <c r="G105" s="661"/>
      <c r="H105" s="661"/>
      <c r="I105" s="661"/>
      <c r="K105" s="682" t="s">
        <v>8088</v>
      </c>
      <c r="L105" s="683">
        <v>4</v>
      </c>
      <c r="S105" s="805" t="s">
        <v>8086</v>
      </c>
      <c r="T105" s="806">
        <v>38</v>
      </c>
    </row>
    <row r="106" spans="1:21" s="680" customFormat="1" ht="13.5" outlineLevel="1" x14ac:dyDescent="0.2">
      <c r="C106" s="682" t="s">
        <v>8088</v>
      </c>
      <c r="D106" s="683">
        <v>131</v>
      </c>
      <c r="F106" s="661"/>
      <c r="G106" s="661"/>
      <c r="H106" s="661"/>
      <c r="I106" s="661"/>
      <c r="K106" s="681" t="s">
        <v>0</v>
      </c>
      <c r="L106" s="684">
        <v>286</v>
      </c>
      <c r="S106" s="805" t="s">
        <v>8074</v>
      </c>
      <c r="T106" s="806">
        <v>28</v>
      </c>
    </row>
    <row r="107" spans="1:21" s="680" customFormat="1" ht="13.5" outlineLevel="1" x14ac:dyDescent="0.2">
      <c r="C107" s="682" t="s">
        <v>8074</v>
      </c>
      <c r="D107" s="683">
        <v>72</v>
      </c>
      <c r="F107" s="661"/>
      <c r="G107" s="661"/>
      <c r="H107" s="661"/>
      <c r="I107" s="661"/>
      <c r="S107" s="805" t="s">
        <v>8087</v>
      </c>
      <c r="T107" s="806">
        <v>21</v>
      </c>
    </row>
    <row r="108" spans="1:21" s="680" customFormat="1" ht="13.5" outlineLevel="1" x14ac:dyDescent="0.2">
      <c r="C108" s="682" t="s">
        <v>8075</v>
      </c>
      <c r="D108" s="683">
        <v>32</v>
      </c>
      <c r="F108" s="661"/>
      <c r="G108" s="661"/>
      <c r="H108" s="661"/>
      <c r="I108" s="661"/>
      <c r="S108" s="805" t="s">
        <v>8075</v>
      </c>
      <c r="T108" s="806">
        <v>20</v>
      </c>
    </row>
    <row r="109" spans="1:21" s="680" customFormat="1" outlineLevel="1" x14ac:dyDescent="0.2">
      <c r="C109" s="681" t="s">
        <v>0</v>
      </c>
      <c r="D109" s="684">
        <v>2970</v>
      </c>
      <c r="F109" s="661"/>
      <c r="G109" s="661"/>
      <c r="H109" s="661"/>
      <c r="I109" s="661"/>
      <c r="S109" s="804" t="s">
        <v>0</v>
      </c>
      <c r="T109" s="807">
        <v>761</v>
      </c>
    </row>
    <row r="110" spans="1:21" s="671" customFormat="1" ht="8.25" customHeight="1" outlineLevel="1" x14ac:dyDescent="0.3">
      <c r="F110" s="673"/>
      <c r="G110" s="673"/>
      <c r="H110" s="673"/>
      <c r="I110" s="673"/>
    </row>
    <row r="111" spans="1:21" s="666" customFormat="1" ht="20.25" x14ac:dyDescent="0.3">
      <c r="A111" s="665" t="s">
        <v>8090</v>
      </c>
      <c r="D111" s="668"/>
      <c r="E111" s="669"/>
      <c r="F111" s="670"/>
      <c r="G111" s="670"/>
      <c r="H111" s="670"/>
      <c r="I111" s="670"/>
      <c r="K111" s="667"/>
      <c r="L111" s="668"/>
      <c r="M111" s="669"/>
    </row>
    <row r="112" spans="1:21" s="678" customFormat="1" ht="15.75" outlineLevel="1" x14ac:dyDescent="0.25">
      <c r="C112" s="687" t="s">
        <v>8091</v>
      </c>
      <c r="F112" s="679"/>
      <c r="G112" s="687" t="s">
        <v>8092</v>
      </c>
      <c r="I112" s="679"/>
      <c r="K112" s="687" t="s">
        <v>8093</v>
      </c>
      <c r="O112" s="687" t="s">
        <v>8094</v>
      </c>
      <c r="S112" s="687" t="s">
        <v>8156</v>
      </c>
      <c r="T112" s="808"/>
    </row>
    <row r="113" spans="1:21" s="680" customFormat="1" ht="13.5" outlineLevel="1" x14ac:dyDescent="0.25">
      <c r="A113" s="710"/>
      <c r="C113" s="661" t="s">
        <v>8101</v>
      </c>
      <c r="F113" s="661"/>
      <c r="G113" s="661" t="s">
        <v>8101</v>
      </c>
      <c r="I113" s="661"/>
      <c r="K113" s="661" t="s">
        <v>8101</v>
      </c>
      <c r="O113" s="661" t="s">
        <v>8101</v>
      </c>
      <c r="S113" s="808"/>
      <c r="T113" s="808"/>
    </row>
    <row r="114" spans="1:21" s="680" customFormat="1" ht="13.5" outlineLevel="1" x14ac:dyDescent="0.25">
      <c r="A114" s="710"/>
      <c r="C114" s="681" t="s">
        <v>8095</v>
      </c>
      <c r="D114" s="681" t="s">
        <v>7846</v>
      </c>
      <c r="F114" s="661"/>
      <c r="G114" s="681" t="s">
        <v>8095</v>
      </c>
      <c r="H114" s="681" t="s">
        <v>7846</v>
      </c>
      <c r="I114" s="661"/>
      <c r="K114" s="681" t="s">
        <v>8095</v>
      </c>
      <c r="L114" s="681" t="s">
        <v>7846</v>
      </c>
      <c r="O114" s="681" t="s">
        <v>8095</v>
      </c>
      <c r="P114" s="681" t="s">
        <v>7846</v>
      </c>
      <c r="S114" s="839" t="s">
        <v>8154</v>
      </c>
      <c r="T114" s="808" t="s">
        <v>8155</v>
      </c>
    </row>
    <row r="115" spans="1:21" s="680" customFormat="1" ht="15" outlineLevel="1" x14ac:dyDescent="0.25">
      <c r="C115" s="685" t="s">
        <v>8074</v>
      </c>
      <c r="D115" s="686">
        <v>251</v>
      </c>
      <c r="F115" s="661"/>
      <c r="G115" s="685" t="s">
        <v>8089</v>
      </c>
      <c r="H115" s="686">
        <v>21</v>
      </c>
      <c r="I115" s="661"/>
      <c r="K115" s="685" t="s">
        <v>8089</v>
      </c>
      <c r="L115" s="686">
        <v>45</v>
      </c>
      <c r="O115" s="685" t="s">
        <v>8089</v>
      </c>
      <c r="P115" s="686">
        <v>45</v>
      </c>
      <c r="Q115" s="711"/>
      <c r="S115" s="809" t="s">
        <v>8078</v>
      </c>
      <c r="T115" s="810">
        <v>78</v>
      </c>
    </row>
    <row r="116" spans="1:21" s="680" customFormat="1" ht="15" outlineLevel="1" x14ac:dyDescent="0.25">
      <c r="C116" s="685" t="s">
        <v>8085</v>
      </c>
      <c r="D116" s="686">
        <v>232</v>
      </c>
      <c r="F116" s="661"/>
      <c r="G116" s="685" t="s">
        <v>8085</v>
      </c>
      <c r="H116" s="686">
        <v>14</v>
      </c>
      <c r="I116" s="661"/>
      <c r="K116" s="685" t="s">
        <v>8077</v>
      </c>
      <c r="L116" s="686">
        <v>41</v>
      </c>
      <c r="M116" s="711" t="s">
        <v>8102</v>
      </c>
      <c r="O116" s="685" t="s">
        <v>8096</v>
      </c>
      <c r="P116" s="686">
        <v>18</v>
      </c>
      <c r="S116" s="809" t="s">
        <v>8085</v>
      </c>
      <c r="T116" s="810">
        <v>75</v>
      </c>
    </row>
    <row r="117" spans="1:21" s="680" customFormat="1" ht="15" outlineLevel="1" x14ac:dyDescent="0.25">
      <c r="C117" s="685" t="s">
        <v>8081</v>
      </c>
      <c r="D117" s="686">
        <v>228</v>
      </c>
      <c r="F117" s="661"/>
      <c r="G117" s="685" t="s">
        <v>8077</v>
      </c>
      <c r="H117" s="686">
        <v>14</v>
      </c>
      <c r="I117" s="711" t="s">
        <v>8102</v>
      </c>
      <c r="K117" s="685" t="s">
        <v>8083</v>
      </c>
      <c r="L117" s="686">
        <v>33</v>
      </c>
      <c r="O117" s="685" t="s">
        <v>8082</v>
      </c>
      <c r="P117" s="686">
        <v>18</v>
      </c>
      <c r="S117" s="809" t="s">
        <v>8083</v>
      </c>
      <c r="T117" s="810">
        <v>60</v>
      </c>
    </row>
    <row r="118" spans="1:21" s="680" customFormat="1" ht="15" outlineLevel="1" x14ac:dyDescent="0.25">
      <c r="C118" s="685" t="s">
        <v>8078</v>
      </c>
      <c r="D118" s="686">
        <v>227</v>
      </c>
      <c r="F118" s="661"/>
      <c r="G118" s="685" t="s">
        <v>8081</v>
      </c>
      <c r="H118" s="686">
        <v>14</v>
      </c>
      <c r="I118" s="661"/>
      <c r="K118" s="685" t="s">
        <v>8080</v>
      </c>
      <c r="L118" s="686">
        <v>32</v>
      </c>
      <c r="M118" s="711"/>
      <c r="O118" s="685" t="s">
        <v>8073</v>
      </c>
      <c r="P118" s="686">
        <v>14</v>
      </c>
      <c r="S118" s="809" t="s">
        <v>8079</v>
      </c>
      <c r="T118" s="810">
        <v>60</v>
      </c>
      <c r="U118" s="711" t="s">
        <v>8102</v>
      </c>
    </row>
    <row r="119" spans="1:21" s="680" customFormat="1" ht="15" outlineLevel="1" x14ac:dyDescent="0.25">
      <c r="C119" s="685" t="s">
        <v>8088</v>
      </c>
      <c r="D119" s="686">
        <v>211</v>
      </c>
      <c r="E119" s="711" t="s">
        <v>8102</v>
      </c>
      <c r="F119" s="661"/>
      <c r="G119" s="685" t="s">
        <v>8087</v>
      </c>
      <c r="H119" s="686">
        <v>14</v>
      </c>
      <c r="I119" s="711" t="s">
        <v>8102</v>
      </c>
      <c r="K119" s="685" t="s">
        <v>8086</v>
      </c>
      <c r="L119" s="686">
        <v>21</v>
      </c>
      <c r="O119" s="685" t="s">
        <v>8077</v>
      </c>
      <c r="P119" s="686">
        <v>10</v>
      </c>
      <c r="Q119" s="711" t="s">
        <v>8102</v>
      </c>
      <c r="S119" s="809" t="s">
        <v>8076</v>
      </c>
      <c r="T119" s="810">
        <v>52</v>
      </c>
    </row>
    <row r="120" spans="1:21" s="680" customFormat="1" ht="13.5" outlineLevel="1" x14ac:dyDescent="0.25">
      <c r="C120" s="685" t="s">
        <v>8082</v>
      </c>
      <c r="D120" s="686">
        <v>205</v>
      </c>
      <c r="F120" s="661"/>
      <c r="G120" s="685" t="s">
        <v>8086</v>
      </c>
      <c r="H120" s="686">
        <v>13</v>
      </c>
      <c r="I120" s="661"/>
      <c r="K120" s="685" t="s">
        <v>8073</v>
      </c>
      <c r="L120" s="686">
        <v>20</v>
      </c>
      <c r="O120" s="685" t="s">
        <v>8080</v>
      </c>
      <c r="P120" s="686">
        <v>9</v>
      </c>
      <c r="S120" s="809" t="s">
        <v>8086</v>
      </c>
      <c r="T120" s="810">
        <v>52</v>
      </c>
    </row>
    <row r="121" spans="1:21" s="680" customFormat="1" ht="13.5" outlineLevel="1" x14ac:dyDescent="0.25">
      <c r="C121" s="685" t="s">
        <v>8076</v>
      </c>
      <c r="D121" s="686">
        <v>203</v>
      </c>
      <c r="F121" s="661"/>
      <c r="G121" s="685" t="s">
        <v>8083</v>
      </c>
      <c r="H121" s="686">
        <v>9</v>
      </c>
      <c r="I121" s="661"/>
      <c r="K121" s="685" t="s">
        <v>8085</v>
      </c>
      <c r="L121" s="686">
        <v>14</v>
      </c>
      <c r="O121" s="685" t="s">
        <v>8081</v>
      </c>
      <c r="P121" s="686">
        <v>7</v>
      </c>
      <c r="S121" s="809" t="s">
        <v>8082</v>
      </c>
      <c r="T121" s="810">
        <v>51</v>
      </c>
    </row>
    <row r="122" spans="1:21" s="680" customFormat="1" ht="15" outlineLevel="1" x14ac:dyDescent="0.25">
      <c r="C122" s="685" t="s">
        <v>8080</v>
      </c>
      <c r="D122" s="686">
        <v>200</v>
      </c>
      <c r="F122" s="661"/>
      <c r="G122" s="685" t="s">
        <v>8078</v>
      </c>
      <c r="H122" s="686">
        <v>8</v>
      </c>
      <c r="I122" s="661"/>
      <c r="K122" s="685" t="s">
        <v>8088</v>
      </c>
      <c r="L122" s="686">
        <v>14</v>
      </c>
      <c r="M122" s="711" t="s">
        <v>8102</v>
      </c>
      <c r="O122" s="685" t="s">
        <v>8076</v>
      </c>
      <c r="P122" s="686">
        <v>7</v>
      </c>
      <c r="S122" s="809" t="s">
        <v>8077</v>
      </c>
      <c r="T122" s="810">
        <v>48</v>
      </c>
      <c r="U122" s="711" t="s">
        <v>8102</v>
      </c>
    </row>
    <row r="123" spans="1:21" s="680" customFormat="1" ht="15" outlineLevel="1" x14ac:dyDescent="0.25">
      <c r="C123" s="685" t="s">
        <v>8083</v>
      </c>
      <c r="D123" s="686">
        <v>189</v>
      </c>
      <c r="F123" s="661"/>
      <c r="G123" s="685" t="s">
        <v>8079</v>
      </c>
      <c r="H123" s="686">
        <v>5</v>
      </c>
      <c r="I123" s="661"/>
      <c r="K123" s="685" t="s">
        <v>8081</v>
      </c>
      <c r="L123" s="686">
        <v>14</v>
      </c>
      <c r="O123" s="685" t="s">
        <v>8088</v>
      </c>
      <c r="P123" s="686">
        <v>6</v>
      </c>
      <c r="Q123" s="711" t="s">
        <v>8102</v>
      </c>
      <c r="S123" s="809" t="s">
        <v>8074</v>
      </c>
      <c r="T123" s="810">
        <v>43</v>
      </c>
    </row>
    <row r="124" spans="1:21" s="680" customFormat="1" ht="15" outlineLevel="1" x14ac:dyDescent="0.25">
      <c r="C124" s="685" t="s">
        <v>8077</v>
      </c>
      <c r="D124" s="686">
        <v>174</v>
      </c>
      <c r="E124" s="711" t="s">
        <v>8102</v>
      </c>
      <c r="F124" s="661"/>
      <c r="G124" s="685" t="s">
        <v>8080</v>
      </c>
      <c r="H124" s="686">
        <v>4</v>
      </c>
      <c r="I124" s="661"/>
      <c r="K124" s="685" t="s">
        <v>8087</v>
      </c>
      <c r="L124" s="686">
        <v>13</v>
      </c>
      <c r="M124" s="711" t="s">
        <v>8102</v>
      </c>
      <c r="O124" s="685" t="s">
        <v>8074</v>
      </c>
      <c r="P124" s="686">
        <v>5</v>
      </c>
      <c r="S124" s="809" t="s">
        <v>8081</v>
      </c>
      <c r="T124" s="810">
        <v>43</v>
      </c>
    </row>
    <row r="125" spans="1:21" s="680" customFormat="1" ht="15" outlineLevel="1" x14ac:dyDescent="0.25">
      <c r="C125" s="685" t="s">
        <v>8084</v>
      </c>
      <c r="D125" s="686">
        <v>166</v>
      </c>
      <c r="F125" s="661"/>
      <c r="G125" s="685" t="s">
        <v>8088</v>
      </c>
      <c r="H125" s="686">
        <v>3</v>
      </c>
      <c r="I125" s="711" t="s">
        <v>8102</v>
      </c>
      <c r="K125" s="685" t="s">
        <v>8079</v>
      </c>
      <c r="L125" s="686">
        <v>10</v>
      </c>
      <c r="M125" s="711" t="s">
        <v>8102</v>
      </c>
      <c r="O125" s="685" t="s">
        <v>8078</v>
      </c>
      <c r="P125" s="686">
        <v>4</v>
      </c>
      <c r="S125" s="809" t="s">
        <v>8087</v>
      </c>
      <c r="T125" s="810">
        <v>36</v>
      </c>
      <c r="U125" s="711" t="s">
        <v>8102</v>
      </c>
    </row>
    <row r="126" spans="1:21" s="680" customFormat="1" ht="13.5" outlineLevel="1" x14ac:dyDescent="0.25">
      <c r="C126" s="685" t="s">
        <v>8086</v>
      </c>
      <c r="D126" s="686">
        <v>162</v>
      </c>
      <c r="F126" s="661"/>
      <c r="G126" s="685" t="s">
        <v>8084</v>
      </c>
      <c r="H126" s="686">
        <v>2</v>
      </c>
      <c r="I126" s="661"/>
      <c r="K126" s="685" t="s">
        <v>8096</v>
      </c>
      <c r="L126" s="686">
        <v>8</v>
      </c>
      <c r="O126" s="685" t="s">
        <v>8085</v>
      </c>
      <c r="P126" s="686">
        <v>2</v>
      </c>
      <c r="S126" s="809" t="s">
        <v>8073</v>
      </c>
      <c r="T126" s="810">
        <v>34</v>
      </c>
    </row>
    <row r="127" spans="1:21" s="680" customFormat="1" ht="15" outlineLevel="1" x14ac:dyDescent="0.25">
      <c r="C127" s="685" t="s">
        <v>8079</v>
      </c>
      <c r="D127" s="686">
        <v>155</v>
      </c>
      <c r="E127" s="711" t="s">
        <v>8102</v>
      </c>
      <c r="F127" s="661"/>
      <c r="G127" s="681" t="s">
        <v>0</v>
      </c>
      <c r="H127" s="684">
        <v>121</v>
      </c>
      <c r="I127" s="661"/>
      <c r="K127" s="685" t="s">
        <v>8078</v>
      </c>
      <c r="L127" s="686">
        <v>7</v>
      </c>
      <c r="O127" s="685" t="s">
        <v>8083</v>
      </c>
      <c r="P127" s="686">
        <v>2</v>
      </c>
      <c r="S127" s="809" t="s">
        <v>8088</v>
      </c>
      <c r="T127" s="810">
        <v>34</v>
      </c>
      <c r="U127" s="711" t="s">
        <v>8102</v>
      </c>
    </row>
    <row r="128" spans="1:21" s="680" customFormat="1" ht="15" outlineLevel="1" x14ac:dyDescent="0.25">
      <c r="C128" s="685" t="s">
        <v>8087</v>
      </c>
      <c r="D128" s="686">
        <v>139</v>
      </c>
      <c r="E128" s="711" t="s">
        <v>8102</v>
      </c>
      <c r="F128" s="661"/>
      <c r="G128" s="661"/>
      <c r="H128" s="661"/>
      <c r="I128" s="661"/>
      <c r="K128" s="685" t="s">
        <v>8075</v>
      </c>
      <c r="L128" s="686">
        <v>7</v>
      </c>
      <c r="O128" s="685" t="s">
        <v>8084</v>
      </c>
      <c r="P128" s="686">
        <v>1</v>
      </c>
      <c r="S128" s="809" t="s">
        <v>8080</v>
      </c>
      <c r="T128" s="810">
        <v>34</v>
      </c>
    </row>
    <row r="129" spans="1:20" s="680" customFormat="1" ht="13.5" outlineLevel="1" x14ac:dyDescent="0.25">
      <c r="C129" s="685" t="s">
        <v>8075</v>
      </c>
      <c r="D129" s="686">
        <v>111</v>
      </c>
      <c r="F129" s="661"/>
      <c r="G129" s="661"/>
      <c r="H129" s="661"/>
      <c r="I129" s="661"/>
      <c r="K129" s="685" t="s">
        <v>8082</v>
      </c>
      <c r="L129" s="686">
        <v>5</v>
      </c>
      <c r="O129" s="685" t="s">
        <v>8086</v>
      </c>
      <c r="P129" s="686">
        <v>1</v>
      </c>
      <c r="S129" s="809" t="s">
        <v>8089</v>
      </c>
      <c r="T129" s="810">
        <v>21</v>
      </c>
    </row>
    <row r="130" spans="1:20" s="680" customFormat="1" ht="13.5" outlineLevel="1" x14ac:dyDescent="0.25">
      <c r="C130" s="685" t="s">
        <v>8073</v>
      </c>
      <c r="D130" s="686">
        <v>102</v>
      </c>
      <c r="F130" s="661"/>
      <c r="G130" s="661"/>
      <c r="H130" s="661"/>
      <c r="I130" s="661"/>
      <c r="K130" s="685" t="s">
        <v>8084</v>
      </c>
      <c r="L130" s="686">
        <v>2</v>
      </c>
      <c r="O130" s="685" t="s">
        <v>8087</v>
      </c>
      <c r="P130" s="686">
        <v>1</v>
      </c>
      <c r="S130" s="809" t="s">
        <v>8075</v>
      </c>
      <c r="T130" s="810">
        <v>17</v>
      </c>
    </row>
    <row r="131" spans="1:20" s="680" customFormat="1" ht="13.5" outlineLevel="1" x14ac:dyDescent="0.25">
      <c r="C131" s="685" t="s">
        <v>8097</v>
      </c>
      <c r="D131" s="686">
        <v>7</v>
      </c>
      <c r="F131" s="661"/>
      <c r="G131" s="661"/>
      <c r="H131" s="661"/>
      <c r="I131" s="661"/>
      <c r="K131" s="681" t="s">
        <v>0</v>
      </c>
      <c r="L131" s="684">
        <f>SUM(L115:L130)</f>
        <v>286</v>
      </c>
      <c r="O131" s="681" t="s">
        <v>0</v>
      </c>
      <c r="P131" s="684">
        <v>150</v>
      </c>
      <c r="S131" s="809" t="s">
        <v>8084</v>
      </c>
      <c r="T131" s="810">
        <v>16</v>
      </c>
    </row>
    <row r="132" spans="1:20" s="680" customFormat="1" ht="13.5" outlineLevel="1" x14ac:dyDescent="0.25">
      <c r="C132" s="685" t="s">
        <v>8089</v>
      </c>
      <c r="D132" s="686">
        <v>7</v>
      </c>
      <c r="F132" s="661"/>
      <c r="G132" s="661"/>
      <c r="H132" s="661"/>
      <c r="I132" s="661"/>
      <c r="S132" s="809" t="s">
        <v>8097</v>
      </c>
      <c r="T132" s="810">
        <v>7</v>
      </c>
    </row>
    <row r="133" spans="1:20" s="680" customFormat="1" ht="13.5" outlineLevel="1" x14ac:dyDescent="0.25">
      <c r="C133" s="681" t="s">
        <v>0</v>
      </c>
      <c r="D133" s="684">
        <v>2969</v>
      </c>
      <c r="F133" s="661"/>
      <c r="G133" s="661"/>
      <c r="H133" s="661"/>
      <c r="I133" s="661"/>
      <c r="S133" s="809" t="s">
        <v>0</v>
      </c>
      <c r="T133" s="810">
        <v>761</v>
      </c>
    </row>
    <row r="134" spans="1:20" s="680" customFormat="1" ht="8.25" customHeight="1" outlineLevel="1" x14ac:dyDescent="0.2">
      <c r="F134" s="661"/>
      <c r="G134" s="661"/>
      <c r="H134" s="661"/>
      <c r="I134" s="661"/>
    </row>
    <row r="135" spans="1:20" ht="12.75" customHeight="1" x14ac:dyDescent="0.2"/>
    <row r="136" spans="1:20" s="811" customFormat="1" ht="16.5" customHeight="1" x14ac:dyDescent="0.25">
      <c r="A136" s="799" t="s">
        <v>8140</v>
      </c>
    </row>
    <row r="137" spans="1:20" s="666" customFormat="1" ht="20.25" x14ac:dyDescent="0.3">
      <c r="A137" s="665" t="s">
        <v>8141</v>
      </c>
      <c r="B137" s="677"/>
      <c r="D137" s="668"/>
      <c r="E137" s="669"/>
      <c r="F137" s="670"/>
      <c r="G137" s="670"/>
      <c r="H137" s="670"/>
      <c r="I137" s="670"/>
      <c r="K137" s="667"/>
      <c r="L137" s="668"/>
      <c r="M137" s="669"/>
    </row>
    <row r="138" spans="1:20" ht="12.75" customHeight="1" outlineLevel="1" x14ac:dyDescent="0.2"/>
    <row r="139" spans="1:20" ht="12.75" customHeight="1" outlineLevel="1" x14ac:dyDescent="0.25">
      <c r="B139" s="801" t="s">
        <v>8143</v>
      </c>
      <c r="C139" s="802"/>
      <c r="D139" s="618" t="s">
        <v>8146</v>
      </c>
    </row>
    <row r="140" spans="1:20" ht="12.75" customHeight="1" outlineLevel="1" x14ac:dyDescent="0.25">
      <c r="B140" s="802"/>
      <c r="C140" s="802"/>
    </row>
    <row r="141" spans="1:20" ht="12.75" customHeight="1" outlineLevel="1" x14ac:dyDescent="0.2">
      <c r="B141" s="803" t="s">
        <v>8144</v>
      </c>
      <c r="C141" s="804" t="s">
        <v>7892</v>
      </c>
    </row>
    <row r="142" spans="1:20" ht="12.75" customHeight="1" outlineLevel="1" x14ac:dyDescent="0.2">
      <c r="B142" s="813" t="s">
        <v>8084</v>
      </c>
      <c r="C142" s="806">
        <v>49</v>
      </c>
    </row>
    <row r="143" spans="1:20" ht="12.75" customHeight="1" outlineLevel="1" x14ac:dyDescent="0.2">
      <c r="B143" s="805" t="s">
        <v>8081</v>
      </c>
      <c r="C143" s="806">
        <v>43</v>
      </c>
    </row>
    <row r="144" spans="1:20" ht="12.75" customHeight="1" outlineLevel="1" x14ac:dyDescent="0.2">
      <c r="B144" s="805" t="s">
        <v>8073</v>
      </c>
      <c r="C144" s="806">
        <v>42</v>
      </c>
    </row>
    <row r="145" spans="1:13" ht="12.75" customHeight="1" outlineLevel="1" x14ac:dyDescent="0.2">
      <c r="B145" s="805" t="s">
        <v>8089</v>
      </c>
      <c r="C145" s="806">
        <v>35</v>
      </c>
    </row>
    <row r="146" spans="1:13" ht="12.75" customHeight="1" outlineLevel="1" x14ac:dyDescent="0.2">
      <c r="B146" s="805" t="s">
        <v>8079</v>
      </c>
      <c r="C146" s="806">
        <v>28</v>
      </c>
    </row>
    <row r="147" spans="1:13" ht="12.75" customHeight="1" outlineLevel="1" x14ac:dyDescent="0.2">
      <c r="B147" s="805" t="s">
        <v>8082</v>
      </c>
      <c r="C147" s="806">
        <v>27</v>
      </c>
    </row>
    <row r="148" spans="1:13" ht="12.75" customHeight="1" outlineLevel="1" x14ac:dyDescent="0.2">
      <c r="B148" s="805" t="s">
        <v>8088</v>
      </c>
      <c r="C148" s="806">
        <v>21</v>
      </c>
    </row>
    <row r="149" spans="1:13" ht="12.75" customHeight="1" outlineLevel="1" x14ac:dyDescent="0.2">
      <c r="B149" s="805" t="s">
        <v>8077</v>
      </c>
      <c r="C149" s="806">
        <v>21</v>
      </c>
    </row>
    <row r="150" spans="1:13" ht="12.75" customHeight="1" outlineLevel="1" x14ac:dyDescent="0.3">
      <c r="B150" s="805" t="s">
        <v>8083</v>
      </c>
      <c r="C150" s="806">
        <v>20</v>
      </c>
      <c r="D150" s="812" t="s">
        <v>8102</v>
      </c>
    </row>
    <row r="151" spans="1:13" ht="12.75" customHeight="1" outlineLevel="1" x14ac:dyDescent="0.3">
      <c r="B151" s="805" t="s">
        <v>8097</v>
      </c>
      <c r="C151" s="806">
        <v>14</v>
      </c>
      <c r="D151" s="812" t="s">
        <v>8102</v>
      </c>
    </row>
    <row r="152" spans="1:13" ht="12.75" customHeight="1" outlineLevel="1" x14ac:dyDescent="0.2">
      <c r="B152" s="805" t="s">
        <v>8085</v>
      </c>
      <c r="C152" s="806">
        <v>14</v>
      </c>
    </row>
    <row r="153" spans="1:13" ht="12.75" customHeight="1" outlineLevel="1" x14ac:dyDescent="0.2">
      <c r="B153" s="805" t="s">
        <v>8076</v>
      </c>
      <c r="C153" s="806">
        <v>12</v>
      </c>
    </row>
    <row r="154" spans="1:13" ht="12.75" customHeight="1" outlineLevel="1" x14ac:dyDescent="0.2">
      <c r="B154" s="805" t="s">
        <v>8086</v>
      </c>
      <c r="C154" s="806">
        <v>7</v>
      </c>
    </row>
    <row r="155" spans="1:13" ht="12.75" customHeight="1" outlineLevel="1" x14ac:dyDescent="0.2">
      <c r="B155" s="805" t="s">
        <v>8078</v>
      </c>
      <c r="C155" s="806">
        <v>7</v>
      </c>
    </row>
    <row r="156" spans="1:13" ht="12.75" customHeight="1" outlineLevel="1" x14ac:dyDescent="0.2">
      <c r="B156" s="805" t="s">
        <v>8080</v>
      </c>
      <c r="C156" s="806">
        <v>6</v>
      </c>
    </row>
    <row r="157" spans="1:13" ht="12.75" customHeight="1" outlineLevel="1" x14ac:dyDescent="0.2">
      <c r="B157" s="804" t="s">
        <v>0</v>
      </c>
      <c r="C157" s="807">
        <v>346</v>
      </c>
    </row>
    <row r="158" spans="1:13" ht="12.75" customHeight="1" outlineLevel="1" x14ac:dyDescent="0.2"/>
    <row r="159" spans="1:13" s="666" customFormat="1" ht="20.25" x14ac:dyDescent="0.3">
      <c r="A159" s="665" t="s">
        <v>8142</v>
      </c>
      <c r="D159" s="668"/>
      <c r="E159" s="669"/>
      <c r="F159" s="670"/>
      <c r="G159" s="670"/>
      <c r="H159" s="670"/>
      <c r="I159" s="670"/>
      <c r="K159" s="667"/>
      <c r="L159" s="668"/>
      <c r="M159" s="669"/>
    </row>
    <row r="160" spans="1:13" ht="12.75" customHeight="1" outlineLevel="1" x14ac:dyDescent="0.2"/>
    <row r="161" spans="2:4" ht="12.75" customHeight="1" outlineLevel="1" x14ac:dyDescent="0.25">
      <c r="B161" s="801" t="s">
        <v>8145</v>
      </c>
      <c r="C161" s="808"/>
      <c r="D161" s="618" t="s">
        <v>8147</v>
      </c>
    </row>
    <row r="162" spans="2:4" ht="12.75" customHeight="1" outlineLevel="1" x14ac:dyDescent="0.25">
      <c r="B162" s="808"/>
      <c r="C162" s="808"/>
    </row>
    <row r="163" spans="2:4" ht="12.75" customHeight="1" outlineLevel="1" x14ac:dyDescent="0.2">
      <c r="B163" s="804" t="s">
        <v>8095</v>
      </c>
      <c r="C163" s="804" t="s">
        <v>7892</v>
      </c>
    </row>
    <row r="164" spans="2:4" ht="12.75" customHeight="1" outlineLevel="1" x14ac:dyDescent="0.25">
      <c r="B164" s="809" t="s">
        <v>8084</v>
      </c>
      <c r="C164" s="810">
        <v>49</v>
      </c>
    </row>
    <row r="165" spans="2:4" ht="12.75" customHeight="1" outlineLevel="1" x14ac:dyDescent="0.25">
      <c r="B165" s="809" t="s">
        <v>8075</v>
      </c>
      <c r="C165" s="810">
        <v>37</v>
      </c>
    </row>
    <row r="166" spans="2:4" ht="12.75" customHeight="1" outlineLevel="1" x14ac:dyDescent="0.25">
      <c r="B166" s="809" t="s">
        <v>8074</v>
      </c>
      <c r="C166" s="810">
        <v>35</v>
      </c>
    </row>
    <row r="167" spans="2:4" ht="12.75" customHeight="1" outlineLevel="1" x14ac:dyDescent="0.3">
      <c r="B167" s="809" t="s">
        <v>8081</v>
      </c>
      <c r="C167" s="810">
        <v>34</v>
      </c>
      <c r="D167" s="812" t="s">
        <v>8102</v>
      </c>
    </row>
    <row r="168" spans="2:4" ht="12.75" customHeight="1" outlineLevel="1" x14ac:dyDescent="0.3">
      <c r="B168" s="809" t="s">
        <v>8085</v>
      </c>
      <c r="C168" s="810">
        <v>29</v>
      </c>
      <c r="D168" s="812" t="s">
        <v>8102</v>
      </c>
    </row>
    <row r="169" spans="2:4" ht="12.75" customHeight="1" outlineLevel="1" x14ac:dyDescent="0.3">
      <c r="B169" s="809" t="s">
        <v>8086</v>
      </c>
      <c r="C169" s="810">
        <v>28</v>
      </c>
      <c r="D169" s="812" t="s">
        <v>8102</v>
      </c>
    </row>
    <row r="170" spans="2:4" ht="12.75" customHeight="1" outlineLevel="1" x14ac:dyDescent="0.25">
      <c r="B170" s="809" t="s">
        <v>8088</v>
      </c>
      <c r="C170" s="810">
        <v>21</v>
      </c>
    </row>
    <row r="171" spans="2:4" ht="12.75" customHeight="1" outlineLevel="1" x14ac:dyDescent="0.25">
      <c r="B171" s="809" t="s">
        <v>8076</v>
      </c>
      <c r="C171" s="810">
        <v>19</v>
      </c>
    </row>
    <row r="172" spans="2:4" ht="12.75" customHeight="1" outlineLevel="1" x14ac:dyDescent="0.25">
      <c r="B172" s="809" t="s">
        <v>8083</v>
      </c>
      <c r="C172" s="810">
        <v>14</v>
      </c>
    </row>
    <row r="173" spans="2:4" ht="12.75" customHeight="1" outlineLevel="1" x14ac:dyDescent="0.25">
      <c r="B173" s="809" t="s">
        <v>8077</v>
      </c>
      <c r="C173" s="810">
        <v>14</v>
      </c>
    </row>
    <row r="174" spans="2:4" ht="12.75" customHeight="1" outlineLevel="1" x14ac:dyDescent="0.3">
      <c r="B174" s="809" t="s">
        <v>8078</v>
      </c>
      <c r="C174" s="810">
        <v>14</v>
      </c>
      <c r="D174" s="812" t="s">
        <v>8102</v>
      </c>
    </row>
    <row r="175" spans="2:4" ht="12.75" customHeight="1" outlineLevel="1" x14ac:dyDescent="0.25">
      <c r="B175" s="809" t="s">
        <v>8080</v>
      </c>
      <c r="C175" s="810">
        <v>13</v>
      </c>
    </row>
    <row r="176" spans="2:4" ht="12.75" customHeight="1" outlineLevel="1" x14ac:dyDescent="0.25">
      <c r="B176" s="809" t="s">
        <v>8097</v>
      </c>
      <c r="C176" s="810">
        <v>11</v>
      </c>
    </row>
    <row r="177" spans="1:4" ht="12.75" customHeight="1" outlineLevel="1" x14ac:dyDescent="0.25">
      <c r="B177" s="809" t="s">
        <v>8073</v>
      </c>
      <c r="C177" s="810">
        <v>7</v>
      </c>
    </row>
    <row r="178" spans="1:4" ht="12.75" customHeight="1" outlineLevel="1" x14ac:dyDescent="0.3">
      <c r="B178" s="809" t="s">
        <v>8082</v>
      </c>
      <c r="C178" s="810">
        <v>7</v>
      </c>
      <c r="D178" s="812" t="s">
        <v>8102</v>
      </c>
    </row>
    <row r="179" spans="1:4" ht="12.75" customHeight="1" outlineLevel="1" x14ac:dyDescent="0.25">
      <c r="B179" s="809" t="s">
        <v>8087</v>
      </c>
      <c r="C179" s="810">
        <v>7</v>
      </c>
    </row>
    <row r="180" spans="1:4" ht="12.75" customHeight="1" outlineLevel="1" x14ac:dyDescent="0.25">
      <c r="B180" s="809" t="s">
        <v>8089</v>
      </c>
      <c r="C180" s="810">
        <v>7</v>
      </c>
    </row>
    <row r="181" spans="1:4" ht="12.75" customHeight="1" outlineLevel="1" x14ac:dyDescent="0.2">
      <c r="B181" s="804" t="s">
        <v>0</v>
      </c>
      <c r="C181" s="807">
        <v>346</v>
      </c>
    </row>
    <row r="182" spans="1:4" ht="12.75" customHeight="1" outlineLevel="1" x14ac:dyDescent="0.2"/>
    <row r="183" spans="1:4" ht="12.75" customHeight="1" outlineLevel="1" x14ac:dyDescent="0.2"/>
    <row r="184" spans="1:4" ht="12.75" customHeight="1" outlineLevel="1" x14ac:dyDescent="0.2"/>
    <row r="185" spans="1:4" ht="12.75" customHeight="1" outlineLevel="1" x14ac:dyDescent="0.2"/>
    <row r="186" spans="1:4" s="621" customFormat="1" ht="27" customHeight="1" x14ac:dyDescent="0.35">
      <c r="A186" s="800" t="s">
        <v>8098</v>
      </c>
    </row>
    <row r="187" spans="1:4" ht="12.75" customHeight="1" x14ac:dyDescent="0.2"/>
    <row r="188" spans="1:4" ht="12.75" customHeight="1" x14ac:dyDescent="0.2"/>
    <row r="189" spans="1:4" ht="12.75" customHeight="1" x14ac:dyDescent="0.2"/>
    <row r="190" spans="1:4" ht="12.75" customHeight="1" x14ac:dyDescent="0.2"/>
    <row r="191" spans="1:4" ht="12.75" customHeight="1" x14ac:dyDescent="0.2"/>
    <row r="192" spans="1:4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</sheetData>
  <conditionalFormatting sqref="D92:D1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2:H10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2:L10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2:P10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5:P13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5:L13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5:H12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5:D13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2:C1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4:C18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T92:T1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T115:T1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ignoredErrors>
    <ignoredError sqref="G101 C106 K105 O102 O123 K122 G125 C119 B148 B170" twoDigitTextYear="1"/>
    <ignoredError sqref="F6:F8 I5:I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4:BA235"/>
  <sheetViews>
    <sheetView topLeftCell="A200" zoomScale="90" zoomScaleNormal="90" workbookViewId="0">
      <selection activeCell="B200" sqref="B200"/>
    </sheetView>
  </sheetViews>
  <sheetFormatPr defaultRowHeight="12.75" x14ac:dyDescent="0.2"/>
  <cols>
    <col min="1" max="1" width="12.28515625" style="78" customWidth="1"/>
    <col min="2" max="2" width="14.5703125" style="78" bestFit="1" customWidth="1"/>
    <col min="3" max="3" width="11.28515625" style="78" customWidth="1"/>
    <col min="4" max="8" width="9.140625" style="78"/>
    <col min="9" max="9" width="12.140625" style="78" customWidth="1"/>
    <col min="10" max="11" width="9.140625" style="78"/>
    <col min="12" max="12" width="10.5703125" style="78" customWidth="1"/>
    <col min="13" max="16384" width="9.140625" style="78"/>
  </cols>
  <sheetData>
    <row r="4" spans="1:53" ht="15.75" x14ac:dyDescent="0.25">
      <c r="A4" s="78" t="s">
        <v>8170</v>
      </c>
      <c r="B4" s="850" t="s">
        <v>8138</v>
      </c>
      <c r="C4" s="850" t="s">
        <v>7760</v>
      </c>
      <c r="D4" s="851" t="s">
        <v>39</v>
      </c>
      <c r="E4" s="851" t="s">
        <v>41</v>
      </c>
      <c r="F4" s="851" t="s">
        <v>44</v>
      </c>
      <c r="G4" s="851" t="s">
        <v>43</v>
      </c>
      <c r="H4" s="851" t="s">
        <v>42</v>
      </c>
      <c r="I4" s="851" t="s">
        <v>275</v>
      </c>
      <c r="J4" s="851" t="s">
        <v>99</v>
      </c>
      <c r="K4" s="851" t="s">
        <v>26</v>
      </c>
      <c r="L4" s="851" t="s">
        <v>130</v>
      </c>
      <c r="M4" s="851" t="s">
        <v>48</v>
      </c>
      <c r="N4" s="851" t="s">
        <v>97</v>
      </c>
      <c r="O4" s="851" t="s">
        <v>40</v>
      </c>
      <c r="P4" s="851" t="s">
        <v>103</v>
      </c>
      <c r="Q4" s="851" t="s">
        <v>7</v>
      </c>
      <c r="R4" s="851" t="s">
        <v>109</v>
      </c>
      <c r="S4" s="851" t="s">
        <v>11</v>
      </c>
      <c r="T4" s="851" t="s">
        <v>98</v>
      </c>
      <c r="U4" s="851" t="s">
        <v>27</v>
      </c>
      <c r="V4" s="851" t="s">
        <v>12</v>
      </c>
      <c r="W4" s="851" t="s">
        <v>49</v>
      </c>
      <c r="X4" s="851" t="s">
        <v>45</v>
      </c>
      <c r="Y4" s="851" t="s">
        <v>46</v>
      </c>
      <c r="Z4" s="851" t="s">
        <v>47</v>
      </c>
      <c r="AA4" s="851" t="s">
        <v>101</v>
      </c>
      <c r="AB4" s="851" t="s">
        <v>51</v>
      </c>
      <c r="AC4" s="851" t="s">
        <v>105</v>
      </c>
      <c r="AD4" s="851" t="s">
        <v>52</v>
      </c>
      <c r="AE4" s="851" t="s">
        <v>107</v>
      </c>
      <c r="AF4" s="851" t="s">
        <v>50</v>
      </c>
      <c r="AG4" s="851" t="s">
        <v>53</v>
      </c>
      <c r="AH4" s="851" t="s">
        <v>303</v>
      </c>
      <c r="AI4" s="851" t="s">
        <v>100</v>
      </c>
      <c r="AJ4" s="851" t="s">
        <v>13</v>
      </c>
      <c r="AK4" s="851" t="s">
        <v>106</v>
      </c>
      <c r="AL4" s="851" t="s">
        <v>110</v>
      </c>
      <c r="AM4" s="851" t="s">
        <v>312</v>
      </c>
      <c r="AN4" s="851" t="s">
        <v>63</v>
      </c>
      <c r="AO4" s="851" t="s">
        <v>55</v>
      </c>
      <c r="AP4" s="851" t="s">
        <v>60</v>
      </c>
      <c r="AQ4" s="851" t="s">
        <v>112</v>
      </c>
      <c r="AR4" s="851" t="s">
        <v>460</v>
      </c>
      <c r="AS4" s="851" t="s">
        <v>793</v>
      </c>
      <c r="AT4" s="851" t="s">
        <v>117</v>
      </c>
      <c r="AU4" s="851" t="s">
        <v>119</v>
      </c>
      <c r="AV4" s="851" t="s">
        <v>1547</v>
      </c>
      <c r="AW4" s="851" t="s">
        <v>14</v>
      </c>
      <c r="AX4" s="851" t="s">
        <v>57</v>
      </c>
      <c r="AY4" s="851" t="s">
        <v>975</v>
      </c>
      <c r="AZ4" s="851" t="s">
        <v>118</v>
      </c>
      <c r="BA4" s="851" t="s">
        <v>17</v>
      </c>
    </row>
    <row r="5" spans="1:53" ht="15.75" x14ac:dyDescent="0.25">
      <c r="A5" s="78">
        <v>1</v>
      </c>
      <c r="B5" s="850" t="s">
        <v>130</v>
      </c>
      <c r="C5" s="850" t="s">
        <v>8171</v>
      </c>
      <c r="D5" s="852">
        <v>25295</v>
      </c>
      <c r="E5" s="852">
        <v>18303</v>
      </c>
      <c r="F5" s="852">
        <v>23876</v>
      </c>
      <c r="G5" s="852">
        <v>21052</v>
      </c>
      <c r="H5" s="852">
        <v>15090</v>
      </c>
      <c r="I5" s="852">
        <v>18078</v>
      </c>
      <c r="J5" s="852">
        <v>817</v>
      </c>
      <c r="K5" s="852">
        <v>1475</v>
      </c>
      <c r="L5" s="852"/>
      <c r="M5" s="852">
        <v>3175</v>
      </c>
      <c r="N5" s="852">
        <v>278</v>
      </c>
      <c r="O5" s="852">
        <v>6429</v>
      </c>
      <c r="P5" s="852">
        <v>1851</v>
      </c>
      <c r="Q5" s="852">
        <v>290</v>
      </c>
      <c r="R5" s="852">
        <v>5305</v>
      </c>
      <c r="S5" s="852">
        <v>1204</v>
      </c>
      <c r="T5" s="852">
        <v>2013</v>
      </c>
      <c r="U5" s="852">
        <v>1383</v>
      </c>
      <c r="V5" s="852">
        <v>1703</v>
      </c>
      <c r="W5" s="852">
        <v>4289</v>
      </c>
      <c r="X5" s="852">
        <v>3970</v>
      </c>
      <c r="Y5" s="852">
        <v>3915</v>
      </c>
      <c r="Z5" s="852">
        <v>3407</v>
      </c>
      <c r="AA5" s="852">
        <v>1232</v>
      </c>
      <c r="AB5" s="852">
        <v>1975</v>
      </c>
      <c r="AC5" s="852"/>
      <c r="AD5" s="852">
        <v>422</v>
      </c>
      <c r="AE5" s="852">
        <v>1608</v>
      </c>
      <c r="AF5" s="852">
        <v>1842</v>
      </c>
      <c r="AG5" s="852">
        <v>1325</v>
      </c>
      <c r="AH5" s="852">
        <v>502</v>
      </c>
      <c r="AI5" s="852">
        <v>601</v>
      </c>
      <c r="AJ5" s="852">
        <v>373</v>
      </c>
      <c r="AK5" s="852">
        <v>470</v>
      </c>
      <c r="AL5" s="852">
        <v>478</v>
      </c>
      <c r="AM5" s="852"/>
      <c r="AN5" s="852">
        <v>302</v>
      </c>
      <c r="AO5" s="852">
        <v>285</v>
      </c>
      <c r="AP5" s="852">
        <v>251</v>
      </c>
      <c r="AQ5" s="852">
        <v>113</v>
      </c>
      <c r="AR5" s="852">
        <v>107</v>
      </c>
      <c r="AS5" s="852">
        <v>1</v>
      </c>
      <c r="AT5" s="852">
        <v>70</v>
      </c>
      <c r="AU5" s="852">
        <v>39</v>
      </c>
      <c r="AV5" s="852">
        <v>21</v>
      </c>
      <c r="AW5" s="852"/>
      <c r="AX5" s="852">
        <v>15</v>
      </c>
      <c r="AY5" s="852">
        <v>13</v>
      </c>
      <c r="AZ5" s="852">
        <v>5</v>
      </c>
      <c r="BA5" s="852">
        <v>1</v>
      </c>
    </row>
    <row r="6" spans="1:53" ht="15.75" x14ac:dyDescent="0.25">
      <c r="A6" s="78">
        <v>2</v>
      </c>
      <c r="B6" s="850" t="s">
        <v>35</v>
      </c>
      <c r="C6" s="850" t="s">
        <v>6266</v>
      </c>
      <c r="D6" s="852">
        <v>777</v>
      </c>
      <c r="E6" s="852">
        <v>254</v>
      </c>
      <c r="F6" s="852">
        <v>453</v>
      </c>
      <c r="G6" s="852">
        <v>63</v>
      </c>
      <c r="H6" s="852">
        <v>101</v>
      </c>
      <c r="I6" s="852">
        <v>0</v>
      </c>
      <c r="J6" s="852">
        <v>0</v>
      </c>
      <c r="K6" s="852">
        <v>1</v>
      </c>
      <c r="L6" s="852">
        <v>5</v>
      </c>
      <c r="M6" s="852">
        <v>19</v>
      </c>
      <c r="N6" s="852">
        <v>0</v>
      </c>
      <c r="O6" s="852">
        <v>0</v>
      </c>
      <c r="P6" s="852">
        <v>0</v>
      </c>
      <c r="Q6" s="852">
        <v>0</v>
      </c>
      <c r="R6" s="852">
        <v>0</v>
      </c>
      <c r="S6" s="852">
        <v>0</v>
      </c>
      <c r="T6" s="852">
        <v>0</v>
      </c>
      <c r="U6" s="852">
        <v>0</v>
      </c>
      <c r="V6" s="852">
        <v>0</v>
      </c>
      <c r="W6" s="852">
        <v>0</v>
      </c>
      <c r="X6" s="852">
        <v>0</v>
      </c>
      <c r="Y6" s="852">
        <v>0</v>
      </c>
      <c r="Z6" s="852">
        <v>0</v>
      </c>
      <c r="AA6" s="852">
        <v>0</v>
      </c>
      <c r="AB6" s="852">
        <v>41</v>
      </c>
      <c r="AC6" s="852">
        <v>2</v>
      </c>
      <c r="AD6" s="852">
        <v>92</v>
      </c>
      <c r="AE6" s="852">
        <v>0</v>
      </c>
      <c r="AF6" s="852">
        <v>0</v>
      </c>
      <c r="AG6" s="852">
        <v>0</v>
      </c>
      <c r="AH6" s="852">
        <v>0</v>
      </c>
      <c r="AI6" s="852">
        <v>0</v>
      </c>
      <c r="AJ6" s="852">
        <v>0</v>
      </c>
      <c r="AK6" s="852">
        <v>0</v>
      </c>
      <c r="AL6" s="852">
        <v>0</v>
      </c>
      <c r="AM6" s="852">
        <v>0</v>
      </c>
      <c r="AN6" s="852">
        <v>3</v>
      </c>
      <c r="AO6" s="852">
        <v>0</v>
      </c>
      <c r="AP6" s="852">
        <v>0</v>
      </c>
      <c r="AQ6" s="852">
        <v>0</v>
      </c>
      <c r="AR6" s="852">
        <v>0</v>
      </c>
      <c r="AS6" s="852">
        <v>0</v>
      </c>
      <c r="AT6" s="852">
        <v>0</v>
      </c>
      <c r="AU6" s="852">
        <v>0</v>
      </c>
      <c r="AV6" s="852">
        <v>0</v>
      </c>
      <c r="AW6" s="852">
        <v>0</v>
      </c>
      <c r="AX6" s="852">
        <v>0</v>
      </c>
      <c r="AY6" s="852">
        <v>0</v>
      </c>
      <c r="AZ6" s="852">
        <v>0</v>
      </c>
      <c r="BA6" s="852">
        <v>0</v>
      </c>
    </row>
    <row r="7" spans="1:53" ht="15.75" x14ac:dyDescent="0.25">
      <c r="A7" s="78">
        <v>3</v>
      </c>
      <c r="B7" s="850" t="s">
        <v>8172</v>
      </c>
      <c r="C7" s="850" t="s">
        <v>6662</v>
      </c>
      <c r="D7" s="852">
        <v>7066</v>
      </c>
      <c r="E7" s="852">
        <v>13216</v>
      </c>
      <c r="F7" s="852">
        <v>28119</v>
      </c>
      <c r="G7" s="852">
        <v>15697</v>
      </c>
      <c r="H7" s="852">
        <v>16424</v>
      </c>
      <c r="I7" s="852"/>
      <c r="J7" s="852"/>
      <c r="K7" s="852">
        <v>56</v>
      </c>
      <c r="L7" s="852">
        <v>474</v>
      </c>
      <c r="M7" s="852">
        <v>4675</v>
      </c>
      <c r="N7" s="852"/>
      <c r="O7" s="852"/>
      <c r="P7" s="852">
        <v>43</v>
      </c>
      <c r="Q7" s="852"/>
      <c r="R7" s="852"/>
      <c r="S7" s="852"/>
      <c r="T7" s="852"/>
      <c r="U7" s="852"/>
      <c r="V7" s="852"/>
      <c r="W7" s="852"/>
      <c r="X7" s="852"/>
      <c r="Y7" s="852">
        <v>13</v>
      </c>
      <c r="Z7" s="852"/>
      <c r="AA7" s="852"/>
      <c r="AB7" s="852">
        <v>543</v>
      </c>
      <c r="AC7" s="852"/>
      <c r="AD7" s="852">
        <v>777</v>
      </c>
      <c r="AE7" s="852"/>
      <c r="AF7" s="852"/>
      <c r="AG7" s="852"/>
      <c r="AH7" s="852"/>
      <c r="AI7" s="852">
        <v>4</v>
      </c>
      <c r="AJ7" s="852"/>
      <c r="AK7" s="852"/>
      <c r="AL7" s="852"/>
      <c r="AM7" s="852"/>
      <c r="AN7" s="852">
        <v>45</v>
      </c>
      <c r="AO7" s="852"/>
      <c r="AP7" s="852"/>
      <c r="AQ7" s="852"/>
      <c r="AR7" s="852"/>
      <c r="AS7" s="852"/>
      <c r="AT7" s="852"/>
      <c r="AU7" s="852"/>
      <c r="AV7" s="852"/>
      <c r="AW7" s="852"/>
      <c r="AX7" s="852"/>
      <c r="AY7" s="852"/>
      <c r="AZ7" s="852"/>
      <c r="BA7" s="852"/>
    </row>
    <row r="8" spans="1:53" ht="15.75" x14ac:dyDescent="0.25">
      <c r="A8" s="78">
        <v>4</v>
      </c>
      <c r="B8" s="850" t="s">
        <v>1655</v>
      </c>
      <c r="C8" s="850" t="s">
        <v>6205</v>
      </c>
      <c r="D8" s="852">
        <v>12503</v>
      </c>
      <c r="E8" s="852">
        <v>6882</v>
      </c>
      <c r="F8" s="852">
        <v>9221</v>
      </c>
      <c r="G8" s="852">
        <v>6357</v>
      </c>
      <c r="H8" s="852">
        <v>3601</v>
      </c>
      <c r="I8" s="852">
        <v>40</v>
      </c>
      <c r="J8" s="852">
        <v>679</v>
      </c>
      <c r="K8" s="852">
        <v>1752</v>
      </c>
      <c r="L8" s="852">
        <v>1133</v>
      </c>
      <c r="M8" s="852"/>
      <c r="N8" s="852">
        <v>1502</v>
      </c>
      <c r="O8" s="852"/>
      <c r="P8" s="852">
        <v>787</v>
      </c>
      <c r="Q8" s="852">
        <v>246</v>
      </c>
      <c r="R8" s="852"/>
      <c r="S8" s="852">
        <v>814</v>
      </c>
      <c r="T8" s="852">
        <v>295</v>
      </c>
      <c r="U8" s="852">
        <v>2028</v>
      </c>
      <c r="V8" s="852">
        <v>3</v>
      </c>
      <c r="W8" s="852">
        <v>4</v>
      </c>
      <c r="X8" s="852"/>
      <c r="Y8" s="852">
        <v>9</v>
      </c>
      <c r="Z8" s="852">
        <v>20</v>
      </c>
      <c r="AA8" s="852">
        <v>354</v>
      </c>
      <c r="AB8" s="852"/>
      <c r="AC8" s="852">
        <v>142</v>
      </c>
      <c r="AD8" s="852"/>
      <c r="AE8" s="852"/>
      <c r="AF8" s="852"/>
      <c r="AG8" s="852"/>
      <c r="AH8" s="852">
        <v>356</v>
      </c>
      <c r="AI8" s="852">
        <v>111</v>
      </c>
      <c r="AJ8" s="852"/>
      <c r="AK8" s="852">
        <v>1</v>
      </c>
      <c r="AL8" s="852">
        <v>3</v>
      </c>
      <c r="AM8" s="852"/>
      <c r="AN8" s="852"/>
      <c r="AO8" s="852"/>
      <c r="AP8" s="852"/>
      <c r="AQ8" s="852"/>
      <c r="AR8" s="852"/>
      <c r="AS8" s="852"/>
      <c r="AT8" s="852"/>
      <c r="AU8" s="852"/>
      <c r="AV8" s="852"/>
      <c r="AW8" s="852"/>
      <c r="AX8" s="852"/>
      <c r="AY8" s="852"/>
      <c r="AZ8" s="852"/>
      <c r="BA8" s="852"/>
    </row>
    <row r="9" spans="1:53" ht="15.75" x14ac:dyDescent="0.25">
      <c r="A9" s="78">
        <v>5</v>
      </c>
      <c r="B9" s="850" t="s">
        <v>1655</v>
      </c>
      <c r="C9" s="850" t="s">
        <v>8166</v>
      </c>
      <c r="D9" s="852">
        <v>2453</v>
      </c>
      <c r="E9" s="852">
        <v>5440</v>
      </c>
      <c r="F9" s="852">
        <v>1</v>
      </c>
      <c r="G9" s="852"/>
      <c r="H9" s="852"/>
      <c r="I9" s="852">
        <v>1</v>
      </c>
      <c r="J9" s="852">
        <v>37</v>
      </c>
      <c r="K9" s="852">
        <v>1523</v>
      </c>
      <c r="L9" s="852">
        <v>246</v>
      </c>
      <c r="M9" s="852"/>
      <c r="N9" s="852">
        <v>138</v>
      </c>
      <c r="O9" s="852"/>
      <c r="P9" s="852">
        <v>70</v>
      </c>
      <c r="Q9" s="852">
        <v>214</v>
      </c>
      <c r="R9" s="852"/>
      <c r="S9" s="852">
        <v>46</v>
      </c>
      <c r="T9" s="852">
        <v>40</v>
      </c>
      <c r="U9" s="852">
        <v>1068</v>
      </c>
      <c r="V9" s="852">
        <v>72</v>
      </c>
      <c r="W9" s="852">
        <v>72</v>
      </c>
      <c r="X9" s="852"/>
      <c r="Y9" s="852">
        <v>9</v>
      </c>
      <c r="Z9" s="852">
        <v>34</v>
      </c>
      <c r="AA9" s="852">
        <v>3</v>
      </c>
      <c r="AB9" s="852"/>
      <c r="AC9" s="852">
        <v>16</v>
      </c>
      <c r="AD9" s="852"/>
      <c r="AE9" s="852"/>
      <c r="AF9" s="852"/>
      <c r="AG9" s="852"/>
      <c r="AH9" s="852"/>
      <c r="AI9" s="852"/>
      <c r="AJ9" s="852"/>
      <c r="AK9" s="852"/>
      <c r="AL9" s="852"/>
      <c r="AM9" s="852"/>
      <c r="AN9" s="852"/>
      <c r="AO9" s="852"/>
      <c r="AP9" s="852"/>
      <c r="AQ9" s="852"/>
      <c r="AR9" s="852"/>
      <c r="AS9" s="852"/>
      <c r="AT9" s="852"/>
      <c r="AU9" s="852"/>
      <c r="AV9" s="852"/>
      <c r="AW9" s="852"/>
      <c r="AX9" s="852"/>
      <c r="AY9" s="852"/>
      <c r="AZ9" s="852"/>
      <c r="BA9" s="852"/>
    </row>
    <row r="10" spans="1:53" ht="15.75" x14ac:dyDescent="0.25">
      <c r="A10" s="78">
        <v>6</v>
      </c>
      <c r="B10" s="850" t="s">
        <v>1655</v>
      </c>
      <c r="C10" s="850" t="s">
        <v>6266</v>
      </c>
      <c r="D10" s="852">
        <v>173</v>
      </c>
      <c r="E10" s="852">
        <v>1516</v>
      </c>
      <c r="F10" s="852">
        <v>12</v>
      </c>
      <c r="G10" s="852">
        <v>6</v>
      </c>
      <c r="H10" s="852">
        <v>5</v>
      </c>
      <c r="I10" s="852">
        <v>2</v>
      </c>
      <c r="J10" s="852">
        <v>10</v>
      </c>
      <c r="K10" s="852"/>
      <c r="L10" s="852">
        <v>25</v>
      </c>
      <c r="M10" s="852"/>
      <c r="N10" s="852">
        <v>618</v>
      </c>
      <c r="O10" s="852"/>
      <c r="P10" s="852">
        <v>3</v>
      </c>
      <c r="Q10" s="852">
        <v>1</v>
      </c>
      <c r="R10" s="852"/>
      <c r="S10" s="852">
        <v>84</v>
      </c>
      <c r="T10" s="852">
        <v>1</v>
      </c>
      <c r="U10" s="852"/>
      <c r="V10" s="852">
        <v>35</v>
      </c>
      <c r="W10" s="852">
        <v>14</v>
      </c>
      <c r="X10" s="852"/>
      <c r="Y10" s="852">
        <v>1</v>
      </c>
      <c r="Z10" s="852">
        <v>7</v>
      </c>
      <c r="AA10" s="852"/>
      <c r="AB10" s="852"/>
      <c r="AC10" s="852"/>
      <c r="AD10" s="852"/>
      <c r="AE10" s="852"/>
      <c r="AF10" s="852"/>
      <c r="AG10" s="852"/>
      <c r="AH10" s="852">
        <v>10</v>
      </c>
      <c r="AI10" s="852">
        <v>8</v>
      </c>
      <c r="AJ10" s="852"/>
      <c r="AK10" s="852"/>
      <c r="AL10" s="852"/>
      <c r="AM10" s="852"/>
      <c r="AN10" s="852"/>
      <c r="AO10" s="852"/>
      <c r="AP10" s="852"/>
      <c r="AQ10" s="852"/>
      <c r="AR10" s="852"/>
      <c r="AS10" s="852"/>
      <c r="AT10" s="852"/>
      <c r="AU10" s="852"/>
      <c r="AV10" s="852"/>
      <c r="AW10" s="852"/>
      <c r="AX10" s="852"/>
      <c r="AY10" s="852"/>
      <c r="AZ10" s="852"/>
      <c r="BA10" s="852"/>
    </row>
    <row r="11" spans="1:53" ht="15.75" x14ac:dyDescent="0.25">
      <c r="A11" s="78">
        <v>7</v>
      </c>
      <c r="B11" s="850" t="s">
        <v>84</v>
      </c>
      <c r="C11" s="850" t="s">
        <v>8173</v>
      </c>
      <c r="D11" s="852">
        <v>7106</v>
      </c>
      <c r="E11" s="852">
        <v>6437</v>
      </c>
      <c r="F11" s="852">
        <v>7304</v>
      </c>
      <c r="G11" s="852"/>
      <c r="H11" s="852">
        <v>1183</v>
      </c>
      <c r="I11" s="852">
        <v>5561</v>
      </c>
      <c r="J11" s="852">
        <v>1480</v>
      </c>
      <c r="K11" s="852">
        <v>937</v>
      </c>
      <c r="L11" s="852">
        <v>574</v>
      </c>
      <c r="M11" s="852"/>
      <c r="N11" s="852">
        <v>644</v>
      </c>
      <c r="O11" s="852"/>
      <c r="P11" s="852">
        <v>985</v>
      </c>
      <c r="Q11" s="852">
        <v>143</v>
      </c>
      <c r="R11" s="852"/>
      <c r="S11" s="852"/>
      <c r="T11" s="852">
        <v>893</v>
      </c>
      <c r="U11" s="852"/>
      <c r="V11" s="852">
        <v>99</v>
      </c>
      <c r="W11" s="852"/>
      <c r="X11" s="852"/>
      <c r="Y11" s="852"/>
      <c r="Z11" s="852"/>
      <c r="AA11" s="852">
        <v>555</v>
      </c>
      <c r="AB11" s="852"/>
      <c r="AC11" s="852">
        <v>395</v>
      </c>
      <c r="AD11" s="852"/>
      <c r="AE11" s="852">
        <v>104</v>
      </c>
      <c r="AF11" s="852"/>
      <c r="AG11" s="852">
        <v>11</v>
      </c>
      <c r="AH11" s="852"/>
      <c r="AI11" s="852">
        <v>1</v>
      </c>
      <c r="AJ11" s="852"/>
      <c r="AK11" s="852"/>
      <c r="AL11" s="852"/>
      <c r="AM11" s="852"/>
      <c r="AN11" s="852"/>
      <c r="AO11" s="852"/>
      <c r="AP11" s="852"/>
      <c r="AQ11" s="852">
        <v>12</v>
      </c>
      <c r="AR11" s="852"/>
      <c r="AS11" s="852"/>
      <c r="AT11" s="852"/>
      <c r="AU11" s="852"/>
      <c r="AV11" s="852"/>
      <c r="AW11" s="852">
        <v>16</v>
      </c>
      <c r="AX11" s="852"/>
      <c r="AY11" s="852"/>
      <c r="AZ11" s="852"/>
      <c r="BA11" s="852"/>
    </row>
    <row r="12" spans="1:53" ht="15.75" x14ac:dyDescent="0.25">
      <c r="A12" s="78">
        <v>8</v>
      </c>
      <c r="B12" s="850" t="s">
        <v>84</v>
      </c>
      <c r="C12" s="850" t="s">
        <v>6266</v>
      </c>
      <c r="D12" s="852">
        <v>3251</v>
      </c>
      <c r="E12" s="852">
        <v>3709</v>
      </c>
      <c r="F12" s="852">
        <v>5808</v>
      </c>
      <c r="G12" s="852"/>
      <c r="H12" s="852">
        <v>1619</v>
      </c>
      <c r="I12" s="852">
        <v>4032</v>
      </c>
      <c r="J12" s="852">
        <v>968</v>
      </c>
      <c r="K12" s="852">
        <v>310</v>
      </c>
      <c r="L12" s="852">
        <v>294</v>
      </c>
      <c r="M12" s="852"/>
      <c r="N12" s="852">
        <v>1312</v>
      </c>
      <c r="O12" s="852"/>
      <c r="P12" s="852">
        <v>473</v>
      </c>
      <c r="Q12" s="852">
        <v>199</v>
      </c>
      <c r="R12" s="852"/>
      <c r="S12" s="852"/>
      <c r="T12" s="852">
        <v>268</v>
      </c>
      <c r="U12" s="852"/>
      <c r="V12" s="852">
        <v>61</v>
      </c>
      <c r="W12" s="852"/>
      <c r="X12" s="852"/>
      <c r="Y12" s="852"/>
      <c r="Z12" s="852">
        <v>1</v>
      </c>
      <c r="AA12" s="852">
        <v>111</v>
      </c>
      <c r="AB12" s="852"/>
      <c r="AC12" s="852">
        <v>181</v>
      </c>
      <c r="AD12" s="852"/>
      <c r="AE12" s="852">
        <v>39</v>
      </c>
      <c r="AF12" s="852"/>
      <c r="AG12" s="852">
        <v>27</v>
      </c>
      <c r="AH12" s="852"/>
      <c r="AI12" s="852">
        <v>4</v>
      </c>
      <c r="AJ12" s="852"/>
      <c r="AK12" s="852">
        <v>1</v>
      </c>
      <c r="AL12" s="852"/>
      <c r="AM12" s="852"/>
      <c r="AN12" s="852"/>
      <c r="AO12" s="852"/>
      <c r="AP12" s="852"/>
      <c r="AQ12" s="852">
        <v>4</v>
      </c>
      <c r="AR12" s="852"/>
      <c r="AS12" s="852"/>
      <c r="AT12" s="852"/>
      <c r="AU12" s="852"/>
      <c r="AV12" s="852"/>
      <c r="AW12" s="852">
        <v>4</v>
      </c>
      <c r="AX12" s="852"/>
      <c r="AY12" s="852"/>
      <c r="AZ12" s="852"/>
      <c r="BA12" s="852"/>
    </row>
    <row r="13" spans="1:53" ht="15.75" x14ac:dyDescent="0.25">
      <c r="A13" s="78">
        <v>9</v>
      </c>
      <c r="B13" s="850" t="s">
        <v>1654</v>
      </c>
      <c r="C13" s="850" t="s">
        <v>8174</v>
      </c>
      <c r="D13" s="852">
        <v>18556</v>
      </c>
      <c r="E13" s="852"/>
      <c r="F13" s="852"/>
      <c r="G13" s="852"/>
      <c r="H13" s="852"/>
      <c r="I13" s="852"/>
      <c r="J13" s="852"/>
      <c r="K13" s="852"/>
      <c r="L13" s="852">
        <v>10</v>
      </c>
      <c r="M13" s="852"/>
      <c r="N13" s="852"/>
      <c r="O13" s="852"/>
      <c r="P13" s="852">
        <v>10</v>
      </c>
      <c r="Q13" s="852"/>
      <c r="R13" s="852"/>
      <c r="S13" s="852">
        <v>3</v>
      </c>
      <c r="T13" s="852"/>
      <c r="U13" s="852"/>
      <c r="V13" s="852"/>
      <c r="W13" s="852"/>
      <c r="X13" s="852"/>
      <c r="Y13" s="852"/>
      <c r="Z13" s="852"/>
      <c r="AA13" s="852"/>
      <c r="AB13" s="852"/>
      <c r="AC13" s="852">
        <v>3</v>
      </c>
      <c r="AD13" s="852">
        <v>788</v>
      </c>
      <c r="AE13" s="852"/>
      <c r="AF13" s="852"/>
      <c r="AG13" s="852">
        <v>60</v>
      </c>
      <c r="AH13" s="852"/>
      <c r="AI13" s="852"/>
      <c r="AJ13" s="852"/>
      <c r="AK13" s="852"/>
      <c r="AL13" s="852"/>
      <c r="AM13" s="852"/>
      <c r="AN13" s="852"/>
      <c r="AO13" s="852"/>
      <c r="AP13" s="852"/>
      <c r="AQ13" s="852"/>
      <c r="AR13" s="852"/>
      <c r="AS13" s="852"/>
      <c r="AT13" s="852"/>
      <c r="AU13" s="852"/>
      <c r="AV13" s="852"/>
      <c r="AW13" s="852"/>
      <c r="AX13" s="852"/>
      <c r="AY13" s="852"/>
      <c r="AZ13" s="852"/>
      <c r="BA13" s="852"/>
    </row>
    <row r="14" spans="1:53" ht="15.75" x14ac:dyDescent="0.25">
      <c r="A14" s="78">
        <v>10</v>
      </c>
      <c r="B14" s="850" t="s">
        <v>1654</v>
      </c>
      <c r="C14" s="850" t="s">
        <v>6159</v>
      </c>
      <c r="D14" s="852"/>
      <c r="E14" s="852">
        <v>10592</v>
      </c>
      <c r="F14" s="852"/>
      <c r="G14" s="852"/>
      <c r="H14" s="852"/>
      <c r="I14" s="852"/>
      <c r="J14" s="852"/>
      <c r="K14" s="852"/>
      <c r="L14" s="852"/>
      <c r="M14" s="852"/>
      <c r="N14" s="852"/>
      <c r="O14" s="852"/>
      <c r="P14" s="852"/>
      <c r="Q14" s="852"/>
      <c r="R14" s="852"/>
      <c r="S14" s="852"/>
      <c r="T14" s="852"/>
      <c r="U14" s="852"/>
      <c r="V14" s="852"/>
      <c r="W14" s="852"/>
      <c r="X14" s="852"/>
      <c r="Y14" s="852"/>
      <c r="Z14" s="852"/>
      <c r="AA14" s="852"/>
      <c r="AB14" s="852"/>
      <c r="AC14" s="852"/>
      <c r="AD14" s="852"/>
      <c r="AE14" s="852"/>
      <c r="AF14" s="852"/>
      <c r="AG14" s="852"/>
      <c r="AH14" s="852"/>
      <c r="AI14" s="852"/>
      <c r="AJ14" s="852"/>
      <c r="AK14" s="852"/>
      <c r="AL14" s="852"/>
      <c r="AM14" s="852"/>
      <c r="AN14" s="852"/>
      <c r="AO14" s="852"/>
      <c r="AP14" s="852"/>
      <c r="AQ14" s="852"/>
      <c r="AR14" s="852"/>
      <c r="AS14" s="852"/>
      <c r="AT14" s="852"/>
      <c r="AU14" s="852"/>
      <c r="AV14" s="852"/>
      <c r="AW14" s="852"/>
      <c r="AX14" s="852"/>
      <c r="AY14" s="852"/>
      <c r="AZ14" s="852"/>
      <c r="BA14" s="852"/>
    </row>
    <row r="15" spans="1:53" ht="15.75" x14ac:dyDescent="0.25">
      <c r="A15" s="78">
        <v>11</v>
      </c>
      <c r="B15" s="850" t="s">
        <v>1656</v>
      </c>
      <c r="C15" s="850" t="s">
        <v>8175</v>
      </c>
      <c r="D15" s="852">
        <v>16924</v>
      </c>
      <c r="E15" s="852">
        <v>192</v>
      </c>
      <c r="F15" s="852"/>
      <c r="G15" s="852"/>
      <c r="H15" s="852"/>
      <c r="I15" s="852"/>
      <c r="J15" s="852"/>
      <c r="K15" s="852"/>
      <c r="L15" s="852"/>
      <c r="M15" s="852"/>
      <c r="N15" s="852"/>
      <c r="O15" s="852"/>
      <c r="P15" s="852"/>
      <c r="Q15" s="852"/>
      <c r="R15" s="852"/>
      <c r="S15" s="852"/>
      <c r="T15" s="852"/>
      <c r="U15" s="852"/>
      <c r="V15" s="852"/>
      <c r="W15" s="852"/>
      <c r="X15" s="852"/>
      <c r="Y15" s="852"/>
      <c r="Z15" s="852"/>
      <c r="AA15" s="852"/>
      <c r="AB15" s="852"/>
      <c r="AC15" s="852">
        <v>1</v>
      </c>
      <c r="AD15" s="852"/>
      <c r="AE15" s="852"/>
      <c r="AF15" s="852"/>
      <c r="AG15" s="852">
        <v>63</v>
      </c>
      <c r="AH15" s="852"/>
      <c r="AI15" s="852"/>
      <c r="AJ15" s="852"/>
      <c r="AK15" s="852"/>
      <c r="AL15" s="852"/>
      <c r="AM15" s="852"/>
      <c r="AN15" s="852"/>
      <c r="AO15" s="852"/>
      <c r="AP15" s="852"/>
      <c r="AQ15" s="852"/>
      <c r="AR15" s="852"/>
      <c r="AS15" s="852"/>
      <c r="AT15" s="852"/>
      <c r="AU15" s="852"/>
      <c r="AV15" s="852"/>
      <c r="AW15" s="852"/>
      <c r="AX15" s="852"/>
      <c r="AY15" s="852"/>
      <c r="AZ15" s="852"/>
      <c r="BA15" s="852"/>
    </row>
    <row r="16" spans="1:53" ht="15.75" x14ac:dyDescent="0.25">
      <c r="A16" s="78">
        <v>12</v>
      </c>
      <c r="B16" s="850" t="s">
        <v>1656</v>
      </c>
      <c r="C16" s="850" t="s">
        <v>6266</v>
      </c>
      <c r="D16" s="852">
        <v>12567</v>
      </c>
      <c r="E16" s="852"/>
      <c r="F16" s="852"/>
      <c r="G16" s="852"/>
      <c r="H16" s="852"/>
      <c r="I16" s="852"/>
      <c r="J16" s="852"/>
      <c r="K16" s="852"/>
      <c r="L16" s="852"/>
      <c r="M16" s="852"/>
      <c r="N16" s="852"/>
      <c r="O16" s="852"/>
      <c r="P16" s="852"/>
      <c r="Q16" s="852"/>
      <c r="R16" s="852"/>
      <c r="S16" s="852"/>
      <c r="T16" s="852"/>
      <c r="U16" s="852"/>
      <c r="V16" s="852"/>
      <c r="W16" s="852"/>
      <c r="X16" s="852"/>
      <c r="Y16" s="852"/>
      <c r="Z16" s="852"/>
      <c r="AA16" s="852"/>
      <c r="AB16" s="852"/>
      <c r="AC16" s="852"/>
      <c r="AD16" s="852"/>
      <c r="AE16" s="852"/>
      <c r="AF16" s="852"/>
      <c r="AG16" s="852"/>
      <c r="AH16" s="852"/>
      <c r="AI16" s="852"/>
      <c r="AJ16" s="852"/>
      <c r="AK16" s="852"/>
      <c r="AL16" s="852"/>
      <c r="AM16" s="852"/>
      <c r="AN16" s="852"/>
      <c r="AO16" s="852"/>
      <c r="AP16" s="852"/>
      <c r="AQ16" s="852"/>
      <c r="AR16" s="852"/>
      <c r="AS16" s="852"/>
      <c r="AT16" s="852"/>
      <c r="AU16" s="852"/>
      <c r="AV16" s="852"/>
      <c r="AW16" s="852"/>
      <c r="AX16" s="852"/>
      <c r="AY16" s="852"/>
      <c r="AZ16" s="852"/>
      <c r="BA16" s="852"/>
    </row>
    <row r="17" spans="1:53" ht="15.75" x14ac:dyDescent="0.25">
      <c r="A17" s="78">
        <v>13</v>
      </c>
      <c r="B17" s="850" t="s">
        <v>1659</v>
      </c>
      <c r="C17" s="850" t="s">
        <v>6266</v>
      </c>
      <c r="D17" s="852">
        <v>9608</v>
      </c>
      <c r="E17" s="852">
        <v>6908</v>
      </c>
      <c r="F17" s="852"/>
      <c r="G17" s="852"/>
      <c r="H17" s="852"/>
      <c r="I17" s="852"/>
      <c r="J17" s="852">
        <v>2</v>
      </c>
      <c r="K17" s="852">
        <v>33</v>
      </c>
      <c r="L17" s="852"/>
      <c r="M17" s="852"/>
      <c r="N17" s="852"/>
      <c r="O17" s="852"/>
      <c r="P17" s="852">
        <v>2</v>
      </c>
      <c r="Q17" s="852"/>
      <c r="R17" s="852"/>
      <c r="S17" s="852"/>
      <c r="T17" s="852">
        <v>3</v>
      </c>
      <c r="U17" s="852"/>
      <c r="V17" s="852"/>
      <c r="W17" s="852"/>
      <c r="X17" s="852"/>
      <c r="Y17" s="852"/>
      <c r="Z17" s="852"/>
      <c r="AA17" s="852"/>
      <c r="AB17" s="852"/>
      <c r="AC17" s="852"/>
      <c r="AD17" s="852"/>
      <c r="AE17" s="852"/>
      <c r="AF17" s="852"/>
      <c r="AG17" s="852"/>
      <c r="AH17" s="852"/>
      <c r="AI17" s="852"/>
      <c r="AJ17" s="852"/>
      <c r="AK17" s="852"/>
      <c r="AL17" s="852"/>
      <c r="AM17" s="852"/>
      <c r="AN17" s="852"/>
      <c r="AO17" s="852"/>
      <c r="AP17" s="852"/>
      <c r="AQ17" s="852"/>
      <c r="AR17" s="852"/>
      <c r="AS17" s="852"/>
      <c r="AT17" s="852"/>
      <c r="AU17" s="852"/>
      <c r="AV17" s="852"/>
      <c r="AW17" s="852"/>
      <c r="AX17" s="852"/>
      <c r="AY17" s="852"/>
      <c r="AZ17" s="852"/>
      <c r="BA17" s="852"/>
    </row>
    <row r="18" spans="1:53" ht="15.75" x14ac:dyDescent="0.25">
      <c r="A18" s="78">
        <v>14</v>
      </c>
      <c r="B18" s="850" t="s">
        <v>88</v>
      </c>
      <c r="C18" s="850" t="s">
        <v>8176</v>
      </c>
      <c r="D18" s="852">
        <v>6079</v>
      </c>
      <c r="E18" s="852">
        <v>2674</v>
      </c>
      <c r="F18" s="852"/>
      <c r="G18" s="852"/>
      <c r="H18" s="852"/>
      <c r="I18" s="852"/>
      <c r="J18" s="852">
        <v>106</v>
      </c>
      <c r="K18" s="852">
        <v>278</v>
      </c>
      <c r="L18" s="852">
        <v>1029</v>
      </c>
      <c r="M18" s="852"/>
      <c r="N18" s="852"/>
      <c r="O18" s="852"/>
      <c r="P18" s="852"/>
      <c r="Q18" s="852">
        <v>624</v>
      </c>
      <c r="R18" s="852"/>
      <c r="S18" s="852">
        <v>2469</v>
      </c>
      <c r="T18" s="852"/>
      <c r="U18" s="852">
        <v>262</v>
      </c>
      <c r="V18" s="852"/>
      <c r="W18" s="852"/>
      <c r="X18" s="852"/>
      <c r="Y18" s="852"/>
      <c r="Z18" s="852"/>
      <c r="AA18" s="852">
        <v>247</v>
      </c>
      <c r="AB18" s="852"/>
      <c r="AC18" s="852">
        <v>180</v>
      </c>
      <c r="AD18" s="852"/>
      <c r="AE18" s="852">
        <v>260</v>
      </c>
      <c r="AF18" s="852"/>
      <c r="AG18" s="852"/>
      <c r="AH18" s="852">
        <v>356</v>
      </c>
      <c r="AI18" s="852"/>
      <c r="AJ18" s="852">
        <v>311</v>
      </c>
      <c r="AK18" s="852"/>
      <c r="AL18" s="852"/>
      <c r="AM18" s="852">
        <v>359</v>
      </c>
      <c r="AN18" s="852"/>
      <c r="AO18" s="852"/>
      <c r="AP18" s="852"/>
      <c r="AQ18" s="852"/>
      <c r="AR18" s="852"/>
      <c r="AS18" s="852">
        <v>75</v>
      </c>
      <c r="AT18" s="852"/>
      <c r="AU18" s="852"/>
      <c r="AV18" s="852"/>
      <c r="AW18" s="852"/>
      <c r="AX18" s="852"/>
      <c r="AY18" s="852"/>
      <c r="AZ18" s="852"/>
      <c r="BA18" s="852"/>
    </row>
    <row r="19" spans="1:53" ht="15.75" x14ac:dyDescent="0.25">
      <c r="A19" s="78">
        <v>15</v>
      </c>
      <c r="B19" s="850" t="s">
        <v>1657</v>
      </c>
      <c r="C19" s="850" t="s">
        <v>6219</v>
      </c>
      <c r="D19" s="852">
        <v>1472</v>
      </c>
      <c r="E19" s="852">
        <v>1484</v>
      </c>
      <c r="F19" s="852">
        <v>1180</v>
      </c>
      <c r="G19" s="852"/>
      <c r="H19" s="852"/>
      <c r="I19" s="852"/>
      <c r="J19" s="852">
        <v>2678</v>
      </c>
      <c r="K19" s="852">
        <v>866</v>
      </c>
      <c r="L19" s="852">
        <v>1101</v>
      </c>
      <c r="M19" s="852"/>
      <c r="N19" s="852">
        <v>2821</v>
      </c>
      <c r="O19" s="852"/>
      <c r="P19" s="852">
        <v>750</v>
      </c>
      <c r="Q19" s="852">
        <v>126</v>
      </c>
      <c r="R19" s="852">
        <v>4</v>
      </c>
      <c r="S19" s="852">
        <v>327</v>
      </c>
      <c r="T19" s="852">
        <v>224</v>
      </c>
      <c r="U19" s="852">
        <v>131</v>
      </c>
      <c r="V19" s="852">
        <v>9</v>
      </c>
      <c r="W19" s="852">
        <v>1</v>
      </c>
      <c r="X19" s="852"/>
      <c r="Y19" s="852"/>
      <c r="Z19" s="852">
        <v>6</v>
      </c>
      <c r="AA19" s="852"/>
      <c r="AB19" s="852"/>
      <c r="AC19" s="852">
        <v>60</v>
      </c>
      <c r="AD19" s="852"/>
      <c r="AE19" s="852"/>
      <c r="AF19" s="852"/>
      <c r="AG19" s="852">
        <v>113</v>
      </c>
      <c r="AH19" s="852"/>
      <c r="AI19" s="852">
        <v>19</v>
      </c>
      <c r="AJ19" s="852"/>
      <c r="AK19" s="852">
        <v>18</v>
      </c>
      <c r="AL19" s="852"/>
      <c r="AM19" s="852"/>
      <c r="AN19" s="852"/>
      <c r="AO19" s="852"/>
      <c r="AP19" s="852"/>
      <c r="AQ19" s="852"/>
      <c r="AR19" s="852"/>
      <c r="AS19" s="852"/>
      <c r="AT19" s="852"/>
      <c r="AU19" s="852"/>
      <c r="AV19" s="852"/>
      <c r="AW19" s="852"/>
      <c r="AX19" s="852"/>
      <c r="AY19" s="852"/>
      <c r="AZ19" s="852"/>
      <c r="BA19" s="852">
        <v>1</v>
      </c>
    </row>
    <row r="20" spans="1:53" ht="15.75" x14ac:dyDescent="0.25">
      <c r="A20" s="78">
        <v>16</v>
      </c>
      <c r="B20" s="853" t="s">
        <v>1663</v>
      </c>
      <c r="C20" s="853" t="s">
        <v>6135</v>
      </c>
      <c r="D20" s="854">
        <v>9725</v>
      </c>
      <c r="M20" s="852"/>
      <c r="N20" s="852"/>
      <c r="O20" s="852"/>
      <c r="P20" s="852"/>
      <c r="Q20" s="852"/>
      <c r="R20" s="852"/>
      <c r="S20" s="852"/>
      <c r="T20" s="852"/>
      <c r="U20" s="852"/>
      <c r="V20" s="852"/>
      <c r="W20" s="852"/>
      <c r="X20" s="852"/>
      <c r="Y20" s="852"/>
      <c r="Z20" s="852"/>
      <c r="AA20" s="852"/>
      <c r="AB20" s="852"/>
      <c r="AC20" s="852"/>
      <c r="AD20" s="852"/>
      <c r="AE20" s="852"/>
      <c r="AF20" s="852"/>
      <c r="AG20" s="852"/>
      <c r="AH20" s="852"/>
      <c r="AI20" s="852"/>
      <c r="AJ20" s="852"/>
      <c r="AK20" s="852"/>
      <c r="AL20" s="852"/>
      <c r="AM20" s="852"/>
      <c r="AN20" s="852"/>
      <c r="AO20" s="852"/>
      <c r="AP20" s="852"/>
      <c r="AQ20" s="852"/>
      <c r="AR20" s="852"/>
      <c r="AS20" s="852"/>
      <c r="AT20" s="852"/>
      <c r="AU20" s="852"/>
      <c r="AV20" s="852"/>
      <c r="AW20" s="852"/>
      <c r="AX20" s="852"/>
      <c r="AY20" s="852"/>
      <c r="AZ20" s="852"/>
      <c r="BA20" s="852"/>
    </row>
    <row r="21" spans="1:53" ht="15.75" x14ac:dyDescent="0.25">
      <c r="A21" s="78">
        <v>17</v>
      </c>
      <c r="B21" s="853" t="s">
        <v>272</v>
      </c>
      <c r="C21" s="853" t="s">
        <v>6094</v>
      </c>
      <c r="D21" s="854">
        <v>9186</v>
      </c>
      <c r="M21" s="852"/>
      <c r="N21" s="852"/>
      <c r="O21" s="852"/>
      <c r="P21" s="852"/>
      <c r="Q21" s="852"/>
      <c r="R21" s="852"/>
      <c r="S21" s="852"/>
      <c r="T21" s="852"/>
      <c r="U21" s="852"/>
      <c r="V21" s="852"/>
      <c r="W21" s="852"/>
      <c r="X21" s="852"/>
      <c r="Y21" s="852"/>
      <c r="Z21" s="852"/>
      <c r="AA21" s="852"/>
      <c r="AB21" s="852"/>
      <c r="AC21" s="852"/>
      <c r="AD21" s="852"/>
      <c r="AE21" s="852"/>
      <c r="AF21" s="852"/>
      <c r="AG21" s="852"/>
      <c r="AH21" s="852"/>
      <c r="AI21" s="852"/>
      <c r="AJ21" s="852"/>
      <c r="AK21" s="852"/>
      <c r="AL21" s="852"/>
      <c r="AM21" s="852"/>
      <c r="AN21" s="852"/>
      <c r="AO21" s="852"/>
      <c r="AP21" s="852"/>
      <c r="AQ21" s="852"/>
      <c r="AR21" s="852"/>
      <c r="AS21" s="852"/>
      <c r="AT21" s="852"/>
      <c r="AU21" s="852"/>
      <c r="AV21" s="852"/>
      <c r="AW21" s="852"/>
      <c r="AX21" s="852"/>
      <c r="AY21" s="852"/>
      <c r="AZ21" s="852"/>
      <c r="BA21" s="852"/>
    </row>
    <row r="22" spans="1:53" ht="15.75" x14ac:dyDescent="0.25">
      <c r="A22" s="78">
        <v>18</v>
      </c>
      <c r="B22" s="853" t="s">
        <v>1662</v>
      </c>
      <c r="C22" s="853" t="s">
        <v>6474</v>
      </c>
      <c r="D22" s="854">
        <v>7879</v>
      </c>
      <c r="M22" s="852"/>
      <c r="N22" s="852"/>
      <c r="O22" s="852"/>
      <c r="P22" s="852"/>
      <c r="Q22" s="852"/>
      <c r="R22" s="852"/>
      <c r="S22" s="852"/>
      <c r="T22" s="852"/>
      <c r="U22" s="852"/>
      <c r="V22" s="852"/>
      <c r="W22" s="852"/>
      <c r="X22" s="852"/>
      <c r="Y22" s="852"/>
      <c r="Z22" s="852"/>
      <c r="AA22" s="852"/>
      <c r="AB22" s="852"/>
      <c r="AC22" s="852"/>
      <c r="AD22" s="852"/>
      <c r="AE22" s="852"/>
      <c r="AF22" s="852"/>
      <c r="AG22" s="852"/>
      <c r="AH22" s="852"/>
      <c r="AI22" s="852"/>
      <c r="AJ22" s="852"/>
      <c r="AK22" s="852"/>
      <c r="AL22" s="852"/>
      <c r="AM22" s="852"/>
      <c r="AN22" s="852"/>
      <c r="AO22" s="852"/>
      <c r="AP22" s="852"/>
      <c r="AQ22" s="852"/>
      <c r="AR22" s="852"/>
      <c r="AS22" s="852"/>
      <c r="AT22" s="852"/>
      <c r="AU22" s="852"/>
      <c r="AV22" s="852"/>
      <c r="AW22" s="852"/>
      <c r="AX22" s="852"/>
      <c r="AY22" s="852"/>
      <c r="AZ22" s="852"/>
      <c r="BA22" s="852"/>
    </row>
    <row r="23" spans="1:53" ht="15.75" x14ac:dyDescent="0.25">
      <c r="A23" s="78">
        <v>19</v>
      </c>
      <c r="B23" s="850" t="s">
        <v>1660</v>
      </c>
      <c r="C23" s="850" t="s">
        <v>6097</v>
      </c>
      <c r="D23" s="852"/>
      <c r="E23" s="852"/>
      <c r="F23" s="852"/>
      <c r="G23" s="852"/>
      <c r="H23" s="852"/>
      <c r="I23" s="852"/>
      <c r="J23" s="852"/>
      <c r="K23" s="852">
        <v>2081</v>
      </c>
      <c r="M23" s="852"/>
      <c r="N23" s="852"/>
      <c r="O23" s="852"/>
      <c r="P23" s="852"/>
      <c r="Q23" s="852"/>
      <c r="R23" s="852"/>
      <c r="S23" s="852"/>
      <c r="T23" s="852"/>
      <c r="U23" s="852"/>
      <c r="V23" s="852"/>
      <c r="W23" s="852"/>
      <c r="X23" s="852"/>
      <c r="Y23" s="852"/>
      <c r="Z23" s="852"/>
      <c r="AA23" s="852"/>
      <c r="AB23" s="852"/>
      <c r="AC23" s="852"/>
      <c r="AD23" s="852"/>
      <c r="AE23" s="852"/>
      <c r="AF23" s="852"/>
      <c r="AG23" s="852"/>
      <c r="AH23" s="852"/>
      <c r="AI23" s="852"/>
      <c r="AJ23" s="852"/>
      <c r="AK23" s="852"/>
      <c r="AL23" s="852"/>
      <c r="AM23" s="852"/>
      <c r="AN23" s="852"/>
      <c r="AO23" s="852"/>
      <c r="AP23" s="852"/>
      <c r="AQ23" s="852"/>
      <c r="AR23" s="852"/>
      <c r="AS23" s="852"/>
      <c r="AT23" s="852"/>
      <c r="AU23" s="852"/>
      <c r="AV23" s="852"/>
      <c r="AW23" s="852"/>
      <c r="AX23" s="852"/>
      <c r="AY23" s="852"/>
      <c r="AZ23" s="852"/>
      <c r="BA23" s="852"/>
    </row>
    <row r="24" spans="1:53" ht="15.75" x14ac:dyDescent="0.25">
      <c r="A24" s="78">
        <v>20</v>
      </c>
      <c r="B24" s="850" t="s">
        <v>1660</v>
      </c>
      <c r="C24" s="850" t="s">
        <v>8177</v>
      </c>
      <c r="D24" s="852"/>
      <c r="E24" s="852"/>
      <c r="F24" s="852"/>
      <c r="G24" s="852"/>
      <c r="H24" s="852"/>
      <c r="I24" s="852"/>
      <c r="J24" s="852">
        <v>1991</v>
      </c>
      <c r="K24" s="852"/>
      <c r="M24" s="852"/>
      <c r="N24" s="852"/>
      <c r="O24" s="852"/>
      <c r="P24" s="852"/>
      <c r="Q24" s="852"/>
      <c r="R24" s="852"/>
      <c r="S24" s="852"/>
      <c r="T24" s="852"/>
      <c r="U24" s="852"/>
      <c r="V24" s="852"/>
      <c r="W24" s="852"/>
      <c r="X24" s="852"/>
      <c r="Y24" s="852"/>
      <c r="Z24" s="852"/>
      <c r="AA24" s="852"/>
      <c r="AB24" s="852"/>
      <c r="AC24" s="852"/>
      <c r="AD24" s="852"/>
      <c r="AE24" s="852"/>
      <c r="AF24" s="852"/>
      <c r="AG24" s="852"/>
      <c r="AH24" s="852"/>
      <c r="AI24" s="852"/>
      <c r="AJ24" s="852"/>
      <c r="AK24" s="852"/>
      <c r="AL24" s="852"/>
      <c r="AM24" s="852"/>
      <c r="AN24" s="852"/>
      <c r="AO24" s="852"/>
      <c r="AP24" s="852"/>
      <c r="AQ24" s="852"/>
      <c r="AR24" s="852"/>
      <c r="AS24" s="852"/>
      <c r="AT24" s="852"/>
      <c r="AU24" s="852"/>
      <c r="AV24" s="852"/>
      <c r="AW24" s="852"/>
      <c r="AX24" s="852"/>
      <c r="AY24" s="852"/>
      <c r="AZ24" s="852"/>
      <c r="BA24" s="852"/>
    </row>
    <row r="25" spans="1:53" ht="15.75" x14ac:dyDescent="0.25">
      <c r="A25" s="78">
        <v>21</v>
      </c>
      <c r="B25" s="853" t="s">
        <v>86</v>
      </c>
      <c r="C25" s="853" t="s">
        <v>8173</v>
      </c>
      <c r="D25" s="852">
        <v>5044</v>
      </c>
      <c r="E25" s="852"/>
      <c r="F25" s="852"/>
      <c r="G25" s="852"/>
      <c r="H25" s="852"/>
      <c r="I25" s="852"/>
      <c r="J25" s="852"/>
      <c r="K25" s="852"/>
      <c r="M25" s="852"/>
      <c r="N25" s="852"/>
      <c r="O25" s="852"/>
      <c r="P25" s="852"/>
      <c r="Q25" s="852"/>
      <c r="R25" s="852"/>
      <c r="S25" s="852"/>
      <c r="T25" s="852"/>
      <c r="U25" s="852"/>
      <c r="V25" s="852"/>
      <c r="W25" s="852"/>
      <c r="X25" s="852"/>
      <c r="Y25" s="852"/>
      <c r="Z25" s="852"/>
      <c r="AA25" s="852"/>
      <c r="AB25" s="852"/>
      <c r="AC25" s="852"/>
      <c r="AD25" s="852"/>
      <c r="AE25" s="852"/>
      <c r="AF25" s="852"/>
      <c r="AG25" s="852"/>
      <c r="AH25" s="852"/>
      <c r="AI25" s="852"/>
      <c r="AJ25" s="852"/>
      <c r="AK25" s="852"/>
      <c r="AL25" s="852"/>
      <c r="AM25" s="852"/>
      <c r="AN25" s="852"/>
      <c r="AO25" s="852"/>
      <c r="AP25" s="852"/>
      <c r="AQ25" s="852"/>
      <c r="AR25" s="852"/>
      <c r="AS25" s="852"/>
      <c r="AT25" s="852"/>
      <c r="AU25" s="852"/>
      <c r="AV25" s="852"/>
      <c r="AW25" s="852"/>
      <c r="AX25" s="852"/>
      <c r="AY25" s="852"/>
      <c r="AZ25" s="852"/>
      <c r="BA25" s="852"/>
    </row>
    <row r="26" spans="1:53" ht="15.75" x14ac:dyDescent="0.25">
      <c r="A26" s="78">
        <v>22</v>
      </c>
      <c r="B26" s="850" t="s">
        <v>1658</v>
      </c>
      <c r="C26" s="850" t="s">
        <v>6266</v>
      </c>
      <c r="D26" s="852"/>
      <c r="E26" s="852"/>
      <c r="F26" s="852"/>
      <c r="G26" s="852"/>
      <c r="H26" s="852"/>
      <c r="I26" s="852"/>
      <c r="J26" s="852"/>
      <c r="K26" s="852"/>
      <c r="L26" s="852">
        <v>2309</v>
      </c>
      <c r="M26" s="852"/>
      <c r="N26" s="852"/>
      <c r="O26" s="852"/>
      <c r="P26" s="852"/>
      <c r="Q26" s="852"/>
      <c r="R26" s="852"/>
      <c r="S26" s="852"/>
      <c r="T26" s="852"/>
      <c r="U26" s="852"/>
      <c r="V26" s="852"/>
      <c r="W26" s="852"/>
      <c r="X26" s="852"/>
      <c r="Y26" s="852"/>
      <c r="Z26" s="852"/>
      <c r="AA26" s="852"/>
      <c r="AB26" s="852"/>
      <c r="AC26" s="852"/>
      <c r="AD26" s="852"/>
      <c r="AE26" s="852"/>
      <c r="AF26" s="852"/>
      <c r="AG26" s="852"/>
      <c r="AH26" s="852"/>
      <c r="AI26" s="852"/>
      <c r="AJ26" s="852"/>
      <c r="AK26" s="852"/>
      <c r="AL26" s="852"/>
      <c r="AM26" s="852"/>
      <c r="AN26" s="852"/>
      <c r="AO26" s="852"/>
      <c r="AP26" s="852"/>
      <c r="AQ26" s="852"/>
      <c r="AR26" s="852"/>
      <c r="AS26" s="852"/>
      <c r="AT26" s="852"/>
      <c r="AU26" s="852"/>
      <c r="AV26" s="852"/>
      <c r="AW26" s="852"/>
      <c r="AX26" s="852"/>
      <c r="AY26" s="852"/>
      <c r="AZ26" s="852"/>
      <c r="BA26" s="852"/>
    </row>
    <row r="27" spans="1:53" ht="15.75" x14ac:dyDescent="0.25">
      <c r="A27" s="78">
        <v>23</v>
      </c>
      <c r="B27" s="850" t="s">
        <v>170</v>
      </c>
      <c r="C27" s="850" t="s">
        <v>8177</v>
      </c>
      <c r="D27" s="852"/>
      <c r="E27" s="852"/>
      <c r="F27" s="852"/>
      <c r="G27" s="852"/>
      <c r="H27" s="852"/>
      <c r="I27" s="852"/>
      <c r="J27" s="78">
        <v>4336</v>
      </c>
      <c r="M27" s="852"/>
      <c r="N27" s="852"/>
      <c r="O27" s="852"/>
      <c r="P27" s="852"/>
      <c r="Q27" s="852"/>
      <c r="R27" s="852"/>
      <c r="S27" s="852"/>
      <c r="T27" s="852"/>
      <c r="U27" s="852"/>
      <c r="V27" s="852"/>
      <c r="W27" s="852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852"/>
      <c r="AN27" s="852"/>
      <c r="AO27" s="852"/>
      <c r="AP27" s="852"/>
      <c r="AQ27" s="852"/>
      <c r="AR27" s="852"/>
      <c r="AS27" s="852"/>
      <c r="AT27" s="852"/>
      <c r="AU27" s="852"/>
      <c r="AV27" s="852"/>
      <c r="AW27" s="852"/>
      <c r="AX27" s="852"/>
      <c r="AY27" s="852"/>
      <c r="AZ27" s="852"/>
      <c r="BA27" s="852"/>
    </row>
    <row r="28" spans="1:53" ht="15.75" x14ac:dyDescent="0.25">
      <c r="A28" s="78">
        <v>24</v>
      </c>
      <c r="B28" s="850" t="s">
        <v>131</v>
      </c>
      <c r="C28" s="850" t="s">
        <v>8178</v>
      </c>
      <c r="D28" s="852"/>
      <c r="E28" s="852"/>
      <c r="F28" s="852"/>
      <c r="G28" s="852"/>
      <c r="H28" s="852"/>
      <c r="I28" s="852"/>
      <c r="J28" s="852"/>
      <c r="K28" s="852">
        <v>2174</v>
      </c>
      <c r="L28" s="852"/>
      <c r="M28" s="852"/>
      <c r="N28" s="852"/>
      <c r="O28" s="852"/>
      <c r="P28" s="852"/>
      <c r="Q28" s="852"/>
      <c r="R28" s="852"/>
      <c r="S28" s="852"/>
      <c r="T28" s="852"/>
      <c r="U28" s="852"/>
      <c r="V28" s="852"/>
      <c r="W28" s="852"/>
      <c r="X28" s="852"/>
      <c r="Y28" s="852"/>
      <c r="Z28" s="852"/>
      <c r="AA28" s="852"/>
      <c r="AB28" s="852"/>
      <c r="AC28" s="852"/>
      <c r="AD28" s="852"/>
      <c r="AE28" s="852"/>
      <c r="AF28" s="852"/>
      <c r="AG28" s="852"/>
      <c r="AH28" s="852"/>
      <c r="AI28" s="852"/>
      <c r="AJ28" s="852"/>
      <c r="AK28" s="852"/>
      <c r="AL28" s="852"/>
      <c r="AM28" s="852"/>
      <c r="AN28" s="852"/>
      <c r="AO28" s="852"/>
      <c r="AP28" s="852"/>
      <c r="AQ28" s="852"/>
      <c r="AR28" s="852"/>
      <c r="AS28" s="852"/>
      <c r="AT28" s="852"/>
      <c r="AU28" s="852"/>
      <c r="AV28" s="852"/>
      <c r="AW28" s="852"/>
      <c r="AX28" s="852"/>
      <c r="AY28" s="852"/>
      <c r="AZ28" s="852"/>
      <c r="BA28" s="852"/>
    </row>
    <row r="29" spans="1:53" ht="15.75" x14ac:dyDescent="0.25">
      <c r="B29" s="853" t="s">
        <v>6</v>
      </c>
      <c r="C29" s="853"/>
      <c r="D29" s="28">
        <f>SUM(D5:D28)</f>
        <v>155664</v>
      </c>
      <c r="E29" s="28">
        <f t="shared" ref="E29:BA29" si="0">SUM(E5:E28)</f>
        <v>77607</v>
      </c>
      <c r="F29" s="28">
        <f t="shared" si="0"/>
        <v>75974</v>
      </c>
      <c r="G29" s="28">
        <f t="shared" si="0"/>
        <v>43175</v>
      </c>
      <c r="H29" s="28">
        <f t="shared" si="0"/>
        <v>38023</v>
      </c>
      <c r="I29" s="28">
        <f t="shared" si="0"/>
        <v>27714</v>
      </c>
      <c r="J29" s="28">
        <f t="shared" si="0"/>
        <v>13104</v>
      </c>
      <c r="K29" s="28">
        <f t="shared" si="0"/>
        <v>11486</v>
      </c>
      <c r="L29" s="28">
        <f t="shared" si="0"/>
        <v>7200</v>
      </c>
      <c r="M29" s="28">
        <f t="shared" si="0"/>
        <v>7869</v>
      </c>
      <c r="N29" s="28">
        <f t="shared" si="0"/>
        <v>7313</v>
      </c>
      <c r="O29" s="28">
        <f t="shared" si="0"/>
        <v>6429</v>
      </c>
      <c r="P29" s="28">
        <f t="shared" si="0"/>
        <v>4974</v>
      </c>
      <c r="Q29" s="28">
        <f t="shared" si="0"/>
        <v>1843</v>
      </c>
      <c r="R29" s="28">
        <f t="shared" si="0"/>
        <v>5309</v>
      </c>
      <c r="S29" s="28">
        <f t="shared" si="0"/>
        <v>4947</v>
      </c>
      <c r="T29" s="28">
        <f t="shared" si="0"/>
        <v>3737</v>
      </c>
      <c r="U29" s="28">
        <f t="shared" si="0"/>
        <v>4872</v>
      </c>
      <c r="V29" s="28">
        <f t="shared" si="0"/>
        <v>1982</v>
      </c>
      <c r="W29" s="28">
        <f t="shared" si="0"/>
        <v>4380</v>
      </c>
      <c r="X29" s="28">
        <f t="shared" si="0"/>
        <v>3970</v>
      </c>
      <c r="Y29" s="28">
        <f t="shared" si="0"/>
        <v>3947</v>
      </c>
      <c r="Z29" s="28">
        <f t="shared" si="0"/>
        <v>3475</v>
      </c>
      <c r="AA29" s="28">
        <f t="shared" si="0"/>
        <v>2502</v>
      </c>
      <c r="AB29" s="28">
        <f t="shared" si="0"/>
        <v>2559</v>
      </c>
      <c r="AC29" s="28">
        <f t="shared" si="0"/>
        <v>980</v>
      </c>
      <c r="AD29" s="28">
        <f t="shared" si="0"/>
        <v>2079</v>
      </c>
      <c r="AE29" s="28">
        <f t="shared" si="0"/>
        <v>2011</v>
      </c>
      <c r="AF29" s="28">
        <f t="shared" si="0"/>
        <v>1842</v>
      </c>
      <c r="AG29" s="28">
        <f t="shared" si="0"/>
        <v>1599</v>
      </c>
      <c r="AH29" s="28">
        <f t="shared" si="0"/>
        <v>1224</v>
      </c>
      <c r="AI29" s="28">
        <f t="shared" si="0"/>
        <v>748</v>
      </c>
      <c r="AJ29" s="28">
        <f t="shared" si="0"/>
        <v>684</v>
      </c>
      <c r="AK29" s="28">
        <f t="shared" si="0"/>
        <v>490</v>
      </c>
      <c r="AL29" s="28">
        <f t="shared" si="0"/>
        <v>481</v>
      </c>
      <c r="AM29" s="28">
        <f t="shared" si="0"/>
        <v>359</v>
      </c>
      <c r="AN29" s="28">
        <f t="shared" si="0"/>
        <v>350</v>
      </c>
      <c r="AO29" s="28">
        <f t="shared" si="0"/>
        <v>285</v>
      </c>
      <c r="AP29" s="28">
        <f t="shared" si="0"/>
        <v>251</v>
      </c>
      <c r="AQ29" s="28">
        <f t="shared" si="0"/>
        <v>129</v>
      </c>
      <c r="AR29" s="28">
        <f t="shared" si="0"/>
        <v>107</v>
      </c>
      <c r="AS29" s="28">
        <f t="shared" si="0"/>
        <v>76</v>
      </c>
      <c r="AT29" s="28">
        <f t="shared" si="0"/>
        <v>70</v>
      </c>
      <c r="AU29" s="28">
        <f t="shared" si="0"/>
        <v>39</v>
      </c>
      <c r="AV29" s="28">
        <f t="shared" si="0"/>
        <v>21</v>
      </c>
      <c r="AW29" s="28">
        <f t="shared" si="0"/>
        <v>20</v>
      </c>
      <c r="AX29" s="28">
        <f t="shared" si="0"/>
        <v>15</v>
      </c>
      <c r="AY29" s="28">
        <f t="shared" si="0"/>
        <v>13</v>
      </c>
      <c r="AZ29" s="28">
        <f t="shared" si="0"/>
        <v>5</v>
      </c>
      <c r="BA29" s="28">
        <f t="shared" si="0"/>
        <v>2</v>
      </c>
    </row>
    <row r="92" spans="1:53" ht="15.75" x14ac:dyDescent="0.25">
      <c r="A92" s="78" t="s">
        <v>8170</v>
      </c>
      <c r="B92" s="853" t="s">
        <v>8179</v>
      </c>
      <c r="C92" s="853" t="s">
        <v>7760</v>
      </c>
      <c r="D92" s="851" t="s">
        <v>39</v>
      </c>
      <c r="E92" s="851" t="s">
        <v>41</v>
      </c>
      <c r="F92" s="851" t="s">
        <v>44</v>
      </c>
      <c r="G92" s="851" t="s">
        <v>43</v>
      </c>
      <c r="H92" s="851" t="s">
        <v>42</v>
      </c>
      <c r="I92" s="851" t="s">
        <v>275</v>
      </c>
      <c r="J92" s="851" t="s">
        <v>99</v>
      </c>
      <c r="K92" s="851" t="s">
        <v>26</v>
      </c>
      <c r="L92" s="851" t="s">
        <v>130</v>
      </c>
      <c r="M92" s="851" t="s">
        <v>48</v>
      </c>
      <c r="N92" s="851" t="s">
        <v>97</v>
      </c>
      <c r="O92" s="851" t="s">
        <v>40</v>
      </c>
      <c r="P92" s="851" t="s">
        <v>103</v>
      </c>
      <c r="Q92" s="851" t="s">
        <v>7</v>
      </c>
      <c r="R92" s="851" t="s">
        <v>109</v>
      </c>
      <c r="S92" s="851" t="s">
        <v>11</v>
      </c>
      <c r="T92" s="851" t="s">
        <v>98</v>
      </c>
      <c r="U92" s="851" t="s">
        <v>27</v>
      </c>
      <c r="V92" s="851" t="s">
        <v>12</v>
      </c>
      <c r="W92" s="851" t="s">
        <v>49</v>
      </c>
      <c r="X92" s="851" t="s">
        <v>45</v>
      </c>
      <c r="Y92" s="851" t="s">
        <v>46</v>
      </c>
      <c r="Z92" s="851" t="s">
        <v>47</v>
      </c>
      <c r="AA92" s="851" t="s">
        <v>101</v>
      </c>
      <c r="AB92" s="851" t="s">
        <v>51</v>
      </c>
      <c r="AC92" s="851" t="s">
        <v>105</v>
      </c>
      <c r="AD92" s="851" t="s">
        <v>52</v>
      </c>
      <c r="AE92" s="851" t="s">
        <v>107</v>
      </c>
      <c r="AF92" s="851" t="s">
        <v>50</v>
      </c>
      <c r="AG92" s="851" t="s">
        <v>53</v>
      </c>
      <c r="AH92" s="851" t="s">
        <v>303</v>
      </c>
      <c r="AI92" s="851" t="s">
        <v>100</v>
      </c>
      <c r="AJ92" s="851" t="s">
        <v>13</v>
      </c>
      <c r="AK92" s="851" t="s">
        <v>106</v>
      </c>
      <c r="AL92" s="851" t="s">
        <v>110</v>
      </c>
      <c r="AM92" s="851" t="s">
        <v>312</v>
      </c>
      <c r="AN92" s="851" t="s">
        <v>63</v>
      </c>
      <c r="AO92" s="851" t="s">
        <v>55</v>
      </c>
      <c r="AP92" s="851" t="s">
        <v>60</v>
      </c>
      <c r="AQ92" s="851" t="s">
        <v>112</v>
      </c>
      <c r="AR92" s="851" t="s">
        <v>460</v>
      </c>
      <c r="AS92" s="851" t="s">
        <v>793</v>
      </c>
      <c r="AT92" s="851" t="s">
        <v>117</v>
      </c>
      <c r="AU92" s="851" t="s">
        <v>119</v>
      </c>
      <c r="AV92" s="851" t="s">
        <v>1547</v>
      </c>
      <c r="AW92" s="851" t="s">
        <v>14</v>
      </c>
      <c r="AX92" s="851" t="s">
        <v>57</v>
      </c>
      <c r="AY92" s="851" t="s">
        <v>975</v>
      </c>
      <c r="AZ92" s="851" t="s">
        <v>118</v>
      </c>
      <c r="BA92" s="851" t="s">
        <v>17</v>
      </c>
    </row>
    <row r="93" spans="1:53" ht="15.75" x14ac:dyDescent="0.25">
      <c r="A93" s="78">
        <v>1</v>
      </c>
      <c r="B93" s="850" t="s">
        <v>130</v>
      </c>
      <c r="C93" s="850" t="s">
        <v>8171</v>
      </c>
      <c r="D93" s="216">
        <f t="shared" ref="D93:AI93" si="1">D5/D$29</f>
        <v>0.16249743036283276</v>
      </c>
      <c r="E93" s="216">
        <f t="shared" si="1"/>
        <v>0.23584212764312498</v>
      </c>
      <c r="F93" s="216">
        <f t="shared" si="1"/>
        <v>0.31426540658646379</v>
      </c>
      <c r="G93" s="216">
        <f t="shared" si="1"/>
        <v>0.48759698899826287</v>
      </c>
      <c r="H93" s="216">
        <f t="shared" si="1"/>
        <v>0.39686505536122874</v>
      </c>
      <c r="I93" s="216">
        <f t="shared" si="1"/>
        <v>0.65230569387313275</v>
      </c>
      <c r="J93" s="216">
        <f t="shared" si="1"/>
        <v>6.2347374847374848E-2</v>
      </c>
      <c r="K93" s="216">
        <f t="shared" si="1"/>
        <v>0.12841720355215044</v>
      </c>
      <c r="L93" s="216">
        <f t="shared" si="1"/>
        <v>0</v>
      </c>
      <c r="M93" s="216">
        <f t="shared" si="1"/>
        <v>0.40348201804549499</v>
      </c>
      <c r="N93" s="216">
        <f t="shared" si="1"/>
        <v>3.8014494735402707E-2</v>
      </c>
      <c r="O93" s="216">
        <f t="shared" si="1"/>
        <v>1</v>
      </c>
      <c r="P93" s="216">
        <f t="shared" si="1"/>
        <v>0.3721351025331725</v>
      </c>
      <c r="Q93" s="216">
        <f t="shared" si="1"/>
        <v>0.15735214324470972</v>
      </c>
      <c r="R93" s="216">
        <f t="shared" si="1"/>
        <v>0.99924656244113774</v>
      </c>
      <c r="S93" s="216">
        <f t="shared" si="1"/>
        <v>0.24337982615726703</v>
      </c>
      <c r="T93" s="216">
        <f t="shared" si="1"/>
        <v>0.53866738025153871</v>
      </c>
      <c r="U93" s="216">
        <f t="shared" si="1"/>
        <v>0.28386699507389163</v>
      </c>
      <c r="V93" s="216">
        <f t="shared" si="1"/>
        <v>0.85923309788092839</v>
      </c>
      <c r="W93" s="216">
        <f t="shared" si="1"/>
        <v>0.97922374429223746</v>
      </c>
      <c r="X93" s="216">
        <f t="shared" si="1"/>
        <v>1</v>
      </c>
      <c r="Y93" s="216">
        <f t="shared" si="1"/>
        <v>0.99189257664048647</v>
      </c>
      <c r="Z93" s="216">
        <f t="shared" si="1"/>
        <v>0.98043165467625903</v>
      </c>
      <c r="AA93" s="216">
        <f t="shared" si="1"/>
        <v>0.4924060751398881</v>
      </c>
      <c r="AB93" s="216">
        <f t="shared" si="1"/>
        <v>0.77178585384915988</v>
      </c>
      <c r="AC93" s="216">
        <f t="shared" si="1"/>
        <v>0</v>
      </c>
      <c r="AD93" s="216">
        <f t="shared" si="1"/>
        <v>0.20298220298220299</v>
      </c>
      <c r="AE93" s="216">
        <f t="shared" si="1"/>
        <v>0.79960218796618598</v>
      </c>
      <c r="AF93" s="216">
        <f t="shared" si="1"/>
        <v>1</v>
      </c>
      <c r="AG93" s="216">
        <f t="shared" si="1"/>
        <v>0.82864290181363354</v>
      </c>
      <c r="AH93" s="216">
        <f t="shared" si="1"/>
        <v>0.41013071895424835</v>
      </c>
      <c r="AI93" s="216">
        <f t="shared" si="1"/>
        <v>0.803475935828877</v>
      </c>
      <c r="AJ93" s="216">
        <f t="shared" ref="AJ93:BA93" si="2">AJ5/AJ$29</f>
        <v>0.54532163742690054</v>
      </c>
      <c r="AK93" s="216">
        <f t="shared" si="2"/>
        <v>0.95918367346938771</v>
      </c>
      <c r="AL93" s="216">
        <f t="shared" si="2"/>
        <v>0.99376299376299382</v>
      </c>
      <c r="AM93" s="216">
        <f t="shared" si="2"/>
        <v>0</v>
      </c>
      <c r="AN93" s="216">
        <f t="shared" si="2"/>
        <v>0.86285714285714288</v>
      </c>
      <c r="AO93" s="216">
        <f t="shared" si="2"/>
        <v>1</v>
      </c>
      <c r="AP93" s="216">
        <f t="shared" si="2"/>
        <v>1</v>
      </c>
      <c r="AQ93" s="216">
        <f t="shared" si="2"/>
        <v>0.87596899224806202</v>
      </c>
      <c r="AR93" s="216">
        <f t="shared" si="2"/>
        <v>1</v>
      </c>
      <c r="AS93" s="216">
        <f t="shared" si="2"/>
        <v>1.3157894736842105E-2</v>
      </c>
      <c r="AT93" s="216">
        <f t="shared" si="2"/>
        <v>1</v>
      </c>
      <c r="AU93" s="216">
        <f t="shared" si="2"/>
        <v>1</v>
      </c>
      <c r="AV93" s="216">
        <f t="shared" si="2"/>
        <v>1</v>
      </c>
      <c r="AW93" s="216">
        <f t="shared" si="2"/>
        <v>0</v>
      </c>
      <c r="AX93" s="216">
        <f t="shared" si="2"/>
        <v>1</v>
      </c>
      <c r="AY93" s="216">
        <f t="shared" si="2"/>
        <v>1</v>
      </c>
      <c r="AZ93" s="216">
        <f t="shared" si="2"/>
        <v>1</v>
      </c>
      <c r="BA93" s="216">
        <f t="shared" si="2"/>
        <v>0.5</v>
      </c>
    </row>
    <row r="94" spans="1:53" ht="15.75" x14ac:dyDescent="0.25">
      <c r="A94" s="78">
        <v>2</v>
      </c>
      <c r="B94" s="850" t="s">
        <v>35</v>
      </c>
      <c r="C94" s="850" t="s">
        <v>6266</v>
      </c>
      <c r="D94" s="216">
        <f t="shared" ref="D94:AI94" si="3">D6/D$29</f>
        <v>4.9915201973481345E-3</v>
      </c>
      <c r="E94" s="216">
        <f t="shared" si="3"/>
        <v>3.2729006404061491E-3</v>
      </c>
      <c r="F94" s="216">
        <f t="shared" si="3"/>
        <v>5.9625661410482537E-3</v>
      </c>
      <c r="G94" s="216">
        <f t="shared" si="3"/>
        <v>1.4591777649102489E-3</v>
      </c>
      <c r="H94" s="216">
        <f t="shared" si="3"/>
        <v>2.6562869841937776E-3</v>
      </c>
      <c r="I94" s="216">
        <f t="shared" si="3"/>
        <v>0</v>
      </c>
      <c r="J94" s="216">
        <f t="shared" si="3"/>
        <v>0</v>
      </c>
      <c r="K94" s="216">
        <f t="shared" si="3"/>
        <v>8.7062510882813865E-5</v>
      </c>
      <c r="L94" s="216">
        <f t="shared" si="3"/>
        <v>6.9444444444444447E-4</v>
      </c>
      <c r="M94" s="216">
        <f t="shared" si="3"/>
        <v>2.4145380607446944E-3</v>
      </c>
      <c r="N94" s="216">
        <f t="shared" si="3"/>
        <v>0</v>
      </c>
      <c r="O94" s="216">
        <f t="shared" si="3"/>
        <v>0</v>
      </c>
      <c r="P94" s="216">
        <f t="shared" si="3"/>
        <v>0</v>
      </c>
      <c r="Q94" s="216">
        <f t="shared" si="3"/>
        <v>0</v>
      </c>
      <c r="R94" s="216">
        <f t="shared" si="3"/>
        <v>0</v>
      </c>
      <c r="S94" s="216">
        <f t="shared" si="3"/>
        <v>0</v>
      </c>
      <c r="T94" s="216">
        <f t="shared" si="3"/>
        <v>0</v>
      </c>
      <c r="U94" s="216">
        <f t="shared" si="3"/>
        <v>0</v>
      </c>
      <c r="V94" s="216">
        <f t="shared" si="3"/>
        <v>0</v>
      </c>
      <c r="W94" s="216">
        <f t="shared" si="3"/>
        <v>0</v>
      </c>
      <c r="X94" s="216">
        <f t="shared" si="3"/>
        <v>0</v>
      </c>
      <c r="Y94" s="216">
        <f t="shared" si="3"/>
        <v>0</v>
      </c>
      <c r="Z94" s="216">
        <f t="shared" si="3"/>
        <v>0</v>
      </c>
      <c r="AA94" s="216">
        <f t="shared" si="3"/>
        <v>0</v>
      </c>
      <c r="AB94" s="216">
        <f t="shared" si="3"/>
        <v>1.6021883548261038E-2</v>
      </c>
      <c r="AC94" s="216">
        <f t="shared" si="3"/>
        <v>2.0408163265306124E-3</v>
      </c>
      <c r="AD94" s="216">
        <f t="shared" si="3"/>
        <v>4.4252044252044251E-2</v>
      </c>
      <c r="AE94" s="216">
        <f t="shared" si="3"/>
        <v>0</v>
      </c>
      <c r="AF94" s="216">
        <f t="shared" si="3"/>
        <v>0</v>
      </c>
      <c r="AG94" s="216">
        <f t="shared" si="3"/>
        <v>0</v>
      </c>
      <c r="AH94" s="216">
        <f t="shared" si="3"/>
        <v>0</v>
      </c>
      <c r="AI94" s="216">
        <f t="shared" si="3"/>
        <v>0</v>
      </c>
      <c r="AJ94" s="216">
        <f t="shared" ref="AJ94:BA94" si="4">AJ6/AJ$29</f>
        <v>0</v>
      </c>
      <c r="AK94" s="216">
        <f t="shared" si="4"/>
        <v>0</v>
      </c>
      <c r="AL94" s="216">
        <f t="shared" si="4"/>
        <v>0</v>
      </c>
      <c r="AM94" s="216">
        <f t="shared" si="4"/>
        <v>0</v>
      </c>
      <c r="AN94" s="216">
        <f t="shared" si="4"/>
        <v>8.5714285714285719E-3</v>
      </c>
      <c r="AO94" s="216">
        <f t="shared" si="4"/>
        <v>0</v>
      </c>
      <c r="AP94" s="216">
        <f t="shared" si="4"/>
        <v>0</v>
      </c>
      <c r="AQ94" s="216">
        <f t="shared" si="4"/>
        <v>0</v>
      </c>
      <c r="AR94" s="216">
        <f t="shared" si="4"/>
        <v>0</v>
      </c>
      <c r="AS94" s="216">
        <f t="shared" si="4"/>
        <v>0</v>
      </c>
      <c r="AT94" s="216">
        <f t="shared" si="4"/>
        <v>0</v>
      </c>
      <c r="AU94" s="216">
        <f t="shared" si="4"/>
        <v>0</v>
      </c>
      <c r="AV94" s="216">
        <f t="shared" si="4"/>
        <v>0</v>
      </c>
      <c r="AW94" s="216">
        <f t="shared" si="4"/>
        <v>0</v>
      </c>
      <c r="AX94" s="216">
        <f t="shared" si="4"/>
        <v>0</v>
      </c>
      <c r="AY94" s="216">
        <f t="shared" si="4"/>
        <v>0</v>
      </c>
      <c r="AZ94" s="216">
        <f t="shared" si="4"/>
        <v>0</v>
      </c>
      <c r="BA94" s="216">
        <f t="shared" si="4"/>
        <v>0</v>
      </c>
    </row>
    <row r="95" spans="1:53" ht="15.75" x14ac:dyDescent="0.25">
      <c r="A95" s="78">
        <v>3</v>
      </c>
      <c r="B95" s="850" t="s">
        <v>8172</v>
      </c>
      <c r="C95" s="850" t="s">
        <v>6662</v>
      </c>
      <c r="D95" s="216">
        <f t="shared" ref="D95:AI95" si="5">D7/D$29</f>
        <v>4.5392640559153048E-2</v>
      </c>
      <c r="E95" s="216">
        <f t="shared" si="5"/>
        <v>0.17029391678585695</v>
      </c>
      <c r="F95" s="216">
        <f t="shared" si="5"/>
        <v>0.37011345986784955</v>
      </c>
      <c r="G95" s="216">
        <f t="shared" si="5"/>
        <v>0.36356687898089174</v>
      </c>
      <c r="H95" s="216">
        <f t="shared" si="5"/>
        <v>0.43194908344949112</v>
      </c>
      <c r="I95" s="216">
        <f t="shared" si="5"/>
        <v>0</v>
      </c>
      <c r="J95" s="216">
        <f t="shared" si="5"/>
        <v>0</v>
      </c>
      <c r="K95" s="216">
        <f t="shared" si="5"/>
        <v>4.8755006094375764E-3</v>
      </c>
      <c r="L95" s="216">
        <f t="shared" si="5"/>
        <v>6.5833333333333327E-2</v>
      </c>
      <c r="M95" s="216">
        <f t="shared" si="5"/>
        <v>0.59410344389376035</v>
      </c>
      <c r="N95" s="216">
        <f t="shared" si="5"/>
        <v>0</v>
      </c>
      <c r="O95" s="216">
        <f t="shared" si="5"/>
        <v>0</v>
      </c>
      <c r="P95" s="216">
        <f t="shared" si="5"/>
        <v>8.6449537595496579E-3</v>
      </c>
      <c r="Q95" s="216">
        <f t="shared" si="5"/>
        <v>0</v>
      </c>
      <c r="R95" s="216">
        <f t="shared" si="5"/>
        <v>0</v>
      </c>
      <c r="S95" s="216">
        <f t="shared" si="5"/>
        <v>0</v>
      </c>
      <c r="T95" s="216">
        <f t="shared" si="5"/>
        <v>0</v>
      </c>
      <c r="U95" s="216">
        <f t="shared" si="5"/>
        <v>0</v>
      </c>
      <c r="V95" s="216">
        <f t="shared" si="5"/>
        <v>0</v>
      </c>
      <c r="W95" s="216">
        <f t="shared" si="5"/>
        <v>0</v>
      </c>
      <c r="X95" s="216">
        <f t="shared" si="5"/>
        <v>0</v>
      </c>
      <c r="Y95" s="216">
        <f t="shared" si="5"/>
        <v>3.2936407398023817E-3</v>
      </c>
      <c r="Z95" s="216">
        <f t="shared" si="5"/>
        <v>0</v>
      </c>
      <c r="AA95" s="216">
        <f t="shared" si="5"/>
        <v>0</v>
      </c>
      <c r="AB95" s="216">
        <f t="shared" si="5"/>
        <v>0.21219226260257915</v>
      </c>
      <c r="AC95" s="216">
        <f t="shared" si="5"/>
        <v>0</v>
      </c>
      <c r="AD95" s="216">
        <f t="shared" si="5"/>
        <v>0.37373737373737376</v>
      </c>
      <c r="AE95" s="216">
        <f t="shared" si="5"/>
        <v>0</v>
      </c>
      <c r="AF95" s="216">
        <f t="shared" si="5"/>
        <v>0</v>
      </c>
      <c r="AG95" s="216">
        <f t="shared" si="5"/>
        <v>0</v>
      </c>
      <c r="AH95" s="216">
        <f t="shared" si="5"/>
        <v>0</v>
      </c>
      <c r="AI95" s="216">
        <f t="shared" si="5"/>
        <v>5.3475935828877002E-3</v>
      </c>
      <c r="AJ95" s="216">
        <f t="shared" ref="AJ95:BA95" si="6">AJ7/AJ$29</f>
        <v>0</v>
      </c>
      <c r="AK95" s="216">
        <f t="shared" si="6"/>
        <v>0</v>
      </c>
      <c r="AL95" s="216">
        <f t="shared" si="6"/>
        <v>0</v>
      </c>
      <c r="AM95" s="216">
        <f t="shared" si="6"/>
        <v>0</v>
      </c>
      <c r="AN95" s="216">
        <f t="shared" si="6"/>
        <v>0.12857142857142856</v>
      </c>
      <c r="AO95" s="216">
        <f t="shared" si="6"/>
        <v>0</v>
      </c>
      <c r="AP95" s="216">
        <f t="shared" si="6"/>
        <v>0</v>
      </c>
      <c r="AQ95" s="216">
        <f t="shared" si="6"/>
        <v>0</v>
      </c>
      <c r="AR95" s="216">
        <f t="shared" si="6"/>
        <v>0</v>
      </c>
      <c r="AS95" s="216">
        <f t="shared" si="6"/>
        <v>0</v>
      </c>
      <c r="AT95" s="216">
        <f t="shared" si="6"/>
        <v>0</v>
      </c>
      <c r="AU95" s="216">
        <f t="shared" si="6"/>
        <v>0</v>
      </c>
      <c r="AV95" s="216">
        <f t="shared" si="6"/>
        <v>0</v>
      </c>
      <c r="AW95" s="216">
        <f t="shared" si="6"/>
        <v>0</v>
      </c>
      <c r="AX95" s="216">
        <f t="shared" si="6"/>
        <v>0</v>
      </c>
      <c r="AY95" s="216">
        <f t="shared" si="6"/>
        <v>0</v>
      </c>
      <c r="AZ95" s="216">
        <f t="shared" si="6"/>
        <v>0</v>
      </c>
      <c r="BA95" s="216">
        <f t="shared" si="6"/>
        <v>0</v>
      </c>
    </row>
    <row r="96" spans="1:53" ht="15.75" x14ac:dyDescent="0.25">
      <c r="A96" s="78">
        <v>4</v>
      </c>
      <c r="B96" s="850" t="s">
        <v>1655</v>
      </c>
      <c r="C96" s="850" t="s">
        <v>6205</v>
      </c>
      <c r="D96" s="216">
        <f t="shared" ref="D96:AI96" si="7">D8/D$29</f>
        <v>8.0320433754753826E-2</v>
      </c>
      <c r="E96" s="216">
        <f t="shared" si="7"/>
        <v>8.8677567745177627E-2</v>
      </c>
      <c r="F96" s="216">
        <f t="shared" si="7"/>
        <v>0.12137046884460473</v>
      </c>
      <c r="G96" s="216">
        <f t="shared" si="7"/>
        <v>0.14723798494499132</v>
      </c>
      <c r="H96" s="216">
        <f t="shared" si="7"/>
        <v>9.4705835941403888E-2</v>
      </c>
      <c r="I96" s="216">
        <f t="shared" si="7"/>
        <v>1.4433138485963773E-3</v>
      </c>
      <c r="J96" s="216">
        <f t="shared" si="7"/>
        <v>5.181623931623932E-2</v>
      </c>
      <c r="K96" s="216">
        <f t="shared" si="7"/>
        <v>0.15253351906668988</v>
      </c>
      <c r="L96" s="216">
        <f t="shared" si="7"/>
        <v>0.15736111111111112</v>
      </c>
      <c r="M96" s="216">
        <f t="shared" si="7"/>
        <v>0</v>
      </c>
      <c r="N96" s="216">
        <f t="shared" si="7"/>
        <v>0.205387665800629</v>
      </c>
      <c r="O96" s="216">
        <f t="shared" si="7"/>
        <v>0</v>
      </c>
      <c r="P96" s="216">
        <f t="shared" si="7"/>
        <v>0.15822275834338562</v>
      </c>
      <c r="Q96" s="216">
        <f t="shared" si="7"/>
        <v>0.13347802495930547</v>
      </c>
      <c r="R96" s="216">
        <f t="shared" si="7"/>
        <v>0</v>
      </c>
      <c r="S96" s="216">
        <f t="shared" si="7"/>
        <v>0.16454416818273701</v>
      </c>
      <c r="T96" s="216">
        <f t="shared" si="7"/>
        <v>7.8940326465078939E-2</v>
      </c>
      <c r="U96" s="216">
        <f t="shared" si="7"/>
        <v>0.41625615763546797</v>
      </c>
      <c r="V96" s="216">
        <f t="shared" si="7"/>
        <v>1.5136226034308778E-3</v>
      </c>
      <c r="W96" s="216">
        <f t="shared" si="7"/>
        <v>9.1324200913242006E-4</v>
      </c>
      <c r="X96" s="216">
        <f t="shared" si="7"/>
        <v>0</v>
      </c>
      <c r="Y96" s="216">
        <f t="shared" si="7"/>
        <v>2.2802128198631871E-3</v>
      </c>
      <c r="Z96" s="216">
        <f t="shared" si="7"/>
        <v>5.7553956834532375E-3</v>
      </c>
      <c r="AA96" s="216">
        <f t="shared" si="7"/>
        <v>0.14148681055155876</v>
      </c>
      <c r="AB96" s="216">
        <f t="shared" si="7"/>
        <v>0</v>
      </c>
      <c r="AC96" s="216">
        <f t="shared" si="7"/>
        <v>0.14489795918367346</v>
      </c>
      <c r="AD96" s="216">
        <f t="shared" si="7"/>
        <v>0</v>
      </c>
      <c r="AE96" s="216">
        <f t="shared" si="7"/>
        <v>0</v>
      </c>
      <c r="AF96" s="216">
        <f t="shared" si="7"/>
        <v>0</v>
      </c>
      <c r="AG96" s="216">
        <f t="shared" si="7"/>
        <v>0</v>
      </c>
      <c r="AH96" s="216">
        <f t="shared" si="7"/>
        <v>0.2908496732026144</v>
      </c>
      <c r="AI96" s="216">
        <f t="shared" si="7"/>
        <v>0.1483957219251337</v>
      </c>
      <c r="AJ96" s="216">
        <f t="shared" ref="AJ96:BA96" si="8">AJ8/AJ$29</f>
        <v>0</v>
      </c>
      <c r="AK96" s="216">
        <f t="shared" si="8"/>
        <v>2.0408163265306124E-3</v>
      </c>
      <c r="AL96" s="216">
        <f t="shared" si="8"/>
        <v>6.2370062370062374E-3</v>
      </c>
      <c r="AM96" s="216">
        <f t="shared" si="8"/>
        <v>0</v>
      </c>
      <c r="AN96" s="216">
        <f t="shared" si="8"/>
        <v>0</v>
      </c>
      <c r="AO96" s="216">
        <f t="shared" si="8"/>
        <v>0</v>
      </c>
      <c r="AP96" s="216">
        <f t="shared" si="8"/>
        <v>0</v>
      </c>
      <c r="AQ96" s="216">
        <f t="shared" si="8"/>
        <v>0</v>
      </c>
      <c r="AR96" s="216">
        <f t="shared" si="8"/>
        <v>0</v>
      </c>
      <c r="AS96" s="216">
        <f t="shared" si="8"/>
        <v>0</v>
      </c>
      <c r="AT96" s="216">
        <f t="shared" si="8"/>
        <v>0</v>
      </c>
      <c r="AU96" s="216">
        <f t="shared" si="8"/>
        <v>0</v>
      </c>
      <c r="AV96" s="216">
        <f t="shared" si="8"/>
        <v>0</v>
      </c>
      <c r="AW96" s="216">
        <f t="shared" si="8"/>
        <v>0</v>
      </c>
      <c r="AX96" s="216">
        <f t="shared" si="8"/>
        <v>0</v>
      </c>
      <c r="AY96" s="216">
        <f t="shared" si="8"/>
        <v>0</v>
      </c>
      <c r="AZ96" s="216">
        <f t="shared" si="8"/>
        <v>0</v>
      </c>
      <c r="BA96" s="216">
        <f t="shared" si="8"/>
        <v>0</v>
      </c>
    </row>
    <row r="97" spans="1:53" ht="15.75" x14ac:dyDescent="0.25">
      <c r="A97" s="78">
        <v>5</v>
      </c>
      <c r="B97" s="850" t="s">
        <v>1655</v>
      </c>
      <c r="C97" s="850" t="s">
        <v>8166</v>
      </c>
      <c r="D97" s="216">
        <f t="shared" ref="D97:AI97" si="9">D9/D$29</f>
        <v>1.5758299928050161E-2</v>
      </c>
      <c r="E97" s="216">
        <f t="shared" si="9"/>
        <v>7.0096769621297045E-2</v>
      </c>
      <c r="F97" s="216">
        <f t="shared" si="9"/>
        <v>1.3162397662358175E-5</v>
      </c>
      <c r="G97" s="216">
        <f t="shared" si="9"/>
        <v>0</v>
      </c>
      <c r="H97" s="216">
        <f t="shared" si="9"/>
        <v>0</v>
      </c>
      <c r="I97" s="216">
        <f t="shared" si="9"/>
        <v>3.6082846214909435E-5</v>
      </c>
      <c r="J97" s="216">
        <f t="shared" si="9"/>
        <v>2.8235653235653235E-3</v>
      </c>
      <c r="K97" s="216">
        <f t="shared" si="9"/>
        <v>0.13259620407452552</v>
      </c>
      <c r="L97" s="216">
        <f t="shared" si="9"/>
        <v>3.4166666666666665E-2</v>
      </c>
      <c r="M97" s="216">
        <f t="shared" si="9"/>
        <v>0</v>
      </c>
      <c r="N97" s="216">
        <f t="shared" si="9"/>
        <v>1.8870504580883359E-2</v>
      </c>
      <c r="O97" s="216">
        <f t="shared" si="9"/>
        <v>0</v>
      </c>
      <c r="P97" s="216">
        <f t="shared" si="9"/>
        <v>1.407318053880177E-2</v>
      </c>
      <c r="Q97" s="216">
        <f t="shared" si="9"/>
        <v>0.11611502984264786</v>
      </c>
      <c r="R97" s="216">
        <f t="shared" si="9"/>
        <v>0</v>
      </c>
      <c r="S97" s="216">
        <f t="shared" si="9"/>
        <v>9.298564786739438E-3</v>
      </c>
      <c r="T97" s="216">
        <f t="shared" si="9"/>
        <v>1.0703773080010704E-2</v>
      </c>
      <c r="U97" s="216">
        <f t="shared" si="9"/>
        <v>0.21921182266009853</v>
      </c>
      <c r="V97" s="216">
        <f t="shared" si="9"/>
        <v>3.6326942482341071E-2</v>
      </c>
      <c r="W97" s="216">
        <f t="shared" si="9"/>
        <v>1.643835616438356E-2</v>
      </c>
      <c r="X97" s="216">
        <f t="shared" si="9"/>
        <v>0</v>
      </c>
      <c r="Y97" s="216">
        <f t="shared" si="9"/>
        <v>2.2802128198631871E-3</v>
      </c>
      <c r="Z97" s="216">
        <f t="shared" si="9"/>
        <v>9.7841726618705036E-3</v>
      </c>
      <c r="AA97" s="216">
        <f t="shared" si="9"/>
        <v>1.199040767386091E-3</v>
      </c>
      <c r="AB97" s="216">
        <f t="shared" si="9"/>
        <v>0</v>
      </c>
      <c r="AC97" s="216">
        <f t="shared" si="9"/>
        <v>1.6326530612244899E-2</v>
      </c>
      <c r="AD97" s="216">
        <f t="shared" si="9"/>
        <v>0</v>
      </c>
      <c r="AE97" s="216">
        <f t="shared" si="9"/>
        <v>0</v>
      </c>
      <c r="AF97" s="216">
        <f t="shared" si="9"/>
        <v>0</v>
      </c>
      <c r="AG97" s="216">
        <f t="shared" si="9"/>
        <v>0</v>
      </c>
      <c r="AH97" s="216">
        <f t="shared" si="9"/>
        <v>0</v>
      </c>
      <c r="AI97" s="216">
        <f t="shared" si="9"/>
        <v>0</v>
      </c>
      <c r="AJ97" s="216">
        <f t="shared" ref="AJ97:BA97" si="10">AJ9/AJ$29</f>
        <v>0</v>
      </c>
      <c r="AK97" s="216">
        <f t="shared" si="10"/>
        <v>0</v>
      </c>
      <c r="AL97" s="216">
        <f t="shared" si="10"/>
        <v>0</v>
      </c>
      <c r="AM97" s="216">
        <f t="shared" si="10"/>
        <v>0</v>
      </c>
      <c r="AN97" s="216">
        <f t="shared" si="10"/>
        <v>0</v>
      </c>
      <c r="AO97" s="216">
        <f t="shared" si="10"/>
        <v>0</v>
      </c>
      <c r="AP97" s="216">
        <f t="shared" si="10"/>
        <v>0</v>
      </c>
      <c r="AQ97" s="216">
        <f t="shared" si="10"/>
        <v>0</v>
      </c>
      <c r="AR97" s="216">
        <f t="shared" si="10"/>
        <v>0</v>
      </c>
      <c r="AS97" s="216">
        <f t="shared" si="10"/>
        <v>0</v>
      </c>
      <c r="AT97" s="216">
        <f t="shared" si="10"/>
        <v>0</v>
      </c>
      <c r="AU97" s="216">
        <f t="shared" si="10"/>
        <v>0</v>
      </c>
      <c r="AV97" s="216">
        <f t="shared" si="10"/>
        <v>0</v>
      </c>
      <c r="AW97" s="216">
        <f t="shared" si="10"/>
        <v>0</v>
      </c>
      <c r="AX97" s="216">
        <f t="shared" si="10"/>
        <v>0</v>
      </c>
      <c r="AY97" s="216">
        <f t="shared" si="10"/>
        <v>0</v>
      </c>
      <c r="AZ97" s="216">
        <f t="shared" si="10"/>
        <v>0</v>
      </c>
      <c r="BA97" s="216">
        <f t="shared" si="10"/>
        <v>0</v>
      </c>
    </row>
    <row r="98" spans="1:53" ht="15.75" x14ac:dyDescent="0.25">
      <c r="A98" s="78">
        <v>6</v>
      </c>
      <c r="B98" s="850" t="s">
        <v>1655</v>
      </c>
      <c r="C98" s="850" t="s">
        <v>6266</v>
      </c>
      <c r="D98" s="216">
        <f t="shared" ref="D98:AI98" si="11">D10/D$29</f>
        <v>1.1113680748278344E-3</v>
      </c>
      <c r="E98" s="216">
        <f t="shared" si="11"/>
        <v>1.9534320357699694E-2</v>
      </c>
      <c r="F98" s="216">
        <f t="shared" si="11"/>
        <v>1.579487719482981E-4</v>
      </c>
      <c r="G98" s="216">
        <f t="shared" si="11"/>
        <v>1.3896931094383323E-4</v>
      </c>
      <c r="H98" s="216">
        <f t="shared" si="11"/>
        <v>1.314993556531573E-4</v>
      </c>
      <c r="I98" s="216">
        <f t="shared" si="11"/>
        <v>7.216569242981887E-5</v>
      </c>
      <c r="J98" s="216">
        <f t="shared" si="11"/>
        <v>7.6312576312576313E-4</v>
      </c>
      <c r="K98" s="216">
        <f t="shared" si="11"/>
        <v>0</v>
      </c>
      <c r="L98" s="216">
        <f t="shared" si="11"/>
        <v>3.472222222222222E-3</v>
      </c>
      <c r="M98" s="216">
        <f t="shared" si="11"/>
        <v>0</v>
      </c>
      <c r="N98" s="216">
        <f t="shared" si="11"/>
        <v>8.4507042253521125E-2</v>
      </c>
      <c r="O98" s="216">
        <f t="shared" si="11"/>
        <v>0</v>
      </c>
      <c r="P98" s="216">
        <f t="shared" si="11"/>
        <v>6.0313630880579007E-4</v>
      </c>
      <c r="Q98" s="216">
        <f t="shared" si="11"/>
        <v>5.4259359739555074E-4</v>
      </c>
      <c r="R98" s="216">
        <f t="shared" si="11"/>
        <v>0</v>
      </c>
      <c r="S98" s="216">
        <f t="shared" si="11"/>
        <v>1.6979987871437233E-2</v>
      </c>
      <c r="T98" s="216">
        <f t="shared" si="11"/>
        <v>2.6759432700026759E-4</v>
      </c>
      <c r="U98" s="216">
        <f t="shared" si="11"/>
        <v>0</v>
      </c>
      <c r="V98" s="216">
        <f t="shared" si="11"/>
        <v>1.7658930373360242E-2</v>
      </c>
      <c r="W98" s="216">
        <f t="shared" si="11"/>
        <v>3.1963470319634705E-3</v>
      </c>
      <c r="X98" s="216">
        <f t="shared" si="11"/>
        <v>0</v>
      </c>
      <c r="Y98" s="216">
        <f t="shared" si="11"/>
        <v>2.533569799847986E-4</v>
      </c>
      <c r="Z98" s="216">
        <f t="shared" si="11"/>
        <v>2.014388489208633E-3</v>
      </c>
      <c r="AA98" s="216">
        <f t="shared" si="11"/>
        <v>0</v>
      </c>
      <c r="AB98" s="216">
        <f t="shared" si="11"/>
        <v>0</v>
      </c>
      <c r="AC98" s="216">
        <f t="shared" si="11"/>
        <v>0</v>
      </c>
      <c r="AD98" s="216">
        <f t="shared" si="11"/>
        <v>0</v>
      </c>
      <c r="AE98" s="216">
        <f t="shared" si="11"/>
        <v>0</v>
      </c>
      <c r="AF98" s="216">
        <f t="shared" si="11"/>
        <v>0</v>
      </c>
      <c r="AG98" s="216">
        <f t="shared" si="11"/>
        <v>0</v>
      </c>
      <c r="AH98" s="216">
        <f t="shared" si="11"/>
        <v>8.1699346405228763E-3</v>
      </c>
      <c r="AI98" s="216">
        <f t="shared" si="11"/>
        <v>1.06951871657754E-2</v>
      </c>
      <c r="AJ98" s="216">
        <f t="shared" ref="AJ98:BA98" si="12">AJ10/AJ$29</f>
        <v>0</v>
      </c>
      <c r="AK98" s="216">
        <f t="shared" si="12"/>
        <v>0</v>
      </c>
      <c r="AL98" s="216">
        <f t="shared" si="12"/>
        <v>0</v>
      </c>
      <c r="AM98" s="216">
        <f t="shared" si="12"/>
        <v>0</v>
      </c>
      <c r="AN98" s="216">
        <f t="shared" si="12"/>
        <v>0</v>
      </c>
      <c r="AO98" s="216">
        <f t="shared" si="12"/>
        <v>0</v>
      </c>
      <c r="AP98" s="216">
        <f t="shared" si="12"/>
        <v>0</v>
      </c>
      <c r="AQ98" s="216">
        <f t="shared" si="12"/>
        <v>0</v>
      </c>
      <c r="AR98" s="216">
        <f t="shared" si="12"/>
        <v>0</v>
      </c>
      <c r="AS98" s="216">
        <f t="shared" si="12"/>
        <v>0</v>
      </c>
      <c r="AT98" s="216">
        <f t="shared" si="12"/>
        <v>0</v>
      </c>
      <c r="AU98" s="216">
        <f t="shared" si="12"/>
        <v>0</v>
      </c>
      <c r="AV98" s="216">
        <f t="shared" si="12"/>
        <v>0</v>
      </c>
      <c r="AW98" s="216">
        <f t="shared" si="12"/>
        <v>0</v>
      </c>
      <c r="AX98" s="216">
        <f t="shared" si="12"/>
        <v>0</v>
      </c>
      <c r="AY98" s="216">
        <f t="shared" si="12"/>
        <v>0</v>
      </c>
      <c r="AZ98" s="216">
        <f t="shared" si="12"/>
        <v>0</v>
      </c>
      <c r="BA98" s="216">
        <f t="shared" si="12"/>
        <v>0</v>
      </c>
    </row>
    <row r="99" spans="1:53" ht="15.75" x14ac:dyDescent="0.25">
      <c r="A99" s="78">
        <v>7</v>
      </c>
      <c r="B99" s="850" t="s">
        <v>84</v>
      </c>
      <c r="C99" s="850" t="s">
        <v>8173</v>
      </c>
      <c r="D99" s="216">
        <f t="shared" ref="D99:AI99" si="13">D11/D$29</f>
        <v>4.5649604275876249E-2</v>
      </c>
      <c r="E99" s="216">
        <f t="shared" si="13"/>
        <v>8.2943548906670786E-2</v>
      </c>
      <c r="F99" s="216">
        <f t="shared" si="13"/>
        <v>9.6138152525864107E-2</v>
      </c>
      <c r="G99" s="216">
        <f t="shared" si="13"/>
        <v>0</v>
      </c>
      <c r="H99" s="216">
        <f t="shared" si="13"/>
        <v>3.1112747547537015E-2</v>
      </c>
      <c r="I99" s="216">
        <f t="shared" si="13"/>
        <v>0.20065670780111136</v>
      </c>
      <c r="J99" s="216">
        <f t="shared" si="13"/>
        <v>0.11294261294261294</v>
      </c>
      <c r="K99" s="216">
        <f t="shared" si="13"/>
        <v>8.1577572697196593E-2</v>
      </c>
      <c r="L99" s="216">
        <f t="shared" si="13"/>
        <v>7.9722222222222222E-2</v>
      </c>
      <c r="M99" s="216">
        <f t="shared" si="13"/>
        <v>0</v>
      </c>
      <c r="N99" s="216">
        <f t="shared" si="13"/>
        <v>8.8062354710789006E-2</v>
      </c>
      <c r="O99" s="216">
        <f t="shared" si="13"/>
        <v>0</v>
      </c>
      <c r="P99" s="216">
        <f t="shared" si="13"/>
        <v>0.19802975472456774</v>
      </c>
      <c r="Q99" s="216">
        <f t="shared" si="13"/>
        <v>7.7590884427563761E-2</v>
      </c>
      <c r="R99" s="216">
        <f t="shared" si="13"/>
        <v>0</v>
      </c>
      <c r="S99" s="216">
        <f t="shared" si="13"/>
        <v>0</v>
      </c>
      <c r="T99" s="216">
        <f t="shared" si="13"/>
        <v>0.23896173401123896</v>
      </c>
      <c r="U99" s="216">
        <f t="shared" si="13"/>
        <v>0</v>
      </c>
      <c r="V99" s="216">
        <f t="shared" si="13"/>
        <v>4.9949545913218971E-2</v>
      </c>
      <c r="W99" s="216">
        <f t="shared" si="13"/>
        <v>0</v>
      </c>
      <c r="X99" s="216">
        <f t="shared" si="13"/>
        <v>0</v>
      </c>
      <c r="Y99" s="216">
        <f t="shared" si="13"/>
        <v>0</v>
      </c>
      <c r="Z99" s="216">
        <f t="shared" si="13"/>
        <v>0</v>
      </c>
      <c r="AA99" s="216">
        <f t="shared" si="13"/>
        <v>0.22182254196642687</v>
      </c>
      <c r="AB99" s="216">
        <f t="shared" si="13"/>
        <v>0</v>
      </c>
      <c r="AC99" s="216">
        <f t="shared" si="13"/>
        <v>0.40306122448979592</v>
      </c>
      <c r="AD99" s="216">
        <f t="shared" si="13"/>
        <v>0</v>
      </c>
      <c r="AE99" s="216">
        <f t="shared" si="13"/>
        <v>5.171556439582297E-2</v>
      </c>
      <c r="AF99" s="216">
        <f t="shared" si="13"/>
        <v>0</v>
      </c>
      <c r="AG99" s="216">
        <f t="shared" si="13"/>
        <v>6.8792995622263915E-3</v>
      </c>
      <c r="AH99" s="216">
        <f t="shared" si="13"/>
        <v>0</v>
      </c>
      <c r="AI99" s="216">
        <f t="shared" si="13"/>
        <v>1.3368983957219251E-3</v>
      </c>
      <c r="AJ99" s="216">
        <f t="shared" ref="AJ99:BA99" si="14">AJ11/AJ$29</f>
        <v>0</v>
      </c>
      <c r="AK99" s="216">
        <f t="shared" si="14"/>
        <v>0</v>
      </c>
      <c r="AL99" s="216">
        <f t="shared" si="14"/>
        <v>0</v>
      </c>
      <c r="AM99" s="216">
        <f t="shared" si="14"/>
        <v>0</v>
      </c>
      <c r="AN99" s="216">
        <f t="shared" si="14"/>
        <v>0</v>
      </c>
      <c r="AO99" s="216">
        <f t="shared" si="14"/>
        <v>0</v>
      </c>
      <c r="AP99" s="216">
        <f t="shared" si="14"/>
        <v>0</v>
      </c>
      <c r="AQ99" s="216">
        <f t="shared" si="14"/>
        <v>9.3023255813953487E-2</v>
      </c>
      <c r="AR99" s="216">
        <f t="shared" si="14"/>
        <v>0</v>
      </c>
      <c r="AS99" s="216">
        <f t="shared" si="14"/>
        <v>0</v>
      </c>
      <c r="AT99" s="216">
        <f t="shared" si="14"/>
        <v>0</v>
      </c>
      <c r="AU99" s="216">
        <f t="shared" si="14"/>
        <v>0</v>
      </c>
      <c r="AV99" s="216">
        <f t="shared" si="14"/>
        <v>0</v>
      </c>
      <c r="AW99" s="216">
        <f t="shared" si="14"/>
        <v>0.8</v>
      </c>
      <c r="AX99" s="216">
        <f t="shared" si="14"/>
        <v>0</v>
      </c>
      <c r="AY99" s="216">
        <f t="shared" si="14"/>
        <v>0</v>
      </c>
      <c r="AZ99" s="216">
        <f t="shared" si="14"/>
        <v>0</v>
      </c>
      <c r="BA99" s="216">
        <f t="shared" si="14"/>
        <v>0</v>
      </c>
    </row>
    <row r="100" spans="1:53" ht="15.75" x14ac:dyDescent="0.25">
      <c r="A100" s="78">
        <v>8</v>
      </c>
      <c r="B100" s="850" t="s">
        <v>84</v>
      </c>
      <c r="C100" s="850" t="s">
        <v>6266</v>
      </c>
      <c r="D100" s="216">
        <f t="shared" ref="D100:AI100" si="15">D12/D$29</f>
        <v>2.0884726076677972E-2</v>
      </c>
      <c r="E100" s="216">
        <f t="shared" si="15"/>
        <v>4.7792080611285065E-2</v>
      </c>
      <c r="F100" s="216">
        <f t="shared" si="15"/>
        <v>7.6447205622976286E-2</v>
      </c>
      <c r="G100" s="216">
        <f t="shared" si="15"/>
        <v>0</v>
      </c>
      <c r="H100" s="216">
        <f t="shared" si="15"/>
        <v>4.2579491360492334E-2</v>
      </c>
      <c r="I100" s="216">
        <f t="shared" si="15"/>
        <v>0.14548603593851483</v>
      </c>
      <c r="J100" s="216">
        <f t="shared" si="15"/>
        <v>7.3870573870573872E-2</v>
      </c>
      <c r="K100" s="216">
        <f t="shared" si="15"/>
        <v>2.6989378373672296E-2</v>
      </c>
      <c r="L100" s="216">
        <f t="shared" si="15"/>
        <v>4.0833333333333333E-2</v>
      </c>
      <c r="M100" s="216">
        <f t="shared" si="15"/>
        <v>0</v>
      </c>
      <c r="N100" s="216">
        <f t="shared" si="15"/>
        <v>0.17940653630520989</v>
      </c>
      <c r="O100" s="216">
        <f t="shared" si="15"/>
        <v>0</v>
      </c>
      <c r="P100" s="216">
        <f t="shared" si="15"/>
        <v>9.5094491355046246E-2</v>
      </c>
      <c r="Q100" s="216">
        <f t="shared" si="15"/>
        <v>0.1079761258817146</v>
      </c>
      <c r="R100" s="216">
        <f t="shared" si="15"/>
        <v>0</v>
      </c>
      <c r="S100" s="216">
        <f t="shared" si="15"/>
        <v>0</v>
      </c>
      <c r="T100" s="216">
        <f t="shared" si="15"/>
        <v>7.1715279636071716E-2</v>
      </c>
      <c r="U100" s="216">
        <f t="shared" si="15"/>
        <v>0</v>
      </c>
      <c r="V100" s="216">
        <f t="shared" si="15"/>
        <v>3.0776992936427851E-2</v>
      </c>
      <c r="W100" s="216">
        <f t="shared" si="15"/>
        <v>0</v>
      </c>
      <c r="X100" s="216">
        <f t="shared" si="15"/>
        <v>0</v>
      </c>
      <c r="Y100" s="216">
        <f t="shared" si="15"/>
        <v>0</v>
      </c>
      <c r="Z100" s="216">
        <f t="shared" si="15"/>
        <v>2.8776978417266187E-4</v>
      </c>
      <c r="AA100" s="216">
        <f t="shared" si="15"/>
        <v>4.4364508393285373E-2</v>
      </c>
      <c r="AB100" s="216">
        <f t="shared" si="15"/>
        <v>0</v>
      </c>
      <c r="AC100" s="216">
        <f t="shared" si="15"/>
        <v>0.1846938775510204</v>
      </c>
      <c r="AD100" s="216">
        <f t="shared" si="15"/>
        <v>0</v>
      </c>
      <c r="AE100" s="216">
        <f t="shared" si="15"/>
        <v>1.9393336648433616E-2</v>
      </c>
      <c r="AF100" s="216">
        <f t="shared" si="15"/>
        <v>0</v>
      </c>
      <c r="AG100" s="216">
        <f t="shared" si="15"/>
        <v>1.6885553470919325E-2</v>
      </c>
      <c r="AH100" s="216">
        <f t="shared" si="15"/>
        <v>0</v>
      </c>
      <c r="AI100" s="216">
        <f t="shared" si="15"/>
        <v>5.3475935828877002E-3</v>
      </c>
      <c r="AJ100" s="216">
        <f t="shared" ref="AJ100:BA100" si="16">AJ12/AJ$29</f>
        <v>0</v>
      </c>
      <c r="AK100" s="216">
        <f t="shared" si="16"/>
        <v>2.0408163265306124E-3</v>
      </c>
      <c r="AL100" s="216">
        <f t="shared" si="16"/>
        <v>0</v>
      </c>
      <c r="AM100" s="216">
        <f t="shared" si="16"/>
        <v>0</v>
      </c>
      <c r="AN100" s="216">
        <f t="shared" si="16"/>
        <v>0</v>
      </c>
      <c r="AO100" s="216">
        <f t="shared" si="16"/>
        <v>0</v>
      </c>
      <c r="AP100" s="216">
        <f t="shared" si="16"/>
        <v>0</v>
      </c>
      <c r="AQ100" s="216">
        <f t="shared" si="16"/>
        <v>3.1007751937984496E-2</v>
      </c>
      <c r="AR100" s="216">
        <f t="shared" si="16"/>
        <v>0</v>
      </c>
      <c r="AS100" s="216">
        <f t="shared" si="16"/>
        <v>0</v>
      </c>
      <c r="AT100" s="216">
        <f t="shared" si="16"/>
        <v>0</v>
      </c>
      <c r="AU100" s="216">
        <f t="shared" si="16"/>
        <v>0</v>
      </c>
      <c r="AV100" s="216">
        <f t="shared" si="16"/>
        <v>0</v>
      </c>
      <c r="AW100" s="216">
        <f t="shared" si="16"/>
        <v>0.2</v>
      </c>
      <c r="AX100" s="216">
        <f t="shared" si="16"/>
        <v>0</v>
      </c>
      <c r="AY100" s="216">
        <f t="shared" si="16"/>
        <v>0</v>
      </c>
      <c r="AZ100" s="216">
        <f t="shared" si="16"/>
        <v>0</v>
      </c>
      <c r="BA100" s="216">
        <f t="shared" si="16"/>
        <v>0</v>
      </c>
    </row>
    <row r="101" spans="1:53" ht="15.75" x14ac:dyDescent="0.25">
      <c r="A101" s="78">
        <v>9</v>
      </c>
      <c r="B101" s="850" t="s">
        <v>1654</v>
      </c>
      <c r="C101" s="850" t="s">
        <v>8174</v>
      </c>
      <c r="D101" s="216">
        <f t="shared" ref="D101:AI101" si="17">D13/D$29</f>
        <v>0.11920546818789186</v>
      </c>
      <c r="E101" s="216">
        <f t="shared" si="17"/>
        <v>0</v>
      </c>
      <c r="F101" s="216">
        <f t="shared" si="17"/>
        <v>0</v>
      </c>
      <c r="G101" s="216">
        <f t="shared" si="17"/>
        <v>0</v>
      </c>
      <c r="H101" s="216">
        <f t="shared" si="17"/>
        <v>0</v>
      </c>
      <c r="I101" s="216">
        <f t="shared" si="17"/>
        <v>0</v>
      </c>
      <c r="J101" s="216">
        <f t="shared" si="17"/>
        <v>0</v>
      </c>
      <c r="K101" s="216">
        <f t="shared" si="17"/>
        <v>0</v>
      </c>
      <c r="L101" s="216">
        <f t="shared" si="17"/>
        <v>1.3888888888888889E-3</v>
      </c>
      <c r="M101" s="216">
        <f t="shared" si="17"/>
        <v>0</v>
      </c>
      <c r="N101" s="216">
        <f t="shared" si="17"/>
        <v>0</v>
      </c>
      <c r="O101" s="216">
        <f t="shared" si="17"/>
        <v>0</v>
      </c>
      <c r="P101" s="216">
        <f t="shared" si="17"/>
        <v>2.0104543626859668E-3</v>
      </c>
      <c r="Q101" s="216">
        <f t="shared" si="17"/>
        <v>0</v>
      </c>
      <c r="R101" s="216">
        <f t="shared" si="17"/>
        <v>0</v>
      </c>
      <c r="S101" s="216">
        <f t="shared" si="17"/>
        <v>6.0642813826561554E-4</v>
      </c>
      <c r="T101" s="216">
        <f t="shared" si="17"/>
        <v>0</v>
      </c>
      <c r="U101" s="216">
        <f t="shared" si="17"/>
        <v>0</v>
      </c>
      <c r="V101" s="216">
        <f t="shared" si="17"/>
        <v>0</v>
      </c>
      <c r="W101" s="216">
        <f t="shared" si="17"/>
        <v>0</v>
      </c>
      <c r="X101" s="216">
        <f t="shared" si="17"/>
        <v>0</v>
      </c>
      <c r="Y101" s="216">
        <f t="shared" si="17"/>
        <v>0</v>
      </c>
      <c r="Z101" s="216">
        <f t="shared" si="17"/>
        <v>0</v>
      </c>
      <c r="AA101" s="216">
        <f t="shared" si="17"/>
        <v>0</v>
      </c>
      <c r="AB101" s="216">
        <f t="shared" si="17"/>
        <v>0</v>
      </c>
      <c r="AC101" s="216">
        <f t="shared" si="17"/>
        <v>3.0612244897959182E-3</v>
      </c>
      <c r="AD101" s="216">
        <f t="shared" si="17"/>
        <v>0.37902837902837905</v>
      </c>
      <c r="AE101" s="216">
        <f t="shared" si="17"/>
        <v>0</v>
      </c>
      <c r="AF101" s="216">
        <f t="shared" si="17"/>
        <v>0</v>
      </c>
      <c r="AG101" s="216">
        <f t="shared" si="17"/>
        <v>3.7523452157598502E-2</v>
      </c>
      <c r="AH101" s="216">
        <f t="shared" si="17"/>
        <v>0</v>
      </c>
      <c r="AI101" s="216">
        <f t="shared" si="17"/>
        <v>0</v>
      </c>
      <c r="AJ101" s="216">
        <f t="shared" ref="AJ101:BA101" si="18">AJ13/AJ$29</f>
        <v>0</v>
      </c>
      <c r="AK101" s="216">
        <f t="shared" si="18"/>
        <v>0</v>
      </c>
      <c r="AL101" s="216">
        <f t="shared" si="18"/>
        <v>0</v>
      </c>
      <c r="AM101" s="216">
        <f t="shared" si="18"/>
        <v>0</v>
      </c>
      <c r="AN101" s="216">
        <f t="shared" si="18"/>
        <v>0</v>
      </c>
      <c r="AO101" s="216">
        <f t="shared" si="18"/>
        <v>0</v>
      </c>
      <c r="AP101" s="216">
        <f t="shared" si="18"/>
        <v>0</v>
      </c>
      <c r="AQ101" s="216">
        <f t="shared" si="18"/>
        <v>0</v>
      </c>
      <c r="AR101" s="216">
        <f t="shared" si="18"/>
        <v>0</v>
      </c>
      <c r="AS101" s="216">
        <f t="shared" si="18"/>
        <v>0</v>
      </c>
      <c r="AT101" s="216">
        <f t="shared" si="18"/>
        <v>0</v>
      </c>
      <c r="AU101" s="216">
        <f t="shared" si="18"/>
        <v>0</v>
      </c>
      <c r="AV101" s="216">
        <f t="shared" si="18"/>
        <v>0</v>
      </c>
      <c r="AW101" s="216">
        <f t="shared" si="18"/>
        <v>0</v>
      </c>
      <c r="AX101" s="216">
        <f t="shared" si="18"/>
        <v>0</v>
      </c>
      <c r="AY101" s="216">
        <f t="shared" si="18"/>
        <v>0</v>
      </c>
      <c r="AZ101" s="216">
        <f t="shared" si="18"/>
        <v>0</v>
      </c>
      <c r="BA101" s="216">
        <f t="shared" si="18"/>
        <v>0</v>
      </c>
    </row>
    <row r="102" spans="1:53" ht="15.75" x14ac:dyDescent="0.25">
      <c r="A102" s="78">
        <v>10</v>
      </c>
      <c r="B102" s="850" t="s">
        <v>1654</v>
      </c>
      <c r="C102" s="850" t="s">
        <v>6159</v>
      </c>
      <c r="D102" s="216">
        <f t="shared" ref="D102:AI102" si="19">D14/D$29</f>
        <v>0</v>
      </c>
      <c r="E102" s="216">
        <f t="shared" si="19"/>
        <v>0.13648253379205483</v>
      </c>
      <c r="F102" s="216">
        <f t="shared" si="19"/>
        <v>0</v>
      </c>
      <c r="G102" s="216">
        <f t="shared" si="19"/>
        <v>0</v>
      </c>
      <c r="H102" s="216">
        <f t="shared" si="19"/>
        <v>0</v>
      </c>
      <c r="I102" s="216">
        <f t="shared" si="19"/>
        <v>0</v>
      </c>
      <c r="J102" s="216">
        <f t="shared" si="19"/>
        <v>0</v>
      </c>
      <c r="K102" s="216">
        <f t="shared" si="19"/>
        <v>0</v>
      </c>
      <c r="L102" s="216">
        <f t="shared" si="19"/>
        <v>0</v>
      </c>
      <c r="M102" s="216">
        <f t="shared" si="19"/>
        <v>0</v>
      </c>
      <c r="N102" s="216">
        <f t="shared" si="19"/>
        <v>0</v>
      </c>
      <c r="O102" s="216">
        <f t="shared" si="19"/>
        <v>0</v>
      </c>
      <c r="P102" s="216">
        <f t="shared" si="19"/>
        <v>0</v>
      </c>
      <c r="Q102" s="216">
        <f t="shared" si="19"/>
        <v>0</v>
      </c>
      <c r="R102" s="216">
        <f t="shared" si="19"/>
        <v>0</v>
      </c>
      <c r="S102" s="216">
        <f t="shared" si="19"/>
        <v>0</v>
      </c>
      <c r="T102" s="216">
        <f t="shared" si="19"/>
        <v>0</v>
      </c>
      <c r="U102" s="216">
        <f t="shared" si="19"/>
        <v>0</v>
      </c>
      <c r="V102" s="216">
        <f t="shared" si="19"/>
        <v>0</v>
      </c>
      <c r="W102" s="216">
        <f t="shared" si="19"/>
        <v>0</v>
      </c>
      <c r="X102" s="216">
        <f t="shared" si="19"/>
        <v>0</v>
      </c>
      <c r="Y102" s="216">
        <f t="shared" si="19"/>
        <v>0</v>
      </c>
      <c r="Z102" s="216">
        <f t="shared" si="19"/>
        <v>0</v>
      </c>
      <c r="AA102" s="216">
        <f t="shared" si="19"/>
        <v>0</v>
      </c>
      <c r="AB102" s="216">
        <f t="shared" si="19"/>
        <v>0</v>
      </c>
      <c r="AC102" s="216">
        <f t="shared" si="19"/>
        <v>0</v>
      </c>
      <c r="AD102" s="216">
        <f t="shared" si="19"/>
        <v>0</v>
      </c>
      <c r="AE102" s="216">
        <f t="shared" si="19"/>
        <v>0</v>
      </c>
      <c r="AF102" s="216">
        <f t="shared" si="19"/>
        <v>0</v>
      </c>
      <c r="AG102" s="216">
        <f t="shared" si="19"/>
        <v>0</v>
      </c>
      <c r="AH102" s="216">
        <f t="shared" si="19"/>
        <v>0</v>
      </c>
      <c r="AI102" s="216">
        <f t="shared" si="19"/>
        <v>0</v>
      </c>
      <c r="AJ102" s="216">
        <f t="shared" ref="AJ102:BA102" si="20">AJ14/AJ$29</f>
        <v>0</v>
      </c>
      <c r="AK102" s="216">
        <f t="shared" si="20"/>
        <v>0</v>
      </c>
      <c r="AL102" s="216">
        <f t="shared" si="20"/>
        <v>0</v>
      </c>
      <c r="AM102" s="216">
        <f t="shared" si="20"/>
        <v>0</v>
      </c>
      <c r="AN102" s="216">
        <f t="shared" si="20"/>
        <v>0</v>
      </c>
      <c r="AO102" s="216">
        <f t="shared" si="20"/>
        <v>0</v>
      </c>
      <c r="AP102" s="216">
        <f t="shared" si="20"/>
        <v>0</v>
      </c>
      <c r="AQ102" s="216">
        <f t="shared" si="20"/>
        <v>0</v>
      </c>
      <c r="AR102" s="216">
        <f t="shared" si="20"/>
        <v>0</v>
      </c>
      <c r="AS102" s="216">
        <f t="shared" si="20"/>
        <v>0</v>
      </c>
      <c r="AT102" s="216">
        <f t="shared" si="20"/>
        <v>0</v>
      </c>
      <c r="AU102" s="216">
        <f t="shared" si="20"/>
        <v>0</v>
      </c>
      <c r="AV102" s="216">
        <f t="shared" si="20"/>
        <v>0</v>
      </c>
      <c r="AW102" s="216">
        <f t="shared" si="20"/>
        <v>0</v>
      </c>
      <c r="AX102" s="216">
        <f t="shared" si="20"/>
        <v>0</v>
      </c>
      <c r="AY102" s="216">
        <f t="shared" si="20"/>
        <v>0</v>
      </c>
      <c r="AZ102" s="216">
        <f t="shared" si="20"/>
        <v>0</v>
      </c>
      <c r="BA102" s="216">
        <f t="shared" si="20"/>
        <v>0</v>
      </c>
    </row>
    <row r="103" spans="1:53" ht="15.75" x14ac:dyDescent="0.25">
      <c r="A103" s="78">
        <v>11</v>
      </c>
      <c r="B103" s="850" t="s">
        <v>1656</v>
      </c>
      <c r="C103" s="850" t="s">
        <v>8180</v>
      </c>
      <c r="D103" s="216">
        <f t="shared" ref="D103:AI103" si="21">D15/D$29</f>
        <v>0.10872134854558536</v>
      </c>
      <c r="E103" s="216">
        <f t="shared" si="21"/>
        <v>2.4740036336928371E-3</v>
      </c>
      <c r="F103" s="216">
        <f t="shared" si="21"/>
        <v>0</v>
      </c>
      <c r="G103" s="216">
        <f t="shared" si="21"/>
        <v>0</v>
      </c>
      <c r="H103" s="216">
        <f t="shared" si="21"/>
        <v>0</v>
      </c>
      <c r="I103" s="216">
        <f t="shared" si="21"/>
        <v>0</v>
      </c>
      <c r="J103" s="216">
        <f t="shared" si="21"/>
        <v>0</v>
      </c>
      <c r="K103" s="216">
        <f t="shared" si="21"/>
        <v>0</v>
      </c>
      <c r="L103" s="216">
        <f t="shared" si="21"/>
        <v>0</v>
      </c>
      <c r="M103" s="216">
        <f t="shared" si="21"/>
        <v>0</v>
      </c>
      <c r="N103" s="216">
        <f t="shared" si="21"/>
        <v>0</v>
      </c>
      <c r="O103" s="216">
        <f t="shared" si="21"/>
        <v>0</v>
      </c>
      <c r="P103" s="216">
        <f t="shared" si="21"/>
        <v>0</v>
      </c>
      <c r="Q103" s="216">
        <f t="shared" si="21"/>
        <v>0</v>
      </c>
      <c r="R103" s="216">
        <f t="shared" si="21"/>
        <v>0</v>
      </c>
      <c r="S103" s="216">
        <f t="shared" si="21"/>
        <v>0</v>
      </c>
      <c r="T103" s="216">
        <f t="shared" si="21"/>
        <v>0</v>
      </c>
      <c r="U103" s="216">
        <f t="shared" si="21"/>
        <v>0</v>
      </c>
      <c r="V103" s="216">
        <f t="shared" si="21"/>
        <v>0</v>
      </c>
      <c r="W103" s="216">
        <f t="shared" si="21"/>
        <v>0</v>
      </c>
      <c r="X103" s="216">
        <f t="shared" si="21"/>
        <v>0</v>
      </c>
      <c r="Y103" s="216">
        <f t="shared" si="21"/>
        <v>0</v>
      </c>
      <c r="Z103" s="216">
        <f t="shared" si="21"/>
        <v>0</v>
      </c>
      <c r="AA103" s="216">
        <f t="shared" si="21"/>
        <v>0</v>
      </c>
      <c r="AB103" s="216">
        <f t="shared" si="21"/>
        <v>0</v>
      </c>
      <c r="AC103" s="216">
        <f t="shared" si="21"/>
        <v>1.0204081632653062E-3</v>
      </c>
      <c r="AD103" s="216">
        <f t="shared" si="21"/>
        <v>0</v>
      </c>
      <c r="AE103" s="216">
        <f t="shared" si="21"/>
        <v>0</v>
      </c>
      <c r="AF103" s="216">
        <f t="shared" si="21"/>
        <v>0</v>
      </c>
      <c r="AG103" s="216">
        <f t="shared" si="21"/>
        <v>3.9399624765478425E-2</v>
      </c>
      <c r="AH103" s="216">
        <f t="shared" si="21"/>
        <v>0</v>
      </c>
      <c r="AI103" s="216">
        <f t="shared" si="21"/>
        <v>0</v>
      </c>
      <c r="AJ103" s="216">
        <f t="shared" ref="AJ103:BA103" si="22">AJ15/AJ$29</f>
        <v>0</v>
      </c>
      <c r="AK103" s="216">
        <f t="shared" si="22"/>
        <v>0</v>
      </c>
      <c r="AL103" s="216">
        <f t="shared" si="22"/>
        <v>0</v>
      </c>
      <c r="AM103" s="216">
        <f t="shared" si="22"/>
        <v>0</v>
      </c>
      <c r="AN103" s="216">
        <f t="shared" si="22"/>
        <v>0</v>
      </c>
      <c r="AO103" s="216">
        <f t="shared" si="22"/>
        <v>0</v>
      </c>
      <c r="AP103" s="216">
        <f t="shared" si="22"/>
        <v>0</v>
      </c>
      <c r="AQ103" s="216">
        <f t="shared" si="22"/>
        <v>0</v>
      </c>
      <c r="AR103" s="216">
        <f t="shared" si="22"/>
        <v>0</v>
      </c>
      <c r="AS103" s="216">
        <f t="shared" si="22"/>
        <v>0</v>
      </c>
      <c r="AT103" s="216">
        <f t="shared" si="22"/>
        <v>0</v>
      </c>
      <c r="AU103" s="216">
        <f t="shared" si="22"/>
        <v>0</v>
      </c>
      <c r="AV103" s="216">
        <f t="shared" si="22"/>
        <v>0</v>
      </c>
      <c r="AW103" s="216">
        <f t="shared" si="22"/>
        <v>0</v>
      </c>
      <c r="AX103" s="216">
        <f t="shared" si="22"/>
        <v>0</v>
      </c>
      <c r="AY103" s="216">
        <f t="shared" si="22"/>
        <v>0</v>
      </c>
      <c r="AZ103" s="216">
        <f t="shared" si="22"/>
        <v>0</v>
      </c>
      <c r="BA103" s="216">
        <f t="shared" si="22"/>
        <v>0</v>
      </c>
    </row>
    <row r="104" spans="1:53" ht="15.75" x14ac:dyDescent="0.25">
      <c r="A104" s="78">
        <v>12</v>
      </c>
      <c r="B104" s="850" t="s">
        <v>1656</v>
      </c>
      <c r="C104" s="850" t="s">
        <v>6266</v>
      </c>
      <c r="D104" s="216">
        <f t="shared" ref="D104:AI104" si="23">D16/D$29</f>
        <v>8.0731575701510946E-2</v>
      </c>
      <c r="E104" s="216">
        <f t="shared" si="23"/>
        <v>0</v>
      </c>
      <c r="F104" s="216">
        <f t="shared" si="23"/>
        <v>0</v>
      </c>
      <c r="G104" s="216">
        <f t="shared" si="23"/>
        <v>0</v>
      </c>
      <c r="H104" s="216">
        <f t="shared" si="23"/>
        <v>0</v>
      </c>
      <c r="I104" s="216">
        <f t="shared" si="23"/>
        <v>0</v>
      </c>
      <c r="J104" s="216">
        <f t="shared" si="23"/>
        <v>0</v>
      </c>
      <c r="K104" s="216">
        <f t="shared" si="23"/>
        <v>0</v>
      </c>
      <c r="L104" s="216">
        <f t="shared" si="23"/>
        <v>0</v>
      </c>
      <c r="M104" s="216">
        <f t="shared" si="23"/>
        <v>0</v>
      </c>
      <c r="N104" s="216">
        <f t="shared" si="23"/>
        <v>0</v>
      </c>
      <c r="O104" s="216">
        <f t="shared" si="23"/>
        <v>0</v>
      </c>
      <c r="P104" s="216">
        <f t="shared" si="23"/>
        <v>0</v>
      </c>
      <c r="Q104" s="216">
        <f t="shared" si="23"/>
        <v>0</v>
      </c>
      <c r="R104" s="216">
        <f t="shared" si="23"/>
        <v>0</v>
      </c>
      <c r="S104" s="216">
        <f t="shared" si="23"/>
        <v>0</v>
      </c>
      <c r="T104" s="216">
        <f t="shared" si="23"/>
        <v>0</v>
      </c>
      <c r="U104" s="216">
        <f t="shared" si="23"/>
        <v>0</v>
      </c>
      <c r="V104" s="216">
        <f t="shared" si="23"/>
        <v>0</v>
      </c>
      <c r="W104" s="216">
        <f t="shared" si="23"/>
        <v>0</v>
      </c>
      <c r="X104" s="216">
        <f t="shared" si="23"/>
        <v>0</v>
      </c>
      <c r="Y104" s="216">
        <f t="shared" si="23"/>
        <v>0</v>
      </c>
      <c r="Z104" s="216">
        <f t="shared" si="23"/>
        <v>0</v>
      </c>
      <c r="AA104" s="216">
        <f t="shared" si="23"/>
        <v>0</v>
      </c>
      <c r="AB104" s="216">
        <f t="shared" si="23"/>
        <v>0</v>
      </c>
      <c r="AC104" s="216">
        <f t="shared" si="23"/>
        <v>0</v>
      </c>
      <c r="AD104" s="216">
        <f t="shared" si="23"/>
        <v>0</v>
      </c>
      <c r="AE104" s="216">
        <f t="shared" si="23"/>
        <v>0</v>
      </c>
      <c r="AF104" s="216">
        <f t="shared" si="23"/>
        <v>0</v>
      </c>
      <c r="AG104" s="216">
        <f t="shared" si="23"/>
        <v>0</v>
      </c>
      <c r="AH104" s="216">
        <f t="shared" si="23"/>
        <v>0</v>
      </c>
      <c r="AI104" s="216">
        <f t="shared" si="23"/>
        <v>0</v>
      </c>
      <c r="AJ104" s="216">
        <f t="shared" ref="AJ104:BA104" si="24">AJ16/AJ$29</f>
        <v>0</v>
      </c>
      <c r="AK104" s="216">
        <f t="shared" si="24"/>
        <v>0</v>
      </c>
      <c r="AL104" s="216">
        <f t="shared" si="24"/>
        <v>0</v>
      </c>
      <c r="AM104" s="216">
        <f t="shared" si="24"/>
        <v>0</v>
      </c>
      <c r="AN104" s="216">
        <f t="shared" si="24"/>
        <v>0</v>
      </c>
      <c r="AO104" s="216">
        <f t="shared" si="24"/>
        <v>0</v>
      </c>
      <c r="AP104" s="216">
        <f t="shared" si="24"/>
        <v>0</v>
      </c>
      <c r="AQ104" s="216">
        <f t="shared" si="24"/>
        <v>0</v>
      </c>
      <c r="AR104" s="216">
        <f t="shared" si="24"/>
        <v>0</v>
      </c>
      <c r="AS104" s="216">
        <f t="shared" si="24"/>
        <v>0</v>
      </c>
      <c r="AT104" s="216">
        <f t="shared" si="24"/>
        <v>0</v>
      </c>
      <c r="AU104" s="216">
        <f t="shared" si="24"/>
        <v>0</v>
      </c>
      <c r="AV104" s="216">
        <f t="shared" si="24"/>
        <v>0</v>
      </c>
      <c r="AW104" s="216">
        <f t="shared" si="24"/>
        <v>0</v>
      </c>
      <c r="AX104" s="216">
        <f t="shared" si="24"/>
        <v>0</v>
      </c>
      <c r="AY104" s="216">
        <f t="shared" si="24"/>
        <v>0</v>
      </c>
      <c r="AZ104" s="216">
        <f t="shared" si="24"/>
        <v>0</v>
      </c>
      <c r="BA104" s="216">
        <f t="shared" si="24"/>
        <v>0</v>
      </c>
    </row>
    <row r="105" spans="1:53" ht="15.75" x14ac:dyDescent="0.25">
      <c r="A105" s="78">
        <v>13</v>
      </c>
      <c r="B105" s="850" t="s">
        <v>1659</v>
      </c>
      <c r="C105" s="850" t="s">
        <v>6266</v>
      </c>
      <c r="D105" s="216">
        <f t="shared" ref="D105:AI105" si="25">D17/D$29</f>
        <v>6.1722684756912324E-2</v>
      </c>
      <c r="E105" s="216">
        <f t="shared" si="25"/>
        <v>8.9012589070573536E-2</v>
      </c>
      <c r="F105" s="216">
        <f t="shared" si="25"/>
        <v>0</v>
      </c>
      <c r="G105" s="216">
        <f t="shared" si="25"/>
        <v>0</v>
      </c>
      <c r="H105" s="216">
        <f t="shared" si="25"/>
        <v>0</v>
      </c>
      <c r="I105" s="216">
        <f t="shared" si="25"/>
        <v>0</v>
      </c>
      <c r="J105" s="216">
        <f t="shared" si="25"/>
        <v>1.5262515262515263E-4</v>
      </c>
      <c r="K105" s="216">
        <f t="shared" si="25"/>
        <v>2.8730628591328573E-3</v>
      </c>
      <c r="L105" s="216">
        <f t="shared" si="25"/>
        <v>0</v>
      </c>
      <c r="M105" s="216">
        <f t="shared" si="25"/>
        <v>0</v>
      </c>
      <c r="N105" s="216">
        <f t="shared" si="25"/>
        <v>0</v>
      </c>
      <c r="O105" s="216">
        <f t="shared" si="25"/>
        <v>0</v>
      </c>
      <c r="P105" s="216">
        <f t="shared" si="25"/>
        <v>4.020908725371934E-4</v>
      </c>
      <c r="Q105" s="216">
        <f t="shared" si="25"/>
        <v>0</v>
      </c>
      <c r="R105" s="216">
        <f t="shared" si="25"/>
        <v>0</v>
      </c>
      <c r="S105" s="216">
        <f t="shared" si="25"/>
        <v>0</v>
      </c>
      <c r="T105" s="216">
        <f t="shared" si="25"/>
        <v>8.0278298100080277E-4</v>
      </c>
      <c r="U105" s="216">
        <f t="shared" si="25"/>
        <v>0</v>
      </c>
      <c r="V105" s="216">
        <f t="shared" si="25"/>
        <v>0</v>
      </c>
      <c r="W105" s="216">
        <f t="shared" si="25"/>
        <v>0</v>
      </c>
      <c r="X105" s="216">
        <f t="shared" si="25"/>
        <v>0</v>
      </c>
      <c r="Y105" s="216">
        <f t="shared" si="25"/>
        <v>0</v>
      </c>
      <c r="Z105" s="216">
        <f t="shared" si="25"/>
        <v>0</v>
      </c>
      <c r="AA105" s="216">
        <f t="shared" si="25"/>
        <v>0</v>
      </c>
      <c r="AB105" s="216">
        <f t="shared" si="25"/>
        <v>0</v>
      </c>
      <c r="AC105" s="216">
        <f t="shared" si="25"/>
        <v>0</v>
      </c>
      <c r="AD105" s="216">
        <f t="shared" si="25"/>
        <v>0</v>
      </c>
      <c r="AE105" s="216">
        <f t="shared" si="25"/>
        <v>0</v>
      </c>
      <c r="AF105" s="216">
        <f t="shared" si="25"/>
        <v>0</v>
      </c>
      <c r="AG105" s="216">
        <f t="shared" si="25"/>
        <v>0</v>
      </c>
      <c r="AH105" s="216">
        <f t="shared" si="25"/>
        <v>0</v>
      </c>
      <c r="AI105" s="216">
        <f t="shared" si="25"/>
        <v>0</v>
      </c>
      <c r="AJ105" s="216">
        <f t="shared" ref="AJ105:BA105" si="26">AJ17/AJ$29</f>
        <v>0</v>
      </c>
      <c r="AK105" s="216">
        <f t="shared" si="26"/>
        <v>0</v>
      </c>
      <c r="AL105" s="216">
        <f t="shared" si="26"/>
        <v>0</v>
      </c>
      <c r="AM105" s="216">
        <f t="shared" si="26"/>
        <v>0</v>
      </c>
      <c r="AN105" s="216">
        <f t="shared" si="26"/>
        <v>0</v>
      </c>
      <c r="AO105" s="216">
        <f t="shared" si="26"/>
        <v>0</v>
      </c>
      <c r="AP105" s="216">
        <f t="shared" si="26"/>
        <v>0</v>
      </c>
      <c r="AQ105" s="216">
        <f t="shared" si="26"/>
        <v>0</v>
      </c>
      <c r="AR105" s="216">
        <f t="shared" si="26"/>
        <v>0</v>
      </c>
      <c r="AS105" s="216">
        <f t="shared" si="26"/>
        <v>0</v>
      </c>
      <c r="AT105" s="216">
        <f t="shared" si="26"/>
        <v>0</v>
      </c>
      <c r="AU105" s="216">
        <f t="shared" si="26"/>
        <v>0</v>
      </c>
      <c r="AV105" s="216">
        <f t="shared" si="26"/>
        <v>0</v>
      </c>
      <c r="AW105" s="216">
        <f t="shared" si="26"/>
        <v>0</v>
      </c>
      <c r="AX105" s="216">
        <f t="shared" si="26"/>
        <v>0</v>
      </c>
      <c r="AY105" s="216">
        <f t="shared" si="26"/>
        <v>0</v>
      </c>
      <c r="AZ105" s="216">
        <f t="shared" si="26"/>
        <v>0</v>
      </c>
      <c r="BA105" s="216">
        <f t="shared" si="26"/>
        <v>0</v>
      </c>
    </row>
    <row r="106" spans="1:53" ht="15.75" x14ac:dyDescent="0.25">
      <c r="A106" s="78">
        <v>14</v>
      </c>
      <c r="B106" s="850" t="s">
        <v>88</v>
      </c>
      <c r="C106" s="850" t="s">
        <v>8176</v>
      </c>
      <c r="D106" s="216">
        <f t="shared" ref="D106:AH106" si="27">D18/D$29</f>
        <v>3.905206084900812E-2</v>
      </c>
      <c r="E106" s="216">
        <f t="shared" si="27"/>
        <v>3.4455654773409616E-2</v>
      </c>
      <c r="F106" s="216">
        <f t="shared" si="27"/>
        <v>0</v>
      </c>
      <c r="G106" s="216">
        <f t="shared" si="27"/>
        <v>0</v>
      </c>
      <c r="H106" s="216">
        <f t="shared" si="27"/>
        <v>0</v>
      </c>
      <c r="I106" s="216">
        <f t="shared" si="27"/>
        <v>0</v>
      </c>
      <c r="J106" s="216">
        <f t="shared" si="27"/>
        <v>8.0891330891330899E-3</v>
      </c>
      <c r="K106" s="216">
        <f t="shared" si="27"/>
        <v>2.4203378025422252E-2</v>
      </c>
      <c r="L106" s="216">
        <f t="shared" si="27"/>
        <v>0.14291666666666666</v>
      </c>
      <c r="M106" s="216">
        <f t="shared" si="27"/>
        <v>0</v>
      </c>
      <c r="N106" s="216">
        <f t="shared" si="27"/>
        <v>0</v>
      </c>
      <c r="O106" s="216">
        <f t="shared" si="27"/>
        <v>0</v>
      </c>
      <c r="P106" s="216">
        <f t="shared" si="27"/>
        <v>0</v>
      </c>
      <c r="Q106" s="216">
        <f t="shared" si="27"/>
        <v>0.33857840477482365</v>
      </c>
      <c r="R106" s="216">
        <f t="shared" si="27"/>
        <v>0</v>
      </c>
      <c r="S106" s="216">
        <f t="shared" si="27"/>
        <v>0.49909035779260158</v>
      </c>
      <c r="T106" s="216">
        <f t="shared" si="27"/>
        <v>0</v>
      </c>
      <c r="U106" s="216">
        <f t="shared" si="27"/>
        <v>5.3776683087027911E-2</v>
      </c>
      <c r="V106" s="216">
        <f t="shared" si="27"/>
        <v>0</v>
      </c>
      <c r="W106" s="216">
        <f t="shared" si="27"/>
        <v>0</v>
      </c>
      <c r="X106" s="216">
        <f t="shared" si="27"/>
        <v>0</v>
      </c>
      <c r="Y106" s="216">
        <f t="shared" si="27"/>
        <v>0</v>
      </c>
      <c r="Z106" s="216">
        <f t="shared" si="27"/>
        <v>0</v>
      </c>
      <c r="AA106" s="216">
        <f t="shared" si="27"/>
        <v>9.8721023181454842E-2</v>
      </c>
      <c r="AB106" s="216">
        <f t="shared" si="27"/>
        <v>0</v>
      </c>
      <c r="AC106" s="216">
        <f t="shared" si="27"/>
        <v>0.18367346938775511</v>
      </c>
      <c r="AD106" s="216">
        <f t="shared" si="27"/>
        <v>0</v>
      </c>
      <c r="AE106" s="216">
        <f t="shared" si="27"/>
        <v>0.12928891098955744</v>
      </c>
      <c r="AF106" s="216">
        <f t="shared" si="27"/>
        <v>0</v>
      </c>
      <c r="AG106" s="216">
        <f t="shared" si="27"/>
        <v>0</v>
      </c>
      <c r="AH106" s="216">
        <f t="shared" si="27"/>
        <v>0.2908496732026144</v>
      </c>
      <c r="AI106" s="216">
        <f t="shared" ref="AI106" si="28">AI18/AI$29</f>
        <v>0</v>
      </c>
      <c r="AJ106" s="216">
        <f t="shared" ref="AJ106:BA106" si="29">AJ18/AJ$29</f>
        <v>0.4546783625730994</v>
      </c>
      <c r="AK106" s="216">
        <f t="shared" si="29"/>
        <v>0</v>
      </c>
      <c r="AL106" s="216">
        <f t="shared" si="29"/>
        <v>0</v>
      </c>
      <c r="AM106" s="216">
        <f t="shared" si="29"/>
        <v>1</v>
      </c>
      <c r="AN106" s="216">
        <f t="shared" si="29"/>
        <v>0</v>
      </c>
      <c r="AO106" s="216">
        <f t="shared" si="29"/>
        <v>0</v>
      </c>
      <c r="AP106" s="216">
        <f t="shared" si="29"/>
        <v>0</v>
      </c>
      <c r="AQ106" s="216">
        <f t="shared" si="29"/>
        <v>0</v>
      </c>
      <c r="AR106" s="216">
        <f t="shared" si="29"/>
        <v>0</v>
      </c>
      <c r="AS106" s="216">
        <f t="shared" si="29"/>
        <v>0.98684210526315785</v>
      </c>
      <c r="AT106" s="216">
        <f t="shared" si="29"/>
        <v>0</v>
      </c>
      <c r="AU106" s="216">
        <f t="shared" si="29"/>
        <v>0</v>
      </c>
      <c r="AV106" s="216">
        <f t="shared" si="29"/>
        <v>0</v>
      </c>
      <c r="AW106" s="216">
        <f t="shared" si="29"/>
        <v>0</v>
      </c>
      <c r="AX106" s="216">
        <f t="shared" si="29"/>
        <v>0</v>
      </c>
      <c r="AY106" s="216">
        <f t="shared" si="29"/>
        <v>0</v>
      </c>
      <c r="AZ106" s="216">
        <f t="shared" si="29"/>
        <v>0</v>
      </c>
      <c r="BA106" s="216">
        <f t="shared" si="29"/>
        <v>0</v>
      </c>
    </row>
    <row r="107" spans="1:53" ht="15.75" x14ac:dyDescent="0.25">
      <c r="A107" s="78">
        <v>15</v>
      </c>
      <c r="B107" s="850" t="s">
        <v>1657</v>
      </c>
      <c r="C107" s="850" t="s">
        <v>6219</v>
      </c>
      <c r="D107" s="216">
        <f t="shared" ref="D107:AH107" si="30">D19/D$29</f>
        <v>9.4562647754137114E-3</v>
      </c>
      <c r="E107" s="216">
        <f t="shared" si="30"/>
        <v>1.9121986418750885E-2</v>
      </c>
      <c r="F107" s="216">
        <f t="shared" si="30"/>
        <v>1.5531629241582646E-2</v>
      </c>
      <c r="G107" s="216">
        <f t="shared" si="30"/>
        <v>0</v>
      </c>
      <c r="H107" s="216">
        <f t="shared" si="30"/>
        <v>0</v>
      </c>
      <c r="I107" s="216">
        <f t="shared" si="30"/>
        <v>0</v>
      </c>
      <c r="J107" s="216">
        <f t="shared" si="30"/>
        <v>0.20436507936507936</v>
      </c>
      <c r="K107" s="216">
        <f t="shared" si="30"/>
        <v>7.53961344245168E-2</v>
      </c>
      <c r="L107" s="216">
        <f t="shared" si="30"/>
        <v>0.15291666666666667</v>
      </c>
      <c r="M107" s="216">
        <f t="shared" si="30"/>
        <v>0</v>
      </c>
      <c r="N107" s="216">
        <f t="shared" si="30"/>
        <v>0.38575140161356486</v>
      </c>
      <c r="O107" s="216">
        <f t="shared" si="30"/>
        <v>0</v>
      </c>
      <c r="P107" s="216">
        <f t="shared" si="30"/>
        <v>0.15078407720144751</v>
      </c>
      <c r="Q107" s="216">
        <f t="shared" si="30"/>
        <v>6.8366793271839393E-2</v>
      </c>
      <c r="R107" s="216">
        <f t="shared" si="30"/>
        <v>7.5343755886230932E-4</v>
      </c>
      <c r="S107" s="216">
        <f t="shared" si="30"/>
        <v>6.6100667070952093E-2</v>
      </c>
      <c r="T107" s="216">
        <f t="shared" si="30"/>
        <v>5.9941129248059943E-2</v>
      </c>
      <c r="U107" s="216">
        <f t="shared" si="30"/>
        <v>2.6888341543513956E-2</v>
      </c>
      <c r="V107" s="216">
        <f t="shared" si="30"/>
        <v>4.5408678102926339E-3</v>
      </c>
      <c r="W107" s="216">
        <f t="shared" si="30"/>
        <v>2.2831050228310502E-4</v>
      </c>
      <c r="X107" s="216">
        <f t="shared" si="30"/>
        <v>0</v>
      </c>
      <c r="Y107" s="216">
        <f t="shared" si="30"/>
        <v>0</v>
      </c>
      <c r="Z107" s="216">
        <f t="shared" si="30"/>
        <v>1.7266187050359713E-3</v>
      </c>
      <c r="AA107" s="216">
        <f t="shared" si="30"/>
        <v>0</v>
      </c>
      <c r="AB107" s="216">
        <f t="shared" si="30"/>
        <v>0</v>
      </c>
      <c r="AC107" s="216">
        <f t="shared" si="30"/>
        <v>6.1224489795918366E-2</v>
      </c>
      <c r="AD107" s="216">
        <f t="shared" si="30"/>
        <v>0</v>
      </c>
      <c r="AE107" s="216">
        <f t="shared" si="30"/>
        <v>0</v>
      </c>
      <c r="AF107" s="216">
        <f t="shared" si="30"/>
        <v>0</v>
      </c>
      <c r="AG107" s="216">
        <f t="shared" si="30"/>
        <v>7.0669168230143839E-2</v>
      </c>
      <c r="AH107" s="216">
        <f t="shared" si="30"/>
        <v>0</v>
      </c>
      <c r="AI107" s="216">
        <f t="shared" ref="AI107:AI113" si="31">AI19/AI$29</f>
        <v>2.5401069518716578E-2</v>
      </c>
      <c r="AJ107" s="216">
        <f t="shared" ref="AJ107:BA107" si="32">AJ19/AJ$29</f>
        <v>0</v>
      </c>
      <c r="AK107" s="216">
        <f t="shared" si="32"/>
        <v>3.6734693877551024E-2</v>
      </c>
      <c r="AL107" s="216">
        <f t="shared" si="32"/>
        <v>0</v>
      </c>
      <c r="AM107" s="216">
        <f t="shared" si="32"/>
        <v>0</v>
      </c>
      <c r="AN107" s="216">
        <f t="shared" si="32"/>
        <v>0</v>
      </c>
      <c r="AO107" s="216">
        <f t="shared" si="32"/>
        <v>0</v>
      </c>
      <c r="AP107" s="216">
        <f t="shared" si="32"/>
        <v>0</v>
      </c>
      <c r="AQ107" s="216">
        <f t="shared" si="32"/>
        <v>0</v>
      </c>
      <c r="AR107" s="216">
        <f t="shared" si="32"/>
        <v>0</v>
      </c>
      <c r="AS107" s="216">
        <f t="shared" si="32"/>
        <v>0</v>
      </c>
      <c r="AT107" s="216">
        <f t="shared" si="32"/>
        <v>0</v>
      </c>
      <c r="AU107" s="216">
        <f t="shared" si="32"/>
        <v>0</v>
      </c>
      <c r="AV107" s="216">
        <f t="shared" si="32"/>
        <v>0</v>
      </c>
      <c r="AW107" s="216">
        <f t="shared" si="32"/>
        <v>0</v>
      </c>
      <c r="AX107" s="216">
        <f t="shared" si="32"/>
        <v>0</v>
      </c>
      <c r="AY107" s="216">
        <f t="shared" si="32"/>
        <v>0</v>
      </c>
      <c r="AZ107" s="216">
        <f t="shared" si="32"/>
        <v>0</v>
      </c>
      <c r="BA107" s="216">
        <f t="shared" si="32"/>
        <v>0.5</v>
      </c>
    </row>
    <row r="108" spans="1:53" ht="15.75" x14ac:dyDescent="0.25">
      <c r="A108" s="78">
        <v>16</v>
      </c>
      <c r="B108" s="853" t="s">
        <v>1663</v>
      </c>
      <c r="C108" s="853" t="s">
        <v>6135</v>
      </c>
      <c r="D108" s="216">
        <f t="shared" ref="D108:AH108" si="33">D20/D$29</f>
        <v>6.2474303628327683E-2</v>
      </c>
      <c r="E108" s="216">
        <f t="shared" si="33"/>
        <v>0</v>
      </c>
      <c r="F108" s="216">
        <f t="shared" si="33"/>
        <v>0</v>
      </c>
      <c r="G108" s="216">
        <f t="shared" si="33"/>
        <v>0</v>
      </c>
      <c r="H108" s="216">
        <f t="shared" si="33"/>
        <v>0</v>
      </c>
      <c r="I108" s="216">
        <f t="shared" si="33"/>
        <v>0</v>
      </c>
      <c r="J108" s="216">
        <f t="shared" si="33"/>
        <v>0</v>
      </c>
      <c r="K108" s="216">
        <f t="shared" si="33"/>
        <v>0</v>
      </c>
      <c r="L108" s="216">
        <f t="shared" si="33"/>
        <v>0</v>
      </c>
      <c r="M108" s="216">
        <f t="shared" si="33"/>
        <v>0</v>
      </c>
      <c r="N108" s="216">
        <f t="shared" si="33"/>
        <v>0</v>
      </c>
      <c r="O108" s="216">
        <f t="shared" si="33"/>
        <v>0</v>
      </c>
      <c r="P108" s="216">
        <f t="shared" si="33"/>
        <v>0</v>
      </c>
      <c r="Q108" s="216">
        <f t="shared" si="33"/>
        <v>0</v>
      </c>
      <c r="R108" s="216">
        <f t="shared" si="33"/>
        <v>0</v>
      </c>
      <c r="S108" s="216">
        <f t="shared" si="33"/>
        <v>0</v>
      </c>
      <c r="T108" s="216">
        <f t="shared" si="33"/>
        <v>0</v>
      </c>
      <c r="U108" s="216">
        <f t="shared" si="33"/>
        <v>0</v>
      </c>
      <c r="V108" s="216">
        <f t="shared" si="33"/>
        <v>0</v>
      </c>
      <c r="W108" s="216">
        <f t="shared" si="33"/>
        <v>0</v>
      </c>
      <c r="X108" s="216">
        <f t="shared" si="33"/>
        <v>0</v>
      </c>
      <c r="Y108" s="216">
        <f t="shared" si="33"/>
        <v>0</v>
      </c>
      <c r="Z108" s="216">
        <f t="shared" si="33"/>
        <v>0</v>
      </c>
      <c r="AA108" s="216">
        <f t="shared" si="33"/>
        <v>0</v>
      </c>
      <c r="AB108" s="216">
        <f t="shared" si="33"/>
        <v>0</v>
      </c>
      <c r="AC108" s="216">
        <f t="shared" si="33"/>
        <v>0</v>
      </c>
      <c r="AD108" s="216">
        <f t="shared" si="33"/>
        <v>0</v>
      </c>
      <c r="AE108" s="216">
        <f t="shared" si="33"/>
        <v>0</v>
      </c>
      <c r="AF108" s="216">
        <f t="shared" si="33"/>
        <v>0</v>
      </c>
      <c r="AG108" s="216">
        <f t="shared" si="33"/>
        <v>0</v>
      </c>
      <c r="AH108" s="216">
        <f t="shared" si="33"/>
        <v>0</v>
      </c>
      <c r="AI108" s="216">
        <f t="shared" si="31"/>
        <v>0</v>
      </c>
      <c r="AJ108" s="216">
        <f t="shared" ref="AJ108:BA108" si="34">AJ20/AJ$29</f>
        <v>0</v>
      </c>
      <c r="AK108" s="216">
        <f t="shared" si="34"/>
        <v>0</v>
      </c>
      <c r="AL108" s="216">
        <f t="shared" si="34"/>
        <v>0</v>
      </c>
      <c r="AM108" s="216">
        <f t="shared" si="34"/>
        <v>0</v>
      </c>
      <c r="AN108" s="216">
        <f t="shared" si="34"/>
        <v>0</v>
      </c>
      <c r="AO108" s="216">
        <f t="shared" si="34"/>
        <v>0</v>
      </c>
      <c r="AP108" s="216">
        <f t="shared" si="34"/>
        <v>0</v>
      </c>
      <c r="AQ108" s="216">
        <f t="shared" si="34"/>
        <v>0</v>
      </c>
      <c r="AR108" s="216">
        <f t="shared" si="34"/>
        <v>0</v>
      </c>
      <c r="AS108" s="216">
        <f t="shared" si="34"/>
        <v>0</v>
      </c>
      <c r="AT108" s="216">
        <f t="shared" si="34"/>
        <v>0</v>
      </c>
      <c r="AU108" s="216">
        <f t="shared" si="34"/>
        <v>0</v>
      </c>
      <c r="AV108" s="216">
        <f t="shared" si="34"/>
        <v>0</v>
      </c>
      <c r="AW108" s="216">
        <f t="shared" si="34"/>
        <v>0</v>
      </c>
      <c r="AX108" s="216">
        <f t="shared" si="34"/>
        <v>0</v>
      </c>
      <c r="AY108" s="216">
        <f t="shared" si="34"/>
        <v>0</v>
      </c>
      <c r="AZ108" s="216">
        <f t="shared" si="34"/>
        <v>0</v>
      </c>
      <c r="BA108" s="216">
        <f t="shared" si="34"/>
        <v>0</v>
      </c>
    </row>
    <row r="109" spans="1:53" ht="15.75" x14ac:dyDescent="0.25">
      <c r="A109" s="78">
        <v>17</v>
      </c>
      <c r="B109" s="853" t="s">
        <v>272</v>
      </c>
      <c r="C109" s="853" t="s">
        <v>6094</v>
      </c>
      <c r="D109" s="216">
        <f t="shared" ref="D109:AH109" si="35">D21/D$29</f>
        <v>5.9011717545482581E-2</v>
      </c>
      <c r="E109" s="216">
        <f t="shared" si="35"/>
        <v>0</v>
      </c>
      <c r="F109" s="216">
        <f t="shared" si="35"/>
        <v>0</v>
      </c>
      <c r="G109" s="216">
        <f t="shared" si="35"/>
        <v>0</v>
      </c>
      <c r="H109" s="216">
        <f t="shared" si="35"/>
        <v>0</v>
      </c>
      <c r="I109" s="216">
        <f t="shared" si="35"/>
        <v>0</v>
      </c>
      <c r="J109" s="216">
        <f t="shared" si="35"/>
        <v>0</v>
      </c>
      <c r="K109" s="216">
        <f t="shared" si="35"/>
        <v>0</v>
      </c>
      <c r="L109" s="216">
        <f t="shared" si="35"/>
        <v>0</v>
      </c>
      <c r="M109" s="216">
        <f t="shared" si="35"/>
        <v>0</v>
      </c>
      <c r="N109" s="216">
        <f t="shared" si="35"/>
        <v>0</v>
      </c>
      <c r="O109" s="216">
        <f t="shared" si="35"/>
        <v>0</v>
      </c>
      <c r="P109" s="216">
        <f t="shared" si="35"/>
        <v>0</v>
      </c>
      <c r="Q109" s="216">
        <f t="shared" si="35"/>
        <v>0</v>
      </c>
      <c r="R109" s="216">
        <f t="shared" si="35"/>
        <v>0</v>
      </c>
      <c r="S109" s="216">
        <f t="shared" si="35"/>
        <v>0</v>
      </c>
      <c r="T109" s="216">
        <f t="shared" si="35"/>
        <v>0</v>
      </c>
      <c r="U109" s="216">
        <f t="shared" si="35"/>
        <v>0</v>
      </c>
      <c r="V109" s="216">
        <f t="shared" si="35"/>
        <v>0</v>
      </c>
      <c r="W109" s="216">
        <f t="shared" si="35"/>
        <v>0</v>
      </c>
      <c r="X109" s="216">
        <f t="shared" si="35"/>
        <v>0</v>
      </c>
      <c r="Y109" s="216">
        <f t="shared" si="35"/>
        <v>0</v>
      </c>
      <c r="Z109" s="216">
        <f t="shared" si="35"/>
        <v>0</v>
      </c>
      <c r="AA109" s="216">
        <f t="shared" si="35"/>
        <v>0</v>
      </c>
      <c r="AB109" s="216">
        <f t="shared" si="35"/>
        <v>0</v>
      </c>
      <c r="AC109" s="216">
        <f t="shared" si="35"/>
        <v>0</v>
      </c>
      <c r="AD109" s="216">
        <f t="shared" si="35"/>
        <v>0</v>
      </c>
      <c r="AE109" s="216">
        <f t="shared" si="35"/>
        <v>0</v>
      </c>
      <c r="AF109" s="216">
        <f t="shared" si="35"/>
        <v>0</v>
      </c>
      <c r="AG109" s="216">
        <f t="shared" si="35"/>
        <v>0</v>
      </c>
      <c r="AH109" s="216">
        <f t="shared" si="35"/>
        <v>0</v>
      </c>
      <c r="AI109" s="216">
        <f t="shared" si="31"/>
        <v>0</v>
      </c>
      <c r="AJ109" s="216">
        <f t="shared" ref="AJ109:BA109" si="36">AJ21/AJ$29</f>
        <v>0</v>
      </c>
      <c r="AK109" s="216">
        <f t="shared" si="36"/>
        <v>0</v>
      </c>
      <c r="AL109" s="216">
        <f t="shared" si="36"/>
        <v>0</v>
      </c>
      <c r="AM109" s="216">
        <f t="shared" si="36"/>
        <v>0</v>
      </c>
      <c r="AN109" s="216">
        <f t="shared" si="36"/>
        <v>0</v>
      </c>
      <c r="AO109" s="216">
        <f t="shared" si="36"/>
        <v>0</v>
      </c>
      <c r="AP109" s="216">
        <f t="shared" si="36"/>
        <v>0</v>
      </c>
      <c r="AQ109" s="216">
        <f t="shared" si="36"/>
        <v>0</v>
      </c>
      <c r="AR109" s="216">
        <f t="shared" si="36"/>
        <v>0</v>
      </c>
      <c r="AS109" s="216">
        <f t="shared" si="36"/>
        <v>0</v>
      </c>
      <c r="AT109" s="216">
        <f t="shared" si="36"/>
        <v>0</v>
      </c>
      <c r="AU109" s="216">
        <f t="shared" si="36"/>
        <v>0</v>
      </c>
      <c r="AV109" s="216">
        <f t="shared" si="36"/>
        <v>0</v>
      </c>
      <c r="AW109" s="216">
        <f t="shared" si="36"/>
        <v>0</v>
      </c>
      <c r="AX109" s="216">
        <f t="shared" si="36"/>
        <v>0</v>
      </c>
      <c r="AY109" s="216">
        <f t="shared" si="36"/>
        <v>0</v>
      </c>
      <c r="AZ109" s="216">
        <f t="shared" si="36"/>
        <v>0</v>
      </c>
      <c r="BA109" s="216">
        <f t="shared" si="36"/>
        <v>0</v>
      </c>
    </row>
    <row r="110" spans="1:53" ht="15.75" x14ac:dyDescent="0.25">
      <c r="A110" s="78">
        <v>18</v>
      </c>
      <c r="B110" s="853" t="s">
        <v>1662</v>
      </c>
      <c r="C110" s="853" t="s">
        <v>6474</v>
      </c>
      <c r="D110" s="216">
        <f t="shared" ref="D110:AH110" si="37">D22/D$29</f>
        <v>5.0615428101552062E-2</v>
      </c>
      <c r="E110" s="216">
        <f t="shared" si="37"/>
        <v>0</v>
      </c>
      <c r="F110" s="216">
        <f t="shared" si="37"/>
        <v>0</v>
      </c>
      <c r="G110" s="216">
        <f t="shared" si="37"/>
        <v>0</v>
      </c>
      <c r="H110" s="216">
        <f t="shared" si="37"/>
        <v>0</v>
      </c>
      <c r="I110" s="216">
        <f t="shared" si="37"/>
        <v>0</v>
      </c>
      <c r="J110" s="216">
        <f t="shared" si="37"/>
        <v>0</v>
      </c>
      <c r="K110" s="216">
        <f t="shared" si="37"/>
        <v>0</v>
      </c>
      <c r="L110" s="216">
        <f t="shared" si="37"/>
        <v>0</v>
      </c>
      <c r="M110" s="216">
        <f t="shared" si="37"/>
        <v>0</v>
      </c>
      <c r="N110" s="216">
        <f t="shared" si="37"/>
        <v>0</v>
      </c>
      <c r="O110" s="216">
        <f t="shared" si="37"/>
        <v>0</v>
      </c>
      <c r="P110" s="216">
        <f t="shared" si="37"/>
        <v>0</v>
      </c>
      <c r="Q110" s="216">
        <f t="shared" si="37"/>
        <v>0</v>
      </c>
      <c r="R110" s="216">
        <f t="shared" si="37"/>
        <v>0</v>
      </c>
      <c r="S110" s="216">
        <f t="shared" si="37"/>
        <v>0</v>
      </c>
      <c r="T110" s="216">
        <f t="shared" si="37"/>
        <v>0</v>
      </c>
      <c r="U110" s="216">
        <f t="shared" si="37"/>
        <v>0</v>
      </c>
      <c r="V110" s="216">
        <f t="shared" si="37"/>
        <v>0</v>
      </c>
      <c r="W110" s="216">
        <f t="shared" si="37"/>
        <v>0</v>
      </c>
      <c r="X110" s="216">
        <f t="shared" si="37"/>
        <v>0</v>
      </c>
      <c r="Y110" s="216">
        <f t="shared" si="37"/>
        <v>0</v>
      </c>
      <c r="Z110" s="216">
        <f t="shared" si="37"/>
        <v>0</v>
      </c>
      <c r="AA110" s="216">
        <f t="shared" si="37"/>
        <v>0</v>
      </c>
      <c r="AB110" s="216">
        <f t="shared" si="37"/>
        <v>0</v>
      </c>
      <c r="AC110" s="216">
        <f t="shared" si="37"/>
        <v>0</v>
      </c>
      <c r="AD110" s="216">
        <f t="shared" si="37"/>
        <v>0</v>
      </c>
      <c r="AE110" s="216">
        <f t="shared" si="37"/>
        <v>0</v>
      </c>
      <c r="AF110" s="216">
        <f t="shared" si="37"/>
        <v>0</v>
      </c>
      <c r="AG110" s="216">
        <f t="shared" si="37"/>
        <v>0</v>
      </c>
      <c r="AH110" s="216">
        <f t="shared" si="37"/>
        <v>0</v>
      </c>
      <c r="AI110" s="216">
        <f t="shared" si="31"/>
        <v>0</v>
      </c>
      <c r="AJ110" s="216">
        <f t="shared" ref="AJ110:AU110" si="38">AJ22/AJ$29</f>
        <v>0</v>
      </c>
      <c r="AK110" s="216">
        <f t="shared" si="38"/>
        <v>0</v>
      </c>
      <c r="AL110" s="216">
        <f t="shared" si="38"/>
        <v>0</v>
      </c>
      <c r="AM110" s="216">
        <f t="shared" si="38"/>
        <v>0</v>
      </c>
      <c r="AN110" s="216">
        <f t="shared" si="38"/>
        <v>0</v>
      </c>
      <c r="AO110" s="216">
        <f t="shared" si="38"/>
        <v>0</v>
      </c>
      <c r="AP110" s="216">
        <f t="shared" si="38"/>
        <v>0</v>
      </c>
      <c r="AQ110" s="216">
        <f t="shared" si="38"/>
        <v>0</v>
      </c>
      <c r="AR110" s="216">
        <f t="shared" si="38"/>
        <v>0</v>
      </c>
      <c r="AS110" s="216">
        <f t="shared" si="38"/>
        <v>0</v>
      </c>
      <c r="AT110" s="216">
        <f t="shared" si="38"/>
        <v>0</v>
      </c>
      <c r="AU110" s="216">
        <f t="shared" si="38"/>
        <v>0</v>
      </c>
      <c r="AV110" s="216">
        <f t="shared" ref="AV110:BA110" si="39">AV22/AV$29</f>
        <v>0</v>
      </c>
      <c r="AW110" s="216">
        <f t="shared" si="39"/>
        <v>0</v>
      </c>
      <c r="AX110" s="216">
        <f t="shared" si="39"/>
        <v>0</v>
      </c>
      <c r="AY110" s="216">
        <f t="shared" si="39"/>
        <v>0</v>
      </c>
      <c r="AZ110" s="216">
        <f t="shared" si="39"/>
        <v>0</v>
      </c>
      <c r="BA110" s="216">
        <f t="shared" si="39"/>
        <v>0</v>
      </c>
    </row>
    <row r="111" spans="1:53" ht="15.75" x14ac:dyDescent="0.25">
      <c r="A111" s="78">
        <v>19</v>
      </c>
      <c r="B111" s="850" t="s">
        <v>1660</v>
      </c>
      <c r="C111" s="850" t="s">
        <v>6266</v>
      </c>
      <c r="D111" s="216">
        <f t="shared" ref="D111:AH111" si="40">D23/D$29</f>
        <v>0</v>
      </c>
      <c r="E111" s="216">
        <f t="shared" si="40"/>
        <v>0</v>
      </c>
      <c r="F111" s="216">
        <f t="shared" si="40"/>
        <v>0</v>
      </c>
      <c r="G111" s="216">
        <f t="shared" si="40"/>
        <v>0</v>
      </c>
      <c r="H111" s="216">
        <f t="shared" si="40"/>
        <v>0</v>
      </c>
      <c r="I111" s="216">
        <f t="shared" si="40"/>
        <v>0</v>
      </c>
      <c r="J111" s="216">
        <f t="shared" si="40"/>
        <v>0</v>
      </c>
      <c r="K111" s="216">
        <f t="shared" si="40"/>
        <v>0.18117708514713565</v>
      </c>
      <c r="L111" s="216">
        <f t="shared" si="40"/>
        <v>0</v>
      </c>
      <c r="M111" s="216">
        <f t="shared" si="40"/>
        <v>0</v>
      </c>
      <c r="N111" s="216">
        <f t="shared" si="40"/>
        <v>0</v>
      </c>
      <c r="O111" s="216">
        <f t="shared" si="40"/>
        <v>0</v>
      </c>
      <c r="P111" s="216">
        <f t="shared" si="40"/>
        <v>0</v>
      </c>
      <c r="Q111" s="216">
        <f t="shared" si="40"/>
        <v>0</v>
      </c>
      <c r="R111" s="216">
        <f t="shared" si="40"/>
        <v>0</v>
      </c>
      <c r="S111" s="216">
        <f t="shared" si="40"/>
        <v>0</v>
      </c>
      <c r="T111" s="216">
        <f t="shared" si="40"/>
        <v>0</v>
      </c>
      <c r="U111" s="216">
        <f t="shared" si="40"/>
        <v>0</v>
      </c>
      <c r="V111" s="216">
        <f t="shared" si="40"/>
        <v>0</v>
      </c>
      <c r="W111" s="216">
        <f t="shared" si="40"/>
        <v>0</v>
      </c>
      <c r="X111" s="216">
        <f t="shared" si="40"/>
        <v>0</v>
      </c>
      <c r="Y111" s="216">
        <f t="shared" si="40"/>
        <v>0</v>
      </c>
      <c r="Z111" s="216">
        <f t="shared" si="40"/>
        <v>0</v>
      </c>
      <c r="AA111" s="216">
        <f t="shared" si="40"/>
        <v>0</v>
      </c>
      <c r="AB111" s="216">
        <f t="shared" si="40"/>
        <v>0</v>
      </c>
      <c r="AC111" s="216">
        <f t="shared" si="40"/>
        <v>0</v>
      </c>
      <c r="AD111" s="216">
        <f t="shared" si="40"/>
        <v>0</v>
      </c>
      <c r="AE111" s="216">
        <f t="shared" si="40"/>
        <v>0</v>
      </c>
      <c r="AF111" s="216">
        <f t="shared" si="40"/>
        <v>0</v>
      </c>
      <c r="AG111" s="216">
        <f t="shared" si="40"/>
        <v>0</v>
      </c>
      <c r="AH111" s="216">
        <f t="shared" si="40"/>
        <v>0</v>
      </c>
      <c r="AI111" s="216">
        <f t="shared" si="31"/>
        <v>0</v>
      </c>
      <c r="AJ111" s="216">
        <f t="shared" ref="AJ111:AU111" si="41">AJ23/AJ$29</f>
        <v>0</v>
      </c>
      <c r="AK111" s="216">
        <f t="shared" si="41"/>
        <v>0</v>
      </c>
      <c r="AL111" s="216">
        <f t="shared" si="41"/>
        <v>0</v>
      </c>
      <c r="AM111" s="216">
        <f t="shared" si="41"/>
        <v>0</v>
      </c>
      <c r="AN111" s="216">
        <f t="shared" si="41"/>
        <v>0</v>
      </c>
      <c r="AO111" s="216">
        <f t="shared" si="41"/>
        <v>0</v>
      </c>
      <c r="AP111" s="216">
        <f t="shared" si="41"/>
        <v>0</v>
      </c>
      <c r="AQ111" s="216">
        <f t="shared" si="41"/>
        <v>0</v>
      </c>
      <c r="AR111" s="216">
        <f t="shared" si="41"/>
        <v>0</v>
      </c>
      <c r="AS111" s="216">
        <f t="shared" si="41"/>
        <v>0</v>
      </c>
      <c r="AT111" s="216">
        <f t="shared" si="41"/>
        <v>0</v>
      </c>
      <c r="AU111" s="216">
        <f t="shared" si="41"/>
        <v>0</v>
      </c>
      <c r="AV111" s="216">
        <f t="shared" ref="AV111:BA113" si="42">AV23/AV$29</f>
        <v>0</v>
      </c>
      <c r="AW111" s="216">
        <f t="shared" si="42"/>
        <v>0</v>
      </c>
      <c r="AX111" s="216">
        <f t="shared" si="42"/>
        <v>0</v>
      </c>
      <c r="AY111" s="216">
        <f t="shared" si="42"/>
        <v>0</v>
      </c>
      <c r="AZ111" s="216">
        <f t="shared" si="42"/>
        <v>0</v>
      </c>
      <c r="BA111" s="216">
        <f t="shared" si="42"/>
        <v>0</v>
      </c>
    </row>
    <row r="112" spans="1:53" ht="15.75" x14ac:dyDescent="0.25">
      <c r="A112" s="78">
        <v>20</v>
      </c>
      <c r="B112" s="850" t="s">
        <v>1660</v>
      </c>
      <c r="C112" s="850" t="s">
        <v>8181</v>
      </c>
      <c r="D112" s="216">
        <f t="shared" ref="D112:AH112" si="43">D24/D$29</f>
        <v>0</v>
      </c>
      <c r="E112" s="216">
        <f t="shared" si="43"/>
        <v>0</v>
      </c>
      <c r="F112" s="216">
        <f t="shared" si="43"/>
        <v>0</v>
      </c>
      <c r="G112" s="216">
        <f t="shared" si="43"/>
        <v>0</v>
      </c>
      <c r="H112" s="216">
        <f t="shared" si="43"/>
        <v>0</v>
      </c>
      <c r="I112" s="216">
        <f t="shared" si="43"/>
        <v>0</v>
      </c>
      <c r="J112" s="216">
        <f t="shared" si="43"/>
        <v>0.15193833943833943</v>
      </c>
      <c r="K112" s="216">
        <f t="shared" si="43"/>
        <v>0</v>
      </c>
      <c r="L112" s="216">
        <f t="shared" si="43"/>
        <v>0</v>
      </c>
      <c r="M112" s="216">
        <f t="shared" si="43"/>
        <v>0</v>
      </c>
      <c r="N112" s="216">
        <f t="shared" si="43"/>
        <v>0</v>
      </c>
      <c r="O112" s="216">
        <f t="shared" si="43"/>
        <v>0</v>
      </c>
      <c r="P112" s="216">
        <f t="shared" si="43"/>
        <v>0</v>
      </c>
      <c r="Q112" s="216">
        <f t="shared" si="43"/>
        <v>0</v>
      </c>
      <c r="R112" s="216">
        <f t="shared" si="43"/>
        <v>0</v>
      </c>
      <c r="S112" s="216">
        <f t="shared" si="43"/>
        <v>0</v>
      </c>
      <c r="T112" s="216">
        <f t="shared" si="43"/>
        <v>0</v>
      </c>
      <c r="U112" s="216">
        <f t="shared" si="43"/>
        <v>0</v>
      </c>
      <c r="V112" s="216">
        <f t="shared" si="43"/>
        <v>0</v>
      </c>
      <c r="W112" s="216">
        <f t="shared" si="43"/>
        <v>0</v>
      </c>
      <c r="X112" s="216">
        <f t="shared" si="43"/>
        <v>0</v>
      </c>
      <c r="Y112" s="216">
        <f t="shared" si="43"/>
        <v>0</v>
      </c>
      <c r="Z112" s="216">
        <f t="shared" si="43"/>
        <v>0</v>
      </c>
      <c r="AA112" s="216">
        <f t="shared" si="43"/>
        <v>0</v>
      </c>
      <c r="AB112" s="216">
        <f t="shared" si="43"/>
        <v>0</v>
      </c>
      <c r="AC112" s="216">
        <f t="shared" si="43"/>
        <v>0</v>
      </c>
      <c r="AD112" s="216">
        <f t="shared" si="43"/>
        <v>0</v>
      </c>
      <c r="AE112" s="216">
        <f t="shared" si="43"/>
        <v>0</v>
      </c>
      <c r="AF112" s="216">
        <f t="shared" si="43"/>
        <v>0</v>
      </c>
      <c r="AG112" s="216">
        <f t="shared" si="43"/>
        <v>0</v>
      </c>
      <c r="AH112" s="216">
        <f t="shared" si="43"/>
        <v>0</v>
      </c>
      <c r="AI112" s="216">
        <f t="shared" si="31"/>
        <v>0</v>
      </c>
      <c r="AJ112" s="216">
        <f t="shared" ref="AJ112:AU112" si="44">AJ24/AJ$29</f>
        <v>0</v>
      </c>
      <c r="AK112" s="216">
        <f t="shared" si="44"/>
        <v>0</v>
      </c>
      <c r="AL112" s="216">
        <f t="shared" si="44"/>
        <v>0</v>
      </c>
      <c r="AM112" s="216">
        <f t="shared" si="44"/>
        <v>0</v>
      </c>
      <c r="AN112" s="216">
        <f t="shared" si="44"/>
        <v>0</v>
      </c>
      <c r="AO112" s="216">
        <f t="shared" si="44"/>
        <v>0</v>
      </c>
      <c r="AP112" s="216">
        <f t="shared" si="44"/>
        <v>0</v>
      </c>
      <c r="AQ112" s="216">
        <f t="shared" si="44"/>
        <v>0</v>
      </c>
      <c r="AR112" s="216">
        <f t="shared" si="44"/>
        <v>0</v>
      </c>
      <c r="AS112" s="216">
        <f t="shared" si="44"/>
        <v>0</v>
      </c>
      <c r="AT112" s="216">
        <f t="shared" si="44"/>
        <v>0</v>
      </c>
      <c r="AU112" s="216">
        <f t="shared" si="44"/>
        <v>0</v>
      </c>
      <c r="AV112" s="216">
        <f t="shared" si="42"/>
        <v>0</v>
      </c>
      <c r="AW112" s="216">
        <f t="shared" si="42"/>
        <v>0</v>
      </c>
      <c r="AX112" s="216">
        <f t="shared" si="42"/>
        <v>0</v>
      </c>
      <c r="AY112" s="216">
        <f t="shared" si="42"/>
        <v>0</v>
      </c>
      <c r="AZ112" s="216">
        <f t="shared" si="42"/>
        <v>0</v>
      </c>
      <c r="BA112" s="216">
        <f t="shared" si="42"/>
        <v>0</v>
      </c>
    </row>
    <row r="113" spans="1:53" ht="15.75" x14ac:dyDescent="0.25">
      <c r="A113" s="78">
        <v>21</v>
      </c>
      <c r="B113" s="853" t="s">
        <v>86</v>
      </c>
      <c r="C113" s="853" t="s">
        <v>8173</v>
      </c>
      <c r="D113" s="216">
        <f t="shared" ref="D113:AH113" si="45">D25/D$29</f>
        <v>3.2403124678795352E-2</v>
      </c>
      <c r="E113" s="216">
        <f t="shared" si="45"/>
        <v>0</v>
      </c>
      <c r="F113" s="216">
        <f t="shared" si="45"/>
        <v>0</v>
      </c>
      <c r="G113" s="216">
        <f t="shared" si="45"/>
        <v>0</v>
      </c>
      <c r="H113" s="216">
        <f t="shared" si="45"/>
        <v>0</v>
      </c>
      <c r="I113" s="216">
        <f t="shared" si="45"/>
        <v>0</v>
      </c>
      <c r="J113" s="216">
        <f t="shared" si="45"/>
        <v>0</v>
      </c>
      <c r="K113" s="216">
        <f t="shared" si="45"/>
        <v>0</v>
      </c>
      <c r="L113" s="216">
        <f t="shared" si="45"/>
        <v>0</v>
      </c>
      <c r="M113" s="216">
        <f t="shared" si="45"/>
        <v>0</v>
      </c>
      <c r="N113" s="216">
        <f t="shared" si="45"/>
        <v>0</v>
      </c>
      <c r="O113" s="216">
        <f t="shared" si="45"/>
        <v>0</v>
      </c>
      <c r="P113" s="216">
        <f t="shared" si="45"/>
        <v>0</v>
      </c>
      <c r="Q113" s="216">
        <f t="shared" si="45"/>
        <v>0</v>
      </c>
      <c r="R113" s="216">
        <f t="shared" si="45"/>
        <v>0</v>
      </c>
      <c r="S113" s="216">
        <f t="shared" si="45"/>
        <v>0</v>
      </c>
      <c r="T113" s="216">
        <f t="shared" si="45"/>
        <v>0</v>
      </c>
      <c r="U113" s="216">
        <f t="shared" si="45"/>
        <v>0</v>
      </c>
      <c r="V113" s="216">
        <f t="shared" si="45"/>
        <v>0</v>
      </c>
      <c r="W113" s="216">
        <f t="shared" si="45"/>
        <v>0</v>
      </c>
      <c r="X113" s="216">
        <f t="shared" si="45"/>
        <v>0</v>
      </c>
      <c r="Y113" s="216">
        <f t="shared" si="45"/>
        <v>0</v>
      </c>
      <c r="Z113" s="216">
        <f t="shared" si="45"/>
        <v>0</v>
      </c>
      <c r="AA113" s="216">
        <f t="shared" si="45"/>
        <v>0</v>
      </c>
      <c r="AB113" s="216">
        <f t="shared" si="45"/>
        <v>0</v>
      </c>
      <c r="AC113" s="216">
        <f t="shared" si="45"/>
        <v>0</v>
      </c>
      <c r="AD113" s="216">
        <f t="shared" si="45"/>
        <v>0</v>
      </c>
      <c r="AE113" s="216">
        <f t="shared" si="45"/>
        <v>0</v>
      </c>
      <c r="AF113" s="216">
        <f t="shared" si="45"/>
        <v>0</v>
      </c>
      <c r="AG113" s="216">
        <f t="shared" si="45"/>
        <v>0</v>
      </c>
      <c r="AH113" s="216">
        <f t="shared" si="45"/>
        <v>0</v>
      </c>
      <c r="AI113" s="216">
        <f t="shared" si="31"/>
        <v>0</v>
      </c>
      <c r="AJ113" s="216">
        <f t="shared" ref="AJ113:AU113" si="46">AJ25/AJ$29</f>
        <v>0</v>
      </c>
      <c r="AK113" s="216">
        <f t="shared" si="46"/>
        <v>0</v>
      </c>
      <c r="AL113" s="216">
        <f t="shared" si="46"/>
        <v>0</v>
      </c>
      <c r="AM113" s="216">
        <f t="shared" si="46"/>
        <v>0</v>
      </c>
      <c r="AN113" s="216">
        <f t="shared" si="46"/>
        <v>0</v>
      </c>
      <c r="AO113" s="216">
        <f t="shared" si="46"/>
        <v>0</v>
      </c>
      <c r="AP113" s="216">
        <f t="shared" si="46"/>
        <v>0</v>
      </c>
      <c r="AQ113" s="216">
        <f t="shared" si="46"/>
        <v>0</v>
      </c>
      <c r="AR113" s="216">
        <f t="shared" si="46"/>
        <v>0</v>
      </c>
      <c r="AS113" s="216">
        <f t="shared" si="46"/>
        <v>0</v>
      </c>
      <c r="AT113" s="216">
        <f t="shared" si="46"/>
        <v>0</v>
      </c>
      <c r="AU113" s="216">
        <f t="shared" si="46"/>
        <v>0</v>
      </c>
      <c r="AV113" s="216">
        <f t="shared" si="42"/>
        <v>0</v>
      </c>
      <c r="AW113" s="216">
        <f t="shared" si="42"/>
        <v>0</v>
      </c>
      <c r="AX113" s="216">
        <f t="shared" si="42"/>
        <v>0</v>
      </c>
      <c r="AY113" s="216">
        <f t="shared" si="42"/>
        <v>0</v>
      </c>
      <c r="AZ113" s="216">
        <f t="shared" si="42"/>
        <v>0</v>
      </c>
      <c r="BA113" s="216">
        <f t="shared" si="42"/>
        <v>0</v>
      </c>
    </row>
    <row r="114" spans="1:53" ht="15.75" x14ac:dyDescent="0.25">
      <c r="A114" s="78">
        <v>22</v>
      </c>
      <c r="B114" s="850" t="s">
        <v>1658</v>
      </c>
      <c r="C114" s="850" t="s">
        <v>6266</v>
      </c>
      <c r="D114" s="216">
        <f t="shared" ref="D114:AH114" si="47">D26/D$29</f>
        <v>0</v>
      </c>
      <c r="E114" s="216">
        <f t="shared" si="47"/>
        <v>0</v>
      </c>
      <c r="F114" s="216">
        <f t="shared" si="47"/>
        <v>0</v>
      </c>
      <c r="G114" s="216">
        <f t="shared" si="47"/>
        <v>0</v>
      </c>
      <c r="H114" s="216">
        <f t="shared" si="47"/>
        <v>0</v>
      </c>
      <c r="I114" s="216">
        <f t="shared" si="47"/>
        <v>0</v>
      </c>
      <c r="J114" s="216">
        <f t="shared" si="47"/>
        <v>0</v>
      </c>
      <c r="K114" s="216">
        <f t="shared" si="47"/>
        <v>0</v>
      </c>
      <c r="L114" s="216">
        <f t="shared" si="47"/>
        <v>0.32069444444444445</v>
      </c>
      <c r="M114" s="216">
        <f t="shared" si="47"/>
        <v>0</v>
      </c>
      <c r="N114" s="216">
        <f t="shared" si="47"/>
        <v>0</v>
      </c>
      <c r="O114" s="216">
        <f t="shared" si="47"/>
        <v>0</v>
      </c>
      <c r="P114" s="216">
        <f t="shared" si="47"/>
        <v>0</v>
      </c>
      <c r="Q114" s="216">
        <f t="shared" si="47"/>
        <v>0</v>
      </c>
      <c r="R114" s="216">
        <f t="shared" si="47"/>
        <v>0</v>
      </c>
      <c r="S114" s="216">
        <f t="shared" si="47"/>
        <v>0</v>
      </c>
      <c r="T114" s="216">
        <f t="shared" si="47"/>
        <v>0</v>
      </c>
      <c r="U114" s="216">
        <f t="shared" si="47"/>
        <v>0</v>
      </c>
      <c r="V114" s="216">
        <f t="shared" si="47"/>
        <v>0</v>
      </c>
      <c r="W114" s="216">
        <f t="shared" si="47"/>
        <v>0</v>
      </c>
      <c r="X114" s="216">
        <f t="shared" si="47"/>
        <v>0</v>
      </c>
      <c r="Y114" s="216">
        <f t="shared" si="47"/>
        <v>0</v>
      </c>
      <c r="Z114" s="216">
        <f t="shared" si="47"/>
        <v>0</v>
      </c>
      <c r="AA114" s="216">
        <f t="shared" si="47"/>
        <v>0</v>
      </c>
      <c r="AB114" s="216">
        <f t="shared" si="47"/>
        <v>0</v>
      </c>
      <c r="AC114" s="216">
        <f t="shared" si="47"/>
        <v>0</v>
      </c>
      <c r="AD114" s="216">
        <f t="shared" si="47"/>
        <v>0</v>
      </c>
      <c r="AE114" s="216">
        <f t="shared" si="47"/>
        <v>0</v>
      </c>
      <c r="AF114" s="216">
        <f t="shared" si="47"/>
        <v>0</v>
      </c>
      <c r="AG114" s="216">
        <f t="shared" si="47"/>
        <v>0</v>
      </c>
      <c r="AH114" s="216">
        <f t="shared" si="47"/>
        <v>0</v>
      </c>
      <c r="AI114" s="216">
        <f t="shared" ref="AI114:BA114" si="48">AI26/AI$29</f>
        <v>0</v>
      </c>
      <c r="AJ114" s="216">
        <f t="shared" si="48"/>
        <v>0</v>
      </c>
      <c r="AK114" s="216">
        <f t="shared" si="48"/>
        <v>0</v>
      </c>
      <c r="AL114" s="216">
        <f t="shared" si="48"/>
        <v>0</v>
      </c>
      <c r="AM114" s="216">
        <f t="shared" si="48"/>
        <v>0</v>
      </c>
      <c r="AN114" s="216">
        <f t="shared" si="48"/>
        <v>0</v>
      </c>
      <c r="AO114" s="216">
        <f t="shared" si="48"/>
        <v>0</v>
      </c>
      <c r="AP114" s="216">
        <f t="shared" si="48"/>
        <v>0</v>
      </c>
      <c r="AQ114" s="216">
        <f t="shared" si="48"/>
        <v>0</v>
      </c>
      <c r="AR114" s="216">
        <f t="shared" si="48"/>
        <v>0</v>
      </c>
      <c r="AS114" s="216">
        <f t="shared" si="48"/>
        <v>0</v>
      </c>
      <c r="AT114" s="216">
        <f t="shared" si="48"/>
        <v>0</v>
      </c>
      <c r="AU114" s="216">
        <f t="shared" si="48"/>
        <v>0</v>
      </c>
      <c r="AV114" s="216">
        <f t="shared" si="48"/>
        <v>0</v>
      </c>
      <c r="AW114" s="216">
        <f t="shared" si="48"/>
        <v>0</v>
      </c>
      <c r="AX114" s="216">
        <f t="shared" si="48"/>
        <v>0</v>
      </c>
      <c r="AY114" s="216">
        <f t="shared" si="48"/>
        <v>0</v>
      </c>
      <c r="AZ114" s="216">
        <f t="shared" si="48"/>
        <v>0</v>
      </c>
      <c r="BA114" s="216">
        <f t="shared" si="48"/>
        <v>0</v>
      </c>
    </row>
    <row r="115" spans="1:53" ht="15.75" x14ac:dyDescent="0.25">
      <c r="A115" s="78">
        <v>23</v>
      </c>
      <c r="B115" s="850" t="s">
        <v>170</v>
      </c>
      <c r="C115" s="850" t="s">
        <v>8181</v>
      </c>
      <c r="D115" s="216">
        <f t="shared" ref="D115:AH115" si="49">D27/D$29</f>
        <v>0</v>
      </c>
      <c r="E115" s="216">
        <f t="shared" si="49"/>
        <v>0</v>
      </c>
      <c r="F115" s="216">
        <f t="shared" si="49"/>
        <v>0</v>
      </c>
      <c r="G115" s="216">
        <f t="shared" si="49"/>
        <v>0</v>
      </c>
      <c r="H115" s="216">
        <f t="shared" si="49"/>
        <v>0</v>
      </c>
      <c r="I115" s="216">
        <f t="shared" si="49"/>
        <v>0</v>
      </c>
      <c r="J115" s="216">
        <f t="shared" si="49"/>
        <v>0.33089133089133088</v>
      </c>
      <c r="K115" s="216">
        <f t="shared" si="49"/>
        <v>0</v>
      </c>
      <c r="L115" s="216">
        <f t="shared" si="49"/>
        <v>0</v>
      </c>
      <c r="M115" s="216">
        <f t="shared" si="49"/>
        <v>0</v>
      </c>
      <c r="N115" s="216">
        <f t="shared" si="49"/>
        <v>0</v>
      </c>
      <c r="O115" s="216">
        <f t="shared" si="49"/>
        <v>0</v>
      </c>
      <c r="P115" s="216">
        <f t="shared" si="49"/>
        <v>0</v>
      </c>
      <c r="Q115" s="216">
        <f t="shared" si="49"/>
        <v>0</v>
      </c>
      <c r="R115" s="216">
        <f t="shared" si="49"/>
        <v>0</v>
      </c>
      <c r="S115" s="216">
        <f t="shared" si="49"/>
        <v>0</v>
      </c>
      <c r="T115" s="216">
        <f t="shared" si="49"/>
        <v>0</v>
      </c>
      <c r="U115" s="216">
        <f t="shared" si="49"/>
        <v>0</v>
      </c>
      <c r="V115" s="216">
        <f t="shared" si="49"/>
        <v>0</v>
      </c>
      <c r="W115" s="216">
        <f t="shared" si="49"/>
        <v>0</v>
      </c>
      <c r="X115" s="216">
        <f t="shared" si="49"/>
        <v>0</v>
      </c>
      <c r="Y115" s="216">
        <f t="shared" si="49"/>
        <v>0</v>
      </c>
      <c r="Z115" s="216">
        <f t="shared" si="49"/>
        <v>0</v>
      </c>
      <c r="AA115" s="216">
        <f t="shared" si="49"/>
        <v>0</v>
      </c>
      <c r="AB115" s="216">
        <f t="shared" si="49"/>
        <v>0</v>
      </c>
      <c r="AC115" s="216">
        <f t="shared" si="49"/>
        <v>0</v>
      </c>
      <c r="AD115" s="216">
        <f t="shared" si="49"/>
        <v>0</v>
      </c>
      <c r="AE115" s="216">
        <f t="shared" si="49"/>
        <v>0</v>
      </c>
      <c r="AF115" s="216">
        <f t="shared" si="49"/>
        <v>0</v>
      </c>
      <c r="AG115" s="216">
        <f t="shared" si="49"/>
        <v>0</v>
      </c>
      <c r="AH115" s="216">
        <f t="shared" si="49"/>
        <v>0</v>
      </c>
      <c r="AI115" s="216">
        <f t="shared" ref="AI115:BA115" si="50">AI27/AI$29</f>
        <v>0</v>
      </c>
      <c r="AJ115" s="216">
        <f t="shared" si="50"/>
        <v>0</v>
      </c>
      <c r="AK115" s="216">
        <f t="shared" si="50"/>
        <v>0</v>
      </c>
      <c r="AL115" s="216">
        <f t="shared" si="50"/>
        <v>0</v>
      </c>
      <c r="AM115" s="216">
        <f t="shared" si="50"/>
        <v>0</v>
      </c>
      <c r="AN115" s="216">
        <f t="shared" si="50"/>
        <v>0</v>
      </c>
      <c r="AO115" s="216">
        <f t="shared" si="50"/>
        <v>0</v>
      </c>
      <c r="AP115" s="216">
        <f t="shared" si="50"/>
        <v>0</v>
      </c>
      <c r="AQ115" s="216">
        <f t="shared" si="50"/>
        <v>0</v>
      </c>
      <c r="AR115" s="216">
        <f t="shared" si="50"/>
        <v>0</v>
      </c>
      <c r="AS115" s="216">
        <f t="shared" si="50"/>
        <v>0</v>
      </c>
      <c r="AT115" s="216">
        <f t="shared" si="50"/>
        <v>0</v>
      </c>
      <c r="AU115" s="216">
        <f t="shared" si="50"/>
        <v>0</v>
      </c>
      <c r="AV115" s="216">
        <f t="shared" si="50"/>
        <v>0</v>
      </c>
      <c r="AW115" s="216">
        <f t="shared" si="50"/>
        <v>0</v>
      </c>
      <c r="AX115" s="216">
        <f t="shared" si="50"/>
        <v>0</v>
      </c>
      <c r="AY115" s="216">
        <f t="shared" si="50"/>
        <v>0</v>
      </c>
      <c r="AZ115" s="216">
        <f t="shared" si="50"/>
        <v>0</v>
      </c>
      <c r="BA115" s="216">
        <f t="shared" si="50"/>
        <v>0</v>
      </c>
    </row>
    <row r="116" spans="1:53" ht="15.75" x14ac:dyDescent="0.25">
      <c r="A116" s="78">
        <v>24</v>
      </c>
      <c r="B116" s="850" t="s">
        <v>131</v>
      </c>
      <c r="C116" s="850" t="s">
        <v>8178</v>
      </c>
      <c r="D116" s="216">
        <f t="shared" ref="D116:AH116" si="51">D28/D$29</f>
        <v>0</v>
      </c>
      <c r="E116" s="216">
        <f t="shared" si="51"/>
        <v>0</v>
      </c>
      <c r="F116" s="216">
        <f t="shared" si="51"/>
        <v>0</v>
      </c>
      <c r="G116" s="216">
        <f t="shared" si="51"/>
        <v>0</v>
      </c>
      <c r="H116" s="216">
        <f t="shared" si="51"/>
        <v>0</v>
      </c>
      <c r="I116" s="216">
        <f t="shared" si="51"/>
        <v>0</v>
      </c>
      <c r="J116" s="216">
        <f t="shared" si="51"/>
        <v>0</v>
      </c>
      <c r="K116" s="216">
        <f t="shared" si="51"/>
        <v>0.18927389865923733</v>
      </c>
      <c r="L116" s="216">
        <f t="shared" si="51"/>
        <v>0</v>
      </c>
      <c r="M116" s="216">
        <f t="shared" si="51"/>
        <v>0</v>
      </c>
      <c r="N116" s="216">
        <f t="shared" si="51"/>
        <v>0</v>
      </c>
      <c r="O116" s="216">
        <f t="shared" si="51"/>
        <v>0</v>
      </c>
      <c r="P116" s="216">
        <f t="shared" si="51"/>
        <v>0</v>
      </c>
      <c r="Q116" s="216">
        <f t="shared" si="51"/>
        <v>0</v>
      </c>
      <c r="R116" s="216">
        <f t="shared" si="51"/>
        <v>0</v>
      </c>
      <c r="S116" s="216">
        <f t="shared" si="51"/>
        <v>0</v>
      </c>
      <c r="T116" s="216">
        <f t="shared" si="51"/>
        <v>0</v>
      </c>
      <c r="U116" s="216">
        <f t="shared" si="51"/>
        <v>0</v>
      </c>
      <c r="V116" s="216">
        <f t="shared" si="51"/>
        <v>0</v>
      </c>
      <c r="W116" s="216">
        <f t="shared" si="51"/>
        <v>0</v>
      </c>
      <c r="X116" s="216">
        <f t="shared" si="51"/>
        <v>0</v>
      </c>
      <c r="Y116" s="216">
        <f t="shared" si="51"/>
        <v>0</v>
      </c>
      <c r="Z116" s="216">
        <f t="shared" si="51"/>
        <v>0</v>
      </c>
      <c r="AA116" s="216">
        <f t="shared" si="51"/>
        <v>0</v>
      </c>
      <c r="AB116" s="216">
        <f t="shared" si="51"/>
        <v>0</v>
      </c>
      <c r="AC116" s="216">
        <f t="shared" si="51"/>
        <v>0</v>
      </c>
      <c r="AD116" s="216">
        <f t="shared" si="51"/>
        <v>0</v>
      </c>
      <c r="AE116" s="216">
        <f t="shared" si="51"/>
        <v>0</v>
      </c>
      <c r="AF116" s="216">
        <f t="shared" si="51"/>
        <v>0</v>
      </c>
      <c r="AG116" s="216">
        <f t="shared" si="51"/>
        <v>0</v>
      </c>
      <c r="AH116" s="216">
        <f t="shared" si="51"/>
        <v>0</v>
      </c>
      <c r="AI116" s="216">
        <f t="shared" ref="AI116:BA116" si="52">AI28/AI$29</f>
        <v>0</v>
      </c>
      <c r="AJ116" s="216">
        <f t="shared" si="52"/>
        <v>0</v>
      </c>
      <c r="AK116" s="216">
        <f t="shared" si="52"/>
        <v>0</v>
      </c>
      <c r="AL116" s="216">
        <f t="shared" si="52"/>
        <v>0</v>
      </c>
      <c r="AM116" s="216">
        <f t="shared" si="52"/>
        <v>0</v>
      </c>
      <c r="AN116" s="216">
        <f t="shared" si="52"/>
        <v>0</v>
      </c>
      <c r="AO116" s="216">
        <f t="shared" si="52"/>
        <v>0</v>
      </c>
      <c r="AP116" s="216">
        <f t="shared" si="52"/>
        <v>0</v>
      </c>
      <c r="AQ116" s="216">
        <f t="shared" si="52"/>
        <v>0</v>
      </c>
      <c r="AR116" s="216">
        <f t="shared" si="52"/>
        <v>0</v>
      </c>
      <c r="AS116" s="216">
        <f t="shared" si="52"/>
        <v>0</v>
      </c>
      <c r="AT116" s="216">
        <f t="shared" si="52"/>
        <v>0</v>
      </c>
      <c r="AU116" s="216">
        <f t="shared" si="52"/>
        <v>0</v>
      </c>
      <c r="AV116" s="216">
        <f t="shared" si="52"/>
        <v>0</v>
      </c>
      <c r="AW116" s="216">
        <f t="shared" si="52"/>
        <v>0</v>
      </c>
      <c r="AX116" s="216">
        <f t="shared" si="52"/>
        <v>0</v>
      </c>
      <c r="AY116" s="216">
        <f t="shared" si="52"/>
        <v>0</v>
      </c>
      <c r="AZ116" s="216">
        <f t="shared" si="52"/>
        <v>0</v>
      </c>
      <c r="BA116" s="216">
        <f t="shared" si="52"/>
        <v>0</v>
      </c>
    </row>
    <row r="117" spans="1:53" ht="15.75" x14ac:dyDescent="0.25">
      <c r="B117" s="853" t="s">
        <v>6</v>
      </c>
      <c r="D117" s="216">
        <f t="shared" ref="D117:AH117" si="53">D29/D$29</f>
        <v>1</v>
      </c>
      <c r="E117" s="216">
        <f t="shared" si="53"/>
        <v>1</v>
      </c>
      <c r="F117" s="216">
        <f t="shared" si="53"/>
        <v>1</v>
      </c>
      <c r="G117" s="216">
        <f t="shared" si="53"/>
        <v>1</v>
      </c>
      <c r="H117" s="216">
        <f t="shared" si="53"/>
        <v>1</v>
      </c>
      <c r="I117" s="216">
        <f t="shared" si="53"/>
        <v>1</v>
      </c>
      <c r="J117" s="216">
        <f t="shared" si="53"/>
        <v>1</v>
      </c>
      <c r="K117" s="216">
        <f t="shared" si="53"/>
        <v>1</v>
      </c>
      <c r="L117" s="216">
        <f t="shared" si="53"/>
        <v>1</v>
      </c>
      <c r="M117" s="216">
        <f t="shared" si="53"/>
        <v>1</v>
      </c>
      <c r="N117" s="216">
        <f t="shared" si="53"/>
        <v>1</v>
      </c>
      <c r="O117" s="216">
        <f t="shared" si="53"/>
        <v>1</v>
      </c>
      <c r="P117" s="216">
        <f t="shared" si="53"/>
        <v>1</v>
      </c>
      <c r="Q117" s="216">
        <f t="shared" si="53"/>
        <v>1</v>
      </c>
      <c r="R117" s="216">
        <f t="shared" si="53"/>
        <v>1</v>
      </c>
      <c r="S117" s="216">
        <f t="shared" si="53"/>
        <v>1</v>
      </c>
      <c r="T117" s="216">
        <f t="shared" si="53"/>
        <v>1</v>
      </c>
      <c r="U117" s="216">
        <f t="shared" si="53"/>
        <v>1</v>
      </c>
      <c r="V117" s="216">
        <f t="shared" si="53"/>
        <v>1</v>
      </c>
      <c r="W117" s="216">
        <f t="shared" si="53"/>
        <v>1</v>
      </c>
      <c r="X117" s="216">
        <f t="shared" si="53"/>
        <v>1</v>
      </c>
      <c r="Y117" s="216">
        <f t="shared" si="53"/>
        <v>1</v>
      </c>
      <c r="Z117" s="216">
        <f t="shared" si="53"/>
        <v>1</v>
      </c>
      <c r="AA117" s="216">
        <f t="shared" si="53"/>
        <v>1</v>
      </c>
      <c r="AB117" s="216">
        <f t="shared" si="53"/>
        <v>1</v>
      </c>
      <c r="AC117" s="216">
        <f t="shared" si="53"/>
        <v>1</v>
      </c>
      <c r="AD117" s="216">
        <f t="shared" si="53"/>
        <v>1</v>
      </c>
      <c r="AE117" s="216">
        <f t="shared" si="53"/>
        <v>1</v>
      </c>
      <c r="AF117" s="216">
        <f t="shared" si="53"/>
        <v>1</v>
      </c>
      <c r="AG117" s="216">
        <f t="shared" si="53"/>
        <v>1</v>
      </c>
      <c r="AH117" s="216">
        <f t="shared" si="53"/>
        <v>1</v>
      </c>
      <c r="AI117" s="216">
        <f t="shared" ref="AI117:BA117" si="54">AI29/AI$29</f>
        <v>1</v>
      </c>
      <c r="AJ117" s="216">
        <f t="shared" si="54"/>
        <v>1</v>
      </c>
      <c r="AK117" s="216">
        <f t="shared" si="54"/>
        <v>1</v>
      </c>
      <c r="AL117" s="216">
        <f t="shared" si="54"/>
        <v>1</v>
      </c>
      <c r="AM117" s="216">
        <f t="shared" si="54"/>
        <v>1</v>
      </c>
      <c r="AN117" s="216">
        <f t="shared" si="54"/>
        <v>1</v>
      </c>
      <c r="AO117" s="216">
        <f t="shared" si="54"/>
        <v>1</v>
      </c>
      <c r="AP117" s="216">
        <f t="shared" si="54"/>
        <v>1</v>
      </c>
      <c r="AQ117" s="216">
        <f t="shared" si="54"/>
        <v>1</v>
      </c>
      <c r="AR117" s="216">
        <f t="shared" si="54"/>
        <v>1</v>
      </c>
      <c r="AS117" s="216">
        <f t="shared" si="54"/>
        <v>1</v>
      </c>
      <c r="AT117" s="216">
        <f t="shared" si="54"/>
        <v>1</v>
      </c>
      <c r="AU117" s="216">
        <f t="shared" si="54"/>
        <v>1</v>
      </c>
      <c r="AV117" s="216">
        <f t="shared" si="54"/>
        <v>1</v>
      </c>
      <c r="AW117" s="216">
        <f t="shared" si="54"/>
        <v>1</v>
      </c>
      <c r="AX117" s="216">
        <f t="shared" si="54"/>
        <v>1</v>
      </c>
      <c r="AY117" s="216">
        <f t="shared" si="54"/>
        <v>1</v>
      </c>
      <c r="AZ117" s="216">
        <f t="shared" si="54"/>
        <v>1</v>
      </c>
      <c r="BA117" s="216">
        <f t="shared" si="54"/>
        <v>1</v>
      </c>
    </row>
    <row r="119" spans="1:53" x14ac:dyDescent="0.2">
      <c r="A119" s="78" t="s">
        <v>8182</v>
      </c>
    </row>
    <row r="120" spans="1:53" x14ac:dyDescent="0.2">
      <c r="C120" s="80" t="str">
        <f>INDEX($B$93:$B$116,MATCH(C121,$A$93:$A$116,0))&amp;"-"&amp;INDEX($C$93:$C$116,MATCH(C121,$A$93:$A$116,0))</f>
        <v>DXB-EK</v>
      </c>
      <c r="D120" s="80" t="str">
        <f t="shared" ref="D120:Z120" si="55">INDEX($B$93:$B$116,MATCH(D121,$A$93:$A$116,0))&amp;"-"&amp;INDEX($C$93:$C$116,MATCH(D121,$A$93:$A$116,0))</f>
        <v>HKG-UA</v>
      </c>
      <c r="E120" s="80" t="str">
        <f t="shared" si="55"/>
        <v>HKG -CX</v>
      </c>
      <c r="F120" s="80" t="str">
        <f t="shared" si="55"/>
        <v>LHR-BA</v>
      </c>
      <c r="G120" s="80" t="str">
        <f t="shared" si="55"/>
        <v>LHR-VS</v>
      </c>
      <c r="H120" s="80" t="str">
        <f t="shared" si="55"/>
        <v>LHR-UA</v>
      </c>
      <c r="I120" s="80" t="str">
        <f t="shared" si="55"/>
        <v>FRA-LH</v>
      </c>
      <c r="J120" s="80" t="str">
        <f t="shared" si="55"/>
        <v>FRA-UA</v>
      </c>
      <c r="K120" s="80" t="str">
        <f t="shared" si="55"/>
        <v>ICN-OZ</v>
      </c>
      <c r="L120" s="80" t="str">
        <f t="shared" si="55"/>
        <v>ICN-KE</v>
      </c>
      <c r="M120" s="80" t="str">
        <f t="shared" si="55"/>
        <v>NRT-NH</v>
      </c>
      <c r="N120" s="80" t="str">
        <f t="shared" si="55"/>
        <v>NRT-UA</v>
      </c>
      <c r="O120" s="80" t="str">
        <f t="shared" si="55"/>
        <v>EWR-UA</v>
      </c>
      <c r="P120" s="80" t="str">
        <f t="shared" si="55"/>
        <v>AMS-KL</v>
      </c>
      <c r="Q120" s="80" t="str">
        <f t="shared" si="55"/>
        <v>CDG-AF</v>
      </c>
      <c r="R120" s="80" t="str">
        <f t="shared" si="55"/>
        <v>PEK-CA</v>
      </c>
      <c r="S120" s="80" t="str">
        <f t="shared" si="55"/>
        <v>TPE-CI</v>
      </c>
      <c r="T120" s="80" t="str">
        <f t="shared" si="55"/>
        <v>PVG-MU</v>
      </c>
      <c r="U120" s="80" t="str">
        <f t="shared" si="55"/>
        <v>JFK-UA</v>
      </c>
      <c r="V120" s="80" t="str">
        <f t="shared" si="55"/>
        <v>JFK-AA</v>
      </c>
      <c r="W120" s="80" t="str">
        <f t="shared" si="55"/>
        <v>MUC-LH</v>
      </c>
      <c r="X120" s="80" t="str">
        <f t="shared" si="55"/>
        <v>IAD-UA</v>
      </c>
      <c r="Y120" s="80" t="str">
        <f t="shared" si="55"/>
        <v>ORD-AA</v>
      </c>
      <c r="Z120" s="80" t="str">
        <f t="shared" si="55"/>
        <v>ATL-DL</v>
      </c>
    </row>
    <row r="121" spans="1:53" x14ac:dyDescent="0.2">
      <c r="B121" s="78" t="s">
        <v>8183</v>
      </c>
      <c r="C121" s="80">
        <v>1</v>
      </c>
      <c r="D121" s="80">
        <v>2</v>
      </c>
      <c r="E121" s="80">
        <v>3</v>
      </c>
      <c r="F121" s="80">
        <v>4</v>
      </c>
      <c r="G121" s="80">
        <v>5</v>
      </c>
      <c r="H121" s="80">
        <v>6</v>
      </c>
      <c r="I121" s="80">
        <v>7</v>
      </c>
      <c r="J121" s="80">
        <v>8</v>
      </c>
      <c r="K121" s="80">
        <v>9</v>
      </c>
      <c r="L121" s="80">
        <v>10</v>
      </c>
      <c r="M121" s="80">
        <v>11</v>
      </c>
      <c r="N121" s="80">
        <v>12</v>
      </c>
      <c r="O121" s="80">
        <v>13</v>
      </c>
      <c r="P121" s="80">
        <v>14</v>
      </c>
      <c r="Q121" s="80">
        <v>15</v>
      </c>
      <c r="R121" s="80">
        <v>16</v>
      </c>
      <c r="S121" s="80">
        <v>17</v>
      </c>
      <c r="T121" s="80">
        <v>18</v>
      </c>
      <c r="U121" s="80">
        <v>19</v>
      </c>
      <c r="V121" s="80">
        <v>20</v>
      </c>
      <c r="W121" s="80">
        <v>21</v>
      </c>
      <c r="X121" s="80">
        <v>22</v>
      </c>
      <c r="Y121" s="80">
        <v>23</v>
      </c>
      <c r="Z121" s="80">
        <v>24</v>
      </c>
    </row>
    <row r="122" spans="1:53" x14ac:dyDescent="0.2">
      <c r="B122" s="855" t="s">
        <v>39</v>
      </c>
      <c r="C122" s="222">
        <v>7.6563264717179738E-2</v>
      </c>
      <c r="D122" s="222">
        <v>4.2794557705287548E-2</v>
      </c>
      <c r="E122" s="856">
        <v>6.1346061785231693E-2</v>
      </c>
      <c r="F122" s="222">
        <v>5.3241666414131195E-2</v>
      </c>
      <c r="G122" s="222">
        <v>4.4569342114417002E-2</v>
      </c>
      <c r="H122" s="856">
        <v>2.5616424657149237E-2</v>
      </c>
      <c r="I122" s="222">
        <v>5.4304698655135396E-2</v>
      </c>
      <c r="J122" s="856">
        <v>3.3006955394713357E-2</v>
      </c>
      <c r="K122" s="856">
        <v>1.5683125364723646E-2</v>
      </c>
      <c r="L122" s="222">
        <v>0</v>
      </c>
      <c r="M122" s="222">
        <v>3.5473409429542822E-2</v>
      </c>
      <c r="N122" s="222">
        <v>2.0740802979226761E-2</v>
      </c>
      <c r="O122" s="222">
        <v>0.16813660138573044</v>
      </c>
      <c r="P122" s="222">
        <v>4.1638571909096353E-2</v>
      </c>
      <c r="Q122" s="222">
        <v>1.8300887636426563E-2</v>
      </c>
      <c r="R122" s="222">
        <v>2.2303338820892527E-2</v>
      </c>
      <c r="S122" s="222">
        <v>1.3107547663605949E-2</v>
      </c>
      <c r="T122" s="222">
        <v>0.22116975362402641</v>
      </c>
      <c r="U122" s="222">
        <v>0</v>
      </c>
      <c r="V122" s="222">
        <v>0</v>
      </c>
      <c r="W122" s="222">
        <v>4.841355207776025E-3</v>
      </c>
      <c r="X122" s="222">
        <v>0</v>
      </c>
      <c r="Y122" s="222">
        <v>0</v>
      </c>
      <c r="Z122" s="222">
        <v>0</v>
      </c>
    </row>
    <row r="123" spans="1:53" x14ac:dyDescent="0.2">
      <c r="B123" s="855" t="s">
        <v>44</v>
      </c>
      <c r="C123" s="222">
        <v>0.1965767699155076</v>
      </c>
      <c r="D123" s="222">
        <v>0.16792740572136969</v>
      </c>
      <c r="E123" s="856">
        <v>6.1352855376335641E-2</v>
      </c>
      <c r="F123" s="222">
        <v>0.3557881890779232</v>
      </c>
      <c r="G123" s="222">
        <v>0</v>
      </c>
      <c r="H123" s="856">
        <v>0</v>
      </c>
      <c r="I123" s="222">
        <v>0.12463628117202008</v>
      </c>
      <c r="J123" s="856">
        <v>4.6141523928322645E-2</v>
      </c>
      <c r="K123" s="856">
        <v>0</v>
      </c>
      <c r="L123" s="222">
        <v>0</v>
      </c>
      <c r="M123" s="222">
        <v>0</v>
      </c>
      <c r="N123" s="222">
        <v>0</v>
      </c>
      <c r="O123" s="222">
        <v>0</v>
      </c>
      <c r="P123" s="222">
        <v>0</v>
      </c>
      <c r="Q123" s="222">
        <v>4.7576974808521112E-2</v>
      </c>
      <c r="R123" s="222">
        <v>0</v>
      </c>
      <c r="S123" s="222">
        <v>0</v>
      </c>
      <c r="T123" s="222">
        <v>0</v>
      </c>
      <c r="U123" s="222">
        <v>0</v>
      </c>
      <c r="V123" s="222">
        <v>0</v>
      </c>
      <c r="W123" s="222">
        <v>0</v>
      </c>
      <c r="X123" s="222">
        <v>0</v>
      </c>
      <c r="Y123" s="222">
        <v>0</v>
      </c>
      <c r="Z123" s="222">
        <v>0</v>
      </c>
    </row>
    <row r="124" spans="1:53" x14ac:dyDescent="0.2">
      <c r="B124" s="855" t="s">
        <v>41</v>
      </c>
      <c r="C124" s="222">
        <v>0.26385368238235107</v>
      </c>
      <c r="D124" s="222">
        <v>0.18527100960572679</v>
      </c>
      <c r="E124" s="856">
        <v>7.8971805951017549E-2</v>
      </c>
      <c r="F124" s="222">
        <v>7.6319399204907823E-2</v>
      </c>
      <c r="G124" s="222">
        <v>1.0943271216991466E-2</v>
      </c>
      <c r="H124" s="856">
        <v>3.9062045513053242E-2</v>
      </c>
      <c r="I124" s="222">
        <v>8.4006887449815118E-2</v>
      </c>
      <c r="J124" s="856">
        <v>2.9143777789463948E-2</v>
      </c>
      <c r="K124" s="856">
        <v>0</v>
      </c>
      <c r="L124" s="222">
        <v>2.3278733858613378E-2</v>
      </c>
      <c r="M124" s="222">
        <v>9.0055805382124546E-3</v>
      </c>
      <c r="N124" s="222">
        <v>5.6628940913283615E-3</v>
      </c>
      <c r="O124" s="222">
        <v>0.15001123472967848</v>
      </c>
      <c r="P124" s="222">
        <v>0</v>
      </c>
      <c r="Q124" s="222">
        <v>3.4005217535910688E-2</v>
      </c>
      <c r="R124" s="222">
        <v>0</v>
      </c>
      <c r="S124" s="222">
        <v>0</v>
      </c>
      <c r="T124" s="222">
        <v>0</v>
      </c>
      <c r="U124" s="222">
        <v>0</v>
      </c>
      <c r="V124" s="222">
        <v>0</v>
      </c>
      <c r="W124" s="222">
        <v>0</v>
      </c>
      <c r="X124" s="222">
        <v>0</v>
      </c>
      <c r="Y124" s="222">
        <v>0</v>
      </c>
      <c r="Z124" s="222">
        <v>0</v>
      </c>
    </row>
    <row r="125" spans="1:53" x14ac:dyDescent="0.2">
      <c r="B125" s="855" t="s">
        <v>43</v>
      </c>
      <c r="C125" s="222">
        <v>0.56652098325948885</v>
      </c>
      <c r="D125" s="222">
        <v>0.19578286371324238</v>
      </c>
      <c r="E125" s="856">
        <v>0.11441963802607649</v>
      </c>
      <c r="F125" s="222">
        <v>0.12327651500119217</v>
      </c>
      <c r="G125" s="222">
        <v>0</v>
      </c>
      <c r="H125" s="856">
        <v>0</v>
      </c>
      <c r="I125" s="222">
        <v>0</v>
      </c>
      <c r="J125" s="856">
        <v>0</v>
      </c>
      <c r="K125" s="856">
        <v>0</v>
      </c>
      <c r="L125" s="222">
        <v>0</v>
      </c>
      <c r="M125" s="222">
        <v>0</v>
      </c>
      <c r="N125" s="222">
        <v>0</v>
      </c>
      <c r="O125" s="222">
        <v>0</v>
      </c>
      <c r="P125" s="222">
        <v>0</v>
      </c>
      <c r="Q125" s="222">
        <v>0</v>
      </c>
      <c r="R125" s="222">
        <v>0</v>
      </c>
      <c r="S125" s="222">
        <v>0</v>
      </c>
      <c r="T125" s="222">
        <v>0</v>
      </c>
      <c r="U125" s="222">
        <v>0</v>
      </c>
      <c r="V125" s="222">
        <v>0</v>
      </c>
      <c r="W125" s="222">
        <v>0</v>
      </c>
      <c r="X125" s="222">
        <v>0</v>
      </c>
      <c r="Y125" s="222">
        <v>0</v>
      </c>
      <c r="Z125" s="222">
        <v>0</v>
      </c>
    </row>
    <row r="126" spans="1:53" x14ac:dyDescent="0.2">
      <c r="B126" s="855" t="s">
        <v>42</v>
      </c>
      <c r="C126" s="222">
        <v>0.24431900291237416</v>
      </c>
      <c r="D126" s="222">
        <v>0.21177277309959755</v>
      </c>
      <c r="E126" s="856">
        <v>0.14352739497261216</v>
      </c>
      <c r="F126" s="222">
        <v>0.10107411457976326</v>
      </c>
      <c r="G126" s="222">
        <v>0</v>
      </c>
      <c r="H126" s="856">
        <v>0</v>
      </c>
      <c r="I126" s="222">
        <v>4.5399086767724757E-2</v>
      </c>
      <c r="J126" s="856">
        <v>0.24580600441793587</v>
      </c>
      <c r="K126" s="856">
        <v>0</v>
      </c>
      <c r="L126" s="222">
        <v>0</v>
      </c>
      <c r="M126" s="222">
        <v>0</v>
      </c>
      <c r="N126" s="222">
        <v>0</v>
      </c>
      <c r="O126" s="222">
        <v>0</v>
      </c>
      <c r="P126" s="222">
        <v>0</v>
      </c>
      <c r="Q126" s="222">
        <v>4.2174373189679225E-3</v>
      </c>
      <c r="R126" s="222">
        <v>0</v>
      </c>
      <c r="S126" s="222">
        <v>0</v>
      </c>
      <c r="T126" s="222">
        <v>0</v>
      </c>
      <c r="U126" s="222">
        <v>0</v>
      </c>
      <c r="V126" s="222">
        <v>0</v>
      </c>
      <c r="W126" s="222">
        <v>0</v>
      </c>
      <c r="X126" s="222">
        <v>0</v>
      </c>
      <c r="Y126" s="222">
        <v>0</v>
      </c>
      <c r="Z126" s="222">
        <v>0</v>
      </c>
    </row>
    <row r="127" spans="1:53" x14ac:dyDescent="0.2">
      <c r="B127" s="855" t="s">
        <v>130</v>
      </c>
      <c r="C127" s="222">
        <v>0</v>
      </c>
      <c r="D127" s="222">
        <v>0</v>
      </c>
      <c r="E127" s="856">
        <v>0</v>
      </c>
      <c r="F127" s="222">
        <v>0.2518575879569751</v>
      </c>
      <c r="G127" s="222">
        <v>0.11430617095883117</v>
      </c>
      <c r="H127" s="856">
        <v>9.3784216255516056E-2</v>
      </c>
      <c r="I127" s="222">
        <v>7.2494135235493445E-2</v>
      </c>
      <c r="J127" s="856">
        <v>7.308019488604274E-2</v>
      </c>
      <c r="K127" s="856">
        <v>0</v>
      </c>
      <c r="L127" s="222">
        <v>0</v>
      </c>
      <c r="M127" s="222">
        <v>0</v>
      </c>
      <c r="N127" s="222">
        <v>0</v>
      </c>
      <c r="O127" s="222">
        <v>0</v>
      </c>
      <c r="P127" s="222">
        <v>5.2229900890133373E-2</v>
      </c>
      <c r="Q127" s="222">
        <v>8.8966489007773292E-2</v>
      </c>
      <c r="R127" s="222">
        <v>0</v>
      </c>
      <c r="S127" s="222">
        <v>0</v>
      </c>
      <c r="T127" s="222">
        <v>0</v>
      </c>
      <c r="U127" s="222">
        <v>0</v>
      </c>
      <c r="V127" s="222">
        <v>0</v>
      </c>
      <c r="W127" s="222">
        <v>0</v>
      </c>
      <c r="X127" s="222">
        <v>0.23598331014468193</v>
      </c>
      <c r="Y127" s="222">
        <v>0</v>
      </c>
      <c r="Z127" s="222">
        <v>0</v>
      </c>
    </row>
    <row r="128" spans="1:53" x14ac:dyDescent="0.2">
      <c r="B128" s="855" t="s">
        <v>48</v>
      </c>
      <c r="C128" s="222">
        <v>8.2744841764188254E-2</v>
      </c>
      <c r="D128" s="222">
        <v>0.5039643770398563</v>
      </c>
      <c r="E128" s="856">
        <v>0.41329078119595547</v>
      </c>
      <c r="F128" s="222">
        <v>0</v>
      </c>
      <c r="G128" s="222">
        <v>0</v>
      </c>
      <c r="H128" s="856">
        <v>0</v>
      </c>
      <c r="I128" s="222">
        <v>0</v>
      </c>
      <c r="J128" s="856">
        <v>0</v>
      </c>
      <c r="K128" s="856">
        <v>0</v>
      </c>
      <c r="L128" s="222">
        <v>0</v>
      </c>
      <c r="M128" s="222">
        <v>0</v>
      </c>
      <c r="N128" s="222">
        <v>0</v>
      </c>
      <c r="O128" s="222">
        <v>0</v>
      </c>
      <c r="P128" s="222">
        <v>0</v>
      </c>
      <c r="Q128" s="222">
        <v>0</v>
      </c>
      <c r="R128" s="222">
        <v>0</v>
      </c>
      <c r="S128" s="222">
        <v>0</v>
      </c>
      <c r="T128" s="222">
        <v>0</v>
      </c>
      <c r="U128" s="222">
        <v>0</v>
      </c>
      <c r="V128" s="222">
        <v>0</v>
      </c>
      <c r="W128" s="222">
        <v>0</v>
      </c>
      <c r="X128" s="222">
        <v>0</v>
      </c>
      <c r="Y128" s="222">
        <v>0</v>
      </c>
      <c r="Z128" s="222">
        <v>0</v>
      </c>
    </row>
    <row r="129" spans="2:26" x14ac:dyDescent="0.2">
      <c r="B129" s="855" t="s">
        <v>40</v>
      </c>
      <c r="C129" s="222">
        <v>0.95937182862192816</v>
      </c>
      <c r="D129" s="222">
        <v>0</v>
      </c>
      <c r="E129" s="856">
        <v>0</v>
      </c>
      <c r="F129" s="222">
        <v>1.3872029492389937E-2</v>
      </c>
      <c r="G129" s="222">
        <v>3.1341426627421909E-3</v>
      </c>
      <c r="H129" s="856">
        <v>2.3621999222939671E-2</v>
      </c>
      <c r="I129" s="222">
        <v>0</v>
      </c>
      <c r="J129" s="856">
        <v>0</v>
      </c>
      <c r="K129" s="856">
        <v>0</v>
      </c>
      <c r="L129" s="222">
        <v>0</v>
      </c>
      <c r="M129" s="222">
        <v>0</v>
      </c>
      <c r="N129" s="222">
        <v>0</v>
      </c>
      <c r="O129" s="222">
        <v>0</v>
      </c>
      <c r="P129" s="222">
        <v>0</v>
      </c>
      <c r="Q129" s="222">
        <v>0</v>
      </c>
      <c r="R129" s="222">
        <v>0</v>
      </c>
      <c r="S129" s="222">
        <v>0</v>
      </c>
      <c r="T129" s="222">
        <v>0</v>
      </c>
      <c r="U129" s="222">
        <v>0</v>
      </c>
      <c r="V129" s="222">
        <v>0</v>
      </c>
      <c r="W129" s="222">
        <v>0</v>
      </c>
      <c r="X129" s="222">
        <v>0</v>
      </c>
      <c r="Y129" s="222">
        <v>0</v>
      </c>
      <c r="Z129" s="222">
        <v>0</v>
      </c>
    </row>
    <row r="130" spans="2:26" x14ac:dyDescent="0.2">
      <c r="B130" s="855" t="s">
        <v>26</v>
      </c>
      <c r="C130" s="222">
        <v>3.0914458066522037E-2</v>
      </c>
      <c r="D130" s="222">
        <v>0</v>
      </c>
      <c r="E130" s="856">
        <v>0</v>
      </c>
      <c r="F130" s="222">
        <v>0.10001023983334234</v>
      </c>
      <c r="G130" s="222">
        <v>7.2858460899842797E-2</v>
      </c>
      <c r="H130" s="856">
        <v>5.5315024532326479E-2</v>
      </c>
      <c r="I130" s="222">
        <v>2.9449771413188518E-2</v>
      </c>
      <c r="J130" s="856">
        <v>2.8698257818324725E-2</v>
      </c>
      <c r="K130" s="856">
        <v>0</v>
      </c>
      <c r="L130" s="222">
        <v>0</v>
      </c>
      <c r="M130" s="222">
        <v>0</v>
      </c>
      <c r="N130" s="222">
        <v>0</v>
      </c>
      <c r="O130" s="222">
        <v>0</v>
      </c>
      <c r="P130" s="222">
        <v>0.20661996454205048</v>
      </c>
      <c r="Q130" s="222">
        <v>2.9882629906346738E-2</v>
      </c>
      <c r="R130" s="222">
        <v>0</v>
      </c>
      <c r="S130" s="222">
        <v>0</v>
      </c>
      <c r="T130" s="222">
        <v>0</v>
      </c>
      <c r="U130" s="222">
        <v>4.129423387603471E-2</v>
      </c>
      <c r="V130" s="222">
        <v>0</v>
      </c>
      <c r="W130" s="222">
        <v>0</v>
      </c>
      <c r="X130" s="222">
        <v>0</v>
      </c>
      <c r="Y130" s="222">
        <v>0</v>
      </c>
      <c r="Z130" s="222">
        <v>0.35785100281080462</v>
      </c>
    </row>
    <row r="131" spans="2:26" x14ac:dyDescent="0.2">
      <c r="B131" s="855" t="s">
        <v>275</v>
      </c>
      <c r="C131" s="222">
        <v>0.40535329681041021</v>
      </c>
      <c r="D131" s="222">
        <v>0</v>
      </c>
      <c r="E131" s="856">
        <v>0</v>
      </c>
      <c r="F131" s="222">
        <v>2.2939543149536362E-2</v>
      </c>
      <c r="G131" s="222">
        <v>1.0887711858687182E-2</v>
      </c>
      <c r="H131" s="856">
        <v>2.2740995139637149E-2</v>
      </c>
      <c r="I131" s="222">
        <v>0.17035038380491269</v>
      </c>
      <c r="J131" s="856">
        <v>0.28782010930834745</v>
      </c>
      <c r="K131" s="856">
        <v>0</v>
      </c>
      <c r="L131" s="222">
        <v>0</v>
      </c>
      <c r="M131" s="222">
        <v>0</v>
      </c>
      <c r="N131" s="222">
        <v>0</v>
      </c>
      <c r="O131" s="222">
        <v>0</v>
      </c>
      <c r="P131" s="222">
        <v>7.9907959928468913E-2</v>
      </c>
      <c r="Q131" s="222">
        <v>0</v>
      </c>
      <c r="R131" s="222">
        <v>0</v>
      </c>
      <c r="S131" s="222">
        <v>0</v>
      </c>
      <c r="T131" s="222">
        <v>0</v>
      </c>
      <c r="U131" s="222">
        <v>0</v>
      </c>
      <c r="V131" s="222">
        <v>0</v>
      </c>
      <c r="W131" s="222">
        <v>0</v>
      </c>
      <c r="X131" s="222">
        <v>0</v>
      </c>
      <c r="Y131" s="222">
        <v>0</v>
      </c>
      <c r="Z131" s="222">
        <v>0</v>
      </c>
    </row>
    <row r="132" spans="2:26" x14ac:dyDescent="0.2">
      <c r="B132" s="855" t="s">
        <v>45</v>
      </c>
      <c r="C132" s="222">
        <v>1</v>
      </c>
      <c r="D132" s="222">
        <v>0</v>
      </c>
      <c r="E132" s="856">
        <v>0</v>
      </c>
      <c r="F132" s="222">
        <v>0</v>
      </c>
      <c r="G132" s="222">
        <v>0</v>
      </c>
      <c r="H132" s="856">
        <v>0</v>
      </c>
      <c r="I132" s="222">
        <v>0</v>
      </c>
      <c r="J132" s="856">
        <v>0</v>
      </c>
      <c r="K132" s="856">
        <v>0</v>
      </c>
      <c r="L132" s="222">
        <v>0</v>
      </c>
      <c r="M132" s="222">
        <v>0</v>
      </c>
      <c r="N132" s="222">
        <v>0</v>
      </c>
      <c r="O132" s="222">
        <v>0</v>
      </c>
      <c r="P132" s="222">
        <v>0</v>
      </c>
      <c r="Q132" s="222">
        <v>0</v>
      </c>
      <c r="R132" s="222">
        <v>0</v>
      </c>
      <c r="S132" s="222">
        <v>0</v>
      </c>
      <c r="T132" s="222">
        <v>0</v>
      </c>
      <c r="U132" s="222">
        <v>0</v>
      </c>
      <c r="V132" s="222">
        <v>0</v>
      </c>
      <c r="W132" s="222">
        <v>0</v>
      </c>
      <c r="X132" s="222">
        <v>0</v>
      </c>
      <c r="Y132" s="222">
        <v>0</v>
      </c>
      <c r="Z132" s="222">
        <v>0</v>
      </c>
    </row>
    <row r="133" spans="2:26" x14ac:dyDescent="0.2">
      <c r="B133" s="855" t="s">
        <v>27</v>
      </c>
      <c r="C133" s="222">
        <v>0.1197431807253882</v>
      </c>
      <c r="D133" s="222">
        <v>0</v>
      </c>
      <c r="E133" s="856">
        <v>0</v>
      </c>
      <c r="F133" s="222">
        <v>0.88025681927461175</v>
      </c>
      <c r="G133" s="222">
        <v>0</v>
      </c>
      <c r="H133" s="856">
        <v>0</v>
      </c>
      <c r="I133" s="222">
        <v>0</v>
      </c>
      <c r="J133" s="856">
        <v>0</v>
      </c>
      <c r="K133" s="856">
        <v>0</v>
      </c>
      <c r="L133" s="222">
        <v>0</v>
      </c>
      <c r="M133" s="222">
        <v>0</v>
      </c>
      <c r="N133" s="222">
        <v>0</v>
      </c>
      <c r="O133" s="222">
        <v>0</v>
      </c>
      <c r="P133" s="222">
        <v>0</v>
      </c>
      <c r="Q133" s="222">
        <v>0</v>
      </c>
      <c r="R133" s="222">
        <v>0</v>
      </c>
      <c r="S133" s="222">
        <v>0</v>
      </c>
      <c r="T133" s="222">
        <v>0</v>
      </c>
      <c r="U133" s="222">
        <v>0</v>
      </c>
      <c r="V133" s="222">
        <v>0</v>
      </c>
      <c r="W133" s="222">
        <v>0</v>
      </c>
      <c r="X133" s="222">
        <v>0</v>
      </c>
      <c r="Y133" s="222">
        <v>0</v>
      </c>
      <c r="Z133" s="222">
        <v>0</v>
      </c>
    </row>
    <row r="134" spans="2:26" x14ac:dyDescent="0.2">
      <c r="B134" s="855" t="s">
        <v>103</v>
      </c>
      <c r="C134" s="222">
        <v>6.9651046848435622E-2</v>
      </c>
      <c r="D134" s="222">
        <v>0</v>
      </c>
      <c r="E134" s="856">
        <v>0</v>
      </c>
      <c r="F134" s="222">
        <v>0.30354936263367072</v>
      </c>
      <c r="G134" s="222">
        <v>1.9601062413007943E-2</v>
      </c>
      <c r="H134" s="856">
        <v>2.7486977004289818E-2</v>
      </c>
      <c r="I134" s="222">
        <v>0.23818668512330304</v>
      </c>
      <c r="J134" s="856">
        <v>0.16811341567307947</v>
      </c>
      <c r="K134" s="856">
        <v>0</v>
      </c>
      <c r="L134" s="222">
        <v>0</v>
      </c>
      <c r="M134" s="222">
        <v>0</v>
      </c>
      <c r="N134" s="222">
        <v>0</v>
      </c>
      <c r="O134" s="222">
        <v>0</v>
      </c>
      <c r="P134" s="222">
        <v>0</v>
      </c>
      <c r="Q134" s="222">
        <v>0.1458857717839469</v>
      </c>
      <c r="R134" s="222">
        <v>0</v>
      </c>
      <c r="S134" s="222">
        <v>0</v>
      </c>
      <c r="T134" s="222">
        <v>0</v>
      </c>
      <c r="U134" s="222">
        <v>0</v>
      </c>
      <c r="V134" s="222">
        <v>0</v>
      </c>
      <c r="W134" s="222">
        <v>0</v>
      </c>
      <c r="X134" s="222">
        <v>0</v>
      </c>
      <c r="Y134" s="222">
        <v>0</v>
      </c>
      <c r="Z134" s="222">
        <v>0</v>
      </c>
    </row>
    <row r="135" spans="2:26" x14ac:dyDescent="0.2">
      <c r="B135" s="855" t="s">
        <v>98</v>
      </c>
      <c r="C135" s="222">
        <v>0.16886563842254501</v>
      </c>
      <c r="D135" s="222">
        <v>0</v>
      </c>
      <c r="E135" s="856">
        <v>0</v>
      </c>
      <c r="F135" s="222">
        <v>0.14482210889150651</v>
      </c>
      <c r="G135" s="222">
        <v>2.7624546773726992E-2</v>
      </c>
      <c r="H135" s="856">
        <v>4.5208230737126071E-2</v>
      </c>
      <c r="I135" s="222">
        <v>0.20726210518175961</v>
      </c>
      <c r="J135" s="856">
        <v>0.30282263292290207</v>
      </c>
      <c r="K135" s="856">
        <v>0</v>
      </c>
      <c r="L135" s="222">
        <v>0</v>
      </c>
      <c r="M135" s="222">
        <v>0</v>
      </c>
      <c r="N135" s="222">
        <v>0</v>
      </c>
      <c r="O135" s="222">
        <v>0</v>
      </c>
      <c r="P135" s="222">
        <v>0</v>
      </c>
      <c r="Q135" s="222">
        <v>7.9719089869230195E-2</v>
      </c>
      <c r="R135" s="222">
        <v>0</v>
      </c>
      <c r="S135" s="222">
        <v>0</v>
      </c>
      <c r="T135" s="222">
        <v>0</v>
      </c>
      <c r="U135" s="222">
        <v>0</v>
      </c>
      <c r="V135" s="222">
        <v>0</v>
      </c>
      <c r="W135" s="222">
        <v>0</v>
      </c>
      <c r="X135" s="222">
        <v>0</v>
      </c>
      <c r="Y135" s="222">
        <v>0</v>
      </c>
      <c r="Z135" s="222">
        <v>0</v>
      </c>
    </row>
    <row r="136" spans="2:26" x14ac:dyDescent="0.2">
      <c r="B136" s="855" t="s">
        <v>99</v>
      </c>
      <c r="C136" s="222">
        <v>4.4541896700115803E-2</v>
      </c>
      <c r="D136" s="222">
        <v>0</v>
      </c>
      <c r="E136" s="856">
        <v>0</v>
      </c>
      <c r="F136" s="222">
        <v>0.33336016301234361</v>
      </c>
      <c r="G136" s="222">
        <v>4.1418277150901007E-3</v>
      </c>
      <c r="H136" s="856">
        <v>9.0872649057283164E-3</v>
      </c>
      <c r="I136" s="222">
        <v>0.1595740504496263</v>
      </c>
      <c r="J136" s="856">
        <v>0.14796060715190659</v>
      </c>
      <c r="K136" s="856">
        <v>0</v>
      </c>
      <c r="L136" s="222">
        <v>0</v>
      </c>
      <c r="M136" s="222">
        <v>0</v>
      </c>
      <c r="N136" s="222">
        <v>0</v>
      </c>
      <c r="O136" s="222">
        <v>0</v>
      </c>
      <c r="P136" s="222">
        <v>2.8943649567873086E-3</v>
      </c>
      <c r="Q136" s="222">
        <v>0.11395531775339483</v>
      </c>
      <c r="R136" s="222">
        <v>0</v>
      </c>
      <c r="S136" s="222">
        <v>0</v>
      </c>
      <c r="T136" s="222">
        <v>0</v>
      </c>
      <c r="U136" s="222">
        <v>0</v>
      </c>
      <c r="V136" s="222">
        <v>4.6528599288039485E-2</v>
      </c>
      <c r="W136" s="222">
        <v>0</v>
      </c>
      <c r="X136" s="222">
        <v>0</v>
      </c>
      <c r="Y136" s="222">
        <v>7.2780539530275051E-2</v>
      </c>
      <c r="Z136" s="222">
        <v>0</v>
      </c>
    </row>
    <row r="137" spans="2:26" x14ac:dyDescent="0.2">
      <c r="B137" s="855" t="s">
        <v>11</v>
      </c>
      <c r="C137" s="222">
        <v>0.11496601130654029</v>
      </c>
      <c r="D137" s="222">
        <v>0</v>
      </c>
      <c r="E137" s="856">
        <v>0</v>
      </c>
      <c r="F137" s="222">
        <v>0.14831733571937886</v>
      </c>
      <c r="G137" s="222">
        <v>2.8881995354114412E-2</v>
      </c>
      <c r="H137" s="856">
        <v>3.6957491600229458E-2</v>
      </c>
      <c r="I137" s="222">
        <v>0</v>
      </c>
      <c r="J137" s="856">
        <v>0</v>
      </c>
      <c r="K137" s="856">
        <v>0</v>
      </c>
      <c r="L137" s="222">
        <v>0</v>
      </c>
      <c r="M137" s="222">
        <v>0</v>
      </c>
      <c r="N137" s="222">
        <v>0</v>
      </c>
      <c r="O137" s="222">
        <v>0</v>
      </c>
      <c r="P137" s="222">
        <v>0.5861210530076848</v>
      </c>
      <c r="Q137" s="222">
        <v>6.4724746162134222E-2</v>
      </c>
      <c r="R137" s="222">
        <v>0</v>
      </c>
      <c r="S137" s="222">
        <v>0</v>
      </c>
      <c r="T137" s="222">
        <v>0</v>
      </c>
      <c r="U137" s="222">
        <v>0</v>
      </c>
      <c r="V137" s="222">
        <v>0</v>
      </c>
      <c r="W137" s="222">
        <v>0</v>
      </c>
      <c r="X137" s="222">
        <v>0</v>
      </c>
      <c r="Y137" s="222">
        <v>0</v>
      </c>
      <c r="Z137" s="222">
        <v>0</v>
      </c>
    </row>
    <row r="138" spans="2:26" x14ac:dyDescent="0.2">
      <c r="B138" s="855" t="s">
        <v>50</v>
      </c>
      <c r="C138" s="222">
        <v>1</v>
      </c>
      <c r="D138" s="222">
        <v>0</v>
      </c>
      <c r="E138" s="856">
        <v>0</v>
      </c>
      <c r="F138" s="222">
        <v>0</v>
      </c>
      <c r="G138" s="222">
        <v>0</v>
      </c>
      <c r="H138" s="856">
        <v>0</v>
      </c>
      <c r="I138" s="222">
        <v>0</v>
      </c>
      <c r="J138" s="856">
        <v>0</v>
      </c>
      <c r="K138" s="856">
        <v>0</v>
      </c>
      <c r="L138" s="222">
        <v>0</v>
      </c>
      <c r="M138" s="222">
        <v>0</v>
      </c>
      <c r="N138" s="222">
        <v>0</v>
      </c>
      <c r="O138" s="222">
        <v>0</v>
      </c>
      <c r="P138" s="222">
        <v>0</v>
      </c>
      <c r="Q138" s="222">
        <v>0</v>
      </c>
      <c r="R138" s="222">
        <v>0</v>
      </c>
      <c r="S138" s="222">
        <v>0</v>
      </c>
      <c r="T138" s="222">
        <v>0</v>
      </c>
      <c r="U138" s="222">
        <v>0</v>
      </c>
      <c r="V138" s="222">
        <v>0</v>
      </c>
      <c r="W138" s="222">
        <v>0</v>
      </c>
      <c r="X138" s="222">
        <v>0</v>
      </c>
      <c r="Y138" s="222">
        <v>0</v>
      </c>
      <c r="Z138" s="222">
        <v>0</v>
      </c>
    </row>
    <row r="139" spans="2:26" x14ac:dyDescent="0.2">
      <c r="B139" s="855" t="s">
        <v>12</v>
      </c>
      <c r="C139" s="222">
        <v>6.0813370560554948E-2</v>
      </c>
      <c r="D139" s="222">
        <v>0</v>
      </c>
      <c r="E139" s="856">
        <v>0</v>
      </c>
      <c r="F139" s="222">
        <v>6.6715935683806515E-2</v>
      </c>
      <c r="G139" s="222">
        <v>0.11153935823030028</v>
      </c>
      <c r="H139" s="856">
        <v>0.30983088834483735</v>
      </c>
      <c r="I139" s="222">
        <v>0.11311683945630864</v>
      </c>
      <c r="J139" s="856">
        <v>0.1195534923900553</v>
      </c>
      <c r="K139" s="856">
        <v>0</v>
      </c>
      <c r="L139" s="222">
        <v>0</v>
      </c>
      <c r="M139" s="222">
        <v>0</v>
      </c>
      <c r="N139" s="222">
        <v>0</v>
      </c>
      <c r="O139" s="222">
        <v>0</v>
      </c>
      <c r="P139" s="222">
        <v>0</v>
      </c>
      <c r="Q139" s="222">
        <v>0.17151552853141763</v>
      </c>
      <c r="R139" s="222">
        <v>0</v>
      </c>
      <c r="S139" s="222">
        <v>0</v>
      </c>
      <c r="T139" s="222">
        <v>0</v>
      </c>
      <c r="U139" s="222">
        <v>0</v>
      </c>
      <c r="V139" s="222">
        <v>0</v>
      </c>
      <c r="W139" s="222">
        <v>0</v>
      </c>
      <c r="X139" s="222">
        <v>0</v>
      </c>
      <c r="Y139" s="222">
        <v>0</v>
      </c>
      <c r="Z139" s="222">
        <v>0</v>
      </c>
    </row>
    <row r="140" spans="2:26" x14ac:dyDescent="0.2">
      <c r="B140" s="855" t="s">
        <v>7</v>
      </c>
      <c r="C140" s="222">
        <v>5.9184429980171788E-3</v>
      </c>
      <c r="D140" s="222">
        <v>0</v>
      </c>
      <c r="E140" s="856">
        <v>0</v>
      </c>
      <c r="F140" s="222">
        <v>6.1606175560146678E-2</v>
      </c>
      <c r="G140" s="222">
        <v>8.2079591447651853E-2</v>
      </c>
      <c r="H140" s="856">
        <v>1.949801932709103E-2</v>
      </c>
      <c r="I140" s="222">
        <v>0.12076372226516562</v>
      </c>
      <c r="J140" s="856">
        <v>0.2380962791704683</v>
      </c>
      <c r="K140" s="856">
        <v>0</v>
      </c>
      <c r="L140" s="222">
        <v>0</v>
      </c>
      <c r="M140" s="222">
        <v>0</v>
      </c>
      <c r="N140" s="222">
        <v>0</v>
      </c>
      <c r="O140" s="222">
        <v>0</v>
      </c>
      <c r="P140" s="222">
        <v>0.19831464330073259</v>
      </c>
      <c r="Q140" s="222">
        <v>0.22054492807149814</v>
      </c>
      <c r="R140" s="222">
        <v>0</v>
      </c>
      <c r="S140" s="222">
        <v>0</v>
      </c>
      <c r="T140" s="222">
        <v>0</v>
      </c>
      <c r="U140" s="222">
        <v>0</v>
      </c>
      <c r="V140" s="222">
        <v>0</v>
      </c>
      <c r="W140" s="222">
        <v>0</v>
      </c>
      <c r="X140" s="222">
        <v>0</v>
      </c>
      <c r="Y140" s="222">
        <v>0</v>
      </c>
      <c r="Z140" s="222">
        <v>0</v>
      </c>
    </row>
    <row r="141" spans="2:26" x14ac:dyDescent="0.2">
      <c r="B141" s="855" t="s">
        <v>97</v>
      </c>
      <c r="C141" s="222">
        <v>1.3986006235174878E-2</v>
      </c>
      <c r="D141" s="222">
        <v>0</v>
      </c>
      <c r="E141" s="856">
        <v>0</v>
      </c>
      <c r="F141" s="222">
        <v>0.52819852784384902</v>
      </c>
      <c r="G141" s="222">
        <v>8.2765454540260682E-3</v>
      </c>
      <c r="H141" s="856">
        <v>1.7757825771552146E-2</v>
      </c>
      <c r="I141" s="222">
        <v>0.26159853233532104</v>
      </c>
      <c r="J141" s="856">
        <v>4.1676106922046492E-2</v>
      </c>
      <c r="K141" s="856">
        <v>0</v>
      </c>
      <c r="L141" s="222">
        <v>0</v>
      </c>
      <c r="M141" s="222">
        <v>0</v>
      </c>
      <c r="N141" s="222">
        <v>0</v>
      </c>
      <c r="O141" s="222">
        <v>0</v>
      </c>
      <c r="P141" s="222">
        <v>0</v>
      </c>
      <c r="Q141" s="222">
        <v>0.11675095923682155</v>
      </c>
      <c r="R141" s="222">
        <v>0</v>
      </c>
      <c r="S141" s="222">
        <v>0</v>
      </c>
      <c r="T141" s="222">
        <v>0</v>
      </c>
      <c r="U141" s="222">
        <v>0</v>
      </c>
      <c r="V141" s="222">
        <v>0</v>
      </c>
      <c r="W141" s="222">
        <v>0</v>
      </c>
      <c r="X141" s="222">
        <v>0</v>
      </c>
      <c r="Y141" s="222">
        <v>0</v>
      </c>
      <c r="Z141" s="222">
        <v>0</v>
      </c>
    </row>
    <row r="142" spans="2:26" x14ac:dyDescent="0.2">
      <c r="B142" s="855" t="s">
        <v>109</v>
      </c>
      <c r="C142" s="222">
        <v>1</v>
      </c>
      <c r="D142" s="222">
        <v>0</v>
      </c>
      <c r="E142" s="856">
        <v>0</v>
      </c>
      <c r="F142" s="222">
        <v>0</v>
      </c>
      <c r="G142" s="222">
        <v>0</v>
      </c>
      <c r="H142" s="856">
        <v>0</v>
      </c>
      <c r="I142" s="222">
        <v>0</v>
      </c>
      <c r="J142" s="856">
        <v>0</v>
      </c>
      <c r="K142" s="856">
        <v>0</v>
      </c>
      <c r="L142" s="222">
        <v>0</v>
      </c>
      <c r="M142" s="222">
        <v>0</v>
      </c>
      <c r="N142" s="222">
        <v>0</v>
      </c>
      <c r="O142" s="222">
        <v>0</v>
      </c>
      <c r="P142" s="222">
        <v>0</v>
      </c>
      <c r="Q142" s="222">
        <v>0</v>
      </c>
      <c r="R142" s="222">
        <v>0</v>
      </c>
      <c r="S142" s="222">
        <v>0</v>
      </c>
      <c r="T142" s="222">
        <v>0</v>
      </c>
      <c r="U142" s="222">
        <v>0</v>
      </c>
      <c r="V142" s="222">
        <v>0</v>
      </c>
      <c r="W142" s="222">
        <v>0</v>
      </c>
      <c r="X142" s="222">
        <v>0</v>
      </c>
      <c r="Y142" s="222">
        <v>0</v>
      </c>
      <c r="Z142" s="222">
        <v>0</v>
      </c>
    </row>
    <row r="143" spans="2:26" x14ac:dyDescent="0.2">
      <c r="B143" s="855" t="s">
        <v>107</v>
      </c>
      <c r="C143" s="222">
        <v>0.849079929588197</v>
      </c>
      <c r="D143" s="222">
        <v>0</v>
      </c>
      <c r="E143" s="856">
        <v>0</v>
      </c>
      <c r="F143" s="222">
        <v>0</v>
      </c>
      <c r="G143" s="222">
        <v>0</v>
      </c>
      <c r="H143" s="856">
        <v>0</v>
      </c>
      <c r="I143" s="222">
        <v>7.0028415461722518E-2</v>
      </c>
      <c r="J143" s="856">
        <v>3.0889609994286849E-2</v>
      </c>
      <c r="K143" s="856">
        <v>0</v>
      </c>
      <c r="L143" s="222">
        <v>0</v>
      </c>
      <c r="M143" s="222">
        <v>0</v>
      </c>
      <c r="N143" s="222">
        <v>0</v>
      </c>
      <c r="O143" s="222">
        <v>0</v>
      </c>
      <c r="P143" s="222">
        <v>5.0002044955793551E-2</v>
      </c>
      <c r="Q143" s="222">
        <v>0</v>
      </c>
      <c r="R143" s="222">
        <v>0</v>
      </c>
      <c r="S143" s="222">
        <v>0</v>
      </c>
      <c r="T143" s="222">
        <v>0</v>
      </c>
      <c r="U143" s="222">
        <v>0</v>
      </c>
      <c r="V143" s="222">
        <v>0</v>
      </c>
      <c r="W143" s="222">
        <v>0</v>
      </c>
      <c r="X143" s="222">
        <v>0</v>
      </c>
      <c r="Y143" s="222">
        <v>0</v>
      </c>
      <c r="Z143" s="222">
        <v>0</v>
      </c>
    </row>
    <row r="144" spans="2:26" x14ac:dyDescent="0.2">
      <c r="B144" s="855" t="s">
        <v>52</v>
      </c>
      <c r="C144" s="222">
        <v>0</v>
      </c>
      <c r="D144" s="222">
        <v>0</v>
      </c>
      <c r="E144" s="856">
        <v>0</v>
      </c>
      <c r="F144" s="222">
        <v>0</v>
      </c>
      <c r="G144" s="222">
        <v>0</v>
      </c>
      <c r="H144" s="856">
        <v>0</v>
      </c>
      <c r="I144" s="222">
        <v>0</v>
      </c>
      <c r="J144" s="856">
        <v>0</v>
      </c>
      <c r="K144" s="856">
        <v>0</v>
      </c>
      <c r="L144" s="222">
        <v>0</v>
      </c>
      <c r="M144" s="222">
        <v>0</v>
      </c>
      <c r="N144" s="222">
        <v>0</v>
      </c>
      <c r="O144" s="222">
        <v>0</v>
      </c>
      <c r="P144" s="222">
        <v>0</v>
      </c>
      <c r="Q144" s="222">
        <v>0</v>
      </c>
      <c r="R144" s="222">
        <v>0</v>
      </c>
      <c r="S144" s="222">
        <v>0</v>
      </c>
      <c r="T144" s="222">
        <v>0</v>
      </c>
      <c r="U144" s="222">
        <v>0</v>
      </c>
      <c r="V144" s="222">
        <v>0</v>
      </c>
      <c r="W144" s="222">
        <v>0</v>
      </c>
      <c r="X144" s="222">
        <v>0</v>
      </c>
      <c r="Y144" s="222">
        <v>0</v>
      </c>
      <c r="Z144" s="222">
        <v>0</v>
      </c>
    </row>
    <row r="145" spans="2:26" x14ac:dyDescent="0.2">
      <c r="B145" s="855" t="s">
        <v>46</v>
      </c>
      <c r="C145" s="222">
        <v>0.87060230317339304</v>
      </c>
      <c r="D145" s="222">
        <v>0</v>
      </c>
      <c r="E145" s="856">
        <v>0</v>
      </c>
      <c r="F145" s="222">
        <v>2.5098776801734522E-2</v>
      </c>
      <c r="G145" s="222">
        <v>8.1362262007318401E-2</v>
      </c>
      <c r="H145" s="856">
        <v>2.2936658017554051E-2</v>
      </c>
      <c r="I145" s="222">
        <v>0</v>
      </c>
      <c r="J145" s="856">
        <v>0</v>
      </c>
      <c r="K145" s="856">
        <v>0</v>
      </c>
      <c r="L145" s="222">
        <v>0</v>
      </c>
      <c r="M145" s="222">
        <v>0</v>
      </c>
      <c r="N145" s="222">
        <v>0</v>
      </c>
      <c r="O145" s="222">
        <v>0</v>
      </c>
      <c r="P145" s="222">
        <v>0</v>
      </c>
      <c r="Q145" s="222">
        <v>0</v>
      </c>
      <c r="R145" s="222">
        <v>0</v>
      </c>
      <c r="S145" s="222">
        <v>0</v>
      </c>
      <c r="T145" s="222">
        <v>0</v>
      </c>
      <c r="U145" s="222">
        <v>0</v>
      </c>
      <c r="V145" s="222">
        <v>0</v>
      </c>
      <c r="W145" s="222">
        <v>0</v>
      </c>
      <c r="X145" s="222">
        <v>0</v>
      </c>
      <c r="Y145" s="222">
        <v>0</v>
      </c>
      <c r="Z145" s="222">
        <v>0</v>
      </c>
    </row>
    <row r="146" spans="2:26" x14ac:dyDescent="0.2">
      <c r="B146" s="855" t="s">
        <v>303</v>
      </c>
      <c r="C146" s="222">
        <v>1.1939996550607188E-2</v>
      </c>
      <c r="D146" s="222">
        <v>0</v>
      </c>
      <c r="E146" s="856">
        <v>0</v>
      </c>
      <c r="F146" s="222">
        <v>0.50079893402009978</v>
      </c>
      <c r="G146" s="222">
        <v>0</v>
      </c>
      <c r="H146" s="856">
        <v>0</v>
      </c>
      <c r="I146" s="222">
        <v>0</v>
      </c>
      <c r="J146" s="856">
        <v>0</v>
      </c>
      <c r="K146" s="856">
        <v>0</v>
      </c>
      <c r="L146" s="222">
        <v>0</v>
      </c>
      <c r="M146" s="222">
        <v>0</v>
      </c>
      <c r="N146" s="222">
        <v>0</v>
      </c>
      <c r="O146" s="222">
        <v>0</v>
      </c>
      <c r="P146" s="222">
        <v>0.48726106942929304</v>
      </c>
      <c r="Q146" s="222">
        <v>0</v>
      </c>
      <c r="R146" s="222">
        <v>0</v>
      </c>
      <c r="S146" s="222">
        <v>0</v>
      </c>
      <c r="T146" s="222">
        <v>0</v>
      </c>
      <c r="U146" s="222">
        <v>0</v>
      </c>
      <c r="V146" s="222">
        <v>0</v>
      </c>
      <c r="W146" s="222">
        <v>0</v>
      </c>
      <c r="X146" s="222">
        <v>0</v>
      </c>
      <c r="Y146" s="222">
        <v>0</v>
      </c>
      <c r="Z146" s="222">
        <v>0</v>
      </c>
    </row>
    <row r="147" spans="2:26" x14ac:dyDescent="0.2">
      <c r="B147" s="855" t="s">
        <v>101</v>
      </c>
      <c r="C147" s="222">
        <v>0.33645025622695363</v>
      </c>
      <c r="D147" s="222">
        <v>0</v>
      </c>
      <c r="E147" s="856">
        <v>0</v>
      </c>
      <c r="F147" s="222">
        <v>8.2719590135509211E-2</v>
      </c>
      <c r="G147" s="222">
        <v>0</v>
      </c>
      <c r="H147" s="856">
        <v>2.0347215231760148E-2</v>
      </c>
      <c r="I147" s="222">
        <v>0.23907407372625133</v>
      </c>
      <c r="J147" s="856">
        <v>0.18560903190420336</v>
      </c>
      <c r="K147" s="856">
        <v>0</v>
      </c>
      <c r="L147" s="222">
        <v>0</v>
      </c>
      <c r="M147" s="222">
        <v>0</v>
      </c>
      <c r="N147" s="222">
        <v>0</v>
      </c>
      <c r="O147" s="222">
        <v>0</v>
      </c>
      <c r="P147" s="222">
        <v>0.1357998327753222</v>
      </c>
      <c r="Q147" s="222">
        <v>0</v>
      </c>
      <c r="R147" s="222">
        <v>0</v>
      </c>
      <c r="S147" s="222">
        <v>0</v>
      </c>
      <c r="T147" s="222">
        <v>0</v>
      </c>
      <c r="U147" s="222">
        <v>0</v>
      </c>
      <c r="V147" s="222">
        <v>0</v>
      </c>
      <c r="W147" s="222">
        <v>0</v>
      </c>
      <c r="X147" s="222">
        <v>0</v>
      </c>
      <c r="Y147" s="222">
        <v>0</v>
      </c>
      <c r="Z147" s="222">
        <v>0</v>
      </c>
    </row>
    <row r="148" spans="2:26" x14ac:dyDescent="0.2">
      <c r="B148" s="855" t="s">
        <v>312</v>
      </c>
      <c r="C148" s="222">
        <v>0</v>
      </c>
      <c r="D148" s="222">
        <v>0</v>
      </c>
      <c r="E148" s="856">
        <v>0</v>
      </c>
      <c r="F148" s="222">
        <v>0</v>
      </c>
      <c r="G148" s="222">
        <v>0</v>
      </c>
      <c r="H148" s="856">
        <v>0</v>
      </c>
      <c r="I148" s="222">
        <v>0</v>
      </c>
      <c r="J148" s="856">
        <v>0</v>
      </c>
      <c r="K148" s="856">
        <v>0</v>
      </c>
      <c r="L148" s="222">
        <v>0</v>
      </c>
      <c r="M148" s="222">
        <v>0</v>
      </c>
      <c r="N148" s="222">
        <v>0</v>
      </c>
      <c r="O148" s="222">
        <v>0</v>
      </c>
      <c r="P148" s="222">
        <v>1</v>
      </c>
      <c r="Q148" s="222">
        <v>0</v>
      </c>
      <c r="R148" s="222">
        <v>0</v>
      </c>
      <c r="S148" s="222">
        <v>0</v>
      </c>
      <c r="T148" s="222">
        <v>0</v>
      </c>
      <c r="U148" s="222">
        <v>0</v>
      </c>
      <c r="V148" s="222">
        <v>0</v>
      </c>
      <c r="W148" s="222">
        <v>0</v>
      </c>
      <c r="X148" s="222">
        <v>0</v>
      </c>
      <c r="Y148" s="222">
        <v>0</v>
      </c>
      <c r="Z148" s="222">
        <v>0</v>
      </c>
    </row>
    <row r="149" spans="2:26" x14ac:dyDescent="0.2">
      <c r="B149" s="855" t="s">
        <v>47</v>
      </c>
      <c r="C149" s="222">
        <v>0.85761535085035667</v>
      </c>
      <c r="D149" s="222">
        <v>0</v>
      </c>
      <c r="E149" s="856">
        <v>0</v>
      </c>
      <c r="F149" s="222">
        <v>3.3272311675423216E-2</v>
      </c>
      <c r="G149" s="222">
        <v>2.1109678425374277E-2</v>
      </c>
      <c r="H149" s="856">
        <v>8.1842512342885532E-2</v>
      </c>
      <c r="I149" s="222">
        <v>0</v>
      </c>
      <c r="J149" s="856">
        <v>0</v>
      </c>
      <c r="K149" s="856">
        <v>0</v>
      </c>
      <c r="L149" s="222">
        <v>0</v>
      </c>
      <c r="M149" s="222">
        <v>0</v>
      </c>
      <c r="N149" s="222">
        <v>0</v>
      </c>
      <c r="O149" s="222">
        <v>0</v>
      </c>
      <c r="P149" s="222">
        <v>0</v>
      </c>
      <c r="Q149" s="222">
        <v>3.3648441408076178E-3</v>
      </c>
      <c r="R149" s="222">
        <v>0</v>
      </c>
      <c r="S149" s="222">
        <v>0</v>
      </c>
      <c r="T149" s="222">
        <v>0</v>
      </c>
      <c r="U149" s="222">
        <v>0</v>
      </c>
      <c r="V149" s="222">
        <v>0</v>
      </c>
      <c r="W149" s="222">
        <v>0</v>
      </c>
      <c r="X149" s="222">
        <v>0</v>
      </c>
      <c r="Y149" s="222">
        <v>0</v>
      </c>
      <c r="Z149" s="222">
        <v>0</v>
      </c>
    </row>
    <row r="150" spans="2:26" x14ac:dyDescent="0.2">
      <c r="B150" s="855" t="s">
        <v>49</v>
      </c>
      <c r="C150" s="222">
        <v>0.79645492417755936</v>
      </c>
      <c r="D150" s="222">
        <v>0</v>
      </c>
      <c r="E150" s="856">
        <v>0</v>
      </c>
      <c r="F150" s="222">
        <v>7.6747334667874416E-3</v>
      </c>
      <c r="G150" s="222">
        <v>0.1813728905003959</v>
      </c>
      <c r="H150" s="856">
        <v>5.0066373624324126E-3</v>
      </c>
      <c r="I150" s="222">
        <v>0</v>
      </c>
      <c r="J150" s="856">
        <v>0</v>
      </c>
      <c r="K150" s="856">
        <v>0</v>
      </c>
      <c r="L150" s="222">
        <v>0</v>
      </c>
      <c r="M150" s="222">
        <v>0</v>
      </c>
      <c r="N150" s="222">
        <v>0</v>
      </c>
      <c r="O150" s="222">
        <v>0</v>
      </c>
      <c r="P150" s="222">
        <v>0</v>
      </c>
      <c r="Q150" s="222">
        <v>8.8246938239007582E-3</v>
      </c>
      <c r="R150" s="222">
        <v>0</v>
      </c>
      <c r="S150" s="222">
        <v>0</v>
      </c>
      <c r="T150" s="222">
        <v>0</v>
      </c>
      <c r="U150" s="222">
        <v>0</v>
      </c>
      <c r="V150" s="222">
        <v>0</v>
      </c>
      <c r="W150" s="222">
        <v>0</v>
      </c>
      <c r="X150" s="222">
        <v>0</v>
      </c>
      <c r="Y150" s="222">
        <v>0</v>
      </c>
      <c r="Z150" s="222">
        <v>0</v>
      </c>
    </row>
    <row r="151" spans="2:26" x14ac:dyDescent="0.2">
      <c r="B151" s="855" t="s">
        <v>51</v>
      </c>
      <c r="C151" s="222">
        <v>0.17763364130485246</v>
      </c>
      <c r="D151" s="222">
        <v>0.39657208274006428</v>
      </c>
      <c r="E151" s="856">
        <v>0.38712203837915793</v>
      </c>
      <c r="F151" s="222">
        <v>1.2903750867324947E-2</v>
      </c>
      <c r="G151" s="222">
        <v>1.4640248185753959E-2</v>
      </c>
      <c r="H151" s="856">
        <v>1.1128238522846442E-2</v>
      </c>
      <c r="I151" s="222">
        <v>0</v>
      </c>
      <c r="J151" s="856">
        <v>0</v>
      </c>
      <c r="K151" s="856">
        <v>0</v>
      </c>
      <c r="L151" s="222">
        <v>0</v>
      </c>
      <c r="M151" s="222">
        <v>0</v>
      </c>
      <c r="N151" s="222">
        <v>0</v>
      </c>
      <c r="O151" s="222">
        <v>0</v>
      </c>
      <c r="P151" s="222">
        <v>0</v>
      </c>
      <c r="Q151" s="222">
        <v>0</v>
      </c>
      <c r="R151" s="222">
        <v>0</v>
      </c>
      <c r="S151" s="222">
        <v>0</v>
      </c>
      <c r="T151" s="222">
        <v>0</v>
      </c>
      <c r="U151" s="222">
        <v>0</v>
      </c>
      <c r="V151" s="222">
        <v>0</v>
      </c>
      <c r="W151" s="222">
        <v>0</v>
      </c>
      <c r="X151" s="222">
        <v>0</v>
      </c>
      <c r="Y151" s="222">
        <v>0</v>
      </c>
      <c r="Z151" s="222">
        <v>0</v>
      </c>
    </row>
    <row r="152" spans="2:26" x14ac:dyDescent="0.2">
      <c r="B152" s="855" t="s">
        <v>53</v>
      </c>
      <c r="C152" s="222">
        <v>0.22580211227370459</v>
      </c>
      <c r="D152" s="222">
        <v>0.21009778919146277</v>
      </c>
      <c r="E152" s="856">
        <v>0.45528120259373694</v>
      </c>
      <c r="F152" s="222">
        <v>2.8764451880250001E-2</v>
      </c>
      <c r="G152" s="222">
        <v>1.1720312346312291E-2</v>
      </c>
      <c r="H152" s="856">
        <v>5.8206745680120875E-3</v>
      </c>
      <c r="I152" s="222">
        <v>8.7033424499654167E-3</v>
      </c>
      <c r="J152" s="856">
        <v>2.2367428576308759E-2</v>
      </c>
      <c r="K152" s="856">
        <v>0</v>
      </c>
      <c r="L152" s="222">
        <v>2.0527566795612601E-2</v>
      </c>
      <c r="M152" s="222">
        <v>0</v>
      </c>
      <c r="N152" s="222">
        <v>0</v>
      </c>
      <c r="O152" s="222">
        <v>0</v>
      </c>
      <c r="P152" s="222">
        <v>0</v>
      </c>
      <c r="Q152" s="222">
        <v>7.7094858452785055E-3</v>
      </c>
      <c r="R152" s="222">
        <v>0</v>
      </c>
      <c r="S152" s="222">
        <v>0</v>
      </c>
      <c r="T152" s="222">
        <v>0</v>
      </c>
      <c r="U152" s="222">
        <v>0</v>
      </c>
      <c r="V152" s="222">
        <v>0</v>
      </c>
      <c r="W152" s="222">
        <v>0</v>
      </c>
      <c r="X152" s="222">
        <v>0</v>
      </c>
      <c r="Y152" s="222">
        <v>0</v>
      </c>
      <c r="Z152" s="222">
        <v>0</v>
      </c>
    </row>
    <row r="153" spans="2:26" x14ac:dyDescent="0.2">
      <c r="B153" s="855" t="s">
        <v>105</v>
      </c>
      <c r="C153" s="222">
        <v>0</v>
      </c>
      <c r="D153" s="222">
        <v>0</v>
      </c>
      <c r="E153" s="856">
        <v>0</v>
      </c>
      <c r="F153" s="222">
        <v>0.22122549192897625</v>
      </c>
      <c r="G153" s="222">
        <v>0.10052203380801267</v>
      </c>
      <c r="H153" s="856">
        <v>0.10702244372297554</v>
      </c>
      <c r="I153" s="222">
        <v>3.1466530967979793E-2</v>
      </c>
      <c r="J153" s="856">
        <v>0.1212988164740588</v>
      </c>
      <c r="K153" s="856">
        <v>0</v>
      </c>
      <c r="L153" s="222">
        <v>0</v>
      </c>
      <c r="M153" s="222">
        <v>0</v>
      </c>
      <c r="N153" s="222">
        <v>0</v>
      </c>
      <c r="O153" s="222">
        <v>0</v>
      </c>
      <c r="P153" s="222">
        <v>0.27632800930201651</v>
      </c>
      <c r="Q153" s="222">
        <v>0.10184949482243252</v>
      </c>
      <c r="R153" s="222">
        <v>0</v>
      </c>
      <c r="S153" s="222">
        <v>0</v>
      </c>
      <c r="T153" s="222">
        <v>0</v>
      </c>
      <c r="U153" s="222">
        <v>0</v>
      </c>
      <c r="V153" s="222">
        <v>0</v>
      </c>
      <c r="W153" s="222">
        <v>0</v>
      </c>
      <c r="X153" s="222">
        <v>0</v>
      </c>
      <c r="Y153" s="222">
        <v>0</v>
      </c>
      <c r="Z153" s="222">
        <v>0</v>
      </c>
    </row>
    <row r="154" spans="2:26" x14ac:dyDescent="0.2">
      <c r="B154" s="855" t="s">
        <v>56</v>
      </c>
      <c r="C154" s="222">
        <v>0</v>
      </c>
      <c r="D154" s="222">
        <v>0</v>
      </c>
      <c r="E154" s="856">
        <v>0</v>
      </c>
      <c r="F154" s="222">
        <v>0.12660252850433373</v>
      </c>
      <c r="G154" s="222">
        <v>6.7383516195681628E-2</v>
      </c>
      <c r="H154" s="856">
        <v>0.3060139552999846</v>
      </c>
      <c r="I154" s="222">
        <v>0</v>
      </c>
      <c r="J154" s="856">
        <v>0</v>
      </c>
      <c r="K154" s="856">
        <v>0</v>
      </c>
      <c r="L154" s="222">
        <v>0</v>
      </c>
      <c r="M154" s="222">
        <v>0</v>
      </c>
      <c r="N154" s="222">
        <v>0</v>
      </c>
      <c r="O154" s="222">
        <v>0</v>
      </c>
      <c r="P154" s="222">
        <v>0</v>
      </c>
      <c r="Q154" s="222">
        <v>0</v>
      </c>
      <c r="R154" s="222">
        <v>0</v>
      </c>
      <c r="S154" s="222">
        <v>0</v>
      </c>
      <c r="T154" s="222">
        <v>0</v>
      </c>
      <c r="U154" s="222">
        <v>0</v>
      </c>
      <c r="V154" s="222">
        <v>0</v>
      </c>
      <c r="W154" s="222">
        <v>0</v>
      </c>
      <c r="X154" s="222">
        <v>0</v>
      </c>
      <c r="Y154" s="222">
        <v>0</v>
      </c>
      <c r="Z154" s="222">
        <v>0</v>
      </c>
    </row>
    <row r="155" spans="2:26" x14ac:dyDescent="0.2">
      <c r="B155" s="855" t="s">
        <v>13</v>
      </c>
      <c r="C155" s="222">
        <v>7.1665182039713865E-2</v>
      </c>
      <c r="D155" s="222">
        <v>0</v>
      </c>
      <c r="E155" s="856">
        <v>0</v>
      </c>
      <c r="F155" s="222">
        <v>0</v>
      </c>
      <c r="G155" s="222">
        <v>0</v>
      </c>
      <c r="H155" s="856">
        <v>0</v>
      </c>
      <c r="I155" s="222">
        <v>0</v>
      </c>
      <c r="J155" s="856">
        <v>0</v>
      </c>
      <c r="K155" s="856">
        <v>0</v>
      </c>
      <c r="L155" s="222">
        <v>0</v>
      </c>
      <c r="M155" s="222">
        <v>0</v>
      </c>
      <c r="N155" s="222">
        <v>0</v>
      </c>
      <c r="O155" s="222">
        <v>0</v>
      </c>
      <c r="P155" s="222">
        <v>0.92833481796028616</v>
      </c>
      <c r="Q155" s="222">
        <v>0</v>
      </c>
      <c r="R155" s="222">
        <v>0</v>
      </c>
      <c r="S155" s="222">
        <v>0</v>
      </c>
      <c r="T155" s="222">
        <v>0</v>
      </c>
      <c r="U155" s="222">
        <v>0</v>
      </c>
      <c r="V155" s="222">
        <v>0</v>
      </c>
      <c r="W155" s="222">
        <v>0</v>
      </c>
      <c r="X155" s="222">
        <v>0</v>
      </c>
      <c r="Y155" s="222">
        <v>0</v>
      </c>
      <c r="Z155" s="222">
        <v>0</v>
      </c>
    </row>
    <row r="156" spans="2:26" x14ac:dyDescent="0.2">
      <c r="B156" s="855" t="s">
        <v>100</v>
      </c>
      <c r="C156" s="222">
        <v>0.43156340405164467</v>
      </c>
      <c r="D156" s="222">
        <v>0</v>
      </c>
      <c r="E156" s="856">
        <v>0</v>
      </c>
      <c r="F156" s="222">
        <v>0.124240589742698</v>
      </c>
      <c r="G156" s="222">
        <v>2.9518199416944807E-2</v>
      </c>
      <c r="H156" s="856">
        <v>5.2072300659907172E-2</v>
      </c>
      <c r="I156" s="222">
        <v>0.11530184933574499</v>
      </c>
      <c r="J156" s="856">
        <v>0.11835500068921179</v>
      </c>
      <c r="K156" s="856">
        <v>0</v>
      </c>
      <c r="L156" s="222">
        <v>0</v>
      </c>
      <c r="M156" s="222">
        <v>0</v>
      </c>
      <c r="N156" s="222">
        <v>0</v>
      </c>
      <c r="O156" s="222">
        <v>0</v>
      </c>
      <c r="P156" s="222">
        <v>9.8320081471807347E-2</v>
      </c>
      <c r="Q156" s="222">
        <v>1.8213683194048935E-2</v>
      </c>
      <c r="R156" s="222">
        <v>0</v>
      </c>
      <c r="S156" s="222">
        <v>0</v>
      </c>
      <c r="T156" s="222">
        <v>0</v>
      </c>
      <c r="U156" s="222">
        <v>0</v>
      </c>
      <c r="V156" s="222">
        <v>0</v>
      </c>
      <c r="W156" s="222">
        <v>0</v>
      </c>
      <c r="X156" s="222">
        <v>0</v>
      </c>
      <c r="Y156" s="222">
        <v>0</v>
      </c>
      <c r="Z156" s="222">
        <v>0</v>
      </c>
    </row>
    <row r="157" spans="2:26" x14ac:dyDescent="0.2">
      <c r="B157" s="855" t="s">
        <v>57</v>
      </c>
      <c r="C157" s="222">
        <v>1</v>
      </c>
      <c r="D157" s="222">
        <v>0</v>
      </c>
      <c r="E157" s="856">
        <v>0</v>
      </c>
      <c r="F157" s="222">
        <v>0</v>
      </c>
      <c r="G157" s="222">
        <v>0</v>
      </c>
      <c r="H157" s="856">
        <v>0</v>
      </c>
      <c r="I157" s="222">
        <v>0</v>
      </c>
      <c r="J157" s="856">
        <v>0</v>
      </c>
      <c r="K157" s="856">
        <v>0</v>
      </c>
      <c r="L157" s="222">
        <v>0</v>
      </c>
      <c r="M157" s="222">
        <v>0</v>
      </c>
      <c r="N157" s="222">
        <v>0</v>
      </c>
      <c r="O157" s="222">
        <v>0</v>
      </c>
      <c r="P157" s="222">
        <v>0</v>
      </c>
      <c r="Q157" s="222">
        <v>0</v>
      </c>
      <c r="R157" s="222">
        <v>0</v>
      </c>
      <c r="S157" s="222">
        <v>0</v>
      </c>
      <c r="T157" s="222">
        <v>0</v>
      </c>
      <c r="U157" s="222">
        <v>0</v>
      </c>
      <c r="V157" s="222">
        <v>0</v>
      </c>
      <c r="W157" s="222">
        <v>0</v>
      </c>
      <c r="X157" s="222">
        <v>0</v>
      </c>
      <c r="Y157" s="222">
        <v>0</v>
      </c>
      <c r="Z157" s="222">
        <v>0</v>
      </c>
    </row>
    <row r="158" spans="2:26" x14ac:dyDescent="0.2">
      <c r="B158" s="855" t="s">
        <v>110</v>
      </c>
      <c r="C158" s="222">
        <v>1</v>
      </c>
      <c r="D158" s="222">
        <v>0</v>
      </c>
      <c r="E158" s="856">
        <v>0</v>
      </c>
      <c r="F158" s="222">
        <v>0</v>
      </c>
      <c r="G158" s="222">
        <v>0</v>
      </c>
      <c r="H158" s="856">
        <v>0</v>
      </c>
      <c r="I158" s="222">
        <v>0</v>
      </c>
      <c r="J158" s="856">
        <v>0</v>
      </c>
      <c r="K158" s="856">
        <v>0</v>
      </c>
      <c r="L158" s="222">
        <v>0</v>
      </c>
      <c r="M158" s="222">
        <v>0</v>
      </c>
      <c r="N158" s="222">
        <v>0</v>
      </c>
      <c r="O158" s="222">
        <v>0</v>
      </c>
      <c r="P158" s="222">
        <v>0</v>
      </c>
      <c r="Q158" s="222">
        <v>0</v>
      </c>
      <c r="R158" s="222">
        <v>0</v>
      </c>
      <c r="S158" s="222">
        <v>0</v>
      </c>
      <c r="T158" s="222">
        <v>0</v>
      </c>
      <c r="U158" s="222">
        <v>0</v>
      </c>
      <c r="V158" s="222">
        <v>0</v>
      </c>
      <c r="W158" s="222">
        <v>0</v>
      </c>
      <c r="X158" s="222">
        <v>0</v>
      </c>
      <c r="Y158" s="222">
        <v>0</v>
      </c>
      <c r="Z158" s="222">
        <v>0</v>
      </c>
    </row>
    <row r="159" spans="2:26" x14ac:dyDescent="0.2">
      <c r="B159" s="855" t="s">
        <v>14</v>
      </c>
      <c r="C159" s="222">
        <v>0</v>
      </c>
      <c r="D159" s="222">
        <v>0</v>
      </c>
      <c r="E159" s="856">
        <v>0</v>
      </c>
      <c r="F159" s="222">
        <v>0</v>
      </c>
      <c r="G159" s="222">
        <v>0</v>
      </c>
      <c r="H159" s="856">
        <v>0</v>
      </c>
      <c r="I159" s="222">
        <v>0</v>
      </c>
      <c r="J159" s="856">
        <v>0</v>
      </c>
      <c r="K159" s="856">
        <v>0</v>
      </c>
      <c r="L159" s="222">
        <v>0</v>
      </c>
      <c r="M159" s="222">
        <v>0</v>
      </c>
      <c r="N159" s="222">
        <v>0</v>
      </c>
      <c r="O159" s="222">
        <v>0</v>
      </c>
      <c r="P159" s="222">
        <v>0</v>
      </c>
      <c r="Q159" s="222">
        <v>0</v>
      </c>
      <c r="R159" s="222">
        <v>0</v>
      </c>
      <c r="S159" s="222">
        <v>0</v>
      </c>
      <c r="T159" s="222">
        <v>0</v>
      </c>
      <c r="U159" s="222">
        <v>0</v>
      </c>
      <c r="V159" s="222">
        <v>0</v>
      </c>
      <c r="W159" s="222">
        <v>0</v>
      </c>
      <c r="X159" s="222">
        <v>0</v>
      </c>
      <c r="Y159" s="222">
        <v>0</v>
      </c>
      <c r="Z159" s="222">
        <v>0</v>
      </c>
    </row>
    <row r="160" spans="2:26" x14ac:dyDescent="0.2">
      <c r="B160" s="855" t="s">
        <v>793</v>
      </c>
      <c r="C160" s="222">
        <v>1.4941505294013835E-2</v>
      </c>
      <c r="D160" s="222">
        <v>0</v>
      </c>
      <c r="E160" s="856">
        <v>0</v>
      </c>
      <c r="F160" s="222">
        <v>0</v>
      </c>
      <c r="G160" s="222">
        <v>0</v>
      </c>
      <c r="H160" s="856">
        <v>0</v>
      </c>
      <c r="I160" s="222">
        <v>0</v>
      </c>
      <c r="J160" s="856">
        <v>0</v>
      </c>
      <c r="K160" s="856">
        <v>0</v>
      </c>
      <c r="L160" s="222">
        <v>0</v>
      </c>
      <c r="M160" s="222">
        <v>0</v>
      </c>
      <c r="N160" s="222">
        <v>0</v>
      </c>
      <c r="O160" s="222">
        <v>0</v>
      </c>
      <c r="P160" s="222">
        <v>0.98505849470598617</v>
      </c>
      <c r="Q160" s="222">
        <v>0</v>
      </c>
      <c r="R160" s="222">
        <v>0</v>
      </c>
      <c r="S160" s="222">
        <v>0</v>
      </c>
      <c r="T160" s="222">
        <v>0</v>
      </c>
      <c r="U160" s="222">
        <v>0</v>
      </c>
      <c r="V160" s="222">
        <v>0</v>
      </c>
      <c r="W160" s="222">
        <v>0</v>
      </c>
      <c r="X160" s="222">
        <v>0</v>
      </c>
      <c r="Y160" s="222">
        <v>0</v>
      </c>
      <c r="Z160" s="222">
        <v>0</v>
      </c>
    </row>
    <row r="161" spans="2:26" x14ac:dyDescent="0.2">
      <c r="B161" s="855" t="s">
        <v>106</v>
      </c>
      <c r="C161" s="222">
        <v>0.52004661111844286</v>
      </c>
      <c r="D161" s="222">
        <v>0</v>
      </c>
      <c r="E161" s="856">
        <v>0</v>
      </c>
      <c r="F161" s="222">
        <v>9.6902698143561089E-2</v>
      </c>
      <c r="G161" s="222">
        <v>1.7574074789300162E-2</v>
      </c>
      <c r="H161" s="856">
        <v>9.9819281489149907E-3</v>
      </c>
      <c r="I161" s="222">
        <v>0.13925618596069808</v>
      </c>
      <c r="J161" s="856">
        <v>9.4249195808715075E-2</v>
      </c>
      <c r="K161" s="856">
        <v>0</v>
      </c>
      <c r="L161" s="222">
        <v>0</v>
      </c>
      <c r="M161" s="222">
        <v>0</v>
      </c>
      <c r="N161" s="222">
        <v>0</v>
      </c>
      <c r="O161" s="222">
        <v>0</v>
      </c>
      <c r="P161" s="222">
        <v>0.10642108942920106</v>
      </c>
      <c r="Q161" s="222">
        <v>1.1813531856425892E-2</v>
      </c>
      <c r="R161" s="222">
        <v>0</v>
      </c>
      <c r="S161" s="222">
        <v>0</v>
      </c>
      <c r="T161" s="222">
        <v>0</v>
      </c>
      <c r="U161" s="222">
        <v>0</v>
      </c>
      <c r="V161" s="222">
        <v>0</v>
      </c>
      <c r="W161" s="222">
        <v>0</v>
      </c>
      <c r="X161" s="222">
        <v>0</v>
      </c>
      <c r="Y161" s="222">
        <v>0</v>
      </c>
      <c r="Z161" s="222">
        <v>0</v>
      </c>
    </row>
    <row r="162" spans="2:26" x14ac:dyDescent="0.2">
      <c r="B162" s="855" t="s">
        <v>55</v>
      </c>
      <c r="C162" s="222">
        <v>1</v>
      </c>
      <c r="D162" s="222">
        <v>0</v>
      </c>
      <c r="E162" s="856">
        <v>0</v>
      </c>
      <c r="F162" s="222">
        <v>0</v>
      </c>
      <c r="G162" s="222">
        <v>0</v>
      </c>
      <c r="H162" s="856">
        <v>0</v>
      </c>
      <c r="I162" s="222">
        <v>0</v>
      </c>
      <c r="J162" s="856">
        <v>0</v>
      </c>
      <c r="K162" s="856">
        <v>0</v>
      </c>
      <c r="L162" s="222">
        <v>0</v>
      </c>
      <c r="M162" s="222">
        <v>0</v>
      </c>
      <c r="N162" s="222">
        <v>0</v>
      </c>
      <c r="O162" s="222">
        <v>0</v>
      </c>
      <c r="P162" s="222">
        <v>0</v>
      </c>
      <c r="Q162" s="222">
        <v>0</v>
      </c>
      <c r="R162" s="222">
        <v>0</v>
      </c>
      <c r="S162" s="222">
        <v>0</v>
      </c>
      <c r="T162" s="222">
        <v>0</v>
      </c>
      <c r="U162" s="222">
        <v>0</v>
      </c>
      <c r="V162" s="222">
        <v>0</v>
      </c>
      <c r="W162" s="222">
        <v>0</v>
      </c>
      <c r="X162" s="222">
        <v>0</v>
      </c>
      <c r="Y162" s="222">
        <v>0</v>
      </c>
      <c r="Z162" s="222">
        <v>0</v>
      </c>
    </row>
    <row r="163" spans="2:26" x14ac:dyDescent="0.2">
      <c r="B163" s="855" t="s">
        <v>460</v>
      </c>
      <c r="C163" s="222">
        <v>0</v>
      </c>
      <c r="D163" s="222">
        <v>0</v>
      </c>
      <c r="E163" s="856">
        <v>0</v>
      </c>
      <c r="F163" s="222">
        <v>0</v>
      </c>
      <c r="G163" s="222">
        <v>0</v>
      </c>
      <c r="H163" s="856">
        <v>0</v>
      </c>
      <c r="I163" s="222">
        <v>0.43159655569839495</v>
      </c>
      <c r="J163" s="856">
        <v>0.56840344430160505</v>
      </c>
      <c r="K163" s="856">
        <v>0</v>
      </c>
      <c r="L163" s="222">
        <v>0</v>
      </c>
      <c r="M163" s="222">
        <v>0</v>
      </c>
      <c r="N163" s="222">
        <v>0</v>
      </c>
      <c r="O163" s="222">
        <v>0</v>
      </c>
      <c r="P163" s="222">
        <v>0</v>
      </c>
      <c r="Q163" s="222">
        <v>0</v>
      </c>
      <c r="R163" s="222">
        <v>0</v>
      </c>
      <c r="S163" s="222">
        <v>0</v>
      </c>
      <c r="T163" s="222">
        <v>0</v>
      </c>
      <c r="U163" s="222">
        <v>0</v>
      </c>
      <c r="V163" s="222">
        <v>0</v>
      </c>
      <c r="W163" s="222">
        <v>0</v>
      </c>
      <c r="X163" s="222">
        <v>0</v>
      </c>
      <c r="Y163" s="222">
        <v>0</v>
      </c>
      <c r="Z163" s="222">
        <v>0</v>
      </c>
    </row>
    <row r="164" spans="2:26" x14ac:dyDescent="0.2">
      <c r="B164" s="855" t="s">
        <v>112</v>
      </c>
      <c r="C164" s="222">
        <v>0.16820040613605391</v>
      </c>
      <c r="D164" s="222">
        <v>0</v>
      </c>
      <c r="E164" s="856">
        <v>0</v>
      </c>
      <c r="F164" s="222">
        <v>0</v>
      </c>
      <c r="G164" s="222">
        <v>0</v>
      </c>
      <c r="H164" s="856">
        <v>0</v>
      </c>
      <c r="I164" s="222">
        <v>0.3698914858270993</v>
      </c>
      <c r="J164" s="856">
        <v>0.46190810803684673</v>
      </c>
      <c r="K164" s="856">
        <v>0</v>
      </c>
      <c r="L164" s="222">
        <v>0</v>
      </c>
      <c r="M164" s="222">
        <v>0</v>
      </c>
      <c r="N164" s="222">
        <v>0</v>
      </c>
      <c r="O164" s="222">
        <v>0</v>
      </c>
      <c r="P164" s="222">
        <v>0</v>
      </c>
      <c r="Q164" s="222">
        <v>0</v>
      </c>
      <c r="R164" s="222">
        <v>0</v>
      </c>
      <c r="S164" s="222">
        <v>0</v>
      </c>
      <c r="T164" s="222">
        <v>0</v>
      </c>
      <c r="U164" s="222">
        <v>0</v>
      </c>
      <c r="V164" s="222">
        <v>0</v>
      </c>
      <c r="W164" s="222">
        <v>0</v>
      </c>
      <c r="X164" s="222">
        <v>0</v>
      </c>
      <c r="Y164" s="222">
        <v>0</v>
      </c>
      <c r="Z164" s="222">
        <v>0</v>
      </c>
    </row>
    <row r="165" spans="2:26" x14ac:dyDescent="0.2">
      <c r="B165" s="855" t="s">
        <v>940</v>
      </c>
      <c r="C165" s="222">
        <v>0</v>
      </c>
      <c r="D165" s="222">
        <v>0</v>
      </c>
      <c r="E165" s="856">
        <v>0</v>
      </c>
      <c r="F165" s="222">
        <v>0</v>
      </c>
      <c r="G165" s="222">
        <v>0</v>
      </c>
      <c r="H165" s="856">
        <v>0</v>
      </c>
      <c r="I165" s="222">
        <v>0</v>
      </c>
      <c r="J165" s="856">
        <v>0</v>
      </c>
      <c r="K165" s="856">
        <v>0</v>
      </c>
      <c r="L165" s="222">
        <v>0</v>
      </c>
      <c r="M165" s="222">
        <v>0</v>
      </c>
      <c r="N165" s="222">
        <v>0</v>
      </c>
      <c r="O165" s="222">
        <v>0</v>
      </c>
      <c r="P165" s="222">
        <v>0</v>
      </c>
      <c r="Q165" s="222">
        <v>0</v>
      </c>
      <c r="R165" s="222">
        <v>0</v>
      </c>
      <c r="S165" s="222">
        <v>0</v>
      </c>
      <c r="T165" s="222">
        <v>0</v>
      </c>
      <c r="U165" s="222">
        <v>0</v>
      </c>
      <c r="V165" s="222">
        <v>0</v>
      </c>
      <c r="W165" s="222">
        <v>0</v>
      </c>
      <c r="X165" s="222">
        <v>0</v>
      </c>
      <c r="Y165" s="222">
        <v>0</v>
      </c>
      <c r="Z165" s="222">
        <v>0</v>
      </c>
    </row>
    <row r="166" spans="2:26" x14ac:dyDescent="0.2">
      <c r="B166" s="855" t="s">
        <v>63</v>
      </c>
      <c r="C166" s="222">
        <v>0.58295670528124233</v>
      </c>
      <c r="D166" s="222">
        <v>0.27294075392829364</v>
      </c>
      <c r="E166" s="856">
        <v>0.10886641611049701</v>
      </c>
      <c r="F166" s="222">
        <v>0</v>
      </c>
      <c r="G166" s="222">
        <v>0</v>
      </c>
      <c r="H166" s="856">
        <v>0</v>
      </c>
      <c r="I166" s="222">
        <v>0</v>
      </c>
      <c r="J166" s="856">
        <v>0</v>
      </c>
      <c r="K166" s="856">
        <v>0</v>
      </c>
      <c r="L166" s="222">
        <v>3.5236124679967007E-2</v>
      </c>
      <c r="M166" s="222">
        <v>0</v>
      </c>
      <c r="N166" s="222">
        <v>0</v>
      </c>
      <c r="O166" s="222">
        <v>0</v>
      </c>
      <c r="P166" s="222">
        <v>0</v>
      </c>
      <c r="Q166" s="222">
        <v>0</v>
      </c>
      <c r="R166" s="222">
        <v>0</v>
      </c>
      <c r="S166" s="222">
        <v>0</v>
      </c>
      <c r="T166" s="222">
        <v>0</v>
      </c>
      <c r="U166" s="222">
        <v>0</v>
      </c>
      <c r="V166" s="222">
        <v>0</v>
      </c>
      <c r="W166" s="222">
        <v>0</v>
      </c>
      <c r="X166" s="222">
        <v>0</v>
      </c>
      <c r="Y166" s="222">
        <v>0</v>
      </c>
      <c r="Z166" s="222">
        <v>0</v>
      </c>
    </row>
    <row r="167" spans="2:26" x14ac:dyDescent="0.2">
      <c r="B167" s="855" t="s">
        <v>114</v>
      </c>
      <c r="C167" s="222">
        <v>0</v>
      </c>
      <c r="D167" s="222">
        <v>0</v>
      </c>
      <c r="E167" s="856">
        <v>0</v>
      </c>
      <c r="F167" s="222">
        <v>0</v>
      </c>
      <c r="G167" s="222">
        <v>0</v>
      </c>
      <c r="H167" s="856">
        <v>0</v>
      </c>
      <c r="I167" s="222">
        <v>0</v>
      </c>
      <c r="J167" s="856">
        <v>0</v>
      </c>
      <c r="K167" s="856">
        <v>0</v>
      </c>
      <c r="L167" s="222">
        <v>0</v>
      </c>
      <c r="M167" s="222">
        <v>0</v>
      </c>
      <c r="N167" s="222">
        <v>0</v>
      </c>
      <c r="O167" s="222">
        <v>0</v>
      </c>
      <c r="P167" s="222">
        <v>0</v>
      </c>
      <c r="Q167" s="222">
        <v>0</v>
      </c>
      <c r="R167" s="222">
        <v>0</v>
      </c>
      <c r="S167" s="222">
        <v>0</v>
      </c>
      <c r="T167" s="222">
        <v>0</v>
      </c>
      <c r="U167" s="222">
        <v>0</v>
      </c>
      <c r="V167" s="222">
        <v>0</v>
      </c>
      <c r="W167" s="222">
        <v>0</v>
      </c>
      <c r="X167" s="222">
        <v>0</v>
      </c>
      <c r="Y167" s="222">
        <v>0</v>
      </c>
      <c r="Z167" s="222">
        <v>0</v>
      </c>
    </row>
    <row r="168" spans="2:26" x14ac:dyDescent="0.2">
      <c r="B168" s="855" t="s">
        <v>111</v>
      </c>
      <c r="C168" s="222">
        <v>0</v>
      </c>
      <c r="D168" s="222">
        <v>0</v>
      </c>
      <c r="E168" s="856">
        <v>0</v>
      </c>
      <c r="F168" s="222">
        <v>0</v>
      </c>
      <c r="G168" s="222">
        <v>0</v>
      </c>
      <c r="H168" s="856">
        <v>0</v>
      </c>
      <c r="I168" s="222">
        <v>0</v>
      </c>
      <c r="J168" s="856">
        <v>0</v>
      </c>
      <c r="K168" s="856">
        <v>0</v>
      </c>
      <c r="L168" s="222">
        <v>0</v>
      </c>
      <c r="M168" s="222">
        <v>0</v>
      </c>
      <c r="N168" s="222">
        <v>0</v>
      </c>
      <c r="O168" s="222">
        <v>0</v>
      </c>
      <c r="P168" s="222">
        <v>0</v>
      </c>
      <c r="Q168" s="222">
        <v>0</v>
      </c>
      <c r="R168" s="222">
        <v>0</v>
      </c>
      <c r="S168" s="222">
        <v>0</v>
      </c>
      <c r="T168" s="222">
        <v>0</v>
      </c>
      <c r="U168" s="222">
        <v>0</v>
      </c>
      <c r="V168" s="222">
        <v>0</v>
      </c>
      <c r="W168" s="222">
        <v>0</v>
      </c>
      <c r="X168" s="222">
        <v>0</v>
      </c>
      <c r="Y168" s="222">
        <v>0</v>
      </c>
      <c r="Z168" s="222">
        <v>0</v>
      </c>
    </row>
    <row r="169" spans="2:26" x14ac:dyDescent="0.2">
      <c r="B169" s="855" t="s">
        <v>60</v>
      </c>
      <c r="C169" s="222">
        <v>0</v>
      </c>
      <c r="D169" s="222">
        <v>0</v>
      </c>
      <c r="E169" s="856">
        <v>0</v>
      </c>
      <c r="F169" s="222">
        <v>0</v>
      </c>
      <c r="G169" s="222">
        <v>0</v>
      </c>
      <c r="H169" s="856">
        <v>0</v>
      </c>
      <c r="I169" s="222">
        <v>0</v>
      </c>
      <c r="J169" s="856">
        <v>0</v>
      </c>
      <c r="K169" s="856">
        <v>0</v>
      </c>
      <c r="L169" s="222">
        <v>0</v>
      </c>
      <c r="M169" s="222">
        <v>0</v>
      </c>
      <c r="N169" s="222">
        <v>0</v>
      </c>
      <c r="O169" s="222">
        <v>0</v>
      </c>
      <c r="P169" s="222">
        <v>0</v>
      </c>
      <c r="Q169" s="222">
        <v>0</v>
      </c>
      <c r="R169" s="222">
        <v>0</v>
      </c>
      <c r="S169" s="222">
        <v>0</v>
      </c>
      <c r="T169" s="222">
        <v>0</v>
      </c>
      <c r="U169" s="222">
        <v>0</v>
      </c>
      <c r="V169" s="222">
        <v>0</v>
      </c>
      <c r="W169" s="222">
        <v>0</v>
      </c>
      <c r="X169" s="222">
        <v>0</v>
      </c>
      <c r="Y169" s="222">
        <v>0</v>
      </c>
      <c r="Z169" s="222">
        <v>0</v>
      </c>
    </row>
    <row r="170" spans="2:26" x14ac:dyDescent="0.2">
      <c r="B170" s="855" t="s">
        <v>17</v>
      </c>
      <c r="C170" s="222">
        <v>0</v>
      </c>
      <c r="D170" s="222">
        <v>0</v>
      </c>
      <c r="E170" s="856">
        <v>0</v>
      </c>
      <c r="F170" s="222">
        <v>0</v>
      </c>
      <c r="G170" s="222">
        <v>0</v>
      </c>
      <c r="H170" s="856">
        <v>0</v>
      </c>
      <c r="I170" s="222">
        <v>0</v>
      </c>
      <c r="J170" s="856">
        <v>0</v>
      </c>
      <c r="K170" s="856">
        <v>0</v>
      </c>
      <c r="L170" s="222">
        <v>0</v>
      </c>
      <c r="M170" s="222">
        <v>0</v>
      </c>
      <c r="N170" s="222">
        <v>0</v>
      </c>
      <c r="O170" s="222">
        <v>0</v>
      </c>
      <c r="P170" s="222">
        <v>0</v>
      </c>
      <c r="Q170" s="222">
        <v>0.92836265665962414</v>
      </c>
      <c r="R170" s="222">
        <v>0</v>
      </c>
      <c r="S170" s="222">
        <v>0</v>
      </c>
      <c r="T170" s="222">
        <v>0</v>
      </c>
      <c r="U170" s="222">
        <v>0</v>
      </c>
      <c r="V170" s="222">
        <v>0</v>
      </c>
      <c r="W170" s="222">
        <v>0</v>
      </c>
      <c r="X170" s="222">
        <v>0</v>
      </c>
      <c r="Y170" s="222">
        <v>0</v>
      </c>
      <c r="Z170" s="222">
        <v>0</v>
      </c>
    </row>
    <row r="171" spans="2:26" x14ac:dyDescent="0.2">
      <c r="B171" s="855" t="s">
        <v>119</v>
      </c>
      <c r="C171" s="222">
        <v>0</v>
      </c>
      <c r="D171" s="222">
        <v>0</v>
      </c>
      <c r="E171" s="856">
        <v>0</v>
      </c>
      <c r="F171" s="222">
        <v>0</v>
      </c>
      <c r="G171" s="222">
        <v>0</v>
      </c>
      <c r="H171" s="856">
        <v>0</v>
      </c>
      <c r="I171" s="222">
        <v>0</v>
      </c>
      <c r="J171" s="856">
        <v>0</v>
      </c>
      <c r="K171" s="856">
        <v>0</v>
      </c>
      <c r="L171" s="222">
        <v>0</v>
      </c>
      <c r="M171" s="222">
        <v>0</v>
      </c>
      <c r="N171" s="222">
        <v>0</v>
      </c>
      <c r="O171" s="222">
        <v>0</v>
      </c>
      <c r="P171" s="222">
        <v>0</v>
      </c>
      <c r="Q171" s="222">
        <v>0</v>
      </c>
      <c r="R171" s="222">
        <v>0</v>
      </c>
      <c r="S171" s="222">
        <v>0</v>
      </c>
      <c r="T171" s="222">
        <v>0</v>
      </c>
      <c r="U171" s="222">
        <v>0</v>
      </c>
      <c r="V171" s="222">
        <v>0</v>
      </c>
      <c r="W171" s="222">
        <v>0</v>
      </c>
      <c r="X171" s="222">
        <v>0</v>
      </c>
      <c r="Y171" s="222">
        <v>0</v>
      </c>
      <c r="Z171" s="222">
        <v>0</v>
      </c>
    </row>
    <row r="172" spans="2:26" x14ac:dyDescent="0.2">
      <c r="B172" s="855" t="s">
        <v>117</v>
      </c>
      <c r="C172" s="222">
        <v>0</v>
      </c>
      <c r="D172" s="222">
        <v>0</v>
      </c>
      <c r="E172" s="856">
        <v>0</v>
      </c>
      <c r="F172" s="222">
        <v>0</v>
      </c>
      <c r="G172" s="222">
        <v>0</v>
      </c>
      <c r="H172" s="856">
        <v>0</v>
      </c>
      <c r="I172" s="222">
        <v>0</v>
      </c>
      <c r="J172" s="856">
        <v>0</v>
      </c>
      <c r="K172" s="856">
        <v>0</v>
      </c>
      <c r="L172" s="222">
        <v>0</v>
      </c>
      <c r="M172" s="222">
        <v>0</v>
      </c>
      <c r="N172" s="222">
        <v>0</v>
      </c>
      <c r="O172" s="222">
        <v>0</v>
      </c>
      <c r="P172" s="222">
        <v>0</v>
      </c>
      <c r="Q172" s="222">
        <v>0</v>
      </c>
      <c r="R172" s="222">
        <v>0</v>
      </c>
      <c r="S172" s="222">
        <v>0</v>
      </c>
      <c r="T172" s="222">
        <v>0</v>
      </c>
      <c r="U172" s="222">
        <v>0</v>
      </c>
      <c r="V172" s="222">
        <v>0</v>
      </c>
      <c r="W172" s="222">
        <v>0</v>
      </c>
      <c r="X172" s="222">
        <v>0</v>
      </c>
      <c r="Y172" s="222">
        <v>0</v>
      </c>
      <c r="Z172" s="222">
        <v>0</v>
      </c>
    </row>
    <row r="173" spans="2:26" x14ac:dyDescent="0.2">
      <c r="B173" s="855" t="s">
        <v>975</v>
      </c>
      <c r="C173" s="222">
        <v>0</v>
      </c>
      <c r="D173" s="222">
        <v>0</v>
      </c>
      <c r="E173" s="856">
        <v>0</v>
      </c>
      <c r="F173" s="222">
        <v>0</v>
      </c>
      <c r="G173" s="222">
        <v>0</v>
      </c>
      <c r="H173" s="856">
        <v>0</v>
      </c>
      <c r="I173" s="222">
        <v>0</v>
      </c>
      <c r="J173" s="856">
        <v>0</v>
      </c>
      <c r="K173" s="856">
        <v>0</v>
      </c>
      <c r="L173" s="222">
        <v>0</v>
      </c>
      <c r="M173" s="222">
        <v>0</v>
      </c>
      <c r="N173" s="222">
        <v>0</v>
      </c>
      <c r="O173" s="222">
        <v>0</v>
      </c>
      <c r="P173" s="222">
        <v>0</v>
      </c>
      <c r="Q173" s="222">
        <v>0</v>
      </c>
      <c r="R173" s="222">
        <v>0</v>
      </c>
      <c r="S173" s="222">
        <v>0</v>
      </c>
      <c r="T173" s="222">
        <v>0</v>
      </c>
      <c r="U173" s="222">
        <v>0</v>
      </c>
      <c r="V173" s="222">
        <v>0</v>
      </c>
      <c r="W173" s="222">
        <v>0</v>
      </c>
      <c r="X173" s="222">
        <v>0</v>
      </c>
      <c r="Y173" s="222">
        <v>0</v>
      </c>
      <c r="Z173" s="222">
        <v>0</v>
      </c>
    </row>
    <row r="174" spans="2:26" x14ac:dyDescent="0.2">
      <c r="B174" s="78" t="s">
        <v>1547</v>
      </c>
      <c r="C174" s="222">
        <v>0</v>
      </c>
      <c r="D174" s="222">
        <v>0</v>
      </c>
      <c r="E174" s="222">
        <v>0</v>
      </c>
      <c r="F174" s="222">
        <v>0</v>
      </c>
      <c r="G174" s="222">
        <v>0</v>
      </c>
      <c r="H174" s="856">
        <v>0</v>
      </c>
      <c r="I174" s="222">
        <v>0</v>
      </c>
      <c r="J174" s="856">
        <v>0</v>
      </c>
      <c r="K174" s="856">
        <v>0</v>
      </c>
      <c r="L174" s="222">
        <v>0</v>
      </c>
      <c r="M174" s="222">
        <v>0</v>
      </c>
      <c r="N174" s="222">
        <v>0</v>
      </c>
      <c r="O174" s="222">
        <v>0</v>
      </c>
      <c r="P174" s="222">
        <v>0</v>
      </c>
      <c r="Q174" s="222">
        <v>0</v>
      </c>
      <c r="R174" s="222">
        <v>0</v>
      </c>
      <c r="S174" s="222">
        <v>0</v>
      </c>
      <c r="T174" s="222">
        <v>0</v>
      </c>
      <c r="U174" s="222">
        <v>0</v>
      </c>
      <c r="V174" s="222">
        <v>0</v>
      </c>
      <c r="W174" s="222">
        <v>0</v>
      </c>
      <c r="X174" s="222">
        <v>0</v>
      </c>
      <c r="Y174" s="222">
        <v>0</v>
      </c>
      <c r="Z174" s="222">
        <v>0</v>
      </c>
    </row>
    <row r="175" spans="2:26" x14ac:dyDescent="0.2">
      <c r="B175" s="78" t="s">
        <v>1165</v>
      </c>
      <c r="C175" s="222">
        <v>0</v>
      </c>
      <c r="D175" s="222">
        <v>0</v>
      </c>
      <c r="E175" s="222">
        <v>0</v>
      </c>
      <c r="F175" s="222">
        <v>0</v>
      </c>
      <c r="G175" s="222">
        <v>0</v>
      </c>
      <c r="H175" s="856">
        <v>0</v>
      </c>
      <c r="I175" s="222">
        <v>0</v>
      </c>
      <c r="J175" s="856">
        <v>0</v>
      </c>
      <c r="K175" s="856">
        <v>0</v>
      </c>
      <c r="L175" s="222">
        <v>0</v>
      </c>
      <c r="M175" s="222">
        <v>0</v>
      </c>
      <c r="N175" s="222">
        <v>0</v>
      </c>
      <c r="O175" s="222">
        <v>0</v>
      </c>
      <c r="P175" s="222">
        <v>0</v>
      </c>
      <c r="Q175" s="222">
        <v>0</v>
      </c>
      <c r="R175" s="222">
        <v>0</v>
      </c>
      <c r="S175" s="222">
        <v>0</v>
      </c>
      <c r="T175" s="222">
        <v>0</v>
      </c>
      <c r="U175" s="222">
        <v>0</v>
      </c>
      <c r="V175" s="222">
        <v>0</v>
      </c>
      <c r="W175" s="222">
        <v>0</v>
      </c>
      <c r="X175" s="222">
        <v>0</v>
      </c>
      <c r="Y175" s="222">
        <v>0</v>
      </c>
      <c r="Z175" s="222">
        <v>0</v>
      </c>
    </row>
    <row r="176" spans="2:26" x14ac:dyDescent="0.2">
      <c r="B176" s="78" t="s">
        <v>118</v>
      </c>
      <c r="C176" s="222">
        <v>0</v>
      </c>
      <c r="D176" s="222">
        <v>0</v>
      </c>
      <c r="E176" s="222">
        <v>0</v>
      </c>
      <c r="F176" s="222">
        <v>0</v>
      </c>
      <c r="G176" s="222">
        <v>0</v>
      </c>
      <c r="H176" s="856">
        <v>0</v>
      </c>
      <c r="I176" s="222">
        <v>0</v>
      </c>
      <c r="J176" s="856">
        <v>0</v>
      </c>
      <c r="K176" s="856">
        <v>0</v>
      </c>
      <c r="L176" s="222">
        <v>0</v>
      </c>
      <c r="M176" s="222">
        <v>0</v>
      </c>
      <c r="N176" s="222">
        <v>0</v>
      </c>
      <c r="O176" s="222">
        <v>0</v>
      </c>
      <c r="P176" s="222">
        <v>0</v>
      </c>
      <c r="Q176" s="222">
        <v>0</v>
      </c>
      <c r="R176" s="222">
        <v>0</v>
      </c>
      <c r="S176" s="222">
        <v>0</v>
      </c>
      <c r="T176" s="222">
        <v>0</v>
      </c>
      <c r="U176" s="222">
        <v>0</v>
      </c>
      <c r="V176" s="222">
        <v>0</v>
      </c>
      <c r="W176" s="222">
        <v>0</v>
      </c>
      <c r="X176" s="222">
        <v>0</v>
      </c>
      <c r="Y176" s="222">
        <v>0</v>
      </c>
      <c r="Z176" s="222">
        <v>0</v>
      </c>
    </row>
    <row r="178" spans="1:26" x14ac:dyDescent="0.2">
      <c r="A178" s="78" t="s">
        <v>8184</v>
      </c>
      <c r="R178" s="435">
        <v>1</v>
      </c>
      <c r="S178" s="435">
        <v>1</v>
      </c>
    </row>
    <row r="179" spans="1:26" x14ac:dyDescent="0.2">
      <c r="B179" s="78" t="s">
        <v>1480</v>
      </c>
      <c r="C179" s="80" t="str">
        <f t="shared" ref="C179:Z179" si="56">INDEX($B$93:$B$116,MATCH(C180,$A$93:$A$116,0))&amp;"-"&amp;INDEX($C$93:$C$116,MATCH(C180,$A$93:$A$116,0))</f>
        <v>DXB-EK</v>
      </c>
      <c r="D179" s="80" t="str">
        <f t="shared" si="56"/>
        <v>HKG-UA</v>
      </c>
      <c r="E179" s="80" t="str">
        <f t="shared" si="56"/>
        <v>HKG -CX</v>
      </c>
      <c r="F179" s="80" t="str">
        <f t="shared" si="56"/>
        <v>LHR-BA</v>
      </c>
      <c r="G179" s="80" t="str">
        <f t="shared" si="56"/>
        <v>LHR-VS</v>
      </c>
      <c r="H179" s="80" t="str">
        <f t="shared" si="56"/>
        <v>LHR-UA</v>
      </c>
      <c r="I179" s="80" t="str">
        <f t="shared" si="56"/>
        <v>FRA-LH</v>
      </c>
      <c r="J179" s="80" t="str">
        <f t="shared" si="56"/>
        <v>FRA-UA</v>
      </c>
      <c r="K179" s="80" t="str">
        <f t="shared" si="56"/>
        <v>ICN-OZ</v>
      </c>
      <c r="L179" s="80" t="str">
        <f t="shared" si="56"/>
        <v>ICN-KE</v>
      </c>
      <c r="M179" s="80" t="str">
        <f t="shared" si="56"/>
        <v>NRT-NH</v>
      </c>
      <c r="N179" s="80" t="str">
        <f t="shared" si="56"/>
        <v>NRT-UA</v>
      </c>
      <c r="O179" s="80" t="str">
        <f t="shared" si="56"/>
        <v>EWR-UA</v>
      </c>
      <c r="P179" s="80" t="str">
        <f t="shared" si="56"/>
        <v>AMS-KL</v>
      </c>
      <c r="Q179" s="80" t="str">
        <f t="shared" si="56"/>
        <v>CDG-AF</v>
      </c>
      <c r="R179" s="80" t="str">
        <f t="shared" si="56"/>
        <v>PEK-CA</v>
      </c>
      <c r="S179" s="80" t="str">
        <f t="shared" si="56"/>
        <v>TPE-CI</v>
      </c>
      <c r="T179" s="80" t="str">
        <f t="shared" si="56"/>
        <v>PVG-MU</v>
      </c>
      <c r="U179" s="80" t="str">
        <f t="shared" si="56"/>
        <v>JFK-UA</v>
      </c>
      <c r="V179" s="80" t="str">
        <f t="shared" si="56"/>
        <v>JFK-AA</v>
      </c>
      <c r="W179" s="80" t="str">
        <f t="shared" si="56"/>
        <v>MUC-LH</v>
      </c>
      <c r="X179" s="80" t="str">
        <f t="shared" si="56"/>
        <v>IAD-UA</v>
      </c>
      <c r="Y179" s="80" t="str">
        <f t="shared" si="56"/>
        <v>ORD-AA</v>
      </c>
      <c r="Z179" s="80" t="str">
        <f t="shared" si="56"/>
        <v>ATL-DL</v>
      </c>
    </row>
    <row r="180" spans="1:26" x14ac:dyDescent="0.2">
      <c r="B180" s="78" t="s">
        <v>8183</v>
      </c>
      <c r="C180" s="80">
        <v>1</v>
      </c>
      <c r="D180" s="80">
        <v>2</v>
      </c>
      <c r="E180" s="80">
        <v>3</v>
      </c>
      <c r="F180" s="80">
        <v>4</v>
      </c>
      <c r="G180" s="80">
        <v>5</v>
      </c>
      <c r="H180" s="80">
        <v>6</v>
      </c>
      <c r="I180" s="80">
        <v>7</v>
      </c>
      <c r="J180" s="80">
        <v>8</v>
      </c>
      <c r="K180" s="80">
        <v>9</v>
      </c>
      <c r="L180" s="80">
        <v>10</v>
      </c>
      <c r="M180" s="80">
        <v>11</v>
      </c>
      <c r="N180" s="80">
        <v>12</v>
      </c>
      <c r="O180" s="80">
        <v>13</v>
      </c>
      <c r="P180" s="80">
        <v>14</v>
      </c>
      <c r="Q180" s="80">
        <v>15</v>
      </c>
      <c r="R180" s="80">
        <v>16</v>
      </c>
      <c r="S180" s="80">
        <v>17</v>
      </c>
      <c r="T180" s="80">
        <v>18</v>
      </c>
      <c r="U180" s="80">
        <v>19</v>
      </c>
      <c r="V180" s="80">
        <v>20</v>
      </c>
      <c r="W180" s="80">
        <v>21</v>
      </c>
      <c r="X180" s="80">
        <v>22</v>
      </c>
      <c r="Y180" s="80">
        <v>23</v>
      </c>
      <c r="Z180" s="80">
        <v>24</v>
      </c>
    </row>
    <row r="181" spans="1:26" x14ac:dyDescent="0.2">
      <c r="B181" s="855" t="s">
        <v>39</v>
      </c>
      <c r="C181" s="857">
        <f t="shared" ref="C181:C235" si="57">IFERROR(INDEX($D$93:$BA$93,MATCH($B181,$D$92:$BA$92,0))/C122,0)</f>
        <v>2.1223942182075026</v>
      </c>
      <c r="D181" s="857">
        <f t="shared" ref="D181:D235" si="58">IFERROR(INDEX($D$94:$BA$94,MATCH($B181,$D$92:$BA$92,0))/D122,0)</f>
        <v>0.11663913509103517</v>
      </c>
      <c r="E181" s="857">
        <f t="shared" ref="E181:E235" si="59">IFERROR(INDEX($D$95:$BA$95,MATCH($B181,$D$92:$BA$92,0))/E122,0)</f>
        <v>0.73994384053648843</v>
      </c>
      <c r="F181" s="857">
        <f t="shared" ref="F181:F235" si="60">IFERROR(INDEX($D$96:$BA$96,MATCH($B181,$D$92:$BA$92,0))/F122,0)</f>
        <v>1.5086010480963363</v>
      </c>
      <c r="G181" s="857">
        <f t="shared" ref="G181:G235" si="61">IFERROR(INDEX($D$97:$BA$97,MATCH($B181,$D$92:$BA$92,0))/G122,0)</f>
        <v>0.35356815201794889</v>
      </c>
      <c r="H181" s="857">
        <f t="shared" ref="H181:H235" si="62">IFERROR(INDEX($D$98:$BA$98,MATCH($B181,$D$92:$BA$92,0))/H122,0)</f>
        <v>4.3384980132957975E-2</v>
      </c>
      <c r="I181" s="857">
        <f t="shared" ref="I181:I235" si="63">IFERROR(INDEX($D$99:$BA$99,MATCH($B181,$D$92:$BA$92,0))/I122,0)</f>
        <v>0.84061978809193394</v>
      </c>
      <c r="J181" s="857">
        <f t="shared" ref="J181:J235" si="64">IFERROR(INDEX($D$100:$BA$100,MATCH($B181,$D$92:$BA$92,0))/J122,0)</f>
        <v>0.63273712546123018</v>
      </c>
      <c r="K181" s="857">
        <f t="shared" ref="K181:K235" si="65">IFERROR(INDEX($D$101:$BA$101,MATCH($B181,$D$92:$BA$92,0))/K122,0)</f>
        <v>7.6008745333390628</v>
      </c>
      <c r="L181" s="857">
        <f t="shared" ref="L181:L235" si="66">IFERROR(INDEX($D$102:$BA$102,MATCH($B181,$D$92:$BA$92,0))/L122,0)</f>
        <v>0</v>
      </c>
      <c r="M181" s="857">
        <f t="shared" ref="M181:M235" si="67">IFERROR(INDEX($D$103:$BA$103,MATCH($B181,$D$92:$BA$92,0))/M122,0)</f>
        <v>3.0648688776737791</v>
      </c>
      <c r="N181" s="857">
        <f t="shared" ref="N181:N235" si="68">IFERROR(INDEX($D$104:$BA$104,MATCH($B181,$D$92:$BA$92,0))/N122,0)</f>
        <v>3.8924035767741865</v>
      </c>
      <c r="O181" s="857">
        <f t="shared" ref="O181:O235" si="69">IFERROR(INDEX($D$105:$BA$105,MATCH($B181,$D$92:$BA$92,0))/O122,0)</f>
        <v>0.36709844405211495</v>
      </c>
      <c r="P181" s="857">
        <f t="shared" ref="P181:P235" si="70">IFERROR(INDEX($D$106:$BA$106,MATCH($B181,$D$92:$BA$92,0))/P122,0)</f>
        <v>0.93788184989305112</v>
      </c>
      <c r="Q181" s="857">
        <f t="shared" ref="Q181:Q235" si="71">IFERROR(INDEX($D$107:$BA$107,MATCH($B181,$D$92:$BA$92,0))/Q122,0)</f>
        <v>0.5167107171671671</v>
      </c>
      <c r="R181" s="857">
        <f>IFERROR(INDEX($D$108:$BA$108,MATCH($B181,$D$92:$BA$92,0))/R122,0)</f>
        <v>2.8011188876261537</v>
      </c>
      <c r="S181" s="857">
        <f>IFERROR(INDEX($D$109:$BA$109,MATCH($B181,$D$92:$BA$92,0))/S122,0)</f>
        <v>4.5021173342236143</v>
      </c>
      <c r="T181" s="857">
        <f>IFERROR(INDEX($D$110:$BA$110,MATCH($B181,$D$92:$BA$92,0))/T122,0)</f>
        <v>0.22885330056294614</v>
      </c>
      <c r="U181" s="857">
        <f>IFERROR(INDEX($D$111:$BA$111,MATCH($B181,$D$92:$BA$92,0))/U122,0)</f>
        <v>0</v>
      </c>
      <c r="V181" s="857">
        <f>IFERROR(INDEX($D$112:$BA$112,MATCH($B181,$D$92:$BA$92,0))/V122,0)</f>
        <v>0</v>
      </c>
      <c r="W181" s="857">
        <f>IFERROR(INDEX($D$113:$BA$113,MATCH($B181,$D$92:$BA$92,0))/W122,0)</f>
        <v>6.6929864238737373</v>
      </c>
      <c r="X181" s="857">
        <f>IFERROR(INDEX($D$114:$BA$114,MATCH($B181,$D$92:$BA$92,0))/X122,0)</f>
        <v>0</v>
      </c>
      <c r="Y181" s="857">
        <f>IFERROR(INDEX($D$115:$BA$115,MATCH($B181,$D$92:$BA$92,0))/Y122,0)</f>
        <v>0</v>
      </c>
      <c r="Z181" s="857">
        <f>IFERROR(INDEX($D$116:$BA$116,MATCH($B181,$D$92:$BA$92,0))/Z122,0)</f>
        <v>0</v>
      </c>
    </row>
    <row r="182" spans="1:26" x14ac:dyDescent="0.2">
      <c r="B182" s="855" t="s">
        <v>44</v>
      </c>
      <c r="C182" s="857">
        <f t="shared" si="57"/>
        <v>1.598690459312873</v>
      </c>
      <c r="D182" s="857">
        <f t="shared" si="58"/>
        <v>3.550680792950215E-2</v>
      </c>
      <c r="E182" s="857">
        <f t="shared" si="59"/>
        <v>6.0325384629222274</v>
      </c>
      <c r="F182" s="857">
        <f t="shared" si="60"/>
        <v>0.34113124766494901</v>
      </c>
      <c r="G182" s="857">
        <f t="shared" si="61"/>
        <v>0</v>
      </c>
      <c r="H182" s="857">
        <f t="shared" si="62"/>
        <v>0</v>
      </c>
      <c r="I182" s="857">
        <f t="shared" si="63"/>
        <v>0.77134965534775923</v>
      </c>
      <c r="J182" s="857">
        <f t="shared" si="64"/>
        <v>1.6567984564560809</v>
      </c>
      <c r="K182" s="857">
        <f t="shared" si="65"/>
        <v>0</v>
      </c>
      <c r="L182" s="857">
        <f t="shared" si="66"/>
        <v>0</v>
      </c>
      <c r="M182" s="857">
        <f t="shared" si="67"/>
        <v>0</v>
      </c>
      <c r="N182" s="857">
        <f t="shared" si="68"/>
        <v>0</v>
      </c>
      <c r="O182" s="857">
        <f t="shared" si="69"/>
        <v>0</v>
      </c>
      <c r="P182" s="857">
        <f t="shared" si="70"/>
        <v>0</v>
      </c>
      <c r="Q182" s="857">
        <f t="shared" si="71"/>
        <v>0.32645264445861544</v>
      </c>
      <c r="R182" s="857">
        <f t="shared" ref="R182:R235" si="72">IFERROR(INDEX($D$108:$BA$108,MATCH($B182,$D$92:$BA$92,0))/R123,0)</f>
        <v>0</v>
      </c>
      <c r="S182" s="857">
        <f t="shared" ref="S182:S235" si="73">IFERROR(INDEX($D$109:$BA$109,MATCH($B182,$D$92:$BA$92,0))/S123,0)</f>
        <v>0</v>
      </c>
      <c r="T182" s="857">
        <f t="shared" ref="T182:T235" si="74">IFERROR(INDEX($D$110:$BA$110,MATCH($B182,$D$92:$BA$92,0))/T123,0)</f>
        <v>0</v>
      </c>
      <c r="U182" s="857">
        <f t="shared" ref="U182:U235" si="75">IFERROR(INDEX($D$111:$BA$111,MATCH($B182,$D$92:$BA$92,0))/U123,0)</f>
        <v>0</v>
      </c>
      <c r="V182" s="857">
        <f t="shared" ref="V182:V235" si="76">IFERROR(INDEX($D$112:$BA$112,MATCH($B182,$D$92:$BA$92,0))/V123,0)</f>
        <v>0</v>
      </c>
      <c r="W182" s="857">
        <f t="shared" ref="W182:W235" si="77">IFERROR(INDEX($D$113:$BA$113,MATCH($B182,$D$92:$BA$92,0))/W123,0)</f>
        <v>0</v>
      </c>
      <c r="X182" s="857">
        <f t="shared" ref="X182:X235" si="78">IFERROR(INDEX($D$114:$BA$114,MATCH($B182,$D$92:$BA$92,0))/X123,0)</f>
        <v>0</v>
      </c>
      <c r="Y182" s="857">
        <f t="shared" ref="Y182:Y235" si="79">IFERROR(INDEX($D$115:$BA$115,MATCH($B182,$D$92:$BA$92,0))/Y123,0)</f>
        <v>0</v>
      </c>
      <c r="Z182" s="857">
        <f t="shared" ref="Z182:Z235" si="80">IFERROR(INDEX($D$116:$BA$116,MATCH($B182,$D$92:$BA$92,0))/Z123,0)</f>
        <v>0</v>
      </c>
    </row>
    <row r="183" spans="1:26" x14ac:dyDescent="0.2">
      <c r="B183" s="855" t="s">
        <v>41</v>
      </c>
      <c r="C183" s="857">
        <f t="shared" si="57"/>
        <v>0.89383678678914746</v>
      </c>
      <c r="D183" s="857">
        <f t="shared" si="58"/>
        <v>1.766547636012333E-2</v>
      </c>
      <c r="E183" s="857">
        <f t="shared" si="59"/>
        <v>2.1563887862901625</v>
      </c>
      <c r="F183" s="857">
        <f t="shared" si="60"/>
        <v>1.1619269631183771</v>
      </c>
      <c r="G183" s="857">
        <f t="shared" si="61"/>
        <v>6.405467636812177</v>
      </c>
      <c r="H183" s="857">
        <f t="shared" si="62"/>
        <v>0.50008441957224103</v>
      </c>
      <c r="I183" s="857">
        <f t="shared" si="63"/>
        <v>0.98734224567265916</v>
      </c>
      <c r="J183" s="857">
        <f t="shared" si="64"/>
        <v>1.6398725297913452</v>
      </c>
      <c r="K183" s="857">
        <f t="shared" si="65"/>
        <v>0</v>
      </c>
      <c r="L183" s="857">
        <f t="shared" si="66"/>
        <v>5.8629706676059126</v>
      </c>
      <c r="M183" s="857">
        <f t="shared" si="67"/>
        <v>0.27471895045468214</v>
      </c>
      <c r="N183" s="857">
        <f t="shared" si="68"/>
        <v>0</v>
      </c>
      <c r="O183" s="857">
        <f t="shared" si="69"/>
        <v>0.59337281791577134</v>
      </c>
      <c r="P183" s="857">
        <f t="shared" si="70"/>
        <v>0</v>
      </c>
      <c r="Q183" s="857">
        <f t="shared" si="71"/>
        <v>0.56232507257327213</v>
      </c>
      <c r="R183" s="857">
        <f t="shared" si="72"/>
        <v>0</v>
      </c>
      <c r="S183" s="857">
        <f t="shared" si="73"/>
        <v>0</v>
      </c>
      <c r="T183" s="857">
        <f t="shared" si="74"/>
        <v>0</v>
      </c>
      <c r="U183" s="857">
        <f t="shared" si="75"/>
        <v>0</v>
      </c>
      <c r="V183" s="857">
        <f t="shared" si="76"/>
        <v>0</v>
      </c>
      <c r="W183" s="857">
        <f t="shared" si="77"/>
        <v>0</v>
      </c>
      <c r="X183" s="857">
        <f t="shared" si="78"/>
        <v>0</v>
      </c>
      <c r="Y183" s="857">
        <f t="shared" si="79"/>
        <v>0</v>
      </c>
      <c r="Z183" s="857">
        <f t="shared" si="80"/>
        <v>0</v>
      </c>
    </row>
    <row r="184" spans="1:26" x14ac:dyDescent="0.2">
      <c r="B184" s="855" t="s">
        <v>43</v>
      </c>
      <c r="C184" s="857">
        <f t="shared" si="57"/>
        <v>0.86068654720053728</v>
      </c>
      <c r="D184" s="857">
        <f t="shared" si="58"/>
        <v>7.4530412786660699E-3</v>
      </c>
      <c r="E184" s="857">
        <f t="shared" si="59"/>
        <v>3.1774867081648521</v>
      </c>
      <c r="F184" s="857">
        <f t="shared" si="60"/>
        <v>1.1943717336880217</v>
      </c>
      <c r="G184" s="857">
        <f t="shared" si="61"/>
        <v>0</v>
      </c>
      <c r="H184" s="857">
        <f t="shared" si="62"/>
        <v>0</v>
      </c>
      <c r="I184" s="857">
        <f t="shared" si="63"/>
        <v>0</v>
      </c>
      <c r="J184" s="857">
        <f t="shared" si="64"/>
        <v>0</v>
      </c>
      <c r="K184" s="857">
        <f t="shared" si="65"/>
        <v>0</v>
      </c>
      <c r="L184" s="857">
        <f t="shared" si="66"/>
        <v>0</v>
      </c>
      <c r="M184" s="857">
        <f t="shared" si="67"/>
        <v>0</v>
      </c>
      <c r="N184" s="857">
        <f t="shared" si="68"/>
        <v>0</v>
      </c>
      <c r="O184" s="857">
        <f t="shared" si="69"/>
        <v>0</v>
      </c>
      <c r="P184" s="857">
        <f t="shared" si="70"/>
        <v>0</v>
      </c>
      <c r="Q184" s="857">
        <f t="shared" si="71"/>
        <v>0</v>
      </c>
      <c r="R184" s="857">
        <f t="shared" si="72"/>
        <v>0</v>
      </c>
      <c r="S184" s="857">
        <f t="shared" si="73"/>
        <v>0</v>
      </c>
      <c r="T184" s="857">
        <f t="shared" si="74"/>
        <v>0</v>
      </c>
      <c r="U184" s="857">
        <f t="shared" si="75"/>
        <v>0</v>
      </c>
      <c r="V184" s="857">
        <f t="shared" si="76"/>
        <v>0</v>
      </c>
      <c r="W184" s="857">
        <f t="shared" si="77"/>
        <v>0</v>
      </c>
      <c r="X184" s="857">
        <f t="shared" si="78"/>
        <v>0</v>
      </c>
      <c r="Y184" s="857">
        <f t="shared" si="79"/>
        <v>0</v>
      </c>
      <c r="Z184" s="857">
        <f t="shared" si="80"/>
        <v>0</v>
      </c>
    </row>
    <row r="185" spans="1:26" x14ac:dyDescent="0.2">
      <c r="B185" s="855" t="s">
        <v>42</v>
      </c>
      <c r="C185" s="857">
        <f t="shared" si="57"/>
        <v>1.6243724418913323</v>
      </c>
      <c r="D185" s="857">
        <f t="shared" si="58"/>
        <v>1.254309959356539E-2</v>
      </c>
      <c r="E185" s="857">
        <f t="shared" si="59"/>
        <v>3.0095236071964901</v>
      </c>
      <c r="F185" s="857">
        <f t="shared" si="60"/>
        <v>0.9369939705647008</v>
      </c>
      <c r="G185" s="857">
        <f t="shared" si="61"/>
        <v>0</v>
      </c>
      <c r="H185" s="857">
        <f t="shared" si="62"/>
        <v>0</v>
      </c>
      <c r="I185" s="857">
        <f t="shared" si="63"/>
        <v>0.68531659473061857</v>
      </c>
      <c r="J185" s="857">
        <f t="shared" si="64"/>
        <v>0.17322396766230261</v>
      </c>
      <c r="K185" s="857">
        <f t="shared" si="65"/>
        <v>0</v>
      </c>
      <c r="L185" s="857">
        <f t="shared" si="66"/>
        <v>0</v>
      </c>
      <c r="M185" s="857">
        <f t="shared" si="67"/>
        <v>0</v>
      </c>
      <c r="N185" s="857">
        <f t="shared" si="68"/>
        <v>0</v>
      </c>
      <c r="O185" s="857">
        <f t="shared" si="69"/>
        <v>0</v>
      </c>
      <c r="P185" s="857">
        <f t="shared" si="70"/>
        <v>0</v>
      </c>
      <c r="Q185" s="857">
        <f t="shared" si="71"/>
        <v>0</v>
      </c>
      <c r="R185" s="857">
        <f t="shared" si="72"/>
        <v>0</v>
      </c>
      <c r="S185" s="857">
        <f t="shared" si="73"/>
        <v>0</v>
      </c>
      <c r="T185" s="857">
        <f t="shared" si="74"/>
        <v>0</v>
      </c>
      <c r="U185" s="857">
        <f t="shared" si="75"/>
        <v>0</v>
      </c>
      <c r="V185" s="857">
        <f t="shared" si="76"/>
        <v>0</v>
      </c>
      <c r="W185" s="857">
        <f t="shared" si="77"/>
        <v>0</v>
      </c>
      <c r="X185" s="857">
        <f t="shared" si="78"/>
        <v>0</v>
      </c>
      <c r="Y185" s="857">
        <f t="shared" si="79"/>
        <v>0</v>
      </c>
      <c r="Z185" s="857">
        <f t="shared" si="80"/>
        <v>0</v>
      </c>
    </row>
    <row r="186" spans="1:26" x14ac:dyDescent="0.2">
      <c r="B186" s="855" t="s">
        <v>130</v>
      </c>
      <c r="C186" s="857">
        <f t="shared" si="57"/>
        <v>0</v>
      </c>
      <c r="D186" s="857">
        <f t="shared" si="58"/>
        <v>0</v>
      </c>
      <c r="E186" s="857">
        <f t="shared" si="59"/>
        <v>0</v>
      </c>
      <c r="F186" s="857">
        <f t="shared" si="60"/>
        <v>0.62480194616170615</v>
      </c>
      <c r="G186" s="857">
        <f t="shared" si="61"/>
        <v>0.29890483059722323</v>
      </c>
      <c r="H186" s="857">
        <f t="shared" si="62"/>
        <v>3.702352443573359E-2</v>
      </c>
      <c r="I186" s="857">
        <f t="shared" si="63"/>
        <v>1.0997058170740117</v>
      </c>
      <c r="J186" s="857">
        <f t="shared" si="64"/>
        <v>0.55874691353801942</v>
      </c>
      <c r="K186" s="857">
        <f t="shared" si="65"/>
        <v>0</v>
      </c>
      <c r="L186" s="857">
        <f t="shared" si="66"/>
        <v>0</v>
      </c>
      <c r="M186" s="857">
        <f t="shared" si="67"/>
        <v>0</v>
      </c>
      <c r="N186" s="857">
        <f t="shared" si="68"/>
        <v>0</v>
      </c>
      <c r="O186" s="857">
        <f t="shared" si="69"/>
        <v>0</v>
      </c>
      <c r="P186" s="857">
        <f t="shared" si="70"/>
        <v>2.7362997867312577</v>
      </c>
      <c r="Q186" s="857">
        <f t="shared" si="71"/>
        <v>1.7188119748471342</v>
      </c>
      <c r="R186" s="857">
        <f t="shared" si="72"/>
        <v>0</v>
      </c>
      <c r="S186" s="857">
        <f t="shared" si="73"/>
        <v>0</v>
      </c>
      <c r="T186" s="857">
        <f t="shared" si="74"/>
        <v>0</v>
      </c>
      <c r="U186" s="857">
        <f t="shared" si="75"/>
        <v>0</v>
      </c>
      <c r="V186" s="857">
        <f t="shared" si="76"/>
        <v>0</v>
      </c>
      <c r="W186" s="857">
        <f t="shared" si="77"/>
        <v>0</v>
      </c>
      <c r="X186" s="857">
        <f t="shared" si="78"/>
        <v>1.3589708706426142</v>
      </c>
      <c r="Y186" s="857">
        <f t="shared" si="79"/>
        <v>0</v>
      </c>
      <c r="Z186" s="857">
        <f t="shared" si="80"/>
        <v>0</v>
      </c>
    </row>
    <row r="187" spans="1:26" x14ac:dyDescent="0.2">
      <c r="B187" s="855" t="s">
        <v>48</v>
      </c>
      <c r="C187" s="857">
        <f t="shared" si="57"/>
        <v>4.876219585933403</v>
      </c>
      <c r="D187" s="857">
        <f t="shared" si="58"/>
        <v>4.7910887569613658E-3</v>
      </c>
      <c r="E187" s="857">
        <f t="shared" si="59"/>
        <v>1.4374950299510196</v>
      </c>
      <c r="F187" s="857">
        <f t="shared" si="60"/>
        <v>0</v>
      </c>
      <c r="G187" s="857">
        <f t="shared" si="61"/>
        <v>0</v>
      </c>
      <c r="H187" s="857">
        <f t="shared" si="62"/>
        <v>0</v>
      </c>
      <c r="I187" s="857">
        <f t="shared" si="63"/>
        <v>0</v>
      </c>
      <c r="J187" s="857">
        <f t="shared" si="64"/>
        <v>0</v>
      </c>
      <c r="K187" s="857">
        <f t="shared" si="65"/>
        <v>0</v>
      </c>
      <c r="L187" s="857">
        <f t="shared" si="66"/>
        <v>0</v>
      </c>
      <c r="M187" s="857">
        <f t="shared" si="67"/>
        <v>0</v>
      </c>
      <c r="N187" s="857">
        <f t="shared" si="68"/>
        <v>0</v>
      </c>
      <c r="O187" s="857">
        <f t="shared" si="69"/>
        <v>0</v>
      </c>
      <c r="P187" s="857">
        <f t="shared" si="70"/>
        <v>0</v>
      </c>
      <c r="Q187" s="857">
        <f t="shared" si="71"/>
        <v>0</v>
      </c>
      <c r="R187" s="857">
        <f t="shared" si="72"/>
        <v>0</v>
      </c>
      <c r="S187" s="857">
        <f t="shared" si="73"/>
        <v>0</v>
      </c>
      <c r="T187" s="857">
        <f t="shared" si="74"/>
        <v>0</v>
      </c>
      <c r="U187" s="857">
        <f t="shared" si="75"/>
        <v>0</v>
      </c>
      <c r="V187" s="857">
        <f t="shared" si="76"/>
        <v>0</v>
      </c>
      <c r="W187" s="857">
        <f t="shared" si="77"/>
        <v>0</v>
      </c>
      <c r="X187" s="857">
        <f t="shared" si="78"/>
        <v>0</v>
      </c>
      <c r="Y187" s="857">
        <f t="shared" si="79"/>
        <v>0</v>
      </c>
      <c r="Z187" s="857">
        <f t="shared" si="80"/>
        <v>0</v>
      </c>
    </row>
    <row r="188" spans="1:26" x14ac:dyDescent="0.2">
      <c r="B188" s="855" t="s">
        <v>40</v>
      </c>
      <c r="C188" s="857">
        <f t="shared" si="57"/>
        <v>1.0423487225348607</v>
      </c>
      <c r="D188" s="857">
        <f t="shared" si="58"/>
        <v>0</v>
      </c>
      <c r="E188" s="857">
        <f t="shared" si="59"/>
        <v>0</v>
      </c>
      <c r="F188" s="857">
        <f t="shared" si="60"/>
        <v>0</v>
      </c>
      <c r="G188" s="857">
        <f t="shared" si="61"/>
        <v>0</v>
      </c>
      <c r="H188" s="857">
        <f t="shared" si="62"/>
        <v>0</v>
      </c>
      <c r="I188" s="857">
        <f t="shared" si="63"/>
        <v>0</v>
      </c>
      <c r="J188" s="857">
        <f t="shared" si="64"/>
        <v>0</v>
      </c>
      <c r="K188" s="857">
        <f t="shared" si="65"/>
        <v>0</v>
      </c>
      <c r="L188" s="857">
        <f t="shared" si="66"/>
        <v>0</v>
      </c>
      <c r="M188" s="857">
        <f t="shared" si="67"/>
        <v>0</v>
      </c>
      <c r="N188" s="857">
        <f t="shared" si="68"/>
        <v>0</v>
      </c>
      <c r="O188" s="857">
        <f t="shared" si="69"/>
        <v>0</v>
      </c>
      <c r="P188" s="857">
        <f t="shared" si="70"/>
        <v>0</v>
      </c>
      <c r="Q188" s="857">
        <f t="shared" si="71"/>
        <v>0</v>
      </c>
      <c r="R188" s="857">
        <f t="shared" si="72"/>
        <v>0</v>
      </c>
      <c r="S188" s="857">
        <f t="shared" si="73"/>
        <v>0</v>
      </c>
      <c r="T188" s="857">
        <f t="shared" si="74"/>
        <v>0</v>
      </c>
      <c r="U188" s="857">
        <f t="shared" si="75"/>
        <v>0</v>
      </c>
      <c r="V188" s="857">
        <f t="shared" si="76"/>
        <v>0</v>
      </c>
      <c r="W188" s="857">
        <f t="shared" si="77"/>
        <v>0</v>
      </c>
      <c r="X188" s="857">
        <f t="shared" si="78"/>
        <v>0</v>
      </c>
      <c r="Y188" s="857">
        <f t="shared" si="79"/>
        <v>0</v>
      </c>
      <c r="Z188" s="857">
        <f t="shared" si="80"/>
        <v>0</v>
      </c>
    </row>
    <row r="189" spans="1:26" x14ac:dyDescent="0.2">
      <c r="B189" s="855" t="s">
        <v>26</v>
      </c>
      <c r="C189" s="857">
        <f t="shared" si="57"/>
        <v>4.1539529263563679</v>
      </c>
      <c r="D189" s="857">
        <f t="shared" si="58"/>
        <v>0</v>
      </c>
      <c r="E189" s="857">
        <f t="shared" si="59"/>
        <v>0</v>
      </c>
      <c r="F189" s="857">
        <f t="shared" si="60"/>
        <v>1.525179014877603</v>
      </c>
      <c r="G189" s="857">
        <f t="shared" si="61"/>
        <v>1.819914975376753</v>
      </c>
      <c r="H189" s="857">
        <f t="shared" si="62"/>
        <v>0</v>
      </c>
      <c r="I189" s="857">
        <f t="shared" si="63"/>
        <v>2.7700579251580755</v>
      </c>
      <c r="J189" s="857">
        <f t="shared" si="64"/>
        <v>0.94045354754736166</v>
      </c>
      <c r="K189" s="857">
        <f t="shared" si="65"/>
        <v>0</v>
      </c>
      <c r="L189" s="857">
        <f t="shared" si="66"/>
        <v>0</v>
      </c>
      <c r="M189" s="857">
        <f t="shared" si="67"/>
        <v>0</v>
      </c>
      <c r="N189" s="857">
        <f t="shared" si="68"/>
        <v>0</v>
      </c>
      <c r="O189" s="857">
        <f t="shared" si="69"/>
        <v>0</v>
      </c>
      <c r="P189" s="857">
        <f t="shared" si="70"/>
        <v>0.11713959045083698</v>
      </c>
      <c r="Q189" s="857">
        <f t="shared" si="71"/>
        <v>2.5230756014718603</v>
      </c>
      <c r="R189" s="857">
        <f t="shared" si="72"/>
        <v>0</v>
      </c>
      <c r="S189" s="857">
        <f t="shared" si="73"/>
        <v>0</v>
      </c>
      <c r="T189" s="857">
        <f t="shared" si="74"/>
        <v>0</v>
      </c>
      <c r="U189" s="857">
        <f t="shared" si="75"/>
        <v>4.3874669207092998</v>
      </c>
      <c r="V189" s="857">
        <f t="shared" si="76"/>
        <v>0</v>
      </c>
      <c r="W189" s="857">
        <f t="shared" si="77"/>
        <v>0</v>
      </c>
      <c r="X189" s="857">
        <f t="shared" si="78"/>
        <v>0</v>
      </c>
      <c r="Y189" s="857">
        <f t="shared" si="79"/>
        <v>0</v>
      </c>
      <c r="Z189" s="857">
        <f t="shared" si="80"/>
        <v>0.52891817312946365</v>
      </c>
    </row>
    <row r="190" spans="1:26" x14ac:dyDescent="0.2">
      <c r="B190" s="855" t="s">
        <v>275</v>
      </c>
      <c r="C190" s="857">
        <f t="shared" si="57"/>
        <v>1.6092275528678526</v>
      </c>
      <c r="D190" s="857">
        <f t="shared" si="58"/>
        <v>0</v>
      </c>
      <c r="E190" s="857">
        <f t="shared" si="59"/>
        <v>0</v>
      </c>
      <c r="F190" s="857">
        <f t="shared" si="60"/>
        <v>6.2918160104053711E-2</v>
      </c>
      <c r="G190" s="857">
        <f t="shared" si="61"/>
        <v>3.3140890099988586E-3</v>
      </c>
      <c r="H190" s="857">
        <f t="shared" si="62"/>
        <v>3.1733744274029308E-3</v>
      </c>
      <c r="I190" s="857">
        <f t="shared" si="63"/>
        <v>1.1779058157620932</v>
      </c>
      <c r="J190" s="857">
        <f t="shared" si="64"/>
        <v>0.50547557739495097</v>
      </c>
      <c r="K190" s="857">
        <f t="shared" si="65"/>
        <v>0</v>
      </c>
      <c r="L190" s="857">
        <f t="shared" si="66"/>
        <v>0</v>
      </c>
      <c r="M190" s="857">
        <f t="shared" si="67"/>
        <v>0</v>
      </c>
      <c r="N190" s="857">
        <f t="shared" si="68"/>
        <v>0</v>
      </c>
      <c r="O190" s="857">
        <f t="shared" si="69"/>
        <v>0</v>
      </c>
      <c r="P190" s="857">
        <f t="shared" si="70"/>
        <v>0</v>
      </c>
      <c r="Q190" s="857">
        <f t="shared" si="71"/>
        <v>0</v>
      </c>
      <c r="R190" s="857">
        <f t="shared" si="72"/>
        <v>0</v>
      </c>
      <c r="S190" s="857">
        <f t="shared" si="73"/>
        <v>0</v>
      </c>
      <c r="T190" s="857">
        <f t="shared" si="74"/>
        <v>0</v>
      </c>
      <c r="U190" s="857">
        <f t="shared" si="75"/>
        <v>0</v>
      </c>
      <c r="V190" s="857">
        <f t="shared" si="76"/>
        <v>0</v>
      </c>
      <c r="W190" s="857">
        <f t="shared" si="77"/>
        <v>0</v>
      </c>
      <c r="X190" s="857">
        <f t="shared" si="78"/>
        <v>0</v>
      </c>
      <c r="Y190" s="857">
        <f t="shared" si="79"/>
        <v>0</v>
      </c>
      <c r="Z190" s="857">
        <f t="shared" si="80"/>
        <v>0</v>
      </c>
    </row>
    <row r="191" spans="1:26" x14ac:dyDescent="0.2">
      <c r="B191" s="855" t="s">
        <v>45</v>
      </c>
      <c r="C191" s="857">
        <f t="shared" si="57"/>
        <v>1</v>
      </c>
      <c r="D191" s="857">
        <f t="shared" si="58"/>
        <v>0</v>
      </c>
      <c r="E191" s="857">
        <f t="shared" si="59"/>
        <v>0</v>
      </c>
      <c r="F191" s="857">
        <f t="shared" si="60"/>
        <v>0</v>
      </c>
      <c r="G191" s="857">
        <f t="shared" si="61"/>
        <v>0</v>
      </c>
      <c r="H191" s="857">
        <f t="shared" si="62"/>
        <v>0</v>
      </c>
      <c r="I191" s="857">
        <f t="shared" si="63"/>
        <v>0</v>
      </c>
      <c r="J191" s="857">
        <f t="shared" si="64"/>
        <v>0</v>
      </c>
      <c r="K191" s="857">
        <f t="shared" si="65"/>
        <v>0</v>
      </c>
      <c r="L191" s="857">
        <f t="shared" si="66"/>
        <v>0</v>
      </c>
      <c r="M191" s="857">
        <f t="shared" si="67"/>
        <v>0</v>
      </c>
      <c r="N191" s="857">
        <f t="shared" si="68"/>
        <v>0</v>
      </c>
      <c r="O191" s="857">
        <f t="shared" si="69"/>
        <v>0</v>
      </c>
      <c r="P191" s="857">
        <f t="shared" si="70"/>
        <v>0</v>
      </c>
      <c r="Q191" s="857">
        <f t="shared" si="71"/>
        <v>0</v>
      </c>
      <c r="R191" s="857">
        <f t="shared" si="72"/>
        <v>0</v>
      </c>
      <c r="S191" s="857">
        <f t="shared" si="73"/>
        <v>0</v>
      </c>
      <c r="T191" s="857">
        <f t="shared" si="74"/>
        <v>0</v>
      </c>
      <c r="U191" s="857">
        <f t="shared" si="75"/>
        <v>0</v>
      </c>
      <c r="V191" s="857">
        <f t="shared" si="76"/>
        <v>0</v>
      </c>
      <c r="W191" s="857">
        <f t="shared" si="77"/>
        <v>0</v>
      </c>
      <c r="X191" s="857">
        <f t="shared" si="78"/>
        <v>0</v>
      </c>
      <c r="Y191" s="857">
        <f t="shared" si="79"/>
        <v>0</v>
      </c>
      <c r="Z191" s="857">
        <f t="shared" si="80"/>
        <v>0</v>
      </c>
    </row>
    <row r="192" spans="1:26" x14ac:dyDescent="0.2">
      <c r="B192" s="855" t="s">
        <v>27</v>
      </c>
      <c r="C192" s="857">
        <f t="shared" si="57"/>
        <v>2.3706318251633478</v>
      </c>
      <c r="D192" s="857">
        <f t="shared" si="58"/>
        <v>0</v>
      </c>
      <c r="E192" s="857">
        <f t="shared" si="59"/>
        <v>0</v>
      </c>
      <c r="F192" s="857">
        <f t="shared" si="60"/>
        <v>0.47288035550635077</v>
      </c>
      <c r="G192" s="857">
        <f t="shared" si="61"/>
        <v>0</v>
      </c>
      <c r="H192" s="857">
        <f t="shared" si="62"/>
        <v>0</v>
      </c>
      <c r="I192" s="857">
        <f t="shared" si="63"/>
        <v>0</v>
      </c>
      <c r="J192" s="857">
        <f t="shared" si="64"/>
        <v>0</v>
      </c>
      <c r="K192" s="857">
        <f t="shared" si="65"/>
        <v>0</v>
      </c>
      <c r="L192" s="857">
        <f t="shared" si="66"/>
        <v>0</v>
      </c>
      <c r="M192" s="857">
        <f t="shared" si="67"/>
        <v>0</v>
      </c>
      <c r="N192" s="857">
        <f t="shared" si="68"/>
        <v>0</v>
      </c>
      <c r="O192" s="857">
        <f t="shared" si="69"/>
        <v>0</v>
      </c>
      <c r="P192" s="857">
        <f t="shared" si="70"/>
        <v>0</v>
      </c>
      <c r="Q192" s="857">
        <f t="shared" si="71"/>
        <v>0</v>
      </c>
      <c r="R192" s="857">
        <f t="shared" si="72"/>
        <v>0</v>
      </c>
      <c r="S192" s="857">
        <f t="shared" si="73"/>
        <v>0</v>
      </c>
      <c r="T192" s="857">
        <f t="shared" si="74"/>
        <v>0</v>
      </c>
      <c r="U192" s="857">
        <f t="shared" si="75"/>
        <v>0</v>
      </c>
      <c r="V192" s="857">
        <f t="shared" si="76"/>
        <v>0</v>
      </c>
      <c r="W192" s="857">
        <f t="shared" si="77"/>
        <v>0</v>
      </c>
      <c r="X192" s="857">
        <f t="shared" si="78"/>
        <v>0</v>
      </c>
      <c r="Y192" s="857">
        <f t="shared" si="79"/>
        <v>0</v>
      </c>
      <c r="Z192" s="857">
        <f t="shared" si="80"/>
        <v>0</v>
      </c>
    </row>
    <row r="193" spans="2:26" x14ac:dyDescent="0.2">
      <c r="B193" s="855" t="s">
        <v>103</v>
      </c>
      <c r="C193" s="857">
        <f t="shared" si="57"/>
        <v>5.3428500987638889</v>
      </c>
      <c r="D193" s="857">
        <f t="shared" si="58"/>
        <v>0</v>
      </c>
      <c r="E193" s="857">
        <f t="shared" si="59"/>
        <v>0</v>
      </c>
      <c r="F193" s="857">
        <f t="shared" si="60"/>
        <v>0.5212422683764022</v>
      </c>
      <c r="G193" s="857">
        <f t="shared" si="61"/>
        <v>0.71798049729499969</v>
      </c>
      <c r="H193" s="857">
        <f t="shared" si="62"/>
        <v>2.1942620634915953E-2</v>
      </c>
      <c r="I193" s="857">
        <f t="shared" si="63"/>
        <v>0.8314056456264669</v>
      </c>
      <c r="J193" s="857">
        <f t="shared" si="64"/>
        <v>0.56565676792845054</v>
      </c>
      <c r="K193" s="857">
        <f t="shared" si="65"/>
        <v>0</v>
      </c>
      <c r="L193" s="857">
        <f t="shared" si="66"/>
        <v>0</v>
      </c>
      <c r="M193" s="857">
        <f t="shared" si="67"/>
        <v>0</v>
      </c>
      <c r="N193" s="857">
        <f t="shared" si="68"/>
        <v>0</v>
      </c>
      <c r="O193" s="857">
        <f t="shared" si="69"/>
        <v>0</v>
      </c>
      <c r="P193" s="857">
        <f t="shared" si="70"/>
        <v>0</v>
      </c>
      <c r="Q193" s="857">
        <f t="shared" si="71"/>
        <v>1.0335763067062831</v>
      </c>
      <c r="R193" s="857">
        <f t="shared" si="72"/>
        <v>0</v>
      </c>
      <c r="S193" s="857">
        <f t="shared" si="73"/>
        <v>0</v>
      </c>
      <c r="T193" s="857">
        <f t="shared" si="74"/>
        <v>0</v>
      </c>
      <c r="U193" s="857">
        <f t="shared" si="75"/>
        <v>0</v>
      </c>
      <c r="V193" s="857">
        <f t="shared" si="76"/>
        <v>0</v>
      </c>
      <c r="W193" s="857">
        <f t="shared" si="77"/>
        <v>0</v>
      </c>
      <c r="X193" s="857">
        <f t="shared" si="78"/>
        <v>0</v>
      </c>
      <c r="Y193" s="857">
        <f t="shared" si="79"/>
        <v>0</v>
      </c>
      <c r="Z193" s="857">
        <f t="shared" si="80"/>
        <v>0</v>
      </c>
    </row>
    <row r="194" spans="2:26" x14ac:dyDescent="0.2">
      <c r="B194" s="855" t="s">
        <v>98</v>
      </c>
      <c r="C194" s="857">
        <f t="shared" si="57"/>
        <v>3.1899170564449304</v>
      </c>
      <c r="D194" s="857">
        <f t="shared" si="58"/>
        <v>0</v>
      </c>
      <c r="E194" s="857">
        <f t="shared" si="59"/>
        <v>0</v>
      </c>
      <c r="F194" s="857">
        <f t="shared" si="60"/>
        <v>0.5450847737911142</v>
      </c>
      <c r="G194" s="857">
        <f t="shared" si="61"/>
        <v>0.38747325585775011</v>
      </c>
      <c r="H194" s="857">
        <f t="shared" si="62"/>
        <v>5.9191506200775247E-3</v>
      </c>
      <c r="I194" s="857">
        <f t="shared" si="63"/>
        <v>1.1529446436997259</v>
      </c>
      <c r="J194" s="857">
        <f t="shared" si="64"/>
        <v>0.23682272009810529</v>
      </c>
      <c r="K194" s="857">
        <f t="shared" si="65"/>
        <v>0</v>
      </c>
      <c r="L194" s="857">
        <f t="shared" si="66"/>
        <v>0</v>
      </c>
      <c r="M194" s="857">
        <f t="shared" si="67"/>
        <v>0</v>
      </c>
      <c r="N194" s="857">
        <f t="shared" si="68"/>
        <v>0</v>
      </c>
      <c r="O194" s="857">
        <f t="shared" si="69"/>
        <v>0</v>
      </c>
      <c r="P194" s="857">
        <f t="shared" si="70"/>
        <v>0</v>
      </c>
      <c r="Q194" s="857">
        <f t="shared" si="71"/>
        <v>0.75190433491383712</v>
      </c>
      <c r="R194" s="857">
        <f t="shared" si="72"/>
        <v>0</v>
      </c>
      <c r="S194" s="857">
        <f t="shared" si="73"/>
        <v>0</v>
      </c>
      <c r="T194" s="857">
        <f t="shared" si="74"/>
        <v>0</v>
      </c>
      <c r="U194" s="857">
        <f t="shared" si="75"/>
        <v>0</v>
      </c>
      <c r="V194" s="857">
        <f t="shared" si="76"/>
        <v>0</v>
      </c>
      <c r="W194" s="857">
        <f t="shared" si="77"/>
        <v>0</v>
      </c>
      <c r="X194" s="857">
        <f t="shared" si="78"/>
        <v>0</v>
      </c>
      <c r="Y194" s="857">
        <f t="shared" si="79"/>
        <v>0</v>
      </c>
      <c r="Z194" s="857">
        <f t="shared" si="80"/>
        <v>0</v>
      </c>
    </row>
    <row r="195" spans="2:26" x14ac:dyDescent="0.2">
      <c r="B195" s="855" t="s">
        <v>99</v>
      </c>
      <c r="C195" s="857">
        <f t="shared" si="57"/>
        <v>1.3997467433220632</v>
      </c>
      <c r="D195" s="857">
        <f t="shared" si="58"/>
        <v>0</v>
      </c>
      <c r="E195" s="857">
        <f t="shared" si="59"/>
        <v>0</v>
      </c>
      <c r="F195" s="857">
        <f t="shared" si="60"/>
        <v>0.15543620703809374</v>
      </c>
      <c r="G195" s="857">
        <f t="shared" si="61"/>
        <v>0.68171964596163803</v>
      </c>
      <c r="H195" s="857">
        <f t="shared" si="62"/>
        <v>8.3977497194421338E-2</v>
      </c>
      <c r="I195" s="857">
        <f t="shared" si="63"/>
        <v>0.70777556015140575</v>
      </c>
      <c r="J195" s="857">
        <f t="shared" si="64"/>
        <v>0.49925838567783948</v>
      </c>
      <c r="K195" s="857">
        <f t="shared" si="65"/>
        <v>0</v>
      </c>
      <c r="L195" s="857">
        <f t="shared" si="66"/>
        <v>0</v>
      </c>
      <c r="M195" s="857">
        <f t="shared" si="67"/>
        <v>0</v>
      </c>
      <c r="N195" s="857">
        <f t="shared" si="68"/>
        <v>0</v>
      </c>
      <c r="O195" s="857">
        <f t="shared" si="69"/>
        <v>0</v>
      </c>
      <c r="P195" s="857">
        <f t="shared" si="70"/>
        <v>2.7947868392215049</v>
      </c>
      <c r="Q195" s="857">
        <f t="shared" si="71"/>
        <v>1.7933790488596233</v>
      </c>
      <c r="R195" s="857">
        <f t="shared" si="72"/>
        <v>0</v>
      </c>
      <c r="S195" s="857">
        <f t="shared" si="73"/>
        <v>0</v>
      </c>
      <c r="T195" s="857">
        <f t="shared" si="74"/>
        <v>0</v>
      </c>
      <c r="U195" s="857">
        <f t="shared" si="75"/>
        <v>0</v>
      </c>
      <c r="V195" s="857">
        <f t="shared" si="76"/>
        <v>3.2654827732455787</v>
      </c>
      <c r="W195" s="857">
        <f t="shared" si="77"/>
        <v>0</v>
      </c>
      <c r="X195" s="857">
        <f t="shared" si="78"/>
        <v>0</v>
      </c>
      <c r="Y195" s="857">
        <f t="shared" si="79"/>
        <v>4.5464259131204656</v>
      </c>
      <c r="Z195" s="857">
        <f t="shared" si="80"/>
        <v>0</v>
      </c>
    </row>
    <row r="196" spans="2:26" x14ac:dyDescent="0.2">
      <c r="B196" s="855" t="s">
        <v>11</v>
      </c>
      <c r="C196" s="857">
        <f t="shared" si="57"/>
        <v>2.1169719936471472</v>
      </c>
      <c r="D196" s="857">
        <f t="shared" si="58"/>
        <v>0</v>
      </c>
      <c r="E196" s="857">
        <f t="shared" si="59"/>
        <v>0</v>
      </c>
      <c r="F196" s="857">
        <f t="shared" si="60"/>
        <v>1.1094061755131568</v>
      </c>
      <c r="G196" s="857">
        <f t="shared" si="61"/>
        <v>0.32195022098481163</v>
      </c>
      <c r="H196" s="857">
        <f t="shared" si="62"/>
        <v>0.45944643795391704</v>
      </c>
      <c r="I196" s="857">
        <f t="shared" si="63"/>
        <v>0</v>
      </c>
      <c r="J196" s="857">
        <f t="shared" si="64"/>
        <v>0</v>
      </c>
      <c r="K196" s="857">
        <f t="shared" si="65"/>
        <v>0</v>
      </c>
      <c r="L196" s="857">
        <f t="shared" si="66"/>
        <v>0</v>
      </c>
      <c r="M196" s="857">
        <f t="shared" si="67"/>
        <v>0</v>
      </c>
      <c r="N196" s="857">
        <f t="shared" si="68"/>
        <v>0</v>
      </c>
      <c r="O196" s="857">
        <f t="shared" si="69"/>
        <v>0</v>
      </c>
      <c r="P196" s="857">
        <f t="shared" si="70"/>
        <v>0.85151412874783372</v>
      </c>
      <c r="Q196" s="857">
        <f t="shared" si="71"/>
        <v>1.0212580348383478</v>
      </c>
      <c r="R196" s="857">
        <f t="shared" si="72"/>
        <v>0</v>
      </c>
      <c r="S196" s="857">
        <f t="shared" si="73"/>
        <v>0</v>
      </c>
      <c r="T196" s="857">
        <f t="shared" si="74"/>
        <v>0</v>
      </c>
      <c r="U196" s="857">
        <f t="shared" si="75"/>
        <v>0</v>
      </c>
      <c r="V196" s="857">
        <f t="shared" si="76"/>
        <v>0</v>
      </c>
      <c r="W196" s="857">
        <f t="shared" si="77"/>
        <v>0</v>
      </c>
      <c r="X196" s="857">
        <f t="shared" si="78"/>
        <v>0</v>
      </c>
      <c r="Y196" s="857">
        <f t="shared" si="79"/>
        <v>0</v>
      </c>
      <c r="Z196" s="857">
        <f t="shared" si="80"/>
        <v>0</v>
      </c>
    </row>
    <row r="197" spans="2:26" x14ac:dyDescent="0.2">
      <c r="B197" s="855" t="s">
        <v>50</v>
      </c>
      <c r="C197" s="857">
        <f t="shared" si="57"/>
        <v>1</v>
      </c>
      <c r="D197" s="857">
        <f t="shared" si="58"/>
        <v>0</v>
      </c>
      <c r="E197" s="857">
        <f t="shared" si="59"/>
        <v>0</v>
      </c>
      <c r="F197" s="857">
        <f t="shared" si="60"/>
        <v>0</v>
      </c>
      <c r="G197" s="857">
        <f t="shared" si="61"/>
        <v>0</v>
      </c>
      <c r="H197" s="857">
        <f t="shared" si="62"/>
        <v>0</v>
      </c>
      <c r="I197" s="857">
        <f t="shared" si="63"/>
        <v>0</v>
      </c>
      <c r="J197" s="857">
        <f t="shared" si="64"/>
        <v>0</v>
      </c>
      <c r="K197" s="857">
        <f t="shared" si="65"/>
        <v>0</v>
      </c>
      <c r="L197" s="857">
        <f t="shared" si="66"/>
        <v>0</v>
      </c>
      <c r="M197" s="857">
        <f t="shared" si="67"/>
        <v>0</v>
      </c>
      <c r="N197" s="857">
        <f t="shared" si="68"/>
        <v>0</v>
      </c>
      <c r="O197" s="857">
        <f t="shared" si="69"/>
        <v>0</v>
      </c>
      <c r="P197" s="857">
        <f t="shared" si="70"/>
        <v>0</v>
      </c>
      <c r="Q197" s="857">
        <f t="shared" si="71"/>
        <v>0</v>
      </c>
      <c r="R197" s="857">
        <f t="shared" si="72"/>
        <v>0</v>
      </c>
      <c r="S197" s="857">
        <f t="shared" si="73"/>
        <v>0</v>
      </c>
      <c r="T197" s="857">
        <f t="shared" si="74"/>
        <v>0</v>
      </c>
      <c r="U197" s="857">
        <f t="shared" si="75"/>
        <v>0</v>
      </c>
      <c r="V197" s="857">
        <f t="shared" si="76"/>
        <v>0</v>
      </c>
      <c r="W197" s="857">
        <f t="shared" si="77"/>
        <v>0</v>
      </c>
      <c r="X197" s="857">
        <f t="shared" si="78"/>
        <v>0</v>
      </c>
      <c r="Y197" s="857">
        <f t="shared" si="79"/>
        <v>0</v>
      </c>
      <c r="Z197" s="857">
        <f t="shared" si="80"/>
        <v>0</v>
      </c>
    </row>
    <row r="198" spans="2:26" x14ac:dyDescent="0.2">
      <c r="B198" s="855" t="s">
        <v>12</v>
      </c>
      <c r="C198" s="857">
        <f t="shared" si="57"/>
        <v>14.129016200891982</v>
      </c>
      <c r="D198" s="857">
        <f t="shared" si="58"/>
        <v>0</v>
      </c>
      <c r="E198" s="857">
        <f t="shared" si="59"/>
        <v>0</v>
      </c>
      <c r="F198" s="857">
        <f t="shared" si="60"/>
        <v>2.2687572135756895E-2</v>
      </c>
      <c r="G198" s="857">
        <f t="shared" si="61"/>
        <v>0.32568721085282931</v>
      </c>
      <c r="H198" s="857">
        <f t="shared" si="62"/>
        <v>5.6995383732386634E-2</v>
      </c>
      <c r="I198" s="857">
        <f t="shared" si="63"/>
        <v>0.44157480135848365</v>
      </c>
      <c r="J198" s="857">
        <f t="shared" si="64"/>
        <v>0.25743282208783003</v>
      </c>
      <c r="K198" s="857">
        <f t="shared" si="65"/>
        <v>0</v>
      </c>
      <c r="L198" s="857">
        <f t="shared" si="66"/>
        <v>0</v>
      </c>
      <c r="M198" s="857">
        <f t="shared" si="67"/>
        <v>0</v>
      </c>
      <c r="N198" s="857">
        <f t="shared" si="68"/>
        <v>0</v>
      </c>
      <c r="O198" s="857">
        <f t="shared" si="69"/>
        <v>0</v>
      </c>
      <c r="P198" s="857">
        <f t="shared" si="70"/>
        <v>0</v>
      </c>
      <c r="Q198" s="857">
        <f t="shared" si="71"/>
        <v>2.6474966139645211E-2</v>
      </c>
      <c r="R198" s="857">
        <f t="shared" si="72"/>
        <v>0</v>
      </c>
      <c r="S198" s="857">
        <f t="shared" si="73"/>
        <v>0</v>
      </c>
      <c r="T198" s="857">
        <f t="shared" si="74"/>
        <v>0</v>
      </c>
      <c r="U198" s="857">
        <f t="shared" si="75"/>
        <v>0</v>
      </c>
      <c r="V198" s="857">
        <f t="shared" si="76"/>
        <v>0</v>
      </c>
      <c r="W198" s="857">
        <f t="shared" si="77"/>
        <v>0</v>
      </c>
      <c r="X198" s="857">
        <f t="shared" si="78"/>
        <v>0</v>
      </c>
      <c r="Y198" s="857">
        <f t="shared" si="79"/>
        <v>0</v>
      </c>
      <c r="Z198" s="857">
        <f t="shared" si="80"/>
        <v>0</v>
      </c>
    </row>
    <row r="199" spans="2:26" x14ac:dyDescent="0.2">
      <c r="B199" s="855" t="s">
        <v>7</v>
      </c>
      <c r="C199" s="857">
        <f t="shared" si="57"/>
        <v>26.586746429327189</v>
      </c>
      <c r="D199" s="857">
        <f t="shared" si="58"/>
        <v>0</v>
      </c>
      <c r="E199" s="857">
        <f t="shared" si="59"/>
        <v>0</v>
      </c>
      <c r="F199" s="857">
        <f t="shared" si="60"/>
        <v>2.1666338438585533</v>
      </c>
      <c r="G199" s="857">
        <f t="shared" si="61"/>
        <v>1.4146638378031267</v>
      </c>
      <c r="H199" s="857">
        <f t="shared" si="62"/>
        <v>2.7828139273698319E-2</v>
      </c>
      <c r="I199" s="857">
        <f t="shared" si="63"/>
        <v>0.64250159710375965</v>
      </c>
      <c r="J199" s="857">
        <f t="shared" si="64"/>
        <v>0.45349774577706697</v>
      </c>
      <c r="K199" s="857">
        <f t="shared" si="65"/>
        <v>0</v>
      </c>
      <c r="L199" s="857">
        <f t="shared" si="66"/>
        <v>0</v>
      </c>
      <c r="M199" s="857">
        <f t="shared" si="67"/>
        <v>0</v>
      </c>
      <c r="N199" s="857">
        <f t="shared" si="68"/>
        <v>0</v>
      </c>
      <c r="O199" s="857">
        <f t="shared" si="69"/>
        <v>0</v>
      </c>
      <c r="P199" s="857">
        <f t="shared" si="70"/>
        <v>1.7072788934773175</v>
      </c>
      <c r="Q199" s="857">
        <f t="shared" si="71"/>
        <v>0.30999032201581922</v>
      </c>
      <c r="R199" s="857">
        <f t="shared" si="72"/>
        <v>0</v>
      </c>
      <c r="S199" s="857">
        <f t="shared" si="73"/>
        <v>0</v>
      </c>
      <c r="T199" s="857">
        <f t="shared" si="74"/>
        <v>0</v>
      </c>
      <c r="U199" s="857">
        <f t="shared" si="75"/>
        <v>0</v>
      </c>
      <c r="V199" s="857">
        <f t="shared" si="76"/>
        <v>0</v>
      </c>
      <c r="W199" s="857">
        <f t="shared" si="77"/>
        <v>0</v>
      </c>
      <c r="X199" s="857">
        <f t="shared" si="78"/>
        <v>0</v>
      </c>
      <c r="Y199" s="857">
        <f t="shared" si="79"/>
        <v>0</v>
      </c>
      <c r="Z199" s="857">
        <f t="shared" si="80"/>
        <v>0</v>
      </c>
    </row>
    <row r="200" spans="2:26" x14ac:dyDescent="0.2">
      <c r="B200" s="855" t="s">
        <v>97</v>
      </c>
      <c r="C200" s="857">
        <f t="shared" si="57"/>
        <v>2.7180378798771057</v>
      </c>
      <c r="D200" s="857">
        <f t="shared" si="58"/>
        <v>0</v>
      </c>
      <c r="E200" s="857">
        <f t="shared" si="59"/>
        <v>0</v>
      </c>
      <c r="F200" s="857">
        <f t="shared" si="60"/>
        <v>0.38884558546393305</v>
      </c>
      <c r="G200" s="857">
        <f t="shared" si="61"/>
        <v>2.2799976977959968</v>
      </c>
      <c r="H200" s="857">
        <f t="shared" si="62"/>
        <v>4.7588619992488344</v>
      </c>
      <c r="I200" s="857">
        <f t="shared" si="63"/>
        <v>0.33663168491293111</v>
      </c>
      <c r="J200" s="857">
        <f t="shared" si="64"/>
        <v>4.3047815536317415</v>
      </c>
      <c r="K200" s="857">
        <f t="shared" si="65"/>
        <v>0</v>
      </c>
      <c r="L200" s="857">
        <f t="shared" si="66"/>
        <v>0</v>
      </c>
      <c r="M200" s="857">
        <f t="shared" si="67"/>
        <v>0</v>
      </c>
      <c r="N200" s="857">
        <f t="shared" si="68"/>
        <v>0</v>
      </c>
      <c r="O200" s="857">
        <f t="shared" si="69"/>
        <v>0</v>
      </c>
      <c r="P200" s="857">
        <f t="shared" si="70"/>
        <v>0</v>
      </c>
      <c r="Q200" s="857">
        <f t="shared" si="71"/>
        <v>3.30405338110408</v>
      </c>
      <c r="R200" s="857">
        <f t="shared" si="72"/>
        <v>0</v>
      </c>
      <c r="S200" s="857">
        <f t="shared" si="73"/>
        <v>0</v>
      </c>
      <c r="T200" s="857">
        <f t="shared" si="74"/>
        <v>0</v>
      </c>
      <c r="U200" s="857">
        <f t="shared" si="75"/>
        <v>0</v>
      </c>
      <c r="V200" s="857">
        <f t="shared" si="76"/>
        <v>0</v>
      </c>
      <c r="W200" s="857">
        <f t="shared" si="77"/>
        <v>0</v>
      </c>
      <c r="X200" s="857">
        <f t="shared" si="78"/>
        <v>0</v>
      </c>
      <c r="Y200" s="857">
        <f t="shared" si="79"/>
        <v>0</v>
      </c>
      <c r="Z200" s="857">
        <f t="shared" si="80"/>
        <v>0</v>
      </c>
    </row>
    <row r="201" spans="2:26" x14ac:dyDescent="0.2">
      <c r="B201" s="855" t="s">
        <v>109</v>
      </c>
      <c r="C201" s="857">
        <f t="shared" si="57"/>
        <v>0.99924656244113774</v>
      </c>
      <c r="D201" s="857">
        <f t="shared" si="58"/>
        <v>0</v>
      </c>
      <c r="E201" s="857">
        <f t="shared" si="59"/>
        <v>0</v>
      </c>
      <c r="F201" s="857">
        <f t="shared" si="60"/>
        <v>0</v>
      </c>
      <c r="G201" s="857">
        <f t="shared" si="61"/>
        <v>0</v>
      </c>
      <c r="H201" s="857">
        <f t="shared" si="62"/>
        <v>0</v>
      </c>
      <c r="I201" s="857">
        <f t="shared" si="63"/>
        <v>0</v>
      </c>
      <c r="J201" s="857">
        <f t="shared" si="64"/>
        <v>0</v>
      </c>
      <c r="K201" s="857">
        <f t="shared" si="65"/>
        <v>0</v>
      </c>
      <c r="L201" s="857">
        <f t="shared" si="66"/>
        <v>0</v>
      </c>
      <c r="M201" s="857">
        <f t="shared" si="67"/>
        <v>0</v>
      </c>
      <c r="N201" s="857">
        <f t="shared" si="68"/>
        <v>0</v>
      </c>
      <c r="O201" s="857">
        <f t="shared" si="69"/>
        <v>0</v>
      </c>
      <c r="P201" s="857">
        <f t="shared" si="70"/>
        <v>0</v>
      </c>
      <c r="Q201" s="857">
        <f t="shared" si="71"/>
        <v>0</v>
      </c>
      <c r="R201" s="857">
        <f t="shared" si="72"/>
        <v>0</v>
      </c>
      <c r="S201" s="857">
        <f t="shared" si="73"/>
        <v>0</v>
      </c>
      <c r="T201" s="857">
        <f t="shared" si="74"/>
        <v>0</v>
      </c>
      <c r="U201" s="857">
        <f t="shared" si="75"/>
        <v>0</v>
      </c>
      <c r="V201" s="857">
        <f t="shared" si="76"/>
        <v>0</v>
      </c>
      <c r="W201" s="857">
        <f t="shared" si="77"/>
        <v>0</v>
      </c>
      <c r="X201" s="857">
        <f t="shared" si="78"/>
        <v>0</v>
      </c>
      <c r="Y201" s="857">
        <f t="shared" si="79"/>
        <v>0</v>
      </c>
      <c r="Z201" s="857">
        <f t="shared" si="80"/>
        <v>0</v>
      </c>
    </row>
    <row r="202" spans="2:26" x14ac:dyDescent="0.2">
      <c r="B202" s="855" t="s">
        <v>107</v>
      </c>
      <c r="C202" s="857">
        <f t="shared" si="57"/>
        <v>0.94172781631287916</v>
      </c>
      <c r="D202" s="857">
        <f t="shared" si="58"/>
        <v>0</v>
      </c>
      <c r="E202" s="857">
        <f t="shared" si="59"/>
        <v>0</v>
      </c>
      <c r="F202" s="857">
        <f t="shared" si="60"/>
        <v>0</v>
      </c>
      <c r="G202" s="857">
        <f t="shared" si="61"/>
        <v>0</v>
      </c>
      <c r="H202" s="857">
        <f t="shared" si="62"/>
        <v>0</v>
      </c>
      <c r="I202" s="857">
        <f t="shared" si="63"/>
        <v>0.73849399639908542</v>
      </c>
      <c r="J202" s="857">
        <f t="shared" si="64"/>
        <v>0.62782717722951142</v>
      </c>
      <c r="K202" s="857">
        <f t="shared" si="65"/>
        <v>0</v>
      </c>
      <c r="L202" s="857">
        <f t="shared" si="66"/>
        <v>0</v>
      </c>
      <c r="M202" s="857">
        <f t="shared" si="67"/>
        <v>0</v>
      </c>
      <c r="N202" s="857">
        <f t="shared" si="68"/>
        <v>0</v>
      </c>
      <c r="O202" s="857">
        <f t="shared" si="69"/>
        <v>0</v>
      </c>
      <c r="P202" s="857">
        <f t="shared" si="70"/>
        <v>2.5856724680732728</v>
      </c>
      <c r="Q202" s="857">
        <f t="shared" si="71"/>
        <v>0</v>
      </c>
      <c r="R202" s="857">
        <f t="shared" si="72"/>
        <v>0</v>
      </c>
      <c r="S202" s="857">
        <f t="shared" si="73"/>
        <v>0</v>
      </c>
      <c r="T202" s="857">
        <f t="shared" si="74"/>
        <v>0</v>
      </c>
      <c r="U202" s="857">
        <f t="shared" si="75"/>
        <v>0</v>
      </c>
      <c r="V202" s="857">
        <f t="shared" si="76"/>
        <v>0</v>
      </c>
      <c r="W202" s="857">
        <f t="shared" si="77"/>
        <v>0</v>
      </c>
      <c r="X202" s="857">
        <f t="shared" si="78"/>
        <v>0</v>
      </c>
      <c r="Y202" s="857">
        <f t="shared" si="79"/>
        <v>0</v>
      </c>
      <c r="Z202" s="857">
        <f t="shared" si="80"/>
        <v>0</v>
      </c>
    </row>
    <row r="203" spans="2:26" x14ac:dyDescent="0.2">
      <c r="B203" s="855" t="s">
        <v>52</v>
      </c>
      <c r="C203" s="857">
        <f t="shared" si="57"/>
        <v>0</v>
      </c>
      <c r="D203" s="857">
        <f t="shared" si="58"/>
        <v>0</v>
      </c>
      <c r="E203" s="857">
        <f t="shared" si="59"/>
        <v>0</v>
      </c>
      <c r="F203" s="857">
        <f t="shared" si="60"/>
        <v>0</v>
      </c>
      <c r="G203" s="857">
        <f t="shared" si="61"/>
        <v>0</v>
      </c>
      <c r="H203" s="857">
        <f t="shared" si="62"/>
        <v>0</v>
      </c>
      <c r="I203" s="857">
        <f t="shared" si="63"/>
        <v>0</v>
      </c>
      <c r="J203" s="857">
        <f t="shared" si="64"/>
        <v>0</v>
      </c>
      <c r="K203" s="857">
        <f t="shared" si="65"/>
        <v>0</v>
      </c>
      <c r="L203" s="857">
        <f t="shared" si="66"/>
        <v>0</v>
      </c>
      <c r="M203" s="857">
        <f t="shared" si="67"/>
        <v>0</v>
      </c>
      <c r="N203" s="857">
        <f t="shared" si="68"/>
        <v>0</v>
      </c>
      <c r="O203" s="857">
        <f t="shared" si="69"/>
        <v>0</v>
      </c>
      <c r="P203" s="857">
        <f t="shared" si="70"/>
        <v>0</v>
      </c>
      <c r="Q203" s="857">
        <f t="shared" si="71"/>
        <v>0</v>
      </c>
      <c r="R203" s="857">
        <f t="shared" si="72"/>
        <v>0</v>
      </c>
      <c r="S203" s="857">
        <f t="shared" si="73"/>
        <v>0</v>
      </c>
      <c r="T203" s="857">
        <f t="shared" si="74"/>
        <v>0</v>
      </c>
      <c r="U203" s="857">
        <f t="shared" si="75"/>
        <v>0</v>
      </c>
      <c r="V203" s="857">
        <f t="shared" si="76"/>
        <v>0</v>
      </c>
      <c r="W203" s="857">
        <f t="shared" si="77"/>
        <v>0</v>
      </c>
      <c r="X203" s="857">
        <f t="shared" si="78"/>
        <v>0</v>
      </c>
      <c r="Y203" s="857">
        <f t="shared" si="79"/>
        <v>0</v>
      </c>
      <c r="Z203" s="857">
        <f t="shared" si="80"/>
        <v>0</v>
      </c>
    </row>
    <row r="204" spans="2:26" x14ac:dyDescent="0.2">
      <c r="B204" s="855" t="s">
        <v>46</v>
      </c>
      <c r="C204" s="857">
        <f t="shared" si="57"/>
        <v>1.1393176574711366</v>
      </c>
      <c r="D204" s="857">
        <f t="shared" si="58"/>
        <v>0</v>
      </c>
      <c r="E204" s="857">
        <f t="shared" si="59"/>
        <v>0</v>
      </c>
      <c r="F204" s="857">
        <f t="shared" si="60"/>
        <v>9.0849559636930449E-2</v>
      </c>
      <c r="G204" s="857">
        <f t="shared" si="61"/>
        <v>2.8025435424325909E-2</v>
      </c>
      <c r="H204" s="857">
        <f t="shared" si="62"/>
        <v>1.1045941383042707E-2</v>
      </c>
      <c r="I204" s="857">
        <f t="shared" si="63"/>
        <v>0</v>
      </c>
      <c r="J204" s="857">
        <f t="shared" si="64"/>
        <v>0</v>
      </c>
      <c r="K204" s="857">
        <f t="shared" si="65"/>
        <v>0</v>
      </c>
      <c r="L204" s="857">
        <f t="shared" si="66"/>
        <v>0</v>
      </c>
      <c r="M204" s="857">
        <f t="shared" si="67"/>
        <v>0</v>
      </c>
      <c r="N204" s="857">
        <f t="shared" si="68"/>
        <v>0</v>
      </c>
      <c r="O204" s="857">
        <f t="shared" si="69"/>
        <v>0</v>
      </c>
      <c r="P204" s="857">
        <f t="shared" si="70"/>
        <v>0</v>
      </c>
      <c r="Q204" s="857">
        <f t="shared" si="71"/>
        <v>0</v>
      </c>
      <c r="R204" s="857">
        <f t="shared" si="72"/>
        <v>0</v>
      </c>
      <c r="S204" s="857">
        <f t="shared" si="73"/>
        <v>0</v>
      </c>
      <c r="T204" s="857">
        <f t="shared" si="74"/>
        <v>0</v>
      </c>
      <c r="U204" s="857">
        <f t="shared" si="75"/>
        <v>0</v>
      </c>
      <c r="V204" s="857">
        <f t="shared" si="76"/>
        <v>0</v>
      </c>
      <c r="W204" s="857">
        <f t="shared" si="77"/>
        <v>0</v>
      </c>
      <c r="X204" s="857">
        <f t="shared" si="78"/>
        <v>0</v>
      </c>
      <c r="Y204" s="857">
        <f t="shared" si="79"/>
        <v>0</v>
      </c>
      <c r="Z204" s="857">
        <f t="shared" si="80"/>
        <v>0</v>
      </c>
    </row>
    <row r="205" spans="2:26" x14ac:dyDescent="0.2">
      <c r="B205" s="855" t="s">
        <v>303</v>
      </c>
      <c r="C205" s="857">
        <f t="shared" si="57"/>
        <v>34.349316368386376</v>
      </c>
      <c r="D205" s="857">
        <f t="shared" si="58"/>
        <v>0</v>
      </c>
      <c r="E205" s="857">
        <f t="shared" si="59"/>
        <v>0</v>
      </c>
      <c r="F205" s="857">
        <f t="shared" si="60"/>
        <v>0.58077135042572003</v>
      </c>
      <c r="G205" s="857">
        <f t="shared" si="61"/>
        <v>0</v>
      </c>
      <c r="H205" s="857">
        <f t="shared" si="62"/>
        <v>0</v>
      </c>
      <c r="I205" s="857">
        <f t="shared" si="63"/>
        <v>0</v>
      </c>
      <c r="J205" s="857">
        <f t="shared" si="64"/>
        <v>0</v>
      </c>
      <c r="K205" s="857">
        <f t="shared" si="65"/>
        <v>0</v>
      </c>
      <c r="L205" s="857">
        <f t="shared" si="66"/>
        <v>0</v>
      </c>
      <c r="M205" s="857">
        <f t="shared" si="67"/>
        <v>0</v>
      </c>
      <c r="N205" s="857">
        <f t="shared" si="68"/>
        <v>0</v>
      </c>
      <c r="O205" s="857">
        <f t="shared" si="69"/>
        <v>0</v>
      </c>
      <c r="P205" s="857">
        <f t="shared" si="70"/>
        <v>0.59690726686470874</v>
      </c>
      <c r="Q205" s="857">
        <f t="shared" si="71"/>
        <v>0</v>
      </c>
      <c r="R205" s="857">
        <f t="shared" si="72"/>
        <v>0</v>
      </c>
      <c r="S205" s="857">
        <f t="shared" si="73"/>
        <v>0</v>
      </c>
      <c r="T205" s="857">
        <f t="shared" si="74"/>
        <v>0</v>
      </c>
      <c r="U205" s="857">
        <f t="shared" si="75"/>
        <v>0</v>
      </c>
      <c r="V205" s="857">
        <f t="shared" si="76"/>
        <v>0</v>
      </c>
      <c r="W205" s="857">
        <f t="shared" si="77"/>
        <v>0</v>
      </c>
      <c r="X205" s="857">
        <f t="shared" si="78"/>
        <v>0</v>
      </c>
      <c r="Y205" s="857">
        <f t="shared" si="79"/>
        <v>0</v>
      </c>
      <c r="Z205" s="857">
        <f t="shared" si="80"/>
        <v>0</v>
      </c>
    </row>
    <row r="206" spans="2:26" x14ac:dyDescent="0.2">
      <c r="B206" s="855" t="s">
        <v>101</v>
      </c>
      <c r="C206" s="857">
        <f t="shared" si="57"/>
        <v>1.4635330662602735</v>
      </c>
      <c r="D206" s="857">
        <f t="shared" si="58"/>
        <v>0</v>
      </c>
      <c r="E206" s="857">
        <f t="shared" si="59"/>
        <v>0</v>
      </c>
      <c r="F206" s="857">
        <f t="shared" si="60"/>
        <v>1.7104389700163956</v>
      </c>
      <c r="G206" s="857">
        <f t="shared" si="61"/>
        <v>0</v>
      </c>
      <c r="H206" s="857">
        <f t="shared" si="62"/>
        <v>0</v>
      </c>
      <c r="I206" s="857">
        <f t="shared" si="63"/>
        <v>0.92784022336283056</v>
      </c>
      <c r="J206" s="857">
        <f t="shared" si="64"/>
        <v>0.23902128004300355</v>
      </c>
      <c r="K206" s="857">
        <f t="shared" si="65"/>
        <v>0</v>
      </c>
      <c r="L206" s="857">
        <f t="shared" si="66"/>
        <v>0</v>
      </c>
      <c r="M206" s="857">
        <f t="shared" si="67"/>
        <v>0</v>
      </c>
      <c r="N206" s="857">
        <f t="shared" si="68"/>
        <v>0</v>
      </c>
      <c r="O206" s="857">
        <f t="shared" si="69"/>
        <v>0</v>
      </c>
      <c r="P206" s="857">
        <f t="shared" si="70"/>
        <v>0.72695982877082455</v>
      </c>
      <c r="Q206" s="857">
        <f t="shared" si="71"/>
        <v>0</v>
      </c>
      <c r="R206" s="857">
        <f t="shared" si="72"/>
        <v>0</v>
      </c>
      <c r="S206" s="857">
        <f t="shared" si="73"/>
        <v>0</v>
      </c>
      <c r="T206" s="857">
        <f t="shared" si="74"/>
        <v>0</v>
      </c>
      <c r="U206" s="857">
        <f t="shared" si="75"/>
        <v>0</v>
      </c>
      <c r="V206" s="857">
        <f t="shared" si="76"/>
        <v>0</v>
      </c>
      <c r="W206" s="857">
        <f t="shared" si="77"/>
        <v>0</v>
      </c>
      <c r="X206" s="857">
        <f t="shared" si="78"/>
        <v>0</v>
      </c>
      <c r="Y206" s="857">
        <f t="shared" si="79"/>
        <v>0</v>
      </c>
      <c r="Z206" s="857">
        <f t="shared" si="80"/>
        <v>0</v>
      </c>
    </row>
    <row r="207" spans="2:26" x14ac:dyDescent="0.2">
      <c r="B207" s="855" t="s">
        <v>312</v>
      </c>
      <c r="C207" s="857">
        <f t="shared" si="57"/>
        <v>0</v>
      </c>
      <c r="D207" s="857">
        <f t="shared" si="58"/>
        <v>0</v>
      </c>
      <c r="E207" s="857">
        <f t="shared" si="59"/>
        <v>0</v>
      </c>
      <c r="F207" s="857">
        <f t="shared" si="60"/>
        <v>0</v>
      </c>
      <c r="G207" s="857">
        <f t="shared" si="61"/>
        <v>0</v>
      </c>
      <c r="H207" s="857">
        <f t="shared" si="62"/>
        <v>0</v>
      </c>
      <c r="I207" s="857">
        <f t="shared" si="63"/>
        <v>0</v>
      </c>
      <c r="J207" s="857">
        <f t="shared" si="64"/>
        <v>0</v>
      </c>
      <c r="K207" s="857">
        <f t="shared" si="65"/>
        <v>0</v>
      </c>
      <c r="L207" s="857">
        <f t="shared" si="66"/>
        <v>0</v>
      </c>
      <c r="M207" s="857">
        <f t="shared" si="67"/>
        <v>0</v>
      </c>
      <c r="N207" s="857">
        <f t="shared" si="68"/>
        <v>0</v>
      </c>
      <c r="O207" s="857">
        <f t="shared" si="69"/>
        <v>0</v>
      </c>
      <c r="P207" s="857">
        <f t="shared" si="70"/>
        <v>1</v>
      </c>
      <c r="Q207" s="857">
        <f t="shared" si="71"/>
        <v>0</v>
      </c>
      <c r="R207" s="857">
        <f t="shared" si="72"/>
        <v>0</v>
      </c>
      <c r="S207" s="857">
        <f t="shared" si="73"/>
        <v>0</v>
      </c>
      <c r="T207" s="857">
        <f t="shared" si="74"/>
        <v>0</v>
      </c>
      <c r="U207" s="857">
        <f t="shared" si="75"/>
        <v>0</v>
      </c>
      <c r="V207" s="857">
        <f t="shared" si="76"/>
        <v>0</v>
      </c>
      <c r="W207" s="857">
        <f t="shared" si="77"/>
        <v>0</v>
      </c>
      <c r="X207" s="857">
        <f t="shared" si="78"/>
        <v>0</v>
      </c>
      <c r="Y207" s="857">
        <f t="shared" si="79"/>
        <v>0</v>
      </c>
      <c r="Z207" s="857">
        <f t="shared" si="80"/>
        <v>0</v>
      </c>
    </row>
    <row r="208" spans="2:26" x14ac:dyDescent="0.2">
      <c r="B208" s="855" t="s">
        <v>47</v>
      </c>
      <c r="C208" s="857">
        <f t="shared" si="57"/>
        <v>1.1432067461293989</v>
      </c>
      <c r="D208" s="857">
        <f t="shared" si="58"/>
        <v>0</v>
      </c>
      <c r="E208" s="857">
        <f t="shared" si="59"/>
        <v>0</v>
      </c>
      <c r="F208" s="857">
        <f t="shared" si="60"/>
        <v>0.17297853361071072</v>
      </c>
      <c r="G208" s="857">
        <f t="shared" si="61"/>
        <v>0.46349226476655953</v>
      </c>
      <c r="H208" s="857">
        <f t="shared" si="62"/>
        <v>2.4612984517987383E-2</v>
      </c>
      <c r="I208" s="857">
        <f t="shared" si="63"/>
        <v>0</v>
      </c>
      <c r="J208" s="857">
        <f t="shared" si="64"/>
        <v>0</v>
      </c>
      <c r="K208" s="857">
        <f t="shared" si="65"/>
        <v>0</v>
      </c>
      <c r="L208" s="857">
        <f t="shared" si="66"/>
        <v>0</v>
      </c>
      <c r="M208" s="857">
        <f t="shared" si="67"/>
        <v>0</v>
      </c>
      <c r="N208" s="857">
        <f t="shared" si="68"/>
        <v>0</v>
      </c>
      <c r="O208" s="857">
        <f t="shared" si="69"/>
        <v>0</v>
      </c>
      <c r="P208" s="857">
        <f t="shared" si="70"/>
        <v>0</v>
      </c>
      <c r="Q208" s="857">
        <f t="shared" si="71"/>
        <v>0.51313482371922126</v>
      </c>
      <c r="R208" s="857">
        <f t="shared" si="72"/>
        <v>0</v>
      </c>
      <c r="S208" s="857">
        <f t="shared" si="73"/>
        <v>0</v>
      </c>
      <c r="T208" s="857">
        <f t="shared" si="74"/>
        <v>0</v>
      </c>
      <c r="U208" s="857">
        <f t="shared" si="75"/>
        <v>0</v>
      </c>
      <c r="V208" s="857">
        <f t="shared" si="76"/>
        <v>0</v>
      </c>
      <c r="W208" s="857">
        <f t="shared" si="77"/>
        <v>0</v>
      </c>
      <c r="X208" s="857">
        <f t="shared" si="78"/>
        <v>0</v>
      </c>
      <c r="Y208" s="857">
        <f t="shared" si="79"/>
        <v>0</v>
      </c>
      <c r="Z208" s="857">
        <f t="shared" si="80"/>
        <v>0</v>
      </c>
    </row>
    <row r="209" spans="2:26" x14ac:dyDescent="0.2">
      <c r="B209" s="855" t="s">
        <v>49</v>
      </c>
      <c r="C209" s="857">
        <f t="shared" si="57"/>
        <v>1.2294779209299385</v>
      </c>
      <c r="D209" s="857">
        <f t="shared" si="58"/>
        <v>0</v>
      </c>
      <c r="E209" s="857">
        <f t="shared" si="59"/>
        <v>0</v>
      </c>
      <c r="F209" s="857">
        <f t="shared" si="60"/>
        <v>0.11899331919271107</v>
      </c>
      <c r="G209" s="857">
        <f t="shared" si="61"/>
        <v>9.0632928212321121E-2</v>
      </c>
      <c r="H209" s="857">
        <f t="shared" si="62"/>
        <v>0.63842191886063926</v>
      </c>
      <c r="I209" s="857">
        <f t="shared" si="63"/>
        <v>0</v>
      </c>
      <c r="J209" s="857">
        <f t="shared" si="64"/>
        <v>0</v>
      </c>
      <c r="K209" s="857">
        <f t="shared" si="65"/>
        <v>0</v>
      </c>
      <c r="L209" s="857">
        <f t="shared" si="66"/>
        <v>0</v>
      </c>
      <c r="M209" s="857">
        <f t="shared" si="67"/>
        <v>0</v>
      </c>
      <c r="N209" s="857">
        <f t="shared" si="68"/>
        <v>0</v>
      </c>
      <c r="O209" s="857">
        <f t="shared" si="69"/>
        <v>0</v>
      </c>
      <c r="P209" s="857">
        <f t="shared" si="70"/>
        <v>0</v>
      </c>
      <c r="Q209" s="857">
        <f t="shared" si="71"/>
        <v>2.5871776045617578E-2</v>
      </c>
      <c r="R209" s="857">
        <f t="shared" si="72"/>
        <v>0</v>
      </c>
      <c r="S209" s="857">
        <f t="shared" si="73"/>
        <v>0</v>
      </c>
      <c r="T209" s="857">
        <f t="shared" si="74"/>
        <v>0</v>
      </c>
      <c r="U209" s="857">
        <f t="shared" si="75"/>
        <v>0</v>
      </c>
      <c r="V209" s="857">
        <f t="shared" si="76"/>
        <v>0</v>
      </c>
      <c r="W209" s="857">
        <f t="shared" si="77"/>
        <v>0</v>
      </c>
      <c r="X209" s="857">
        <f t="shared" si="78"/>
        <v>0</v>
      </c>
      <c r="Y209" s="857">
        <f t="shared" si="79"/>
        <v>0</v>
      </c>
      <c r="Z209" s="857">
        <f t="shared" si="80"/>
        <v>0</v>
      </c>
    </row>
    <row r="210" spans="2:26" x14ac:dyDescent="0.2">
      <c r="B210" s="855" t="s">
        <v>51</v>
      </c>
      <c r="C210" s="857">
        <f t="shared" si="57"/>
        <v>4.3448180658788127</v>
      </c>
      <c r="D210" s="857">
        <f t="shared" si="58"/>
        <v>4.0400936539858968E-2</v>
      </c>
      <c r="E210" s="857">
        <f t="shared" si="59"/>
        <v>0.5481275710652056</v>
      </c>
      <c r="F210" s="857">
        <f t="shared" si="60"/>
        <v>0</v>
      </c>
      <c r="G210" s="857">
        <f t="shared" si="61"/>
        <v>0</v>
      </c>
      <c r="H210" s="857">
        <f t="shared" si="62"/>
        <v>0</v>
      </c>
      <c r="I210" s="857">
        <f t="shared" si="63"/>
        <v>0</v>
      </c>
      <c r="J210" s="857">
        <f t="shared" si="64"/>
        <v>0</v>
      </c>
      <c r="K210" s="857">
        <f t="shared" si="65"/>
        <v>0</v>
      </c>
      <c r="L210" s="857">
        <f t="shared" si="66"/>
        <v>0</v>
      </c>
      <c r="M210" s="857">
        <f t="shared" si="67"/>
        <v>0</v>
      </c>
      <c r="N210" s="857">
        <f t="shared" si="68"/>
        <v>0</v>
      </c>
      <c r="O210" s="857">
        <f t="shared" si="69"/>
        <v>0</v>
      </c>
      <c r="P210" s="857">
        <f t="shared" si="70"/>
        <v>0</v>
      </c>
      <c r="Q210" s="857">
        <f t="shared" si="71"/>
        <v>0</v>
      </c>
      <c r="R210" s="857">
        <f t="shared" si="72"/>
        <v>0</v>
      </c>
      <c r="S210" s="857">
        <f t="shared" si="73"/>
        <v>0</v>
      </c>
      <c r="T210" s="857">
        <f t="shared" si="74"/>
        <v>0</v>
      </c>
      <c r="U210" s="857">
        <f t="shared" si="75"/>
        <v>0</v>
      </c>
      <c r="V210" s="857">
        <f t="shared" si="76"/>
        <v>0</v>
      </c>
      <c r="W210" s="857">
        <f t="shared" si="77"/>
        <v>0</v>
      </c>
      <c r="X210" s="857">
        <f t="shared" si="78"/>
        <v>0</v>
      </c>
      <c r="Y210" s="857">
        <f t="shared" si="79"/>
        <v>0</v>
      </c>
      <c r="Z210" s="857">
        <f t="shared" si="80"/>
        <v>0</v>
      </c>
    </row>
    <row r="211" spans="2:26" x14ac:dyDescent="0.2">
      <c r="B211" s="855" t="s">
        <v>53</v>
      </c>
      <c r="C211" s="857">
        <f t="shared" si="57"/>
        <v>3.6697748017928165</v>
      </c>
      <c r="D211" s="857">
        <f t="shared" si="58"/>
        <v>0</v>
      </c>
      <c r="E211" s="857">
        <f t="shared" si="59"/>
        <v>0</v>
      </c>
      <c r="F211" s="857">
        <f t="shared" si="60"/>
        <v>0</v>
      </c>
      <c r="G211" s="857">
        <f t="shared" si="61"/>
        <v>0</v>
      </c>
      <c r="H211" s="857">
        <f t="shared" si="62"/>
        <v>0</v>
      </c>
      <c r="I211" s="857">
        <f t="shared" si="63"/>
        <v>0.79042041626820359</v>
      </c>
      <c r="J211" s="857">
        <f t="shared" si="64"/>
        <v>0.75491706225025113</v>
      </c>
      <c r="K211" s="857">
        <f t="shared" si="65"/>
        <v>0</v>
      </c>
      <c r="L211" s="857">
        <f t="shared" si="66"/>
        <v>0</v>
      </c>
      <c r="M211" s="857">
        <f t="shared" si="67"/>
        <v>0</v>
      </c>
      <c r="N211" s="857">
        <f t="shared" si="68"/>
        <v>0</v>
      </c>
      <c r="O211" s="857">
        <f t="shared" si="69"/>
        <v>0</v>
      </c>
      <c r="P211" s="857">
        <f t="shared" si="70"/>
        <v>0</v>
      </c>
      <c r="Q211" s="857">
        <f t="shared" si="71"/>
        <v>9.1665215616711357</v>
      </c>
      <c r="R211" s="857">
        <f t="shared" si="72"/>
        <v>0</v>
      </c>
      <c r="S211" s="857">
        <f t="shared" si="73"/>
        <v>0</v>
      </c>
      <c r="T211" s="857">
        <f t="shared" si="74"/>
        <v>0</v>
      </c>
      <c r="U211" s="857">
        <f t="shared" si="75"/>
        <v>0</v>
      </c>
      <c r="V211" s="857">
        <f t="shared" si="76"/>
        <v>0</v>
      </c>
      <c r="W211" s="857">
        <f t="shared" si="77"/>
        <v>0</v>
      </c>
      <c r="X211" s="857">
        <f t="shared" si="78"/>
        <v>0</v>
      </c>
      <c r="Y211" s="857">
        <f t="shared" si="79"/>
        <v>0</v>
      </c>
      <c r="Z211" s="857">
        <f t="shared" si="80"/>
        <v>0</v>
      </c>
    </row>
    <row r="212" spans="2:26" x14ac:dyDescent="0.2">
      <c r="B212" s="855" t="s">
        <v>105</v>
      </c>
      <c r="C212" s="857">
        <f t="shared" si="57"/>
        <v>0</v>
      </c>
      <c r="D212" s="857">
        <f t="shared" si="58"/>
        <v>0</v>
      </c>
      <c r="E212" s="857">
        <f t="shared" si="59"/>
        <v>0</v>
      </c>
      <c r="F212" s="857">
        <f t="shared" si="60"/>
        <v>0.65497858280361509</v>
      </c>
      <c r="G212" s="857">
        <f t="shared" si="61"/>
        <v>0.1624174322161745</v>
      </c>
      <c r="H212" s="857">
        <f t="shared" si="62"/>
        <v>0</v>
      </c>
      <c r="I212" s="857">
        <f t="shared" si="63"/>
        <v>12.809204322521262</v>
      </c>
      <c r="J212" s="857">
        <f t="shared" si="64"/>
        <v>1.5226354462454248</v>
      </c>
      <c r="K212" s="857">
        <f t="shared" si="65"/>
        <v>0</v>
      </c>
      <c r="L212" s="857">
        <f t="shared" si="66"/>
        <v>0</v>
      </c>
      <c r="M212" s="857">
        <f t="shared" si="67"/>
        <v>0</v>
      </c>
      <c r="N212" s="857">
        <f t="shared" si="68"/>
        <v>0</v>
      </c>
      <c r="O212" s="857">
        <f t="shared" si="69"/>
        <v>0</v>
      </c>
      <c r="P212" s="857">
        <f t="shared" si="70"/>
        <v>0.66469363656511082</v>
      </c>
      <c r="Q212" s="857">
        <f t="shared" si="71"/>
        <v>0.60112708367045886</v>
      </c>
      <c r="R212" s="857">
        <f t="shared" si="72"/>
        <v>0</v>
      </c>
      <c r="S212" s="857">
        <f t="shared" si="73"/>
        <v>0</v>
      </c>
      <c r="T212" s="857">
        <f t="shared" si="74"/>
        <v>0</v>
      </c>
      <c r="U212" s="857">
        <f t="shared" si="75"/>
        <v>0</v>
      </c>
      <c r="V212" s="857">
        <f t="shared" si="76"/>
        <v>0</v>
      </c>
      <c r="W212" s="857">
        <f t="shared" si="77"/>
        <v>0</v>
      </c>
      <c r="X212" s="857">
        <f t="shared" si="78"/>
        <v>0</v>
      </c>
      <c r="Y212" s="857">
        <f t="shared" si="79"/>
        <v>0</v>
      </c>
      <c r="Z212" s="857">
        <f t="shared" si="80"/>
        <v>0</v>
      </c>
    </row>
    <row r="213" spans="2:26" x14ac:dyDescent="0.2">
      <c r="B213" s="855" t="s">
        <v>56</v>
      </c>
      <c r="C213" s="857">
        <f t="shared" si="57"/>
        <v>0</v>
      </c>
      <c r="D213" s="857">
        <f t="shared" si="58"/>
        <v>0</v>
      </c>
      <c r="E213" s="857">
        <f t="shared" si="59"/>
        <v>0</v>
      </c>
      <c r="F213" s="857">
        <f t="shared" si="60"/>
        <v>0</v>
      </c>
      <c r="G213" s="857">
        <f t="shared" si="61"/>
        <v>0</v>
      </c>
      <c r="H213" s="857">
        <f t="shared" si="62"/>
        <v>0</v>
      </c>
      <c r="I213" s="857">
        <f t="shared" si="63"/>
        <v>0</v>
      </c>
      <c r="J213" s="857">
        <f t="shared" si="64"/>
        <v>0</v>
      </c>
      <c r="K213" s="857">
        <f t="shared" si="65"/>
        <v>0</v>
      </c>
      <c r="L213" s="857">
        <f t="shared" si="66"/>
        <v>0</v>
      </c>
      <c r="M213" s="857">
        <f t="shared" si="67"/>
        <v>0</v>
      </c>
      <c r="N213" s="857">
        <f t="shared" si="68"/>
        <v>0</v>
      </c>
      <c r="O213" s="857">
        <f t="shared" si="69"/>
        <v>0</v>
      </c>
      <c r="P213" s="857">
        <f t="shared" si="70"/>
        <v>0</v>
      </c>
      <c r="Q213" s="857">
        <f t="shared" si="71"/>
        <v>0</v>
      </c>
      <c r="R213" s="857">
        <f t="shared" si="72"/>
        <v>0</v>
      </c>
      <c r="S213" s="857">
        <f t="shared" si="73"/>
        <v>0</v>
      </c>
      <c r="T213" s="857">
        <f t="shared" si="74"/>
        <v>0</v>
      </c>
      <c r="U213" s="857">
        <f t="shared" si="75"/>
        <v>0</v>
      </c>
      <c r="V213" s="857">
        <f t="shared" si="76"/>
        <v>0</v>
      </c>
      <c r="W213" s="857">
        <f t="shared" si="77"/>
        <v>0</v>
      </c>
      <c r="X213" s="857">
        <f t="shared" si="78"/>
        <v>0</v>
      </c>
      <c r="Y213" s="857">
        <f t="shared" si="79"/>
        <v>0</v>
      </c>
      <c r="Z213" s="857">
        <f t="shared" si="80"/>
        <v>0</v>
      </c>
    </row>
    <row r="214" spans="2:26" x14ac:dyDescent="0.2">
      <c r="B214" s="855" t="s">
        <v>13</v>
      </c>
      <c r="C214" s="857">
        <f t="shared" si="57"/>
        <v>7.6092967589854998</v>
      </c>
      <c r="D214" s="857">
        <f t="shared" si="58"/>
        <v>0</v>
      </c>
      <c r="E214" s="857">
        <f t="shared" si="59"/>
        <v>0</v>
      </c>
      <c r="F214" s="857">
        <f t="shared" si="60"/>
        <v>0</v>
      </c>
      <c r="G214" s="857">
        <f t="shared" si="61"/>
        <v>0</v>
      </c>
      <c r="H214" s="857">
        <f t="shared" si="62"/>
        <v>0</v>
      </c>
      <c r="I214" s="857">
        <f t="shared" si="63"/>
        <v>0</v>
      </c>
      <c r="J214" s="857">
        <f t="shared" si="64"/>
        <v>0</v>
      </c>
      <c r="K214" s="857">
        <f t="shared" si="65"/>
        <v>0</v>
      </c>
      <c r="L214" s="857">
        <f t="shared" si="66"/>
        <v>0</v>
      </c>
      <c r="M214" s="857">
        <f t="shared" si="67"/>
        <v>0</v>
      </c>
      <c r="N214" s="857">
        <f t="shared" si="68"/>
        <v>0</v>
      </c>
      <c r="O214" s="857">
        <f t="shared" si="69"/>
        <v>0</v>
      </c>
      <c r="P214" s="857">
        <f t="shared" si="70"/>
        <v>0.48977842237147501</v>
      </c>
      <c r="Q214" s="857">
        <f t="shared" si="71"/>
        <v>0</v>
      </c>
      <c r="R214" s="857">
        <f t="shared" si="72"/>
        <v>0</v>
      </c>
      <c r="S214" s="857">
        <f t="shared" si="73"/>
        <v>0</v>
      </c>
      <c r="T214" s="857">
        <f t="shared" si="74"/>
        <v>0</v>
      </c>
      <c r="U214" s="857">
        <f t="shared" si="75"/>
        <v>0</v>
      </c>
      <c r="V214" s="857">
        <f t="shared" si="76"/>
        <v>0</v>
      </c>
      <c r="W214" s="857">
        <f t="shared" si="77"/>
        <v>0</v>
      </c>
      <c r="X214" s="857">
        <f t="shared" si="78"/>
        <v>0</v>
      </c>
      <c r="Y214" s="857">
        <f t="shared" si="79"/>
        <v>0</v>
      </c>
      <c r="Z214" s="857">
        <f t="shared" si="80"/>
        <v>0</v>
      </c>
    </row>
    <row r="215" spans="2:26" x14ac:dyDescent="0.2">
      <c r="B215" s="855" t="s">
        <v>100</v>
      </c>
      <c r="C215" s="857">
        <f t="shared" si="57"/>
        <v>1.8617795862336974</v>
      </c>
      <c r="D215" s="857">
        <f t="shared" si="58"/>
        <v>0</v>
      </c>
      <c r="E215" s="857">
        <f t="shared" si="59"/>
        <v>0</v>
      </c>
      <c r="F215" s="857">
        <f t="shared" si="60"/>
        <v>1.1944222273289344</v>
      </c>
      <c r="G215" s="857">
        <f t="shared" si="61"/>
        <v>0</v>
      </c>
      <c r="H215" s="857">
        <f t="shared" si="62"/>
        <v>0.2053911010313802</v>
      </c>
      <c r="I215" s="857">
        <f t="shared" si="63"/>
        <v>1.1594769758020439E-2</v>
      </c>
      <c r="J215" s="857">
        <f t="shared" si="64"/>
        <v>4.5182658542074941E-2</v>
      </c>
      <c r="K215" s="857">
        <f t="shared" si="65"/>
        <v>0</v>
      </c>
      <c r="L215" s="857">
        <f t="shared" si="66"/>
        <v>0</v>
      </c>
      <c r="M215" s="857">
        <f t="shared" si="67"/>
        <v>0</v>
      </c>
      <c r="N215" s="857">
        <f t="shared" si="68"/>
        <v>0</v>
      </c>
      <c r="O215" s="857">
        <f t="shared" si="69"/>
        <v>0</v>
      </c>
      <c r="P215" s="857">
        <f t="shared" si="70"/>
        <v>0</v>
      </c>
      <c r="Q215" s="857">
        <f t="shared" si="71"/>
        <v>1.3946146558108587</v>
      </c>
      <c r="R215" s="857">
        <f t="shared" si="72"/>
        <v>0</v>
      </c>
      <c r="S215" s="857">
        <f t="shared" si="73"/>
        <v>0</v>
      </c>
      <c r="T215" s="857">
        <f t="shared" si="74"/>
        <v>0</v>
      </c>
      <c r="U215" s="857">
        <f t="shared" si="75"/>
        <v>0</v>
      </c>
      <c r="V215" s="857">
        <f t="shared" si="76"/>
        <v>0</v>
      </c>
      <c r="W215" s="857">
        <f t="shared" si="77"/>
        <v>0</v>
      </c>
      <c r="X215" s="857">
        <f t="shared" si="78"/>
        <v>0</v>
      </c>
      <c r="Y215" s="857">
        <f t="shared" si="79"/>
        <v>0</v>
      </c>
      <c r="Z215" s="857">
        <f t="shared" si="80"/>
        <v>0</v>
      </c>
    </row>
    <row r="216" spans="2:26" x14ac:dyDescent="0.2">
      <c r="B216" s="855" t="s">
        <v>57</v>
      </c>
      <c r="C216" s="857">
        <f t="shared" si="57"/>
        <v>1</v>
      </c>
      <c r="D216" s="857">
        <f t="shared" si="58"/>
        <v>0</v>
      </c>
      <c r="E216" s="857">
        <f t="shared" si="59"/>
        <v>0</v>
      </c>
      <c r="F216" s="857">
        <f t="shared" si="60"/>
        <v>0</v>
      </c>
      <c r="G216" s="857">
        <f t="shared" si="61"/>
        <v>0</v>
      </c>
      <c r="H216" s="857">
        <f t="shared" si="62"/>
        <v>0</v>
      </c>
      <c r="I216" s="857">
        <f t="shared" si="63"/>
        <v>0</v>
      </c>
      <c r="J216" s="857">
        <f t="shared" si="64"/>
        <v>0</v>
      </c>
      <c r="K216" s="857">
        <f t="shared" si="65"/>
        <v>0</v>
      </c>
      <c r="L216" s="857">
        <f t="shared" si="66"/>
        <v>0</v>
      </c>
      <c r="M216" s="857">
        <f t="shared" si="67"/>
        <v>0</v>
      </c>
      <c r="N216" s="857">
        <f t="shared" si="68"/>
        <v>0</v>
      </c>
      <c r="O216" s="857">
        <f t="shared" si="69"/>
        <v>0</v>
      </c>
      <c r="P216" s="857">
        <f t="shared" si="70"/>
        <v>0</v>
      </c>
      <c r="Q216" s="857">
        <f t="shared" si="71"/>
        <v>0</v>
      </c>
      <c r="R216" s="857">
        <f t="shared" si="72"/>
        <v>0</v>
      </c>
      <c r="S216" s="857">
        <f t="shared" si="73"/>
        <v>0</v>
      </c>
      <c r="T216" s="857">
        <f t="shared" si="74"/>
        <v>0</v>
      </c>
      <c r="U216" s="857">
        <f t="shared" si="75"/>
        <v>0</v>
      </c>
      <c r="V216" s="857">
        <f t="shared" si="76"/>
        <v>0</v>
      </c>
      <c r="W216" s="857">
        <f t="shared" si="77"/>
        <v>0</v>
      </c>
      <c r="X216" s="857">
        <f t="shared" si="78"/>
        <v>0</v>
      </c>
      <c r="Y216" s="857">
        <f t="shared" si="79"/>
        <v>0</v>
      </c>
      <c r="Z216" s="857">
        <f t="shared" si="80"/>
        <v>0</v>
      </c>
    </row>
    <row r="217" spans="2:26" x14ac:dyDescent="0.2">
      <c r="B217" s="855" t="s">
        <v>110</v>
      </c>
      <c r="C217" s="857">
        <f t="shared" si="57"/>
        <v>0.99376299376299382</v>
      </c>
      <c r="D217" s="857">
        <f t="shared" si="58"/>
        <v>0</v>
      </c>
      <c r="E217" s="857">
        <f t="shared" si="59"/>
        <v>0</v>
      </c>
      <c r="F217" s="857">
        <f t="shared" si="60"/>
        <v>0</v>
      </c>
      <c r="G217" s="857">
        <f t="shared" si="61"/>
        <v>0</v>
      </c>
      <c r="H217" s="857">
        <f t="shared" si="62"/>
        <v>0</v>
      </c>
      <c r="I217" s="857">
        <f t="shared" si="63"/>
        <v>0</v>
      </c>
      <c r="J217" s="857">
        <f t="shared" si="64"/>
        <v>0</v>
      </c>
      <c r="K217" s="857">
        <f t="shared" si="65"/>
        <v>0</v>
      </c>
      <c r="L217" s="857">
        <f t="shared" si="66"/>
        <v>0</v>
      </c>
      <c r="M217" s="857">
        <f t="shared" si="67"/>
        <v>0</v>
      </c>
      <c r="N217" s="857">
        <f t="shared" si="68"/>
        <v>0</v>
      </c>
      <c r="O217" s="857">
        <f t="shared" si="69"/>
        <v>0</v>
      </c>
      <c r="P217" s="857">
        <f t="shared" si="70"/>
        <v>0</v>
      </c>
      <c r="Q217" s="857">
        <f t="shared" si="71"/>
        <v>0</v>
      </c>
      <c r="R217" s="857">
        <f t="shared" si="72"/>
        <v>0</v>
      </c>
      <c r="S217" s="857">
        <f t="shared" si="73"/>
        <v>0</v>
      </c>
      <c r="T217" s="857">
        <f t="shared" si="74"/>
        <v>0</v>
      </c>
      <c r="U217" s="857">
        <f t="shared" si="75"/>
        <v>0</v>
      </c>
      <c r="V217" s="857">
        <f t="shared" si="76"/>
        <v>0</v>
      </c>
      <c r="W217" s="857">
        <f t="shared" si="77"/>
        <v>0</v>
      </c>
      <c r="X217" s="857">
        <f t="shared" si="78"/>
        <v>0</v>
      </c>
      <c r="Y217" s="857">
        <f t="shared" si="79"/>
        <v>0</v>
      </c>
      <c r="Z217" s="857">
        <f t="shared" si="80"/>
        <v>0</v>
      </c>
    </row>
    <row r="218" spans="2:26" x14ac:dyDescent="0.2">
      <c r="B218" s="855" t="s">
        <v>14</v>
      </c>
      <c r="C218" s="857">
        <f t="shared" si="57"/>
        <v>0</v>
      </c>
      <c r="D218" s="857">
        <f t="shared" si="58"/>
        <v>0</v>
      </c>
      <c r="E218" s="857">
        <f t="shared" si="59"/>
        <v>0</v>
      </c>
      <c r="F218" s="857">
        <f t="shared" si="60"/>
        <v>0</v>
      </c>
      <c r="G218" s="857">
        <f t="shared" si="61"/>
        <v>0</v>
      </c>
      <c r="H218" s="857">
        <f t="shared" si="62"/>
        <v>0</v>
      </c>
      <c r="I218" s="857">
        <f t="shared" si="63"/>
        <v>0</v>
      </c>
      <c r="J218" s="857">
        <f t="shared" si="64"/>
        <v>0</v>
      </c>
      <c r="K218" s="857">
        <f t="shared" si="65"/>
        <v>0</v>
      </c>
      <c r="L218" s="857">
        <f t="shared" si="66"/>
        <v>0</v>
      </c>
      <c r="M218" s="857">
        <f t="shared" si="67"/>
        <v>0</v>
      </c>
      <c r="N218" s="857">
        <f t="shared" si="68"/>
        <v>0</v>
      </c>
      <c r="O218" s="857">
        <f t="shared" si="69"/>
        <v>0</v>
      </c>
      <c r="P218" s="857">
        <f t="shared" si="70"/>
        <v>0</v>
      </c>
      <c r="Q218" s="857">
        <f t="shared" si="71"/>
        <v>0</v>
      </c>
      <c r="R218" s="857">
        <f t="shared" si="72"/>
        <v>0</v>
      </c>
      <c r="S218" s="857">
        <f t="shared" si="73"/>
        <v>0</v>
      </c>
      <c r="T218" s="857">
        <f t="shared" si="74"/>
        <v>0</v>
      </c>
      <c r="U218" s="857">
        <f t="shared" si="75"/>
        <v>0</v>
      </c>
      <c r="V218" s="857">
        <f t="shared" si="76"/>
        <v>0</v>
      </c>
      <c r="W218" s="857">
        <f t="shared" si="77"/>
        <v>0</v>
      </c>
      <c r="X218" s="857">
        <f t="shared" si="78"/>
        <v>0</v>
      </c>
      <c r="Y218" s="857">
        <f t="shared" si="79"/>
        <v>0</v>
      </c>
      <c r="Z218" s="857">
        <f t="shared" si="80"/>
        <v>0</v>
      </c>
    </row>
    <row r="219" spans="2:26" x14ac:dyDescent="0.2">
      <c r="B219" s="855" t="s">
        <v>793</v>
      </c>
      <c r="C219" s="857">
        <f t="shared" si="57"/>
        <v>0.88062711741056532</v>
      </c>
      <c r="D219" s="857">
        <f t="shared" si="58"/>
        <v>0</v>
      </c>
      <c r="E219" s="857">
        <f t="shared" si="59"/>
        <v>0</v>
      </c>
      <c r="F219" s="857">
        <f t="shared" si="60"/>
        <v>0</v>
      </c>
      <c r="G219" s="857">
        <f t="shared" si="61"/>
        <v>0</v>
      </c>
      <c r="H219" s="857">
        <f t="shared" si="62"/>
        <v>0</v>
      </c>
      <c r="I219" s="857">
        <f t="shared" si="63"/>
        <v>0</v>
      </c>
      <c r="J219" s="857">
        <f t="shared" si="64"/>
        <v>0</v>
      </c>
      <c r="K219" s="857">
        <f t="shared" si="65"/>
        <v>0</v>
      </c>
      <c r="L219" s="857">
        <f t="shared" si="66"/>
        <v>0</v>
      </c>
      <c r="M219" s="857">
        <f t="shared" si="67"/>
        <v>0</v>
      </c>
      <c r="N219" s="857">
        <f t="shared" si="68"/>
        <v>0</v>
      </c>
      <c r="O219" s="857">
        <f t="shared" si="69"/>
        <v>0</v>
      </c>
      <c r="P219" s="857">
        <f t="shared" si="70"/>
        <v>1.0018106646120584</v>
      </c>
      <c r="Q219" s="857">
        <f t="shared" si="71"/>
        <v>0</v>
      </c>
      <c r="R219" s="857">
        <f t="shared" si="72"/>
        <v>0</v>
      </c>
      <c r="S219" s="857">
        <f t="shared" si="73"/>
        <v>0</v>
      </c>
      <c r="T219" s="857">
        <f t="shared" si="74"/>
        <v>0</v>
      </c>
      <c r="U219" s="857">
        <f t="shared" si="75"/>
        <v>0</v>
      </c>
      <c r="V219" s="857">
        <f t="shared" si="76"/>
        <v>0</v>
      </c>
      <c r="W219" s="857">
        <f t="shared" si="77"/>
        <v>0</v>
      </c>
      <c r="X219" s="857">
        <f t="shared" si="78"/>
        <v>0</v>
      </c>
      <c r="Y219" s="857">
        <f t="shared" si="79"/>
        <v>0</v>
      </c>
      <c r="Z219" s="857">
        <f t="shared" si="80"/>
        <v>0</v>
      </c>
    </row>
    <row r="220" spans="2:26" x14ac:dyDescent="0.2">
      <c r="B220" s="855" t="s">
        <v>106</v>
      </c>
      <c r="C220" s="857">
        <f t="shared" si="57"/>
        <v>1.8444186597168875</v>
      </c>
      <c r="D220" s="857">
        <f t="shared" si="58"/>
        <v>0</v>
      </c>
      <c r="E220" s="857">
        <f t="shared" si="59"/>
        <v>0</v>
      </c>
      <c r="F220" s="857">
        <f t="shared" si="60"/>
        <v>2.1060469580600826E-2</v>
      </c>
      <c r="G220" s="857">
        <f t="shared" si="61"/>
        <v>0</v>
      </c>
      <c r="H220" s="857">
        <f t="shared" si="62"/>
        <v>0</v>
      </c>
      <c r="I220" s="857">
        <f t="shared" si="63"/>
        <v>0</v>
      </c>
      <c r="J220" s="857">
        <f t="shared" si="64"/>
        <v>2.1653408382099972E-2</v>
      </c>
      <c r="K220" s="857">
        <f t="shared" si="65"/>
        <v>0</v>
      </c>
      <c r="L220" s="857">
        <f t="shared" si="66"/>
        <v>0</v>
      </c>
      <c r="M220" s="857">
        <f t="shared" si="67"/>
        <v>0</v>
      </c>
      <c r="N220" s="857">
        <f t="shared" si="68"/>
        <v>0</v>
      </c>
      <c r="O220" s="857">
        <f t="shared" si="69"/>
        <v>0</v>
      </c>
      <c r="P220" s="857">
        <f t="shared" si="70"/>
        <v>0</v>
      </c>
      <c r="Q220" s="857">
        <f t="shared" si="71"/>
        <v>3.109543726973524</v>
      </c>
      <c r="R220" s="857">
        <f t="shared" si="72"/>
        <v>0</v>
      </c>
      <c r="S220" s="857">
        <f t="shared" si="73"/>
        <v>0</v>
      </c>
      <c r="T220" s="857">
        <f t="shared" si="74"/>
        <v>0</v>
      </c>
      <c r="U220" s="857">
        <f t="shared" si="75"/>
        <v>0</v>
      </c>
      <c r="V220" s="857">
        <f t="shared" si="76"/>
        <v>0</v>
      </c>
      <c r="W220" s="857">
        <f t="shared" si="77"/>
        <v>0</v>
      </c>
      <c r="X220" s="857">
        <f t="shared" si="78"/>
        <v>0</v>
      </c>
      <c r="Y220" s="857">
        <f t="shared" si="79"/>
        <v>0</v>
      </c>
      <c r="Z220" s="857">
        <f t="shared" si="80"/>
        <v>0</v>
      </c>
    </row>
    <row r="221" spans="2:26" x14ac:dyDescent="0.2">
      <c r="B221" s="855" t="s">
        <v>55</v>
      </c>
      <c r="C221" s="857">
        <f t="shared" si="57"/>
        <v>1</v>
      </c>
      <c r="D221" s="857">
        <f t="shared" si="58"/>
        <v>0</v>
      </c>
      <c r="E221" s="857">
        <f t="shared" si="59"/>
        <v>0</v>
      </c>
      <c r="F221" s="857">
        <f t="shared" si="60"/>
        <v>0</v>
      </c>
      <c r="G221" s="857">
        <f t="shared" si="61"/>
        <v>0</v>
      </c>
      <c r="H221" s="857">
        <f t="shared" si="62"/>
        <v>0</v>
      </c>
      <c r="I221" s="857">
        <f t="shared" si="63"/>
        <v>0</v>
      </c>
      <c r="J221" s="857">
        <f t="shared" si="64"/>
        <v>0</v>
      </c>
      <c r="K221" s="857">
        <f t="shared" si="65"/>
        <v>0</v>
      </c>
      <c r="L221" s="857">
        <f t="shared" si="66"/>
        <v>0</v>
      </c>
      <c r="M221" s="857">
        <f t="shared" si="67"/>
        <v>0</v>
      </c>
      <c r="N221" s="857">
        <f t="shared" si="68"/>
        <v>0</v>
      </c>
      <c r="O221" s="857">
        <f t="shared" si="69"/>
        <v>0</v>
      </c>
      <c r="P221" s="857">
        <f t="shared" si="70"/>
        <v>0</v>
      </c>
      <c r="Q221" s="857">
        <f t="shared" si="71"/>
        <v>0</v>
      </c>
      <c r="R221" s="857">
        <f t="shared" si="72"/>
        <v>0</v>
      </c>
      <c r="S221" s="857">
        <f t="shared" si="73"/>
        <v>0</v>
      </c>
      <c r="T221" s="857">
        <f t="shared" si="74"/>
        <v>0</v>
      </c>
      <c r="U221" s="857">
        <f t="shared" si="75"/>
        <v>0</v>
      </c>
      <c r="V221" s="857">
        <f t="shared" si="76"/>
        <v>0</v>
      </c>
      <c r="W221" s="857">
        <f t="shared" si="77"/>
        <v>0</v>
      </c>
      <c r="X221" s="857">
        <f t="shared" si="78"/>
        <v>0</v>
      </c>
      <c r="Y221" s="857">
        <f t="shared" si="79"/>
        <v>0</v>
      </c>
      <c r="Z221" s="857">
        <f t="shared" si="80"/>
        <v>0</v>
      </c>
    </row>
    <row r="222" spans="2:26" x14ac:dyDescent="0.2">
      <c r="B222" s="855" t="s">
        <v>460</v>
      </c>
      <c r="C222" s="857">
        <f t="shared" si="57"/>
        <v>0</v>
      </c>
      <c r="D222" s="857">
        <f t="shared" si="58"/>
        <v>0</v>
      </c>
      <c r="E222" s="857">
        <f t="shared" si="59"/>
        <v>0</v>
      </c>
      <c r="F222" s="857">
        <f t="shared" si="60"/>
        <v>0</v>
      </c>
      <c r="G222" s="857">
        <f t="shared" si="61"/>
        <v>0</v>
      </c>
      <c r="H222" s="857">
        <f t="shared" si="62"/>
        <v>0</v>
      </c>
      <c r="I222" s="857">
        <f t="shared" si="63"/>
        <v>0</v>
      </c>
      <c r="J222" s="857">
        <f t="shared" si="64"/>
        <v>0</v>
      </c>
      <c r="K222" s="857">
        <f t="shared" si="65"/>
        <v>0</v>
      </c>
      <c r="L222" s="857">
        <f t="shared" si="66"/>
        <v>0</v>
      </c>
      <c r="M222" s="857">
        <f t="shared" si="67"/>
        <v>0</v>
      </c>
      <c r="N222" s="857">
        <f t="shared" si="68"/>
        <v>0</v>
      </c>
      <c r="O222" s="857">
        <f t="shared" si="69"/>
        <v>0</v>
      </c>
      <c r="P222" s="857">
        <f t="shared" si="70"/>
        <v>0</v>
      </c>
      <c r="Q222" s="857">
        <f t="shared" si="71"/>
        <v>0</v>
      </c>
      <c r="R222" s="857">
        <f t="shared" si="72"/>
        <v>0</v>
      </c>
      <c r="S222" s="857">
        <f t="shared" si="73"/>
        <v>0</v>
      </c>
      <c r="T222" s="857">
        <f t="shared" si="74"/>
        <v>0</v>
      </c>
      <c r="U222" s="857">
        <f t="shared" si="75"/>
        <v>0</v>
      </c>
      <c r="V222" s="857">
        <f t="shared" si="76"/>
        <v>0</v>
      </c>
      <c r="W222" s="857">
        <f t="shared" si="77"/>
        <v>0</v>
      </c>
      <c r="X222" s="857">
        <f t="shared" si="78"/>
        <v>0</v>
      </c>
      <c r="Y222" s="857">
        <f t="shared" si="79"/>
        <v>0</v>
      </c>
      <c r="Z222" s="857">
        <f t="shared" si="80"/>
        <v>0</v>
      </c>
    </row>
    <row r="223" spans="2:26" x14ac:dyDescent="0.2">
      <c r="B223" s="855" t="s">
        <v>112</v>
      </c>
      <c r="C223" s="857">
        <f t="shared" si="57"/>
        <v>5.2078886869007226</v>
      </c>
      <c r="D223" s="857">
        <f t="shared" si="58"/>
        <v>0</v>
      </c>
      <c r="E223" s="857">
        <f t="shared" si="59"/>
        <v>0</v>
      </c>
      <c r="F223" s="857">
        <f t="shared" si="60"/>
        <v>0</v>
      </c>
      <c r="G223" s="857">
        <f t="shared" si="61"/>
        <v>0</v>
      </c>
      <c r="H223" s="857">
        <f t="shared" si="62"/>
        <v>0</v>
      </c>
      <c r="I223" s="857">
        <f t="shared" si="63"/>
        <v>0.25148796168137788</v>
      </c>
      <c r="J223" s="857">
        <f t="shared" si="64"/>
        <v>6.712969830681341E-2</v>
      </c>
      <c r="K223" s="857">
        <f t="shared" si="65"/>
        <v>0</v>
      </c>
      <c r="L223" s="857">
        <f t="shared" si="66"/>
        <v>0</v>
      </c>
      <c r="M223" s="857">
        <f t="shared" si="67"/>
        <v>0</v>
      </c>
      <c r="N223" s="857">
        <f t="shared" si="68"/>
        <v>0</v>
      </c>
      <c r="O223" s="857">
        <f t="shared" si="69"/>
        <v>0</v>
      </c>
      <c r="P223" s="857">
        <f t="shared" si="70"/>
        <v>0</v>
      </c>
      <c r="Q223" s="857">
        <f t="shared" si="71"/>
        <v>0</v>
      </c>
      <c r="R223" s="857">
        <f t="shared" si="72"/>
        <v>0</v>
      </c>
      <c r="S223" s="857">
        <f t="shared" si="73"/>
        <v>0</v>
      </c>
      <c r="T223" s="857">
        <f t="shared" si="74"/>
        <v>0</v>
      </c>
      <c r="U223" s="857">
        <f t="shared" si="75"/>
        <v>0</v>
      </c>
      <c r="V223" s="857">
        <f t="shared" si="76"/>
        <v>0</v>
      </c>
      <c r="W223" s="857">
        <f t="shared" si="77"/>
        <v>0</v>
      </c>
      <c r="X223" s="857">
        <f t="shared" si="78"/>
        <v>0</v>
      </c>
      <c r="Y223" s="857">
        <f t="shared" si="79"/>
        <v>0</v>
      </c>
      <c r="Z223" s="857">
        <f t="shared" si="80"/>
        <v>0</v>
      </c>
    </row>
    <row r="224" spans="2:26" x14ac:dyDescent="0.2">
      <c r="B224" s="855" t="s">
        <v>940</v>
      </c>
      <c r="C224" s="857">
        <f t="shared" si="57"/>
        <v>0</v>
      </c>
      <c r="D224" s="857">
        <f t="shared" si="58"/>
        <v>0</v>
      </c>
      <c r="E224" s="857">
        <f t="shared" si="59"/>
        <v>0</v>
      </c>
      <c r="F224" s="857">
        <f t="shared" si="60"/>
        <v>0</v>
      </c>
      <c r="G224" s="857">
        <f t="shared" si="61"/>
        <v>0</v>
      </c>
      <c r="H224" s="857">
        <f t="shared" si="62"/>
        <v>0</v>
      </c>
      <c r="I224" s="857">
        <f t="shared" si="63"/>
        <v>0</v>
      </c>
      <c r="J224" s="857">
        <f t="shared" si="64"/>
        <v>0</v>
      </c>
      <c r="K224" s="857">
        <f t="shared" si="65"/>
        <v>0</v>
      </c>
      <c r="L224" s="857">
        <f t="shared" si="66"/>
        <v>0</v>
      </c>
      <c r="M224" s="857">
        <f t="shared" si="67"/>
        <v>0</v>
      </c>
      <c r="N224" s="857">
        <f t="shared" si="68"/>
        <v>0</v>
      </c>
      <c r="O224" s="857">
        <f t="shared" si="69"/>
        <v>0</v>
      </c>
      <c r="P224" s="857">
        <f t="shared" si="70"/>
        <v>0</v>
      </c>
      <c r="Q224" s="857">
        <f t="shared" si="71"/>
        <v>0</v>
      </c>
      <c r="R224" s="857">
        <f t="shared" si="72"/>
        <v>0</v>
      </c>
      <c r="S224" s="857">
        <f t="shared" si="73"/>
        <v>0</v>
      </c>
      <c r="T224" s="857">
        <f t="shared" si="74"/>
        <v>0</v>
      </c>
      <c r="U224" s="857">
        <f t="shared" si="75"/>
        <v>0</v>
      </c>
      <c r="V224" s="857">
        <f t="shared" si="76"/>
        <v>0</v>
      </c>
      <c r="W224" s="857">
        <f t="shared" si="77"/>
        <v>0</v>
      </c>
      <c r="X224" s="857">
        <f t="shared" si="78"/>
        <v>0</v>
      </c>
      <c r="Y224" s="857">
        <f t="shared" si="79"/>
        <v>0</v>
      </c>
      <c r="Z224" s="857">
        <f t="shared" si="80"/>
        <v>0</v>
      </c>
    </row>
    <row r="225" spans="2:26" x14ac:dyDescent="0.2">
      <c r="B225" s="855" t="s">
        <v>63</v>
      </c>
      <c r="C225" s="857">
        <f t="shared" si="57"/>
        <v>1.4801393225949173</v>
      </c>
      <c r="D225" s="857">
        <f t="shared" si="58"/>
        <v>3.1403989503452599E-2</v>
      </c>
      <c r="E225" s="857">
        <f t="shared" si="59"/>
        <v>1.1810017557749986</v>
      </c>
      <c r="F225" s="857">
        <f t="shared" si="60"/>
        <v>0</v>
      </c>
      <c r="G225" s="857">
        <f t="shared" si="61"/>
        <v>0</v>
      </c>
      <c r="H225" s="857">
        <f t="shared" si="62"/>
        <v>0</v>
      </c>
      <c r="I225" s="857">
        <f t="shared" si="63"/>
        <v>0</v>
      </c>
      <c r="J225" s="857">
        <f t="shared" si="64"/>
        <v>0</v>
      </c>
      <c r="K225" s="857">
        <f t="shared" si="65"/>
        <v>0</v>
      </c>
      <c r="L225" s="857">
        <f t="shared" si="66"/>
        <v>0</v>
      </c>
      <c r="M225" s="857">
        <f t="shared" si="67"/>
        <v>0</v>
      </c>
      <c r="N225" s="857">
        <f t="shared" si="68"/>
        <v>0</v>
      </c>
      <c r="O225" s="857">
        <f t="shared" si="69"/>
        <v>0</v>
      </c>
      <c r="P225" s="857">
        <f t="shared" si="70"/>
        <v>0</v>
      </c>
      <c r="Q225" s="857">
        <f t="shared" si="71"/>
        <v>0</v>
      </c>
      <c r="R225" s="857">
        <f t="shared" si="72"/>
        <v>0</v>
      </c>
      <c r="S225" s="857">
        <f t="shared" si="73"/>
        <v>0</v>
      </c>
      <c r="T225" s="857">
        <f t="shared" si="74"/>
        <v>0</v>
      </c>
      <c r="U225" s="857">
        <f t="shared" si="75"/>
        <v>0</v>
      </c>
      <c r="V225" s="857">
        <f t="shared" si="76"/>
        <v>0</v>
      </c>
      <c r="W225" s="857">
        <f t="shared" si="77"/>
        <v>0</v>
      </c>
      <c r="X225" s="857">
        <f t="shared" si="78"/>
        <v>0</v>
      </c>
      <c r="Y225" s="857">
        <f t="shared" si="79"/>
        <v>0</v>
      </c>
      <c r="Z225" s="857">
        <f t="shared" si="80"/>
        <v>0</v>
      </c>
    </row>
    <row r="226" spans="2:26" x14ac:dyDescent="0.2">
      <c r="B226" s="855" t="s">
        <v>114</v>
      </c>
      <c r="C226" s="857">
        <f t="shared" si="57"/>
        <v>0</v>
      </c>
      <c r="D226" s="857">
        <f t="shared" si="58"/>
        <v>0</v>
      </c>
      <c r="E226" s="857">
        <f t="shared" si="59"/>
        <v>0</v>
      </c>
      <c r="F226" s="857">
        <f t="shared" si="60"/>
        <v>0</v>
      </c>
      <c r="G226" s="857">
        <f t="shared" si="61"/>
        <v>0</v>
      </c>
      <c r="H226" s="857">
        <f t="shared" si="62"/>
        <v>0</v>
      </c>
      <c r="I226" s="857">
        <f t="shared" si="63"/>
        <v>0</v>
      </c>
      <c r="J226" s="857">
        <f t="shared" si="64"/>
        <v>0</v>
      </c>
      <c r="K226" s="857">
        <f t="shared" si="65"/>
        <v>0</v>
      </c>
      <c r="L226" s="857">
        <f t="shared" si="66"/>
        <v>0</v>
      </c>
      <c r="M226" s="857">
        <f t="shared" si="67"/>
        <v>0</v>
      </c>
      <c r="N226" s="857">
        <f t="shared" si="68"/>
        <v>0</v>
      </c>
      <c r="O226" s="857">
        <f t="shared" si="69"/>
        <v>0</v>
      </c>
      <c r="P226" s="857">
        <f t="shared" si="70"/>
        <v>0</v>
      </c>
      <c r="Q226" s="857">
        <f t="shared" si="71"/>
        <v>0</v>
      </c>
      <c r="R226" s="857">
        <f t="shared" si="72"/>
        <v>0</v>
      </c>
      <c r="S226" s="857">
        <f t="shared" si="73"/>
        <v>0</v>
      </c>
      <c r="T226" s="857">
        <f t="shared" si="74"/>
        <v>0</v>
      </c>
      <c r="U226" s="857">
        <f t="shared" si="75"/>
        <v>0</v>
      </c>
      <c r="V226" s="857">
        <f t="shared" si="76"/>
        <v>0</v>
      </c>
      <c r="W226" s="857">
        <f t="shared" si="77"/>
        <v>0</v>
      </c>
      <c r="X226" s="857">
        <f t="shared" si="78"/>
        <v>0</v>
      </c>
      <c r="Y226" s="857">
        <f t="shared" si="79"/>
        <v>0</v>
      </c>
      <c r="Z226" s="857">
        <f t="shared" si="80"/>
        <v>0</v>
      </c>
    </row>
    <row r="227" spans="2:26" x14ac:dyDescent="0.2">
      <c r="B227" s="855" t="s">
        <v>111</v>
      </c>
      <c r="C227" s="857">
        <f t="shared" si="57"/>
        <v>0</v>
      </c>
      <c r="D227" s="857">
        <f t="shared" si="58"/>
        <v>0</v>
      </c>
      <c r="E227" s="857">
        <f t="shared" si="59"/>
        <v>0</v>
      </c>
      <c r="F227" s="857">
        <f t="shared" si="60"/>
        <v>0</v>
      </c>
      <c r="G227" s="857">
        <f t="shared" si="61"/>
        <v>0</v>
      </c>
      <c r="H227" s="857">
        <f t="shared" si="62"/>
        <v>0</v>
      </c>
      <c r="I227" s="857">
        <f t="shared" si="63"/>
        <v>0</v>
      </c>
      <c r="J227" s="857">
        <f t="shared" si="64"/>
        <v>0</v>
      </c>
      <c r="K227" s="857">
        <f t="shared" si="65"/>
        <v>0</v>
      </c>
      <c r="L227" s="857">
        <f t="shared" si="66"/>
        <v>0</v>
      </c>
      <c r="M227" s="857">
        <f t="shared" si="67"/>
        <v>0</v>
      </c>
      <c r="N227" s="857">
        <f t="shared" si="68"/>
        <v>0</v>
      </c>
      <c r="O227" s="857">
        <f t="shared" si="69"/>
        <v>0</v>
      </c>
      <c r="P227" s="857">
        <f t="shared" si="70"/>
        <v>0</v>
      </c>
      <c r="Q227" s="857">
        <f t="shared" si="71"/>
        <v>0</v>
      </c>
      <c r="R227" s="857">
        <f t="shared" si="72"/>
        <v>0</v>
      </c>
      <c r="S227" s="857">
        <f t="shared" si="73"/>
        <v>0</v>
      </c>
      <c r="T227" s="857">
        <f t="shared" si="74"/>
        <v>0</v>
      </c>
      <c r="U227" s="857">
        <f t="shared" si="75"/>
        <v>0</v>
      </c>
      <c r="V227" s="857">
        <f t="shared" si="76"/>
        <v>0</v>
      </c>
      <c r="W227" s="857">
        <f t="shared" si="77"/>
        <v>0</v>
      </c>
      <c r="X227" s="857">
        <f t="shared" si="78"/>
        <v>0</v>
      </c>
      <c r="Y227" s="857">
        <f t="shared" si="79"/>
        <v>0</v>
      </c>
      <c r="Z227" s="857">
        <f t="shared" si="80"/>
        <v>0</v>
      </c>
    </row>
    <row r="228" spans="2:26" x14ac:dyDescent="0.2">
      <c r="B228" s="855" t="s">
        <v>60</v>
      </c>
      <c r="C228" s="857">
        <f t="shared" si="57"/>
        <v>0</v>
      </c>
      <c r="D228" s="857">
        <f t="shared" si="58"/>
        <v>0</v>
      </c>
      <c r="E228" s="857">
        <f t="shared" si="59"/>
        <v>0</v>
      </c>
      <c r="F228" s="857">
        <f t="shared" si="60"/>
        <v>0</v>
      </c>
      <c r="G228" s="857">
        <f t="shared" si="61"/>
        <v>0</v>
      </c>
      <c r="H228" s="857">
        <f t="shared" si="62"/>
        <v>0</v>
      </c>
      <c r="I228" s="857">
        <f t="shared" si="63"/>
        <v>0</v>
      </c>
      <c r="J228" s="857">
        <f t="shared" si="64"/>
        <v>0</v>
      </c>
      <c r="K228" s="857">
        <f t="shared" si="65"/>
        <v>0</v>
      </c>
      <c r="L228" s="857">
        <f t="shared" si="66"/>
        <v>0</v>
      </c>
      <c r="M228" s="857">
        <f t="shared" si="67"/>
        <v>0</v>
      </c>
      <c r="N228" s="857">
        <f t="shared" si="68"/>
        <v>0</v>
      </c>
      <c r="O228" s="857">
        <f t="shared" si="69"/>
        <v>0</v>
      </c>
      <c r="P228" s="857">
        <f t="shared" si="70"/>
        <v>0</v>
      </c>
      <c r="Q228" s="857">
        <f t="shared" si="71"/>
        <v>0</v>
      </c>
      <c r="R228" s="857">
        <f t="shared" si="72"/>
        <v>0</v>
      </c>
      <c r="S228" s="857">
        <f t="shared" si="73"/>
        <v>0</v>
      </c>
      <c r="T228" s="857">
        <f t="shared" si="74"/>
        <v>0</v>
      </c>
      <c r="U228" s="857">
        <f t="shared" si="75"/>
        <v>0</v>
      </c>
      <c r="V228" s="857">
        <f t="shared" si="76"/>
        <v>0</v>
      </c>
      <c r="W228" s="857">
        <f t="shared" si="77"/>
        <v>0</v>
      </c>
      <c r="X228" s="857">
        <f t="shared" si="78"/>
        <v>0</v>
      </c>
      <c r="Y228" s="857">
        <f t="shared" si="79"/>
        <v>0</v>
      </c>
      <c r="Z228" s="857">
        <f t="shared" si="80"/>
        <v>0</v>
      </c>
    </row>
    <row r="229" spans="2:26" x14ac:dyDescent="0.2">
      <c r="B229" s="855" t="s">
        <v>17</v>
      </c>
      <c r="C229" s="857">
        <f t="shared" si="57"/>
        <v>0</v>
      </c>
      <c r="D229" s="857">
        <f t="shared" si="58"/>
        <v>0</v>
      </c>
      <c r="E229" s="857">
        <f t="shared" si="59"/>
        <v>0</v>
      </c>
      <c r="F229" s="857">
        <f t="shared" si="60"/>
        <v>0</v>
      </c>
      <c r="G229" s="857">
        <f t="shared" si="61"/>
        <v>0</v>
      </c>
      <c r="H229" s="857">
        <f t="shared" si="62"/>
        <v>0</v>
      </c>
      <c r="I229" s="857">
        <f t="shared" si="63"/>
        <v>0</v>
      </c>
      <c r="J229" s="857">
        <f t="shared" si="64"/>
        <v>0</v>
      </c>
      <c r="K229" s="857">
        <f t="shared" si="65"/>
        <v>0</v>
      </c>
      <c r="L229" s="857">
        <f t="shared" si="66"/>
        <v>0</v>
      </c>
      <c r="M229" s="857">
        <f t="shared" si="67"/>
        <v>0</v>
      </c>
      <c r="N229" s="857">
        <f t="shared" si="68"/>
        <v>0</v>
      </c>
      <c r="O229" s="857">
        <f t="shared" si="69"/>
        <v>0</v>
      </c>
      <c r="P229" s="857">
        <f t="shared" si="70"/>
        <v>0</v>
      </c>
      <c r="Q229" s="857">
        <f t="shared" si="71"/>
        <v>0.5385826286885218</v>
      </c>
      <c r="R229" s="857">
        <f t="shared" si="72"/>
        <v>0</v>
      </c>
      <c r="S229" s="857">
        <f t="shared" si="73"/>
        <v>0</v>
      </c>
      <c r="T229" s="857">
        <f t="shared" si="74"/>
        <v>0</v>
      </c>
      <c r="U229" s="857">
        <f t="shared" si="75"/>
        <v>0</v>
      </c>
      <c r="V229" s="857">
        <f t="shared" si="76"/>
        <v>0</v>
      </c>
      <c r="W229" s="857">
        <f t="shared" si="77"/>
        <v>0</v>
      </c>
      <c r="X229" s="857">
        <f t="shared" si="78"/>
        <v>0</v>
      </c>
      <c r="Y229" s="857">
        <f t="shared" si="79"/>
        <v>0</v>
      </c>
      <c r="Z229" s="857">
        <f t="shared" si="80"/>
        <v>0</v>
      </c>
    </row>
    <row r="230" spans="2:26" x14ac:dyDescent="0.2">
      <c r="B230" s="855" t="s">
        <v>119</v>
      </c>
      <c r="C230" s="857">
        <f t="shared" si="57"/>
        <v>0</v>
      </c>
      <c r="D230" s="857">
        <f t="shared" si="58"/>
        <v>0</v>
      </c>
      <c r="E230" s="857">
        <f t="shared" si="59"/>
        <v>0</v>
      </c>
      <c r="F230" s="857">
        <f t="shared" si="60"/>
        <v>0</v>
      </c>
      <c r="G230" s="857">
        <f t="shared" si="61"/>
        <v>0</v>
      </c>
      <c r="H230" s="857">
        <f t="shared" si="62"/>
        <v>0</v>
      </c>
      <c r="I230" s="857">
        <f t="shared" si="63"/>
        <v>0</v>
      </c>
      <c r="J230" s="857">
        <f t="shared" si="64"/>
        <v>0</v>
      </c>
      <c r="K230" s="857">
        <f t="shared" si="65"/>
        <v>0</v>
      </c>
      <c r="L230" s="857">
        <f t="shared" si="66"/>
        <v>0</v>
      </c>
      <c r="M230" s="857">
        <f t="shared" si="67"/>
        <v>0</v>
      </c>
      <c r="N230" s="857">
        <f t="shared" si="68"/>
        <v>0</v>
      </c>
      <c r="O230" s="857">
        <f t="shared" si="69"/>
        <v>0</v>
      </c>
      <c r="P230" s="857">
        <f t="shared" si="70"/>
        <v>0</v>
      </c>
      <c r="Q230" s="857">
        <f t="shared" si="71"/>
        <v>0</v>
      </c>
      <c r="R230" s="857">
        <f t="shared" si="72"/>
        <v>0</v>
      </c>
      <c r="S230" s="857">
        <f t="shared" si="73"/>
        <v>0</v>
      </c>
      <c r="T230" s="857">
        <f t="shared" si="74"/>
        <v>0</v>
      </c>
      <c r="U230" s="857">
        <f t="shared" si="75"/>
        <v>0</v>
      </c>
      <c r="V230" s="857">
        <f t="shared" si="76"/>
        <v>0</v>
      </c>
      <c r="W230" s="857">
        <f t="shared" si="77"/>
        <v>0</v>
      </c>
      <c r="X230" s="857">
        <f t="shared" si="78"/>
        <v>0</v>
      </c>
      <c r="Y230" s="857">
        <f t="shared" si="79"/>
        <v>0</v>
      </c>
      <c r="Z230" s="857">
        <f t="shared" si="80"/>
        <v>0</v>
      </c>
    </row>
    <row r="231" spans="2:26" x14ac:dyDescent="0.2">
      <c r="B231" s="855" t="s">
        <v>117</v>
      </c>
      <c r="C231" s="857">
        <f t="shared" si="57"/>
        <v>0</v>
      </c>
      <c r="D231" s="857">
        <f t="shared" si="58"/>
        <v>0</v>
      </c>
      <c r="E231" s="857">
        <f t="shared" si="59"/>
        <v>0</v>
      </c>
      <c r="F231" s="857">
        <f t="shared" si="60"/>
        <v>0</v>
      </c>
      <c r="G231" s="857">
        <f t="shared" si="61"/>
        <v>0</v>
      </c>
      <c r="H231" s="857">
        <f t="shared" si="62"/>
        <v>0</v>
      </c>
      <c r="I231" s="857">
        <f t="shared" si="63"/>
        <v>0</v>
      </c>
      <c r="J231" s="857">
        <f t="shared" si="64"/>
        <v>0</v>
      </c>
      <c r="K231" s="857">
        <f t="shared" si="65"/>
        <v>0</v>
      </c>
      <c r="L231" s="857">
        <f t="shared" si="66"/>
        <v>0</v>
      </c>
      <c r="M231" s="857">
        <f t="shared" si="67"/>
        <v>0</v>
      </c>
      <c r="N231" s="857">
        <f t="shared" si="68"/>
        <v>0</v>
      </c>
      <c r="O231" s="857">
        <f t="shared" si="69"/>
        <v>0</v>
      </c>
      <c r="P231" s="857">
        <f t="shared" si="70"/>
        <v>0</v>
      </c>
      <c r="Q231" s="857">
        <f t="shared" si="71"/>
        <v>0</v>
      </c>
      <c r="R231" s="857">
        <f t="shared" si="72"/>
        <v>0</v>
      </c>
      <c r="S231" s="857">
        <f t="shared" si="73"/>
        <v>0</v>
      </c>
      <c r="T231" s="857">
        <f t="shared" si="74"/>
        <v>0</v>
      </c>
      <c r="U231" s="857">
        <f t="shared" si="75"/>
        <v>0</v>
      </c>
      <c r="V231" s="857">
        <f t="shared" si="76"/>
        <v>0</v>
      </c>
      <c r="W231" s="857">
        <f t="shared" si="77"/>
        <v>0</v>
      </c>
      <c r="X231" s="857">
        <f t="shared" si="78"/>
        <v>0</v>
      </c>
      <c r="Y231" s="857">
        <f t="shared" si="79"/>
        <v>0</v>
      </c>
      <c r="Z231" s="857">
        <f t="shared" si="80"/>
        <v>0</v>
      </c>
    </row>
    <row r="232" spans="2:26" x14ac:dyDescent="0.2">
      <c r="B232" s="855" t="s">
        <v>975</v>
      </c>
      <c r="C232" s="857">
        <f t="shared" si="57"/>
        <v>0</v>
      </c>
      <c r="D232" s="857">
        <f t="shared" si="58"/>
        <v>0</v>
      </c>
      <c r="E232" s="857">
        <f t="shared" si="59"/>
        <v>0</v>
      </c>
      <c r="F232" s="857">
        <f t="shared" si="60"/>
        <v>0</v>
      </c>
      <c r="G232" s="857">
        <f t="shared" si="61"/>
        <v>0</v>
      </c>
      <c r="H232" s="857">
        <f t="shared" si="62"/>
        <v>0</v>
      </c>
      <c r="I232" s="857">
        <f t="shared" si="63"/>
        <v>0</v>
      </c>
      <c r="J232" s="857">
        <f t="shared" si="64"/>
        <v>0</v>
      </c>
      <c r="K232" s="857">
        <f t="shared" si="65"/>
        <v>0</v>
      </c>
      <c r="L232" s="857">
        <f t="shared" si="66"/>
        <v>0</v>
      </c>
      <c r="M232" s="857">
        <f t="shared" si="67"/>
        <v>0</v>
      </c>
      <c r="N232" s="857">
        <f t="shared" si="68"/>
        <v>0</v>
      </c>
      <c r="O232" s="857">
        <f t="shared" si="69"/>
        <v>0</v>
      </c>
      <c r="P232" s="857">
        <f t="shared" si="70"/>
        <v>0</v>
      </c>
      <c r="Q232" s="857">
        <f t="shared" si="71"/>
        <v>0</v>
      </c>
      <c r="R232" s="857">
        <f t="shared" si="72"/>
        <v>0</v>
      </c>
      <c r="S232" s="857">
        <f t="shared" si="73"/>
        <v>0</v>
      </c>
      <c r="T232" s="857">
        <f t="shared" si="74"/>
        <v>0</v>
      </c>
      <c r="U232" s="857">
        <f t="shared" si="75"/>
        <v>0</v>
      </c>
      <c r="V232" s="857">
        <f t="shared" si="76"/>
        <v>0</v>
      </c>
      <c r="W232" s="857">
        <f t="shared" si="77"/>
        <v>0</v>
      </c>
      <c r="X232" s="857">
        <f t="shared" si="78"/>
        <v>0</v>
      </c>
      <c r="Y232" s="857">
        <f t="shared" si="79"/>
        <v>0</v>
      </c>
      <c r="Z232" s="857">
        <f t="shared" si="80"/>
        <v>0</v>
      </c>
    </row>
    <row r="233" spans="2:26" x14ac:dyDescent="0.2">
      <c r="B233" s="80" t="s">
        <v>1547</v>
      </c>
      <c r="C233" s="857">
        <f t="shared" si="57"/>
        <v>0</v>
      </c>
      <c r="D233" s="857">
        <f t="shared" si="58"/>
        <v>0</v>
      </c>
      <c r="E233" s="857">
        <f t="shared" si="59"/>
        <v>0</v>
      </c>
      <c r="F233" s="857">
        <f t="shared" si="60"/>
        <v>0</v>
      </c>
      <c r="G233" s="857">
        <f t="shared" si="61"/>
        <v>0</v>
      </c>
      <c r="H233" s="857">
        <f t="shared" si="62"/>
        <v>0</v>
      </c>
      <c r="I233" s="857">
        <f t="shared" si="63"/>
        <v>0</v>
      </c>
      <c r="J233" s="857">
        <f t="shared" si="64"/>
        <v>0</v>
      </c>
      <c r="K233" s="857">
        <f t="shared" si="65"/>
        <v>0</v>
      </c>
      <c r="L233" s="857">
        <f t="shared" si="66"/>
        <v>0</v>
      </c>
      <c r="M233" s="857">
        <f t="shared" si="67"/>
        <v>0</v>
      </c>
      <c r="N233" s="857">
        <f t="shared" si="68"/>
        <v>0</v>
      </c>
      <c r="O233" s="857">
        <f t="shared" si="69"/>
        <v>0</v>
      </c>
      <c r="P233" s="857">
        <f t="shared" si="70"/>
        <v>0</v>
      </c>
      <c r="Q233" s="857">
        <f t="shared" si="71"/>
        <v>0</v>
      </c>
      <c r="R233" s="857">
        <f t="shared" si="72"/>
        <v>0</v>
      </c>
      <c r="S233" s="857">
        <f t="shared" si="73"/>
        <v>0</v>
      </c>
      <c r="T233" s="857">
        <f t="shared" si="74"/>
        <v>0</v>
      </c>
      <c r="U233" s="857">
        <f t="shared" si="75"/>
        <v>0</v>
      </c>
      <c r="V233" s="857">
        <f t="shared" si="76"/>
        <v>0</v>
      </c>
      <c r="W233" s="857">
        <f t="shared" si="77"/>
        <v>0</v>
      </c>
      <c r="X233" s="857">
        <f t="shared" si="78"/>
        <v>0</v>
      </c>
      <c r="Y233" s="857">
        <f t="shared" si="79"/>
        <v>0</v>
      </c>
      <c r="Z233" s="857">
        <f t="shared" si="80"/>
        <v>0</v>
      </c>
    </row>
    <row r="234" spans="2:26" x14ac:dyDescent="0.2">
      <c r="B234" s="80" t="s">
        <v>1165</v>
      </c>
      <c r="C234" s="857">
        <f t="shared" si="57"/>
        <v>0</v>
      </c>
      <c r="D234" s="857">
        <f t="shared" si="58"/>
        <v>0</v>
      </c>
      <c r="E234" s="857">
        <f t="shared" si="59"/>
        <v>0</v>
      </c>
      <c r="F234" s="857">
        <f t="shared" si="60"/>
        <v>0</v>
      </c>
      <c r="G234" s="857">
        <f t="shared" si="61"/>
        <v>0</v>
      </c>
      <c r="H234" s="857">
        <f t="shared" si="62"/>
        <v>0</v>
      </c>
      <c r="I234" s="857">
        <f t="shared" si="63"/>
        <v>0</v>
      </c>
      <c r="J234" s="857">
        <f t="shared" si="64"/>
        <v>0</v>
      </c>
      <c r="K234" s="857">
        <f t="shared" si="65"/>
        <v>0</v>
      </c>
      <c r="L234" s="857">
        <f t="shared" si="66"/>
        <v>0</v>
      </c>
      <c r="M234" s="857">
        <f t="shared" si="67"/>
        <v>0</v>
      </c>
      <c r="N234" s="857">
        <f t="shared" si="68"/>
        <v>0</v>
      </c>
      <c r="O234" s="857">
        <f t="shared" si="69"/>
        <v>0</v>
      </c>
      <c r="P234" s="857">
        <f t="shared" si="70"/>
        <v>0</v>
      </c>
      <c r="Q234" s="857">
        <f t="shared" si="71"/>
        <v>0</v>
      </c>
      <c r="R234" s="857">
        <f t="shared" si="72"/>
        <v>0</v>
      </c>
      <c r="S234" s="857">
        <f t="shared" si="73"/>
        <v>0</v>
      </c>
      <c r="T234" s="857">
        <f t="shared" si="74"/>
        <v>0</v>
      </c>
      <c r="U234" s="857">
        <f t="shared" si="75"/>
        <v>0</v>
      </c>
      <c r="V234" s="857">
        <f t="shared" si="76"/>
        <v>0</v>
      </c>
      <c r="W234" s="857">
        <f t="shared" si="77"/>
        <v>0</v>
      </c>
      <c r="X234" s="857">
        <f t="shared" si="78"/>
        <v>0</v>
      </c>
      <c r="Y234" s="857">
        <f t="shared" si="79"/>
        <v>0</v>
      </c>
      <c r="Z234" s="857">
        <f t="shared" si="80"/>
        <v>0</v>
      </c>
    </row>
    <row r="235" spans="2:26" x14ac:dyDescent="0.2">
      <c r="B235" s="80" t="s">
        <v>118</v>
      </c>
      <c r="C235" s="857">
        <f t="shared" si="57"/>
        <v>0</v>
      </c>
      <c r="D235" s="857">
        <f t="shared" si="58"/>
        <v>0</v>
      </c>
      <c r="E235" s="857">
        <f t="shared" si="59"/>
        <v>0</v>
      </c>
      <c r="F235" s="857">
        <f t="shared" si="60"/>
        <v>0</v>
      </c>
      <c r="G235" s="857">
        <f t="shared" si="61"/>
        <v>0</v>
      </c>
      <c r="H235" s="857">
        <f t="shared" si="62"/>
        <v>0</v>
      </c>
      <c r="I235" s="857">
        <f t="shared" si="63"/>
        <v>0</v>
      </c>
      <c r="J235" s="857">
        <f t="shared" si="64"/>
        <v>0</v>
      </c>
      <c r="K235" s="857">
        <f t="shared" si="65"/>
        <v>0</v>
      </c>
      <c r="L235" s="857">
        <f t="shared" si="66"/>
        <v>0</v>
      </c>
      <c r="M235" s="857">
        <f t="shared" si="67"/>
        <v>0</v>
      </c>
      <c r="N235" s="857">
        <f t="shared" si="68"/>
        <v>0</v>
      </c>
      <c r="O235" s="857">
        <f t="shared" si="69"/>
        <v>0</v>
      </c>
      <c r="P235" s="857">
        <f t="shared" si="70"/>
        <v>0</v>
      </c>
      <c r="Q235" s="857">
        <f t="shared" si="71"/>
        <v>0</v>
      </c>
      <c r="R235" s="857">
        <f t="shared" si="72"/>
        <v>0</v>
      </c>
      <c r="S235" s="857">
        <f t="shared" si="73"/>
        <v>0</v>
      </c>
      <c r="T235" s="857">
        <f t="shared" si="74"/>
        <v>0</v>
      </c>
      <c r="U235" s="857">
        <f t="shared" si="75"/>
        <v>0</v>
      </c>
      <c r="V235" s="857">
        <f t="shared" si="76"/>
        <v>0</v>
      </c>
      <c r="W235" s="857">
        <f t="shared" si="77"/>
        <v>0</v>
      </c>
      <c r="X235" s="857">
        <f t="shared" si="78"/>
        <v>0</v>
      </c>
      <c r="Y235" s="857">
        <f t="shared" si="79"/>
        <v>0</v>
      </c>
      <c r="Z235" s="857">
        <f t="shared" si="8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114"/>
  <sheetViews>
    <sheetView showGridLines="0" workbookViewId="0">
      <selection activeCell="M23" sqref="M23"/>
    </sheetView>
  </sheetViews>
  <sheetFormatPr defaultRowHeight="12.75" x14ac:dyDescent="0.2"/>
  <cols>
    <col min="4" max="4" width="9.85546875" bestFit="1" customWidth="1"/>
    <col min="5" max="5" width="10.140625" bestFit="1" customWidth="1"/>
    <col min="9" max="9" width="12.5703125" bestFit="1" customWidth="1"/>
  </cols>
  <sheetData>
    <row r="2" spans="2:13" x14ac:dyDescent="0.2">
      <c r="B2" t="s">
        <v>7831</v>
      </c>
    </row>
    <row r="4" spans="2:13" ht="15" x14ac:dyDescent="0.25">
      <c r="B4" s="396" t="s">
        <v>7821</v>
      </c>
      <c r="C4" s="396" t="s">
        <v>6</v>
      </c>
      <c r="D4" s="87" t="s">
        <v>7822</v>
      </c>
      <c r="E4" s="87" t="s">
        <v>7823</v>
      </c>
      <c r="F4" s="87" t="s">
        <v>7750</v>
      </c>
      <c r="I4" t="s">
        <v>7826</v>
      </c>
      <c r="J4" s="216">
        <v>0.35</v>
      </c>
    </row>
    <row r="5" spans="2:13" s="78" customFormat="1" x14ac:dyDescent="0.2">
      <c r="B5" s="78" t="s">
        <v>282</v>
      </c>
      <c r="C5" s="394">
        <v>264456</v>
      </c>
      <c r="D5" s="394">
        <v>110666</v>
      </c>
      <c r="E5" s="25">
        <f>C5-D5</f>
        <v>153790</v>
      </c>
      <c r="F5" s="216">
        <f>D5/C5</f>
        <v>0.41846658801464137</v>
      </c>
      <c r="I5" s="78" t="s">
        <v>7825</v>
      </c>
      <c r="J5" s="216">
        <v>0.35</v>
      </c>
    </row>
    <row r="6" spans="2:13" x14ac:dyDescent="0.2">
      <c r="B6" s="78" t="s">
        <v>276</v>
      </c>
      <c r="C6" s="394">
        <v>257212</v>
      </c>
      <c r="D6">
        <v>89687</v>
      </c>
      <c r="E6" s="25">
        <f t="shared" ref="E6:E19" si="0">C6-D6</f>
        <v>167525</v>
      </c>
      <c r="F6" s="216">
        <f t="shared" ref="F6:F17" si="1">D6/C6</f>
        <v>0.34868901917484407</v>
      </c>
      <c r="I6" t="s">
        <v>7827</v>
      </c>
      <c r="J6" s="216">
        <v>0.65</v>
      </c>
      <c r="M6" s="78"/>
    </row>
    <row r="7" spans="2:13" x14ac:dyDescent="0.2">
      <c r="B7" s="78" t="s">
        <v>36</v>
      </c>
      <c r="C7" s="394">
        <v>46366</v>
      </c>
      <c r="D7">
        <v>12597</v>
      </c>
      <c r="E7" s="25">
        <f t="shared" si="0"/>
        <v>33769</v>
      </c>
      <c r="F7" s="216">
        <f t="shared" si="1"/>
        <v>0.27168614933356339</v>
      </c>
      <c r="I7" t="s">
        <v>7828</v>
      </c>
      <c r="J7" s="216">
        <v>0.75</v>
      </c>
      <c r="M7" s="78"/>
    </row>
    <row r="8" spans="2:13" x14ac:dyDescent="0.2">
      <c r="B8" s="78" t="s">
        <v>566</v>
      </c>
      <c r="C8" s="394">
        <v>13756</v>
      </c>
      <c r="D8">
        <v>8870</v>
      </c>
      <c r="E8" s="25">
        <f t="shared" si="0"/>
        <v>4886</v>
      </c>
      <c r="F8" s="216">
        <f t="shared" si="1"/>
        <v>0.64480953765629545</v>
      </c>
      <c r="M8" s="78"/>
    </row>
    <row r="9" spans="2:13" x14ac:dyDescent="0.2">
      <c r="B9" s="78" t="s">
        <v>1345</v>
      </c>
      <c r="C9" s="394">
        <v>8118</v>
      </c>
      <c r="D9">
        <v>4412</v>
      </c>
      <c r="E9" s="25">
        <f t="shared" si="0"/>
        <v>3706</v>
      </c>
      <c r="F9" s="216">
        <f t="shared" si="1"/>
        <v>0.54348361665434841</v>
      </c>
      <c r="M9" s="78"/>
    </row>
    <row r="10" spans="2:13" x14ac:dyDescent="0.2">
      <c r="B10" s="78" t="s">
        <v>1155</v>
      </c>
      <c r="C10" s="394">
        <v>7151</v>
      </c>
      <c r="D10">
        <v>6408</v>
      </c>
      <c r="E10" s="25">
        <f t="shared" si="0"/>
        <v>743</v>
      </c>
      <c r="F10" s="216">
        <f t="shared" si="1"/>
        <v>0.89609844776954273</v>
      </c>
      <c r="I10" t="s">
        <v>7829</v>
      </c>
      <c r="M10" s="78"/>
    </row>
    <row r="11" spans="2:13" x14ac:dyDescent="0.2">
      <c r="B11" s="78" t="s">
        <v>1218</v>
      </c>
      <c r="C11" s="394">
        <v>4544</v>
      </c>
      <c r="D11">
        <v>2661</v>
      </c>
      <c r="E11" s="25">
        <f t="shared" si="0"/>
        <v>1883</v>
      </c>
      <c r="F11" s="216">
        <f t="shared" si="1"/>
        <v>0.58560739436619713</v>
      </c>
      <c r="M11" s="78"/>
    </row>
    <row r="12" spans="2:13" x14ac:dyDescent="0.2">
      <c r="B12" s="78" t="s">
        <v>593</v>
      </c>
      <c r="C12" s="394">
        <v>4344</v>
      </c>
      <c r="D12">
        <v>2922</v>
      </c>
      <c r="E12" s="25">
        <f t="shared" si="0"/>
        <v>1422</v>
      </c>
      <c r="F12" s="216">
        <f t="shared" si="1"/>
        <v>0.67265193370165743</v>
      </c>
      <c r="M12" s="78"/>
    </row>
    <row r="13" spans="2:13" x14ac:dyDescent="0.2">
      <c r="B13" s="78" t="s">
        <v>541</v>
      </c>
      <c r="C13" s="394">
        <v>4260</v>
      </c>
      <c r="D13">
        <v>2400</v>
      </c>
      <c r="E13" s="25">
        <f t="shared" si="0"/>
        <v>1860</v>
      </c>
      <c r="F13" s="216">
        <f t="shared" si="1"/>
        <v>0.56338028169014087</v>
      </c>
      <c r="M13" s="78"/>
    </row>
    <row r="14" spans="2:13" x14ac:dyDescent="0.2">
      <c r="B14" s="78" t="s">
        <v>5639</v>
      </c>
      <c r="C14" s="394">
        <v>3596</v>
      </c>
      <c r="D14">
        <v>4336</v>
      </c>
      <c r="E14" s="25">
        <f t="shared" si="0"/>
        <v>-740</v>
      </c>
      <c r="F14" s="216">
        <v>1</v>
      </c>
      <c r="M14" s="78"/>
    </row>
    <row r="15" spans="2:13" x14ac:dyDescent="0.2">
      <c r="B15" s="78" t="s">
        <v>977</v>
      </c>
      <c r="C15" s="394">
        <v>3353</v>
      </c>
      <c r="D15">
        <v>3115</v>
      </c>
      <c r="E15" s="25">
        <f t="shared" si="0"/>
        <v>238</v>
      </c>
      <c r="F15" s="216">
        <f t="shared" si="1"/>
        <v>0.92901878914405012</v>
      </c>
      <c r="M15" s="78"/>
    </row>
    <row r="16" spans="2:13" x14ac:dyDescent="0.2">
      <c r="B16" s="78" t="s">
        <v>561</v>
      </c>
      <c r="C16" s="394">
        <v>3338</v>
      </c>
      <c r="D16">
        <v>3304</v>
      </c>
      <c r="E16" s="25">
        <f t="shared" si="0"/>
        <v>34</v>
      </c>
      <c r="F16" s="216">
        <f t="shared" si="1"/>
        <v>0.98981426003594963</v>
      </c>
      <c r="M16" s="78"/>
    </row>
    <row r="17" spans="2:13" x14ac:dyDescent="0.2">
      <c r="B17" s="78" t="s">
        <v>649</v>
      </c>
      <c r="C17" s="394">
        <v>3333</v>
      </c>
      <c r="D17">
        <v>2980</v>
      </c>
      <c r="E17" s="25">
        <f t="shared" si="0"/>
        <v>353</v>
      </c>
      <c r="F17" s="216">
        <f t="shared" si="1"/>
        <v>0.89408940894089406</v>
      </c>
      <c r="M17" s="78"/>
    </row>
    <row r="18" spans="2:13" x14ac:dyDescent="0.2">
      <c r="B18" s="78" t="s">
        <v>305</v>
      </c>
      <c r="C18" s="394">
        <v>3307</v>
      </c>
      <c r="D18">
        <v>3644</v>
      </c>
      <c r="E18" s="25">
        <f t="shared" si="0"/>
        <v>-337</v>
      </c>
      <c r="F18" s="216">
        <v>1</v>
      </c>
      <c r="M18" s="78"/>
    </row>
    <row r="19" spans="2:13" x14ac:dyDescent="0.2">
      <c r="B19" s="78" t="s">
        <v>1210</v>
      </c>
      <c r="C19" s="394">
        <v>1438</v>
      </c>
      <c r="D19">
        <v>4129</v>
      </c>
      <c r="E19" s="25">
        <f t="shared" si="0"/>
        <v>-2691</v>
      </c>
      <c r="F19" s="216">
        <v>1</v>
      </c>
      <c r="M19" s="78"/>
    </row>
    <row r="21" spans="2:13" x14ac:dyDescent="0.2">
      <c r="M21" s="78"/>
    </row>
    <row r="22" spans="2:13" x14ac:dyDescent="0.2">
      <c r="M22" s="78"/>
    </row>
    <row r="23" spans="2:13" ht="15" x14ac:dyDescent="0.25">
      <c r="B23" s="395" t="s">
        <v>7808</v>
      </c>
      <c r="C23" s="395" t="s">
        <v>7830</v>
      </c>
      <c r="D23" s="44" t="s">
        <v>7822</v>
      </c>
      <c r="M23" s="78"/>
    </row>
    <row r="24" spans="2:13" x14ac:dyDescent="0.2">
      <c r="B24" s="78" t="s">
        <v>1352</v>
      </c>
      <c r="C24" s="394">
        <v>3659</v>
      </c>
      <c r="D24" s="25">
        <f>IF(C24&gt;10,C24*85%,C24)</f>
        <v>3110.15</v>
      </c>
      <c r="M24" s="78"/>
    </row>
    <row r="25" spans="2:13" x14ac:dyDescent="0.2">
      <c r="B25" s="78" t="s">
        <v>707</v>
      </c>
      <c r="C25" s="394">
        <v>3238</v>
      </c>
      <c r="D25" s="25">
        <f t="shared" ref="D25:D88" si="2">IF(C25&gt;10,C25*85%,C25)</f>
        <v>2752.2999999999997</v>
      </c>
      <c r="M25" s="78"/>
    </row>
    <row r="26" spans="2:13" x14ac:dyDescent="0.2">
      <c r="B26" s="78" t="s">
        <v>528</v>
      </c>
      <c r="C26" s="394">
        <v>2088</v>
      </c>
      <c r="D26" s="25">
        <f t="shared" si="2"/>
        <v>1774.8</v>
      </c>
      <c r="M26" s="78"/>
    </row>
    <row r="27" spans="2:13" x14ac:dyDescent="0.2">
      <c r="B27" s="78" t="s">
        <v>529</v>
      </c>
      <c r="C27" s="394">
        <v>1752</v>
      </c>
      <c r="D27" s="25">
        <f t="shared" si="2"/>
        <v>1489.2</v>
      </c>
      <c r="M27" s="78"/>
    </row>
    <row r="28" spans="2:13" x14ac:dyDescent="0.2">
      <c r="B28" s="78" t="s">
        <v>980</v>
      </c>
      <c r="C28" s="394">
        <v>1259</v>
      </c>
      <c r="D28" s="25">
        <f t="shared" si="2"/>
        <v>1070.1499999999999</v>
      </c>
      <c r="M28" s="78"/>
    </row>
    <row r="29" spans="2:13" x14ac:dyDescent="0.2">
      <c r="B29" s="78" t="s">
        <v>836</v>
      </c>
      <c r="C29" s="394">
        <v>1220</v>
      </c>
      <c r="D29" s="25">
        <f t="shared" si="2"/>
        <v>1037</v>
      </c>
      <c r="M29" s="78"/>
    </row>
    <row r="30" spans="2:13" x14ac:dyDescent="0.2">
      <c r="B30" s="78" t="s">
        <v>721</v>
      </c>
      <c r="C30" s="394">
        <v>1212</v>
      </c>
      <c r="D30" s="25">
        <f t="shared" si="2"/>
        <v>1030.2</v>
      </c>
      <c r="M30" s="78"/>
    </row>
    <row r="31" spans="2:13" x14ac:dyDescent="0.2">
      <c r="B31" s="78" t="s">
        <v>1270</v>
      </c>
      <c r="C31" s="394">
        <v>987</v>
      </c>
      <c r="D31" s="25">
        <f t="shared" si="2"/>
        <v>838.94999999999993</v>
      </c>
      <c r="M31" s="78"/>
    </row>
    <row r="32" spans="2:13" x14ac:dyDescent="0.2">
      <c r="B32" s="78" t="s">
        <v>704</v>
      </c>
      <c r="C32" s="394">
        <v>843</v>
      </c>
      <c r="D32" s="25">
        <f t="shared" si="2"/>
        <v>716.55</v>
      </c>
      <c r="M32" s="78"/>
    </row>
    <row r="33" spans="2:13" x14ac:dyDescent="0.2">
      <c r="B33" s="78" t="s">
        <v>693</v>
      </c>
      <c r="C33" s="394">
        <v>727</v>
      </c>
      <c r="D33" s="25">
        <f t="shared" si="2"/>
        <v>617.94999999999993</v>
      </c>
      <c r="M33" s="78"/>
    </row>
    <row r="34" spans="2:13" x14ac:dyDescent="0.2">
      <c r="B34" s="78" t="s">
        <v>834</v>
      </c>
      <c r="C34" s="394">
        <v>712</v>
      </c>
      <c r="D34" s="25">
        <f t="shared" si="2"/>
        <v>605.19999999999993</v>
      </c>
      <c r="M34" s="78"/>
    </row>
    <row r="35" spans="2:13" x14ac:dyDescent="0.2">
      <c r="B35" s="78" t="s">
        <v>1341</v>
      </c>
      <c r="C35" s="394">
        <v>587</v>
      </c>
      <c r="D35" s="25">
        <f t="shared" si="2"/>
        <v>498.95</v>
      </c>
      <c r="M35" s="78"/>
    </row>
    <row r="36" spans="2:13" x14ac:dyDescent="0.2">
      <c r="B36" s="78" t="s">
        <v>1253</v>
      </c>
      <c r="C36" s="394">
        <v>556</v>
      </c>
      <c r="D36" s="25">
        <f t="shared" si="2"/>
        <v>472.59999999999997</v>
      </c>
      <c r="M36" s="78"/>
    </row>
    <row r="37" spans="2:13" x14ac:dyDescent="0.2">
      <c r="B37" s="78" t="s">
        <v>1382</v>
      </c>
      <c r="C37" s="394">
        <v>498</v>
      </c>
      <c r="D37" s="25">
        <f t="shared" si="2"/>
        <v>423.3</v>
      </c>
      <c r="M37" s="78"/>
    </row>
    <row r="38" spans="2:13" x14ac:dyDescent="0.2">
      <c r="B38" s="78" t="s">
        <v>971</v>
      </c>
      <c r="C38" s="394">
        <v>451</v>
      </c>
      <c r="D38" s="25">
        <f t="shared" si="2"/>
        <v>383.34999999999997</v>
      </c>
      <c r="M38" s="78"/>
    </row>
    <row r="39" spans="2:13" x14ac:dyDescent="0.2">
      <c r="B39" s="78" t="s">
        <v>795</v>
      </c>
      <c r="C39" s="394">
        <v>368</v>
      </c>
      <c r="D39" s="25">
        <f t="shared" si="2"/>
        <v>312.8</v>
      </c>
      <c r="M39" s="78"/>
    </row>
    <row r="40" spans="2:13" x14ac:dyDescent="0.2">
      <c r="B40" s="78" t="s">
        <v>1296</v>
      </c>
      <c r="C40" s="394">
        <v>344</v>
      </c>
      <c r="D40" s="25">
        <f t="shared" si="2"/>
        <v>292.39999999999998</v>
      </c>
      <c r="M40" s="78"/>
    </row>
    <row r="41" spans="2:13" x14ac:dyDescent="0.2">
      <c r="B41" s="78" t="s">
        <v>1207</v>
      </c>
      <c r="C41" s="394">
        <v>310</v>
      </c>
      <c r="D41" s="25">
        <f t="shared" si="2"/>
        <v>263.5</v>
      </c>
      <c r="M41" s="78"/>
    </row>
    <row r="42" spans="2:13" x14ac:dyDescent="0.2">
      <c r="B42" s="78" t="s">
        <v>703</v>
      </c>
      <c r="C42" s="394">
        <v>227</v>
      </c>
      <c r="D42" s="25">
        <f t="shared" si="2"/>
        <v>192.95</v>
      </c>
    </row>
    <row r="43" spans="2:13" x14ac:dyDescent="0.2">
      <c r="B43" s="78" t="s">
        <v>1279</v>
      </c>
      <c r="C43" s="394">
        <v>206</v>
      </c>
      <c r="D43" s="25">
        <f t="shared" si="2"/>
        <v>175.1</v>
      </c>
    </row>
    <row r="44" spans="2:13" x14ac:dyDescent="0.2">
      <c r="B44" s="78" t="s">
        <v>1202</v>
      </c>
      <c r="C44" s="394">
        <v>200</v>
      </c>
      <c r="D44" s="25">
        <f t="shared" si="2"/>
        <v>170</v>
      </c>
    </row>
    <row r="45" spans="2:13" x14ac:dyDescent="0.2">
      <c r="B45" s="78" t="s">
        <v>1337</v>
      </c>
      <c r="C45" s="394">
        <v>192</v>
      </c>
      <c r="D45" s="25">
        <f t="shared" si="2"/>
        <v>163.19999999999999</v>
      </c>
    </row>
    <row r="46" spans="2:13" x14ac:dyDescent="0.2">
      <c r="B46" s="78" t="s">
        <v>1381</v>
      </c>
      <c r="C46" s="394">
        <v>152</v>
      </c>
      <c r="D46" s="25">
        <f t="shared" si="2"/>
        <v>129.19999999999999</v>
      </c>
    </row>
    <row r="47" spans="2:13" x14ac:dyDescent="0.2">
      <c r="B47" s="78" t="s">
        <v>860</v>
      </c>
      <c r="C47" s="394">
        <v>132</v>
      </c>
      <c r="D47" s="25">
        <f t="shared" si="2"/>
        <v>112.2</v>
      </c>
    </row>
    <row r="48" spans="2:13" x14ac:dyDescent="0.2">
      <c r="B48" s="78" t="s">
        <v>1353</v>
      </c>
      <c r="C48" s="394">
        <v>126</v>
      </c>
      <c r="D48" s="25">
        <f t="shared" si="2"/>
        <v>107.1</v>
      </c>
    </row>
    <row r="49" spans="2:4" x14ac:dyDescent="0.2">
      <c r="B49" s="78" t="s">
        <v>2069</v>
      </c>
      <c r="C49" s="394">
        <v>81</v>
      </c>
      <c r="D49" s="25">
        <f t="shared" si="2"/>
        <v>68.849999999999994</v>
      </c>
    </row>
    <row r="50" spans="2:4" x14ac:dyDescent="0.2">
      <c r="B50" s="78" t="s">
        <v>1346</v>
      </c>
      <c r="C50" s="394">
        <v>80</v>
      </c>
      <c r="D50" s="25">
        <f t="shared" si="2"/>
        <v>68</v>
      </c>
    </row>
    <row r="51" spans="2:4" x14ac:dyDescent="0.2">
      <c r="B51" s="78" t="s">
        <v>743</v>
      </c>
      <c r="C51" s="394">
        <v>48</v>
      </c>
      <c r="D51" s="25">
        <f t="shared" si="2"/>
        <v>40.799999999999997</v>
      </c>
    </row>
    <row r="52" spans="2:4" x14ac:dyDescent="0.2">
      <c r="B52" s="78" t="s">
        <v>1444</v>
      </c>
      <c r="C52" s="394">
        <v>37</v>
      </c>
      <c r="D52" s="25">
        <f t="shared" si="2"/>
        <v>31.45</v>
      </c>
    </row>
    <row r="53" spans="2:4" x14ac:dyDescent="0.2">
      <c r="B53" s="78" t="s">
        <v>889</v>
      </c>
      <c r="C53" s="394">
        <v>34</v>
      </c>
      <c r="D53" s="25">
        <f t="shared" si="2"/>
        <v>28.9</v>
      </c>
    </row>
    <row r="54" spans="2:4" x14ac:dyDescent="0.2">
      <c r="B54" s="78" t="s">
        <v>3988</v>
      </c>
      <c r="C54" s="394">
        <v>33</v>
      </c>
      <c r="D54" s="25">
        <f t="shared" si="2"/>
        <v>28.05</v>
      </c>
    </row>
    <row r="55" spans="2:4" x14ac:dyDescent="0.2">
      <c r="B55" s="78" t="s">
        <v>1376</v>
      </c>
      <c r="C55" s="394">
        <v>25</v>
      </c>
      <c r="D55" s="25">
        <f t="shared" si="2"/>
        <v>21.25</v>
      </c>
    </row>
    <row r="56" spans="2:4" x14ac:dyDescent="0.2">
      <c r="B56" s="78" t="s">
        <v>439</v>
      </c>
      <c r="C56" s="394">
        <v>24</v>
      </c>
      <c r="D56" s="25">
        <f t="shared" si="2"/>
        <v>20.399999999999999</v>
      </c>
    </row>
    <row r="57" spans="2:4" x14ac:dyDescent="0.2">
      <c r="B57" s="78" t="s">
        <v>5677</v>
      </c>
      <c r="C57" s="394">
        <v>23</v>
      </c>
      <c r="D57" s="25">
        <f t="shared" si="2"/>
        <v>19.55</v>
      </c>
    </row>
    <row r="58" spans="2:4" x14ac:dyDescent="0.2">
      <c r="B58" s="78" t="s">
        <v>864</v>
      </c>
      <c r="C58" s="394">
        <v>22</v>
      </c>
      <c r="D58" s="25">
        <f t="shared" si="2"/>
        <v>18.7</v>
      </c>
    </row>
    <row r="59" spans="2:4" x14ac:dyDescent="0.2">
      <c r="B59" s="78" t="s">
        <v>2538</v>
      </c>
      <c r="C59" s="394">
        <v>21</v>
      </c>
      <c r="D59" s="25">
        <f t="shared" si="2"/>
        <v>17.849999999999998</v>
      </c>
    </row>
    <row r="60" spans="2:4" x14ac:dyDescent="0.2">
      <c r="B60" s="78" t="s">
        <v>3561</v>
      </c>
      <c r="C60" s="394">
        <v>19</v>
      </c>
      <c r="D60" s="25">
        <f t="shared" si="2"/>
        <v>16.149999999999999</v>
      </c>
    </row>
    <row r="61" spans="2:4" x14ac:dyDescent="0.2">
      <c r="B61" s="78" t="s">
        <v>3936</v>
      </c>
      <c r="C61" s="394">
        <v>19</v>
      </c>
      <c r="D61" s="25">
        <f t="shared" si="2"/>
        <v>16.149999999999999</v>
      </c>
    </row>
    <row r="62" spans="2:4" x14ac:dyDescent="0.2">
      <c r="B62" s="78" t="s">
        <v>893</v>
      </c>
      <c r="C62" s="394">
        <v>17</v>
      </c>
      <c r="D62" s="25">
        <f t="shared" si="2"/>
        <v>14.45</v>
      </c>
    </row>
    <row r="63" spans="2:4" x14ac:dyDescent="0.2">
      <c r="B63" s="78" t="s">
        <v>2643</v>
      </c>
      <c r="C63" s="394">
        <v>16</v>
      </c>
      <c r="D63" s="25">
        <f t="shared" si="2"/>
        <v>13.6</v>
      </c>
    </row>
    <row r="64" spans="2:4" x14ac:dyDescent="0.2">
      <c r="B64" s="78" t="s">
        <v>1435</v>
      </c>
      <c r="C64" s="394">
        <v>16</v>
      </c>
      <c r="D64" s="25">
        <f t="shared" si="2"/>
        <v>13.6</v>
      </c>
    </row>
    <row r="65" spans="2:4" x14ac:dyDescent="0.2">
      <c r="B65" s="78" t="s">
        <v>1349</v>
      </c>
      <c r="C65" s="394">
        <v>15</v>
      </c>
      <c r="D65" s="25">
        <f t="shared" si="2"/>
        <v>12.75</v>
      </c>
    </row>
    <row r="66" spans="2:4" x14ac:dyDescent="0.2">
      <c r="B66" s="78" t="s">
        <v>611</v>
      </c>
      <c r="C66" s="394">
        <v>13</v>
      </c>
      <c r="D66" s="25">
        <f t="shared" si="2"/>
        <v>11.049999999999999</v>
      </c>
    </row>
    <row r="67" spans="2:4" x14ac:dyDescent="0.2">
      <c r="B67" s="78" t="s">
        <v>604</v>
      </c>
      <c r="C67" s="394">
        <v>13</v>
      </c>
      <c r="D67" s="25">
        <f t="shared" si="2"/>
        <v>11.049999999999999</v>
      </c>
    </row>
    <row r="68" spans="2:4" x14ac:dyDescent="0.2">
      <c r="B68" s="78" t="s">
        <v>968</v>
      </c>
      <c r="C68" s="394">
        <v>13</v>
      </c>
      <c r="D68" s="25">
        <f t="shared" si="2"/>
        <v>11.049999999999999</v>
      </c>
    </row>
    <row r="69" spans="2:4" x14ac:dyDescent="0.2">
      <c r="B69" s="78" t="s">
        <v>891</v>
      </c>
      <c r="C69" s="394">
        <v>12</v>
      </c>
      <c r="D69" s="25">
        <f t="shared" si="2"/>
        <v>10.199999999999999</v>
      </c>
    </row>
    <row r="70" spans="2:4" x14ac:dyDescent="0.2">
      <c r="B70" s="78" t="s">
        <v>2610</v>
      </c>
      <c r="C70" s="394">
        <v>12</v>
      </c>
      <c r="D70" s="25">
        <f t="shared" si="2"/>
        <v>10.199999999999999</v>
      </c>
    </row>
    <row r="71" spans="2:4" x14ac:dyDescent="0.2">
      <c r="B71" s="78" t="s">
        <v>1356</v>
      </c>
      <c r="C71" s="394">
        <v>11</v>
      </c>
      <c r="D71" s="25">
        <f t="shared" si="2"/>
        <v>9.35</v>
      </c>
    </row>
    <row r="72" spans="2:4" x14ac:dyDescent="0.2">
      <c r="B72" s="78" t="s">
        <v>817</v>
      </c>
      <c r="C72" s="394">
        <v>11</v>
      </c>
      <c r="D72" s="25">
        <f t="shared" si="2"/>
        <v>9.35</v>
      </c>
    </row>
    <row r="73" spans="2:4" x14ac:dyDescent="0.2">
      <c r="B73" s="78" t="s">
        <v>5355</v>
      </c>
      <c r="C73" s="394">
        <v>10</v>
      </c>
      <c r="D73" s="25">
        <f t="shared" si="2"/>
        <v>10</v>
      </c>
    </row>
    <row r="74" spans="2:4" x14ac:dyDescent="0.2">
      <c r="B74" s="78" t="s">
        <v>5148</v>
      </c>
      <c r="C74" s="394">
        <v>9</v>
      </c>
      <c r="D74" s="25">
        <f t="shared" si="2"/>
        <v>9</v>
      </c>
    </row>
    <row r="75" spans="2:4" x14ac:dyDescent="0.2">
      <c r="B75" s="78" t="s">
        <v>2191</v>
      </c>
      <c r="C75" s="394">
        <v>8</v>
      </c>
      <c r="D75" s="25">
        <f t="shared" si="2"/>
        <v>8</v>
      </c>
    </row>
    <row r="76" spans="2:4" x14ac:dyDescent="0.2">
      <c r="B76" s="78" t="s">
        <v>3120</v>
      </c>
      <c r="C76" s="394">
        <v>8</v>
      </c>
      <c r="D76" s="25">
        <f t="shared" si="2"/>
        <v>8</v>
      </c>
    </row>
    <row r="77" spans="2:4" x14ac:dyDescent="0.2">
      <c r="B77" s="78" t="s">
        <v>3369</v>
      </c>
      <c r="C77" s="394">
        <v>7</v>
      </c>
      <c r="D77" s="25">
        <f t="shared" si="2"/>
        <v>7</v>
      </c>
    </row>
    <row r="78" spans="2:4" x14ac:dyDescent="0.2">
      <c r="B78" s="78" t="s">
        <v>1817</v>
      </c>
      <c r="C78" s="394">
        <v>7</v>
      </c>
      <c r="D78" s="25">
        <f t="shared" si="2"/>
        <v>7</v>
      </c>
    </row>
    <row r="79" spans="2:4" x14ac:dyDescent="0.2">
      <c r="B79" s="78" t="s">
        <v>3538</v>
      </c>
      <c r="C79" s="394">
        <v>7</v>
      </c>
      <c r="D79" s="25">
        <f t="shared" si="2"/>
        <v>7</v>
      </c>
    </row>
    <row r="80" spans="2:4" x14ac:dyDescent="0.2">
      <c r="B80" s="78" t="s">
        <v>4044</v>
      </c>
      <c r="C80" s="394">
        <v>7</v>
      </c>
      <c r="D80" s="25">
        <f t="shared" si="2"/>
        <v>7</v>
      </c>
    </row>
    <row r="81" spans="2:4" x14ac:dyDescent="0.2">
      <c r="B81" s="78" t="s">
        <v>2533</v>
      </c>
      <c r="C81" s="394">
        <v>6</v>
      </c>
      <c r="D81" s="25">
        <f t="shared" si="2"/>
        <v>6</v>
      </c>
    </row>
    <row r="82" spans="2:4" x14ac:dyDescent="0.2">
      <c r="B82" s="78" t="s">
        <v>3450</v>
      </c>
      <c r="C82" s="394">
        <v>5</v>
      </c>
      <c r="D82" s="25">
        <f t="shared" si="2"/>
        <v>5</v>
      </c>
    </row>
    <row r="83" spans="2:4" x14ac:dyDescent="0.2">
      <c r="B83" s="78" t="s">
        <v>2379</v>
      </c>
      <c r="C83" s="394">
        <v>5</v>
      </c>
      <c r="D83" s="25">
        <f t="shared" si="2"/>
        <v>5</v>
      </c>
    </row>
    <row r="84" spans="2:4" x14ac:dyDescent="0.2">
      <c r="B84" s="78" t="s">
        <v>4963</v>
      </c>
      <c r="C84" s="394">
        <v>5</v>
      </c>
      <c r="D84" s="25">
        <f t="shared" si="2"/>
        <v>5</v>
      </c>
    </row>
    <row r="85" spans="2:4" x14ac:dyDescent="0.2">
      <c r="B85" s="78" t="s">
        <v>5737</v>
      </c>
      <c r="C85" s="394">
        <v>4</v>
      </c>
      <c r="D85" s="25">
        <f t="shared" si="2"/>
        <v>4</v>
      </c>
    </row>
    <row r="86" spans="2:4" x14ac:dyDescent="0.2">
      <c r="B86" s="78" t="s">
        <v>2630</v>
      </c>
      <c r="C86" s="394">
        <v>4</v>
      </c>
      <c r="D86" s="25">
        <f t="shared" si="2"/>
        <v>4</v>
      </c>
    </row>
    <row r="87" spans="2:4" x14ac:dyDescent="0.2">
      <c r="B87" s="78" t="s">
        <v>2377</v>
      </c>
      <c r="C87" s="394">
        <v>4</v>
      </c>
      <c r="D87" s="25">
        <f t="shared" si="2"/>
        <v>4</v>
      </c>
    </row>
    <row r="88" spans="2:4" x14ac:dyDescent="0.2">
      <c r="B88" s="78" t="s">
        <v>894</v>
      </c>
      <c r="C88" s="394">
        <v>4</v>
      </c>
      <c r="D88" s="25">
        <f t="shared" si="2"/>
        <v>4</v>
      </c>
    </row>
    <row r="89" spans="2:4" x14ac:dyDescent="0.2">
      <c r="B89" s="78" t="s">
        <v>2558</v>
      </c>
      <c r="C89" s="394">
        <v>4</v>
      </c>
      <c r="D89" s="25">
        <f t="shared" ref="D89:D114" si="3">IF(C89&gt;10,C89*85%,C89)</f>
        <v>4</v>
      </c>
    </row>
    <row r="90" spans="2:4" x14ac:dyDescent="0.2">
      <c r="B90" s="78" t="s">
        <v>769</v>
      </c>
      <c r="C90" s="394">
        <v>4</v>
      </c>
      <c r="D90" s="25">
        <f t="shared" si="3"/>
        <v>4</v>
      </c>
    </row>
    <row r="91" spans="2:4" x14ac:dyDescent="0.2">
      <c r="B91" s="78" t="s">
        <v>7688</v>
      </c>
      <c r="C91" s="394">
        <v>4</v>
      </c>
      <c r="D91" s="25">
        <f t="shared" si="3"/>
        <v>4</v>
      </c>
    </row>
    <row r="92" spans="2:4" x14ac:dyDescent="0.2">
      <c r="B92" s="78" t="s">
        <v>5178</v>
      </c>
      <c r="C92" s="394">
        <v>4</v>
      </c>
      <c r="D92" s="25">
        <f t="shared" si="3"/>
        <v>4</v>
      </c>
    </row>
    <row r="93" spans="2:4" x14ac:dyDescent="0.2">
      <c r="B93" s="78" t="s">
        <v>5616</v>
      </c>
      <c r="C93" s="394">
        <v>4</v>
      </c>
      <c r="D93" s="25">
        <f t="shared" si="3"/>
        <v>4</v>
      </c>
    </row>
    <row r="94" spans="2:4" x14ac:dyDescent="0.2">
      <c r="B94" s="78" t="s">
        <v>5787</v>
      </c>
      <c r="C94" s="394">
        <v>3</v>
      </c>
      <c r="D94" s="25">
        <f t="shared" si="3"/>
        <v>3</v>
      </c>
    </row>
    <row r="95" spans="2:4" x14ac:dyDescent="0.2">
      <c r="B95" s="78" t="s">
        <v>4329</v>
      </c>
      <c r="C95" s="394">
        <v>3</v>
      </c>
      <c r="D95" s="25">
        <f t="shared" si="3"/>
        <v>3</v>
      </c>
    </row>
    <row r="96" spans="2:4" x14ac:dyDescent="0.2">
      <c r="B96" s="78" t="s">
        <v>3360</v>
      </c>
      <c r="C96" s="394">
        <v>3</v>
      </c>
      <c r="D96" s="25">
        <f t="shared" si="3"/>
        <v>3</v>
      </c>
    </row>
    <row r="97" spans="2:4" x14ac:dyDescent="0.2">
      <c r="B97" s="78" t="s">
        <v>1362</v>
      </c>
      <c r="C97" s="394">
        <v>3</v>
      </c>
      <c r="D97" s="25">
        <f t="shared" si="3"/>
        <v>3</v>
      </c>
    </row>
    <row r="98" spans="2:4" x14ac:dyDescent="0.2">
      <c r="B98" s="78" t="s">
        <v>4219</v>
      </c>
      <c r="C98" s="394">
        <v>2</v>
      </c>
      <c r="D98" s="25">
        <f t="shared" si="3"/>
        <v>2</v>
      </c>
    </row>
    <row r="99" spans="2:4" x14ac:dyDescent="0.2">
      <c r="B99" s="78" t="s">
        <v>4255</v>
      </c>
      <c r="C99" s="394">
        <v>2</v>
      </c>
      <c r="D99" s="25">
        <f t="shared" si="3"/>
        <v>2</v>
      </c>
    </row>
    <row r="100" spans="2:4" x14ac:dyDescent="0.2">
      <c r="B100" s="78" t="s">
        <v>3172</v>
      </c>
      <c r="C100" s="394">
        <v>2</v>
      </c>
      <c r="D100" s="25">
        <f t="shared" si="3"/>
        <v>2</v>
      </c>
    </row>
    <row r="101" spans="2:4" x14ac:dyDescent="0.2">
      <c r="B101" s="78" t="s">
        <v>6561</v>
      </c>
      <c r="C101" s="394">
        <v>2</v>
      </c>
      <c r="D101" s="25">
        <f t="shared" si="3"/>
        <v>2</v>
      </c>
    </row>
    <row r="102" spans="2:4" x14ac:dyDescent="0.2">
      <c r="B102" s="78" t="s">
        <v>3079</v>
      </c>
      <c r="C102" s="394">
        <v>2</v>
      </c>
      <c r="D102" s="25">
        <f t="shared" si="3"/>
        <v>2</v>
      </c>
    </row>
    <row r="103" spans="2:4" x14ac:dyDescent="0.2">
      <c r="B103" s="78" t="s">
        <v>3900</v>
      </c>
      <c r="C103" s="394">
        <v>2</v>
      </c>
      <c r="D103" s="25">
        <f t="shared" si="3"/>
        <v>2</v>
      </c>
    </row>
    <row r="104" spans="2:4" x14ac:dyDescent="0.2">
      <c r="B104" s="78" t="s">
        <v>2584</v>
      </c>
      <c r="C104" s="394">
        <v>2</v>
      </c>
      <c r="D104" s="25">
        <f t="shared" si="3"/>
        <v>2</v>
      </c>
    </row>
    <row r="105" spans="2:4" x14ac:dyDescent="0.2">
      <c r="B105" s="78" t="s">
        <v>4272</v>
      </c>
      <c r="C105" s="394">
        <v>2</v>
      </c>
      <c r="D105" s="25">
        <f t="shared" si="3"/>
        <v>2</v>
      </c>
    </row>
    <row r="106" spans="2:4" x14ac:dyDescent="0.2">
      <c r="B106" s="78" t="s">
        <v>1336</v>
      </c>
      <c r="C106" s="394">
        <v>1</v>
      </c>
      <c r="D106" s="25">
        <f t="shared" si="3"/>
        <v>1</v>
      </c>
    </row>
    <row r="107" spans="2:4" x14ac:dyDescent="0.2">
      <c r="B107" s="78" t="s">
        <v>5614</v>
      </c>
      <c r="C107" s="394">
        <v>1</v>
      </c>
      <c r="D107" s="25">
        <f t="shared" si="3"/>
        <v>1</v>
      </c>
    </row>
    <row r="108" spans="2:4" x14ac:dyDescent="0.2">
      <c r="B108" s="78" t="s">
        <v>6360</v>
      </c>
      <c r="C108" s="394">
        <v>1</v>
      </c>
      <c r="D108" s="25">
        <f t="shared" si="3"/>
        <v>1</v>
      </c>
    </row>
    <row r="109" spans="2:4" x14ac:dyDescent="0.2">
      <c r="B109" s="78" t="s">
        <v>3372</v>
      </c>
      <c r="C109" s="394">
        <v>1</v>
      </c>
      <c r="D109" s="25">
        <f t="shared" si="3"/>
        <v>1</v>
      </c>
    </row>
    <row r="110" spans="2:4" x14ac:dyDescent="0.2">
      <c r="B110" s="78" t="s">
        <v>3086</v>
      </c>
      <c r="C110" s="394">
        <v>1</v>
      </c>
      <c r="D110" s="25">
        <f t="shared" si="3"/>
        <v>1</v>
      </c>
    </row>
    <row r="111" spans="2:4" x14ac:dyDescent="0.2">
      <c r="B111" s="78" t="s">
        <v>7824</v>
      </c>
      <c r="C111" s="394">
        <v>1</v>
      </c>
      <c r="D111" s="25">
        <f t="shared" si="3"/>
        <v>1</v>
      </c>
    </row>
    <row r="112" spans="2:4" x14ac:dyDescent="0.2">
      <c r="B112" s="78" t="s">
        <v>2731</v>
      </c>
      <c r="C112" s="394">
        <v>1</v>
      </c>
      <c r="D112" s="25">
        <f t="shared" si="3"/>
        <v>1</v>
      </c>
    </row>
    <row r="113" spans="2:4" x14ac:dyDescent="0.2">
      <c r="B113" s="78" t="s">
        <v>1883</v>
      </c>
      <c r="C113" s="394">
        <v>1</v>
      </c>
      <c r="D113" s="25">
        <f t="shared" si="3"/>
        <v>1</v>
      </c>
    </row>
    <row r="114" spans="2:4" x14ac:dyDescent="0.2">
      <c r="B114" s="78" t="s">
        <v>3641</v>
      </c>
      <c r="C114" s="394">
        <v>1</v>
      </c>
      <c r="D114" s="25">
        <f t="shared" si="3"/>
        <v>1</v>
      </c>
    </row>
  </sheetData>
  <conditionalFormatting sqref="E5:E1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97"/>
  <sheetViews>
    <sheetView workbookViewId="0">
      <selection activeCell="K6" sqref="K6"/>
    </sheetView>
  </sheetViews>
  <sheetFormatPr defaultRowHeight="12.75" x14ac:dyDescent="0.2"/>
  <cols>
    <col min="2" max="2" width="14.5703125" customWidth="1"/>
    <col min="3" max="3" width="16.42578125" bestFit="1" customWidth="1"/>
  </cols>
  <sheetData>
    <row r="1" spans="2:11" x14ac:dyDescent="0.2">
      <c r="K1">
        <v>2</v>
      </c>
    </row>
    <row r="2" spans="2:11" x14ac:dyDescent="0.2">
      <c r="B2" t="s">
        <v>8168</v>
      </c>
      <c r="K2">
        <f>K1*7*52*2</f>
        <v>1456</v>
      </c>
    </row>
    <row r="3" spans="2:11" x14ac:dyDescent="0.2">
      <c r="G3" s="862" t="s">
        <v>8185</v>
      </c>
      <c r="H3" s="863" t="s">
        <v>314</v>
      </c>
      <c r="I3" s="863" t="s">
        <v>7760</v>
      </c>
      <c r="J3" s="864" t="s">
        <v>7830</v>
      </c>
      <c r="K3" t="s">
        <v>8169</v>
      </c>
    </row>
    <row r="4" spans="2:11" ht="15.75" x14ac:dyDescent="0.25">
      <c r="B4" s="843" t="s">
        <v>8164</v>
      </c>
      <c r="C4" s="843" t="s">
        <v>8165</v>
      </c>
      <c r="D4" s="844" t="s">
        <v>6</v>
      </c>
      <c r="G4" s="867">
        <v>1</v>
      </c>
      <c r="H4" s="865" t="s">
        <v>39</v>
      </c>
      <c r="I4" s="858" t="s">
        <v>6205</v>
      </c>
      <c r="J4" s="859">
        <v>12503</v>
      </c>
      <c r="K4" s="849">
        <f t="shared" ref="K4:K35" si="0">J4/$K$2</f>
        <v>8.5872252747252755</v>
      </c>
    </row>
    <row r="5" spans="2:11" ht="15.75" x14ac:dyDescent="0.25">
      <c r="B5" s="843" t="s">
        <v>134</v>
      </c>
      <c r="C5" s="843" t="s">
        <v>6205</v>
      </c>
      <c r="D5" s="845">
        <v>10557</v>
      </c>
      <c r="G5" s="867">
        <v>2</v>
      </c>
      <c r="H5" s="865" t="s">
        <v>279</v>
      </c>
      <c r="I5" s="858" t="s">
        <v>6205</v>
      </c>
      <c r="J5" s="859">
        <v>11565</v>
      </c>
      <c r="K5" s="849">
        <f t="shared" si="0"/>
        <v>7.9429945054945055</v>
      </c>
    </row>
    <row r="6" spans="2:11" ht="15.75" x14ac:dyDescent="0.25">
      <c r="B6" s="846" t="s">
        <v>134</v>
      </c>
      <c r="C6" s="847" t="s">
        <v>6266</v>
      </c>
      <c r="D6" s="848">
        <v>4706</v>
      </c>
      <c r="G6" s="867">
        <v>3</v>
      </c>
      <c r="H6" s="865" t="s">
        <v>134</v>
      </c>
      <c r="I6" s="858" t="s">
        <v>6205</v>
      </c>
      <c r="J6" s="859">
        <v>10557</v>
      </c>
      <c r="K6" s="849">
        <f t="shared" si="0"/>
        <v>7.250686813186813</v>
      </c>
    </row>
    <row r="7" spans="2:11" ht="15.75" x14ac:dyDescent="0.25">
      <c r="B7" s="846" t="s">
        <v>134</v>
      </c>
      <c r="C7" s="847" t="s">
        <v>8166</v>
      </c>
      <c r="D7" s="848">
        <v>5480</v>
      </c>
      <c r="G7" s="867">
        <v>4</v>
      </c>
      <c r="H7" s="865" t="s">
        <v>284</v>
      </c>
      <c r="I7" s="858" t="s">
        <v>6205</v>
      </c>
      <c r="J7" s="859">
        <v>9883</v>
      </c>
      <c r="K7" s="849">
        <f t="shared" si="0"/>
        <v>6.7877747252747254</v>
      </c>
    </row>
    <row r="8" spans="2:11" ht="15.75" x14ac:dyDescent="0.25">
      <c r="B8" s="843" t="s">
        <v>39</v>
      </c>
      <c r="C8" s="843" t="s">
        <v>6205</v>
      </c>
      <c r="D8" s="845">
        <v>12503</v>
      </c>
      <c r="G8" s="867">
        <v>5</v>
      </c>
      <c r="H8" s="865" t="s">
        <v>44</v>
      </c>
      <c r="I8" s="858" t="s">
        <v>6205</v>
      </c>
      <c r="J8" s="859">
        <v>9221</v>
      </c>
      <c r="K8" s="849">
        <f t="shared" si="0"/>
        <v>6.333104395604396</v>
      </c>
    </row>
    <row r="9" spans="2:11" ht="15.75" x14ac:dyDescent="0.25">
      <c r="B9" s="846" t="s">
        <v>39</v>
      </c>
      <c r="C9" s="847" t="s">
        <v>6266</v>
      </c>
      <c r="D9" s="848">
        <v>173</v>
      </c>
      <c r="G9" s="867">
        <v>6</v>
      </c>
      <c r="H9" s="865" t="s">
        <v>83</v>
      </c>
      <c r="I9" s="858" t="s">
        <v>6205</v>
      </c>
      <c r="J9" s="859">
        <v>7679</v>
      </c>
      <c r="K9" s="849">
        <f t="shared" si="0"/>
        <v>5.2740384615384617</v>
      </c>
    </row>
    <row r="10" spans="2:11" ht="15.75" x14ac:dyDescent="0.25">
      <c r="B10" s="846" t="s">
        <v>39</v>
      </c>
      <c r="C10" s="847" t="s">
        <v>8166</v>
      </c>
      <c r="D10" s="848">
        <v>2453</v>
      </c>
      <c r="G10" s="867">
        <v>7</v>
      </c>
      <c r="H10" s="865" t="s">
        <v>281</v>
      </c>
      <c r="I10" s="858" t="s">
        <v>6205</v>
      </c>
      <c r="J10" s="859">
        <v>7513</v>
      </c>
      <c r="K10" s="849">
        <f t="shared" si="0"/>
        <v>5.1600274725274726</v>
      </c>
    </row>
    <row r="11" spans="2:11" ht="15.75" x14ac:dyDescent="0.25">
      <c r="B11" s="843" t="s">
        <v>279</v>
      </c>
      <c r="C11" s="843" t="s">
        <v>6205</v>
      </c>
      <c r="D11" s="845">
        <v>11565</v>
      </c>
      <c r="G11" s="867">
        <v>8</v>
      </c>
      <c r="H11" s="865" t="s">
        <v>82</v>
      </c>
      <c r="I11" s="858" t="s">
        <v>6205</v>
      </c>
      <c r="J11" s="859">
        <v>7190</v>
      </c>
      <c r="K11" s="849">
        <f t="shared" si="0"/>
        <v>4.938186813186813</v>
      </c>
    </row>
    <row r="12" spans="2:11" ht="15.75" x14ac:dyDescent="0.25">
      <c r="B12" s="846" t="s">
        <v>279</v>
      </c>
      <c r="C12" s="847" t="s">
        <v>6266</v>
      </c>
      <c r="D12" s="848">
        <v>97</v>
      </c>
      <c r="G12" s="867">
        <v>9</v>
      </c>
      <c r="H12" s="865" t="s">
        <v>41</v>
      </c>
      <c r="I12" s="858" t="s">
        <v>6205</v>
      </c>
      <c r="J12" s="859">
        <v>6882</v>
      </c>
      <c r="K12" s="849">
        <f t="shared" si="0"/>
        <v>4.7266483516483513</v>
      </c>
    </row>
    <row r="13" spans="2:11" ht="15.75" x14ac:dyDescent="0.25">
      <c r="B13" s="846" t="s">
        <v>279</v>
      </c>
      <c r="C13" s="847" t="s">
        <v>8166</v>
      </c>
      <c r="D13" s="848">
        <v>2333</v>
      </c>
      <c r="G13" s="867">
        <v>10</v>
      </c>
      <c r="H13" s="865" t="s">
        <v>43</v>
      </c>
      <c r="I13" s="858" t="s">
        <v>6205</v>
      </c>
      <c r="J13" s="859">
        <v>6357</v>
      </c>
      <c r="K13" s="849">
        <f t="shared" si="0"/>
        <v>4.3660714285714288</v>
      </c>
    </row>
    <row r="14" spans="2:11" ht="15.75" x14ac:dyDescent="0.25">
      <c r="B14" s="843" t="s">
        <v>41</v>
      </c>
      <c r="C14" s="843" t="s">
        <v>6205</v>
      </c>
      <c r="D14" s="845">
        <v>6882</v>
      </c>
      <c r="G14" s="867">
        <v>11</v>
      </c>
      <c r="H14" s="865" t="s">
        <v>153</v>
      </c>
      <c r="I14" s="858" t="s">
        <v>6205</v>
      </c>
      <c r="J14" s="859">
        <v>6338</v>
      </c>
      <c r="K14" s="849">
        <f t="shared" si="0"/>
        <v>4.3530219780219781</v>
      </c>
    </row>
    <row r="15" spans="2:11" ht="15.75" x14ac:dyDescent="0.25">
      <c r="B15" s="846" t="s">
        <v>41</v>
      </c>
      <c r="C15" s="847" t="s">
        <v>6266</v>
      </c>
      <c r="D15" s="848">
        <v>1516</v>
      </c>
      <c r="G15" s="867">
        <v>12</v>
      </c>
      <c r="H15" s="865" t="s">
        <v>503</v>
      </c>
      <c r="I15" s="858" t="s">
        <v>6205</v>
      </c>
      <c r="J15" s="859">
        <v>6095</v>
      </c>
      <c r="K15" s="849">
        <f t="shared" si="0"/>
        <v>4.1861263736263732</v>
      </c>
    </row>
    <row r="16" spans="2:11" ht="15.75" x14ac:dyDescent="0.25">
      <c r="B16" s="846" t="s">
        <v>41</v>
      </c>
      <c r="C16" s="847" t="s">
        <v>8166</v>
      </c>
      <c r="D16" s="848">
        <v>5440</v>
      </c>
      <c r="G16" s="867">
        <v>13</v>
      </c>
      <c r="H16" s="865" t="s">
        <v>89</v>
      </c>
      <c r="I16" s="858" t="s">
        <v>6205</v>
      </c>
      <c r="J16" s="859">
        <v>5803</v>
      </c>
      <c r="K16" s="849">
        <f t="shared" si="0"/>
        <v>3.9855769230769229</v>
      </c>
    </row>
    <row r="17" spans="2:11" ht="15.75" x14ac:dyDescent="0.25">
      <c r="B17" s="843" t="s">
        <v>89</v>
      </c>
      <c r="C17" s="843" t="s">
        <v>6205</v>
      </c>
      <c r="D17" s="845">
        <v>5803</v>
      </c>
      <c r="G17" s="867">
        <v>14</v>
      </c>
      <c r="H17" s="865" t="s">
        <v>296</v>
      </c>
      <c r="I17" s="858" t="s">
        <v>6205</v>
      </c>
      <c r="J17" s="859">
        <v>5784</v>
      </c>
      <c r="K17" s="849">
        <f t="shared" si="0"/>
        <v>3.9725274725274726</v>
      </c>
    </row>
    <row r="18" spans="2:11" ht="15.75" x14ac:dyDescent="0.25">
      <c r="B18" s="846" t="s">
        <v>89</v>
      </c>
      <c r="C18" s="847" t="s">
        <v>6266</v>
      </c>
      <c r="D18" s="848">
        <v>446</v>
      </c>
      <c r="G18" s="867">
        <v>15</v>
      </c>
      <c r="H18" s="865" t="s">
        <v>129</v>
      </c>
      <c r="I18" s="858" t="s">
        <v>6205</v>
      </c>
      <c r="J18" s="859">
        <v>5468</v>
      </c>
      <c r="K18" s="849">
        <f t="shared" si="0"/>
        <v>3.7554945054945055</v>
      </c>
    </row>
    <row r="19" spans="2:11" ht="15.75" x14ac:dyDescent="0.25">
      <c r="B19" s="846" t="s">
        <v>89</v>
      </c>
      <c r="C19" s="847" t="s">
        <v>8166</v>
      </c>
      <c r="D19" s="848">
        <v>4700</v>
      </c>
      <c r="G19" s="867">
        <v>16</v>
      </c>
      <c r="H19" s="865" t="s">
        <v>308</v>
      </c>
      <c r="I19" s="858" t="s">
        <v>6205</v>
      </c>
      <c r="J19" s="859">
        <v>5282</v>
      </c>
      <c r="K19" s="849">
        <f t="shared" si="0"/>
        <v>3.6277472527472527</v>
      </c>
    </row>
    <row r="20" spans="2:11" ht="15.75" x14ac:dyDescent="0.25">
      <c r="B20" s="843" t="s">
        <v>284</v>
      </c>
      <c r="C20" s="843" t="s">
        <v>6205</v>
      </c>
      <c r="D20" s="845">
        <v>9883</v>
      </c>
      <c r="G20" s="867">
        <v>17</v>
      </c>
      <c r="H20" s="865" t="s">
        <v>144</v>
      </c>
      <c r="I20" s="858" t="s">
        <v>6205</v>
      </c>
      <c r="J20" s="859">
        <v>5154</v>
      </c>
      <c r="K20" s="849">
        <f t="shared" si="0"/>
        <v>3.5398351648351647</v>
      </c>
    </row>
    <row r="21" spans="2:11" ht="15.75" x14ac:dyDescent="0.25">
      <c r="B21" s="846" t="s">
        <v>284</v>
      </c>
      <c r="C21" s="847" t="s">
        <v>6266</v>
      </c>
      <c r="D21" s="848">
        <v>90</v>
      </c>
      <c r="G21" s="867">
        <v>18</v>
      </c>
      <c r="H21" s="865" t="s">
        <v>675</v>
      </c>
      <c r="I21" s="858" t="s">
        <v>6205</v>
      </c>
      <c r="J21" s="859">
        <v>4920</v>
      </c>
      <c r="K21" s="849">
        <f t="shared" si="0"/>
        <v>3.3791208791208791</v>
      </c>
    </row>
    <row r="22" spans="2:11" ht="15.75" x14ac:dyDescent="0.25">
      <c r="B22" s="846" t="s">
        <v>284</v>
      </c>
      <c r="C22" s="847" t="s">
        <v>8166</v>
      </c>
      <c r="D22" s="848">
        <v>502</v>
      </c>
      <c r="G22" s="867">
        <v>19</v>
      </c>
      <c r="H22" s="865" t="s">
        <v>88</v>
      </c>
      <c r="I22" s="858" t="s">
        <v>6205</v>
      </c>
      <c r="J22" s="859">
        <v>4763</v>
      </c>
      <c r="K22" s="849">
        <f t="shared" si="0"/>
        <v>3.2712912087912089</v>
      </c>
    </row>
    <row r="23" spans="2:11" ht="15.75" x14ac:dyDescent="0.25">
      <c r="B23" s="843" t="s">
        <v>82</v>
      </c>
      <c r="C23" s="843" t="s">
        <v>6205</v>
      </c>
      <c r="D23" s="845">
        <v>7190</v>
      </c>
      <c r="G23" s="867">
        <v>20</v>
      </c>
      <c r="H23" s="865" t="s">
        <v>351</v>
      </c>
      <c r="I23" s="858" t="s">
        <v>6205</v>
      </c>
      <c r="J23" s="859">
        <v>4750</v>
      </c>
      <c r="K23" s="849">
        <f t="shared" si="0"/>
        <v>3.2623626373626373</v>
      </c>
    </row>
    <row r="24" spans="2:11" ht="15.75" x14ac:dyDescent="0.25">
      <c r="B24" s="846" t="s">
        <v>82</v>
      </c>
      <c r="C24" s="847" t="s">
        <v>6266</v>
      </c>
      <c r="D24" s="848">
        <v>1461</v>
      </c>
      <c r="G24" s="867">
        <v>21</v>
      </c>
      <c r="H24" s="865" t="s">
        <v>295</v>
      </c>
      <c r="I24" s="858" t="s">
        <v>6205</v>
      </c>
      <c r="J24" s="859">
        <v>4598</v>
      </c>
      <c r="K24" s="849">
        <f t="shared" si="0"/>
        <v>3.1579670329670328</v>
      </c>
    </row>
    <row r="25" spans="2:11" ht="15.75" x14ac:dyDescent="0.25">
      <c r="B25" s="846" t="s">
        <v>82</v>
      </c>
      <c r="C25" s="847" t="s">
        <v>8166</v>
      </c>
      <c r="D25" s="848">
        <v>1020</v>
      </c>
      <c r="G25" s="867">
        <v>22</v>
      </c>
      <c r="H25" s="865" t="s">
        <v>92</v>
      </c>
      <c r="I25" s="858" t="s">
        <v>6205</v>
      </c>
      <c r="J25" s="859">
        <v>4107</v>
      </c>
      <c r="K25" s="849">
        <f t="shared" si="0"/>
        <v>2.8207417582417582</v>
      </c>
    </row>
    <row r="26" spans="2:11" ht="15.75" x14ac:dyDescent="0.25">
      <c r="B26" s="843" t="s">
        <v>44</v>
      </c>
      <c r="C26" s="843" t="s">
        <v>6205</v>
      </c>
      <c r="D26" s="845">
        <v>9221</v>
      </c>
      <c r="G26" s="867">
        <v>23</v>
      </c>
      <c r="H26" s="865" t="s">
        <v>75</v>
      </c>
      <c r="I26" s="858" t="s">
        <v>6205</v>
      </c>
      <c r="J26" s="859">
        <v>3923</v>
      </c>
      <c r="K26" s="849">
        <f t="shared" si="0"/>
        <v>2.6943681318681318</v>
      </c>
    </row>
    <row r="27" spans="2:11" ht="15.75" x14ac:dyDescent="0.25">
      <c r="B27" s="846" t="s">
        <v>44</v>
      </c>
      <c r="C27" s="847" t="s">
        <v>6266</v>
      </c>
      <c r="D27" s="848">
        <v>12</v>
      </c>
      <c r="G27" s="867">
        <v>24</v>
      </c>
      <c r="H27" s="865" t="s">
        <v>81</v>
      </c>
      <c r="I27" s="858" t="s">
        <v>6205</v>
      </c>
      <c r="J27" s="859">
        <v>3889</v>
      </c>
      <c r="K27" s="849">
        <f t="shared" si="0"/>
        <v>2.6710164835164836</v>
      </c>
    </row>
    <row r="28" spans="2:11" ht="15.75" x14ac:dyDescent="0.25">
      <c r="B28" s="846" t="s">
        <v>44</v>
      </c>
      <c r="C28" s="847" t="s">
        <v>8166</v>
      </c>
      <c r="D28" s="848">
        <v>1</v>
      </c>
      <c r="G28" s="867">
        <v>25</v>
      </c>
      <c r="H28" s="865" t="s">
        <v>615</v>
      </c>
      <c r="I28" s="858" t="s">
        <v>6205</v>
      </c>
      <c r="J28" s="859">
        <v>3685</v>
      </c>
      <c r="K28" s="849">
        <f t="shared" si="0"/>
        <v>2.5309065934065935</v>
      </c>
    </row>
    <row r="29" spans="2:11" ht="15.75" x14ac:dyDescent="0.25">
      <c r="B29" s="843" t="s">
        <v>129</v>
      </c>
      <c r="C29" s="843" t="s">
        <v>6205</v>
      </c>
      <c r="D29" s="845">
        <v>5468</v>
      </c>
      <c r="G29" s="867">
        <v>26</v>
      </c>
      <c r="H29" s="865" t="s">
        <v>90</v>
      </c>
      <c r="I29" s="858" t="s">
        <v>6205</v>
      </c>
      <c r="J29" s="859">
        <v>3663</v>
      </c>
      <c r="K29" s="849">
        <f t="shared" si="0"/>
        <v>2.5157967032967035</v>
      </c>
    </row>
    <row r="30" spans="2:11" ht="15.75" x14ac:dyDescent="0.25">
      <c r="B30" s="846" t="s">
        <v>129</v>
      </c>
      <c r="C30" s="847" t="s">
        <v>6266</v>
      </c>
      <c r="D30" s="848">
        <v>1732</v>
      </c>
      <c r="G30" s="867">
        <v>27</v>
      </c>
      <c r="H30" s="865" t="s">
        <v>42</v>
      </c>
      <c r="I30" s="858" t="s">
        <v>6205</v>
      </c>
      <c r="J30" s="859">
        <v>3601</v>
      </c>
      <c r="K30" s="849">
        <f t="shared" si="0"/>
        <v>2.4732142857142856</v>
      </c>
    </row>
    <row r="31" spans="2:11" ht="15.75" x14ac:dyDescent="0.25">
      <c r="B31" s="846" t="s">
        <v>129</v>
      </c>
      <c r="C31" s="847" t="s">
        <v>8166</v>
      </c>
      <c r="D31" s="848">
        <v>1166</v>
      </c>
      <c r="G31" s="867">
        <v>28</v>
      </c>
      <c r="H31" s="865" t="s">
        <v>86</v>
      </c>
      <c r="I31" s="858" t="s">
        <v>6205</v>
      </c>
      <c r="J31" s="859">
        <v>3580</v>
      </c>
      <c r="K31" s="849">
        <f t="shared" si="0"/>
        <v>2.4587912087912089</v>
      </c>
    </row>
    <row r="32" spans="2:11" ht="15.75" x14ac:dyDescent="0.25">
      <c r="B32" s="843" t="s">
        <v>281</v>
      </c>
      <c r="C32" s="843" t="s">
        <v>6205</v>
      </c>
      <c r="D32" s="845">
        <v>7513</v>
      </c>
      <c r="G32" s="867">
        <v>29</v>
      </c>
      <c r="H32" s="865" t="s">
        <v>80</v>
      </c>
      <c r="I32" s="858" t="s">
        <v>6205</v>
      </c>
      <c r="J32" s="859">
        <v>3482</v>
      </c>
      <c r="K32" s="849">
        <f t="shared" si="0"/>
        <v>2.3914835164835164</v>
      </c>
    </row>
    <row r="33" spans="2:11" ht="15.75" x14ac:dyDescent="0.25">
      <c r="B33" s="846" t="s">
        <v>281</v>
      </c>
      <c r="C33" s="847" t="s">
        <v>6266</v>
      </c>
      <c r="D33" s="848">
        <v>46</v>
      </c>
      <c r="G33" s="867">
        <v>30</v>
      </c>
      <c r="H33" s="866" t="s">
        <v>1009</v>
      </c>
      <c r="I33" s="860" t="s">
        <v>6205</v>
      </c>
      <c r="J33" s="861">
        <v>3415</v>
      </c>
      <c r="K33" s="849">
        <f t="shared" si="0"/>
        <v>2.3454670329670328</v>
      </c>
    </row>
    <row r="34" spans="2:11" ht="15.75" x14ac:dyDescent="0.25">
      <c r="B34" s="846" t="s">
        <v>281</v>
      </c>
      <c r="C34" s="847" t="s">
        <v>8166</v>
      </c>
      <c r="D34" s="848">
        <v>771</v>
      </c>
      <c r="G34" s="78">
        <v>31</v>
      </c>
      <c r="H34" s="847" t="s">
        <v>85</v>
      </c>
      <c r="I34" s="847" t="s">
        <v>6205</v>
      </c>
      <c r="J34" s="848">
        <v>3414</v>
      </c>
      <c r="K34" s="849">
        <f t="shared" si="0"/>
        <v>2.3447802197802199</v>
      </c>
    </row>
    <row r="35" spans="2:11" ht="15.75" x14ac:dyDescent="0.25">
      <c r="B35" s="843" t="s">
        <v>83</v>
      </c>
      <c r="C35" s="843" t="s">
        <v>6205</v>
      </c>
      <c r="D35" s="845">
        <v>7679</v>
      </c>
      <c r="G35" s="78">
        <v>32</v>
      </c>
      <c r="H35" s="843" t="s">
        <v>91</v>
      </c>
      <c r="I35" s="843" t="s">
        <v>6205</v>
      </c>
      <c r="J35" s="845">
        <v>3265</v>
      </c>
      <c r="K35" s="849">
        <f t="shared" si="0"/>
        <v>2.2424450549450547</v>
      </c>
    </row>
    <row r="36" spans="2:11" ht="15.75" x14ac:dyDescent="0.25">
      <c r="B36" s="846" t="s">
        <v>83</v>
      </c>
      <c r="C36" s="847" t="s">
        <v>6266</v>
      </c>
      <c r="D36" s="848">
        <v>80</v>
      </c>
      <c r="G36" s="78">
        <v>33</v>
      </c>
      <c r="H36" s="843" t="s">
        <v>78</v>
      </c>
      <c r="I36" s="843" t="s">
        <v>6205</v>
      </c>
      <c r="J36" s="845">
        <v>3130</v>
      </c>
      <c r="K36" s="849">
        <f t="shared" ref="K36:K67" si="1">J36/$K$2</f>
        <v>2.1497252747252746</v>
      </c>
    </row>
    <row r="37" spans="2:11" ht="15.75" x14ac:dyDescent="0.25">
      <c r="B37" s="846" t="s">
        <v>83</v>
      </c>
      <c r="C37" s="847" t="s">
        <v>8166</v>
      </c>
      <c r="D37" s="848">
        <v>537</v>
      </c>
      <c r="G37" s="78">
        <v>34</v>
      </c>
      <c r="H37" s="843" t="s">
        <v>1012</v>
      </c>
      <c r="I37" s="843" t="s">
        <v>6205</v>
      </c>
      <c r="J37" s="845">
        <v>3035</v>
      </c>
      <c r="K37" s="849">
        <f t="shared" si="1"/>
        <v>2.0844780219780219</v>
      </c>
    </row>
    <row r="38" spans="2:11" ht="15.75" x14ac:dyDescent="0.25">
      <c r="B38" s="843" t="s">
        <v>144</v>
      </c>
      <c r="C38" s="843" t="s">
        <v>6205</v>
      </c>
      <c r="D38" s="845">
        <v>5154</v>
      </c>
      <c r="G38" s="78">
        <v>35</v>
      </c>
      <c r="H38" s="843" t="s">
        <v>1248</v>
      </c>
      <c r="I38" s="843" t="s">
        <v>6205</v>
      </c>
      <c r="J38" s="845">
        <v>2929</v>
      </c>
      <c r="K38" s="849">
        <f t="shared" si="1"/>
        <v>2.0116758241758244</v>
      </c>
    </row>
    <row r="39" spans="2:11" ht="15.75" x14ac:dyDescent="0.25">
      <c r="B39" s="846" t="s">
        <v>144</v>
      </c>
      <c r="C39" s="847" t="s">
        <v>6266</v>
      </c>
      <c r="D39" s="848">
        <v>2028</v>
      </c>
      <c r="G39" s="78">
        <v>36</v>
      </c>
      <c r="H39" s="843" t="s">
        <v>298</v>
      </c>
      <c r="I39" s="843" t="s">
        <v>6205</v>
      </c>
      <c r="J39" s="845">
        <v>2779</v>
      </c>
      <c r="K39" s="849">
        <f t="shared" si="1"/>
        <v>1.9086538461538463</v>
      </c>
    </row>
    <row r="40" spans="2:11" ht="15.75" x14ac:dyDescent="0.25">
      <c r="B40" s="846" t="s">
        <v>144</v>
      </c>
      <c r="C40" s="847" t="s">
        <v>8166</v>
      </c>
      <c r="D40" s="848">
        <v>972</v>
      </c>
      <c r="G40" s="78">
        <v>37</v>
      </c>
      <c r="H40" s="843" t="s">
        <v>87</v>
      </c>
      <c r="I40" s="843" t="s">
        <v>6205</v>
      </c>
      <c r="J40" s="845">
        <v>2738</v>
      </c>
      <c r="K40" s="849">
        <f t="shared" si="1"/>
        <v>1.8804945054945055</v>
      </c>
    </row>
    <row r="41" spans="2:11" ht="15.75" x14ac:dyDescent="0.25">
      <c r="B41" s="843" t="s">
        <v>153</v>
      </c>
      <c r="C41" s="843" t="s">
        <v>6205</v>
      </c>
      <c r="D41" s="845">
        <v>6338</v>
      </c>
      <c r="G41" s="78">
        <v>38</v>
      </c>
      <c r="H41" s="843" t="s">
        <v>94</v>
      </c>
      <c r="I41" s="843" t="s">
        <v>6205</v>
      </c>
      <c r="J41" s="845">
        <v>2703</v>
      </c>
      <c r="K41" s="849">
        <f t="shared" si="1"/>
        <v>1.856456043956044</v>
      </c>
    </row>
    <row r="42" spans="2:11" ht="15.75" x14ac:dyDescent="0.25">
      <c r="B42" s="846" t="s">
        <v>153</v>
      </c>
      <c r="C42" s="847" t="s">
        <v>6266</v>
      </c>
      <c r="D42" s="848">
        <v>161</v>
      </c>
      <c r="G42" s="78">
        <v>39</v>
      </c>
      <c r="H42" s="843" t="s">
        <v>679</v>
      </c>
      <c r="I42" s="843" t="s">
        <v>6205</v>
      </c>
      <c r="J42" s="845">
        <v>2549</v>
      </c>
      <c r="K42" s="849">
        <f t="shared" si="1"/>
        <v>1.7506868131868132</v>
      </c>
    </row>
    <row r="43" spans="2:11" ht="15.75" x14ac:dyDescent="0.25">
      <c r="B43" s="846" t="s">
        <v>153</v>
      </c>
      <c r="C43" s="847" t="s">
        <v>8166</v>
      </c>
      <c r="D43" s="848">
        <v>1173</v>
      </c>
      <c r="G43" s="78">
        <v>40</v>
      </c>
      <c r="H43" s="843" t="s">
        <v>480</v>
      </c>
      <c r="I43" s="843" t="s">
        <v>6205</v>
      </c>
      <c r="J43" s="845">
        <v>2442</v>
      </c>
      <c r="K43" s="849">
        <f t="shared" si="1"/>
        <v>1.6771978021978022</v>
      </c>
    </row>
    <row r="44" spans="2:11" ht="15.75" x14ac:dyDescent="0.25">
      <c r="B44" s="843" t="s">
        <v>88</v>
      </c>
      <c r="C44" s="843" t="s">
        <v>6205</v>
      </c>
      <c r="D44" s="845">
        <v>4763</v>
      </c>
      <c r="G44" s="78">
        <v>41</v>
      </c>
      <c r="H44" s="843" t="s">
        <v>84</v>
      </c>
      <c r="I44" s="843" t="s">
        <v>6205</v>
      </c>
      <c r="J44" s="845">
        <v>2426</v>
      </c>
      <c r="K44" s="849">
        <f t="shared" si="1"/>
        <v>1.6662087912087913</v>
      </c>
    </row>
    <row r="45" spans="2:11" ht="15.75" x14ac:dyDescent="0.25">
      <c r="B45" s="846" t="s">
        <v>88</v>
      </c>
      <c r="C45" s="847" t="s">
        <v>6266</v>
      </c>
      <c r="D45" s="848">
        <v>289</v>
      </c>
      <c r="G45" s="78">
        <v>42</v>
      </c>
      <c r="H45" s="843" t="s">
        <v>944</v>
      </c>
      <c r="I45" s="843" t="s">
        <v>6205</v>
      </c>
      <c r="J45" s="845">
        <v>2362</v>
      </c>
      <c r="K45" s="849">
        <f t="shared" si="1"/>
        <v>1.6222527472527473</v>
      </c>
    </row>
    <row r="46" spans="2:11" ht="15.75" x14ac:dyDescent="0.25">
      <c r="B46" s="846" t="s">
        <v>88</v>
      </c>
      <c r="C46" s="847" t="s">
        <v>8166</v>
      </c>
      <c r="D46" s="848">
        <v>2514</v>
      </c>
      <c r="G46" s="78">
        <v>43</v>
      </c>
      <c r="H46" s="843" t="s">
        <v>19</v>
      </c>
      <c r="I46" s="843" t="s">
        <v>6205</v>
      </c>
      <c r="J46" s="845">
        <v>2354</v>
      </c>
      <c r="K46" s="849">
        <f t="shared" si="1"/>
        <v>1.6167582417582418</v>
      </c>
    </row>
    <row r="47" spans="2:11" ht="15.75" x14ac:dyDescent="0.25">
      <c r="B47" s="843" t="s">
        <v>351</v>
      </c>
      <c r="C47" s="843" t="s">
        <v>6205</v>
      </c>
      <c r="D47" s="845">
        <v>4750</v>
      </c>
      <c r="G47" s="78">
        <v>44</v>
      </c>
      <c r="H47" s="843" t="s">
        <v>302</v>
      </c>
      <c r="I47" s="843" t="s">
        <v>6205</v>
      </c>
      <c r="J47" s="845">
        <v>2300</v>
      </c>
      <c r="K47" s="849">
        <f t="shared" si="1"/>
        <v>1.5796703296703296</v>
      </c>
    </row>
    <row r="48" spans="2:11" ht="15.75" x14ac:dyDescent="0.25">
      <c r="B48" s="846" t="s">
        <v>351</v>
      </c>
      <c r="C48" s="847" t="s">
        <v>6266</v>
      </c>
      <c r="D48" s="848">
        <v>1406</v>
      </c>
      <c r="G48" s="78">
        <v>45</v>
      </c>
      <c r="H48" s="843" t="s">
        <v>27</v>
      </c>
      <c r="I48" s="843" t="s">
        <v>6205</v>
      </c>
      <c r="J48" s="845">
        <v>2028</v>
      </c>
      <c r="K48" s="849">
        <f t="shared" si="1"/>
        <v>1.3928571428571428</v>
      </c>
    </row>
    <row r="49" spans="2:11" ht="15.75" x14ac:dyDescent="0.25">
      <c r="B49" s="846" t="s">
        <v>351</v>
      </c>
      <c r="C49" s="847" t="s">
        <v>8166</v>
      </c>
      <c r="D49" s="848">
        <v>1222</v>
      </c>
      <c r="G49" s="78">
        <v>46</v>
      </c>
      <c r="H49" s="843" t="s">
        <v>26</v>
      </c>
      <c r="I49" s="843" t="s">
        <v>6205</v>
      </c>
      <c r="J49" s="845">
        <v>1752</v>
      </c>
      <c r="K49" s="849">
        <f t="shared" si="1"/>
        <v>1.2032967032967032</v>
      </c>
    </row>
    <row r="50" spans="2:11" ht="15.75" x14ac:dyDescent="0.25">
      <c r="B50" s="843" t="s">
        <v>295</v>
      </c>
      <c r="C50" s="843" t="s">
        <v>6205</v>
      </c>
      <c r="D50" s="845">
        <v>4598</v>
      </c>
      <c r="G50" s="78">
        <v>47</v>
      </c>
      <c r="H50" s="843" t="s">
        <v>843</v>
      </c>
      <c r="I50" s="843" t="s">
        <v>6205</v>
      </c>
      <c r="J50" s="845">
        <v>1505</v>
      </c>
      <c r="K50" s="849">
        <f t="shared" si="1"/>
        <v>1.0336538461538463</v>
      </c>
    </row>
    <row r="51" spans="2:11" ht="15.75" x14ac:dyDescent="0.25">
      <c r="B51" s="846" t="s">
        <v>295</v>
      </c>
      <c r="C51" s="847" t="s">
        <v>6266</v>
      </c>
      <c r="D51" s="848">
        <v>881</v>
      </c>
      <c r="G51" s="78">
        <v>48</v>
      </c>
      <c r="H51" s="843" t="s">
        <v>97</v>
      </c>
      <c r="I51" s="843" t="s">
        <v>6205</v>
      </c>
      <c r="J51" s="845">
        <v>1502</v>
      </c>
      <c r="K51" s="849">
        <f t="shared" si="1"/>
        <v>1.0315934065934067</v>
      </c>
    </row>
    <row r="52" spans="2:11" ht="15.75" x14ac:dyDescent="0.25">
      <c r="B52" s="846" t="s">
        <v>295</v>
      </c>
      <c r="C52" s="847" t="s">
        <v>8166</v>
      </c>
      <c r="D52" s="848">
        <v>1368</v>
      </c>
      <c r="G52" s="78">
        <v>49</v>
      </c>
      <c r="H52" s="843" t="s">
        <v>293</v>
      </c>
      <c r="I52" s="843" t="s">
        <v>6205</v>
      </c>
      <c r="J52" s="845">
        <v>1432</v>
      </c>
      <c r="K52" s="849">
        <f t="shared" si="1"/>
        <v>0.98351648351648346</v>
      </c>
    </row>
    <row r="53" spans="2:11" ht="15.75" x14ac:dyDescent="0.25">
      <c r="B53" s="843" t="s">
        <v>615</v>
      </c>
      <c r="C53" s="843" t="s">
        <v>6205</v>
      </c>
      <c r="D53" s="845">
        <v>3685</v>
      </c>
      <c r="G53" s="78">
        <v>50</v>
      </c>
      <c r="H53" s="843" t="s">
        <v>1191</v>
      </c>
      <c r="I53" s="843" t="s">
        <v>6205</v>
      </c>
      <c r="J53" s="845">
        <v>1183</v>
      </c>
      <c r="K53" s="849">
        <f t="shared" si="1"/>
        <v>0.8125</v>
      </c>
    </row>
    <row r="54" spans="2:11" ht="15.75" x14ac:dyDescent="0.25">
      <c r="B54" s="846" t="s">
        <v>615</v>
      </c>
      <c r="C54" s="847" t="s">
        <v>6266</v>
      </c>
      <c r="D54" s="848">
        <v>595</v>
      </c>
      <c r="G54" s="78">
        <v>51</v>
      </c>
      <c r="H54" s="843" t="s">
        <v>130</v>
      </c>
      <c r="I54" s="843" t="s">
        <v>6205</v>
      </c>
      <c r="J54" s="845">
        <v>1133</v>
      </c>
      <c r="K54" s="849">
        <f t="shared" si="1"/>
        <v>0.77815934065934067</v>
      </c>
    </row>
    <row r="55" spans="2:11" ht="15.75" x14ac:dyDescent="0.25">
      <c r="B55" s="846" t="s">
        <v>615</v>
      </c>
      <c r="C55" s="847" t="s">
        <v>8166</v>
      </c>
      <c r="D55" s="848">
        <v>2417</v>
      </c>
      <c r="G55" s="78">
        <v>52</v>
      </c>
      <c r="H55" s="843" t="s">
        <v>692</v>
      </c>
      <c r="I55" s="843" t="s">
        <v>6205</v>
      </c>
      <c r="J55" s="845">
        <v>959</v>
      </c>
      <c r="K55" s="849">
        <f t="shared" si="1"/>
        <v>0.65865384615384615</v>
      </c>
    </row>
    <row r="56" spans="2:11" ht="15.75" x14ac:dyDescent="0.25">
      <c r="B56" s="843" t="s">
        <v>1009</v>
      </c>
      <c r="C56" s="843" t="s">
        <v>6205</v>
      </c>
      <c r="D56" s="845">
        <v>3415</v>
      </c>
      <c r="G56" s="78">
        <v>53</v>
      </c>
      <c r="H56" s="843" t="s">
        <v>1173</v>
      </c>
      <c r="I56" s="843" t="s">
        <v>6205</v>
      </c>
      <c r="J56" s="845">
        <v>930</v>
      </c>
      <c r="K56" s="849">
        <f t="shared" si="1"/>
        <v>0.63873626373626369</v>
      </c>
    </row>
    <row r="57" spans="2:11" ht="15.75" x14ac:dyDescent="0.25">
      <c r="B57" s="846" t="s">
        <v>1009</v>
      </c>
      <c r="C57" s="847" t="s">
        <v>6266</v>
      </c>
      <c r="D57" s="848">
        <v>2133</v>
      </c>
      <c r="G57" s="78">
        <v>54</v>
      </c>
      <c r="H57" s="843" t="s">
        <v>886</v>
      </c>
      <c r="I57" s="843" t="s">
        <v>6205</v>
      </c>
      <c r="J57" s="845">
        <v>843</v>
      </c>
      <c r="K57" s="849">
        <f t="shared" si="1"/>
        <v>0.57898351648351654</v>
      </c>
    </row>
    <row r="58" spans="2:11" ht="15.75" x14ac:dyDescent="0.25">
      <c r="B58" s="846" t="s">
        <v>1009</v>
      </c>
      <c r="C58" s="847" t="s">
        <v>8166</v>
      </c>
      <c r="D58" s="848">
        <v>1054</v>
      </c>
      <c r="G58" s="78">
        <v>55</v>
      </c>
      <c r="H58" s="843" t="s">
        <v>382</v>
      </c>
      <c r="I58" s="843" t="s">
        <v>6205</v>
      </c>
      <c r="J58" s="845">
        <v>839</v>
      </c>
      <c r="K58" s="849">
        <f t="shared" si="1"/>
        <v>0.57623626373626369</v>
      </c>
    </row>
    <row r="59" spans="2:11" ht="15.75" x14ac:dyDescent="0.25">
      <c r="B59" s="843" t="s">
        <v>43</v>
      </c>
      <c r="C59" s="843" t="s">
        <v>6205</v>
      </c>
      <c r="D59" s="845">
        <v>6357</v>
      </c>
      <c r="G59" s="78">
        <v>56</v>
      </c>
      <c r="H59" s="843" t="s">
        <v>11</v>
      </c>
      <c r="I59" s="843" t="s">
        <v>6205</v>
      </c>
      <c r="J59" s="845">
        <v>814</v>
      </c>
      <c r="K59" s="849">
        <f t="shared" si="1"/>
        <v>0.55906593406593408</v>
      </c>
    </row>
    <row r="60" spans="2:11" ht="15.75" x14ac:dyDescent="0.25">
      <c r="B60" s="846" t="s">
        <v>43</v>
      </c>
      <c r="C60" s="847" t="s">
        <v>6266</v>
      </c>
      <c r="D60" s="848">
        <v>6</v>
      </c>
      <c r="G60" s="78">
        <v>57</v>
      </c>
      <c r="H60" s="843" t="s">
        <v>103</v>
      </c>
      <c r="I60" s="843" t="s">
        <v>6205</v>
      </c>
      <c r="J60" s="845">
        <v>787</v>
      </c>
      <c r="K60" s="849">
        <f t="shared" si="1"/>
        <v>0.54052197802197799</v>
      </c>
    </row>
    <row r="61" spans="2:11" ht="15.75" x14ac:dyDescent="0.25">
      <c r="B61" s="843" t="s">
        <v>503</v>
      </c>
      <c r="C61" s="843" t="s">
        <v>6205</v>
      </c>
      <c r="D61" s="845">
        <v>6095</v>
      </c>
      <c r="G61" s="78">
        <v>58</v>
      </c>
      <c r="H61" s="843" t="s">
        <v>99</v>
      </c>
      <c r="I61" s="843" t="s">
        <v>6205</v>
      </c>
      <c r="J61" s="845">
        <v>679</v>
      </c>
      <c r="K61" s="849">
        <f t="shared" si="1"/>
        <v>0.46634615384615385</v>
      </c>
    </row>
    <row r="62" spans="2:11" ht="15.75" x14ac:dyDescent="0.25">
      <c r="B62" s="846" t="s">
        <v>503</v>
      </c>
      <c r="C62" s="847" t="s">
        <v>6266</v>
      </c>
      <c r="D62" s="848">
        <v>48</v>
      </c>
      <c r="G62" s="78">
        <v>59</v>
      </c>
      <c r="H62" s="843" t="s">
        <v>459</v>
      </c>
      <c r="I62" s="843" t="s">
        <v>6205</v>
      </c>
      <c r="J62" s="845">
        <v>666</v>
      </c>
      <c r="K62" s="849">
        <f t="shared" si="1"/>
        <v>0.4574175824175824</v>
      </c>
    </row>
    <row r="63" spans="2:11" ht="15.75" x14ac:dyDescent="0.25">
      <c r="B63" s="846" t="s">
        <v>503</v>
      </c>
      <c r="C63" s="847" t="s">
        <v>8166</v>
      </c>
      <c r="D63" s="848">
        <v>192</v>
      </c>
      <c r="G63" s="78">
        <v>60</v>
      </c>
      <c r="H63" s="843" t="s">
        <v>8</v>
      </c>
      <c r="I63" s="843" t="s">
        <v>6205</v>
      </c>
      <c r="J63" s="845">
        <v>651</v>
      </c>
      <c r="K63" s="849">
        <f t="shared" si="1"/>
        <v>0.44711538461538464</v>
      </c>
    </row>
    <row r="64" spans="2:11" ht="15.75" x14ac:dyDescent="0.25">
      <c r="B64" s="843" t="s">
        <v>296</v>
      </c>
      <c r="C64" s="843" t="s">
        <v>6205</v>
      </c>
      <c r="D64" s="845">
        <v>5784</v>
      </c>
      <c r="G64" s="78">
        <v>61</v>
      </c>
      <c r="H64" s="843" t="s">
        <v>278</v>
      </c>
      <c r="I64" s="843" t="s">
        <v>6205</v>
      </c>
      <c r="J64" s="845">
        <v>528</v>
      </c>
      <c r="K64" s="849">
        <f t="shared" si="1"/>
        <v>0.36263736263736263</v>
      </c>
    </row>
    <row r="65" spans="2:11" ht="15.75" x14ac:dyDescent="0.25">
      <c r="B65" s="846" t="s">
        <v>296</v>
      </c>
      <c r="C65" s="847" t="s">
        <v>6266</v>
      </c>
      <c r="D65" s="848">
        <v>31</v>
      </c>
      <c r="G65" s="78">
        <v>62</v>
      </c>
      <c r="H65" s="843" t="s">
        <v>1198</v>
      </c>
      <c r="I65" s="843" t="s">
        <v>6205</v>
      </c>
      <c r="J65" s="845">
        <v>501</v>
      </c>
      <c r="K65" s="849">
        <f t="shared" si="1"/>
        <v>0.34409340659340659</v>
      </c>
    </row>
    <row r="66" spans="2:11" ht="15.75" x14ac:dyDescent="0.25">
      <c r="B66" s="846" t="s">
        <v>296</v>
      </c>
      <c r="C66" s="847" t="s">
        <v>8166</v>
      </c>
      <c r="D66" s="848">
        <v>359</v>
      </c>
      <c r="G66" s="78">
        <v>63</v>
      </c>
      <c r="H66" s="843" t="s">
        <v>148</v>
      </c>
      <c r="I66" s="843" t="s">
        <v>6205</v>
      </c>
      <c r="J66" s="845">
        <v>490</v>
      </c>
      <c r="K66" s="849">
        <f t="shared" si="1"/>
        <v>0.33653846153846156</v>
      </c>
    </row>
    <row r="67" spans="2:11" ht="15.75" x14ac:dyDescent="0.25">
      <c r="B67" s="843" t="s">
        <v>86</v>
      </c>
      <c r="C67" s="843" t="s">
        <v>6205</v>
      </c>
      <c r="D67" s="845">
        <v>3580</v>
      </c>
      <c r="G67" s="78">
        <v>64</v>
      </c>
      <c r="H67" s="843" t="s">
        <v>455</v>
      </c>
      <c r="I67" s="843" t="s">
        <v>6205</v>
      </c>
      <c r="J67" s="845">
        <v>442</v>
      </c>
      <c r="K67" s="849">
        <f t="shared" si="1"/>
        <v>0.30357142857142855</v>
      </c>
    </row>
    <row r="68" spans="2:11" ht="15.75" x14ac:dyDescent="0.25">
      <c r="B68" s="846" t="s">
        <v>86</v>
      </c>
      <c r="C68" s="847" t="s">
        <v>6266</v>
      </c>
      <c r="D68" s="848">
        <v>2102</v>
      </c>
      <c r="G68" s="78">
        <v>65</v>
      </c>
      <c r="H68" s="843" t="s">
        <v>95</v>
      </c>
      <c r="I68" s="843" t="s">
        <v>6205</v>
      </c>
      <c r="J68" s="845">
        <v>400</v>
      </c>
      <c r="K68" s="849">
        <f t="shared" ref="K68:K99" si="2">J68/$K$2</f>
        <v>0.27472527472527475</v>
      </c>
    </row>
    <row r="69" spans="2:11" ht="15.75" x14ac:dyDescent="0.25">
      <c r="B69" s="846" t="s">
        <v>86</v>
      </c>
      <c r="C69" s="847" t="s">
        <v>8166</v>
      </c>
      <c r="D69" s="848">
        <v>177</v>
      </c>
      <c r="G69" s="78">
        <v>66</v>
      </c>
      <c r="H69" s="843" t="s">
        <v>303</v>
      </c>
      <c r="I69" s="843" t="s">
        <v>6205</v>
      </c>
      <c r="J69" s="845">
        <v>356</v>
      </c>
      <c r="K69" s="849">
        <f t="shared" si="2"/>
        <v>0.2445054945054945</v>
      </c>
    </row>
    <row r="70" spans="2:11" ht="15.75" x14ac:dyDescent="0.25">
      <c r="B70" s="843" t="s">
        <v>308</v>
      </c>
      <c r="C70" s="843" t="s">
        <v>6205</v>
      </c>
      <c r="D70" s="845">
        <v>5282</v>
      </c>
      <c r="G70" s="78">
        <v>67</v>
      </c>
      <c r="H70" s="843" t="s">
        <v>101</v>
      </c>
      <c r="I70" s="843" t="s">
        <v>6205</v>
      </c>
      <c r="J70" s="845">
        <v>354</v>
      </c>
      <c r="K70" s="849">
        <f t="shared" si="2"/>
        <v>0.24313186813186813</v>
      </c>
    </row>
    <row r="71" spans="2:11" ht="15.75" x14ac:dyDescent="0.25">
      <c r="B71" s="846" t="s">
        <v>308</v>
      </c>
      <c r="C71" s="847" t="s">
        <v>6266</v>
      </c>
      <c r="D71" s="848">
        <v>59</v>
      </c>
      <c r="G71" s="78">
        <v>68</v>
      </c>
      <c r="H71" s="843" t="s">
        <v>925</v>
      </c>
      <c r="I71" s="843" t="s">
        <v>6205</v>
      </c>
      <c r="J71" s="845">
        <v>310</v>
      </c>
      <c r="K71" s="849">
        <f t="shared" si="2"/>
        <v>0.21291208791208791</v>
      </c>
    </row>
    <row r="72" spans="2:11" ht="15.75" x14ac:dyDescent="0.25">
      <c r="B72" s="846" t="s">
        <v>308</v>
      </c>
      <c r="C72" s="847" t="s">
        <v>8166</v>
      </c>
      <c r="D72" s="848">
        <v>179</v>
      </c>
      <c r="G72" s="78">
        <v>69</v>
      </c>
      <c r="H72" s="843" t="s">
        <v>98</v>
      </c>
      <c r="I72" s="843" t="s">
        <v>6205</v>
      </c>
      <c r="J72" s="845">
        <v>295</v>
      </c>
      <c r="K72" s="849">
        <f t="shared" si="2"/>
        <v>0.20260989010989011</v>
      </c>
    </row>
    <row r="73" spans="2:11" ht="15.75" x14ac:dyDescent="0.25">
      <c r="B73" s="843" t="s">
        <v>81</v>
      </c>
      <c r="C73" s="843" t="s">
        <v>6205</v>
      </c>
      <c r="D73" s="845">
        <v>3889</v>
      </c>
      <c r="G73" s="78">
        <v>70</v>
      </c>
      <c r="H73" s="843" t="s">
        <v>104</v>
      </c>
      <c r="I73" s="843" t="s">
        <v>6205</v>
      </c>
      <c r="J73" s="845">
        <v>247</v>
      </c>
      <c r="K73" s="849">
        <f t="shared" si="2"/>
        <v>0.16964285714285715</v>
      </c>
    </row>
    <row r="74" spans="2:11" ht="15.75" x14ac:dyDescent="0.25">
      <c r="B74" s="846" t="s">
        <v>81</v>
      </c>
      <c r="C74" s="847" t="s">
        <v>6266</v>
      </c>
      <c r="D74" s="848">
        <v>1313</v>
      </c>
      <c r="G74" s="78">
        <v>71</v>
      </c>
      <c r="H74" s="843" t="s">
        <v>7</v>
      </c>
      <c r="I74" s="843" t="s">
        <v>6205</v>
      </c>
      <c r="J74" s="845">
        <v>246</v>
      </c>
      <c r="K74" s="849">
        <f t="shared" si="2"/>
        <v>0.16895604395604397</v>
      </c>
    </row>
    <row r="75" spans="2:11" ht="15.75" x14ac:dyDescent="0.25">
      <c r="B75" s="846" t="s">
        <v>81</v>
      </c>
      <c r="C75" s="847" t="s">
        <v>8166</v>
      </c>
      <c r="D75" s="848">
        <v>272</v>
      </c>
      <c r="G75" s="78">
        <v>72</v>
      </c>
      <c r="H75" s="843" t="s">
        <v>9</v>
      </c>
      <c r="I75" s="843" t="s">
        <v>6205</v>
      </c>
      <c r="J75" s="845">
        <v>239</v>
      </c>
      <c r="K75" s="849">
        <f t="shared" si="2"/>
        <v>0.16414835164835165</v>
      </c>
    </row>
    <row r="76" spans="2:11" ht="15.75" x14ac:dyDescent="0.25">
      <c r="B76" s="843" t="s">
        <v>80</v>
      </c>
      <c r="C76" s="843" t="s">
        <v>6205</v>
      </c>
      <c r="D76" s="845">
        <v>3482</v>
      </c>
      <c r="G76" s="78">
        <v>73</v>
      </c>
      <c r="H76" s="843" t="s">
        <v>79</v>
      </c>
      <c r="I76" s="843" t="s">
        <v>6205</v>
      </c>
      <c r="J76" s="845">
        <v>232</v>
      </c>
      <c r="K76" s="849">
        <f t="shared" si="2"/>
        <v>0.15934065934065933</v>
      </c>
    </row>
    <row r="77" spans="2:11" ht="15.75" x14ac:dyDescent="0.25">
      <c r="B77" s="846" t="s">
        <v>80</v>
      </c>
      <c r="C77" s="847" t="s">
        <v>6266</v>
      </c>
      <c r="D77" s="848">
        <v>834</v>
      </c>
      <c r="G77" s="78">
        <v>74</v>
      </c>
      <c r="H77" s="843" t="s">
        <v>105</v>
      </c>
      <c r="I77" s="843" t="s">
        <v>6205</v>
      </c>
      <c r="J77" s="845">
        <v>142</v>
      </c>
      <c r="K77" s="849">
        <f t="shared" si="2"/>
        <v>9.7527472527472528E-2</v>
      </c>
    </row>
    <row r="78" spans="2:11" ht="15.75" x14ac:dyDescent="0.25">
      <c r="B78" s="846" t="s">
        <v>80</v>
      </c>
      <c r="C78" s="847" t="s">
        <v>8166</v>
      </c>
      <c r="D78" s="848">
        <v>1106</v>
      </c>
      <c r="G78" s="78">
        <v>75</v>
      </c>
      <c r="H78" s="843" t="s">
        <v>1428</v>
      </c>
      <c r="I78" s="843" t="s">
        <v>6205</v>
      </c>
      <c r="J78" s="845">
        <v>141</v>
      </c>
      <c r="K78" s="849">
        <f t="shared" si="2"/>
        <v>9.6840659340659344E-2</v>
      </c>
    </row>
    <row r="79" spans="2:11" ht="15.75" x14ac:dyDescent="0.25">
      <c r="B79" s="843" t="s">
        <v>90</v>
      </c>
      <c r="C79" s="843" t="s">
        <v>6205</v>
      </c>
      <c r="D79" s="845">
        <v>3663</v>
      </c>
      <c r="G79" s="78">
        <v>76</v>
      </c>
      <c r="H79" s="843" t="s">
        <v>1076</v>
      </c>
      <c r="I79" s="843" t="s">
        <v>6205</v>
      </c>
      <c r="J79" s="845">
        <v>118</v>
      </c>
      <c r="K79" s="849">
        <f t="shared" si="2"/>
        <v>8.1043956043956047E-2</v>
      </c>
    </row>
    <row r="80" spans="2:11" ht="15.75" x14ac:dyDescent="0.25">
      <c r="B80" s="846" t="s">
        <v>90</v>
      </c>
      <c r="C80" s="847" t="s">
        <v>6266</v>
      </c>
      <c r="D80" s="848">
        <v>1350</v>
      </c>
      <c r="G80" s="78">
        <v>77</v>
      </c>
      <c r="H80" s="843" t="s">
        <v>100</v>
      </c>
      <c r="I80" s="843" t="s">
        <v>6205</v>
      </c>
      <c r="J80" s="845">
        <v>111</v>
      </c>
      <c r="K80" s="849">
        <f t="shared" si="2"/>
        <v>7.6236263736263743E-2</v>
      </c>
    </row>
    <row r="81" spans="2:11" ht="15.75" x14ac:dyDescent="0.25">
      <c r="B81" s="846" t="s">
        <v>90</v>
      </c>
      <c r="C81" s="847" t="s">
        <v>8166</v>
      </c>
      <c r="D81" s="848">
        <v>293</v>
      </c>
      <c r="G81" s="78">
        <v>78</v>
      </c>
      <c r="H81" s="843" t="s">
        <v>1054</v>
      </c>
      <c r="I81" s="843" t="s">
        <v>6205</v>
      </c>
      <c r="J81" s="845">
        <v>105</v>
      </c>
      <c r="K81" s="849">
        <f t="shared" si="2"/>
        <v>7.2115384615384609E-2</v>
      </c>
    </row>
    <row r="82" spans="2:11" ht="15.75" x14ac:dyDescent="0.25">
      <c r="B82" s="843" t="s">
        <v>675</v>
      </c>
      <c r="C82" s="843" t="s">
        <v>6205</v>
      </c>
      <c r="D82" s="845">
        <v>4920</v>
      </c>
      <c r="G82" s="78">
        <v>79</v>
      </c>
      <c r="H82" s="843" t="s">
        <v>304</v>
      </c>
      <c r="I82" s="843" t="s">
        <v>6205</v>
      </c>
      <c r="J82" s="845">
        <v>100</v>
      </c>
      <c r="K82" s="849">
        <f t="shared" si="2"/>
        <v>6.8681318681318687E-2</v>
      </c>
    </row>
    <row r="83" spans="2:11" ht="15.75" x14ac:dyDescent="0.25">
      <c r="B83" s="846" t="s">
        <v>675</v>
      </c>
      <c r="C83" s="847" t="s">
        <v>6266</v>
      </c>
      <c r="D83" s="848">
        <v>49</v>
      </c>
      <c r="G83" s="78">
        <v>80</v>
      </c>
      <c r="H83" s="843" t="s">
        <v>450</v>
      </c>
      <c r="I83" s="843" t="s">
        <v>6205</v>
      </c>
      <c r="J83" s="845">
        <v>86</v>
      </c>
      <c r="K83" s="849">
        <f t="shared" si="2"/>
        <v>5.9065934065934064E-2</v>
      </c>
    </row>
    <row r="84" spans="2:11" ht="15.75" x14ac:dyDescent="0.25">
      <c r="B84" s="846" t="s">
        <v>675</v>
      </c>
      <c r="C84" s="847" t="s">
        <v>8166</v>
      </c>
      <c r="D84" s="848">
        <v>135</v>
      </c>
      <c r="G84" s="78">
        <v>81</v>
      </c>
      <c r="H84" s="843" t="s">
        <v>395</v>
      </c>
      <c r="I84" s="843" t="s">
        <v>6205</v>
      </c>
      <c r="J84" s="845">
        <v>65</v>
      </c>
      <c r="K84" s="849">
        <f t="shared" si="2"/>
        <v>4.4642857142857144E-2</v>
      </c>
    </row>
    <row r="85" spans="2:11" ht="15.75" x14ac:dyDescent="0.25">
      <c r="B85" s="843" t="s">
        <v>85</v>
      </c>
      <c r="C85" s="843" t="s">
        <v>6205</v>
      </c>
      <c r="D85" s="845">
        <v>3414</v>
      </c>
      <c r="G85" s="78">
        <v>82</v>
      </c>
      <c r="H85" s="843" t="s">
        <v>20</v>
      </c>
      <c r="I85" s="843" t="s">
        <v>6205</v>
      </c>
      <c r="J85" s="845">
        <v>60</v>
      </c>
      <c r="K85" s="849">
        <f t="shared" si="2"/>
        <v>4.1208791208791208E-2</v>
      </c>
    </row>
    <row r="86" spans="2:11" ht="15.75" x14ac:dyDescent="0.25">
      <c r="B86" s="846" t="s">
        <v>85</v>
      </c>
      <c r="C86" s="847" t="s">
        <v>6266</v>
      </c>
      <c r="D86" s="848">
        <v>655</v>
      </c>
      <c r="G86" s="78">
        <v>83</v>
      </c>
      <c r="H86" s="843" t="s">
        <v>732</v>
      </c>
      <c r="I86" s="843" t="s">
        <v>6205</v>
      </c>
      <c r="J86" s="845">
        <v>58</v>
      </c>
      <c r="K86" s="849">
        <f t="shared" si="2"/>
        <v>3.9835164835164832E-2</v>
      </c>
    </row>
    <row r="87" spans="2:11" ht="15.75" x14ac:dyDescent="0.25">
      <c r="B87" s="846" t="s">
        <v>85</v>
      </c>
      <c r="C87" s="847" t="s">
        <v>8166</v>
      </c>
      <c r="D87" s="848">
        <v>624</v>
      </c>
      <c r="G87" s="78">
        <v>84</v>
      </c>
      <c r="H87" s="843" t="s">
        <v>288</v>
      </c>
      <c r="I87" s="843" t="s">
        <v>6205</v>
      </c>
      <c r="J87" s="845">
        <v>53</v>
      </c>
      <c r="K87" s="849">
        <f t="shared" si="2"/>
        <v>3.6401098901098904E-2</v>
      </c>
    </row>
    <row r="88" spans="2:11" ht="15.75" x14ac:dyDescent="0.25">
      <c r="B88" s="843" t="s">
        <v>92</v>
      </c>
      <c r="C88" s="843" t="s">
        <v>6205</v>
      </c>
      <c r="D88" s="845">
        <v>4107</v>
      </c>
      <c r="G88" s="78">
        <v>85</v>
      </c>
      <c r="H88" s="843" t="s">
        <v>669</v>
      </c>
      <c r="I88" s="843" t="s">
        <v>6205</v>
      </c>
      <c r="J88" s="845">
        <v>53</v>
      </c>
      <c r="K88" s="849">
        <f t="shared" si="2"/>
        <v>3.6401098901098904E-2</v>
      </c>
    </row>
    <row r="89" spans="2:11" ht="15.75" x14ac:dyDescent="0.25">
      <c r="B89" s="846" t="s">
        <v>92</v>
      </c>
      <c r="C89" s="847" t="s">
        <v>6266</v>
      </c>
      <c r="D89" s="848">
        <v>189</v>
      </c>
      <c r="G89" s="78">
        <v>86</v>
      </c>
      <c r="H89" s="843" t="s">
        <v>29</v>
      </c>
      <c r="I89" s="843" t="s">
        <v>6205</v>
      </c>
      <c r="J89" s="845">
        <v>51</v>
      </c>
      <c r="K89" s="849">
        <f t="shared" si="2"/>
        <v>3.5027472527472528E-2</v>
      </c>
    </row>
    <row r="90" spans="2:11" ht="15.75" x14ac:dyDescent="0.25">
      <c r="B90" s="846" t="s">
        <v>92</v>
      </c>
      <c r="C90" s="847" t="s">
        <v>8166</v>
      </c>
      <c r="D90" s="848">
        <v>189</v>
      </c>
      <c r="G90" s="78">
        <v>87</v>
      </c>
      <c r="H90" s="843" t="s">
        <v>470</v>
      </c>
      <c r="I90" s="843" t="s">
        <v>6205</v>
      </c>
      <c r="J90" s="845">
        <v>41</v>
      </c>
      <c r="K90" s="849">
        <f t="shared" si="2"/>
        <v>2.815934065934066E-2</v>
      </c>
    </row>
    <row r="91" spans="2:11" ht="15.75" x14ac:dyDescent="0.25">
      <c r="B91" s="843" t="s">
        <v>78</v>
      </c>
      <c r="C91" s="843" t="s">
        <v>6205</v>
      </c>
      <c r="D91" s="845">
        <v>3130</v>
      </c>
      <c r="G91" s="78">
        <v>88</v>
      </c>
      <c r="H91" s="843" t="s">
        <v>275</v>
      </c>
      <c r="I91" s="843" t="s">
        <v>6205</v>
      </c>
      <c r="J91" s="845">
        <v>40</v>
      </c>
      <c r="K91" s="849">
        <f t="shared" si="2"/>
        <v>2.7472527472527472E-2</v>
      </c>
    </row>
    <row r="92" spans="2:11" ht="15.75" x14ac:dyDescent="0.25">
      <c r="B92" s="846" t="s">
        <v>78</v>
      </c>
      <c r="C92" s="847" t="s">
        <v>6266</v>
      </c>
      <c r="D92" s="848">
        <v>533</v>
      </c>
      <c r="G92" s="78">
        <v>89</v>
      </c>
      <c r="H92" s="843" t="s">
        <v>286</v>
      </c>
      <c r="I92" s="843" t="s">
        <v>6205</v>
      </c>
      <c r="J92" s="845">
        <v>27</v>
      </c>
      <c r="K92" s="849">
        <f t="shared" si="2"/>
        <v>1.8543956043956044E-2</v>
      </c>
    </row>
    <row r="93" spans="2:11" ht="15.75" x14ac:dyDescent="0.25">
      <c r="B93" s="846" t="s">
        <v>78</v>
      </c>
      <c r="C93" s="847" t="s">
        <v>8166</v>
      </c>
      <c r="D93" s="848">
        <v>759</v>
      </c>
      <c r="G93" s="78">
        <v>90</v>
      </c>
      <c r="H93" s="843" t="s">
        <v>307</v>
      </c>
      <c r="I93" s="843" t="s">
        <v>6205</v>
      </c>
      <c r="J93" s="845">
        <v>25</v>
      </c>
      <c r="K93" s="849">
        <f t="shared" si="2"/>
        <v>1.7170329670329672E-2</v>
      </c>
    </row>
    <row r="94" spans="2:11" ht="15.75" x14ac:dyDescent="0.25">
      <c r="B94" s="843" t="s">
        <v>84</v>
      </c>
      <c r="C94" s="843" t="s">
        <v>6205</v>
      </c>
      <c r="D94" s="845">
        <v>2426</v>
      </c>
      <c r="G94" s="78">
        <v>91</v>
      </c>
      <c r="H94" s="843" t="s">
        <v>849</v>
      </c>
      <c r="I94" s="843" t="s">
        <v>6205</v>
      </c>
      <c r="J94" s="845">
        <v>24</v>
      </c>
      <c r="K94" s="849">
        <f t="shared" si="2"/>
        <v>1.6483516483516484E-2</v>
      </c>
    </row>
    <row r="95" spans="2:11" ht="15.75" x14ac:dyDescent="0.25">
      <c r="B95" s="846" t="s">
        <v>84</v>
      </c>
      <c r="C95" s="847" t="s">
        <v>6266</v>
      </c>
      <c r="D95" s="848">
        <v>1525</v>
      </c>
      <c r="G95" s="78">
        <v>92</v>
      </c>
      <c r="H95" s="843" t="s">
        <v>636</v>
      </c>
      <c r="I95" s="843" t="s">
        <v>6205</v>
      </c>
      <c r="J95" s="845">
        <v>22</v>
      </c>
      <c r="K95" s="849">
        <f t="shared" si="2"/>
        <v>1.510989010989011E-2</v>
      </c>
    </row>
    <row r="96" spans="2:11" ht="15.75" x14ac:dyDescent="0.25">
      <c r="B96" s="846" t="s">
        <v>84</v>
      </c>
      <c r="C96" s="847" t="s">
        <v>8166</v>
      </c>
      <c r="D96" s="848">
        <v>321</v>
      </c>
      <c r="G96" s="78">
        <v>93</v>
      </c>
      <c r="H96" s="843" t="s">
        <v>47</v>
      </c>
      <c r="I96" s="843" t="s">
        <v>6205</v>
      </c>
      <c r="J96" s="845">
        <v>20</v>
      </c>
      <c r="K96" s="849">
        <f t="shared" si="2"/>
        <v>1.3736263736263736E-2</v>
      </c>
    </row>
    <row r="97" spans="2:11" ht="15.75" x14ac:dyDescent="0.25">
      <c r="B97" s="843" t="s">
        <v>75</v>
      </c>
      <c r="C97" s="843" t="s">
        <v>6205</v>
      </c>
      <c r="D97" s="845">
        <v>3923</v>
      </c>
      <c r="G97" s="78">
        <v>94</v>
      </c>
      <c r="H97" s="843" t="s">
        <v>1008</v>
      </c>
      <c r="I97" s="843" t="s">
        <v>6205</v>
      </c>
      <c r="J97" s="845">
        <v>19</v>
      </c>
      <c r="K97" s="849">
        <f t="shared" si="2"/>
        <v>1.304945054945055E-2</v>
      </c>
    </row>
    <row r="98" spans="2:11" ht="15.75" x14ac:dyDescent="0.25">
      <c r="B98" s="846" t="s">
        <v>75</v>
      </c>
      <c r="C98" s="847" t="s">
        <v>6266</v>
      </c>
      <c r="D98" s="848">
        <v>38</v>
      </c>
      <c r="G98" s="78">
        <v>95</v>
      </c>
      <c r="H98" s="843" t="s">
        <v>771</v>
      </c>
      <c r="I98" s="843" t="s">
        <v>6205</v>
      </c>
      <c r="J98" s="845">
        <v>19</v>
      </c>
      <c r="K98" s="849">
        <f t="shared" si="2"/>
        <v>1.304945054945055E-2</v>
      </c>
    </row>
    <row r="99" spans="2:11" ht="15.75" x14ac:dyDescent="0.25">
      <c r="B99" s="846" t="s">
        <v>75</v>
      </c>
      <c r="C99" s="847" t="s">
        <v>8166</v>
      </c>
      <c r="D99" s="848">
        <v>175</v>
      </c>
      <c r="G99" s="78">
        <v>96</v>
      </c>
      <c r="H99" s="843" t="s">
        <v>291</v>
      </c>
      <c r="I99" s="843" t="s">
        <v>6205</v>
      </c>
      <c r="J99" s="845">
        <v>14</v>
      </c>
      <c r="K99" s="849">
        <f t="shared" si="2"/>
        <v>9.6153846153846159E-3</v>
      </c>
    </row>
    <row r="100" spans="2:11" ht="15.75" x14ac:dyDescent="0.25">
      <c r="B100" s="843" t="s">
        <v>1012</v>
      </c>
      <c r="C100" s="843" t="s">
        <v>6205</v>
      </c>
      <c r="D100" s="845">
        <v>3035</v>
      </c>
      <c r="G100" s="78">
        <v>97</v>
      </c>
      <c r="H100" s="843" t="s">
        <v>22</v>
      </c>
      <c r="I100" s="843" t="s">
        <v>6205</v>
      </c>
      <c r="J100" s="845">
        <v>14</v>
      </c>
      <c r="K100" s="849">
        <f t="shared" ref="K100:K108" si="3">J100/$K$2</f>
        <v>9.6153846153846159E-3</v>
      </c>
    </row>
    <row r="101" spans="2:11" ht="15.75" x14ac:dyDescent="0.25">
      <c r="B101" s="846" t="s">
        <v>1012</v>
      </c>
      <c r="C101" s="847" t="s">
        <v>6266</v>
      </c>
      <c r="D101" s="848">
        <v>425</v>
      </c>
      <c r="G101" s="78">
        <v>98</v>
      </c>
      <c r="H101" s="843" t="s">
        <v>46</v>
      </c>
      <c r="I101" s="843" t="s">
        <v>6205</v>
      </c>
      <c r="J101" s="845">
        <v>9</v>
      </c>
      <c r="K101" s="849">
        <f t="shared" si="3"/>
        <v>6.181318681318681E-3</v>
      </c>
    </row>
    <row r="102" spans="2:11" ht="15.75" x14ac:dyDescent="0.25">
      <c r="B102" s="846" t="s">
        <v>1012</v>
      </c>
      <c r="C102" s="847" t="s">
        <v>8166</v>
      </c>
      <c r="D102" s="848">
        <v>544</v>
      </c>
      <c r="G102" s="78">
        <v>99</v>
      </c>
      <c r="H102" s="843" t="s">
        <v>1113</v>
      </c>
      <c r="I102" s="843" t="s">
        <v>6205</v>
      </c>
      <c r="J102" s="845">
        <v>8</v>
      </c>
      <c r="K102" s="849">
        <f t="shared" si="3"/>
        <v>5.4945054945054949E-3</v>
      </c>
    </row>
    <row r="103" spans="2:11" ht="15.75" x14ac:dyDescent="0.25">
      <c r="B103" s="843" t="s">
        <v>91</v>
      </c>
      <c r="C103" s="843" t="s">
        <v>6205</v>
      </c>
      <c r="D103" s="845">
        <v>3265</v>
      </c>
      <c r="G103" s="78">
        <v>100</v>
      </c>
      <c r="H103" s="843" t="s">
        <v>527</v>
      </c>
      <c r="I103" s="843" t="s">
        <v>6205</v>
      </c>
      <c r="J103" s="845">
        <v>7</v>
      </c>
      <c r="K103" s="849">
        <f t="shared" si="3"/>
        <v>4.807692307692308E-3</v>
      </c>
    </row>
    <row r="104" spans="2:11" ht="15.75" x14ac:dyDescent="0.25">
      <c r="B104" s="846" t="s">
        <v>91</v>
      </c>
      <c r="C104" s="847" t="s">
        <v>6266</v>
      </c>
      <c r="D104" s="848">
        <v>53</v>
      </c>
      <c r="G104" s="78">
        <v>101</v>
      </c>
      <c r="H104" s="843" t="s">
        <v>778</v>
      </c>
      <c r="I104" s="843" t="s">
        <v>6205</v>
      </c>
      <c r="J104" s="845">
        <v>6</v>
      </c>
      <c r="K104" s="849">
        <f t="shared" si="3"/>
        <v>4.120879120879121E-3</v>
      </c>
    </row>
    <row r="105" spans="2:11" ht="15.75" x14ac:dyDescent="0.25">
      <c r="B105" s="846" t="s">
        <v>91</v>
      </c>
      <c r="C105" s="847" t="s">
        <v>8166</v>
      </c>
      <c r="D105" s="848">
        <v>521</v>
      </c>
      <c r="G105" s="78">
        <v>102</v>
      </c>
      <c r="H105" s="843" t="s">
        <v>1181</v>
      </c>
      <c r="I105" s="843" t="s">
        <v>6205</v>
      </c>
      <c r="J105" s="845">
        <v>6</v>
      </c>
      <c r="K105" s="849">
        <f t="shared" si="3"/>
        <v>4.120879120879121E-3</v>
      </c>
    </row>
    <row r="106" spans="2:11" ht="15.75" x14ac:dyDescent="0.25">
      <c r="B106" s="843" t="s">
        <v>302</v>
      </c>
      <c r="C106" s="843" t="s">
        <v>6205</v>
      </c>
      <c r="D106" s="845">
        <v>2300</v>
      </c>
      <c r="G106" s="78">
        <v>103</v>
      </c>
      <c r="H106" s="843" t="s">
        <v>49</v>
      </c>
      <c r="I106" s="843" t="s">
        <v>6205</v>
      </c>
      <c r="J106" s="845">
        <v>4</v>
      </c>
      <c r="K106" s="849">
        <f t="shared" si="3"/>
        <v>2.7472527472527475E-3</v>
      </c>
    </row>
    <row r="107" spans="2:11" ht="15.75" x14ac:dyDescent="0.25">
      <c r="B107" s="846" t="s">
        <v>302</v>
      </c>
      <c r="C107" s="847" t="s">
        <v>6266</v>
      </c>
      <c r="D107" s="848">
        <v>998</v>
      </c>
      <c r="G107" s="78">
        <v>104</v>
      </c>
      <c r="H107" s="843" t="s">
        <v>12</v>
      </c>
      <c r="I107" s="843" t="s">
        <v>6205</v>
      </c>
      <c r="J107" s="845">
        <v>3</v>
      </c>
      <c r="K107" s="849">
        <f t="shared" si="3"/>
        <v>2.0604395604395605E-3</v>
      </c>
    </row>
    <row r="108" spans="2:11" ht="15.75" x14ac:dyDescent="0.25">
      <c r="B108" s="846" t="s">
        <v>302</v>
      </c>
      <c r="C108" s="847" t="s">
        <v>8166</v>
      </c>
      <c r="D108" s="848">
        <v>383</v>
      </c>
      <c r="G108" s="78">
        <v>105</v>
      </c>
      <c r="H108" s="843" t="s">
        <v>106</v>
      </c>
      <c r="I108" s="843" t="s">
        <v>6205</v>
      </c>
      <c r="J108" s="845">
        <v>1</v>
      </c>
      <c r="K108" s="849">
        <f t="shared" si="3"/>
        <v>6.8681318681318687E-4</v>
      </c>
    </row>
    <row r="109" spans="2:11" ht="15.75" x14ac:dyDescent="0.25">
      <c r="B109" s="843" t="s">
        <v>42</v>
      </c>
      <c r="C109" s="843" t="s">
        <v>6205</v>
      </c>
      <c r="D109" s="845">
        <v>3601</v>
      </c>
    </row>
    <row r="110" spans="2:11" ht="15.75" x14ac:dyDescent="0.25">
      <c r="B110" s="846" t="s">
        <v>42</v>
      </c>
      <c r="C110" s="847" t="s">
        <v>6266</v>
      </c>
      <c r="D110" s="848">
        <v>5</v>
      </c>
    </row>
    <row r="111" spans="2:11" ht="15.75" x14ac:dyDescent="0.25">
      <c r="B111" s="843" t="s">
        <v>26</v>
      </c>
      <c r="C111" s="843" t="s">
        <v>6205</v>
      </c>
      <c r="D111" s="845">
        <v>1752</v>
      </c>
    </row>
    <row r="112" spans="2:11" ht="15.75" x14ac:dyDescent="0.25">
      <c r="B112" s="846" t="s">
        <v>26</v>
      </c>
      <c r="C112" s="847" t="s">
        <v>6097</v>
      </c>
      <c r="D112" s="848">
        <v>325</v>
      </c>
    </row>
    <row r="113" spans="2:4" ht="15.75" x14ac:dyDescent="0.25">
      <c r="B113" s="846" t="s">
        <v>26</v>
      </c>
      <c r="C113" s="847" t="s">
        <v>8166</v>
      </c>
      <c r="D113" s="848">
        <v>1523</v>
      </c>
    </row>
    <row r="114" spans="2:4" ht="15.75" x14ac:dyDescent="0.25">
      <c r="B114" s="843" t="s">
        <v>679</v>
      </c>
      <c r="C114" s="843" t="s">
        <v>6205</v>
      </c>
      <c r="D114" s="845">
        <v>2549</v>
      </c>
    </row>
    <row r="115" spans="2:4" ht="15.75" x14ac:dyDescent="0.25">
      <c r="B115" s="846" t="s">
        <v>679</v>
      </c>
      <c r="C115" s="847" t="s">
        <v>6266</v>
      </c>
      <c r="D115" s="848">
        <v>556</v>
      </c>
    </row>
    <row r="116" spans="2:4" ht="15.75" x14ac:dyDescent="0.25">
      <c r="B116" s="846" t="s">
        <v>679</v>
      </c>
      <c r="C116" s="847" t="s">
        <v>8166</v>
      </c>
      <c r="D116" s="848">
        <v>366</v>
      </c>
    </row>
    <row r="117" spans="2:4" ht="15.75" x14ac:dyDescent="0.25">
      <c r="B117" s="843" t="s">
        <v>87</v>
      </c>
      <c r="C117" s="843" t="s">
        <v>6205</v>
      </c>
      <c r="D117" s="845">
        <v>2738</v>
      </c>
    </row>
    <row r="118" spans="2:4" ht="15.75" x14ac:dyDescent="0.25">
      <c r="B118" s="846" t="s">
        <v>87</v>
      </c>
      <c r="C118" s="847" t="s">
        <v>6266</v>
      </c>
      <c r="D118" s="848">
        <v>258</v>
      </c>
    </row>
    <row r="119" spans="2:4" ht="15.75" x14ac:dyDescent="0.25">
      <c r="B119" s="846" t="s">
        <v>87</v>
      </c>
      <c r="C119" s="847" t="s">
        <v>8166</v>
      </c>
      <c r="D119" s="848">
        <v>107</v>
      </c>
    </row>
    <row r="120" spans="2:4" ht="15.75" x14ac:dyDescent="0.25">
      <c r="B120" s="843" t="s">
        <v>27</v>
      </c>
      <c r="C120" s="843" t="s">
        <v>6205</v>
      </c>
      <c r="D120" s="845">
        <v>2028</v>
      </c>
    </row>
    <row r="121" spans="2:4" ht="15.75" x14ac:dyDescent="0.25">
      <c r="B121" s="846" t="s">
        <v>27</v>
      </c>
      <c r="C121" s="847" t="s">
        <v>8166</v>
      </c>
      <c r="D121" s="848">
        <v>1068</v>
      </c>
    </row>
    <row r="122" spans="2:4" ht="15.75" x14ac:dyDescent="0.25">
      <c r="B122" s="843" t="s">
        <v>1248</v>
      </c>
      <c r="C122" s="843" t="s">
        <v>6205</v>
      </c>
      <c r="D122" s="845">
        <v>2929</v>
      </c>
    </row>
    <row r="123" spans="2:4" ht="15.75" x14ac:dyDescent="0.25">
      <c r="B123" s="846" t="s">
        <v>1248</v>
      </c>
      <c r="C123" s="847" t="s">
        <v>6266</v>
      </c>
      <c r="D123" s="848">
        <v>15</v>
      </c>
    </row>
    <row r="124" spans="2:4" ht="15.75" x14ac:dyDescent="0.25">
      <c r="B124" s="846" t="s">
        <v>1248</v>
      </c>
      <c r="C124" s="847" t="s">
        <v>8166</v>
      </c>
      <c r="D124" s="848">
        <v>44</v>
      </c>
    </row>
    <row r="125" spans="2:4" ht="15.75" x14ac:dyDescent="0.25">
      <c r="B125" s="843" t="s">
        <v>94</v>
      </c>
      <c r="C125" s="843" t="s">
        <v>6205</v>
      </c>
      <c r="D125" s="845">
        <v>2703</v>
      </c>
    </row>
    <row r="126" spans="2:4" ht="15.75" x14ac:dyDescent="0.25">
      <c r="B126" s="846" t="s">
        <v>94</v>
      </c>
      <c r="C126" s="847" t="s">
        <v>6266</v>
      </c>
      <c r="D126" s="848">
        <v>131</v>
      </c>
    </row>
    <row r="127" spans="2:4" ht="15.75" x14ac:dyDescent="0.25">
      <c r="B127" s="846" t="s">
        <v>94</v>
      </c>
      <c r="C127" s="847" t="s">
        <v>8166</v>
      </c>
      <c r="D127" s="848">
        <v>49</v>
      </c>
    </row>
    <row r="128" spans="2:4" ht="15.75" x14ac:dyDescent="0.25">
      <c r="B128" s="843" t="s">
        <v>298</v>
      </c>
      <c r="C128" s="843" t="s">
        <v>6205</v>
      </c>
      <c r="D128" s="845">
        <v>2779</v>
      </c>
    </row>
    <row r="129" spans="2:4" ht="15.75" x14ac:dyDescent="0.25">
      <c r="B129" s="846" t="s">
        <v>298</v>
      </c>
      <c r="C129" s="847" t="s">
        <v>6266</v>
      </c>
      <c r="D129" s="848">
        <v>33</v>
      </c>
    </row>
    <row r="130" spans="2:4" ht="15.75" x14ac:dyDescent="0.25">
      <c r="B130" s="846" t="s">
        <v>298</v>
      </c>
      <c r="C130" s="847" t="s">
        <v>8166</v>
      </c>
      <c r="D130" s="848">
        <v>37</v>
      </c>
    </row>
    <row r="131" spans="2:4" ht="15.75" x14ac:dyDescent="0.25">
      <c r="B131" s="843" t="s">
        <v>480</v>
      </c>
      <c r="C131" s="843" t="s">
        <v>6205</v>
      </c>
      <c r="D131" s="845">
        <v>2442</v>
      </c>
    </row>
    <row r="132" spans="2:4" ht="15.75" x14ac:dyDescent="0.25">
      <c r="B132" s="846" t="s">
        <v>480</v>
      </c>
      <c r="C132" s="847" t="s">
        <v>6266</v>
      </c>
      <c r="D132" s="848">
        <v>3</v>
      </c>
    </row>
    <row r="133" spans="2:4" ht="15.75" x14ac:dyDescent="0.25">
      <c r="B133" s="846" t="s">
        <v>480</v>
      </c>
      <c r="C133" s="847" t="s">
        <v>8166</v>
      </c>
      <c r="D133" s="848">
        <v>63</v>
      </c>
    </row>
    <row r="134" spans="2:4" ht="15.75" x14ac:dyDescent="0.25">
      <c r="B134" s="843" t="s">
        <v>19</v>
      </c>
      <c r="C134" s="843" t="s">
        <v>6205</v>
      </c>
      <c r="D134" s="845">
        <v>2354</v>
      </c>
    </row>
    <row r="135" spans="2:4" ht="15.75" x14ac:dyDescent="0.25">
      <c r="B135" s="846" t="s">
        <v>19</v>
      </c>
      <c r="C135" s="847" t="s">
        <v>6266</v>
      </c>
      <c r="D135" s="848">
        <v>74</v>
      </c>
    </row>
    <row r="136" spans="2:4" ht="15.75" x14ac:dyDescent="0.25">
      <c r="B136" s="846" t="s">
        <v>19</v>
      </c>
      <c r="C136" s="847" t="s">
        <v>8166</v>
      </c>
      <c r="D136" s="848">
        <v>27</v>
      </c>
    </row>
    <row r="137" spans="2:4" ht="15.75" x14ac:dyDescent="0.25">
      <c r="B137" s="843" t="s">
        <v>944</v>
      </c>
      <c r="C137" s="843" t="s">
        <v>6205</v>
      </c>
      <c r="D137" s="845">
        <v>2362</v>
      </c>
    </row>
    <row r="138" spans="2:4" ht="15.75" x14ac:dyDescent="0.25">
      <c r="B138" s="846" t="s">
        <v>944</v>
      </c>
      <c r="C138" s="847" t="s">
        <v>6266</v>
      </c>
      <c r="D138" s="848">
        <v>33</v>
      </c>
    </row>
    <row r="139" spans="2:4" ht="15.75" x14ac:dyDescent="0.25">
      <c r="B139" s="846" t="s">
        <v>944</v>
      </c>
      <c r="C139" s="847" t="s">
        <v>8166</v>
      </c>
      <c r="D139" s="848">
        <v>12</v>
      </c>
    </row>
    <row r="140" spans="2:4" ht="15.75" x14ac:dyDescent="0.25">
      <c r="B140" s="843" t="s">
        <v>97</v>
      </c>
      <c r="C140" s="843" t="s">
        <v>6205</v>
      </c>
      <c r="D140" s="845">
        <v>1502</v>
      </c>
    </row>
    <row r="141" spans="2:4" ht="15.75" x14ac:dyDescent="0.25">
      <c r="B141" s="846" t="s">
        <v>97</v>
      </c>
      <c r="C141" s="847" t="s">
        <v>6266</v>
      </c>
      <c r="D141" s="848">
        <v>618</v>
      </c>
    </row>
    <row r="142" spans="2:4" ht="15.75" x14ac:dyDescent="0.25">
      <c r="B142" s="846" t="s">
        <v>97</v>
      </c>
      <c r="C142" s="847" t="s">
        <v>8166</v>
      </c>
      <c r="D142" s="848">
        <v>138</v>
      </c>
    </row>
    <row r="143" spans="2:4" ht="15.75" x14ac:dyDescent="0.25">
      <c r="B143" s="843" t="s">
        <v>1173</v>
      </c>
      <c r="C143" s="843" t="s">
        <v>6205</v>
      </c>
      <c r="D143" s="845">
        <v>930</v>
      </c>
    </row>
    <row r="144" spans="2:4" ht="15.75" x14ac:dyDescent="0.25">
      <c r="B144" s="846" t="s">
        <v>1173</v>
      </c>
      <c r="C144" s="847" t="s">
        <v>6266</v>
      </c>
      <c r="D144" s="848">
        <v>675</v>
      </c>
    </row>
    <row r="145" spans="2:4" ht="15.75" x14ac:dyDescent="0.25">
      <c r="B145" s="846" t="s">
        <v>1173</v>
      </c>
      <c r="C145" s="847" t="s">
        <v>8166</v>
      </c>
      <c r="D145" s="848">
        <v>396</v>
      </c>
    </row>
    <row r="146" spans="2:4" ht="15.75" x14ac:dyDescent="0.25">
      <c r="B146" s="843" t="s">
        <v>843</v>
      </c>
      <c r="C146" s="843" t="s">
        <v>6205</v>
      </c>
      <c r="D146" s="845">
        <v>1505</v>
      </c>
    </row>
    <row r="147" spans="2:4" ht="15.75" x14ac:dyDescent="0.25">
      <c r="B147" s="846" t="s">
        <v>843</v>
      </c>
      <c r="C147" s="847" t="s">
        <v>6266</v>
      </c>
      <c r="D147" s="848">
        <v>93</v>
      </c>
    </row>
    <row r="148" spans="2:4" ht="15.75" x14ac:dyDescent="0.25">
      <c r="B148" s="846" t="s">
        <v>843</v>
      </c>
      <c r="C148" s="847" t="s">
        <v>8166</v>
      </c>
      <c r="D148" s="848">
        <v>8</v>
      </c>
    </row>
    <row r="149" spans="2:4" ht="15.75" x14ac:dyDescent="0.25">
      <c r="B149" s="843" t="s">
        <v>293</v>
      </c>
      <c r="C149" s="843" t="s">
        <v>6205</v>
      </c>
      <c r="D149" s="845">
        <v>1432</v>
      </c>
    </row>
    <row r="150" spans="2:4" ht="15.75" x14ac:dyDescent="0.25">
      <c r="B150" s="846" t="s">
        <v>293</v>
      </c>
      <c r="C150" s="847" t="s">
        <v>6266</v>
      </c>
      <c r="D150" s="848">
        <v>15</v>
      </c>
    </row>
    <row r="151" spans="2:4" ht="15.75" x14ac:dyDescent="0.25">
      <c r="B151" s="846" t="s">
        <v>293</v>
      </c>
      <c r="C151" s="847" t="s">
        <v>8166</v>
      </c>
      <c r="D151" s="848">
        <v>69</v>
      </c>
    </row>
    <row r="152" spans="2:4" ht="15.75" x14ac:dyDescent="0.25">
      <c r="B152" s="843" t="s">
        <v>382</v>
      </c>
      <c r="C152" s="843" t="s">
        <v>6205</v>
      </c>
      <c r="D152" s="845">
        <v>839</v>
      </c>
    </row>
    <row r="153" spans="2:4" ht="15.75" x14ac:dyDescent="0.25">
      <c r="B153" s="846" t="s">
        <v>382</v>
      </c>
      <c r="C153" s="847" t="s">
        <v>6266</v>
      </c>
      <c r="D153" s="848">
        <v>120</v>
      </c>
    </row>
    <row r="154" spans="2:4" ht="15.75" x14ac:dyDescent="0.25">
      <c r="B154" s="846" t="s">
        <v>382</v>
      </c>
      <c r="C154" s="847" t="s">
        <v>8166</v>
      </c>
      <c r="D154" s="848">
        <v>502</v>
      </c>
    </row>
    <row r="155" spans="2:4" ht="15.75" x14ac:dyDescent="0.25">
      <c r="B155" s="843" t="s">
        <v>130</v>
      </c>
      <c r="C155" s="843" t="s">
        <v>6205</v>
      </c>
      <c r="D155" s="845">
        <v>1133</v>
      </c>
    </row>
    <row r="156" spans="2:4" ht="15.75" x14ac:dyDescent="0.25">
      <c r="B156" s="846" t="s">
        <v>130</v>
      </c>
      <c r="C156" s="847" t="s">
        <v>6266</v>
      </c>
      <c r="D156" s="848">
        <v>25</v>
      </c>
    </row>
    <row r="157" spans="2:4" ht="15.75" x14ac:dyDescent="0.25">
      <c r="B157" s="846" t="s">
        <v>130</v>
      </c>
      <c r="C157" s="847" t="s">
        <v>8166</v>
      </c>
      <c r="D157" s="848">
        <v>246</v>
      </c>
    </row>
    <row r="158" spans="2:4" ht="15.75" x14ac:dyDescent="0.25">
      <c r="B158" s="843" t="s">
        <v>1191</v>
      </c>
      <c r="C158" s="843" t="s">
        <v>6205</v>
      </c>
      <c r="D158" s="845">
        <v>1183</v>
      </c>
    </row>
    <row r="159" spans="2:4" ht="15.75" x14ac:dyDescent="0.25">
      <c r="B159" s="846" t="s">
        <v>1191</v>
      </c>
      <c r="C159" s="847" t="s">
        <v>6266</v>
      </c>
      <c r="D159" s="848">
        <v>57</v>
      </c>
    </row>
    <row r="160" spans="2:4" ht="15.75" x14ac:dyDescent="0.25">
      <c r="B160" s="846" t="s">
        <v>1191</v>
      </c>
      <c r="C160" s="847" t="s">
        <v>8166</v>
      </c>
      <c r="D160" s="848">
        <v>12</v>
      </c>
    </row>
    <row r="161" spans="2:4" ht="15.75" x14ac:dyDescent="0.25">
      <c r="B161" s="843" t="s">
        <v>455</v>
      </c>
      <c r="C161" s="843" t="s">
        <v>6205</v>
      </c>
      <c r="D161" s="845">
        <v>442</v>
      </c>
    </row>
    <row r="162" spans="2:4" ht="15.75" x14ac:dyDescent="0.25">
      <c r="B162" s="846" t="s">
        <v>455</v>
      </c>
      <c r="C162" s="847" t="s">
        <v>6266</v>
      </c>
      <c r="D162" s="848">
        <v>551</v>
      </c>
    </row>
    <row r="163" spans="2:4" ht="15.75" x14ac:dyDescent="0.25">
      <c r="B163" s="846" t="s">
        <v>455</v>
      </c>
      <c r="C163" s="847" t="s">
        <v>8166</v>
      </c>
      <c r="D163" s="848">
        <v>250</v>
      </c>
    </row>
    <row r="164" spans="2:4" ht="15.75" x14ac:dyDescent="0.25">
      <c r="B164" s="843" t="s">
        <v>278</v>
      </c>
      <c r="C164" s="843" t="s">
        <v>6205</v>
      </c>
      <c r="D164" s="845">
        <v>528</v>
      </c>
    </row>
    <row r="165" spans="2:4" ht="15.75" x14ac:dyDescent="0.25">
      <c r="B165" s="846" t="s">
        <v>278</v>
      </c>
      <c r="C165" s="847" t="s">
        <v>6266</v>
      </c>
      <c r="D165" s="848">
        <v>53</v>
      </c>
    </row>
    <row r="166" spans="2:4" ht="15.75" x14ac:dyDescent="0.25">
      <c r="B166" s="846" t="s">
        <v>278</v>
      </c>
      <c r="C166" s="847" t="s">
        <v>8166</v>
      </c>
      <c r="D166" s="848">
        <v>585</v>
      </c>
    </row>
    <row r="167" spans="2:4" ht="15.75" x14ac:dyDescent="0.25">
      <c r="B167" s="843" t="s">
        <v>692</v>
      </c>
      <c r="C167" s="843" t="s">
        <v>6205</v>
      </c>
      <c r="D167" s="845">
        <v>959</v>
      </c>
    </row>
    <row r="168" spans="2:4" ht="15.75" x14ac:dyDescent="0.25">
      <c r="B168" s="846" t="s">
        <v>692</v>
      </c>
      <c r="C168" s="847" t="s">
        <v>6266</v>
      </c>
      <c r="D168" s="848">
        <v>17</v>
      </c>
    </row>
    <row r="169" spans="2:4" ht="15.75" x14ac:dyDescent="0.25">
      <c r="B169" s="846" t="s">
        <v>692</v>
      </c>
      <c r="C169" s="847" t="s">
        <v>8166</v>
      </c>
      <c r="D169" s="848">
        <v>27</v>
      </c>
    </row>
    <row r="170" spans="2:4" ht="15.75" x14ac:dyDescent="0.25">
      <c r="B170" s="843" t="s">
        <v>11</v>
      </c>
      <c r="C170" s="843" t="s">
        <v>6205</v>
      </c>
      <c r="D170" s="845">
        <v>814</v>
      </c>
    </row>
    <row r="171" spans="2:4" ht="15.75" x14ac:dyDescent="0.25">
      <c r="B171" s="846" t="s">
        <v>11</v>
      </c>
      <c r="C171" s="847" t="s">
        <v>6266</v>
      </c>
      <c r="D171" s="848">
        <v>84</v>
      </c>
    </row>
    <row r="172" spans="2:4" ht="15.75" x14ac:dyDescent="0.25">
      <c r="B172" s="846" t="s">
        <v>11</v>
      </c>
      <c r="C172" s="847" t="s">
        <v>8166</v>
      </c>
      <c r="D172" s="848">
        <v>46</v>
      </c>
    </row>
    <row r="173" spans="2:4" ht="15.75" x14ac:dyDescent="0.25">
      <c r="B173" s="843" t="s">
        <v>886</v>
      </c>
      <c r="C173" s="843" t="s">
        <v>6205</v>
      </c>
      <c r="D173" s="845">
        <v>843</v>
      </c>
    </row>
    <row r="174" spans="2:4" ht="15.75" x14ac:dyDescent="0.25">
      <c r="B174" s="846" t="s">
        <v>886</v>
      </c>
      <c r="C174" s="847" t="s">
        <v>6266</v>
      </c>
      <c r="D174" s="848">
        <v>30</v>
      </c>
    </row>
    <row r="175" spans="2:4" ht="15.75" x14ac:dyDescent="0.25">
      <c r="B175" s="846" t="s">
        <v>886</v>
      </c>
      <c r="C175" s="847" t="s">
        <v>8166</v>
      </c>
      <c r="D175" s="848">
        <v>1</v>
      </c>
    </row>
    <row r="176" spans="2:4" ht="15.75" x14ac:dyDescent="0.25">
      <c r="B176" s="843" t="s">
        <v>103</v>
      </c>
      <c r="C176" s="843" t="s">
        <v>6205</v>
      </c>
      <c r="D176" s="845">
        <v>787</v>
      </c>
    </row>
    <row r="177" spans="2:4" ht="15.75" x14ac:dyDescent="0.25">
      <c r="B177" s="846" t="s">
        <v>103</v>
      </c>
      <c r="C177" s="847" t="s">
        <v>6266</v>
      </c>
      <c r="D177" s="848">
        <v>3</v>
      </c>
    </row>
    <row r="178" spans="2:4" ht="15.75" x14ac:dyDescent="0.25">
      <c r="B178" s="846" t="s">
        <v>103</v>
      </c>
      <c r="C178" s="847" t="s">
        <v>8166</v>
      </c>
      <c r="D178" s="848">
        <v>70</v>
      </c>
    </row>
    <row r="179" spans="2:4" ht="15.75" x14ac:dyDescent="0.25">
      <c r="B179" s="843" t="s">
        <v>148</v>
      </c>
      <c r="C179" s="843" t="s">
        <v>6205</v>
      </c>
      <c r="D179" s="845">
        <v>490</v>
      </c>
    </row>
    <row r="180" spans="2:4" ht="15.75" x14ac:dyDescent="0.25">
      <c r="B180" s="846" t="s">
        <v>148</v>
      </c>
      <c r="C180" s="847" t="s">
        <v>6266</v>
      </c>
      <c r="D180" s="848">
        <v>266</v>
      </c>
    </row>
    <row r="181" spans="2:4" ht="15.75" x14ac:dyDescent="0.25">
      <c r="B181" s="846" t="s">
        <v>148</v>
      </c>
      <c r="C181" s="847" t="s">
        <v>8166</v>
      </c>
      <c r="D181" s="848">
        <v>46</v>
      </c>
    </row>
    <row r="182" spans="2:4" ht="15.75" x14ac:dyDescent="0.25">
      <c r="B182" s="843" t="s">
        <v>1198</v>
      </c>
      <c r="C182" s="843" t="s">
        <v>6205</v>
      </c>
      <c r="D182" s="845">
        <v>501</v>
      </c>
    </row>
    <row r="183" spans="2:4" ht="15.75" x14ac:dyDescent="0.25">
      <c r="B183" s="846" t="s">
        <v>1198</v>
      </c>
      <c r="C183" s="847" t="s">
        <v>6266</v>
      </c>
      <c r="D183" s="848">
        <v>132</v>
      </c>
    </row>
    <row r="184" spans="2:4" ht="15.75" x14ac:dyDescent="0.25">
      <c r="B184" s="846" t="s">
        <v>1198</v>
      </c>
      <c r="C184" s="847" t="s">
        <v>8166</v>
      </c>
      <c r="D184" s="848">
        <v>100</v>
      </c>
    </row>
    <row r="185" spans="2:4" ht="15.75" x14ac:dyDescent="0.25">
      <c r="B185" s="843" t="s">
        <v>99</v>
      </c>
      <c r="C185" s="843" t="s">
        <v>6205</v>
      </c>
      <c r="D185" s="845">
        <v>679</v>
      </c>
    </row>
    <row r="186" spans="2:4" ht="15.75" x14ac:dyDescent="0.25">
      <c r="B186" s="846" t="s">
        <v>99</v>
      </c>
      <c r="C186" s="847" t="s">
        <v>6266</v>
      </c>
      <c r="D186" s="848">
        <v>10</v>
      </c>
    </row>
    <row r="187" spans="2:4" ht="15.75" x14ac:dyDescent="0.25">
      <c r="B187" s="846" t="s">
        <v>99</v>
      </c>
      <c r="C187" s="847" t="s">
        <v>8166</v>
      </c>
      <c r="D187" s="848">
        <v>37</v>
      </c>
    </row>
    <row r="188" spans="2:4" ht="15.75" x14ac:dyDescent="0.25">
      <c r="B188" s="843" t="s">
        <v>459</v>
      </c>
      <c r="C188" s="843" t="s">
        <v>6205</v>
      </c>
      <c r="D188" s="845">
        <v>666</v>
      </c>
    </row>
    <row r="189" spans="2:4" ht="15.75" x14ac:dyDescent="0.25">
      <c r="B189" s="846" t="s">
        <v>459</v>
      </c>
      <c r="C189" s="847" t="s">
        <v>6266</v>
      </c>
      <c r="D189" s="848">
        <v>7</v>
      </c>
    </row>
    <row r="190" spans="2:4" ht="15.75" x14ac:dyDescent="0.25">
      <c r="B190" s="846" t="s">
        <v>459</v>
      </c>
      <c r="C190" s="847" t="s">
        <v>8166</v>
      </c>
      <c r="D190" s="848">
        <v>25</v>
      </c>
    </row>
    <row r="191" spans="2:4" ht="15.75" x14ac:dyDescent="0.25">
      <c r="B191" s="843" t="s">
        <v>1428</v>
      </c>
      <c r="C191" s="843" t="s">
        <v>6205</v>
      </c>
      <c r="D191" s="845">
        <v>141</v>
      </c>
    </row>
    <row r="192" spans="2:4" ht="15.75" x14ac:dyDescent="0.25">
      <c r="B192" s="846" t="s">
        <v>1428</v>
      </c>
      <c r="C192" s="847" t="s">
        <v>6266</v>
      </c>
      <c r="D192" s="848">
        <v>196</v>
      </c>
    </row>
    <row r="193" spans="2:4" ht="15.75" x14ac:dyDescent="0.25">
      <c r="B193" s="846" t="s">
        <v>1428</v>
      </c>
      <c r="C193" s="847" t="s">
        <v>8166</v>
      </c>
      <c r="D193" s="848">
        <v>361</v>
      </c>
    </row>
    <row r="194" spans="2:4" ht="15.75" x14ac:dyDescent="0.25">
      <c r="B194" s="843" t="s">
        <v>8</v>
      </c>
      <c r="C194" s="843" t="s">
        <v>6205</v>
      </c>
      <c r="D194" s="845">
        <v>651</v>
      </c>
    </row>
    <row r="195" spans="2:4" ht="15.75" x14ac:dyDescent="0.25">
      <c r="B195" s="846" t="s">
        <v>8</v>
      </c>
      <c r="C195" s="847" t="s">
        <v>6266</v>
      </c>
      <c r="D195" s="848">
        <v>3</v>
      </c>
    </row>
    <row r="196" spans="2:4" ht="15.75" x14ac:dyDescent="0.25">
      <c r="B196" s="846" t="s">
        <v>8</v>
      </c>
      <c r="C196" s="847" t="s">
        <v>8166</v>
      </c>
      <c r="D196" s="848">
        <v>1</v>
      </c>
    </row>
    <row r="197" spans="2:4" ht="15.75" x14ac:dyDescent="0.25">
      <c r="B197" s="843" t="s">
        <v>304</v>
      </c>
      <c r="C197" s="843" t="s">
        <v>6205</v>
      </c>
      <c r="D197" s="845">
        <v>100</v>
      </c>
    </row>
    <row r="198" spans="2:4" ht="15.75" x14ac:dyDescent="0.25">
      <c r="B198" s="846" t="s">
        <v>304</v>
      </c>
      <c r="C198" s="847" t="s">
        <v>6266</v>
      </c>
      <c r="D198" s="848">
        <v>9</v>
      </c>
    </row>
    <row r="199" spans="2:4" ht="15.75" x14ac:dyDescent="0.25">
      <c r="B199" s="846" t="s">
        <v>304</v>
      </c>
      <c r="C199" s="847" t="s">
        <v>8166</v>
      </c>
      <c r="D199" s="848">
        <v>441</v>
      </c>
    </row>
    <row r="200" spans="2:4" ht="15.75" x14ac:dyDescent="0.25">
      <c r="B200" s="843" t="s">
        <v>925</v>
      </c>
      <c r="C200" s="843" t="s">
        <v>6205</v>
      </c>
      <c r="D200" s="845">
        <v>310</v>
      </c>
    </row>
    <row r="201" spans="2:4" ht="15.75" x14ac:dyDescent="0.25">
      <c r="B201" s="846" t="s">
        <v>925</v>
      </c>
      <c r="C201" s="847" t="s">
        <v>6266</v>
      </c>
      <c r="D201" s="848">
        <v>97</v>
      </c>
    </row>
    <row r="202" spans="2:4" ht="15.75" x14ac:dyDescent="0.25">
      <c r="B202" s="846" t="s">
        <v>925</v>
      </c>
      <c r="C202" s="847" t="s">
        <v>8166</v>
      </c>
      <c r="D202" s="848">
        <v>124</v>
      </c>
    </row>
    <row r="203" spans="2:4" ht="15.75" x14ac:dyDescent="0.25">
      <c r="B203" s="843" t="s">
        <v>95</v>
      </c>
      <c r="C203" s="843" t="s">
        <v>6205</v>
      </c>
      <c r="D203" s="845">
        <v>400</v>
      </c>
    </row>
    <row r="204" spans="2:4" ht="15.75" x14ac:dyDescent="0.25">
      <c r="B204" s="846" t="s">
        <v>95</v>
      </c>
      <c r="C204" s="847" t="s">
        <v>6266</v>
      </c>
      <c r="D204" s="848">
        <v>10</v>
      </c>
    </row>
    <row r="205" spans="2:4" ht="15.75" x14ac:dyDescent="0.25">
      <c r="B205" s="846" t="s">
        <v>95</v>
      </c>
      <c r="C205" s="847" t="s">
        <v>8166</v>
      </c>
      <c r="D205" s="848">
        <v>115</v>
      </c>
    </row>
    <row r="206" spans="2:4" ht="15.75" x14ac:dyDescent="0.25">
      <c r="B206" s="843" t="s">
        <v>7</v>
      </c>
      <c r="C206" s="843" t="s">
        <v>6205</v>
      </c>
      <c r="D206" s="845">
        <v>246</v>
      </c>
    </row>
    <row r="207" spans="2:4" ht="15.75" x14ac:dyDescent="0.25">
      <c r="B207" s="846" t="s">
        <v>7</v>
      </c>
      <c r="C207" s="847" t="s">
        <v>6266</v>
      </c>
      <c r="D207" s="848">
        <v>1</v>
      </c>
    </row>
    <row r="208" spans="2:4" ht="15.75" x14ac:dyDescent="0.25">
      <c r="B208" s="846" t="s">
        <v>7</v>
      </c>
      <c r="C208" s="847" t="s">
        <v>8166</v>
      </c>
      <c r="D208" s="848">
        <v>214</v>
      </c>
    </row>
    <row r="209" spans="2:4" ht="15.75" x14ac:dyDescent="0.25">
      <c r="B209" s="843" t="s">
        <v>303</v>
      </c>
      <c r="C209" s="843" t="s">
        <v>6205</v>
      </c>
      <c r="D209" s="845">
        <v>356</v>
      </c>
    </row>
    <row r="210" spans="2:4" ht="15.75" x14ac:dyDescent="0.25">
      <c r="B210" s="846" t="s">
        <v>303</v>
      </c>
      <c r="C210" s="847" t="s">
        <v>6266</v>
      </c>
      <c r="D210" s="848">
        <v>10</v>
      </c>
    </row>
    <row r="211" spans="2:4" ht="15.75" x14ac:dyDescent="0.25">
      <c r="B211" s="843" t="s">
        <v>101</v>
      </c>
      <c r="C211" s="843" t="s">
        <v>6205</v>
      </c>
      <c r="D211" s="845">
        <v>354</v>
      </c>
    </row>
    <row r="212" spans="2:4" ht="15.75" x14ac:dyDescent="0.25">
      <c r="B212" s="846" t="s">
        <v>101</v>
      </c>
      <c r="C212" s="847" t="s">
        <v>8166</v>
      </c>
      <c r="D212" s="848">
        <v>3</v>
      </c>
    </row>
    <row r="213" spans="2:4" ht="15.75" x14ac:dyDescent="0.25">
      <c r="B213" s="843" t="s">
        <v>98</v>
      </c>
      <c r="C213" s="843" t="s">
        <v>6205</v>
      </c>
      <c r="D213" s="845">
        <v>295</v>
      </c>
    </row>
    <row r="214" spans="2:4" ht="15.75" x14ac:dyDescent="0.25">
      <c r="B214" s="846" t="s">
        <v>98</v>
      </c>
      <c r="C214" s="847" t="s">
        <v>6266</v>
      </c>
      <c r="D214" s="848">
        <v>1</v>
      </c>
    </row>
    <row r="215" spans="2:4" ht="15.75" x14ac:dyDescent="0.25">
      <c r="B215" s="846" t="s">
        <v>98</v>
      </c>
      <c r="C215" s="847" t="s">
        <v>8166</v>
      </c>
      <c r="D215" s="848">
        <v>40</v>
      </c>
    </row>
    <row r="216" spans="2:4" ht="15.75" x14ac:dyDescent="0.25">
      <c r="B216" s="843" t="s">
        <v>79</v>
      </c>
      <c r="C216" s="843" t="s">
        <v>6205</v>
      </c>
      <c r="D216" s="845">
        <v>232</v>
      </c>
    </row>
    <row r="217" spans="2:4" ht="15.75" x14ac:dyDescent="0.25">
      <c r="B217" s="846" t="s">
        <v>79</v>
      </c>
      <c r="C217" s="847" t="s">
        <v>6266</v>
      </c>
      <c r="D217" s="848">
        <v>12</v>
      </c>
    </row>
    <row r="218" spans="2:4" ht="15.75" x14ac:dyDescent="0.25">
      <c r="B218" s="846" t="s">
        <v>79</v>
      </c>
      <c r="C218" s="847" t="s">
        <v>8166</v>
      </c>
      <c r="D218" s="848">
        <v>33</v>
      </c>
    </row>
    <row r="219" spans="2:4" ht="15.75" x14ac:dyDescent="0.25">
      <c r="B219" s="843" t="s">
        <v>104</v>
      </c>
      <c r="C219" s="843" t="s">
        <v>6205</v>
      </c>
      <c r="D219" s="845">
        <v>247</v>
      </c>
    </row>
    <row r="220" spans="2:4" ht="15.75" x14ac:dyDescent="0.25">
      <c r="B220" s="846" t="s">
        <v>104</v>
      </c>
      <c r="C220" s="847" t="s">
        <v>6266</v>
      </c>
      <c r="D220" s="848">
        <v>6</v>
      </c>
    </row>
    <row r="221" spans="2:4" ht="15.75" x14ac:dyDescent="0.25">
      <c r="B221" s="846" t="s">
        <v>104</v>
      </c>
      <c r="C221" s="847" t="s">
        <v>8166</v>
      </c>
      <c r="D221" s="848">
        <v>10</v>
      </c>
    </row>
    <row r="222" spans="2:4" ht="15.75" x14ac:dyDescent="0.25">
      <c r="B222" s="843" t="s">
        <v>450</v>
      </c>
      <c r="C222" s="843" t="s">
        <v>6205</v>
      </c>
      <c r="D222" s="845">
        <v>86</v>
      </c>
    </row>
    <row r="223" spans="2:4" ht="15.75" x14ac:dyDescent="0.25">
      <c r="B223" s="846" t="s">
        <v>450</v>
      </c>
      <c r="C223" s="847" t="s">
        <v>6266</v>
      </c>
      <c r="D223" s="848">
        <v>3</v>
      </c>
    </row>
    <row r="224" spans="2:4" ht="15.75" x14ac:dyDescent="0.25">
      <c r="B224" s="846" t="s">
        <v>450</v>
      </c>
      <c r="C224" s="847" t="s">
        <v>8166</v>
      </c>
      <c r="D224" s="848">
        <v>169</v>
      </c>
    </row>
    <row r="225" spans="2:4" ht="15.75" x14ac:dyDescent="0.25">
      <c r="B225" s="843" t="s">
        <v>9</v>
      </c>
      <c r="C225" s="843" t="s">
        <v>6205</v>
      </c>
      <c r="D225" s="845">
        <v>239</v>
      </c>
    </row>
    <row r="226" spans="2:4" ht="15.75" x14ac:dyDescent="0.25">
      <c r="B226" s="843" t="s">
        <v>105</v>
      </c>
      <c r="C226" s="843" t="s">
        <v>6205</v>
      </c>
      <c r="D226" s="845">
        <v>142</v>
      </c>
    </row>
    <row r="227" spans="2:4" ht="15.75" x14ac:dyDescent="0.25">
      <c r="B227" s="846" t="s">
        <v>105</v>
      </c>
      <c r="C227" s="847" t="s">
        <v>8166</v>
      </c>
      <c r="D227" s="848">
        <v>16</v>
      </c>
    </row>
    <row r="228" spans="2:4" ht="15.75" x14ac:dyDescent="0.25">
      <c r="B228" s="843" t="s">
        <v>1076</v>
      </c>
      <c r="C228" s="843" t="s">
        <v>6205</v>
      </c>
      <c r="D228" s="845">
        <v>118</v>
      </c>
    </row>
    <row r="229" spans="2:4" ht="15.75" x14ac:dyDescent="0.25">
      <c r="B229" s="846" t="s">
        <v>1076</v>
      </c>
      <c r="C229" s="847" t="s">
        <v>6266</v>
      </c>
      <c r="D229" s="848">
        <v>28</v>
      </c>
    </row>
    <row r="230" spans="2:4" ht="15.75" x14ac:dyDescent="0.25">
      <c r="B230" s="843" t="s">
        <v>527</v>
      </c>
      <c r="C230" s="843" t="s">
        <v>6205</v>
      </c>
      <c r="D230" s="845">
        <v>7</v>
      </c>
    </row>
    <row r="231" spans="2:4" ht="15.75" x14ac:dyDescent="0.25">
      <c r="B231" s="846" t="s">
        <v>527</v>
      </c>
      <c r="C231" s="847" t="s">
        <v>6266</v>
      </c>
      <c r="D231" s="848">
        <v>117</v>
      </c>
    </row>
    <row r="232" spans="2:4" ht="15.75" x14ac:dyDescent="0.25">
      <c r="B232" s="846" t="s">
        <v>527</v>
      </c>
      <c r="C232" s="847" t="s">
        <v>8166</v>
      </c>
      <c r="D232" s="848">
        <v>6</v>
      </c>
    </row>
    <row r="233" spans="2:4" ht="15.75" x14ac:dyDescent="0.25">
      <c r="B233" s="843" t="s">
        <v>100</v>
      </c>
      <c r="C233" s="843" t="s">
        <v>6205</v>
      </c>
      <c r="D233" s="845">
        <v>111</v>
      </c>
    </row>
    <row r="234" spans="2:4" ht="15.75" x14ac:dyDescent="0.25">
      <c r="B234" s="846" t="s">
        <v>100</v>
      </c>
      <c r="C234" s="847" t="s">
        <v>6266</v>
      </c>
      <c r="D234" s="848">
        <v>8</v>
      </c>
    </row>
    <row r="235" spans="2:4" ht="15.75" x14ac:dyDescent="0.25">
      <c r="B235" s="843" t="s">
        <v>53</v>
      </c>
      <c r="C235" s="843" t="s">
        <v>8167</v>
      </c>
      <c r="D235" s="845">
        <v>111</v>
      </c>
    </row>
    <row r="236" spans="2:4" ht="15.75" x14ac:dyDescent="0.25">
      <c r="B236" s="843" t="s">
        <v>12</v>
      </c>
      <c r="C236" s="843" t="s">
        <v>6205</v>
      </c>
      <c r="D236" s="845">
        <v>3</v>
      </c>
    </row>
    <row r="237" spans="2:4" ht="15.75" x14ac:dyDescent="0.25">
      <c r="B237" s="846" t="s">
        <v>12</v>
      </c>
      <c r="C237" s="847" t="s">
        <v>6266</v>
      </c>
      <c r="D237" s="848">
        <v>35</v>
      </c>
    </row>
    <row r="238" spans="2:4" ht="15.75" x14ac:dyDescent="0.25">
      <c r="B238" s="846" t="s">
        <v>12</v>
      </c>
      <c r="C238" s="847" t="s">
        <v>8166</v>
      </c>
      <c r="D238" s="848">
        <v>72</v>
      </c>
    </row>
    <row r="239" spans="2:4" ht="15.75" x14ac:dyDescent="0.25">
      <c r="B239" s="843" t="s">
        <v>1054</v>
      </c>
      <c r="C239" s="843" t="s">
        <v>6205</v>
      </c>
      <c r="D239" s="845">
        <v>105</v>
      </c>
    </row>
    <row r="240" spans="2:4" ht="15.75" x14ac:dyDescent="0.25">
      <c r="B240" s="846" t="s">
        <v>1054</v>
      </c>
      <c r="C240" s="847" t="s">
        <v>6266</v>
      </c>
      <c r="D240" s="848">
        <v>4</v>
      </c>
    </row>
    <row r="241" spans="2:4" ht="15.75" x14ac:dyDescent="0.25">
      <c r="B241" s="843" t="s">
        <v>49</v>
      </c>
      <c r="C241" s="843" t="s">
        <v>6205</v>
      </c>
      <c r="D241" s="845">
        <v>4</v>
      </c>
    </row>
    <row r="242" spans="2:4" ht="15.75" x14ac:dyDescent="0.25">
      <c r="B242" s="846" t="s">
        <v>49</v>
      </c>
      <c r="C242" s="847" t="s">
        <v>6266</v>
      </c>
      <c r="D242" s="848">
        <v>14</v>
      </c>
    </row>
    <row r="243" spans="2:4" ht="15.75" x14ac:dyDescent="0.25">
      <c r="B243" s="846" t="s">
        <v>49</v>
      </c>
      <c r="C243" s="847" t="s">
        <v>8166</v>
      </c>
      <c r="D243" s="848">
        <v>72</v>
      </c>
    </row>
    <row r="244" spans="2:4" ht="15.75" x14ac:dyDescent="0.25">
      <c r="B244" s="843" t="s">
        <v>395</v>
      </c>
      <c r="C244" s="843" t="s">
        <v>6205</v>
      </c>
      <c r="D244" s="845">
        <v>65</v>
      </c>
    </row>
    <row r="245" spans="2:4" ht="15.75" x14ac:dyDescent="0.25">
      <c r="B245" s="846" t="s">
        <v>395</v>
      </c>
      <c r="C245" s="847" t="s">
        <v>6266</v>
      </c>
      <c r="D245" s="848">
        <v>3</v>
      </c>
    </row>
    <row r="246" spans="2:4" ht="15.75" x14ac:dyDescent="0.25">
      <c r="B246" s="846" t="s">
        <v>395</v>
      </c>
      <c r="C246" s="847" t="s">
        <v>8166</v>
      </c>
      <c r="D246" s="848">
        <v>3</v>
      </c>
    </row>
    <row r="247" spans="2:4" ht="15.75" x14ac:dyDescent="0.25">
      <c r="B247" s="843" t="s">
        <v>47</v>
      </c>
      <c r="C247" s="843" t="s">
        <v>6205</v>
      </c>
      <c r="D247" s="845">
        <v>20</v>
      </c>
    </row>
    <row r="248" spans="2:4" ht="15.75" x14ac:dyDescent="0.25">
      <c r="B248" s="846" t="s">
        <v>47</v>
      </c>
      <c r="C248" s="847" t="s">
        <v>6266</v>
      </c>
      <c r="D248" s="848">
        <v>7</v>
      </c>
    </row>
    <row r="249" spans="2:4" ht="15.75" x14ac:dyDescent="0.25">
      <c r="B249" s="846" t="s">
        <v>47</v>
      </c>
      <c r="C249" s="847" t="s">
        <v>8166</v>
      </c>
      <c r="D249" s="848">
        <v>34</v>
      </c>
    </row>
    <row r="250" spans="2:4" ht="15.75" x14ac:dyDescent="0.25">
      <c r="B250" s="843" t="s">
        <v>288</v>
      </c>
      <c r="C250" s="843" t="s">
        <v>6205</v>
      </c>
      <c r="D250" s="845">
        <v>53</v>
      </c>
    </row>
    <row r="251" spans="2:4" ht="15.75" x14ac:dyDescent="0.25">
      <c r="B251" s="846" t="s">
        <v>288</v>
      </c>
      <c r="C251" s="847" t="s">
        <v>6266</v>
      </c>
      <c r="D251" s="848">
        <v>6</v>
      </c>
    </row>
    <row r="252" spans="2:4" ht="15.75" x14ac:dyDescent="0.25">
      <c r="B252" s="846" t="s">
        <v>288</v>
      </c>
      <c r="C252" s="847" t="s">
        <v>8166</v>
      </c>
      <c r="D252" s="848">
        <v>2</v>
      </c>
    </row>
    <row r="253" spans="2:4" ht="15.75" x14ac:dyDescent="0.25">
      <c r="B253" s="843" t="s">
        <v>732</v>
      </c>
      <c r="C253" s="843" t="s">
        <v>6205</v>
      </c>
      <c r="D253" s="845">
        <v>58</v>
      </c>
    </row>
    <row r="254" spans="2:4" ht="15.75" x14ac:dyDescent="0.25">
      <c r="B254" s="846" t="s">
        <v>732</v>
      </c>
      <c r="C254" s="847" t="s">
        <v>6266</v>
      </c>
      <c r="D254" s="848">
        <v>2</v>
      </c>
    </row>
    <row r="255" spans="2:4" ht="15.75" x14ac:dyDescent="0.25">
      <c r="B255" s="843" t="s">
        <v>669</v>
      </c>
      <c r="C255" s="843" t="s">
        <v>6205</v>
      </c>
      <c r="D255" s="845">
        <v>53</v>
      </c>
    </row>
    <row r="256" spans="2:4" ht="15.75" x14ac:dyDescent="0.25">
      <c r="B256" s="846" t="s">
        <v>669</v>
      </c>
      <c r="C256" s="847" t="s">
        <v>6266</v>
      </c>
      <c r="D256" s="848">
        <v>4</v>
      </c>
    </row>
    <row r="257" spans="2:4" ht="15.75" x14ac:dyDescent="0.25">
      <c r="B257" s="846" t="s">
        <v>669</v>
      </c>
      <c r="C257" s="847" t="s">
        <v>8166</v>
      </c>
      <c r="D257" s="848">
        <v>3</v>
      </c>
    </row>
    <row r="258" spans="2:4" ht="15.75" x14ac:dyDescent="0.25">
      <c r="B258" s="843" t="s">
        <v>20</v>
      </c>
      <c r="C258" s="843" t="s">
        <v>6205</v>
      </c>
      <c r="D258" s="845">
        <v>60</v>
      </c>
    </row>
    <row r="259" spans="2:4" ht="15.75" x14ac:dyDescent="0.25">
      <c r="B259" s="843" t="s">
        <v>29</v>
      </c>
      <c r="C259" s="843" t="s">
        <v>6205</v>
      </c>
      <c r="D259" s="845">
        <v>51</v>
      </c>
    </row>
    <row r="260" spans="2:4" ht="15.75" x14ac:dyDescent="0.25">
      <c r="B260" s="846" t="s">
        <v>29</v>
      </c>
      <c r="C260" s="847" t="s">
        <v>6266</v>
      </c>
      <c r="D260" s="848">
        <v>2</v>
      </c>
    </row>
    <row r="261" spans="2:4" ht="15.75" x14ac:dyDescent="0.25">
      <c r="B261" s="843" t="s">
        <v>470</v>
      </c>
      <c r="C261" s="843" t="s">
        <v>6205</v>
      </c>
      <c r="D261" s="845">
        <v>41</v>
      </c>
    </row>
    <row r="262" spans="2:4" ht="15.75" x14ac:dyDescent="0.25">
      <c r="B262" s="846" t="s">
        <v>470</v>
      </c>
      <c r="C262" s="847" t="s">
        <v>6266</v>
      </c>
      <c r="D262" s="848">
        <v>3</v>
      </c>
    </row>
    <row r="263" spans="2:4" ht="15.75" x14ac:dyDescent="0.25">
      <c r="B263" s="843" t="s">
        <v>275</v>
      </c>
      <c r="C263" s="843" t="s">
        <v>6205</v>
      </c>
      <c r="D263" s="845">
        <v>40</v>
      </c>
    </row>
    <row r="264" spans="2:4" ht="15.75" x14ac:dyDescent="0.25">
      <c r="B264" s="846" t="s">
        <v>275</v>
      </c>
      <c r="C264" s="847" t="s">
        <v>6266</v>
      </c>
      <c r="D264" s="848">
        <v>2</v>
      </c>
    </row>
    <row r="265" spans="2:4" ht="15.75" x14ac:dyDescent="0.25">
      <c r="B265" s="846" t="s">
        <v>275</v>
      </c>
      <c r="C265" s="847" t="s">
        <v>8166</v>
      </c>
      <c r="D265" s="848">
        <v>1</v>
      </c>
    </row>
    <row r="266" spans="2:4" ht="15.75" x14ac:dyDescent="0.25">
      <c r="B266" s="843" t="s">
        <v>849</v>
      </c>
      <c r="C266" s="843" t="s">
        <v>6205</v>
      </c>
      <c r="D266" s="845">
        <v>24</v>
      </c>
    </row>
    <row r="267" spans="2:4" ht="15.75" x14ac:dyDescent="0.25">
      <c r="B267" s="846" t="s">
        <v>849</v>
      </c>
      <c r="C267" s="847" t="s">
        <v>6266</v>
      </c>
      <c r="D267" s="848">
        <v>14</v>
      </c>
    </row>
    <row r="268" spans="2:4" ht="15.75" x14ac:dyDescent="0.25">
      <c r="B268" s="846" t="s">
        <v>849</v>
      </c>
      <c r="C268" s="847" t="s">
        <v>8166</v>
      </c>
      <c r="D268" s="848">
        <v>4</v>
      </c>
    </row>
    <row r="269" spans="2:4" ht="15.75" x14ac:dyDescent="0.25">
      <c r="B269" s="843" t="s">
        <v>286</v>
      </c>
      <c r="C269" s="843" t="s">
        <v>6205</v>
      </c>
      <c r="D269" s="845">
        <v>27</v>
      </c>
    </row>
    <row r="270" spans="2:4" ht="15.75" x14ac:dyDescent="0.25">
      <c r="B270" s="846" t="s">
        <v>286</v>
      </c>
      <c r="C270" s="847" t="s">
        <v>6266</v>
      </c>
      <c r="D270" s="848">
        <v>9</v>
      </c>
    </row>
    <row r="271" spans="2:4" ht="15.75" x14ac:dyDescent="0.25">
      <c r="B271" s="846" t="s">
        <v>286</v>
      </c>
      <c r="C271" s="847" t="s">
        <v>8166</v>
      </c>
      <c r="D271" s="848">
        <v>1</v>
      </c>
    </row>
    <row r="272" spans="2:4" ht="15.75" x14ac:dyDescent="0.25">
      <c r="B272" s="843" t="s">
        <v>1008</v>
      </c>
      <c r="C272" s="843" t="s">
        <v>6205</v>
      </c>
      <c r="D272" s="845">
        <v>19</v>
      </c>
    </row>
    <row r="273" spans="2:4" ht="15.75" x14ac:dyDescent="0.25">
      <c r="B273" s="846" t="s">
        <v>1008</v>
      </c>
      <c r="C273" s="847" t="s">
        <v>6266</v>
      </c>
      <c r="D273" s="848">
        <v>15</v>
      </c>
    </row>
    <row r="274" spans="2:4" ht="15.75" x14ac:dyDescent="0.25">
      <c r="B274" s="843" t="s">
        <v>307</v>
      </c>
      <c r="C274" s="843" t="s">
        <v>6205</v>
      </c>
      <c r="D274" s="845">
        <v>25</v>
      </c>
    </row>
    <row r="275" spans="2:4" ht="15.75" x14ac:dyDescent="0.25">
      <c r="B275" s="846" t="s">
        <v>307</v>
      </c>
      <c r="C275" s="847" t="s">
        <v>6266</v>
      </c>
      <c r="D275" s="848">
        <v>7</v>
      </c>
    </row>
    <row r="276" spans="2:4" ht="15.75" x14ac:dyDescent="0.25">
      <c r="B276" s="843" t="s">
        <v>771</v>
      </c>
      <c r="C276" s="843" t="s">
        <v>6205</v>
      </c>
      <c r="D276" s="845">
        <v>19</v>
      </c>
    </row>
    <row r="277" spans="2:4" ht="15.75" x14ac:dyDescent="0.25">
      <c r="B277" s="846" t="s">
        <v>771</v>
      </c>
      <c r="C277" s="847" t="s">
        <v>6266</v>
      </c>
      <c r="D277" s="848">
        <v>7</v>
      </c>
    </row>
    <row r="278" spans="2:4" ht="15.75" x14ac:dyDescent="0.25">
      <c r="B278" s="843" t="s">
        <v>22</v>
      </c>
      <c r="C278" s="843" t="s">
        <v>6205</v>
      </c>
      <c r="D278" s="845">
        <v>14</v>
      </c>
    </row>
    <row r="279" spans="2:4" ht="15.75" x14ac:dyDescent="0.25">
      <c r="B279" s="846" t="s">
        <v>22</v>
      </c>
      <c r="C279" s="847" t="s">
        <v>6266</v>
      </c>
      <c r="D279" s="848">
        <v>9</v>
      </c>
    </row>
    <row r="280" spans="2:4" ht="15.75" x14ac:dyDescent="0.25">
      <c r="B280" s="846" t="s">
        <v>22</v>
      </c>
      <c r="C280" s="847" t="s">
        <v>8166</v>
      </c>
      <c r="D280" s="848">
        <v>3</v>
      </c>
    </row>
    <row r="281" spans="2:4" ht="15.75" x14ac:dyDescent="0.25">
      <c r="B281" s="843" t="s">
        <v>636</v>
      </c>
      <c r="C281" s="843" t="s">
        <v>6205</v>
      </c>
      <c r="D281" s="845">
        <v>22</v>
      </c>
    </row>
    <row r="282" spans="2:4" ht="15.75" x14ac:dyDescent="0.25">
      <c r="B282" s="846" t="s">
        <v>636</v>
      </c>
      <c r="C282" s="847" t="s">
        <v>6266</v>
      </c>
      <c r="D282" s="848">
        <v>3</v>
      </c>
    </row>
    <row r="283" spans="2:4" ht="15.75" x14ac:dyDescent="0.25">
      <c r="B283" s="843" t="s">
        <v>15</v>
      </c>
      <c r="C283" s="843" t="s">
        <v>6519</v>
      </c>
      <c r="D283" s="845">
        <v>24</v>
      </c>
    </row>
    <row r="284" spans="2:4" ht="15.75" x14ac:dyDescent="0.25">
      <c r="B284" s="843" t="s">
        <v>1113</v>
      </c>
      <c r="C284" s="843" t="s">
        <v>6205</v>
      </c>
      <c r="D284" s="845">
        <v>8</v>
      </c>
    </row>
    <row r="285" spans="2:4" ht="15.75" x14ac:dyDescent="0.25">
      <c r="B285" s="846" t="s">
        <v>1113</v>
      </c>
      <c r="C285" s="847" t="s">
        <v>6266</v>
      </c>
      <c r="D285" s="848">
        <v>7</v>
      </c>
    </row>
    <row r="286" spans="2:4" ht="15.75" x14ac:dyDescent="0.25">
      <c r="B286" s="846" t="s">
        <v>1113</v>
      </c>
      <c r="C286" s="847" t="s">
        <v>8166</v>
      </c>
      <c r="D286" s="848">
        <v>4</v>
      </c>
    </row>
    <row r="287" spans="2:4" ht="15.75" x14ac:dyDescent="0.25">
      <c r="B287" s="843" t="s">
        <v>291</v>
      </c>
      <c r="C287" s="843" t="s">
        <v>6205</v>
      </c>
      <c r="D287" s="845">
        <v>14</v>
      </c>
    </row>
    <row r="288" spans="2:4" ht="15.75" x14ac:dyDescent="0.25">
      <c r="B288" s="846" t="s">
        <v>291</v>
      </c>
      <c r="C288" s="847" t="s">
        <v>6266</v>
      </c>
      <c r="D288" s="848">
        <v>5</v>
      </c>
    </row>
    <row r="289" spans="2:4" ht="15.75" x14ac:dyDescent="0.25">
      <c r="B289" s="843" t="s">
        <v>46</v>
      </c>
      <c r="C289" s="843" t="s">
        <v>6205</v>
      </c>
      <c r="D289" s="845">
        <v>9</v>
      </c>
    </row>
    <row r="290" spans="2:4" ht="15.75" x14ac:dyDescent="0.25">
      <c r="B290" s="846" t="s">
        <v>46</v>
      </c>
      <c r="C290" s="847" t="s">
        <v>6266</v>
      </c>
      <c r="D290" s="848">
        <v>1</v>
      </c>
    </row>
    <row r="291" spans="2:4" ht="15.75" x14ac:dyDescent="0.25">
      <c r="B291" s="846" t="s">
        <v>46</v>
      </c>
      <c r="C291" s="847" t="s">
        <v>8166</v>
      </c>
      <c r="D291" s="848">
        <v>9</v>
      </c>
    </row>
    <row r="292" spans="2:4" ht="15.75" x14ac:dyDescent="0.25">
      <c r="B292" s="843" t="s">
        <v>1181</v>
      </c>
      <c r="C292" s="843" t="s">
        <v>6205</v>
      </c>
      <c r="D292" s="845">
        <v>6</v>
      </c>
    </row>
    <row r="293" spans="2:4" ht="15.75" x14ac:dyDescent="0.25">
      <c r="B293" s="846" t="s">
        <v>1181</v>
      </c>
      <c r="C293" s="847" t="s">
        <v>6266</v>
      </c>
      <c r="D293" s="848">
        <v>7</v>
      </c>
    </row>
    <row r="294" spans="2:4" ht="15.75" x14ac:dyDescent="0.25">
      <c r="B294" s="846" t="s">
        <v>1181</v>
      </c>
      <c r="C294" s="847" t="s">
        <v>8166</v>
      </c>
      <c r="D294" s="848">
        <v>6</v>
      </c>
    </row>
    <row r="295" spans="2:4" ht="15.75" x14ac:dyDescent="0.25">
      <c r="B295" s="843" t="s">
        <v>778</v>
      </c>
      <c r="C295" s="843" t="s">
        <v>6205</v>
      </c>
      <c r="D295" s="845">
        <v>6</v>
      </c>
    </row>
    <row r="296" spans="2:4" ht="15.75" x14ac:dyDescent="0.25">
      <c r="B296" s="846" t="s">
        <v>778</v>
      </c>
      <c r="C296" s="847" t="s">
        <v>6266</v>
      </c>
      <c r="D296" s="848">
        <v>8</v>
      </c>
    </row>
    <row r="297" spans="2:4" ht="15.75" x14ac:dyDescent="0.25">
      <c r="B297" s="843" t="s">
        <v>106</v>
      </c>
      <c r="C297" s="843" t="s">
        <v>6205</v>
      </c>
      <c r="D297" s="84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B2"/>
  <sheetViews>
    <sheetView showGridLines="0" workbookViewId="0">
      <selection activeCell="H22" sqref="H22"/>
    </sheetView>
  </sheetViews>
  <sheetFormatPr defaultRowHeight="12.75" x14ac:dyDescent="0.2"/>
  <cols>
    <col min="1" max="1" width="2.85546875" style="78" customWidth="1"/>
    <col min="2" max="16384" width="9.140625" style="78"/>
  </cols>
  <sheetData>
    <row r="2" spans="2:2" ht="20.25" x14ac:dyDescent="0.2">
      <c r="B2" s="1" t="str">
        <f ca="1">RIGHT(CELL("filename", B2), LEN(CELL("filename", B2)) - SEARCH("]", CELL("filename", B2)))</f>
        <v>Inputs &gt;&gt;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N50"/>
  <sheetViews>
    <sheetView showGridLines="0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48" sqref="F48"/>
    </sheetView>
  </sheetViews>
  <sheetFormatPr defaultColWidth="14.28515625" defaultRowHeight="12.75" x14ac:dyDescent="0.2"/>
  <cols>
    <col min="1" max="1" width="2.85546875" style="693" customWidth="1"/>
    <col min="2" max="2" width="36.7109375" style="693" customWidth="1"/>
    <col min="3" max="3" width="13.28515625" style="693" bestFit="1" customWidth="1"/>
    <col min="4" max="4" width="30.140625" style="692" bestFit="1" customWidth="1"/>
    <col min="5" max="5" width="16.7109375" style="693" customWidth="1"/>
    <col min="6" max="6" width="16.7109375" style="692" customWidth="1"/>
    <col min="7" max="7" width="7" style="692" customWidth="1"/>
    <col min="8" max="13" width="7.5703125" style="692" customWidth="1"/>
    <col min="14" max="14" width="7.5703125" style="693" customWidth="1"/>
    <col min="15" max="16384" width="14.28515625" style="693"/>
  </cols>
  <sheetData>
    <row r="2" spans="2:14" ht="20.25" x14ac:dyDescent="0.2">
      <c r="B2" s="691" t="str">
        <f ca="1">RIGHT(CELL("filename", B2), LEN(CELL("filename", B2)) - SEARCH("]", CELL("filename", B2)))</f>
        <v>Inputs</v>
      </c>
      <c r="C2" s="691"/>
    </row>
    <row r="3" spans="2:14" x14ac:dyDescent="0.2">
      <c r="B3" s="694"/>
      <c r="C3" s="694"/>
    </row>
    <row r="4" spans="2:14" x14ac:dyDescent="0.2">
      <c r="B4" s="708" t="s">
        <v>5953</v>
      </c>
      <c r="C4" s="695" t="s">
        <v>1536</v>
      </c>
      <c r="D4" s="696"/>
    </row>
    <row r="6" spans="2:14" x14ac:dyDescent="0.2">
      <c r="B6" s="693" t="s">
        <v>1498</v>
      </c>
      <c r="C6" s="693" t="s">
        <v>1537</v>
      </c>
      <c r="D6" s="697" t="s">
        <v>7955</v>
      </c>
    </row>
    <row r="7" spans="2:14" x14ac:dyDescent="0.2">
      <c r="B7" s="693" t="s">
        <v>6706</v>
      </c>
      <c r="C7" s="693" t="s">
        <v>1537</v>
      </c>
      <c r="D7" s="697" t="s">
        <v>6205</v>
      </c>
    </row>
    <row r="9" spans="2:14" x14ac:dyDescent="0.2">
      <c r="B9" s="693" t="s">
        <v>5958</v>
      </c>
      <c r="C9" s="693" t="s">
        <v>1537</v>
      </c>
      <c r="D9" s="698" t="s">
        <v>6739</v>
      </c>
    </row>
    <row r="10" spans="2:14" x14ac:dyDescent="0.2">
      <c r="B10" s="693" t="s">
        <v>7728</v>
      </c>
      <c r="C10" s="693" t="s">
        <v>1537</v>
      </c>
      <c r="D10" s="699" t="str">
        <f>IFERROR(VLOOKUP(D9,'City Lookup'!$D$4:$G$1048576,4,FALSE),"-")</f>
        <v>LON</v>
      </c>
    </row>
    <row r="11" spans="2:14" x14ac:dyDescent="0.2">
      <c r="B11" s="693" t="s">
        <v>1499</v>
      </c>
      <c r="C11" s="693" t="s">
        <v>1537</v>
      </c>
      <c r="D11" s="698" t="s">
        <v>7744</v>
      </c>
    </row>
    <row r="12" spans="2:14" x14ac:dyDescent="0.2">
      <c r="B12" s="693" t="s">
        <v>1503</v>
      </c>
      <c r="C12" s="693" t="s">
        <v>1537</v>
      </c>
      <c r="D12" s="698" t="s">
        <v>1655</v>
      </c>
      <c r="F12" s="693"/>
    </row>
    <row r="13" spans="2:14" s="700" customFormat="1" x14ac:dyDescent="0.2">
      <c r="B13" s="700" t="s">
        <v>6707</v>
      </c>
      <c r="C13" s="693" t="s">
        <v>1537</v>
      </c>
      <c r="D13" s="698">
        <v>5</v>
      </c>
      <c r="G13" s="692"/>
      <c r="H13" s="692"/>
      <c r="I13" s="692"/>
      <c r="J13" s="692"/>
      <c r="K13" s="692"/>
      <c r="L13" s="692"/>
      <c r="M13" s="692"/>
      <c r="N13" s="693"/>
    </row>
    <row r="14" spans="2:14" s="700" customFormat="1" x14ac:dyDescent="0.2">
      <c r="B14" s="700" t="s">
        <v>6708</v>
      </c>
      <c r="C14" s="693" t="s">
        <v>1537</v>
      </c>
      <c r="D14" s="698">
        <v>5</v>
      </c>
      <c r="G14" s="692"/>
      <c r="H14" s="692"/>
      <c r="I14" s="692"/>
      <c r="J14" s="692"/>
      <c r="K14" s="692"/>
      <c r="L14" s="692"/>
      <c r="M14" s="692"/>
      <c r="N14" s="693"/>
    </row>
    <row r="15" spans="2:14" s="700" customFormat="1" x14ac:dyDescent="0.2">
      <c r="B15" s="700" t="s">
        <v>6075</v>
      </c>
      <c r="C15" s="693" t="s">
        <v>1537</v>
      </c>
      <c r="D15" s="698" t="s">
        <v>1620</v>
      </c>
      <c r="G15" s="692"/>
      <c r="H15" s="692"/>
      <c r="I15" s="692"/>
      <c r="J15" s="692"/>
      <c r="K15" s="692"/>
      <c r="L15" s="692"/>
      <c r="M15" s="692"/>
      <c r="N15" s="693"/>
    </row>
    <row r="16" spans="2:14" s="700" customFormat="1" x14ac:dyDescent="0.2">
      <c r="B16" s="700" t="s">
        <v>6074</v>
      </c>
      <c r="C16" s="693" t="s">
        <v>1537</v>
      </c>
      <c r="D16" s="699" t="str">
        <f>IFERROR(VLOOKUP(D15,'City Lookup'!$E$4:$F$1048576,2,FALSE),"-")</f>
        <v>GB</v>
      </c>
      <c r="G16" s="692"/>
      <c r="H16" s="692"/>
      <c r="I16" s="692"/>
      <c r="J16" s="692"/>
      <c r="K16" s="692"/>
      <c r="L16" s="692"/>
      <c r="M16" s="692"/>
      <c r="N16" s="693"/>
    </row>
    <row r="17" spans="2:14" s="700" customFormat="1" x14ac:dyDescent="0.2">
      <c r="D17" s="701"/>
      <c r="G17" s="692"/>
      <c r="H17" s="692"/>
      <c r="I17" s="692"/>
      <c r="J17" s="692"/>
      <c r="K17" s="692"/>
      <c r="L17" s="692"/>
      <c r="M17" s="692"/>
      <c r="N17" s="693"/>
    </row>
    <row r="18" spans="2:14" s="700" customFormat="1" x14ac:dyDescent="0.2">
      <c r="B18" s="700" t="s">
        <v>5959</v>
      </c>
      <c r="C18" s="693" t="s">
        <v>1537</v>
      </c>
      <c r="D18" s="698" t="s">
        <v>7454</v>
      </c>
      <c r="G18" s="692"/>
      <c r="H18" s="692"/>
      <c r="I18" s="692"/>
      <c r="J18" s="692"/>
      <c r="K18" s="692"/>
      <c r="L18" s="692"/>
      <c r="M18" s="692"/>
      <c r="N18" s="693"/>
    </row>
    <row r="19" spans="2:14" s="700" customFormat="1" x14ac:dyDescent="0.2">
      <c r="B19" s="693" t="s">
        <v>7728</v>
      </c>
      <c r="C19" s="693" t="s">
        <v>1537</v>
      </c>
      <c r="D19" s="699" t="s">
        <v>233</v>
      </c>
      <c r="G19" s="692"/>
      <c r="H19" s="692"/>
      <c r="I19" s="692"/>
      <c r="J19" s="692"/>
      <c r="K19" s="692"/>
      <c r="L19" s="692"/>
      <c r="M19" s="692"/>
      <c r="N19" s="693"/>
    </row>
    <row r="20" spans="2:14" x14ac:dyDescent="0.2">
      <c r="B20" s="693" t="s">
        <v>1500</v>
      </c>
      <c r="C20" s="693" t="s">
        <v>1537</v>
      </c>
      <c r="D20" s="698" t="s">
        <v>7804</v>
      </c>
    </row>
    <row r="21" spans="2:14" x14ac:dyDescent="0.2">
      <c r="B21" s="693" t="s">
        <v>1502</v>
      </c>
      <c r="C21" s="693" t="s">
        <v>1537</v>
      </c>
      <c r="D21" s="698" t="s">
        <v>233</v>
      </c>
      <c r="F21" s="693"/>
    </row>
    <row r="22" spans="2:14" x14ac:dyDescent="0.2">
      <c r="B22" s="693" t="s">
        <v>6709</v>
      </c>
      <c r="C22" s="693" t="s">
        <v>1537</v>
      </c>
      <c r="D22" s="698" t="s">
        <v>8158</v>
      </c>
      <c r="F22" s="693"/>
    </row>
    <row r="23" spans="2:14" x14ac:dyDescent="0.2">
      <c r="B23" s="693" t="s">
        <v>6710</v>
      </c>
      <c r="C23" s="693" t="s">
        <v>1537</v>
      </c>
      <c r="D23" s="698" t="s">
        <v>8158</v>
      </c>
      <c r="F23" s="693"/>
    </row>
    <row r="24" spans="2:14" x14ac:dyDescent="0.2">
      <c r="B24" s="700" t="s">
        <v>6076</v>
      </c>
      <c r="C24" s="693" t="s">
        <v>1537</v>
      </c>
      <c r="D24" s="698" t="s">
        <v>1699</v>
      </c>
      <c r="F24" s="693"/>
    </row>
    <row r="25" spans="2:14" x14ac:dyDescent="0.2">
      <c r="B25" s="700" t="s">
        <v>6077</v>
      </c>
      <c r="C25" s="693" t="s">
        <v>1537</v>
      </c>
      <c r="D25" s="699" t="str">
        <f>IFERROR(VLOOKUP(D24,'City Lookup'!$E$4:$F$1048576,2,FALSE),"-")</f>
        <v>US</v>
      </c>
      <c r="F25" s="693"/>
    </row>
    <row r="27" spans="2:14" x14ac:dyDescent="0.2">
      <c r="B27" s="693" t="s">
        <v>1501</v>
      </c>
      <c r="C27" s="693" t="s">
        <v>1539</v>
      </c>
      <c r="D27" s="697">
        <v>2016</v>
      </c>
    </row>
    <row r="29" spans="2:14" x14ac:dyDescent="0.2">
      <c r="B29" s="693" t="s">
        <v>1504</v>
      </c>
      <c r="C29" s="693" t="s">
        <v>1538</v>
      </c>
      <c r="D29" s="702">
        <v>42370</v>
      </c>
      <c r="E29" s="703"/>
    </row>
    <row r="30" spans="2:14" x14ac:dyDescent="0.2">
      <c r="B30" s="693" t="s">
        <v>1505</v>
      </c>
      <c r="C30" s="693" t="s">
        <v>1538</v>
      </c>
      <c r="D30" s="702">
        <v>42735</v>
      </c>
      <c r="E30" s="703"/>
    </row>
    <row r="32" spans="2:14" x14ac:dyDescent="0.2">
      <c r="B32" s="709" t="s">
        <v>5954</v>
      </c>
      <c r="C32" s="695" t="s">
        <v>1536</v>
      </c>
      <c r="D32" s="696"/>
      <c r="F32" s="693"/>
    </row>
    <row r="33" spans="2:6" x14ac:dyDescent="0.2">
      <c r="F33" s="693"/>
    </row>
    <row r="34" spans="2:6" x14ac:dyDescent="0.2">
      <c r="B34" s="693" t="s">
        <v>1494</v>
      </c>
      <c r="C34" s="693" t="s">
        <v>1537</v>
      </c>
      <c r="D34" s="697">
        <v>7</v>
      </c>
      <c r="F34" s="693"/>
    </row>
    <row r="35" spans="2:6" x14ac:dyDescent="0.2">
      <c r="F35" s="693"/>
    </row>
    <row r="36" spans="2:6" x14ac:dyDescent="0.2">
      <c r="B36" s="693" t="s">
        <v>1523</v>
      </c>
      <c r="C36" s="693" t="s">
        <v>1535</v>
      </c>
      <c r="D36" s="704" t="s">
        <v>8262</v>
      </c>
    </row>
    <row r="37" spans="2:6" x14ac:dyDescent="0.2">
      <c r="B37" s="693" t="s">
        <v>1524</v>
      </c>
      <c r="C37" s="693" t="s">
        <v>1535</v>
      </c>
      <c r="D37" s="704" t="s">
        <v>8263</v>
      </c>
    </row>
    <row r="38" spans="2:6" x14ac:dyDescent="0.2">
      <c r="D38" s="705"/>
    </row>
    <row r="39" spans="2:6" x14ac:dyDescent="0.2">
      <c r="B39" s="693" t="s">
        <v>1525</v>
      </c>
      <c r="C39" s="693" t="s">
        <v>1535</v>
      </c>
      <c r="D39" s="704" t="s">
        <v>8264</v>
      </c>
    </row>
    <row r="40" spans="2:6" x14ac:dyDescent="0.2">
      <c r="B40" s="693" t="s">
        <v>1526</v>
      </c>
      <c r="C40" s="693" t="s">
        <v>1535</v>
      </c>
      <c r="D40" s="704" t="s">
        <v>8265</v>
      </c>
    </row>
    <row r="42" spans="2:6" x14ac:dyDescent="0.2">
      <c r="B42" s="693" t="s">
        <v>1527</v>
      </c>
      <c r="C42" s="693" t="s">
        <v>1540</v>
      </c>
      <c r="D42" s="840" t="s">
        <v>8157</v>
      </c>
    </row>
    <row r="43" spans="2:6" x14ac:dyDescent="0.2">
      <c r="B43" s="693" t="s">
        <v>1528</v>
      </c>
      <c r="C43" s="693" t="s">
        <v>1540</v>
      </c>
      <c r="D43" s="840" t="s">
        <v>8157</v>
      </c>
    </row>
    <row r="45" spans="2:6" x14ac:dyDescent="0.2">
      <c r="B45" s="693" t="s">
        <v>1529</v>
      </c>
      <c r="C45" s="693" t="s">
        <v>1540</v>
      </c>
      <c r="D45" s="840" t="s">
        <v>8157</v>
      </c>
    </row>
    <row r="46" spans="2:6" x14ac:dyDescent="0.2">
      <c r="B46" s="693" t="s">
        <v>1530</v>
      </c>
      <c r="C46" s="693" t="s">
        <v>1540</v>
      </c>
      <c r="D46" s="840" t="s">
        <v>8157</v>
      </c>
    </row>
    <row r="48" spans="2:6" x14ac:dyDescent="0.2">
      <c r="B48" s="706" t="s">
        <v>1534</v>
      </c>
    </row>
    <row r="49" spans="2:4" x14ac:dyDescent="0.2">
      <c r="B49" s="693" t="s">
        <v>1541</v>
      </c>
      <c r="C49" s="693" t="s">
        <v>1535</v>
      </c>
      <c r="D49" s="707" t="s">
        <v>8099</v>
      </c>
    </row>
    <row r="50" spans="2:4" x14ac:dyDescent="0.2">
      <c r="B50" s="693" t="s">
        <v>1542</v>
      </c>
      <c r="C50" s="693" t="s">
        <v>1535</v>
      </c>
      <c r="D50" s="707" t="s">
        <v>8100</v>
      </c>
    </row>
  </sheetData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'City Lookup'!$D$5:$D$3613</xm:f>
          </x14:formula1>
          <xm:sqref>D9</xm:sqref>
        </x14:dataValidation>
        <x14:dataValidation type="list" allowBlank="1" showInputMessage="1" showErrorMessage="1">
          <x14:formula1>
            <xm:f>'City Lookup'!$D$5:$D$3613</xm:f>
          </x14:formula1>
          <xm:sqref>D18</xm:sqref>
        </x14:dataValidation>
        <x14:dataValidation type="list" allowBlank="1" showInputMessage="1" showErrorMessage="1">
          <x14:formula1>
            <xm:f>'City Lookup'!$B$5:$B$3613</xm:f>
          </x14:formula1>
          <xm:sqref>D21</xm:sqref>
        </x14:dataValidation>
        <x14:dataValidation type="list" allowBlank="1" showInputMessage="1" showErrorMessage="1">
          <x14:formula1>
            <xm:f>'City Lookup'!$E$5:$E$3533</xm:f>
          </x14:formula1>
          <xm:sqref>D15</xm:sqref>
        </x14:dataValidation>
        <x14:dataValidation type="list" allowBlank="1" showInputMessage="1" showErrorMessage="1">
          <x14:formula1>
            <xm:f>'City Lookup'!$E$5:$E$3533</xm:f>
          </x14:formula1>
          <xm:sqref>D24</xm:sqref>
        </x14:dataValidation>
        <x14:dataValidation type="list" allowBlank="1" showInputMessage="1" showErrorMessage="1">
          <x14:formula1>
            <xm:f>'City Lookup'!$B$5:$B$3533</xm:f>
          </x14:formula1>
          <xm:sqref>D12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filterMode="1"/>
  <dimension ref="A2:L980"/>
  <sheetViews>
    <sheetView showGridLines="0" zoomScale="85" zoomScaleNormal="85" workbookViewId="0">
      <pane xSplit="1" ySplit="3" topLeftCell="B189" activePane="bottomRight" state="frozenSplit"/>
      <selection pane="topRight" activeCell="B1" sqref="B1"/>
      <selection pane="bottomLeft" activeCell="A4" sqref="A4"/>
      <selection pane="bottomRight" activeCell="E202" sqref="E202:E353"/>
    </sheetView>
  </sheetViews>
  <sheetFormatPr defaultRowHeight="12.75" outlineLevelRow="1" x14ac:dyDescent="0.2"/>
  <cols>
    <col min="1" max="1" width="2.85546875" style="618" customWidth="1"/>
    <col min="2" max="2" width="16.5703125" style="618" customWidth="1"/>
    <col min="3" max="4" width="8.42578125" style="618" customWidth="1"/>
    <col min="5" max="5" width="12.85546875" style="618" customWidth="1"/>
    <col min="6" max="6" width="9.42578125" style="715" customWidth="1"/>
    <col min="7" max="7" width="24.5703125" style="715" bestFit="1" customWidth="1"/>
    <col min="8" max="8" width="31.28515625" style="618" bestFit="1" customWidth="1"/>
    <col min="9" max="9" width="9.140625" style="618"/>
    <col min="10" max="10" width="13.42578125" style="618" bestFit="1" customWidth="1"/>
    <col min="11" max="16384" width="9.140625" style="618"/>
  </cols>
  <sheetData>
    <row r="2" spans="2:9" ht="20.25" x14ac:dyDescent="0.2">
      <c r="B2" s="745" t="str">
        <f ca="1">RIGHT(CELL("filename", B2), LEN(CELL("filename", B2)) - SEARCH("]", CELL("filename", B2)))</f>
        <v>Connecting Demand Analysis</v>
      </c>
      <c r="D2" s="714"/>
    </row>
    <row r="5" spans="2:9" s="716" customFormat="1" ht="33.75" x14ac:dyDescent="0.5">
      <c r="B5" s="726" t="str">
        <f>AirlineHomeAirport</f>
        <v>London Heathrow</v>
      </c>
      <c r="F5" s="717"/>
      <c r="G5" s="717"/>
    </row>
    <row r="7" spans="2:9" s="621" customFormat="1" x14ac:dyDescent="0.2">
      <c r="B7" s="619" t="str">
        <f>"Destinations Served from "&amp;AirlineHomeAirport</f>
        <v>Destinations Served from London Heathrow</v>
      </c>
      <c r="F7" s="718"/>
      <c r="G7" s="718"/>
    </row>
    <row r="8" spans="2:9" outlineLevel="1" x14ac:dyDescent="0.2"/>
    <row r="9" spans="2:9" outlineLevel="1" x14ac:dyDescent="0.2">
      <c r="B9" s="727"/>
      <c r="C9" s="640"/>
      <c r="D9" s="640"/>
      <c r="E9" s="640"/>
      <c r="F9" s="728"/>
      <c r="G9" s="728"/>
      <c r="H9" s="640"/>
      <c r="I9" s="640"/>
    </row>
    <row r="10" spans="2:9" outlineLevel="1" x14ac:dyDescent="0.2">
      <c r="B10" s="640"/>
      <c r="C10" s="746" t="s">
        <v>8113</v>
      </c>
      <c r="D10" s="746" t="s">
        <v>8114</v>
      </c>
      <c r="E10" s="747" t="s">
        <v>5979</v>
      </c>
      <c r="F10" s="747" t="s">
        <v>5982</v>
      </c>
      <c r="G10" s="747" t="s">
        <v>5987</v>
      </c>
      <c r="H10" s="747" t="s">
        <v>5991</v>
      </c>
      <c r="I10" s="747" t="s">
        <v>8115</v>
      </c>
    </row>
    <row r="11" spans="2:9" outlineLevel="1" x14ac:dyDescent="0.2">
      <c r="B11" s="729"/>
      <c r="C11" s="748" t="s">
        <v>233</v>
      </c>
      <c r="D11" s="748" t="s">
        <v>1655</v>
      </c>
      <c r="E11" s="749" t="s">
        <v>9</v>
      </c>
      <c r="F11" s="749" t="s">
        <v>9</v>
      </c>
      <c r="G11" s="750" t="s">
        <v>1563</v>
      </c>
      <c r="H11" s="750" t="s">
        <v>8116</v>
      </c>
      <c r="I11" s="751" t="s">
        <v>6119</v>
      </c>
    </row>
    <row r="12" spans="2:9" outlineLevel="1" x14ac:dyDescent="0.2">
      <c r="B12" s="640"/>
      <c r="C12" s="748" t="s">
        <v>233</v>
      </c>
      <c r="D12" s="748" t="s">
        <v>1655</v>
      </c>
      <c r="E12" s="749" t="s">
        <v>382</v>
      </c>
      <c r="F12" s="749" t="s">
        <v>382</v>
      </c>
      <c r="G12" s="750" t="s">
        <v>1620</v>
      </c>
      <c r="H12" s="750" t="s">
        <v>8117</v>
      </c>
      <c r="I12" s="751" t="s">
        <v>6119</v>
      </c>
    </row>
    <row r="13" spans="2:9" outlineLevel="1" x14ac:dyDescent="0.2">
      <c r="B13" s="640"/>
      <c r="C13" s="748" t="s">
        <v>233</v>
      </c>
      <c r="D13" s="748" t="s">
        <v>1655</v>
      </c>
      <c r="E13" s="749" t="s">
        <v>8</v>
      </c>
      <c r="F13" s="749" t="s">
        <v>8</v>
      </c>
      <c r="G13" s="750" t="s">
        <v>1562</v>
      </c>
      <c r="H13" s="750" t="s">
        <v>8116</v>
      </c>
      <c r="I13" s="751" t="s">
        <v>6119</v>
      </c>
    </row>
    <row r="14" spans="2:9" outlineLevel="1" x14ac:dyDescent="0.2">
      <c r="B14" s="640"/>
      <c r="C14" s="748" t="s">
        <v>233</v>
      </c>
      <c r="D14" s="748" t="s">
        <v>1655</v>
      </c>
      <c r="E14" s="749" t="s">
        <v>12</v>
      </c>
      <c r="F14" s="749" t="s">
        <v>12</v>
      </c>
      <c r="G14" s="750" t="s">
        <v>1567</v>
      </c>
      <c r="H14" s="750" t="s">
        <v>8118</v>
      </c>
      <c r="I14" s="751" t="s">
        <v>6119</v>
      </c>
    </row>
    <row r="15" spans="2:9" outlineLevel="1" x14ac:dyDescent="0.2">
      <c r="B15" s="640"/>
      <c r="C15" s="748" t="s">
        <v>233</v>
      </c>
      <c r="D15" s="748" t="s">
        <v>1655</v>
      </c>
      <c r="E15" s="749" t="s">
        <v>395</v>
      </c>
      <c r="F15" s="749" t="s">
        <v>395</v>
      </c>
      <c r="G15" s="750" t="s">
        <v>1617</v>
      </c>
      <c r="H15" s="750" t="s">
        <v>8117</v>
      </c>
      <c r="I15" s="751" t="s">
        <v>6119</v>
      </c>
    </row>
    <row r="16" spans="2:9" hidden="1" outlineLevel="1" x14ac:dyDescent="0.2">
      <c r="B16" s="640"/>
      <c r="C16" s="748" t="s">
        <v>233</v>
      </c>
      <c r="D16" s="748" t="s">
        <v>1655</v>
      </c>
      <c r="E16" s="749" t="s">
        <v>306</v>
      </c>
      <c r="F16" s="749" t="s">
        <v>306</v>
      </c>
      <c r="G16" s="750" t="s">
        <v>1581</v>
      </c>
      <c r="H16" s="750" t="s">
        <v>8119</v>
      </c>
      <c r="I16" s="751" t="s">
        <v>8160</v>
      </c>
    </row>
    <row r="17" spans="2:9" outlineLevel="1" x14ac:dyDescent="0.2">
      <c r="B17" s="640"/>
      <c r="C17" s="748" t="s">
        <v>233</v>
      </c>
      <c r="D17" s="748" t="s">
        <v>1655</v>
      </c>
      <c r="E17" s="749" t="s">
        <v>20</v>
      </c>
      <c r="F17" s="749" t="s">
        <v>20</v>
      </c>
      <c r="G17" s="750" t="s">
        <v>1573</v>
      </c>
      <c r="H17" s="750" t="s">
        <v>8120</v>
      </c>
      <c r="I17" s="751" t="s">
        <v>6119</v>
      </c>
    </row>
    <row r="18" spans="2:9" outlineLevel="1" x14ac:dyDescent="0.2">
      <c r="B18" s="640"/>
      <c r="C18" s="748" t="s">
        <v>233</v>
      </c>
      <c r="D18" s="748" t="s">
        <v>1655</v>
      </c>
      <c r="E18" s="749" t="s">
        <v>99</v>
      </c>
      <c r="F18" s="749" t="s">
        <v>99</v>
      </c>
      <c r="G18" s="750" t="s">
        <v>1624</v>
      </c>
      <c r="H18" s="750" t="s">
        <v>8121</v>
      </c>
      <c r="I18" s="751" t="s">
        <v>6119</v>
      </c>
    </row>
    <row r="19" spans="2:9" outlineLevel="1" x14ac:dyDescent="0.2">
      <c r="B19" s="640"/>
      <c r="C19" s="748" t="s">
        <v>233</v>
      </c>
      <c r="D19" s="748" t="s">
        <v>1655</v>
      </c>
      <c r="E19" s="749" t="s">
        <v>88</v>
      </c>
      <c r="F19" s="749" t="s">
        <v>88</v>
      </c>
      <c r="G19" s="750" t="s">
        <v>1616</v>
      </c>
      <c r="H19" s="750" t="s">
        <v>8117</v>
      </c>
      <c r="I19" s="751" t="s">
        <v>6119</v>
      </c>
    </row>
    <row r="20" spans="2:9" outlineLevel="1" x14ac:dyDescent="0.2">
      <c r="B20" s="640"/>
      <c r="C20" s="748" t="s">
        <v>233</v>
      </c>
      <c r="D20" s="748" t="s">
        <v>1655</v>
      </c>
      <c r="E20" s="749" t="s">
        <v>1677</v>
      </c>
      <c r="F20" s="749" t="s">
        <v>351</v>
      </c>
      <c r="G20" s="750" t="s">
        <v>1776</v>
      </c>
      <c r="H20" s="750" t="s">
        <v>8117</v>
      </c>
      <c r="I20" s="751" t="s">
        <v>6119</v>
      </c>
    </row>
    <row r="21" spans="2:9" outlineLevel="1" x14ac:dyDescent="0.2">
      <c r="B21" s="640"/>
      <c r="C21" s="748" t="s">
        <v>233</v>
      </c>
      <c r="D21" s="748" t="s">
        <v>1655</v>
      </c>
      <c r="E21" s="749" t="s">
        <v>33</v>
      </c>
      <c r="F21" s="749" t="s">
        <v>33</v>
      </c>
      <c r="G21" s="750" t="s">
        <v>1583</v>
      </c>
      <c r="H21" s="750" t="s">
        <v>8119</v>
      </c>
      <c r="I21" s="751" t="s">
        <v>6119</v>
      </c>
    </row>
    <row r="22" spans="2:9" outlineLevel="1" x14ac:dyDescent="0.2">
      <c r="B22" s="640"/>
      <c r="C22" s="748" t="s">
        <v>233</v>
      </c>
      <c r="D22" s="748" t="s">
        <v>1655</v>
      </c>
      <c r="E22" s="749" t="s">
        <v>78</v>
      </c>
      <c r="F22" s="749" t="s">
        <v>78</v>
      </c>
      <c r="G22" s="750" t="s">
        <v>1614</v>
      </c>
      <c r="H22" s="750" t="s">
        <v>8117</v>
      </c>
      <c r="I22" s="751" t="s">
        <v>6119</v>
      </c>
    </row>
    <row r="23" spans="2:9" hidden="1" outlineLevel="1" x14ac:dyDescent="0.2">
      <c r="B23" s="640"/>
      <c r="C23" s="748" t="s">
        <v>233</v>
      </c>
      <c r="D23" s="748" t="s">
        <v>1655</v>
      </c>
      <c r="E23" s="749" t="s">
        <v>131</v>
      </c>
      <c r="F23" s="749" t="s">
        <v>131</v>
      </c>
      <c r="G23" s="750" t="s">
        <v>1699</v>
      </c>
      <c r="H23" s="750" t="s">
        <v>7809</v>
      </c>
      <c r="I23" s="751" t="s">
        <v>8160</v>
      </c>
    </row>
    <row r="24" spans="2:9" outlineLevel="1" x14ac:dyDescent="0.2">
      <c r="B24" s="640"/>
      <c r="C24" s="748" t="s">
        <v>233</v>
      </c>
      <c r="D24" s="748" t="s">
        <v>1655</v>
      </c>
      <c r="E24" s="749" t="s">
        <v>105</v>
      </c>
      <c r="F24" s="749" t="s">
        <v>105</v>
      </c>
      <c r="G24" s="750" t="s">
        <v>6084</v>
      </c>
      <c r="H24" s="750" t="s">
        <v>8121</v>
      </c>
      <c r="I24" s="751" t="s">
        <v>6119</v>
      </c>
    </row>
    <row r="25" spans="2:9" hidden="1" outlineLevel="1" x14ac:dyDescent="0.2">
      <c r="B25" s="640"/>
      <c r="C25" s="748" t="s">
        <v>233</v>
      </c>
      <c r="D25" s="748" t="s">
        <v>1655</v>
      </c>
      <c r="E25" s="749" t="s">
        <v>193</v>
      </c>
      <c r="F25" s="749" t="s">
        <v>193</v>
      </c>
      <c r="G25" s="750" t="s">
        <v>1699</v>
      </c>
      <c r="H25" s="750" t="s">
        <v>7809</v>
      </c>
      <c r="I25" s="751" t="s">
        <v>8160</v>
      </c>
    </row>
    <row r="26" spans="2:9" outlineLevel="1" x14ac:dyDescent="0.2">
      <c r="B26" s="640"/>
      <c r="C26" s="748" t="s">
        <v>233</v>
      </c>
      <c r="D26" s="748" t="s">
        <v>1655</v>
      </c>
      <c r="E26" s="749" t="s">
        <v>100</v>
      </c>
      <c r="F26" s="749" t="s">
        <v>100</v>
      </c>
      <c r="G26" s="750" t="s">
        <v>1622</v>
      </c>
      <c r="H26" s="750" t="s">
        <v>8121</v>
      </c>
      <c r="I26" s="751" t="s">
        <v>6119</v>
      </c>
    </row>
    <row r="27" spans="2:9" outlineLevel="1" x14ac:dyDescent="0.2">
      <c r="B27" s="640"/>
      <c r="C27" s="748" t="s">
        <v>233</v>
      </c>
      <c r="D27" s="748" t="s">
        <v>1655</v>
      </c>
      <c r="E27" s="749" t="s">
        <v>153</v>
      </c>
      <c r="F27" s="749" t="s">
        <v>153</v>
      </c>
      <c r="G27" s="750" t="s">
        <v>1617</v>
      </c>
      <c r="H27" s="750" t="s">
        <v>8117</v>
      </c>
      <c r="I27" s="751" t="s">
        <v>6119</v>
      </c>
    </row>
    <row r="28" spans="2:9" outlineLevel="1" x14ac:dyDescent="0.2">
      <c r="B28" s="640"/>
      <c r="C28" s="748" t="s">
        <v>233</v>
      </c>
      <c r="D28" s="748" t="s">
        <v>1655</v>
      </c>
      <c r="E28" s="749" t="s">
        <v>450</v>
      </c>
      <c r="F28" s="749" t="s">
        <v>450</v>
      </c>
      <c r="G28" s="750" t="s">
        <v>1606</v>
      </c>
      <c r="H28" s="750" t="s">
        <v>8122</v>
      </c>
      <c r="I28" s="751" t="s">
        <v>6119</v>
      </c>
    </row>
    <row r="29" spans="2:9" outlineLevel="1" x14ac:dyDescent="0.2">
      <c r="B29" s="640"/>
      <c r="C29" s="748" t="s">
        <v>233</v>
      </c>
      <c r="D29" s="748" t="s">
        <v>1655</v>
      </c>
      <c r="E29" s="749" t="s">
        <v>97</v>
      </c>
      <c r="F29" s="749" t="s">
        <v>97</v>
      </c>
      <c r="G29" s="750" t="s">
        <v>1626</v>
      </c>
      <c r="H29" s="750" t="s">
        <v>8121</v>
      </c>
      <c r="I29" s="751" t="s">
        <v>6119</v>
      </c>
    </row>
    <row r="30" spans="2:9" outlineLevel="1" x14ac:dyDescent="0.2">
      <c r="B30" s="640"/>
      <c r="C30" s="748" t="s">
        <v>233</v>
      </c>
      <c r="D30" s="748" t="s">
        <v>1655</v>
      </c>
      <c r="E30" s="749" t="s">
        <v>459</v>
      </c>
      <c r="F30" s="749" t="s">
        <v>459</v>
      </c>
      <c r="G30" s="750" t="s">
        <v>1757</v>
      </c>
      <c r="H30" s="750" t="s">
        <v>8117</v>
      </c>
      <c r="I30" s="751" t="s">
        <v>6119</v>
      </c>
    </row>
    <row r="31" spans="2:9" outlineLevel="1" x14ac:dyDescent="0.2">
      <c r="B31" s="640"/>
      <c r="C31" s="748" t="s">
        <v>233</v>
      </c>
      <c r="D31" s="748" t="s">
        <v>1655</v>
      </c>
      <c r="E31" s="749" t="s">
        <v>2056</v>
      </c>
      <c r="F31" s="749" t="s">
        <v>455</v>
      </c>
      <c r="G31" s="750" t="s">
        <v>1620</v>
      </c>
      <c r="H31" s="750" t="s">
        <v>8117</v>
      </c>
      <c r="I31" s="751" t="s">
        <v>6119</v>
      </c>
    </row>
    <row r="32" spans="2:9" outlineLevel="1" x14ac:dyDescent="0.2">
      <c r="B32" s="640"/>
      <c r="C32" s="748" t="s">
        <v>233</v>
      </c>
      <c r="D32" s="748" t="s">
        <v>1655</v>
      </c>
      <c r="E32" s="749" t="s">
        <v>470</v>
      </c>
      <c r="F32" s="749" t="s">
        <v>470</v>
      </c>
      <c r="G32" s="750" t="s">
        <v>1617</v>
      </c>
      <c r="H32" s="750" t="s">
        <v>8117</v>
      </c>
      <c r="I32" s="751" t="s">
        <v>6119</v>
      </c>
    </row>
    <row r="33" spans="2:9" hidden="1" outlineLevel="1" x14ac:dyDescent="0.2">
      <c r="B33" s="640"/>
      <c r="C33" s="748" t="s">
        <v>233</v>
      </c>
      <c r="D33" s="748" t="s">
        <v>1655</v>
      </c>
      <c r="E33" s="749" t="s">
        <v>71</v>
      </c>
      <c r="F33" s="749" t="s">
        <v>71</v>
      </c>
      <c r="G33" s="750" t="s">
        <v>1599</v>
      </c>
      <c r="H33" s="750" t="s">
        <v>8123</v>
      </c>
      <c r="I33" s="751" t="s">
        <v>8160</v>
      </c>
    </row>
    <row r="34" spans="2:9" outlineLevel="1" x14ac:dyDescent="0.2">
      <c r="B34" s="640"/>
      <c r="C34" s="748" t="s">
        <v>233</v>
      </c>
      <c r="D34" s="748" t="s">
        <v>1655</v>
      </c>
      <c r="E34" s="749" t="s">
        <v>480</v>
      </c>
      <c r="F34" s="749" t="s">
        <v>480</v>
      </c>
      <c r="G34" s="750" t="s">
        <v>1615</v>
      </c>
      <c r="H34" s="750" t="s">
        <v>8117</v>
      </c>
      <c r="I34" s="751" t="s">
        <v>6119</v>
      </c>
    </row>
    <row r="35" spans="2:9" outlineLevel="1" x14ac:dyDescent="0.2">
      <c r="B35" s="640"/>
      <c r="C35" s="748" t="s">
        <v>233</v>
      </c>
      <c r="D35" s="748" t="s">
        <v>1655</v>
      </c>
      <c r="E35" s="749" t="s">
        <v>44</v>
      </c>
      <c r="F35" s="749" t="s">
        <v>44</v>
      </c>
      <c r="G35" s="750" t="s">
        <v>1590</v>
      </c>
      <c r="H35" s="750" t="s">
        <v>8124</v>
      </c>
      <c r="I35" s="751" t="s">
        <v>6119</v>
      </c>
    </row>
    <row r="36" spans="2:9" hidden="1" outlineLevel="1" x14ac:dyDescent="0.2">
      <c r="B36" s="640"/>
      <c r="C36" s="748" t="s">
        <v>233</v>
      </c>
      <c r="D36" s="748" t="s">
        <v>1655</v>
      </c>
      <c r="E36" s="749" t="s">
        <v>487</v>
      </c>
      <c r="F36" s="749" t="s">
        <v>487</v>
      </c>
      <c r="G36" s="750" t="s">
        <v>1728</v>
      </c>
      <c r="H36" s="750" t="s">
        <v>8125</v>
      </c>
      <c r="I36" s="751" t="s">
        <v>8160</v>
      </c>
    </row>
    <row r="37" spans="2:9" outlineLevel="1" x14ac:dyDescent="0.2">
      <c r="B37" s="640"/>
      <c r="C37" s="748" t="s">
        <v>233</v>
      </c>
      <c r="D37" s="748" t="s">
        <v>1655</v>
      </c>
      <c r="E37" s="749" t="s">
        <v>41</v>
      </c>
      <c r="F37" s="749" t="s">
        <v>41</v>
      </c>
      <c r="G37" s="750" t="s">
        <v>1590</v>
      </c>
      <c r="H37" s="750" t="s">
        <v>8124</v>
      </c>
      <c r="I37" s="751" t="s">
        <v>6119</v>
      </c>
    </row>
    <row r="38" spans="2:9" hidden="1" outlineLevel="1" x14ac:dyDescent="0.2">
      <c r="B38" s="640"/>
      <c r="C38" s="748" t="s">
        <v>233</v>
      </c>
      <c r="D38" s="748" t="s">
        <v>1655</v>
      </c>
      <c r="E38" s="749" t="s">
        <v>137</v>
      </c>
      <c r="F38" s="749" t="s">
        <v>137</v>
      </c>
      <c r="G38" s="750" t="s">
        <v>1699</v>
      </c>
      <c r="H38" s="750" t="s">
        <v>7809</v>
      </c>
      <c r="I38" s="751" t="s">
        <v>8160</v>
      </c>
    </row>
    <row r="39" spans="2:9" outlineLevel="1" x14ac:dyDescent="0.2">
      <c r="B39" s="640"/>
      <c r="C39" s="748" t="s">
        <v>233</v>
      </c>
      <c r="D39" s="748" t="s">
        <v>1655</v>
      </c>
      <c r="E39" s="749" t="s">
        <v>129</v>
      </c>
      <c r="F39" s="749" t="s">
        <v>129</v>
      </c>
      <c r="G39" s="750" t="s">
        <v>1856</v>
      </c>
      <c r="H39" s="750" t="s">
        <v>8117</v>
      </c>
      <c r="I39" s="751" t="s">
        <v>6119</v>
      </c>
    </row>
    <row r="40" spans="2:9" outlineLevel="1" x14ac:dyDescent="0.2">
      <c r="B40" s="640"/>
      <c r="C40" s="748" t="s">
        <v>233</v>
      </c>
      <c r="D40" s="748" t="s">
        <v>1655</v>
      </c>
      <c r="E40" s="749" t="s">
        <v>2198</v>
      </c>
      <c r="F40" s="749" t="s">
        <v>503</v>
      </c>
      <c r="G40" s="750" t="s">
        <v>1618</v>
      </c>
      <c r="H40" s="750" t="s">
        <v>8117</v>
      </c>
      <c r="I40" s="751" t="s">
        <v>6119</v>
      </c>
    </row>
    <row r="41" spans="2:9" outlineLevel="1" x14ac:dyDescent="0.2">
      <c r="B41" s="640"/>
      <c r="C41" s="748" t="s">
        <v>233</v>
      </c>
      <c r="D41" s="748" t="s">
        <v>1655</v>
      </c>
      <c r="E41" s="749" t="s">
        <v>298</v>
      </c>
      <c r="F41" s="749" t="s">
        <v>298</v>
      </c>
      <c r="G41" s="750" t="s">
        <v>2222</v>
      </c>
      <c r="H41" s="750" t="s">
        <v>8122</v>
      </c>
      <c r="I41" s="751" t="s">
        <v>6119</v>
      </c>
    </row>
    <row r="42" spans="2:9" hidden="1" outlineLevel="1" x14ac:dyDescent="0.2">
      <c r="B42" s="640"/>
      <c r="C42" s="748" t="s">
        <v>233</v>
      </c>
      <c r="D42" s="748" t="s">
        <v>1655</v>
      </c>
      <c r="E42" s="749" t="s">
        <v>159</v>
      </c>
      <c r="F42" s="749" t="s">
        <v>159</v>
      </c>
      <c r="G42" s="750" t="s">
        <v>1699</v>
      </c>
      <c r="H42" s="750" t="s">
        <v>7809</v>
      </c>
      <c r="I42" s="751" t="s">
        <v>8160</v>
      </c>
    </row>
    <row r="43" spans="2:9" outlineLevel="1" x14ac:dyDescent="0.2">
      <c r="B43" s="640"/>
      <c r="C43" s="748" t="s">
        <v>233</v>
      </c>
      <c r="D43" s="748" t="s">
        <v>1655</v>
      </c>
      <c r="E43" s="749" t="s">
        <v>19</v>
      </c>
      <c r="F43" s="749" t="s">
        <v>19</v>
      </c>
      <c r="G43" s="750" t="s">
        <v>1574</v>
      </c>
      <c r="H43" s="750" t="s">
        <v>8120</v>
      </c>
      <c r="I43" s="751" t="s">
        <v>6119</v>
      </c>
    </row>
    <row r="44" spans="2:9" hidden="1" outlineLevel="1" x14ac:dyDescent="0.2">
      <c r="B44" s="640"/>
      <c r="C44" s="748" t="s">
        <v>233</v>
      </c>
      <c r="D44" s="748" t="s">
        <v>1655</v>
      </c>
      <c r="E44" s="749" t="s">
        <v>36</v>
      </c>
      <c r="F44" s="749" t="s">
        <v>36</v>
      </c>
      <c r="G44" s="750" t="s">
        <v>1585</v>
      </c>
      <c r="H44" s="750" t="s">
        <v>8126</v>
      </c>
      <c r="I44" s="751" t="s">
        <v>8160</v>
      </c>
    </row>
    <row r="45" spans="2:9" outlineLevel="1" x14ac:dyDescent="0.2">
      <c r="B45" s="640"/>
      <c r="C45" s="748" t="s">
        <v>233</v>
      </c>
      <c r="D45" s="748" t="s">
        <v>1655</v>
      </c>
      <c r="E45" s="749" t="s">
        <v>1657</v>
      </c>
      <c r="F45" s="749" t="s">
        <v>279</v>
      </c>
      <c r="G45" s="750" t="s">
        <v>1612</v>
      </c>
      <c r="H45" s="750" t="s">
        <v>8117</v>
      </c>
      <c r="I45" s="751" t="s">
        <v>6119</v>
      </c>
    </row>
    <row r="46" spans="2:9" outlineLevel="1" x14ac:dyDescent="0.2">
      <c r="B46" s="640"/>
      <c r="C46" s="748" t="s">
        <v>233</v>
      </c>
      <c r="D46" s="748" t="s">
        <v>1655</v>
      </c>
      <c r="E46" s="749" t="s">
        <v>525</v>
      </c>
      <c r="F46" s="749" t="s">
        <v>525</v>
      </c>
      <c r="G46" s="750" t="s">
        <v>1614</v>
      </c>
      <c r="H46" s="750" t="s">
        <v>8117</v>
      </c>
      <c r="I46" s="751" t="s">
        <v>6119</v>
      </c>
    </row>
    <row r="47" spans="2:9" outlineLevel="1" x14ac:dyDescent="0.2">
      <c r="B47" s="640"/>
      <c r="C47" s="748" t="s">
        <v>233</v>
      </c>
      <c r="D47" s="748" t="s">
        <v>1655</v>
      </c>
      <c r="E47" s="749" t="s">
        <v>527</v>
      </c>
      <c r="F47" s="749" t="s">
        <v>527</v>
      </c>
      <c r="G47" s="750" t="s">
        <v>1613</v>
      </c>
      <c r="H47" s="750" t="s">
        <v>8117</v>
      </c>
      <c r="I47" s="751" t="s">
        <v>6119</v>
      </c>
    </row>
    <row r="48" spans="2:9" hidden="1" outlineLevel="1" x14ac:dyDescent="0.2">
      <c r="B48" s="640"/>
      <c r="C48" s="748" t="s">
        <v>233</v>
      </c>
      <c r="D48" s="748" t="s">
        <v>1655</v>
      </c>
      <c r="E48" s="749" t="s">
        <v>149</v>
      </c>
      <c r="F48" s="749" t="s">
        <v>149</v>
      </c>
      <c r="G48" s="750" t="s">
        <v>1699</v>
      </c>
      <c r="H48" s="750" t="s">
        <v>7809</v>
      </c>
      <c r="I48" s="751" t="s">
        <v>8160</v>
      </c>
    </row>
    <row r="49" spans="2:9" outlineLevel="1" x14ac:dyDescent="0.2">
      <c r="B49" s="640"/>
      <c r="C49" s="748" t="s">
        <v>233</v>
      </c>
      <c r="D49" s="748" t="s">
        <v>1655</v>
      </c>
      <c r="E49" s="749" t="s">
        <v>53</v>
      </c>
      <c r="F49" s="749" t="s">
        <v>53</v>
      </c>
      <c r="G49" s="750" t="s">
        <v>1594</v>
      </c>
      <c r="H49" s="750" t="s">
        <v>8124</v>
      </c>
      <c r="I49" s="751" t="s">
        <v>6119</v>
      </c>
    </row>
    <row r="50" spans="2:9" outlineLevel="1" x14ac:dyDescent="0.2">
      <c r="B50" s="640"/>
      <c r="C50" s="748" t="s">
        <v>233</v>
      </c>
      <c r="D50" s="748" t="s">
        <v>1655</v>
      </c>
      <c r="E50" s="749" t="s">
        <v>2430</v>
      </c>
      <c r="F50" s="749" t="s">
        <v>291</v>
      </c>
      <c r="G50" s="750" t="s">
        <v>1575</v>
      </c>
      <c r="H50" s="750" t="s">
        <v>8120</v>
      </c>
      <c r="I50" s="751" t="s">
        <v>6119</v>
      </c>
    </row>
    <row r="51" spans="2:9" outlineLevel="1" x14ac:dyDescent="0.2">
      <c r="B51" s="640"/>
      <c r="C51" s="748" t="s">
        <v>233</v>
      </c>
      <c r="D51" s="748" t="s">
        <v>1655</v>
      </c>
      <c r="E51" s="749" t="s">
        <v>144</v>
      </c>
      <c r="F51" s="749" t="s">
        <v>144</v>
      </c>
      <c r="G51" s="750" t="s">
        <v>1610</v>
      </c>
      <c r="H51" s="750" t="s">
        <v>8117</v>
      </c>
      <c r="I51" s="751" t="s">
        <v>6119</v>
      </c>
    </row>
    <row r="52" spans="2:9" outlineLevel="1" x14ac:dyDescent="0.2">
      <c r="B52" s="640"/>
      <c r="C52" s="748" t="s">
        <v>233</v>
      </c>
      <c r="D52" s="748" t="s">
        <v>1655</v>
      </c>
      <c r="E52" s="749" t="s">
        <v>27</v>
      </c>
      <c r="F52" s="749" t="s">
        <v>27</v>
      </c>
      <c r="G52" s="750" t="s">
        <v>1579</v>
      </c>
      <c r="H52" s="750" t="s">
        <v>8127</v>
      </c>
      <c r="I52" s="751" t="s">
        <v>6119</v>
      </c>
    </row>
    <row r="53" spans="2:9" hidden="1" outlineLevel="1" x14ac:dyDescent="0.2">
      <c r="B53" s="640"/>
      <c r="C53" s="748" t="s">
        <v>233</v>
      </c>
      <c r="D53" s="748" t="s">
        <v>1655</v>
      </c>
      <c r="E53" s="749" t="s">
        <v>566</v>
      </c>
      <c r="F53" s="749" t="s">
        <v>566</v>
      </c>
      <c r="G53" s="750" t="s">
        <v>1585</v>
      </c>
      <c r="H53" s="750" t="s">
        <v>8126</v>
      </c>
      <c r="I53" s="751" t="s">
        <v>8160</v>
      </c>
    </row>
    <row r="54" spans="2:9" outlineLevel="1" x14ac:dyDescent="0.2">
      <c r="B54" s="640"/>
      <c r="C54" s="748" t="s">
        <v>233</v>
      </c>
      <c r="D54" s="748" t="s">
        <v>1655</v>
      </c>
      <c r="E54" s="749" t="s">
        <v>39</v>
      </c>
      <c r="F54" s="749" t="s">
        <v>39</v>
      </c>
      <c r="G54" s="750" t="s">
        <v>1590</v>
      </c>
      <c r="H54" s="750" t="s">
        <v>8124</v>
      </c>
      <c r="I54" s="751" t="s">
        <v>6119</v>
      </c>
    </row>
    <row r="55" spans="2:9" hidden="1" outlineLevel="1" x14ac:dyDescent="0.2">
      <c r="B55" s="640"/>
      <c r="C55" s="748" t="s">
        <v>233</v>
      </c>
      <c r="D55" s="748" t="s">
        <v>1655</v>
      </c>
      <c r="E55" s="749" t="s">
        <v>145</v>
      </c>
      <c r="F55" s="749" t="s">
        <v>145</v>
      </c>
      <c r="G55" s="750" t="s">
        <v>1699</v>
      </c>
      <c r="H55" s="750" t="s">
        <v>7809</v>
      </c>
      <c r="I55" s="751" t="s">
        <v>8160</v>
      </c>
    </row>
    <row r="56" spans="2:9" hidden="1" outlineLevel="1" x14ac:dyDescent="0.2">
      <c r="B56" s="640"/>
      <c r="C56" s="748" t="s">
        <v>233</v>
      </c>
      <c r="D56" s="748" t="s">
        <v>1655</v>
      </c>
      <c r="E56" s="749" t="s">
        <v>138</v>
      </c>
      <c r="F56" s="749" t="s">
        <v>138</v>
      </c>
      <c r="G56" s="750" t="s">
        <v>1699</v>
      </c>
      <c r="H56" s="750" t="s">
        <v>7809</v>
      </c>
      <c r="I56" s="751" t="s">
        <v>8160</v>
      </c>
    </row>
    <row r="57" spans="2:9" outlineLevel="1" x14ac:dyDescent="0.2">
      <c r="B57" s="640"/>
      <c r="C57" s="748" t="s">
        <v>233</v>
      </c>
      <c r="D57" s="748" t="s">
        <v>1655</v>
      </c>
      <c r="E57" s="749" t="s">
        <v>1671</v>
      </c>
      <c r="F57" s="749" t="s">
        <v>278</v>
      </c>
      <c r="G57" s="750" t="s">
        <v>6761</v>
      </c>
      <c r="H57" s="750" t="s">
        <v>8122</v>
      </c>
      <c r="I57" s="751" t="s">
        <v>6119</v>
      </c>
    </row>
    <row r="58" spans="2:9" outlineLevel="1" x14ac:dyDescent="0.2">
      <c r="B58" s="640"/>
      <c r="C58" s="748" t="s">
        <v>233</v>
      </c>
      <c r="D58" s="748" t="s">
        <v>1655</v>
      </c>
      <c r="E58" s="749" t="s">
        <v>104</v>
      </c>
      <c r="F58" s="749" t="s">
        <v>104</v>
      </c>
      <c r="G58" s="750" t="s">
        <v>1628</v>
      </c>
      <c r="H58" s="750" t="s">
        <v>8121</v>
      </c>
      <c r="I58" s="751" t="s">
        <v>6119</v>
      </c>
    </row>
    <row r="59" spans="2:9" hidden="1" outlineLevel="1" x14ac:dyDescent="0.2">
      <c r="B59" s="640"/>
      <c r="C59" s="748" t="s">
        <v>233</v>
      </c>
      <c r="D59" s="748" t="s">
        <v>1655</v>
      </c>
      <c r="E59" s="749" t="s">
        <v>1636</v>
      </c>
      <c r="F59" s="749" t="s">
        <v>315</v>
      </c>
      <c r="G59" s="750" t="s">
        <v>1699</v>
      </c>
      <c r="H59" s="750" t="s">
        <v>7809</v>
      </c>
      <c r="I59" s="751" t="s">
        <v>8160</v>
      </c>
    </row>
    <row r="60" spans="2:9" outlineLevel="1" x14ac:dyDescent="0.2">
      <c r="B60" s="640"/>
      <c r="C60" s="748" t="s">
        <v>233</v>
      </c>
      <c r="D60" s="748" t="s">
        <v>1655</v>
      </c>
      <c r="E60" s="749" t="s">
        <v>134</v>
      </c>
      <c r="F60" s="749" t="s">
        <v>134</v>
      </c>
      <c r="G60" s="750" t="s">
        <v>6868</v>
      </c>
      <c r="H60" s="750" t="s">
        <v>8117</v>
      </c>
      <c r="I60" s="751" t="s">
        <v>6119</v>
      </c>
    </row>
    <row r="61" spans="2:9" outlineLevel="1" x14ac:dyDescent="0.2">
      <c r="B61" s="640"/>
      <c r="C61" s="748" t="s">
        <v>233</v>
      </c>
      <c r="D61" s="748" t="s">
        <v>1655</v>
      </c>
      <c r="E61" s="749" t="s">
        <v>90</v>
      </c>
      <c r="F61" s="749" t="s">
        <v>90</v>
      </c>
      <c r="G61" s="750" t="s">
        <v>1613</v>
      </c>
      <c r="H61" s="750" t="s">
        <v>8117</v>
      </c>
      <c r="I61" s="751" t="s">
        <v>6119</v>
      </c>
    </row>
    <row r="62" spans="2:9" outlineLevel="1" x14ac:dyDescent="0.2">
      <c r="B62" s="640"/>
      <c r="C62" s="748" t="s">
        <v>233</v>
      </c>
      <c r="D62" s="748" t="s">
        <v>1655</v>
      </c>
      <c r="E62" s="749" t="s">
        <v>130</v>
      </c>
      <c r="F62" s="749" t="s">
        <v>130</v>
      </c>
      <c r="G62" s="750" t="s">
        <v>6084</v>
      </c>
      <c r="H62" s="750" t="s">
        <v>8121</v>
      </c>
      <c r="I62" s="751" t="s">
        <v>6119</v>
      </c>
    </row>
    <row r="63" spans="2:9" outlineLevel="1" x14ac:dyDescent="0.2">
      <c r="B63" s="640"/>
      <c r="C63" s="748" t="s">
        <v>233</v>
      </c>
      <c r="D63" s="748" t="s">
        <v>1655</v>
      </c>
      <c r="E63" s="749" t="s">
        <v>303</v>
      </c>
      <c r="F63" s="749" t="s">
        <v>303</v>
      </c>
      <c r="G63" s="750" t="s">
        <v>1572</v>
      </c>
      <c r="H63" s="750" t="s">
        <v>8118</v>
      </c>
      <c r="I63" s="751" t="s">
        <v>6119</v>
      </c>
    </row>
    <row r="64" spans="2:9" outlineLevel="1" x14ac:dyDescent="0.2">
      <c r="B64" s="640"/>
      <c r="C64" s="748" t="s">
        <v>233</v>
      </c>
      <c r="D64" s="748" t="s">
        <v>1655</v>
      </c>
      <c r="E64" s="749" t="s">
        <v>615</v>
      </c>
      <c r="F64" s="749" t="s">
        <v>615</v>
      </c>
      <c r="G64" s="750" t="s">
        <v>1620</v>
      </c>
      <c r="H64" s="750" t="s">
        <v>8117</v>
      </c>
      <c r="I64" s="751" t="s">
        <v>6119</v>
      </c>
    </row>
    <row r="65" spans="2:9" hidden="1" outlineLevel="1" x14ac:dyDescent="0.2">
      <c r="B65" s="640"/>
      <c r="C65" s="748" t="s">
        <v>233</v>
      </c>
      <c r="D65" s="748" t="s">
        <v>1655</v>
      </c>
      <c r="E65" s="749" t="s">
        <v>1659</v>
      </c>
      <c r="F65" s="749" t="s">
        <v>280</v>
      </c>
      <c r="G65" s="750" t="s">
        <v>1699</v>
      </c>
      <c r="H65" s="750" t="s">
        <v>7809</v>
      </c>
      <c r="I65" s="751" t="s">
        <v>8160</v>
      </c>
    </row>
    <row r="66" spans="2:9" hidden="1" outlineLevel="1" x14ac:dyDescent="0.2">
      <c r="B66" s="640"/>
      <c r="C66" s="748" t="s">
        <v>233</v>
      </c>
      <c r="D66" s="748" t="s">
        <v>1655</v>
      </c>
      <c r="E66" s="749" t="s">
        <v>1675</v>
      </c>
      <c r="F66" s="749" t="s">
        <v>389</v>
      </c>
      <c r="G66" s="750" t="s">
        <v>1754</v>
      </c>
      <c r="H66" s="750" t="s">
        <v>8128</v>
      </c>
      <c r="I66" s="751" t="s">
        <v>8160</v>
      </c>
    </row>
    <row r="67" spans="2:9" outlineLevel="1" x14ac:dyDescent="0.2">
      <c r="B67" s="640"/>
      <c r="C67" s="748" t="s">
        <v>233</v>
      </c>
      <c r="D67" s="748" t="s">
        <v>1655</v>
      </c>
      <c r="E67" s="749" t="s">
        <v>636</v>
      </c>
      <c r="F67" s="749" t="s">
        <v>636</v>
      </c>
      <c r="G67" s="750" t="s">
        <v>2043</v>
      </c>
      <c r="H67" s="750" t="s">
        <v>8117</v>
      </c>
      <c r="I67" s="751" t="s">
        <v>6119</v>
      </c>
    </row>
    <row r="68" spans="2:9" outlineLevel="1" x14ac:dyDescent="0.2">
      <c r="B68" s="640"/>
      <c r="C68" s="748" t="s">
        <v>233</v>
      </c>
      <c r="D68" s="748" t="s">
        <v>1655</v>
      </c>
      <c r="E68" s="749" t="s">
        <v>1661</v>
      </c>
      <c r="F68" s="749" t="s">
        <v>281</v>
      </c>
      <c r="G68" s="750" t="s">
        <v>1615</v>
      </c>
      <c r="H68" s="750" t="s">
        <v>8117</v>
      </c>
      <c r="I68" s="751" t="s">
        <v>6119</v>
      </c>
    </row>
    <row r="69" spans="2:9" outlineLevel="1" x14ac:dyDescent="0.2">
      <c r="B69" s="640"/>
      <c r="C69" s="748" t="s">
        <v>233</v>
      </c>
      <c r="D69" s="748" t="s">
        <v>1655</v>
      </c>
      <c r="E69" s="749" t="s">
        <v>84</v>
      </c>
      <c r="F69" s="749" t="s">
        <v>84</v>
      </c>
      <c r="G69" s="750" t="s">
        <v>1613</v>
      </c>
      <c r="H69" s="750" t="s">
        <v>8117</v>
      </c>
      <c r="I69" s="751" t="s">
        <v>6119</v>
      </c>
    </row>
    <row r="70" spans="2:9" outlineLevel="1" x14ac:dyDescent="0.2">
      <c r="B70" s="640"/>
      <c r="C70" s="748" t="s">
        <v>233</v>
      </c>
      <c r="D70" s="748" t="s">
        <v>1655</v>
      </c>
      <c r="E70" s="749" t="s">
        <v>669</v>
      </c>
      <c r="F70" s="749" t="s">
        <v>669</v>
      </c>
      <c r="G70" s="750" t="s">
        <v>2942</v>
      </c>
      <c r="H70" s="750" t="s">
        <v>8117</v>
      </c>
      <c r="I70" s="751" t="s">
        <v>6119</v>
      </c>
    </row>
    <row r="71" spans="2:9" hidden="1" outlineLevel="1" x14ac:dyDescent="0.2">
      <c r="B71" s="640"/>
      <c r="C71" s="748" t="s">
        <v>233</v>
      </c>
      <c r="D71" s="748" t="s">
        <v>1655</v>
      </c>
      <c r="E71" s="749" t="s">
        <v>2943</v>
      </c>
      <c r="F71" s="749" t="s">
        <v>670</v>
      </c>
      <c r="G71" s="750" t="s">
        <v>1621</v>
      </c>
      <c r="H71" s="750" t="s">
        <v>8128</v>
      </c>
      <c r="I71" s="751" t="s">
        <v>8160</v>
      </c>
    </row>
    <row r="72" spans="2:9" outlineLevel="1" x14ac:dyDescent="0.2">
      <c r="B72" s="640"/>
      <c r="C72" s="748" t="s">
        <v>233</v>
      </c>
      <c r="D72" s="748" t="s">
        <v>1655</v>
      </c>
      <c r="E72" s="749" t="s">
        <v>92</v>
      </c>
      <c r="F72" s="749" t="s">
        <v>92</v>
      </c>
      <c r="G72" s="750" t="s">
        <v>1620</v>
      </c>
      <c r="H72" s="750" t="s">
        <v>8117</v>
      </c>
      <c r="I72" s="751" t="s">
        <v>6119</v>
      </c>
    </row>
    <row r="73" spans="2:9" outlineLevel="1" x14ac:dyDescent="0.2">
      <c r="B73" s="640"/>
      <c r="C73" s="748" t="s">
        <v>233</v>
      </c>
      <c r="D73" s="748" t="s">
        <v>1655</v>
      </c>
      <c r="E73" s="749" t="s">
        <v>679</v>
      </c>
      <c r="F73" s="749" t="s">
        <v>679</v>
      </c>
      <c r="G73" s="750" t="s">
        <v>1776</v>
      </c>
      <c r="H73" s="750" t="s">
        <v>8117</v>
      </c>
      <c r="I73" s="751" t="s">
        <v>6119</v>
      </c>
    </row>
    <row r="74" spans="2:9" hidden="1" outlineLevel="1" x14ac:dyDescent="0.2">
      <c r="B74" s="640"/>
      <c r="C74" s="748" t="s">
        <v>233</v>
      </c>
      <c r="D74" s="748" t="s">
        <v>1655</v>
      </c>
      <c r="E74" s="749" t="s">
        <v>1673</v>
      </c>
      <c r="F74" s="749" t="s">
        <v>287</v>
      </c>
      <c r="G74" s="750" t="s">
        <v>1621</v>
      </c>
      <c r="H74" s="750" t="s">
        <v>8128</v>
      </c>
      <c r="I74" s="751" t="s">
        <v>8160</v>
      </c>
    </row>
    <row r="75" spans="2:9" outlineLevel="1" x14ac:dyDescent="0.2">
      <c r="B75" s="640"/>
      <c r="C75" s="748" t="s">
        <v>233</v>
      </c>
      <c r="D75" s="748" t="s">
        <v>1655</v>
      </c>
      <c r="E75" s="749" t="s">
        <v>82</v>
      </c>
      <c r="F75" s="749" t="s">
        <v>82</v>
      </c>
      <c r="G75" s="750" t="s">
        <v>1618</v>
      </c>
      <c r="H75" s="750" t="s">
        <v>8117</v>
      </c>
      <c r="I75" s="751" t="s">
        <v>6119</v>
      </c>
    </row>
    <row r="76" spans="2:9" outlineLevel="1" x14ac:dyDescent="0.2">
      <c r="B76" s="640"/>
      <c r="C76" s="748" t="s">
        <v>233</v>
      </c>
      <c r="D76" s="748" t="s">
        <v>1655</v>
      </c>
      <c r="E76" s="749" t="s">
        <v>3044</v>
      </c>
      <c r="F76" s="749" t="s">
        <v>286</v>
      </c>
      <c r="G76" s="750" t="s">
        <v>1602</v>
      </c>
      <c r="H76" s="750" t="s">
        <v>8122</v>
      </c>
      <c r="I76" s="751" t="s">
        <v>6119</v>
      </c>
    </row>
    <row r="77" spans="2:9" outlineLevel="1" x14ac:dyDescent="0.2">
      <c r="B77" s="640"/>
      <c r="C77" s="748" t="s">
        <v>233</v>
      </c>
      <c r="D77" s="748" t="s">
        <v>1655</v>
      </c>
      <c r="E77" s="749" t="s">
        <v>692</v>
      </c>
      <c r="F77" s="749" t="s">
        <v>692</v>
      </c>
      <c r="G77" s="750" t="s">
        <v>1613</v>
      </c>
      <c r="H77" s="750" t="s">
        <v>8117</v>
      </c>
      <c r="I77" s="751" t="s">
        <v>6119</v>
      </c>
    </row>
    <row r="78" spans="2:9" outlineLevel="1" x14ac:dyDescent="0.2">
      <c r="B78" s="640"/>
      <c r="C78" s="748" t="s">
        <v>233</v>
      </c>
      <c r="D78" s="748" t="s">
        <v>1655</v>
      </c>
      <c r="E78" s="749" t="s">
        <v>85</v>
      </c>
      <c r="F78" s="749" t="s">
        <v>85</v>
      </c>
      <c r="G78" s="750" t="s">
        <v>1613</v>
      </c>
      <c r="H78" s="750" t="s">
        <v>8117</v>
      </c>
      <c r="I78" s="751" t="s">
        <v>6119</v>
      </c>
    </row>
    <row r="79" spans="2:9" hidden="1" outlineLevel="1" x14ac:dyDescent="0.2">
      <c r="B79" s="640"/>
      <c r="C79" s="748" t="s">
        <v>233</v>
      </c>
      <c r="D79" s="748" t="s">
        <v>1655</v>
      </c>
      <c r="E79" s="749" t="s">
        <v>694</v>
      </c>
      <c r="F79" s="749" t="s">
        <v>694</v>
      </c>
      <c r="G79" s="750" t="s">
        <v>1600</v>
      </c>
      <c r="H79" s="750" t="s">
        <v>8123</v>
      </c>
      <c r="I79" s="751" t="s">
        <v>8160</v>
      </c>
    </row>
    <row r="80" spans="2:9" outlineLevel="1" x14ac:dyDescent="0.2">
      <c r="B80" s="640"/>
      <c r="C80" s="748" t="s">
        <v>233</v>
      </c>
      <c r="D80" s="748" t="s">
        <v>1655</v>
      </c>
      <c r="E80" s="749" t="s">
        <v>296</v>
      </c>
      <c r="F80" s="749" t="s">
        <v>296</v>
      </c>
      <c r="G80" s="750" t="s">
        <v>1611</v>
      </c>
      <c r="H80" s="750" t="s">
        <v>8117</v>
      </c>
      <c r="I80" s="751" t="s">
        <v>6119</v>
      </c>
    </row>
    <row r="81" spans="2:9" hidden="1" outlineLevel="1" x14ac:dyDescent="0.2">
      <c r="B81" s="640"/>
      <c r="C81" s="748" t="s">
        <v>233</v>
      </c>
      <c r="D81" s="748" t="s">
        <v>1655</v>
      </c>
      <c r="E81" s="749" t="s">
        <v>35</v>
      </c>
      <c r="F81" s="749" t="s">
        <v>35</v>
      </c>
      <c r="G81" s="750" t="s">
        <v>8129</v>
      </c>
      <c r="H81" s="750" t="s">
        <v>8126</v>
      </c>
      <c r="I81" s="751" t="s">
        <v>8160</v>
      </c>
    </row>
    <row r="82" spans="2:9" hidden="1" outlineLevel="1" x14ac:dyDescent="0.2">
      <c r="B82" s="640"/>
      <c r="C82" s="748" t="s">
        <v>233</v>
      </c>
      <c r="D82" s="748" t="s">
        <v>1655</v>
      </c>
      <c r="E82" s="749" t="s">
        <v>1668</v>
      </c>
      <c r="F82" s="749" t="s">
        <v>292</v>
      </c>
      <c r="G82" s="750" t="s">
        <v>1586</v>
      </c>
      <c r="H82" s="750" t="s">
        <v>8126</v>
      </c>
      <c r="I82" s="751" t="s">
        <v>8160</v>
      </c>
    </row>
    <row r="83" spans="2:9" outlineLevel="1" x14ac:dyDescent="0.2">
      <c r="B83" s="640"/>
      <c r="C83" s="748" t="s">
        <v>233</v>
      </c>
      <c r="D83" s="748" t="s">
        <v>1655</v>
      </c>
      <c r="E83" s="749" t="s">
        <v>43</v>
      </c>
      <c r="F83" s="749" t="s">
        <v>43</v>
      </c>
      <c r="G83" s="750" t="s">
        <v>1590</v>
      </c>
      <c r="H83" s="750" t="s">
        <v>8124</v>
      </c>
      <c r="I83" s="751" t="s">
        <v>6119</v>
      </c>
    </row>
    <row r="84" spans="2:9" hidden="1" outlineLevel="1" x14ac:dyDescent="0.2">
      <c r="B84" s="640"/>
      <c r="C84" s="748" t="s">
        <v>233</v>
      </c>
      <c r="D84" s="748" t="s">
        <v>1655</v>
      </c>
      <c r="E84" s="749" t="s">
        <v>1658</v>
      </c>
      <c r="F84" s="749" t="s">
        <v>289</v>
      </c>
      <c r="G84" s="750" t="s">
        <v>1699</v>
      </c>
      <c r="H84" s="750" t="s">
        <v>7809</v>
      </c>
      <c r="I84" s="751" t="s">
        <v>8160</v>
      </c>
    </row>
    <row r="85" spans="2:9" hidden="1" outlineLevel="1" x14ac:dyDescent="0.2">
      <c r="B85" s="640"/>
      <c r="C85" s="748" t="s">
        <v>233</v>
      </c>
      <c r="D85" s="748" t="s">
        <v>1655</v>
      </c>
      <c r="E85" s="749" t="s">
        <v>1638</v>
      </c>
      <c r="F85" s="749" t="s">
        <v>269</v>
      </c>
      <c r="G85" s="750" t="s">
        <v>1699</v>
      </c>
      <c r="H85" s="750" t="s">
        <v>7809</v>
      </c>
      <c r="I85" s="751" t="s">
        <v>8160</v>
      </c>
    </row>
    <row r="86" spans="2:9" outlineLevel="1" x14ac:dyDescent="0.2">
      <c r="B86" s="640"/>
      <c r="C86" s="748" t="s">
        <v>233</v>
      </c>
      <c r="D86" s="748" t="s">
        <v>1655</v>
      </c>
      <c r="E86" s="749" t="s">
        <v>732</v>
      </c>
      <c r="F86" s="749" t="s">
        <v>732</v>
      </c>
      <c r="G86" s="750" t="s">
        <v>1617</v>
      </c>
      <c r="H86" s="750" t="s">
        <v>8117</v>
      </c>
      <c r="I86" s="751" t="s">
        <v>6119</v>
      </c>
    </row>
    <row r="87" spans="2:9" hidden="1" outlineLevel="1" x14ac:dyDescent="0.2">
      <c r="B87" s="640"/>
      <c r="C87" s="748" t="s">
        <v>233</v>
      </c>
      <c r="D87" s="748" t="s">
        <v>1655</v>
      </c>
      <c r="E87" s="749" t="s">
        <v>1654</v>
      </c>
      <c r="F87" s="749" t="s">
        <v>285</v>
      </c>
      <c r="G87" s="750" t="s">
        <v>1587</v>
      </c>
      <c r="H87" s="750" t="s">
        <v>8126</v>
      </c>
      <c r="I87" s="751" t="s">
        <v>8160</v>
      </c>
    </row>
    <row r="88" spans="2:9" outlineLevel="1" x14ac:dyDescent="0.2">
      <c r="B88" s="640"/>
      <c r="C88" s="748" t="s">
        <v>233</v>
      </c>
      <c r="D88" s="748" t="s">
        <v>1655</v>
      </c>
      <c r="E88" s="749" t="s">
        <v>1653</v>
      </c>
      <c r="F88" s="749" t="s">
        <v>275</v>
      </c>
      <c r="G88" s="750" t="s">
        <v>6765</v>
      </c>
      <c r="H88" s="750" t="s">
        <v>8121</v>
      </c>
      <c r="I88" s="751" t="s">
        <v>6119</v>
      </c>
    </row>
    <row r="89" spans="2:9" outlineLevel="1" x14ac:dyDescent="0.2">
      <c r="B89" s="640"/>
      <c r="C89" s="748" t="s">
        <v>233</v>
      </c>
      <c r="D89" s="748" t="s">
        <v>1655</v>
      </c>
      <c r="E89" s="749" t="s">
        <v>49</v>
      </c>
      <c r="F89" s="749" t="s">
        <v>49</v>
      </c>
      <c r="G89" s="750" t="s">
        <v>1593</v>
      </c>
      <c r="H89" s="750" t="s">
        <v>8124</v>
      </c>
      <c r="I89" s="751" t="s">
        <v>6119</v>
      </c>
    </row>
    <row r="90" spans="2:9" outlineLevel="1" x14ac:dyDescent="0.2">
      <c r="B90" s="640"/>
      <c r="C90" s="748" t="s">
        <v>233</v>
      </c>
      <c r="D90" s="748" t="s">
        <v>1655</v>
      </c>
      <c r="E90" s="749" t="s">
        <v>87</v>
      </c>
      <c r="F90" s="749" t="s">
        <v>87</v>
      </c>
      <c r="G90" s="750" t="s">
        <v>1619</v>
      </c>
      <c r="H90" s="750" t="s">
        <v>8117</v>
      </c>
      <c r="I90" s="751" t="s">
        <v>6119</v>
      </c>
    </row>
    <row r="91" spans="2:9" outlineLevel="1" x14ac:dyDescent="0.2">
      <c r="B91" s="640"/>
      <c r="C91" s="748" t="s">
        <v>233</v>
      </c>
      <c r="D91" s="748" t="s">
        <v>1655</v>
      </c>
      <c r="E91" s="749" t="s">
        <v>98</v>
      </c>
      <c r="F91" s="749" t="s">
        <v>98</v>
      </c>
      <c r="G91" s="750" t="s">
        <v>1629</v>
      </c>
      <c r="H91" s="750" t="s">
        <v>8121</v>
      </c>
      <c r="I91" s="751" t="s">
        <v>6119</v>
      </c>
    </row>
    <row r="92" spans="2:9" hidden="1" outlineLevel="1" x14ac:dyDescent="0.2">
      <c r="B92" s="640"/>
      <c r="C92" s="748" t="s">
        <v>233</v>
      </c>
      <c r="D92" s="748" t="s">
        <v>1655</v>
      </c>
      <c r="E92" s="749" t="s">
        <v>1660</v>
      </c>
      <c r="F92" s="749" t="s">
        <v>280</v>
      </c>
      <c r="G92" s="750" t="s">
        <v>1699</v>
      </c>
      <c r="H92" s="750" t="s">
        <v>7809</v>
      </c>
      <c r="I92" s="751" t="s">
        <v>8160</v>
      </c>
    </row>
    <row r="93" spans="2:9" outlineLevel="1" x14ac:dyDescent="0.2">
      <c r="B93" s="640"/>
      <c r="C93" s="748" t="s">
        <v>233</v>
      </c>
      <c r="D93" s="748" t="s">
        <v>1655</v>
      </c>
      <c r="E93" s="749" t="s">
        <v>771</v>
      </c>
      <c r="F93" s="749" t="s">
        <v>771</v>
      </c>
      <c r="G93" s="750" t="s">
        <v>1614</v>
      </c>
      <c r="H93" s="750" t="s">
        <v>8117</v>
      </c>
      <c r="I93" s="751" t="s">
        <v>6119</v>
      </c>
    </row>
    <row r="94" spans="2:9" outlineLevel="1" x14ac:dyDescent="0.2">
      <c r="B94" s="640"/>
      <c r="C94" s="748" t="s">
        <v>233</v>
      </c>
      <c r="D94" s="748" t="s">
        <v>1655</v>
      </c>
      <c r="E94" s="749" t="s">
        <v>26</v>
      </c>
      <c r="F94" s="749" t="s">
        <v>26</v>
      </c>
      <c r="G94" s="750" t="s">
        <v>1579</v>
      </c>
      <c r="H94" s="750" t="s">
        <v>8127</v>
      </c>
      <c r="I94" s="751" t="s">
        <v>6119</v>
      </c>
    </row>
    <row r="95" spans="2:9" outlineLevel="1" x14ac:dyDescent="0.2">
      <c r="B95" s="640"/>
      <c r="C95" s="748" t="s">
        <v>233</v>
      </c>
      <c r="D95" s="748" t="s">
        <v>1655</v>
      </c>
      <c r="E95" s="749" t="s">
        <v>778</v>
      </c>
      <c r="F95" s="749" t="s">
        <v>778</v>
      </c>
      <c r="G95" s="750" t="s">
        <v>1614</v>
      </c>
      <c r="H95" s="750" t="s">
        <v>8117</v>
      </c>
      <c r="I95" s="751" t="s">
        <v>6119</v>
      </c>
    </row>
    <row r="96" spans="2:9" outlineLevel="1" x14ac:dyDescent="0.2">
      <c r="B96" s="640"/>
      <c r="C96" s="748" t="s">
        <v>233</v>
      </c>
      <c r="D96" s="748" t="s">
        <v>1655</v>
      </c>
      <c r="E96" s="749" t="s">
        <v>1670</v>
      </c>
      <c r="F96" s="749" t="s">
        <v>288</v>
      </c>
      <c r="G96" s="750" t="s">
        <v>1607</v>
      </c>
      <c r="H96" s="750" t="s">
        <v>8122</v>
      </c>
      <c r="I96" s="751" t="s">
        <v>6119</v>
      </c>
    </row>
    <row r="97" spans="2:9" hidden="1" outlineLevel="1" x14ac:dyDescent="0.2">
      <c r="B97" s="640"/>
      <c r="C97" s="748" t="s">
        <v>233</v>
      </c>
      <c r="D97" s="748" t="s">
        <v>1655</v>
      </c>
      <c r="E97" s="749" t="s">
        <v>789</v>
      </c>
      <c r="F97" s="749" t="s">
        <v>365</v>
      </c>
      <c r="G97" s="750" t="s">
        <v>1763</v>
      </c>
      <c r="H97" s="750" t="s">
        <v>8117</v>
      </c>
      <c r="I97" s="751" t="s">
        <v>8160</v>
      </c>
    </row>
    <row r="98" spans="2:9" outlineLevel="1" x14ac:dyDescent="0.2">
      <c r="B98" s="640"/>
      <c r="C98" s="748" t="s">
        <v>233</v>
      </c>
      <c r="D98" s="748" t="s">
        <v>1655</v>
      </c>
      <c r="E98" s="749" t="s">
        <v>794</v>
      </c>
      <c r="F98" s="749" t="s">
        <v>794</v>
      </c>
      <c r="G98" s="750" t="s">
        <v>1614</v>
      </c>
      <c r="H98" s="750" t="s">
        <v>8117</v>
      </c>
      <c r="I98" s="751" t="s">
        <v>6119</v>
      </c>
    </row>
    <row r="99" spans="2:9" outlineLevel="1" x14ac:dyDescent="0.2">
      <c r="B99" s="640"/>
      <c r="C99" s="748" t="s">
        <v>233</v>
      </c>
      <c r="D99" s="748" t="s">
        <v>1655</v>
      </c>
      <c r="E99" s="749" t="s">
        <v>46</v>
      </c>
      <c r="F99" s="749" t="s">
        <v>46</v>
      </c>
      <c r="G99" s="750" t="s">
        <v>1593</v>
      </c>
      <c r="H99" s="750" t="s">
        <v>8124</v>
      </c>
      <c r="I99" s="751" t="s">
        <v>6119</v>
      </c>
    </row>
    <row r="100" spans="2:9" outlineLevel="1" x14ac:dyDescent="0.2">
      <c r="B100" s="640"/>
      <c r="C100" s="748" t="s">
        <v>233</v>
      </c>
      <c r="D100" s="748" t="s">
        <v>1655</v>
      </c>
      <c r="E100" s="749" t="s">
        <v>819</v>
      </c>
      <c r="F100" s="749" t="s">
        <v>819</v>
      </c>
      <c r="G100" s="750" t="s">
        <v>2274</v>
      </c>
      <c r="H100" s="750" t="s">
        <v>8122</v>
      </c>
      <c r="I100" s="751" t="s">
        <v>6119</v>
      </c>
    </row>
    <row r="101" spans="2:9" hidden="1" outlineLevel="1" x14ac:dyDescent="0.2">
      <c r="B101" s="640"/>
      <c r="C101" s="748" t="s">
        <v>233</v>
      </c>
      <c r="D101" s="748" t="s">
        <v>1655</v>
      </c>
      <c r="E101" s="749" t="s">
        <v>73</v>
      </c>
      <c r="F101" s="749" t="s">
        <v>73</v>
      </c>
      <c r="G101" s="750" t="s">
        <v>1596</v>
      </c>
      <c r="H101" s="750" t="s">
        <v>8123</v>
      </c>
      <c r="I101" s="751" t="s">
        <v>8160</v>
      </c>
    </row>
    <row r="102" spans="2:9" outlineLevel="1" x14ac:dyDescent="0.2">
      <c r="B102" s="640"/>
      <c r="C102" s="748" t="s">
        <v>233</v>
      </c>
      <c r="D102" s="748" t="s">
        <v>1655</v>
      </c>
      <c r="E102" s="749" t="s">
        <v>101</v>
      </c>
      <c r="F102" s="749" t="s">
        <v>101</v>
      </c>
      <c r="G102" s="750" t="s">
        <v>1625</v>
      </c>
      <c r="H102" s="750" t="s">
        <v>8121</v>
      </c>
      <c r="I102" s="751" t="s">
        <v>6119</v>
      </c>
    </row>
    <row r="103" spans="2:9" outlineLevel="1" x14ac:dyDescent="0.2">
      <c r="B103" s="640"/>
      <c r="C103" s="748" t="s">
        <v>233</v>
      </c>
      <c r="D103" s="748" t="s">
        <v>1655</v>
      </c>
      <c r="E103" s="749" t="s">
        <v>29</v>
      </c>
      <c r="F103" s="749" t="s">
        <v>29</v>
      </c>
      <c r="G103" s="750" t="s">
        <v>1578</v>
      </c>
      <c r="H103" s="750" t="s">
        <v>8127</v>
      </c>
      <c r="I103" s="751" t="s">
        <v>6119</v>
      </c>
    </row>
    <row r="104" spans="2:9" hidden="1" outlineLevel="1" x14ac:dyDescent="0.2">
      <c r="B104" s="640"/>
      <c r="C104" s="748" t="s">
        <v>233</v>
      </c>
      <c r="D104" s="748" t="s">
        <v>1655</v>
      </c>
      <c r="E104" s="749" t="s">
        <v>140</v>
      </c>
      <c r="F104" s="749" t="s">
        <v>140</v>
      </c>
      <c r="G104" s="750" t="s">
        <v>1699</v>
      </c>
      <c r="H104" s="750" t="s">
        <v>7809</v>
      </c>
      <c r="I104" s="751" t="s">
        <v>8160</v>
      </c>
    </row>
    <row r="105" spans="2:9" hidden="1" outlineLevel="1" x14ac:dyDescent="0.2">
      <c r="B105" s="640"/>
      <c r="C105" s="748" t="s">
        <v>233</v>
      </c>
      <c r="D105" s="748" t="s">
        <v>1655</v>
      </c>
      <c r="E105" s="749" t="s">
        <v>127</v>
      </c>
      <c r="F105" s="749" t="s">
        <v>127</v>
      </c>
      <c r="G105" s="750" t="s">
        <v>1699</v>
      </c>
      <c r="H105" s="750" t="s">
        <v>7809</v>
      </c>
      <c r="I105" s="751" t="s">
        <v>8160</v>
      </c>
    </row>
    <row r="106" spans="2:9" outlineLevel="1" x14ac:dyDescent="0.2">
      <c r="B106" s="640"/>
      <c r="C106" s="748" t="s">
        <v>233</v>
      </c>
      <c r="D106" s="748" t="s">
        <v>1655</v>
      </c>
      <c r="E106" s="749" t="s">
        <v>843</v>
      </c>
      <c r="F106" s="749" t="s">
        <v>843</v>
      </c>
      <c r="G106" s="750" t="s">
        <v>1620</v>
      </c>
      <c r="H106" s="750" t="s">
        <v>8117</v>
      </c>
      <c r="I106" s="751" t="s">
        <v>6119</v>
      </c>
    </row>
    <row r="107" spans="2:9" outlineLevel="1" x14ac:dyDescent="0.2">
      <c r="B107" s="640"/>
      <c r="C107" s="748" t="s">
        <v>233</v>
      </c>
      <c r="D107" s="748" t="s">
        <v>1655</v>
      </c>
      <c r="E107" s="749" t="s">
        <v>95</v>
      </c>
      <c r="F107" s="749" t="s">
        <v>95</v>
      </c>
      <c r="G107" s="750" t="s">
        <v>1609</v>
      </c>
      <c r="H107" s="750" t="s">
        <v>8117</v>
      </c>
      <c r="I107" s="751" t="s">
        <v>6119</v>
      </c>
    </row>
    <row r="108" spans="2:9" outlineLevel="1" x14ac:dyDescent="0.2">
      <c r="B108" s="640"/>
      <c r="C108" s="748" t="s">
        <v>233</v>
      </c>
      <c r="D108" s="748" t="s">
        <v>1655</v>
      </c>
      <c r="E108" s="749" t="s">
        <v>849</v>
      </c>
      <c r="F108" s="749" t="s">
        <v>849</v>
      </c>
      <c r="G108" s="750" t="s">
        <v>1617</v>
      </c>
      <c r="H108" s="750" t="s">
        <v>8117</v>
      </c>
      <c r="I108" s="751" t="s">
        <v>6119</v>
      </c>
    </row>
    <row r="109" spans="2:9" outlineLevel="1" x14ac:dyDescent="0.2">
      <c r="B109" s="640"/>
      <c r="C109" s="748" t="s">
        <v>233</v>
      </c>
      <c r="D109" s="748" t="s">
        <v>1655</v>
      </c>
      <c r="E109" s="749" t="s">
        <v>307</v>
      </c>
      <c r="F109" s="749" t="s">
        <v>307</v>
      </c>
      <c r="G109" s="750" t="s">
        <v>6761</v>
      </c>
      <c r="H109" s="750" t="s">
        <v>8122</v>
      </c>
      <c r="I109" s="751" t="s">
        <v>6119</v>
      </c>
    </row>
    <row r="110" spans="2:9" outlineLevel="1" x14ac:dyDescent="0.2">
      <c r="B110" s="640"/>
      <c r="C110" s="748" t="s">
        <v>233</v>
      </c>
      <c r="D110" s="748" t="s">
        <v>1655</v>
      </c>
      <c r="E110" s="749" t="s">
        <v>47</v>
      </c>
      <c r="F110" s="749" t="s">
        <v>47</v>
      </c>
      <c r="G110" s="750" t="s">
        <v>1593</v>
      </c>
      <c r="H110" s="750" t="s">
        <v>8124</v>
      </c>
      <c r="I110" s="751" t="s">
        <v>6119</v>
      </c>
    </row>
    <row r="111" spans="2:9" outlineLevel="1" x14ac:dyDescent="0.2">
      <c r="B111" s="640"/>
      <c r="C111" s="748" t="s">
        <v>233</v>
      </c>
      <c r="D111" s="748" t="s">
        <v>1655</v>
      </c>
      <c r="E111" s="749" t="s">
        <v>3807</v>
      </c>
      <c r="F111" s="749" t="s">
        <v>284</v>
      </c>
      <c r="G111" s="750" t="s">
        <v>1615</v>
      </c>
      <c r="H111" s="750" t="s">
        <v>8117</v>
      </c>
      <c r="I111" s="751" t="s">
        <v>6119</v>
      </c>
    </row>
    <row r="112" spans="2:9" outlineLevel="1" x14ac:dyDescent="0.2">
      <c r="B112" s="640"/>
      <c r="C112" s="748" t="s">
        <v>233</v>
      </c>
      <c r="D112" s="748" t="s">
        <v>1655</v>
      </c>
      <c r="E112" s="749" t="s">
        <v>302</v>
      </c>
      <c r="F112" s="749" t="s">
        <v>302</v>
      </c>
      <c r="G112" s="750" t="s">
        <v>2043</v>
      </c>
      <c r="H112" s="750" t="s">
        <v>8117</v>
      </c>
      <c r="I112" s="751" t="s">
        <v>6119</v>
      </c>
    </row>
    <row r="113" spans="2:9" outlineLevel="1" x14ac:dyDescent="0.2">
      <c r="B113" s="640"/>
      <c r="C113" s="748" t="s">
        <v>233</v>
      </c>
      <c r="D113" s="748" t="s">
        <v>1655</v>
      </c>
      <c r="E113" s="749" t="s">
        <v>7</v>
      </c>
      <c r="F113" s="749" t="s">
        <v>7</v>
      </c>
      <c r="G113" s="750" t="s">
        <v>1563</v>
      </c>
      <c r="H113" s="750" t="s">
        <v>8116</v>
      </c>
      <c r="I113" s="751" t="s">
        <v>6119</v>
      </c>
    </row>
    <row r="114" spans="2:9" outlineLevel="1" x14ac:dyDescent="0.2">
      <c r="B114" s="640"/>
      <c r="C114" s="748" t="s">
        <v>233</v>
      </c>
      <c r="D114" s="748" t="s">
        <v>1655</v>
      </c>
      <c r="E114" s="749" t="s">
        <v>886</v>
      </c>
      <c r="F114" s="749" t="s">
        <v>886</v>
      </c>
      <c r="G114" s="750" t="s">
        <v>3908</v>
      </c>
      <c r="H114" s="750" t="s">
        <v>8117</v>
      </c>
      <c r="I114" s="751" t="s">
        <v>6119</v>
      </c>
    </row>
    <row r="115" spans="2:9" outlineLevel="1" x14ac:dyDescent="0.2">
      <c r="B115" s="640"/>
      <c r="C115" s="748" t="s">
        <v>233</v>
      </c>
      <c r="D115" s="748" t="s">
        <v>1655</v>
      </c>
      <c r="E115" s="749" t="s">
        <v>24</v>
      </c>
      <c r="F115" s="749" t="s">
        <v>24</v>
      </c>
      <c r="G115" s="750" t="s">
        <v>1574</v>
      </c>
      <c r="H115" s="750" t="s">
        <v>8120</v>
      </c>
      <c r="I115" s="751" t="s">
        <v>6119</v>
      </c>
    </row>
    <row r="116" spans="2:9" outlineLevel="1" x14ac:dyDescent="0.2">
      <c r="B116" s="640"/>
      <c r="C116" s="748" t="s">
        <v>233</v>
      </c>
      <c r="D116" s="748" t="s">
        <v>1655</v>
      </c>
      <c r="E116" s="749" t="s">
        <v>675</v>
      </c>
      <c r="F116" s="749" t="s">
        <v>675</v>
      </c>
      <c r="G116" s="750" t="s">
        <v>1612</v>
      </c>
      <c r="H116" s="750" t="s">
        <v>8117</v>
      </c>
      <c r="I116" s="751" t="s">
        <v>6119</v>
      </c>
    </row>
    <row r="117" spans="2:9" outlineLevel="1" x14ac:dyDescent="0.2">
      <c r="B117" s="640"/>
      <c r="C117" s="748" t="s">
        <v>233</v>
      </c>
      <c r="D117" s="748" t="s">
        <v>1655</v>
      </c>
      <c r="E117" s="749" t="s">
        <v>42</v>
      </c>
      <c r="F117" s="749" t="s">
        <v>42</v>
      </c>
      <c r="G117" s="750" t="s">
        <v>1590</v>
      </c>
      <c r="H117" s="750" t="s">
        <v>8124</v>
      </c>
      <c r="I117" s="751" t="s">
        <v>6119</v>
      </c>
    </row>
    <row r="118" spans="2:9" outlineLevel="1" x14ac:dyDescent="0.2">
      <c r="B118" s="640"/>
      <c r="C118" s="748" t="s">
        <v>233</v>
      </c>
      <c r="D118" s="748" t="s">
        <v>1655</v>
      </c>
      <c r="E118" s="749" t="s">
        <v>83</v>
      </c>
      <c r="F118" s="749" t="s">
        <v>83</v>
      </c>
      <c r="G118" s="750" t="s">
        <v>1617</v>
      </c>
      <c r="H118" s="750" t="s">
        <v>8117</v>
      </c>
      <c r="I118" s="751" t="s">
        <v>6119</v>
      </c>
    </row>
    <row r="119" spans="2:9" outlineLevel="1" x14ac:dyDescent="0.2">
      <c r="B119" s="640"/>
      <c r="C119" s="748" t="s">
        <v>233</v>
      </c>
      <c r="D119" s="748" t="s">
        <v>1655</v>
      </c>
      <c r="E119" s="749" t="s">
        <v>89</v>
      </c>
      <c r="F119" s="749" t="s">
        <v>89</v>
      </c>
      <c r="G119" s="750" t="s">
        <v>1620</v>
      </c>
      <c r="H119" s="750" t="s">
        <v>8117</v>
      </c>
      <c r="I119" s="751" t="s">
        <v>6119</v>
      </c>
    </row>
    <row r="120" spans="2:9" outlineLevel="1" x14ac:dyDescent="0.2">
      <c r="B120" s="640"/>
      <c r="C120" s="748" t="s">
        <v>233</v>
      </c>
      <c r="D120" s="748" t="s">
        <v>1655</v>
      </c>
      <c r="E120" s="749" t="s">
        <v>106</v>
      </c>
      <c r="F120" s="749" t="s">
        <v>106</v>
      </c>
      <c r="G120" s="750" t="s">
        <v>1627</v>
      </c>
      <c r="H120" s="750" t="s">
        <v>8121</v>
      </c>
      <c r="I120" s="751" t="s">
        <v>6119</v>
      </c>
    </row>
    <row r="121" spans="2:9" hidden="1" outlineLevel="1" x14ac:dyDescent="0.2">
      <c r="B121" s="640"/>
      <c r="C121" s="748" t="s">
        <v>233</v>
      </c>
      <c r="D121" s="748" t="s">
        <v>1655</v>
      </c>
      <c r="E121" s="749" t="s">
        <v>330</v>
      </c>
      <c r="F121" s="749" t="s">
        <v>330</v>
      </c>
      <c r="G121" s="750" t="s">
        <v>1716</v>
      </c>
      <c r="H121" s="750" t="s">
        <v>8130</v>
      </c>
      <c r="I121" s="751" t="s">
        <v>8160</v>
      </c>
    </row>
    <row r="122" spans="2:9" hidden="1" outlineLevel="1" x14ac:dyDescent="0.2">
      <c r="B122" s="640"/>
      <c r="C122" s="748" t="s">
        <v>233</v>
      </c>
      <c r="D122" s="748" t="s">
        <v>1655</v>
      </c>
      <c r="E122" s="749" t="s">
        <v>154</v>
      </c>
      <c r="F122" s="749" t="s">
        <v>154</v>
      </c>
      <c r="G122" s="750" t="s">
        <v>1699</v>
      </c>
      <c r="H122" s="750" t="s">
        <v>7809</v>
      </c>
      <c r="I122" s="751" t="s">
        <v>8160</v>
      </c>
    </row>
    <row r="123" spans="2:9" outlineLevel="1" x14ac:dyDescent="0.2">
      <c r="B123" s="640"/>
      <c r="C123" s="748" t="s">
        <v>233</v>
      </c>
      <c r="D123" s="748" t="s">
        <v>1655</v>
      </c>
      <c r="E123" s="749" t="s">
        <v>925</v>
      </c>
      <c r="F123" s="749" t="s">
        <v>925</v>
      </c>
      <c r="G123" s="750" t="s">
        <v>4079</v>
      </c>
      <c r="H123" s="750" t="s">
        <v>8117</v>
      </c>
      <c r="I123" s="751" t="s">
        <v>6119</v>
      </c>
    </row>
    <row r="124" spans="2:9" hidden="1" outlineLevel="1" x14ac:dyDescent="0.2">
      <c r="B124" s="640"/>
      <c r="C124" s="748" t="s">
        <v>233</v>
      </c>
      <c r="D124" s="748" t="s">
        <v>1655</v>
      </c>
      <c r="E124" s="749" t="s">
        <v>70</v>
      </c>
      <c r="F124" s="749" t="s">
        <v>70</v>
      </c>
      <c r="G124" s="750" t="s">
        <v>1597</v>
      </c>
      <c r="H124" s="750" t="s">
        <v>8123</v>
      </c>
      <c r="I124" s="751" t="s">
        <v>8160</v>
      </c>
    </row>
    <row r="125" spans="2:9" outlineLevel="1" x14ac:dyDescent="0.2">
      <c r="B125" s="640"/>
      <c r="C125" s="748" t="s">
        <v>233</v>
      </c>
      <c r="D125" s="748" t="s">
        <v>1655</v>
      </c>
      <c r="E125" s="749" t="s">
        <v>944</v>
      </c>
      <c r="F125" s="749" t="s">
        <v>944</v>
      </c>
      <c r="G125" s="750" t="s">
        <v>1612</v>
      </c>
      <c r="H125" s="750" t="s">
        <v>8117</v>
      </c>
      <c r="I125" s="751" t="s">
        <v>6119</v>
      </c>
    </row>
    <row r="126" spans="2:9" outlineLevel="1" x14ac:dyDescent="0.2">
      <c r="B126" s="640"/>
      <c r="C126" s="748" t="s">
        <v>233</v>
      </c>
      <c r="D126" s="748" t="s">
        <v>1655</v>
      </c>
      <c r="E126" s="749" t="s">
        <v>15</v>
      </c>
      <c r="F126" s="749" t="s">
        <v>15</v>
      </c>
      <c r="G126" s="750" t="s">
        <v>1569</v>
      </c>
      <c r="H126" s="750" t="s">
        <v>8118</v>
      </c>
      <c r="I126" s="751" t="s">
        <v>6119</v>
      </c>
    </row>
    <row r="127" spans="2:9" hidden="1" outlineLevel="1" x14ac:dyDescent="0.2">
      <c r="B127" s="640"/>
      <c r="C127" s="748" t="s">
        <v>233</v>
      </c>
      <c r="D127" s="748" t="s">
        <v>1655</v>
      </c>
      <c r="E127" s="749" t="s">
        <v>132</v>
      </c>
      <c r="F127" s="749" t="s">
        <v>132</v>
      </c>
      <c r="G127" s="750" t="s">
        <v>1699</v>
      </c>
      <c r="H127" s="750" t="s">
        <v>7809</v>
      </c>
      <c r="I127" s="751" t="s">
        <v>8160</v>
      </c>
    </row>
    <row r="128" spans="2:9" outlineLevel="1" x14ac:dyDescent="0.2">
      <c r="B128" s="640"/>
      <c r="C128" s="748" t="s">
        <v>233</v>
      </c>
      <c r="D128" s="748" t="s">
        <v>1655</v>
      </c>
      <c r="E128" s="749" t="s">
        <v>86</v>
      </c>
      <c r="F128" s="749" t="s">
        <v>86</v>
      </c>
      <c r="G128" s="750" t="s">
        <v>1613</v>
      </c>
      <c r="H128" s="750" t="s">
        <v>8117</v>
      </c>
      <c r="I128" s="751" t="s">
        <v>6119</v>
      </c>
    </row>
    <row r="129" spans="2:9" outlineLevel="1" x14ac:dyDescent="0.2">
      <c r="B129" s="640"/>
      <c r="C129" s="748" t="s">
        <v>233</v>
      </c>
      <c r="D129" s="748" t="s">
        <v>1655</v>
      </c>
      <c r="E129" s="749" t="s">
        <v>1674</v>
      </c>
      <c r="F129" s="749" t="s">
        <v>284</v>
      </c>
      <c r="G129" s="750" t="s">
        <v>1615</v>
      </c>
      <c r="H129" s="750" t="s">
        <v>8117</v>
      </c>
      <c r="I129" s="751" t="s">
        <v>6119</v>
      </c>
    </row>
    <row r="130" spans="2:9" hidden="1" outlineLevel="1" x14ac:dyDescent="0.2">
      <c r="B130" s="640"/>
      <c r="C130" s="748" t="s">
        <v>233</v>
      </c>
      <c r="D130" s="748" t="s">
        <v>1655</v>
      </c>
      <c r="E130" s="749" t="s">
        <v>964</v>
      </c>
      <c r="F130" s="749" t="s">
        <v>964</v>
      </c>
      <c r="G130" s="750" t="s">
        <v>1898</v>
      </c>
      <c r="H130" s="750" t="s">
        <v>8131</v>
      </c>
      <c r="I130" s="751" t="s">
        <v>8160</v>
      </c>
    </row>
    <row r="131" spans="2:9" outlineLevel="1" x14ac:dyDescent="0.2">
      <c r="B131" s="640"/>
      <c r="C131" s="748" t="s">
        <v>233</v>
      </c>
      <c r="D131" s="748" t="s">
        <v>1655</v>
      </c>
      <c r="E131" s="749" t="s">
        <v>11</v>
      </c>
      <c r="F131" s="749" t="s">
        <v>11</v>
      </c>
      <c r="G131" s="750" t="s">
        <v>1568</v>
      </c>
      <c r="H131" s="750" t="s">
        <v>8118</v>
      </c>
      <c r="I131" s="751" t="s">
        <v>6119</v>
      </c>
    </row>
    <row r="132" spans="2:9" outlineLevel="1" x14ac:dyDescent="0.2">
      <c r="B132" s="640"/>
      <c r="C132" s="748" t="s">
        <v>233</v>
      </c>
      <c r="D132" s="748" t="s">
        <v>1655</v>
      </c>
      <c r="E132" s="749" t="s">
        <v>91</v>
      </c>
      <c r="F132" s="749" t="s">
        <v>91</v>
      </c>
      <c r="G132" s="750" t="s">
        <v>1612</v>
      </c>
      <c r="H132" s="750" t="s">
        <v>8117</v>
      </c>
      <c r="I132" s="751" t="s">
        <v>6119</v>
      </c>
    </row>
    <row r="133" spans="2:9" outlineLevel="1" x14ac:dyDescent="0.2">
      <c r="B133" s="640"/>
      <c r="C133" s="748" t="s">
        <v>233</v>
      </c>
      <c r="D133" s="748" t="s">
        <v>1655</v>
      </c>
      <c r="E133" s="749" t="s">
        <v>94</v>
      </c>
      <c r="F133" s="749" t="s">
        <v>94</v>
      </c>
      <c r="G133" s="750" t="s">
        <v>1620</v>
      </c>
      <c r="H133" s="750" t="s">
        <v>8117</v>
      </c>
      <c r="I133" s="751" t="s">
        <v>6119</v>
      </c>
    </row>
    <row r="134" spans="2:9" hidden="1" outlineLevel="1" x14ac:dyDescent="0.2">
      <c r="B134" s="640"/>
      <c r="C134" s="748" t="s">
        <v>233</v>
      </c>
      <c r="D134" s="748" t="s">
        <v>1655</v>
      </c>
      <c r="E134" s="749" t="s">
        <v>1656</v>
      </c>
      <c r="F134" s="749" t="s">
        <v>292</v>
      </c>
      <c r="G134" s="750" t="s">
        <v>1586</v>
      </c>
      <c r="H134" s="750" t="s">
        <v>8126</v>
      </c>
      <c r="I134" s="751" t="s">
        <v>8160</v>
      </c>
    </row>
    <row r="135" spans="2:9" outlineLevel="1" x14ac:dyDescent="0.2">
      <c r="B135" s="640"/>
      <c r="C135" s="748" t="s">
        <v>233</v>
      </c>
      <c r="D135" s="748" t="s">
        <v>1655</v>
      </c>
      <c r="E135" s="749" t="s">
        <v>1004</v>
      </c>
      <c r="F135" s="749" t="s">
        <v>1004</v>
      </c>
      <c r="G135" s="750" t="s">
        <v>1615</v>
      </c>
      <c r="H135" s="750" t="s">
        <v>8117</v>
      </c>
      <c r="I135" s="751" t="s">
        <v>6119</v>
      </c>
    </row>
    <row r="136" spans="2:9" outlineLevel="1" x14ac:dyDescent="0.2">
      <c r="B136" s="640"/>
      <c r="C136" s="748" t="s">
        <v>233</v>
      </c>
      <c r="D136" s="748" t="s">
        <v>1655</v>
      </c>
      <c r="E136" s="749" t="s">
        <v>1008</v>
      </c>
      <c r="F136" s="749" t="s">
        <v>1008</v>
      </c>
      <c r="G136" s="750" t="s">
        <v>2043</v>
      </c>
      <c r="H136" s="750" t="s">
        <v>8117</v>
      </c>
      <c r="I136" s="751" t="s">
        <v>6119</v>
      </c>
    </row>
    <row r="137" spans="2:9" hidden="1" outlineLevel="1" x14ac:dyDescent="0.2">
      <c r="B137" s="640"/>
      <c r="C137" s="748" t="s">
        <v>233</v>
      </c>
      <c r="D137" s="748" t="s">
        <v>1655</v>
      </c>
      <c r="E137" s="749" t="s">
        <v>170</v>
      </c>
      <c r="F137" s="749" t="s">
        <v>1633</v>
      </c>
      <c r="G137" s="750" t="s">
        <v>1699</v>
      </c>
      <c r="H137" s="750" t="s">
        <v>7809</v>
      </c>
      <c r="I137" s="751" t="s">
        <v>8160</v>
      </c>
    </row>
    <row r="138" spans="2:9" outlineLevel="1" x14ac:dyDescent="0.2">
      <c r="B138" s="640"/>
      <c r="C138" s="748" t="s">
        <v>233</v>
      </c>
      <c r="D138" s="748" t="s">
        <v>1655</v>
      </c>
      <c r="E138" s="749" t="s">
        <v>1009</v>
      </c>
      <c r="F138" s="749" t="s">
        <v>1009</v>
      </c>
      <c r="G138" s="750" t="s">
        <v>6868</v>
      </c>
      <c r="H138" s="750" t="s">
        <v>8117</v>
      </c>
      <c r="I138" s="751" t="s">
        <v>6119</v>
      </c>
    </row>
    <row r="139" spans="2:9" outlineLevel="1" x14ac:dyDescent="0.2">
      <c r="B139" s="640"/>
      <c r="C139" s="748" t="s">
        <v>233</v>
      </c>
      <c r="D139" s="748" t="s">
        <v>1655</v>
      </c>
      <c r="E139" s="749" t="s">
        <v>4454</v>
      </c>
      <c r="F139" s="749" t="s">
        <v>279</v>
      </c>
      <c r="G139" s="750" t="s">
        <v>1612</v>
      </c>
      <c r="H139" s="750" t="s">
        <v>8117</v>
      </c>
      <c r="I139" s="751" t="s">
        <v>6119</v>
      </c>
    </row>
    <row r="140" spans="2:9" outlineLevel="1" x14ac:dyDescent="0.2">
      <c r="B140" s="640"/>
      <c r="C140" s="748" t="s">
        <v>233</v>
      </c>
      <c r="D140" s="748" t="s">
        <v>1655</v>
      </c>
      <c r="E140" s="749" t="s">
        <v>1012</v>
      </c>
      <c r="F140" s="749" t="s">
        <v>1012</v>
      </c>
      <c r="G140" s="750" t="s">
        <v>1757</v>
      </c>
      <c r="H140" s="750" t="s">
        <v>8117</v>
      </c>
      <c r="I140" s="751" t="s">
        <v>6119</v>
      </c>
    </row>
    <row r="141" spans="2:9" outlineLevel="1" x14ac:dyDescent="0.2">
      <c r="B141" s="640"/>
      <c r="C141" s="748" t="s">
        <v>233</v>
      </c>
      <c r="D141" s="748" t="s">
        <v>1655</v>
      </c>
      <c r="E141" s="749" t="s">
        <v>4472</v>
      </c>
      <c r="F141" s="749" t="s">
        <v>293</v>
      </c>
      <c r="G141" s="750" t="s">
        <v>1605</v>
      </c>
      <c r="H141" s="750" t="s">
        <v>8122</v>
      </c>
      <c r="I141" s="751" t="s">
        <v>6119</v>
      </c>
    </row>
    <row r="142" spans="2:9" hidden="1" outlineLevel="1" x14ac:dyDescent="0.2">
      <c r="B142" s="640"/>
      <c r="C142" s="748" t="s">
        <v>233</v>
      </c>
      <c r="D142" s="748" t="s">
        <v>1655</v>
      </c>
      <c r="E142" s="749" t="s">
        <v>1663</v>
      </c>
      <c r="F142" s="749" t="s">
        <v>276</v>
      </c>
      <c r="G142" s="750" t="s">
        <v>1585</v>
      </c>
      <c r="H142" s="750" t="s">
        <v>8126</v>
      </c>
      <c r="I142" s="751" t="s">
        <v>8160</v>
      </c>
    </row>
    <row r="143" spans="2:9" hidden="1" outlineLevel="1" x14ac:dyDescent="0.2">
      <c r="B143" s="640"/>
      <c r="C143" s="748" t="s">
        <v>233</v>
      </c>
      <c r="D143" s="748" t="s">
        <v>1655</v>
      </c>
      <c r="E143" s="749" t="s">
        <v>143</v>
      </c>
      <c r="F143" s="749" t="s">
        <v>143</v>
      </c>
      <c r="G143" s="750" t="s">
        <v>1699</v>
      </c>
      <c r="H143" s="750" t="s">
        <v>7809</v>
      </c>
      <c r="I143" s="751" t="s">
        <v>8160</v>
      </c>
    </row>
    <row r="144" spans="2:9" hidden="1" outlineLevel="1" x14ac:dyDescent="0.2">
      <c r="B144" s="640"/>
      <c r="C144" s="748" t="s">
        <v>233</v>
      </c>
      <c r="D144" s="748" t="s">
        <v>1655</v>
      </c>
      <c r="E144" s="749" t="s">
        <v>151</v>
      </c>
      <c r="F144" s="749" t="s">
        <v>151</v>
      </c>
      <c r="G144" s="750" t="s">
        <v>1699</v>
      </c>
      <c r="H144" s="750" t="s">
        <v>7809</v>
      </c>
      <c r="I144" s="751" t="s">
        <v>8160</v>
      </c>
    </row>
    <row r="145" spans="2:9" outlineLevel="1" x14ac:dyDescent="0.2">
      <c r="B145" s="640"/>
      <c r="C145" s="748" t="s">
        <v>233</v>
      </c>
      <c r="D145" s="748" t="s">
        <v>1655</v>
      </c>
      <c r="E145" s="749" t="s">
        <v>1054</v>
      </c>
      <c r="F145" s="749" t="s">
        <v>1054</v>
      </c>
      <c r="G145" s="750" t="s">
        <v>1617</v>
      </c>
      <c r="H145" s="750" t="s">
        <v>8117</v>
      </c>
      <c r="I145" s="751" t="s">
        <v>6119</v>
      </c>
    </row>
    <row r="146" spans="2:9" outlineLevel="1" x14ac:dyDescent="0.2">
      <c r="B146" s="640"/>
      <c r="C146" s="748" t="s">
        <v>233</v>
      </c>
      <c r="D146" s="748" t="s">
        <v>1655</v>
      </c>
      <c r="E146" s="749" t="s">
        <v>75</v>
      </c>
      <c r="F146" s="749" t="s">
        <v>75</v>
      </c>
      <c r="G146" s="750" t="s">
        <v>1603</v>
      </c>
      <c r="H146" s="750" t="s">
        <v>8122</v>
      </c>
      <c r="I146" s="751" t="s">
        <v>6119</v>
      </c>
    </row>
    <row r="147" spans="2:9" outlineLevel="1" x14ac:dyDescent="0.2">
      <c r="B147" s="640"/>
      <c r="C147" s="748" t="s">
        <v>233</v>
      </c>
      <c r="D147" s="748" t="s">
        <v>1655</v>
      </c>
      <c r="E147" s="749" t="s">
        <v>1076</v>
      </c>
      <c r="F147" s="749" t="s">
        <v>1076</v>
      </c>
      <c r="G147" s="750" t="s">
        <v>1615</v>
      </c>
      <c r="H147" s="750" t="s">
        <v>8117</v>
      </c>
      <c r="I147" s="751" t="s">
        <v>6119</v>
      </c>
    </row>
    <row r="148" spans="2:9" hidden="1" outlineLevel="1" x14ac:dyDescent="0.2">
      <c r="B148" s="640"/>
      <c r="C148" s="748" t="s">
        <v>233</v>
      </c>
      <c r="D148" s="748" t="s">
        <v>1655</v>
      </c>
      <c r="E148" s="749" t="s">
        <v>1662</v>
      </c>
      <c r="F148" s="749" t="s">
        <v>282</v>
      </c>
      <c r="G148" s="750" t="s">
        <v>1585</v>
      </c>
      <c r="H148" s="750" t="s">
        <v>8126</v>
      </c>
      <c r="I148" s="751" t="s">
        <v>8160</v>
      </c>
    </row>
    <row r="149" spans="2:9" hidden="1" outlineLevel="1" x14ac:dyDescent="0.2">
      <c r="B149" s="640"/>
      <c r="C149" s="748" t="s">
        <v>233</v>
      </c>
      <c r="D149" s="748" t="s">
        <v>1655</v>
      </c>
      <c r="E149" s="749" t="s">
        <v>147</v>
      </c>
      <c r="F149" s="749" t="s">
        <v>147</v>
      </c>
      <c r="G149" s="750" t="s">
        <v>1699</v>
      </c>
      <c r="H149" s="750" t="s">
        <v>7809</v>
      </c>
      <c r="I149" s="751" t="s">
        <v>8160</v>
      </c>
    </row>
    <row r="150" spans="2:9" outlineLevel="1" x14ac:dyDescent="0.2">
      <c r="B150" s="640"/>
      <c r="C150" s="748" t="s">
        <v>233</v>
      </c>
      <c r="D150" s="748" t="s">
        <v>1655</v>
      </c>
      <c r="E150" s="749" t="s">
        <v>1113</v>
      </c>
      <c r="F150" s="749" t="s">
        <v>1113</v>
      </c>
      <c r="G150" s="750" t="s">
        <v>2255</v>
      </c>
      <c r="H150" s="750" t="s">
        <v>8122</v>
      </c>
      <c r="I150" s="751" t="s">
        <v>6119</v>
      </c>
    </row>
    <row r="151" spans="2:9" outlineLevel="1" x14ac:dyDescent="0.2">
      <c r="B151" s="640"/>
      <c r="C151" s="748" t="s">
        <v>233</v>
      </c>
      <c r="D151" s="748" t="s">
        <v>1655</v>
      </c>
      <c r="E151" s="749" t="s">
        <v>103</v>
      </c>
      <c r="F151" s="749" t="s">
        <v>103</v>
      </c>
      <c r="G151" s="750" t="s">
        <v>1629</v>
      </c>
      <c r="H151" s="750" t="s">
        <v>8121</v>
      </c>
      <c r="I151" s="751" t="s">
        <v>6119</v>
      </c>
    </row>
    <row r="152" spans="2:9" hidden="1" outlineLevel="1" x14ac:dyDescent="0.2">
      <c r="B152" s="640"/>
      <c r="C152" s="748" t="s">
        <v>233</v>
      </c>
      <c r="D152" s="748" t="s">
        <v>1655</v>
      </c>
      <c r="E152" s="749" t="s">
        <v>190</v>
      </c>
      <c r="F152" s="749" t="s">
        <v>190</v>
      </c>
      <c r="G152" s="750" t="s">
        <v>1699</v>
      </c>
      <c r="H152" s="750" t="s">
        <v>7809</v>
      </c>
      <c r="I152" s="751" t="s">
        <v>8160</v>
      </c>
    </row>
    <row r="153" spans="2:9" hidden="1" outlineLevel="1" x14ac:dyDescent="0.2">
      <c r="B153" s="640"/>
      <c r="C153" s="748" t="s">
        <v>233</v>
      </c>
      <c r="D153" s="748" t="s">
        <v>1655</v>
      </c>
      <c r="E153" s="749" t="s">
        <v>135</v>
      </c>
      <c r="F153" s="749" t="s">
        <v>135</v>
      </c>
      <c r="G153" s="750" t="s">
        <v>1699</v>
      </c>
      <c r="H153" s="750" t="s">
        <v>7809</v>
      </c>
      <c r="I153" s="751" t="s">
        <v>8160</v>
      </c>
    </row>
    <row r="154" spans="2:9" hidden="1" outlineLevel="1" x14ac:dyDescent="0.2">
      <c r="B154" s="640"/>
      <c r="C154" s="748" t="s">
        <v>233</v>
      </c>
      <c r="D154" s="748" t="s">
        <v>1655</v>
      </c>
      <c r="E154" s="749" t="s">
        <v>128</v>
      </c>
      <c r="F154" s="749" t="s">
        <v>128</v>
      </c>
      <c r="G154" s="750" t="s">
        <v>1699</v>
      </c>
      <c r="H154" s="750" t="s">
        <v>7809</v>
      </c>
      <c r="I154" s="751" t="s">
        <v>8160</v>
      </c>
    </row>
    <row r="155" spans="2:9" hidden="1" outlineLevel="1" x14ac:dyDescent="0.2">
      <c r="B155" s="640"/>
      <c r="C155" s="748" t="s">
        <v>233</v>
      </c>
      <c r="D155" s="748" t="s">
        <v>1655</v>
      </c>
      <c r="E155" s="749" t="s">
        <v>310</v>
      </c>
      <c r="F155" s="749" t="s">
        <v>310</v>
      </c>
      <c r="G155" s="750" t="s">
        <v>1600</v>
      </c>
      <c r="H155" s="750" t="s">
        <v>8123</v>
      </c>
      <c r="I155" s="751" t="s">
        <v>8160</v>
      </c>
    </row>
    <row r="156" spans="2:9" hidden="1" outlineLevel="1" x14ac:dyDescent="0.2">
      <c r="B156" s="640"/>
      <c r="C156" s="748" t="s">
        <v>233</v>
      </c>
      <c r="D156" s="748" t="s">
        <v>1655</v>
      </c>
      <c r="E156" s="749" t="s">
        <v>72</v>
      </c>
      <c r="F156" s="749" t="s">
        <v>72</v>
      </c>
      <c r="G156" s="750" t="s">
        <v>1598</v>
      </c>
      <c r="H156" s="750" t="s">
        <v>8123</v>
      </c>
      <c r="I156" s="751" t="s">
        <v>8160</v>
      </c>
    </row>
    <row r="157" spans="2:9" outlineLevel="1" x14ac:dyDescent="0.2">
      <c r="B157" s="640"/>
      <c r="C157" s="748" t="s">
        <v>233</v>
      </c>
      <c r="D157" s="748" t="s">
        <v>1655</v>
      </c>
      <c r="E157" s="749" t="s">
        <v>1173</v>
      </c>
      <c r="F157" s="749" t="s">
        <v>1173</v>
      </c>
      <c r="G157" s="750" t="s">
        <v>6868</v>
      </c>
      <c r="H157" s="750" t="s">
        <v>8117</v>
      </c>
      <c r="I157" s="751" t="s">
        <v>6119</v>
      </c>
    </row>
    <row r="158" spans="2:9" outlineLevel="1" x14ac:dyDescent="0.2">
      <c r="B158" s="640"/>
      <c r="C158" s="748" t="s">
        <v>233</v>
      </c>
      <c r="D158" s="748" t="s">
        <v>1655</v>
      </c>
      <c r="E158" s="749" t="s">
        <v>304</v>
      </c>
      <c r="F158" s="749" t="s">
        <v>304</v>
      </c>
      <c r="G158" s="750" t="s">
        <v>2152</v>
      </c>
      <c r="H158" s="750" t="s">
        <v>8122</v>
      </c>
      <c r="I158" s="751" t="s">
        <v>6119</v>
      </c>
    </row>
    <row r="159" spans="2:9" outlineLevel="1" x14ac:dyDescent="0.2">
      <c r="B159" s="640"/>
      <c r="C159" s="748" t="s">
        <v>233</v>
      </c>
      <c r="D159" s="748" t="s">
        <v>1655</v>
      </c>
      <c r="E159" s="749" t="s">
        <v>1181</v>
      </c>
      <c r="F159" s="749" t="s">
        <v>1181</v>
      </c>
      <c r="G159" s="750" t="s">
        <v>2255</v>
      </c>
      <c r="H159" s="750" t="s">
        <v>8122</v>
      </c>
      <c r="I159" s="751" t="s">
        <v>6119</v>
      </c>
    </row>
    <row r="160" spans="2:9" outlineLevel="1" x14ac:dyDescent="0.2">
      <c r="B160" s="640"/>
      <c r="C160" s="748" t="s">
        <v>233</v>
      </c>
      <c r="D160" s="748" t="s">
        <v>1655</v>
      </c>
      <c r="E160" s="749" t="s">
        <v>1191</v>
      </c>
      <c r="F160" s="749" t="s">
        <v>1191</v>
      </c>
      <c r="G160" s="750" t="s">
        <v>1613</v>
      </c>
      <c r="H160" s="750" t="s">
        <v>8117</v>
      </c>
      <c r="I160" s="751" t="s">
        <v>6119</v>
      </c>
    </row>
    <row r="161" spans="2:9" outlineLevel="1" x14ac:dyDescent="0.2">
      <c r="B161" s="640"/>
      <c r="C161" s="748" t="s">
        <v>233</v>
      </c>
      <c r="D161" s="748" t="s">
        <v>1655</v>
      </c>
      <c r="E161" s="749" t="s">
        <v>1198</v>
      </c>
      <c r="F161" s="749" t="s">
        <v>1198</v>
      </c>
      <c r="G161" s="750" t="s">
        <v>1757</v>
      </c>
      <c r="H161" s="750" t="s">
        <v>8117</v>
      </c>
      <c r="I161" s="751" t="s">
        <v>6119</v>
      </c>
    </row>
    <row r="162" spans="2:9" outlineLevel="1" x14ac:dyDescent="0.2">
      <c r="B162" s="640"/>
      <c r="C162" s="748" t="s">
        <v>233</v>
      </c>
      <c r="D162" s="748" t="s">
        <v>1655</v>
      </c>
      <c r="E162" s="749" t="s">
        <v>1665</v>
      </c>
      <c r="F162" s="749" t="s">
        <v>278</v>
      </c>
      <c r="G162" s="750" t="s">
        <v>6761</v>
      </c>
      <c r="H162" s="750" t="s">
        <v>8122</v>
      </c>
      <c r="I162" s="751" t="s">
        <v>6119</v>
      </c>
    </row>
    <row r="163" spans="2:9" outlineLevel="1" x14ac:dyDescent="0.2">
      <c r="B163" s="640"/>
      <c r="C163" s="748" t="s">
        <v>233</v>
      </c>
      <c r="D163" s="748" t="s">
        <v>1655</v>
      </c>
      <c r="E163" s="749" t="s">
        <v>31</v>
      </c>
      <c r="F163" s="749" t="s">
        <v>31</v>
      </c>
      <c r="G163" s="750" t="s">
        <v>1584</v>
      </c>
      <c r="H163" s="750" t="s">
        <v>8119</v>
      </c>
      <c r="I163" s="751" t="s">
        <v>6119</v>
      </c>
    </row>
    <row r="164" spans="2:9" outlineLevel="1" x14ac:dyDescent="0.2">
      <c r="B164" s="640"/>
      <c r="C164" s="748" t="s">
        <v>233</v>
      </c>
      <c r="D164" s="748" t="s">
        <v>1655</v>
      </c>
      <c r="E164" s="749" t="s">
        <v>1248</v>
      </c>
      <c r="F164" s="749" t="s">
        <v>1248</v>
      </c>
      <c r="G164" s="750" t="s">
        <v>1612</v>
      </c>
      <c r="H164" s="750" t="s">
        <v>8117</v>
      </c>
      <c r="I164" s="751" t="s">
        <v>6119</v>
      </c>
    </row>
    <row r="165" spans="2:9" outlineLevel="1" x14ac:dyDescent="0.2">
      <c r="B165" s="640"/>
      <c r="C165" s="748" t="s">
        <v>233</v>
      </c>
      <c r="D165" s="748" t="s">
        <v>1655</v>
      </c>
      <c r="E165" s="749" t="s">
        <v>308</v>
      </c>
      <c r="F165" s="749" t="s">
        <v>308</v>
      </c>
      <c r="G165" s="750" t="s">
        <v>2770</v>
      </c>
      <c r="H165" s="750" t="s">
        <v>8121</v>
      </c>
      <c r="I165" s="751" t="s">
        <v>6119</v>
      </c>
    </row>
    <row r="166" spans="2:9" hidden="1" outlineLevel="1" x14ac:dyDescent="0.2">
      <c r="B166" s="640"/>
      <c r="C166" s="748" t="s">
        <v>233</v>
      </c>
      <c r="D166" s="748" t="s">
        <v>1655</v>
      </c>
      <c r="E166" s="749" t="s">
        <v>1269</v>
      </c>
      <c r="F166" s="749" t="s">
        <v>1269</v>
      </c>
      <c r="G166" s="750" t="s">
        <v>1581</v>
      </c>
      <c r="H166" s="750" t="s">
        <v>8119</v>
      </c>
      <c r="I166" s="751" t="s">
        <v>8160</v>
      </c>
    </row>
    <row r="167" spans="2:9" outlineLevel="1" x14ac:dyDescent="0.2">
      <c r="B167" s="640"/>
      <c r="C167" s="748" t="s">
        <v>233</v>
      </c>
      <c r="D167" s="748" t="s">
        <v>1655</v>
      </c>
      <c r="E167" s="749" t="s">
        <v>22</v>
      </c>
      <c r="F167" s="749" t="s">
        <v>22</v>
      </c>
      <c r="G167" s="750" t="s">
        <v>1577</v>
      </c>
      <c r="H167" s="750" t="s">
        <v>8120</v>
      </c>
      <c r="I167" s="751" t="s">
        <v>6119</v>
      </c>
    </row>
    <row r="168" spans="2:9" outlineLevel="1" x14ac:dyDescent="0.2">
      <c r="B168" s="640"/>
      <c r="C168" s="748" t="s">
        <v>233</v>
      </c>
      <c r="D168" s="748" t="s">
        <v>1655</v>
      </c>
      <c r="E168" s="749" t="s">
        <v>5354</v>
      </c>
      <c r="F168" s="749" t="s">
        <v>295</v>
      </c>
      <c r="G168" s="750" t="s">
        <v>1613</v>
      </c>
      <c r="H168" s="750" t="s">
        <v>8117</v>
      </c>
      <c r="I168" s="751" t="s">
        <v>6119</v>
      </c>
    </row>
    <row r="169" spans="2:9" outlineLevel="1" x14ac:dyDescent="0.2">
      <c r="B169" s="640"/>
      <c r="C169" s="748" t="s">
        <v>233</v>
      </c>
      <c r="D169" s="748" t="s">
        <v>1655</v>
      </c>
      <c r="E169" s="749" t="s">
        <v>79</v>
      </c>
      <c r="F169" s="749" t="s">
        <v>79</v>
      </c>
      <c r="G169" s="750" t="s">
        <v>1615</v>
      </c>
      <c r="H169" s="750" t="s">
        <v>8117</v>
      </c>
      <c r="I169" s="751" t="s">
        <v>6119</v>
      </c>
    </row>
    <row r="170" spans="2:9" outlineLevel="1" x14ac:dyDescent="0.2">
      <c r="B170" s="640"/>
      <c r="C170" s="748" t="s">
        <v>233</v>
      </c>
      <c r="D170" s="748" t="s">
        <v>1655</v>
      </c>
      <c r="E170" s="749" t="s">
        <v>80</v>
      </c>
      <c r="F170" s="749" t="s">
        <v>80</v>
      </c>
      <c r="G170" s="750" t="s">
        <v>1608</v>
      </c>
      <c r="H170" s="750" t="s">
        <v>8117</v>
      </c>
      <c r="I170" s="751" t="s">
        <v>6119</v>
      </c>
    </row>
    <row r="171" spans="2:9" outlineLevel="1" x14ac:dyDescent="0.2">
      <c r="B171" s="640"/>
      <c r="C171" s="748" t="s">
        <v>233</v>
      </c>
      <c r="D171" s="748" t="s">
        <v>1655</v>
      </c>
      <c r="E171" s="749" t="s">
        <v>5503</v>
      </c>
      <c r="F171" s="749" t="s">
        <v>278</v>
      </c>
      <c r="G171" s="750" t="s">
        <v>6761</v>
      </c>
      <c r="H171" s="750" t="s">
        <v>8122</v>
      </c>
      <c r="I171" s="751" t="s">
        <v>6119</v>
      </c>
    </row>
    <row r="172" spans="2:9" outlineLevel="1" x14ac:dyDescent="0.2">
      <c r="B172" s="640"/>
      <c r="C172" s="748" t="s">
        <v>233</v>
      </c>
      <c r="D172" s="748" t="s">
        <v>1655</v>
      </c>
      <c r="E172" s="749" t="s">
        <v>148</v>
      </c>
      <c r="F172" s="749" t="s">
        <v>148</v>
      </c>
      <c r="G172" s="750" t="s">
        <v>2274</v>
      </c>
      <c r="H172" s="750" t="s">
        <v>8122</v>
      </c>
      <c r="I172" s="751" t="s">
        <v>6119</v>
      </c>
    </row>
    <row r="173" spans="2:9" hidden="1" outlineLevel="1" x14ac:dyDescent="0.2">
      <c r="B173" s="640"/>
      <c r="C173" s="748" t="s">
        <v>233</v>
      </c>
      <c r="D173" s="748" t="s">
        <v>1655</v>
      </c>
      <c r="E173" s="749" t="s">
        <v>1646</v>
      </c>
      <c r="F173" s="749" t="s">
        <v>338</v>
      </c>
      <c r="G173" s="750" t="s">
        <v>1631</v>
      </c>
      <c r="H173" s="750" t="s">
        <v>7809</v>
      </c>
      <c r="I173" s="751" t="s">
        <v>8160</v>
      </c>
    </row>
    <row r="174" spans="2:9" hidden="1" outlineLevel="1" x14ac:dyDescent="0.2">
      <c r="B174" s="640"/>
      <c r="C174" s="748" t="s">
        <v>233</v>
      </c>
      <c r="D174" s="748" t="s">
        <v>1655</v>
      </c>
      <c r="E174" s="749" t="s">
        <v>352</v>
      </c>
      <c r="F174" s="749" t="s">
        <v>352</v>
      </c>
      <c r="G174" s="750" t="s">
        <v>1631</v>
      </c>
      <c r="H174" s="750" t="s">
        <v>7809</v>
      </c>
      <c r="I174" s="751" t="s">
        <v>8160</v>
      </c>
    </row>
    <row r="175" spans="2:9" hidden="1" outlineLevel="1" x14ac:dyDescent="0.2">
      <c r="B175" s="640"/>
      <c r="C175" s="748" t="s">
        <v>233</v>
      </c>
      <c r="D175" s="748" t="s">
        <v>1655</v>
      </c>
      <c r="E175" s="749" t="s">
        <v>162</v>
      </c>
      <c r="F175" s="749" t="s">
        <v>162</v>
      </c>
      <c r="G175" s="750" t="s">
        <v>1631</v>
      </c>
      <c r="H175" s="750" t="s">
        <v>7809</v>
      </c>
      <c r="I175" s="751" t="s">
        <v>8160</v>
      </c>
    </row>
    <row r="176" spans="2:9" hidden="1" outlineLevel="1" x14ac:dyDescent="0.2">
      <c r="B176" s="640"/>
      <c r="C176" s="748" t="s">
        <v>233</v>
      </c>
      <c r="D176" s="748" t="s">
        <v>1655</v>
      </c>
      <c r="E176" s="749" t="s">
        <v>1667</v>
      </c>
      <c r="F176" s="749" t="s">
        <v>317</v>
      </c>
      <c r="G176" s="750" t="s">
        <v>1631</v>
      </c>
      <c r="H176" s="750" t="s">
        <v>7809</v>
      </c>
      <c r="I176" s="751" t="s">
        <v>8160</v>
      </c>
    </row>
    <row r="177" spans="2:9" hidden="1" outlineLevel="1" x14ac:dyDescent="0.2">
      <c r="B177" s="640"/>
      <c r="C177" s="748" t="s">
        <v>233</v>
      </c>
      <c r="D177" s="748" t="s">
        <v>1655</v>
      </c>
      <c r="E177" s="749" t="s">
        <v>133</v>
      </c>
      <c r="F177" s="749" t="s">
        <v>133</v>
      </c>
      <c r="G177" s="750" t="s">
        <v>1631</v>
      </c>
      <c r="H177" s="750" t="s">
        <v>7809</v>
      </c>
      <c r="I177" s="751" t="s">
        <v>8160</v>
      </c>
    </row>
    <row r="178" spans="2:9" hidden="1" outlineLevel="1" x14ac:dyDescent="0.2">
      <c r="B178" s="640"/>
      <c r="C178" s="748" t="s">
        <v>233</v>
      </c>
      <c r="D178" s="748" t="s">
        <v>1655</v>
      </c>
      <c r="E178" s="749" t="s">
        <v>189</v>
      </c>
      <c r="F178" s="749" t="s">
        <v>189</v>
      </c>
      <c r="G178" s="750" t="s">
        <v>1631</v>
      </c>
      <c r="H178" s="750" t="s">
        <v>7809</v>
      </c>
      <c r="I178" s="751" t="s">
        <v>8160</v>
      </c>
    </row>
    <row r="179" spans="2:9" hidden="1" outlineLevel="1" x14ac:dyDescent="0.2">
      <c r="B179" s="640"/>
      <c r="C179" s="748" t="s">
        <v>233</v>
      </c>
      <c r="D179" s="748" t="s">
        <v>1655</v>
      </c>
      <c r="E179" s="749" t="s">
        <v>1421</v>
      </c>
      <c r="F179" s="749" t="s">
        <v>1421</v>
      </c>
      <c r="G179" s="750" t="s">
        <v>1631</v>
      </c>
      <c r="H179" s="750" t="s">
        <v>7809</v>
      </c>
      <c r="I179" s="751" t="s">
        <v>8160</v>
      </c>
    </row>
    <row r="180" spans="2:9" hidden="1" outlineLevel="1" x14ac:dyDescent="0.2">
      <c r="B180" s="640"/>
      <c r="C180" s="748" t="s">
        <v>233</v>
      </c>
      <c r="D180" s="748" t="s">
        <v>1655</v>
      </c>
      <c r="E180" s="749" t="s">
        <v>1664</v>
      </c>
      <c r="F180" s="749" t="s">
        <v>294</v>
      </c>
      <c r="G180" s="750" t="s">
        <v>1631</v>
      </c>
      <c r="H180" s="750" t="s">
        <v>7809</v>
      </c>
      <c r="I180" s="751" t="s">
        <v>8160</v>
      </c>
    </row>
    <row r="181" spans="2:9" outlineLevel="1" x14ac:dyDescent="0.2">
      <c r="B181" s="640"/>
      <c r="C181" s="748" t="s">
        <v>233</v>
      </c>
      <c r="D181" s="748" t="s">
        <v>1655</v>
      </c>
      <c r="E181" s="749" t="s">
        <v>1428</v>
      </c>
      <c r="F181" s="749" t="s">
        <v>1428</v>
      </c>
      <c r="G181" s="750" t="s">
        <v>2255</v>
      </c>
      <c r="H181" s="750" t="s">
        <v>8122</v>
      </c>
      <c r="I181" s="751" t="s">
        <v>6119</v>
      </c>
    </row>
    <row r="182" spans="2:9" outlineLevel="1" x14ac:dyDescent="0.2">
      <c r="C182" s="748" t="s">
        <v>233</v>
      </c>
      <c r="D182" s="748" t="s">
        <v>1655</v>
      </c>
      <c r="E182" s="680" t="s">
        <v>81</v>
      </c>
      <c r="F182" s="680" t="s">
        <v>81</v>
      </c>
      <c r="G182" s="680" t="s">
        <v>1618</v>
      </c>
      <c r="H182" s="680" t="s">
        <v>8117</v>
      </c>
      <c r="I182" s="751" t="s">
        <v>6119</v>
      </c>
    </row>
    <row r="183" spans="2:9" hidden="1" outlineLevel="1" x14ac:dyDescent="0.2">
      <c r="C183" s="748" t="s">
        <v>233</v>
      </c>
      <c r="D183" s="748" t="s">
        <v>1655</v>
      </c>
      <c r="E183" s="680" t="s">
        <v>66</v>
      </c>
      <c r="F183" s="680" t="s">
        <v>66</v>
      </c>
      <c r="G183" s="680" t="s">
        <v>1589</v>
      </c>
      <c r="H183" s="680" t="s">
        <v>8124</v>
      </c>
      <c r="I183" s="751" t="s">
        <v>8160</v>
      </c>
    </row>
    <row r="184" spans="2:9" outlineLevel="1" x14ac:dyDescent="0.2"/>
    <row r="185" spans="2:9" outlineLevel="1" x14ac:dyDescent="0.2"/>
    <row r="186" spans="2:9" outlineLevel="1" x14ac:dyDescent="0.2"/>
    <row r="187" spans="2:9" outlineLevel="1" x14ac:dyDescent="0.2"/>
    <row r="188" spans="2:9" outlineLevel="1" x14ac:dyDescent="0.2"/>
    <row r="189" spans="2:9" outlineLevel="1" x14ac:dyDescent="0.2"/>
    <row r="190" spans="2:9" outlineLevel="1" x14ac:dyDescent="0.2"/>
    <row r="191" spans="2:9" outlineLevel="1" x14ac:dyDescent="0.2"/>
    <row r="192" spans="2:9" outlineLevel="1" x14ac:dyDescent="0.2"/>
    <row r="193" spans="2:7" outlineLevel="1" x14ac:dyDescent="0.2"/>
    <row r="195" spans="2:7" s="621" customFormat="1" x14ac:dyDescent="0.2">
      <c r="B195" s="619" t="s">
        <v>1679</v>
      </c>
      <c r="F195" s="718"/>
      <c r="G195" s="718"/>
    </row>
    <row r="196" spans="2:7" outlineLevel="1" x14ac:dyDescent="0.2"/>
    <row r="197" spans="2:7" outlineLevel="1" x14ac:dyDescent="0.2">
      <c r="B197" s="627"/>
      <c r="C197" s="627"/>
      <c r="D197" s="627"/>
    </row>
    <row r="198" spans="2:7" outlineLevel="1" x14ac:dyDescent="0.2">
      <c r="B198" s="627"/>
      <c r="C198" s="627"/>
      <c r="D198" s="627"/>
    </row>
    <row r="199" spans="2:7" outlineLevel="1" x14ac:dyDescent="0.2">
      <c r="B199" s="719"/>
      <c r="C199" s="719"/>
      <c r="D199" s="627"/>
      <c r="E199" s="752" t="s">
        <v>8132</v>
      </c>
      <c r="F199" s="680"/>
      <c r="G199" s="680"/>
    </row>
    <row r="200" spans="2:7" outlineLevel="1" x14ac:dyDescent="0.2">
      <c r="B200" s="627"/>
      <c r="C200" s="627"/>
      <c r="D200" s="627"/>
      <c r="E200" s="680"/>
      <c r="F200" s="680"/>
      <c r="G200" s="680"/>
    </row>
    <row r="201" spans="2:7" outlineLevel="1" x14ac:dyDescent="0.2">
      <c r="B201" s="627"/>
      <c r="C201" s="627"/>
      <c r="D201" s="627"/>
      <c r="E201" s="747" t="s">
        <v>314</v>
      </c>
      <c r="F201" s="747" t="s">
        <v>7808</v>
      </c>
      <c r="G201" s="747" t="s">
        <v>8133</v>
      </c>
    </row>
    <row r="202" spans="2:7" outlineLevel="1" x14ac:dyDescent="0.2">
      <c r="B202" s="627"/>
      <c r="C202" s="627"/>
      <c r="D202" s="627"/>
      <c r="E202" s="749" t="s">
        <v>9</v>
      </c>
      <c r="F202" s="749" t="s">
        <v>9</v>
      </c>
      <c r="G202" s="753" t="s">
        <v>8134</v>
      </c>
    </row>
    <row r="203" spans="2:7" outlineLevel="1" x14ac:dyDescent="0.2">
      <c r="B203" s="627"/>
      <c r="C203" s="627"/>
      <c r="D203" s="627"/>
      <c r="E203" s="749" t="s">
        <v>382</v>
      </c>
      <c r="F203" s="749" t="s">
        <v>382</v>
      </c>
      <c r="G203" s="753" t="s">
        <v>8134</v>
      </c>
    </row>
    <row r="204" spans="2:7" outlineLevel="1" x14ac:dyDescent="0.2">
      <c r="B204" s="627"/>
      <c r="C204" s="627"/>
      <c r="D204" s="627"/>
      <c r="E204" s="749" t="s">
        <v>8</v>
      </c>
      <c r="F204" s="749" t="s">
        <v>8</v>
      </c>
      <c r="G204" s="753" t="s">
        <v>8134</v>
      </c>
    </row>
    <row r="205" spans="2:7" outlineLevel="1" x14ac:dyDescent="0.2">
      <c r="B205" s="627"/>
      <c r="C205" s="627"/>
      <c r="D205" s="627"/>
      <c r="E205" s="749" t="s">
        <v>12</v>
      </c>
      <c r="F205" s="749" t="s">
        <v>12</v>
      </c>
      <c r="G205" s="753" t="s">
        <v>8134</v>
      </c>
    </row>
    <row r="206" spans="2:7" outlineLevel="1" x14ac:dyDescent="0.2">
      <c r="B206" s="627"/>
      <c r="C206" s="627"/>
      <c r="D206" s="627"/>
      <c r="E206" s="749" t="s">
        <v>395</v>
      </c>
      <c r="F206" s="749" t="s">
        <v>395</v>
      </c>
      <c r="G206" s="753" t="s">
        <v>8134</v>
      </c>
    </row>
    <row r="207" spans="2:7" outlineLevel="1" x14ac:dyDescent="0.2">
      <c r="B207" s="627"/>
      <c r="C207" s="627"/>
      <c r="D207" s="627"/>
      <c r="E207" s="749" t="s">
        <v>20</v>
      </c>
      <c r="F207" s="749" t="s">
        <v>20</v>
      </c>
      <c r="G207" s="753" t="s">
        <v>8134</v>
      </c>
    </row>
    <row r="208" spans="2:7" outlineLevel="1" x14ac:dyDescent="0.2">
      <c r="B208" s="627"/>
      <c r="C208" s="627"/>
      <c r="D208" s="627"/>
      <c r="E208" s="749" t="s">
        <v>99</v>
      </c>
      <c r="F208" s="749" t="s">
        <v>8135</v>
      </c>
      <c r="G208" s="753" t="s">
        <v>8134</v>
      </c>
    </row>
    <row r="209" spans="2:7" outlineLevel="1" x14ac:dyDescent="0.2">
      <c r="B209" s="627"/>
      <c r="C209" s="627"/>
      <c r="D209" s="627"/>
      <c r="E209" s="749" t="s">
        <v>99</v>
      </c>
      <c r="F209" s="749" t="s">
        <v>99</v>
      </c>
      <c r="G209" s="753" t="s">
        <v>8134</v>
      </c>
    </row>
    <row r="210" spans="2:7" outlineLevel="1" x14ac:dyDescent="0.2">
      <c r="B210" s="627"/>
      <c r="C210" s="627"/>
      <c r="D210" s="627"/>
      <c r="E210" s="749" t="s">
        <v>88</v>
      </c>
      <c r="F210" s="749" t="s">
        <v>88</v>
      </c>
      <c r="G210" s="753" t="s">
        <v>8134</v>
      </c>
    </row>
    <row r="211" spans="2:7" outlineLevel="1" x14ac:dyDescent="0.2">
      <c r="B211" s="627"/>
      <c r="C211" s="627"/>
      <c r="D211" s="627"/>
      <c r="E211" s="749" t="s">
        <v>33</v>
      </c>
      <c r="F211" s="749" t="s">
        <v>33</v>
      </c>
      <c r="G211" s="753" t="s">
        <v>8134</v>
      </c>
    </row>
    <row r="212" spans="2:7" outlineLevel="1" x14ac:dyDescent="0.2">
      <c r="B212" s="627"/>
      <c r="C212" s="627"/>
      <c r="D212" s="627"/>
      <c r="E212" s="749" t="s">
        <v>78</v>
      </c>
      <c r="F212" s="749" t="s">
        <v>78</v>
      </c>
      <c r="G212" s="753" t="s">
        <v>8134</v>
      </c>
    </row>
    <row r="213" spans="2:7" outlineLevel="1" x14ac:dyDescent="0.2">
      <c r="B213" s="627"/>
      <c r="C213" s="627"/>
      <c r="D213" s="627"/>
      <c r="E213" s="749" t="s">
        <v>105</v>
      </c>
      <c r="F213" s="749" t="s">
        <v>105</v>
      </c>
      <c r="G213" s="753" t="s">
        <v>8134</v>
      </c>
    </row>
    <row r="214" spans="2:7" outlineLevel="1" x14ac:dyDescent="0.2">
      <c r="B214" s="627"/>
      <c r="C214" s="627"/>
      <c r="D214" s="627"/>
      <c r="E214" s="749" t="s">
        <v>100</v>
      </c>
      <c r="F214" s="749" t="s">
        <v>100</v>
      </c>
      <c r="G214" s="753" t="s">
        <v>8134</v>
      </c>
    </row>
    <row r="215" spans="2:7" outlineLevel="1" x14ac:dyDescent="0.2">
      <c r="B215" s="627"/>
      <c r="C215" s="627"/>
      <c r="D215" s="627"/>
      <c r="E215" s="749" t="s">
        <v>286</v>
      </c>
      <c r="F215" s="749" t="s">
        <v>3044</v>
      </c>
      <c r="G215" s="753" t="s">
        <v>8134</v>
      </c>
    </row>
    <row r="216" spans="2:7" outlineLevel="1" x14ac:dyDescent="0.2">
      <c r="B216" s="627"/>
      <c r="C216" s="627"/>
      <c r="D216" s="627"/>
      <c r="E216" s="749" t="s">
        <v>153</v>
      </c>
      <c r="F216" s="749" t="s">
        <v>153</v>
      </c>
      <c r="G216" s="753" t="s">
        <v>8134</v>
      </c>
    </row>
    <row r="217" spans="2:7" outlineLevel="1" x14ac:dyDescent="0.2">
      <c r="B217" s="627"/>
      <c r="C217" s="627"/>
      <c r="D217" s="627"/>
      <c r="E217" s="749" t="s">
        <v>450</v>
      </c>
      <c r="F217" s="749" t="s">
        <v>450</v>
      </c>
      <c r="G217" s="753" t="s">
        <v>8134</v>
      </c>
    </row>
    <row r="218" spans="2:7" outlineLevel="1" x14ac:dyDescent="0.2">
      <c r="B218" s="627"/>
      <c r="C218" s="627"/>
      <c r="D218" s="627"/>
      <c r="E218" s="749" t="s">
        <v>295</v>
      </c>
      <c r="F218" s="749" t="s">
        <v>5086</v>
      </c>
      <c r="G218" s="753" t="s">
        <v>8134</v>
      </c>
    </row>
    <row r="219" spans="2:7" outlineLevel="1" x14ac:dyDescent="0.2">
      <c r="B219" s="627"/>
      <c r="C219" s="627"/>
      <c r="D219" s="627"/>
      <c r="E219" s="749" t="s">
        <v>295</v>
      </c>
      <c r="F219" s="749" t="s">
        <v>5354</v>
      </c>
      <c r="G219" s="753" t="s">
        <v>8134</v>
      </c>
    </row>
    <row r="220" spans="2:7" outlineLevel="1" x14ac:dyDescent="0.2">
      <c r="B220" s="627"/>
      <c r="C220" s="627"/>
      <c r="D220" s="627"/>
      <c r="E220" s="749" t="s">
        <v>97</v>
      </c>
      <c r="F220" s="749" t="s">
        <v>97</v>
      </c>
      <c r="G220" s="753" t="s">
        <v>8134</v>
      </c>
    </row>
    <row r="221" spans="2:7" outlineLevel="1" x14ac:dyDescent="0.2">
      <c r="B221" s="627"/>
      <c r="C221" s="627"/>
      <c r="D221" s="627"/>
      <c r="E221" s="749" t="s">
        <v>455</v>
      </c>
      <c r="F221" s="749" t="s">
        <v>455</v>
      </c>
      <c r="G221" s="753" t="s">
        <v>8134</v>
      </c>
    </row>
    <row r="222" spans="2:7" outlineLevel="1" x14ac:dyDescent="0.2">
      <c r="B222" s="627"/>
      <c r="C222" s="627"/>
      <c r="D222" s="627"/>
      <c r="E222" s="749" t="s">
        <v>455</v>
      </c>
      <c r="F222" s="749" t="s">
        <v>2056</v>
      </c>
      <c r="G222" s="753" t="s">
        <v>8134</v>
      </c>
    </row>
    <row r="223" spans="2:7" outlineLevel="1" x14ac:dyDescent="0.2">
      <c r="B223" s="627"/>
      <c r="C223" s="627"/>
      <c r="D223" s="627"/>
      <c r="E223" s="749" t="s">
        <v>459</v>
      </c>
      <c r="F223" s="749" t="s">
        <v>459</v>
      </c>
      <c r="G223" s="753" t="s">
        <v>8134</v>
      </c>
    </row>
    <row r="224" spans="2:7" outlineLevel="1" x14ac:dyDescent="0.2">
      <c r="B224" s="627"/>
      <c r="C224" s="627"/>
      <c r="D224" s="627"/>
      <c r="E224" s="749" t="s">
        <v>470</v>
      </c>
      <c r="F224" s="749" t="s">
        <v>470</v>
      </c>
      <c r="G224" s="753" t="s">
        <v>8134</v>
      </c>
    </row>
    <row r="225" spans="2:7" outlineLevel="1" x14ac:dyDescent="0.2">
      <c r="B225" s="627"/>
      <c r="C225" s="627"/>
      <c r="D225" s="627"/>
      <c r="E225" s="749" t="s">
        <v>480</v>
      </c>
      <c r="F225" s="749" t="s">
        <v>480</v>
      </c>
      <c r="G225" s="753" t="s">
        <v>8134</v>
      </c>
    </row>
    <row r="226" spans="2:7" outlineLevel="1" x14ac:dyDescent="0.2">
      <c r="B226" s="627"/>
      <c r="C226" s="627"/>
      <c r="D226" s="627"/>
      <c r="E226" s="749" t="s">
        <v>44</v>
      </c>
      <c r="F226" s="749" t="s">
        <v>44</v>
      </c>
      <c r="G226" s="753" t="s">
        <v>8134</v>
      </c>
    </row>
    <row r="227" spans="2:7" outlineLevel="1" x14ac:dyDescent="0.2">
      <c r="B227" s="627"/>
      <c r="C227" s="627"/>
      <c r="D227" s="627"/>
      <c r="E227" s="749" t="s">
        <v>41</v>
      </c>
      <c r="F227" s="749" t="s">
        <v>41</v>
      </c>
      <c r="G227" s="753" t="s">
        <v>8134</v>
      </c>
    </row>
    <row r="228" spans="2:7" outlineLevel="1" x14ac:dyDescent="0.2">
      <c r="B228" s="627"/>
      <c r="C228" s="627"/>
      <c r="D228" s="627"/>
      <c r="E228" s="749" t="s">
        <v>129</v>
      </c>
      <c r="F228" s="749" t="s">
        <v>1854</v>
      </c>
      <c r="G228" s="753" t="s">
        <v>8134</v>
      </c>
    </row>
    <row r="229" spans="2:7" outlineLevel="1" x14ac:dyDescent="0.2">
      <c r="B229" s="627"/>
      <c r="C229" s="627"/>
      <c r="D229" s="627"/>
      <c r="E229" s="749" t="s">
        <v>129</v>
      </c>
      <c r="F229" s="749" t="s">
        <v>129</v>
      </c>
      <c r="G229" s="753" t="s">
        <v>8134</v>
      </c>
    </row>
    <row r="230" spans="2:7" outlineLevel="1" x14ac:dyDescent="0.2">
      <c r="B230" s="627"/>
      <c r="C230" s="627"/>
      <c r="D230" s="627"/>
      <c r="E230" s="749" t="s">
        <v>129</v>
      </c>
      <c r="F230" s="749" t="s">
        <v>2467</v>
      </c>
      <c r="G230" s="753" t="s">
        <v>8134</v>
      </c>
    </row>
    <row r="231" spans="2:7" outlineLevel="1" x14ac:dyDescent="0.2">
      <c r="B231" s="627"/>
      <c r="C231" s="627"/>
      <c r="D231" s="627"/>
      <c r="E231" s="749" t="s">
        <v>298</v>
      </c>
      <c r="F231" s="749" t="s">
        <v>298</v>
      </c>
      <c r="G231" s="753" t="s">
        <v>8134</v>
      </c>
    </row>
    <row r="232" spans="2:7" outlineLevel="1" x14ac:dyDescent="0.2">
      <c r="B232" s="627"/>
      <c r="C232" s="627"/>
      <c r="D232" s="627"/>
      <c r="E232" s="749" t="s">
        <v>293</v>
      </c>
      <c r="F232" s="749" t="s">
        <v>8136</v>
      </c>
      <c r="G232" s="753" t="s">
        <v>8134</v>
      </c>
    </row>
    <row r="233" spans="2:7" outlineLevel="1" x14ac:dyDescent="0.2">
      <c r="B233" s="627"/>
      <c r="C233" s="627"/>
      <c r="D233" s="627"/>
      <c r="E233" s="749" t="s">
        <v>293</v>
      </c>
      <c r="F233" s="749" t="s">
        <v>4472</v>
      </c>
      <c r="G233" s="753" t="s">
        <v>8134</v>
      </c>
    </row>
    <row r="234" spans="2:7" outlineLevel="1" x14ac:dyDescent="0.2">
      <c r="B234" s="627"/>
      <c r="C234" s="627"/>
      <c r="D234" s="627"/>
      <c r="E234" s="749" t="s">
        <v>19</v>
      </c>
      <c r="F234" s="749" t="s">
        <v>19</v>
      </c>
      <c r="G234" s="753" t="s">
        <v>8134</v>
      </c>
    </row>
    <row r="235" spans="2:7" outlineLevel="1" x14ac:dyDescent="0.2">
      <c r="B235" s="627"/>
      <c r="C235" s="627"/>
      <c r="D235" s="627"/>
      <c r="E235" s="749" t="s">
        <v>291</v>
      </c>
      <c r="F235" s="749" t="s">
        <v>291</v>
      </c>
      <c r="G235" s="753" t="s">
        <v>8134</v>
      </c>
    </row>
    <row r="236" spans="2:7" outlineLevel="1" x14ac:dyDescent="0.2">
      <c r="B236" s="627"/>
      <c r="C236" s="627"/>
      <c r="D236" s="627"/>
      <c r="E236" s="749" t="s">
        <v>291</v>
      </c>
      <c r="F236" s="749" t="s">
        <v>2430</v>
      </c>
      <c r="G236" s="753" t="s">
        <v>8134</v>
      </c>
    </row>
    <row r="237" spans="2:7" outlineLevel="1" x14ac:dyDescent="0.2">
      <c r="B237" s="627"/>
      <c r="C237" s="627"/>
      <c r="D237" s="627"/>
      <c r="E237" s="749" t="s">
        <v>525</v>
      </c>
      <c r="F237" s="749" t="s">
        <v>525</v>
      </c>
      <c r="G237" s="753" t="s">
        <v>8134</v>
      </c>
    </row>
    <row r="238" spans="2:7" outlineLevel="1" x14ac:dyDescent="0.2">
      <c r="B238" s="627"/>
      <c r="C238" s="627"/>
      <c r="D238" s="627"/>
      <c r="E238" s="749" t="s">
        <v>527</v>
      </c>
      <c r="F238" s="749" t="s">
        <v>527</v>
      </c>
      <c r="G238" s="753" t="s">
        <v>8134</v>
      </c>
    </row>
    <row r="239" spans="2:7" outlineLevel="1" x14ac:dyDescent="0.2">
      <c r="B239" s="627"/>
      <c r="C239" s="627"/>
      <c r="D239" s="627"/>
      <c r="E239" s="749" t="s">
        <v>53</v>
      </c>
      <c r="F239" s="749" t="s">
        <v>53</v>
      </c>
      <c r="G239" s="753" t="s">
        <v>8134</v>
      </c>
    </row>
    <row r="240" spans="2:7" outlineLevel="1" x14ac:dyDescent="0.2">
      <c r="B240" s="627"/>
      <c r="C240" s="627"/>
      <c r="D240" s="627"/>
      <c r="E240" s="749" t="s">
        <v>144</v>
      </c>
      <c r="F240" s="749" t="s">
        <v>144</v>
      </c>
      <c r="G240" s="753" t="s">
        <v>8134</v>
      </c>
    </row>
    <row r="241" spans="2:7" outlineLevel="1" x14ac:dyDescent="0.2">
      <c r="B241" s="627"/>
      <c r="C241" s="627"/>
      <c r="D241" s="627"/>
      <c r="E241" s="749" t="s">
        <v>144</v>
      </c>
      <c r="F241" s="749" t="s">
        <v>8137</v>
      </c>
      <c r="G241" s="753" t="s">
        <v>8134</v>
      </c>
    </row>
    <row r="242" spans="2:7" outlineLevel="1" x14ac:dyDescent="0.2">
      <c r="B242" s="627"/>
      <c r="C242" s="627"/>
      <c r="D242" s="627"/>
      <c r="E242" s="749" t="s">
        <v>27</v>
      </c>
      <c r="F242" s="749" t="s">
        <v>27</v>
      </c>
      <c r="G242" s="753" t="s">
        <v>8134</v>
      </c>
    </row>
    <row r="243" spans="2:7" outlineLevel="1" x14ac:dyDescent="0.2">
      <c r="B243" s="627"/>
      <c r="C243" s="627"/>
      <c r="D243" s="627"/>
      <c r="E243" s="749" t="s">
        <v>39</v>
      </c>
      <c r="F243" s="749" t="s">
        <v>39</v>
      </c>
      <c r="G243" s="753" t="s">
        <v>8134</v>
      </c>
    </row>
    <row r="244" spans="2:7" outlineLevel="1" x14ac:dyDescent="0.2">
      <c r="B244" s="627"/>
      <c r="C244" s="627"/>
      <c r="D244" s="627"/>
      <c r="E244" s="749" t="s">
        <v>104</v>
      </c>
      <c r="F244" s="749" t="s">
        <v>104</v>
      </c>
      <c r="G244" s="753" t="s">
        <v>8134</v>
      </c>
    </row>
    <row r="245" spans="2:7" outlineLevel="1" x14ac:dyDescent="0.2">
      <c r="B245" s="627"/>
      <c r="C245" s="627"/>
      <c r="D245" s="627"/>
      <c r="E245" s="749" t="s">
        <v>134</v>
      </c>
      <c r="F245" s="749" t="s">
        <v>134</v>
      </c>
      <c r="G245" s="753" t="s">
        <v>8134</v>
      </c>
    </row>
    <row r="246" spans="2:7" outlineLevel="1" x14ac:dyDescent="0.2">
      <c r="B246" s="627"/>
      <c r="C246" s="627"/>
      <c r="D246" s="627"/>
      <c r="E246" s="749" t="s">
        <v>90</v>
      </c>
      <c r="F246" s="749" t="s">
        <v>90</v>
      </c>
      <c r="G246" s="753" t="s">
        <v>8134</v>
      </c>
    </row>
    <row r="247" spans="2:7" outlineLevel="1" x14ac:dyDescent="0.2">
      <c r="B247" s="627"/>
      <c r="C247" s="627"/>
      <c r="D247" s="627"/>
      <c r="E247" s="749" t="s">
        <v>90</v>
      </c>
      <c r="F247" s="749" t="s">
        <v>4346</v>
      </c>
      <c r="G247" s="753" t="s">
        <v>8134</v>
      </c>
    </row>
    <row r="248" spans="2:7" outlineLevel="1" x14ac:dyDescent="0.2">
      <c r="B248" s="627"/>
      <c r="C248" s="627"/>
      <c r="D248" s="627"/>
      <c r="E248" s="749" t="s">
        <v>130</v>
      </c>
      <c r="F248" s="749" t="s">
        <v>130</v>
      </c>
      <c r="G248" s="753" t="s">
        <v>8134</v>
      </c>
    </row>
    <row r="249" spans="2:7" outlineLevel="1" x14ac:dyDescent="0.2">
      <c r="B249" s="627"/>
      <c r="C249" s="627"/>
      <c r="D249" s="627"/>
      <c r="E249" s="749" t="s">
        <v>503</v>
      </c>
      <c r="F249" s="749" t="s">
        <v>2198</v>
      </c>
      <c r="G249" s="753" t="s">
        <v>8134</v>
      </c>
    </row>
    <row r="250" spans="2:7" outlineLevel="1" x14ac:dyDescent="0.2">
      <c r="B250" s="627"/>
      <c r="C250" s="627"/>
      <c r="D250" s="627"/>
      <c r="E250" s="749" t="s">
        <v>503</v>
      </c>
      <c r="F250" s="749" t="s">
        <v>4083</v>
      </c>
      <c r="G250" s="753" t="s">
        <v>8134</v>
      </c>
    </row>
    <row r="251" spans="2:7" outlineLevel="1" x14ac:dyDescent="0.2">
      <c r="B251" s="627"/>
      <c r="C251" s="627"/>
      <c r="D251" s="627"/>
      <c r="E251" s="749" t="s">
        <v>303</v>
      </c>
      <c r="F251" s="749" t="s">
        <v>303</v>
      </c>
      <c r="G251" s="753" t="s">
        <v>8134</v>
      </c>
    </row>
    <row r="252" spans="2:7" outlineLevel="1" x14ac:dyDescent="0.2">
      <c r="B252" s="627"/>
      <c r="C252" s="627"/>
      <c r="D252" s="627"/>
      <c r="E252" s="749" t="s">
        <v>615</v>
      </c>
      <c r="F252" s="749" t="s">
        <v>615</v>
      </c>
      <c r="G252" s="753" t="s">
        <v>8134</v>
      </c>
    </row>
    <row r="253" spans="2:7" outlineLevel="1" x14ac:dyDescent="0.2">
      <c r="B253" s="627"/>
      <c r="C253" s="627"/>
      <c r="D253" s="627"/>
      <c r="E253" s="749" t="s">
        <v>636</v>
      </c>
      <c r="F253" s="749" t="s">
        <v>636</v>
      </c>
      <c r="G253" s="753" t="s">
        <v>8134</v>
      </c>
    </row>
    <row r="254" spans="2:7" outlineLevel="1" x14ac:dyDescent="0.2">
      <c r="B254" s="627"/>
      <c r="C254" s="627"/>
      <c r="D254" s="627"/>
      <c r="E254" s="749" t="s">
        <v>84</v>
      </c>
      <c r="F254" s="749" t="s">
        <v>84</v>
      </c>
      <c r="G254" s="753" t="s">
        <v>8134</v>
      </c>
    </row>
    <row r="255" spans="2:7" outlineLevel="1" x14ac:dyDescent="0.2">
      <c r="B255" s="627"/>
      <c r="C255" s="627"/>
      <c r="D255" s="627"/>
      <c r="E255" s="749" t="s">
        <v>84</v>
      </c>
      <c r="F255" s="749" t="s">
        <v>3101</v>
      </c>
      <c r="G255" s="753" t="s">
        <v>8134</v>
      </c>
    </row>
    <row r="256" spans="2:7" outlineLevel="1" x14ac:dyDescent="0.2">
      <c r="B256" s="627"/>
      <c r="C256" s="627"/>
      <c r="D256" s="627"/>
      <c r="E256" s="749" t="s">
        <v>669</v>
      </c>
      <c r="F256" s="749" t="s">
        <v>669</v>
      </c>
      <c r="G256" s="753" t="s">
        <v>8134</v>
      </c>
    </row>
    <row r="257" spans="2:7" outlineLevel="1" x14ac:dyDescent="0.2">
      <c r="B257" s="627"/>
      <c r="C257" s="627"/>
      <c r="D257" s="627"/>
      <c r="E257" s="749" t="s">
        <v>92</v>
      </c>
      <c r="F257" s="749" t="s">
        <v>92</v>
      </c>
      <c r="G257" s="753" t="s">
        <v>8134</v>
      </c>
    </row>
    <row r="258" spans="2:7" outlineLevel="1" x14ac:dyDescent="0.2">
      <c r="B258" s="627"/>
      <c r="C258" s="627"/>
      <c r="D258" s="627"/>
      <c r="E258" s="749" t="s">
        <v>92</v>
      </c>
      <c r="F258" s="749" t="s">
        <v>4569</v>
      </c>
      <c r="G258" s="753" t="s">
        <v>8134</v>
      </c>
    </row>
    <row r="259" spans="2:7" outlineLevel="1" x14ac:dyDescent="0.2">
      <c r="B259" s="627"/>
      <c r="C259" s="627"/>
      <c r="D259" s="627"/>
      <c r="E259" s="749" t="s">
        <v>679</v>
      </c>
      <c r="F259" s="749" t="s">
        <v>679</v>
      </c>
      <c r="G259" s="753" t="s">
        <v>8134</v>
      </c>
    </row>
    <row r="260" spans="2:7" outlineLevel="1" x14ac:dyDescent="0.2">
      <c r="B260" s="627"/>
      <c r="C260" s="627"/>
      <c r="D260" s="627"/>
      <c r="E260" s="749" t="s">
        <v>679</v>
      </c>
      <c r="F260" s="749" t="s">
        <v>3015</v>
      </c>
      <c r="G260" s="753" t="s">
        <v>8134</v>
      </c>
    </row>
    <row r="261" spans="2:7" outlineLevel="1" x14ac:dyDescent="0.2">
      <c r="B261" s="627"/>
      <c r="C261" s="627"/>
      <c r="D261" s="627"/>
      <c r="E261" s="749" t="s">
        <v>82</v>
      </c>
      <c r="F261" s="749" t="s">
        <v>82</v>
      </c>
      <c r="G261" s="753" t="s">
        <v>8134</v>
      </c>
    </row>
    <row r="262" spans="2:7" outlineLevel="1" x14ac:dyDescent="0.2">
      <c r="B262" s="627"/>
      <c r="C262" s="627"/>
      <c r="D262" s="627"/>
      <c r="E262" s="749" t="s">
        <v>692</v>
      </c>
      <c r="F262" s="749" t="s">
        <v>692</v>
      </c>
      <c r="G262" s="753" t="s">
        <v>8134</v>
      </c>
    </row>
    <row r="263" spans="2:7" outlineLevel="1" x14ac:dyDescent="0.2">
      <c r="B263" s="627"/>
      <c r="C263" s="627"/>
      <c r="D263" s="627"/>
      <c r="E263" s="749" t="s">
        <v>85</v>
      </c>
      <c r="F263" s="749" t="s">
        <v>85</v>
      </c>
      <c r="G263" s="753" t="s">
        <v>8134</v>
      </c>
    </row>
    <row r="264" spans="2:7" outlineLevel="1" x14ac:dyDescent="0.2">
      <c r="B264" s="627"/>
      <c r="C264" s="627"/>
      <c r="D264" s="627"/>
      <c r="E264" s="749" t="s">
        <v>85</v>
      </c>
      <c r="F264" s="749" t="s">
        <v>3748</v>
      </c>
      <c r="G264" s="753" t="s">
        <v>8134</v>
      </c>
    </row>
    <row r="265" spans="2:7" outlineLevel="1" x14ac:dyDescent="0.2">
      <c r="B265" s="627"/>
      <c r="C265" s="627"/>
      <c r="D265" s="627"/>
      <c r="E265" s="749" t="s">
        <v>296</v>
      </c>
      <c r="F265" s="749" t="s">
        <v>296</v>
      </c>
      <c r="G265" s="753" t="s">
        <v>8134</v>
      </c>
    </row>
    <row r="266" spans="2:7" outlineLevel="1" x14ac:dyDescent="0.2">
      <c r="B266" s="627"/>
      <c r="C266" s="627"/>
      <c r="D266" s="627"/>
      <c r="E266" s="749" t="s">
        <v>43</v>
      </c>
      <c r="F266" s="749" t="s">
        <v>43</v>
      </c>
      <c r="G266" s="753" t="s">
        <v>8134</v>
      </c>
    </row>
    <row r="267" spans="2:7" outlineLevel="1" x14ac:dyDescent="0.2">
      <c r="B267" s="627"/>
      <c r="C267" s="627"/>
      <c r="D267" s="627"/>
      <c r="E267" s="749" t="s">
        <v>732</v>
      </c>
      <c r="F267" s="749" t="s">
        <v>732</v>
      </c>
      <c r="G267" s="753" t="s">
        <v>8134</v>
      </c>
    </row>
    <row r="268" spans="2:7" outlineLevel="1" x14ac:dyDescent="0.2">
      <c r="B268" s="627"/>
      <c r="C268" s="627"/>
      <c r="D268" s="627"/>
      <c r="E268" s="749" t="s">
        <v>288</v>
      </c>
      <c r="F268" s="749" t="s">
        <v>288</v>
      </c>
      <c r="G268" s="753" t="s">
        <v>8134</v>
      </c>
    </row>
    <row r="269" spans="2:7" outlineLevel="1" x14ac:dyDescent="0.2">
      <c r="B269" s="627"/>
      <c r="C269" s="627"/>
      <c r="D269" s="627"/>
      <c r="E269" s="749" t="s">
        <v>288</v>
      </c>
      <c r="F269" s="749" t="s">
        <v>1670</v>
      </c>
      <c r="G269" s="753" t="s">
        <v>8134</v>
      </c>
    </row>
    <row r="270" spans="2:7" outlineLevel="1" x14ac:dyDescent="0.2">
      <c r="B270" s="627"/>
      <c r="C270" s="627"/>
      <c r="D270" s="627"/>
      <c r="E270" s="749" t="s">
        <v>49</v>
      </c>
      <c r="F270" s="749" t="s">
        <v>49</v>
      </c>
      <c r="G270" s="753" t="s">
        <v>8134</v>
      </c>
    </row>
    <row r="271" spans="2:7" outlineLevel="1" x14ac:dyDescent="0.2">
      <c r="B271" s="627"/>
      <c r="C271" s="627"/>
      <c r="D271" s="627"/>
      <c r="E271" s="749" t="s">
        <v>87</v>
      </c>
      <c r="F271" s="749" t="s">
        <v>87</v>
      </c>
      <c r="G271" s="753" t="s">
        <v>8134</v>
      </c>
    </row>
    <row r="272" spans="2:7" outlineLevel="1" x14ac:dyDescent="0.2">
      <c r="B272" s="627"/>
      <c r="C272" s="627"/>
      <c r="D272" s="627"/>
      <c r="E272" s="749" t="s">
        <v>87</v>
      </c>
      <c r="F272" s="749" t="s">
        <v>4870</v>
      </c>
      <c r="G272" s="753" t="s">
        <v>8134</v>
      </c>
    </row>
    <row r="273" spans="2:7" outlineLevel="1" x14ac:dyDescent="0.2">
      <c r="B273" s="627"/>
      <c r="C273" s="627"/>
      <c r="D273" s="627"/>
      <c r="E273" s="749" t="s">
        <v>98</v>
      </c>
      <c r="F273" s="749" t="s">
        <v>98</v>
      </c>
      <c r="G273" s="753" t="s">
        <v>8134</v>
      </c>
    </row>
    <row r="274" spans="2:7" outlineLevel="1" x14ac:dyDescent="0.2">
      <c r="B274" s="627"/>
      <c r="C274" s="627"/>
      <c r="D274" s="627"/>
      <c r="E274" s="749" t="s">
        <v>771</v>
      </c>
      <c r="F274" s="749" t="s">
        <v>771</v>
      </c>
      <c r="G274" s="753" t="s">
        <v>8134</v>
      </c>
    </row>
    <row r="275" spans="2:7" outlineLevel="1" x14ac:dyDescent="0.2">
      <c r="B275" s="627"/>
      <c r="C275" s="627"/>
      <c r="D275" s="627"/>
      <c r="E275" s="749" t="s">
        <v>26</v>
      </c>
      <c r="F275" s="749" t="s">
        <v>1650</v>
      </c>
      <c r="G275" s="753" t="s">
        <v>8134</v>
      </c>
    </row>
    <row r="276" spans="2:7" outlineLevel="1" x14ac:dyDescent="0.2">
      <c r="B276" s="627"/>
      <c r="C276" s="627"/>
      <c r="D276" s="627"/>
      <c r="E276" s="749" t="s">
        <v>26</v>
      </c>
      <c r="F276" s="749" t="s">
        <v>26</v>
      </c>
      <c r="G276" s="753" t="s">
        <v>8134</v>
      </c>
    </row>
    <row r="277" spans="2:7" outlineLevel="1" x14ac:dyDescent="0.2">
      <c r="B277" s="627"/>
      <c r="C277" s="627"/>
      <c r="D277" s="627"/>
      <c r="E277" s="749" t="s">
        <v>778</v>
      </c>
      <c r="F277" s="749" t="s">
        <v>778</v>
      </c>
      <c r="G277" s="753" t="s">
        <v>8134</v>
      </c>
    </row>
    <row r="278" spans="2:7" outlineLevel="1" x14ac:dyDescent="0.2">
      <c r="B278" s="627"/>
      <c r="C278" s="627"/>
      <c r="D278" s="627"/>
      <c r="E278" s="749" t="s">
        <v>794</v>
      </c>
      <c r="F278" s="749" t="s">
        <v>794</v>
      </c>
      <c r="G278" s="753" t="s">
        <v>8134</v>
      </c>
    </row>
    <row r="279" spans="2:7" outlineLevel="1" x14ac:dyDescent="0.2">
      <c r="B279" s="627"/>
      <c r="C279" s="627"/>
      <c r="D279" s="627"/>
      <c r="E279" s="749" t="s">
        <v>46</v>
      </c>
      <c r="F279" s="749" t="s">
        <v>46</v>
      </c>
      <c r="G279" s="753" t="s">
        <v>8134</v>
      </c>
    </row>
    <row r="280" spans="2:7" outlineLevel="1" x14ac:dyDescent="0.2">
      <c r="B280" s="627"/>
      <c r="C280" s="627"/>
      <c r="D280" s="627"/>
      <c r="E280" s="749" t="s">
        <v>819</v>
      </c>
      <c r="F280" s="749" t="s">
        <v>819</v>
      </c>
      <c r="G280" s="753" t="s">
        <v>8134</v>
      </c>
    </row>
    <row r="281" spans="2:7" outlineLevel="1" x14ac:dyDescent="0.2">
      <c r="B281" s="627"/>
      <c r="C281" s="627"/>
      <c r="D281" s="627"/>
      <c r="E281" s="749" t="s">
        <v>101</v>
      </c>
      <c r="F281" s="749" t="s">
        <v>101</v>
      </c>
      <c r="G281" s="753" t="s">
        <v>8134</v>
      </c>
    </row>
    <row r="282" spans="2:7" outlineLevel="1" x14ac:dyDescent="0.2">
      <c r="B282" s="627"/>
      <c r="C282" s="627"/>
      <c r="D282" s="627"/>
      <c r="E282" s="749" t="s">
        <v>29</v>
      </c>
      <c r="F282" s="749" t="s">
        <v>29</v>
      </c>
      <c r="G282" s="753" t="s">
        <v>8134</v>
      </c>
    </row>
    <row r="283" spans="2:7" outlineLevel="1" x14ac:dyDescent="0.2">
      <c r="B283" s="627"/>
      <c r="C283" s="627"/>
      <c r="D283" s="627"/>
      <c r="E283" s="749" t="s">
        <v>843</v>
      </c>
      <c r="F283" s="749" t="s">
        <v>843</v>
      </c>
      <c r="G283" s="753" t="s">
        <v>8134</v>
      </c>
    </row>
    <row r="284" spans="2:7" outlineLevel="1" x14ac:dyDescent="0.2">
      <c r="B284" s="627"/>
      <c r="C284" s="627"/>
      <c r="D284" s="627"/>
      <c r="E284" s="749" t="s">
        <v>95</v>
      </c>
      <c r="F284" s="749" t="s">
        <v>95</v>
      </c>
      <c r="G284" s="753" t="s">
        <v>8134</v>
      </c>
    </row>
    <row r="285" spans="2:7" outlineLevel="1" x14ac:dyDescent="0.2">
      <c r="B285" s="627"/>
      <c r="C285" s="627"/>
      <c r="D285" s="627"/>
      <c r="E285" s="749" t="s">
        <v>849</v>
      </c>
      <c r="F285" s="749" t="s">
        <v>849</v>
      </c>
      <c r="G285" s="753" t="s">
        <v>8134</v>
      </c>
    </row>
    <row r="286" spans="2:7" outlineLevel="1" x14ac:dyDescent="0.2">
      <c r="B286" s="627"/>
      <c r="C286" s="627"/>
      <c r="D286" s="627"/>
      <c r="E286" s="749" t="s">
        <v>307</v>
      </c>
      <c r="F286" s="749" t="s">
        <v>307</v>
      </c>
      <c r="G286" s="753" t="s">
        <v>8134</v>
      </c>
    </row>
    <row r="287" spans="2:7" outlineLevel="1" x14ac:dyDescent="0.2">
      <c r="B287" s="627"/>
      <c r="C287" s="627"/>
      <c r="D287" s="627"/>
      <c r="E287" s="749" t="s">
        <v>47</v>
      </c>
      <c r="F287" s="749" t="s">
        <v>47</v>
      </c>
      <c r="G287" s="753" t="s">
        <v>8134</v>
      </c>
    </row>
    <row r="288" spans="2:7" outlineLevel="1" x14ac:dyDescent="0.2">
      <c r="B288" s="627"/>
      <c r="C288" s="627"/>
      <c r="D288" s="627"/>
      <c r="E288" s="749" t="s">
        <v>302</v>
      </c>
      <c r="F288" s="749" t="s">
        <v>302</v>
      </c>
      <c r="G288" s="753" t="s">
        <v>8134</v>
      </c>
    </row>
    <row r="289" spans="2:7" outlineLevel="1" x14ac:dyDescent="0.2">
      <c r="B289" s="627"/>
      <c r="C289" s="627"/>
      <c r="D289" s="627"/>
      <c r="E289" s="749" t="s">
        <v>7</v>
      </c>
      <c r="F289" s="749" t="s">
        <v>7</v>
      </c>
      <c r="G289" s="753" t="s">
        <v>8134</v>
      </c>
    </row>
    <row r="290" spans="2:7" outlineLevel="1" x14ac:dyDescent="0.2">
      <c r="B290" s="627"/>
      <c r="C290" s="627"/>
      <c r="D290" s="627"/>
      <c r="E290" s="749" t="s">
        <v>886</v>
      </c>
      <c r="F290" s="749" t="s">
        <v>886</v>
      </c>
      <c r="G290" s="753" t="s">
        <v>8134</v>
      </c>
    </row>
    <row r="291" spans="2:7" outlineLevel="1" x14ac:dyDescent="0.2">
      <c r="B291" s="627"/>
      <c r="C291" s="627"/>
      <c r="D291" s="627"/>
      <c r="E291" s="749" t="s">
        <v>24</v>
      </c>
      <c r="F291" s="749" t="s">
        <v>24</v>
      </c>
      <c r="G291" s="753" t="s">
        <v>8134</v>
      </c>
    </row>
    <row r="292" spans="2:7" outlineLevel="1" x14ac:dyDescent="0.2">
      <c r="B292" s="627"/>
      <c r="C292" s="627"/>
      <c r="D292" s="627"/>
      <c r="E292" s="749" t="s">
        <v>675</v>
      </c>
      <c r="F292" s="749" t="s">
        <v>7780</v>
      </c>
      <c r="G292" s="753" t="s">
        <v>8134</v>
      </c>
    </row>
    <row r="293" spans="2:7" outlineLevel="1" x14ac:dyDescent="0.2">
      <c r="B293" s="627"/>
      <c r="C293" s="627"/>
      <c r="D293" s="627"/>
      <c r="E293" s="749" t="s">
        <v>675</v>
      </c>
      <c r="F293" s="749" t="s">
        <v>675</v>
      </c>
      <c r="G293" s="753" t="s">
        <v>8134</v>
      </c>
    </row>
    <row r="294" spans="2:7" outlineLevel="1" x14ac:dyDescent="0.2">
      <c r="B294" s="627"/>
      <c r="C294" s="627"/>
      <c r="D294" s="627"/>
      <c r="E294" s="749" t="s">
        <v>42</v>
      </c>
      <c r="F294" s="749" t="s">
        <v>42</v>
      </c>
      <c r="G294" s="753" t="s">
        <v>8134</v>
      </c>
    </row>
    <row r="295" spans="2:7" outlineLevel="1" x14ac:dyDescent="0.2">
      <c r="B295" s="627"/>
      <c r="C295" s="627"/>
      <c r="D295" s="627"/>
      <c r="E295" s="749" t="s">
        <v>83</v>
      </c>
      <c r="F295" s="749" t="s">
        <v>83</v>
      </c>
      <c r="G295" s="753" t="s">
        <v>8134</v>
      </c>
    </row>
    <row r="296" spans="2:7" outlineLevel="1" x14ac:dyDescent="0.2">
      <c r="B296" s="627"/>
      <c r="C296" s="627"/>
      <c r="D296" s="627"/>
      <c r="E296" s="749" t="s">
        <v>89</v>
      </c>
      <c r="F296" s="749" t="s">
        <v>89</v>
      </c>
      <c r="G296" s="753" t="s">
        <v>8134</v>
      </c>
    </row>
    <row r="297" spans="2:7" outlineLevel="1" x14ac:dyDescent="0.2">
      <c r="B297" s="627"/>
      <c r="C297" s="627"/>
      <c r="D297" s="627"/>
      <c r="E297" s="749" t="s">
        <v>106</v>
      </c>
      <c r="F297" s="749" t="s">
        <v>106</v>
      </c>
      <c r="G297" s="753" t="s">
        <v>8134</v>
      </c>
    </row>
    <row r="298" spans="2:7" outlineLevel="1" x14ac:dyDescent="0.2">
      <c r="B298" s="627"/>
      <c r="C298" s="627"/>
      <c r="D298" s="627"/>
      <c r="E298" s="749" t="s">
        <v>284</v>
      </c>
      <c r="F298" s="749" t="s">
        <v>2053</v>
      </c>
      <c r="G298" s="753" t="s">
        <v>8134</v>
      </c>
    </row>
    <row r="299" spans="2:7" outlineLevel="1" x14ac:dyDescent="0.2">
      <c r="B299" s="627"/>
      <c r="C299" s="627"/>
      <c r="D299" s="627"/>
      <c r="E299" s="749" t="s">
        <v>284</v>
      </c>
      <c r="F299" s="749" t="s">
        <v>3807</v>
      </c>
      <c r="G299" s="753" t="s">
        <v>8134</v>
      </c>
    </row>
    <row r="300" spans="2:7" outlineLevel="1" x14ac:dyDescent="0.2">
      <c r="B300" s="627"/>
      <c r="C300" s="627"/>
      <c r="D300" s="627"/>
      <c r="E300" s="749" t="s">
        <v>284</v>
      </c>
      <c r="F300" s="749" t="s">
        <v>1674</v>
      </c>
      <c r="G300" s="753" t="s">
        <v>8134</v>
      </c>
    </row>
    <row r="301" spans="2:7" outlineLevel="1" x14ac:dyDescent="0.2">
      <c r="B301" s="627"/>
      <c r="C301" s="627"/>
      <c r="D301" s="627"/>
      <c r="E301" s="749" t="s">
        <v>284</v>
      </c>
      <c r="F301" s="749" t="s">
        <v>4614</v>
      </c>
      <c r="G301" s="753" t="s">
        <v>8134</v>
      </c>
    </row>
    <row r="302" spans="2:7" outlineLevel="1" x14ac:dyDescent="0.2">
      <c r="B302" s="627"/>
      <c r="C302" s="627"/>
      <c r="D302" s="627"/>
      <c r="E302" s="749" t="s">
        <v>925</v>
      </c>
      <c r="F302" s="749" t="s">
        <v>925</v>
      </c>
      <c r="G302" s="753" t="s">
        <v>8134</v>
      </c>
    </row>
    <row r="303" spans="2:7" outlineLevel="1" x14ac:dyDescent="0.2">
      <c r="B303" s="627"/>
      <c r="C303" s="627"/>
      <c r="D303" s="627"/>
      <c r="E303" s="749" t="s">
        <v>278</v>
      </c>
      <c r="F303" s="749" t="s">
        <v>2098</v>
      </c>
      <c r="G303" s="753" t="s">
        <v>8134</v>
      </c>
    </row>
    <row r="304" spans="2:7" outlineLevel="1" x14ac:dyDescent="0.2">
      <c r="B304" s="627"/>
      <c r="C304" s="627"/>
      <c r="D304" s="627"/>
      <c r="E304" s="749" t="s">
        <v>278</v>
      </c>
      <c r="F304" s="749" t="s">
        <v>1671</v>
      </c>
      <c r="G304" s="753" t="s">
        <v>8134</v>
      </c>
    </row>
    <row r="305" spans="5:7" outlineLevel="1" x14ac:dyDescent="0.2">
      <c r="E305" s="749" t="s">
        <v>278</v>
      </c>
      <c r="F305" s="749" t="s">
        <v>1665</v>
      </c>
      <c r="G305" s="753" t="s">
        <v>8134</v>
      </c>
    </row>
    <row r="306" spans="5:7" outlineLevel="1" x14ac:dyDescent="0.2">
      <c r="E306" s="749" t="s">
        <v>278</v>
      </c>
      <c r="F306" s="749" t="s">
        <v>5503</v>
      </c>
      <c r="G306" s="753" t="s">
        <v>8134</v>
      </c>
    </row>
    <row r="307" spans="5:7" outlineLevel="1" x14ac:dyDescent="0.2">
      <c r="E307" s="749" t="s">
        <v>944</v>
      </c>
      <c r="F307" s="749" t="s">
        <v>944</v>
      </c>
      <c r="G307" s="753" t="s">
        <v>8134</v>
      </c>
    </row>
    <row r="308" spans="5:7" outlineLevel="1" x14ac:dyDescent="0.2">
      <c r="E308" s="749" t="s">
        <v>15</v>
      </c>
      <c r="F308" s="749" t="s">
        <v>15</v>
      </c>
      <c r="G308" s="753" t="s">
        <v>8134</v>
      </c>
    </row>
    <row r="309" spans="5:7" outlineLevel="1" x14ac:dyDescent="0.2">
      <c r="E309" s="749" t="s">
        <v>86</v>
      </c>
      <c r="F309" s="749" t="s">
        <v>6782</v>
      </c>
      <c r="G309" s="753" t="s">
        <v>8134</v>
      </c>
    </row>
    <row r="310" spans="5:7" outlineLevel="1" x14ac:dyDescent="0.2">
      <c r="E310" s="749" t="s">
        <v>86</v>
      </c>
      <c r="F310" s="749" t="s">
        <v>86</v>
      </c>
      <c r="G310" s="753" t="s">
        <v>8134</v>
      </c>
    </row>
    <row r="311" spans="5:7" outlineLevel="1" x14ac:dyDescent="0.2">
      <c r="E311" s="749" t="s">
        <v>11</v>
      </c>
      <c r="F311" s="749" t="s">
        <v>11</v>
      </c>
      <c r="G311" s="753" t="s">
        <v>8134</v>
      </c>
    </row>
    <row r="312" spans="5:7" outlineLevel="1" x14ac:dyDescent="0.2">
      <c r="E312" s="749" t="s">
        <v>11</v>
      </c>
      <c r="F312" s="749" t="s">
        <v>1652</v>
      </c>
      <c r="G312" s="753" t="s">
        <v>8134</v>
      </c>
    </row>
    <row r="313" spans="5:7" outlineLevel="1" x14ac:dyDescent="0.2">
      <c r="E313" s="749" t="s">
        <v>91</v>
      </c>
      <c r="F313" s="749" t="s">
        <v>91</v>
      </c>
      <c r="G313" s="753" t="s">
        <v>8134</v>
      </c>
    </row>
    <row r="314" spans="5:7" outlineLevel="1" x14ac:dyDescent="0.2">
      <c r="E314" s="749" t="s">
        <v>94</v>
      </c>
      <c r="F314" s="749" t="s">
        <v>94</v>
      </c>
      <c r="G314" s="753" t="s">
        <v>8134</v>
      </c>
    </row>
    <row r="315" spans="5:7" outlineLevel="1" x14ac:dyDescent="0.2">
      <c r="E315" s="749" t="s">
        <v>1004</v>
      </c>
      <c r="F315" s="749" t="s">
        <v>1004</v>
      </c>
      <c r="G315" s="753" t="s">
        <v>8134</v>
      </c>
    </row>
    <row r="316" spans="5:7" outlineLevel="1" x14ac:dyDescent="0.2">
      <c r="E316" s="749" t="s">
        <v>1008</v>
      </c>
      <c r="F316" s="749" t="s">
        <v>1008</v>
      </c>
      <c r="G316" s="753" t="s">
        <v>8134</v>
      </c>
    </row>
    <row r="317" spans="5:7" outlineLevel="1" x14ac:dyDescent="0.2">
      <c r="E317" s="749" t="s">
        <v>1009</v>
      </c>
      <c r="F317" s="749" t="s">
        <v>1009</v>
      </c>
      <c r="G317" s="753" t="s">
        <v>8134</v>
      </c>
    </row>
    <row r="318" spans="5:7" outlineLevel="1" x14ac:dyDescent="0.2">
      <c r="E318" s="749" t="s">
        <v>1012</v>
      </c>
      <c r="F318" s="749" t="s">
        <v>1012</v>
      </c>
      <c r="G318" s="753" t="s">
        <v>8134</v>
      </c>
    </row>
    <row r="319" spans="5:7" outlineLevel="1" x14ac:dyDescent="0.2">
      <c r="E319" s="749" t="s">
        <v>1012</v>
      </c>
      <c r="F319" s="749" t="s">
        <v>4858</v>
      </c>
      <c r="G319" s="753" t="s">
        <v>8134</v>
      </c>
    </row>
    <row r="320" spans="5:7" outlineLevel="1" x14ac:dyDescent="0.2">
      <c r="E320" s="749" t="s">
        <v>1012</v>
      </c>
      <c r="F320" s="749" t="s">
        <v>5295</v>
      </c>
      <c r="G320" s="753" t="s">
        <v>8134</v>
      </c>
    </row>
    <row r="321" spans="5:7" outlineLevel="1" x14ac:dyDescent="0.2">
      <c r="E321" s="749" t="s">
        <v>279</v>
      </c>
      <c r="F321" s="749" t="s">
        <v>2237</v>
      </c>
      <c r="G321" s="753" t="s">
        <v>8134</v>
      </c>
    </row>
    <row r="322" spans="5:7" outlineLevel="1" x14ac:dyDescent="0.2">
      <c r="E322" s="749" t="s">
        <v>279</v>
      </c>
      <c r="F322" s="749" t="s">
        <v>1657</v>
      </c>
      <c r="G322" s="753" t="s">
        <v>8134</v>
      </c>
    </row>
    <row r="323" spans="5:7" outlineLevel="1" x14ac:dyDescent="0.2">
      <c r="E323" s="749" t="s">
        <v>279</v>
      </c>
      <c r="F323" s="749" t="s">
        <v>4454</v>
      </c>
      <c r="G323" s="753" t="s">
        <v>8134</v>
      </c>
    </row>
    <row r="324" spans="5:7" outlineLevel="1" x14ac:dyDescent="0.2">
      <c r="E324" s="749" t="s">
        <v>279</v>
      </c>
      <c r="F324" s="749" t="s">
        <v>5633</v>
      </c>
      <c r="G324" s="753" t="s">
        <v>8134</v>
      </c>
    </row>
    <row r="325" spans="5:7" outlineLevel="1" x14ac:dyDescent="0.2">
      <c r="E325" s="749" t="s">
        <v>1054</v>
      </c>
      <c r="F325" s="749" t="s">
        <v>1054</v>
      </c>
      <c r="G325" s="753" t="s">
        <v>8134</v>
      </c>
    </row>
    <row r="326" spans="5:7" outlineLevel="1" x14ac:dyDescent="0.2">
      <c r="E326" s="749" t="s">
        <v>75</v>
      </c>
      <c r="F326" s="749" t="s">
        <v>75</v>
      </c>
      <c r="G326" s="753" t="s">
        <v>8134</v>
      </c>
    </row>
    <row r="327" spans="5:7" outlineLevel="1" x14ac:dyDescent="0.2">
      <c r="E327" s="749" t="s">
        <v>1076</v>
      </c>
      <c r="F327" s="749" t="s">
        <v>1076</v>
      </c>
      <c r="G327" s="753" t="s">
        <v>8134</v>
      </c>
    </row>
    <row r="328" spans="5:7" outlineLevel="1" x14ac:dyDescent="0.2">
      <c r="E328" s="749" t="s">
        <v>1113</v>
      </c>
      <c r="F328" s="749" t="s">
        <v>1113</v>
      </c>
      <c r="G328" s="753" t="s">
        <v>8134</v>
      </c>
    </row>
    <row r="329" spans="5:7" outlineLevel="1" x14ac:dyDescent="0.2">
      <c r="E329" s="749" t="s">
        <v>281</v>
      </c>
      <c r="F329" s="749" t="s">
        <v>2373</v>
      </c>
      <c r="G329" s="753" t="s">
        <v>8134</v>
      </c>
    </row>
    <row r="330" spans="5:7" outlineLevel="1" x14ac:dyDescent="0.2">
      <c r="E330" s="749" t="s">
        <v>281</v>
      </c>
      <c r="F330" s="749" t="s">
        <v>1661</v>
      </c>
      <c r="G330" s="753" t="s">
        <v>8134</v>
      </c>
    </row>
    <row r="331" spans="5:7" outlineLevel="1" x14ac:dyDescent="0.2">
      <c r="E331" s="749" t="s">
        <v>103</v>
      </c>
      <c r="F331" s="749" t="s">
        <v>103</v>
      </c>
      <c r="G331" s="753" t="s">
        <v>8134</v>
      </c>
    </row>
    <row r="332" spans="5:7" outlineLevel="1" x14ac:dyDescent="0.2">
      <c r="E332" s="749" t="s">
        <v>1173</v>
      </c>
      <c r="F332" s="749" t="s">
        <v>1173</v>
      </c>
      <c r="G332" s="753" t="s">
        <v>8134</v>
      </c>
    </row>
    <row r="333" spans="5:7" outlineLevel="1" x14ac:dyDescent="0.2">
      <c r="E333" s="749" t="s">
        <v>304</v>
      </c>
      <c r="F333" s="749" t="s">
        <v>304</v>
      </c>
      <c r="G333" s="753" t="s">
        <v>8134</v>
      </c>
    </row>
    <row r="334" spans="5:7" outlineLevel="1" x14ac:dyDescent="0.2">
      <c r="E334" s="749" t="s">
        <v>1181</v>
      </c>
      <c r="F334" s="749" t="s">
        <v>1181</v>
      </c>
      <c r="G334" s="753" t="s">
        <v>8134</v>
      </c>
    </row>
    <row r="335" spans="5:7" outlineLevel="1" x14ac:dyDescent="0.2">
      <c r="E335" s="749" t="s">
        <v>351</v>
      </c>
      <c r="F335" s="749" t="s">
        <v>1677</v>
      </c>
      <c r="G335" s="753" t="s">
        <v>8134</v>
      </c>
    </row>
    <row r="336" spans="5:7" outlineLevel="1" x14ac:dyDescent="0.2">
      <c r="E336" s="749" t="s">
        <v>351</v>
      </c>
      <c r="F336" s="749" t="s">
        <v>2127</v>
      </c>
      <c r="G336" s="753" t="s">
        <v>8134</v>
      </c>
    </row>
    <row r="337" spans="5:7" outlineLevel="1" x14ac:dyDescent="0.2">
      <c r="E337" s="749" t="s">
        <v>351</v>
      </c>
      <c r="F337" s="749" t="s">
        <v>4386</v>
      </c>
      <c r="G337" s="753" t="s">
        <v>8134</v>
      </c>
    </row>
    <row r="338" spans="5:7" outlineLevel="1" x14ac:dyDescent="0.2">
      <c r="E338" s="749" t="s">
        <v>351</v>
      </c>
      <c r="F338" s="749" t="s">
        <v>5529</v>
      </c>
      <c r="G338" s="753" t="s">
        <v>8134</v>
      </c>
    </row>
    <row r="339" spans="5:7" outlineLevel="1" x14ac:dyDescent="0.2">
      <c r="E339" s="749" t="s">
        <v>1191</v>
      </c>
      <c r="F339" s="749" t="s">
        <v>1191</v>
      </c>
      <c r="G339" s="753" t="s">
        <v>8134</v>
      </c>
    </row>
    <row r="340" spans="5:7" outlineLevel="1" x14ac:dyDescent="0.2">
      <c r="E340" s="749" t="s">
        <v>1198</v>
      </c>
      <c r="F340" s="749" t="s">
        <v>1198</v>
      </c>
      <c r="G340" s="753" t="s">
        <v>8134</v>
      </c>
    </row>
    <row r="341" spans="5:7" outlineLevel="1" x14ac:dyDescent="0.2">
      <c r="E341" s="749" t="s">
        <v>31</v>
      </c>
      <c r="F341" s="749" t="s">
        <v>31</v>
      </c>
      <c r="G341" s="753" t="s">
        <v>8134</v>
      </c>
    </row>
    <row r="342" spans="5:7" outlineLevel="1" x14ac:dyDescent="0.2">
      <c r="E342" s="749" t="s">
        <v>275</v>
      </c>
      <c r="F342" s="749" t="s">
        <v>1653</v>
      </c>
      <c r="G342" s="753" t="s">
        <v>8134</v>
      </c>
    </row>
    <row r="343" spans="5:7" outlineLevel="1" x14ac:dyDescent="0.2">
      <c r="E343" s="749" t="s">
        <v>275</v>
      </c>
      <c r="F343" s="749" t="s">
        <v>275</v>
      </c>
      <c r="G343" s="753" t="s">
        <v>8134</v>
      </c>
    </row>
    <row r="344" spans="5:7" outlineLevel="1" x14ac:dyDescent="0.2">
      <c r="E344" s="749" t="s">
        <v>1248</v>
      </c>
      <c r="F344" s="749" t="s">
        <v>1248</v>
      </c>
      <c r="G344" s="753" t="s">
        <v>8134</v>
      </c>
    </row>
    <row r="345" spans="5:7" outlineLevel="1" x14ac:dyDescent="0.2">
      <c r="E345" s="749" t="s">
        <v>308</v>
      </c>
      <c r="F345" s="749" t="s">
        <v>4901</v>
      </c>
      <c r="G345" s="753" t="s">
        <v>8134</v>
      </c>
    </row>
    <row r="346" spans="5:7" outlineLevel="1" x14ac:dyDescent="0.2">
      <c r="E346" s="749" t="s">
        <v>308</v>
      </c>
      <c r="F346" s="749" t="s">
        <v>308</v>
      </c>
      <c r="G346" s="753" t="s">
        <v>8134</v>
      </c>
    </row>
    <row r="347" spans="5:7" outlineLevel="1" x14ac:dyDescent="0.2">
      <c r="E347" s="749" t="s">
        <v>22</v>
      </c>
      <c r="F347" s="749" t="s">
        <v>22</v>
      </c>
      <c r="G347" s="753" t="s">
        <v>8134</v>
      </c>
    </row>
    <row r="348" spans="5:7" outlineLevel="1" x14ac:dyDescent="0.2">
      <c r="E348" s="749" t="s">
        <v>79</v>
      </c>
      <c r="F348" s="749" t="s">
        <v>5308</v>
      </c>
      <c r="G348" s="753" t="s">
        <v>8134</v>
      </c>
    </row>
    <row r="349" spans="5:7" outlineLevel="1" x14ac:dyDescent="0.2">
      <c r="E349" s="749" t="s">
        <v>79</v>
      </c>
      <c r="F349" s="749" t="s">
        <v>79</v>
      </c>
      <c r="G349" s="753" t="s">
        <v>8134</v>
      </c>
    </row>
    <row r="350" spans="5:7" outlineLevel="1" x14ac:dyDescent="0.2">
      <c r="E350" s="749" t="s">
        <v>80</v>
      </c>
      <c r="F350" s="749" t="s">
        <v>80</v>
      </c>
      <c r="G350" s="753" t="s">
        <v>8134</v>
      </c>
    </row>
    <row r="351" spans="5:7" outlineLevel="1" x14ac:dyDescent="0.2">
      <c r="E351" s="749" t="s">
        <v>148</v>
      </c>
      <c r="F351" s="749" t="s">
        <v>148</v>
      </c>
      <c r="G351" s="753" t="s">
        <v>8134</v>
      </c>
    </row>
    <row r="352" spans="5:7" outlineLevel="1" x14ac:dyDescent="0.2">
      <c r="E352" s="749" t="s">
        <v>1428</v>
      </c>
      <c r="F352" s="749" t="s">
        <v>1428</v>
      </c>
      <c r="G352" s="753" t="s">
        <v>8134</v>
      </c>
    </row>
    <row r="353" spans="2:8" x14ac:dyDescent="0.2">
      <c r="E353" s="749" t="s">
        <v>81</v>
      </c>
      <c r="F353" s="749" t="s">
        <v>81</v>
      </c>
      <c r="G353" s="753" t="s">
        <v>8134</v>
      </c>
    </row>
    <row r="354" spans="2:8" x14ac:dyDescent="0.2">
      <c r="E354" s="749"/>
      <c r="F354" s="749"/>
      <c r="G354" s="753"/>
    </row>
    <row r="355" spans="2:8" s="621" customFormat="1" x14ac:dyDescent="0.2">
      <c r="B355" s="619" t="str">
        <f>"Main Competitors for Connecing Traffic at "&amp;AirlineHomeAirport</f>
        <v>Main Competitors for Connecing Traffic at London Heathrow</v>
      </c>
      <c r="F355" s="718"/>
      <c r="G355" s="718"/>
    </row>
    <row r="356" spans="2:8" outlineLevel="1" x14ac:dyDescent="0.2"/>
    <row r="357" spans="2:8" outlineLevel="1" x14ac:dyDescent="0.2">
      <c r="B357" s="727"/>
      <c r="C357" s="640"/>
      <c r="D357" s="640"/>
      <c r="G357" s="756" t="s">
        <v>8139</v>
      </c>
    </row>
    <row r="358" spans="2:8" outlineLevel="1" x14ac:dyDescent="0.2">
      <c r="B358" s="640"/>
      <c r="C358" s="640"/>
      <c r="D358" s="640"/>
      <c r="E358" s="754" t="s">
        <v>8138</v>
      </c>
      <c r="F358" s="755" t="s">
        <v>6</v>
      </c>
    </row>
    <row r="359" spans="2:8" ht="15.75" outlineLevel="1" x14ac:dyDescent="0.25">
      <c r="B359" s="730"/>
      <c r="C359" s="731"/>
      <c r="D359" s="640"/>
      <c r="E359" s="762" t="s">
        <v>1655</v>
      </c>
      <c r="F359" s="763">
        <v>0.17538887232583472</v>
      </c>
    </row>
    <row r="360" spans="2:8" ht="15.75" outlineLevel="1" x14ac:dyDescent="0.25">
      <c r="B360" s="730"/>
      <c r="C360" s="732"/>
      <c r="D360" s="640"/>
      <c r="E360" s="764" t="s">
        <v>84</v>
      </c>
      <c r="F360" s="765">
        <v>0.15164980370405629</v>
      </c>
    </row>
    <row r="361" spans="2:8" ht="15.75" outlineLevel="1" x14ac:dyDescent="0.25">
      <c r="B361" s="730"/>
      <c r="C361" s="732"/>
      <c r="D361" s="640"/>
      <c r="E361" s="766" t="s">
        <v>130</v>
      </c>
      <c r="F361" s="765">
        <v>8.3205310108827812E-2</v>
      </c>
    </row>
    <row r="362" spans="2:8" ht="15.75" outlineLevel="1" x14ac:dyDescent="0.25">
      <c r="B362" s="730"/>
      <c r="C362" s="732"/>
      <c r="D362" s="640"/>
      <c r="E362" s="764" t="s">
        <v>1657</v>
      </c>
      <c r="F362" s="765">
        <v>5.8421343955983196E-2</v>
      </c>
    </row>
    <row r="363" spans="2:8" ht="15.75" outlineLevel="1" x14ac:dyDescent="0.25">
      <c r="B363" s="730"/>
      <c r="C363" s="732"/>
      <c r="D363" s="640"/>
      <c r="E363" s="764" t="s">
        <v>1660</v>
      </c>
      <c r="F363" s="765">
        <v>5.7128475652405399E-2</v>
      </c>
      <c r="H363" s="762" t="s">
        <v>1655</v>
      </c>
    </row>
    <row r="364" spans="2:8" ht="15.75" outlineLevel="1" x14ac:dyDescent="0.25">
      <c r="B364" s="730"/>
      <c r="C364" s="732"/>
      <c r="D364" s="640"/>
      <c r="E364" s="764" t="s">
        <v>88</v>
      </c>
      <c r="F364" s="765">
        <v>5.3369580769781086E-2</v>
      </c>
      <c r="H364" s="764" t="s">
        <v>84</v>
      </c>
    </row>
    <row r="365" spans="2:8" ht="15.75" outlineLevel="1" x14ac:dyDescent="0.25">
      <c r="B365" s="730"/>
      <c r="C365" s="732"/>
      <c r="D365" s="640"/>
      <c r="E365" s="764" t="s">
        <v>1659</v>
      </c>
      <c r="F365" s="765">
        <v>5.0997042022210198E-2</v>
      </c>
      <c r="H365" s="766" t="s">
        <v>130</v>
      </c>
    </row>
    <row r="366" spans="2:8" ht="15.75" outlineLevel="1" x14ac:dyDescent="0.25">
      <c r="B366" s="730"/>
      <c r="C366" s="732"/>
      <c r="D366" s="640"/>
      <c r="E366" s="766" t="s">
        <v>35</v>
      </c>
      <c r="F366" s="765">
        <v>4.7096205249113718E-2</v>
      </c>
      <c r="H366" s="764" t="s">
        <v>1657</v>
      </c>
    </row>
    <row r="367" spans="2:8" ht="15.75" outlineLevel="1" x14ac:dyDescent="0.25">
      <c r="B367" s="730"/>
      <c r="C367" s="732"/>
      <c r="D367" s="640"/>
      <c r="E367" s="764" t="s">
        <v>86</v>
      </c>
      <c r="F367" s="765">
        <v>4.412169607448016E-2</v>
      </c>
      <c r="H367" s="764" t="s">
        <v>1660</v>
      </c>
    </row>
    <row r="368" spans="2:8" ht="15.75" outlineLevel="1" x14ac:dyDescent="0.25">
      <c r="B368" s="730"/>
      <c r="C368" s="732"/>
      <c r="D368" s="640"/>
      <c r="E368" s="764" t="s">
        <v>143</v>
      </c>
      <c r="F368" s="765">
        <v>4.2800325383257357E-2</v>
      </c>
      <c r="H368" s="764" t="s">
        <v>88</v>
      </c>
    </row>
    <row r="369" spans="2:8" ht="15.75" outlineLevel="1" x14ac:dyDescent="0.25">
      <c r="B369" s="730"/>
      <c r="C369" s="732"/>
      <c r="D369" s="640"/>
      <c r="E369" s="766" t="s">
        <v>170</v>
      </c>
      <c r="F369" s="765">
        <v>4.1215592630194635E-2</v>
      </c>
      <c r="H369" s="764" t="s">
        <v>1659</v>
      </c>
    </row>
    <row r="370" spans="2:8" ht="15.75" outlineLevel="1" x14ac:dyDescent="0.25">
      <c r="B370" s="730"/>
      <c r="C370" s="732"/>
      <c r="D370" s="640"/>
      <c r="E370" s="764" t="s">
        <v>81</v>
      </c>
      <c r="F370" s="765">
        <v>2.9446956771568753E-2</v>
      </c>
      <c r="H370" s="766" t="s">
        <v>35</v>
      </c>
    </row>
    <row r="371" spans="2:8" ht="15.75" outlineLevel="1" x14ac:dyDescent="0.25">
      <c r="B371" s="730"/>
      <c r="C371" s="732"/>
      <c r="D371" s="640"/>
      <c r="E371" s="764" t="s">
        <v>131</v>
      </c>
      <c r="F371" s="765">
        <v>1.812295816020508E-2</v>
      </c>
      <c r="H371" s="764" t="s">
        <v>86</v>
      </c>
    </row>
    <row r="372" spans="2:8" ht="15.75" outlineLevel="1" x14ac:dyDescent="0.25">
      <c r="B372" s="730"/>
      <c r="C372" s="732"/>
      <c r="D372" s="640"/>
      <c r="E372" s="764" t="s">
        <v>144</v>
      </c>
      <c r="F372" s="765">
        <v>1.7615615660123849E-2</v>
      </c>
      <c r="H372" s="764" t="s">
        <v>143</v>
      </c>
    </row>
    <row r="373" spans="2:8" ht="15.75" outlineLevel="1" x14ac:dyDescent="0.25">
      <c r="B373" s="730"/>
      <c r="C373" s="732"/>
      <c r="D373" s="640"/>
      <c r="E373" s="764" t="s">
        <v>1658</v>
      </c>
      <c r="F373" s="765">
        <v>1.7381326033681841E-2</v>
      </c>
      <c r="H373" s="766" t="s">
        <v>170</v>
      </c>
    </row>
    <row r="374" spans="2:8" ht="15.75" outlineLevel="1" x14ac:dyDescent="0.25">
      <c r="B374" s="730"/>
      <c r="C374" s="732"/>
      <c r="D374" s="640"/>
      <c r="E374" s="757" t="s">
        <v>1654</v>
      </c>
      <c r="F374" s="758">
        <v>1.7139055738699231E-2</v>
      </c>
      <c r="H374" s="764" t="s">
        <v>81</v>
      </c>
    </row>
    <row r="375" spans="2:8" ht="15.75" outlineLevel="1" x14ac:dyDescent="0.25">
      <c r="B375" s="730"/>
      <c r="C375" s="732"/>
      <c r="D375" s="640"/>
      <c r="E375" s="764" t="s">
        <v>127</v>
      </c>
      <c r="F375" s="765">
        <v>1.3100267409400885E-2</v>
      </c>
      <c r="H375" s="764" t="s">
        <v>131</v>
      </c>
    </row>
    <row r="376" spans="2:8" ht="15.75" outlineLevel="1" x14ac:dyDescent="0.25">
      <c r="B376" s="730"/>
      <c r="C376" s="732"/>
      <c r="D376" s="640"/>
      <c r="E376" s="757" t="s">
        <v>1664</v>
      </c>
      <c r="F376" s="758">
        <v>1.2042258780018002E-2</v>
      </c>
      <c r="H376" s="764" t="s">
        <v>144</v>
      </c>
    </row>
    <row r="377" spans="2:8" ht="15.75" outlineLevel="1" x14ac:dyDescent="0.25">
      <c r="B377" s="730"/>
      <c r="C377" s="732"/>
      <c r="D377" s="640"/>
      <c r="E377" s="764" t="s">
        <v>149</v>
      </c>
      <c r="F377" s="765">
        <v>1.1551447664770878E-2</v>
      </c>
      <c r="H377" s="764" t="s">
        <v>1658</v>
      </c>
    </row>
    <row r="378" spans="2:8" ht="15.75" outlineLevel="1" x14ac:dyDescent="0.25">
      <c r="B378" s="730"/>
      <c r="C378" s="732"/>
      <c r="D378" s="640"/>
      <c r="E378" s="757" t="s">
        <v>1656</v>
      </c>
      <c r="F378" s="758">
        <v>8.4851608019203776E-3</v>
      </c>
      <c r="H378" s="764" t="s">
        <v>127</v>
      </c>
    </row>
    <row r="379" spans="2:8" ht="15.75" outlineLevel="1" x14ac:dyDescent="0.25">
      <c r="B379" s="730"/>
      <c r="C379" s="732"/>
      <c r="D379" s="640"/>
      <c r="E379" s="764" t="s">
        <v>138</v>
      </c>
      <c r="F379" s="765">
        <v>8.0274124563414675E-3</v>
      </c>
      <c r="H379" s="764" t="s">
        <v>149</v>
      </c>
    </row>
    <row r="380" spans="2:8" ht="15.75" outlineLevel="1" x14ac:dyDescent="0.25">
      <c r="B380" s="730"/>
      <c r="C380" s="732"/>
      <c r="D380" s="640"/>
      <c r="E380" s="759" t="s">
        <v>1663</v>
      </c>
      <c r="F380" s="758">
        <v>7.8164947877683716E-3</v>
      </c>
      <c r="H380" s="764" t="s">
        <v>138</v>
      </c>
    </row>
    <row r="381" spans="2:8" ht="15.75" outlineLevel="1" x14ac:dyDescent="0.25">
      <c r="B381" s="730"/>
      <c r="C381" s="732"/>
      <c r="D381" s="640"/>
      <c r="E381" s="759" t="s">
        <v>1662</v>
      </c>
      <c r="F381" s="758">
        <v>6.2038296948135349E-3</v>
      </c>
      <c r="H381" s="764" t="s">
        <v>1676</v>
      </c>
    </row>
    <row r="382" spans="2:8" ht="15.75" outlineLevel="1" x14ac:dyDescent="0.25">
      <c r="B382" s="730"/>
      <c r="C382" s="732"/>
      <c r="D382" s="640"/>
      <c r="E382" s="757" t="s">
        <v>1636</v>
      </c>
      <c r="F382" s="758">
        <v>5.2033958884735772E-3</v>
      </c>
    </row>
    <row r="383" spans="2:8" ht="15.75" outlineLevel="1" x14ac:dyDescent="0.25">
      <c r="B383" s="730"/>
      <c r="C383" s="732"/>
      <c r="D383" s="640"/>
      <c r="E383" s="759" t="s">
        <v>272</v>
      </c>
      <c r="F383" s="758">
        <v>4.4395318995872285E-3</v>
      </c>
    </row>
    <row r="384" spans="2:8" ht="15.75" outlineLevel="1" x14ac:dyDescent="0.25">
      <c r="B384" s="730"/>
      <c r="C384" s="732"/>
      <c r="D384" s="640"/>
      <c r="E384" s="757" t="s">
        <v>1638</v>
      </c>
      <c r="F384" s="758">
        <v>4.1180249669514812E-3</v>
      </c>
    </row>
    <row r="385" spans="2:6" ht="15.75" outlineLevel="1" x14ac:dyDescent="0.25">
      <c r="B385" s="730"/>
      <c r="C385" s="732"/>
      <c r="D385" s="640"/>
      <c r="E385" s="757" t="s">
        <v>132</v>
      </c>
      <c r="F385" s="758">
        <v>3.0104221830662753E-3</v>
      </c>
    </row>
    <row r="386" spans="2:6" ht="15.75" outlineLevel="1" x14ac:dyDescent="0.25">
      <c r="B386" s="730"/>
      <c r="C386" s="732"/>
      <c r="D386" s="640"/>
      <c r="E386" s="757" t="s">
        <v>137</v>
      </c>
      <c r="F386" s="758">
        <v>2.1217177362947695E-3</v>
      </c>
    </row>
    <row r="387" spans="2:6" ht="15.75" outlineLevel="1" x14ac:dyDescent="0.25">
      <c r="B387" s="730"/>
      <c r="C387" s="732"/>
      <c r="D387" s="640"/>
      <c r="E387" s="757" t="s">
        <v>154</v>
      </c>
      <c r="F387" s="758">
        <v>2.0002975649270139E-3</v>
      </c>
    </row>
    <row r="388" spans="2:6" ht="15.75" outlineLevel="1" x14ac:dyDescent="0.25">
      <c r="B388" s="730"/>
      <c r="C388" s="732"/>
      <c r="D388" s="640"/>
      <c r="E388" s="759" t="s">
        <v>140</v>
      </c>
      <c r="F388" s="758">
        <v>1.7329451688167918E-3</v>
      </c>
    </row>
    <row r="389" spans="2:6" ht="15.75" outlineLevel="1" x14ac:dyDescent="0.25">
      <c r="B389" s="730"/>
      <c r="C389" s="732"/>
      <c r="D389" s="640"/>
      <c r="E389" s="757" t="s">
        <v>1667</v>
      </c>
      <c r="F389" s="758">
        <v>1.4997956378805853E-3</v>
      </c>
    </row>
    <row r="390" spans="2:6" ht="15.75" outlineLevel="1" x14ac:dyDescent="0.25">
      <c r="B390" s="730"/>
      <c r="C390" s="732"/>
      <c r="D390" s="640"/>
      <c r="E390" s="759" t="s">
        <v>135</v>
      </c>
      <c r="F390" s="758">
        <v>1.2290229552529616E-3</v>
      </c>
    </row>
    <row r="391" spans="2:6" ht="15.75" outlineLevel="1" x14ac:dyDescent="0.25">
      <c r="B391" s="730"/>
      <c r="C391" s="732"/>
      <c r="D391" s="640"/>
      <c r="E391" s="757" t="s">
        <v>136</v>
      </c>
      <c r="F391" s="758">
        <v>9.4798941307313309E-4</v>
      </c>
    </row>
    <row r="392" spans="2:6" ht="15.75" outlineLevel="1" x14ac:dyDescent="0.25">
      <c r="B392" s="731"/>
      <c r="C392" s="732"/>
      <c r="D392" s="640"/>
      <c r="E392" s="759" t="s">
        <v>133</v>
      </c>
      <c r="F392" s="758">
        <v>3.1808664611834533E-4</v>
      </c>
    </row>
    <row r="393" spans="2:6" outlineLevel="1" x14ac:dyDescent="0.2">
      <c r="B393" s="640"/>
      <c r="C393" s="640"/>
      <c r="D393" s="640"/>
      <c r="E393" s="759" t="s">
        <v>152</v>
      </c>
      <c r="F393" s="758">
        <v>2.6279201408702004E-4</v>
      </c>
    </row>
    <row r="394" spans="2:6" outlineLevel="1" x14ac:dyDescent="0.2">
      <c r="B394" s="640"/>
      <c r="C394" s="640"/>
      <c r="D394" s="640"/>
      <c r="E394" s="757" t="s">
        <v>1676</v>
      </c>
      <c r="F394" s="758">
        <v>1.989466657621909E-4</v>
      </c>
    </row>
    <row r="395" spans="2:6" outlineLevel="1" x14ac:dyDescent="0.2">
      <c r="B395" s="640"/>
      <c r="C395" s="640"/>
      <c r="D395" s="640"/>
      <c r="E395" s="757" t="s">
        <v>145</v>
      </c>
      <c r="F395" s="758">
        <v>1.6588389609397579E-4</v>
      </c>
    </row>
    <row r="396" spans="2:6" outlineLevel="1" x14ac:dyDescent="0.2">
      <c r="E396" s="759" t="s">
        <v>189</v>
      </c>
      <c r="F396" s="758">
        <v>1.4593222474246667E-4</v>
      </c>
    </row>
    <row r="397" spans="2:6" outlineLevel="1" x14ac:dyDescent="0.2">
      <c r="E397" s="757" t="s">
        <v>3765</v>
      </c>
      <c r="F397" s="758">
        <v>1.2541050563805731E-4</v>
      </c>
    </row>
    <row r="398" spans="2:6" outlineLevel="1" x14ac:dyDescent="0.2">
      <c r="E398" s="757" t="s">
        <v>4454</v>
      </c>
      <c r="F398" s="758">
        <v>6.7835682595130989E-5</v>
      </c>
    </row>
    <row r="399" spans="2:6" outlineLevel="1" x14ac:dyDescent="0.2">
      <c r="E399" s="757" t="s">
        <v>139</v>
      </c>
      <c r="F399" s="758">
        <v>1.3681146069606251E-5</v>
      </c>
    </row>
    <row r="400" spans="2:6" outlineLevel="1" x14ac:dyDescent="0.2">
      <c r="E400" s="757" t="s">
        <v>90</v>
      </c>
      <c r="F400" s="758">
        <v>1.311109831670599E-5</v>
      </c>
    </row>
    <row r="401" spans="5:6" outlineLevel="1" x14ac:dyDescent="0.2">
      <c r="E401" s="759" t="s">
        <v>3977</v>
      </c>
      <c r="F401" s="758">
        <v>1.1400955058005209E-5</v>
      </c>
    </row>
    <row r="402" spans="5:6" outlineLevel="1" x14ac:dyDescent="0.2">
      <c r="E402" s="757" t="s">
        <v>330</v>
      </c>
      <c r="F402" s="758">
        <v>7.4106207877033863E-6</v>
      </c>
    </row>
    <row r="403" spans="5:6" outlineLevel="1" x14ac:dyDescent="0.2">
      <c r="E403" s="759" t="s">
        <v>1668</v>
      </c>
      <c r="F403" s="758">
        <v>6.8405730348031257E-6</v>
      </c>
    </row>
    <row r="404" spans="5:6" outlineLevel="1" x14ac:dyDescent="0.2">
      <c r="E404" s="757" t="s">
        <v>1669</v>
      </c>
      <c r="F404" s="758">
        <v>6.8405730348031257E-6</v>
      </c>
    </row>
    <row r="405" spans="5:6" outlineLevel="1" x14ac:dyDescent="0.2">
      <c r="E405" s="759" t="s">
        <v>215</v>
      </c>
      <c r="F405" s="758">
        <v>5.7004775290026046E-6</v>
      </c>
    </row>
    <row r="406" spans="5:6" outlineLevel="1" x14ac:dyDescent="0.2">
      <c r="E406" s="757" t="s">
        <v>159</v>
      </c>
      <c r="F406" s="758">
        <v>5.1304297761023441E-6</v>
      </c>
    </row>
    <row r="407" spans="5:6" outlineLevel="1" x14ac:dyDescent="0.2">
      <c r="E407" s="759" t="s">
        <v>72</v>
      </c>
      <c r="F407" s="758">
        <v>3.990334270301823E-6</v>
      </c>
    </row>
    <row r="408" spans="5:6" outlineLevel="1" x14ac:dyDescent="0.2">
      <c r="E408" s="759" t="s">
        <v>70</v>
      </c>
      <c r="F408" s="758">
        <v>3.4202865174015629E-6</v>
      </c>
    </row>
    <row r="409" spans="5:6" outlineLevel="1" x14ac:dyDescent="0.2">
      <c r="E409" s="759" t="s">
        <v>340</v>
      </c>
      <c r="F409" s="758">
        <v>2.8502387645013023E-6</v>
      </c>
    </row>
    <row r="410" spans="5:6" outlineLevel="1" x14ac:dyDescent="0.2">
      <c r="E410" s="759" t="s">
        <v>3888</v>
      </c>
      <c r="F410" s="758">
        <v>1.7101432587007814E-6</v>
      </c>
    </row>
    <row r="411" spans="5:6" outlineLevel="1" x14ac:dyDescent="0.2">
      <c r="E411" s="759" t="s">
        <v>5054</v>
      </c>
      <c r="F411" s="758">
        <v>1.1400955058005209E-6</v>
      </c>
    </row>
    <row r="412" spans="5:6" outlineLevel="1" x14ac:dyDescent="0.2">
      <c r="E412" s="759" t="s">
        <v>151</v>
      </c>
      <c r="F412" s="758">
        <v>1.1400955058005209E-6</v>
      </c>
    </row>
    <row r="413" spans="5:6" outlineLevel="1" x14ac:dyDescent="0.2">
      <c r="E413" s="759" t="s">
        <v>1</v>
      </c>
      <c r="F413" s="758">
        <v>5.7004775290026044E-7</v>
      </c>
    </row>
    <row r="414" spans="5:6" outlineLevel="1" x14ac:dyDescent="0.2">
      <c r="E414" s="760" t="s">
        <v>0</v>
      </c>
      <c r="F414" s="761">
        <v>1</v>
      </c>
    </row>
    <row r="415" spans="5:6" outlineLevel="1" x14ac:dyDescent="0.2"/>
    <row r="416" spans="5:6" outlineLevel="1" x14ac:dyDescent="0.2"/>
    <row r="417" outlineLevel="1" x14ac:dyDescent="0.2"/>
    <row r="418" outlineLevel="1" x14ac:dyDescent="0.2"/>
    <row r="419" outlineLevel="1" x14ac:dyDescent="0.2"/>
    <row r="420" outlineLevel="1" x14ac:dyDescent="0.2"/>
    <row r="421" outlineLevel="1" x14ac:dyDescent="0.2"/>
    <row r="422" outlineLevel="1" x14ac:dyDescent="0.2"/>
    <row r="423" outlineLevel="1" x14ac:dyDescent="0.2"/>
    <row r="424" outlineLevel="1" x14ac:dyDescent="0.2"/>
    <row r="425" outlineLevel="1" x14ac:dyDescent="0.2"/>
    <row r="426" outlineLevel="1" x14ac:dyDescent="0.2"/>
    <row r="427" outlineLevel="1" x14ac:dyDescent="0.2"/>
    <row r="428" outlineLevel="1" x14ac:dyDescent="0.2"/>
    <row r="429" outlineLevel="1" x14ac:dyDescent="0.2"/>
    <row r="430" outlineLevel="1" x14ac:dyDescent="0.2"/>
    <row r="431" outlineLevel="1" x14ac:dyDescent="0.2"/>
    <row r="432" outlineLevel="1" x14ac:dyDescent="0.2"/>
    <row r="433" outlineLevel="1" x14ac:dyDescent="0.2"/>
    <row r="434" outlineLevel="1" x14ac:dyDescent="0.2"/>
    <row r="435" outlineLevel="1" x14ac:dyDescent="0.2"/>
    <row r="436" outlineLevel="1" x14ac:dyDescent="0.2"/>
    <row r="437" outlineLevel="1" x14ac:dyDescent="0.2"/>
    <row r="438" outlineLevel="1" x14ac:dyDescent="0.2"/>
    <row r="439" outlineLevel="1" x14ac:dyDescent="0.2"/>
    <row r="440" outlineLevel="1" x14ac:dyDescent="0.2"/>
    <row r="441" outlineLevel="1" x14ac:dyDescent="0.2"/>
    <row r="442" outlineLevel="1" x14ac:dyDescent="0.2"/>
    <row r="443" outlineLevel="1" x14ac:dyDescent="0.2"/>
    <row r="444" outlineLevel="1" x14ac:dyDescent="0.2"/>
    <row r="445" outlineLevel="1" x14ac:dyDescent="0.2"/>
    <row r="446" outlineLevel="1" x14ac:dyDescent="0.2"/>
    <row r="447" outlineLevel="1" x14ac:dyDescent="0.2"/>
    <row r="448" outlineLevel="1" x14ac:dyDescent="0.2"/>
    <row r="449" outlineLevel="1" x14ac:dyDescent="0.2"/>
    <row r="450" outlineLevel="1" x14ac:dyDescent="0.2"/>
    <row r="451" outlineLevel="1" x14ac:dyDescent="0.2"/>
    <row r="452" outlineLevel="1" x14ac:dyDescent="0.2"/>
    <row r="453" outlineLevel="1" x14ac:dyDescent="0.2"/>
    <row r="454" outlineLevel="1" x14ac:dyDescent="0.2"/>
    <row r="455" outlineLevel="1" x14ac:dyDescent="0.2"/>
    <row r="456" outlineLevel="1" x14ac:dyDescent="0.2"/>
    <row r="457" outlineLevel="1" x14ac:dyDescent="0.2"/>
    <row r="458" outlineLevel="1" x14ac:dyDescent="0.2"/>
    <row r="459" outlineLevel="1" x14ac:dyDescent="0.2"/>
    <row r="460" outlineLevel="1" x14ac:dyDescent="0.2"/>
    <row r="461" outlineLevel="1" x14ac:dyDescent="0.2"/>
    <row r="462" outlineLevel="1" x14ac:dyDescent="0.2"/>
    <row r="463" outlineLevel="1" x14ac:dyDescent="0.2"/>
    <row r="464" outlineLevel="1" x14ac:dyDescent="0.2"/>
    <row r="465" outlineLevel="1" x14ac:dyDescent="0.2"/>
    <row r="466" outlineLevel="1" x14ac:dyDescent="0.2"/>
    <row r="467" outlineLevel="1" x14ac:dyDescent="0.2"/>
    <row r="468" outlineLevel="1" x14ac:dyDescent="0.2"/>
    <row r="469" outlineLevel="1" x14ac:dyDescent="0.2"/>
    <row r="470" outlineLevel="1" x14ac:dyDescent="0.2"/>
    <row r="471" outlineLevel="1" x14ac:dyDescent="0.2"/>
    <row r="472" outlineLevel="1" x14ac:dyDescent="0.2"/>
    <row r="473" outlineLevel="1" x14ac:dyDescent="0.2"/>
    <row r="474" outlineLevel="1" x14ac:dyDescent="0.2"/>
    <row r="475" outlineLevel="1" x14ac:dyDescent="0.2"/>
    <row r="476" outlineLevel="1" x14ac:dyDescent="0.2"/>
    <row r="477" outlineLevel="1" x14ac:dyDescent="0.2"/>
    <row r="478" outlineLevel="1" x14ac:dyDescent="0.2"/>
    <row r="479" outlineLevel="1" x14ac:dyDescent="0.2"/>
    <row r="480" outlineLevel="1" x14ac:dyDescent="0.2"/>
    <row r="481" outlineLevel="1" x14ac:dyDescent="0.2"/>
    <row r="482" outlineLevel="1" x14ac:dyDescent="0.2"/>
    <row r="483" outlineLevel="1" x14ac:dyDescent="0.2"/>
    <row r="484" outlineLevel="1" x14ac:dyDescent="0.2"/>
    <row r="485" outlineLevel="1" x14ac:dyDescent="0.2"/>
    <row r="486" outlineLevel="1" x14ac:dyDescent="0.2"/>
    <row r="487" outlineLevel="1" x14ac:dyDescent="0.2"/>
    <row r="488" outlineLevel="1" x14ac:dyDescent="0.2"/>
    <row r="489" outlineLevel="1" x14ac:dyDescent="0.2"/>
    <row r="490" outlineLevel="1" x14ac:dyDescent="0.2"/>
    <row r="491" outlineLevel="1" x14ac:dyDescent="0.2"/>
    <row r="492" outlineLevel="1" x14ac:dyDescent="0.2"/>
    <row r="493" outlineLevel="1" x14ac:dyDescent="0.2"/>
    <row r="494" outlineLevel="1" x14ac:dyDescent="0.2"/>
    <row r="495" outlineLevel="1" x14ac:dyDescent="0.2"/>
    <row r="496" outlineLevel="1" x14ac:dyDescent="0.2"/>
    <row r="497" outlineLevel="1" x14ac:dyDescent="0.2"/>
    <row r="498" outlineLevel="1" x14ac:dyDescent="0.2"/>
    <row r="499" outlineLevel="1" x14ac:dyDescent="0.2"/>
    <row r="500" outlineLevel="1" x14ac:dyDescent="0.2"/>
    <row r="501" outlineLevel="1" x14ac:dyDescent="0.2"/>
    <row r="502" outlineLevel="1" x14ac:dyDescent="0.2"/>
    <row r="503" outlineLevel="1" x14ac:dyDescent="0.2"/>
    <row r="504" outlineLevel="1" x14ac:dyDescent="0.2"/>
    <row r="505" outlineLevel="1" x14ac:dyDescent="0.2"/>
    <row r="506" outlineLevel="1" x14ac:dyDescent="0.2"/>
    <row r="507" outlineLevel="1" x14ac:dyDescent="0.2"/>
    <row r="508" outlineLevel="1" x14ac:dyDescent="0.2"/>
    <row r="509" outlineLevel="1" x14ac:dyDescent="0.2"/>
    <row r="510" outlineLevel="1" x14ac:dyDescent="0.2"/>
    <row r="511" outlineLevel="1" x14ac:dyDescent="0.2"/>
    <row r="512" outlineLevel="1" x14ac:dyDescent="0.2"/>
    <row r="513" outlineLevel="1" x14ac:dyDescent="0.2"/>
    <row r="514" outlineLevel="1" x14ac:dyDescent="0.2"/>
    <row r="515" outlineLevel="1" x14ac:dyDescent="0.2"/>
    <row r="516" outlineLevel="1" x14ac:dyDescent="0.2"/>
    <row r="517" outlineLevel="1" x14ac:dyDescent="0.2"/>
    <row r="518" outlineLevel="1" x14ac:dyDescent="0.2"/>
    <row r="519" outlineLevel="1" x14ac:dyDescent="0.2"/>
    <row r="520" outlineLevel="1" x14ac:dyDescent="0.2"/>
    <row r="521" outlineLevel="1" x14ac:dyDescent="0.2"/>
    <row r="522" outlineLevel="1" x14ac:dyDescent="0.2"/>
    <row r="523" outlineLevel="1" x14ac:dyDescent="0.2"/>
    <row r="524" outlineLevel="1" x14ac:dyDescent="0.2"/>
    <row r="525" outlineLevel="1" x14ac:dyDescent="0.2"/>
    <row r="526" outlineLevel="1" x14ac:dyDescent="0.2"/>
    <row r="527" outlineLevel="1" x14ac:dyDescent="0.2"/>
    <row r="528" outlineLevel="1" x14ac:dyDescent="0.2"/>
    <row r="529" outlineLevel="1" x14ac:dyDescent="0.2"/>
    <row r="530" outlineLevel="1" x14ac:dyDescent="0.2"/>
    <row r="531" outlineLevel="1" x14ac:dyDescent="0.2"/>
    <row r="532" outlineLevel="1" x14ac:dyDescent="0.2"/>
    <row r="533" outlineLevel="1" x14ac:dyDescent="0.2"/>
    <row r="534" outlineLevel="1" x14ac:dyDescent="0.2"/>
    <row r="535" outlineLevel="1" x14ac:dyDescent="0.2"/>
    <row r="536" outlineLevel="1" x14ac:dyDescent="0.2"/>
    <row r="537" outlineLevel="1" x14ac:dyDescent="0.2"/>
    <row r="538" outlineLevel="1" x14ac:dyDescent="0.2"/>
    <row r="539" outlineLevel="1" x14ac:dyDescent="0.2"/>
    <row r="540" outlineLevel="1" x14ac:dyDescent="0.2"/>
    <row r="541" outlineLevel="1" x14ac:dyDescent="0.2"/>
    <row r="542" outlineLevel="1" x14ac:dyDescent="0.2"/>
    <row r="543" outlineLevel="1" x14ac:dyDescent="0.2"/>
    <row r="545" spans="2:12" s="716" customFormat="1" ht="23.25" x14ac:dyDescent="0.35">
      <c r="B545" s="725" t="str">
        <f>DestinationAirport</f>
        <v>San Jose Intl</v>
      </c>
      <c r="F545" s="717"/>
      <c r="G545" s="717"/>
    </row>
    <row r="547" spans="2:12" s="621" customFormat="1" x14ac:dyDescent="0.2">
      <c r="B547" s="619" t="str">
        <f>"Destinations Served from "&amp;DestinationAirport</f>
        <v>Destinations Served from San Jose Intl</v>
      </c>
      <c r="F547" s="718"/>
      <c r="G547" s="718"/>
    </row>
    <row r="548" spans="2:12" s="631" customFormat="1" outlineLevel="1" x14ac:dyDescent="0.2">
      <c r="B548" s="720"/>
      <c r="F548" s="721"/>
      <c r="G548" s="721"/>
    </row>
    <row r="549" spans="2:12" outlineLevel="1" x14ac:dyDescent="0.2">
      <c r="B549" s="733"/>
      <c r="C549" s="640"/>
      <c r="D549" s="640"/>
      <c r="E549" s="640"/>
      <c r="F549" s="728"/>
      <c r="G549" s="728"/>
    </row>
    <row r="550" spans="2:12" ht="18" outlineLevel="1" x14ac:dyDescent="0.25">
      <c r="B550" s="733"/>
      <c r="C550" s="746" t="s">
        <v>8113</v>
      </c>
      <c r="D550" s="746" t="s">
        <v>8114</v>
      </c>
      <c r="E550" s="747" t="s">
        <v>5979</v>
      </c>
      <c r="F550" s="747" t="s">
        <v>5982</v>
      </c>
      <c r="G550" s="747" t="s">
        <v>5987</v>
      </c>
      <c r="H550" s="747" t="s">
        <v>5991</v>
      </c>
      <c r="I550" s="747" t="s">
        <v>8115</v>
      </c>
      <c r="L550" s="816" t="s">
        <v>8149</v>
      </c>
    </row>
    <row r="551" spans="2:12" ht="18" outlineLevel="1" x14ac:dyDescent="0.25">
      <c r="B551" s="729"/>
      <c r="C551" s="748" t="s">
        <v>1655</v>
      </c>
      <c r="D551" s="748" t="str">
        <f>'[12]Raw Data'!$C$2</f>
        <v>SJC</v>
      </c>
      <c r="E551" s="749" t="s">
        <v>131</v>
      </c>
      <c r="F551" s="749" t="s">
        <v>131</v>
      </c>
      <c r="G551" s="750" t="s">
        <v>1699</v>
      </c>
      <c r="H551" s="750" t="s">
        <v>7809</v>
      </c>
      <c r="I551" s="751" t="e">
        <f ca="1">IF(([11]!Aviasectordistance(E551,C551,"km")*1.31)&lt;(([11]!Aviasectordistance(E551,D551,"km"))+([11]!Aviasectordistance(D551,C551,"km"))),"OUT","IN")</f>
        <v>#NAME?</v>
      </c>
      <c r="L551" s="816" t="s">
        <v>8150</v>
      </c>
    </row>
    <row r="552" spans="2:12" outlineLevel="1" x14ac:dyDescent="0.2">
      <c r="B552" s="640"/>
      <c r="C552" s="748" t="s">
        <v>1655</v>
      </c>
      <c r="D552" s="748" t="str">
        <f>'[12]Raw Data'!$C$2</f>
        <v>SJC</v>
      </c>
      <c r="E552" s="749" t="s">
        <v>210</v>
      </c>
      <c r="F552" s="749" t="s">
        <v>210</v>
      </c>
      <c r="G552" s="750" t="s">
        <v>1699</v>
      </c>
      <c r="H552" s="750" t="s">
        <v>7809</v>
      </c>
      <c r="I552" s="751" t="e">
        <f ca="1">IF(([11]!Aviasectordistance(E552,C552,"km")*1.31)&lt;(([11]!Aviasectordistance(E552,D552,"km"))+([11]!Aviasectordistance(D552,C552,"km"))),"OUT","IN")</f>
        <v>#NAME?</v>
      </c>
    </row>
    <row r="553" spans="2:12" outlineLevel="1" x14ac:dyDescent="0.2">
      <c r="B553" s="640"/>
      <c r="C553" s="748" t="s">
        <v>1655</v>
      </c>
      <c r="D553" s="748" t="str">
        <f>'[12]Raw Data'!$C$2</f>
        <v>SJC</v>
      </c>
      <c r="E553" s="749" t="s">
        <v>137</v>
      </c>
      <c r="F553" s="749" t="s">
        <v>137</v>
      </c>
      <c r="G553" s="750" t="s">
        <v>1699</v>
      </c>
      <c r="H553" s="750" t="s">
        <v>7809</v>
      </c>
      <c r="I553" s="751" t="e">
        <f ca="1">IF(([11]!Aviasectordistance(E553,C553,"km")*1.31)&lt;(([11]!Aviasectordistance(E553,D553,"km"))+([11]!Aviasectordistance(D553,C553,"km"))),"OUT","IN")</f>
        <v>#NAME?</v>
      </c>
    </row>
    <row r="554" spans="2:12" outlineLevel="1" x14ac:dyDescent="0.2">
      <c r="B554" s="640"/>
      <c r="C554" s="748" t="s">
        <v>1655</v>
      </c>
      <c r="D554" s="748" t="str">
        <f>'[12]Raw Data'!$C$2</f>
        <v>SJC</v>
      </c>
      <c r="E554" s="749" t="s">
        <v>145</v>
      </c>
      <c r="F554" s="749" t="s">
        <v>145</v>
      </c>
      <c r="G554" s="750" t="s">
        <v>1699</v>
      </c>
      <c r="H554" s="750" t="s">
        <v>7809</v>
      </c>
      <c r="I554" s="751" t="e">
        <f ca="1">IF(([11]!Aviasectordistance(E554,C554,"km")*1.31)&lt;(([11]!Aviasectordistance(E554,D554,"km"))+([11]!Aviasectordistance(D554,C554,"km"))),"OUT","IN")</f>
        <v>#NAME?</v>
      </c>
    </row>
    <row r="555" spans="2:12" outlineLevel="1" x14ac:dyDescent="0.2">
      <c r="B555" s="640"/>
      <c r="C555" s="748" t="s">
        <v>1655</v>
      </c>
      <c r="D555" s="748" t="str">
        <f>'[12]Raw Data'!$C$2</f>
        <v>SJC</v>
      </c>
      <c r="E555" s="749" t="s">
        <v>138</v>
      </c>
      <c r="F555" s="749" t="s">
        <v>138</v>
      </c>
      <c r="G555" s="750" t="s">
        <v>1699</v>
      </c>
      <c r="H555" s="750" t="s">
        <v>7809</v>
      </c>
      <c r="I555" s="751" t="e">
        <f ca="1">IF(([11]!Aviasectordistance(E555,C555,"km")*1.31)&lt;(([11]!Aviasectordistance(E555,D555,"km"))+([11]!Aviasectordistance(D555,C555,"km"))),"OUT","IN")</f>
        <v>#NAME?</v>
      </c>
    </row>
    <row r="556" spans="2:12" outlineLevel="1" x14ac:dyDescent="0.2">
      <c r="B556" s="640"/>
      <c r="C556" s="748" t="s">
        <v>1655</v>
      </c>
      <c r="D556" s="748" t="str">
        <f>'[12]Raw Data'!$C$2</f>
        <v>SJC</v>
      </c>
      <c r="E556" s="749" t="s">
        <v>354</v>
      </c>
      <c r="F556" s="749" t="s">
        <v>354</v>
      </c>
      <c r="G556" s="750" t="s">
        <v>1716</v>
      </c>
      <c r="H556" s="750" t="s">
        <v>8130</v>
      </c>
      <c r="I556" s="751" t="e">
        <f ca="1">IF(([11]!Aviasectordistance(E556,C556,"km")*1.31)&lt;(([11]!Aviasectordistance(E556,D556,"km"))+([11]!Aviasectordistance(D556,C556,"km"))),"OUT","IN")</f>
        <v>#NAME?</v>
      </c>
    </row>
    <row r="557" spans="2:12" outlineLevel="1" x14ac:dyDescent="0.2">
      <c r="B557" s="640"/>
      <c r="C557" s="748" t="s">
        <v>1655</v>
      </c>
      <c r="D557" s="748" t="str">
        <f>'[12]Raw Data'!$C$2</f>
        <v>SJC</v>
      </c>
      <c r="E557" s="749" t="s">
        <v>141</v>
      </c>
      <c r="F557" s="749" t="s">
        <v>141</v>
      </c>
      <c r="G557" s="750" t="s">
        <v>1699</v>
      </c>
      <c r="H557" s="750" t="s">
        <v>7809</v>
      </c>
      <c r="I557" s="751" t="e">
        <f ca="1">IF(([11]!Aviasectordistance(E557,C557,"km")*1.31)&lt;(([11]!Aviasectordistance(E557,D557,"km"))+([11]!Aviasectordistance(D557,C557,"km"))),"OUT","IN")</f>
        <v>#NAME?</v>
      </c>
    </row>
    <row r="558" spans="2:12" outlineLevel="1" x14ac:dyDescent="0.2">
      <c r="B558" s="640"/>
      <c r="C558" s="748" t="s">
        <v>1655</v>
      </c>
      <c r="D558" s="748" t="str">
        <f>'[12]Raw Data'!$C$2</f>
        <v>SJC</v>
      </c>
      <c r="E558" s="749" t="s">
        <v>1638</v>
      </c>
      <c r="F558" s="749" t="s">
        <v>269</v>
      </c>
      <c r="G558" s="750" t="s">
        <v>1699</v>
      </c>
      <c r="H558" s="750" t="s">
        <v>7809</v>
      </c>
      <c r="I558" s="751" t="e">
        <f ca="1">IF(([11]!Aviasectordistance(E558,C558,"km")*1.31)&lt;(([11]!Aviasectordistance(E558,D558,"km"))+([11]!Aviasectordistance(D558,C558,"km"))),"OUT","IN")</f>
        <v>#NAME?</v>
      </c>
    </row>
    <row r="559" spans="2:12" outlineLevel="1" x14ac:dyDescent="0.2">
      <c r="B559" s="640"/>
      <c r="C559" s="748" t="s">
        <v>1655</v>
      </c>
      <c r="D559" s="748" t="str">
        <f>'[12]Raw Data'!$C$2</f>
        <v>SJC</v>
      </c>
      <c r="E559" s="749" t="s">
        <v>1660</v>
      </c>
      <c r="F559" s="749" t="s">
        <v>280</v>
      </c>
      <c r="G559" s="750" t="s">
        <v>1699</v>
      </c>
      <c r="H559" s="750" t="s">
        <v>7809</v>
      </c>
      <c r="I559" s="751" t="e">
        <f ca="1">IF(([11]!Aviasectordistance(E559,C559,"km")*1.31)&lt;(([11]!Aviasectordistance(E559,D559,"km"))+([11]!Aviasectordistance(D559,C559,"km"))),"OUT","IN")</f>
        <v>#NAME?</v>
      </c>
    </row>
    <row r="560" spans="2:12" outlineLevel="1" x14ac:dyDescent="0.2">
      <c r="B560" s="640"/>
      <c r="C560" s="748" t="s">
        <v>1655</v>
      </c>
      <c r="D560" s="748" t="str">
        <f>'[12]Raw Data'!$C$2</f>
        <v>SJC</v>
      </c>
      <c r="E560" s="749" t="s">
        <v>3615</v>
      </c>
      <c r="F560" s="749" t="s">
        <v>3615</v>
      </c>
      <c r="G560" s="750" t="s">
        <v>1699</v>
      </c>
      <c r="H560" s="750" t="s">
        <v>7809</v>
      </c>
      <c r="I560" s="751" t="e">
        <f ca="1">IF(([11]!Aviasectordistance(E560,C560,"km")*1.31)&lt;(([11]!Aviasectordistance(E560,D560,"km"))+([11]!Aviasectordistance(D560,C560,"km"))),"OUT","IN")</f>
        <v>#NAME?</v>
      </c>
    </row>
    <row r="561" spans="2:9" outlineLevel="1" x14ac:dyDescent="0.2">
      <c r="B561" s="640"/>
      <c r="C561" s="748" t="s">
        <v>1655</v>
      </c>
      <c r="D561" s="748" t="str">
        <f>'[12]Raw Data'!$C$2</f>
        <v>SJC</v>
      </c>
      <c r="E561" s="749" t="s">
        <v>127</v>
      </c>
      <c r="F561" s="749" t="s">
        <v>127</v>
      </c>
      <c r="G561" s="750" t="s">
        <v>1699</v>
      </c>
      <c r="H561" s="750" t="s">
        <v>7809</v>
      </c>
      <c r="I561" s="751" t="e">
        <f ca="1">IF(([11]!Aviasectordistance(E561,C561,"km")*1.31)&lt;(([11]!Aviasectordistance(E561,D561,"km"))+([11]!Aviasectordistance(D561,C561,"km"))),"OUT","IN")</f>
        <v>#NAME?</v>
      </c>
    </row>
    <row r="562" spans="2:9" outlineLevel="1" x14ac:dyDescent="0.2">
      <c r="B562" s="640"/>
      <c r="C562" s="748" t="s">
        <v>1655</v>
      </c>
      <c r="D562" s="748" t="str">
        <f>'[12]Raw Data'!$C$2</f>
        <v>SJC</v>
      </c>
      <c r="E562" s="749" t="s">
        <v>3803</v>
      </c>
      <c r="F562" s="749" t="s">
        <v>3803</v>
      </c>
      <c r="G562" s="750" t="s">
        <v>1699</v>
      </c>
      <c r="H562" s="750" t="s">
        <v>7809</v>
      </c>
      <c r="I562" s="751" t="e">
        <f ca="1">IF(([11]!Aviasectordistance(E562,C562,"km")*1.31)&lt;(([11]!Aviasectordistance(E562,D562,"km"))+([11]!Aviasectordistance(D562,C562,"km"))),"OUT","IN")</f>
        <v>#NAME?</v>
      </c>
    </row>
    <row r="563" spans="2:9" outlineLevel="1" x14ac:dyDescent="0.2">
      <c r="B563" s="640"/>
      <c r="C563" s="748" t="s">
        <v>1655</v>
      </c>
      <c r="D563" s="748" t="str">
        <f>'[12]Raw Data'!$C$2</f>
        <v>SJC</v>
      </c>
      <c r="E563" s="749" t="s">
        <v>132</v>
      </c>
      <c r="F563" s="749" t="s">
        <v>132</v>
      </c>
      <c r="G563" s="750" t="s">
        <v>1699</v>
      </c>
      <c r="H563" s="750" t="s">
        <v>7809</v>
      </c>
      <c r="I563" s="751" t="e">
        <f ca="1">IF(([11]!Aviasectordistance(E563,C563,"km")*1.31)&lt;(([11]!Aviasectordistance(E563,D563,"km"))+([11]!Aviasectordistance(D563,C563,"km"))),"OUT","IN")</f>
        <v>#NAME?</v>
      </c>
    </row>
    <row r="564" spans="2:9" outlineLevel="1" x14ac:dyDescent="0.2">
      <c r="B564" s="640"/>
      <c r="C564" s="748" t="s">
        <v>1655</v>
      </c>
      <c r="D564" s="748" t="str">
        <f>'[12]Raw Data'!$C$2</f>
        <v>SJC</v>
      </c>
      <c r="E564" s="749" t="s">
        <v>1656</v>
      </c>
      <c r="F564" s="749" t="s">
        <v>292</v>
      </c>
      <c r="G564" s="750" t="s">
        <v>1586</v>
      </c>
      <c r="H564" s="750" t="s">
        <v>8126</v>
      </c>
      <c r="I564" s="751" t="e">
        <f ca="1">IF(([11]!Aviasectordistance(E564,C564,"km")*1.31)&lt;(([11]!Aviasectordistance(E564,D564,"km"))+([11]!Aviasectordistance(D564,C564,"km"))),"OUT","IN")</f>
        <v>#NAME?</v>
      </c>
    </row>
    <row r="565" spans="2:9" outlineLevel="1" x14ac:dyDescent="0.2">
      <c r="B565" s="640"/>
      <c r="C565" s="748" t="s">
        <v>1655</v>
      </c>
      <c r="D565" s="748" t="str">
        <f>'[12]Raw Data'!$C$2</f>
        <v>SJC</v>
      </c>
      <c r="E565" s="749" t="s">
        <v>242</v>
      </c>
      <c r="F565" s="749" t="s">
        <v>242</v>
      </c>
      <c r="G565" s="750" t="s">
        <v>1699</v>
      </c>
      <c r="H565" s="750" t="s">
        <v>7809</v>
      </c>
      <c r="I565" s="751" t="e">
        <f ca="1">IF(([11]!Aviasectordistance(E565,C565,"km")*1.31)&lt;(([11]!Aviasectordistance(E565,D565,"km"))+([11]!Aviasectordistance(D565,C565,"km"))),"OUT","IN")</f>
        <v>#NAME?</v>
      </c>
    </row>
    <row r="566" spans="2:9" outlineLevel="1" x14ac:dyDescent="0.2">
      <c r="B566" s="640"/>
      <c r="C566" s="748" t="s">
        <v>1655</v>
      </c>
      <c r="D566" s="748" t="str">
        <f>'[12]Raw Data'!$C$2</f>
        <v>SJC</v>
      </c>
      <c r="E566" s="749" t="s">
        <v>170</v>
      </c>
      <c r="F566" s="749" t="s">
        <v>1633</v>
      </c>
      <c r="G566" s="750" t="s">
        <v>1699</v>
      </c>
      <c r="H566" s="750" t="s">
        <v>7809</v>
      </c>
      <c r="I566" s="751" t="e">
        <f ca="1">IF(([11]!Aviasectordistance(E566,C566,"km")*1.31)&lt;(([11]!Aviasectordistance(E566,D566,"km"))+([11]!Aviasectordistance(D566,C566,"km"))),"OUT","IN")</f>
        <v>#NAME?</v>
      </c>
    </row>
    <row r="567" spans="2:9" outlineLevel="1" x14ac:dyDescent="0.2">
      <c r="B567" s="640"/>
      <c r="C567" s="748" t="s">
        <v>1655</v>
      </c>
      <c r="D567" s="748" t="str">
        <f>'[12]Raw Data'!$C$2</f>
        <v>SJC</v>
      </c>
      <c r="E567" s="749" t="s">
        <v>152</v>
      </c>
      <c r="F567" s="749" t="s">
        <v>152</v>
      </c>
      <c r="G567" s="750" t="s">
        <v>1699</v>
      </c>
      <c r="H567" s="750" t="s">
        <v>7809</v>
      </c>
      <c r="I567" s="751" t="e">
        <f ca="1">IF(([11]!Aviasectordistance(E567,C567,"km")*1.31)&lt;(([11]!Aviasectordistance(E567,D567,"km"))+([11]!Aviasectordistance(D567,C567,"km"))),"OUT","IN")</f>
        <v>#NAME?</v>
      </c>
    </row>
    <row r="568" spans="2:9" outlineLevel="1" x14ac:dyDescent="0.2">
      <c r="B568" s="640"/>
      <c r="C568" s="748" t="s">
        <v>1655</v>
      </c>
      <c r="D568" s="748" t="str">
        <f>'[12]Raw Data'!$C$2</f>
        <v>SJC</v>
      </c>
      <c r="E568" s="749" t="s">
        <v>151</v>
      </c>
      <c r="F568" s="749" t="s">
        <v>151</v>
      </c>
      <c r="G568" s="750" t="s">
        <v>1699</v>
      </c>
      <c r="H568" s="750" t="s">
        <v>7809</v>
      </c>
      <c r="I568" s="751" t="e">
        <f ca="1">IF(([11]!Aviasectordistance(E568,C568,"km")*1.31)&lt;(([11]!Aviasectordistance(E568,D568,"km"))+([11]!Aviasectordistance(D568,C568,"km"))),"OUT","IN")</f>
        <v>#NAME?</v>
      </c>
    </row>
    <row r="569" spans="2:9" outlineLevel="1" x14ac:dyDescent="0.2">
      <c r="B569" s="640"/>
      <c r="C569" s="748" t="s">
        <v>1655</v>
      </c>
      <c r="D569" s="748" t="str">
        <f>'[12]Raw Data'!$C$2</f>
        <v>SJC</v>
      </c>
      <c r="E569" s="749" t="s">
        <v>218</v>
      </c>
      <c r="F569" s="749" t="s">
        <v>218</v>
      </c>
      <c r="G569" s="750" t="s">
        <v>1699</v>
      </c>
      <c r="H569" s="750" t="s">
        <v>7809</v>
      </c>
      <c r="I569" s="751" t="e">
        <f ca="1">IF(([11]!Aviasectordistance(E569,C569,"km")*1.31)&lt;(([11]!Aviasectordistance(E569,D569,"km"))+([11]!Aviasectordistance(D569,C569,"km"))),"OUT","IN")</f>
        <v>#NAME?</v>
      </c>
    </row>
    <row r="570" spans="2:9" outlineLevel="1" x14ac:dyDescent="0.2">
      <c r="B570" s="640"/>
      <c r="C570" s="748" t="s">
        <v>1655</v>
      </c>
      <c r="D570" s="748" t="str">
        <f>'[12]Raw Data'!$C$2</f>
        <v>SJC</v>
      </c>
      <c r="E570" s="749" t="s">
        <v>135</v>
      </c>
      <c r="F570" s="749" t="s">
        <v>135</v>
      </c>
      <c r="G570" s="750" t="s">
        <v>1699</v>
      </c>
      <c r="H570" s="750" t="s">
        <v>7809</v>
      </c>
      <c r="I570" s="751" t="e">
        <f ca="1">IF(([11]!Aviasectordistance(E570,C570,"km")*1.31)&lt;(([11]!Aviasectordistance(E570,D570,"km"))+([11]!Aviasectordistance(D570,C570,"km"))),"OUT","IN")</f>
        <v>#NAME?</v>
      </c>
    </row>
    <row r="571" spans="2:9" outlineLevel="1" x14ac:dyDescent="0.2">
      <c r="B571" s="640"/>
      <c r="C571" s="748" t="s">
        <v>1655</v>
      </c>
      <c r="D571" s="748" t="str">
        <f>'[12]Raw Data'!$C$2</f>
        <v>SJC</v>
      </c>
      <c r="E571" s="749" t="s">
        <v>360</v>
      </c>
      <c r="F571" s="749" t="s">
        <v>360</v>
      </c>
      <c r="G571" s="750" t="s">
        <v>1716</v>
      </c>
      <c r="H571" s="750" t="s">
        <v>8130</v>
      </c>
      <c r="I571" s="751" t="e">
        <f ca="1">IF(([11]!Aviasectordistance(E571,C571,"km")*1.31)&lt;(([11]!Aviasectordistance(E571,D571,"km"))+([11]!Aviasectordistance(D571,C571,"km"))),"OUT","IN")</f>
        <v>#NAME?</v>
      </c>
    </row>
    <row r="572" spans="2:9" outlineLevel="1" x14ac:dyDescent="0.2">
      <c r="B572" s="640"/>
      <c r="C572" s="748" t="s">
        <v>1655</v>
      </c>
      <c r="D572" s="748" t="str">
        <f>'[12]Raw Data'!$C$2</f>
        <v>SJC</v>
      </c>
      <c r="E572" s="749" t="s">
        <v>136</v>
      </c>
      <c r="F572" s="749" t="s">
        <v>136</v>
      </c>
      <c r="G572" s="750" t="s">
        <v>1699</v>
      </c>
      <c r="H572" s="750" t="s">
        <v>7809</v>
      </c>
      <c r="I572" s="751" t="e">
        <f ca="1">IF(([11]!Aviasectordistance(E572,C572,"km")*1.31)&lt;(([11]!Aviasectordistance(E572,D572,"km"))+([11]!Aviasectordistance(D572,C572,"km"))),"OUT","IN")</f>
        <v>#NAME?</v>
      </c>
    </row>
    <row r="573" spans="2:9" outlineLevel="1" x14ac:dyDescent="0.2">
      <c r="B573" s="733"/>
      <c r="C573" s="748" t="s">
        <v>1655</v>
      </c>
      <c r="D573" s="748" t="str">
        <f>'[12]Raw Data'!$C$2</f>
        <v>SJC</v>
      </c>
      <c r="E573" s="749" t="s">
        <v>1663</v>
      </c>
      <c r="F573" s="749" t="s">
        <v>276</v>
      </c>
      <c r="G573" s="750" t="s">
        <v>1585</v>
      </c>
      <c r="H573" s="750" t="s">
        <v>8151</v>
      </c>
      <c r="I573" s="751" t="e">
        <f ca="1">IF(([11]!Aviasectordistance(E573,C573,"km")*1.31)&lt;(([11]!Aviasectordistance(E573,D573,"km"))+([11]!Aviasectordistance(D573,C573,"km"))),"OUT","IN")</f>
        <v>#NAME?</v>
      </c>
    </row>
    <row r="574" spans="2:9" outlineLevel="1" x14ac:dyDescent="0.2">
      <c r="B574" s="733"/>
      <c r="C574" s="640"/>
      <c r="D574" s="640"/>
      <c r="E574" s="640"/>
      <c r="F574" s="728"/>
      <c r="G574" s="728"/>
    </row>
    <row r="575" spans="2:9" outlineLevel="1" x14ac:dyDescent="0.2">
      <c r="B575" s="733"/>
      <c r="C575" s="640"/>
      <c r="D575" s="640"/>
      <c r="E575" s="640"/>
      <c r="F575" s="728"/>
      <c r="G575" s="728"/>
    </row>
    <row r="576" spans="2:9" outlineLevel="1" x14ac:dyDescent="0.2">
      <c r="C576" s="722"/>
    </row>
    <row r="577" spans="2:7" outlineLevel="1" x14ac:dyDescent="0.2">
      <c r="C577" s="722"/>
    </row>
    <row r="578" spans="2:7" outlineLevel="1" x14ac:dyDescent="0.2">
      <c r="C578" s="722"/>
    </row>
    <row r="580" spans="2:7" s="621" customFormat="1" x14ac:dyDescent="0.2">
      <c r="B580" s="619" t="s">
        <v>1679</v>
      </c>
      <c r="F580" s="718"/>
      <c r="G580" s="718"/>
    </row>
    <row r="581" spans="2:7" outlineLevel="1" x14ac:dyDescent="0.2"/>
    <row r="582" spans="2:7" outlineLevel="1" x14ac:dyDescent="0.2">
      <c r="B582" s="640"/>
      <c r="C582" s="640"/>
      <c r="D582" s="640"/>
    </row>
    <row r="583" spans="2:7" ht="18.75" outlineLevel="1" x14ac:dyDescent="0.2">
      <c r="B583" s="729"/>
      <c r="C583" s="729"/>
      <c r="D583" s="817" t="s">
        <v>314</v>
      </c>
      <c r="E583" s="817" t="s">
        <v>7808</v>
      </c>
      <c r="F583" s="817" t="s">
        <v>8133</v>
      </c>
    </row>
    <row r="584" spans="2:7" ht="18" outlineLevel="1" x14ac:dyDescent="0.25">
      <c r="B584" s="640"/>
      <c r="C584" s="640"/>
      <c r="D584" s="818" t="s">
        <v>210</v>
      </c>
      <c r="E584" s="818" t="s">
        <v>210</v>
      </c>
      <c r="F584" s="819" t="s">
        <v>8134</v>
      </c>
    </row>
    <row r="585" spans="2:7" ht="18" outlineLevel="1" x14ac:dyDescent="0.25">
      <c r="B585" s="640"/>
      <c r="C585" s="640"/>
      <c r="D585" s="818" t="s">
        <v>354</v>
      </c>
      <c r="E585" s="818" t="s">
        <v>354</v>
      </c>
      <c r="F585" s="819" t="s">
        <v>8134</v>
      </c>
    </row>
    <row r="586" spans="2:7" ht="18" outlineLevel="1" x14ac:dyDescent="0.25">
      <c r="B586" s="640"/>
      <c r="C586" s="640"/>
      <c r="D586" s="818" t="s">
        <v>141</v>
      </c>
      <c r="E586" s="818" t="s">
        <v>141</v>
      </c>
      <c r="F586" s="819" t="s">
        <v>8134</v>
      </c>
    </row>
    <row r="587" spans="2:7" ht="18" outlineLevel="1" x14ac:dyDescent="0.25">
      <c r="B587" s="640"/>
      <c r="C587" s="640"/>
      <c r="D587" s="818" t="s">
        <v>3615</v>
      </c>
      <c r="E587" s="818" t="s">
        <v>3615</v>
      </c>
      <c r="F587" s="819" t="s">
        <v>8134</v>
      </c>
    </row>
    <row r="588" spans="2:7" ht="18" outlineLevel="1" x14ac:dyDescent="0.25">
      <c r="B588" s="640"/>
      <c r="C588" s="640"/>
      <c r="D588" s="818" t="s">
        <v>127</v>
      </c>
      <c r="E588" s="818" t="s">
        <v>127</v>
      </c>
      <c r="F588" s="819" t="s">
        <v>8134</v>
      </c>
    </row>
    <row r="589" spans="2:7" ht="18" outlineLevel="1" x14ac:dyDescent="0.25">
      <c r="B589" s="640"/>
      <c r="C589" s="640"/>
      <c r="D589" s="818" t="s">
        <v>3803</v>
      </c>
      <c r="E589" s="818" t="s">
        <v>3803</v>
      </c>
      <c r="F589" s="819" t="s">
        <v>8134</v>
      </c>
    </row>
    <row r="590" spans="2:7" ht="18" outlineLevel="1" x14ac:dyDescent="0.25">
      <c r="B590" s="640"/>
      <c r="C590" s="640"/>
      <c r="D590" s="818" t="s">
        <v>242</v>
      </c>
      <c r="E590" s="818" t="s">
        <v>242</v>
      </c>
      <c r="F590" s="819" t="s">
        <v>8134</v>
      </c>
    </row>
    <row r="591" spans="2:7" ht="18" outlineLevel="1" x14ac:dyDescent="0.25">
      <c r="B591" s="640"/>
      <c r="C591" s="640"/>
      <c r="D591" s="818" t="s">
        <v>152</v>
      </c>
      <c r="E591" s="818" t="s">
        <v>152</v>
      </c>
      <c r="F591" s="819" t="s">
        <v>8134</v>
      </c>
    </row>
    <row r="592" spans="2:7" ht="18" outlineLevel="1" x14ac:dyDescent="0.25">
      <c r="B592" s="640"/>
      <c r="C592" s="640"/>
      <c r="D592" s="818" t="s">
        <v>151</v>
      </c>
      <c r="E592" s="818" t="s">
        <v>1640</v>
      </c>
      <c r="F592" s="819" t="s">
        <v>8134</v>
      </c>
    </row>
    <row r="593" spans="2:6" ht="18" outlineLevel="1" x14ac:dyDescent="0.25">
      <c r="B593" s="640"/>
      <c r="C593" s="640"/>
      <c r="D593" s="818" t="s">
        <v>151</v>
      </c>
      <c r="E593" s="818" t="s">
        <v>151</v>
      </c>
      <c r="F593" s="819" t="s">
        <v>8134</v>
      </c>
    </row>
    <row r="594" spans="2:6" ht="18" outlineLevel="1" x14ac:dyDescent="0.25">
      <c r="B594" s="640"/>
      <c r="C594" s="640"/>
      <c r="D594" s="818" t="s">
        <v>218</v>
      </c>
      <c r="E594" s="818" t="s">
        <v>218</v>
      </c>
      <c r="F594" s="819" t="s">
        <v>8134</v>
      </c>
    </row>
    <row r="595" spans="2:6" ht="18" outlineLevel="1" x14ac:dyDescent="0.25">
      <c r="B595" s="640"/>
      <c r="C595" s="640"/>
      <c r="D595" s="818" t="s">
        <v>135</v>
      </c>
      <c r="E595" s="818" t="s">
        <v>1644</v>
      </c>
      <c r="F595" s="819" t="s">
        <v>8134</v>
      </c>
    </row>
    <row r="596" spans="2:6" ht="18" outlineLevel="1" x14ac:dyDescent="0.25">
      <c r="B596" s="640"/>
      <c r="C596" s="640"/>
      <c r="D596" s="818" t="s">
        <v>135</v>
      </c>
      <c r="E596" s="818" t="s">
        <v>1645</v>
      </c>
      <c r="F596" s="819" t="s">
        <v>8134</v>
      </c>
    </row>
    <row r="597" spans="2:6" ht="18" outlineLevel="1" x14ac:dyDescent="0.25">
      <c r="B597" s="640"/>
      <c r="C597" s="640"/>
      <c r="D597" s="818" t="s">
        <v>135</v>
      </c>
      <c r="E597" s="818" t="s">
        <v>135</v>
      </c>
      <c r="F597" s="819" t="s">
        <v>8134</v>
      </c>
    </row>
    <row r="598" spans="2:6" ht="18" outlineLevel="1" x14ac:dyDescent="0.25">
      <c r="B598" s="640"/>
      <c r="C598" s="640"/>
      <c r="D598" s="818" t="s">
        <v>360</v>
      </c>
      <c r="E598" s="818" t="s">
        <v>360</v>
      </c>
      <c r="F598" s="819" t="s">
        <v>8134</v>
      </c>
    </row>
    <row r="599" spans="2:6" ht="18" outlineLevel="1" x14ac:dyDescent="0.25">
      <c r="B599" s="640"/>
      <c r="C599" s="640"/>
      <c r="D599" s="818" t="s">
        <v>136</v>
      </c>
      <c r="E599" s="818" t="s">
        <v>136</v>
      </c>
      <c r="F599" s="819" t="s">
        <v>8134</v>
      </c>
    </row>
    <row r="600" spans="2:6" outlineLevel="1" x14ac:dyDescent="0.2">
      <c r="B600" s="640"/>
      <c r="C600" s="640"/>
      <c r="D600" s="640"/>
    </row>
    <row r="601" spans="2:6" outlineLevel="1" x14ac:dyDescent="0.2">
      <c r="B601" s="640"/>
      <c r="C601" s="640"/>
      <c r="D601" s="640"/>
    </row>
    <row r="602" spans="2:6" outlineLevel="1" x14ac:dyDescent="0.2">
      <c r="B602" s="640"/>
      <c r="C602" s="640"/>
      <c r="D602" s="640"/>
    </row>
    <row r="603" spans="2:6" outlineLevel="1" x14ac:dyDescent="0.2">
      <c r="B603" s="640"/>
      <c r="C603" s="640"/>
      <c r="D603" s="640"/>
    </row>
    <row r="604" spans="2:6" outlineLevel="1" x14ac:dyDescent="0.2">
      <c r="B604" s="640"/>
      <c r="C604" s="640"/>
      <c r="D604" s="640"/>
    </row>
    <row r="605" spans="2:6" outlineLevel="1" x14ac:dyDescent="0.2">
      <c r="B605" s="640"/>
      <c r="C605" s="640"/>
      <c r="D605" s="640"/>
    </row>
    <row r="606" spans="2:6" outlineLevel="1" x14ac:dyDescent="0.2">
      <c r="B606" s="640"/>
      <c r="C606" s="640"/>
      <c r="D606" s="640"/>
    </row>
    <row r="607" spans="2:6" outlineLevel="1" x14ac:dyDescent="0.2">
      <c r="B607" s="640"/>
      <c r="C607" s="640"/>
      <c r="D607" s="640"/>
    </row>
    <row r="608" spans="2:6" outlineLevel="1" x14ac:dyDescent="0.2">
      <c r="B608" s="640"/>
      <c r="C608" s="640"/>
      <c r="D608" s="640"/>
    </row>
    <row r="609" spans="2:4" outlineLevel="1" x14ac:dyDescent="0.2">
      <c r="B609" s="640"/>
      <c r="C609" s="640"/>
      <c r="D609" s="640"/>
    </row>
    <row r="610" spans="2:4" outlineLevel="1" x14ac:dyDescent="0.2">
      <c r="B610" s="640"/>
      <c r="C610" s="640"/>
      <c r="D610" s="640"/>
    </row>
    <row r="611" spans="2:4" outlineLevel="1" x14ac:dyDescent="0.2">
      <c r="B611" s="640"/>
      <c r="C611" s="640"/>
      <c r="D611" s="640"/>
    </row>
    <row r="612" spans="2:4" outlineLevel="1" x14ac:dyDescent="0.2">
      <c r="B612" s="640"/>
      <c r="C612" s="640"/>
      <c r="D612" s="640"/>
    </row>
    <row r="613" spans="2:4" outlineLevel="1" x14ac:dyDescent="0.2"/>
    <row r="614" spans="2:4" outlineLevel="1" x14ac:dyDescent="0.2"/>
    <row r="615" spans="2:4" outlineLevel="1" x14ac:dyDescent="0.2"/>
    <row r="616" spans="2:4" outlineLevel="1" x14ac:dyDescent="0.2"/>
    <row r="617" spans="2:4" outlineLevel="1" x14ac:dyDescent="0.2"/>
    <row r="618" spans="2:4" outlineLevel="1" x14ac:dyDescent="0.2"/>
    <row r="619" spans="2:4" outlineLevel="1" x14ac:dyDescent="0.2"/>
    <row r="620" spans="2:4" outlineLevel="1" x14ac:dyDescent="0.2"/>
    <row r="621" spans="2:4" outlineLevel="1" x14ac:dyDescent="0.2"/>
    <row r="622" spans="2:4" outlineLevel="1" x14ac:dyDescent="0.2"/>
    <row r="623" spans="2:4" outlineLevel="1" x14ac:dyDescent="0.2"/>
    <row r="624" spans="2:4" outlineLevel="1" x14ac:dyDescent="0.2"/>
    <row r="625" outlineLevel="1" x14ac:dyDescent="0.2"/>
    <row r="626" outlineLevel="1" x14ac:dyDescent="0.2"/>
    <row r="627" outlineLevel="1" x14ac:dyDescent="0.2"/>
    <row r="628" outlineLevel="1" x14ac:dyDescent="0.2"/>
    <row r="629" outlineLevel="1" x14ac:dyDescent="0.2"/>
    <row r="630" outlineLevel="1" x14ac:dyDescent="0.2"/>
    <row r="631" outlineLevel="1" x14ac:dyDescent="0.2"/>
    <row r="632" outlineLevel="1" x14ac:dyDescent="0.2"/>
    <row r="633" outlineLevel="1" x14ac:dyDescent="0.2"/>
    <row r="634" outlineLevel="1" x14ac:dyDescent="0.2"/>
    <row r="635" outlineLevel="1" x14ac:dyDescent="0.2"/>
    <row r="636" outlineLevel="1" x14ac:dyDescent="0.2"/>
    <row r="637" outlineLevel="1" x14ac:dyDescent="0.2"/>
    <row r="638" outlineLevel="1" x14ac:dyDescent="0.2"/>
    <row r="639" outlineLevel="1" x14ac:dyDescent="0.2"/>
    <row r="640" outlineLevel="1" x14ac:dyDescent="0.2"/>
    <row r="641" outlineLevel="1" x14ac:dyDescent="0.2"/>
    <row r="642" outlineLevel="1" x14ac:dyDescent="0.2"/>
    <row r="643" outlineLevel="1" x14ac:dyDescent="0.2"/>
    <row r="644" outlineLevel="1" x14ac:dyDescent="0.2"/>
    <row r="645" outlineLevel="1" x14ac:dyDescent="0.2"/>
    <row r="646" outlineLevel="1" x14ac:dyDescent="0.2"/>
    <row r="647" outlineLevel="1" x14ac:dyDescent="0.2"/>
    <row r="648" outlineLevel="1" x14ac:dyDescent="0.2"/>
    <row r="649" outlineLevel="1" x14ac:dyDescent="0.2"/>
    <row r="650" outlineLevel="1" x14ac:dyDescent="0.2"/>
    <row r="651" outlineLevel="1" x14ac:dyDescent="0.2"/>
    <row r="652" outlineLevel="1" x14ac:dyDescent="0.2"/>
    <row r="653" outlineLevel="1" x14ac:dyDescent="0.2"/>
    <row r="654" outlineLevel="1" x14ac:dyDescent="0.2"/>
    <row r="655" outlineLevel="1" x14ac:dyDescent="0.2"/>
    <row r="656" outlineLevel="1" x14ac:dyDescent="0.2"/>
    <row r="657" outlineLevel="1" x14ac:dyDescent="0.2"/>
    <row r="658" outlineLevel="1" x14ac:dyDescent="0.2"/>
    <row r="659" outlineLevel="1" x14ac:dyDescent="0.2"/>
    <row r="660" outlineLevel="1" x14ac:dyDescent="0.2"/>
    <row r="661" outlineLevel="1" x14ac:dyDescent="0.2"/>
    <row r="662" outlineLevel="1" x14ac:dyDescent="0.2"/>
    <row r="663" outlineLevel="1" x14ac:dyDescent="0.2"/>
    <row r="664" outlineLevel="1" x14ac:dyDescent="0.2"/>
    <row r="665" outlineLevel="1" x14ac:dyDescent="0.2"/>
    <row r="666" outlineLevel="1" x14ac:dyDescent="0.2"/>
    <row r="667" outlineLevel="1" x14ac:dyDescent="0.2"/>
    <row r="668" outlineLevel="1" x14ac:dyDescent="0.2"/>
    <row r="669" outlineLevel="1" x14ac:dyDescent="0.2"/>
    <row r="670" outlineLevel="1" x14ac:dyDescent="0.2"/>
    <row r="671" outlineLevel="1" x14ac:dyDescent="0.2"/>
    <row r="672" outlineLevel="1" x14ac:dyDescent="0.2"/>
    <row r="673" outlineLevel="1" x14ac:dyDescent="0.2"/>
    <row r="674" outlineLevel="1" x14ac:dyDescent="0.2"/>
    <row r="675" outlineLevel="1" x14ac:dyDescent="0.2"/>
    <row r="676" outlineLevel="1" x14ac:dyDescent="0.2"/>
    <row r="677" outlineLevel="1" x14ac:dyDescent="0.2"/>
    <row r="678" outlineLevel="1" x14ac:dyDescent="0.2"/>
    <row r="679" outlineLevel="1" x14ac:dyDescent="0.2"/>
    <row r="680" outlineLevel="1" x14ac:dyDescent="0.2"/>
    <row r="681" outlineLevel="1" x14ac:dyDescent="0.2"/>
    <row r="682" outlineLevel="1" x14ac:dyDescent="0.2"/>
    <row r="683" outlineLevel="1" x14ac:dyDescent="0.2"/>
    <row r="684" outlineLevel="1" x14ac:dyDescent="0.2"/>
    <row r="685" outlineLevel="1" x14ac:dyDescent="0.2"/>
    <row r="686" outlineLevel="1" x14ac:dyDescent="0.2"/>
    <row r="687" outlineLevel="1" x14ac:dyDescent="0.2"/>
    <row r="688" outlineLevel="1" x14ac:dyDescent="0.2"/>
    <row r="689" outlineLevel="1" x14ac:dyDescent="0.2"/>
    <row r="690" outlineLevel="1" x14ac:dyDescent="0.2"/>
    <row r="691" outlineLevel="1" x14ac:dyDescent="0.2"/>
    <row r="692" outlineLevel="1" x14ac:dyDescent="0.2"/>
    <row r="693" outlineLevel="1" x14ac:dyDescent="0.2"/>
    <row r="694" outlineLevel="1" x14ac:dyDescent="0.2"/>
    <row r="695" outlineLevel="1" x14ac:dyDescent="0.2"/>
    <row r="696" outlineLevel="1" x14ac:dyDescent="0.2"/>
    <row r="697" outlineLevel="1" x14ac:dyDescent="0.2"/>
    <row r="698" outlineLevel="1" x14ac:dyDescent="0.2"/>
    <row r="699" outlineLevel="1" x14ac:dyDescent="0.2"/>
    <row r="700" outlineLevel="1" x14ac:dyDescent="0.2"/>
    <row r="701" outlineLevel="1" x14ac:dyDescent="0.2"/>
    <row r="702" outlineLevel="1" x14ac:dyDescent="0.2"/>
    <row r="703" outlineLevel="1" x14ac:dyDescent="0.2"/>
    <row r="704" outlineLevel="1" x14ac:dyDescent="0.2"/>
    <row r="705" outlineLevel="1" x14ac:dyDescent="0.2"/>
    <row r="706" outlineLevel="1" x14ac:dyDescent="0.2"/>
    <row r="707" outlineLevel="1" x14ac:dyDescent="0.2"/>
    <row r="708" outlineLevel="1" x14ac:dyDescent="0.2"/>
    <row r="709" outlineLevel="1" x14ac:dyDescent="0.2"/>
    <row r="710" outlineLevel="1" x14ac:dyDescent="0.2"/>
    <row r="711" outlineLevel="1" x14ac:dyDescent="0.2"/>
    <row r="712" outlineLevel="1" x14ac:dyDescent="0.2"/>
    <row r="713" outlineLevel="1" x14ac:dyDescent="0.2"/>
    <row r="714" outlineLevel="1" x14ac:dyDescent="0.2"/>
    <row r="715" outlineLevel="1" x14ac:dyDescent="0.2"/>
    <row r="716" outlineLevel="1" x14ac:dyDescent="0.2"/>
    <row r="717" outlineLevel="1" x14ac:dyDescent="0.2"/>
    <row r="718" outlineLevel="1" x14ac:dyDescent="0.2"/>
    <row r="719" outlineLevel="1" x14ac:dyDescent="0.2"/>
    <row r="720" outlineLevel="1" x14ac:dyDescent="0.2"/>
    <row r="721" spans="1:8" outlineLevel="1" x14ac:dyDescent="0.2"/>
    <row r="722" spans="1:8" outlineLevel="1" x14ac:dyDescent="0.2"/>
    <row r="724" spans="1:8" s="621" customFormat="1" x14ac:dyDescent="0.2">
      <c r="B724" s="619" t="str">
        <f>"Main Competitors for Connecing Traffic at "&amp;DestinationAirport</f>
        <v>Main Competitors for Connecing Traffic at San Jose Intl</v>
      </c>
      <c r="F724" s="718"/>
      <c r="G724" s="718"/>
    </row>
    <row r="725" spans="1:8" outlineLevel="1" x14ac:dyDescent="0.2"/>
    <row r="726" spans="1:8" ht="15" outlineLevel="1" x14ac:dyDescent="0.25">
      <c r="A726" s="640"/>
      <c r="B726" s="727"/>
      <c r="C726" s="832" t="s">
        <v>8152</v>
      </c>
      <c r="D726" s="640"/>
      <c r="E726" s="828" t="s">
        <v>8138</v>
      </c>
      <c r="F726" s="393" t="s">
        <v>6</v>
      </c>
    </row>
    <row r="727" spans="1:8" outlineLevel="1" x14ac:dyDescent="0.2">
      <c r="A727" s="640"/>
      <c r="B727" s="640"/>
      <c r="C727" s="640"/>
      <c r="D727" s="640"/>
      <c r="E727" s="833" t="s">
        <v>127</v>
      </c>
      <c r="F727" s="834">
        <v>0.10846013486086316</v>
      </c>
    </row>
    <row r="728" spans="1:8" ht="15.75" outlineLevel="1" x14ac:dyDescent="0.25">
      <c r="A728" s="640"/>
      <c r="B728" s="734"/>
      <c r="C728" s="734"/>
      <c r="D728" s="640"/>
      <c r="E728" s="835" t="s">
        <v>170</v>
      </c>
      <c r="F728" s="836">
        <v>9.9297320517216237E-2</v>
      </c>
    </row>
    <row r="729" spans="1:8" ht="15.75" outlineLevel="1" x14ac:dyDescent="0.25">
      <c r="A729" s="640"/>
      <c r="B729" s="730"/>
      <c r="C729" s="735"/>
      <c r="D729" s="640"/>
      <c r="E729" s="837" t="s">
        <v>132</v>
      </c>
      <c r="F729" s="836">
        <v>8.5208261902791405E-2</v>
      </c>
    </row>
    <row r="730" spans="1:8" ht="15.75" outlineLevel="1" x14ac:dyDescent="0.25">
      <c r="A730" s="640"/>
      <c r="B730" s="730"/>
      <c r="C730" s="735"/>
      <c r="D730" s="640"/>
      <c r="E730" s="837" t="s">
        <v>128</v>
      </c>
      <c r="F730" s="836">
        <v>8.1369732367001263E-2</v>
      </c>
      <c r="H730" s="833" t="s">
        <v>127</v>
      </c>
    </row>
    <row r="731" spans="1:8" ht="15.75" outlineLevel="1" x14ac:dyDescent="0.25">
      <c r="A731" s="640"/>
      <c r="B731" s="730"/>
      <c r="C731" s="735"/>
      <c r="D731" s="640"/>
      <c r="E731" s="837" t="s">
        <v>1660</v>
      </c>
      <c r="F731" s="836">
        <v>7.0244302305876416E-2</v>
      </c>
      <c r="H731" s="835" t="s">
        <v>170</v>
      </c>
    </row>
    <row r="732" spans="1:8" ht="15.75" outlineLevel="1" x14ac:dyDescent="0.25">
      <c r="A732" s="640"/>
      <c r="B732" s="730"/>
      <c r="C732" s="735"/>
      <c r="D732" s="640"/>
      <c r="E732" s="835" t="s">
        <v>133</v>
      </c>
      <c r="F732" s="836">
        <v>6.1719929219722316E-2</v>
      </c>
      <c r="H732" s="837" t="s">
        <v>132</v>
      </c>
    </row>
    <row r="733" spans="1:8" ht="15.75" outlineLevel="1" x14ac:dyDescent="0.25">
      <c r="A733" s="640"/>
      <c r="B733" s="730"/>
      <c r="C733" s="735"/>
      <c r="D733" s="640"/>
      <c r="E733" s="837" t="s">
        <v>138</v>
      </c>
      <c r="F733" s="836">
        <v>4.9648660258608118E-2</v>
      </c>
      <c r="H733" s="837" t="s">
        <v>128</v>
      </c>
    </row>
    <row r="734" spans="1:8" ht="15.75" outlineLevel="1" x14ac:dyDescent="0.25">
      <c r="A734" s="640"/>
      <c r="B734" s="730"/>
      <c r="C734" s="735"/>
      <c r="D734" s="640"/>
      <c r="E734" s="837" t="s">
        <v>131</v>
      </c>
      <c r="F734" s="836">
        <v>4.5266273355324085E-2</v>
      </c>
      <c r="H734" s="837" t="s">
        <v>1660</v>
      </c>
    </row>
    <row r="735" spans="1:8" ht="15.75" outlineLevel="1" x14ac:dyDescent="0.25">
      <c r="A735" s="640"/>
      <c r="B735" s="730"/>
      <c r="C735" s="735"/>
      <c r="D735" s="640"/>
      <c r="E735" s="837" t="s">
        <v>1638</v>
      </c>
      <c r="F735" s="836">
        <v>4.0458258947044842E-2</v>
      </c>
      <c r="H735" s="835" t="s">
        <v>133</v>
      </c>
    </row>
    <row r="736" spans="1:8" ht="15.75" outlineLevel="1" x14ac:dyDescent="0.25">
      <c r="A736" s="640"/>
      <c r="B736" s="730"/>
      <c r="C736" s="735"/>
      <c r="D736" s="640"/>
      <c r="E736" s="837" t="s">
        <v>143</v>
      </c>
      <c r="F736" s="836">
        <v>3.8523230197483278E-2</v>
      </c>
      <c r="H736" s="837" t="s">
        <v>138</v>
      </c>
    </row>
    <row r="737" spans="1:8" ht="15.75" outlineLevel="1" x14ac:dyDescent="0.25">
      <c r="A737" s="640"/>
      <c r="B737" s="730"/>
      <c r="C737" s="735"/>
      <c r="D737" s="640"/>
      <c r="E737" s="837" t="s">
        <v>1636</v>
      </c>
      <c r="F737" s="836">
        <v>3.8495643229566924E-2</v>
      </c>
      <c r="H737" s="837" t="s">
        <v>131</v>
      </c>
    </row>
    <row r="738" spans="1:8" ht="15.75" outlineLevel="1" x14ac:dyDescent="0.25">
      <c r="A738" s="640"/>
      <c r="B738" s="730"/>
      <c r="C738" s="735"/>
      <c r="D738" s="640"/>
      <c r="E738" s="837" t="s">
        <v>1658</v>
      </c>
      <c r="F738" s="836">
        <v>3.7967549843739533E-2</v>
      </c>
      <c r="H738" s="837" t="s">
        <v>1638</v>
      </c>
    </row>
    <row r="739" spans="1:8" ht="15.75" outlineLevel="1" x14ac:dyDescent="0.25">
      <c r="A739" s="640"/>
      <c r="B739" s="730"/>
      <c r="C739" s="735"/>
      <c r="D739" s="640"/>
      <c r="E739" s="835" t="s">
        <v>789</v>
      </c>
      <c r="F739" s="836">
        <v>3.5890645259179565E-2</v>
      </c>
      <c r="H739" s="837" t="s">
        <v>143</v>
      </c>
    </row>
    <row r="740" spans="1:8" ht="15.75" outlineLevel="1" x14ac:dyDescent="0.25">
      <c r="A740" s="640"/>
      <c r="B740" s="730"/>
      <c r="C740" s="735"/>
      <c r="D740" s="640"/>
      <c r="E740" s="837" t="s">
        <v>1664</v>
      </c>
      <c r="F740" s="836">
        <v>2.8946611335091018E-2</v>
      </c>
      <c r="H740" s="837" t="s">
        <v>1636</v>
      </c>
    </row>
    <row r="741" spans="1:8" ht="15.75" outlineLevel="1" x14ac:dyDescent="0.25">
      <c r="A741" s="640"/>
      <c r="B741" s="730"/>
      <c r="C741" s="735"/>
      <c r="D741" s="640"/>
      <c r="E741" s="837" t="s">
        <v>88</v>
      </c>
      <c r="F741" s="836">
        <v>2.8540688807178916E-2</v>
      </c>
      <c r="H741" s="837" t="s">
        <v>1658</v>
      </c>
    </row>
    <row r="742" spans="1:8" ht="15.75" outlineLevel="1" x14ac:dyDescent="0.25">
      <c r="A742" s="640"/>
      <c r="B742" s="730"/>
      <c r="C742" s="735"/>
      <c r="D742" s="640"/>
      <c r="E742" s="831" t="s">
        <v>149</v>
      </c>
      <c r="F742" s="830">
        <v>2.1249847286427606E-2</v>
      </c>
      <c r="H742" s="835" t="s">
        <v>789</v>
      </c>
    </row>
    <row r="743" spans="1:8" ht="15.75" outlineLevel="1" x14ac:dyDescent="0.25">
      <c r="A743" s="640"/>
      <c r="B743" s="730"/>
      <c r="C743" s="735"/>
      <c r="D743" s="640"/>
      <c r="E743" s="837" t="s">
        <v>1659</v>
      </c>
      <c r="F743" s="836">
        <v>1.9212352656033861E-2</v>
      </c>
      <c r="H743" s="837" t="s">
        <v>1664</v>
      </c>
    </row>
    <row r="744" spans="1:8" ht="15.75" outlineLevel="1" x14ac:dyDescent="0.25">
      <c r="A744" s="640"/>
      <c r="B744" s="730"/>
      <c r="C744" s="735"/>
      <c r="D744" s="640"/>
      <c r="E744" s="831" t="s">
        <v>1657</v>
      </c>
      <c r="F744" s="830">
        <v>1.6307839033983203E-2</v>
      </c>
      <c r="H744" s="837" t="s">
        <v>88</v>
      </c>
    </row>
    <row r="745" spans="1:8" ht="15.75" outlineLevel="1" x14ac:dyDescent="0.25">
      <c r="A745" s="640"/>
      <c r="B745" s="730"/>
      <c r="C745" s="735"/>
      <c r="D745" s="640"/>
      <c r="E745" s="829" t="s">
        <v>189</v>
      </c>
      <c r="F745" s="830">
        <v>1.6130494240235198E-2</v>
      </c>
      <c r="H745" s="837" t="s">
        <v>1659</v>
      </c>
    </row>
    <row r="746" spans="1:8" ht="15.75" outlineLevel="1" x14ac:dyDescent="0.25">
      <c r="A746" s="640"/>
      <c r="B746" s="730"/>
      <c r="C746" s="735"/>
      <c r="D746" s="640"/>
      <c r="E746" s="829" t="s">
        <v>140</v>
      </c>
      <c r="F746" s="830">
        <v>1.4463453179003953E-2</v>
      </c>
      <c r="H746" s="837" t="s">
        <v>137</v>
      </c>
    </row>
    <row r="747" spans="1:8" ht="15.75" outlineLevel="1" x14ac:dyDescent="0.25">
      <c r="A747" s="640"/>
      <c r="B747" s="730"/>
      <c r="C747" s="735"/>
      <c r="D747" s="640"/>
      <c r="E747" s="829" t="s">
        <v>135</v>
      </c>
      <c r="F747" s="830">
        <v>1.1925452130699172E-2</v>
      </c>
    </row>
    <row r="748" spans="1:8" ht="15.75" outlineLevel="1" x14ac:dyDescent="0.25">
      <c r="A748" s="640"/>
      <c r="B748" s="730"/>
      <c r="C748" s="735"/>
      <c r="D748" s="640"/>
      <c r="E748" s="837" t="s">
        <v>137</v>
      </c>
      <c r="F748" s="836">
        <v>9.5766188623922638E-3</v>
      </c>
    </row>
    <row r="749" spans="1:8" ht="15.75" outlineLevel="1" x14ac:dyDescent="0.25">
      <c r="A749" s="640"/>
      <c r="B749" s="730"/>
      <c r="C749" s="735"/>
      <c r="D749" s="640"/>
      <c r="E749" s="831" t="s">
        <v>330</v>
      </c>
      <c r="F749" s="830">
        <v>8.8160067469841528E-3</v>
      </c>
    </row>
    <row r="750" spans="1:8" ht="15.75" outlineLevel="1" x14ac:dyDescent="0.25">
      <c r="A750" s="640"/>
      <c r="B750" s="730"/>
      <c r="C750" s="735"/>
      <c r="D750" s="640"/>
      <c r="E750" s="831" t="s">
        <v>84</v>
      </c>
      <c r="F750" s="830">
        <v>6.5223474145099571E-3</v>
      </c>
    </row>
    <row r="751" spans="1:8" ht="15.75" outlineLevel="1" x14ac:dyDescent="0.25">
      <c r="A751" s="640"/>
      <c r="B751" s="730"/>
      <c r="C751" s="735"/>
      <c r="D751" s="640"/>
      <c r="E751" s="831" t="s">
        <v>1667</v>
      </c>
      <c r="F751" s="830">
        <v>3.5981288153761879E-3</v>
      </c>
    </row>
    <row r="752" spans="1:8" ht="15.75" outlineLevel="1" x14ac:dyDescent="0.25">
      <c r="A752" s="640"/>
      <c r="B752" s="730"/>
      <c r="C752" s="735"/>
      <c r="D752" s="640"/>
      <c r="E752" s="640"/>
    </row>
    <row r="753" spans="1:5" ht="15.75" outlineLevel="1" x14ac:dyDescent="0.25">
      <c r="A753" s="640"/>
      <c r="B753" s="730"/>
      <c r="C753" s="735"/>
      <c r="D753" s="640"/>
      <c r="E753" s="640"/>
    </row>
    <row r="754" spans="1:5" ht="15.75" outlineLevel="1" x14ac:dyDescent="0.25">
      <c r="A754" s="640"/>
      <c r="B754" s="730"/>
      <c r="C754" s="735"/>
      <c r="D754" s="640"/>
      <c r="E754" s="640"/>
    </row>
    <row r="755" spans="1:5" ht="15.75" outlineLevel="1" x14ac:dyDescent="0.25">
      <c r="A755" s="640"/>
      <c r="B755" s="730"/>
      <c r="C755" s="735"/>
      <c r="D755" s="640"/>
      <c r="E755" s="640"/>
    </row>
    <row r="756" spans="1:5" ht="15.75" outlineLevel="1" x14ac:dyDescent="0.25">
      <c r="A756" s="640"/>
      <c r="B756" s="730"/>
      <c r="C756" s="735"/>
      <c r="D756" s="640"/>
      <c r="E756" s="640"/>
    </row>
    <row r="757" spans="1:5" ht="15.75" outlineLevel="1" x14ac:dyDescent="0.25">
      <c r="A757" s="640"/>
      <c r="B757" s="730"/>
      <c r="C757" s="735"/>
      <c r="D757" s="640"/>
      <c r="E757" s="640"/>
    </row>
    <row r="758" spans="1:5" ht="15.75" outlineLevel="1" x14ac:dyDescent="0.25">
      <c r="A758" s="640"/>
      <c r="B758" s="730"/>
      <c r="C758" s="735"/>
      <c r="D758" s="640"/>
      <c r="E758" s="640"/>
    </row>
    <row r="759" spans="1:5" ht="15.75" outlineLevel="1" x14ac:dyDescent="0.25">
      <c r="A759" s="640"/>
      <c r="B759" s="730"/>
      <c r="C759" s="735"/>
      <c r="D759" s="640"/>
      <c r="E759" s="640"/>
    </row>
    <row r="760" spans="1:5" ht="15.75" outlineLevel="1" x14ac:dyDescent="0.25">
      <c r="A760" s="640"/>
      <c r="B760" s="730"/>
      <c r="C760" s="735"/>
      <c r="D760" s="640"/>
      <c r="E760" s="640"/>
    </row>
    <row r="761" spans="1:5" ht="15.75" outlineLevel="1" x14ac:dyDescent="0.25">
      <c r="A761" s="640"/>
      <c r="B761" s="730"/>
      <c r="C761" s="735"/>
      <c r="D761" s="640"/>
      <c r="E761" s="640"/>
    </row>
    <row r="762" spans="1:5" ht="15.75" outlineLevel="1" x14ac:dyDescent="0.25">
      <c r="A762" s="640"/>
      <c r="B762" s="730"/>
      <c r="C762" s="735"/>
      <c r="D762" s="640"/>
      <c r="E762" s="640"/>
    </row>
    <row r="763" spans="1:5" ht="15.75" outlineLevel="1" x14ac:dyDescent="0.25">
      <c r="A763" s="640"/>
      <c r="B763" s="730"/>
      <c r="C763" s="735"/>
      <c r="D763" s="640"/>
      <c r="E763" s="640"/>
    </row>
    <row r="764" spans="1:5" ht="15.75" outlineLevel="1" x14ac:dyDescent="0.25">
      <c r="A764" s="640"/>
      <c r="B764" s="730"/>
      <c r="C764" s="735"/>
      <c r="D764" s="640"/>
      <c r="E764" s="640"/>
    </row>
    <row r="765" spans="1:5" ht="15.75" outlineLevel="1" x14ac:dyDescent="0.25">
      <c r="A765" s="640"/>
      <c r="B765" s="730"/>
      <c r="C765" s="735"/>
      <c r="D765" s="640"/>
      <c r="E765" s="640"/>
    </row>
    <row r="766" spans="1:5" ht="15.75" outlineLevel="1" x14ac:dyDescent="0.25">
      <c r="A766" s="640"/>
      <c r="B766" s="730"/>
      <c r="C766" s="735"/>
      <c r="D766" s="640"/>
      <c r="E766" s="640"/>
    </row>
    <row r="767" spans="1:5" ht="15.75" outlineLevel="1" x14ac:dyDescent="0.25">
      <c r="A767" s="640"/>
      <c r="B767" s="730"/>
      <c r="C767" s="735"/>
      <c r="D767" s="640"/>
      <c r="E767" s="640"/>
    </row>
    <row r="768" spans="1:5" ht="15.75" outlineLevel="1" x14ac:dyDescent="0.25">
      <c r="A768" s="640"/>
      <c r="B768" s="730"/>
      <c r="C768" s="735"/>
      <c r="D768" s="640"/>
      <c r="E768" s="640"/>
    </row>
    <row r="769" spans="1:5" ht="15.75" outlineLevel="1" x14ac:dyDescent="0.25">
      <c r="A769" s="640"/>
      <c r="B769" s="730"/>
      <c r="C769" s="735"/>
      <c r="D769" s="640"/>
      <c r="E769" s="640"/>
    </row>
    <row r="770" spans="1:5" ht="15.75" outlineLevel="1" x14ac:dyDescent="0.25">
      <c r="A770" s="640"/>
      <c r="B770" s="730"/>
      <c r="C770" s="735"/>
      <c r="D770" s="640"/>
      <c r="E770" s="640"/>
    </row>
    <row r="771" spans="1:5" ht="15.75" outlineLevel="1" x14ac:dyDescent="0.25">
      <c r="A771" s="640"/>
      <c r="B771" s="730"/>
      <c r="C771" s="735"/>
      <c r="D771" s="640"/>
      <c r="E771" s="640"/>
    </row>
    <row r="772" spans="1:5" ht="15.75" outlineLevel="1" x14ac:dyDescent="0.25">
      <c r="A772" s="640"/>
      <c r="B772" s="730"/>
      <c r="C772" s="735"/>
      <c r="D772" s="640"/>
      <c r="E772" s="640"/>
    </row>
    <row r="773" spans="1:5" ht="15.75" outlineLevel="1" x14ac:dyDescent="0.25">
      <c r="A773" s="640"/>
      <c r="B773" s="730"/>
      <c r="C773" s="735"/>
      <c r="D773" s="640"/>
      <c r="E773" s="640"/>
    </row>
    <row r="774" spans="1:5" ht="15.75" outlineLevel="1" x14ac:dyDescent="0.25">
      <c r="A774" s="640"/>
      <c r="B774" s="730"/>
      <c r="C774" s="735"/>
      <c r="D774" s="640"/>
      <c r="E774" s="640"/>
    </row>
    <row r="775" spans="1:5" ht="15.75" outlineLevel="1" x14ac:dyDescent="0.25">
      <c r="A775" s="640"/>
      <c r="B775" s="730"/>
      <c r="C775" s="735"/>
      <c r="D775" s="640"/>
      <c r="E775" s="640"/>
    </row>
    <row r="776" spans="1:5" ht="15.75" outlineLevel="1" x14ac:dyDescent="0.25">
      <c r="A776" s="640"/>
      <c r="B776" s="730"/>
      <c r="C776" s="735"/>
      <c r="D776" s="640"/>
      <c r="E776" s="640"/>
    </row>
    <row r="777" spans="1:5" ht="15.75" outlineLevel="1" x14ac:dyDescent="0.25">
      <c r="A777" s="640"/>
      <c r="B777" s="730"/>
      <c r="C777" s="735"/>
      <c r="D777" s="640"/>
      <c r="E777" s="640"/>
    </row>
    <row r="778" spans="1:5" ht="15.75" outlineLevel="1" x14ac:dyDescent="0.25">
      <c r="A778" s="640"/>
      <c r="B778" s="730"/>
      <c r="C778" s="735"/>
      <c r="D778" s="640"/>
      <c r="E778" s="640"/>
    </row>
    <row r="779" spans="1:5" ht="15.75" outlineLevel="1" x14ac:dyDescent="0.25">
      <c r="A779" s="640"/>
      <c r="B779" s="730"/>
      <c r="C779" s="735"/>
      <c r="D779" s="640"/>
      <c r="E779" s="640"/>
    </row>
    <row r="780" spans="1:5" ht="15.75" outlineLevel="1" x14ac:dyDescent="0.25">
      <c r="A780" s="640"/>
      <c r="B780" s="730"/>
      <c r="C780" s="735"/>
      <c r="D780" s="640"/>
      <c r="E780" s="640"/>
    </row>
    <row r="781" spans="1:5" ht="15.75" outlineLevel="1" x14ac:dyDescent="0.25">
      <c r="A781" s="640"/>
      <c r="B781" s="730"/>
      <c r="C781" s="735"/>
      <c r="D781" s="640"/>
      <c r="E781" s="640"/>
    </row>
    <row r="782" spans="1:5" ht="15.75" outlineLevel="1" x14ac:dyDescent="0.25">
      <c r="A782" s="640"/>
      <c r="B782" s="730"/>
      <c r="C782" s="735"/>
      <c r="D782" s="640"/>
      <c r="E782" s="640"/>
    </row>
    <row r="783" spans="1:5" ht="15.75" outlineLevel="1" x14ac:dyDescent="0.25">
      <c r="A783" s="640"/>
      <c r="B783" s="730"/>
      <c r="C783" s="735"/>
      <c r="D783" s="640"/>
      <c r="E783" s="640"/>
    </row>
    <row r="784" spans="1:5" ht="15.75" outlineLevel="1" x14ac:dyDescent="0.25">
      <c r="A784" s="640"/>
      <c r="B784" s="730"/>
      <c r="C784" s="735"/>
      <c r="D784" s="640"/>
      <c r="E784" s="640"/>
    </row>
    <row r="785" spans="1:5" ht="15.75" outlineLevel="1" x14ac:dyDescent="0.25">
      <c r="A785" s="640"/>
      <c r="B785" s="730"/>
      <c r="C785" s="735"/>
      <c r="D785" s="640"/>
      <c r="E785" s="640"/>
    </row>
    <row r="786" spans="1:5" ht="15.75" outlineLevel="1" x14ac:dyDescent="0.25">
      <c r="A786" s="640"/>
      <c r="B786" s="731"/>
      <c r="C786" s="735"/>
      <c r="D786" s="640"/>
      <c r="E786" s="640"/>
    </row>
    <row r="787" spans="1:5" outlineLevel="1" x14ac:dyDescent="0.2">
      <c r="A787" s="640"/>
      <c r="B787" s="640"/>
      <c r="C787" s="640"/>
      <c r="D787" s="640"/>
      <c r="E787" s="640"/>
    </row>
    <row r="788" spans="1:5" outlineLevel="1" x14ac:dyDescent="0.2">
      <c r="A788" s="640"/>
      <c r="B788" s="640"/>
      <c r="C788" s="640"/>
      <c r="D788" s="640"/>
      <c r="E788" s="640"/>
    </row>
    <row r="789" spans="1:5" outlineLevel="1" x14ac:dyDescent="0.2">
      <c r="A789" s="640"/>
      <c r="B789" s="640"/>
      <c r="C789" s="640"/>
      <c r="D789" s="640"/>
      <c r="E789" s="640"/>
    </row>
    <row r="790" spans="1:5" outlineLevel="1" x14ac:dyDescent="0.2">
      <c r="A790" s="640"/>
      <c r="B790" s="640"/>
      <c r="C790" s="640"/>
      <c r="D790" s="640"/>
      <c r="E790" s="640"/>
    </row>
    <row r="791" spans="1:5" outlineLevel="1" x14ac:dyDescent="0.2">
      <c r="A791" s="640"/>
      <c r="B791" s="640"/>
      <c r="C791" s="640"/>
      <c r="D791" s="640"/>
      <c r="E791" s="640"/>
    </row>
    <row r="792" spans="1:5" outlineLevel="1" x14ac:dyDescent="0.2">
      <c r="A792" s="640"/>
      <c r="B792" s="640"/>
      <c r="C792" s="640"/>
      <c r="D792" s="640"/>
      <c r="E792" s="640"/>
    </row>
    <row r="793" spans="1:5" outlineLevel="1" x14ac:dyDescent="0.2">
      <c r="A793" s="640"/>
      <c r="B793" s="640"/>
      <c r="C793" s="640"/>
      <c r="D793" s="640"/>
      <c r="E793" s="640"/>
    </row>
    <row r="794" spans="1:5" outlineLevel="1" x14ac:dyDescent="0.2">
      <c r="A794" s="640"/>
      <c r="B794" s="640"/>
      <c r="C794" s="640"/>
      <c r="D794" s="640"/>
      <c r="E794" s="640"/>
    </row>
    <row r="795" spans="1:5" outlineLevel="1" x14ac:dyDescent="0.2">
      <c r="A795" s="640"/>
      <c r="B795" s="640"/>
      <c r="C795" s="640"/>
      <c r="D795" s="640"/>
      <c r="E795" s="640"/>
    </row>
    <row r="796" spans="1:5" outlineLevel="1" x14ac:dyDescent="0.2">
      <c r="A796" s="640"/>
      <c r="B796" s="640"/>
      <c r="C796" s="640"/>
      <c r="D796" s="640"/>
      <c r="E796" s="640"/>
    </row>
    <row r="797" spans="1:5" outlineLevel="1" x14ac:dyDescent="0.2">
      <c r="A797" s="640"/>
      <c r="B797" s="640"/>
      <c r="C797" s="640"/>
      <c r="D797" s="640"/>
      <c r="E797" s="640"/>
    </row>
    <row r="798" spans="1:5" outlineLevel="1" x14ac:dyDescent="0.2">
      <c r="A798" s="640"/>
      <c r="B798" s="640"/>
      <c r="C798" s="640"/>
      <c r="D798" s="640"/>
      <c r="E798" s="640"/>
    </row>
    <row r="799" spans="1:5" outlineLevel="1" x14ac:dyDescent="0.2">
      <c r="A799" s="640"/>
      <c r="B799" s="640"/>
      <c r="C799" s="640"/>
      <c r="D799" s="640"/>
      <c r="E799" s="640"/>
    </row>
    <row r="800" spans="1:5" outlineLevel="1" x14ac:dyDescent="0.2">
      <c r="A800" s="640"/>
      <c r="B800" s="640"/>
      <c r="C800" s="640"/>
      <c r="D800" s="640"/>
      <c r="E800" s="640"/>
    </row>
    <row r="801" spans="1:5" outlineLevel="1" x14ac:dyDescent="0.2">
      <c r="A801" s="640"/>
      <c r="B801" s="640"/>
      <c r="C801" s="640"/>
      <c r="D801" s="640"/>
      <c r="E801" s="640"/>
    </row>
    <row r="802" spans="1:5" outlineLevel="1" x14ac:dyDescent="0.2">
      <c r="A802" s="640"/>
      <c r="B802" s="640"/>
      <c r="C802" s="640"/>
      <c r="D802" s="640"/>
      <c r="E802" s="640"/>
    </row>
    <row r="803" spans="1:5" outlineLevel="1" x14ac:dyDescent="0.2">
      <c r="A803" s="640"/>
      <c r="B803" s="640"/>
      <c r="C803" s="640"/>
      <c r="D803" s="640"/>
      <c r="E803" s="640"/>
    </row>
    <row r="804" spans="1:5" outlineLevel="1" x14ac:dyDescent="0.2">
      <c r="A804" s="640"/>
      <c r="B804" s="640"/>
      <c r="C804" s="640"/>
      <c r="D804" s="640"/>
      <c r="E804" s="640"/>
    </row>
    <row r="805" spans="1:5" outlineLevel="1" x14ac:dyDescent="0.2"/>
    <row r="806" spans="1:5" outlineLevel="1" x14ac:dyDescent="0.2"/>
    <row r="807" spans="1:5" outlineLevel="1" x14ac:dyDescent="0.2"/>
    <row r="808" spans="1:5" outlineLevel="1" x14ac:dyDescent="0.2"/>
    <row r="809" spans="1:5" outlineLevel="1" x14ac:dyDescent="0.2"/>
    <row r="810" spans="1:5" outlineLevel="1" x14ac:dyDescent="0.2"/>
    <row r="811" spans="1:5" outlineLevel="1" x14ac:dyDescent="0.2"/>
    <row r="812" spans="1:5" outlineLevel="1" x14ac:dyDescent="0.2"/>
    <row r="813" spans="1:5" outlineLevel="1" x14ac:dyDescent="0.2"/>
    <row r="814" spans="1:5" outlineLevel="1" x14ac:dyDescent="0.2"/>
    <row r="815" spans="1:5" outlineLevel="1" x14ac:dyDescent="0.2"/>
    <row r="816" spans="1:5" outlineLevel="1" x14ac:dyDescent="0.2"/>
    <row r="817" outlineLevel="1" x14ac:dyDescent="0.2"/>
    <row r="818" outlineLevel="1" x14ac:dyDescent="0.2"/>
    <row r="819" outlineLevel="1" x14ac:dyDescent="0.2"/>
    <row r="820" outlineLevel="1" x14ac:dyDescent="0.2"/>
    <row r="821" outlineLevel="1" x14ac:dyDescent="0.2"/>
    <row r="822" outlineLevel="1" x14ac:dyDescent="0.2"/>
    <row r="823" outlineLevel="1" x14ac:dyDescent="0.2"/>
    <row r="824" outlineLevel="1" x14ac:dyDescent="0.2"/>
    <row r="825" outlineLevel="1" x14ac:dyDescent="0.2"/>
    <row r="826" outlineLevel="1" x14ac:dyDescent="0.2"/>
    <row r="827" outlineLevel="1" x14ac:dyDescent="0.2"/>
    <row r="828" outlineLevel="1" x14ac:dyDescent="0.2"/>
    <row r="829" outlineLevel="1" x14ac:dyDescent="0.2"/>
    <row r="830" outlineLevel="1" x14ac:dyDescent="0.2"/>
    <row r="831" outlineLevel="1" x14ac:dyDescent="0.2"/>
    <row r="832" outlineLevel="1" x14ac:dyDescent="0.2"/>
    <row r="833" outlineLevel="1" x14ac:dyDescent="0.2"/>
    <row r="834" outlineLevel="1" x14ac:dyDescent="0.2"/>
    <row r="835" outlineLevel="1" x14ac:dyDescent="0.2"/>
    <row r="836" outlineLevel="1" x14ac:dyDescent="0.2"/>
    <row r="837" outlineLevel="1" x14ac:dyDescent="0.2"/>
    <row r="838" outlineLevel="1" x14ac:dyDescent="0.2"/>
    <row r="839" outlineLevel="1" x14ac:dyDescent="0.2"/>
    <row r="840" outlineLevel="1" x14ac:dyDescent="0.2"/>
    <row r="841" outlineLevel="1" x14ac:dyDescent="0.2"/>
    <row r="842" outlineLevel="1" x14ac:dyDescent="0.2"/>
    <row r="843" outlineLevel="1" x14ac:dyDescent="0.2"/>
    <row r="844" outlineLevel="1" x14ac:dyDescent="0.2"/>
    <row r="845" outlineLevel="1" x14ac:dyDescent="0.2"/>
    <row r="846" outlineLevel="1" x14ac:dyDescent="0.2"/>
    <row r="847" outlineLevel="1" x14ac:dyDescent="0.2"/>
    <row r="848" outlineLevel="1" x14ac:dyDescent="0.2"/>
    <row r="849" outlineLevel="1" x14ac:dyDescent="0.2"/>
    <row r="850" outlineLevel="1" x14ac:dyDescent="0.2"/>
    <row r="851" outlineLevel="1" x14ac:dyDescent="0.2"/>
    <row r="852" outlineLevel="1" x14ac:dyDescent="0.2"/>
    <row r="853" outlineLevel="1" x14ac:dyDescent="0.2"/>
    <row r="854" outlineLevel="1" x14ac:dyDescent="0.2"/>
    <row r="855" outlineLevel="1" x14ac:dyDescent="0.2"/>
    <row r="856" outlineLevel="1" x14ac:dyDescent="0.2"/>
    <row r="857" outlineLevel="1" x14ac:dyDescent="0.2"/>
    <row r="858" outlineLevel="1" x14ac:dyDescent="0.2"/>
    <row r="859" outlineLevel="1" x14ac:dyDescent="0.2"/>
    <row r="860" outlineLevel="1" x14ac:dyDescent="0.2"/>
    <row r="861" outlineLevel="1" x14ac:dyDescent="0.2"/>
    <row r="862" outlineLevel="1" x14ac:dyDescent="0.2"/>
    <row r="863" outlineLevel="1" x14ac:dyDescent="0.2"/>
    <row r="864" outlineLevel="1" x14ac:dyDescent="0.2"/>
    <row r="865" outlineLevel="1" x14ac:dyDescent="0.2"/>
    <row r="866" outlineLevel="1" x14ac:dyDescent="0.2"/>
    <row r="867" outlineLevel="1" x14ac:dyDescent="0.2"/>
    <row r="868" outlineLevel="1" x14ac:dyDescent="0.2"/>
    <row r="869" outlineLevel="1" x14ac:dyDescent="0.2"/>
    <row r="870" outlineLevel="1" x14ac:dyDescent="0.2"/>
    <row r="871" outlineLevel="1" x14ac:dyDescent="0.2"/>
    <row r="872" outlineLevel="1" x14ac:dyDescent="0.2"/>
    <row r="873" outlineLevel="1" x14ac:dyDescent="0.2"/>
    <row r="874" outlineLevel="1" x14ac:dyDescent="0.2"/>
    <row r="875" outlineLevel="1" x14ac:dyDescent="0.2"/>
    <row r="876" outlineLevel="1" x14ac:dyDescent="0.2"/>
    <row r="877" outlineLevel="1" x14ac:dyDescent="0.2"/>
    <row r="878" outlineLevel="1" x14ac:dyDescent="0.2"/>
    <row r="879" outlineLevel="1" x14ac:dyDescent="0.2"/>
    <row r="880" outlineLevel="1" x14ac:dyDescent="0.2"/>
    <row r="881" outlineLevel="1" x14ac:dyDescent="0.2"/>
    <row r="882" outlineLevel="1" x14ac:dyDescent="0.2"/>
    <row r="883" outlineLevel="1" x14ac:dyDescent="0.2"/>
    <row r="884" outlineLevel="1" x14ac:dyDescent="0.2"/>
    <row r="885" outlineLevel="1" x14ac:dyDescent="0.2"/>
    <row r="886" outlineLevel="1" x14ac:dyDescent="0.2"/>
    <row r="887" outlineLevel="1" x14ac:dyDescent="0.2"/>
    <row r="888" outlineLevel="1" x14ac:dyDescent="0.2"/>
    <row r="889" outlineLevel="1" x14ac:dyDescent="0.2"/>
    <row r="890" outlineLevel="1" x14ac:dyDescent="0.2"/>
    <row r="891" outlineLevel="1" x14ac:dyDescent="0.2"/>
    <row r="892" outlineLevel="1" x14ac:dyDescent="0.2"/>
    <row r="893" outlineLevel="1" x14ac:dyDescent="0.2"/>
    <row r="894" outlineLevel="1" x14ac:dyDescent="0.2"/>
    <row r="895" outlineLevel="1" x14ac:dyDescent="0.2"/>
    <row r="896" outlineLevel="1" x14ac:dyDescent="0.2"/>
    <row r="897" outlineLevel="1" x14ac:dyDescent="0.2"/>
    <row r="898" outlineLevel="1" x14ac:dyDescent="0.2"/>
    <row r="899" outlineLevel="1" x14ac:dyDescent="0.2"/>
    <row r="900" outlineLevel="1" x14ac:dyDescent="0.2"/>
    <row r="901" outlineLevel="1" x14ac:dyDescent="0.2"/>
    <row r="902" outlineLevel="1" x14ac:dyDescent="0.2"/>
    <row r="903" outlineLevel="1" x14ac:dyDescent="0.2"/>
    <row r="904" outlineLevel="1" x14ac:dyDescent="0.2"/>
    <row r="905" outlineLevel="1" x14ac:dyDescent="0.2"/>
    <row r="906" outlineLevel="1" x14ac:dyDescent="0.2"/>
    <row r="907" outlineLevel="1" x14ac:dyDescent="0.2"/>
    <row r="908" outlineLevel="1" x14ac:dyDescent="0.2"/>
    <row r="909" outlineLevel="1" x14ac:dyDescent="0.2"/>
    <row r="910" outlineLevel="1" x14ac:dyDescent="0.2"/>
    <row r="911" outlineLevel="1" x14ac:dyDescent="0.2"/>
    <row r="912" outlineLevel="1" x14ac:dyDescent="0.2"/>
    <row r="913" outlineLevel="1" x14ac:dyDescent="0.2"/>
    <row r="914" outlineLevel="1" x14ac:dyDescent="0.2"/>
    <row r="915" outlineLevel="1" x14ac:dyDescent="0.2"/>
    <row r="916" outlineLevel="1" x14ac:dyDescent="0.2"/>
    <row r="917" outlineLevel="1" x14ac:dyDescent="0.2"/>
    <row r="918" outlineLevel="1" x14ac:dyDescent="0.2"/>
    <row r="919" outlineLevel="1" x14ac:dyDescent="0.2"/>
    <row r="920" outlineLevel="1" x14ac:dyDescent="0.2"/>
    <row r="921" outlineLevel="1" x14ac:dyDescent="0.2"/>
    <row r="922" outlineLevel="1" x14ac:dyDescent="0.2"/>
    <row r="923" outlineLevel="1" x14ac:dyDescent="0.2"/>
    <row r="924" outlineLevel="1" x14ac:dyDescent="0.2"/>
    <row r="925" outlineLevel="1" x14ac:dyDescent="0.2"/>
    <row r="926" outlineLevel="1" x14ac:dyDescent="0.2"/>
    <row r="927" outlineLevel="1" x14ac:dyDescent="0.2"/>
    <row r="928" outlineLevel="1" x14ac:dyDescent="0.2"/>
    <row r="929" outlineLevel="1" x14ac:dyDescent="0.2"/>
    <row r="930" outlineLevel="1" x14ac:dyDescent="0.2"/>
    <row r="931" outlineLevel="1" x14ac:dyDescent="0.2"/>
    <row r="932" outlineLevel="1" x14ac:dyDescent="0.2"/>
    <row r="933" outlineLevel="1" x14ac:dyDescent="0.2"/>
    <row r="934" outlineLevel="1" x14ac:dyDescent="0.2"/>
    <row r="935" outlineLevel="1" x14ac:dyDescent="0.2"/>
    <row r="936" outlineLevel="1" x14ac:dyDescent="0.2"/>
    <row r="937" outlineLevel="1" x14ac:dyDescent="0.2"/>
    <row r="938" outlineLevel="1" x14ac:dyDescent="0.2"/>
    <row r="939" outlineLevel="1" x14ac:dyDescent="0.2"/>
    <row r="940" outlineLevel="1" x14ac:dyDescent="0.2"/>
    <row r="941" outlineLevel="1" x14ac:dyDescent="0.2"/>
    <row r="942" outlineLevel="1" x14ac:dyDescent="0.2"/>
    <row r="943" outlineLevel="1" x14ac:dyDescent="0.2"/>
    <row r="944" outlineLevel="1" x14ac:dyDescent="0.2"/>
    <row r="945" outlineLevel="1" x14ac:dyDescent="0.2"/>
    <row r="946" outlineLevel="1" x14ac:dyDescent="0.2"/>
    <row r="947" outlineLevel="1" x14ac:dyDescent="0.2"/>
    <row r="948" outlineLevel="1" x14ac:dyDescent="0.2"/>
    <row r="949" outlineLevel="1" x14ac:dyDescent="0.2"/>
    <row r="950" outlineLevel="1" x14ac:dyDescent="0.2"/>
    <row r="951" outlineLevel="1" x14ac:dyDescent="0.2"/>
    <row r="952" outlineLevel="1" x14ac:dyDescent="0.2"/>
    <row r="953" outlineLevel="1" x14ac:dyDescent="0.2"/>
    <row r="954" outlineLevel="1" x14ac:dyDescent="0.2"/>
    <row r="955" outlineLevel="1" x14ac:dyDescent="0.2"/>
    <row r="956" outlineLevel="1" x14ac:dyDescent="0.2"/>
    <row r="957" outlineLevel="1" x14ac:dyDescent="0.2"/>
    <row r="958" outlineLevel="1" x14ac:dyDescent="0.2"/>
    <row r="959" outlineLevel="1" x14ac:dyDescent="0.2"/>
    <row r="960" outlineLevel="1" x14ac:dyDescent="0.2"/>
    <row r="961" outlineLevel="1" x14ac:dyDescent="0.2"/>
    <row r="962" outlineLevel="1" x14ac:dyDescent="0.2"/>
    <row r="963" outlineLevel="1" x14ac:dyDescent="0.2"/>
    <row r="964" outlineLevel="1" x14ac:dyDescent="0.2"/>
    <row r="965" outlineLevel="1" x14ac:dyDescent="0.2"/>
    <row r="966" outlineLevel="1" x14ac:dyDescent="0.2"/>
    <row r="967" outlineLevel="1" x14ac:dyDescent="0.2"/>
    <row r="968" outlineLevel="1" x14ac:dyDescent="0.2"/>
    <row r="969" outlineLevel="1" x14ac:dyDescent="0.2"/>
    <row r="970" outlineLevel="1" x14ac:dyDescent="0.2"/>
    <row r="971" outlineLevel="1" x14ac:dyDescent="0.2"/>
    <row r="972" outlineLevel="1" x14ac:dyDescent="0.2"/>
    <row r="973" outlineLevel="1" x14ac:dyDescent="0.2"/>
    <row r="974" outlineLevel="1" x14ac:dyDescent="0.2"/>
    <row r="975" outlineLevel="1" x14ac:dyDescent="0.2"/>
    <row r="976" outlineLevel="1" x14ac:dyDescent="0.2"/>
    <row r="977" spans="2:7" outlineLevel="1" x14ac:dyDescent="0.2"/>
    <row r="978" spans="2:7" outlineLevel="1" x14ac:dyDescent="0.2"/>
    <row r="980" spans="2:7" s="723" customFormat="1" ht="27.75" x14ac:dyDescent="0.4">
      <c r="B980" s="736" t="s">
        <v>5</v>
      </c>
      <c r="F980" s="724"/>
      <c r="G980" s="724"/>
    </row>
  </sheetData>
  <autoFilter ref="C10:I183">
    <filterColumn colId="6">
      <filters>
        <filter val="IN"/>
      </filters>
    </filterColumn>
  </autoFilter>
  <sortState ref="J198:J351">
    <sortCondition ref="J198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DQ8"/>
  <sheetViews>
    <sheetView showGridLines="0" showZeros="0" zoomScale="85" zoomScaleNormal="85" workbookViewId="0">
      <pane xSplit="13" ySplit="7" topLeftCell="BI8" activePane="bottomRight" state="frozenSplit"/>
      <selection pane="topRight" activeCell="N1" sqref="N1"/>
      <selection pane="bottomLeft" activeCell="A8" sqref="A8"/>
      <selection pane="bottomRight" activeCell="B7" sqref="B7:BM7"/>
    </sheetView>
  </sheetViews>
  <sheetFormatPr defaultColWidth="14.5703125" defaultRowHeight="12.75" outlineLevelCol="1" x14ac:dyDescent="0.2"/>
  <cols>
    <col min="1" max="1" width="2.85546875" customWidth="1"/>
    <col min="2" max="2" width="14.140625" style="80" customWidth="1"/>
    <col min="3" max="3" width="16.7109375" style="80" customWidth="1"/>
    <col min="4" max="5" width="14.140625" style="80" customWidth="1"/>
    <col min="6" max="8" width="14.140625" style="80" hidden="1" customWidth="1" outlineLevel="1"/>
    <col min="9" max="11" width="14.5703125" style="80" hidden="1" customWidth="1" outlineLevel="1"/>
    <col min="12" max="12" width="14.5703125" style="80" collapsed="1"/>
    <col min="13" max="42" width="14.5703125" style="80"/>
    <col min="43" max="49" width="7.85546875" style="80" customWidth="1"/>
    <col min="50" max="16384" width="14.5703125" style="80"/>
  </cols>
  <sheetData>
    <row r="2" spans="1:121" ht="20.25" x14ac:dyDescent="0.2">
      <c r="B2" s="73" t="str">
        <f ca="1">RIGHT(CELL("filename", B2), LEN(CELL("filename", B2)) - SEARCH("]", CELL("filename", B2)))</f>
        <v>Scheduled Output for QSI Model</v>
      </c>
    </row>
    <row r="3" spans="1:121" x14ac:dyDescent="0.2">
      <c r="B3" s="100"/>
    </row>
    <row r="4" spans="1:121" s="151" customFormat="1" x14ac:dyDescent="0.2">
      <c r="A4" s="150"/>
      <c r="B4" s="162" t="s">
        <v>5960</v>
      </c>
      <c r="C4" s="162" t="s">
        <v>5961</v>
      </c>
      <c r="D4" s="162" t="s">
        <v>5962</v>
      </c>
      <c r="E4" s="162" t="s">
        <v>5963</v>
      </c>
      <c r="F4" s="162" t="s">
        <v>5964</v>
      </c>
      <c r="G4" s="162" t="s">
        <v>5965</v>
      </c>
      <c r="H4" s="162" t="s">
        <v>5966</v>
      </c>
      <c r="I4" s="162" t="s">
        <v>5967</v>
      </c>
      <c r="J4" s="162" t="s">
        <v>5968</v>
      </c>
      <c r="K4" s="162" t="s">
        <v>5969</v>
      </c>
      <c r="L4" s="162" t="s">
        <v>1680</v>
      </c>
      <c r="M4" s="162" t="s">
        <v>5970</v>
      </c>
      <c r="N4" s="162" t="s">
        <v>5971</v>
      </c>
      <c r="O4" s="162" t="s">
        <v>1681</v>
      </c>
      <c r="P4" s="162" t="s">
        <v>1682</v>
      </c>
      <c r="Q4" s="87" t="s">
        <v>5972</v>
      </c>
      <c r="R4" s="87" t="s">
        <v>5973</v>
      </c>
      <c r="S4" s="87" t="s">
        <v>5974</v>
      </c>
      <c r="T4" s="87" t="s">
        <v>1683</v>
      </c>
      <c r="U4" s="87" t="s">
        <v>5975</v>
      </c>
      <c r="V4" s="87" t="s">
        <v>5976</v>
      </c>
      <c r="W4" s="87" t="s">
        <v>5977</v>
      </c>
      <c r="X4" s="87" t="s">
        <v>5978</v>
      </c>
      <c r="Y4" s="87" t="s">
        <v>5979</v>
      </c>
      <c r="Z4" s="87" t="s">
        <v>5980</v>
      </c>
      <c r="AA4" s="87" t="s">
        <v>5981</v>
      </c>
      <c r="AB4" s="87" t="s">
        <v>5982</v>
      </c>
      <c r="AC4" s="87" t="s">
        <v>5983</v>
      </c>
      <c r="AD4" s="87" t="s">
        <v>5984</v>
      </c>
      <c r="AE4" s="87" t="s">
        <v>5985</v>
      </c>
      <c r="AF4" s="87" t="s">
        <v>5986</v>
      </c>
      <c r="AG4" s="87" t="s">
        <v>5987</v>
      </c>
      <c r="AH4" s="87" t="s">
        <v>5988</v>
      </c>
      <c r="AI4" s="87" t="s">
        <v>5989</v>
      </c>
      <c r="AJ4" s="87" t="s">
        <v>5990</v>
      </c>
      <c r="AK4" s="87" t="s">
        <v>5991</v>
      </c>
      <c r="AL4" s="87" t="s">
        <v>5992</v>
      </c>
      <c r="AM4" s="87" t="s">
        <v>5993</v>
      </c>
      <c r="AN4" s="87" t="s">
        <v>5994</v>
      </c>
      <c r="AO4" s="87" t="s">
        <v>5995</v>
      </c>
      <c r="AP4" s="87" t="s">
        <v>5996</v>
      </c>
      <c r="AQ4" s="87" t="s">
        <v>5997</v>
      </c>
      <c r="AR4" s="87" t="s">
        <v>169</v>
      </c>
      <c r="AS4" s="87" t="s">
        <v>5998</v>
      </c>
      <c r="AT4" s="87" t="s">
        <v>5999</v>
      </c>
      <c r="AU4" s="87" t="s">
        <v>6000</v>
      </c>
      <c r="AV4" s="87" t="s">
        <v>6001</v>
      </c>
      <c r="AW4" s="87" t="s">
        <v>6002</v>
      </c>
      <c r="AX4" s="87" t="s">
        <v>6003</v>
      </c>
      <c r="AY4" s="87" t="s">
        <v>6004</v>
      </c>
      <c r="AZ4" s="87" t="s">
        <v>6005</v>
      </c>
      <c r="BA4" s="87" t="s">
        <v>6006</v>
      </c>
      <c r="BB4" s="87" t="s">
        <v>6007</v>
      </c>
      <c r="BC4" s="87" t="s">
        <v>6008</v>
      </c>
      <c r="BD4" s="87" t="s">
        <v>6009</v>
      </c>
      <c r="BE4" s="87" t="s">
        <v>6010</v>
      </c>
      <c r="BF4" s="87" t="s">
        <v>6011</v>
      </c>
      <c r="BG4" s="87" t="s">
        <v>6012</v>
      </c>
      <c r="BH4" s="87" t="s">
        <v>6013</v>
      </c>
      <c r="BI4" s="87" t="s">
        <v>6014</v>
      </c>
      <c r="BJ4" s="87" t="s">
        <v>6015</v>
      </c>
      <c r="BK4" s="87" t="s">
        <v>6016</v>
      </c>
      <c r="BL4" s="87" t="s">
        <v>6017</v>
      </c>
      <c r="BM4" s="87" t="s">
        <v>6018</v>
      </c>
      <c r="BN4" s="87" t="s">
        <v>6019</v>
      </c>
      <c r="BO4" s="87" t="s">
        <v>6020</v>
      </c>
      <c r="BP4" s="87" t="s">
        <v>6021</v>
      </c>
      <c r="BQ4" s="87" t="s">
        <v>6022</v>
      </c>
      <c r="BR4" s="87" t="s">
        <v>6023</v>
      </c>
      <c r="BS4" s="87" t="s">
        <v>6024</v>
      </c>
      <c r="BT4" s="87" t="s">
        <v>6025</v>
      </c>
      <c r="BU4" s="87" t="s">
        <v>6026</v>
      </c>
      <c r="BV4" s="87" t="s">
        <v>6027</v>
      </c>
      <c r="BW4" s="87" t="s">
        <v>6028</v>
      </c>
      <c r="BX4" s="87" t="s">
        <v>6029</v>
      </c>
      <c r="BY4" s="87" t="s">
        <v>6030</v>
      </c>
      <c r="BZ4" s="87" t="s">
        <v>6031</v>
      </c>
      <c r="CA4" s="87" t="s">
        <v>6032</v>
      </c>
      <c r="CB4" s="87" t="s">
        <v>6033</v>
      </c>
      <c r="CC4" s="87" t="s">
        <v>6034</v>
      </c>
      <c r="CD4" s="87" t="s">
        <v>6035</v>
      </c>
      <c r="CE4" s="87" t="s">
        <v>6036</v>
      </c>
      <c r="CF4" s="87" t="s">
        <v>6037</v>
      </c>
      <c r="CG4" s="87" t="s">
        <v>6038</v>
      </c>
      <c r="CH4" s="87" t="s">
        <v>6039</v>
      </c>
      <c r="CI4" s="87" t="s">
        <v>6040</v>
      </c>
      <c r="CJ4" s="87" t="s">
        <v>6041</v>
      </c>
      <c r="CK4" s="87" t="s">
        <v>6042</v>
      </c>
      <c r="CL4" s="87" t="s">
        <v>6043</v>
      </c>
      <c r="CM4" s="87" t="s">
        <v>6044</v>
      </c>
      <c r="CN4" s="87" t="s">
        <v>6045</v>
      </c>
      <c r="CO4" s="87" t="s">
        <v>6046</v>
      </c>
      <c r="CP4" s="87" t="s">
        <v>6047</v>
      </c>
      <c r="CQ4" s="87" t="s">
        <v>6048</v>
      </c>
      <c r="CR4" s="87" t="s">
        <v>6049</v>
      </c>
      <c r="CS4" s="87" t="s">
        <v>6050</v>
      </c>
      <c r="CT4" s="87" t="s">
        <v>6051</v>
      </c>
      <c r="CU4" s="87" t="s">
        <v>6052</v>
      </c>
      <c r="CV4" s="87" t="s">
        <v>6053</v>
      </c>
      <c r="CW4" s="87" t="s">
        <v>6054</v>
      </c>
      <c r="CX4" s="87" t="s">
        <v>6055</v>
      </c>
      <c r="CY4" s="87" t="s">
        <v>6056</v>
      </c>
      <c r="CZ4" s="87" t="s">
        <v>6057</v>
      </c>
      <c r="DA4" s="87" t="s">
        <v>6058</v>
      </c>
      <c r="DB4" s="87" t="s">
        <v>6059</v>
      </c>
      <c r="DC4" s="87" t="s">
        <v>6060</v>
      </c>
      <c r="DD4" s="87" t="s">
        <v>6061</v>
      </c>
      <c r="DE4" s="87" t="s">
        <v>6062</v>
      </c>
      <c r="DF4" s="87" t="s">
        <v>6063</v>
      </c>
      <c r="DG4" s="87" t="s">
        <v>6064</v>
      </c>
      <c r="DH4" s="87" t="s">
        <v>6065</v>
      </c>
      <c r="DI4" s="87" t="s">
        <v>6066</v>
      </c>
      <c r="DJ4" s="87" t="s">
        <v>6067</v>
      </c>
      <c r="DK4" s="87" t="s">
        <v>6068</v>
      </c>
      <c r="DL4" s="87" t="s">
        <v>6069</v>
      </c>
      <c r="DM4" s="87" t="s">
        <v>181</v>
      </c>
      <c r="DN4" s="87" t="s">
        <v>6070</v>
      </c>
      <c r="DO4" s="87" t="s">
        <v>6071</v>
      </c>
      <c r="DP4" s="87" t="s">
        <v>6072</v>
      </c>
      <c r="DQ4" s="87" t="s">
        <v>6073</v>
      </c>
    </row>
    <row r="5" spans="1:121" s="617" customFormat="1" x14ac:dyDescent="0.2">
      <c r="A5" s="737"/>
      <c r="B5" s="738" t="str">
        <f>AirlineCode</f>
        <v>BA</v>
      </c>
      <c r="C5" s="738" t="str">
        <f>AirlineName</f>
        <v>British Airways</v>
      </c>
      <c r="D5" s="738"/>
      <c r="E5" s="738"/>
      <c r="F5" s="739"/>
      <c r="G5" s="739"/>
      <c r="H5" s="740"/>
      <c r="I5" s="741"/>
      <c r="J5" s="741"/>
      <c r="K5" s="741"/>
      <c r="L5" s="741" t="str">
        <f>AirlineHomeAirportCode</f>
        <v>LHR</v>
      </c>
      <c r="M5" s="741"/>
      <c r="N5" s="741">
        <f>AirlineHomeDepartureTerminal</f>
        <v>5</v>
      </c>
      <c r="O5" s="741"/>
      <c r="P5" s="741"/>
      <c r="Q5" s="741"/>
      <c r="R5" s="741"/>
      <c r="S5" s="741" t="str">
        <f>Inputs!D16</f>
        <v>GB</v>
      </c>
      <c r="T5" s="741"/>
      <c r="U5" s="741"/>
      <c r="V5" s="741"/>
      <c r="W5" s="741"/>
      <c r="X5" s="741"/>
      <c r="Y5" s="741" t="str">
        <f>DestinationAirportCode</f>
        <v>SJC</v>
      </c>
      <c r="Z5" s="741"/>
      <c r="AA5" s="741" t="str">
        <f>DestinationArrivalTerminal</f>
        <v>A</v>
      </c>
      <c r="AB5" s="741"/>
      <c r="AC5" s="741"/>
      <c r="AD5" s="741"/>
      <c r="AE5" s="741"/>
      <c r="AF5" s="741" t="str">
        <f>Inputs!D25</f>
        <v>US</v>
      </c>
      <c r="AG5" s="741"/>
      <c r="AH5" s="741"/>
      <c r="AI5" s="741"/>
      <c r="AJ5" s="741"/>
      <c r="AK5" s="741"/>
      <c r="AL5" s="741" t="str">
        <f>LEFT(DepTimeFromHomeAirport1,2)&amp;RIGHT(DepTimeFromHomeAirport1,2)</f>
        <v>1700</v>
      </c>
      <c r="AM5" s="741" t="str">
        <f>LEFT(ArrTimeAtDestinationAirport1,2)&amp;RIGHT(ArrTimeAtDestinationAirport1,2)</f>
        <v>2000</v>
      </c>
      <c r="AN5" s="741"/>
      <c r="AO5" s="741" t="str">
        <f>DaysDepartureFromHomeAirport1</f>
        <v>1234567</v>
      </c>
      <c r="AP5" s="741" t="str">
        <f>DaysArrivalAtDestinationAirport1</f>
        <v>1234567</v>
      </c>
      <c r="AQ5" s="741"/>
      <c r="AR5" s="741"/>
      <c r="AS5" s="741"/>
      <c r="AT5" s="741"/>
      <c r="AU5" s="741"/>
      <c r="AV5" s="741"/>
      <c r="AW5" s="741"/>
      <c r="AX5" s="741">
        <f>IFERROR(IF(FIND(1,$AO5)&gt;0,1,"-"),)</f>
        <v>1</v>
      </c>
      <c r="AY5" s="741">
        <f>IFERROR(IF(FIND(2,$AO5)&gt;0,2,"-"),)</f>
        <v>2</v>
      </c>
      <c r="AZ5" s="741">
        <f>IFERROR(IF(FIND(3,$AO5)&gt;0,3,"-"),)</f>
        <v>3</v>
      </c>
      <c r="BA5" s="741">
        <f>IFERROR(IF(FIND(4,$AO5)&gt;0,4,"-"),)</f>
        <v>4</v>
      </c>
      <c r="BB5" s="741">
        <f>IFERROR(IF(FIND(5,$AO5)&gt;0,5,"-"),)</f>
        <v>5</v>
      </c>
      <c r="BC5" s="741">
        <f>IFERROR(IF(FIND(6,$AO5)&gt;0,6,"-"),)</f>
        <v>6</v>
      </c>
      <c r="BD5" s="741">
        <f>IFERROR(IF(FIND(7,$AO5)&gt;0,7,"-"),)</f>
        <v>7</v>
      </c>
      <c r="BE5" s="741" t="str">
        <f>IF(BF5&lt;"1000","0"&amp;BF5,"00"&amp;BF5)</f>
        <v>001100</v>
      </c>
      <c r="BF5" s="741" t="str">
        <f>LEFT(ElapsedTimeHomeToDestination1,2)&amp;RIGHT(ElapsedTimeHomeToDestination1,2)</f>
        <v>1100</v>
      </c>
      <c r="BG5" s="741"/>
      <c r="BH5" s="741"/>
      <c r="BI5" s="741"/>
      <c r="BJ5" s="741"/>
      <c r="BK5" s="741"/>
      <c r="BL5" s="741"/>
      <c r="BM5" s="741"/>
      <c r="BN5" s="741"/>
      <c r="BO5" s="741"/>
      <c r="BP5" s="741"/>
      <c r="BQ5" s="741"/>
      <c r="BR5" s="741"/>
      <c r="BS5" s="741"/>
      <c r="BT5" s="741"/>
      <c r="BU5" s="741"/>
      <c r="BV5" s="741"/>
      <c r="BW5" s="741"/>
      <c r="BX5" s="741"/>
      <c r="BY5" s="741"/>
      <c r="BZ5" s="741"/>
      <c r="CA5" s="741"/>
      <c r="CB5" s="741"/>
      <c r="CC5" s="741"/>
      <c r="CD5" s="741"/>
      <c r="CE5" s="741"/>
      <c r="CF5" s="741"/>
      <c r="CG5" s="741"/>
      <c r="CH5" s="741"/>
      <c r="CI5" s="741"/>
      <c r="CJ5" s="741"/>
      <c r="CK5" s="741"/>
      <c r="CL5" s="741"/>
      <c r="CM5" s="741"/>
      <c r="CN5" s="741"/>
      <c r="CO5" s="741"/>
      <c r="CP5" s="741"/>
      <c r="CQ5" s="741"/>
      <c r="CR5" s="741"/>
      <c r="CS5" s="741"/>
      <c r="CT5" s="741"/>
      <c r="CU5" s="741"/>
      <c r="CV5" s="741"/>
      <c r="CW5" s="741"/>
      <c r="CX5" s="741"/>
      <c r="CY5" s="741"/>
      <c r="CZ5" s="741"/>
      <c r="DA5" s="741"/>
      <c r="DB5" s="741"/>
      <c r="DC5" s="741"/>
      <c r="DD5" s="741"/>
      <c r="DE5" s="741"/>
      <c r="DF5" s="741"/>
      <c r="DG5" s="741"/>
      <c r="DH5" s="741"/>
      <c r="DI5" s="741"/>
      <c r="DJ5" s="741"/>
      <c r="DK5" s="741"/>
      <c r="DL5" s="741"/>
      <c r="DM5" s="741"/>
      <c r="DN5" s="741"/>
      <c r="DO5" s="741"/>
      <c r="DP5" s="741"/>
      <c r="DQ5" s="741"/>
    </row>
    <row r="6" spans="1:121" s="617" customFormat="1" x14ac:dyDescent="0.2">
      <c r="A6" s="737"/>
      <c r="F6" s="742"/>
      <c r="G6" s="742"/>
    </row>
    <row r="7" spans="1:121" s="617" customFormat="1" x14ac:dyDescent="0.2">
      <c r="A7" s="737"/>
      <c r="B7" s="738" t="str">
        <f>AirlineCode</f>
        <v>BA</v>
      </c>
      <c r="C7" s="738" t="str">
        <f>AirlineName</f>
        <v>British Airways</v>
      </c>
      <c r="D7" s="738"/>
      <c r="E7" s="738"/>
      <c r="F7" s="739"/>
      <c r="G7" s="739"/>
      <c r="H7" s="740"/>
      <c r="I7" s="741"/>
      <c r="J7" s="741"/>
      <c r="K7" s="741"/>
      <c r="L7" s="741" t="str">
        <f>DestinationAirportCode</f>
        <v>SJC</v>
      </c>
      <c r="M7" s="741"/>
      <c r="N7" s="741" t="str">
        <f>DestinationDepartureTerminal</f>
        <v>A</v>
      </c>
      <c r="O7" s="741"/>
      <c r="P7" s="741"/>
      <c r="Q7" s="741"/>
      <c r="R7" s="741"/>
      <c r="S7" s="741" t="str">
        <f>Inputs!D25</f>
        <v>US</v>
      </c>
      <c r="T7" s="741"/>
      <c r="U7" s="741"/>
      <c r="V7" s="741"/>
      <c r="W7" s="741"/>
      <c r="X7" s="741"/>
      <c r="Y7" s="741" t="str">
        <f>AirlineHomeAirportCode</f>
        <v>LHR</v>
      </c>
      <c r="Z7" s="741"/>
      <c r="AA7" s="741">
        <f>AirlineHomeArrivalTerminal</f>
        <v>5</v>
      </c>
      <c r="AB7" s="741"/>
      <c r="AC7" s="741"/>
      <c r="AD7" s="741"/>
      <c r="AE7" s="741"/>
      <c r="AF7" s="741" t="str">
        <f>Inputs!D16</f>
        <v>GB</v>
      </c>
      <c r="AG7" s="741"/>
      <c r="AH7" s="741"/>
      <c r="AI7" s="741"/>
      <c r="AJ7" s="741"/>
      <c r="AK7" s="741"/>
      <c r="AL7" s="741" t="str">
        <f>LEFT(DepTimeFromDestinationAirport1,2)&amp;RIGHT(DepTimeFromDestinationAirport1,2)</f>
        <v>2200</v>
      </c>
      <c r="AM7" s="741" t="str">
        <f>LEFT(ArrTimeAtHomeAirport1,2)&amp;RIGHT(ArrTimeAtHomeAirport1,2)</f>
        <v>1625</v>
      </c>
      <c r="AN7" s="741"/>
      <c r="AO7" s="741" t="str">
        <f>DaysDepartureFromDestinationAirport1</f>
        <v>1234567</v>
      </c>
      <c r="AP7" s="741" t="str">
        <f>DaysArrivalAtHomeAirport1</f>
        <v>1234567</v>
      </c>
      <c r="AQ7" s="741"/>
      <c r="AR7" s="741"/>
      <c r="AS7" s="741"/>
      <c r="AT7" s="741"/>
      <c r="AU7" s="741"/>
      <c r="AV7" s="741"/>
      <c r="AW7" s="741"/>
      <c r="AX7" s="741">
        <f>IFERROR(IF(FIND(1,$AO7)&gt;0,1,"-"),)</f>
        <v>1</v>
      </c>
      <c r="AY7" s="741">
        <f>IFERROR(IF(FIND(2,$AO7)&gt;0,2,"-"),)</f>
        <v>2</v>
      </c>
      <c r="AZ7" s="741">
        <f>IFERROR(IF(FIND(3,$AO7)&gt;0,3,"-"),)</f>
        <v>3</v>
      </c>
      <c r="BA7" s="741">
        <f>IFERROR(IF(FIND(4,$AO7)&gt;0,4,"-"),)</f>
        <v>4</v>
      </c>
      <c r="BB7" s="741">
        <f>IFERROR(IF(FIND(5,$AO7)&gt;0,5,"-"),)</f>
        <v>5</v>
      </c>
      <c r="BC7" s="741">
        <f>IFERROR(IF(FIND(6,$AO7)&gt;0,6,"-"),)</f>
        <v>6</v>
      </c>
      <c r="BD7" s="741">
        <f>IFERROR(IF(FIND(7,$AO7)&gt;0,7,"-"),)</f>
        <v>7</v>
      </c>
      <c r="BE7" s="741" t="str">
        <f>IF(BF7&lt;"1000","0"&amp;BF7,"00"&amp;BF7)</f>
        <v>001025</v>
      </c>
      <c r="BF7" s="741" t="str">
        <f>LEFT(ElapsedTimeDestinationToHome1,2)&amp;RIGHT(ElapsedTimeDestinationToHome1,2)</f>
        <v>1025</v>
      </c>
      <c r="BG7" s="741"/>
      <c r="BH7" s="741"/>
      <c r="BI7" s="741"/>
      <c r="BJ7" s="741"/>
      <c r="BK7" s="741"/>
      <c r="BL7" s="741"/>
      <c r="BM7" s="741"/>
      <c r="BN7" s="741"/>
      <c r="BO7" s="741"/>
      <c r="BP7" s="741"/>
      <c r="BQ7" s="741"/>
      <c r="BR7" s="741"/>
      <c r="BS7" s="741"/>
      <c r="BT7" s="741"/>
      <c r="BU7" s="741"/>
      <c r="BV7" s="741"/>
      <c r="BW7" s="741"/>
      <c r="BX7" s="741"/>
      <c r="BY7" s="741"/>
      <c r="BZ7" s="741"/>
      <c r="CA7" s="741"/>
      <c r="CB7" s="741"/>
      <c r="CC7" s="741"/>
      <c r="CD7" s="741"/>
      <c r="CE7" s="741"/>
      <c r="CF7" s="741"/>
      <c r="CG7" s="741"/>
      <c r="CH7" s="741"/>
      <c r="CI7" s="741"/>
      <c r="CJ7" s="741"/>
      <c r="CK7" s="741"/>
      <c r="CL7" s="741"/>
      <c r="CM7" s="741"/>
      <c r="CN7" s="741"/>
      <c r="CO7" s="741"/>
      <c r="CP7" s="741"/>
      <c r="CQ7" s="741"/>
      <c r="CR7" s="741"/>
      <c r="CS7" s="741"/>
      <c r="CT7" s="741"/>
      <c r="CU7" s="741"/>
      <c r="CV7" s="741"/>
      <c r="CW7" s="741"/>
      <c r="CX7" s="741"/>
      <c r="CY7" s="741"/>
      <c r="CZ7" s="741"/>
      <c r="DA7" s="741"/>
      <c r="DB7" s="741"/>
      <c r="DC7" s="741"/>
      <c r="DD7" s="741"/>
      <c r="DE7" s="741"/>
      <c r="DF7" s="741"/>
      <c r="DG7" s="741"/>
      <c r="DH7" s="741"/>
      <c r="DI7" s="741"/>
      <c r="DJ7" s="741"/>
      <c r="DK7" s="741"/>
      <c r="DL7" s="741"/>
      <c r="DM7" s="741"/>
      <c r="DN7" s="741"/>
      <c r="DO7" s="741"/>
      <c r="DP7" s="741"/>
      <c r="DQ7" s="741"/>
    </row>
    <row r="8" spans="1:121" s="617" customFormat="1" x14ac:dyDescent="0.2">
      <c r="A8" s="73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2:P127"/>
  <sheetViews>
    <sheetView showGridLines="0" zoomScale="75" zoomScaleNormal="75" workbookViewId="0">
      <pane xSplit="1" ySplit="3" topLeftCell="B13" activePane="bottomRight" state="frozenSplit"/>
      <selection activeCell="H16" sqref="H16"/>
      <selection pane="topRight" activeCell="H16" sqref="H16"/>
      <selection pane="bottomLeft" activeCell="H16" sqref="H16"/>
      <selection pane="bottomRight" activeCell="L53" sqref="L53"/>
    </sheetView>
  </sheetViews>
  <sheetFormatPr defaultColWidth="14.28515625" defaultRowHeight="12.75" outlineLevelRow="1" x14ac:dyDescent="0.2"/>
  <cols>
    <col min="1" max="1" width="3" customWidth="1"/>
    <col min="2" max="2" width="28.28515625" customWidth="1"/>
    <col min="3" max="5" width="14.28515625" style="80"/>
    <col min="6" max="6" width="15.28515625" style="80" customWidth="1"/>
    <col min="7" max="7" width="15.85546875" style="80" customWidth="1"/>
    <col min="8" max="8" width="14.28515625" style="80"/>
    <col min="9" max="9" width="20.85546875" style="80" bestFit="1" customWidth="1"/>
    <col min="10" max="11" width="14.28515625" style="80"/>
    <col min="12" max="12" width="22.5703125" style="80" bestFit="1" customWidth="1"/>
    <col min="13" max="16384" width="14.28515625" style="80"/>
  </cols>
  <sheetData>
    <row r="2" spans="1:16" ht="20.25" x14ac:dyDescent="0.2">
      <c r="B2" s="1" t="str">
        <f ca="1">RIGHT(CELL("filename", B2), LEN(CELL("filename", B2)) - SEARCH("]", CELL("filename", B2)))</f>
        <v>Forecast</v>
      </c>
    </row>
    <row r="4" spans="1:16" s="91" customFormat="1" x14ac:dyDescent="0.2">
      <c r="A4" s="2"/>
      <c r="B4" s="3" t="s">
        <v>1521</v>
      </c>
    </row>
    <row r="5" spans="1:16" outlineLevel="1" x14ac:dyDescent="0.2"/>
    <row r="6" spans="1:16" outlineLevel="1" x14ac:dyDescent="0.2">
      <c r="B6" t="s">
        <v>2</v>
      </c>
      <c r="D6" s="98">
        <v>1</v>
      </c>
      <c r="F6" s="886" t="s">
        <v>7835</v>
      </c>
      <c r="G6" s="890">
        <v>0.52</v>
      </c>
      <c r="I6" s="80" t="s">
        <v>7837</v>
      </c>
      <c r="J6" s="80" t="s">
        <v>7838</v>
      </c>
      <c r="K6" s="80" t="s">
        <v>7839</v>
      </c>
      <c r="L6" s="80" t="s">
        <v>6</v>
      </c>
    </row>
    <row r="7" spans="1:16" outlineLevel="1" x14ac:dyDescent="0.2">
      <c r="B7" t="s">
        <v>3</v>
      </c>
      <c r="D7" s="98">
        <v>1</v>
      </c>
      <c r="F7" s="887" t="s">
        <v>7836</v>
      </c>
      <c r="G7" s="891">
        <v>0.48</v>
      </c>
      <c r="I7" s="407">
        <v>0.62248773302616778</v>
      </c>
      <c r="J7" s="407">
        <v>0.29851302921936496</v>
      </c>
      <c r="K7" s="407">
        <v>7.8999237754467155E-2</v>
      </c>
      <c r="L7" s="407">
        <v>1</v>
      </c>
    </row>
    <row r="8" spans="1:16" outlineLevel="1" x14ac:dyDescent="0.2">
      <c r="B8" t="s">
        <v>4</v>
      </c>
      <c r="D8" s="79">
        <f>IFERROR(D7/D6,1)</f>
        <v>1</v>
      </c>
      <c r="F8" s="889" t="s">
        <v>7884</v>
      </c>
      <c r="G8" s="895">
        <v>0.55000000000000004</v>
      </c>
    </row>
    <row r="9" spans="1:16" outlineLevel="1" x14ac:dyDescent="0.2">
      <c r="F9" s="888" t="s">
        <v>7885</v>
      </c>
      <c r="G9" s="896">
        <v>0.45</v>
      </c>
    </row>
    <row r="10" spans="1:16" outlineLevel="1" x14ac:dyDescent="0.2">
      <c r="A10" s="78"/>
      <c r="B10" s="78"/>
      <c r="F10" s="168"/>
      <c r="G10" s="47"/>
    </row>
    <row r="11" spans="1:16" outlineLevel="1" x14ac:dyDescent="0.2">
      <c r="A11" s="78"/>
      <c r="B11" s="78" t="s">
        <v>1522</v>
      </c>
      <c r="D11" s="186">
        <v>1</v>
      </c>
      <c r="E11" s="186">
        <v>1</v>
      </c>
      <c r="F11" s="398">
        <v>1</v>
      </c>
    </row>
    <row r="13" spans="1:16" s="92" customFormat="1" x14ac:dyDescent="0.2">
      <c r="A13" s="3"/>
      <c r="B13" s="3" t="s">
        <v>172</v>
      </c>
    </row>
    <row r="14" spans="1:16" outlineLevel="1" x14ac:dyDescent="0.2">
      <c r="L14" s="105"/>
    </row>
    <row r="15" spans="1:16" ht="51" outlineLevel="1" x14ac:dyDescent="0.2">
      <c r="B15" s="75" t="s">
        <v>173</v>
      </c>
      <c r="C15" s="76" t="s">
        <v>1531</v>
      </c>
      <c r="D15" s="76" t="str">
        <f>"Compound Growth to "&amp;ForecastYear</f>
        <v>Compound Growth to 2016</v>
      </c>
      <c r="E15" s="76" t="str">
        <f>"Annual Demand in "&amp;ForecastYear</f>
        <v>Annual Demand in 2016</v>
      </c>
      <c r="F15" s="84" t="str">
        <f>"% of Annual Demand Between "&amp;TEXT(ServiceStartDate,"mmmm")&amp;" and "&amp;TEXT(ServiceEndDate,"mmmm")</f>
        <v>% of Annual Demand Between January and December</v>
      </c>
      <c r="G15" s="84" t="str">
        <f>"Demand Between "&amp;TEXT(ServiceStartDate,"mmmm")&amp;" and "&amp;TEXT(ServiceEndDate,"mmmm")&amp;" in "&amp;ForecastYear</f>
        <v>Demand Between January and December in 2016</v>
      </c>
      <c r="H15" s="76" t="s">
        <v>1532</v>
      </c>
      <c r="I15" s="76" t="s">
        <v>175</v>
      </c>
      <c r="J15" s="77" t="s">
        <v>176</v>
      </c>
      <c r="K15" s="76" t="s">
        <v>172</v>
      </c>
      <c r="L15" s="76" t="s">
        <v>1543</v>
      </c>
      <c r="M15" s="897" t="s">
        <v>7926</v>
      </c>
      <c r="P15" s="84" t="s">
        <v>8201</v>
      </c>
    </row>
    <row r="16" spans="1:16" ht="6" customHeight="1" outlineLevel="1" x14ac:dyDescent="0.2">
      <c r="M16" s="898"/>
    </row>
    <row r="17" spans="1:16" ht="12.75" customHeight="1" outlineLevel="1" x14ac:dyDescent="0.2">
      <c r="B17" s="81" t="s">
        <v>8208</v>
      </c>
      <c r="C17" s="235"/>
      <c r="D17" s="400"/>
      <c r="E17" s="401"/>
      <c r="F17" s="223"/>
      <c r="G17" s="402"/>
      <c r="H17" s="403"/>
      <c r="I17" s="401"/>
      <c r="J17" s="404"/>
      <c r="K17" s="401"/>
      <c r="L17" s="405"/>
      <c r="M17" s="898"/>
      <c r="P17" s="7"/>
    </row>
    <row r="18" spans="1:16" ht="12.75" customHeight="1" outlineLevel="1" x14ac:dyDescent="0.2">
      <c r="A18" s="78"/>
      <c r="B18" s="81" t="s">
        <v>7884</v>
      </c>
      <c r="C18" s="111">
        <f>'P2P Demand'!D7*Forecast!G8</f>
        <v>71441.55206671136</v>
      </c>
      <c r="D18" s="179">
        <v>0.09</v>
      </c>
      <c r="E18" s="8">
        <f>C18*(1+D18)</f>
        <v>77871.291752715391</v>
      </c>
      <c r="F18" s="181">
        <v>1</v>
      </c>
      <c r="G18" s="10">
        <f>E18*F18</f>
        <v>77871.291752715391</v>
      </c>
      <c r="H18" s="184">
        <v>1.1499999999999999</v>
      </c>
      <c r="I18" s="8">
        <f>G18*H18</f>
        <v>89551.985515622699</v>
      </c>
      <c r="J18" s="185">
        <v>0.4</v>
      </c>
      <c r="K18" s="8">
        <f t="shared" ref="K18" si="0">I18*J18</f>
        <v>35820.794206249084</v>
      </c>
      <c r="L18" s="7">
        <f>IFERROR(K18/K$44,"-")</f>
        <v>0.27481326317267241</v>
      </c>
      <c r="M18" s="899">
        <f>K18/($C$51*2*52)</f>
        <v>49.204387645946547</v>
      </c>
      <c r="N18" s="25">
        <f>K18/(1+D18)</f>
        <v>32863.113950687228</v>
      </c>
      <c r="O18" s="25">
        <f>N18/1.15</f>
        <v>28576.62082668455</v>
      </c>
      <c r="P18" s="7">
        <f>((1+D18)^(1/3))-1</f>
        <v>2.9142466571506542E-2</v>
      </c>
    </row>
    <row r="19" spans="1:16" ht="12.75" customHeight="1" outlineLevel="1" x14ac:dyDescent="0.2">
      <c r="A19" s="78"/>
      <c r="B19" s="81" t="s">
        <v>7888</v>
      </c>
      <c r="C19" s="111"/>
      <c r="D19" s="179"/>
      <c r="E19" s="8"/>
      <c r="F19" s="181"/>
      <c r="G19" s="10"/>
      <c r="H19" s="184"/>
      <c r="I19" s="8"/>
      <c r="J19" s="185"/>
      <c r="K19" s="8"/>
      <c r="L19" s="7"/>
      <c r="M19" s="898"/>
      <c r="N19" s="25"/>
      <c r="O19" s="25"/>
      <c r="P19" s="7"/>
    </row>
    <row r="20" spans="1:16" ht="12.75" customHeight="1" outlineLevel="1" x14ac:dyDescent="0.2">
      <c r="A20" s="78"/>
      <c r="B20" s="82" t="s">
        <v>7837</v>
      </c>
      <c r="C20" s="111">
        <f>('P2P Demand'!$D$7-$C$18)*I7</f>
        <v>36385.764373536607</v>
      </c>
      <c r="D20" s="179">
        <v>0.09</v>
      </c>
      <c r="E20" s="8">
        <f t="shared" ref="E20:E22" si="1">C20*(1+D20)</f>
        <v>39660.483167154904</v>
      </c>
      <c r="F20" s="181">
        <v>1</v>
      </c>
      <c r="G20" s="10">
        <f t="shared" ref="G20:G22" si="2">E20*F20</f>
        <v>39660.483167154904</v>
      </c>
      <c r="H20" s="184">
        <v>1</v>
      </c>
      <c r="I20" s="8">
        <f t="shared" ref="I20:I22" si="3">G20*H20</f>
        <v>39660.483167154904</v>
      </c>
      <c r="J20" s="185">
        <v>0.2</v>
      </c>
      <c r="K20" s="8">
        <f>I20*J20</f>
        <v>7932.0966334309815</v>
      </c>
      <c r="L20" s="7">
        <f>IFERROR(K20/K$44,"-")</f>
        <v>6.0854188410313204E-2</v>
      </c>
      <c r="M20" s="899">
        <f t="shared" ref="M20:M22" si="4">K20/($C$51*2*52)</f>
        <v>10.895737133833766</v>
      </c>
      <c r="N20" s="25">
        <f>K20/(1+D20)</f>
        <v>7277.1528747073216</v>
      </c>
      <c r="O20" s="25">
        <f>N20/1.15</f>
        <v>6327.9590214846276</v>
      </c>
      <c r="P20" s="7">
        <f>((1+D20)^(1/3))-1</f>
        <v>2.9142466571506542E-2</v>
      </c>
    </row>
    <row r="21" spans="1:16" ht="12.75" customHeight="1" outlineLevel="1" x14ac:dyDescent="0.2">
      <c r="A21" s="78"/>
      <c r="B21" s="82" t="s">
        <v>7838</v>
      </c>
      <c r="C21" s="111">
        <f>('P2P Demand'!$D$7-$C$18)*J7</f>
        <v>17448.737006918444</v>
      </c>
      <c r="D21" s="179">
        <v>0.09</v>
      </c>
      <c r="E21" s="8">
        <f t="shared" si="1"/>
        <v>19019.123337541107</v>
      </c>
      <c r="F21" s="181">
        <v>1</v>
      </c>
      <c r="G21" s="10">
        <f t="shared" si="2"/>
        <v>19019.123337541107</v>
      </c>
      <c r="H21" s="184">
        <v>1</v>
      </c>
      <c r="I21" s="8">
        <f t="shared" si="3"/>
        <v>19019.123337541107</v>
      </c>
      <c r="J21" s="185">
        <v>0.2</v>
      </c>
      <c r="K21" s="8">
        <f>I21*J21</f>
        <v>3803.8246675082214</v>
      </c>
      <c r="L21" s="7">
        <f>IFERROR(K21/K$44,"-")</f>
        <v>2.9182531894624379E-2</v>
      </c>
      <c r="M21" s="899">
        <f t="shared" si="4"/>
        <v>5.2250338839398642</v>
      </c>
      <c r="N21" s="25">
        <f>K21/(1+D21)</f>
        <v>3489.7474013836891</v>
      </c>
      <c r="O21" s="25">
        <f>N21/1.15</f>
        <v>3034.5629577249474</v>
      </c>
      <c r="P21" s="7">
        <f>((1+D21)^(1/3))-1</f>
        <v>2.9142466571506542E-2</v>
      </c>
    </row>
    <row r="22" spans="1:16" ht="12.75" customHeight="1" outlineLevel="1" x14ac:dyDescent="0.2">
      <c r="A22" s="78"/>
      <c r="B22" s="82" t="s">
        <v>7839</v>
      </c>
      <c r="C22" s="111">
        <f>('P2P Demand'!$D$7-$C$18)*K7</f>
        <v>4617.677583217861</v>
      </c>
      <c r="D22" s="179">
        <v>0.09</v>
      </c>
      <c r="E22" s="8">
        <f t="shared" si="1"/>
        <v>5033.268565707469</v>
      </c>
      <c r="F22" s="181">
        <v>1</v>
      </c>
      <c r="G22" s="10">
        <f t="shared" si="2"/>
        <v>5033.268565707469</v>
      </c>
      <c r="H22" s="184">
        <v>1</v>
      </c>
      <c r="I22" s="8">
        <f t="shared" si="3"/>
        <v>5033.268565707469</v>
      </c>
      <c r="J22" s="185">
        <v>0.05</v>
      </c>
      <c r="K22" s="8">
        <f>I22*J22</f>
        <v>251.66342828537347</v>
      </c>
      <c r="L22" s="7">
        <f>IFERROR(K22/K$44,"-")</f>
        <v>1.9307346327977282E-3</v>
      </c>
      <c r="M22" s="899">
        <f t="shared" si="4"/>
        <v>0.34569152237001849</v>
      </c>
      <c r="N22" s="25">
        <f>K22/(1+D22)</f>
        <v>230.88387916089309</v>
      </c>
      <c r="O22" s="25">
        <f>N22/1.15</f>
        <v>200.76859057468965</v>
      </c>
      <c r="P22" s="7">
        <f>((1+D22)^(1/3))-1</f>
        <v>2.9142466571506542E-2</v>
      </c>
    </row>
    <row r="23" spans="1:16" ht="12.75" customHeight="1" outlineLevel="1" x14ac:dyDescent="0.2">
      <c r="A23" s="78"/>
      <c r="B23" s="16" t="s">
        <v>6</v>
      </c>
      <c r="C23" s="17">
        <f>SUM(C20:C22,C18)</f>
        <v>129893.73103038428</v>
      </c>
      <c r="D23" s="17"/>
      <c r="E23" s="17">
        <f>SUM(E20:E22,E18)</f>
        <v>141584.16682311887</v>
      </c>
      <c r="F23" s="104">
        <f>IFERROR(G23/E23,"-")</f>
        <v>1</v>
      </c>
      <c r="G23" s="17">
        <f>SUM(G20:G22,G18)</f>
        <v>141584.16682311887</v>
      </c>
      <c r="H23" s="18"/>
      <c r="I23" s="17">
        <f>SUM(I20:I22,I18)</f>
        <v>153264.86058602619</v>
      </c>
      <c r="J23" s="104">
        <f>IFERROR(K23/I23,"-")</f>
        <v>0.31193307293447897</v>
      </c>
      <c r="K23" s="17">
        <f>SUM(K20:K22,K18)</f>
        <v>47808.378935473658</v>
      </c>
      <c r="L23" s="19">
        <f>IFERROR(K23/K$44,"-")</f>
        <v>0.36678071811040774</v>
      </c>
      <c r="M23" s="900">
        <f>K23/($C$51*2*52)</f>
        <v>65.670850186090192</v>
      </c>
      <c r="N23" s="25">
        <f>SUM(N18:N22)</f>
        <v>43860.898105939137</v>
      </c>
      <c r="O23" s="25">
        <f>SUM(O18:O22)</f>
        <v>38139.911396468815</v>
      </c>
      <c r="P23" s="7"/>
    </row>
    <row r="24" spans="1:16" ht="12.75" customHeight="1" outlineLevel="1" x14ac:dyDescent="0.2">
      <c r="A24" s="78"/>
      <c r="B24" s="81"/>
      <c r="C24" s="235"/>
      <c r="D24" s="400"/>
      <c r="E24" s="401"/>
      <c r="F24" s="223"/>
      <c r="G24" s="402"/>
      <c r="H24" s="403"/>
      <c r="I24" s="401"/>
      <c r="J24" s="404"/>
      <c r="K24" s="401"/>
      <c r="L24" s="405"/>
      <c r="M24" s="898"/>
      <c r="N24" s="25">
        <f>N23-O23</f>
        <v>5720.9867094703222</v>
      </c>
      <c r="O24" s="25"/>
      <c r="P24" s="7"/>
    </row>
    <row r="25" spans="1:16" ht="6.2" customHeight="1" outlineLevel="1" x14ac:dyDescent="0.2">
      <c r="A25" s="78"/>
      <c r="B25" s="228"/>
      <c r="C25" s="235"/>
      <c r="D25" s="400"/>
      <c r="E25" s="401"/>
      <c r="F25" s="223"/>
      <c r="G25" s="402"/>
      <c r="H25" s="403"/>
      <c r="I25" s="401"/>
      <c r="J25" s="404"/>
      <c r="K25" s="401"/>
      <c r="L25" s="405"/>
      <c r="M25" s="898"/>
      <c r="N25" s="25"/>
      <c r="O25" s="25"/>
      <c r="P25" s="7"/>
    </row>
    <row r="26" spans="1:16" ht="12.75" customHeight="1" outlineLevel="1" x14ac:dyDescent="0.2">
      <c r="A26" s="78"/>
      <c r="B26" s="406" t="s">
        <v>8209</v>
      </c>
      <c r="C26" s="601"/>
      <c r="D26" s="400"/>
      <c r="E26" s="401"/>
      <c r="F26" s="223"/>
      <c r="G26" s="402"/>
      <c r="H26" s="403"/>
      <c r="I26" s="401"/>
      <c r="J26" s="404"/>
      <c r="K26" s="401"/>
      <c r="L26" s="405"/>
      <c r="M26" s="898"/>
      <c r="N26" s="25"/>
      <c r="O26" s="25"/>
      <c r="P26" s="7"/>
    </row>
    <row r="27" spans="1:16" ht="12.75" customHeight="1" outlineLevel="1" x14ac:dyDescent="0.2">
      <c r="A27" s="78"/>
      <c r="B27" s="406" t="s">
        <v>7884</v>
      </c>
      <c r="C27" s="111">
        <f>'P2P Demand'!D8*Forecast!G8</f>
        <v>65946.048061579713</v>
      </c>
      <c r="D27" s="179">
        <v>0.09</v>
      </c>
      <c r="E27" s="8">
        <f t="shared" ref="E27:E31" si="5">C27*(1+D27)</f>
        <v>71881.19238712189</v>
      </c>
      <c r="F27" s="181">
        <v>1</v>
      </c>
      <c r="G27" s="10">
        <f t="shared" ref="G27:G31" si="6">E27*F27</f>
        <v>71881.19238712189</v>
      </c>
      <c r="H27" s="184">
        <v>1.1499999999999999</v>
      </c>
      <c r="I27" s="8">
        <f t="shared" ref="I27:I31" si="7">G27*H27</f>
        <v>82663.371245190167</v>
      </c>
      <c r="J27" s="185">
        <v>0.22</v>
      </c>
      <c r="K27" s="8">
        <f>I27*J27</f>
        <v>18185.941673941838</v>
      </c>
      <c r="L27" s="7">
        <f>IFERROR(K27/K$44,"-")</f>
        <v>0.13952057976458751</v>
      </c>
      <c r="M27" s="899">
        <f>K27/($C$51*2*52)</f>
        <v>24.980689112557471</v>
      </c>
      <c r="N27" s="25">
        <f>K27/(1+D27)</f>
        <v>16684.350159579666</v>
      </c>
      <c r="O27" s="25">
        <f>N27/1.15</f>
        <v>14508.130573547536</v>
      </c>
      <c r="P27" s="7">
        <f>((1+D27)^(1/3))-1</f>
        <v>2.9142466571506542E-2</v>
      </c>
    </row>
    <row r="28" spans="1:16" ht="12.75" customHeight="1" outlineLevel="1" x14ac:dyDescent="0.2">
      <c r="A28" s="78"/>
      <c r="B28" s="81" t="s">
        <v>7888</v>
      </c>
      <c r="C28" s="111"/>
      <c r="D28" s="179"/>
      <c r="E28" s="8"/>
      <c r="F28" s="181"/>
      <c r="G28" s="10"/>
      <c r="H28" s="184"/>
      <c r="I28" s="8"/>
      <c r="J28" s="185"/>
      <c r="K28" s="8"/>
      <c r="L28" s="7"/>
      <c r="M28" s="898"/>
      <c r="N28" s="25"/>
      <c r="O28" s="25"/>
      <c r="P28" s="7"/>
    </row>
    <row r="29" spans="1:16" ht="12.75" customHeight="1" outlineLevel="1" x14ac:dyDescent="0.2">
      <c r="A29" s="78"/>
      <c r="B29" s="82" t="s">
        <v>7837</v>
      </c>
      <c r="C29" s="111">
        <f>('P2P Demand'!$D$8-$C$27)*I7</f>
        <v>33586.859421726098</v>
      </c>
      <c r="D29" s="179">
        <v>7.4999999999999997E-2</v>
      </c>
      <c r="E29" s="8">
        <f t="shared" si="5"/>
        <v>36105.873878355553</v>
      </c>
      <c r="F29" s="181">
        <v>1</v>
      </c>
      <c r="G29" s="10">
        <f t="shared" si="6"/>
        <v>36105.873878355553</v>
      </c>
      <c r="H29" s="184">
        <v>1</v>
      </c>
      <c r="I29" s="8">
        <f t="shared" si="7"/>
        <v>36105.873878355553</v>
      </c>
      <c r="J29" s="185">
        <v>0.3</v>
      </c>
      <c r="K29" s="8">
        <f>I29*J29</f>
        <v>10831.762163506666</v>
      </c>
      <c r="L29" s="7">
        <f>IFERROR(K29/K$44,"-")</f>
        <v>8.3100109085360641E-2</v>
      </c>
      <c r="M29" s="899">
        <f t="shared" ref="M29:M31" si="8">K29/($C$51*2*52)</f>
        <v>14.878794180641025</v>
      </c>
      <c r="N29" s="25">
        <f>K29/(1+D29)</f>
        <v>10076.05782651783</v>
      </c>
      <c r="O29" s="25">
        <f>N29/1.15</f>
        <v>8761.7894143633312</v>
      </c>
      <c r="P29" s="7">
        <f>((1+D29)^(1/3))-1</f>
        <v>2.4399807259133155E-2</v>
      </c>
    </row>
    <row r="30" spans="1:16" ht="12.75" customHeight="1" outlineLevel="1" x14ac:dyDescent="0.2">
      <c r="A30" s="78"/>
      <c r="B30" s="82" t="s">
        <v>7838</v>
      </c>
      <c r="C30" s="111">
        <f>('P2P Demand'!$D$8-$C$27)*J7</f>
        <v>16106.526467924718</v>
      </c>
      <c r="D30" s="179">
        <v>7.4999999999999997E-2</v>
      </c>
      <c r="E30" s="8">
        <f t="shared" si="5"/>
        <v>17314.515953019072</v>
      </c>
      <c r="F30" s="181">
        <v>1</v>
      </c>
      <c r="G30" s="10">
        <f t="shared" si="6"/>
        <v>17314.515953019072</v>
      </c>
      <c r="H30" s="184">
        <v>1</v>
      </c>
      <c r="I30" s="8">
        <f t="shared" si="7"/>
        <v>17314.515953019072</v>
      </c>
      <c r="J30" s="185">
        <v>0.3</v>
      </c>
      <c r="K30" s="8">
        <f>I30*J30</f>
        <v>5194.3547859057217</v>
      </c>
      <c r="L30" s="7">
        <f>IFERROR(K30/K$44,"-")</f>
        <v>3.9850528734014234E-2</v>
      </c>
      <c r="M30" s="899">
        <f t="shared" si="8"/>
        <v>7.135102727892475</v>
      </c>
      <c r="N30" s="25">
        <f>K30/(1+D30)</f>
        <v>4831.957940377416</v>
      </c>
      <c r="O30" s="25">
        <f>N30/1.15</f>
        <v>4201.7025568499275</v>
      </c>
      <c r="P30" s="7">
        <f>((1+D30)^(1/3))-1</f>
        <v>2.4399807259133155E-2</v>
      </c>
    </row>
    <row r="31" spans="1:16" ht="12.75" customHeight="1" outlineLevel="1" x14ac:dyDescent="0.2">
      <c r="B31" s="82" t="s">
        <v>7839</v>
      </c>
      <c r="C31" s="111">
        <f>('P2P Demand'!$D$8-$C$27)*K7</f>
        <v>4262.4716152780247</v>
      </c>
      <c r="D31" s="179">
        <v>7.4999999999999997E-2</v>
      </c>
      <c r="E31" s="8">
        <f t="shared" si="5"/>
        <v>4582.1569864238763</v>
      </c>
      <c r="F31" s="181">
        <v>1</v>
      </c>
      <c r="G31" s="10">
        <f t="shared" si="6"/>
        <v>4582.1569864238763</v>
      </c>
      <c r="H31" s="184">
        <v>1</v>
      </c>
      <c r="I31" s="8">
        <f t="shared" si="7"/>
        <v>4582.1569864238763</v>
      </c>
      <c r="J31" s="185">
        <v>0.15</v>
      </c>
      <c r="K31" s="8">
        <f>I31*J31</f>
        <v>687.3235479635814</v>
      </c>
      <c r="L31" s="7">
        <f>IFERROR(K31/K$44,"-")</f>
        <v>5.2730720034772083E-3</v>
      </c>
      <c r="M31" s="899">
        <f t="shared" si="8"/>
        <v>0.94412575269722721</v>
      </c>
      <c r="N31" s="25">
        <f>K31/(1+D31)</f>
        <v>639.37074229170366</v>
      </c>
      <c r="O31" s="25">
        <f>N31/1.15</f>
        <v>555.97455851452492</v>
      </c>
      <c r="P31" s="7">
        <f>((1+D31)^(1/3))-1</f>
        <v>2.4399807259133155E-2</v>
      </c>
    </row>
    <row r="32" spans="1:16" ht="12.75" customHeight="1" outlineLevel="1" x14ac:dyDescent="0.2">
      <c r="A32" s="78"/>
      <c r="B32" s="16" t="s">
        <v>6</v>
      </c>
      <c r="C32" s="17">
        <f>SUM(C29:C31,C27)</f>
        <v>119901.90556650856</v>
      </c>
      <c r="D32" s="17"/>
      <c r="E32" s="17">
        <f>SUM(E29:E31,E27)</f>
        <v>129883.73920492039</v>
      </c>
      <c r="F32" s="104">
        <f>IFERROR(G32/E32,"-")</f>
        <v>1</v>
      </c>
      <c r="G32" s="17">
        <f>SUM(G29:G31,G27)</f>
        <v>129883.73920492039</v>
      </c>
      <c r="H32" s="18"/>
      <c r="I32" s="17">
        <f>SUM(I29:I31,I27)</f>
        <v>140665.91806298867</v>
      </c>
      <c r="J32" s="104">
        <f>IFERROR(K32/I32,"-")</f>
        <v>0.24810119360746816</v>
      </c>
      <c r="K32" s="17">
        <f>SUM(K29:K31,K27)</f>
        <v>34899.382171317804</v>
      </c>
      <c r="L32" s="19">
        <f t="shared" ref="L32" si="9">IFERROR(K32/K$44,"-")</f>
        <v>0.26774428958743957</v>
      </c>
      <c r="M32" s="900">
        <f>K32/($C$51*2*52)</f>
        <v>47.938711773788192</v>
      </c>
      <c r="N32" s="25">
        <f>SUM(N27:N31)</f>
        <v>32231.736668766614</v>
      </c>
      <c r="O32" s="25">
        <f>SUM(O27:O31)</f>
        <v>28027.597103275319</v>
      </c>
    </row>
    <row r="33" spans="1:16" ht="12.75" customHeight="1" outlineLevel="1" x14ac:dyDescent="0.2">
      <c r="A33" s="78"/>
      <c r="B33" s="78"/>
      <c r="M33" s="898"/>
    </row>
    <row r="34" spans="1:16" ht="12.75" customHeight="1" outlineLevel="1" x14ac:dyDescent="0.2">
      <c r="B34" s="11" t="str">
        <f>"Connecting at "&amp;AirlineHomeAirportCode</f>
        <v>Connecting at LHR</v>
      </c>
      <c r="C34" s="40"/>
      <c r="D34" s="40"/>
      <c r="E34" s="12"/>
      <c r="H34" s="12"/>
      <c r="I34" s="12"/>
      <c r="J34" s="13"/>
      <c r="K34" s="12"/>
      <c r="M34" s="898"/>
    </row>
    <row r="35" spans="1:16" ht="12.75" customHeight="1" outlineLevel="1" x14ac:dyDescent="0.2">
      <c r="B35" s="14" t="s">
        <v>179</v>
      </c>
      <c r="C35" s="112">
        <f>'Forecast Cnx @ Home Airport'!H179</f>
        <v>0</v>
      </c>
      <c r="D35" s="179">
        <f>'Forecast Cnx @ Home Airport'!I181</f>
        <v>9.596800884464618E-2</v>
      </c>
      <c r="E35" s="8">
        <f>C35*(1+D35)</f>
        <v>0</v>
      </c>
      <c r="F35" s="182">
        <v>1</v>
      </c>
      <c r="G35" s="10">
        <f>E35*F35</f>
        <v>0</v>
      </c>
      <c r="H35" s="184">
        <v>1</v>
      </c>
      <c r="I35" s="8">
        <f>G35*H35</f>
        <v>0</v>
      </c>
      <c r="J35" s="115">
        <f>'Forecast Cnx @ Home Airport'!P179</f>
        <v>0</v>
      </c>
      <c r="K35" s="15">
        <f>I35*J35</f>
        <v>0</v>
      </c>
      <c r="L35" s="7">
        <f t="shared" ref="L35:L37" si="10">IFERROR(K35/K$44,"-")</f>
        <v>0</v>
      </c>
      <c r="M35" s="899">
        <f t="shared" ref="M35:M36" si="11">K35/($C$51*2*52)</f>
        <v>0</v>
      </c>
      <c r="P35" s="7">
        <f>((1+D35)^(1/3))-1</f>
        <v>3.1017315441577376E-2</v>
      </c>
    </row>
    <row r="36" spans="1:16" ht="12.75" customHeight="1" outlineLevel="1" x14ac:dyDescent="0.2">
      <c r="B36" s="14" t="s">
        <v>180</v>
      </c>
      <c r="C36" s="112">
        <f>'Forecast Cnx @ Home Airport'!H180</f>
        <v>904536.13655104185</v>
      </c>
      <c r="D36" s="179">
        <f>'Forecast Cnx @ Home Airport'!I181</f>
        <v>9.596800884464618E-2</v>
      </c>
      <c r="E36" s="8">
        <f>C36*(1+D36)</f>
        <v>991342.66850387433</v>
      </c>
      <c r="F36" s="182">
        <v>1</v>
      </c>
      <c r="G36" s="10">
        <f>E36*F36</f>
        <v>991342.66850387433</v>
      </c>
      <c r="H36" s="184">
        <v>1</v>
      </c>
      <c r="I36" s="8">
        <f>G36*H36</f>
        <v>991342.66850387433</v>
      </c>
      <c r="J36" s="115">
        <f>'Forecast Cnx @ Home Airport'!P180</f>
        <v>4.5403615380649145E-2</v>
      </c>
      <c r="K36" s="15">
        <f>I36*J36</f>
        <v>45010.541231176278</v>
      </c>
      <c r="L36" s="7">
        <f t="shared" si="10"/>
        <v>0.34531600951354008</v>
      </c>
      <c r="M36" s="899">
        <f t="shared" si="11"/>
        <v>61.827666526341041</v>
      </c>
      <c r="P36" s="7">
        <f>((1+D36)^(1/3))-1</f>
        <v>3.1017315441577376E-2</v>
      </c>
    </row>
    <row r="37" spans="1:16" outlineLevel="1" x14ac:dyDescent="0.2">
      <c r="B37" s="16" t="s">
        <v>6</v>
      </c>
      <c r="C37" s="17">
        <f>SUM(C35:C36)</f>
        <v>904536.13655104185</v>
      </c>
      <c r="D37" s="17"/>
      <c r="E37" s="17">
        <f>SUM(E35:E36)</f>
        <v>991342.66850387433</v>
      </c>
      <c r="F37" s="104">
        <f>IFERROR(G37/E37,"-")</f>
        <v>1</v>
      </c>
      <c r="G37" s="17">
        <f>SUM(G35:G36)</f>
        <v>991342.66850387433</v>
      </c>
      <c r="H37" s="18"/>
      <c r="I37" s="17">
        <f>SUM(I35:I36)</f>
        <v>991342.66850387433</v>
      </c>
      <c r="J37" s="104">
        <f>IFERROR(K37/I37,"-")</f>
        <v>4.5403615380649145E-2</v>
      </c>
      <c r="K37" s="17">
        <f>SUM(K35:K36)</f>
        <v>45010.541231176278</v>
      </c>
      <c r="L37" s="19">
        <f t="shared" si="10"/>
        <v>0.34531600951354008</v>
      </c>
      <c r="M37" s="900">
        <f>K37/($C$51*2*52)</f>
        <v>61.827666526341041</v>
      </c>
      <c r="P37" s="103"/>
    </row>
    <row r="38" spans="1:16" ht="6" customHeight="1" outlineLevel="1" x14ac:dyDescent="0.2">
      <c r="M38" s="898"/>
    </row>
    <row r="39" spans="1:16" outlineLevel="1" x14ac:dyDescent="0.2">
      <c r="B39" s="11" t="str">
        <f>"Connecting at "&amp;DestinationAirportCode</f>
        <v>Connecting at SJC</v>
      </c>
      <c r="C39" s="40"/>
      <c r="D39" s="40"/>
      <c r="E39" s="20"/>
      <c r="H39" s="20"/>
      <c r="I39" s="20"/>
      <c r="J39" s="21"/>
      <c r="K39" s="20"/>
      <c r="M39" s="898"/>
    </row>
    <row r="40" spans="1:16" outlineLevel="1" x14ac:dyDescent="0.2">
      <c r="B40" s="14" t="s">
        <v>179</v>
      </c>
      <c r="C40" s="113">
        <f>'Forecast Cnx @ Dest. Airport'!H179</f>
        <v>977784</v>
      </c>
      <c r="D40" s="179">
        <v>0.09</v>
      </c>
      <c r="E40" s="8">
        <f>C40*(1+D40)</f>
        <v>1065784.56</v>
      </c>
      <c r="F40" s="182">
        <v>1</v>
      </c>
      <c r="G40" s="10">
        <f>E40*F40</f>
        <v>1065784.56</v>
      </c>
      <c r="H40" s="183">
        <v>1</v>
      </c>
      <c r="I40" s="8">
        <f>G40*H40</f>
        <v>1065784.56</v>
      </c>
      <c r="J40" s="114">
        <f>'Forecast Cnx @ Dest. Airport'!P179</f>
        <v>7.692623060393352E-4</v>
      </c>
      <c r="K40" s="15">
        <f>I40*J40</f>
        <v>819.86788836671826</v>
      </c>
      <c r="L40" s="7">
        <f t="shared" ref="L40:L44" si="12">IFERROR(K40/K$44,"-")</f>
        <v>6.2899378633330194E-3</v>
      </c>
      <c r="M40" s="899">
        <f t="shared" ref="M40:M41" si="13">K40/($C$51*2*52)</f>
        <v>1.1261921543498876</v>
      </c>
      <c r="P40" s="7">
        <f>((1+D40)^(1/3))-1</f>
        <v>2.9142466571506542E-2</v>
      </c>
    </row>
    <row r="41" spans="1:16" outlineLevel="1" x14ac:dyDescent="0.2">
      <c r="B41" s="14" t="s">
        <v>180</v>
      </c>
      <c r="C41" s="113">
        <f>'Forecast Cnx @ Dest. Airport'!H180</f>
        <v>129411</v>
      </c>
      <c r="D41" s="179">
        <v>0.09</v>
      </c>
      <c r="E41" s="8">
        <f>C41*(1+D41)</f>
        <v>141057.99000000002</v>
      </c>
      <c r="F41" s="182">
        <v>1</v>
      </c>
      <c r="G41" s="10">
        <f>E41*F41</f>
        <v>141057.99000000002</v>
      </c>
      <c r="H41" s="183">
        <v>1</v>
      </c>
      <c r="I41" s="8">
        <f>G41*H41</f>
        <v>141057.99000000002</v>
      </c>
      <c r="J41" s="114">
        <f>'Forecast Cnx @ Dest. Airport'!P180</f>
        <v>1.2815819599270055E-2</v>
      </c>
      <c r="K41" s="15">
        <f>I41*J41</f>
        <v>1807.7737528756397</v>
      </c>
      <c r="L41" s="7">
        <f t="shared" si="12"/>
        <v>1.3869044925279576E-2</v>
      </c>
      <c r="M41" s="899">
        <f t="shared" si="13"/>
        <v>2.4832057044995053</v>
      </c>
      <c r="P41" s="7">
        <f>((1+D41)^(1/3))-1</f>
        <v>2.9142466571506542E-2</v>
      </c>
    </row>
    <row r="42" spans="1:16" outlineLevel="1" x14ac:dyDescent="0.2">
      <c r="B42" s="22" t="s">
        <v>6</v>
      </c>
      <c r="C42" s="23">
        <f>SUM(C40:C41)</f>
        <v>1107195</v>
      </c>
      <c r="D42" s="23"/>
      <c r="E42" s="23">
        <f>SUM(E40:E41)</f>
        <v>1206842.55</v>
      </c>
      <c r="F42" s="104">
        <f>IFERROR(G42/E42,"-")</f>
        <v>1</v>
      </c>
      <c r="G42" s="23">
        <f>SUM(G40:G41)</f>
        <v>1206842.55</v>
      </c>
      <c r="H42" s="18"/>
      <c r="I42" s="23">
        <f>SUM(I40:I41)</f>
        <v>1206842.55</v>
      </c>
      <c r="J42" s="104">
        <f>IFERROR(K42/I42,"-")</f>
        <v>2.1772862095741966E-3</v>
      </c>
      <c r="K42" s="17">
        <f>SUM(K40:K41)</f>
        <v>2627.6416412423578</v>
      </c>
      <c r="L42" s="19">
        <f t="shared" si="12"/>
        <v>2.0158982788612594E-2</v>
      </c>
      <c r="M42" s="900">
        <f>K42/($C$51*2*52)</f>
        <v>3.6093978588493925</v>
      </c>
      <c r="P42" s="102"/>
    </row>
    <row r="43" spans="1:16" ht="6" customHeight="1" outlineLevel="1" x14ac:dyDescent="0.2">
      <c r="F43" s="104"/>
      <c r="M43" s="898"/>
    </row>
    <row r="44" spans="1:16" outlineLevel="1" x14ac:dyDescent="0.2">
      <c r="B44" s="16" t="s">
        <v>6</v>
      </c>
      <c r="C44" s="17">
        <f>SUM(C42,C37,C32,C23)</f>
        <v>2261526.7731479346</v>
      </c>
      <c r="D44" s="17"/>
      <c r="E44" s="17">
        <f>SUM(E42,E37,E32,E23)</f>
        <v>2469653.1245319135</v>
      </c>
      <c r="F44" s="104">
        <f>IFERROR(G44/E44,"-")</f>
        <v>1</v>
      </c>
      <c r="G44" s="17">
        <f>SUM(G42,G37,G32,G23)</f>
        <v>2469653.1245319135</v>
      </c>
      <c r="H44" s="24"/>
      <c r="I44" s="17">
        <f>SUM(I42,I37,I32,I23)</f>
        <v>2492115.9971528891</v>
      </c>
      <c r="J44" s="104">
        <f>IFERROR(K44/I44,"-")</f>
        <v>5.2303321405634193E-2</v>
      </c>
      <c r="K44" s="17">
        <f>SUM(K42,K37,K32,K23)</f>
        <v>130345.9439792101</v>
      </c>
      <c r="L44" s="19">
        <f t="shared" si="12"/>
        <v>1</v>
      </c>
      <c r="M44" s="900">
        <f>K44/($C$51*2*52)</f>
        <v>179.04662634506883</v>
      </c>
      <c r="P44" s="102"/>
    </row>
    <row r="45" spans="1:16" outlineLevel="1" x14ac:dyDescent="0.2">
      <c r="L45" s="25"/>
    </row>
    <row r="46" spans="1:16" outlineLevel="1" x14ac:dyDescent="0.2">
      <c r="A46" s="78"/>
      <c r="B46" s="116" t="s">
        <v>1510</v>
      </c>
      <c r="I46" s="25"/>
    </row>
    <row r="47" spans="1:16" s="148" customFormat="1" outlineLevel="1" x14ac:dyDescent="0.2">
      <c r="A47" s="60"/>
      <c r="B47" s="147"/>
      <c r="C47" s="95" t="s">
        <v>1533</v>
      </c>
      <c r="D47" s="80"/>
      <c r="E47" s="80"/>
      <c r="I47" s="149"/>
    </row>
    <row r="48" spans="1:16" s="85" customFormat="1" ht="6" customHeight="1" outlineLevel="1" x14ac:dyDescent="0.2">
      <c r="A48" s="34"/>
      <c r="B48" s="117"/>
      <c r="C48" s="118"/>
      <c r="D48" s="80"/>
      <c r="E48" s="80"/>
      <c r="F48" s="80"/>
      <c r="I48" s="27"/>
      <c r="K48" s="80"/>
    </row>
    <row r="49" spans="1:16" outlineLevel="1" x14ac:dyDescent="0.2">
      <c r="B49" s="14" t="s">
        <v>168</v>
      </c>
      <c r="C49" s="72" t="s">
        <v>7805</v>
      </c>
      <c r="E49" s="72" t="s">
        <v>8161</v>
      </c>
      <c r="I49" s="25"/>
    </row>
    <row r="50" spans="1:16" outlineLevel="1" x14ac:dyDescent="0.2">
      <c r="B50" s="14" t="s">
        <v>169</v>
      </c>
      <c r="C50" s="180">
        <v>214</v>
      </c>
      <c r="E50" s="180">
        <v>275</v>
      </c>
      <c r="I50" s="25"/>
      <c r="K50" s="25" t="s">
        <v>8197</v>
      </c>
      <c r="L50" s="80" t="s">
        <v>171</v>
      </c>
    </row>
    <row r="51" spans="1:16" outlineLevel="1" x14ac:dyDescent="0.2">
      <c r="B51" s="14" t="s">
        <v>181</v>
      </c>
      <c r="C51" s="170">
        <v>7</v>
      </c>
      <c r="D51" s="392"/>
      <c r="E51" s="170">
        <v>7</v>
      </c>
      <c r="I51" s="10"/>
      <c r="J51" s="82" t="s">
        <v>8275</v>
      </c>
      <c r="K51" s="222">
        <f>M18/SUM(M18,M27)</f>
        <v>0.66326530612244905</v>
      </c>
      <c r="L51" s="222">
        <f>100%-K51</f>
        <v>0.33673469387755095</v>
      </c>
    </row>
    <row r="52" spans="1:16" outlineLevel="1" x14ac:dyDescent="0.2">
      <c r="B52" s="14" t="s">
        <v>182</v>
      </c>
      <c r="C52" s="26">
        <f>C50*C51*2*52</f>
        <v>155792</v>
      </c>
      <c r="E52" s="26">
        <f>E50*E51*2*52</f>
        <v>200200</v>
      </c>
      <c r="I52" s="9"/>
      <c r="J52" s="82" t="s">
        <v>8276</v>
      </c>
      <c r="K52" s="222">
        <f>SUM(M20:M22)/SUM(M20:M22,M29:M31)</f>
        <v>0.41767095894937933</v>
      </c>
      <c r="L52" s="222">
        <f>100%-K52</f>
        <v>0.58232904105062067</v>
      </c>
    </row>
    <row r="53" spans="1:16" ht="23.25" outlineLevel="1" x14ac:dyDescent="0.35">
      <c r="B53" s="14" t="s">
        <v>183</v>
      </c>
      <c r="C53" s="397">
        <f>IFERROR($K$44/C52,"-")</f>
        <v>0.83666647824798512</v>
      </c>
      <c r="E53" s="397">
        <f>IFERROR($K$44/E52,"-")</f>
        <v>0.65107864125479575</v>
      </c>
      <c r="J53" s="82" t="s">
        <v>6</v>
      </c>
      <c r="K53" s="222">
        <f>M23/SUM(M23,M32)</f>
        <v>0.578039815075443</v>
      </c>
      <c r="L53" s="222">
        <f>1-K53</f>
        <v>0.421960184924557</v>
      </c>
    </row>
    <row r="54" spans="1:16" outlineLevel="1" x14ac:dyDescent="0.2">
      <c r="B54" s="14" t="s">
        <v>7806</v>
      </c>
      <c r="C54" s="80" t="s">
        <v>8063</v>
      </c>
      <c r="D54" s="392" t="s">
        <v>8103</v>
      </c>
      <c r="E54" s="80" t="s">
        <v>8162</v>
      </c>
      <c r="F54" s="80" t="s">
        <v>8163</v>
      </c>
    </row>
    <row r="56" spans="1:16" s="93" customFormat="1" x14ac:dyDescent="0.2">
      <c r="A56" s="88"/>
      <c r="B56" s="3" t="s">
        <v>1487</v>
      </c>
    </row>
    <row r="57" spans="1:16" outlineLevel="1" x14ac:dyDescent="0.2">
      <c r="B57" s="82" t="s">
        <v>1488</v>
      </c>
      <c r="C57" s="82"/>
    </row>
    <row r="58" spans="1:16" outlineLevel="1" x14ac:dyDescent="0.2">
      <c r="B58" s="82"/>
      <c r="C58" s="82"/>
      <c r="E58" s="503" t="s">
        <v>7914</v>
      </c>
      <c r="F58" s="503"/>
    </row>
    <row r="59" spans="1:16" ht="25.5" outlineLevel="1" x14ac:dyDescent="0.2">
      <c r="B59" s="95" t="s">
        <v>1489</v>
      </c>
      <c r="C59" s="95" t="s">
        <v>1490</v>
      </c>
      <c r="F59" s="82" t="s">
        <v>7895</v>
      </c>
      <c r="G59" s="80">
        <v>2010</v>
      </c>
      <c r="H59" s="80">
        <v>2011</v>
      </c>
      <c r="I59" s="80">
        <v>2012</v>
      </c>
      <c r="J59" s="80">
        <v>2013</v>
      </c>
      <c r="K59" s="80">
        <v>2014</v>
      </c>
      <c r="L59" s="80">
        <v>2015</v>
      </c>
      <c r="M59" s="80">
        <v>2016</v>
      </c>
      <c r="N59" s="80" t="s">
        <v>7896</v>
      </c>
      <c r="O59" s="80" t="s">
        <v>7833</v>
      </c>
      <c r="P59" s="80" t="s">
        <v>7894</v>
      </c>
    </row>
    <row r="60" spans="1:16" outlineLevel="1" x14ac:dyDescent="0.2">
      <c r="B60" s="82"/>
      <c r="C60" s="82"/>
      <c r="E60" s="80">
        <v>1</v>
      </c>
      <c r="F60" s="82" t="s">
        <v>7854</v>
      </c>
      <c r="G60" s="80">
        <v>72.900000000000006</v>
      </c>
      <c r="H60" s="80">
        <v>78.599999999999994</v>
      </c>
      <c r="I60" s="443">
        <v>85</v>
      </c>
      <c r="J60" s="443">
        <v>90.1</v>
      </c>
      <c r="K60" s="443">
        <v>95.1</v>
      </c>
      <c r="L60" s="443">
        <v>101.4</v>
      </c>
      <c r="M60" s="443">
        <v>107.9</v>
      </c>
      <c r="N60" s="101">
        <f>((J60/G60)^(1/3))-1</f>
        <v>7.3163156564491905E-2</v>
      </c>
      <c r="O60" s="101">
        <f>((L60/J60)^(1/2))-1</f>
        <v>6.0856354186341388E-2</v>
      </c>
      <c r="P60" s="437">
        <v>0.113</v>
      </c>
    </row>
    <row r="61" spans="1:16" outlineLevel="1" x14ac:dyDescent="0.2">
      <c r="B61" s="72">
        <v>2</v>
      </c>
      <c r="C61" s="96">
        <v>3</v>
      </c>
      <c r="E61" s="80">
        <v>1</v>
      </c>
      <c r="F61" s="82" t="s">
        <v>7479</v>
      </c>
      <c r="G61" s="80">
        <v>102.4</v>
      </c>
      <c r="H61" s="80">
        <v>113.5</v>
      </c>
      <c r="I61" s="443">
        <v>122.3</v>
      </c>
      <c r="J61" s="443">
        <v>131.19999999999999</v>
      </c>
      <c r="K61" s="443">
        <v>143.80000000000001</v>
      </c>
      <c r="L61" s="443">
        <v>153.6</v>
      </c>
      <c r="M61" s="443">
        <v>164.5</v>
      </c>
      <c r="N61" s="101">
        <f>((J61/G61)^(1/3))-1</f>
        <v>8.612037144215301E-2</v>
      </c>
      <c r="O61" s="101">
        <f>((L61/J61)^(1/2))-1</f>
        <v>8.2003561600918928E-2</v>
      </c>
      <c r="P61" s="101">
        <v>0.11</v>
      </c>
    </row>
    <row r="62" spans="1:16" outlineLevel="1" x14ac:dyDescent="0.2">
      <c r="B62" s="72">
        <v>10</v>
      </c>
      <c r="C62" s="96">
        <v>2.4</v>
      </c>
      <c r="E62" s="80">
        <v>2</v>
      </c>
      <c r="F62" s="82" t="s">
        <v>7489</v>
      </c>
      <c r="G62" s="80">
        <v>12.4</v>
      </c>
      <c r="H62" s="443">
        <v>13.3</v>
      </c>
      <c r="I62" s="443">
        <v>14</v>
      </c>
      <c r="J62" s="443">
        <v>14.8</v>
      </c>
      <c r="K62" s="443">
        <v>15.8</v>
      </c>
      <c r="L62" s="443">
        <v>16.899999999999999</v>
      </c>
      <c r="M62" s="443">
        <v>18</v>
      </c>
      <c r="N62" s="101">
        <f>((J62/G62)^(1/3))-1</f>
        <v>6.0750740000032E-2</v>
      </c>
      <c r="O62" s="101">
        <f>((L62/J62)^(1/2))-1</f>
        <v>6.8593417484822172E-2</v>
      </c>
      <c r="P62" s="437">
        <v>0.127</v>
      </c>
    </row>
    <row r="63" spans="1:16" outlineLevel="1" x14ac:dyDescent="0.2">
      <c r="B63" s="72">
        <v>20</v>
      </c>
      <c r="C63" s="96">
        <v>2</v>
      </c>
      <c r="E63" s="80">
        <v>3</v>
      </c>
      <c r="F63" s="82" t="s">
        <v>7860</v>
      </c>
      <c r="G63" s="80">
        <v>47.8</v>
      </c>
      <c r="H63" s="80">
        <v>51.9</v>
      </c>
      <c r="I63" s="443">
        <v>55</v>
      </c>
      <c r="J63" s="443">
        <v>58.7</v>
      </c>
      <c r="K63" s="443">
        <v>62.9</v>
      </c>
      <c r="L63" s="443">
        <v>67.7</v>
      </c>
      <c r="M63" s="443">
        <v>72.8</v>
      </c>
      <c r="N63" s="101">
        <f>((J63/G63)^(1/3))-1</f>
        <v>7.0869957415142126E-2</v>
      </c>
      <c r="O63" s="101">
        <f>((L63/J63)^(1/2))-1</f>
        <v>7.3928291903102128E-2</v>
      </c>
      <c r="P63" s="437">
        <v>8.7999999999999995E-2</v>
      </c>
    </row>
    <row r="64" spans="1:16" outlineLevel="1" x14ac:dyDescent="0.2">
      <c r="B64" s="72">
        <v>30</v>
      </c>
      <c r="C64" s="96">
        <v>1.8</v>
      </c>
    </row>
    <row r="65" spans="2:13" outlineLevel="1" x14ac:dyDescent="0.2">
      <c r="B65" s="72">
        <v>40</v>
      </c>
      <c r="C65" s="96">
        <v>1.6</v>
      </c>
      <c r="F65" s="82"/>
    </row>
    <row r="66" spans="2:13" outlineLevel="1" x14ac:dyDescent="0.2">
      <c r="B66" s="72">
        <v>50</v>
      </c>
      <c r="C66" s="96">
        <v>1.5</v>
      </c>
    </row>
    <row r="67" spans="2:13" outlineLevel="1" x14ac:dyDescent="0.2">
      <c r="B67" s="72">
        <v>60</v>
      </c>
      <c r="C67" s="96">
        <v>1.4</v>
      </c>
      <c r="E67" s="503"/>
    </row>
    <row r="68" spans="2:13" outlineLevel="1" x14ac:dyDescent="0.2">
      <c r="B68" s="72">
        <v>70</v>
      </c>
      <c r="C68" s="96">
        <v>1.3</v>
      </c>
    </row>
    <row r="69" spans="2:13" outlineLevel="1" x14ac:dyDescent="0.2">
      <c r="B69" s="72">
        <v>80</v>
      </c>
      <c r="C69" s="96">
        <v>1.2</v>
      </c>
      <c r="E69" s="129"/>
      <c r="F69" s="129"/>
      <c r="G69" s="129"/>
      <c r="H69" s="441"/>
      <c r="I69" s="47"/>
    </row>
    <row r="70" spans="2:13" ht="20.25" outlineLevel="1" x14ac:dyDescent="0.2">
      <c r="B70" s="72">
        <v>90</v>
      </c>
      <c r="C70" s="96">
        <v>1.1499999999999999</v>
      </c>
      <c r="F70" s="25"/>
      <c r="G70" s="25"/>
      <c r="H70" s="442"/>
      <c r="I70" s="438"/>
    </row>
    <row r="71" spans="2:13" ht="20.25" outlineLevel="1" x14ac:dyDescent="0.2">
      <c r="B71" s="72">
        <v>100</v>
      </c>
      <c r="C71" s="96">
        <v>1.1000000000000001</v>
      </c>
      <c r="F71" s="25"/>
      <c r="G71" s="25"/>
      <c r="H71" s="442"/>
      <c r="I71" s="438"/>
    </row>
    <row r="72" spans="2:13" ht="20.25" outlineLevel="1" x14ac:dyDescent="0.2">
      <c r="B72" s="72">
        <v>110</v>
      </c>
      <c r="C72" s="96">
        <v>1.08</v>
      </c>
      <c r="F72" s="25"/>
      <c r="G72" s="25"/>
      <c r="H72" s="442"/>
      <c r="I72" s="439"/>
    </row>
    <row r="73" spans="2:13" outlineLevel="1" x14ac:dyDescent="0.2">
      <c r="B73" s="72">
        <v>120</v>
      </c>
      <c r="C73" s="96">
        <v>1.06</v>
      </c>
      <c r="F73" s="25"/>
      <c r="G73" s="25"/>
      <c r="H73" s="442"/>
    </row>
    <row r="74" spans="2:13" outlineLevel="1" x14ac:dyDescent="0.2">
      <c r="B74" s="72">
        <v>130</v>
      </c>
      <c r="C74" s="96">
        <v>1.05</v>
      </c>
      <c r="E74" s="70"/>
      <c r="F74" s="70"/>
      <c r="G74" s="70"/>
      <c r="H74" s="432"/>
      <c r="J74" s="444"/>
      <c r="K74" s="444"/>
      <c r="L74" s="432"/>
      <c r="M74" s="432"/>
    </row>
    <row r="75" spans="2:13" outlineLevel="1" x14ac:dyDescent="0.2">
      <c r="B75" s="72">
        <v>140</v>
      </c>
      <c r="C75" s="96">
        <v>1.04</v>
      </c>
    </row>
    <row r="76" spans="2:13" outlineLevel="1" x14ac:dyDescent="0.2">
      <c r="B76" s="72">
        <v>150</v>
      </c>
      <c r="C76" s="96">
        <v>1.03</v>
      </c>
      <c r="H76" s="80" t="s">
        <v>7899</v>
      </c>
    </row>
    <row r="77" spans="2:13" outlineLevel="1" x14ac:dyDescent="0.2">
      <c r="B77" s="78"/>
      <c r="C77" s="78"/>
      <c r="E77" s="80" t="s">
        <v>7897</v>
      </c>
      <c r="F77" s="440">
        <f>H74/N61</f>
        <v>0</v>
      </c>
      <c r="H77" s="80">
        <v>1</v>
      </c>
      <c r="I77" s="440">
        <f>G121/N61</f>
        <v>0.28210766085917011</v>
      </c>
      <c r="J77" s="437">
        <f>O61*I77</f>
        <v>2.3133832945356102E-2</v>
      </c>
    </row>
    <row r="78" spans="2:13" outlineLevel="1" x14ac:dyDescent="0.2">
      <c r="B78" s="78"/>
      <c r="C78" s="78"/>
      <c r="E78" s="80" t="s">
        <v>7898</v>
      </c>
      <c r="F78" s="440"/>
      <c r="H78" s="80">
        <v>2</v>
      </c>
      <c r="I78" s="440">
        <f>G121/N60</f>
        <v>0.33206900413670498</v>
      </c>
      <c r="J78" s="437">
        <f>I78*O62</f>
        <v>2.2777747834518147E-2</v>
      </c>
    </row>
    <row r="79" spans="2:13" ht="14.25" hidden="1" outlineLevel="1" x14ac:dyDescent="0.2">
      <c r="B79" s="5" t="s">
        <v>1491</v>
      </c>
      <c r="C79" s="5" t="s">
        <v>1492</v>
      </c>
    </row>
    <row r="80" spans="2:13" outlineLevel="1" x14ac:dyDescent="0.2">
      <c r="B80" s="78" t="s">
        <v>1493</v>
      </c>
      <c r="C80" s="97" t="e">
        <f>(-0.49*LN(E17))+6.8124</f>
        <v>#NUM!</v>
      </c>
      <c r="D80" s="253"/>
      <c r="E80" s="79"/>
      <c r="H80" s="80">
        <v>3</v>
      </c>
      <c r="I80" s="440">
        <f>G121/N63</f>
        <v>0.34281404174623825</v>
      </c>
      <c r="J80" s="437">
        <f>I80*O63</f>
        <v>2.5343656546698141E-2</v>
      </c>
    </row>
    <row r="81" spans="1:9" hidden="1" outlineLevel="1" x14ac:dyDescent="0.2">
      <c r="B81" s="78" t="s">
        <v>1493</v>
      </c>
      <c r="C81" s="97" t="e">
        <f>4.227*(E17/1000)^-0.28</f>
        <v>#DIV/0!</v>
      </c>
    </row>
    <row r="82" spans="1:9" outlineLevel="1" x14ac:dyDescent="0.2">
      <c r="B82" s="254"/>
      <c r="C82" s="252"/>
    </row>
    <row r="83" spans="1:9" outlineLevel="1" x14ac:dyDescent="0.2"/>
    <row r="84" spans="1:9" outlineLevel="1" x14ac:dyDescent="0.2"/>
    <row r="85" spans="1:9" outlineLevel="1" x14ac:dyDescent="0.2"/>
    <row r="86" spans="1:9" outlineLevel="1" x14ac:dyDescent="0.2"/>
    <row r="87" spans="1:9" outlineLevel="1" x14ac:dyDescent="0.2">
      <c r="F87" s="101"/>
      <c r="G87" s="101"/>
      <c r="I87" s="101"/>
    </row>
    <row r="89" spans="1:9" s="120" customFormat="1" x14ac:dyDescent="0.2">
      <c r="A89" s="119"/>
      <c r="B89" s="119" t="s">
        <v>5</v>
      </c>
    </row>
    <row r="93" spans="1:9" x14ac:dyDescent="0.2">
      <c r="G93" s="232" t="s">
        <v>7782</v>
      </c>
      <c r="H93" s="255" t="s">
        <v>7783</v>
      </c>
    </row>
    <row r="94" spans="1:9" x14ac:dyDescent="0.2">
      <c r="G94" s="257">
        <f t="shared" ref="G94:G109" si="14">B61*1000</f>
        <v>2000</v>
      </c>
      <c r="H94" s="249">
        <v>3</v>
      </c>
    </row>
    <row r="95" spans="1:9" x14ac:dyDescent="0.2">
      <c r="G95" s="257">
        <f t="shared" si="14"/>
        <v>10000</v>
      </c>
      <c r="H95" s="249">
        <v>2.4</v>
      </c>
    </row>
    <row r="96" spans="1:9" x14ac:dyDescent="0.2">
      <c r="G96" s="257">
        <f t="shared" si="14"/>
        <v>20000</v>
      </c>
      <c r="H96" s="249">
        <v>2</v>
      </c>
    </row>
    <row r="97" spans="7:8" x14ac:dyDescent="0.2">
      <c r="G97" s="257">
        <f t="shared" si="14"/>
        <v>30000</v>
      </c>
      <c r="H97" s="249">
        <v>1.8</v>
      </c>
    </row>
    <row r="98" spans="7:8" x14ac:dyDescent="0.2">
      <c r="G98" s="257">
        <f t="shared" si="14"/>
        <v>40000</v>
      </c>
      <c r="H98" s="249">
        <v>1.6</v>
      </c>
    </row>
    <row r="99" spans="7:8" x14ac:dyDescent="0.2">
      <c r="G99" s="257">
        <f t="shared" si="14"/>
        <v>50000</v>
      </c>
      <c r="H99" s="249">
        <v>1.5</v>
      </c>
    </row>
    <row r="100" spans="7:8" x14ac:dyDescent="0.2">
      <c r="G100" s="257">
        <f t="shared" si="14"/>
        <v>60000</v>
      </c>
      <c r="H100" s="249">
        <v>1.4</v>
      </c>
    </row>
    <row r="101" spans="7:8" x14ac:dyDescent="0.2">
      <c r="G101" s="257">
        <f t="shared" si="14"/>
        <v>70000</v>
      </c>
      <c r="H101" s="249">
        <v>1.3</v>
      </c>
    </row>
    <row r="102" spans="7:8" x14ac:dyDescent="0.2">
      <c r="G102" s="257">
        <f t="shared" si="14"/>
        <v>80000</v>
      </c>
      <c r="H102" s="249">
        <v>1.2</v>
      </c>
    </row>
    <row r="103" spans="7:8" x14ac:dyDescent="0.2">
      <c r="G103" s="257">
        <f t="shared" si="14"/>
        <v>90000</v>
      </c>
      <c r="H103" s="249">
        <v>1.1499999999999999</v>
      </c>
    </row>
    <row r="104" spans="7:8" x14ac:dyDescent="0.2">
      <c r="G104" s="257">
        <f t="shared" si="14"/>
        <v>100000</v>
      </c>
      <c r="H104" s="249">
        <v>1.1000000000000001</v>
      </c>
    </row>
    <row r="105" spans="7:8" x14ac:dyDescent="0.2">
      <c r="G105" s="257">
        <f t="shared" si="14"/>
        <v>110000</v>
      </c>
      <c r="H105" s="249">
        <v>1.08</v>
      </c>
    </row>
    <row r="106" spans="7:8" x14ac:dyDescent="0.2">
      <c r="G106" s="257">
        <f t="shared" si="14"/>
        <v>120000</v>
      </c>
      <c r="H106" s="249">
        <v>1.06</v>
      </c>
    </row>
    <row r="107" spans="7:8" x14ac:dyDescent="0.2">
      <c r="G107" s="257">
        <f t="shared" si="14"/>
        <v>130000</v>
      </c>
      <c r="H107" s="249">
        <v>1.05</v>
      </c>
    </row>
    <row r="108" spans="7:8" x14ac:dyDescent="0.2">
      <c r="G108" s="257">
        <f t="shared" si="14"/>
        <v>140000</v>
      </c>
      <c r="H108" s="249">
        <v>1.04</v>
      </c>
    </row>
    <row r="109" spans="7:8" x14ac:dyDescent="0.2">
      <c r="G109" s="258">
        <f t="shared" si="14"/>
        <v>150000</v>
      </c>
      <c r="H109" s="256">
        <v>1.03</v>
      </c>
    </row>
    <row r="116" spans="3:7" x14ac:dyDescent="0.2">
      <c r="F116" s="82" t="s">
        <v>8204</v>
      </c>
    </row>
    <row r="117" spans="3:7" x14ac:dyDescent="0.2">
      <c r="C117" s="82">
        <v>2010</v>
      </c>
      <c r="D117" s="80">
        <v>2409244.7999999998</v>
      </c>
      <c r="F117" s="82">
        <v>2010</v>
      </c>
      <c r="G117" s="902">
        <v>542314</v>
      </c>
    </row>
    <row r="118" spans="3:7" x14ac:dyDescent="0.2">
      <c r="C118" s="82">
        <v>2011</v>
      </c>
      <c r="D118" s="80">
        <v>2448881.4</v>
      </c>
      <c r="F118" s="82">
        <v>2011</v>
      </c>
      <c r="G118" s="902">
        <v>562884</v>
      </c>
    </row>
    <row r="119" spans="3:7" x14ac:dyDescent="0.2">
      <c r="C119" s="82">
        <v>2012</v>
      </c>
      <c r="D119" s="80">
        <v>2465020.2999999998</v>
      </c>
      <c r="F119" s="82">
        <v>2012</v>
      </c>
      <c r="G119" s="902">
        <v>573022</v>
      </c>
    </row>
    <row r="120" spans="3:7" x14ac:dyDescent="0.2">
      <c r="C120" s="82">
        <v>2013</v>
      </c>
      <c r="D120" s="25">
        <v>2506058.6</v>
      </c>
      <c r="F120" s="82">
        <v>2013</v>
      </c>
      <c r="G120" s="902">
        <v>582809</v>
      </c>
    </row>
    <row r="121" spans="3:7" x14ac:dyDescent="0.2">
      <c r="C121" s="82">
        <v>2014</v>
      </c>
      <c r="D121" s="25">
        <v>2570402.2000000002</v>
      </c>
      <c r="F121" s="82" t="s">
        <v>8205</v>
      </c>
      <c r="G121" s="101">
        <f>((G120/G117)^(1/3))-1</f>
        <v>2.4295216539868658E-2</v>
      </c>
    </row>
    <row r="122" spans="3:7" x14ac:dyDescent="0.2">
      <c r="C122" s="82">
        <v>2015</v>
      </c>
      <c r="D122" s="25">
        <v>2642378.5</v>
      </c>
    </row>
    <row r="123" spans="3:7" x14ac:dyDescent="0.2">
      <c r="C123" s="82">
        <v>2016</v>
      </c>
      <c r="D123" s="25">
        <v>2714801.5</v>
      </c>
      <c r="F123" s="903" t="s">
        <v>8206</v>
      </c>
      <c r="G123" s="904">
        <f>G121/D125</f>
        <v>1.837867041832038</v>
      </c>
    </row>
    <row r="124" spans="3:7" x14ac:dyDescent="0.2">
      <c r="C124" s="82" t="s">
        <v>8202</v>
      </c>
      <c r="D124" s="101">
        <f>((D123/D120)^(1/3))-1</f>
        <v>2.7028005116185527E-2</v>
      </c>
    </row>
    <row r="125" spans="3:7" x14ac:dyDescent="0.2">
      <c r="C125" s="82" t="s">
        <v>8203</v>
      </c>
      <c r="D125" s="101">
        <f>((D120/D117)^(1/3))-1</f>
        <v>1.3219245999237517E-2</v>
      </c>
      <c r="F125" s="903" t="s">
        <v>8207</v>
      </c>
      <c r="G125" s="905">
        <f>G123*D124</f>
        <v>4.9673879809505085E-2</v>
      </c>
    </row>
    <row r="127" spans="3:7" x14ac:dyDescent="0.2">
      <c r="F127" s="392" t="s">
        <v>8213</v>
      </c>
    </row>
  </sheetData>
  <hyperlinks>
    <hyperlink ref="F127" r:id="rId1"/>
  </hyperlinks>
  <pageMargins left="0.7" right="0.7" top="0.75" bottom="0.75" header="0.3" footer="0.3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rgb="FFFFFF00"/>
  </sheetPr>
  <dimension ref="A2:P111"/>
  <sheetViews>
    <sheetView showGridLines="0" zoomScale="85" zoomScaleNormal="85" workbookViewId="0">
      <pane xSplit="1" ySplit="3" topLeftCell="B10" activePane="bottomRight" state="frozenSplit"/>
      <selection activeCell="M26" sqref="M26"/>
      <selection pane="topRight" activeCell="M26" sqref="M26"/>
      <selection pane="bottomLeft" activeCell="M26" sqref="M26"/>
      <selection pane="bottomRight" activeCell="K34" sqref="K34"/>
    </sheetView>
  </sheetViews>
  <sheetFormatPr defaultColWidth="14.28515625" defaultRowHeight="12.75" outlineLevelRow="1" x14ac:dyDescent="0.2"/>
  <cols>
    <col min="1" max="1" width="3" style="78" customWidth="1"/>
    <col min="2" max="2" width="28.28515625" style="78" customWidth="1"/>
    <col min="3" max="5" width="14.28515625" style="80"/>
    <col min="6" max="6" width="15.28515625" style="80" customWidth="1"/>
    <col min="7" max="7" width="15.85546875" style="80" customWidth="1"/>
    <col min="8" max="16384" width="14.28515625" style="80"/>
  </cols>
  <sheetData>
    <row r="2" spans="1:16" ht="20.25" x14ac:dyDescent="0.2">
      <c r="B2" s="1" t="str">
        <f ca="1">RIGHT(CELL("filename", B2), LEN(CELL("filename", B2)) - SEARCH("]", CELL("filename", B2)))</f>
        <v>Forecast Finalised</v>
      </c>
    </row>
    <row r="4" spans="1:16" s="91" customFormat="1" x14ac:dyDescent="0.2">
      <c r="A4" s="2"/>
      <c r="B4" s="3" t="s">
        <v>1521</v>
      </c>
    </row>
    <row r="5" spans="1:16" outlineLevel="1" x14ac:dyDescent="0.2"/>
    <row r="6" spans="1:16" outlineLevel="1" x14ac:dyDescent="0.2">
      <c r="B6" s="78" t="s">
        <v>2</v>
      </c>
      <c r="D6" s="98">
        <v>1</v>
      </c>
      <c r="F6" s="399" t="s">
        <v>7835</v>
      </c>
      <c r="G6" s="101">
        <v>0.51802717722314806</v>
      </c>
      <c r="H6" s="80" t="s">
        <v>7837</v>
      </c>
      <c r="I6" s="80" t="s">
        <v>7838</v>
      </c>
      <c r="J6" s="80" t="s">
        <v>7839</v>
      </c>
      <c r="K6" s="80" t="s">
        <v>6</v>
      </c>
    </row>
    <row r="7" spans="1:16" outlineLevel="1" x14ac:dyDescent="0.2">
      <c r="B7" s="78" t="s">
        <v>3</v>
      </c>
      <c r="D7" s="98">
        <v>1</v>
      </c>
      <c r="F7" s="399" t="s">
        <v>7836</v>
      </c>
      <c r="G7" s="101">
        <f>100%-G6</f>
        <v>0.48197282277685194</v>
      </c>
      <c r="H7" s="407">
        <v>0.81870640278720741</v>
      </c>
      <c r="I7" s="407">
        <v>0.1128894175218129</v>
      </c>
      <c r="J7" s="407">
        <v>6.8404179690979727E-2</v>
      </c>
      <c r="K7" s="407">
        <v>1</v>
      </c>
    </row>
    <row r="8" spans="1:16" outlineLevel="1" x14ac:dyDescent="0.2">
      <c r="B8" s="78" t="s">
        <v>4</v>
      </c>
      <c r="D8" s="79">
        <f>IFERROR(D7/D6,1)</f>
        <v>1</v>
      </c>
      <c r="F8" s="82" t="s">
        <v>7836</v>
      </c>
    </row>
    <row r="9" spans="1:16" outlineLevel="1" x14ac:dyDescent="0.2"/>
    <row r="10" spans="1:16" outlineLevel="1" x14ac:dyDescent="0.2">
      <c r="B10" s="78" t="s">
        <v>1522</v>
      </c>
      <c r="D10" s="186">
        <v>1</v>
      </c>
      <c r="E10" s="186">
        <v>1</v>
      </c>
      <c r="F10" s="398">
        <v>1</v>
      </c>
      <c r="M10" s="80">
        <f>52*2*7</f>
        <v>728</v>
      </c>
    </row>
    <row r="12" spans="1:16" s="92" customFormat="1" x14ac:dyDescent="0.2">
      <c r="A12" s="3"/>
      <c r="B12" s="3" t="s">
        <v>172</v>
      </c>
    </row>
    <row r="13" spans="1:16" outlineLevel="1" x14ac:dyDescent="0.2">
      <c r="L13" s="105"/>
    </row>
    <row r="14" spans="1:16" ht="51" outlineLevel="1" x14ac:dyDescent="0.2">
      <c r="B14" s="75" t="s">
        <v>173</v>
      </c>
      <c r="C14" s="76" t="s">
        <v>1531</v>
      </c>
      <c r="D14" s="76" t="str">
        <f>"Compound Growth to "&amp;ForecastYear</f>
        <v>Compound Growth to 2016</v>
      </c>
      <c r="E14" s="76" t="str">
        <f>"Annual Demand in "&amp;ForecastYear</f>
        <v>Annual Demand in 2016</v>
      </c>
      <c r="F14" s="84" t="str">
        <f>"% of Annual Demand Between "&amp;TEXT(ServiceStartDate,"mmmm")&amp;" and "&amp;TEXT(ServiceEndDate,"mmmm")</f>
        <v>% of Annual Demand Between January and December</v>
      </c>
      <c r="G14" s="84" t="str">
        <f>"Demand Between "&amp;TEXT(ServiceStartDate,"mmmm")&amp;" and "&amp;TEXT(ServiceEndDate,"mmmm")&amp;" in "&amp;ForecastYear</f>
        <v>Demand Between January and December in 2016</v>
      </c>
      <c r="H14" s="76" t="s">
        <v>1532</v>
      </c>
      <c r="I14" s="76" t="s">
        <v>175</v>
      </c>
      <c r="J14" s="77" t="s">
        <v>176</v>
      </c>
      <c r="K14" s="76" t="s">
        <v>172</v>
      </c>
      <c r="L14" s="76" t="s">
        <v>1543</v>
      </c>
      <c r="M14" s="76" t="s">
        <v>7927</v>
      </c>
      <c r="N14" s="743"/>
      <c r="P14" s="84" t="s">
        <v>7833</v>
      </c>
    </row>
    <row r="15" spans="1:16" ht="6" customHeight="1" outlineLevel="1" x14ac:dyDescent="0.2"/>
    <row r="16" spans="1:16" ht="12.75" customHeight="1" outlineLevel="1" x14ac:dyDescent="0.2">
      <c r="B16" s="81" t="s">
        <v>8221</v>
      </c>
      <c r="C16" s="111">
        <f>Forecast!C18</f>
        <v>71441.55206671136</v>
      </c>
      <c r="D16" s="179">
        <f>Forecast!D18</f>
        <v>0.09</v>
      </c>
      <c r="E16" s="8">
        <f>C16*(1+D16)</f>
        <v>77871.291752715391</v>
      </c>
      <c r="F16" s="181">
        <v>1</v>
      </c>
      <c r="G16" s="10">
        <f>E16*F16</f>
        <v>77871.291752715391</v>
      </c>
      <c r="H16" s="184">
        <f>Forecast!H18</f>
        <v>1.1499999999999999</v>
      </c>
      <c r="I16" s="8">
        <f>G16*H16</f>
        <v>89551.985515622699</v>
      </c>
      <c r="J16" s="185">
        <f>Forecast!J18</f>
        <v>0.4</v>
      </c>
      <c r="K16" s="8">
        <f t="shared" ref="K16" si="0">I16*J16</f>
        <v>35820.794206249084</v>
      </c>
      <c r="L16" s="7">
        <f>IFERROR(K16/K$46,"-")</f>
        <v>0.27481326317267241</v>
      </c>
      <c r="M16" s="25">
        <f>K16/$M$10</f>
        <v>49.204387645946547</v>
      </c>
      <c r="P16" s="7">
        <f>((1+D16)^(1/2))-1</f>
        <v>4.4030650891055068E-2</v>
      </c>
    </row>
    <row r="17" spans="1:16" ht="9.75" customHeight="1" outlineLevel="1" x14ac:dyDescent="0.2">
      <c r="B17" s="406"/>
      <c r="C17" s="235"/>
      <c r="D17" s="400"/>
      <c r="E17" s="401"/>
      <c r="F17" s="223"/>
      <c r="G17" s="402"/>
      <c r="H17" s="403"/>
      <c r="I17" s="401"/>
      <c r="J17" s="404"/>
      <c r="K17" s="401"/>
      <c r="L17" s="405"/>
      <c r="P17" s="7"/>
    </row>
    <row r="18" spans="1:16" ht="12.75" customHeight="1" outlineLevel="1" x14ac:dyDescent="0.2">
      <c r="B18" s="81" t="s">
        <v>8218</v>
      </c>
      <c r="C18" s="235"/>
      <c r="D18" s="400"/>
      <c r="E18" s="401"/>
      <c r="F18" s="223"/>
      <c r="G18" s="402"/>
      <c r="H18" s="403"/>
      <c r="I18" s="401"/>
      <c r="J18" s="404"/>
      <c r="K18" s="401"/>
      <c r="L18" s="405"/>
      <c r="P18" s="7"/>
    </row>
    <row r="19" spans="1:16" ht="12.75" customHeight="1" outlineLevel="1" x14ac:dyDescent="0.2">
      <c r="B19" s="82" t="s">
        <v>7902</v>
      </c>
      <c r="C19" s="111">
        <f>Forecast!C20</f>
        <v>36385.764373536607</v>
      </c>
      <c r="D19" s="179">
        <f>Forecast!D20</f>
        <v>0.09</v>
      </c>
      <c r="E19" s="8">
        <f t="shared" ref="E19:E21" si="1">C19*(1+D19)</f>
        <v>39660.483167154904</v>
      </c>
      <c r="F19" s="181">
        <v>1</v>
      </c>
      <c r="G19" s="10">
        <f t="shared" ref="G19:G21" si="2">E19*F19</f>
        <v>39660.483167154904</v>
      </c>
      <c r="H19" s="184">
        <f>Forecast!H20</f>
        <v>1</v>
      </c>
      <c r="I19" s="8">
        <f t="shared" ref="I19:I21" si="3">G19*H19</f>
        <v>39660.483167154904</v>
      </c>
      <c r="J19" s="185">
        <f>Forecast!J20</f>
        <v>0.2</v>
      </c>
      <c r="K19" s="8">
        <f>I19*J19</f>
        <v>7932.0966334309815</v>
      </c>
      <c r="L19" s="7">
        <f>IFERROR(K19/K$46,"-")</f>
        <v>6.0854188410313204E-2</v>
      </c>
      <c r="M19" s="25">
        <f>K19/$M$10</f>
        <v>10.895737133833766</v>
      </c>
      <c r="P19" s="7">
        <f>((1+D19)^(1/2))-1</f>
        <v>4.4030650891055068E-2</v>
      </c>
    </row>
    <row r="20" spans="1:16" ht="12.75" customHeight="1" outlineLevel="1" x14ac:dyDescent="0.2">
      <c r="B20" s="82" t="s">
        <v>7903</v>
      </c>
      <c r="C20" s="111">
        <f>Forecast!C21</f>
        <v>17448.737006918444</v>
      </c>
      <c r="D20" s="179">
        <f>Forecast!D21</f>
        <v>0.09</v>
      </c>
      <c r="E20" s="8">
        <f t="shared" si="1"/>
        <v>19019.123337541107</v>
      </c>
      <c r="F20" s="181">
        <v>1</v>
      </c>
      <c r="G20" s="10">
        <f t="shared" si="2"/>
        <v>19019.123337541107</v>
      </c>
      <c r="H20" s="184">
        <f>Forecast!H21</f>
        <v>1</v>
      </c>
      <c r="I20" s="8">
        <f t="shared" si="3"/>
        <v>19019.123337541107</v>
      </c>
      <c r="J20" s="185">
        <f>Forecast!J21</f>
        <v>0.2</v>
      </c>
      <c r="K20" s="8">
        <f>I20*J20</f>
        <v>3803.8246675082214</v>
      </c>
      <c r="L20" s="7">
        <f>IFERROR(K20/K$46,"-")</f>
        <v>2.9182531894624379E-2</v>
      </c>
      <c r="M20" s="25">
        <f>K20/$M$10</f>
        <v>5.2250338839398642</v>
      </c>
      <c r="P20" s="7">
        <f>((1+D20)^(1/2))-1</f>
        <v>4.4030650891055068E-2</v>
      </c>
    </row>
    <row r="21" spans="1:16" ht="12.75" customHeight="1" outlineLevel="1" x14ac:dyDescent="0.2">
      <c r="B21" s="82" t="s">
        <v>7904</v>
      </c>
      <c r="C21" s="111">
        <f>Forecast!C22</f>
        <v>4617.677583217861</v>
      </c>
      <c r="D21" s="179">
        <f>Forecast!D22</f>
        <v>0.09</v>
      </c>
      <c r="E21" s="8">
        <f t="shared" si="1"/>
        <v>5033.268565707469</v>
      </c>
      <c r="F21" s="181">
        <v>1</v>
      </c>
      <c r="G21" s="10">
        <f t="shared" si="2"/>
        <v>5033.268565707469</v>
      </c>
      <c r="H21" s="184">
        <f>Forecast!H22</f>
        <v>1</v>
      </c>
      <c r="I21" s="8">
        <f t="shared" si="3"/>
        <v>5033.268565707469</v>
      </c>
      <c r="J21" s="185">
        <f>Forecast!J22</f>
        <v>0.05</v>
      </c>
      <c r="K21" s="8">
        <f>I21*J21</f>
        <v>251.66342828537347</v>
      </c>
      <c r="L21" s="7">
        <f>IFERROR(K21/K$46,"-")</f>
        <v>1.9307346327977282E-3</v>
      </c>
      <c r="M21" s="25">
        <f>K21/$M$10</f>
        <v>0.34569152237001849</v>
      </c>
      <c r="P21" s="7">
        <f>((1+D21)^(1/2))-1</f>
        <v>4.4030650891055068E-2</v>
      </c>
    </row>
    <row r="22" spans="1:16" s="882" customFormat="1" ht="6" customHeight="1" outlineLevel="1" x14ac:dyDescent="0.2">
      <c r="A22" s="228"/>
      <c r="B22" s="883"/>
      <c r="C22" s="235"/>
      <c r="D22" s="400"/>
      <c r="E22" s="401"/>
      <c r="F22" s="223"/>
      <c r="G22" s="402"/>
      <c r="H22" s="403"/>
      <c r="I22" s="401"/>
      <c r="J22" s="404"/>
      <c r="K22" s="401"/>
      <c r="L22" s="405"/>
      <c r="M22" s="881"/>
      <c r="P22" s="405"/>
    </row>
    <row r="23" spans="1:16" ht="12.75" customHeight="1" outlineLevel="1" x14ac:dyDescent="0.2">
      <c r="B23" s="16" t="s">
        <v>8210</v>
      </c>
      <c r="C23" s="17">
        <f>SUM(C16,C19:C21)</f>
        <v>129893.73103038425</v>
      </c>
      <c r="D23" s="17"/>
      <c r="E23" s="17">
        <f>SUM(E16,E19:E21)</f>
        <v>141584.16682311887</v>
      </c>
      <c r="F23" s="104">
        <f>IFERROR(G23/E23,"-")</f>
        <v>1</v>
      </c>
      <c r="G23" s="17">
        <f>SUM(G16,G19:G21)</f>
        <v>141584.16682311887</v>
      </c>
      <c r="H23" s="18"/>
      <c r="I23" s="17">
        <f>SUM(I16,I19:I21)</f>
        <v>153264.86058602616</v>
      </c>
      <c r="J23" s="104">
        <f>IFERROR(K23/I23,"-")</f>
        <v>0.31193307293447903</v>
      </c>
      <c r="K23" s="17">
        <f>SUM(K16,K19:K21)</f>
        <v>47808.378935473658</v>
      </c>
      <c r="L23" s="19">
        <f t="shared" ref="L23" si="4">IFERROR(K23/K$46,"-")</f>
        <v>0.36678071811040774</v>
      </c>
      <c r="M23" s="25">
        <f>K23/$M$10</f>
        <v>65.670850186090192</v>
      </c>
      <c r="P23" s="7"/>
    </row>
    <row r="24" spans="1:16" s="882" customFormat="1" ht="12.75" customHeight="1" outlineLevel="1" x14ac:dyDescent="0.2">
      <c r="A24" s="228"/>
      <c r="B24" s="883"/>
      <c r="C24" s="235"/>
      <c r="D24" s="400"/>
      <c r="E24" s="401"/>
      <c r="F24" s="223"/>
      <c r="G24" s="402"/>
      <c r="H24" s="403"/>
      <c r="I24" s="401"/>
      <c r="J24" s="404"/>
      <c r="K24" s="401"/>
      <c r="L24" s="405"/>
      <c r="M24" s="881"/>
      <c r="P24" s="405"/>
    </row>
    <row r="25" spans="1:16" ht="12.75" customHeight="1" outlineLevel="1" x14ac:dyDescent="0.2">
      <c r="B25" s="81" t="s">
        <v>8220</v>
      </c>
      <c r="C25" s="111">
        <f>Forecast!C27</f>
        <v>65946.048061579713</v>
      </c>
      <c r="D25" s="179">
        <f>Forecast!D27</f>
        <v>0.09</v>
      </c>
      <c r="E25" s="8">
        <f>C25*(1+D25)</f>
        <v>71881.19238712189</v>
      </c>
      <c r="F25" s="181">
        <v>1</v>
      </c>
      <c r="G25" s="10">
        <f>E25*F25</f>
        <v>71881.19238712189</v>
      </c>
      <c r="H25" s="184">
        <f>Forecast!H27</f>
        <v>1.1499999999999999</v>
      </c>
      <c r="I25" s="8">
        <f>G25*H25</f>
        <v>82663.371245190167</v>
      </c>
      <c r="J25" s="185">
        <v>0.22</v>
      </c>
      <c r="K25" s="8">
        <f t="shared" ref="K25" si="5">I25*J25</f>
        <v>18185.941673941838</v>
      </c>
      <c r="L25" s="7">
        <f>IFERROR(K25/K$46,"-")</f>
        <v>0.13952057976458751</v>
      </c>
      <c r="M25" s="25">
        <f>K25/$M$10</f>
        <v>24.980689112557471</v>
      </c>
      <c r="P25" s="7"/>
    </row>
    <row r="26" spans="1:16" ht="8.25" customHeight="1" outlineLevel="1" x14ac:dyDescent="0.2">
      <c r="B26" s="406"/>
      <c r="C26" s="235"/>
      <c r="D26" s="400"/>
      <c r="E26" s="401"/>
      <c r="F26" s="223"/>
      <c r="G26" s="402"/>
      <c r="H26" s="403"/>
      <c r="I26" s="401"/>
      <c r="J26" s="404"/>
      <c r="K26" s="401"/>
      <c r="L26" s="405"/>
      <c r="P26" s="7"/>
    </row>
    <row r="27" spans="1:16" ht="12.75" customHeight="1" outlineLevel="1" x14ac:dyDescent="0.2">
      <c r="B27" s="81" t="s">
        <v>8219</v>
      </c>
      <c r="C27" s="235"/>
      <c r="D27" s="400"/>
      <c r="E27" s="401"/>
      <c r="F27" s="223"/>
      <c r="G27" s="402"/>
      <c r="H27" s="403"/>
      <c r="I27" s="401"/>
      <c r="J27" s="404"/>
      <c r="K27" s="401"/>
      <c r="L27" s="405"/>
      <c r="P27" s="7"/>
    </row>
    <row r="28" spans="1:16" ht="12.75" customHeight="1" outlineLevel="1" x14ac:dyDescent="0.2">
      <c r="B28" s="82" t="s">
        <v>7902</v>
      </c>
      <c r="C28" s="111">
        <f>Forecast!C29</f>
        <v>33586.859421726098</v>
      </c>
      <c r="D28" s="179">
        <f>Forecast!D29</f>
        <v>7.4999999999999997E-2</v>
      </c>
      <c r="E28" s="8">
        <f t="shared" ref="E28:E30" si="6">C28*(1+D28)</f>
        <v>36105.873878355553</v>
      </c>
      <c r="F28" s="181">
        <v>1</v>
      </c>
      <c r="G28" s="10">
        <f t="shared" ref="G28:G30" si="7">E28*F28</f>
        <v>36105.873878355553</v>
      </c>
      <c r="H28" s="184">
        <f>Forecast!H29</f>
        <v>1</v>
      </c>
      <c r="I28" s="8">
        <f t="shared" ref="I28:I30" si="8">G28*H28</f>
        <v>36105.873878355553</v>
      </c>
      <c r="J28" s="185">
        <f>Forecast!J29</f>
        <v>0.3</v>
      </c>
      <c r="K28" s="8">
        <f>I28*J28</f>
        <v>10831.762163506666</v>
      </c>
      <c r="L28" s="7">
        <f>IFERROR(K28/K$46,"-")</f>
        <v>8.3100109085360641E-2</v>
      </c>
      <c r="M28" s="25">
        <f>K28/$M$10</f>
        <v>14.878794180641025</v>
      </c>
      <c r="P28" s="7"/>
    </row>
    <row r="29" spans="1:16" ht="12.75" customHeight="1" outlineLevel="1" x14ac:dyDescent="0.2">
      <c r="B29" s="82" t="s">
        <v>7903</v>
      </c>
      <c r="C29" s="111">
        <f>Forecast!C30</f>
        <v>16106.526467924718</v>
      </c>
      <c r="D29" s="179">
        <f>Forecast!D30</f>
        <v>7.4999999999999997E-2</v>
      </c>
      <c r="E29" s="8">
        <f t="shared" si="6"/>
        <v>17314.515953019072</v>
      </c>
      <c r="F29" s="181">
        <v>1</v>
      </c>
      <c r="G29" s="10">
        <f t="shared" si="7"/>
        <v>17314.515953019072</v>
      </c>
      <c r="H29" s="184">
        <f>Forecast!H30</f>
        <v>1</v>
      </c>
      <c r="I29" s="8">
        <f t="shared" si="8"/>
        <v>17314.515953019072</v>
      </c>
      <c r="J29" s="185">
        <f>Forecast!J30</f>
        <v>0.3</v>
      </c>
      <c r="K29" s="8">
        <f>I29*J29</f>
        <v>5194.3547859057217</v>
      </c>
      <c r="L29" s="7">
        <f>IFERROR(K29/K$46,"-")</f>
        <v>3.9850528734014234E-2</v>
      </c>
      <c r="M29" s="25">
        <f>K29/$M$10</f>
        <v>7.135102727892475</v>
      </c>
      <c r="P29" s="7"/>
    </row>
    <row r="30" spans="1:16" ht="12.75" customHeight="1" outlineLevel="1" x14ac:dyDescent="0.2">
      <c r="B30" s="82" t="s">
        <v>7904</v>
      </c>
      <c r="C30" s="111">
        <f>Forecast!C31</f>
        <v>4262.4716152780247</v>
      </c>
      <c r="D30" s="179">
        <f>Forecast!D31</f>
        <v>7.4999999999999997E-2</v>
      </c>
      <c r="E30" s="8">
        <f t="shared" si="6"/>
        <v>4582.1569864238763</v>
      </c>
      <c r="F30" s="181">
        <v>1</v>
      </c>
      <c r="G30" s="10">
        <f t="shared" si="7"/>
        <v>4582.1569864238763</v>
      </c>
      <c r="H30" s="184">
        <f>Forecast!H31</f>
        <v>1</v>
      </c>
      <c r="I30" s="8">
        <f t="shared" si="8"/>
        <v>4582.1569864238763</v>
      </c>
      <c r="J30" s="185">
        <f>Forecast!J31</f>
        <v>0.15</v>
      </c>
      <c r="K30" s="8">
        <f>I30*J30</f>
        <v>687.3235479635814</v>
      </c>
      <c r="L30" s="7">
        <f>IFERROR(K30/K$46,"-")</f>
        <v>5.2730720034772083E-3</v>
      </c>
      <c r="M30" s="25">
        <f>K30/$M$10</f>
        <v>0.94412575269722721</v>
      </c>
      <c r="P30" s="7"/>
    </row>
    <row r="31" spans="1:16" s="912" customFormat="1" ht="6" customHeight="1" outlineLevel="1" x14ac:dyDescent="0.2">
      <c r="A31" s="152"/>
      <c r="B31" s="909"/>
      <c r="C31" s="235"/>
      <c r="D31" s="400"/>
      <c r="E31" s="401"/>
      <c r="F31" s="223"/>
      <c r="G31" s="402"/>
      <c r="H31" s="403"/>
      <c r="I31" s="401"/>
      <c r="J31" s="404"/>
      <c r="K31" s="910"/>
      <c r="L31" s="223"/>
      <c r="M31" s="911"/>
      <c r="P31" s="223"/>
    </row>
    <row r="32" spans="1:16" ht="12.75" customHeight="1" outlineLevel="1" x14ac:dyDescent="0.2">
      <c r="B32" s="16" t="s">
        <v>8211</v>
      </c>
      <c r="C32" s="17">
        <f>SUM(C25,C28:C30)</f>
        <v>119901.90556650856</v>
      </c>
      <c r="D32" s="17"/>
      <c r="E32" s="17">
        <f>SUM(E25,E28:E30)</f>
        <v>129883.73920492039</v>
      </c>
      <c r="F32" s="104">
        <f>IFERROR(G32/E32,"-")</f>
        <v>1</v>
      </c>
      <c r="G32" s="17">
        <f>SUM(G25,G28:G30)</f>
        <v>129883.73920492039</v>
      </c>
      <c r="H32" s="18"/>
      <c r="I32" s="17">
        <f>SUM(I25,I28:I30)</f>
        <v>140665.91806298867</v>
      </c>
      <c r="J32" s="104">
        <f>IFERROR(K32/I32,"-")</f>
        <v>0.24810119360746821</v>
      </c>
      <c r="K32" s="17">
        <f>SUM(K25,K28:K30)</f>
        <v>34899.382171317811</v>
      </c>
      <c r="L32" s="19">
        <f t="shared" ref="L32" si="9">IFERROR(K32/K$46,"-")</f>
        <v>0.26774428958743962</v>
      </c>
      <c r="M32" s="25">
        <f>K32/$M$10</f>
        <v>47.938711773788199</v>
      </c>
      <c r="P32" s="7">
        <f>((1+D32)^(1/2))-1</f>
        <v>0</v>
      </c>
    </row>
    <row r="33" spans="2:16" ht="12.75" customHeight="1" outlineLevel="1" x14ac:dyDescent="0.2">
      <c r="B33" s="16"/>
      <c r="C33" s="445"/>
      <c r="D33" s="17"/>
      <c r="E33" s="17"/>
      <c r="F33" s="104"/>
      <c r="G33" s="17"/>
      <c r="H33" s="18"/>
      <c r="I33" s="17"/>
      <c r="J33" s="104"/>
      <c r="K33" s="17"/>
      <c r="L33" s="19"/>
    </row>
    <row r="34" spans="2:16" ht="12.75" customHeight="1" outlineLevel="1" x14ac:dyDescent="0.2">
      <c r="B34" s="16" t="s">
        <v>7889</v>
      </c>
      <c r="C34" s="17">
        <f>SUM(C32,C23)</f>
        <v>249795.63659689281</v>
      </c>
      <c r="D34" s="17"/>
      <c r="E34" s="17">
        <f>SUM(E32,E23)</f>
        <v>271467.90602803929</v>
      </c>
      <c r="F34" s="104">
        <f>IFERROR(G34/E34,"-")</f>
        <v>1</v>
      </c>
      <c r="G34" s="17">
        <f>SUM(G32,G23)</f>
        <v>271467.90602803929</v>
      </c>
      <c r="H34" s="18"/>
      <c r="I34" s="17">
        <f>SUM(I32,I23)</f>
        <v>293930.77864901483</v>
      </c>
      <c r="J34" s="104">
        <f>IFERROR(K34/I34,"-")</f>
        <v>0.28138516655839396</v>
      </c>
      <c r="K34" s="17">
        <f>SUM(K32,K23)</f>
        <v>82707.76110679147</v>
      </c>
      <c r="L34" s="19">
        <f t="shared" ref="L34" si="10">IFERROR(K34/K$46,"-")</f>
        <v>0.63452500769784737</v>
      </c>
      <c r="M34" s="25">
        <f>K34/$M$10</f>
        <v>113.60956195987839</v>
      </c>
      <c r="P34" s="7">
        <f>((1+D34)^(1/2))-1</f>
        <v>0</v>
      </c>
    </row>
    <row r="35" spans="2:16" ht="12.75" customHeight="1" outlineLevel="1" x14ac:dyDescent="0.2">
      <c r="J35" s="222"/>
    </row>
    <row r="36" spans="2:16" ht="12.75" customHeight="1" outlineLevel="1" x14ac:dyDescent="0.2">
      <c r="B36" s="11" t="str">
        <f>"Connecting at "&amp;AirlineHomeAirportCode</f>
        <v>Connecting at LHR</v>
      </c>
      <c r="C36" s="40"/>
      <c r="D36" s="40"/>
      <c r="E36" s="12"/>
      <c r="H36" s="12"/>
      <c r="I36" s="12"/>
      <c r="J36" s="13"/>
      <c r="K36" s="12"/>
    </row>
    <row r="37" spans="2:16" ht="12.75" customHeight="1" outlineLevel="1" x14ac:dyDescent="0.2">
      <c r="B37" s="14" t="s">
        <v>7905</v>
      </c>
      <c r="C37" s="112">
        <f>'Forecast Cnx @ Home Airport'!H179</f>
        <v>0</v>
      </c>
      <c r="D37" s="179">
        <f>Forecast!D35</f>
        <v>9.596800884464618E-2</v>
      </c>
      <c r="E37" s="8">
        <f>C37*(1+D37)</f>
        <v>0</v>
      </c>
      <c r="F37" s="182">
        <v>1</v>
      </c>
      <c r="G37" s="10">
        <f>E37*F37</f>
        <v>0</v>
      </c>
      <c r="H37" s="184">
        <v>1</v>
      </c>
      <c r="I37" s="8">
        <f>G37*H37</f>
        <v>0</v>
      </c>
      <c r="J37" s="115">
        <f>'Forecast Cnx @ Home Airport'!P179</f>
        <v>0</v>
      </c>
      <c r="K37" s="15">
        <f>I37*J37</f>
        <v>0</v>
      </c>
      <c r="L37" s="7">
        <f t="shared" ref="L37:L39" si="11">IFERROR(K37/K$46,"-")</f>
        <v>0</v>
      </c>
      <c r="P37" s="7">
        <f>((1+D37)^(1/2))-1</f>
        <v>4.6884907162504819E-2</v>
      </c>
    </row>
    <row r="38" spans="2:16" ht="12.75" customHeight="1" outlineLevel="1" x14ac:dyDescent="0.2">
      <c r="B38" s="14" t="s">
        <v>7906</v>
      </c>
      <c r="C38" s="112">
        <f>'Forecast Cnx @ Home Airport'!H180</f>
        <v>904536.13655104185</v>
      </c>
      <c r="D38" s="179">
        <f>Forecast!D36</f>
        <v>9.596800884464618E-2</v>
      </c>
      <c r="E38" s="8">
        <f>C38*(1+D38)</f>
        <v>991342.66850387433</v>
      </c>
      <c r="F38" s="182">
        <v>1</v>
      </c>
      <c r="G38" s="10">
        <f>E38*F38</f>
        <v>991342.66850387433</v>
      </c>
      <c r="H38" s="184">
        <v>1</v>
      </c>
      <c r="I38" s="8">
        <f>G38*H38</f>
        <v>991342.66850387433</v>
      </c>
      <c r="J38" s="115">
        <f>'Forecast Cnx @ Home Airport'!P180</f>
        <v>4.5403615380649145E-2</v>
      </c>
      <c r="K38" s="15">
        <f>I38*J38</f>
        <v>45010.541231176278</v>
      </c>
      <c r="L38" s="7">
        <f t="shared" si="11"/>
        <v>0.34531600951354008</v>
      </c>
      <c r="P38" s="7">
        <f>((1+D38)^(1/2))-1</f>
        <v>4.6884907162504819E-2</v>
      </c>
    </row>
    <row r="39" spans="2:16" outlineLevel="1" x14ac:dyDescent="0.2">
      <c r="B39" s="16" t="s">
        <v>6</v>
      </c>
      <c r="C39" s="17">
        <f>SUM(C37:C38)</f>
        <v>904536.13655104185</v>
      </c>
      <c r="D39" s="17"/>
      <c r="E39" s="17">
        <f>SUM(E37:E38)</f>
        <v>991342.66850387433</v>
      </c>
      <c r="F39" s="104">
        <f>IFERROR(G39/E39,"-")</f>
        <v>1</v>
      </c>
      <c r="G39" s="17">
        <f>SUM(G37:G38)</f>
        <v>991342.66850387433</v>
      </c>
      <c r="H39" s="18"/>
      <c r="I39" s="17">
        <f>SUM(I37:I38)</f>
        <v>991342.66850387433</v>
      </c>
      <c r="J39" s="104">
        <f>IFERROR(K39/I39,"-")</f>
        <v>4.5403615380649145E-2</v>
      </c>
      <c r="K39" s="17">
        <f>SUM(K37:K38)</f>
        <v>45010.541231176278</v>
      </c>
      <c r="L39" s="19">
        <f t="shared" si="11"/>
        <v>0.34531600951354008</v>
      </c>
      <c r="M39" s="25">
        <f>K39/$M$10</f>
        <v>61.827666526341041</v>
      </c>
      <c r="P39" s="103"/>
    </row>
    <row r="40" spans="2:16" ht="6" customHeight="1" outlineLevel="1" x14ac:dyDescent="0.2"/>
    <row r="41" spans="2:16" outlineLevel="1" x14ac:dyDescent="0.2">
      <c r="B41" s="11" t="str">
        <f>"Connecting at "&amp;DestinationAirportCode</f>
        <v>Connecting at SJC</v>
      </c>
      <c r="C41" s="40"/>
      <c r="D41" s="40"/>
      <c r="E41" s="20"/>
      <c r="H41" s="20"/>
      <c r="I41" s="20"/>
      <c r="J41" s="21"/>
      <c r="K41" s="20"/>
    </row>
    <row r="42" spans="2:16" outlineLevel="1" x14ac:dyDescent="0.2">
      <c r="B42" s="14" t="s">
        <v>7905</v>
      </c>
      <c r="C42" s="113">
        <f>'Forecast Cnx @ Dest. Airport'!H179</f>
        <v>977784</v>
      </c>
      <c r="D42" s="179">
        <f>Forecast!D40</f>
        <v>0.09</v>
      </c>
      <c r="E42" s="8">
        <f>C42*(1+D42)</f>
        <v>1065784.56</v>
      </c>
      <c r="F42" s="182">
        <v>1</v>
      </c>
      <c r="G42" s="10">
        <f>E42*F42</f>
        <v>1065784.56</v>
      </c>
      <c r="H42" s="183">
        <v>1</v>
      </c>
      <c r="I42" s="8">
        <f>G42*H42</f>
        <v>1065784.56</v>
      </c>
      <c r="J42" s="114">
        <f>'Forecast Cnx @ Dest. Airport'!P179</f>
        <v>7.692623060393352E-4</v>
      </c>
      <c r="K42" s="15">
        <f>I42*J42</f>
        <v>819.86788836671826</v>
      </c>
      <c r="L42" s="7">
        <f t="shared" ref="L42:L46" si="12">IFERROR(K42/K$46,"-")</f>
        <v>6.2899378633330194E-3</v>
      </c>
      <c r="P42" s="7">
        <f>((1+D42)^(1/2))-1</f>
        <v>4.4030650891055068E-2</v>
      </c>
    </row>
    <row r="43" spans="2:16" outlineLevel="1" x14ac:dyDescent="0.2">
      <c r="B43" s="14" t="s">
        <v>7906</v>
      </c>
      <c r="C43" s="113">
        <f>'Forecast Cnx @ Dest. Airport'!H180</f>
        <v>129411</v>
      </c>
      <c r="D43" s="179">
        <f>Forecast!D41</f>
        <v>0.09</v>
      </c>
      <c r="E43" s="8">
        <f>C43*(1+D43)</f>
        <v>141057.99000000002</v>
      </c>
      <c r="F43" s="182">
        <v>1</v>
      </c>
      <c r="G43" s="10">
        <f>E43*F43</f>
        <v>141057.99000000002</v>
      </c>
      <c r="H43" s="183">
        <v>1</v>
      </c>
      <c r="I43" s="8">
        <f>G43*H43</f>
        <v>141057.99000000002</v>
      </c>
      <c r="J43" s="114">
        <f>'Forecast Cnx @ Dest. Airport'!P180</f>
        <v>1.2815819599270055E-2</v>
      </c>
      <c r="K43" s="15">
        <f>I43*J43</f>
        <v>1807.7737528756397</v>
      </c>
      <c r="L43" s="7">
        <f t="shared" si="12"/>
        <v>1.3869044925279576E-2</v>
      </c>
      <c r="P43" s="7">
        <f>((1+D43)^(1/2))-1</f>
        <v>4.4030650891055068E-2</v>
      </c>
    </row>
    <row r="44" spans="2:16" outlineLevel="1" x14ac:dyDescent="0.2">
      <c r="B44" s="22" t="s">
        <v>6</v>
      </c>
      <c r="C44" s="23">
        <f>SUM(C42:C43)</f>
        <v>1107195</v>
      </c>
      <c r="D44" s="23"/>
      <c r="E44" s="23">
        <f>SUM(E42:E43)</f>
        <v>1206842.55</v>
      </c>
      <c r="F44" s="104">
        <f>IFERROR(G44/E44,"-")</f>
        <v>1</v>
      </c>
      <c r="G44" s="23">
        <f>SUM(G42:G43)</f>
        <v>1206842.55</v>
      </c>
      <c r="H44" s="18"/>
      <c r="I44" s="23">
        <f>SUM(I42:I43)</f>
        <v>1206842.55</v>
      </c>
      <c r="J44" s="104">
        <f>IFERROR(K44/I44,"-")</f>
        <v>2.1772862095741966E-3</v>
      </c>
      <c r="K44" s="17">
        <f>SUM(K42:K43)</f>
        <v>2627.6416412423578</v>
      </c>
      <c r="L44" s="19">
        <f t="shared" si="12"/>
        <v>2.0158982788612594E-2</v>
      </c>
      <c r="M44" s="25">
        <f>K44/$M$10</f>
        <v>3.6093978588493925</v>
      </c>
      <c r="P44" s="102"/>
    </row>
    <row r="45" spans="2:16" ht="6" customHeight="1" outlineLevel="1" x14ac:dyDescent="0.2">
      <c r="F45" s="104"/>
      <c r="M45" s="25"/>
    </row>
    <row r="46" spans="2:16" outlineLevel="1" x14ac:dyDescent="0.2">
      <c r="B46" s="16" t="s">
        <v>6</v>
      </c>
      <c r="C46" s="17">
        <f>SUM(C44,C39,C34)</f>
        <v>2261526.7731479346</v>
      </c>
      <c r="D46" s="17"/>
      <c r="E46" s="17">
        <f>SUM(E44,E39,E34)</f>
        <v>2469653.1245319135</v>
      </c>
      <c r="F46" s="104">
        <f>IFERROR(G46/E46,"-")</f>
        <v>1</v>
      </c>
      <c r="G46" s="17">
        <f>SUM(G44,G39,G34)</f>
        <v>2469653.1245319135</v>
      </c>
      <c r="H46" s="24"/>
      <c r="I46" s="17">
        <f>SUM(I44,I39,I34)</f>
        <v>2492115.9971528891</v>
      </c>
      <c r="J46" s="104">
        <f>IFERROR(K46/I46,"-")</f>
        <v>5.2303321405634193E-2</v>
      </c>
      <c r="K46" s="17">
        <f>K44+K39+K34</f>
        <v>130345.9439792101</v>
      </c>
      <c r="L46" s="19">
        <f t="shared" si="12"/>
        <v>1</v>
      </c>
      <c r="M46" s="25">
        <f>K46/$M$10</f>
        <v>179.04662634506883</v>
      </c>
      <c r="P46" s="102"/>
    </row>
    <row r="47" spans="2:16" outlineLevel="1" x14ac:dyDescent="0.2">
      <c r="L47" s="25"/>
    </row>
    <row r="48" spans="2:16" outlineLevel="1" x14ac:dyDescent="0.2">
      <c r="B48" s="116" t="s">
        <v>1510</v>
      </c>
      <c r="I48" s="25"/>
    </row>
    <row r="49" spans="1:11" s="148" customFormat="1" outlineLevel="1" x14ac:dyDescent="0.2">
      <c r="A49" s="60"/>
      <c r="B49" s="147"/>
      <c r="C49" s="95" t="s">
        <v>1533</v>
      </c>
      <c r="D49" s="80"/>
      <c r="E49" s="80"/>
      <c r="I49" s="149"/>
    </row>
    <row r="50" spans="1:11" s="85" customFormat="1" ht="6" customHeight="1" outlineLevel="1" x14ac:dyDescent="0.2">
      <c r="A50" s="34"/>
      <c r="B50" s="117"/>
      <c r="C50" s="118"/>
      <c r="D50" s="80"/>
      <c r="E50" s="80"/>
      <c r="F50" s="80"/>
      <c r="I50" s="27"/>
      <c r="K50" s="80"/>
    </row>
    <row r="51" spans="1:11" outlineLevel="1" x14ac:dyDescent="0.2">
      <c r="B51" s="14" t="s">
        <v>168</v>
      </c>
      <c r="C51" s="72" t="s">
        <v>7805</v>
      </c>
      <c r="I51" s="25"/>
    </row>
    <row r="52" spans="1:11" outlineLevel="1" x14ac:dyDescent="0.2">
      <c r="B52" s="14" t="s">
        <v>169</v>
      </c>
      <c r="C52" s="180">
        <v>214</v>
      </c>
      <c r="I52" s="25"/>
    </row>
    <row r="53" spans="1:11" outlineLevel="1" x14ac:dyDescent="0.2">
      <c r="B53" s="14" t="s">
        <v>181</v>
      </c>
      <c r="C53" s="170">
        <v>7</v>
      </c>
      <c r="D53" s="392"/>
      <c r="I53" s="10"/>
    </row>
    <row r="54" spans="1:11" outlineLevel="1" x14ac:dyDescent="0.2">
      <c r="B54" s="14" t="s">
        <v>182</v>
      </c>
      <c r="C54" s="26">
        <f>C52*C53*2*52</f>
        <v>155792</v>
      </c>
      <c r="I54" s="9"/>
      <c r="K54" s="106"/>
    </row>
    <row r="55" spans="1:11" ht="26.25" outlineLevel="1" x14ac:dyDescent="0.4">
      <c r="B55" s="14" t="s">
        <v>183</v>
      </c>
      <c r="C55" s="906">
        <f>IFERROR($K$46/C54,"-")</f>
        <v>0.83666647824798512</v>
      </c>
      <c r="K55" s="106"/>
    </row>
    <row r="56" spans="1:11" outlineLevel="1" x14ac:dyDescent="0.2">
      <c r="B56" s="14" t="s">
        <v>7806</v>
      </c>
      <c r="C56" s="80" t="s">
        <v>8063</v>
      </c>
      <c r="D56" s="392" t="s">
        <v>8103</v>
      </c>
    </row>
    <row r="58" spans="1:11" s="93" customFormat="1" x14ac:dyDescent="0.2">
      <c r="A58" s="88"/>
      <c r="B58" s="3" t="s">
        <v>1487</v>
      </c>
    </row>
    <row r="59" spans="1:11" outlineLevel="1" x14ac:dyDescent="0.2">
      <c r="B59" s="82" t="s">
        <v>1488</v>
      </c>
      <c r="C59" s="82"/>
    </row>
    <row r="60" spans="1:11" outlineLevel="1" x14ac:dyDescent="0.2">
      <c r="B60" s="82"/>
      <c r="C60" s="82"/>
    </row>
    <row r="61" spans="1:11" ht="25.5" outlineLevel="1" x14ac:dyDescent="0.2">
      <c r="B61" s="95" t="s">
        <v>1489</v>
      </c>
      <c r="C61" s="95" t="s">
        <v>1490</v>
      </c>
    </row>
    <row r="62" spans="1:11" outlineLevel="1" x14ac:dyDescent="0.2">
      <c r="B62" s="82"/>
      <c r="C62" s="82"/>
    </row>
    <row r="63" spans="1:11" outlineLevel="1" x14ac:dyDescent="0.2">
      <c r="B63" s="72">
        <v>2</v>
      </c>
      <c r="C63" s="96">
        <v>3</v>
      </c>
    </row>
    <row r="64" spans="1:11" outlineLevel="1" x14ac:dyDescent="0.2">
      <c r="B64" s="72">
        <v>10</v>
      </c>
      <c r="C64" s="96">
        <v>2.4</v>
      </c>
    </row>
    <row r="65" spans="2:3" outlineLevel="1" x14ac:dyDescent="0.2">
      <c r="B65" s="72">
        <v>20</v>
      </c>
      <c r="C65" s="96">
        <v>2</v>
      </c>
    </row>
    <row r="66" spans="2:3" outlineLevel="1" x14ac:dyDescent="0.2">
      <c r="B66" s="72">
        <v>30</v>
      </c>
      <c r="C66" s="96">
        <v>1.8</v>
      </c>
    </row>
    <row r="67" spans="2:3" outlineLevel="1" x14ac:dyDescent="0.2">
      <c r="B67" s="72">
        <v>40</v>
      </c>
      <c r="C67" s="96">
        <v>1.6</v>
      </c>
    </row>
    <row r="68" spans="2:3" outlineLevel="1" x14ac:dyDescent="0.2">
      <c r="B68" s="72">
        <v>50</v>
      </c>
      <c r="C68" s="96">
        <v>1.5</v>
      </c>
    </row>
    <row r="69" spans="2:3" outlineLevel="1" x14ac:dyDescent="0.2">
      <c r="B69" s="72">
        <v>60</v>
      </c>
      <c r="C69" s="96">
        <v>1.4</v>
      </c>
    </row>
    <row r="70" spans="2:3" outlineLevel="1" x14ac:dyDescent="0.2">
      <c r="B70" s="72">
        <v>70</v>
      </c>
      <c r="C70" s="96">
        <v>1.3</v>
      </c>
    </row>
    <row r="71" spans="2:3" outlineLevel="1" x14ac:dyDescent="0.2">
      <c r="B71" s="72">
        <v>80</v>
      </c>
      <c r="C71" s="96">
        <v>1.2</v>
      </c>
    </row>
    <row r="72" spans="2:3" outlineLevel="1" x14ac:dyDescent="0.2">
      <c r="B72" s="72">
        <v>90</v>
      </c>
      <c r="C72" s="96">
        <v>1.1499999999999999</v>
      </c>
    </row>
    <row r="73" spans="2:3" outlineLevel="1" x14ac:dyDescent="0.2">
      <c r="B73" s="72">
        <v>100</v>
      </c>
      <c r="C73" s="96">
        <v>1.1000000000000001</v>
      </c>
    </row>
    <row r="74" spans="2:3" outlineLevel="1" x14ac:dyDescent="0.2">
      <c r="B74" s="72">
        <v>110</v>
      </c>
      <c r="C74" s="96">
        <v>1.08</v>
      </c>
    </row>
    <row r="75" spans="2:3" outlineLevel="1" x14ac:dyDescent="0.2">
      <c r="B75" s="72">
        <v>120</v>
      </c>
      <c r="C75" s="96">
        <v>1.06</v>
      </c>
    </row>
    <row r="76" spans="2:3" outlineLevel="1" x14ac:dyDescent="0.2">
      <c r="B76" s="72">
        <v>130</v>
      </c>
      <c r="C76" s="96">
        <v>1.05</v>
      </c>
    </row>
    <row r="77" spans="2:3" outlineLevel="1" x14ac:dyDescent="0.2">
      <c r="B77" s="72">
        <v>140</v>
      </c>
      <c r="C77" s="96">
        <v>1.04</v>
      </c>
    </row>
    <row r="78" spans="2:3" outlineLevel="1" x14ac:dyDescent="0.2">
      <c r="B78" s="72">
        <v>150</v>
      </c>
      <c r="C78" s="96">
        <v>1.03</v>
      </c>
    </row>
    <row r="79" spans="2:3" outlineLevel="1" x14ac:dyDescent="0.2">
      <c r="C79" s="78"/>
    </row>
    <row r="80" spans="2:3" outlineLevel="1" x14ac:dyDescent="0.2">
      <c r="C80" s="78"/>
    </row>
    <row r="81" spans="1:8" ht="14.25" hidden="1" outlineLevel="1" x14ac:dyDescent="0.2">
      <c r="B81" s="5" t="s">
        <v>1491</v>
      </c>
      <c r="C81" s="5" t="s">
        <v>1492</v>
      </c>
    </row>
    <row r="82" spans="1:8" outlineLevel="1" x14ac:dyDescent="0.2">
      <c r="B82" s="78" t="s">
        <v>1493</v>
      </c>
      <c r="C82" s="97" t="e">
        <f>(-0.49*LN(#REF!))+6.8124</f>
        <v>#REF!</v>
      </c>
      <c r="D82" s="253"/>
      <c r="E82" s="79"/>
    </row>
    <row r="83" spans="1:8" hidden="1" outlineLevel="1" x14ac:dyDescent="0.2">
      <c r="B83" s="78" t="s">
        <v>1493</v>
      </c>
      <c r="C83" s="97" t="e">
        <f>4.227*(#REF!/1000)^-0.28</f>
        <v>#REF!</v>
      </c>
    </row>
    <row r="84" spans="1:8" outlineLevel="1" x14ac:dyDescent="0.2">
      <c r="B84" s="254"/>
      <c r="C84" s="252"/>
    </row>
    <row r="85" spans="1:8" outlineLevel="1" x14ac:dyDescent="0.2"/>
    <row r="86" spans="1:8" outlineLevel="1" x14ac:dyDescent="0.2"/>
    <row r="87" spans="1:8" outlineLevel="1" x14ac:dyDescent="0.2"/>
    <row r="88" spans="1:8" outlineLevel="1" x14ac:dyDescent="0.2"/>
    <row r="89" spans="1:8" outlineLevel="1" x14ac:dyDescent="0.2"/>
    <row r="91" spans="1:8" s="120" customFormat="1" x14ac:dyDescent="0.2">
      <c r="A91" s="119"/>
      <c r="B91" s="119" t="s">
        <v>5</v>
      </c>
    </row>
    <row r="95" spans="1:8" x14ac:dyDescent="0.2">
      <c r="G95" s="232" t="s">
        <v>7782</v>
      </c>
      <c r="H95" s="255" t="s">
        <v>7783</v>
      </c>
    </row>
    <row r="96" spans="1:8" x14ac:dyDescent="0.2">
      <c r="G96" s="257">
        <f t="shared" ref="G96:G111" si="13">B63*1000</f>
        <v>2000</v>
      </c>
      <c r="H96" s="249">
        <v>3</v>
      </c>
    </row>
    <row r="97" spans="7:8" x14ac:dyDescent="0.2">
      <c r="G97" s="257">
        <f t="shared" si="13"/>
        <v>10000</v>
      </c>
      <c r="H97" s="249">
        <v>2.4</v>
      </c>
    </row>
    <row r="98" spans="7:8" x14ac:dyDescent="0.2">
      <c r="G98" s="257">
        <f t="shared" si="13"/>
        <v>20000</v>
      </c>
      <c r="H98" s="249">
        <v>2</v>
      </c>
    </row>
    <row r="99" spans="7:8" x14ac:dyDescent="0.2">
      <c r="G99" s="257">
        <f t="shared" si="13"/>
        <v>30000</v>
      </c>
      <c r="H99" s="249">
        <v>1.8</v>
      </c>
    </row>
    <row r="100" spans="7:8" x14ac:dyDescent="0.2">
      <c r="G100" s="257">
        <f t="shared" si="13"/>
        <v>40000</v>
      </c>
      <c r="H100" s="249">
        <v>1.6</v>
      </c>
    </row>
    <row r="101" spans="7:8" x14ac:dyDescent="0.2">
      <c r="G101" s="257">
        <f t="shared" si="13"/>
        <v>50000</v>
      </c>
      <c r="H101" s="249">
        <v>1.5</v>
      </c>
    </row>
    <row r="102" spans="7:8" x14ac:dyDescent="0.2">
      <c r="G102" s="257">
        <f t="shared" si="13"/>
        <v>60000</v>
      </c>
      <c r="H102" s="249">
        <v>1.4</v>
      </c>
    </row>
    <row r="103" spans="7:8" x14ac:dyDescent="0.2">
      <c r="G103" s="257">
        <f t="shared" si="13"/>
        <v>70000</v>
      </c>
      <c r="H103" s="249">
        <v>1.3</v>
      </c>
    </row>
    <row r="104" spans="7:8" x14ac:dyDescent="0.2">
      <c r="G104" s="257">
        <f t="shared" si="13"/>
        <v>80000</v>
      </c>
      <c r="H104" s="249">
        <v>1.2</v>
      </c>
    </row>
    <row r="105" spans="7:8" x14ac:dyDescent="0.2">
      <c r="G105" s="257">
        <f t="shared" si="13"/>
        <v>90000</v>
      </c>
      <c r="H105" s="249">
        <v>1.1499999999999999</v>
      </c>
    </row>
    <row r="106" spans="7:8" x14ac:dyDescent="0.2">
      <c r="G106" s="257">
        <f t="shared" si="13"/>
        <v>100000</v>
      </c>
      <c r="H106" s="249">
        <v>1.1000000000000001</v>
      </c>
    </row>
    <row r="107" spans="7:8" x14ac:dyDescent="0.2">
      <c r="G107" s="257">
        <f t="shared" si="13"/>
        <v>110000</v>
      </c>
      <c r="H107" s="249">
        <v>1.08</v>
      </c>
    </row>
    <row r="108" spans="7:8" x14ac:dyDescent="0.2">
      <c r="G108" s="257">
        <f t="shared" si="13"/>
        <v>120000</v>
      </c>
      <c r="H108" s="249">
        <v>1.06</v>
      </c>
    </row>
    <row r="109" spans="7:8" x14ac:dyDescent="0.2">
      <c r="G109" s="257">
        <f t="shared" si="13"/>
        <v>130000</v>
      </c>
      <c r="H109" s="249">
        <v>1.05</v>
      </c>
    </row>
    <row r="110" spans="7:8" x14ac:dyDescent="0.2">
      <c r="G110" s="257">
        <f t="shared" si="13"/>
        <v>140000</v>
      </c>
      <c r="H110" s="249">
        <v>1.04</v>
      </c>
    </row>
    <row r="111" spans="7:8" x14ac:dyDescent="0.2">
      <c r="G111" s="258">
        <f t="shared" si="13"/>
        <v>150000</v>
      </c>
      <c r="H111" s="256">
        <v>1.03</v>
      </c>
    </row>
  </sheetData>
  <hyperlinks>
    <hyperlink ref="D56" r:id="rId1" display="http://www.seatguru.com/airlines/Hainan_Airlines/Hainan_Airlines_Boeing_787-8.php"/>
  </hyperlinks>
  <pageMargins left="0.7" right="0.7" top="0.75" bottom="0.75" header="0.3" footer="0.3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B2:E117"/>
  <sheetViews>
    <sheetView showGridLines="0" workbookViewId="0">
      <selection activeCell="E4" sqref="E4:E117"/>
    </sheetView>
  </sheetViews>
  <sheetFormatPr defaultRowHeight="12.75" x14ac:dyDescent="0.2"/>
  <cols>
    <col min="1" max="1" width="2.85546875" customWidth="1"/>
  </cols>
  <sheetData>
    <row r="2" spans="2:5" ht="20.25" x14ac:dyDescent="0.2">
      <c r="B2" s="1" t="str">
        <f ca="1">RIGHT(CELL("filename", B2), LEN(CELL("filename", B2)) - SEARCH("]", CELL("filename", B2)))</f>
        <v>Demand &gt;&gt;</v>
      </c>
    </row>
    <row r="4" spans="2:5" x14ac:dyDescent="0.2">
      <c r="E4" t="s">
        <v>9</v>
      </c>
    </row>
    <row r="5" spans="2:5" x14ac:dyDescent="0.2">
      <c r="E5" t="s">
        <v>382</v>
      </c>
    </row>
    <row r="6" spans="2:5" x14ac:dyDescent="0.2">
      <c r="E6" t="s">
        <v>8</v>
      </c>
    </row>
    <row r="7" spans="2:5" x14ac:dyDescent="0.2">
      <c r="E7" t="s">
        <v>12</v>
      </c>
    </row>
    <row r="8" spans="2:5" x14ac:dyDescent="0.2">
      <c r="E8" t="s">
        <v>395</v>
      </c>
    </row>
    <row r="9" spans="2:5" x14ac:dyDescent="0.2">
      <c r="E9" t="s">
        <v>20</v>
      </c>
    </row>
    <row r="10" spans="2:5" x14ac:dyDescent="0.2">
      <c r="E10" t="s">
        <v>99</v>
      </c>
    </row>
    <row r="11" spans="2:5" x14ac:dyDescent="0.2">
      <c r="E11" t="s">
        <v>88</v>
      </c>
    </row>
    <row r="12" spans="2:5" x14ac:dyDescent="0.2">
      <c r="E12" t="s">
        <v>33</v>
      </c>
    </row>
    <row r="13" spans="2:5" x14ac:dyDescent="0.2">
      <c r="E13" t="s">
        <v>78</v>
      </c>
    </row>
    <row r="14" spans="2:5" x14ac:dyDescent="0.2">
      <c r="E14" t="s">
        <v>105</v>
      </c>
    </row>
    <row r="15" spans="2:5" x14ac:dyDescent="0.2">
      <c r="E15" t="s">
        <v>100</v>
      </c>
    </row>
    <row r="16" spans="2:5" x14ac:dyDescent="0.2">
      <c r="E16" t="s">
        <v>286</v>
      </c>
    </row>
    <row r="17" spans="5:5" x14ac:dyDescent="0.2">
      <c r="E17" t="s">
        <v>153</v>
      </c>
    </row>
    <row r="18" spans="5:5" x14ac:dyDescent="0.2">
      <c r="E18" t="s">
        <v>450</v>
      </c>
    </row>
    <row r="19" spans="5:5" x14ac:dyDescent="0.2">
      <c r="E19" t="s">
        <v>295</v>
      </c>
    </row>
    <row r="20" spans="5:5" x14ac:dyDescent="0.2">
      <c r="E20" t="s">
        <v>97</v>
      </c>
    </row>
    <row r="21" spans="5:5" x14ac:dyDescent="0.2">
      <c r="E21" t="s">
        <v>455</v>
      </c>
    </row>
    <row r="22" spans="5:5" x14ac:dyDescent="0.2">
      <c r="E22" t="s">
        <v>459</v>
      </c>
    </row>
    <row r="23" spans="5:5" x14ac:dyDescent="0.2">
      <c r="E23" t="s">
        <v>470</v>
      </c>
    </row>
    <row r="24" spans="5:5" x14ac:dyDescent="0.2">
      <c r="E24" t="s">
        <v>480</v>
      </c>
    </row>
    <row r="25" spans="5:5" x14ac:dyDescent="0.2">
      <c r="E25" t="s">
        <v>44</v>
      </c>
    </row>
    <row r="26" spans="5:5" x14ac:dyDescent="0.2">
      <c r="E26" t="s">
        <v>41</v>
      </c>
    </row>
    <row r="27" spans="5:5" x14ac:dyDescent="0.2">
      <c r="E27" t="s">
        <v>129</v>
      </c>
    </row>
    <row r="28" spans="5:5" x14ac:dyDescent="0.2">
      <c r="E28" t="s">
        <v>298</v>
      </c>
    </row>
    <row r="29" spans="5:5" x14ac:dyDescent="0.2">
      <c r="E29" t="s">
        <v>293</v>
      </c>
    </row>
    <row r="30" spans="5:5" x14ac:dyDescent="0.2">
      <c r="E30" t="s">
        <v>19</v>
      </c>
    </row>
    <row r="31" spans="5:5" x14ac:dyDescent="0.2">
      <c r="E31" t="s">
        <v>291</v>
      </c>
    </row>
    <row r="32" spans="5:5" x14ac:dyDescent="0.2">
      <c r="E32" t="s">
        <v>525</v>
      </c>
    </row>
    <row r="33" spans="5:5" x14ac:dyDescent="0.2">
      <c r="E33" t="s">
        <v>527</v>
      </c>
    </row>
    <row r="34" spans="5:5" x14ac:dyDescent="0.2">
      <c r="E34" t="s">
        <v>53</v>
      </c>
    </row>
    <row r="35" spans="5:5" x14ac:dyDescent="0.2">
      <c r="E35" t="s">
        <v>144</v>
      </c>
    </row>
    <row r="36" spans="5:5" x14ac:dyDescent="0.2">
      <c r="E36" t="s">
        <v>27</v>
      </c>
    </row>
    <row r="37" spans="5:5" x14ac:dyDescent="0.2">
      <c r="E37" t="s">
        <v>39</v>
      </c>
    </row>
    <row r="38" spans="5:5" x14ac:dyDescent="0.2">
      <c r="E38" t="s">
        <v>104</v>
      </c>
    </row>
    <row r="39" spans="5:5" x14ac:dyDescent="0.2">
      <c r="E39" t="s">
        <v>134</v>
      </c>
    </row>
    <row r="40" spans="5:5" x14ac:dyDescent="0.2">
      <c r="E40" t="s">
        <v>90</v>
      </c>
    </row>
    <row r="41" spans="5:5" x14ac:dyDescent="0.2">
      <c r="E41" t="s">
        <v>130</v>
      </c>
    </row>
    <row r="42" spans="5:5" x14ac:dyDescent="0.2">
      <c r="E42" t="s">
        <v>503</v>
      </c>
    </row>
    <row r="43" spans="5:5" x14ac:dyDescent="0.2">
      <c r="E43" t="s">
        <v>303</v>
      </c>
    </row>
    <row r="44" spans="5:5" x14ac:dyDescent="0.2">
      <c r="E44" t="s">
        <v>615</v>
      </c>
    </row>
    <row r="45" spans="5:5" x14ac:dyDescent="0.2">
      <c r="E45" t="s">
        <v>636</v>
      </c>
    </row>
    <row r="46" spans="5:5" x14ac:dyDescent="0.2">
      <c r="E46" t="s">
        <v>84</v>
      </c>
    </row>
    <row r="47" spans="5:5" x14ac:dyDescent="0.2">
      <c r="E47" t="s">
        <v>669</v>
      </c>
    </row>
    <row r="48" spans="5:5" x14ac:dyDescent="0.2">
      <c r="E48" t="s">
        <v>92</v>
      </c>
    </row>
    <row r="49" spans="5:5" x14ac:dyDescent="0.2">
      <c r="E49" t="s">
        <v>679</v>
      </c>
    </row>
    <row r="50" spans="5:5" x14ac:dyDescent="0.2">
      <c r="E50" t="s">
        <v>82</v>
      </c>
    </row>
    <row r="51" spans="5:5" x14ac:dyDescent="0.2">
      <c r="E51" t="s">
        <v>692</v>
      </c>
    </row>
    <row r="52" spans="5:5" x14ac:dyDescent="0.2">
      <c r="E52" t="s">
        <v>85</v>
      </c>
    </row>
    <row r="53" spans="5:5" x14ac:dyDescent="0.2">
      <c r="E53" t="s">
        <v>296</v>
      </c>
    </row>
    <row r="54" spans="5:5" x14ac:dyDescent="0.2">
      <c r="E54" t="s">
        <v>43</v>
      </c>
    </row>
    <row r="55" spans="5:5" x14ac:dyDescent="0.2">
      <c r="E55" t="s">
        <v>732</v>
      </c>
    </row>
    <row r="56" spans="5:5" x14ac:dyDescent="0.2">
      <c r="E56" t="s">
        <v>288</v>
      </c>
    </row>
    <row r="57" spans="5:5" x14ac:dyDescent="0.2">
      <c r="E57" t="s">
        <v>49</v>
      </c>
    </row>
    <row r="58" spans="5:5" x14ac:dyDescent="0.2">
      <c r="E58" t="s">
        <v>87</v>
      </c>
    </row>
    <row r="59" spans="5:5" x14ac:dyDescent="0.2">
      <c r="E59" t="s">
        <v>98</v>
      </c>
    </row>
    <row r="60" spans="5:5" x14ac:dyDescent="0.2">
      <c r="E60" t="s">
        <v>771</v>
      </c>
    </row>
    <row r="61" spans="5:5" x14ac:dyDescent="0.2">
      <c r="E61" t="s">
        <v>26</v>
      </c>
    </row>
    <row r="62" spans="5:5" x14ac:dyDescent="0.2">
      <c r="E62" t="s">
        <v>778</v>
      </c>
    </row>
    <row r="63" spans="5:5" x14ac:dyDescent="0.2">
      <c r="E63" t="s">
        <v>794</v>
      </c>
    </row>
    <row r="64" spans="5:5" x14ac:dyDescent="0.2">
      <c r="E64" t="s">
        <v>46</v>
      </c>
    </row>
    <row r="65" spans="5:5" x14ac:dyDescent="0.2">
      <c r="E65" t="s">
        <v>819</v>
      </c>
    </row>
    <row r="66" spans="5:5" x14ac:dyDescent="0.2">
      <c r="E66" t="s">
        <v>101</v>
      </c>
    </row>
    <row r="67" spans="5:5" x14ac:dyDescent="0.2">
      <c r="E67" t="s">
        <v>29</v>
      </c>
    </row>
    <row r="68" spans="5:5" x14ac:dyDescent="0.2">
      <c r="E68" t="s">
        <v>843</v>
      </c>
    </row>
    <row r="69" spans="5:5" x14ac:dyDescent="0.2">
      <c r="E69" t="s">
        <v>95</v>
      </c>
    </row>
    <row r="70" spans="5:5" x14ac:dyDescent="0.2">
      <c r="E70" t="s">
        <v>849</v>
      </c>
    </row>
    <row r="71" spans="5:5" x14ac:dyDescent="0.2">
      <c r="E71" t="s">
        <v>307</v>
      </c>
    </row>
    <row r="72" spans="5:5" x14ac:dyDescent="0.2">
      <c r="E72" t="s">
        <v>47</v>
      </c>
    </row>
    <row r="73" spans="5:5" x14ac:dyDescent="0.2">
      <c r="E73" t="s">
        <v>302</v>
      </c>
    </row>
    <row r="74" spans="5:5" x14ac:dyDescent="0.2">
      <c r="E74" t="s">
        <v>7</v>
      </c>
    </row>
    <row r="75" spans="5:5" x14ac:dyDescent="0.2">
      <c r="E75" t="s">
        <v>886</v>
      </c>
    </row>
    <row r="76" spans="5:5" x14ac:dyDescent="0.2">
      <c r="E76" t="s">
        <v>24</v>
      </c>
    </row>
    <row r="77" spans="5:5" x14ac:dyDescent="0.2">
      <c r="E77" t="s">
        <v>675</v>
      </c>
    </row>
    <row r="78" spans="5:5" x14ac:dyDescent="0.2">
      <c r="E78" t="s">
        <v>42</v>
      </c>
    </row>
    <row r="79" spans="5:5" x14ac:dyDescent="0.2">
      <c r="E79" t="s">
        <v>83</v>
      </c>
    </row>
    <row r="80" spans="5:5" x14ac:dyDescent="0.2">
      <c r="E80" t="s">
        <v>89</v>
      </c>
    </row>
    <row r="81" spans="5:5" x14ac:dyDescent="0.2">
      <c r="E81" t="s">
        <v>106</v>
      </c>
    </row>
    <row r="82" spans="5:5" x14ac:dyDescent="0.2">
      <c r="E82" t="s">
        <v>284</v>
      </c>
    </row>
    <row r="83" spans="5:5" x14ac:dyDescent="0.2">
      <c r="E83" t="s">
        <v>925</v>
      </c>
    </row>
    <row r="84" spans="5:5" x14ac:dyDescent="0.2">
      <c r="E84" t="s">
        <v>278</v>
      </c>
    </row>
    <row r="85" spans="5:5" x14ac:dyDescent="0.2">
      <c r="E85" t="s">
        <v>944</v>
      </c>
    </row>
    <row r="86" spans="5:5" x14ac:dyDescent="0.2">
      <c r="E86" t="s">
        <v>15</v>
      </c>
    </row>
    <row r="87" spans="5:5" x14ac:dyDescent="0.2">
      <c r="E87" t="s">
        <v>86</v>
      </c>
    </row>
    <row r="88" spans="5:5" x14ac:dyDescent="0.2">
      <c r="E88" t="s">
        <v>11</v>
      </c>
    </row>
    <row r="89" spans="5:5" x14ac:dyDescent="0.2">
      <c r="E89" t="s">
        <v>91</v>
      </c>
    </row>
    <row r="90" spans="5:5" x14ac:dyDescent="0.2">
      <c r="E90" t="s">
        <v>94</v>
      </c>
    </row>
    <row r="91" spans="5:5" x14ac:dyDescent="0.2">
      <c r="E91" t="s">
        <v>1004</v>
      </c>
    </row>
    <row r="92" spans="5:5" x14ac:dyDescent="0.2">
      <c r="E92" t="s">
        <v>1008</v>
      </c>
    </row>
    <row r="93" spans="5:5" x14ac:dyDescent="0.2">
      <c r="E93" t="s">
        <v>1009</v>
      </c>
    </row>
    <row r="94" spans="5:5" x14ac:dyDescent="0.2">
      <c r="E94" t="s">
        <v>1012</v>
      </c>
    </row>
    <row r="95" spans="5:5" x14ac:dyDescent="0.2">
      <c r="E95" t="s">
        <v>279</v>
      </c>
    </row>
    <row r="96" spans="5:5" x14ac:dyDescent="0.2">
      <c r="E96" t="s">
        <v>1054</v>
      </c>
    </row>
    <row r="97" spans="5:5" x14ac:dyDescent="0.2">
      <c r="E97" t="s">
        <v>75</v>
      </c>
    </row>
    <row r="98" spans="5:5" x14ac:dyDescent="0.2">
      <c r="E98" t="s">
        <v>1076</v>
      </c>
    </row>
    <row r="99" spans="5:5" x14ac:dyDescent="0.2">
      <c r="E99" t="s">
        <v>1113</v>
      </c>
    </row>
    <row r="100" spans="5:5" x14ac:dyDescent="0.2">
      <c r="E100" t="s">
        <v>281</v>
      </c>
    </row>
    <row r="101" spans="5:5" x14ac:dyDescent="0.2">
      <c r="E101" t="s">
        <v>103</v>
      </c>
    </row>
    <row r="102" spans="5:5" x14ac:dyDescent="0.2">
      <c r="E102" t="s">
        <v>1173</v>
      </c>
    </row>
    <row r="103" spans="5:5" x14ac:dyDescent="0.2">
      <c r="E103" t="s">
        <v>304</v>
      </c>
    </row>
    <row r="104" spans="5:5" x14ac:dyDescent="0.2">
      <c r="E104" t="s">
        <v>1181</v>
      </c>
    </row>
    <row r="105" spans="5:5" x14ac:dyDescent="0.2">
      <c r="E105" t="s">
        <v>351</v>
      </c>
    </row>
    <row r="106" spans="5:5" x14ac:dyDescent="0.2">
      <c r="E106" t="s">
        <v>1191</v>
      </c>
    </row>
    <row r="107" spans="5:5" x14ac:dyDescent="0.2">
      <c r="E107" t="s">
        <v>1198</v>
      </c>
    </row>
    <row r="108" spans="5:5" x14ac:dyDescent="0.2">
      <c r="E108" t="s">
        <v>31</v>
      </c>
    </row>
    <row r="109" spans="5:5" x14ac:dyDescent="0.2">
      <c r="E109" t="s">
        <v>275</v>
      </c>
    </row>
    <row r="110" spans="5:5" x14ac:dyDescent="0.2">
      <c r="E110" t="s">
        <v>1248</v>
      </c>
    </row>
    <row r="111" spans="5:5" x14ac:dyDescent="0.2">
      <c r="E111" t="s">
        <v>308</v>
      </c>
    </row>
    <row r="112" spans="5:5" x14ac:dyDescent="0.2">
      <c r="E112" t="s">
        <v>22</v>
      </c>
    </row>
    <row r="113" spans="5:5" x14ac:dyDescent="0.2">
      <c r="E113" t="s">
        <v>79</v>
      </c>
    </row>
    <row r="114" spans="5:5" x14ac:dyDescent="0.2">
      <c r="E114" t="s">
        <v>80</v>
      </c>
    </row>
    <row r="115" spans="5:5" x14ac:dyDescent="0.2">
      <c r="E115" t="s">
        <v>148</v>
      </c>
    </row>
    <row r="116" spans="5:5" x14ac:dyDescent="0.2">
      <c r="E116" t="s">
        <v>1428</v>
      </c>
    </row>
    <row r="117" spans="5:5" x14ac:dyDescent="0.2">
      <c r="E117" t="s">
        <v>81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76"/>
  <sheetViews>
    <sheetView topLeftCell="A20" workbookViewId="0">
      <selection activeCell="J1" sqref="J1"/>
    </sheetView>
  </sheetViews>
  <sheetFormatPr defaultRowHeight="12.75" x14ac:dyDescent="0.2"/>
  <cols>
    <col min="1" max="1" width="9.140625" style="228"/>
    <col min="2" max="2" width="12.5703125" style="228" bestFit="1" customWidth="1"/>
    <col min="3" max="4" width="9.140625" style="228"/>
    <col min="5" max="5" width="9.28515625" style="228" bestFit="1" customWidth="1"/>
    <col min="6" max="7" width="10.140625" style="228" bestFit="1" customWidth="1"/>
    <col min="8" max="16384" width="9.140625" style="228"/>
  </cols>
  <sheetData>
    <row r="2" spans="2:20" x14ac:dyDescent="0.2">
      <c r="B2" s="228" t="s">
        <v>8187</v>
      </c>
    </row>
    <row r="4" spans="2:20" x14ac:dyDescent="0.2">
      <c r="B4" s="871" t="s">
        <v>8188</v>
      </c>
      <c r="C4" s="884" t="s">
        <v>128</v>
      </c>
      <c r="K4" s="869" t="s">
        <v>8188</v>
      </c>
      <c r="L4" s="869" t="s">
        <v>233</v>
      </c>
    </row>
    <row r="5" spans="2:20" x14ac:dyDescent="0.2">
      <c r="B5" s="871" t="s">
        <v>8189</v>
      </c>
      <c r="C5" s="871" t="s">
        <v>8190</v>
      </c>
      <c r="K5" s="869" t="s">
        <v>8189</v>
      </c>
      <c r="L5" s="869" t="s">
        <v>8194</v>
      </c>
    </row>
    <row r="6" spans="2:20" x14ac:dyDescent="0.2">
      <c r="B6" s="871" t="s">
        <v>8191</v>
      </c>
      <c r="C6" s="871" t="s">
        <v>1620</v>
      </c>
      <c r="K6" s="869" t="s">
        <v>8191</v>
      </c>
      <c r="L6" s="869" t="s">
        <v>1620</v>
      </c>
    </row>
    <row r="7" spans="2:20" x14ac:dyDescent="0.2">
      <c r="B7" s="872" t="s">
        <v>8192</v>
      </c>
      <c r="C7" s="872" t="s">
        <v>7901</v>
      </c>
      <c r="K7" s="869" t="s">
        <v>8192</v>
      </c>
      <c r="L7" s="869" t="s">
        <v>8194</v>
      </c>
    </row>
    <row r="8" spans="2:20" x14ac:dyDescent="0.2">
      <c r="B8" s="872"/>
      <c r="C8" s="875"/>
      <c r="K8" s="870"/>
      <c r="L8" s="870"/>
    </row>
    <row r="9" spans="2:20" ht="15" x14ac:dyDescent="0.25">
      <c r="B9" s="873" t="s">
        <v>7760</v>
      </c>
      <c r="C9" s="878" t="s">
        <v>7884</v>
      </c>
      <c r="D9" s="878" t="s">
        <v>7885</v>
      </c>
      <c r="E9" s="878" t="s">
        <v>6</v>
      </c>
      <c r="F9" s="879" t="s">
        <v>7884</v>
      </c>
      <c r="G9" s="880" t="s">
        <v>7885</v>
      </c>
    </row>
    <row r="10" spans="2:20" ht="15" x14ac:dyDescent="0.25">
      <c r="B10" s="228" t="s">
        <v>6205</v>
      </c>
      <c r="C10" s="25">
        <v>51582.049481718757</v>
      </c>
      <c r="D10" s="25">
        <v>114212.78959034017</v>
      </c>
      <c r="E10" s="881">
        <f>SUM(C10:D10)</f>
        <v>165794.83907205891</v>
      </c>
      <c r="F10" s="877">
        <f>C10/$E10</f>
        <v>0.31111975360885513</v>
      </c>
      <c r="G10" s="876">
        <f t="shared" ref="G10:G12" si="0">D10/$E10</f>
        <v>0.68888024639114498</v>
      </c>
      <c r="K10" s="878" t="s">
        <v>7760</v>
      </c>
      <c r="L10" s="878" t="s">
        <v>7884</v>
      </c>
      <c r="M10" s="878" t="s">
        <v>7885</v>
      </c>
      <c r="N10" s="878" t="s">
        <v>6</v>
      </c>
      <c r="O10" s="878" t="s">
        <v>7884</v>
      </c>
      <c r="P10" s="878" t="s">
        <v>7885</v>
      </c>
      <c r="R10" s="78"/>
      <c r="S10" s="394"/>
      <c r="T10" s="394"/>
    </row>
    <row r="11" spans="2:20" x14ac:dyDescent="0.2">
      <c r="B11" s="228" t="s">
        <v>6266</v>
      </c>
      <c r="C11" s="25">
        <v>45891.988014417824</v>
      </c>
      <c r="D11" s="25">
        <v>107838.28734251585</v>
      </c>
      <c r="E11" s="881">
        <f t="shared" ref="E11:E12" si="1">SUM(C11:D11)</f>
        <v>153730.27535693368</v>
      </c>
      <c r="F11" s="877">
        <f t="shared" ref="F11:F12" si="2">C11/$E11</f>
        <v>0.29852277248489273</v>
      </c>
      <c r="G11" s="876">
        <f t="shared" si="0"/>
        <v>0.70147722751510722</v>
      </c>
      <c r="K11" s="78" t="s">
        <v>8181</v>
      </c>
      <c r="L11" s="436">
        <v>1056.87760055223</v>
      </c>
      <c r="M11" s="436">
        <v>211.63756665002299</v>
      </c>
      <c r="N11" s="874">
        <f>SUM(L11:M11)</f>
        <v>1268.515167202253</v>
      </c>
      <c r="O11" s="407">
        <f>L11/$N11</f>
        <v>0.83316118551676777</v>
      </c>
      <c r="P11" s="407">
        <f t="shared" ref="P11:P12" si="3">M11/$N11</f>
        <v>0.16683881448323223</v>
      </c>
      <c r="R11" s="78"/>
      <c r="S11" s="394"/>
      <c r="T11" s="394"/>
    </row>
    <row r="12" spans="2:20" x14ac:dyDescent="0.2">
      <c r="B12" s="228" t="s">
        <v>8166</v>
      </c>
      <c r="C12" s="25">
        <v>38403.899950395869</v>
      </c>
      <c r="D12" s="25">
        <v>149958.31381673476</v>
      </c>
      <c r="E12" s="881">
        <f t="shared" si="1"/>
        <v>188362.21376713063</v>
      </c>
      <c r="F12" s="877">
        <f t="shared" si="2"/>
        <v>0.20388324803760288</v>
      </c>
      <c r="G12" s="876">
        <f t="shared" si="0"/>
        <v>0.79611675196239717</v>
      </c>
      <c r="K12" s="78" t="s">
        <v>6205</v>
      </c>
      <c r="L12" s="893">
        <v>2138.223447697168</v>
      </c>
      <c r="M12" s="436">
        <v>1755.3297069272721</v>
      </c>
      <c r="N12" s="874">
        <f>SUM(L12:M12)</f>
        <v>3893.5531546244401</v>
      </c>
      <c r="O12" s="407">
        <f t="shared" ref="O12" si="4">L12/$N12</f>
        <v>0.54917022133306781</v>
      </c>
      <c r="P12" s="407">
        <f t="shared" si="3"/>
        <v>0.45082977866693225</v>
      </c>
      <c r="R12" s="78"/>
      <c r="S12" s="394"/>
      <c r="T12" s="394"/>
    </row>
    <row r="13" spans="2:20" x14ac:dyDescent="0.2">
      <c r="C13" s="882"/>
      <c r="D13" s="882"/>
      <c r="E13" s="882"/>
      <c r="F13" s="882"/>
      <c r="G13" s="882"/>
      <c r="R13" s="78"/>
      <c r="S13" s="394"/>
      <c r="T13" s="394"/>
    </row>
    <row r="14" spans="2:20" x14ac:dyDescent="0.2">
      <c r="C14" s="882"/>
      <c r="D14" s="882"/>
      <c r="E14" s="882"/>
      <c r="F14" s="882"/>
      <c r="G14" s="882"/>
      <c r="R14" s="78"/>
      <c r="S14" s="394"/>
      <c r="T14" s="394"/>
    </row>
    <row r="15" spans="2:20" x14ac:dyDescent="0.2">
      <c r="C15" s="882"/>
      <c r="D15" s="882"/>
      <c r="E15" s="882"/>
      <c r="F15" s="882"/>
      <c r="G15" s="882"/>
      <c r="R15" s="78"/>
      <c r="S15" s="394"/>
      <c r="T15" s="394"/>
    </row>
    <row r="16" spans="2:20" x14ac:dyDescent="0.2">
      <c r="C16" s="882"/>
      <c r="D16" s="882"/>
      <c r="E16" s="882"/>
      <c r="F16" s="882"/>
      <c r="G16" s="882"/>
      <c r="R16" s="78"/>
      <c r="S16" s="394"/>
      <c r="T16" s="394"/>
    </row>
    <row r="17" spans="2:20" x14ac:dyDescent="0.2">
      <c r="C17" s="882"/>
      <c r="D17" s="882"/>
      <c r="E17" s="882"/>
      <c r="F17" s="882"/>
      <c r="G17" s="882"/>
      <c r="R17" s="78"/>
      <c r="S17" s="394"/>
      <c r="T17" s="394"/>
    </row>
    <row r="18" spans="2:20" x14ac:dyDescent="0.2">
      <c r="C18" s="882"/>
      <c r="D18" s="882"/>
      <c r="E18" s="882"/>
      <c r="F18" s="882"/>
      <c r="G18" s="882"/>
      <c r="R18" s="78"/>
      <c r="S18" s="394"/>
      <c r="T18" s="394"/>
    </row>
    <row r="19" spans="2:20" x14ac:dyDescent="0.2">
      <c r="C19" s="882"/>
      <c r="D19" s="882"/>
      <c r="E19" s="882"/>
      <c r="F19" s="882"/>
      <c r="G19" s="882"/>
      <c r="R19" s="78"/>
      <c r="S19" s="394"/>
      <c r="T19" s="394"/>
    </row>
    <row r="20" spans="2:20" x14ac:dyDescent="0.2">
      <c r="C20" s="882"/>
      <c r="D20" s="882"/>
      <c r="E20" s="882"/>
      <c r="F20" s="882"/>
      <c r="G20" s="882"/>
      <c r="R20" s="78"/>
      <c r="S20" s="394"/>
      <c r="T20" s="394"/>
    </row>
    <row r="21" spans="2:20" x14ac:dyDescent="0.2">
      <c r="B21" s="228" t="s">
        <v>7836</v>
      </c>
      <c r="C21" s="883" t="s">
        <v>8193</v>
      </c>
      <c r="D21" s="882"/>
      <c r="E21" s="882"/>
      <c r="F21" s="882"/>
      <c r="G21" s="882"/>
    </row>
    <row r="22" spans="2:20" x14ac:dyDescent="0.2">
      <c r="C22" s="882"/>
      <c r="D22" s="882"/>
      <c r="E22" s="882"/>
      <c r="F22" s="882"/>
      <c r="G22" s="882"/>
      <c r="K22" s="228" t="s">
        <v>8188</v>
      </c>
      <c r="L22" s="228" t="s">
        <v>233</v>
      </c>
    </row>
    <row r="23" spans="2:20" ht="15" x14ac:dyDescent="0.25">
      <c r="B23" s="873" t="s">
        <v>7760</v>
      </c>
      <c r="C23" s="878" t="s">
        <v>7884</v>
      </c>
      <c r="D23" s="878" t="s">
        <v>7885</v>
      </c>
      <c r="E23" s="878" t="s">
        <v>6</v>
      </c>
      <c r="F23" s="879" t="s">
        <v>7884</v>
      </c>
      <c r="G23" s="880" t="s">
        <v>7885</v>
      </c>
      <c r="K23" s="228" t="s">
        <v>8189</v>
      </c>
      <c r="L23" s="228" t="s">
        <v>8190</v>
      </c>
    </row>
    <row r="24" spans="2:20" x14ac:dyDescent="0.2">
      <c r="B24" s="78" t="s">
        <v>6205</v>
      </c>
      <c r="C24" s="25">
        <v>12693.988829470249</v>
      </c>
      <c r="D24" s="25">
        <v>39839.290487480488</v>
      </c>
      <c r="E24" s="881">
        <f>SUM(C24:D24)</f>
        <v>52533.279316950735</v>
      </c>
      <c r="F24" s="877">
        <f>C24/$E24</f>
        <v>0.24163709165923555</v>
      </c>
      <c r="G24" s="876">
        <f t="shared" ref="G24:G26" si="5">D24/$E24</f>
        <v>0.75836290834076447</v>
      </c>
      <c r="K24" s="228" t="s">
        <v>8191</v>
      </c>
      <c r="L24" s="228" t="s">
        <v>8196</v>
      </c>
    </row>
    <row r="25" spans="2:20" x14ac:dyDescent="0.2">
      <c r="B25" s="78" t="s">
        <v>6266</v>
      </c>
      <c r="C25" s="25">
        <v>50739.797186317614</v>
      </c>
      <c r="D25" s="25">
        <v>108825.95135357304</v>
      </c>
      <c r="E25" s="881">
        <f t="shared" ref="E25:E26" si="6">SUM(C25:D25)</f>
        <v>159565.74853989066</v>
      </c>
      <c r="F25" s="877">
        <f t="shared" ref="F25:F26" si="7">C25/$E25</f>
        <v>0.31798677128777991</v>
      </c>
      <c r="G25" s="876">
        <f t="shared" si="5"/>
        <v>0.68201322871222003</v>
      </c>
      <c r="K25" s="228" t="s">
        <v>8192</v>
      </c>
      <c r="L25" s="228" t="s">
        <v>8194</v>
      </c>
    </row>
    <row r="26" spans="2:20" x14ac:dyDescent="0.2">
      <c r="B26" s="78" t="s">
        <v>8166</v>
      </c>
      <c r="C26" s="25">
        <v>26647.60630712179</v>
      </c>
      <c r="D26" s="25">
        <v>83100.917711281363</v>
      </c>
      <c r="E26" s="881">
        <f t="shared" si="6"/>
        <v>109748.52401840316</v>
      </c>
      <c r="F26" s="877">
        <f t="shared" si="7"/>
        <v>0.24280605634981836</v>
      </c>
      <c r="G26" s="876">
        <f t="shared" si="5"/>
        <v>0.75719394365018156</v>
      </c>
      <c r="K26" s="228" t="s">
        <v>8195</v>
      </c>
      <c r="L26" s="228" t="s">
        <v>8194</v>
      </c>
    </row>
    <row r="27" spans="2:20" x14ac:dyDescent="0.2">
      <c r="C27" s="882"/>
      <c r="D27" s="882"/>
      <c r="E27" s="882"/>
      <c r="F27" s="882"/>
      <c r="G27" s="882"/>
    </row>
    <row r="28" spans="2:20" x14ac:dyDescent="0.2">
      <c r="B28" s="228" t="s">
        <v>6</v>
      </c>
      <c r="C28" s="882"/>
      <c r="D28" s="882"/>
      <c r="E28" s="882"/>
      <c r="F28" s="882"/>
      <c r="G28" s="882"/>
    </row>
    <row r="29" spans="2:20" ht="15" x14ac:dyDescent="0.25">
      <c r="C29" s="882"/>
      <c r="D29" s="882"/>
      <c r="E29" s="882"/>
      <c r="F29" s="882"/>
      <c r="G29" s="882"/>
      <c r="K29" s="885" t="s">
        <v>7760</v>
      </c>
      <c r="L29" s="878" t="s">
        <v>7884</v>
      </c>
      <c r="M29" s="878" t="s">
        <v>7885</v>
      </c>
      <c r="N29" s="878" t="s">
        <v>6</v>
      </c>
      <c r="O29" s="878" t="s">
        <v>7884</v>
      </c>
      <c r="P29" s="878" t="s">
        <v>7885</v>
      </c>
    </row>
    <row r="30" spans="2:20" ht="15" x14ac:dyDescent="0.25">
      <c r="B30" s="873" t="s">
        <v>7760</v>
      </c>
      <c r="C30" s="878" t="s">
        <v>7884</v>
      </c>
      <c r="D30" s="878" t="s">
        <v>7885</v>
      </c>
      <c r="E30" s="878" t="s">
        <v>6</v>
      </c>
      <c r="F30" s="879" t="s">
        <v>7884</v>
      </c>
      <c r="G30" s="880" t="s">
        <v>7885</v>
      </c>
      <c r="K30" s="228" t="s">
        <v>8181</v>
      </c>
      <c r="L30" s="25">
        <v>1388.0920541202731</v>
      </c>
      <c r="M30" s="25">
        <v>3486.8115618359338</v>
      </c>
      <c r="N30" s="881">
        <v>4874.9036159562074</v>
      </c>
      <c r="O30" s="407">
        <f>L30/$N30</f>
        <v>0.28474246128207814</v>
      </c>
      <c r="P30" s="407">
        <f t="shared" ref="P30" si="8">M30/$N30</f>
        <v>0.71525753871792175</v>
      </c>
    </row>
    <row r="31" spans="2:20" x14ac:dyDescent="0.2">
      <c r="B31" s="78" t="s">
        <v>6205</v>
      </c>
      <c r="C31" s="25">
        <f>C10+C24</f>
        <v>64276.038311189004</v>
      </c>
      <c r="D31" s="25">
        <f>D10+D24</f>
        <v>154052.08007782066</v>
      </c>
      <c r="E31" s="881">
        <f>SUM(C31:D31)</f>
        <v>218328.11838900967</v>
      </c>
      <c r="F31" s="877">
        <f>C31/$E31</f>
        <v>0.29440110044215251</v>
      </c>
      <c r="G31" s="876">
        <f t="shared" ref="G31:G33" si="9">D31/$E31</f>
        <v>0.70559889955784749</v>
      </c>
    </row>
    <row r="32" spans="2:20" x14ac:dyDescent="0.2">
      <c r="B32" s="78" t="s">
        <v>6266</v>
      </c>
      <c r="C32" s="25">
        <f t="shared" ref="C32" si="10">C11+C25</f>
        <v>96631.785200735438</v>
      </c>
      <c r="D32" s="25">
        <f>D11+D25</f>
        <v>216664.2386960889</v>
      </c>
      <c r="E32" s="881">
        <f t="shared" ref="E32:E33" si="11">SUM(C32:D32)</f>
        <v>313296.02389682434</v>
      </c>
      <c r="F32" s="877">
        <f t="shared" ref="F32:F33" si="12">C32/$E32</f>
        <v>0.30843604077324177</v>
      </c>
      <c r="G32" s="876">
        <f t="shared" si="9"/>
        <v>0.69156395922675828</v>
      </c>
    </row>
    <row r="33" spans="2:14" x14ac:dyDescent="0.2">
      <c r="B33" s="78" t="s">
        <v>8166</v>
      </c>
      <c r="C33" s="25">
        <f t="shared" ref="C33" si="13">C12+C26</f>
        <v>65051.506257517656</v>
      </c>
      <c r="D33" s="25">
        <f>D12+D26</f>
        <v>233059.23152801613</v>
      </c>
      <c r="E33" s="881">
        <f t="shared" si="11"/>
        <v>298110.73778553377</v>
      </c>
      <c r="F33" s="877">
        <f t="shared" si="12"/>
        <v>0.21821255665173953</v>
      </c>
      <c r="G33" s="876">
        <f t="shared" si="9"/>
        <v>0.78178744334826056</v>
      </c>
      <c r="K33" s="228" t="s">
        <v>8197</v>
      </c>
    </row>
    <row r="35" spans="2:14" ht="15" x14ac:dyDescent="0.25">
      <c r="K35" s="885" t="s">
        <v>7760</v>
      </c>
      <c r="L35" s="878" t="s">
        <v>7884</v>
      </c>
      <c r="M35" s="878" t="s">
        <v>7885</v>
      </c>
      <c r="N35" s="878" t="s">
        <v>6</v>
      </c>
    </row>
    <row r="36" spans="2:14" x14ac:dyDescent="0.2">
      <c r="K36" s="78" t="s">
        <v>8181</v>
      </c>
      <c r="L36" s="394">
        <v>1087.9773950871399</v>
      </c>
      <c r="M36" s="394"/>
    </row>
    <row r="37" spans="2:14" x14ac:dyDescent="0.2">
      <c r="K37" s="78" t="s">
        <v>6205</v>
      </c>
      <c r="L37" s="394">
        <v>4978.9427678386919</v>
      </c>
      <c r="M37" s="394">
        <v>2220.5190425201172</v>
      </c>
    </row>
    <row r="38" spans="2:14" x14ac:dyDescent="0.2">
      <c r="K38" s="78" t="s">
        <v>6266</v>
      </c>
      <c r="L38" s="394"/>
      <c r="M38" s="394">
        <v>1479.638271725245</v>
      </c>
    </row>
    <row r="39" spans="2:14" x14ac:dyDescent="0.2">
      <c r="K39" s="78" t="s">
        <v>171</v>
      </c>
      <c r="L39" s="394"/>
      <c r="M39" s="394">
        <v>1299.3349802371549</v>
      </c>
    </row>
    <row r="40" spans="2:14" x14ac:dyDescent="0.2">
      <c r="K40" s="78" t="s">
        <v>8166</v>
      </c>
      <c r="L40" s="394"/>
      <c r="M40" s="394">
        <v>651.29396266549702</v>
      </c>
    </row>
    <row r="43" spans="2:14" x14ac:dyDescent="0.2">
      <c r="K43" s="228" t="s">
        <v>171</v>
      </c>
    </row>
    <row r="44" spans="2:14" ht="15" x14ac:dyDescent="0.25">
      <c r="K44" s="885" t="s">
        <v>7760</v>
      </c>
      <c r="L44" s="878" t="s">
        <v>7884</v>
      </c>
      <c r="M44" s="878" t="s">
        <v>7885</v>
      </c>
      <c r="N44" s="878" t="s">
        <v>6</v>
      </c>
    </row>
    <row r="45" spans="2:14" x14ac:dyDescent="0.2">
      <c r="K45" s="406" t="s">
        <v>7760</v>
      </c>
      <c r="L45" s="228" t="s">
        <v>7884</v>
      </c>
      <c r="M45" s="228" t="s">
        <v>7885</v>
      </c>
    </row>
    <row r="46" spans="2:14" x14ac:dyDescent="0.2">
      <c r="K46" s="228" t="s">
        <v>6266</v>
      </c>
      <c r="L46" s="228">
        <v>3076.6431446708871</v>
      </c>
      <c r="M46" s="228">
        <v>1610.87528752803</v>
      </c>
    </row>
    <row r="47" spans="2:14" x14ac:dyDescent="0.2">
      <c r="K47" s="228" t="s">
        <v>8166</v>
      </c>
      <c r="M47" s="228">
        <v>2457.6111811449441</v>
      </c>
    </row>
    <row r="50" spans="11:14" x14ac:dyDescent="0.2">
      <c r="K50" s="228" t="s">
        <v>8198</v>
      </c>
    </row>
    <row r="52" spans="11:14" x14ac:dyDescent="0.2">
      <c r="L52" s="228" t="s">
        <v>8199</v>
      </c>
      <c r="M52" s="228" t="s">
        <v>7885</v>
      </c>
      <c r="N52" s="228" t="s">
        <v>6</v>
      </c>
    </row>
    <row r="53" spans="11:14" x14ac:dyDescent="0.2">
      <c r="L53" s="874">
        <f>SUM(L36:L40)+L11+L12</f>
        <v>9262.0212111752298</v>
      </c>
      <c r="M53" s="874">
        <f>SUM(M37:M40)+M11+M12</f>
        <v>7617.7535307253092</v>
      </c>
      <c r="N53" s="874">
        <f>SUM(L53:M53)</f>
        <v>16879.774741900539</v>
      </c>
    </row>
    <row r="54" spans="11:14" x14ac:dyDescent="0.2">
      <c r="L54" s="892">
        <f>L53/$N$53</f>
        <v>0.54870526134357611</v>
      </c>
      <c r="M54" s="892">
        <f>M53/$N$53</f>
        <v>0.45129473865642394</v>
      </c>
      <c r="N54" s="892">
        <f>N53/$N$53</f>
        <v>1</v>
      </c>
    </row>
    <row r="57" spans="11:14" x14ac:dyDescent="0.2">
      <c r="K57" s="228" t="s">
        <v>8200</v>
      </c>
    </row>
    <row r="59" spans="11:14" ht="15" x14ac:dyDescent="0.25">
      <c r="K59" s="894" t="s">
        <v>7760</v>
      </c>
      <c r="L59" s="894" t="s">
        <v>1620</v>
      </c>
      <c r="M59" s="894" t="s">
        <v>8196</v>
      </c>
    </row>
    <row r="60" spans="11:14" x14ac:dyDescent="0.2">
      <c r="K60" s="78" t="s">
        <v>8181</v>
      </c>
      <c r="L60" s="394">
        <v>1268.515167202253</v>
      </c>
      <c r="M60" s="394">
        <v>4874.9036159562074</v>
      </c>
    </row>
    <row r="61" spans="11:14" x14ac:dyDescent="0.2">
      <c r="K61" s="78" t="s">
        <v>6205</v>
      </c>
      <c r="L61" s="394">
        <v>3893.5531546244397</v>
      </c>
      <c r="M61" s="394">
        <v>1143.5967881460101</v>
      </c>
    </row>
    <row r="62" spans="11:14" x14ac:dyDescent="0.2">
      <c r="K62" s="78" t="s">
        <v>6104</v>
      </c>
      <c r="L62" s="394">
        <v>454.57971996453102</v>
      </c>
      <c r="M62" s="394"/>
    </row>
    <row r="63" spans="11:14" x14ac:dyDescent="0.2">
      <c r="K63" s="78" t="s">
        <v>6359</v>
      </c>
      <c r="L63" s="394"/>
      <c r="M63" s="394">
        <v>378.37931034482801</v>
      </c>
    </row>
    <row r="64" spans="11:14" x14ac:dyDescent="0.2">
      <c r="K64" s="78" t="s">
        <v>6266</v>
      </c>
      <c r="L64" s="394"/>
      <c r="M64" s="394">
        <v>2620.8552715742899</v>
      </c>
    </row>
    <row r="65" spans="11:14" x14ac:dyDescent="0.2">
      <c r="K65" s="78" t="s">
        <v>171</v>
      </c>
      <c r="L65" s="394">
        <v>682.55185000829601</v>
      </c>
      <c r="M65" s="394"/>
    </row>
    <row r="67" spans="11:14" ht="15" x14ac:dyDescent="0.25">
      <c r="K67" s="894" t="s">
        <v>7760</v>
      </c>
      <c r="L67" s="894" t="s">
        <v>1620</v>
      </c>
      <c r="M67" s="894" t="s">
        <v>8196</v>
      </c>
    </row>
    <row r="68" spans="11:14" x14ac:dyDescent="0.2">
      <c r="K68" s="78" t="s">
        <v>8181</v>
      </c>
      <c r="L68" s="394">
        <v>1087.9773950871399</v>
      </c>
      <c r="M68" s="394"/>
    </row>
    <row r="69" spans="11:14" x14ac:dyDescent="0.2">
      <c r="K69" s="78" t="s">
        <v>6205</v>
      </c>
      <c r="L69" s="394">
        <v>6247.1460387731222</v>
      </c>
      <c r="M69" s="394"/>
    </row>
    <row r="70" spans="11:14" x14ac:dyDescent="0.2">
      <c r="K70" s="78" t="s">
        <v>6266</v>
      </c>
      <c r="L70" s="394">
        <v>1479.638271725245</v>
      </c>
      <c r="M70" s="394">
        <v>4687.5184321989173</v>
      </c>
    </row>
    <row r="71" spans="11:14" x14ac:dyDescent="0.2">
      <c r="K71" s="78" t="s">
        <v>171</v>
      </c>
      <c r="L71" s="394">
        <v>355.88043478260897</v>
      </c>
      <c r="M71" s="394"/>
    </row>
    <row r="72" spans="11:14" x14ac:dyDescent="0.2">
      <c r="K72" s="78" t="s">
        <v>8166</v>
      </c>
      <c r="L72" s="394">
        <v>651.29396266549702</v>
      </c>
      <c r="M72" s="394">
        <v>1302.587925330994</v>
      </c>
    </row>
    <row r="75" spans="11:14" x14ac:dyDescent="0.2">
      <c r="L75" s="228">
        <f>SUM(L68:L72,L60:L65)</f>
        <v>16121.135994833134</v>
      </c>
      <c r="M75" s="228">
        <f>SUM(M68:M72,M60:M65)</f>
        <v>15007.841343551245</v>
      </c>
      <c r="N75" s="228">
        <f>SUM(L75:M75)</f>
        <v>31128.977338384379</v>
      </c>
    </row>
    <row r="76" spans="11:14" x14ac:dyDescent="0.2">
      <c r="L76" s="407">
        <f>L75/N75</f>
        <v>0.51788196636175887</v>
      </c>
      <c r="M76" s="407">
        <f>1-L76</f>
        <v>0.48211803363824113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M156"/>
  <sheetViews>
    <sheetView showGridLines="0" zoomScale="85" zoomScaleNormal="85" workbookViewId="0">
      <pane xSplit="2" ySplit="5" topLeftCell="C6" activePane="bottomRight" state="frozenSplit"/>
      <selection pane="topRight" activeCell="C1" sqref="C1"/>
      <selection pane="bottomLeft" activeCell="A5" sqref="A5"/>
      <selection pane="bottomRight" activeCell="I9" sqref="I9"/>
    </sheetView>
  </sheetViews>
  <sheetFormatPr defaultColWidth="14.42578125" defaultRowHeight="12.75" x14ac:dyDescent="0.2"/>
  <cols>
    <col min="1" max="1" width="2.85546875" customWidth="1"/>
    <col min="6" max="6" width="14.42578125" style="78"/>
    <col min="8" max="8" width="16.5703125" bestFit="1" customWidth="1"/>
  </cols>
  <sheetData>
    <row r="2" spans="1:10" ht="20.25" x14ac:dyDescent="0.2">
      <c r="B2" s="1" t="str">
        <f ca="1">RIGHT(CELL("filename", B2), LEN(CELL("filename", B2)) - SEARCH("]", CELL("filename", B2)))</f>
        <v>P2P Demand</v>
      </c>
    </row>
    <row r="3" spans="1:10" ht="20.25" x14ac:dyDescent="0.3">
      <c r="B3" s="125" t="str">
        <f>"Demand "&amp;AirlineHomeAirport&amp;" - "&amp;DestinationAirport</f>
        <v>Demand London Heathrow - San Jose Intl</v>
      </c>
    </row>
    <row r="4" spans="1:10" s="78" customFormat="1" x14ac:dyDescent="0.2"/>
    <row r="5" spans="1:10" s="60" customFormat="1" ht="25.5" x14ac:dyDescent="0.2">
      <c r="A5" s="126" t="s">
        <v>370</v>
      </c>
      <c r="B5" s="131" t="s">
        <v>366</v>
      </c>
      <c r="C5" s="131" t="s">
        <v>7748</v>
      </c>
      <c r="D5" s="131" t="s">
        <v>7749</v>
      </c>
      <c r="E5" s="131" t="s">
        <v>367</v>
      </c>
      <c r="F5" s="131" t="s">
        <v>4</v>
      </c>
      <c r="G5" s="131" t="s">
        <v>126</v>
      </c>
    </row>
    <row r="6" spans="1:10" x14ac:dyDescent="0.2">
      <c r="A6" s="187">
        <v>1</v>
      </c>
      <c r="B6" s="188" t="s">
        <v>274</v>
      </c>
      <c r="C6" s="189"/>
      <c r="D6" s="189">
        <v>249795.63659689284</v>
      </c>
      <c r="E6" s="130" t="str">
        <f>IFERROR(D6/C6,"-")</f>
        <v>-</v>
      </c>
      <c r="F6" s="146">
        <f>FactorUpPremium</f>
        <v>1</v>
      </c>
      <c r="G6" s="6">
        <f>C6+D6</f>
        <v>249795.63659689284</v>
      </c>
    </row>
    <row r="7" spans="1:10" x14ac:dyDescent="0.2">
      <c r="A7" s="408">
        <v>2</v>
      </c>
      <c r="B7" s="409" t="s">
        <v>7835</v>
      </c>
      <c r="C7" s="410"/>
      <c r="D7" s="410">
        <f>D6*Forecast!G6</f>
        <v>129893.73103038428</v>
      </c>
      <c r="E7" s="411" t="str">
        <f t="shared" ref="E7:E30" si="0">IFERROR(D7/C7,"-")</f>
        <v>-</v>
      </c>
      <c r="F7" s="412">
        <f t="shared" ref="F7:F29" si="1">FactorUpPremium</f>
        <v>1</v>
      </c>
      <c r="G7" s="413">
        <f>D7*F7</f>
        <v>129893.73103038428</v>
      </c>
      <c r="H7" s="216"/>
      <c r="J7" s="868" t="s">
        <v>8186</v>
      </c>
    </row>
    <row r="8" spans="1:10" x14ac:dyDescent="0.2">
      <c r="A8" s="187">
        <v>3</v>
      </c>
      <c r="B8" s="190" t="s">
        <v>7836</v>
      </c>
      <c r="C8" s="189"/>
      <c r="D8" s="189">
        <f>D6-D7</f>
        <v>119901.90556650856</v>
      </c>
      <c r="E8" s="130" t="str">
        <f t="shared" si="0"/>
        <v>-</v>
      </c>
      <c r="F8" s="146">
        <f t="shared" si="1"/>
        <v>1</v>
      </c>
      <c r="G8" s="6">
        <f t="shared" ref="G8:G29" si="2">D8*F8</f>
        <v>119901.90556650856</v>
      </c>
      <c r="H8" s="216"/>
    </row>
    <row r="9" spans="1:10" s="78" customFormat="1" x14ac:dyDescent="0.2">
      <c r="A9" s="187">
        <v>4</v>
      </c>
      <c r="B9" s="190"/>
      <c r="C9" s="189"/>
      <c r="D9" s="189"/>
      <c r="E9" s="130" t="str">
        <f t="shared" si="0"/>
        <v>-</v>
      </c>
      <c r="F9" s="146">
        <f t="shared" si="1"/>
        <v>1</v>
      </c>
      <c r="G9" s="6">
        <f t="shared" si="2"/>
        <v>0</v>
      </c>
    </row>
    <row r="10" spans="1:10" s="78" customFormat="1" x14ac:dyDescent="0.2">
      <c r="A10" s="187">
        <v>5</v>
      </c>
      <c r="B10" s="190"/>
      <c r="C10" s="189"/>
      <c r="D10" s="189"/>
      <c r="E10" s="130" t="str">
        <f t="shared" si="0"/>
        <v>-</v>
      </c>
      <c r="F10" s="146">
        <f t="shared" si="1"/>
        <v>1</v>
      </c>
      <c r="G10" s="6">
        <f t="shared" si="2"/>
        <v>0</v>
      </c>
    </row>
    <row r="11" spans="1:10" s="78" customFormat="1" x14ac:dyDescent="0.2">
      <c r="A11" s="187">
        <v>6</v>
      </c>
      <c r="B11" s="190"/>
      <c r="C11" s="189"/>
      <c r="D11" s="189"/>
      <c r="E11" s="130" t="str">
        <f t="shared" si="0"/>
        <v>-</v>
      </c>
      <c r="F11" s="146">
        <f t="shared" si="1"/>
        <v>1</v>
      </c>
      <c r="G11" s="6">
        <f t="shared" si="2"/>
        <v>0</v>
      </c>
    </row>
    <row r="12" spans="1:10" s="78" customFormat="1" x14ac:dyDescent="0.2">
      <c r="A12" s="187">
        <v>7</v>
      </c>
      <c r="B12" s="190"/>
      <c r="C12" s="189"/>
      <c r="D12" s="189"/>
      <c r="E12" s="130" t="str">
        <f t="shared" si="0"/>
        <v>-</v>
      </c>
      <c r="F12" s="146">
        <f t="shared" si="1"/>
        <v>1</v>
      </c>
      <c r="G12" s="6">
        <f t="shared" si="2"/>
        <v>0</v>
      </c>
    </row>
    <row r="13" spans="1:10" s="78" customFormat="1" x14ac:dyDescent="0.2">
      <c r="A13" s="187">
        <v>8</v>
      </c>
      <c r="B13" s="190"/>
      <c r="C13" s="189"/>
      <c r="D13" s="189"/>
      <c r="E13" s="130" t="str">
        <f t="shared" si="0"/>
        <v>-</v>
      </c>
      <c r="F13" s="146">
        <f t="shared" si="1"/>
        <v>1</v>
      </c>
      <c r="G13" s="6">
        <f t="shared" si="2"/>
        <v>0</v>
      </c>
    </row>
    <row r="14" spans="1:10" s="78" customFormat="1" x14ac:dyDescent="0.2">
      <c r="A14" s="187">
        <v>9</v>
      </c>
      <c r="B14" s="190"/>
      <c r="C14" s="189"/>
      <c r="D14" s="189"/>
      <c r="E14" s="130" t="str">
        <f t="shared" si="0"/>
        <v>-</v>
      </c>
      <c r="F14" s="146">
        <f t="shared" si="1"/>
        <v>1</v>
      </c>
      <c r="G14" s="6">
        <f t="shared" si="2"/>
        <v>0</v>
      </c>
    </row>
    <row r="15" spans="1:10" s="78" customFormat="1" x14ac:dyDescent="0.2">
      <c r="A15" s="187">
        <v>10</v>
      </c>
      <c r="B15" s="190"/>
      <c r="C15" s="189"/>
      <c r="D15" s="189"/>
      <c r="E15" s="130" t="str">
        <f t="shared" si="0"/>
        <v>-</v>
      </c>
      <c r="F15" s="146">
        <f t="shared" si="1"/>
        <v>1</v>
      </c>
      <c r="G15" s="6">
        <f t="shared" si="2"/>
        <v>0</v>
      </c>
    </row>
    <row r="16" spans="1:10" s="78" customFormat="1" x14ac:dyDescent="0.2">
      <c r="A16" s="187">
        <v>11</v>
      </c>
      <c r="B16" s="190"/>
      <c r="C16" s="189"/>
      <c r="D16" s="189"/>
      <c r="E16" s="130" t="str">
        <f t="shared" si="0"/>
        <v>-</v>
      </c>
      <c r="F16" s="146">
        <f t="shared" si="1"/>
        <v>1</v>
      </c>
      <c r="G16" s="6">
        <f t="shared" si="2"/>
        <v>0</v>
      </c>
    </row>
    <row r="17" spans="1:7" s="78" customFormat="1" x14ac:dyDescent="0.2">
      <c r="A17" s="187">
        <v>12</v>
      </c>
      <c r="B17" s="190"/>
      <c r="C17" s="189"/>
      <c r="D17" s="189"/>
      <c r="E17" s="130" t="str">
        <f t="shared" si="0"/>
        <v>-</v>
      </c>
      <c r="F17" s="146">
        <f t="shared" si="1"/>
        <v>1</v>
      </c>
      <c r="G17" s="6">
        <f t="shared" si="2"/>
        <v>0</v>
      </c>
    </row>
    <row r="18" spans="1:7" s="78" customFormat="1" x14ac:dyDescent="0.2">
      <c r="A18" s="187">
        <v>13</v>
      </c>
      <c r="B18" s="190"/>
      <c r="C18" s="189"/>
      <c r="D18" s="189"/>
      <c r="E18" s="130" t="str">
        <f t="shared" si="0"/>
        <v>-</v>
      </c>
      <c r="F18" s="146">
        <f t="shared" si="1"/>
        <v>1</v>
      </c>
      <c r="G18" s="6">
        <f t="shared" si="2"/>
        <v>0</v>
      </c>
    </row>
    <row r="19" spans="1:7" s="78" customFormat="1" x14ac:dyDescent="0.2">
      <c r="A19" s="187">
        <v>14</v>
      </c>
      <c r="B19" s="190"/>
      <c r="C19" s="189"/>
      <c r="D19" s="189"/>
      <c r="E19" s="130" t="str">
        <f t="shared" si="0"/>
        <v>-</v>
      </c>
      <c r="F19" s="146">
        <f t="shared" si="1"/>
        <v>1</v>
      </c>
      <c r="G19" s="6">
        <f t="shared" si="2"/>
        <v>0</v>
      </c>
    </row>
    <row r="20" spans="1:7" s="78" customFormat="1" x14ac:dyDescent="0.2">
      <c r="A20" s="187">
        <v>15</v>
      </c>
      <c r="B20" s="190"/>
      <c r="C20" s="189"/>
      <c r="D20" s="189"/>
      <c r="E20" s="130" t="str">
        <f t="shared" si="0"/>
        <v>-</v>
      </c>
      <c r="F20" s="146">
        <f t="shared" si="1"/>
        <v>1</v>
      </c>
      <c r="G20" s="6">
        <f t="shared" si="2"/>
        <v>0</v>
      </c>
    </row>
    <row r="21" spans="1:7" s="78" customFormat="1" x14ac:dyDescent="0.2">
      <c r="A21" s="187">
        <v>16</v>
      </c>
      <c r="B21" s="190"/>
      <c r="C21" s="189"/>
      <c r="D21" s="189"/>
      <c r="E21" s="130" t="str">
        <f t="shared" si="0"/>
        <v>-</v>
      </c>
      <c r="F21" s="146">
        <f t="shared" si="1"/>
        <v>1</v>
      </c>
      <c r="G21" s="6">
        <f t="shared" si="2"/>
        <v>0</v>
      </c>
    </row>
    <row r="22" spans="1:7" s="78" customFormat="1" x14ac:dyDescent="0.2">
      <c r="A22" s="187">
        <v>17</v>
      </c>
      <c r="B22" s="190"/>
      <c r="C22" s="189"/>
      <c r="D22" s="189"/>
      <c r="E22" s="130" t="str">
        <f t="shared" si="0"/>
        <v>-</v>
      </c>
      <c r="F22" s="146">
        <f t="shared" si="1"/>
        <v>1</v>
      </c>
      <c r="G22" s="6">
        <f t="shared" si="2"/>
        <v>0</v>
      </c>
    </row>
    <row r="23" spans="1:7" s="78" customFormat="1" x14ac:dyDescent="0.2">
      <c r="A23" s="187">
        <v>18</v>
      </c>
      <c r="B23" s="190"/>
      <c r="C23" s="189"/>
      <c r="D23" s="189"/>
      <c r="E23" s="130" t="str">
        <f t="shared" si="0"/>
        <v>-</v>
      </c>
      <c r="F23" s="146">
        <f t="shared" si="1"/>
        <v>1</v>
      </c>
      <c r="G23" s="6">
        <f t="shared" si="2"/>
        <v>0</v>
      </c>
    </row>
    <row r="24" spans="1:7" s="78" customFormat="1" x14ac:dyDescent="0.2">
      <c r="A24" s="187">
        <v>19</v>
      </c>
      <c r="B24" s="190"/>
      <c r="C24" s="189"/>
      <c r="D24" s="189"/>
      <c r="E24" s="130" t="str">
        <f t="shared" si="0"/>
        <v>-</v>
      </c>
      <c r="F24" s="146">
        <f t="shared" si="1"/>
        <v>1</v>
      </c>
      <c r="G24" s="6">
        <f t="shared" si="2"/>
        <v>0</v>
      </c>
    </row>
    <row r="25" spans="1:7" s="78" customFormat="1" x14ac:dyDescent="0.2">
      <c r="A25" s="187">
        <v>20</v>
      </c>
      <c r="B25" s="190"/>
      <c r="C25" s="189"/>
      <c r="D25" s="189"/>
      <c r="E25" s="130" t="str">
        <f t="shared" si="0"/>
        <v>-</v>
      </c>
      <c r="F25" s="146">
        <f t="shared" si="1"/>
        <v>1</v>
      </c>
      <c r="G25" s="6">
        <f t="shared" si="2"/>
        <v>0</v>
      </c>
    </row>
    <row r="26" spans="1:7" s="78" customFormat="1" x14ac:dyDescent="0.2">
      <c r="A26" s="187">
        <v>21</v>
      </c>
      <c r="B26" s="190"/>
      <c r="C26" s="189"/>
      <c r="D26" s="189"/>
      <c r="E26" s="130" t="str">
        <f t="shared" si="0"/>
        <v>-</v>
      </c>
      <c r="F26" s="146">
        <f t="shared" si="1"/>
        <v>1</v>
      </c>
      <c r="G26" s="6">
        <f t="shared" si="2"/>
        <v>0</v>
      </c>
    </row>
    <row r="27" spans="1:7" s="78" customFormat="1" x14ac:dyDescent="0.2">
      <c r="A27" s="187">
        <v>22</v>
      </c>
      <c r="B27" s="190"/>
      <c r="C27" s="189"/>
      <c r="D27" s="189"/>
      <c r="E27" s="130" t="str">
        <f t="shared" si="0"/>
        <v>-</v>
      </c>
      <c r="F27" s="146">
        <f t="shared" si="1"/>
        <v>1</v>
      </c>
      <c r="G27" s="6">
        <f t="shared" si="2"/>
        <v>0</v>
      </c>
    </row>
    <row r="28" spans="1:7" s="78" customFormat="1" x14ac:dyDescent="0.2">
      <c r="A28" s="187">
        <v>23</v>
      </c>
      <c r="B28" s="190"/>
      <c r="C28" s="189"/>
      <c r="D28" s="189"/>
      <c r="E28" s="130" t="str">
        <f t="shared" si="0"/>
        <v>-</v>
      </c>
      <c r="F28" s="146">
        <f t="shared" si="1"/>
        <v>1</v>
      </c>
      <c r="G28" s="6">
        <f t="shared" si="2"/>
        <v>0</v>
      </c>
    </row>
    <row r="29" spans="1:7" s="78" customFormat="1" x14ac:dyDescent="0.2">
      <c r="A29" s="187">
        <v>24</v>
      </c>
      <c r="B29" s="190"/>
      <c r="C29" s="189"/>
      <c r="D29" s="189"/>
      <c r="E29" s="130" t="str">
        <f t="shared" si="0"/>
        <v>-</v>
      </c>
      <c r="F29" s="146">
        <f t="shared" si="1"/>
        <v>1</v>
      </c>
      <c r="G29" s="6">
        <f t="shared" si="2"/>
        <v>0</v>
      </c>
    </row>
    <row r="30" spans="1:7" s="31" customFormat="1" x14ac:dyDescent="0.2">
      <c r="B30" s="70" t="s">
        <v>6</v>
      </c>
      <c r="C30" s="32">
        <f>SUM(C6:C29)</f>
        <v>0</v>
      </c>
      <c r="D30" s="32">
        <f>SUM(D6:D29)</f>
        <v>499591.27319378569</v>
      </c>
      <c r="E30" s="132" t="str">
        <f t="shared" si="0"/>
        <v>-</v>
      </c>
      <c r="F30" s="132"/>
      <c r="G30" s="32">
        <f>SUM(G6:G29)</f>
        <v>499591.27319378569</v>
      </c>
    </row>
    <row r="31" spans="1:7" x14ac:dyDescent="0.2">
      <c r="B31" s="28"/>
      <c r="C31" s="28"/>
      <c r="D31" s="28"/>
      <c r="E31" s="28"/>
      <c r="F31" s="28"/>
      <c r="G31" s="28"/>
    </row>
    <row r="32" spans="1:7" x14ac:dyDescent="0.2">
      <c r="B32" s="28"/>
      <c r="C32" s="28"/>
      <c r="D32" s="28"/>
      <c r="E32" s="41"/>
      <c r="F32" s="41"/>
    </row>
    <row r="33" spans="2:12" x14ac:dyDescent="0.2">
      <c r="B33" s="28"/>
      <c r="C33" s="28"/>
      <c r="D33" s="28"/>
    </row>
    <row r="39" spans="2:12" ht="15.75" x14ac:dyDescent="0.25">
      <c r="C39" s="415" t="s">
        <v>7842</v>
      </c>
      <c r="D39" s="414" t="s">
        <v>7840</v>
      </c>
      <c r="E39" s="418" t="s">
        <v>128</v>
      </c>
      <c r="F39" s="419" t="s">
        <v>128</v>
      </c>
      <c r="G39" s="420" t="s">
        <v>128</v>
      </c>
      <c r="H39" s="414" t="s">
        <v>7841</v>
      </c>
    </row>
    <row r="40" spans="2:12" ht="15.75" x14ac:dyDescent="0.25">
      <c r="C40" s="416"/>
      <c r="D40" s="414" t="s">
        <v>7748</v>
      </c>
      <c r="E40" s="418" t="s">
        <v>7748</v>
      </c>
      <c r="F40" s="419" t="s">
        <v>7749</v>
      </c>
      <c r="G40" s="420" t="s">
        <v>7843</v>
      </c>
      <c r="H40" s="414" t="s">
        <v>6</v>
      </c>
      <c r="J40" s="419" t="s">
        <v>7920</v>
      </c>
      <c r="K40" s="419" t="s">
        <v>7921</v>
      </c>
      <c r="L40" s="419" t="s">
        <v>7750</v>
      </c>
    </row>
    <row r="41" spans="2:12" ht="15.75" x14ac:dyDescent="0.25">
      <c r="C41" s="424">
        <v>41760</v>
      </c>
      <c r="D41" s="417">
        <v>2087</v>
      </c>
      <c r="E41" s="421">
        <v>14973</v>
      </c>
      <c r="F41" s="422">
        <v>3431</v>
      </c>
      <c r="G41" s="423">
        <v>18404</v>
      </c>
      <c r="H41" s="417">
        <f>SUM(D41:F41)</f>
        <v>20491</v>
      </c>
      <c r="J41" t="s">
        <v>7922</v>
      </c>
      <c r="K41">
        <v>36041</v>
      </c>
    </row>
    <row r="42" spans="2:12" ht="15.75" x14ac:dyDescent="0.25">
      <c r="C42" s="424">
        <v>41730</v>
      </c>
      <c r="D42" s="417">
        <v>2809</v>
      </c>
      <c r="E42" s="421">
        <v>17534</v>
      </c>
      <c r="F42" s="422">
        <v>2486</v>
      </c>
      <c r="G42" s="423">
        <v>20020</v>
      </c>
      <c r="H42" s="417">
        <f t="shared" ref="H42:H52" si="3">SUM(D42:F42)</f>
        <v>22829</v>
      </c>
      <c r="J42" t="s">
        <v>7923</v>
      </c>
      <c r="K42">
        <v>28290</v>
      </c>
      <c r="L42" s="222">
        <f>K42/$K$41</f>
        <v>0.78493937460114871</v>
      </c>
    </row>
    <row r="43" spans="2:12" ht="15.75" x14ac:dyDescent="0.25">
      <c r="C43" s="424">
        <v>41699</v>
      </c>
      <c r="D43" s="417">
        <v>3262</v>
      </c>
      <c r="E43" s="421">
        <v>23515</v>
      </c>
      <c r="F43" s="422">
        <v>3346</v>
      </c>
      <c r="G43" s="423">
        <v>26861</v>
      </c>
      <c r="H43" s="417">
        <f t="shared" si="3"/>
        <v>30123</v>
      </c>
      <c r="J43" t="s">
        <v>7924</v>
      </c>
      <c r="K43">
        <f>K41-K42</f>
        <v>7751</v>
      </c>
      <c r="L43" s="222">
        <f>K43/$K$41</f>
        <v>0.21506062539885132</v>
      </c>
    </row>
    <row r="44" spans="2:12" ht="15.75" x14ac:dyDescent="0.25">
      <c r="C44" s="424">
        <v>41671</v>
      </c>
      <c r="D44" s="417">
        <v>3833</v>
      </c>
      <c r="E44" s="421">
        <v>22056</v>
      </c>
      <c r="F44" s="422">
        <v>3678</v>
      </c>
      <c r="G44" s="423">
        <v>25734</v>
      </c>
      <c r="H44" s="417">
        <f t="shared" si="3"/>
        <v>29567</v>
      </c>
    </row>
    <row r="45" spans="2:12" ht="15.75" x14ac:dyDescent="0.25">
      <c r="C45" s="424">
        <v>41640</v>
      </c>
      <c r="D45" s="417">
        <v>3854</v>
      </c>
      <c r="E45" s="421">
        <v>16963</v>
      </c>
      <c r="F45" s="422">
        <v>3772</v>
      </c>
      <c r="G45" s="423">
        <v>20735</v>
      </c>
      <c r="H45" s="417">
        <f t="shared" si="3"/>
        <v>24589</v>
      </c>
    </row>
    <row r="46" spans="2:12" ht="15.75" x14ac:dyDescent="0.25">
      <c r="C46" s="424">
        <v>41609</v>
      </c>
      <c r="D46" s="417">
        <v>1433</v>
      </c>
      <c r="E46" s="421">
        <v>24239</v>
      </c>
      <c r="F46" s="422">
        <v>3510</v>
      </c>
      <c r="G46" s="423">
        <v>27749</v>
      </c>
      <c r="H46" s="417">
        <f t="shared" si="3"/>
        <v>29182</v>
      </c>
    </row>
    <row r="47" spans="2:12" ht="15.75" x14ac:dyDescent="0.25">
      <c r="C47" s="424">
        <v>41579</v>
      </c>
      <c r="D47" s="417">
        <v>1631</v>
      </c>
      <c r="E47" s="421">
        <v>24386</v>
      </c>
      <c r="F47" s="422">
        <v>3654</v>
      </c>
      <c r="G47" s="423">
        <v>28040</v>
      </c>
      <c r="H47" s="417">
        <f t="shared" si="3"/>
        <v>29671</v>
      </c>
    </row>
    <row r="48" spans="2:12" ht="15.75" x14ac:dyDescent="0.25">
      <c r="C48" s="424">
        <v>41548</v>
      </c>
      <c r="D48" s="417">
        <v>1678</v>
      </c>
      <c r="E48" s="421">
        <v>26289</v>
      </c>
      <c r="F48" s="422">
        <v>3342</v>
      </c>
      <c r="G48" s="423">
        <v>29631</v>
      </c>
      <c r="H48" s="417">
        <f t="shared" si="3"/>
        <v>31309</v>
      </c>
    </row>
    <row r="49" spans="3:13" ht="15.75" x14ac:dyDescent="0.25">
      <c r="C49" s="424">
        <v>41518</v>
      </c>
      <c r="D49" s="417">
        <v>2640</v>
      </c>
      <c r="E49" s="421">
        <v>24080</v>
      </c>
      <c r="F49" s="422">
        <v>2876</v>
      </c>
      <c r="G49" s="423">
        <v>26956</v>
      </c>
      <c r="H49" s="417">
        <f t="shared" si="3"/>
        <v>29596</v>
      </c>
    </row>
    <row r="50" spans="3:13" ht="15.75" x14ac:dyDescent="0.25">
      <c r="C50" s="424">
        <v>41487</v>
      </c>
      <c r="D50" s="417">
        <v>2504</v>
      </c>
      <c r="E50" s="421">
        <v>24914</v>
      </c>
      <c r="F50" s="422">
        <v>2949</v>
      </c>
      <c r="G50" s="423">
        <v>27863</v>
      </c>
      <c r="H50" s="417">
        <f t="shared" si="3"/>
        <v>30367</v>
      </c>
    </row>
    <row r="51" spans="3:13" ht="15.75" x14ac:dyDescent="0.25">
      <c r="C51" s="424">
        <v>41456</v>
      </c>
      <c r="D51" s="417">
        <v>2328</v>
      </c>
      <c r="E51" s="421">
        <v>23931</v>
      </c>
      <c r="F51" s="422">
        <v>2900</v>
      </c>
      <c r="G51" s="423">
        <v>26831</v>
      </c>
      <c r="H51" s="417">
        <f t="shared" si="3"/>
        <v>29159</v>
      </c>
    </row>
    <row r="52" spans="3:13" ht="15.75" x14ac:dyDescent="0.25">
      <c r="C52" s="424">
        <v>41426</v>
      </c>
      <c r="D52" s="417">
        <v>2318</v>
      </c>
      <c r="E52" s="421">
        <v>21414</v>
      </c>
      <c r="F52" s="422">
        <v>3692</v>
      </c>
      <c r="G52" s="423">
        <v>25106</v>
      </c>
      <c r="H52" s="417">
        <f t="shared" si="3"/>
        <v>27424</v>
      </c>
    </row>
    <row r="53" spans="3:13" x14ac:dyDescent="0.2">
      <c r="C53" s="140" t="s">
        <v>6</v>
      </c>
      <c r="D53" s="32">
        <f>SUM(D41:D52)</f>
        <v>30377</v>
      </c>
      <c r="E53" s="32">
        <f t="shared" ref="E53:H53" si="4">SUM(E41:E52)</f>
        <v>264294</v>
      </c>
      <c r="F53" s="32">
        <f t="shared" si="4"/>
        <v>39636</v>
      </c>
      <c r="G53" s="32">
        <f t="shared" si="4"/>
        <v>303930</v>
      </c>
      <c r="H53" s="32">
        <f t="shared" si="4"/>
        <v>334307</v>
      </c>
    </row>
    <row r="54" spans="3:13" x14ac:dyDescent="0.2">
      <c r="C54" t="s">
        <v>7877</v>
      </c>
      <c r="G54" t="s">
        <v>7881</v>
      </c>
    </row>
    <row r="55" spans="3:13" s="78" customFormat="1" x14ac:dyDescent="0.2">
      <c r="C55" s="78" t="s">
        <v>7890</v>
      </c>
      <c r="D55" s="25">
        <f>H53*40%</f>
        <v>133722.80000000002</v>
      </c>
      <c r="F55" s="436"/>
      <c r="G55" s="436">
        <f>D53*20%</f>
        <v>6075.4000000000005</v>
      </c>
      <c r="K55" s="78" t="s">
        <v>7880</v>
      </c>
      <c r="L55" s="78" t="s">
        <v>7882</v>
      </c>
    </row>
    <row r="56" spans="3:13" s="78" customFormat="1" x14ac:dyDescent="0.2">
      <c r="C56" s="78" t="s">
        <v>7878</v>
      </c>
      <c r="D56" s="222">
        <f>1-D53/D55</f>
        <v>0.77283604590989718</v>
      </c>
      <c r="E56" s="216"/>
      <c r="F56" s="436"/>
      <c r="G56" s="436"/>
      <c r="J56" s="436">
        <v>34284.404325243566</v>
      </c>
      <c r="K56" s="436">
        <f>J56*2</f>
        <v>68568.808650487132</v>
      </c>
      <c r="L56" s="216">
        <v>0.43</v>
      </c>
      <c r="M56" s="78">
        <f>K56*L56</f>
        <v>29484.587719709467</v>
      </c>
    </row>
    <row r="57" spans="3:13" s="78" customFormat="1" x14ac:dyDescent="0.2">
      <c r="C57" s="78" t="s">
        <v>7879</v>
      </c>
      <c r="D57" s="222">
        <f>D56*D68/D62</f>
        <v>0.39745853789651853</v>
      </c>
      <c r="E57" s="216"/>
      <c r="F57" s="216"/>
      <c r="G57" s="216"/>
      <c r="K57" s="436">
        <f>H55*20%</f>
        <v>0</v>
      </c>
      <c r="M57" s="216">
        <f>K57/M56</f>
        <v>0</v>
      </c>
    </row>
    <row r="58" spans="3:13" s="78" customFormat="1" x14ac:dyDescent="0.2">
      <c r="L58" s="78" t="s">
        <v>7878</v>
      </c>
      <c r="M58" s="216">
        <f>100%-M57</f>
        <v>1</v>
      </c>
    </row>
    <row r="59" spans="3:13" x14ac:dyDescent="0.2">
      <c r="C59" s="81" t="s">
        <v>7846</v>
      </c>
      <c r="D59" t="s">
        <v>7892</v>
      </c>
      <c r="E59" t="s">
        <v>7893</v>
      </c>
      <c r="F59" s="78" t="s">
        <v>7891</v>
      </c>
      <c r="G59" s="78" t="s">
        <v>7851</v>
      </c>
      <c r="L59" t="s">
        <v>7883</v>
      </c>
      <c r="M59" s="216">
        <f>M58*D68/D62</f>
        <v>0.51428571428571423</v>
      </c>
    </row>
    <row r="60" spans="3:13" x14ac:dyDescent="0.2">
      <c r="C60" t="s">
        <v>7844</v>
      </c>
      <c r="D60">
        <v>28</v>
      </c>
      <c r="E60">
        <v>8302</v>
      </c>
      <c r="F60" s="216">
        <f>D60/D$62</f>
        <v>0.8</v>
      </c>
      <c r="G60" s="216">
        <f t="shared" ref="G60" si="5">E60/E$62</f>
        <v>0.88244047619047616</v>
      </c>
    </row>
    <row r="61" spans="3:13" x14ac:dyDescent="0.2">
      <c r="C61" t="s">
        <v>7848</v>
      </c>
      <c r="D61">
        <v>7</v>
      </c>
      <c r="E61">
        <f>158*7</f>
        <v>1106</v>
      </c>
      <c r="F61" s="216">
        <f t="shared" ref="F61" si="6">D61/D$62</f>
        <v>0.2</v>
      </c>
      <c r="G61" s="216">
        <f>E61/E$62</f>
        <v>0.11755952380952381</v>
      </c>
    </row>
    <row r="62" spans="3:13" x14ac:dyDescent="0.2">
      <c r="C62" s="31" t="s">
        <v>6</v>
      </c>
      <c r="D62" s="31">
        <f>SUM(D60:D61)</f>
        <v>35</v>
      </c>
      <c r="E62" s="31">
        <f>SUM(E60:E61)</f>
        <v>9408</v>
      </c>
      <c r="F62" s="426">
        <f>D62/D$62</f>
        <v>1</v>
      </c>
      <c r="G62" s="426">
        <f>E62/E$62</f>
        <v>1</v>
      </c>
    </row>
    <row r="64" spans="3:13" x14ac:dyDescent="0.2">
      <c r="C64" t="s">
        <v>7847</v>
      </c>
      <c r="D64" s="425">
        <f>D53/E53</f>
        <v>0.11493639658864749</v>
      </c>
    </row>
    <row r="65" spans="3:10" x14ac:dyDescent="0.2">
      <c r="D65" s="78" t="s">
        <v>7892</v>
      </c>
      <c r="E65" s="78" t="s">
        <v>7893</v>
      </c>
      <c r="F65" s="78" t="s">
        <v>7891</v>
      </c>
      <c r="G65" t="s">
        <v>7851</v>
      </c>
    </row>
    <row r="66" spans="3:10" x14ac:dyDescent="0.2">
      <c r="C66" t="s">
        <v>7845</v>
      </c>
      <c r="D66">
        <v>14</v>
      </c>
      <c r="E66">
        <v>4795</v>
      </c>
      <c r="F66" s="216">
        <f>D66/D$68</f>
        <v>0.77777777777777779</v>
      </c>
      <c r="G66" s="216">
        <f>E66/E$68</f>
        <v>0.84912342836904553</v>
      </c>
    </row>
    <row r="67" spans="3:10" x14ac:dyDescent="0.2">
      <c r="C67" t="s">
        <v>7849</v>
      </c>
      <c r="D67">
        <v>4</v>
      </c>
      <c r="E67">
        <f>213*D67</f>
        <v>852</v>
      </c>
      <c r="F67" s="216">
        <f t="shared" ref="F67" si="7">D67/D$68</f>
        <v>0.22222222222222221</v>
      </c>
      <c r="G67" s="216">
        <f t="shared" ref="G67:G68" si="8">E67/E$68</f>
        <v>0.1508765716309545</v>
      </c>
    </row>
    <row r="68" spans="3:10" x14ac:dyDescent="0.2">
      <c r="C68" s="31" t="s">
        <v>6</v>
      </c>
      <c r="D68" s="31">
        <f>SUM(D66:D67)</f>
        <v>18</v>
      </c>
      <c r="E68" s="31">
        <f>SUM(E66:E67)</f>
        <v>5647</v>
      </c>
      <c r="F68" s="426">
        <f>D68/D$68</f>
        <v>1</v>
      </c>
      <c r="G68" s="426">
        <f t="shared" si="8"/>
        <v>1</v>
      </c>
    </row>
    <row r="69" spans="3:10" ht="15.75" customHeight="1" x14ac:dyDescent="0.2">
      <c r="D69" s="216"/>
      <c r="E69" s="216"/>
    </row>
    <row r="71" spans="3:10" s="78" customFormat="1" x14ac:dyDescent="0.2">
      <c r="D71" s="78" t="s">
        <v>7850</v>
      </c>
      <c r="E71" s="78" t="s">
        <v>7851</v>
      </c>
      <c r="F71" s="78" t="s">
        <v>7852</v>
      </c>
      <c r="H71" s="78" t="s">
        <v>7850</v>
      </c>
      <c r="I71" s="78" t="s">
        <v>7851</v>
      </c>
      <c r="J71" s="78" t="s">
        <v>7852</v>
      </c>
    </row>
    <row r="72" spans="3:10" x14ac:dyDescent="0.2">
      <c r="C72" t="s">
        <v>7848</v>
      </c>
      <c r="D72" s="425">
        <f>D53/H53</f>
        <v>9.0865581636041123E-2</v>
      </c>
      <c r="E72" s="216">
        <f>G61</f>
        <v>0.11755952380952381</v>
      </c>
      <c r="G72" t="s">
        <v>7849</v>
      </c>
      <c r="I72" s="216">
        <f>G67</f>
        <v>0.1508765716309545</v>
      </c>
    </row>
    <row r="73" spans="3:10" ht="14.25" x14ac:dyDescent="0.2">
      <c r="C73" t="s">
        <v>7873</v>
      </c>
      <c r="D73" s="434">
        <v>0.82639910603585054</v>
      </c>
      <c r="E73" s="434"/>
      <c r="G73" s="78" t="s">
        <v>7873</v>
      </c>
      <c r="H73" s="216">
        <v>0.5288890201317199</v>
      </c>
    </row>
    <row r="74" spans="3:10" ht="14.25" x14ac:dyDescent="0.2">
      <c r="C74" t="s">
        <v>7874</v>
      </c>
      <c r="D74" s="434">
        <v>0.17360089396414938</v>
      </c>
      <c r="G74" s="78" t="s">
        <v>7874</v>
      </c>
      <c r="H74" s="216">
        <f>100%-H73</f>
        <v>0.4711109798682801</v>
      </c>
    </row>
    <row r="75" spans="3:10" x14ac:dyDescent="0.2">
      <c r="C75" t="s">
        <v>7874</v>
      </c>
      <c r="D75" s="436">
        <f>D53*D74</f>
        <v>5273.4743559489652</v>
      </c>
    </row>
    <row r="76" spans="3:10" x14ac:dyDescent="0.2">
      <c r="C76" t="s">
        <v>7875</v>
      </c>
      <c r="D76" s="216">
        <f>D75/G119/2</f>
        <v>8.0231778784520522E-2</v>
      </c>
    </row>
    <row r="78" spans="3:10" s="78" customFormat="1" x14ac:dyDescent="0.2">
      <c r="C78" s="78" t="s">
        <v>7876</v>
      </c>
      <c r="D78" s="435">
        <f>E119/G119</f>
        <v>6.3713181596884132</v>
      </c>
    </row>
    <row r="79" spans="3:10" s="78" customFormat="1" x14ac:dyDescent="0.2">
      <c r="D79" s="216"/>
    </row>
    <row r="80" spans="3:10" s="78" customFormat="1" x14ac:dyDescent="0.2"/>
    <row r="81" spans="3:5" s="78" customFormat="1" x14ac:dyDescent="0.2"/>
    <row r="82" spans="3:5" s="78" customFormat="1" x14ac:dyDescent="0.2"/>
    <row r="83" spans="3:5" x14ac:dyDescent="0.2">
      <c r="C83" s="87" t="s">
        <v>7865</v>
      </c>
      <c r="D83" s="87" t="s">
        <v>1585</v>
      </c>
      <c r="E83" s="87" t="s">
        <v>7866</v>
      </c>
    </row>
    <row r="84" spans="3:5" x14ac:dyDescent="0.2">
      <c r="D84" s="101">
        <v>6.9272238529479141E-2</v>
      </c>
      <c r="E84" s="101">
        <v>3.0501910430691653E-2</v>
      </c>
    </row>
    <row r="85" spans="3:5" x14ac:dyDescent="0.2">
      <c r="D85" s="101">
        <v>0</v>
      </c>
      <c r="E85" s="101">
        <v>0</v>
      </c>
    </row>
    <row r="86" spans="3:5" x14ac:dyDescent="0.2">
      <c r="D86" s="101">
        <v>0</v>
      </c>
      <c r="E86" s="101">
        <v>0</v>
      </c>
    </row>
    <row r="87" spans="3:5" x14ac:dyDescent="0.2">
      <c r="D87" s="101">
        <v>0</v>
      </c>
      <c r="E87" s="101">
        <v>0</v>
      </c>
    </row>
    <row r="88" spans="3:5" x14ac:dyDescent="0.2">
      <c r="D88" s="101">
        <v>1.4338666108502501E-4</v>
      </c>
      <c r="E88" s="101">
        <v>1.1956436981779429E-3</v>
      </c>
    </row>
    <row r="89" spans="3:5" x14ac:dyDescent="0.2">
      <c r="D89" s="101">
        <v>0</v>
      </c>
      <c r="E89" s="101">
        <v>0</v>
      </c>
    </row>
    <row r="90" spans="3:5" x14ac:dyDescent="0.2">
      <c r="D90" s="101">
        <v>1.7568986289268579E-3</v>
      </c>
      <c r="E90" s="101">
        <v>3.1060743898318299E-3</v>
      </c>
    </row>
    <row r="91" spans="3:5" x14ac:dyDescent="0.2">
      <c r="D91" s="101">
        <v>1.379973003752775E-2</v>
      </c>
      <c r="E91" s="101">
        <v>2.4640657084188913E-2</v>
      </c>
    </row>
    <row r="92" spans="3:5" x14ac:dyDescent="0.2">
      <c r="D92" s="101">
        <v>0.25166996016487819</v>
      </c>
      <c r="E92" s="101">
        <v>0.32587788838926002</v>
      </c>
    </row>
    <row r="93" spans="3:5" x14ac:dyDescent="0.2">
      <c r="D93" s="101">
        <v>5.1454385736488277E-3</v>
      </c>
      <c r="E93" s="101">
        <v>2.1898474254672107E-2</v>
      </c>
    </row>
    <row r="94" spans="3:5" x14ac:dyDescent="0.2">
      <c r="D94" s="101">
        <v>0</v>
      </c>
      <c r="E94" s="101">
        <v>0</v>
      </c>
    </row>
    <row r="95" spans="3:5" x14ac:dyDescent="0.2">
      <c r="D95" s="101">
        <v>0</v>
      </c>
      <c r="E95" s="101">
        <v>0</v>
      </c>
    </row>
    <row r="96" spans="3:5" x14ac:dyDescent="0.2">
      <c r="D96" s="101">
        <v>2.2249654306296982E-4</v>
      </c>
      <c r="E96" s="101">
        <v>9.0972890078756525E-4</v>
      </c>
    </row>
    <row r="97" spans="3:13" x14ac:dyDescent="0.2">
      <c r="D97" s="101">
        <v>2.1425593035693391E-4</v>
      </c>
      <c r="E97" s="101">
        <v>3.2490317885270188E-4</v>
      </c>
    </row>
    <row r="98" spans="3:13" x14ac:dyDescent="0.2">
      <c r="D98" s="101">
        <v>2.8710294667829142E-3</v>
      </c>
      <c r="E98" s="101">
        <v>1.864944246614509E-2</v>
      </c>
    </row>
    <row r="99" spans="3:13" x14ac:dyDescent="0.2">
      <c r="C99" s="428" t="s">
        <v>0</v>
      </c>
      <c r="D99" s="429">
        <v>0.34509543453574859</v>
      </c>
      <c r="E99" s="429">
        <v>0.4271047227926078</v>
      </c>
    </row>
    <row r="102" spans="3:13" x14ac:dyDescent="0.2">
      <c r="C102" s="81" t="s">
        <v>7872</v>
      </c>
    </row>
    <row r="103" spans="3:13" x14ac:dyDescent="0.2">
      <c r="C103" s="87" t="s">
        <v>7864</v>
      </c>
      <c r="D103" s="87" t="s">
        <v>7867</v>
      </c>
      <c r="E103" s="87" t="s">
        <v>1585</v>
      </c>
      <c r="F103" s="87" t="s">
        <v>7853</v>
      </c>
      <c r="G103" s="87" t="s">
        <v>7866</v>
      </c>
      <c r="H103" s="87" t="s">
        <v>7868</v>
      </c>
      <c r="I103" s="87" t="s">
        <v>7869</v>
      </c>
      <c r="J103" s="87" t="s">
        <v>7870</v>
      </c>
      <c r="K103" s="87" t="s">
        <v>7871</v>
      </c>
      <c r="L103" s="87" t="s">
        <v>171</v>
      </c>
      <c r="M103" s="87" t="s">
        <v>6</v>
      </c>
    </row>
    <row r="104" spans="3:13" x14ac:dyDescent="0.2">
      <c r="C104" s="80" t="s">
        <v>7854</v>
      </c>
      <c r="D104" s="121">
        <v>42789</v>
      </c>
      <c r="E104" s="121">
        <v>42031</v>
      </c>
      <c r="F104" s="121">
        <v>20584</v>
      </c>
      <c r="G104" s="121">
        <v>2347</v>
      </c>
      <c r="H104" s="121">
        <v>3666</v>
      </c>
      <c r="I104" s="121">
        <v>6622</v>
      </c>
      <c r="J104" s="121">
        <v>8666</v>
      </c>
      <c r="K104" s="121">
        <v>63612</v>
      </c>
      <c r="L104" s="121">
        <v>147313</v>
      </c>
      <c r="M104" s="430">
        <f t="shared" ref="M104:M119" si="9">SUM(D104:L104)</f>
        <v>337630</v>
      </c>
    </row>
    <row r="105" spans="3:13" x14ac:dyDescent="0.2">
      <c r="C105" s="80" t="s">
        <v>7855</v>
      </c>
      <c r="D105" s="121">
        <v>0</v>
      </c>
      <c r="E105" s="121">
        <v>0</v>
      </c>
      <c r="F105" s="121">
        <v>0</v>
      </c>
      <c r="G105" s="121">
        <v>0</v>
      </c>
      <c r="H105" s="121">
        <v>0</v>
      </c>
      <c r="I105" s="121">
        <v>0</v>
      </c>
      <c r="J105" s="121">
        <v>0</v>
      </c>
      <c r="K105" s="121">
        <v>0</v>
      </c>
      <c r="L105" s="121">
        <v>0</v>
      </c>
      <c r="M105" s="430">
        <f t="shared" si="9"/>
        <v>0</v>
      </c>
    </row>
    <row r="106" spans="3:13" x14ac:dyDescent="0.2">
      <c r="C106" s="80" t="s">
        <v>7856</v>
      </c>
      <c r="D106" s="121">
        <v>0</v>
      </c>
      <c r="E106" s="121">
        <v>0</v>
      </c>
      <c r="F106" s="121">
        <v>0</v>
      </c>
      <c r="G106" s="121">
        <v>0</v>
      </c>
      <c r="H106" s="121">
        <v>0</v>
      </c>
      <c r="I106" s="121">
        <v>0</v>
      </c>
      <c r="J106" s="121">
        <v>0</v>
      </c>
      <c r="K106" s="121">
        <v>0</v>
      </c>
      <c r="L106" s="121">
        <v>0</v>
      </c>
      <c r="M106" s="430">
        <f t="shared" si="9"/>
        <v>0</v>
      </c>
    </row>
    <row r="107" spans="3:13" x14ac:dyDescent="0.2">
      <c r="C107" s="80" t="s">
        <v>7857</v>
      </c>
      <c r="D107" s="121">
        <v>0</v>
      </c>
      <c r="E107" s="121">
        <v>0</v>
      </c>
      <c r="F107" s="121">
        <v>0</v>
      </c>
      <c r="G107" s="121">
        <v>0</v>
      </c>
      <c r="H107" s="121">
        <v>0</v>
      </c>
      <c r="I107" s="121">
        <v>0</v>
      </c>
      <c r="J107" s="121">
        <v>0</v>
      </c>
      <c r="K107" s="121">
        <v>0</v>
      </c>
      <c r="L107" s="121">
        <v>0</v>
      </c>
      <c r="M107" s="430">
        <f t="shared" si="9"/>
        <v>0</v>
      </c>
    </row>
    <row r="108" spans="3:13" x14ac:dyDescent="0.2">
      <c r="C108" s="80" t="s">
        <v>7858</v>
      </c>
      <c r="D108" s="121">
        <v>90</v>
      </c>
      <c r="E108" s="121">
        <v>87</v>
      </c>
      <c r="F108" s="121">
        <v>519</v>
      </c>
      <c r="G108" s="121">
        <v>92</v>
      </c>
      <c r="H108" s="121">
        <v>30</v>
      </c>
      <c r="I108" s="121">
        <v>47</v>
      </c>
      <c r="J108" s="121">
        <v>64</v>
      </c>
      <c r="K108" s="121">
        <v>22965</v>
      </c>
      <c r="L108" s="121">
        <v>11034</v>
      </c>
      <c r="M108" s="430">
        <f t="shared" si="9"/>
        <v>34928</v>
      </c>
    </row>
    <row r="109" spans="3:13" x14ac:dyDescent="0.2">
      <c r="C109" s="80" t="s">
        <v>4916</v>
      </c>
      <c r="D109" s="121">
        <v>0</v>
      </c>
      <c r="E109" s="121">
        <v>0</v>
      </c>
      <c r="F109" s="121">
        <v>0</v>
      </c>
      <c r="G109" s="121">
        <v>0</v>
      </c>
      <c r="H109" s="121">
        <v>0</v>
      </c>
      <c r="I109" s="121">
        <v>0</v>
      </c>
      <c r="J109" s="121">
        <v>0</v>
      </c>
      <c r="K109" s="121">
        <v>0</v>
      </c>
      <c r="L109" s="121">
        <v>0</v>
      </c>
      <c r="M109" s="430">
        <f t="shared" si="9"/>
        <v>0</v>
      </c>
    </row>
    <row r="110" spans="3:13" x14ac:dyDescent="0.2">
      <c r="C110" s="80" t="s">
        <v>7859</v>
      </c>
      <c r="D110" s="121">
        <v>3088</v>
      </c>
      <c r="E110" s="121">
        <v>1066</v>
      </c>
      <c r="F110" s="121">
        <v>5319</v>
      </c>
      <c r="G110" s="121">
        <v>239</v>
      </c>
      <c r="H110" s="121">
        <v>245</v>
      </c>
      <c r="I110" s="121">
        <v>889</v>
      </c>
      <c r="J110" s="121">
        <v>1383</v>
      </c>
      <c r="K110" s="121">
        <v>30557</v>
      </c>
      <c r="L110" s="121">
        <v>40136</v>
      </c>
      <c r="M110" s="430">
        <f t="shared" si="9"/>
        <v>82922</v>
      </c>
    </row>
    <row r="111" spans="3:13" x14ac:dyDescent="0.2">
      <c r="C111" s="80" t="s">
        <v>7860</v>
      </c>
      <c r="D111" s="121">
        <v>3689</v>
      </c>
      <c r="E111" s="121">
        <v>8373</v>
      </c>
      <c r="F111" s="121">
        <v>3318</v>
      </c>
      <c r="G111" s="121">
        <v>1896</v>
      </c>
      <c r="H111" s="121">
        <v>1115</v>
      </c>
      <c r="I111" s="121">
        <v>648</v>
      </c>
      <c r="J111" s="121">
        <v>1663</v>
      </c>
      <c r="K111" s="121">
        <v>38957</v>
      </c>
      <c r="L111" s="121">
        <v>110336.99999999999</v>
      </c>
      <c r="M111" s="430">
        <f t="shared" si="9"/>
        <v>169996</v>
      </c>
    </row>
    <row r="112" spans="3:13" x14ac:dyDescent="0.2">
      <c r="C112" s="80" t="s">
        <v>7479</v>
      </c>
      <c r="D112" s="121">
        <v>117596</v>
      </c>
      <c r="E112" s="121">
        <v>152701</v>
      </c>
      <c r="F112" s="121">
        <v>87412</v>
      </c>
      <c r="G112" s="121">
        <v>25075</v>
      </c>
      <c r="H112" s="121">
        <v>27946</v>
      </c>
      <c r="I112" s="121">
        <v>125695</v>
      </c>
      <c r="J112" s="121">
        <v>34099</v>
      </c>
      <c r="K112" s="121">
        <v>479210</v>
      </c>
      <c r="L112" s="121">
        <v>731908</v>
      </c>
      <c r="M112" s="430">
        <f t="shared" si="9"/>
        <v>1781642</v>
      </c>
    </row>
    <row r="113" spans="3:13" x14ac:dyDescent="0.2">
      <c r="C113" s="80" t="s">
        <v>7489</v>
      </c>
      <c r="D113" s="121">
        <v>1077</v>
      </c>
      <c r="E113" s="121">
        <v>3122</v>
      </c>
      <c r="F113" s="121">
        <v>2733</v>
      </c>
      <c r="G113" s="121">
        <v>1685</v>
      </c>
      <c r="H113" s="121">
        <v>785</v>
      </c>
      <c r="I113" s="121">
        <v>629</v>
      </c>
      <c r="J113" s="121">
        <v>1081</v>
      </c>
      <c r="K113" s="121">
        <v>84092</v>
      </c>
      <c r="L113" s="121">
        <v>167178</v>
      </c>
      <c r="M113" s="430">
        <f t="shared" si="9"/>
        <v>262382</v>
      </c>
    </row>
    <row r="114" spans="3:13" x14ac:dyDescent="0.2">
      <c r="C114" s="80" t="s">
        <v>7861</v>
      </c>
      <c r="D114" s="121">
        <v>0</v>
      </c>
      <c r="E114" s="121">
        <v>0</v>
      </c>
      <c r="F114" s="121">
        <v>0</v>
      </c>
      <c r="G114" s="121">
        <v>0</v>
      </c>
      <c r="H114" s="121">
        <v>0</v>
      </c>
      <c r="I114" s="121">
        <v>0</v>
      </c>
      <c r="J114" s="121">
        <v>0</v>
      </c>
      <c r="K114" s="121">
        <v>0</v>
      </c>
      <c r="L114" s="121">
        <v>0</v>
      </c>
      <c r="M114" s="430">
        <f t="shared" si="9"/>
        <v>0</v>
      </c>
    </row>
    <row r="115" spans="3:13" x14ac:dyDescent="0.2">
      <c r="C115" s="80" t="s">
        <v>7862</v>
      </c>
      <c r="D115" s="121">
        <v>0</v>
      </c>
      <c r="E115" s="121">
        <v>0</v>
      </c>
      <c r="F115" s="121">
        <v>0</v>
      </c>
      <c r="G115" s="121">
        <v>0</v>
      </c>
      <c r="H115" s="121">
        <v>0</v>
      </c>
      <c r="I115" s="121">
        <v>0</v>
      </c>
      <c r="J115" s="121">
        <v>0</v>
      </c>
      <c r="K115" s="121">
        <v>0</v>
      </c>
      <c r="L115" s="121">
        <v>0</v>
      </c>
      <c r="M115" s="430">
        <f t="shared" si="9"/>
        <v>0</v>
      </c>
    </row>
    <row r="116" spans="3:13" x14ac:dyDescent="0.2">
      <c r="C116" s="433" t="s">
        <v>3968</v>
      </c>
      <c r="D116" s="121">
        <v>271</v>
      </c>
      <c r="E116" s="121">
        <v>135</v>
      </c>
      <c r="F116" s="121">
        <v>557</v>
      </c>
      <c r="G116" s="121">
        <v>70</v>
      </c>
      <c r="H116" s="121">
        <v>42</v>
      </c>
      <c r="I116" s="121">
        <v>72</v>
      </c>
      <c r="J116" s="121">
        <v>110</v>
      </c>
      <c r="K116" s="121">
        <v>26115</v>
      </c>
      <c r="L116" s="121">
        <v>14120</v>
      </c>
      <c r="M116" s="430">
        <f t="shared" si="9"/>
        <v>41492</v>
      </c>
    </row>
    <row r="117" spans="3:13" x14ac:dyDescent="0.2">
      <c r="C117" s="80" t="s">
        <v>7863</v>
      </c>
      <c r="D117" s="121">
        <v>211</v>
      </c>
      <c r="E117" s="121">
        <v>130</v>
      </c>
      <c r="F117" s="121">
        <v>607</v>
      </c>
      <c r="G117" s="121">
        <v>25</v>
      </c>
      <c r="H117" s="121">
        <v>38</v>
      </c>
      <c r="I117" s="121">
        <v>88</v>
      </c>
      <c r="J117" s="121">
        <v>161</v>
      </c>
      <c r="K117" s="121">
        <v>18270</v>
      </c>
      <c r="L117" s="121">
        <v>11107</v>
      </c>
      <c r="M117" s="430">
        <f t="shared" si="9"/>
        <v>30637</v>
      </c>
    </row>
    <row r="118" spans="3:13" x14ac:dyDescent="0.2">
      <c r="C118" s="80" t="s">
        <v>4158</v>
      </c>
      <c r="D118" s="121">
        <v>1111</v>
      </c>
      <c r="E118" s="121">
        <v>1742</v>
      </c>
      <c r="F118" s="121">
        <v>8794</v>
      </c>
      <c r="G118" s="121">
        <v>1435</v>
      </c>
      <c r="H118" s="121">
        <v>2002</v>
      </c>
      <c r="I118" s="121">
        <v>1192</v>
      </c>
      <c r="J118" s="121">
        <v>1636</v>
      </c>
      <c r="K118" s="121">
        <v>181211</v>
      </c>
      <c r="L118" s="121">
        <v>83497</v>
      </c>
      <c r="M118" s="430">
        <f t="shared" si="9"/>
        <v>282620</v>
      </c>
    </row>
    <row r="119" spans="3:13" x14ac:dyDescent="0.2">
      <c r="C119" s="80" t="s">
        <v>6</v>
      </c>
      <c r="D119" s="431">
        <v>169922</v>
      </c>
      <c r="E119" s="431">
        <v>209387</v>
      </c>
      <c r="F119" s="431">
        <v>129843</v>
      </c>
      <c r="G119" s="431">
        <v>32864</v>
      </c>
      <c r="H119" s="431">
        <v>35869</v>
      </c>
      <c r="I119" s="431">
        <v>135882</v>
      </c>
      <c r="J119" s="431">
        <v>48863</v>
      </c>
      <c r="K119" s="431">
        <v>944989</v>
      </c>
      <c r="L119" s="431">
        <v>1316630</v>
      </c>
      <c r="M119" s="431">
        <f t="shared" si="9"/>
        <v>3024249</v>
      </c>
    </row>
    <row r="120" spans="3:13" x14ac:dyDescent="0.2">
      <c r="F120"/>
      <c r="G120" s="78"/>
    </row>
    <row r="121" spans="3:13" x14ac:dyDescent="0.2">
      <c r="C121" s="44" t="s">
        <v>7864</v>
      </c>
      <c r="D121" s="87" t="s">
        <v>7867</v>
      </c>
      <c r="E121" s="87" t="s">
        <v>1585</v>
      </c>
      <c r="F121" s="87" t="s">
        <v>7853</v>
      </c>
      <c r="G121" s="87" t="s">
        <v>7866</v>
      </c>
      <c r="H121" s="87" t="s">
        <v>7868</v>
      </c>
      <c r="I121" s="87" t="s">
        <v>7869</v>
      </c>
      <c r="J121" s="87" t="s">
        <v>7870</v>
      </c>
      <c r="K121" s="87" t="s">
        <v>7871</v>
      </c>
      <c r="L121" s="87" t="s">
        <v>171</v>
      </c>
      <c r="M121" s="87" t="s">
        <v>6</v>
      </c>
    </row>
    <row r="122" spans="3:13" x14ac:dyDescent="0.2">
      <c r="C122" s="78" t="s">
        <v>7854</v>
      </c>
      <c r="D122" s="101">
        <f>D104/$M$119</f>
        <v>1.4148636570599841E-2</v>
      </c>
      <c r="E122" s="101">
        <f t="shared" ref="E122:M122" si="10">E104/$M$119</f>
        <v>1.3897995833015072E-2</v>
      </c>
      <c r="F122" s="101">
        <f t="shared" si="10"/>
        <v>6.8063178660222757E-3</v>
      </c>
      <c r="G122" s="101">
        <f t="shared" si="10"/>
        <v>7.7606043682249709E-4</v>
      </c>
      <c r="H122" s="101">
        <f t="shared" si="10"/>
        <v>1.2122017730682891E-3</v>
      </c>
      <c r="I122" s="101">
        <f t="shared" si="10"/>
        <v>2.1896345175281533E-3</v>
      </c>
      <c r="J122" s="101">
        <f t="shared" si="10"/>
        <v>2.8655047914374777E-3</v>
      </c>
      <c r="K122" s="101">
        <f t="shared" si="10"/>
        <v>2.1033982320900164E-2</v>
      </c>
      <c r="L122" s="101">
        <f t="shared" si="10"/>
        <v>4.8710605509004051E-2</v>
      </c>
      <c r="M122" s="101">
        <f t="shared" si="10"/>
        <v>0.11164093961839783</v>
      </c>
    </row>
    <row r="123" spans="3:13" x14ac:dyDescent="0.2">
      <c r="C123" s="78" t="s">
        <v>7855</v>
      </c>
      <c r="D123" s="101">
        <f t="shared" ref="D123:M123" si="11">D105/$M$119</f>
        <v>0</v>
      </c>
      <c r="E123" s="101">
        <f t="shared" si="11"/>
        <v>0</v>
      </c>
      <c r="F123" s="101">
        <f t="shared" si="11"/>
        <v>0</v>
      </c>
      <c r="G123" s="101">
        <f t="shared" si="11"/>
        <v>0</v>
      </c>
      <c r="H123" s="101">
        <f t="shared" si="11"/>
        <v>0</v>
      </c>
      <c r="I123" s="101">
        <f t="shared" si="11"/>
        <v>0</v>
      </c>
      <c r="J123" s="101">
        <f t="shared" si="11"/>
        <v>0</v>
      </c>
      <c r="K123" s="101">
        <f t="shared" si="11"/>
        <v>0</v>
      </c>
      <c r="L123" s="101">
        <f t="shared" si="11"/>
        <v>0</v>
      </c>
      <c r="M123" s="101">
        <f t="shared" si="11"/>
        <v>0</v>
      </c>
    </row>
    <row r="124" spans="3:13" x14ac:dyDescent="0.2">
      <c r="C124" s="78" t="s">
        <v>7856</v>
      </c>
      <c r="D124" s="101">
        <f t="shared" ref="D124:M124" si="12">D106/$M$119</f>
        <v>0</v>
      </c>
      <c r="E124" s="101">
        <f t="shared" si="12"/>
        <v>0</v>
      </c>
      <c r="F124" s="101">
        <f t="shared" si="12"/>
        <v>0</v>
      </c>
      <c r="G124" s="101">
        <f t="shared" si="12"/>
        <v>0</v>
      </c>
      <c r="H124" s="101">
        <f t="shared" si="12"/>
        <v>0</v>
      </c>
      <c r="I124" s="101">
        <f t="shared" si="12"/>
        <v>0</v>
      </c>
      <c r="J124" s="101">
        <f t="shared" si="12"/>
        <v>0</v>
      </c>
      <c r="K124" s="101">
        <f t="shared" si="12"/>
        <v>0</v>
      </c>
      <c r="L124" s="101">
        <f t="shared" si="12"/>
        <v>0</v>
      </c>
      <c r="M124" s="101">
        <f t="shared" si="12"/>
        <v>0</v>
      </c>
    </row>
    <row r="125" spans="3:13" x14ac:dyDescent="0.2">
      <c r="C125" s="78" t="s">
        <v>7857</v>
      </c>
      <c r="D125" s="101">
        <f t="shared" ref="D125:M125" si="13">D107/$M$119</f>
        <v>0</v>
      </c>
      <c r="E125" s="101">
        <f t="shared" si="13"/>
        <v>0</v>
      </c>
      <c r="F125" s="101">
        <f t="shared" si="13"/>
        <v>0</v>
      </c>
      <c r="G125" s="101">
        <f t="shared" si="13"/>
        <v>0</v>
      </c>
      <c r="H125" s="101">
        <f t="shared" si="13"/>
        <v>0</v>
      </c>
      <c r="I125" s="101">
        <f t="shared" si="13"/>
        <v>0</v>
      </c>
      <c r="J125" s="101">
        <f t="shared" si="13"/>
        <v>0</v>
      </c>
      <c r="K125" s="101">
        <f t="shared" si="13"/>
        <v>0</v>
      </c>
      <c r="L125" s="101">
        <f t="shared" si="13"/>
        <v>0</v>
      </c>
      <c r="M125" s="101">
        <f t="shared" si="13"/>
        <v>0</v>
      </c>
    </row>
    <row r="126" spans="3:13" x14ac:dyDescent="0.2">
      <c r="C126" s="78" t="s">
        <v>7858</v>
      </c>
      <c r="D126" s="101">
        <f t="shared" ref="D126:M126" si="14">D108/$M$119</f>
        <v>2.9759454330645392E-5</v>
      </c>
      <c r="E126" s="101">
        <f t="shared" si="14"/>
        <v>2.876747251962388E-5</v>
      </c>
      <c r="F126" s="101">
        <f t="shared" si="14"/>
        <v>1.7161285330672177E-4</v>
      </c>
      <c r="G126" s="101">
        <f t="shared" si="14"/>
        <v>3.0420775537993068E-5</v>
      </c>
      <c r="H126" s="101">
        <f t="shared" si="14"/>
        <v>9.9198181102151313E-6</v>
      </c>
      <c r="I126" s="101">
        <f t="shared" si="14"/>
        <v>1.5541048372670374E-5</v>
      </c>
      <c r="J126" s="101">
        <f t="shared" si="14"/>
        <v>2.1162278635125614E-5</v>
      </c>
      <c r="K126" s="101">
        <f t="shared" si="14"/>
        <v>7.5936207633696831E-3</v>
      </c>
      <c r="L126" s="101">
        <f t="shared" si="14"/>
        <v>3.6485091009371253E-3</v>
      </c>
      <c r="M126" s="101">
        <f t="shared" si="14"/>
        <v>1.1549313565119804E-2</v>
      </c>
    </row>
    <row r="127" spans="3:13" x14ac:dyDescent="0.2">
      <c r="C127" s="78" t="s">
        <v>4916</v>
      </c>
      <c r="D127" s="101">
        <f t="shared" ref="D127:M127" si="15">D109/$M$119</f>
        <v>0</v>
      </c>
      <c r="E127" s="101">
        <f t="shared" si="15"/>
        <v>0</v>
      </c>
      <c r="F127" s="101">
        <f t="shared" si="15"/>
        <v>0</v>
      </c>
      <c r="G127" s="101">
        <f t="shared" si="15"/>
        <v>0</v>
      </c>
      <c r="H127" s="101">
        <f t="shared" si="15"/>
        <v>0</v>
      </c>
      <c r="I127" s="101">
        <f t="shared" si="15"/>
        <v>0</v>
      </c>
      <c r="J127" s="101">
        <f t="shared" si="15"/>
        <v>0</v>
      </c>
      <c r="K127" s="101">
        <f t="shared" si="15"/>
        <v>0</v>
      </c>
      <c r="L127" s="101">
        <f t="shared" si="15"/>
        <v>0</v>
      </c>
      <c r="M127" s="101">
        <f t="shared" si="15"/>
        <v>0</v>
      </c>
    </row>
    <row r="128" spans="3:13" x14ac:dyDescent="0.2">
      <c r="C128" s="78" t="s">
        <v>7859</v>
      </c>
      <c r="D128" s="101">
        <f t="shared" ref="D128:M128" si="16">D110/$M$119</f>
        <v>1.0210799441448108E-3</v>
      </c>
      <c r="E128" s="101">
        <f t="shared" si="16"/>
        <v>3.5248420351631098E-4</v>
      </c>
      <c r="F128" s="101">
        <f t="shared" si="16"/>
        <v>1.7587837509411427E-3</v>
      </c>
      <c r="G128" s="101">
        <f t="shared" si="16"/>
        <v>7.9027884278047217E-5</v>
      </c>
      <c r="H128" s="101">
        <f t="shared" si="16"/>
        <v>8.1011847900090242E-5</v>
      </c>
      <c r="I128" s="101">
        <f t="shared" si="16"/>
        <v>2.9395727666604171E-4</v>
      </c>
      <c r="J128" s="101">
        <f t="shared" si="16"/>
        <v>4.5730361488091755E-4</v>
      </c>
      <c r="K128" s="101">
        <f t="shared" si="16"/>
        <v>1.0103996066461458E-2</v>
      </c>
      <c r="L128" s="101">
        <f t="shared" si="16"/>
        <v>1.327139398905315E-2</v>
      </c>
      <c r="M128" s="101">
        <f t="shared" si="16"/>
        <v>2.7419038577841968E-2</v>
      </c>
    </row>
    <row r="129" spans="3:13" x14ac:dyDescent="0.2">
      <c r="C129" s="78" t="s">
        <v>7860</v>
      </c>
      <c r="D129" s="101">
        <f t="shared" ref="D129:M129" si="17">D111/$M$119</f>
        <v>1.2198069669527873E-3</v>
      </c>
      <c r="E129" s="101">
        <f t="shared" si="17"/>
        <v>2.7686212345610431E-3</v>
      </c>
      <c r="F129" s="101">
        <f t="shared" si="17"/>
        <v>1.0971318829897936E-3</v>
      </c>
      <c r="G129" s="101">
        <f t="shared" si="17"/>
        <v>6.269325045655963E-4</v>
      </c>
      <c r="H129" s="101">
        <f t="shared" si="17"/>
        <v>3.6868657309632903E-4</v>
      </c>
      <c r="I129" s="101">
        <f t="shared" si="17"/>
        <v>2.1426807118064684E-4</v>
      </c>
      <c r="J129" s="101">
        <f t="shared" si="17"/>
        <v>5.4988858390959212E-4</v>
      </c>
      <c r="K129" s="101">
        <f t="shared" si="17"/>
        <v>1.2881545137321695E-2</v>
      </c>
      <c r="L129" s="101">
        <f t="shared" si="17"/>
        <v>3.6484099027560224E-2</v>
      </c>
      <c r="M129" s="101">
        <f t="shared" si="17"/>
        <v>5.6210979982137713E-2</v>
      </c>
    </row>
    <row r="130" spans="3:13" x14ac:dyDescent="0.2">
      <c r="C130" s="78" t="s">
        <v>7479</v>
      </c>
      <c r="D130" s="101">
        <f t="shared" ref="D130:M130" si="18">D112/$M$119</f>
        <v>3.8884364349628615E-2</v>
      </c>
      <c r="E130" s="101">
        <f t="shared" si="18"/>
        <v>5.0492204841598692E-2</v>
      </c>
      <c r="F130" s="101">
        <f t="shared" si="18"/>
        <v>2.89037046883375E-2</v>
      </c>
      <c r="G130" s="101">
        <f t="shared" si="18"/>
        <v>8.2913146371214799E-3</v>
      </c>
      <c r="H130" s="101">
        <f t="shared" si="18"/>
        <v>9.2406412302690685E-3</v>
      </c>
      <c r="I130" s="101">
        <f t="shared" si="18"/>
        <v>4.1562384578783029E-2</v>
      </c>
      <c r="J130" s="101">
        <f t="shared" si="18"/>
        <v>1.1275195924674191E-2</v>
      </c>
      <c r="K130" s="101">
        <f t="shared" si="18"/>
        <v>0.15845586788653976</v>
      </c>
      <c r="L130" s="101">
        <f t="shared" si="18"/>
        <v>0.24201314111371119</v>
      </c>
      <c r="M130" s="101">
        <f t="shared" si="18"/>
        <v>0.58911881925066356</v>
      </c>
    </row>
    <row r="131" spans="3:13" x14ac:dyDescent="0.2">
      <c r="C131" s="78" t="s">
        <v>7489</v>
      </c>
      <c r="D131" s="101">
        <f t="shared" ref="D131:M131" si="19">D113/$M$119</f>
        <v>3.5612147015672322E-4</v>
      </c>
      <c r="E131" s="101">
        <f t="shared" si="19"/>
        <v>1.0323224046697214E-3</v>
      </c>
      <c r="F131" s="101">
        <f t="shared" si="19"/>
        <v>9.0369542984059849E-4</v>
      </c>
      <c r="G131" s="101">
        <f t="shared" si="19"/>
        <v>5.571631171904165E-4</v>
      </c>
      <c r="H131" s="101">
        <f t="shared" si="19"/>
        <v>2.595685738839626E-4</v>
      </c>
      <c r="I131" s="101">
        <f t="shared" si="19"/>
        <v>2.0798551971084391E-4</v>
      </c>
      <c r="J131" s="101">
        <f t="shared" si="19"/>
        <v>3.5744411257141855E-4</v>
      </c>
      <c r="K131" s="101">
        <f t="shared" si="19"/>
        <v>2.7805911484140359E-2</v>
      </c>
      <c r="L131" s="101">
        <f t="shared" si="19"/>
        <v>5.5279178400984841E-2</v>
      </c>
      <c r="M131" s="101">
        <f t="shared" si="19"/>
        <v>8.675939051314889E-2</v>
      </c>
    </row>
    <row r="132" spans="3:13" x14ac:dyDescent="0.2">
      <c r="C132" s="78" t="s">
        <v>7861</v>
      </c>
      <c r="D132" s="101">
        <f t="shared" ref="D132:M132" si="20">D114/$M$119</f>
        <v>0</v>
      </c>
      <c r="E132" s="101">
        <f t="shared" si="20"/>
        <v>0</v>
      </c>
      <c r="F132" s="101">
        <f t="shared" si="20"/>
        <v>0</v>
      </c>
      <c r="G132" s="101">
        <f t="shared" si="20"/>
        <v>0</v>
      </c>
      <c r="H132" s="101">
        <f t="shared" si="20"/>
        <v>0</v>
      </c>
      <c r="I132" s="101">
        <f t="shared" si="20"/>
        <v>0</v>
      </c>
      <c r="J132" s="101">
        <f t="shared" si="20"/>
        <v>0</v>
      </c>
      <c r="K132" s="101">
        <f t="shared" si="20"/>
        <v>0</v>
      </c>
      <c r="L132" s="101">
        <f t="shared" si="20"/>
        <v>0</v>
      </c>
      <c r="M132" s="101">
        <f t="shared" si="20"/>
        <v>0</v>
      </c>
    </row>
    <row r="133" spans="3:13" x14ac:dyDescent="0.2">
      <c r="C133" s="78" t="s">
        <v>7862</v>
      </c>
      <c r="D133" s="101">
        <f t="shared" ref="D133:M133" si="21">D115/$M$119</f>
        <v>0</v>
      </c>
      <c r="E133" s="101">
        <f t="shared" si="21"/>
        <v>0</v>
      </c>
      <c r="F133" s="101">
        <f t="shared" si="21"/>
        <v>0</v>
      </c>
      <c r="G133" s="101">
        <f t="shared" si="21"/>
        <v>0</v>
      </c>
      <c r="H133" s="101">
        <f t="shared" si="21"/>
        <v>0</v>
      </c>
      <c r="I133" s="101">
        <f t="shared" si="21"/>
        <v>0</v>
      </c>
      <c r="J133" s="101">
        <f t="shared" si="21"/>
        <v>0</v>
      </c>
      <c r="K133" s="101">
        <f t="shared" si="21"/>
        <v>0</v>
      </c>
      <c r="L133" s="101">
        <f t="shared" si="21"/>
        <v>0</v>
      </c>
      <c r="M133" s="101">
        <f t="shared" si="21"/>
        <v>0</v>
      </c>
    </row>
    <row r="134" spans="3:13" x14ac:dyDescent="0.2">
      <c r="C134" s="427" t="s">
        <v>3968</v>
      </c>
      <c r="D134" s="101">
        <f t="shared" ref="D134:M134" si="22">D116/$M$119</f>
        <v>8.9609023595610019E-5</v>
      </c>
      <c r="E134" s="101">
        <f t="shared" si="22"/>
        <v>4.4639181495968093E-5</v>
      </c>
      <c r="F134" s="101">
        <f t="shared" si="22"/>
        <v>1.8417795624632761E-4</v>
      </c>
      <c r="G134" s="101">
        <f t="shared" si="22"/>
        <v>2.3146242257168639E-5</v>
      </c>
      <c r="H134" s="101">
        <f t="shared" si="22"/>
        <v>1.3887745354301184E-5</v>
      </c>
      <c r="I134" s="101">
        <f t="shared" si="22"/>
        <v>2.3807563464516315E-5</v>
      </c>
      <c r="J134" s="101">
        <f t="shared" si="22"/>
        <v>3.6372666404122149E-5</v>
      </c>
      <c r="K134" s="101">
        <f t="shared" si="22"/>
        <v>8.6352016649422717E-3</v>
      </c>
      <c r="L134" s="101">
        <f t="shared" si="22"/>
        <v>4.6689277238745885E-3</v>
      </c>
      <c r="M134" s="101">
        <f t="shared" si="22"/>
        <v>1.3719769767634874E-2</v>
      </c>
    </row>
    <row r="135" spans="3:13" x14ac:dyDescent="0.2">
      <c r="C135" s="78" t="s">
        <v>7863</v>
      </c>
      <c r="D135" s="101">
        <f t="shared" ref="D135:M135" si="23">D117/$M$119</f>
        <v>6.976938737517976E-5</v>
      </c>
      <c r="E135" s="101">
        <f t="shared" si="23"/>
        <v>4.2985878477598902E-5</v>
      </c>
      <c r="F135" s="101">
        <f t="shared" si="23"/>
        <v>2.0071098643001948E-4</v>
      </c>
      <c r="G135" s="101">
        <f t="shared" si="23"/>
        <v>8.266515091845943E-6</v>
      </c>
      <c r="H135" s="101">
        <f t="shared" si="23"/>
        <v>1.2565102939605833E-5</v>
      </c>
      <c r="I135" s="101">
        <f t="shared" si="23"/>
        <v>2.9098133123297719E-5</v>
      </c>
      <c r="J135" s="101">
        <f t="shared" si="23"/>
        <v>5.3236357191487871E-5</v>
      </c>
      <c r="K135" s="101">
        <f t="shared" si="23"/>
        <v>6.0411692291210146E-3</v>
      </c>
      <c r="L135" s="101">
        <f t="shared" si="23"/>
        <v>3.6726473250053154E-3</v>
      </c>
      <c r="M135" s="101">
        <f t="shared" si="23"/>
        <v>1.0130448914755365E-2</v>
      </c>
    </row>
    <row r="136" spans="3:13" x14ac:dyDescent="0.2">
      <c r="C136" s="78" t="s">
        <v>4158</v>
      </c>
      <c r="D136" s="101">
        <f t="shared" ref="D136:M136" si="24">D118/$M$119</f>
        <v>3.673639306816337E-4</v>
      </c>
      <c r="E136" s="101">
        <f t="shared" si="24"/>
        <v>5.7601077159982533E-4</v>
      </c>
      <c r="F136" s="101">
        <f t="shared" si="24"/>
        <v>2.9078293487077287E-3</v>
      </c>
      <c r="G136" s="101">
        <f t="shared" si="24"/>
        <v>4.7449796627195708E-4</v>
      </c>
      <c r="H136" s="101">
        <f t="shared" si="24"/>
        <v>6.6198252855502308E-4</v>
      </c>
      <c r="I136" s="101">
        <f t="shared" si="24"/>
        <v>3.9414743957921452E-4</v>
      </c>
      <c r="J136" s="101">
        <f t="shared" si="24"/>
        <v>5.4096074761039844E-4</v>
      </c>
      <c r="K136" s="101">
        <f t="shared" si="24"/>
        <v>5.9919338652339803E-2</v>
      </c>
      <c r="L136" s="101">
        <f t="shared" si="24"/>
        <v>2.7609168424954426E-2</v>
      </c>
      <c r="M136" s="101">
        <f t="shared" si="24"/>
        <v>9.3451299810300009E-2</v>
      </c>
    </row>
    <row r="137" spans="3:13" x14ac:dyDescent="0.2">
      <c r="C137" s="31" t="s">
        <v>6</v>
      </c>
      <c r="D137" s="432">
        <f t="shared" ref="D137:M137" si="25">D119/$M$119</f>
        <v>5.6186511097465849E-2</v>
      </c>
      <c r="E137" s="432">
        <f t="shared" si="25"/>
        <v>6.9236031821453853E-2</v>
      </c>
      <c r="F137" s="432">
        <f t="shared" si="25"/>
        <v>4.2933964762822109E-2</v>
      </c>
      <c r="G137" s="432">
        <f t="shared" si="25"/>
        <v>1.0866830079137002E-2</v>
      </c>
      <c r="H137" s="432">
        <f t="shared" si="25"/>
        <v>1.1860465193176885E-2</v>
      </c>
      <c r="I137" s="432">
        <f t="shared" si="25"/>
        <v>4.4930824148408412E-2</v>
      </c>
      <c r="J137" s="432">
        <f t="shared" si="25"/>
        <v>1.6157069077314731E-2</v>
      </c>
      <c r="K137" s="432">
        <f t="shared" si="25"/>
        <v>0.31247063320513624</v>
      </c>
      <c r="L137" s="432">
        <f t="shared" si="25"/>
        <v>0.43535767061508496</v>
      </c>
      <c r="M137" s="432">
        <f t="shared" si="25"/>
        <v>1</v>
      </c>
    </row>
    <row r="139" spans="3:13" x14ac:dyDescent="0.2">
      <c r="E139" s="101"/>
    </row>
    <row r="144" spans="3:13" x14ac:dyDescent="0.2">
      <c r="C144" t="s">
        <v>6065</v>
      </c>
      <c r="D144" s="80" t="s">
        <v>7884</v>
      </c>
      <c r="E144" s="80" t="s">
        <v>7885</v>
      </c>
    </row>
    <row r="145" spans="2:7" x14ac:dyDescent="0.2">
      <c r="C145" t="s">
        <v>7835</v>
      </c>
      <c r="D145" s="101">
        <v>0.6</v>
      </c>
      <c r="E145" s="222">
        <v>0.4</v>
      </c>
    </row>
    <row r="146" spans="2:7" x14ac:dyDescent="0.2">
      <c r="D146" s="101"/>
      <c r="E146" s="222"/>
    </row>
    <row r="149" spans="2:7" x14ac:dyDescent="0.2">
      <c r="B149" t="s">
        <v>1585</v>
      </c>
      <c r="C149" t="s">
        <v>7886</v>
      </c>
      <c r="F149" s="78">
        <v>800</v>
      </c>
      <c r="G149" s="216">
        <f>F149/$F$151</f>
        <v>0.94117647058823528</v>
      </c>
    </row>
    <row r="150" spans="2:7" x14ac:dyDescent="0.2">
      <c r="C150" t="s">
        <v>7887</v>
      </c>
      <c r="F150" s="78">
        <v>50</v>
      </c>
      <c r="G150" s="216">
        <f>F150/$F$151</f>
        <v>5.8823529411764705E-2</v>
      </c>
    </row>
    <row r="151" spans="2:7" x14ac:dyDescent="0.2">
      <c r="C151" s="31" t="s">
        <v>6</v>
      </c>
      <c r="D151" s="31"/>
      <c r="E151" s="31"/>
      <c r="F151" s="31">
        <f>SUM(F149:F150)</f>
        <v>850</v>
      </c>
      <c r="G151" s="426">
        <f>F151/$F$151</f>
        <v>1</v>
      </c>
    </row>
    <row r="154" spans="2:7" x14ac:dyDescent="0.2">
      <c r="B154" t="s">
        <v>1586</v>
      </c>
      <c r="C154" s="78" t="s">
        <v>7886</v>
      </c>
      <c r="F154" s="78">
        <v>600</v>
      </c>
      <c r="G154" s="216">
        <f>F154/$F$156</f>
        <v>0.5714285714285714</v>
      </c>
    </row>
    <row r="155" spans="2:7" x14ac:dyDescent="0.2">
      <c r="C155" s="78" t="s">
        <v>7887</v>
      </c>
      <c r="F155" s="78">
        <v>450</v>
      </c>
      <c r="G155" s="216">
        <f>F155/$F$156</f>
        <v>0.42857142857142855</v>
      </c>
    </row>
    <row r="156" spans="2:7" x14ac:dyDescent="0.2">
      <c r="C156" s="31" t="s">
        <v>6</v>
      </c>
      <c r="D156" s="31"/>
      <c r="E156" s="31"/>
      <c r="F156" s="31">
        <f>SUM(F154:F155)</f>
        <v>1050</v>
      </c>
      <c r="G156" s="426">
        <f>F156/$F$156</f>
        <v>1</v>
      </c>
    </row>
  </sheetData>
  <hyperlinks>
    <hyperlink ref="J7" r:id="rId1"/>
  </hyperlinks>
  <pageMargins left="0.7" right="0.7" top="0.75" bottom="0.75" header="0.3" footer="0.3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500"/>
  <sheetViews>
    <sheetView showGridLines="0" zoomScale="85" zoomScaleNormal="85" workbookViewId="0">
      <pane xSplit="2" ySplit="6" topLeftCell="C7" activePane="bottomRight" state="frozenSplit"/>
      <selection pane="topRight" activeCell="C1" sqref="C1"/>
      <selection pane="bottomLeft" activeCell="A7" sqref="A7"/>
      <selection pane="bottomRight" activeCell="O16" activeCellId="4" sqref="O8 O10 O11 O13 O16"/>
    </sheetView>
  </sheetViews>
  <sheetFormatPr defaultColWidth="14.28515625" defaultRowHeight="12.75" x14ac:dyDescent="0.2"/>
  <cols>
    <col min="1" max="1" width="4.5703125" style="722" customWidth="1"/>
    <col min="2" max="8" width="14.28515625" style="618"/>
    <col min="9" max="11" width="14.28515625" style="618" customWidth="1"/>
    <col min="12" max="16384" width="14.28515625" style="618"/>
  </cols>
  <sheetData>
    <row r="1" spans="1:15" x14ac:dyDescent="0.2">
      <c r="L1" s="618" t="s">
        <v>7826</v>
      </c>
      <c r="M1" s="618">
        <v>0.35</v>
      </c>
    </row>
    <row r="2" spans="1:15" ht="20.25" x14ac:dyDescent="0.2">
      <c r="B2" s="447" t="str">
        <f ca="1">RIGHT(CELL("filename", B2), LEN(CELL("filename", B2)) - SEARCH("]", CELL("filename", B2)))</f>
        <v>Home Airport Cnx Demand</v>
      </c>
      <c r="L2" s="618" t="s">
        <v>7825</v>
      </c>
      <c r="M2" s="618">
        <v>0.35</v>
      </c>
    </row>
    <row r="3" spans="1:15" ht="20.25" x14ac:dyDescent="0.3">
      <c r="B3" s="767" t="str">
        <f>AirlineHomeAirport</f>
        <v>London Heathrow</v>
      </c>
      <c r="C3" s="715"/>
      <c r="D3" s="715"/>
      <c r="E3" s="715"/>
      <c r="L3" s="618" t="s">
        <v>7827</v>
      </c>
      <c r="M3" s="618">
        <v>0.65</v>
      </c>
    </row>
    <row r="4" spans="1:15" x14ac:dyDescent="0.2">
      <c r="L4" s="618" t="s">
        <v>7828</v>
      </c>
      <c r="M4" s="618">
        <v>0.75</v>
      </c>
    </row>
    <row r="5" spans="1:15" s="719" customFormat="1" x14ac:dyDescent="0.2">
      <c r="A5" s="768"/>
      <c r="B5" s="769"/>
      <c r="C5" s="770"/>
      <c r="D5" s="771" t="s">
        <v>7832</v>
      </c>
      <c r="E5" s="772"/>
      <c r="F5" s="773"/>
      <c r="G5" s="771" t="s">
        <v>7834</v>
      </c>
      <c r="H5" s="772"/>
      <c r="I5" s="771"/>
      <c r="J5" s="771" t="s">
        <v>126</v>
      </c>
      <c r="K5" s="771"/>
      <c r="L5" s="951" t="s">
        <v>7750</v>
      </c>
      <c r="M5" s="952"/>
    </row>
    <row r="6" spans="1:15" s="781" customFormat="1" ht="25.5" x14ac:dyDescent="0.2">
      <c r="A6" s="774" t="s">
        <v>370</v>
      </c>
      <c r="B6" s="775" t="s">
        <v>366</v>
      </c>
      <c r="C6" s="776" t="s">
        <v>1517</v>
      </c>
      <c r="D6" s="776" t="s">
        <v>1518</v>
      </c>
      <c r="E6" s="777" t="s">
        <v>1519</v>
      </c>
      <c r="F6" s="778" t="s">
        <v>1517</v>
      </c>
      <c r="G6" s="776" t="s">
        <v>1518</v>
      </c>
      <c r="H6" s="777" t="s">
        <v>1519</v>
      </c>
      <c r="I6" s="779" t="s">
        <v>1511</v>
      </c>
      <c r="J6" s="779" t="s">
        <v>1512</v>
      </c>
      <c r="K6" s="779" t="s">
        <v>1513</v>
      </c>
      <c r="L6" s="780" t="s">
        <v>7748</v>
      </c>
      <c r="M6" s="776" t="s">
        <v>7749</v>
      </c>
      <c r="O6" s="915" t="s">
        <v>8212</v>
      </c>
    </row>
    <row r="7" spans="1:15" s="627" customFormat="1" x14ac:dyDescent="0.2">
      <c r="A7" s="782">
        <v>1</v>
      </c>
      <c r="B7" s="783" t="s">
        <v>279</v>
      </c>
      <c r="C7" s="784"/>
      <c r="D7" s="784"/>
      <c r="E7" s="785">
        <f t="shared" ref="E7:E70" si="0">SUM(C7:D7)</f>
        <v>0</v>
      </c>
      <c r="F7" s="786"/>
      <c r="G7" s="786">
        <v>129348.78464933367</v>
      </c>
      <c r="H7" s="785">
        <f t="shared" ref="H7:H70" si="1">SUM(F7:G7)</f>
        <v>129348.78464933367</v>
      </c>
      <c r="I7" s="630">
        <f t="shared" ref="I7:I70" si="2">F7*FactorUpPremium</f>
        <v>0</v>
      </c>
      <c r="J7" s="630">
        <f t="shared" ref="J7:J70" si="3">G7*FactorUpPremium</f>
        <v>129348.78464933367</v>
      </c>
      <c r="K7" s="630">
        <f t="shared" ref="K7:K70" si="4">SUM(I7:J7)</f>
        <v>129348.78464933367</v>
      </c>
      <c r="L7" s="787">
        <f t="shared" ref="L7:L70" si="5">IFERROR(I7/$K7,"-")</f>
        <v>0</v>
      </c>
      <c r="M7" s="788">
        <f t="shared" ref="M7:M70" si="6">IFERROR(J7/$K7,"-")</f>
        <v>1</v>
      </c>
      <c r="O7" s="914">
        <v>129348.78464933367</v>
      </c>
    </row>
    <row r="8" spans="1:15" s="923" customFormat="1" x14ac:dyDescent="0.2">
      <c r="A8" s="916">
        <v>2</v>
      </c>
      <c r="B8" s="913" t="s">
        <v>39</v>
      </c>
      <c r="C8" s="917"/>
      <c r="D8" s="917"/>
      <c r="E8" s="918">
        <f t="shared" si="0"/>
        <v>0</v>
      </c>
      <c r="F8" s="919"/>
      <c r="G8" s="919">
        <v>0</v>
      </c>
      <c r="H8" s="918">
        <f t="shared" si="1"/>
        <v>0</v>
      </c>
      <c r="I8" s="920">
        <f t="shared" si="2"/>
        <v>0</v>
      </c>
      <c r="J8" s="920">
        <f t="shared" si="3"/>
        <v>0</v>
      </c>
      <c r="K8" s="920">
        <f t="shared" si="4"/>
        <v>0</v>
      </c>
      <c r="L8" s="921" t="str">
        <f t="shared" si="5"/>
        <v>-</v>
      </c>
      <c r="M8" s="922" t="str">
        <f t="shared" si="6"/>
        <v>-</v>
      </c>
      <c r="O8" s="924">
        <v>115732.46631155646</v>
      </c>
    </row>
    <row r="9" spans="1:15" s="627" customFormat="1" x14ac:dyDescent="0.2">
      <c r="A9" s="782">
        <v>3</v>
      </c>
      <c r="B9" s="783" t="s">
        <v>84</v>
      </c>
      <c r="C9" s="784"/>
      <c r="D9" s="784"/>
      <c r="E9" s="785">
        <f t="shared" si="0"/>
        <v>0</v>
      </c>
      <c r="F9" s="786"/>
      <c r="G9" s="786">
        <v>92794.486241960505</v>
      </c>
      <c r="H9" s="785">
        <f t="shared" si="1"/>
        <v>92794.486241960505</v>
      </c>
      <c r="I9" s="630">
        <f t="shared" si="2"/>
        <v>0</v>
      </c>
      <c r="J9" s="630">
        <f t="shared" si="3"/>
        <v>92794.486241960505</v>
      </c>
      <c r="K9" s="630">
        <f t="shared" si="4"/>
        <v>92794.486241960505</v>
      </c>
      <c r="L9" s="787">
        <f t="shared" si="5"/>
        <v>0</v>
      </c>
      <c r="M9" s="788">
        <f t="shared" si="6"/>
        <v>1</v>
      </c>
      <c r="O9" s="914">
        <v>92794.486241960505</v>
      </c>
    </row>
    <row r="10" spans="1:15" s="923" customFormat="1" x14ac:dyDescent="0.2">
      <c r="A10" s="916">
        <v>4</v>
      </c>
      <c r="B10" s="913" t="s">
        <v>44</v>
      </c>
      <c r="C10" s="917"/>
      <c r="D10" s="917"/>
      <c r="E10" s="918">
        <f t="shared" si="0"/>
        <v>0</v>
      </c>
      <c r="F10" s="919"/>
      <c r="G10" s="919">
        <v>0</v>
      </c>
      <c r="H10" s="918">
        <f t="shared" si="1"/>
        <v>0</v>
      </c>
      <c r="I10" s="920">
        <f t="shared" si="2"/>
        <v>0</v>
      </c>
      <c r="J10" s="920">
        <f t="shared" si="3"/>
        <v>0</v>
      </c>
      <c r="K10" s="920">
        <f t="shared" si="4"/>
        <v>0</v>
      </c>
      <c r="L10" s="921" t="str">
        <f t="shared" si="5"/>
        <v>-</v>
      </c>
      <c r="M10" s="922" t="str">
        <f t="shared" si="6"/>
        <v>-</v>
      </c>
      <c r="O10" s="924">
        <v>79730</v>
      </c>
    </row>
    <row r="11" spans="1:15" s="923" customFormat="1" x14ac:dyDescent="0.2">
      <c r="A11" s="916">
        <v>5</v>
      </c>
      <c r="B11" s="913" t="s">
        <v>41</v>
      </c>
      <c r="C11" s="917"/>
      <c r="D11" s="917"/>
      <c r="E11" s="918">
        <f t="shared" si="0"/>
        <v>0</v>
      </c>
      <c r="F11" s="919"/>
      <c r="G11" s="919">
        <v>0</v>
      </c>
      <c r="H11" s="918">
        <f t="shared" si="1"/>
        <v>0</v>
      </c>
      <c r="I11" s="920">
        <f t="shared" si="2"/>
        <v>0</v>
      </c>
      <c r="J11" s="920">
        <f t="shared" si="3"/>
        <v>0</v>
      </c>
      <c r="K11" s="920">
        <f t="shared" si="4"/>
        <v>0</v>
      </c>
      <c r="L11" s="921" t="str">
        <f t="shared" si="5"/>
        <v>-</v>
      </c>
      <c r="M11" s="922" t="str">
        <f t="shared" si="6"/>
        <v>-</v>
      </c>
      <c r="O11" s="924">
        <v>63618.780893028816</v>
      </c>
    </row>
    <row r="12" spans="1:15" s="627" customFormat="1" x14ac:dyDescent="0.2">
      <c r="A12" s="782">
        <v>6</v>
      </c>
      <c r="B12" s="783" t="s">
        <v>88</v>
      </c>
      <c r="C12" s="784"/>
      <c r="D12" s="784"/>
      <c r="E12" s="785">
        <f t="shared" si="0"/>
        <v>0</v>
      </c>
      <c r="F12" s="786"/>
      <c r="G12" s="786">
        <v>55850.526360707692</v>
      </c>
      <c r="H12" s="785">
        <f t="shared" si="1"/>
        <v>55850.526360707692</v>
      </c>
      <c r="I12" s="630">
        <f t="shared" si="2"/>
        <v>0</v>
      </c>
      <c r="J12" s="630">
        <f t="shared" si="3"/>
        <v>55850.526360707692</v>
      </c>
      <c r="K12" s="630">
        <f t="shared" si="4"/>
        <v>55850.526360707692</v>
      </c>
      <c r="L12" s="787">
        <f t="shared" si="5"/>
        <v>0</v>
      </c>
      <c r="M12" s="788">
        <f t="shared" si="6"/>
        <v>1</v>
      </c>
      <c r="O12" s="914">
        <v>55850.526360707692</v>
      </c>
    </row>
    <row r="13" spans="1:15" s="923" customFormat="1" x14ac:dyDescent="0.2">
      <c r="A13" s="916">
        <v>7</v>
      </c>
      <c r="B13" s="913" t="s">
        <v>43</v>
      </c>
      <c r="C13" s="917"/>
      <c r="D13" s="917"/>
      <c r="E13" s="918">
        <f t="shared" si="0"/>
        <v>0</v>
      </c>
      <c r="F13" s="919"/>
      <c r="G13" s="919">
        <v>0</v>
      </c>
      <c r="H13" s="918">
        <f t="shared" si="1"/>
        <v>0</v>
      </c>
      <c r="I13" s="920">
        <f t="shared" si="2"/>
        <v>0</v>
      </c>
      <c r="J13" s="920">
        <f t="shared" si="3"/>
        <v>0</v>
      </c>
      <c r="K13" s="920">
        <f t="shared" si="4"/>
        <v>0</v>
      </c>
      <c r="L13" s="921" t="str">
        <f t="shared" si="5"/>
        <v>-</v>
      </c>
      <c r="M13" s="922" t="str">
        <f t="shared" si="6"/>
        <v>-</v>
      </c>
      <c r="O13" s="924">
        <v>51270</v>
      </c>
    </row>
    <row r="14" spans="1:15" s="627" customFormat="1" x14ac:dyDescent="0.2">
      <c r="A14" s="782">
        <v>8</v>
      </c>
      <c r="B14" s="783" t="s">
        <v>86</v>
      </c>
      <c r="C14" s="784"/>
      <c r="D14" s="784"/>
      <c r="E14" s="785">
        <f t="shared" si="0"/>
        <v>0</v>
      </c>
      <c r="F14" s="786"/>
      <c r="G14" s="786">
        <v>40326.816564706191</v>
      </c>
      <c r="H14" s="785">
        <f t="shared" si="1"/>
        <v>40326.816564706191</v>
      </c>
      <c r="I14" s="630">
        <f t="shared" si="2"/>
        <v>0</v>
      </c>
      <c r="J14" s="630">
        <f t="shared" si="3"/>
        <v>40326.816564706191</v>
      </c>
      <c r="K14" s="630">
        <f t="shared" si="4"/>
        <v>40326.816564706191</v>
      </c>
      <c r="L14" s="787">
        <f t="shared" si="5"/>
        <v>0</v>
      </c>
      <c r="M14" s="788">
        <f t="shared" si="6"/>
        <v>1</v>
      </c>
      <c r="O14" s="914">
        <v>40326.816564706191</v>
      </c>
    </row>
    <row r="15" spans="1:15" s="627" customFormat="1" x14ac:dyDescent="0.2">
      <c r="A15" s="782">
        <v>9</v>
      </c>
      <c r="B15" s="783" t="s">
        <v>308</v>
      </c>
      <c r="C15" s="784"/>
      <c r="D15" s="784"/>
      <c r="E15" s="785">
        <f t="shared" si="0"/>
        <v>0</v>
      </c>
      <c r="F15" s="786"/>
      <c r="G15" s="786">
        <v>38860.747142044616</v>
      </c>
      <c r="H15" s="785">
        <f t="shared" si="1"/>
        <v>38860.747142044616</v>
      </c>
      <c r="I15" s="630">
        <f t="shared" si="2"/>
        <v>0</v>
      </c>
      <c r="J15" s="630">
        <f t="shared" si="3"/>
        <v>38860.747142044616</v>
      </c>
      <c r="K15" s="630">
        <f t="shared" si="4"/>
        <v>38860.747142044616</v>
      </c>
      <c r="L15" s="787">
        <f t="shared" si="5"/>
        <v>0</v>
      </c>
      <c r="M15" s="788">
        <f t="shared" si="6"/>
        <v>1</v>
      </c>
      <c r="O15" s="914">
        <v>38860.747142044616</v>
      </c>
    </row>
    <row r="16" spans="1:15" s="923" customFormat="1" x14ac:dyDescent="0.2">
      <c r="A16" s="916">
        <v>10</v>
      </c>
      <c r="B16" s="913" t="s">
        <v>42</v>
      </c>
      <c r="C16" s="917"/>
      <c r="D16" s="917"/>
      <c r="E16" s="918">
        <f t="shared" si="0"/>
        <v>0</v>
      </c>
      <c r="F16" s="919"/>
      <c r="G16" s="919">
        <v>0</v>
      </c>
      <c r="H16" s="918">
        <f t="shared" si="1"/>
        <v>0</v>
      </c>
      <c r="I16" s="920">
        <f t="shared" si="2"/>
        <v>0</v>
      </c>
      <c r="J16" s="920">
        <f t="shared" si="3"/>
        <v>0</v>
      </c>
      <c r="K16" s="920">
        <f t="shared" si="4"/>
        <v>0</v>
      </c>
      <c r="L16" s="921" t="str">
        <f t="shared" si="5"/>
        <v>-</v>
      </c>
      <c r="M16" s="922" t="str">
        <f t="shared" si="6"/>
        <v>-</v>
      </c>
      <c r="O16" s="924">
        <v>47210</v>
      </c>
    </row>
    <row r="17" spans="1:15" s="627" customFormat="1" x14ac:dyDescent="0.2">
      <c r="A17" s="782">
        <v>11</v>
      </c>
      <c r="B17" s="783" t="s">
        <v>81</v>
      </c>
      <c r="C17" s="784"/>
      <c r="D17" s="784"/>
      <c r="E17" s="785">
        <f t="shared" si="0"/>
        <v>0</v>
      </c>
      <c r="F17" s="786"/>
      <c r="G17" s="786">
        <v>33988.675165454304</v>
      </c>
      <c r="H17" s="785">
        <f t="shared" si="1"/>
        <v>33988.675165454304</v>
      </c>
      <c r="I17" s="630">
        <f t="shared" si="2"/>
        <v>0</v>
      </c>
      <c r="J17" s="630">
        <f t="shared" si="3"/>
        <v>33988.675165454304</v>
      </c>
      <c r="K17" s="630">
        <f t="shared" si="4"/>
        <v>33988.675165454304</v>
      </c>
      <c r="L17" s="787">
        <f t="shared" si="5"/>
        <v>0</v>
      </c>
      <c r="M17" s="788">
        <f t="shared" si="6"/>
        <v>1</v>
      </c>
      <c r="O17" s="914">
        <v>33988.675165454304</v>
      </c>
    </row>
    <row r="18" spans="1:15" s="627" customFormat="1" x14ac:dyDescent="0.2">
      <c r="A18" s="782">
        <v>12</v>
      </c>
      <c r="B18" s="783" t="s">
        <v>144</v>
      </c>
      <c r="C18" s="784"/>
      <c r="D18" s="784"/>
      <c r="E18" s="785">
        <f t="shared" si="0"/>
        <v>0</v>
      </c>
      <c r="F18" s="786"/>
      <c r="G18" s="786">
        <v>29868.975644484053</v>
      </c>
      <c r="H18" s="785">
        <f t="shared" si="1"/>
        <v>29868.975644484053</v>
      </c>
      <c r="I18" s="630">
        <f t="shared" si="2"/>
        <v>0</v>
      </c>
      <c r="J18" s="630">
        <f t="shared" si="3"/>
        <v>29868.975644484053</v>
      </c>
      <c r="K18" s="630">
        <f t="shared" si="4"/>
        <v>29868.975644484053</v>
      </c>
      <c r="L18" s="787">
        <f t="shared" si="5"/>
        <v>0</v>
      </c>
      <c r="M18" s="788">
        <f t="shared" si="6"/>
        <v>1</v>
      </c>
      <c r="O18" s="914">
        <v>29868.975644484053</v>
      </c>
    </row>
    <row r="19" spans="1:15" s="627" customFormat="1" x14ac:dyDescent="0.2">
      <c r="A19" s="782">
        <v>13</v>
      </c>
      <c r="B19" s="783" t="s">
        <v>134</v>
      </c>
      <c r="C19" s="784"/>
      <c r="D19" s="784"/>
      <c r="E19" s="785">
        <f t="shared" si="0"/>
        <v>0</v>
      </c>
      <c r="F19" s="786"/>
      <c r="G19" s="786">
        <v>28174.208534072572</v>
      </c>
      <c r="H19" s="785">
        <f t="shared" si="1"/>
        <v>28174.208534072572</v>
      </c>
      <c r="I19" s="630">
        <f t="shared" si="2"/>
        <v>0</v>
      </c>
      <c r="J19" s="630">
        <f t="shared" si="3"/>
        <v>28174.208534072572</v>
      </c>
      <c r="K19" s="630">
        <f t="shared" si="4"/>
        <v>28174.208534072572</v>
      </c>
      <c r="L19" s="787">
        <f t="shared" si="5"/>
        <v>0</v>
      </c>
      <c r="M19" s="788">
        <f t="shared" si="6"/>
        <v>1</v>
      </c>
      <c r="O19" s="914">
        <v>28174.208534072572</v>
      </c>
    </row>
    <row r="20" spans="1:15" s="627" customFormat="1" x14ac:dyDescent="0.2">
      <c r="A20" s="782">
        <v>14</v>
      </c>
      <c r="B20" s="783" t="s">
        <v>281</v>
      </c>
      <c r="C20" s="784"/>
      <c r="D20" s="784"/>
      <c r="E20" s="785">
        <f t="shared" si="0"/>
        <v>0</v>
      </c>
      <c r="F20" s="786"/>
      <c r="G20" s="786">
        <v>25359.08063464981</v>
      </c>
      <c r="H20" s="785">
        <f t="shared" si="1"/>
        <v>25359.08063464981</v>
      </c>
      <c r="I20" s="630">
        <f t="shared" si="2"/>
        <v>0</v>
      </c>
      <c r="J20" s="630">
        <f t="shared" si="3"/>
        <v>25359.08063464981</v>
      </c>
      <c r="K20" s="630">
        <f t="shared" si="4"/>
        <v>25359.08063464981</v>
      </c>
      <c r="L20" s="787">
        <f t="shared" si="5"/>
        <v>0</v>
      </c>
      <c r="M20" s="788">
        <f t="shared" si="6"/>
        <v>1</v>
      </c>
      <c r="O20" s="914">
        <v>25359.08063464981</v>
      </c>
    </row>
    <row r="21" spans="1:15" s="627" customFormat="1" x14ac:dyDescent="0.2">
      <c r="A21" s="782">
        <v>15</v>
      </c>
      <c r="B21" s="783" t="s">
        <v>351</v>
      </c>
      <c r="C21" s="784"/>
      <c r="D21" s="784"/>
      <c r="E21" s="785">
        <f t="shared" si="0"/>
        <v>0</v>
      </c>
      <c r="F21" s="786"/>
      <c r="G21" s="786">
        <v>23154.585160237024</v>
      </c>
      <c r="H21" s="785">
        <f t="shared" si="1"/>
        <v>23154.585160237024</v>
      </c>
      <c r="I21" s="630">
        <f t="shared" si="2"/>
        <v>0</v>
      </c>
      <c r="J21" s="630">
        <f t="shared" si="3"/>
        <v>23154.585160237024</v>
      </c>
      <c r="K21" s="630">
        <f t="shared" si="4"/>
        <v>23154.585160237024</v>
      </c>
      <c r="L21" s="787">
        <f t="shared" si="5"/>
        <v>0</v>
      </c>
      <c r="M21" s="788">
        <f t="shared" si="6"/>
        <v>1</v>
      </c>
      <c r="O21" s="914">
        <v>23154.585160237024</v>
      </c>
    </row>
    <row r="22" spans="1:15" s="627" customFormat="1" x14ac:dyDescent="0.2">
      <c r="A22" s="782">
        <v>16</v>
      </c>
      <c r="B22" s="783" t="s">
        <v>153</v>
      </c>
      <c r="C22" s="784"/>
      <c r="D22" s="784"/>
      <c r="E22" s="785">
        <f t="shared" si="0"/>
        <v>0</v>
      </c>
      <c r="F22" s="786"/>
      <c r="G22" s="786">
        <v>20317.303688247994</v>
      </c>
      <c r="H22" s="785">
        <f t="shared" si="1"/>
        <v>20317.303688247994</v>
      </c>
      <c r="I22" s="630">
        <f t="shared" si="2"/>
        <v>0</v>
      </c>
      <c r="J22" s="630">
        <f t="shared" si="3"/>
        <v>20317.303688247994</v>
      </c>
      <c r="K22" s="630">
        <f t="shared" si="4"/>
        <v>20317.303688247994</v>
      </c>
      <c r="L22" s="787">
        <f t="shared" si="5"/>
        <v>0</v>
      </c>
      <c r="M22" s="788">
        <f t="shared" si="6"/>
        <v>1</v>
      </c>
      <c r="O22" s="914">
        <v>20317.303688247994</v>
      </c>
    </row>
    <row r="23" spans="1:15" s="627" customFormat="1" x14ac:dyDescent="0.2">
      <c r="A23" s="782">
        <v>17</v>
      </c>
      <c r="B23" s="783" t="s">
        <v>83</v>
      </c>
      <c r="C23" s="784"/>
      <c r="D23" s="784"/>
      <c r="E23" s="785">
        <f t="shared" si="0"/>
        <v>0</v>
      </c>
      <c r="F23" s="786"/>
      <c r="G23" s="786">
        <v>18160.986079825449</v>
      </c>
      <c r="H23" s="785">
        <f t="shared" si="1"/>
        <v>18160.986079825449</v>
      </c>
      <c r="I23" s="630">
        <f t="shared" si="2"/>
        <v>0</v>
      </c>
      <c r="J23" s="630">
        <f t="shared" si="3"/>
        <v>18160.986079825449</v>
      </c>
      <c r="K23" s="630">
        <f t="shared" si="4"/>
        <v>18160.986079825449</v>
      </c>
      <c r="L23" s="787">
        <f t="shared" si="5"/>
        <v>0</v>
      </c>
      <c r="M23" s="788">
        <f t="shared" si="6"/>
        <v>1</v>
      </c>
      <c r="O23" s="914">
        <v>18160.986079825449</v>
      </c>
    </row>
    <row r="24" spans="1:15" s="627" customFormat="1" x14ac:dyDescent="0.2">
      <c r="A24" s="782">
        <v>18</v>
      </c>
      <c r="B24" s="783" t="s">
        <v>284</v>
      </c>
      <c r="C24" s="784"/>
      <c r="D24" s="784"/>
      <c r="E24" s="785">
        <f t="shared" si="0"/>
        <v>0</v>
      </c>
      <c r="F24" s="786"/>
      <c r="G24" s="786">
        <v>18011.386423289227</v>
      </c>
      <c r="H24" s="785">
        <f t="shared" si="1"/>
        <v>18011.386423289227</v>
      </c>
      <c r="I24" s="630">
        <f t="shared" si="2"/>
        <v>0</v>
      </c>
      <c r="J24" s="630">
        <f t="shared" si="3"/>
        <v>18011.386423289227</v>
      </c>
      <c r="K24" s="630">
        <f t="shared" si="4"/>
        <v>18011.386423289227</v>
      </c>
      <c r="L24" s="787">
        <f t="shared" si="5"/>
        <v>0</v>
      </c>
      <c r="M24" s="788">
        <f t="shared" si="6"/>
        <v>1</v>
      </c>
      <c r="O24" s="914">
        <v>18011.386423289227</v>
      </c>
    </row>
    <row r="25" spans="1:15" s="627" customFormat="1" x14ac:dyDescent="0.2">
      <c r="A25" s="782">
        <v>19</v>
      </c>
      <c r="B25" s="783" t="s">
        <v>295</v>
      </c>
      <c r="C25" s="784"/>
      <c r="D25" s="784"/>
      <c r="E25" s="785">
        <f t="shared" si="0"/>
        <v>0</v>
      </c>
      <c r="F25" s="786"/>
      <c r="G25" s="786">
        <v>16586.974699067992</v>
      </c>
      <c r="H25" s="785">
        <f t="shared" si="1"/>
        <v>16586.974699067992</v>
      </c>
      <c r="I25" s="630">
        <f t="shared" si="2"/>
        <v>0</v>
      </c>
      <c r="J25" s="630">
        <f t="shared" si="3"/>
        <v>16586.974699067992</v>
      </c>
      <c r="K25" s="630">
        <f t="shared" si="4"/>
        <v>16586.974699067992</v>
      </c>
      <c r="L25" s="787">
        <f t="shared" si="5"/>
        <v>0</v>
      </c>
      <c r="M25" s="788">
        <f t="shared" si="6"/>
        <v>1</v>
      </c>
      <c r="O25" s="914">
        <v>16586.974699067992</v>
      </c>
    </row>
    <row r="26" spans="1:15" s="627" customFormat="1" x14ac:dyDescent="0.2">
      <c r="A26" s="782">
        <v>20</v>
      </c>
      <c r="B26" s="783" t="s">
        <v>129</v>
      </c>
      <c r="C26" s="784"/>
      <c r="D26" s="784"/>
      <c r="E26" s="785">
        <f t="shared" si="0"/>
        <v>0</v>
      </c>
      <c r="F26" s="786"/>
      <c r="G26" s="786">
        <v>15338.445653877301</v>
      </c>
      <c r="H26" s="785">
        <f t="shared" si="1"/>
        <v>15338.445653877301</v>
      </c>
      <c r="I26" s="630">
        <f t="shared" si="2"/>
        <v>0</v>
      </c>
      <c r="J26" s="630">
        <f t="shared" si="3"/>
        <v>15338.445653877301</v>
      </c>
      <c r="K26" s="630">
        <f t="shared" si="4"/>
        <v>15338.445653877301</v>
      </c>
      <c r="L26" s="787">
        <f t="shared" si="5"/>
        <v>0</v>
      </c>
      <c r="M26" s="788">
        <f t="shared" si="6"/>
        <v>1</v>
      </c>
      <c r="O26" s="914">
        <v>15338.445653877301</v>
      </c>
    </row>
    <row r="27" spans="1:15" s="627" customFormat="1" x14ac:dyDescent="0.2">
      <c r="A27" s="782">
        <v>21</v>
      </c>
      <c r="B27" s="783" t="s">
        <v>87</v>
      </c>
      <c r="C27" s="784"/>
      <c r="D27" s="784"/>
      <c r="E27" s="785">
        <f t="shared" si="0"/>
        <v>0</v>
      </c>
      <c r="F27" s="786"/>
      <c r="G27" s="786">
        <v>13249.15010783435</v>
      </c>
      <c r="H27" s="785">
        <f t="shared" si="1"/>
        <v>13249.15010783435</v>
      </c>
      <c r="I27" s="630">
        <f t="shared" si="2"/>
        <v>0</v>
      </c>
      <c r="J27" s="630">
        <f t="shared" si="3"/>
        <v>13249.15010783435</v>
      </c>
      <c r="K27" s="630">
        <f t="shared" si="4"/>
        <v>13249.15010783435</v>
      </c>
      <c r="L27" s="787">
        <f t="shared" si="5"/>
        <v>0</v>
      </c>
      <c r="M27" s="788">
        <f t="shared" si="6"/>
        <v>1</v>
      </c>
      <c r="O27" s="914">
        <v>13249.15010783435</v>
      </c>
    </row>
    <row r="28" spans="1:15" s="627" customFormat="1" x14ac:dyDescent="0.2">
      <c r="A28" s="782">
        <v>22</v>
      </c>
      <c r="B28" s="783" t="s">
        <v>80</v>
      </c>
      <c r="C28" s="784"/>
      <c r="D28" s="784"/>
      <c r="E28" s="785">
        <f t="shared" si="0"/>
        <v>0</v>
      </c>
      <c r="F28" s="786"/>
      <c r="G28" s="786">
        <v>13166.662073286883</v>
      </c>
      <c r="H28" s="785">
        <f t="shared" si="1"/>
        <v>13166.662073286883</v>
      </c>
      <c r="I28" s="630">
        <f t="shared" si="2"/>
        <v>0</v>
      </c>
      <c r="J28" s="630">
        <f t="shared" si="3"/>
        <v>13166.662073286883</v>
      </c>
      <c r="K28" s="630">
        <f t="shared" si="4"/>
        <v>13166.662073286883</v>
      </c>
      <c r="L28" s="787">
        <f t="shared" si="5"/>
        <v>0</v>
      </c>
      <c r="M28" s="788">
        <f t="shared" si="6"/>
        <v>1</v>
      </c>
      <c r="O28" s="914">
        <v>13166.662073286883</v>
      </c>
    </row>
    <row r="29" spans="1:15" s="627" customFormat="1" x14ac:dyDescent="0.2">
      <c r="A29" s="782">
        <v>23</v>
      </c>
      <c r="B29" s="783" t="s">
        <v>130</v>
      </c>
      <c r="C29" s="784"/>
      <c r="D29" s="784"/>
      <c r="E29" s="785">
        <f t="shared" si="0"/>
        <v>0</v>
      </c>
      <c r="F29" s="786"/>
      <c r="G29" s="786">
        <v>13038.240515649979</v>
      </c>
      <c r="H29" s="785">
        <f t="shared" si="1"/>
        <v>13038.240515649979</v>
      </c>
      <c r="I29" s="630">
        <f t="shared" si="2"/>
        <v>0</v>
      </c>
      <c r="J29" s="630">
        <f t="shared" si="3"/>
        <v>13038.240515649979</v>
      </c>
      <c r="K29" s="630">
        <f t="shared" si="4"/>
        <v>13038.240515649979</v>
      </c>
      <c r="L29" s="787">
        <f t="shared" si="5"/>
        <v>0</v>
      </c>
      <c r="M29" s="788">
        <f t="shared" si="6"/>
        <v>1</v>
      </c>
      <c r="O29" s="914">
        <v>13038.240515649979</v>
      </c>
    </row>
    <row r="30" spans="1:15" s="627" customFormat="1" x14ac:dyDescent="0.2">
      <c r="A30" s="782">
        <v>24</v>
      </c>
      <c r="B30" s="783" t="s">
        <v>89</v>
      </c>
      <c r="C30" s="784"/>
      <c r="D30" s="784"/>
      <c r="E30" s="785">
        <f t="shared" si="0"/>
        <v>0</v>
      </c>
      <c r="F30" s="786"/>
      <c r="G30" s="786">
        <v>12094.259777062383</v>
      </c>
      <c r="H30" s="785">
        <f t="shared" si="1"/>
        <v>12094.259777062383</v>
      </c>
      <c r="I30" s="630">
        <f t="shared" si="2"/>
        <v>0</v>
      </c>
      <c r="J30" s="630">
        <f t="shared" si="3"/>
        <v>12094.259777062383</v>
      </c>
      <c r="K30" s="630">
        <f t="shared" si="4"/>
        <v>12094.259777062383</v>
      </c>
      <c r="L30" s="787">
        <f t="shared" si="5"/>
        <v>0</v>
      </c>
      <c r="M30" s="788">
        <f t="shared" si="6"/>
        <v>1</v>
      </c>
      <c r="O30" s="914">
        <v>12094.259777062383</v>
      </c>
    </row>
    <row r="31" spans="1:15" s="627" customFormat="1" x14ac:dyDescent="0.2">
      <c r="A31" s="782">
        <v>25</v>
      </c>
      <c r="B31" s="783" t="s">
        <v>90</v>
      </c>
      <c r="C31" s="784"/>
      <c r="D31" s="784"/>
      <c r="E31" s="785">
        <f t="shared" si="0"/>
        <v>0</v>
      </c>
      <c r="F31" s="786"/>
      <c r="G31" s="786">
        <v>12047.679922371897</v>
      </c>
      <c r="H31" s="785">
        <f t="shared" si="1"/>
        <v>12047.679922371897</v>
      </c>
      <c r="I31" s="630">
        <f t="shared" si="2"/>
        <v>0</v>
      </c>
      <c r="J31" s="630">
        <f t="shared" si="3"/>
        <v>12047.679922371897</v>
      </c>
      <c r="K31" s="630">
        <f t="shared" si="4"/>
        <v>12047.679922371897</v>
      </c>
      <c r="L31" s="787">
        <f t="shared" si="5"/>
        <v>0</v>
      </c>
      <c r="M31" s="788">
        <f t="shared" si="6"/>
        <v>1</v>
      </c>
      <c r="O31" s="914">
        <v>12047.679922371897</v>
      </c>
    </row>
    <row r="32" spans="1:15" s="627" customFormat="1" x14ac:dyDescent="0.2">
      <c r="A32" s="782">
        <v>26</v>
      </c>
      <c r="B32" s="783" t="s">
        <v>85</v>
      </c>
      <c r="C32" s="784"/>
      <c r="D32" s="784"/>
      <c r="E32" s="785">
        <f t="shared" si="0"/>
        <v>0</v>
      </c>
      <c r="F32" s="786"/>
      <c r="G32" s="786">
        <v>11289.413314762618</v>
      </c>
      <c r="H32" s="785">
        <f t="shared" si="1"/>
        <v>11289.413314762618</v>
      </c>
      <c r="I32" s="630">
        <f t="shared" si="2"/>
        <v>0</v>
      </c>
      <c r="J32" s="630">
        <f t="shared" si="3"/>
        <v>11289.413314762618</v>
      </c>
      <c r="K32" s="630">
        <f t="shared" si="4"/>
        <v>11289.413314762618</v>
      </c>
      <c r="L32" s="787">
        <f t="shared" si="5"/>
        <v>0</v>
      </c>
      <c r="M32" s="788">
        <f t="shared" si="6"/>
        <v>1</v>
      </c>
      <c r="O32" s="914">
        <v>11289.413314762618</v>
      </c>
    </row>
    <row r="33" spans="1:15" s="627" customFormat="1" x14ac:dyDescent="0.2">
      <c r="A33" s="782">
        <v>27</v>
      </c>
      <c r="B33" s="783" t="s">
        <v>82</v>
      </c>
      <c r="C33" s="784"/>
      <c r="D33" s="784"/>
      <c r="E33" s="785">
        <f t="shared" si="0"/>
        <v>0</v>
      </c>
      <c r="F33" s="786"/>
      <c r="G33" s="786">
        <v>11163.42358656294</v>
      </c>
      <c r="H33" s="785">
        <f t="shared" si="1"/>
        <v>11163.42358656294</v>
      </c>
      <c r="I33" s="630">
        <f t="shared" si="2"/>
        <v>0</v>
      </c>
      <c r="J33" s="630">
        <f t="shared" si="3"/>
        <v>11163.42358656294</v>
      </c>
      <c r="K33" s="630">
        <f t="shared" si="4"/>
        <v>11163.42358656294</v>
      </c>
      <c r="L33" s="787">
        <f t="shared" si="5"/>
        <v>0</v>
      </c>
      <c r="M33" s="788">
        <f t="shared" si="6"/>
        <v>1</v>
      </c>
      <c r="O33" s="914">
        <v>11163.42358656294</v>
      </c>
    </row>
    <row r="34" spans="1:15" s="627" customFormat="1" x14ac:dyDescent="0.2">
      <c r="A34" s="782">
        <v>28</v>
      </c>
      <c r="B34" s="783" t="s">
        <v>278</v>
      </c>
      <c r="C34" s="784"/>
      <c r="D34" s="784"/>
      <c r="E34" s="785">
        <f t="shared" si="0"/>
        <v>0</v>
      </c>
      <c r="F34" s="786"/>
      <c r="G34" s="786">
        <v>10825.534030589191</v>
      </c>
      <c r="H34" s="785">
        <f t="shared" si="1"/>
        <v>10825.534030589191</v>
      </c>
      <c r="I34" s="630">
        <f t="shared" si="2"/>
        <v>0</v>
      </c>
      <c r="J34" s="630">
        <f t="shared" si="3"/>
        <v>10825.534030589191</v>
      </c>
      <c r="K34" s="630">
        <f t="shared" si="4"/>
        <v>10825.534030589191</v>
      </c>
      <c r="L34" s="787">
        <f t="shared" si="5"/>
        <v>0</v>
      </c>
      <c r="M34" s="788">
        <f t="shared" si="6"/>
        <v>1</v>
      </c>
      <c r="O34" s="914">
        <v>10825.534030589191</v>
      </c>
    </row>
    <row r="35" spans="1:15" s="627" customFormat="1" x14ac:dyDescent="0.2">
      <c r="A35" s="782">
        <v>29</v>
      </c>
      <c r="B35" s="783" t="s">
        <v>79</v>
      </c>
      <c r="C35" s="784"/>
      <c r="D35" s="784"/>
      <c r="E35" s="785">
        <f t="shared" si="0"/>
        <v>0</v>
      </c>
      <c r="F35" s="786"/>
      <c r="G35" s="786">
        <v>9824.4885583468476</v>
      </c>
      <c r="H35" s="785">
        <f t="shared" si="1"/>
        <v>9824.4885583468476</v>
      </c>
      <c r="I35" s="630">
        <f t="shared" si="2"/>
        <v>0</v>
      </c>
      <c r="J35" s="630">
        <f t="shared" si="3"/>
        <v>9824.4885583468476</v>
      </c>
      <c r="K35" s="630">
        <f t="shared" si="4"/>
        <v>9824.4885583468476</v>
      </c>
      <c r="L35" s="787">
        <f t="shared" si="5"/>
        <v>0</v>
      </c>
      <c r="M35" s="788">
        <f t="shared" si="6"/>
        <v>1</v>
      </c>
      <c r="O35" s="914">
        <v>9824.4885583468476</v>
      </c>
    </row>
    <row r="36" spans="1:15" s="627" customFormat="1" x14ac:dyDescent="0.2">
      <c r="A36" s="782">
        <v>30</v>
      </c>
      <c r="B36" s="783" t="s">
        <v>675</v>
      </c>
      <c r="C36" s="784"/>
      <c r="D36" s="784"/>
      <c r="E36" s="785">
        <f t="shared" si="0"/>
        <v>0</v>
      </c>
      <c r="F36" s="786"/>
      <c r="G36" s="786">
        <v>9259.7240538783935</v>
      </c>
      <c r="H36" s="785">
        <f t="shared" si="1"/>
        <v>9259.7240538783935</v>
      </c>
      <c r="I36" s="630">
        <f t="shared" si="2"/>
        <v>0</v>
      </c>
      <c r="J36" s="630">
        <f t="shared" si="3"/>
        <v>9259.7240538783935</v>
      </c>
      <c r="K36" s="630">
        <f t="shared" si="4"/>
        <v>9259.7240538783935</v>
      </c>
      <c r="L36" s="787">
        <f t="shared" si="5"/>
        <v>0</v>
      </c>
      <c r="M36" s="788">
        <f t="shared" si="6"/>
        <v>1</v>
      </c>
      <c r="O36" s="914">
        <v>9259.7240538783935</v>
      </c>
    </row>
    <row r="37" spans="1:15" s="627" customFormat="1" x14ac:dyDescent="0.2">
      <c r="A37" s="782">
        <v>31</v>
      </c>
      <c r="B37" s="783" t="s">
        <v>26</v>
      </c>
      <c r="C37" s="784"/>
      <c r="D37" s="784"/>
      <c r="E37" s="785">
        <f t="shared" si="0"/>
        <v>0</v>
      </c>
      <c r="F37" s="786"/>
      <c r="G37" s="786">
        <v>8570.265093498745</v>
      </c>
      <c r="H37" s="785">
        <f t="shared" si="1"/>
        <v>8570.265093498745</v>
      </c>
      <c r="I37" s="630">
        <f t="shared" si="2"/>
        <v>0</v>
      </c>
      <c r="J37" s="630">
        <f t="shared" si="3"/>
        <v>8570.265093498745</v>
      </c>
      <c r="K37" s="630">
        <f t="shared" si="4"/>
        <v>8570.265093498745</v>
      </c>
      <c r="L37" s="787">
        <f t="shared" si="5"/>
        <v>0</v>
      </c>
      <c r="M37" s="788">
        <f t="shared" si="6"/>
        <v>1</v>
      </c>
      <c r="O37" s="914">
        <v>8570.265093498745</v>
      </c>
    </row>
    <row r="38" spans="1:15" s="627" customFormat="1" x14ac:dyDescent="0.2">
      <c r="A38" s="782">
        <v>32</v>
      </c>
      <c r="B38" s="783" t="s">
        <v>1012</v>
      </c>
      <c r="C38" s="784"/>
      <c r="D38" s="784"/>
      <c r="E38" s="785">
        <f t="shared" si="0"/>
        <v>0</v>
      </c>
      <c r="F38" s="786"/>
      <c r="G38" s="786">
        <v>8528.2643868861105</v>
      </c>
      <c r="H38" s="785">
        <f t="shared" si="1"/>
        <v>8528.2643868861105</v>
      </c>
      <c r="I38" s="630">
        <f t="shared" si="2"/>
        <v>0</v>
      </c>
      <c r="J38" s="630">
        <f t="shared" si="3"/>
        <v>8528.2643868861105</v>
      </c>
      <c r="K38" s="630">
        <f t="shared" si="4"/>
        <v>8528.2643868861105</v>
      </c>
      <c r="L38" s="787">
        <f t="shared" si="5"/>
        <v>0</v>
      </c>
      <c r="M38" s="788">
        <f t="shared" si="6"/>
        <v>1</v>
      </c>
      <c r="O38" s="914">
        <v>8528.2643868861105</v>
      </c>
    </row>
    <row r="39" spans="1:15" s="627" customFormat="1" x14ac:dyDescent="0.2">
      <c r="A39" s="782">
        <v>33</v>
      </c>
      <c r="B39" s="783" t="s">
        <v>275</v>
      </c>
      <c r="C39" s="784"/>
      <c r="D39" s="784"/>
      <c r="E39" s="785">
        <f t="shared" si="0"/>
        <v>0</v>
      </c>
      <c r="F39" s="786"/>
      <c r="G39" s="786">
        <v>7942.2718134695688</v>
      </c>
      <c r="H39" s="785">
        <f t="shared" si="1"/>
        <v>7942.2718134695688</v>
      </c>
      <c r="I39" s="630">
        <f t="shared" si="2"/>
        <v>0</v>
      </c>
      <c r="J39" s="630">
        <f t="shared" si="3"/>
        <v>7942.2718134695688</v>
      </c>
      <c r="K39" s="630">
        <f t="shared" si="4"/>
        <v>7942.2718134695688</v>
      </c>
      <c r="L39" s="787">
        <f t="shared" si="5"/>
        <v>0</v>
      </c>
      <c r="M39" s="788">
        <f t="shared" si="6"/>
        <v>1</v>
      </c>
      <c r="O39" s="914">
        <v>7942.2718134695688</v>
      </c>
    </row>
    <row r="40" spans="1:15" s="627" customFormat="1" x14ac:dyDescent="0.2">
      <c r="A40" s="782">
        <v>34</v>
      </c>
      <c r="B40" s="783" t="s">
        <v>75</v>
      </c>
      <c r="C40" s="784"/>
      <c r="D40" s="784"/>
      <c r="E40" s="785">
        <f t="shared" si="0"/>
        <v>0</v>
      </c>
      <c r="F40" s="786"/>
      <c r="G40" s="786">
        <v>7782.4797072731935</v>
      </c>
      <c r="H40" s="785">
        <f t="shared" si="1"/>
        <v>7782.4797072731935</v>
      </c>
      <c r="I40" s="630">
        <f t="shared" si="2"/>
        <v>0</v>
      </c>
      <c r="J40" s="630">
        <f t="shared" si="3"/>
        <v>7782.4797072731935</v>
      </c>
      <c r="K40" s="630">
        <f t="shared" si="4"/>
        <v>7782.4797072731935</v>
      </c>
      <c r="L40" s="787">
        <f t="shared" si="5"/>
        <v>0</v>
      </c>
      <c r="M40" s="788">
        <f t="shared" si="6"/>
        <v>1</v>
      </c>
      <c r="O40" s="914">
        <v>7782.4797072731935</v>
      </c>
    </row>
    <row r="41" spans="1:15" s="627" customFormat="1" x14ac:dyDescent="0.2">
      <c r="A41" s="782">
        <v>35</v>
      </c>
      <c r="B41" s="783" t="s">
        <v>679</v>
      </c>
      <c r="C41" s="784"/>
      <c r="D41" s="784"/>
      <c r="E41" s="785">
        <f t="shared" si="0"/>
        <v>0</v>
      </c>
      <c r="F41" s="786"/>
      <c r="G41" s="786">
        <v>7448.2228437439262</v>
      </c>
      <c r="H41" s="785">
        <f t="shared" si="1"/>
        <v>7448.2228437439262</v>
      </c>
      <c r="I41" s="630">
        <f t="shared" si="2"/>
        <v>0</v>
      </c>
      <c r="J41" s="630">
        <f t="shared" si="3"/>
        <v>7448.2228437439262</v>
      </c>
      <c r="K41" s="630">
        <f t="shared" si="4"/>
        <v>7448.2228437439262</v>
      </c>
      <c r="L41" s="787">
        <f t="shared" si="5"/>
        <v>0</v>
      </c>
      <c r="M41" s="788">
        <f t="shared" si="6"/>
        <v>1</v>
      </c>
      <c r="O41" s="914">
        <v>7448.2228437439262</v>
      </c>
    </row>
    <row r="42" spans="1:15" s="627" customFormat="1" x14ac:dyDescent="0.2">
      <c r="A42" s="782">
        <v>36</v>
      </c>
      <c r="B42" s="783" t="s">
        <v>298</v>
      </c>
      <c r="C42" s="784"/>
      <c r="D42" s="784"/>
      <c r="E42" s="785">
        <f t="shared" si="0"/>
        <v>0</v>
      </c>
      <c r="F42" s="786"/>
      <c r="G42" s="786">
        <v>7052.6181433037536</v>
      </c>
      <c r="H42" s="785">
        <f t="shared" si="1"/>
        <v>7052.6181433037536</v>
      </c>
      <c r="I42" s="630">
        <f t="shared" si="2"/>
        <v>0</v>
      </c>
      <c r="J42" s="630">
        <f t="shared" si="3"/>
        <v>7052.6181433037536</v>
      </c>
      <c r="K42" s="630">
        <f t="shared" si="4"/>
        <v>7052.6181433037536</v>
      </c>
      <c r="L42" s="787">
        <f t="shared" si="5"/>
        <v>0</v>
      </c>
      <c r="M42" s="788">
        <f t="shared" si="6"/>
        <v>1</v>
      </c>
      <c r="O42" s="914">
        <v>7052.6181433037536</v>
      </c>
    </row>
    <row r="43" spans="1:15" s="627" customFormat="1" x14ac:dyDescent="0.2">
      <c r="A43" s="782">
        <v>37</v>
      </c>
      <c r="B43" s="783" t="s">
        <v>78</v>
      </c>
      <c r="C43" s="784"/>
      <c r="D43" s="784"/>
      <c r="E43" s="785">
        <f t="shared" si="0"/>
        <v>0</v>
      </c>
      <c r="F43" s="786"/>
      <c r="G43" s="786">
        <v>6947.4205336870837</v>
      </c>
      <c r="H43" s="785">
        <f t="shared" si="1"/>
        <v>6947.4205336870837</v>
      </c>
      <c r="I43" s="630">
        <f t="shared" si="2"/>
        <v>0</v>
      </c>
      <c r="J43" s="630">
        <f t="shared" si="3"/>
        <v>6947.4205336870837</v>
      </c>
      <c r="K43" s="630">
        <f t="shared" si="4"/>
        <v>6947.4205336870837</v>
      </c>
      <c r="L43" s="787">
        <f t="shared" si="5"/>
        <v>0</v>
      </c>
      <c r="M43" s="788">
        <f t="shared" si="6"/>
        <v>1</v>
      </c>
      <c r="O43" s="914">
        <v>6947.4205336870837</v>
      </c>
    </row>
    <row r="44" spans="1:15" s="627" customFormat="1" x14ac:dyDescent="0.2">
      <c r="A44" s="782">
        <v>38</v>
      </c>
      <c r="B44" s="783" t="s">
        <v>91</v>
      </c>
      <c r="C44" s="784"/>
      <c r="D44" s="784"/>
      <c r="E44" s="785">
        <f t="shared" si="0"/>
        <v>0</v>
      </c>
      <c r="F44" s="786"/>
      <c r="G44" s="786">
        <v>6725.5363148774095</v>
      </c>
      <c r="H44" s="785">
        <f t="shared" si="1"/>
        <v>6725.5363148774095</v>
      </c>
      <c r="I44" s="630">
        <f t="shared" si="2"/>
        <v>0</v>
      </c>
      <c r="J44" s="630">
        <f t="shared" si="3"/>
        <v>6725.5363148774095</v>
      </c>
      <c r="K44" s="630">
        <f t="shared" si="4"/>
        <v>6725.5363148774095</v>
      </c>
      <c r="L44" s="787">
        <f t="shared" si="5"/>
        <v>0</v>
      </c>
      <c r="M44" s="788">
        <f t="shared" si="6"/>
        <v>1</v>
      </c>
      <c r="O44" s="914">
        <v>6725.5363148774095</v>
      </c>
    </row>
    <row r="45" spans="1:15" s="627" customFormat="1" x14ac:dyDescent="0.2">
      <c r="A45" s="782">
        <v>39</v>
      </c>
      <c r="B45" s="783" t="s">
        <v>1191</v>
      </c>
      <c r="C45" s="784"/>
      <c r="D45" s="784"/>
      <c r="E45" s="785">
        <f t="shared" si="0"/>
        <v>0</v>
      </c>
      <c r="F45" s="786"/>
      <c r="G45" s="786">
        <v>6533.7162899152909</v>
      </c>
      <c r="H45" s="785">
        <f t="shared" si="1"/>
        <v>6533.7162899152909</v>
      </c>
      <c r="I45" s="630">
        <f t="shared" si="2"/>
        <v>0</v>
      </c>
      <c r="J45" s="630">
        <f t="shared" si="3"/>
        <v>6533.7162899152909</v>
      </c>
      <c r="K45" s="630">
        <f t="shared" si="4"/>
        <v>6533.7162899152909</v>
      </c>
      <c r="L45" s="787">
        <f t="shared" si="5"/>
        <v>0</v>
      </c>
      <c r="M45" s="788">
        <f t="shared" si="6"/>
        <v>1</v>
      </c>
      <c r="O45" s="914">
        <v>6533.7162899152909</v>
      </c>
    </row>
    <row r="46" spans="1:15" s="627" customFormat="1" x14ac:dyDescent="0.2">
      <c r="A46" s="782">
        <v>40</v>
      </c>
      <c r="B46" s="783" t="s">
        <v>296</v>
      </c>
      <c r="C46" s="784"/>
      <c r="D46" s="784"/>
      <c r="E46" s="785">
        <f t="shared" si="0"/>
        <v>0</v>
      </c>
      <c r="F46" s="786"/>
      <c r="G46" s="786">
        <v>6081.0643811539321</v>
      </c>
      <c r="H46" s="785">
        <f t="shared" si="1"/>
        <v>6081.0643811539321</v>
      </c>
      <c r="I46" s="630">
        <f t="shared" si="2"/>
        <v>0</v>
      </c>
      <c r="J46" s="630">
        <f t="shared" si="3"/>
        <v>6081.0643811539321</v>
      </c>
      <c r="K46" s="630">
        <f t="shared" si="4"/>
        <v>6081.0643811539321</v>
      </c>
      <c r="L46" s="787">
        <f t="shared" si="5"/>
        <v>0</v>
      </c>
      <c r="M46" s="788">
        <f t="shared" si="6"/>
        <v>1</v>
      </c>
      <c r="O46" s="914">
        <v>6081.0643811539321</v>
      </c>
    </row>
    <row r="47" spans="1:15" s="627" customFormat="1" x14ac:dyDescent="0.2">
      <c r="A47" s="782">
        <v>41</v>
      </c>
      <c r="B47" s="783" t="s">
        <v>503</v>
      </c>
      <c r="C47" s="784"/>
      <c r="D47" s="784"/>
      <c r="E47" s="785">
        <f t="shared" si="0"/>
        <v>0</v>
      </c>
      <c r="F47" s="786"/>
      <c r="G47" s="786">
        <v>6052.2757389925073</v>
      </c>
      <c r="H47" s="785">
        <f t="shared" si="1"/>
        <v>6052.2757389925073</v>
      </c>
      <c r="I47" s="630">
        <f t="shared" si="2"/>
        <v>0</v>
      </c>
      <c r="J47" s="630">
        <f t="shared" si="3"/>
        <v>6052.2757389925073</v>
      </c>
      <c r="K47" s="630">
        <f t="shared" si="4"/>
        <v>6052.2757389925073</v>
      </c>
      <c r="L47" s="787">
        <f t="shared" si="5"/>
        <v>0</v>
      </c>
      <c r="M47" s="788">
        <f t="shared" si="6"/>
        <v>1</v>
      </c>
      <c r="O47" s="914">
        <v>6052.2757389925073</v>
      </c>
    </row>
    <row r="48" spans="1:15" s="627" customFormat="1" x14ac:dyDescent="0.2">
      <c r="A48" s="782">
        <v>42</v>
      </c>
      <c r="B48" s="783" t="s">
        <v>615</v>
      </c>
      <c r="C48" s="784"/>
      <c r="D48" s="784"/>
      <c r="E48" s="785">
        <f t="shared" si="0"/>
        <v>0</v>
      </c>
      <c r="F48" s="786"/>
      <c r="G48" s="786">
        <v>5471.3455078543502</v>
      </c>
      <c r="H48" s="785">
        <f t="shared" si="1"/>
        <v>5471.3455078543502</v>
      </c>
      <c r="I48" s="630">
        <f t="shared" si="2"/>
        <v>0</v>
      </c>
      <c r="J48" s="630">
        <f t="shared" si="3"/>
        <v>5471.3455078543502</v>
      </c>
      <c r="K48" s="630">
        <f t="shared" si="4"/>
        <v>5471.3455078543502</v>
      </c>
      <c r="L48" s="787">
        <f t="shared" si="5"/>
        <v>0</v>
      </c>
      <c r="M48" s="788">
        <f t="shared" si="6"/>
        <v>1</v>
      </c>
      <c r="O48" s="914">
        <v>5471.3455078543502</v>
      </c>
    </row>
    <row r="49" spans="1:15" s="627" customFormat="1" x14ac:dyDescent="0.2">
      <c r="A49" s="782">
        <v>43</v>
      </c>
      <c r="B49" s="783" t="s">
        <v>944</v>
      </c>
      <c r="C49" s="784"/>
      <c r="D49" s="784"/>
      <c r="E49" s="785">
        <f t="shared" si="0"/>
        <v>0</v>
      </c>
      <c r="F49" s="786"/>
      <c r="G49" s="786">
        <v>5204.7741616895846</v>
      </c>
      <c r="H49" s="785">
        <f t="shared" si="1"/>
        <v>5204.7741616895846</v>
      </c>
      <c r="I49" s="630">
        <f t="shared" si="2"/>
        <v>0</v>
      </c>
      <c r="J49" s="630">
        <f t="shared" si="3"/>
        <v>5204.7741616895846</v>
      </c>
      <c r="K49" s="630">
        <f t="shared" si="4"/>
        <v>5204.7741616895846</v>
      </c>
      <c r="L49" s="787">
        <f t="shared" si="5"/>
        <v>0</v>
      </c>
      <c r="M49" s="788">
        <f t="shared" si="6"/>
        <v>1</v>
      </c>
      <c r="O49" s="914">
        <v>5204.7741616895846</v>
      </c>
    </row>
    <row r="50" spans="1:15" s="627" customFormat="1" x14ac:dyDescent="0.2">
      <c r="A50" s="782">
        <v>44</v>
      </c>
      <c r="B50" s="783" t="s">
        <v>27</v>
      </c>
      <c r="C50" s="784"/>
      <c r="D50" s="784"/>
      <c r="E50" s="785">
        <f t="shared" si="0"/>
        <v>0</v>
      </c>
      <c r="F50" s="786"/>
      <c r="G50" s="786">
        <v>5178.6909066812623</v>
      </c>
      <c r="H50" s="785">
        <f t="shared" si="1"/>
        <v>5178.6909066812623</v>
      </c>
      <c r="I50" s="630">
        <f t="shared" si="2"/>
        <v>0</v>
      </c>
      <c r="J50" s="630">
        <f t="shared" si="3"/>
        <v>5178.6909066812623</v>
      </c>
      <c r="K50" s="630">
        <f t="shared" si="4"/>
        <v>5178.6909066812623</v>
      </c>
      <c r="L50" s="787">
        <f t="shared" si="5"/>
        <v>0</v>
      </c>
      <c r="M50" s="788">
        <f t="shared" si="6"/>
        <v>1</v>
      </c>
      <c r="O50" s="914">
        <v>5178.6909066812623</v>
      </c>
    </row>
    <row r="51" spans="1:15" s="627" customFormat="1" x14ac:dyDescent="0.2">
      <c r="A51" s="782">
        <v>45</v>
      </c>
      <c r="B51" s="783" t="s">
        <v>19</v>
      </c>
      <c r="C51" s="784"/>
      <c r="D51" s="784"/>
      <c r="E51" s="785">
        <f t="shared" si="0"/>
        <v>0</v>
      </c>
      <c r="F51" s="786"/>
      <c r="G51" s="786">
        <v>4834.7924763492729</v>
      </c>
      <c r="H51" s="785">
        <f t="shared" si="1"/>
        <v>4834.7924763492729</v>
      </c>
      <c r="I51" s="630">
        <f t="shared" si="2"/>
        <v>0</v>
      </c>
      <c r="J51" s="630">
        <f t="shared" si="3"/>
        <v>4834.7924763492729</v>
      </c>
      <c r="K51" s="630">
        <f t="shared" si="4"/>
        <v>4834.7924763492729</v>
      </c>
      <c r="L51" s="787">
        <f t="shared" si="5"/>
        <v>0</v>
      </c>
      <c r="M51" s="788">
        <f t="shared" si="6"/>
        <v>1</v>
      </c>
      <c r="O51" s="914">
        <v>4834.7924763492729</v>
      </c>
    </row>
    <row r="52" spans="1:15" s="627" customFormat="1" x14ac:dyDescent="0.2">
      <c r="A52" s="782">
        <v>46</v>
      </c>
      <c r="B52" s="783" t="s">
        <v>1173</v>
      </c>
      <c r="C52" s="784"/>
      <c r="D52" s="784"/>
      <c r="E52" s="785">
        <f t="shared" si="0"/>
        <v>0</v>
      </c>
      <c r="F52" s="786"/>
      <c r="G52" s="786">
        <v>4740.1782178151416</v>
      </c>
      <c r="H52" s="785">
        <f t="shared" si="1"/>
        <v>4740.1782178151416</v>
      </c>
      <c r="I52" s="630">
        <f t="shared" si="2"/>
        <v>0</v>
      </c>
      <c r="J52" s="630">
        <f t="shared" si="3"/>
        <v>4740.1782178151416</v>
      </c>
      <c r="K52" s="630">
        <f t="shared" si="4"/>
        <v>4740.1782178151416</v>
      </c>
      <c r="L52" s="787">
        <f t="shared" si="5"/>
        <v>0</v>
      </c>
      <c r="M52" s="788">
        <f t="shared" si="6"/>
        <v>1</v>
      </c>
      <c r="O52" s="914">
        <v>4740.1782178151416</v>
      </c>
    </row>
    <row r="53" spans="1:15" s="627" customFormat="1" x14ac:dyDescent="0.2">
      <c r="A53" s="782">
        <v>47</v>
      </c>
      <c r="B53" s="783" t="s">
        <v>103</v>
      </c>
      <c r="C53" s="784"/>
      <c r="D53" s="784"/>
      <c r="E53" s="785">
        <f t="shared" si="0"/>
        <v>0</v>
      </c>
      <c r="F53" s="786"/>
      <c r="G53" s="786">
        <v>4572.933831384431</v>
      </c>
      <c r="H53" s="785">
        <f t="shared" si="1"/>
        <v>4572.933831384431</v>
      </c>
      <c r="I53" s="630">
        <f t="shared" si="2"/>
        <v>0</v>
      </c>
      <c r="J53" s="630">
        <f t="shared" si="3"/>
        <v>4572.933831384431</v>
      </c>
      <c r="K53" s="630">
        <f t="shared" si="4"/>
        <v>4572.933831384431</v>
      </c>
      <c r="L53" s="787">
        <f t="shared" si="5"/>
        <v>0</v>
      </c>
      <c r="M53" s="788">
        <f t="shared" si="6"/>
        <v>1</v>
      </c>
      <c r="O53" s="914">
        <v>4572.933831384431</v>
      </c>
    </row>
    <row r="54" spans="1:15" s="627" customFormat="1" x14ac:dyDescent="0.2">
      <c r="A54" s="782">
        <v>48</v>
      </c>
      <c r="B54" s="783" t="s">
        <v>98</v>
      </c>
      <c r="C54" s="784"/>
      <c r="D54" s="784"/>
      <c r="E54" s="785">
        <f t="shared" si="0"/>
        <v>0</v>
      </c>
      <c r="F54" s="786"/>
      <c r="G54" s="786">
        <v>4518.3124541607986</v>
      </c>
      <c r="H54" s="785">
        <f t="shared" si="1"/>
        <v>4518.3124541607986</v>
      </c>
      <c r="I54" s="630">
        <f t="shared" si="2"/>
        <v>0</v>
      </c>
      <c r="J54" s="630">
        <f t="shared" si="3"/>
        <v>4518.3124541607986</v>
      </c>
      <c r="K54" s="630">
        <f t="shared" si="4"/>
        <v>4518.3124541607986</v>
      </c>
      <c r="L54" s="787">
        <f t="shared" si="5"/>
        <v>0</v>
      </c>
      <c r="M54" s="788">
        <f t="shared" si="6"/>
        <v>1</v>
      </c>
      <c r="O54" s="914">
        <v>4518.3124541607986</v>
      </c>
    </row>
    <row r="55" spans="1:15" s="627" customFormat="1" x14ac:dyDescent="0.2">
      <c r="A55" s="782">
        <v>49</v>
      </c>
      <c r="B55" s="783" t="s">
        <v>1248</v>
      </c>
      <c r="C55" s="784"/>
      <c r="D55" s="784"/>
      <c r="E55" s="785">
        <f t="shared" si="0"/>
        <v>0</v>
      </c>
      <c r="F55" s="786"/>
      <c r="G55" s="786">
        <v>4450.4229049538144</v>
      </c>
      <c r="H55" s="785">
        <f t="shared" si="1"/>
        <v>4450.4229049538144</v>
      </c>
      <c r="I55" s="630">
        <f t="shared" si="2"/>
        <v>0</v>
      </c>
      <c r="J55" s="630">
        <f t="shared" si="3"/>
        <v>4450.4229049538144</v>
      </c>
      <c r="K55" s="630">
        <f t="shared" si="4"/>
        <v>4450.4229049538144</v>
      </c>
      <c r="L55" s="787">
        <f t="shared" si="5"/>
        <v>0</v>
      </c>
      <c r="M55" s="788">
        <f t="shared" si="6"/>
        <v>1</v>
      </c>
      <c r="O55" s="914">
        <v>4450.4229049538144</v>
      </c>
    </row>
    <row r="56" spans="1:15" s="627" customFormat="1" x14ac:dyDescent="0.2">
      <c r="A56" s="782">
        <v>50</v>
      </c>
      <c r="B56" s="783" t="s">
        <v>148</v>
      </c>
      <c r="C56" s="784"/>
      <c r="D56" s="784"/>
      <c r="E56" s="785">
        <f t="shared" si="0"/>
        <v>0</v>
      </c>
      <c r="F56" s="786"/>
      <c r="G56" s="786">
        <v>4338.8514151807085</v>
      </c>
      <c r="H56" s="785">
        <f t="shared" si="1"/>
        <v>4338.8514151807085</v>
      </c>
      <c r="I56" s="630">
        <f t="shared" si="2"/>
        <v>0</v>
      </c>
      <c r="J56" s="630">
        <f t="shared" si="3"/>
        <v>4338.8514151807085</v>
      </c>
      <c r="K56" s="630">
        <f t="shared" si="4"/>
        <v>4338.8514151807085</v>
      </c>
      <c r="L56" s="787">
        <f t="shared" si="5"/>
        <v>0</v>
      </c>
      <c r="M56" s="788">
        <f t="shared" si="6"/>
        <v>1</v>
      </c>
      <c r="O56" s="914">
        <v>4338.8514151807085</v>
      </c>
    </row>
    <row r="57" spans="1:15" s="627" customFormat="1" x14ac:dyDescent="0.2">
      <c r="A57" s="782">
        <v>51</v>
      </c>
      <c r="B57" s="783" t="s">
        <v>288</v>
      </c>
      <c r="C57" s="784"/>
      <c r="D57" s="784"/>
      <c r="E57" s="785">
        <f t="shared" si="0"/>
        <v>0</v>
      </c>
      <c r="F57" s="786"/>
      <c r="G57" s="786">
        <v>4181.2871419005687</v>
      </c>
      <c r="H57" s="785">
        <f t="shared" si="1"/>
        <v>4181.2871419005687</v>
      </c>
      <c r="I57" s="630">
        <f t="shared" si="2"/>
        <v>0</v>
      </c>
      <c r="J57" s="630">
        <f t="shared" si="3"/>
        <v>4181.2871419005687</v>
      </c>
      <c r="K57" s="630">
        <f t="shared" si="4"/>
        <v>4181.2871419005687</v>
      </c>
      <c r="L57" s="787">
        <f t="shared" si="5"/>
        <v>0</v>
      </c>
      <c r="M57" s="788">
        <f t="shared" si="6"/>
        <v>1</v>
      </c>
      <c r="O57" s="914">
        <v>4181.2871419005687</v>
      </c>
    </row>
    <row r="58" spans="1:15" s="627" customFormat="1" x14ac:dyDescent="0.2">
      <c r="A58" s="782">
        <v>52</v>
      </c>
      <c r="B58" s="783" t="s">
        <v>692</v>
      </c>
      <c r="C58" s="784"/>
      <c r="D58" s="784"/>
      <c r="E58" s="785">
        <f t="shared" si="0"/>
        <v>0</v>
      </c>
      <c r="F58" s="786"/>
      <c r="G58" s="786">
        <v>3850.5860345639962</v>
      </c>
      <c r="H58" s="785">
        <f t="shared" si="1"/>
        <v>3850.5860345639962</v>
      </c>
      <c r="I58" s="630">
        <f t="shared" si="2"/>
        <v>0</v>
      </c>
      <c r="J58" s="630">
        <f t="shared" si="3"/>
        <v>3850.5860345639962</v>
      </c>
      <c r="K58" s="630">
        <f t="shared" si="4"/>
        <v>3850.5860345639962</v>
      </c>
      <c r="L58" s="787">
        <f t="shared" si="5"/>
        <v>0</v>
      </c>
      <c r="M58" s="788">
        <f t="shared" si="6"/>
        <v>1</v>
      </c>
      <c r="O58" s="914">
        <v>3850.5860345639962</v>
      </c>
    </row>
    <row r="59" spans="1:15" s="627" customFormat="1" x14ac:dyDescent="0.2">
      <c r="A59" s="782">
        <v>53</v>
      </c>
      <c r="B59" s="783" t="s">
        <v>92</v>
      </c>
      <c r="C59" s="784"/>
      <c r="D59" s="784"/>
      <c r="E59" s="785">
        <f t="shared" si="0"/>
        <v>0</v>
      </c>
      <c r="F59" s="786"/>
      <c r="G59" s="786">
        <v>3707.3222991215021</v>
      </c>
      <c r="H59" s="785">
        <f t="shared" si="1"/>
        <v>3707.3222991215021</v>
      </c>
      <c r="I59" s="630">
        <f t="shared" si="2"/>
        <v>0</v>
      </c>
      <c r="J59" s="630">
        <f t="shared" si="3"/>
        <v>3707.3222991215021</v>
      </c>
      <c r="K59" s="630">
        <f t="shared" si="4"/>
        <v>3707.3222991215021</v>
      </c>
      <c r="L59" s="787">
        <f t="shared" si="5"/>
        <v>0</v>
      </c>
      <c r="M59" s="788">
        <f t="shared" si="6"/>
        <v>1</v>
      </c>
      <c r="O59" s="914">
        <v>3707.3222991215021</v>
      </c>
    </row>
    <row r="60" spans="1:15" s="627" customFormat="1" x14ac:dyDescent="0.2">
      <c r="A60" s="782">
        <v>54</v>
      </c>
      <c r="B60" s="783" t="s">
        <v>480</v>
      </c>
      <c r="C60" s="784"/>
      <c r="D60" s="784"/>
      <c r="E60" s="785">
        <f t="shared" si="0"/>
        <v>0</v>
      </c>
      <c r="F60" s="786"/>
      <c r="G60" s="786">
        <v>3563.7126220026817</v>
      </c>
      <c r="H60" s="785">
        <f t="shared" si="1"/>
        <v>3563.7126220026817</v>
      </c>
      <c r="I60" s="630">
        <f t="shared" si="2"/>
        <v>0</v>
      </c>
      <c r="J60" s="630">
        <f t="shared" si="3"/>
        <v>3563.7126220026817</v>
      </c>
      <c r="K60" s="630">
        <f t="shared" si="4"/>
        <v>3563.7126220026817</v>
      </c>
      <c r="L60" s="787">
        <f t="shared" si="5"/>
        <v>0</v>
      </c>
      <c r="M60" s="788">
        <f t="shared" si="6"/>
        <v>1</v>
      </c>
      <c r="O60" s="914">
        <v>3563.7126220026817</v>
      </c>
    </row>
    <row r="61" spans="1:15" s="627" customFormat="1" x14ac:dyDescent="0.2">
      <c r="A61" s="782">
        <v>55</v>
      </c>
      <c r="B61" s="783" t="s">
        <v>99</v>
      </c>
      <c r="C61" s="784"/>
      <c r="D61" s="784"/>
      <c r="E61" s="785">
        <f t="shared" si="0"/>
        <v>0</v>
      </c>
      <c r="F61" s="786"/>
      <c r="G61" s="786">
        <v>3547.6931410084344</v>
      </c>
      <c r="H61" s="785">
        <f t="shared" si="1"/>
        <v>3547.6931410084344</v>
      </c>
      <c r="I61" s="630">
        <f t="shared" si="2"/>
        <v>0</v>
      </c>
      <c r="J61" s="630">
        <f t="shared" si="3"/>
        <v>3547.6931410084344</v>
      </c>
      <c r="K61" s="630">
        <f t="shared" si="4"/>
        <v>3547.6931410084344</v>
      </c>
      <c r="L61" s="787">
        <f t="shared" si="5"/>
        <v>0</v>
      </c>
      <c r="M61" s="788">
        <f t="shared" si="6"/>
        <v>1</v>
      </c>
      <c r="O61" s="914">
        <v>3547.6931410084344</v>
      </c>
    </row>
    <row r="62" spans="1:15" s="627" customFormat="1" x14ac:dyDescent="0.2">
      <c r="A62" s="782">
        <v>56</v>
      </c>
      <c r="B62" s="783" t="s">
        <v>302</v>
      </c>
      <c r="C62" s="784"/>
      <c r="D62" s="784"/>
      <c r="E62" s="785">
        <f t="shared" si="0"/>
        <v>0</v>
      </c>
      <c r="F62" s="786"/>
      <c r="G62" s="786">
        <v>3505.1197689791211</v>
      </c>
      <c r="H62" s="785">
        <f t="shared" si="1"/>
        <v>3505.1197689791211</v>
      </c>
      <c r="I62" s="630">
        <f t="shared" si="2"/>
        <v>0</v>
      </c>
      <c r="J62" s="630">
        <f t="shared" si="3"/>
        <v>3505.1197689791211</v>
      </c>
      <c r="K62" s="630">
        <f t="shared" si="4"/>
        <v>3505.1197689791211</v>
      </c>
      <c r="L62" s="787">
        <f t="shared" si="5"/>
        <v>0</v>
      </c>
      <c r="M62" s="788">
        <f t="shared" si="6"/>
        <v>1</v>
      </c>
      <c r="O62" s="914">
        <v>3505.1197689791211</v>
      </c>
    </row>
    <row r="63" spans="1:15" s="627" customFormat="1" x14ac:dyDescent="0.2">
      <c r="A63" s="782">
        <v>57</v>
      </c>
      <c r="B63" s="783" t="s">
        <v>11</v>
      </c>
      <c r="C63" s="784"/>
      <c r="D63" s="784"/>
      <c r="E63" s="785">
        <f t="shared" si="0"/>
        <v>0</v>
      </c>
      <c r="F63" s="786"/>
      <c r="G63" s="786">
        <v>3301.9441993600549</v>
      </c>
      <c r="H63" s="785">
        <f t="shared" si="1"/>
        <v>3301.9441993600549</v>
      </c>
      <c r="I63" s="630">
        <f t="shared" si="2"/>
        <v>0</v>
      </c>
      <c r="J63" s="630">
        <f t="shared" si="3"/>
        <v>3301.9441993600549</v>
      </c>
      <c r="K63" s="630">
        <f t="shared" si="4"/>
        <v>3301.9441993600549</v>
      </c>
      <c r="L63" s="787">
        <f t="shared" si="5"/>
        <v>0</v>
      </c>
      <c r="M63" s="788">
        <f t="shared" si="6"/>
        <v>1</v>
      </c>
      <c r="O63" s="914">
        <v>3301.9441993600549</v>
      </c>
    </row>
    <row r="64" spans="1:15" s="627" customFormat="1" x14ac:dyDescent="0.2">
      <c r="A64" s="782">
        <v>58</v>
      </c>
      <c r="B64" s="783" t="s">
        <v>1009</v>
      </c>
      <c r="C64" s="784"/>
      <c r="D64" s="784"/>
      <c r="E64" s="785">
        <f t="shared" si="0"/>
        <v>0</v>
      </c>
      <c r="F64" s="786"/>
      <c r="G64" s="786">
        <v>3036.6036346487676</v>
      </c>
      <c r="H64" s="785">
        <f t="shared" si="1"/>
        <v>3036.6036346487676</v>
      </c>
      <c r="I64" s="630">
        <f t="shared" si="2"/>
        <v>0</v>
      </c>
      <c r="J64" s="630">
        <f t="shared" si="3"/>
        <v>3036.6036346487676</v>
      </c>
      <c r="K64" s="630">
        <f t="shared" si="4"/>
        <v>3036.6036346487676</v>
      </c>
      <c r="L64" s="787">
        <f t="shared" si="5"/>
        <v>0</v>
      </c>
      <c r="M64" s="788">
        <f t="shared" si="6"/>
        <v>1</v>
      </c>
      <c r="O64" s="914">
        <v>3036.6036346487676</v>
      </c>
    </row>
    <row r="65" spans="1:15" s="627" customFormat="1" x14ac:dyDescent="0.2">
      <c r="A65" s="782">
        <v>59</v>
      </c>
      <c r="B65" s="783" t="s">
        <v>307</v>
      </c>
      <c r="C65" s="784"/>
      <c r="D65" s="784"/>
      <c r="E65" s="785">
        <f t="shared" si="0"/>
        <v>0</v>
      </c>
      <c r="F65" s="786"/>
      <c r="G65" s="786">
        <v>2964.1133386701968</v>
      </c>
      <c r="H65" s="785">
        <f t="shared" si="1"/>
        <v>2964.1133386701968</v>
      </c>
      <c r="I65" s="630">
        <f t="shared" si="2"/>
        <v>0</v>
      </c>
      <c r="J65" s="630">
        <f t="shared" si="3"/>
        <v>2964.1133386701968</v>
      </c>
      <c r="K65" s="630">
        <f t="shared" si="4"/>
        <v>2964.1133386701968</v>
      </c>
      <c r="L65" s="787">
        <f t="shared" si="5"/>
        <v>0</v>
      </c>
      <c r="M65" s="788">
        <f t="shared" si="6"/>
        <v>1</v>
      </c>
      <c r="O65" s="914">
        <v>2964.1133386701968</v>
      </c>
    </row>
    <row r="66" spans="1:15" s="627" customFormat="1" x14ac:dyDescent="0.2">
      <c r="A66" s="782">
        <v>60</v>
      </c>
      <c r="B66" s="783" t="s">
        <v>12</v>
      </c>
      <c r="C66" s="784"/>
      <c r="D66" s="784"/>
      <c r="E66" s="785">
        <f t="shared" si="0"/>
        <v>0</v>
      </c>
      <c r="F66" s="786"/>
      <c r="G66" s="786">
        <v>2886.2747021563337</v>
      </c>
      <c r="H66" s="785">
        <f t="shared" si="1"/>
        <v>2886.2747021563337</v>
      </c>
      <c r="I66" s="630">
        <f t="shared" si="2"/>
        <v>0</v>
      </c>
      <c r="J66" s="630">
        <f t="shared" si="3"/>
        <v>2886.2747021563337</v>
      </c>
      <c r="K66" s="630">
        <f t="shared" si="4"/>
        <v>2886.2747021563337</v>
      </c>
      <c r="L66" s="787">
        <f t="shared" si="5"/>
        <v>0</v>
      </c>
      <c r="M66" s="788">
        <f t="shared" si="6"/>
        <v>1</v>
      </c>
      <c r="O66" s="914">
        <v>2886.2747021563337</v>
      </c>
    </row>
    <row r="67" spans="1:15" s="627" customFormat="1" x14ac:dyDescent="0.2">
      <c r="A67" s="782">
        <v>61</v>
      </c>
      <c r="B67" s="783" t="s">
        <v>293</v>
      </c>
      <c r="C67" s="784"/>
      <c r="D67" s="784"/>
      <c r="E67" s="785">
        <f t="shared" si="0"/>
        <v>0</v>
      </c>
      <c r="F67" s="786"/>
      <c r="G67" s="786">
        <v>2618.6226159509947</v>
      </c>
      <c r="H67" s="785">
        <f t="shared" si="1"/>
        <v>2618.6226159509947</v>
      </c>
      <c r="I67" s="630">
        <f t="shared" si="2"/>
        <v>0</v>
      </c>
      <c r="J67" s="630">
        <f t="shared" si="3"/>
        <v>2618.6226159509947</v>
      </c>
      <c r="K67" s="630">
        <f t="shared" si="4"/>
        <v>2618.6226159509947</v>
      </c>
      <c r="L67" s="787">
        <f t="shared" si="5"/>
        <v>0</v>
      </c>
      <c r="M67" s="788">
        <f t="shared" si="6"/>
        <v>1</v>
      </c>
      <c r="O67" s="914">
        <v>2618.6226159509947</v>
      </c>
    </row>
    <row r="68" spans="1:15" s="627" customFormat="1" x14ac:dyDescent="0.2">
      <c r="A68" s="782">
        <v>62</v>
      </c>
      <c r="B68" s="783" t="s">
        <v>7</v>
      </c>
      <c r="C68" s="784"/>
      <c r="D68" s="784"/>
      <c r="E68" s="785">
        <f t="shared" si="0"/>
        <v>0</v>
      </c>
      <c r="F68" s="786"/>
      <c r="G68" s="786">
        <v>2417.1556734311994</v>
      </c>
      <c r="H68" s="785">
        <f t="shared" si="1"/>
        <v>2417.1556734311994</v>
      </c>
      <c r="I68" s="630">
        <f t="shared" si="2"/>
        <v>0</v>
      </c>
      <c r="J68" s="630">
        <f t="shared" si="3"/>
        <v>2417.1556734311994</v>
      </c>
      <c r="K68" s="630">
        <f t="shared" si="4"/>
        <v>2417.1556734311994</v>
      </c>
      <c r="L68" s="787">
        <f t="shared" si="5"/>
        <v>0</v>
      </c>
      <c r="M68" s="788">
        <f t="shared" si="6"/>
        <v>1</v>
      </c>
      <c r="O68" s="914">
        <v>2417.1556734311994</v>
      </c>
    </row>
    <row r="69" spans="1:15" s="627" customFormat="1" x14ac:dyDescent="0.2">
      <c r="A69" s="782">
        <v>63</v>
      </c>
      <c r="B69" s="783" t="s">
        <v>527</v>
      </c>
      <c r="C69" s="784"/>
      <c r="D69" s="784"/>
      <c r="E69" s="785">
        <f t="shared" si="0"/>
        <v>0</v>
      </c>
      <c r="F69" s="786"/>
      <c r="G69" s="786">
        <v>2124.5204838339264</v>
      </c>
      <c r="H69" s="785">
        <f t="shared" si="1"/>
        <v>2124.5204838339264</v>
      </c>
      <c r="I69" s="630">
        <f t="shared" si="2"/>
        <v>0</v>
      </c>
      <c r="J69" s="630">
        <f t="shared" si="3"/>
        <v>2124.5204838339264</v>
      </c>
      <c r="K69" s="630">
        <f t="shared" si="4"/>
        <v>2124.5204838339264</v>
      </c>
      <c r="L69" s="787">
        <f t="shared" si="5"/>
        <v>0</v>
      </c>
      <c r="M69" s="788">
        <f t="shared" si="6"/>
        <v>1</v>
      </c>
      <c r="O69" s="914">
        <v>2124.5204838339264</v>
      </c>
    </row>
    <row r="70" spans="1:15" s="627" customFormat="1" x14ac:dyDescent="0.2">
      <c r="A70" s="782">
        <v>64</v>
      </c>
      <c r="B70" s="783" t="s">
        <v>97</v>
      </c>
      <c r="C70" s="784"/>
      <c r="D70" s="784"/>
      <c r="E70" s="785">
        <f t="shared" si="0"/>
        <v>0</v>
      </c>
      <c r="F70" s="786"/>
      <c r="G70" s="786">
        <v>2118.8095362107128</v>
      </c>
      <c r="H70" s="785">
        <f t="shared" si="1"/>
        <v>2118.8095362107128</v>
      </c>
      <c r="I70" s="630">
        <f t="shared" si="2"/>
        <v>0</v>
      </c>
      <c r="J70" s="630">
        <f t="shared" si="3"/>
        <v>2118.8095362107128</v>
      </c>
      <c r="K70" s="630">
        <f t="shared" si="4"/>
        <v>2118.8095362107128</v>
      </c>
      <c r="L70" s="787">
        <f t="shared" si="5"/>
        <v>0</v>
      </c>
      <c r="M70" s="788">
        <f t="shared" si="6"/>
        <v>1</v>
      </c>
      <c r="O70" s="914">
        <v>2118.8095362107128</v>
      </c>
    </row>
    <row r="71" spans="1:15" s="627" customFormat="1" x14ac:dyDescent="0.2">
      <c r="A71" s="782">
        <v>65</v>
      </c>
      <c r="B71" s="783" t="s">
        <v>291</v>
      </c>
      <c r="C71" s="784"/>
      <c r="D71" s="784"/>
      <c r="E71" s="785">
        <f t="shared" ref="E71:E134" si="7">SUM(C71:D71)</f>
        <v>0</v>
      </c>
      <c r="F71" s="786"/>
      <c r="G71" s="786">
        <v>1776.644758505169</v>
      </c>
      <c r="H71" s="785">
        <f t="shared" ref="H71:H134" si="8">SUM(F71:G71)</f>
        <v>1776.644758505169</v>
      </c>
      <c r="I71" s="630">
        <f t="shared" ref="I71:I134" si="9">F71*FactorUpPremium</f>
        <v>0</v>
      </c>
      <c r="J71" s="630">
        <f t="shared" ref="J71:J134" si="10">G71*FactorUpPremium</f>
        <v>1776.644758505169</v>
      </c>
      <c r="K71" s="630">
        <f t="shared" ref="K71:K134" si="11">SUM(I71:J71)</f>
        <v>1776.644758505169</v>
      </c>
      <c r="L71" s="787">
        <f t="shared" ref="L71:L134" si="12">IFERROR(I71/$K71,"-")</f>
        <v>0</v>
      </c>
      <c r="M71" s="788">
        <f t="shared" ref="M71:M134" si="13">IFERROR(J71/$K71,"-")</f>
        <v>1</v>
      </c>
      <c r="O71" s="914">
        <v>1776.644758505169</v>
      </c>
    </row>
    <row r="72" spans="1:15" s="627" customFormat="1" x14ac:dyDescent="0.2">
      <c r="A72" s="782">
        <v>66</v>
      </c>
      <c r="B72" s="783" t="s">
        <v>94</v>
      </c>
      <c r="C72" s="784"/>
      <c r="D72" s="784"/>
      <c r="E72" s="785">
        <f t="shared" si="7"/>
        <v>0</v>
      </c>
      <c r="F72" s="786"/>
      <c r="G72" s="786">
        <v>1746.0098426334607</v>
      </c>
      <c r="H72" s="785">
        <f t="shared" si="8"/>
        <v>1746.0098426334607</v>
      </c>
      <c r="I72" s="630">
        <f t="shared" si="9"/>
        <v>0</v>
      </c>
      <c r="J72" s="630">
        <f t="shared" si="10"/>
        <v>1746.0098426334607</v>
      </c>
      <c r="K72" s="630">
        <f t="shared" si="11"/>
        <v>1746.0098426334607</v>
      </c>
      <c r="L72" s="787">
        <f t="shared" si="12"/>
        <v>0</v>
      </c>
      <c r="M72" s="788">
        <f t="shared" si="13"/>
        <v>1</v>
      </c>
      <c r="O72" s="914">
        <v>1746.0098426334607</v>
      </c>
    </row>
    <row r="73" spans="1:15" s="627" customFormat="1" x14ac:dyDescent="0.2">
      <c r="A73" s="782">
        <v>67</v>
      </c>
      <c r="B73" s="783" t="s">
        <v>304</v>
      </c>
      <c r="C73" s="784"/>
      <c r="D73" s="784"/>
      <c r="E73" s="785">
        <f t="shared" si="7"/>
        <v>0</v>
      </c>
      <c r="F73" s="786"/>
      <c r="G73" s="786">
        <v>1698.0278260190464</v>
      </c>
      <c r="H73" s="785">
        <f t="shared" si="8"/>
        <v>1698.0278260190464</v>
      </c>
      <c r="I73" s="630">
        <f t="shared" si="9"/>
        <v>0</v>
      </c>
      <c r="J73" s="630">
        <f t="shared" si="10"/>
        <v>1698.0278260190464</v>
      </c>
      <c r="K73" s="630">
        <f t="shared" si="11"/>
        <v>1698.0278260190464</v>
      </c>
      <c r="L73" s="787">
        <f t="shared" si="12"/>
        <v>0</v>
      </c>
      <c r="M73" s="788">
        <f t="shared" si="13"/>
        <v>1</v>
      </c>
      <c r="O73" s="914">
        <v>1698.0278260190464</v>
      </c>
    </row>
    <row r="74" spans="1:15" s="627" customFormat="1" x14ac:dyDescent="0.2">
      <c r="A74" s="782">
        <v>68</v>
      </c>
      <c r="B74" s="783" t="s">
        <v>886</v>
      </c>
      <c r="C74" s="784"/>
      <c r="D74" s="784"/>
      <c r="E74" s="785">
        <f t="shared" si="7"/>
        <v>0</v>
      </c>
      <c r="F74" s="786"/>
      <c r="G74" s="786">
        <v>1512.4625125672912</v>
      </c>
      <c r="H74" s="785">
        <f t="shared" si="8"/>
        <v>1512.4625125672912</v>
      </c>
      <c r="I74" s="630">
        <f t="shared" si="9"/>
        <v>0</v>
      </c>
      <c r="J74" s="630">
        <f t="shared" si="10"/>
        <v>1512.4625125672912</v>
      </c>
      <c r="K74" s="630">
        <f t="shared" si="11"/>
        <v>1512.4625125672912</v>
      </c>
      <c r="L74" s="787">
        <f t="shared" si="12"/>
        <v>0</v>
      </c>
      <c r="M74" s="788">
        <f t="shared" si="13"/>
        <v>1</v>
      </c>
      <c r="O74" s="914">
        <v>1512.4625125672912</v>
      </c>
    </row>
    <row r="75" spans="1:15" s="627" customFormat="1" x14ac:dyDescent="0.2">
      <c r="A75" s="782">
        <v>69</v>
      </c>
      <c r="B75" s="783" t="s">
        <v>455</v>
      </c>
      <c r="C75" s="784"/>
      <c r="D75" s="784"/>
      <c r="E75" s="785">
        <f t="shared" si="7"/>
        <v>0</v>
      </c>
      <c r="F75" s="786"/>
      <c r="G75" s="786">
        <v>1460.3693230574636</v>
      </c>
      <c r="H75" s="785">
        <f t="shared" si="8"/>
        <v>1460.3693230574636</v>
      </c>
      <c r="I75" s="630">
        <f t="shared" si="9"/>
        <v>0</v>
      </c>
      <c r="J75" s="630">
        <f t="shared" si="10"/>
        <v>1460.3693230574636</v>
      </c>
      <c r="K75" s="630">
        <f t="shared" si="11"/>
        <v>1460.3693230574636</v>
      </c>
      <c r="L75" s="787">
        <f t="shared" si="12"/>
        <v>0</v>
      </c>
      <c r="M75" s="788">
        <f t="shared" si="13"/>
        <v>1</v>
      </c>
      <c r="O75" s="914">
        <v>1460.3693230574636</v>
      </c>
    </row>
    <row r="76" spans="1:15" s="627" customFormat="1" x14ac:dyDescent="0.2">
      <c r="A76" s="782">
        <v>70</v>
      </c>
      <c r="B76" s="783" t="s">
        <v>470</v>
      </c>
      <c r="C76" s="784"/>
      <c r="D76" s="784"/>
      <c r="E76" s="785">
        <f t="shared" si="7"/>
        <v>0</v>
      </c>
      <c r="F76" s="786"/>
      <c r="G76" s="786">
        <v>1459.9528491877672</v>
      </c>
      <c r="H76" s="785">
        <f t="shared" si="8"/>
        <v>1459.9528491877672</v>
      </c>
      <c r="I76" s="630">
        <f t="shared" si="9"/>
        <v>0</v>
      </c>
      <c r="J76" s="630">
        <f t="shared" si="10"/>
        <v>1459.9528491877672</v>
      </c>
      <c r="K76" s="630">
        <f t="shared" si="11"/>
        <v>1459.9528491877672</v>
      </c>
      <c r="L76" s="787">
        <f t="shared" si="12"/>
        <v>0</v>
      </c>
      <c r="M76" s="788">
        <f t="shared" si="13"/>
        <v>1</v>
      </c>
      <c r="O76" s="914">
        <v>1459.9528491877672</v>
      </c>
    </row>
    <row r="77" spans="1:15" s="627" customFormat="1" x14ac:dyDescent="0.2">
      <c r="A77" s="782">
        <v>71</v>
      </c>
      <c r="B77" s="783" t="s">
        <v>450</v>
      </c>
      <c r="C77" s="784"/>
      <c r="D77" s="784"/>
      <c r="E77" s="785">
        <f t="shared" si="7"/>
        <v>0</v>
      </c>
      <c r="F77" s="786"/>
      <c r="G77" s="786">
        <v>1403.6043816206841</v>
      </c>
      <c r="H77" s="785">
        <f t="shared" si="8"/>
        <v>1403.6043816206841</v>
      </c>
      <c r="I77" s="630">
        <f t="shared" si="9"/>
        <v>0</v>
      </c>
      <c r="J77" s="630">
        <f t="shared" si="10"/>
        <v>1403.6043816206841</v>
      </c>
      <c r="K77" s="630">
        <f t="shared" si="11"/>
        <v>1403.6043816206841</v>
      </c>
      <c r="L77" s="787">
        <f t="shared" si="12"/>
        <v>0</v>
      </c>
      <c r="M77" s="788">
        <f t="shared" si="13"/>
        <v>1</v>
      </c>
      <c r="O77" s="914">
        <v>1403.6043816206841</v>
      </c>
    </row>
    <row r="78" spans="1:15" s="627" customFormat="1" x14ac:dyDescent="0.2">
      <c r="A78" s="782">
        <v>72</v>
      </c>
      <c r="B78" s="783" t="s">
        <v>1428</v>
      </c>
      <c r="C78" s="784"/>
      <c r="D78" s="784"/>
      <c r="E78" s="785">
        <f t="shared" si="7"/>
        <v>0</v>
      </c>
      <c r="F78" s="786"/>
      <c r="G78" s="786">
        <v>1313.1710993826757</v>
      </c>
      <c r="H78" s="785">
        <f t="shared" si="8"/>
        <v>1313.1710993826757</v>
      </c>
      <c r="I78" s="630">
        <f t="shared" si="9"/>
        <v>0</v>
      </c>
      <c r="J78" s="630">
        <f t="shared" si="10"/>
        <v>1313.1710993826757</v>
      </c>
      <c r="K78" s="630">
        <f t="shared" si="11"/>
        <v>1313.1710993826757</v>
      </c>
      <c r="L78" s="787">
        <f t="shared" si="12"/>
        <v>0</v>
      </c>
      <c r="M78" s="788">
        <f t="shared" si="13"/>
        <v>1</v>
      </c>
      <c r="O78" s="914">
        <v>1313.1710993826757</v>
      </c>
    </row>
    <row r="79" spans="1:15" s="627" customFormat="1" x14ac:dyDescent="0.2">
      <c r="A79" s="782">
        <v>73</v>
      </c>
      <c r="B79" s="789" t="s">
        <v>395</v>
      </c>
      <c r="C79" s="784"/>
      <c r="D79" s="784"/>
      <c r="E79" s="785">
        <f t="shared" si="7"/>
        <v>0</v>
      </c>
      <c r="F79" s="786"/>
      <c r="G79" s="786">
        <v>1299.3063255227144</v>
      </c>
      <c r="H79" s="785">
        <f t="shared" si="8"/>
        <v>1299.3063255227144</v>
      </c>
      <c r="I79" s="630">
        <f t="shared" si="9"/>
        <v>0</v>
      </c>
      <c r="J79" s="630">
        <f t="shared" si="10"/>
        <v>1299.3063255227144</v>
      </c>
      <c r="K79" s="630">
        <f t="shared" si="11"/>
        <v>1299.3063255227144</v>
      </c>
      <c r="L79" s="787">
        <f t="shared" si="12"/>
        <v>0</v>
      </c>
      <c r="M79" s="788">
        <f t="shared" si="13"/>
        <v>1</v>
      </c>
      <c r="O79" s="914">
        <v>1299.3063255227144</v>
      </c>
    </row>
    <row r="80" spans="1:15" s="627" customFormat="1" x14ac:dyDescent="0.2">
      <c r="A80" s="782">
        <v>74</v>
      </c>
      <c r="B80" s="789" t="s">
        <v>104</v>
      </c>
      <c r="C80" s="784"/>
      <c r="D80" s="784"/>
      <c r="E80" s="785">
        <f t="shared" si="7"/>
        <v>0</v>
      </c>
      <c r="F80" s="786"/>
      <c r="G80" s="786">
        <v>1250.1783392465811</v>
      </c>
      <c r="H80" s="785">
        <f t="shared" si="8"/>
        <v>1250.1783392465811</v>
      </c>
      <c r="I80" s="630">
        <f t="shared" si="9"/>
        <v>0</v>
      </c>
      <c r="J80" s="630">
        <f t="shared" si="10"/>
        <v>1250.1783392465811</v>
      </c>
      <c r="K80" s="630">
        <f t="shared" si="11"/>
        <v>1250.1783392465811</v>
      </c>
      <c r="L80" s="787">
        <f t="shared" si="12"/>
        <v>0</v>
      </c>
      <c r="M80" s="788">
        <f t="shared" si="13"/>
        <v>1</v>
      </c>
      <c r="O80" s="914">
        <v>1250.1783392465811</v>
      </c>
    </row>
    <row r="81" spans="1:15" s="627" customFormat="1" x14ac:dyDescent="0.2">
      <c r="A81" s="782">
        <v>75</v>
      </c>
      <c r="B81" s="789" t="s">
        <v>1076</v>
      </c>
      <c r="C81" s="784"/>
      <c r="D81" s="784"/>
      <c r="E81" s="785">
        <f t="shared" si="7"/>
        <v>0</v>
      </c>
      <c r="F81" s="786"/>
      <c r="G81" s="786">
        <v>1206.5531774138226</v>
      </c>
      <c r="H81" s="785">
        <f t="shared" si="8"/>
        <v>1206.5531774138226</v>
      </c>
      <c r="I81" s="630">
        <f t="shared" si="9"/>
        <v>0</v>
      </c>
      <c r="J81" s="630">
        <f t="shared" si="10"/>
        <v>1206.5531774138226</v>
      </c>
      <c r="K81" s="630">
        <f t="shared" si="11"/>
        <v>1206.5531774138226</v>
      </c>
      <c r="L81" s="787">
        <f t="shared" si="12"/>
        <v>0</v>
      </c>
      <c r="M81" s="788">
        <f t="shared" si="13"/>
        <v>1</v>
      </c>
      <c r="O81" s="914">
        <v>1206.5531774138226</v>
      </c>
    </row>
    <row r="82" spans="1:15" s="627" customFormat="1" x14ac:dyDescent="0.2">
      <c r="A82" s="782">
        <v>76</v>
      </c>
      <c r="B82" s="789" t="s">
        <v>46</v>
      </c>
      <c r="C82" s="784"/>
      <c r="D82" s="784"/>
      <c r="E82" s="785">
        <f t="shared" si="7"/>
        <v>0</v>
      </c>
      <c r="F82" s="786"/>
      <c r="G82" s="786">
        <v>1204.5759555991447</v>
      </c>
      <c r="H82" s="785">
        <f t="shared" si="8"/>
        <v>1204.5759555991447</v>
      </c>
      <c r="I82" s="630">
        <f t="shared" si="9"/>
        <v>0</v>
      </c>
      <c r="J82" s="630">
        <f t="shared" si="10"/>
        <v>1204.5759555991447</v>
      </c>
      <c r="K82" s="630">
        <f t="shared" si="11"/>
        <v>1204.5759555991447</v>
      </c>
      <c r="L82" s="787">
        <f t="shared" si="12"/>
        <v>0</v>
      </c>
      <c r="M82" s="788">
        <f t="shared" si="13"/>
        <v>1</v>
      </c>
      <c r="O82" s="914">
        <v>1204.5759555991447</v>
      </c>
    </row>
    <row r="83" spans="1:15" s="627" customFormat="1" x14ac:dyDescent="0.2">
      <c r="A83" s="782">
        <v>77</v>
      </c>
      <c r="B83" s="789" t="s">
        <v>459</v>
      </c>
      <c r="C83" s="784"/>
      <c r="D83" s="784"/>
      <c r="E83" s="785">
        <f t="shared" si="7"/>
        <v>0</v>
      </c>
      <c r="F83" s="786"/>
      <c r="G83" s="786">
        <v>1151.8506354561041</v>
      </c>
      <c r="H83" s="785">
        <f t="shared" si="8"/>
        <v>1151.8506354561041</v>
      </c>
      <c r="I83" s="630">
        <f t="shared" si="9"/>
        <v>0</v>
      </c>
      <c r="J83" s="630">
        <f t="shared" si="10"/>
        <v>1151.8506354561041</v>
      </c>
      <c r="K83" s="630">
        <f t="shared" si="11"/>
        <v>1151.8506354561041</v>
      </c>
      <c r="L83" s="787">
        <f t="shared" si="12"/>
        <v>0</v>
      </c>
      <c r="M83" s="788">
        <f t="shared" si="13"/>
        <v>1</v>
      </c>
      <c r="O83" s="914">
        <v>1151.8506354561041</v>
      </c>
    </row>
    <row r="84" spans="1:15" s="627" customFormat="1" x14ac:dyDescent="0.2">
      <c r="A84" s="782">
        <v>78</v>
      </c>
      <c r="B84" s="789" t="s">
        <v>303</v>
      </c>
      <c r="C84" s="784"/>
      <c r="D84" s="784"/>
      <c r="E84" s="785">
        <f t="shared" si="7"/>
        <v>0</v>
      </c>
      <c r="F84" s="786"/>
      <c r="G84" s="786">
        <v>1137.4590385755369</v>
      </c>
      <c r="H84" s="785">
        <f t="shared" si="8"/>
        <v>1137.4590385755369</v>
      </c>
      <c r="I84" s="630">
        <f t="shared" si="9"/>
        <v>0</v>
      </c>
      <c r="J84" s="630">
        <f t="shared" si="10"/>
        <v>1137.4590385755369</v>
      </c>
      <c r="K84" s="630">
        <f t="shared" si="11"/>
        <v>1137.4590385755369</v>
      </c>
      <c r="L84" s="787">
        <f t="shared" si="12"/>
        <v>0</v>
      </c>
      <c r="M84" s="788">
        <f t="shared" si="13"/>
        <v>1</v>
      </c>
      <c r="O84" s="914">
        <v>1137.4590385755369</v>
      </c>
    </row>
    <row r="85" spans="1:15" s="627" customFormat="1" x14ac:dyDescent="0.2">
      <c r="A85" s="782">
        <v>79</v>
      </c>
      <c r="B85" s="789" t="s">
        <v>101</v>
      </c>
      <c r="C85" s="784"/>
      <c r="D85" s="784"/>
      <c r="E85" s="785">
        <f t="shared" si="7"/>
        <v>0</v>
      </c>
      <c r="F85" s="786"/>
      <c r="G85" s="786">
        <v>1105.6802878952521</v>
      </c>
      <c r="H85" s="785">
        <f t="shared" si="8"/>
        <v>1105.6802878952521</v>
      </c>
      <c r="I85" s="630">
        <f t="shared" si="9"/>
        <v>0</v>
      </c>
      <c r="J85" s="630">
        <f t="shared" si="10"/>
        <v>1105.6802878952521</v>
      </c>
      <c r="K85" s="630">
        <f t="shared" si="11"/>
        <v>1105.6802878952521</v>
      </c>
      <c r="L85" s="787">
        <f t="shared" si="12"/>
        <v>0</v>
      </c>
      <c r="M85" s="788">
        <f t="shared" si="13"/>
        <v>1</v>
      </c>
      <c r="O85" s="914">
        <v>1105.6802878952521</v>
      </c>
    </row>
    <row r="86" spans="1:15" s="627" customFormat="1" x14ac:dyDescent="0.2">
      <c r="A86" s="782">
        <v>80</v>
      </c>
      <c r="B86" s="789" t="s">
        <v>20</v>
      </c>
      <c r="C86" s="784"/>
      <c r="D86" s="784"/>
      <c r="E86" s="785">
        <f t="shared" si="7"/>
        <v>0</v>
      </c>
      <c r="F86" s="786"/>
      <c r="G86" s="786">
        <v>1070.3158254246703</v>
      </c>
      <c r="H86" s="785">
        <f t="shared" si="8"/>
        <v>1070.3158254246703</v>
      </c>
      <c r="I86" s="630">
        <f t="shared" si="9"/>
        <v>0</v>
      </c>
      <c r="J86" s="630">
        <f t="shared" si="10"/>
        <v>1070.3158254246703</v>
      </c>
      <c r="K86" s="630">
        <f t="shared" si="11"/>
        <v>1070.3158254246703</v>
      </c>
      <c r="L86" s="787">
        <f t="shared" si="12"/>
        <v>0</v>
      </c>
      <c r="M86" s="788">
        <f t="shared" si="13"/>
        <v>1</v>
      </c>
      <c r="O86" s="914">
        <v>1070.3158254246703</v>
      </c>
    </row>
    <row r="87" spans="1:15" s="627" customFormat="1" x14ac:dyDescent="0.2">
      <c r="A87" s="782">
        <v>81</v>
      </c>
      <c r="B87" s="789" t="s">
        <v>47</v>
      </c>
      <c r="C87" s="784"/>
      <c r="D87" s="784"/>
      <c r="E87" s="785">
        <f t="shared" si="7"/>
        <v>0</v>
      </c>
      <c r="F87" s="786"/>
      <c r="G87" s="786">
        <v>1053.9623551822856</v>
      </c>
      <c r="H87" s="785">
        <f t="shared" si="8"/>
        <v>1053.9623551822856</v>
      </c>
      <c r="I87" s="630">
        <f t="shared" si="9"/>
        <v>0</v>
      </c>
      <c r="J87" s="630">
        <f t="shared" si="10"/>
        <v>1053.9623551822856</v>
      </c>
      <c r="K87" s="630">
        <f t="shared" si="11"/>
        <v>1053.9623551822856</v>
      </c>
      <c r="L87" s="787">
        <f t="shared" si="12"/>
        <v>0</v>
      </c>
      <c r="M87" s="788">
        <f t="shared" si="13"/>
        <v>1</v>
      </c>
      <c r="O87" s="914">
        <v>1053.9623551822856</v>
      </c>
    </row>
    <row r="88" spans="1:15" s="627" customFormat="1" x14ac:dyDescent="0.2">
      <c r="A88" s="782">
        <v>82</v>
      </c>
      <c r="B88" s="789" t="s">
        <v>8</v>
      </c>
      <c r="C88" s="784"/>
      <c r="D88" s="784"/>
      <c r="E88" s="785">
        <f t="shared" si="7"/>
        <v>0</v>
      </c>
      <c r="F88" s="786"/>
      <c r="G88" s="786">
        <v>1049.1127054822912</v>
      </c>
      <c r="H88" s="785">
        <f t="shared" si="8"/>
        <v>1049.1127054822912</v>
      </c>
      <c r="I88" s="630">
        <f t="shared" si="9"/>
        <v>0</v>
      </c>
      <c r="J88" s="630">
        <f t="shared" si="10"/>
        <v>1049.1127054822912</v>
      </c>
      <c r="K88" s="630">
        <f t="shared" si="11"/>
        <v>1049.1127054822912</v>
      </c>
      <c r="L88" s="787">
        <f t="shared" si="12"/>
        <v>0</v>
      </c>
      <c r="M88" s="788">
        <f t="shared" si="13"/>
        <v>1</v>
      </c>
      <c r="O88" s="914">
        <v>1049.1127054822912</v>
      </c>
    </row>
    <row r="89" spans="1:15" s="627" customFormat="1" x14ac:dyDescent="0.2">
      <c r="A89" s="782">
        <v>83</v>
      </c>
      <c r="B89" s="789" t="s">
        <v>819</v>
      </c>
      <c r="C89" s="784"/>
      <c r="D89" s="784"/>
      <c r="E89" s="785">
        <f t="shared" si="7"/>
        <v>0</v>
      </c>
      <c r="F89" s="786"/>
      <c r="G89" s="786">
        <v>1047.6511851665787</v>
      </c>
      <c r="H89" s="785">
        <f t="shared" si="8"/>
        <v>1047.6511851665787</v>
      </c>
      <c r="I89" s="630">
        <f t="shared" si="9"/>
        <v>0</v>
      </c>
      <c r="J89" s="630">
        <f t="shared" si="10"/>
        <v>1047.6511851665787</v>
      </c>
      <c r="K89" s="630">
        <f t="shared" si="11"/>
        <v>1047.6511851665787</v>
      </c>
      <c r="L89" s="787">
        <f t="shared" si="12"/>
        <v>0</v>
      </c>
      <c r="M89" s="788">
        <f t="shared" si="13"/>
        <v>1</v>
      </c>
      <c r="O89" s="914">
        <v>1047.6511851665787</v>
      </c>
    </row>
    <row r="90" spans="1:15" s="627" customFormat="1" x14ac:dyDescent="0.2">
      <c r="A90" s="782">
        <v>84</v>
      </c>
      <c r="B90" s="789" t="s">
        <v>49</v>
      </c>
      <c r="C90" s="784"/>
      <c r="D90" s="784"/>
      <c r="E90" s="785">
        <f t="shared" si="7"/>
        <v>0</v>
      </c>
      <c r="F90" s="786"/>
      <c r="G90" s="786">
        <v>970.58399738245544</v>
      </c>
      <c r="H90" s="785">
        <f t="shared" si="8"/>
        <v>970.58399738245544</v>
      </c>
      <c r="I90" s="630">
        <f t="shared" si="9"/>
        <v>0</v>
      </c>
      <c r="J90" s="630">
        <f t="shared" si="10"/>
        <v>970.58399738245544</v>
      </c>
      <c r="K90" s="630">
        <f t="shared" si="11"/>
        <v>970.58399738245544</v>
      </c>
      <c r="L90" s="787">
        <f t="shared" si="12"/>
        <v>0</v>
      </c>
      <c r="M90" s="788">
        <f t="shared" si="13"/>
        <v>1</v>
      </c>
      <c r="O90" s="914">
        <v>970.58399738245544</v>
      </c>
    </row>
    <row r="91" spans="1:15" s="627" customFormat="1" x14ac:dyDescent="0.2">
      <c r="A91" s="782">
        <v>85</v>
      </c>
      <c r="B91" s="789" t="s">
        <v>1198</v>
      </c>
      <c r="C91" s="784"/>
      <c r="D91" s="784"/>
      <c r="E91" s="785">
        <f t="shared" si="7"/>
        <v>0</v>
      </c>
      <c r="F91" s="786"/>
      <c r="G91" s="786">
        <v>968.70058164460136</v>
      </c>
      <c r="H91" s="785">
        <f t="shared" si="8"/>
        <v>968.70058164460136</v>
      </c>
      <c r="I91" s="630">
        <f t="shared" si="9"/>
        <v>0</v>
      </c>
      <c r="J91" s="630">
        <f t="shared" si="10"/>
        <v>968.70058164460136</v>
      </c>
      <c r="K91" s="630">
        <f t="shared" si="11"/>
        <v>968.70058164460136</v>
      </c>
      <c r="L91" s="787">
        <f t="shared" si="12"/>
        <v>0</v>
      </c>
      <c r="M91" s="788">
        <f t="shared" si="13"/>
        <v>1</v>
      </c>
      <c r="O91" s="914">
        <v>968.70058164460136</v>
      </c>
    </row>
    <row r="92" spans="1:15" s="627" customFormat="1" x14ac:dyDescent="0.2">
      <c r="A92" s="782">
        <v>86</v>
      </c>
      <c r="B92" s="789" t="s">
        <v>22</v>
      </c>
      <c r="C92" s="784"/>
      <c r="D92" s="784"/>
      <c r="E92" s="785">
        <f t="shared" si="7"/>
        <v>0</v>
      </c>
      <c r="F92" s="786"/>
      <c r="G92" s="786">
        <v>902.89952421296994</v>
      </c>
      <c r="H92" s="785">
        <f t="shared" si="8"/>
        <v>902.89952421296994</v>
      </c>
      <c r="I92" s="630">
        <f t="shared" si="9"/>
        <v>0</v>
      </c>
      <c r="J92" s="630">
        <f t="shared" si="10"/>
        <v>902.89952421296994</v>
      </c>
      <c r="K92" s="630">
        <f t="shared" si="11"/>
        <v>902.89952421296994</v>
      </c>
      <c r="L92" s="787">
        <f t="shared" si="12"/>
        <v>0</v>
      </c>
      <c r="M92" s="788">
        <f t="shared" si="13"/>
        <v>1</v>
      </c>
      <c r="O92" s="914">
        <v>902.89952421296994</v>
      </c>
    </row>
    <row r="93" spans="1:15" s="627" customFormat="1" x14ac:dyDescent="0.2">
      <c r="A93" s="782">
        <v>87</v>
      </c>
      <c r="B93" s="789" t="s">
        <v>382</v>
      </c>
      <c r="C93" s="784"/>
      <c r="D93" s="784"/>
      <c r="E93" s="785">
        <f t="shared" si="7"/>
        <v>0</v>
      </c>
      <c r="F93" s="786"/>
      <c r="G93" s="786">
        <v>897.23718761709654</v>
      </c>
      <c r="H93" s="785">
        <f t="shared" si="8"/>
        <v>897.23718761709654</v>
      </c>
      <c r="I93" s="630">
        <f t="shared" si="9"/>
        <v>0</v>
      </c>
      <c r="J93" s="630">
        <f t="shared" si="10"/>
        <v>897.23718761709654</v>
      </c>
      <c r="K93" s="630">
        <f t="shared" si="11"/>
        <v>897.23718761709654</v>
      </c>
      <c r="L93" s="787">
        <f t="shared" si="12"/>
        <v>0</v>
      </c>
      <c r="M93" s="788">
        <f t="shared" si="13"/>
        <v>1</v>
      </c>
      <c r="O93" s="914">
        <v>897.23718761709654</v>
      </c>
    </row>
    <row r="94" spans="1:15" s="627" customFormat="1" x14ac:dyDescent="0.2">
      <c r="A94" s="782">
        <v>88</v>
      </c>
      <c r="B94" s="789" t="s">
        <v>53</v>
      </c>
      <c r="C94" s="784"/>
      <c r="D94" s="784"/>
      <c r="E94" s="785">
        <f t="shared" si="7"/>
        <v>0</v>
      </c>
      <c r="F94" s="786"/>
      <c r="G94" s="786">
        <v>801.66377150056371</v>
      </c>
      <c r="H94" s="785">
        <f t="shared" si="8"/>
        <v>801.66377150056371</v>
      </c>
      <c r="I94" s="630">
        <f t="shared" si="9"/>
        <v>0</v>
      </c>
      <c r="J94" s="630">
        <f t="shared" si="10"/>
        <v>801.66377150056371</v>
      </c>
      <c r="K94" s="630">
        <f t="shared" si="11"/>
        <v>801.66377150056371</v>
      </c>
      <c r="L94" s="787">
        <f t="shared" si="12"/>
        <v>0</v>
      </c>
      <c r="M94" s="788">
        <f t="shared" si="13"/>
        <v>1</v>
      </c>
      <c r="O94" s="914">
        <v>801.66377150056371</v>
      </c>
    </row>
    <row r="95" spans="1:15" s="627" customFormat="1" x14ac:dyDescent="0.2">
      <c r="A95" s="782">
        <v>89</v>
      </c>
      <c r="B95" s="789" t="s">
        <v>105</v>
      </c>
      <c r="C95" s="784"/>
      <c r="D95" s="784"/>
      <c r="E95" s="785">
        <f t="shared" si="7"/>
        <v>0</v>
      </c>
      <c r="F95" s="786"/>
      <c r="G95" s="786">
        <v>783.3051472580413</v>
      </c>
      <c r="H95" s="785">
        <f t="shared" si="8"/>
        <v>783.3051472580413</v>
      </c>
      <c r="I95" s="630">
        <f t="shared" si="9"/>
        <v>0</v>
      </c>
      <c r="J95" s="630">
        <f t="shared" si="10"/>
        <v>783.3051472580413</v>
      </c>
      <c r="K95" s="630">
        <f t="shared" si="11"/>
        <v>783.3051472580413</v>
      </c>
      <c r="L95" s="787">
        <f t="shared" si="12"/>
        <v>0</v>
      </c>
      <c r="M95" s="788">
        <f t="shared" si="13"/>
        <v>1</v>
      </c>
      <c r="O95" s="914">
        <v>783.3051472580413</v>
      </c>
    </row>
    <row r="96" spans="1:15" s="627" customFormat="1" x14ac:dyDescent="0.2">
      <c r="A96" s="782">
        <v>90</v>
      </c>
      <c r="B96" s="789" t="s">
        <v>100</v>
      </c>
      <c r="C96" s="784"/>
      <c r="D96" s="784"/>
      <c r="E96" s="785">
        <f t="shared" si="7"/>
        <v>0</v>
      </c>
      <c r="F96" s="786"/>
      <c r="G96" s="786">
        <v>676.87014213057546</v>
      </c>
      <c r="H96" s="785">
        <f t="shared" si="8"/>
        <v>676.87014213057546</v>
      </c>
      <c r="I96" s="630">
        <f t="shared" si="9"/>
        <v>0</v>
      </c>
      <c r="J96" s="630">
        <f t="shared" si="10"/>
        <v>676.87014213057546</v>
      </c>
      <c r="K96" s="630">
        <f t="shared" si="11"/>
        <v>676.87014213057546</v>
      </c>
      <c r="L96" s="787">
        <f t="shared" si="12"/>
        <v>0</v>
      </c>
      <c r="M96" s="788">
        <f t="shared" si="13"/>
        <v>1</v>
      </c>
      <c r="O96" s="914">
        <v>676.87014213057546</v>
      </c>
    </row>
    <row r="97" spans="1:15" s="627" customFormat="1" x14ac:dyDescent="0.2">
      <c r="A97" s="782">
        <v>91</v>
      </c>
      <c r="B97" s="789" t="s">
        <v>1008</v>
      </c>
      <c r="C97" s="784"/>
      <c r="D97" s="784"/>
      <c r="E97" s="785">
        <f t="shared" si="7"/>
        <v>0</v>
      </c>
      <c r="F97" s="786"/>
      <c r="G97" s="786">
        <v>554.35286924273908</v>
      </c>
      <c r="H97" s="785">
        <f t="shared" si="8"/>
        <v>554.35286924273908</v>
      </c>
      <c r="I97" s="630">
        <f t="shared" si="9"/>
        <v>0</v>
      </c>
      <c r="J97" s="630">
        <f t="shared" si="10"/>
        <v>554.35286924273908</v>
      </c>
      <c r="K97" s="630">
        <f t="shared" si="11"/>
        <v>554.35286924273908</v>
      </c>
      <c r="L97" s="787">
        <f t="shared" si="12"/>
        <v>0</v>
      </c>
      <c r="M97" s="788">
        <f t="shared" si="13"/>
        <v>1</v>
      </c>
      <c r="O97" s="914">
        <v>554.35286924273908</v>
      </c>
    </row>
    <row r="98" spans="1:15" s="627" customFormat="1" x14ac:dyDescent="0.2">
      <c r="A98" s="782">
        <v>92</v>
      </c>
      <c r="B98" s="789" t="s">
        <v>9</v>
      </c>
      <c r="C98" s="784"/>
      <c r="D98" s="784"/>
      <c r="E98" s="785">
        <f t="shared" si="7"/>
        <v>0</v>
      </c>
      <c r="F98" s="786"/>
      <c r="G98" s="786">
        <v>479.7205886963236</v>
      </c>
      <c r="H98" s="785">
        <f t="shared" si="8"/>
        <v>479.7205886963236</v>
      </c>
      <c r="I98" s="630">
        <f t="shared" si="9"/>
        <v>0</v>
      </c>
      <c r="J98" s="630">
        <f t="shared" si="10"/>
        <v>479.7205886963236</v>
      </c>
      <c r="K98" s="630">
        <f t="shared" si="11"/>
        <v>479.7205886963236</v>
      </c>
      <c r="L98" s="787">
        <f t="shared" si="12"/>
        <v>0</v>
      </c>
      <c r="M98" s="788">
        <f t="shared" si="13"/>
        <v>1</v>
      </c>
      <c r="O98" s="914">
        <v>479.7205886963236</v>
      </c>
    </row>
    <row r="99" spans="1:15" s="627" customFormat="1" x14ac:dyDescent="0.2">
      <c r="A99" s="782">
        <v>93</v>
      </c>
      <c r="B99" s="789" t="s">
        <v>925</v>
      </c>
      <c r="C99" s="784"/>
      <c r="D99" s="784"/>
      <c r="E99" s="785">
        <f t="shared" si="7"/>
        <v>0</v>
      </c>
      <c r="F99" s="786"/>
      <c r="G99" s="786">
        <v>476.02621502157871</v>
      </c>
      <c r="H99" s="785">
        <f t="shared" si="8"/>
        <v>476.02621502157871</v>
      </c>
      <c r="I99" s="630">
        <f t="shared" si="9"/>
        <v>0</v>
      </c>
      <c r="J99" s="630">
        <f t="shared" si="10"/>
        <v>476.02621502157871</v>
      </c>
      <c r="K99" s="630">
        <f t="shared" si="11"/>
        <v>476.02621502157871</v>
      </c>
      <c r="L99" s="787">
        <f t="shared" si="12"/>
        <v>0</v>
      </c>
      <c r="M99" s="788">
        <f t="shared" si="13"/>
        <v>1</v>
      </c>
      <c r="O99" s="914">
        <v>476.02621502157871</v>
      </c>
    </row>
    <row r="100" spans="1:15" s="627" customFormat="1" x14ac:dyDescent="0.2">
      <c r="A100" s="782">
        <v>94</v>
      </c>
      <c r="B100" s="789" t="s">
        <v>843</v>
      </c>
      <c r="C100" s="784"/>
      <c r="D100" s="784"/>
      <c r="E100" s="785">
        <f t="shared" si="7"/>
        <v>0</v>
      </c>
      <c r="F100" s="786"/>
      <c r="G100" s="786">
        <v>435.75190373755743</v>
      </c>
      <c r="H100" s="785">
        <f t="shared" si="8"/>
        <v>435.75190373755743</v>
      </c>
      <c r="I100" s="630">
        <f t="shared" si="9"/>
        <v>0</v>
      </c>
      <c r="J100" s="630">
        <f t="shared" si="10"/>
        <v>435.75190373755743</v>
      </c>
      <c r="K100" s="630">
        <f t="shared" si="11"/>
        <v>435.75190373755743</v>
      </c>
      <c r="L100" s="787">
        <f t="shared" si="12"/>
        <v>0</v>
      </c>
      <c r="M100" s="788">
        <f t="shared" si="13"/>
        <v>1</v>
      </c>
      <c r="O100" s="914">
        <v>435.75190373755743</v>
      </c>
    </row>
    <row r="101" spans="1:15" s="627" customFormat="1" x14ac:dyDescent="0.2">
      <c r="A101" s="782">
        <v>95</v>
      </c>
      <c r="B101" s="789" t="s">
        <v>1181</v>
      </c>
      <c r="C101" s="784"/>
      <c r="D101" s="784"/>
      <c r="E101" s="785">
        <f t="shared" si="7"/>
        <v>0</v>
      </c>
      <c r="F101" s="786"/>
      <c r="G101" s="786">
        <v>407.59253147297073</v>
      </c>
      <c r="H101" s="785">
        <f t="shared" si="8"/>
        <v>407.59253147297073</v>
      </c>
      <c r="I101" s="630">
        <f t="shared" si="9"/>
        <v>0</v>
      </c>
      <c r="J101" s="630">
        <f t="shared" si="10"/>
        <v>407.59253147297073</v>
      </c>
      <c r="K101" s="630">
        <f t="shared" si="11"/>
        <v>407.59253147297073</v>
      </c>
      <c r="L101" s="787">
        <f t="shared" si="12"/>
        <v>0</v>
      </c>
      <c r="M101" s="788">
        <f t="shared" si="13"/>
        <v>1</v>
      </c>
      <c r="O101" s="914">
        <v>407.59253147297073</v>
      </c>
    </row>
    <row r="102" spans="1:15" s="627" customFormat="1" x14ac:dyDescent="0.2">
      <c r="A102" s="782">
        <v>96</v>
      </c>
      <c r="B102" s="789" t="s">
        <v>1054</v>
      </c>
      <c r="C102" s="784"/>
      <c r="D102" s="784"/>
      <c r="E102" s="785">
        <f t="shared" si="7"/>
        <v>0</v>
      </c>
      <c r="F102" s="786"/>
      <c r="G102" s="786">
        <v>374.72697687534901</v>
      </c>
      <c r="H102" s="785">
        <f t="shared" si="8"/>
        <v>374.72697687534901</v>
      </c>
      <c r="I102" s="630">
        <f t="shared" si="9"/>
        <v>0</v>
      </c>
      <c r="J102" s="630">
        <f t="shared" si="10"/>
        <v>374.72697687534901</v>
      </c>
      <c r="K102" s="630">
        <f t="shared" si="11"/>
        <v>374.72697687534901</v>
      </c>
      <c r="L102" s="787">
        <f t="shared" si="12"/>
        <v>0</v>
      </c>
      <c r="M102" s="788">
        <f t="shared" si="13"/>
        <v>1</v>
      </c>
      <c r="O102" s="914">
        <v>374.72697687534901</v>
      </c>
    </row>
    <row r="103" spans="1:15" s="627" customFormat="1" x14ac:dyDescent="0.2">
      <c r="A103" s="782">
        <v>97</v>
      </c>
      <c r="B103" s="789" t="s">
        <v>106</v>
      </c>
      <c r="C103" s="784"/>
      <c r="D103" s="784"/>
      <c r="E103" s="785">
        <f t="shared" si="7"/>
        <v>0</v>
      </c>
      <c r="F103" s="786"/>
      <c r="G103" s="786">
        <v>355.40759713242812</v>
      </c>
      <c r="H103" s="785">
        <f t="shared" si="8"/>
        <v>355.40759713242812</v>
      </c>
      <c r="I103" s="630">
        <f t="shared" si="9"/>
        <v>0</v>
      </c>
      <c r="J103" s="630">
        <f t="shared" si="10"/>
        <v>355.40759713242812</v>
      </c>
      <c r="K103" s="630">
        <f t="shared" si="11"/>
        <v>355.40759713242812</v>
      </c>
      <c r="L103" s="787">
        <f t="shared" si="12"/>
        <v>0</v>
      </c>
      <c r="M103" s="788">
        <f t="shared" si="13"/>
        <v>1</v>
      </c>
      <c r="O103" s="914">
        <v>355.40759713242812</v>
      </c>
    </row>
    <row r="104" spans="1:15" s="627" customFormat="1" x14ac:dyDescent="0.2">
      <c r="A104" s="782">
        <v>98</v>
      </c>
      <c r="B104" s="789" t="s">
        <v>95</v>
      </c>
      <c r="C104" s="784"/>
      <c r="D104" s="784"/>
      <c r="E104" s="785">
        <f t="shared" si="7"/>
        <v>0</v>
      </c>
      <c r="F104" s="786"/>
      <c r="G104" s="786">
        <v>323.49344555318976</v>
      </c>
      <c r="H104" s="785">
        <f t="shared" si="8"/>
        <v>323.49344555318976</v>
      </c>
      <c r="I104" s="630">
        <f t="shared" si="9"/>
        <v>0</v>
      </c>
      <c r="J104" s="630">
        <f t="shared" si="10"/>
        <v>323.49344555318976</v>
      </c>
      <c r="K104" s="630">
        <f t="shared" si="11"/>
        <v>323.49344555318976</v>
      </c>
      <c r="L104" s="787">
        <f t="shared" si="12"/>
        <v>0</v>
      </c>
      <c r="M104" s="788">
        <f t="shared" si="13"/>
        <v>1</v>
      </c>
      <c r="O104" s="914">
        <v>323.49344555318976</v>
      </c>
    </row>
    <row r="105" spans="1:15" s="627" customFormat="1" x14ac:dyDescent="0.2">
      <c r="A105" s="782">
        <v>99</v>
      </c>
      <c r="B105" s="789" t="s">
        <v>29</v>
      </c>
      <c r="C105" s="784"/>
      <c r="D105" s="784"/>
      <c r="E105" s="785">
        <f t="shared" si="7"/>
        <v>0</v>
      </c>
      <c r="F105" s="786"/>
      <c r="G105" s="786">
        <v>266.80592594160174</v>
      </c>
      <c r="H105" s="785">
        <f t="shared" si="8"/>
        <v>266.80592594160174</v>
      </c>
      <c r="I105" s="630">
        <f t="shared" si="9"/>
        <v>0</v>
      </c>
      <c r="J105" s="630">
        <f t="shared" si="10"/>
        <v>266.80592594160174</v>
      </c>
      <c r="K105" s="630">
        <f t="shared" si="11"/>
        <v>266.80592594160174</v>
      </c>
      <c r="L105" s="787">
        <f t="shared" si="12"/>
        <v>0</v>
      </c>
      <c r="M105" s="788">
        <f t="shared" si="13"/>
        <v>1</v>
      </c>
      <c r="O105" s="914">
        <v>266.80592594160174</v>
      </c>
    </row>
    <row r="106" spans="1:15" s="627" customFormat="1" x14ac:dyDescent="0.2">
      <c r="A106" s="782">
        <v>100</v>
      </c>
      <c r="B106" s="789" t="s">
        <v>15</v>
      </c>
      <c r="C106" s="784"/>
      <c r="D106" s="784"/>
      <c r="E106" s="785">
        <f t="shared" si="7"/>
        <v>0</v>
      </c>
      <c r="F106" s="786"/>
      <c r="G106" s="786">
        <v>206.28868777272845</v>
      </c>
      <c r="H106" s="785">
        <f t="shared" si="8"/>
        <v>206.28868777272845</v>
      </c>
      <c r="I106" s="630">
        <f t="shared" si="9"/>
        <v>0</v>
      </c>
      <c r="J106" s="630">
        <f t="shared" si="10"/>
        <v>206.28868777272845</v>
      </c>
      <c r="K106" s="630">
        <f t="shared" si="11"/>
        <v>206.28868777272845</v>
      </c>
      <c r="L106" s="787">
        <f t="shared" si="12"/>
        <v>0</v>
      </c>
      <c r="M106" s="788">
        <f t="shared" si="13"/>
        <v>1</v>
      </c>
      <c r="O106" s="914">
        <v>206.28868777272845</v>
      </c>
    </row>
    <row r="107" spans="1:15" s="627" customFormat="1" x14ac:dyDescent="0.2">
      <c r="A107" s="782">
        <v>101</v>
      </c>
      <c r="B107" s="789" t="s">
        <v>286</v>
      </c>
      <c r="C107" s="784"/>
      <c r="D107" s="784"/>
      <c r="E107" s="785">
        <f t="shared" si="7"/>
        <v>0</v>
      </c>
      <c r="F107" s="786"/>
      <c r="G107" s="786">
        <v>185.97246511174407</v>
      </c>
      <c r="H107" s="785">
        <f t="shared" si="8"/>
        <v>185.97246511174407</v>
      </c>
      <c r="I107" s="630">
        <f t="shared" si="9"/>
        <v>0</v>
      </c>
      <c r="J107" s="630">
        <f t="shared" si="10"/>
        <v>185.97246511174407</v>
      </c>
      <c r="K107" s="630">
        <f t="shared" si="11"/>
        <v>185.97246511174407</v>
      </c>
      <c r="L107" s="787">
        <f t="shared" si="12"/>
        <v>0</v>
      </c>
      <c r="M107" s="788">
        <f t="shared" si="13"/>
        <v>1</v>
      </c>
      <c r="O107" s="914">
        <v>185.97246511174407</v>
      </c>
    </row>
    <row r="108" spans="1:15" s="627" customFormat="1" x14ac:dyDescent="0.2">
      <c r="A108" s="782">
        <v>102</v>
      </c>
      <c r="B108" s="789" t="s">
        <v>732</v>
      </c>
      <c r="C108" s="784"/>
      <c r="D108" s="784"/>
      <c r="E108" s="785">
        <f t="shared" si="7"/>
        <v>0</v>
      </c>
      <c r="F108" s="786"/>
      <c r="G108" s="786">
        <v>106.17838903183763</v>
      </c>
      <c r="H108" s="785">
        <f t="shared" si="8"/>
        <v>106.17838903183763</v>
      </c>
      <c r="I108" s="630">
        <f t="shared" si="9"/>
        <v>0</v>
      </c>
      <c r="J108" s="630">
        <f t="shared" si="10"/>
        <v>106.17838903183763</v>
      </c>
      <c r="K108" s="630">
        <f t="shared" si="11"/>
        <v>106.17838903183763</v>
      </c>
      <c r="L108" s="787">
        <f t="shared" si="12"/>
        <v>0</v>
      </c>
      <c r="M108" s="788">
        <f t="shared" si="13"/>
        <v>1</v>
      </c>
      <c r="O108" s="914">
        <v>106.17838903183763</v>
      </c>
    </row>
    <row r="109" spans="1:15" s="627" customFormat="1" x14ac:dyDescent="0.2">
      <c r="A109" s="782">
        <v>103</v>
      </c>
      <c r="B109" s="789" t="s">
        <v>849</v>
      </c>
      <c r="C109" s="784"/>
      <c r="D109" s="784"/>
      <c r="E109" s="785">
        <f t="shared" si="7"/>
        <v>0</v>
      </c>
      <c r="F109" s="786"/>
      <c r="G109" s="786">
        <v>92.733722888195842</v>
      </c>
      <c r="H109" s="785">
        <f t="shared" si="8"/>
        <v>92.733722888195842</v>
      </c>
      <c r="I109" s="630">
        <f t="shared" si="9"/>
        <v>0</v>
      </c>
      <c r="J109" s="630">
        <f t="shared" si="10"/>
        <v>92.733722888195842</v>
      </c>
      <c r="K109" s="630">
        <f t="shared" si="11"/>
        <v>92.733722888195842</v>
      </c>
      <c r="L109" s="787">
        <f t="shared" si="12"/>
        <v>0</v>
      </c>
      <c r="M109" s="788">
        <f t="shared" si="13"/>
        <v>1</v>
      </c>
      <c r="O109" s="914">
        <v>92.733722888195842</v>
      </c>
    </row>
    <row r="110" spans="1:15" s="627" customFormat="1" x14ac:dyDescent="0.2">
      <c r="A110" s="782">
        <v>104</v>
      </c>
      <c r="B110" s="789" t="s">
        <v>778</v>
      </c>
      <c r="C110" s="784"/>
      <c r="D110" s="784"/>
      <c r="E110" s="785">
        <f t="shared" si="7"/>
        <v>0</v>
      </c>
      <c r="F110" s="786"/>
      <c r="G110" s="786">
        <v>87.827898498351416</v>
      </c>
      <c r="H110" s="785">
        <f t="shared" si="8"/>
        <v>87.827898498351416</v>
      </c>
      <c r="I110" s="630">
        <f t="shared" si="9"/>
        <v>0</v>
      </c>
      <c r="J110" s="630">
        <f t="shared" si="10"/>
        <v>87.827898498351416</v>
      </c>
      <c r="K110" s="630">
        <f t="shared" si="11"/>
        <v>87.827898498351416</v>
      </c>
      <c r="L110" s="787">
        <f t="shared" si="12"/>
        <v>0</v>
      </c>
      <c r="M110" s="788">
        <f t="shared" si="13"/>
        <v>1</v>
      </c>
      <c r="O110" s="914">
        <v>87.827898498351416</v>
      </c>
    </row>
    <row r="111" spans="1:15" s="627" customFormat="1" x14ac:dyDescent="0.2">
      <c r="A111" s="782">
        <v>105</v>
      </c>
      <c r="B111" s="789" t="s">
        <v>636</v>
      </c>
      <c r="C111" s="784"/>
      <c r="D111" s="784"/>
      <c r="E111" s="785">
        <f t="shared" si="7"/>
        <v>0</v>
      </c>
      <c r="F111" s="786"/>
      <c r="G111" s="786">
        <v>73.543684780638714</v>
      </c>
      <c r="H111" s="785">
        <f t="shared" si="8"/>
        <v>73.543684780638714</v>
      </c>
      <c r="I111" s="630">
        <f t="shared" si="9"/>
        <v>0</v>
      </c>
      <c r="J111" s="630">
        <f t="shared" si="10"/>
        <v>73.543684780638714</v>
      </c>
      <c r="K111" s="630">
        <f t="shared" si="11"/>
        <v>73.543684780638714</v>
      </c>
      <c r="L111" s="787">
        <f t="shared" si="12"/>
        <v>0</v>
      </c>
      <c r="M111" s="788">
        <f t="shared" si="13"/>
        <v>1</v>
      </c>
      <c r="O111" s="914">
        <v>73.543684780638714</v>
      </c>
    </row>
    <row r="112" spans="1:15" s="627" customFormat="1" x14ac:dyDescent="0.2">
      <c r="A112" s="782">
        <v>106</v>
      </c>
      <c r="B112" s="789" t="s">
        <v>31</v>
      </c>
      <c r="C112" s="784"/>
      <c r="D112" s="784"/>
      <c r="E112" s="785">
        <f t="shared" si="7"/>
        <v>0</v>
      </c>
      <c r="F112" s="786"/>
      <c r="G112" s="786">
        <v>66.902394881300921</v>
      </c>
      <c r="H112" s="785">
        <f t="shared" si="8"/>
        <v>66.902394881300921</v>
      </c>
      <c r="I112" s="630">
        <f t="shared" si="9"/>
        <v>0</v>
      </c>
      <c r="J112" s="630">
        <f t="shared" si="10"/>
        <v>66.902394881300921</v>
      </c>
      <c r="K112" s="630">
        <f t="shared" si="11"/>
        <v>66.902394881300921</v>
      </c>
      <c r="L112" s="787">
        <f t="shared" si="12"/>
        <v>0</v>
      </c>
      <c r="M112" s="788">
        <f t="shared" si="13"/>
        <v>1</v>
      </c>
      <c r="O112" s="914">
        <v>66.902394881300921</v>
      </c>
    </row>
    <row r="113" spans="1:15" s="627" customFormat="1" x14ac:dyDescent="0.2">
      <c r="A113" s="782">
        <v>107</v>
      </c>
      <c r="B113" s="789" t="s">
        <v>1004</v>
      </c>
      <c r="C113" s="784"/>
      <c r="D113" s="784"/>
      <c r="E113" s="785">
        <f t="shared" si="7"/>
        <v>0</v>
      </c>
      <c r="F113" s="786"/>
      <c r="G113" s="786">
        <v>45.742756799007566</v>
      </c>
      <c r="H113" s="785">
        <f t="shared" si="8"/>
        <v>45.742756799007566</v>
      </c>
      <c r="I113" s="630">
        <f t="shared" si="9"/>
        <v>0</v>
      </c>
      <c r="J113" s="630">
        <f t="shared" si="10"/>
        <v>45.742756799007566</v>
      </c>
      <c r="K113" s="630">
        <f t="shared" si="11"/>
        <v>45.742756799007566</v>
      </c>
      <c r="L113" s="787">
        <f t="shared" si="12"/>
        <v>0</v>
      </c>
      <c r="M113" s="788">
        <f t="shared" si="13"/>
        <v>1</v>
      </c>
      <c r="O113" s="914">
        <v>45.742756799007566</v>
      </c>
    </row>
    <row r="114" spans="1:15" s="627" customFormat="1" x14ac:dyDescent="0.2">
      <c r="A114" s="782">
        <v>108</v>
      </c>
      <c r="B114" s="789" t="s">
        <v>771</v>
      </c>
      <c r="C114" s="784"/>
      <c r="D114" s="784"/>
      <c r="E114" s="785">
        <f t="shared" si="7"/>
        <v>0</v>
      </c>
      <c r="F114" s="786"/>
      <c r="G114" s="786">
        <v>41.409351383253139</v>
      </c>
      <c r="H114" s="785">
        <f t="shared" si="8"/>
        <v>41.409351383253139</v>
      </c>
      <c r="I114" s="630">
        <f t="shared" si="9"/>
        <v>0</v>
      </c>
      <c r="J114" s="630">
        <f t="shared" si="10"/>
        <v>41.409351383253139</v>
      </c>
      <c r="K114" s="630">
        <f t="shared" si="11"/>
        <v>41.409351383253139</v>
      </c>
      <c r="L114" s="787">
        <f t="shared" si="12"/>
        <v>0</v>
      </c>
      <c r="M114" s="788">
        <f t="shared" si="13"/>
        <v>1</v>
      </c>
      <c r="O114" s="914">
        <v>41.409351383253139</v>
      </c>
    </row>
    <row r="115" spans="1:15" s="627" customFormat="1" x14ac:dyDescent="0.2">
      <c r="A115" s="782">
        <v>109</v>
      </c>
      <c r="B115" s="789" t="s">
        <v>669</v>
      </c>
      <c r="C115" s="784"/>
      <c r="D115" s="784"/>
      <c r="E115" s="785">
        <f t="shared" si="7"/>
        <v>0</v>
      </c>
      <c r="F115" s="786"/>
      <c r="G115" s="786">
        <v>38.312289442490972</v>
      </c>
      <c r="H115" s="785">
        <f t="shared" si="8"/>
        <v>38.312289442490972</v>
      </c>
      <c r="I115" s="630">
        <f t="shared" si="9"/>
        <v>0</v>
      </c>
      <c r="J115" s="630">
        <f t="shared" si="10"/>
        <v>38.312289442490972</v>
      </c>
      <c r="K115" s="630">
        <f t="shared" si="11"/>
        <v>38.312289442490972</v>
      </c>
      <c r="L115" s="787">
        <f t="shared" si="12"/>
        <v>0</v>
      </c>
      <c r="M115" s="788">
        <f t="shared" si="13"/>
        <v>1</v>
      </c>
      <c r="O115" s="914">
        <v>38.312289442490972</v>
      </c>
    </row>
    <row r="116" spans="1:15" s="627" customFormat="1" x14ac:dyDescent="0.2">
      <c r="A116" s="782">
        <v>110</v>
      </c>
      <c r="B116" s="789" t="s">
        <v>525</v>
      </c>
      <c r="C116" s="784"/>
      <c r="D116" s="784"/>
      <c r="E116" s="785">
        <f t="shared" si="7"/>
        <v>0</v>
      </c>
      <c r="F116" s="786"/>
      <c r="G116" s="786">
        <v>27.049656951963744</v>
      </c>
      <c r="H116" s="785">
        <f t="shared" si="8"/>
        <v>27.049656951963744</v>
      </c>
      <c r="I116" s="630">
        <f t="shared" si="9"/>
        <v>0</v>
      </c>
      <c r="J116" s="630">
        <f t="shared" si="10"/>
        <v>27.049656951963744</v>
      </c>
      <c r="K116" s="630">
        <f t="shared" si="11"/>
        <v>27.049656951963744</v>
      </c>
      <c r="L116" s="787">
        <f t="shared" si="12"/>
        <v>0</v>
      </c>
      <c r="M116" s="788">
        <f t="shared" si="13"/>
        <v>1</v>
      </c>
      <c r="O116" s="914">
        <v>27.049656951963744</v>
      </c>
    </row>
    <row r="117" spans="1:15" s="627" customFormat="1" x14ac:dyDescent="0.2">
      <c r="A117" s="782">
        <v>111</v>
      </c>
      <c r="B117" s="789" t="s">
        <v>794</v>
      </c>
      <c r="C117" s="784"/>
      <c r="D117" s="784"/>
      <c r="E117" s="785">
        <f t="shared" si="7"/>
        <v>0</v>
      </c>
      <c r="F117" s="786"/>
      <c r="G117" s="786">
        <v>20.704675691626569</v>
      </c>
      <c r="H117" s="785">
        <f t="shared" si="8"/>
        <v>20.704675691626569</v>
      </c>
      <c r="I117" s="630">
        <f t="shared" si="9"/>
        <v>0</v>
      </c>
      <c r="J117" s="630">
        <f t="shared" si="10"/>
        <v>20.704675691626569</v>
      </c>
      <c r="K117" s="630">
        <f t="shared" si="11"/>
        <v>20.704675691626569</v>
      </c>
      <c r="L117" s="787">
        <f t="shared" si="12"/>
        <v>0</v>
      </c>
      <c r="M117" s="788">
        <f t="shared" si="13"/>
        <v>1</v>
      </c>
      <c r="O117" s="914">
        <v>20.704675691626569</v>
      </c>
    </row>
    <row r="118" spans="1:15" s="627" customFormat="1" x14ac:dyDescent="0.2">
      <c r="A118" s="782">
        <v>112</v>
      </c>
      <c r="B118" s="789" t="s">
        <v>24</v>
      </c>
      <c r="C118" s="786"/>
      <c r="D118" s="786"/>
      <c r="E118" s="785">
        <f t="shared" si="7"/>
        <v>0</v>
      </c>
      <c r="F118" s="786"/>
      <c r="G118" s="786">
        <v>11.357053874168793</v>
      </c>
      <c r="H118" s="785">
        <f t="shared" si="8"/>
        <v>11.357053874168793</v>
      </c>
      <c r="I118" s="630">
        <f t="shared" si="9"/>
        <v>0</v>
      </c>
      <c r="J118" s="630">
        <f t="shared" si="10"/>
        <v>11.357053874168793</v>
      </c>
      <c r="K118" s="630">
        <f t="shared" si="11"/>
        <v>11.357053874168793</v>
      </c>
      <c r="L118" s="787">
        <f t="shared" si="12"/>
        <v>0</v>
      </c>
      <c r="M118" s="788">
        <f t="shared" si="13"/>
        <v>1</v>
      </c>
      <c r="O118" s="914">
        <v>11.357053874168793</v>
      </c>
    </row>
    <row r="119" spans="1:15" s="627" customFormat="1" x14ac:dyDescent="0.2">
      <c r="A119" s="782">
        <v>113</v>
      </c>
      <c r="B119" s="789" t="s">
        <v>33</v>
      </c>
      <c r="C119" s="786"/>
      <c r="D119" s="786"/>
      <c r="E119" s="785">
        <f t="shared" si="7"/>
        <v>0</v>
      </c>
      <c r="F119" s="786"/>
      <c r="G119" s="786">
        <v>10.151855939699892</v>
      </c>
      <c r="H119" s="785">
        <f t="shared" si="8"/>
        <v>10.151855939699892</v>
      </c>
      <c r="I119" s="630">
        <f t="shared" si="9"/>
        <v>0</v>
      </c>
      <c r="J119" s="630">
        <f t="shared" si="10"/>
        <v>10.151855939699892</v>
      </c>
      <c r="K119" s="630">
        <f t="shared" si="11"/>
        <v>10.151855939699892</v>
      </c>
      <c r="L119" s="787">
        <f t="shared" si="12"/>
        <v>0</v>
      </c>
      <c r="M119" s="788">
        <f t="shared" si="13"/>
        <v>1</v>
      </c>
      <c r="O119" s="914">
        <v>10.151855939699892</v>
      </c>
    </row>
    <row r="120" spans="1:15" s="627" customFormat="1" x14ac:dyDescent="0.2">
      <c r="A120" s="782">
        <v>114</v>
      </c>
      <c r="B120" s="789" t="s">
        <v>1113</v>
      </c>
      <c r="C120" s="786"/>
      <c r="D120" s="786"/>
      <c r="E120" s="785">
        <f t="shared" si="7"/>
        <v>0</v>
      </c>
      <c r="F120" s="786"/>
      <c r="G120" s="786">
        <v>1.1739416229060216</v>
      </c>
      <c r="H120" s="785">
        <f t="shared" si="8"/>
        <v>1.1739416229060216</v>
      </c>
      <c r="I120" s="630">
        <f t="shared" si="9"/>
        <v>0</v>
      </c>
      <c r="J120" s="630">
        <f t="shared" si="10"/>
        <v>1.1739416229060216</v>
      </c>
      <c r="K120" s="630">
        <f t="shared" si="11"/>
        <v>1.1739416229060216</v>
      </c>
      <c r="L120" s="787">
        <f t="shared" si="12"/>
        <v>0</v>
      </c>
      <c r="M120" s="788">
        <f t="shared" si="13"/>
        <v>1</v>
      </c>
      <c r="O120" s="914">
        <v>1.1739416229060216</v>
      </c>
    </row>
    <row r="121" spans="1:15" s="627" customFormat="1" x14ac:dyDescent="0.2">
      <c r="A121" s="782">
        <v>115</v>
      </c>
      <c r="B121" s="789"/>
      <c r="C121" s="786"/>
      <c r="D121" s="786"/>
      <c r="E121" s="785">
        <f t="shared" si="7"/>
        <v>0</v>
      </c>
      <c r="F121" s="786"/>
      <c r="G121" s="786"/>
      <c r="H121" s="785">
        <f t="shared" si="8"/>
        <v>0</v>
      </c>
      <c r="I121" s="630">
        <f t="shared" si="9"/>
        <v>0</v>
      </c>
      <c r="J121" s="630">
        <f t="shared" si="10"/>
        <v>0</v>
      </c>
      <c r="K121" s="630">
        <f t="shared" si="11"/>
        <v>0</v>
      </c>
      <c r="L121" s="787" t="str">
        <f t="shared" si="12"/>
        <v>-</v>
      </c>
      <c r="M121" s="788" t="str">
        <f t="shared" si="13"/>
        <v>-</v>
      </c>
    </row>
    <row r="122" spans="1:15" s="627" customFormat="1" x14ac:dyDescent="0.2">
      <c r="A122" s="782">
        <v>116</v>
      </c>
      <c r="B122" s="789"/>
      <c r="C122" s="786"/>
      <c r="D122" s="786"/>
      <c r="E122" s="785">
        <f t="shared" si="7"/>
        <v>0</v>
      </c>
      <c r="F122" s="786"/>
      <c r="G122" s="786"/>
      <c r="H122" s="785">
        <f t="shared" si="8"/>
        <v>0</v>
      </c>
      <c r="I122" s="630">
        <f t="shared" si="9"/>
        <v>0</v>
      </c>
      <c r="J122" s="630">
        <f t="shared" si="10"/>
        <v>0</v>
      </c>
      <c r="K122" s="630">
        <f t="shared" si="11"/>
        <v>0</v>
      </c>
      <c r="L122" s="787" t="str">
        <f t="shared" si="12"/>
        <v>-</v>
      </c>
      <c r="M122" s="788" t="str">
        <f t="shared" si="13"/>
        <v>-</v>
      </c>
    </row>
    <row r="123" spans="1:15" s="627" customFormat="1" x14ac:dyDescent="0.2">
      <c r="A123" s="782">
        <v>117</v>
      </c>
      <c r="B123" s="789"/>
      <c r="C123" s="786"/>
      <c r="D123" s="786"/>
      <c r="E123" s="785">
        <f t="shared" si="7"/>
        <v>0</v>
      </c>
      <c r="F123" s="786"/>
      <c r="G123" s="786"/>
      <c r="H123" s="785">
        <f t="shared" si="8"/>
        <v>0</v>
      </c>
      <c r="I123" s="630">
        <f t="shared" si="9"/>
        <v>0</v>
      </c>
      <c r="J123" s="630">
        <f t="shared" si="10"/>
        <v>0</v>
      </c>
      <c r="K123" s="630">
        <f t="shared" si="11"/>
        <v>0</v>
      </c>
      <c r="L123" s="787" t="str">
        <f t="shared" si="12"/>
        <v>-</v>
      </c>
      <c r="M123" s="788" t="str">
        <f t="shared" si="13"/>
        <v>-</v>
      </c>
    </row>
    <row r="124" spans="1:15" s="627" customFormat="1" x14ac:dyDescent="0.2">
      <c r="A124" s="782">
        <v>118</v>
      </c>
      <c r="B124" s="789"/>
      <c r="C124" s="786"/>
      <c r="D124" s="786"/>
      <c r="E124" s="785">
        <f t="shared" si="7"/>
        <v>0</v>
      </c>
      <c r="F124" s="786"/>
      <c r="G124" s="786"/>
      <c r="H124" s="785">
        <f t="shared" si="8"/>
        <v>0</v>
      </c>
      <c r="I124" s="630">
        <f t="shared" si="9"/>
        <v>0</v>
      </c>
      <c r="J124" s="630">
        <f t="shared" si="10"/>
        <v>0</v>
      </c>
      <c r="K124" s="630">
        <f t="shared" si="11"/>
        <v>0</v>
      </c>
      <c r="L124" s="787" t="str">
        <f t="shared" si="12"/>
        <v>-</v>
      </c>
      <c r="M124" s="788" t="str">
        <f t="shared" si="13"/>
        <v>-</v>
      </c>
    </row>
    <row r="125" spans="1:15" s="627" customFormat="1" x14ac:dyDescent="0.2">
      <c r="A125" s="782">
        <v>119</v>
      </c>
      <c r="B125" s="789"/>
      <c r="C125" s="786"/>
      <c r="D125" s="786"/>
      <c r="E125" s="785">
        <f t="shared" si="7"/>
        <v>0</v>
      </c>
      <c r="F125" s="786"/>
      <c r="G125" s="786"/>
      <c r="H125" s="785">
        <f t="shared" si="8"/>
        <v>0</v>
      </c>
      <c r="I125" s="630">
        <f t="shared" si="9"/>
        <v>0</v>
      </c>
      <c r="J125" s="630">
        <f t="shared" si="10"/>
        <v>0</v>
      </c>
      <c r="K125" s="630">
        <f t="shared" si="11"/>
        <v>0</v>
      </c>
      <c r="L125" s="787" t="str">
        <f t="shared" si="12"/>
        <v>-</v>
      </c>
      <c r="M125" s="788" t="str">
        <f t="shared" si="13"/>
        <v>-</v>
      </c>
    </row>
    <row r="126" spans="1:15" s="627" customFormat="1" x14ac:dyDescent="0.2">
      <c r="A126" s="782">
        <v>120</v>
      </c>
      <c r="B126" s="789"/>
      <c r="C126" s="786"/>
      <c r="D126" s="786"/>
      <c r="E126" s="785">
        <f t="shared" si="7"/>
        <v>0</v>
      </c>
      <c r="F126" s="786"/>
      <c r="G126" s="786"/>
      <c r="H126" s="785">
        <f t="shared" si="8"/>
        <v>0</v>
      </c>
      <c r="I126" s="630">
        <f t="shared" si="9"/>
        <v>0</v>
      </c>
      <c r="J126" s="630">
        <f t="shared" si="10"/>
        <v>0</v>
      </c>
      <c r="K126" s="630">
        <f t="shared" si="11"/>
        <v>0</v>
      </c>
      <c r="L126" s="787" t="str">
        <f t="shared" si="12"/>
        <v>-</v>
      </c>
      <c r="M126" s="788" t="str">
        <f t="shared" si="13"/>
        <v>-</v>
      </c>
    </row>
    <row r="127" spans="1:15" s="627" customFormat="1" x14ac:dyDescent="0.2">
      <c r="A127" s="782">
        <v>121</v>
      </c>
      <c r="B127" s="789"/>
      <c r="C127" s="786"/>
      <c r="D127" s="786"/>
      <c r="E127" s="785">
        <f t="shared" si="7"/>
        <v>0</v>
      </c>
      <c r="F127" s="786"/>
      <c r="G127" s="786"/>
      <c r="H127" s="785">
        <f t="shared" si="8"/>
        <v>0</v>
      </c>
      <c r="I127" s="630">
        <f t="shared" si="9"/>
        <v>0</v>
      </c>
      <c r="J127" s="630">
        <f t="shared" si="10"/>
        <v>0</v>
      </c>
      <c r="K127" s="630">
        <f t="shared" si="11"/>
        <v>0</v>
      </c>
      <c r="L127" s="787" t="str">
        <f t="shared" si="12"/>
        <v>-</v>
      </c>
      <c r="M127" s="788" t="str">
        <f t="shared" si="13"/>
        <v>-</v>
      </c>
    </row>
    <row r="128" spans="1:15" s="627" customFormat="1" x14ac:dyDescent="0.2">
      <c r="A128" s="782">
        <v>122</v>
      </c>
      <c r="B128" s="789"/>
      <c r="C128" s="786"/>
      <c r="D128" s="786"/>
      <c r="E128" s="785">
        <f t="shared" si="7"/>
        <v>0</v>
      </c>
      <c r="F128" s="786"/>
      <c r="G128" s="786"/>
      <c r="H128" s="785">
        <f t="shared" si="8"/>
        <v>0</v>
      </c>
      <c r="I128" s="630">
        <f t="shared" si="9"/>
        <v>0</v>
      </c>
      <c r="J128" s="630">
        <f t="shared" si="10"/>
        <v>0</v>
      </c>
      <c r="K128" s="630">
        <f t="shared" si="11"/>
        <v>0</v>
      </c>
      <c r="L128" s="787" t="str">
        <f t="shared" si="12"/>
        <v>-</v>
      </c>
      <c r="M128" s="788" t="str">
        <f t="shared" si="13"/>
        <v>-</v>
      </c>
    </row>
    <row r="129" spans="1:13" s="627" customFormat="1" x14ac:dyDescent="0.2">
      <c r="A129" s="782">
        <v>123</v>
      </c>
      <c r="B129" s="789"/>
      <c r="C129" s="786"/>
      <c r="D129" s="786"/>
      <c r="E129" s="785">
        <f t="shared" si="7"/>
        <v>0</v>
      </c>
      <c r="F129" s="786"/>
      <c r="G129" s="786"/>
      <c r="H129" s="785">
        <f t="shared" si="8"/>
        <v>0</v>
      </c>
      <c r="I129" s="630">
        <f t="shared" si="9"/>
        <v>0</v>
      </c>
      <c r="J129" s="630">
        <f t="shared" si="10"/>
        <v>0</v>
      </c>
      <c r="K129" s="630">
        <f t="shared" si="11"/>
        <v>0</v>
      </c>
      <c r="L129" s="787" t="str">
        <f t="shared" si="12"/>
        <v>-</v>
      </c>
      <c r="M129" s="788" t="str">
        <f t="shared" si="13"/>
        <v>-</v>
      </c>
    </row>
    <row r="130" spans="1:13" s="627" customFormat="1" x14ac:dyDescent="0.2">
      <c r="A130" s="782">
        <v>124</v>
      </c>
      <c r="B130" s="789"/>
      <c r="C130" s="786"/>
      <c r="D130" s="786"/>
      <c r="E130" s="785">
        <f t="shared" si="7"/>
        <v>0</v>
      </c>
      <c r="F130" s="786"/>
      <c r="G130" s="786"/>
      <c r="H130" s="785">
        <f t="shared" si="8"/>
        <v>0</v>
      </c>
      <c r="I130" s="630">
        <f t="shared" si="9"/>
        <v>0</v>
      </c>
      <c r="J130" s="630">
        <f t="shared" si="10"/>
        <v>0</v>
      </c>
      <c r="K130" s="630">
        <f t="shared" si="11"/>
        <v>0</v>
      </c>
      <c r="L130" s="787" t="str">
        <f t="shared" si="12"/>
        <v>-</v>
      </c>
      <c r="M130" s="788" t="str">
        <f t="shared" si="13"/>
        <v>-</v>
      </c>
    </row>
    <row r="131" spans="1:13" s="627" customFormat="1" x14ac:dyDescent="0.2">
      <c r="A131" s="782">
        <v>125</v>
      </c>
      <c r="B131" s="789"/>
      <c r="C131" s="786"/>
      <c r="D131" s="786"/>
      <c r="E131" s="785">
        <f t="shared" si="7"/>
        <v>0</v>
      </c>
      <c r="F131" s="786"/>
      <c r="G131" s="786"/>
      <c r="H131" s="785">
        <f t="shared" si="8"/>
        <v>0</v>
      </c>
      <c r="I131" s="630">
        <f t="shared" si="9"/>
        <v>0</v>
      </c>
      <c r="J131" s="630">
        <f t="shared" si="10"/>
        <v>0</v>
      </c>
      <c r="K131" s="630">
        <f t="shared" si="11"/>
        <v>0</v>
      </c>
      <c r="L131" s="787" t="str">
        <f t="shared" si="12"/>
        <v>-</v>
      </c>
      <c r="M131" s="788" t="str">
        <f t="shared" si="13"/>
        <v>-</v>
      </c>
    </row>
    <row r="132" spans="1:13" s="627" customFormat="1" x14ac:dyDescent="0.2">
      <c r="A132" s="782">
        <v>126</v>
      </c>
      <c r="B132" s="789"/>
      <c r="C132" s="786"/>
      <c r="D132" s="786"/>
      <c r="E132" s="785">
        <f t="shared" si="7"/>
        <v>0</v>
      </c>
      <c r="F132" s="786"/>
      <c r="G132" s="786"/>
      <c r="H132" s="785">
        <f t="shared" si="8"/>
        <v>0</v>
      </c>
      <c r="I132" s="630">
        <f t="shared" si="9"/>
        <v>0</v>
      </c>
      <c r="J132" s="630">
        <f t="shared" si="10"/>
        <v>0</v>
      </c>
      <c r="K132" s="630">
        <f t="shared" si="11"/>
        <v>0</v>
      </c>
      <c r="L132" s="787" t="str">
        <f t="shared" si="12"/>
        <v>-</v>
      </c>
      <c r="M132" s="788" t="str">
        <f t="shared" si="13"/>
        <v>-</v>
      </c>
    </row>
    <row r="133" spans="1:13" s="627" customFormat="1" x14ac:dyDescent="0.2">
      <c r="A133" s="782">
        <v>127</v>
      </c>
      <c r="B133" s="789"/>
      <c r="C133" s="786"/>
      <c r="D133" s="786"/>
      <c r="E133" s="785">
        <f t="shared" si="7"/>
        <v>0</v>
      </c>
      <c r="F133" s="786"/>
      <c r="G133" s="786"/>
      <c r="H133" s="785">
        <f t="shared" si="8"/>
        <v>0</v>
      </c>
      <c r="I133" s="630">
        <f t="shared" si="9"/>
        <v>0</v>
      </c>
      <c r="J133" s="630">
        <f t="shared" si="10"/>
        <v>0</v>
      </c>
      <c r="K133" s="630">
        <f t="shared" si="11"/>
        <v>0</v>
      </c>
      <c r="L133" s="787" t="str">
        <f t="shared" si="12"/>
        <v>-</v>
      </c>
      <c r="M133" s="788" t="str">
        <f t="shared" si="13"/>
        <v>-</v>
      </c>
    </row>
    <row r="134" spans="1:13" s="627" customFormat="1" x14ac:dyDescent="0.2">
      <c r="A134" s="782">
        <v>128</v>
      </c>
      <c r="B134" s="789"/>
      <c r="C134" s="786"/>
      <c r="D134" s="786"/>
      <c r="E134" s="785">
        <f t="shared" si="7"/>
        <v>0</v>
      </c>
      <c r="F134" s="786"/>
      <c r="G134" s="786"/>
      <c r="H134" s="785">
        <f t="shared" si="8"/>
        <v>0</v>
      </c>
      <c r="I134" s="630">
        <f t="shared" si="9"/>
        <v>0</v>
      </c>
      <c r="J134" s="630">
        <f t="shared" si="10"/>
        <v>0</v>
      </c>
      <c r="K134" s="630">
        <f t="shared" si="11"/>
        <v>0</v>
      </c>
      <c r="L134" s="787" t="str">
        <f t="shared" si="12"/>
        <v>-</v>
      </c>
      <c r="M134" s="788" t="str">
        <f t="shared" si="13"/>
        <v>-</v>
      </c>
    </row>
    <row r="135" spans="1:13" s="627" customFormat="1" x14ac:dyDescent="0.2">
      <c r="A135" s="782">
        <v>129</v>
      </c>
      <c r="B135" s="789"/>
      <c r="C135" s="786"/>
      <c r="D135" s="786"/>
      <c r="E135" s="785">
        <f t="shared" ref="E135:E198" si="14">SUM(C135:D135)</f>
        <v>0</v>
      </c>
      <c r="F135" s="786"/>
      <c r="G135" s="786"/>
      <c r="H135" s="785">
        <f t="shared" ref="H135:H198" si="15">SUM(F135:G135)</f>
        <v>0</v>
      </c>
      <c r="I135" s="630">
        <f t="shared" ref="I135:I198" si="16">F135*FactorUpPremium</f>
        <v>0</v>
      </c>
      <c r="J135" s="630">
        <f t="shared" ref="J135:J198" si="17">G135*FactorUpPremium</f>
        <v>0</v>
      </c>
      <c r="K135" s="630">
        <f t="shared" ref="K135:K198" si="18">SUM(I135:J135)</f>
        <v>0</v>
      </c>
      <c r="L135" s="787" t="str">
        <f t="shared" ref="L135:L198" si="19">IFERROR(I135/$K135,"-")</f>
        <v>-</v>
      </c>
      <c r="M135" s="788" t="str">
        <f t="shared" ref="M135:M198" si="20">IFERROR(J135/$K135,"-")</f>
        <v>-</v>
      </c>
    </row>
    <row r="136" spans="1:13" s="627" customFormat="1" x14ac:dyDescent="0.2">
      <c r="A136" s="782">
        <v>130</v>
      </c>
      <c r="B136" s="789"/>
      <c r="C136" s="786"/>
      <c r="D136" s="786"/>
      <c r="E136" s="785">
        <f t="shared" si="14"/>
        <v>0</v>
      </c>
      <c r="F136" s="786"/>
      <c r="G136" s="786"/>
      <c r="H136" s="785">
        <f t="shared" si="15"/>
        <v>0</v>
      </c>
      <c r="I136" s="630">
        <f t="shared" si="16"/>
        <v>0</v>
      </c>
      <c r="J136" s="630">
        <f t="shared" si="17"/>
        <v>0</v>
      </c>
      <c r="K136" s="630">
        <f t="shared" si="18"/>
        <v>0</v>
      </c>
      <c r="L136" s="787" t="str">
        <f t="shared" si="19"/>
        <v>-</v>
      </c>
      <c r="M136" s="788" t="str">
        <f t="shared" si="20"/>
        <v>-</v>
      </c>
    </row>
    <row r="137" spans="1:13" s="627" customFormat="1" x14ac:dyDescent="0.2">
      <c r="A137" s="782">
        <v>131</v>
      </c>
      <c r="B137" s="789"/>
      <c r="C137" s="786"/>
      <c r="D137" s="786"/>
      <c r="E137" s="785">
        <f t="shared" si="14"/>
        <v>0</v>
      </c>
      <c r="F137" s="786"/>
      <c r="G137" s="786"/>
      <c r="H137" s="785">
        <f t="shared" si="15"/>
        <v>0</v>
      </c>
      <c r="I137" s="630">
        <f t="shared" si="16"/>
        <v>0</v>
      </c>
      <c r="J137" s="630">
        <f t="shared" si="17"/>
        <v>0</v>
      </c>
      <c r="K137" s="630">
        <f t="shared" si="18"/>
        <v>0</v>
      </c>
      <c r="L137" s="787" t="str">
        <f t="shared" si="19"/>
        <v>-</v>
      </c>
      <c r="M137" s="788" t="str">
        <f t="shared" si="20"/>
        <v>-</v>
      </c>
    </row>
    <row r="138" spans="1:13" s="627" customFormat="1" x14ac:dyDescent="0.2">
      <c r="A138" s="782">
        <v>132</v>
      </c>
      <c r="B138" s="789"/>
      <c r="C138" s="786"/>
      <c r="D138" s="786"/>
      <c r="E138" s="785">
        <f t="shared" si="14"/>
        <v>0</v>
      </c>
      <c r="F138" s="786"/>
      <c r="G138" s="786"/>
      <c r="H138" s="785">
        <f t="shared" si="15"/>
        <v>0</v>
      </c>
      <c r="I138" s="630">
        <f t="shared" si="16"/>
        <v>0</v>
      </c>
      <c r="J138" s="630">
        <f t="shared" si="17"/>
        <v>0</v>
      </c>
      <c r="K138" s="630">
        <f t="shared" si="18"/>
        <v>0</v>
      </c>
      <c r="L138" s="787" t="str">
        <f t="shared" si="19"/>
        <v>-</v>
      </c>
      <c r="M138" s="788" t="str">
        <f t="shared" si="20"/>
        <v>-</v>
      </c>
    </row>
    <row r="139" spans="1:13" s="627" customFormat="1" x14ac:dyDescent="0.2">
      <c r="A139" s="782">
        <v>133</v>
      </c>
      <c r="B139" s="789"/>
      <c r="C139" s="786"/>
      <c r="D139" s="786"/>
      <c r="E139" s="785">
        <f t="shared" si="14"/>
        <v>0</v>
      </c>
      <c r="F139" s="786"/>
      <c r="G139" s="786"/>
      <c r="H139" s="785">
        <f t="shared" si="15"/>
        <v>0</v>
      </c>
      <c r="I139" s="630">
        <f t="shared" si="16"/>
        <v>0</v>
      </c>
      <c r="J139" s="630">
        <f t="shared" si="17"/>
        <v>0</v>
      </c>
      <c r="K139" s="630">
        <f t="shared" si="18"/>
        <v>0</v>
      </c>
      <c r="L139" s="787" t="str">
        <f t="shared" si="19"/>
        <v>-</v>
      </c>
      <c r="M139" s="788" t="str">
        <f t="shared" si="20"/>
        <v>-</v>
      </c>
    </row>
    <row r="140" spans="1:13" s="627" customFormat="1" x14ac:dyDescent="0.2">
      <c r="A140" s="782">
        <v>134</v>
      </c>
      <c r="B140" s="789"/>
      <c r="C140" s="786"/>
      <c r="D140" s="786"/>
      <c r="E140" s="785">
        <f t="shared" si="14"/>
        <v>0</v>
      </c>
      <c r="F140" s="786"/>
      <c r="G140" s="786"/>
      <c r="H140" s="785">
        <f t="shared" si="15"/>
        <v>0</v>
      </c>
      <c r="I140" s="630">
        <f t="shared" si="16"/>
        <v>0</v>
      </c>
      <c r="J140" s="630">
        <f t="shared" si="17"/>
        <v>0</v>
      </c>
      <c r="K140" s="630">
        <f t="shared" si="18"/>
        <v>0</v>
      </c>
      <c r="L140" s="787" t="str">
        <f t="shared" si="19"/>
        <v>-</v>
      </c>
      <c r="M140" s="788" t="str">
        <f t="shared" si="20"/>
        <v>-</v>
      </c>
    </row>
    <row r="141" spans="1:13" s="627" customFormat="1" x14ac:dyDescent="0.2">
      <c r="A141" s="782">
        <v>135</v>
      </c>
      <c r="B141" s="789"/>
      <c r="C141" s="786"/>
      <c r="D141" s="786"/>
      <c r="E141" s="785">
        <f t="shared" si="14"/>
        <v>0</v>
      </c>
      <c r="F141" s="786"/>
      <c r="G141" s="786"/>
      <c r="H141" s="785">
        <f t="shared" si="15"/>
        <v>0</v>
      </c>
      <c r="I141" s="630">
        <f t="shared" si="16"/>
        <v>0</v>
      </c>
      <c r="J141" s="630">
        <f t="shared" si="17"/>
        <v>0</v>
      </c>
      <c r="K141" s="630">
        <f t="shared" si="18"/>
        <v>0</v>
      </c>
      <c r="L141" s="787" t="str">
        <f t="shared" si="19"/>
        <v>-</v>
      </c>
      <c r="M141" s="788" t="str">
        <f t="shared" si="20"/>
        <v>-</v>
      </c>
    </row>
    <row r="142" spans="1:13" s="627" customFormat="1" x14ac:dyDescent="0.2">
      <c r="A142" s="782">
        <v>136</v>
      </c>
      <c r="B142" s="789"/>
      <c r="C142" s="786"/>
      <c r="D142" s="786"/>
      <c r="E142" s="785">
        <f t="shared" si="14"/>
        <v>0</v>
      </c>
      <c r="F142" s="786"/>
      <c r="G142" s="786"/>
      <c r="H142" s="785">
        <f t="shared" si="15"/>
        <v>0</v>
      </c>
      <c r="I142" s="630">
        <f t="shared" si="16"/>
        <v>0</v>
      </c>
      <c r="J142" s="630">
        <f t="shared" si="17"/>
        <v>0</v>
      </c>
      <c r="K142" s="630">
        <f t="shared" si="18"/>
        <v>0</v>
      </c>
      <c r="L142" s="787" t="str">
        <f t="shared" si="19"/>
        <v>-</v>
      </c>
      <c r="M142" s="788" t="str">
        <f t="shared" si="20"/>
        <v>-</v>
      </c>
    </row>
    <row r="143" spans="1:13" s="627" customFormat="1" x14ac:dyDescent="0.2">
      <c r="A143" s="782">
        <v>137</v>
      </c>
      <c r="B143" s="789"/>
      <c r="C143" s="786"/>
      <c r="D143" s="786"/>
      <c r="E143" s="785">
        <f t="shared" si="14"/>
        <v>0</v>
      </c>
      <c r="F143" s="786"/>
      <c r="G143" s="786"/>
      <c r="H143" s="785">
        <f t="shared" si="15"/>
        <v>0</v>
      </c>
      <c r="I143" s="630">
        <f t="shared" si="16"/>
        <v>0</v>
      </c>
      <c r="J143" s="630">
        <f t="shared" si="17"/>
        <v>0</v>
      </c>
      <c r="K143" s="630">
        <f t="shared" si="18"/>
        <v>0</v>
      </c>
      <c r="L143" s="787" t="str">
        <f t="shared" si="19"/>
        <v>-</v>
      </c>
      <c r="M143" s="788" t="str">
        <f t="shared" si="20"/>
        <v>-</v>
      </c>
    </row>
    <row r="144" spans="1:13" s="627" customFormat="1" x14ac:dyDescent="0.2">
      <c r="A144" s="782">
        <v>138</v>
      </c>
      <c r="B144" s="789"/>
      <c r="C144" s="786"/>
      <c r="D144" s="786"/>
      <c r="E144" s="785">
        <f t="shared" si="14"/>
        <v>0</v>
      </c>
      <c r="F144" s="786"/>
      <c r="G144" s="786"/>
      <c r="H144" s="785">
        <f t="shared" si="15"/>
        <v>0</v>
      </c>
      <c r="I144" s="630">
        <f t="shared" si="16"/>
        <v>0</v>
      </c>
      <c r="J144" s="630">
        <f t="shared" si="17"/>
        <v>0</v>
      </c>
      <c r="K144" s="630">
        <f t="shared" si="18"/>
        <v>0</v>
      </c>
      <c r="L144" s="787" t="str">
        <f t="shared" si="19"/>
        <v>-</v>
      </c>
      <c r="M144" s="788" t="str">
        <f t="shared" si="20"/>
        <v>-</v>
      </c>
    </row>
    <row r="145" spans="1:13" s="627" customFormat="1" x14ac:dyDescent="0.2">
      <c r="A145" s="782">
        <v>139</v>
      </c>
      <c r="B145" s="789"/>
      <c r="C145" s="786"/>
      <c r="D145" s="786"/>
      <c r="E145" s="785">
        <f t="shared" si="14"/>
        <v>0</v>
      </c>
      <c r="F145" s="786"/>
      <c r="G145" s="786"/>
      <c r="H145" s="785">
        <f t="shared" si="15"/>
        <v>0</v>
      </c>
      <c r="I145" s="630">
        <f t="shared" si="16"/>
        <v>0</v>
      </c>
      <c r="J145" s="630">
        <f t="shared" si="17"/>
        <v>0</v>
      </c>
      <c r="K145" s="630">
        <f t="shared" si="18"/>
        <v>0</v>
      </c>
      <c r="L145" s="787" t="str">
        <f t="shared" si="19"/>
        <v>-</v>
      </c>
      <c r="M145" s="788" t="str">
        <f t="shared" si="20"/>
        <v>-</v>
      </c>
    </row>
    <row r="146" spans="1:13" s="627" customFormat="1" x14ac:dyDescent="0.2">
      <c r="A146" s="782">
        <v>140</v>
      </c>
      <c r="B146" s="789"/>
      <c r="C146" s="786"/>
      <c r="D146" s="786"/>
      <c r="E146" s="785">
        <f t="shared" si="14"/>
        <v>0</v>
      </c>
      <c r="F146" s="786"/>
      <c r="G146" s="786"/>
      <c r="H146" s="785">
        <f t="shared" si="15"/>
        <v>0</v>
      </c>
      <c r="I146" s="630">
        <f t="shared" si="16"/>
        <v>0</v>
      </c>
      <c r="J146" s="630">
        <f t="shared" si="17"/>
        <v>0</v>
      </c>
      <c r="K146" s="630">
        <f t="shared" si="18"/>
        <v>0</v>
      </c>
      <c r="L146" s="787" t="str">
        <f t="shared" si="19"/>
        <v>-</v>
      </c>
      <c r="M146" s="788" t="str">
        <f t="shared" si="20"/>
        <v>-</v>
      </c>
    </row>
    <row r="147" spans="1:13" s="627" customFormat="1" x14ac:dyDescent="0.2">
      <c r="A147" s="782">
        <v>141</v>
      </c>
      <c r="B147" s="789"/>
      <c r="C147" s="786"/>
      <c r="D147" s="786"/>
      <c r="E147" s="785">
        <f t="shared" si="14"/>
        <v>0</v>
      </c>
      <c r="F147" s="786"/>
      <c r="G147" s="786"/>
      <c r="H147" s="785">
        <f t="shared" si="15"/>
        <v>0</v>
      </c>
      <c r="I147" s="630">
        <f t="shared" si="16"/>
        <v>0</v>
      </c>
      <c r="J147" s="630">
        <f t="shared" si="17"/>
        <v>0</v>
      </c>
      <c r="K147" s="630">
        <f t="shared" si="18"/>
        <v>0</v>
      </c>
      <c r="L147" s="787" t="str">
        <f t="shared" si="19"/>
        <v>-</v>
      </c>
      <c r="M147" s="788" t="str">
        <f t="shared" si="20"/>
        <v>-</v>
      </c>
    </row>
    <row r="148" spans="1:13" s="627" customFormat="1" x14ac:dyDescent="0.2">
      <c r="A148" s="782">
        <v>142</v>
      </c>
      <c r="B148" s="789"/>
      <c r="C148" s="786"/>
      <c r="D148" s="790"/>
      <c r="E148" s="785">
        <f t="shared" si="14"/>
        <v>0</v>
      </c>
      <c r="F148" s="790"/>
      <c r="G148" s="790"/>
      <c r="H148" s="785">
        <f t="shared" si="15"/>
        <v>0</v>
      </c>
      <c r="I148" s="630">
        <f t="shared" si="16"/>
        <v>0</v>
      </c>
      <c r="J148" s="630">
        <f t="shared" si="17"/>
        <v>0</v>
      </c>
      <c r="K148" s="630">
        <f t="shared" si="18"/>
        <v>0</v>
      </c>
      <c r="L148" s="787" t="str">
        <f t="shared" si="19"/>
        <v>-</v>
      </c>
      <c r="M148" s="788" t="str">
        <f t="shared" si="20"/>
        <v>-</v>
      </c>
    </row>
    <row r="149" spans="1:13" s="627" customFormat="1" x14ac:dyDescent="0.2">
      <c r="A149" s="782">
        <v>143</v>
      </c>
      <c r="B149" s="789"/>
      <c r="C149" s="786"/>
      <c r="D149" s="790"/>
      <c r="E149" s="785">
        <f t="shared" si="14"/>
        <v>0</v>
      </c>
      <c r="F149" s="790"/>
      <c r="G149" s="790"/>
      <c r="H149" s="785">
        <f t="shared" si="15"/>
        <v>0</v>
      </c>
      <c r="I149" s="630">
        <f t="shared" si="16"/>
        <v>0</v>
      </c>
      <c r="J149" s="630">
        <f t="shared" si="17"/>
        <v>0</v>
      </c>
      <c r="K149" s="630">
        <f t="shared" si="18"/>
        <v>0</v>
      </c>
      <c r="L149" s="787" t="str">
        <f t="shared" si="19"/>
        <v>-</v>
      </c>
      <c r="M149" s="788" t="str">
        <f t="shared" si="20"/>
        <v>-</v>
      </c>
    </row>
    <row r="150" spans="1:13" s="627" customFormat="1" x14ac:dyDescent="0.2">
      <c r="A150" s="782">
        <v>144</v>
      </c>
      <c r="B150" s="789"/>
      <c r="C150" s="786"/>
      <c r="D150" s="790"/>
      <c r="E150" s="785">
        <f t="shared" si="14"/>
        <v>0</v>
      </c>
      <c r="F150" s="790"/>
      <c r="G150" s="790"/>
      <c r="H150" s="785">
        <f t="shared" si="15"/>
        <v>0</v>
      </c>
      <c r="I150" s="630">
        <f t="shared" si="16"/>
        <v>0</v>
      </c>
      <c r="J150" s="630">
        <f t="shared" si="17"/>
        <v>0</v>
      </c>
      <c r="K150" s="630">
        <f t="shared" si="18"/>
        <v>0</v>
      </c>
      <c r="L150" s="787" t="str">
        <f t="shared" si="19"/>
        <v>-</v>
      </c>
      <c r="M150" s="788" t="str">
        <f t="shared" si="20"/>
        <v>-</v>
      </c>
    </row>
    <row r="151" spans="1:13" s="627" customFormat="1" x14ac:dyDescent="0.2">
      <c r="A151" s="782">
        <v>145</v>
      </c>
      <c r="B151" s="789"/>
      <c r="C151" s="786"/>
      <c r="D151" s="790"/>
      <c r="E151" s="785">
        <f t="shared" si="14"/>
        <v>0</v>
      </c>
      <c r="F151" s="790"/>
      <c r="G151" s="790"/>
      <c r="H151" s="785">
        <f t="shared" si="15"/>
        <v>0</v>
      </c>
      <c r="I151" s="630">
        <f t="shared" si="16"/>
        <v>0</v>
      </c>
      <c r="J151" s="630">
        <f t="shared" si="17"/>
        <v>0</v>
      </c>
      <c r="K151" s="630">
        <f t="shared" si="18"/>
        <v>0</v>
      </c>
      <c r="L151" s="787" t="str">
        <f t="shared" si="19"/>
        <v>-</v>
      </c>
      <c r="M151" s="788" t="str">
        <f t="shared" si="20"/>
        <v>-</v>
      </c>
    </row>
    <row r="152" spans="1:13" s="627" customFormat="1" x14ac:dyDescent="0.2">
      <c r="A152" s="782">
        <v>146</v>
      </c>
      <c r="B152" s="789"/>
      <c r="C152" s="786"/>
      <c r="D152" s="790"/>
      <c r="E152" s="785">
        <f t="shared" si="14"/>
        <v>0</v>
      </c>
      <c r="F152" s="790"/>
      <c r="G152" s="790"/>
      <c r="H152" s="785">
        <f t="shared" si="15"/>
        <v>0</v>
      </c>
      <c r="I152" s="630">
        <f t="shared" si="16"/>
        <v>0</v>
      </c>
      <c r="J152" s="630">
        <f t="shared" si="17"/>
        <v>0</v>
      </c>
      <c r="K152" s="630">
        <f t="shared" si="18"/>
        <v>0</v>
      </c>
      <c r="L152" s="787" t="str">
        <f t="shared" si="19"/>
        <v>-</v>
      </c>
      <c r="M152" s="788" t="str">
        <f t="shared" si="20"/>
        <v>-</v>
      </c>
    </row>
    <row r="153" spans="1:13" s="627" customFormat="1" x14ac:dyDescent="0.2">
      <c r="A153" s="782">
        <v>147</v>
      </c>
      <c r="B153" s="789"/>
      <c r="C153" s="786"/>
      <c r="D153" s="790"/>
      <c r="E153" s="785">
        <f t="shared" si="14"/>
        <v>0</v>
      </c>
      <c r="F153" s="790"/>
      <c r="G153" s="790"/>
      <c r="H153" s="785">
        <f t="shared" si="15"/>
        <v>0</v>
      </c>
      <c r="I153" s="630">
        <f t="shared" si="16"/>
        <v>0</v>
      </c>
      <c r="J153" s="630">
        <f t="shared" si="17"/>
        <v>0</v>
      </c>
      <c r="K153" s="630">
        <f t="shared" si="18"/>
        <v>0</v>
      </c>
      <c r="L153" s="787" t="str">
        <f t="shared" si="19"/>
        <v>-</v>
      </c>
      <c r="M153" s="788" t="str">
        <f t="shared" si="20"/>
        <v>-</v>
      </c>
    </row>
    <row r="154" spans="1:13" s="627" customFormat="1" x14ac:dyDescent="0.2">
      <c r="A154" s="782">
        <v>148</v>
      </c>
      <c r="B154" s="789"/>
      <c r="C154" s="786"/>
      <c r="D154" s="790"/>
      <c r="E154" s="785">
        <f t="shared" si="14"/>
        <v>0</v>
      </c>
      <c r="F154" s="790"/>
      <c r="G154" s="790"/>
      <c r="H154" s="785">
        <f t="shared" si="15"/>
        <v>0</v>
      </c>
      <c r="I154" s="630">
        <f t="shared" si="16"/>
        <v>0</v>
      </c>
      <c r="J154" s="630">
        <f t="shared" si="17"/>
        <v>0</v>
      </c>
      <c r="K154" s="630">
        <f t="shared" si="18"/>
        <v>0</v>
      </c>
      <c r="L154" s="787" t="str">
        <f t="shared" si="19"/>
        <v>-</v>
      </c>
      <c r="M154" s="788" t="str">
        <f t="shared" si="20"/>
        <v>-</v>
      </c>
    </row>
    <row r="155" spans="1:13" s="627" customFormat="1" x14ac:dyDescent="0.2">
      <c r="A155" s="782">
        <v>149</v>
      </c>
      <c r="B155" s="789"/>
      <c r="C155" s="786"/>
      <c r="D155" s="790"/>
      <c r="E155" s="785">
        <f t="shared" si="14"/>
        <v>0</v>
      </c>
      <c r="F155" s="790"/>
      <c r="G155" s="790"/>
      <c r="H155" s="785">
        <f t="shared" si="15"/>
        <v>0</v>
      </c>
      <c r="I155" s="630">
        <f t="shared" si="16"/>
        <v>0</v>
      </c>
      <c r="J155" s="630">
        <f t="shared" si="17"/>
        <v>0</v>
      </c>
      <c r="K155" s="630">
        <f t="shared" si="18"/>
        <v>0</v>
      </c>
      <c r="L155" s="787" t="str">
        <f t="shared" si="19"/>
        <v>-</v>
      </c>
      <c r="M155" s="788" t="str">
        <f t="shared" si="20"/>
        <v>-</v>
      </c>
    </row>
    <row r="156" spans="1:13" s="627" customFormat="1" x14ac:dyDescent="0.2">
      <c r="A156" s="782">
        <v>150</v>
      </c>
      <c r="B156" s="789"/>
      <c r="C156" s="786"/>
      <c r="D156" s="790"/>
      <c r="E156" s="785">
        <f t="shared" si="14"/>
        <v>0</v>
      </c>
      <c r="F156" s="790"/>
      <c r="G156" s="790"/>
      <c r="H156" s="785">
        <f t="shared" si="15"/>
        <v>0</v>
      </c>
      <c r="I156" s="630">
        <f t="shared" si="16"/>
        <v>0</v>
      </c>
      <c r="J156" s="630">
        <f t="shared" si="17"/>
        <v>0</v>
      </c>
      <c r="K156" s="630">
        <f t="shared" si="18"/>
        <v>0</v>
      </c>
      <c r="L156" s="787" t="str">
        <f t="shared" si="19"/>
        <v>-</v>
      </c>
      <c r="M156" s="788" t="str">
        <f t="shared" si="20"/>
        <v>-</v>
      </c>
    </row>
    <row r="157" spans="1:13" s="627" customFormat="1" x14ac:dyDescent="0.2">
      <c r="A157" s="782">
        <v>151</v>
      </c>
      <c r="B157" s="789"/>
      <c r="C157" s="786"/>
      <c r="D157" s="790"/>
      <c r="E157" s="785">
        <f t="shared" si="14"/>
        <v>0</v>
      </c>
      <c r="F157" s="790"/>
      <c r="G157" s="790"/>
      <c r="H157" s="785">
        <f t="shared" si="15"/>
        <v>0</v>
      </c>
      <c r="I157" s="630">
        <f t="shared" si="16"/>
        <v>0</v>
      </c>
      <c r="J157" s="630">
        <f t="shared" si="17"/>
        <v>0</v>
      </c>
      <c r="K157" s="630">
        <f t="shared" si="18"/>
        <v>0</v>
      </c>
      <c r="L157" s="787" t="str">
        <f t="shared" si="19"/>
        <v>-</v>
      </c>
      <c r="M157" s="788" t="str">
        <f t="shared" si="20"/>
        <v>-</v>
      </c>
    </row>
    <row r="158" spans="1:13" s="627" customFormat="1" x14ac:dyDescent="0.2">
      <c r="A158" s="782">
        <v>152</v>
      </c>
      <c r="B158" s="789"/>
      <c r="C158" s="786"/>
      <c r="D158" s="790"/>
      <c r="E158" s="785">
        <f t="shared" si="14"/>
        <v>0</v>
      </c>
      <c r="F158" s="790"/>
      <c r="G158" s="790"/>
      <c r="H158" s="785">
        <f t="shared" si="15"/>
        <v>0</v>
      </c>
      <c r="I158" s="630">
        <f t="shared" si="16"/>
        <v>0</v>
      </c>
      <c r="J158" s="630">
        <f t="shared" si="17"/>
        <v>0</v>
      </c>
      <c r="K158" s="630">
        <f t="shared" si="18"/>
        <v>0</v>
      </c>
      <c r="L158" s="787" t="str">
        <f t="shared" si="19"/>
        <v>-</v>
      </c>
      <c r="M158" s="788" t="str">
        <f t="shared" si="20"/>
        <v>-</v>
      </c>
    </row>
    <row r="159" spans="1:13" s="627" customFormat="1" x14ac:dyDescent="0.2">
      <c r="A159" s="782">
        <v>153</v>
      </c>
      <c r="B159" s="789"/>
      <c r="C159" s="786"/>
      <c r="D159" s="790"/>
      <c r="E159" s="785">
        <f t="shared" si="14"/>
        <v>0</v>
      </c>
      <c r="F159" s="790"/>
      <c r="G159" s="790"/>
      <c r="H159" s="785">
        <f t="shared" si="15"/>
        <v>0</v>
      </c>
      <c r="I159" s="630">
        <f t="shared" si="16"/>
        <v>0</v>
      </c>
      <c r="J159" s="630">
        <f t="shared" si="17"/>
        <v>0</v>
      </c>
      <c r="K159" s="630">
        <f t="shared" si="18"/>
        <v>0</v>
      </c>
      <c r="L159" s="787" t="str">
        <f t="shared" si="19"/>
        <v>-</v>
      </c>
      <c r="M159" s="788" t="str">
        <f t="shared" si="20"/>
        <v>-</v>
      </c>
    </row>
    <row r="160" spans="1:13" s="627" customFormat="1" x14ac:dyDescent="0.2">
      <c r="A160" s="782">
        <v>154</v>
      </c>
      <c r="B160" s="789"/>
      <c r="C160" s="786"/>
      <c r="D160" s="790"/>
      <c r="E160" s="785">
        <f t="shared" si="14"/>
        <v>0</v>
      </c>
      <c r="F160" s="790"/>
      <c r="G160" s="790"/>
      <c r="H160" s="785">
        <f t="shared" si="15"/>
        <v>0</v>
      </c>
      <c r="I160" s="630">
        <f t="shared" si="16"/>
        <v>0</v>
      </c>
      <c r="J160" s="630">
        <f t="shared" si="17"/>
        <v>0</v>
      </c>
      <c r="K160" s="630">
        <f t="shared" si="18"/>
        <v>0</v>
      </c>
      <c r="L160" s="787" t="str">
        <f t="shared" si="19"/>
        <v>-</v>
      </c>
      <c r="M160" s="788" t="str">
        <f t="shared" si="20"/>
        <v>-</v>
      </c>
    </row>
    <row r="161" spans="1:13" s="627" customFormat="1" x14ac:dyDescent="0.2">
      <c r="A161" s="782">
        <v>155</v>
      </c>
      <c r="B161" s="789"/>
      <c r="C161" s="786"/>
      <c r="D161" s="790"/>
      <c r="E161" s="785">
        <f t="shared" si="14"/>
        <v>0</v>
      </c>
      <c r="F161" s="790"/>
      <c r="G161" s="790"/>
      <c r="H161" s="785">
        <f t="shared" si="15"/>
        <v>0</v>
      </c>
      <c r="I161" s="630">
        <f t="shared" si="16"/>
        <v>0</v>
      </c>
      <c r="J161" s="630">
        <f t="shared" si="17"/>
        <v>0</v>
      </c>
      <c r="K161" s="630">
        <f t="shared" si="18"/>
        <v>0</v>
      </c>
      <c r="L161" s="787" t="str">
        <f t="shared" si="19"/>
        <v>-</v>
      </c>
      <c r="M161" s="788" t="str">
        <f t="shared" si="20"/>
        <v>-</v>
      </c>
    </row>
    <row r="162" spans="1:13" s="627" customFormat="1" x14ac:dyDescent="0.2">
      <c r="A162" s="782">
        <v>156</v>
      </c>
      <c r="B162" s="789"/>
      <c r="C162" s="786"/>
      <c r="D162" s="790"/>
      <c r="E162" s="785">
        <f t="shared" si="14"/>
        <v>0</v>
      </c>
      <c r="F162" s="790"/>
      <c r="G162" s="790"/>
      <c r="H162" s="785">
        <f t="shared" si="15"/>
        <v>0</v>
      </c>
      <c r="I162" s="630">
        <f t="shared" si="16"/>
        <v>0</v>
      </c>
      <c r="J162" s="630">
        <f t="shared" si="17"/>
        <v>0</v>
      </c>
      <c r="K162" s="630">
        <f t="shared" si="18"/>
        <v>0</v>
      </c>
      <c r="L162" s="787" t="str">
        <f t="shared" si="19"/>
        <v>-</v>
      </c>
      <c r="M162" s="788" t="str">
        <f t="shared" si="20"/>
        <v>-</v>
      </c>
    </row>
    <row r="163" spans="1:13" s="627" customFormat="1" x14ac:dyDescent="0.2">
      <c r="A163" s="782">
        <v>157</v>
      </c>
      <c r="B163" s="789"/>
      <c r="C163" s="786"/>
      <c r="D163" s="790"/>
      <c r="E163" s="785">
        <f t="shared" si="14"/>
        <v>0</v>
      </c>
      <c r="F163" s="790"/>
      <c r="G163" s="790"/>
      <c r="H163" s="785">
        <f t="shared" si="15"/>
        <v>0</v>
      </c>
      <c r="I163" s="630">
        <f t="shared" si="16"/>
        <v>0</v>
      </c>
      <c r="J163" s="630">
        <f t="shared" si="17"/>
        <v>0</v>
      </c>
      <c r="K163" s="630">
        <f t="shared" si="18"/>
        <v>0</v>
      </c>
      <c r="L163" s="787" t="str">
        <f t="shared" si="19"/>
        <v>-</v>
      </c>
      <c r="M163" s="788" t="str">
        <f t="shared" si="20"/>
        <v>-</v>
      </c>
    </row>
    <row r="164" spans="1:13" s="627" customFormat="1" x14ac:dyDescent="0.2">
      <c r="A164" s="782">
        <v>158</v>
      </c>
      <c r="B164" s="789"/>
      <c r="C164" s="786"/>
      <c r="D164" s="790"/>
      <c r="E164" s="785">
        <f t="shared" si="14"/>
        <v>0</v>
      </c>
      <c r="F164" s="790"/>
      <c r="G164" s="790"/>
      <c r="H164" s="785">
        <f t="shared" si="15"/>
        <v>0</v>
      </c>
      <c r="I164" s="630">
        <f t="shared" si="16"/>
        <v>0</v>
      </c>
      <c r="J164" s="630">
        <f t="shared" si="17"/>
        <v>0</v>
      </c>
      <c r="K164" s="630">
        <f t="shared" si="18"/>
        <v>0</v>
      </c>
      <c r="L164" s="787" t="str">
        <f t="shared" si="19"/>
        <v>-</v>
      </c>
      <c r="M164" s="788" t="str">
        <f t="shared" si="20"/>
        <v>-</v>
      </c>
    </row>
    <row r="165" spans="1:13" s="627" customFormat="1" x14ac:dyDescent="0.2">
      <c r="A165" s="782">
        <v>159</v>
      </c>
      <c r="B165" s="789"/>
      <c r="C165" s="786"/>
      <c r="D165" s="790"/>
      <c r="E165" s="785">
        <f t="shared" si="14"/>
        <v>0</v>
      </c>
      <c r="F165" s="790"/>
      <c r="G165" s="790"/>
      <c r="H165" s="785">
        <f t="shared" si="15"/>
        <v>0</v>
      </c>
      <c r="I165" s="630">
        <f t="shared" si="16"/>
        <v>0</v>
      </c>
      <c r="J165" s="630">
        <f t="shared" si="17"/>
        <v>0</v>
      </c>
      <c r="K165" s="630">
        <f t="shared" si="18"/>
        <v>0</v>
      </c>
      <c r="L165" s="787" t="str">
        <f t="shared" si="19"/>
        <v>-</v>
      </c>
      <c r="M165" s="788" t="str">
        <f t="shared" si="20"/>
        <v>-</v>
      </c>
    </row>
    <row r="166" spans="1:13" s="627" customFormat="1" x14ac:dyDescent="0.2">
      <c r="A166" s="782">
        <v>160</v>
      </c>
      <c r="B166" s="789"/>
      <c r="C166" s="786"/>
      <c r="D166" s="790"/>
      <c r="E166" s="785">
        <f t="shared" si="14"/>
        <v>0</v>
      </c>
      <c r="F166" s="790"/>
      <c r="G166" s="790"/>
      <c r="H166" s="785">
        <f t="shared" si="15"/>
        <v>0</v>
      </c>
      <c r="I166" s="630">
        <f t="shared" si="16"/>
        <v>0</v>
      </c>
      <c r="J166" s="630">
        <f t="shared" si="17"/>
        <v>0</v>
      </c>
      <c r="K166" s="630">
        <f t="shared" si="18"/>
        <v>0</v>
      </c>
      <c r="L166" s="787" t="str">
        <f t="shared" si="19"/>
        <v>-</v>
      </c>
      <c r="M166" s="788" t="str">
        <f t="shared" si="20"/>
        <v>-</v>
      </c>
    </row>
    <row r="167" spans="1:13" s="627" customFormat="1" x14ac:dyDescent="0.2">
      <c r="A167" s="782">
        <v>161</v>
      </c>
      <c r="B167" s="789"/>
      <c r="C167" s="786"/>
      <c r="D167" s="790"/>
      <c r="E167" s="785">
        <f t="shared" si="14"/>
        <v>0</v>
      </c>
      <c r="F167" s="790"/>
      <c r="G167" s="790"/>
      <c r="H167" s="785">
        <f t="shared" si="15"/>
        <v>0</v>
      </c>
      <c r="I167" s="630">
        <f t="shared" si="16"/>
        <v>0</v>
      </c>
      <c r="J167" s="630">
        <f t="shared" si="17"/>
        <v>0</v>
      </c>
      <c r="K167" s="630">
        <f t="shared" si="18"/>
        <v>0</v>
      </c>
      <c r="L167" s="787" t="str">
        <f t="shared" si="19"/>
        <v>-</v>
      </c>
      <c r="M167" s="788" t="str">
        <f t="shared" si="20"/>
        <v>-</v>
      </c>
    </row>
    <row r="168" spans="1:13" s="627" customFormat="1" x14ac:dyDescent="0.2">
      <c r="A168" s="782">
        <v>162</v>
      </c>
      <c r="B168" s="789"/>
      <c r="C168" s="786"/>
      <c r="D168" s="790"/>
      <c r="E168" s="785">
        <f t="shared" si="14"/>
        <v>0</v>
      </c>
      <c r="F168" s="790"/>
      <c r="G168" s="790"/>
      <c r="H168" s="785">
        <f t="shared" si="15"/>
        <v>0</v>
      </c>
      <c r="I168" s="630">
        <f t="shared" si="16"/>
        <v>0</v>
      </c>
      <c r="J168" s="630">
        <f t="shared" si="17"/>
        <v>0</v>
      </c>
      <c r="K168" s="630">
        <f t="shared" si="18"/>
        <v>0</v>
      </c>
      <c r="L168" s="787" t="str">
        <f t="shared" si="19"/>
        <v>-</v>
      </c>
      <c r="M168" s="788" t="str">
        <f t="shared" si="20"/>
        <v>-</v>
      </c>
    </row>
    <row r="169" spans="1:13" s="627" customFormat="1" x14ac:dyDescent="0.2">
      <c r="A169" s="782">
        <v>163</v>
      </c>
      <c r="B169" s="789"/>
      <c r="C169" s="786"/>
      <c r="D169" s="790"/>
      <c r="E169" s="785">
        <f t="shared" si="14"/>
        <v>0</v>
      </c>
      <c r="F169" s="790"/>
      <c r="G169" s="790"/>
      <c r="H169" s="785">
        <f t="shared" si="15"/>
        <v>0</v>
      </c>
      <c r="I169" s="630">
        <f t="shared" si="16"/>
        <v>0</v>
      </c>
      <c r="J169" s="630">
        <f t="shared" si="17"/>
        <v>0</v>
      </c>
      <c r="K169" s="630">
        <f t="shared" si="18"/>
        <v>0</v>
      </c>
      <c r="L169" s="787" t="str">
        <f t="shared" si="19"/>
        <v>-</v>
      </c>
      <c r="M169" s="788" t="str">
        <f t="shared" si="20"/>
        <v>-</v>
      </c>
    </row>
    <row r="170" spans="1:13" s="627" customFormat="1" x14ac:dyDescent="0.2">
      <c r="A170" s="782">
        <v>164</v>
      </c>
      <c r="B170" s="789"/>
      <c r="C170" s="786"/>
      <c r="D170" s="790"/>
      <c r="E170" s="785">
        <f t="shared" si="14"/>
        <v>0</v>
      </c>
      <c r="F170" s="790"/>
      <c r="G170" s="790"/>
      <c r="H170" s="785">
        <f t="shared" si="15"/>
        <v>0</v>
      </c>
      <c r="I170" s="630">
        <f t="shared" si="16"/>
        <v>0</v>
      </c>
      <c r="J170" s="630">
        <f t="shared" si="17"/>
        <v>0</v>
      </c>
      <c r="K170" s="630">
        <f t="shared" si="18"/>
        <v>0</v>
      </c>
      <c r="L170" s="787" t="str">
        <f t="shared" si="19"/>
        <v>-</v>
      </c>
      <c r="M170" s="788" t="str">
        <f t="shared" si="20"/>
        <v>-</v>
      </c>
    </row>
    <row r="171" spans="1:13" s="627" customFormat="1" x14ac:dyDescent="0.2">
      <c r="A171" s="782">
        <v>165</v>
      </c>
      <c r="B171" s="789"/>
      <c r="C171" s="786"/>
      <c r="D171" s="790"/>
      <c r="E171" s="785">
        <f t="shared" si="14"/>
        <v>0</v>
      </c>
      <c r="F171" s="790"/>
      <c r="G171" s="790"/>
      <c r="H171" s="785">
        <f t="shared" si="15"/>
        <v>0</v>
      </c>
      <c r="I171" s="630">
        <f t="shared" si="16"/>
        <v>0</v>
      </c>
      <c r="J171" s="630">
        <f t="shared" si="17"/>
        <v>0</v>
      </c>
      <c r="K171" s="630">
        <f t="shared" si="18"/>
        <v>0</v>
      </c>
      <c r="L171" s="787" t="str">
        <f t="shared" si="19"/>
        <v>-</v>
      </c>
      <c r="M171" s="788" t="str">
        <f t="shared" si="20"/>
        <v>-</v>
      </c>
    </row>
    <row r="172" spans="1:13" s="627" customFormat="1" x14ac:dyDescent="0.2">
      <c r="A172" s="782">
        <v>166</v>
      </c>
      <c r="B172" s="789"/>
      <c r="C172" s="786"/>
      <c r="D172" s="790"/>
      <c r="E172" s="785">
        <f t="shared" si="14"/>
        <v>0</v>
      </c>
      <c r="F172" s="790"/>
      <c r="G172" s="790"/>
      <c r="H172" s="785">
        <f t="shared" si="15"/>
        <v>0</v>
      </c>
      <c r="I172" s="630">
        <f t="shared" si="16"/>
        <v>0</v>
      </c>
      <c r="J172" s="630">
        <f t="shared" si="17"/>
        <v>0</v>
      </c>
      <c r="K172" s="630">
        <f t="shared" si="18"/>
        <v>0</v>
      </c>
      <c r="L172" s="787" t="str">
        <f t="shared" si="19"/>
        <v>-</v>
      </c>
      <c r="M172" s="788" t="str">
        <f t="shared" si="20"/>
        <v>-</v>
      </c>
    </row>
    <row r="173" spans="1:13" s="627" customFormat="1" x14ac:dyDescent="0.2">
      <c r="A173" s="782">
        <v>167</v>
      </c>
      <c r="B173" s="789"/>
      <c r="C173" s="786"/>
      <c r="D173" s="790"/>
      <c r="E173" s="785">
        <f t="shared" si="14"/>
        <v>0</v>
      </c>
      <c r="F173" s="790"/>
      <c r="G173" s="790"/>
      <c r="H173" s="785">
        <f t="shared" si="15"/>
        <v>0</v>
      </c>
      <c r="I173" s="630">
        <f t="shared" si="16"/>
        <v>0</v>
      </c>
      <c r="J173" s="630">
        <f t="shared" si="17"/>
        <v>0</v>
      </c>
      <c r="K173" s="630">
        <f t="shared" si="18"/>
        <v>0</v>
      </c>
      <c r="L173" s="787" t="str">
        <f t="shared" si="19"/>
        <v>-</v>
      </c>
      <c r="M173" s="788" t="str">
        <f t="shared" si="20"/>
        <v>-</v>
      </c>
    </row>
    <row r="174" spans="1:13" s="627" customFormat="1" x14ac:dyDescent="0.2">
      <c r="A174" s="782">
        <v>168</v>
      </c>
      <c r="B174" s="789"/>
      <c r="C174" s="786"/>
      <c r="D174" s="790"/>
      <c r="E174" s="785">
        <f t="shared" si="14"/>
        <v>0</v>
      </c>
      <c r="F174" s="790"/>
      <c r="G174" s="790"/>
      <c r="H174" s="785">
        <f t="shared" si="15"/>
        <v>0</v>
      </c>
      <c r="I174" s="630">
        <f t="shared" si="16"/>
        <v>0</v>
      </c>
      <c r="J174" s="630">
        <f t="shared" si="17"/>
        <v>0</v>
      </c>
      <c r="K174" s="630">
        <f t="shared" si="18"/>
        <v>0</v>
      </c>
      <c r="L174" s="787" t="str">
        <f t="shared" si="19"/>
        <v>-</v>
      </c>
      <c r="M174" s="788" t="str">
        <f t="shared" si="20"/>
        <v>-</v>
      </c>
    </row>
    <row r="175" spans="1:13" s="627" customFormat="1" x14ac:dyDescent="0.2">
      <c r="A175" s="782">
        <v>169</v>
      </c>
      <c r="B175" s="789"/>
      <c r="C175" s="786"/>
      <c r="D175" s="790"/>
      <c r="E175" s="785">
        <f t="shared" si="14"/>
        <v>0</v>
      </c>
      <c r="F175" s="790"/>
      <c r="G175" s="790"/>
      <c r="H175" s="785">
        <f t="shared" si="15"/>
        <v>0</v>
      </c>
      <c r="I175" s="630">
        <f t="shared" si="16"/>
        <v>0</v>
      </c>
      <c r="J175" s="630">
        <f t="shared" si="17"/>
        <v>0</v>
      </c>
      <c r="K175" s="630">
        <f t="shared" si="18"/>
        <v>0</v>
      </c>
      <c r="L175" s="787" t="str">
        <f t="shared" si="19"/>
        <v>-</v>
      </c>
      <c r="M175" s="788" t="str">
        <f t="shared" si="20"/>
        <v>-</v>
      </c>
    </row>
    <row r="176" spans="1:13" s="627" customFormat="1" x14ac:dyDescent="0.2">
      <c r="A176" s="782">
        <v>170</v>
      </c>
      <c r="B176" s="789"/>
      <c r="C176" s="786"/>
      <c r="D176" s="790"/>
      <c r="E176" s="785">
        <f t="shared" si="14"/>
        <v>0</v>
      </c>
      <c r="F176" s="790"/>
      <c r="G176" s="790"/>
      <c r="H176" s="785">
        <f t="shared" si="15"/>
        <v>0</v>
      </c>
      <c r="I176" s="630">
        <f t="shared" si="16"/>
        <v>0</v>
      </c>
      <c r="J176" s="630">
        <f t="shared" si="17"/>
        <v>0</v>
      </c>
      <c r="K176" s="630">
        <f t="shared" si="18"/>
        <v>0</v>
      </c>
      <c r="L176" s="787" t="str">
        <f t="shared" si="19"/>
        <v>-</v>
      </c>
      <c r="M176" s="788" t="str">
        <f t="shared" si="20"/>
        <v>-</v>
      </c>
    </row>
    <row r="177" spans="1:13" s="627" customFormat="1" x14ac:dyDescent="0.2">
      <c r="A177" s="782">
        <v>171</v>
      </c>
      <c r="B177" s="789"/>
      <c r="C177" s="786"/>
      <c r="D177" s="790"/>
      <c r="E177" s="785">
        <f t="shared" si="14"/>
        <v>0</v>
      </c>
      <c r="F177" s="790"/>
      <c r="G177" s="790"/>
      <c r="H177" s="785">
        <f t="shared" si="15"/>
        <v>0</v>
      </c>
      <c r="I177" s="630">
        <f t="shared" si="16"/>
        <v>0</v>
      </c>
      <c r="J177" s="630">
        <f t="shared" si="17"/>
        <v>0</v>
      </c>
      <c r="K177" s="630">
        <f t="shared" si="18"/>
        <v>0</v>
      </c>
      <c r="L177" s="787" t="str">
        <f t="shared" si="19"/>
        <v>-</v>
      </c>
      <c r="M177" s="788" t="str">
        <f t="shared" si="20"/>
        <v>-</v>
      </c>
    </row>
    <row r="178" spans="1:13" s="627" customFormat="1" x14ac:dyDescent="0.2">
      <c r="A178" s="782">
        <v>172</v>
      </c>
      <c r="B178" s="789"/>
      <c r="C178" s="786"/>
      <c r="D178" s="790"/>
      <c r="E178" s="785">
        <f t="shared" si="14"/>
        <v>0</v>
      </c>
      <c r="F178" s="790"/>
      <c r="G178" s="790"/>
      <c r="H178" s="785">
        <f t="shared" si="15"/>
        <v>0</v>
      </c>
      <c r="I178" s="630">
        <f t="shared" si="16"/>
        <v>0</v>
      </c>
      <c r="J178" s="630">
        <f t="shared" si="17"/>
        <v>0</v>
      </c>
      <c r="K178" s="630">
        <f t="shared" si="18"/>
        <v>0</v>
      </c>
      <c r="L178" s="787" t="str">
        <f t="shared" si="19"/>
        <v>-</v>
      </c>
      <c r="M178" s="788" t="str">
        <f t="shared" si="20"/>
        <v>-</v>
      </c>
    </row>
    <row r="179" spans="1:13" s="627" customFormat="1" x14ac:dyDescent="0.2">
      <c r="A179" s="782">
        <v>173</v>
      </c>
      <c r="B179" s="789"/>
      <c r="C179" s="786"/>
      <c r="D179" s="790"/>
      <c r="E179" s="785">
        <f t="shared" si="14"/>
        <v>0</v>
      </c>
      <c r="F179" s="790"/>
      <c r="G179" s="790"/>
      <c r="H179" s="785">
        <f t="shared" si="15"/>
        <v>0</v>
      </c>
      <c r="I179" s="630">
        <f t="shared" si="16"/>
        <v>0</v>
      </c>
      <c r="J179" s="630">
        <f t="shared" si="17"/>
        <v>0</v>
      </c>
      <c r="K179" s="630">
        <f t="shared" si="18"/>
        <v>0</v>
      </c>
      <c r="L179" s="787" t="str">
        <f t="shared" si="19"/>
        <v>-</v>
      </c>
      <c r="M179" s="788" t="str">
        <f t="shared" si="20"/>
        <v>-</v>
      </c>
    </row>
    <row r="180" spans="1:13" s="627" customFormat="1" x14ac:dyDescent="0.2">
      <c r="A180" s="782">
        <v>174</v>
      </c>
      <c r="B180" s="789"/>
      <c r="C180" s="786"/>
      <c r="D180" s="790"/>
      <c r="E180" s="785">
        <f t="shared" si="14"/>
        <v>0</v>
      </c>
      <c r="F180" s="790"/>
      <c r="G180" s="790"/>
      <c r="H180" s="785">
        <f t="shared" si="15"/>
        <v>0</v>
      </c>
      <c r="I180" s="630">
        <f t="shared" si="16"/>
        <v>0</v>
      </c>
      <c r="J180" s="630">
        <f t="shared" si="17"/>
        <v>0</v>
      </c>
      <c r="K180" s="630">
        <f t="shared" si="18"/>
        <v>0</v>
      </c>
      <c r="L180" s="787" t="str">
        <f t="shared" si="19"/>
        <v>-</v>
      </c>
      <c r="M180" s="788" t="str">
        <f t="shared" si="20"/>
        <v>-</v>
      </c>
    </row>
    <row r="181" spans="1:13" s="627" customFormat="1" x14ac:dyDescent="0.2">
      <c r="A181" s="782">
        <v>175</v>
      </c>
      <c r="B181" s="789"/>
      <c r="C181" s="786"/>
      <c r="D181" s="790"/>
      <c r="E181" s="785">
        <f t="shared" si="14"/>
        <v>0</v>
      </c>
      <c r="F181" s="790"/>
      <c r="G181" s="790"/>
      <c r="H181" s="785">
        <f t="shared" si="15"/>
        <v>0</v>
      </c>
      <c r="I181" s="630">
        <f t="shared" si="16"/>
        <v>0</v>
      </c>
      <c r="J181" s="630">
        <f t="shared" si="17"/>
        <v>0</v>
      </c>
      <c r="K181" s="630">
        <f t="shared" si="18"/>
        <v>0</v>
      </c>
      <c r="L181" s="787" t="str">
        <f t="shared" si="19"/>
        <v>-</v>
      </c>
      <c r="M181" s="788" t="str">
        <f t="shared" si="20"/>
        <v>-</v>
      </c>
    </row>
    <row r="182" spans="1:13" s="627" customFormat="1" x14ac:dyDescent="0.2">
      <c r="A182" s="782">
        <v>176</v>
      </c>
      <c r="B182" s="789"/>
      <c r="C182" s="786"/>
      <c r="D182" s="790"/>
      <c r="E182" s="785">
        <f t="shared" si="14"/>
        <v>0</v>
      </c>
      <c r="F182" s="790"/>
      <c r="G182" s="790"/>
      <c r="H182" s="785">
        <f t="shared" si="15"/>
        <v>0</v>
      </c>
      <c r="I182" s="630">
        <f t="shared" si="16"/>
        <v>0</v>
      </c>
      <c r="J182" s="630">
        <f t="shared" si="17"/>
        <v>0</v>
      </c>
      <c r="K182" s="630">
        <f t="shared" si="18"/>
        <v>0</v>
      </c>
      <c r="L182" s="787" t="str">
        <f t="shared" si="19"/>
        <v>-</v>
      </c>
      <c r="M182" s="788" t="str">
        <f t="shared" si="20"/>
        <v>-</v>
      </c>
    </row>
    <row r="183" spans="1:13" s="627" customFormat="1" x14ac:dyDescent="0.2">
      <c r="A183" s="782">
        <v>177</v>
      </c>
      <c r="B183" s="789"/>
      <c r="C183" s="786"/>
      <c r="D183" s="790"/>
      <c r="E183" s="785">
        <f t="shared" si="14"/>
        <v>0</v>
      </c>
      <c r="F183" s="790"/>
      <c r="G183" s="790"/>
      <c r="H183" s="785">
        <f t="shared" si="15"/>
        <v>0</v>
      </c>
      <c r="I183" s="630">
        <f t="shared" si="16"/>
        <v>0</v>
      </c>
      <c r="J183" s="630">
        <f t="shared" si="17"/>
        <v>0</v>
      </c>
      <c r="K183" s="630">
        <f t="shared" si="18"/>
        <v>0</v>
      </c>
      <c r="L183" s="787" t="str">
        <f t="shared" si="19"/>
        <v>-</v>
      </c>
      <c r="M183" s="788" t="str">
        <f t="shared" si="20"/>
        <v>-</v>
      </c>
    </row>
    <row r="184" spans="1:13" s="627" customFormat="1" x14ac:dyDescent="0.2">
      <c r="A184" s="782">
        <v>178</v>
      </c>
      <c r="B184" s="789"/>
      <c r="C184" s="786"/>
      <c r="D184" s="790"/>
      <c r="E184" s="785">
        <f t="shared" si="14"/>
        <v>0</v>
      </c>
      <c r="F184" s="790"/>
      <c r="G184" s="790"/>
      <c r="H184" s="785">
        <f t="shared" si="15"/>
        <v>0</v>
      </c>
      <c r="I184" s="630">
        <f t="shared" si="16"/>
        <v>0</v>
      </c>
      <c r="J184" s="630">
        <f t="shared" si="17"/>
        <v>0</v>
      </c>
      <c r="K184" s="630">
        <f t="shared" si="18"/>
        <v>0</v>
      </c>
      <c r="L184" s="787" t="str">
        <f t="shared" si="19"/>
        <v>-</v>
      </c>
      <c r="M184" s="788" t="str">
        <f t="shared" si="20"/>
        <v>-</v>
      </c>
    </row>
    <row r="185" spans="1:13" s="627" customFormat="1" x14ac:dyDescent="0.2">
      <c r="A185" s="782">
        <v>179</v>
      </c>
      <c r="B185" s="789"/>
      <c r="C185" s="786"/>
      <c r="D185" s="790"/>
      <c r="E185" s="785">
        <f t="shared" si="14"/>
        <v>0</v>
      </c>
      <c r="F185" s="790"/>
      <c r="G185" s="790"/>
      <c r="H185" s="785">
        <f t="shared" si="15"/>
        <v>0</v>
      </c>
      <c r="I185" s="630">
        <f t="shared" si="16"/>
        <v>0</v>
      </c>
      <c r="J185" s="630">
        <f t="shared" si="17"/>
        <v>0</v>
      </c>
      <c r="K185" s="630">
        <f t="shared" si="18"/>
        <v>0</v>
      </c>
      <c r="L185" s="787" t="str">
        <f t="shared" si="19"/>
        <v>-</v>
      </c>
      <c r="M185" s="788" t="str">
        <f t="shared" si="20"/>
        <v>-</v>
      </c>
    </row>
    <row r="186" spans="1:13" s="627" customFormat="1" x14ac:dyDescent="0.2">
      <c r="A186" s="782">
        <v>180</v>
      </c>
      <c r="B186" s="789"/>
      <c r="C186" s="786"/>
      <c r="D186" s="790"/>
      <c r="E186" s="785">
        <f t="shared" si="14"/>
        <v>0</v>
      </c>
      <c r="F186" s="790"/>
      <c r="G186" s="790"/>
      <c r="H186" s="785">
        <f t="shared" si="15"/>
        <v>0</v>
      </c>
      <c r="I186" s="630">
        <f t="shared" si="16"/>
        <v>0</v>
      </c>
      <c r="J186" s="630">
        <f t="shared" si="17"/>
        <v>0</v>
      </c>
      <c r="K186" s="630">
        <f t="shared" si="18"/>
        <v>0</v>
      </c>
      <c r="L186" s="787" t="str">
        <f t="shared" si="19"/>
        <v>-</v>
      </c>
      <c r="M186" s="788" t="str">
        <f t="shared" si="20"/>
        <v>-</v>
      </c>
    </row>
    <row r="187" spans="1:13" s="627" customFormat="1" x14ac:dyDescent="0.2">
      <c r="A187" s="782">
        <v>181</v>
      </c>
      <c r="B187" s="789"/>
      <c r="C187" s="786"/>
      <c r="D187" s="790"/>
      <c r="E187" s="785">
        <f t="shared" si="14"/>
        <v>0</v>
      </c>
      <c r="F187" s="790"/>
      <c r="G187" s="790"/>
      <c r="H187" s="785">
        <f t="shared" si="15"/>
        <v>0</v>
      </c>
      <c r="I187" s="630">
        <f t="shared" si="16"/>
        <v>0</v>
      </c>
      <c r="J187" s="630">
        <f t="shared" si="17"/>
        <v>0</v>
      </c>
      <c r="K187" s="630">
        <f t="shared" si="18"/>
        <v>0</v>
      </c>
      <c r="L187" s="787" t="str">
        <f t="shared" si="19"/>
        <v>-</v>
      </c>
      <c r="M187" s="788" t="str">
        <f t="shared" si="20"/>
        <v>-</v>
      </c>
    </row>
    <row r="188" spans="1:13" s="627" customFormat="1" x14ac:dyDescent="0.2">
      <c r="A188" s="782">
        <v>182</v>
      </c>
      <c r="B188" s="789"/>
      <c r="C188" s="786"/>
      <c r="D188" s="790"/>
      <c r="E188" s="785">
        <f t="shared" si="14"/>
        <v>0</v>
      </c>
      <c r="F188" s="790"/>
      <c r="G188" s="790"/>
      <c r="H188" s="785">
        <f t="shared" si="15"/>
        <v>0</v>
      </c>
      <c r="I188" s="630">
        <f t="shared" si="16"/>
        <v>0</v>
      </c>
      <c r="J188" s="630">
        <f t="shared" si="17"/>
        <v>0</v>
      </c>
      <c r="K188" s="630">
        <f t="shared" si="18"/>
        <v>0</v>
      </c>
      <c r="L188" s="787" t="str">
        <f t="shared" si="19"/>
        <v>-</v>
      </c>
      <c r="M188" s="788" t="str">
        <f t="shared" si="20"/>
        <v>-</v>
      </c>
    </row>
    <row r="189" spans="1:13" s="627" customFormat="1" x14ac:dyDescent="0.2">
      <c r="A189" s="782">
        <v>183</v>
      </c>
      <c r="B189" s="789"/>
      <c r="C189" s="786"/>
      <c r="D189" s="790"/>
      <c r="E189" s="785">
        <f t="shared" si="14"/>
        <v>0</v>
      </c>
      <c r="F189" s="790"/>
      <c r="G189" s="790"/>
      <c r="H189" s="785">
        <f t="shared" si="15"/>
        <v>0</v>
      </c>
      <c r="I189" s="630">
        <f t="shared" si="16"/>
        <v>0</v>
      </c>
      <c r="J189" s="630">
        <f t="shared" si="17"/>
        <v>0</v>
      </c>
      <c r="K189" s="630">
        <f t="shared" si="18"/>
        <v>0</v>
      </c>
      <c r="L189" s="787" t="str">
        <f t="shared" si="19"/>
        <v>-</v>
      </c>
      <c r="M189" s="788" t="str">
        <f t="shared" si="20"/>
        <v>-</v>
      </c>
    </row>
    <row r="190" spans="1:13" s="627" customFormat="1" x14ac:dyDescent="0.2">
      <c r="A190" s="782">
        <v>184</v>
      </c>
      <c r="B190" s="789"/>
      <c r="C190" s="786"/>
      <c r="D190" s="790"/>
      <c r="E190" s="785">
        <f t="shared" si="14"/>
        <v>0</v>
      </c>
      <c r="F190" s="790"/>
      <c r="G190" s="790"/>
      <c r="H190" s="785">
        <f t="shared" si="15"/>
        <v>0</v>
      </c>
      <c r="I190" s="630">
        <f t="shared" si="16"/>
        <v>0</v>
      </c>
      <c r="J190" s="630">
        <f t="shared" si="17"/>
        <v>0</v>
      </c>
      <c r="K190" s="630">
        <f t="shared" si="18"/>
        <v>0</v>
      </c>
      <c r="L190" s="787" t="str">
        <f t="shared" si="19"/>
        <v>-</v>
      </c>
      <c r="M190" s="788" t="str">
        <f t="shared" si="20"/>
        <v>-</v>
      </c>
    </row>
    <row r="191" spans="1:13" s="627" customFormat="1" x14ac:dyDescent="0.2">
      <c r="A191" s="782">
        <v>185</v>
      </c>
      <c r="B191" s="789"/>
      <c r="C191" s="786"/>
      <c r="D191" s="790"/>
      <c r="E191" s="785">
        <f t="shared" si="14"/>
        <v>0</v>
      </c>
      <c r="F191" s="790"/>
      <c r="G191" s="790"/>
      <c r="H191" s="785">
        <f t="shared" si="15"/>
        <v>0</v>
      </c>
      <c r="I191" s="630">
        <f t="shared" si="16"/>
        <v>0</v>
      </c>
      <c r="J191" s="630">
        <f t="shared" si="17"/>
        <v>0</v>
      </c>
      <c r="K191" s="630">
        <f t="shared" si="18"/>
        <v>0</v>
      </c>
      <c r="L191" s="787" t="str">
        <f t="shared" si="19"/>
        <v>-</v>
      </c>
      <c r="M191" s="788" t="str">
        <f t="shared" si="20"/>
        <v>-</v>
      </c>
    </row>
    <row r="192" spans="1:13" s="627" customFormat="1" x14ac:dyDescent="0.2">
      <c r="A192" s="782">
        <v>186</v>
      </c>
      <c r="B192" s="789"/>
      <c r="C192" s="786"/>
      <c r="D192" s="790"/>
      <c r="E192" s="785">
        <f t="shared" si="14"/>
        <v>0</v>
      </c>
      <c r="F192" s="790"/>
      <c r="G192" s="790"/>
      <c r="H192" s="785">
        <f t="shared" si="15"/>
        <v>0</v>
      </c>
      <c r="I192" s="630">
        <f t="shared" si="16"/>
        <v>0</v>
      </c>
      <c r="J192" s="630">
        <f t="shared" si="17"/>
        <v>0</v>
      </c>
      <c r="K192" s="630">
        <f t="shared" si="18"/>
        <v>0</v>
      </c>
      <c r="L192" s="787" t="str">
        <f t="shared" si="19"/>
        <v>-</v>
      </c>
      <c r="M192" s="788" t="str">
        <f t="shared" si="20"/>
        <v>-</v>
      </c>
    </row>
    <row r="193" spans="1:13" s="627" customFormat="1" x14ac:dyDescent="0.2">
      <c r="A193" s="782">
        <v>187</v>
      </c>
      <c r="B193" s="789"/>
      <c r="C193" s="786"/>
      <c r="D193" s="790"/>
      <c r="E193" s="785">
        <f t="shared" si="14"/>
        <v>0</v>
      </c>
      <c r="F193" s="790"/>
      <c r="G193" s="790"/>
      <c r="H193" s="785">
        <f t="shared" si="15"/>
        <v>0</v>
      </c>
      <c r="I193" s="630">
        <f t="shared" si="16"/>
        <v>0</v>
      </c>
      <c r="J193" s="630">
        <f t="shared" si="17"/>
        <v>0</v>
      </c>
      <c r="K193" s="630">
        <f t="shared" si="18"/>
        <v>0</v>
      </c>
      <c r="L193" s="787" t="str">
        <f t="shared" si="19"/>
        <v>-</v>
      </c>
      <c r="M193" s="788" t="str">
        <f t="shared" si="20"/>
        <v>-</v>
      </c>
    </row>
    <row r="194" spans="1:13" s="627" customFormat="1" x14ac:dyDescent="0.2">
      <c r="A194" s="782">
        <v>188</v>
      </c>
      <c r="B194" s="789"/>
      <c r="C194" s="786"/>
      <c r="D194" s="790"/>
      <c r="E194" s="785">
        <f t="shared" si="14"/>
        <v>0</v>
      </c>
      <c r="F194" s="790"/>
      <c r="G194" s="790"/>
      <c r="H194" s="785">
        <f t="shared" si="15"/>
        <v>0</v>
      </c>
      <c r="I194" s="630">
        <f t="shared" si="16"/>
        <v>0</v>
      </c>
      <c r="J194" s="630">
        <f t="shared" si="17"/>
        <v>0</v>
      </c>
      <c r="K194" s="630">
        <f t="shared" si="18"/>
        <v>0</v>
      </c>
      <c r="L194" s="787" t="str">
        <f t="shared" si="19"/>
        <v>-</v>
      </c>
      <c r="M194" s="788" t="str">
        <f t="shared" si="20"/>
        <v>-</v>
      </c>
    </row>
    <row r="195" spans="1:13" s="627" customFormat="1" x14ac:dyDescent="0.2">
      <c r="A195" s="782">
        <v>189</v>
      </c>
      <c r="B195" s="789"/>
      <c r="C195" s="786"/>
      <c r="D195" s="790"/>
      <c r="E195" s="785">
        <f t="shared" si="14"/>
        <v>0</v>
      </c>
      <c r="F195" s="790"/>
      <c r="G195" s="790"/>
      <c r="H195" s="785">
        <f t="shared" si="15"/>
        <v>0</v>
      </c>
      <c r="I195" s="630">
        <f t="shared" si="16"/>
        <v>0</v>
      </c>
      <c r="J195" s="630">
        <f t="shared" si="17"/>
        <v>0</v>
      </c>
      <c r="K195" s="630">
        <f t="shared" si="18"/>
        <v>0</v>
      </c>
      <c r="L195" s="787" t="str">
        <f t="shared" si="19"/>
        <v>-</v>
      </c>
      <c r="M195" s="788" t="str">
        <f t="shared" si="20"/>
        <v>-</v>
      </c>
    </row>
    <row r="196" spans="1:13" s="627" customFormat="1" x14ac:dyDescent="0.2">
      <c r="A196" s="782">
        <v>190</v>
      </c>
      <c r="B196" s="789"/>
      <c r="C196" s="786"/>
      <c r="D196" s="790"/>
      <c r="E196" s="785">
        <f t="shared" si="14"/>
        <v>0</v>
      </c>
      <c r="F196" s="790"/>
      <c r="G196" s="790"/>
      <c r="H196" s="785">
        <f t="shared" si="15"/>
        <v>0</v>
      </c>
      <c r="I196" s="630">
        <f t="shared" si="16"/>
        <v>0</v>
      </c>
      <c r="J196" s="630">
        <f t="shared" si="17"/>
        <v>0</v>
      </c>
      <c r="K196" s="630">
        <f t="shared" si="18"/>
        <v>0</v>
      </c>
      <c r="L196" s="787" t="str">
        <f t="shared" si="19"/>
        <v>-</v>
      </c>
      <c r="M196" s="788" t="str">
        <f t="shared" si="20"/>
        <v>-</v>
      </c>
    </row>
    <row r="197" spans="1:13" s="627" customFormat="1" x14ac:dyDescent="0.2">
      <c r="A197" s="782">
        <v>191</v>
      </c>
      <c r="B197" s="789"/>
      <c r="C197" s="786"/>
      <c r="D197" s="790"/>
      <c r="E197" s="785">
        <f t="shared" si="14"/>
        <v>0</v>
      </c>
      <c r="F197" s="790"/>
      <c r="G197" s="790"/>
      <c r="H197" s="785">
        <f t="shared" si="15"/>
        <v>0</v>
      </c>
      <c r="I197" s="630">
        <f t="shared" si="16"/>
        <v>0</v>
      </c>
      <c r="J197" s="630">
        <f t="shared" si="17"/>
        <v>0</v>
      </c>
      <c r="K197" s="630">
        <f t="shared" si="18"/>
        <v>0</v>
      </c>
      <c r="L197" s="787" t="str">
        <f t="shared" si="19"/>
        <v>-</v>
      </c>
      <c r="M197" s="788" t="str">
        <f t="shared" si="20"/>
        <v>-</v>
      </c>
    </row>
    <row r="198" spans="1:13" s="627" customFormat="1" x14ac:dyDescent="0.2">
      <c r="A198" s="782">
        <v>192</v>
      </c>
      <c r="B198" s="789"/>
      <c r="C198" s="786"/>
      <c r="D198" s="790"/>
      <c r="E198" s="785">
        <f t="shared" si="14"/>
        <v>0</v>
      </c>
      <c r="F198" s="790"/>
      <c r="G198" s="790"/>
      <c r="H198" s="785">
        <f t="shared" si="15"/>
        <v>0</v>
      </c>
      <c r="I198" s="630">
        <f t="shared" si="16"/>
        <v>0</v>
      </c>
      <c r="J198" s="630">
        <f t="shared" si="17"/>
        <v>0</v>
      </c>
      <c r="K198" s="630">
        <f t="shared" si="18"/>
        <v>0</v>
      </c>
      <c r="L198" s="787" t="str">
        <f t="shared" si="19"/>
        <v>-</v>
      </c>
      <c r="M198" s="788" t="str">
        <f t="shared" si="20"/>
        <v>-</v>
      </c>
    </row>
    <row r="199" spans="1:13" s="627" customFormat="1" x14ac:dyDescent="0.2">
      <c r="A199" s="782">
        <v>193</v>
      </c>
      <c r="B199" s="789"/>
      <c r="C199" s="786"/>
      <c r="D199" s="790"/>
      <c r="E199" s="785">
        <f t="shared" ref="E199:E262" si="21">SUM(C199:D199)</f>
        <v>0</v>
      </c>
      <c r="F199" s="790"/>
      <c r="G199" s="790"/>
      <c r="H199" s="785">
        <f t="shared" ref="H199:H262" si="22">SUM(F199:G199)</f>
        <v>0</v>
      </c>
      <c r="I199" s="630">
        <f t="shared" ref="I199:I262" si="23">F199*FactorUpPremium</f>
        <v>0</v>
      </c>
      <c r="J199" s="630">
        <f t="shared" ref="J199:J262" si="24">G199*FactorUpPremium</f>
        <v>0</v>
      </c>
      <c r="K199" s="630">
        <f t="shared" ref="K199:K262" si="25">SUM(I199:J199)</f>
        <v>0</v>
      </c>
      <c r="L199" s="787" t="str">
        <f t="shared" ref="L199:L262" si="26">IFERROR(I199/$K199,"-")</f>
        <v>-</v>
      </c>
      <c r="M199" s="788" t="str">
        <f t="shared" ref="M199:M262" si="27">IFERROR(J199/$K199,"-")</f>
        <v>-</v>
      </c>
    </row>
    <row r="200" spans="1:13" s="627" customFormat="1" x14ac:dyDescent="0.2">
      <c r="A200" s="782">
        <v>194</v>
      </c>
      <c r="B200" s="789"/>
      <c r="C200" s="786"/>
      <c r="D200" s="790"/>
      <c r="E200" s="785">
        <f t="shared" si="21"/>
        <v>0</v>
      </c>
      <c r="F200" s="790"/>
      <c r="G200" s="790"/>
      <c r="H200" s="785">
        <f t="shared" si="22"/>
        <v>0</v>
      </c>
      <c r="I200" s="630">
        <f t="shared" si="23"/>
        <v>0</v>
      </c>
      <c r="J200" s="630">
        <f t="shared" si="24"/>
        <v>0</v>
      </c>
      <c r="K200" s="630">
        <f t="shared" si="25"/>
        <v>0</v>
      </c>
      <c r="L200" s="787" t="str">
        <f t="shared" si="26"/>
        <v>-</v>
      </c>
      <c r="M200" s="788" t="str">
        <f t="shared" si="27"/>
        <v>-</v>
      </c>
    </row>
    <row r="201" spans="1:13" s="627" customFormat="1" x14ac:dyDescent="0.2">
      <c r="A201" s="782">
        <v>195</v>
      </c>
      <c r="B201" s="789"/>
      <c r="C201" s="786"/>
      <c r="D201" s="790"/>
      <c r="E201" s="785">
        <f t="shared" si="21"/>
        <v>0</v>
      </c>
      <c r="F201" s="790"/>
      <c r="G201" s="790"/>
      <c r="H201" s="785">
        <f t="shared" si="22"/>
        <v>0</v>
      </c>
      <c r="I201" s="630">
        <f t="shared" si="23"/>
        <v>0</v>
      </c>
      <c r="J201" s="630">
        <f t="shared" si="24"/>
        <v>0</v>
      </c>
      <c r="K201" s="630">
        <f t="shared" si="25"/>
        <v>0</v>
      </c>
      <c r="L201" s="787" t="str">
        <f t="shared" si="26"/>
        <v>-</v>
      </c>
      <c r="M201" s="788" t="str">
        <f t="shared" si="27"/>
        <v>-</v>
      </c>
    </row>
    <row r="202" spans="1:13" s="627" customFormat="1" x14ac:dyDescent="0.2">
      <c r="A202" s="782">
        <v>196</v>
      </c>
      <c r="B202" s="789"/>
      <c r="C202" s="786"/>
      <c r="D202" s="790"/>
      <c r="E202" s="785">
        <f t="shared" si="21"/>
        <v>0</v>
      </c>
      <c r="F202" s="790"/>
      <c r="G202" s="790"/>
      <c r="H202" s="785">
        <f t="shared" si="22"/>
        <v>0</v>
      </c>
      <c r="I202" s="630">
        <f t="shared" si="23"/>
        <v>0</v>
      </c>
      <c r="J202" s="630">
        <f t="shared" si="24"/>
        <v>0</v>
      </c>
      <c r="K202" s="630">
        <f t="shared" si="25"/>
        <v>0</v>
      </c>
      <c r="L202" s="787" t="str">
        <f t="shared" si="26"/>
        <v>-</v>
      </c>
      <c r="M202" s="788" t="str">
        <f t="shared" si="27"/>
        <v>-</v>
      </c>
    </row>
    <row r="203" spans="1:13" s="627" customFormat="1" x14ac:dyDescent="0.2">
      <c r="A203" s="782">
        <v>197</v>
      </c>
      <c r="B203" s="789"/>
      <c r="C203" s="786"/>
      <c r="D203" s="790"/>
      <c r="E203" s="785">
        <f t="shared" si="21"/>
        <v>0</v>
      </c>
      <c r="F203" s="790"/>
      <c r="G203" s="790"/>
      <c r="H203" s="785">
        <f t="shared" si="22"/>
        <v>0</v>
      </c>
      <c r="I203" s="630">
        <f t="shared" si="23"/>
        <v>0</v>
      </c>
      <c r="J203" s="630">
        <f t="shared" si="24"/>
        <v>0</v>
      </c>
      <c r="K203" s="630">
        <f t="shared" si="25"/>
        <v>0</v>
      </c>
      <c r="L203" s="787" t="str">
        <f t="shared" si="26"/>
        <v>-</v>
      </c>
      <c r="M203" s="788" t="str">
        <f t="shared" si="27"/>
        <v>-</v>
      </c>
    </row>
    <row r="204" spans="1:13" s="627" customFormat="1" x14ac:dyDescent="0.2">
      <c r="A204" s="782">
        <v>198</v>
      </c>
      <c r="B204" s="789"/>
      <c r="C204" s="786"/>
      <c r="D204" s="790"/>
      <c r="E204" s="785">
        <f t="shared" si="21"/>
        <v>0</v>
      </c>
      <c r="F204" s="790"/>
      <c r="G204" s="790"/>
      <c r="H204" s="785">
        <f t="shared" si="22"/>
        <v>0</v>
      </c>
      <c r="I204" s="630">
        <f t="shared" si="23"/>
        <v>0</v>
      </c>
      <c r="J204" s="630">
        <f t="shared" si="24"/>
        <v>0</v>
      </c>
      <c r="K204" s="630">
        <f t="shared" si="25"/>
        <v>0</v>
      </c>
      <c r="L204" s="787" t="str">
        <f t="shared" si="26"/>
        <v>-</v>
      </c>
      <c r="M204" s="788" t="str">
        <f t="shared" si="27"/>
        <v>-</v>
      </c>
    </row>
    <row r="205" spans="1:13" s="627" customFormat="1" x14ac:dyDescent="0.2">
      <c r="A205" s="782">
        <v>199</v>
      </c>
      <c r="B205" s="789"/>
      <c r="C205" s="786"/>
      <c r="D205" s="790"/>
      <c r="E205" s="785">
        <f t="shared" si="21"/>
        <v>0</v>
      </c>
      <c r="F205" s="790"/>
      <c r="G205" s="790"/>
      <c r="H205" s="785">
        <f t="shared" si="22"/>
        <v>0</v>
      </c>
      <c r="I205" s="630">
        <f t="shared" si="23"/>
        <v>0</v>
      </c>
      <c r="J205" s="630">
        <f t="shared" si="24"/>
        <v>0</v>
      </c>
      <c r="K205" s="630">
        <f t="shared" si="25"/>
        <v>0</v>
      </c>
      <c r="L205" s="787" t="str">
        <f t="shared" si="26"/>
        <v>-</v>
      </c>
      <c r="M205" s="788" t="str">
        <f t="shared" si="27"/>
        <v>-</v>
      </c>
    </row>
    <row r="206" spans="1:13" s="627" customFormat="1" x14ac:dyDescent="0.2">
      <c r="A206" s="782">
        <v>200</v>
      </c>
      <c r="B206" s="789"/>
      <c r="C206" s="786"/>
      <c r="D206" s="790"/>
      <c r="E206" s="785">
        <f t="shared" si="21"/>
        <v>0</v>
      </c>
      <c r="F206" s="790"/>
      <c r="G206" s="790"/>
      <c r="H206" s="785">
        <f t="shared" si="22"/>
        <v>0</v>
      </c>
      <c r="I206" s="630">
        <f t="shared" si="23"/>
        <v>0</v>
      </c>
      <c r="J206" s="630">
        <f t="shared" si="24"/>
        <v>0</v>
      </c>
      <c r="K206" s="630">
        <f t="shared" si="25"/>
        <v>0</v>
      </c>
      <c r="L206" s="787" t="str">
        <f t="shared" si="26"/>
        <v>-</v>
      </c>
      <c r="M206" s="788" t="str">
        <f t="shared" si="27"/>
        <v>-</v>
      </c>
    </row>
    <row r="207" spans="1:13" s="627" customFormat="1" x14ac:dyDescent="0.2">
      <c r="A207" s="782">
        <v>201</v>
      </c>
      <c r="B207" s="789"/>
      <c r="C207" s="786"/>
      <c r="D207" s="790"/>
      <c r="E207" s="785">
        <f t="shared" si="21"/>
        <v>0</v>
      </c>
      <c r="F207" s="790"/>
      <c r="G207" s="790"/>
      <c r="H207" s="785">
        <f t="shared" si="22"/>
        <v>0</v>
      </c>
      <c r="I207" s="630">
        <f t="shared" si="23"/>
        <v>0</v>
      </c>
      <c r="J207" s="630">
        <f t="shared" si="24"/>
        <v>0</v>
      </c>
      <c r="K207" s="630">
        <f t="shared" si="25"/>
        <v>0</v>
      </c>
      <c r="L207" s="787" t="str">
        <f t="shared" si="26"/>
        <v>-</v>
      </c>
      <c r="M207" s="788" t="str">
        <f t="shared" si="27"/>
        <v>-</v>
      </c>
    </row>
    <row r="208" spans="1:13" s="627" customFormat="1" x14ac:dyDescent="0.2">
      <c r="A208" s="782">
        <v>202</v>
      </c>
      <c r="B208" s="789"/>
      <c r="C208" s="786"/>
      <c r="D208" s="790"/>
      <c r="E208" s="785">
        <f t="shared" si="21"/>
        <v>0</v>
      </c>
      <c r="F208" s="790"/>
      <c r="G208" s="790"/>
      <c r="H208" s="785">
        <f t="shared" si="22"/>
        <v>0</v>
      </c>
      <c r="I208" s="630">
        <f t="shared" si="23"/>
        <v>0</v>
      </c>
      <c r="J208" s="630">
        <f t="shared" si="24"/>
        <v>0</v>
      </c>
      <c r="K208" s="630">
        <f t="shared" si="25"/>
        <v>0</v>
      </c>
      <c r="L208" s="787" t="str">
        <f t="shared" si="26"/>
        <v>-</v>
      </c>
      <c r="M208" s="788" t="str">
        <f t="shared" si="27"/>
        <v>-</v>
      </c>
    </row>
    <row r="209" spans="1:13" s="627" customFormat="1" x14ac:dyDescent="0.2">
      <c r="A209" s="782">
        <v>203</v>
      </c>
      <c r="B209" s="789"/>
      <c r="C209" s="786"/>
      <c r="D209" s="790"/>
      <c r="E209" s="785">
        <f t="shared" si="21"/>
        <v>0</v>
      </c>
      <c r="F209" s="790"/>
      <c r="G209" s="790"/>
      <c r="H209" s="785">
        <f t="shared" si="22"/>
        <v>0</v>
      </c>
      <c r="I209" s="630">
        <f t="shared" si="23"/>
        <v>0</v>
      </c>
      <c r="J209" s="630">
        <f t="shared" si="24"/>
        <v>0</v>
      </c>
      <c r="K209" s="630">
        <f t="shared" si="25"/>
        <v>0</v>
      </c>
      <c r="L209" s="787" t="str">
        <f t="shared" si="26"/>
        <v>-</v>
      </c>
      <c r="M209" s="788" t="str">
        <f t="shared" si="27"/>
        <v>-</v>
      </c>
    </row>
    <row r="210" spans="1:13" s="627" customFormat="1" x14ac:dyDescent="0.2">
      <c r="A210" s="782">
        <v>204</v>
      </c>
      <c r="B210" s="789"/>
      <c r="C210" s="786"/>
      <c r="D210" s="790"/>
      <c r="E210" s="785">
        <f t="shared" si="21"/>
        <v>0</v>
      </c>
      <c r="F210" s="790"/>
      <c r="G210" s="790"/>
      <c r="H210" s="785">
        <f t="shared" si="22"/>
        <v>0</v>
      </c>
      <c r="I210" s="630">
        <f t="shared" si="23"/>
        <v>0</v>
      </c>
      <c r="J210" s="630">
        <f t="shared" si="24"/>
        <v>0</v>
      </c>
      <c r="K210" s="630">
        <f t="shared" si="25"/>
        <v>0</v>
      </c>
      <c r="L210" s="787" t="str">
        <f t="shared" si="26"/>
        <v>-</v>
      </c>
      <c r="M210" s="788" t="str">
        <f t="shared" si="27"/>
        <v>-</v>
      </c>
    </row>
    <row r="211" spans="1:13" s="627" customFormat="1" x14ac:dyDescent="0.2">
      <c r="A211" s="782">
        <v>205</v>
      </c>
      <c r="B211" s="789"/>
      <c r="C211" s="786"/>
      <c r="D211" s="790"/>
      <c r="E211" s="785">
        <f t="shared" si="21"/>
        <v>0</v>
      </c>
      <c r="F211" s="790"/>
      <c r="G211" s="790"/>
      <c r="H211" s="785">
        <f t="shared" si="22"/>
        <v>0</v>
      </c>
      <c r="I211" s="630">
        <f t="shared" si="23"/>
        <v>0</v>
      </c>
      <c r="J211" s="630">
        <f t="shared" si="24"/>
        <v>0</v>
      </c>
      <c r="K211" s="630">
        <f t="shared" si="25"/>
        <v>0</v>
      </c>
      <c r="L211" s="787" t="str">
        <f t="shared" si="26"/>
        <v>-</v>
      </c>
      <c r="M211" s="788" t="str">
        <f t="shared" si="27"/>
        <v>-</v>
      </c>
    </row>
    <row r="212" spans="1:13" s="627" customFormat="1" x14ac:dyDescent="0.2">
      <c r="A212" s="782">
        <v>206</v>
      </c>
      <c r="B212" s="789"/>
      <c r="C212" s="786"/>
      <c r="D212" s="790"/>
      <c r="E212" s="785">
        <f t="shared" si="21"/>
        <v>0</v>
      </c>
      <c r="F212" s="790"/>
      <c r="G212" s="790"/>
      <c r="H212" s="785">
        <f t="shared" si="22"/>
        <v>0</v>
      </c>
      <c r="I212" s="630">
        <f t="shared" si="23"/>
        <v>0</v>
      </c>
      <c r="J212" s="630">
        <f t="shared" si="24"/>
        <v>0</v>
      </c>
      <c r="K212" s="630">
        <f t="shared" si="25"/>
        <v>0</v>
      </c>
      <c r="L212" s="787" t="str">
        <f t="shared" si="26"/>
        <v>-</v>
      </c>
      <c r="M212" s="788" t="str">
        <f t="shared" si="27"/>
        <v>-</v>
      </c>
    </row>
    <row r="213" spans="1:13" s="627" customFormat="1" x14ac:dyDescent="0.2">
      <c r="A213" s="782">
        <v>207</v>
      </c>
      <c r="B213" s="789"/>
      <c r="C213" s="786"/>
      <c r="D213" s="790"/>
      <c r="E213" s="785">
        <f t="shared" si="21"/>
        <v>0</v>
      </c>
      <c r="F213" s="790"/>
      <c r="G213" s="790"/>
      <c r="H213" s="785">
        <f t="shared" si="22"/>
        <v>0</v>
      </c>
      <c r="I213" s="630">
        <f t="shared" si="23"/>
        <v>0</v>
      </c>
      <c r="J213" s="630">
        <f t="shared" si="24"/>
        <v>0</v>
      </c>
      <c r="K213" s="630">
        <f t="shared" si="25"/>
        <v>0</v>
      </c>
      <c r="L213" s="787" t="str">
        <f t="shared" si="26"/>
        <v>-</v>
      </c>
      <c r="M213" s="788" t="str">
        <f t="shared" si="27"/>
        <v>-</v>
      </c>
    </row>
    <row r="214" spans="1:13" s="627" customFormat="1" x14ac:dyDescent="0.2">
      <c r="A214" s="782">
        <v>208</v>
      </c>
      <c r="B214" s="789"/>
      <c r="C214" s="786"/>
      <c r="D214" s="790"/>
      <c r="E214" s="785">
        <f t="shared" si="21"/>
        <v>0</v>
      </c>
      <c r="F214" s="790"/>
      <c r="G214" s="790"/>
      <c r="H214" s="785">
        <f t="shared" si="22"/>
        <v>0</v>
      </c>
      <c r="I214" s="630">
        <f t="shared" si="23"/>
        <v>0</v>
      </c>
      <c r="J214" s="630">
        <f t="shared" si="24"/>
        <v>0</v>
      </c>
      <c r="K214" s="630">
        <f t="shared" si="25"/>
        <v>0</v>
      </c>
      <c r="L214" s="787" t="str">
        <f t="shared" si="26"/>
        <v>-</v>
      </c>
      <c r="M214" s="788" t="str">
        <f t="shared" si="27"/>
        <v>-</v>
      </c>
    </row>
    <row r="215" spans="1:13" s="627" customFormat="1" x14ac:dyDescent="0.2">
      <c r="A215" s="782">
        <v>209</v>
      </c>
      <c r="B215" s="789"/>
      <c r="C215" s="786"/>
      <c r="D215" s="790"/>
      <c r="E215" s="785">
        <f t="shared" si="21"/>
        <v>0</v>
      </c>
      <c r="F215" s="790"/>
      <c r="G215" s="790"/>
      <c r="H215" s="785">
        <f t="shared" si="22"/>
        <v>0</v>
      </c>
      <c r="I215" s="630">
        <f t="shared" si="23"/>
        <v>0</v>
      </c>
      <c r="J215" s="630">
        <f t="shared" si="24"/>
        <v>0</v>
      </c>
      <c r="K215" s="630">
        <f t="shared" si="25"/>
        <v>0</v>
      </c>
      <c r="L215" s="787" t="str">
        <f t="shared" si="26"/>
        <v>-</v>
      </c>
      <c r="M215" s="788" t="str">
        <f t="shared" si="27"/>
        <v>-</v>
      </c>
    </row>
    <row r="216" spans="1:13" s="627" customFormat="1" x14ac:dyDescent="0.2">
      <c r="A216" s="782">
        <v>210</v>
      </c>
      <c r="B216" s="789"/>
      <c r="C216" s="786"/>
      <c r="D216" s="790"/>
      <c r="E216" s="785">
        <f t="shared" si="21"/>
        <v>0</v>
      </c>
      <c r="F216" s="790"/>
      <c r="G216" s="790"/>
      <c r="H216" s="785">
        <f t="shared" si="22"/>
        <v>0</v>
      </c>
      <c r="I216" s="630">
        <f t="shared" si="23"/>
        <v>0</v>
      </c>
      <c r="J216" s="630">
        <f t="shared" si="24"/>
        <v>0</v>
      </c>
      <c r="K216" s="630">
        <f t="shared" si="25"/>
        <v>0</v>
      </c>
      <c r="L216" s="787" t="str">
        <f t="shared" si="26"/>
        <v>-</v>
      </c>
      <c r="M216" s="788" t="str">
        <f t="shared" si="27"/>
        <v>-</v>
      </c>
    </row>
    <row r="217" spans="1:13" s="627" customFormat="1" x14ac:dyDescent="0.2">
      <c r="A217" s="782">
        <v>211</v>
      </c>
      <c r="B217" s="789"/>
      <c r="C217" s="786"/>
      <c r="D217" s="790"/>
      <c r="E217" s="785">
        <f t="shared" si="21"/>
        <v>0</v>
      </c>
      <c r="F217" s="790"/>
      <c r="G217" s="790"/>
      <c r="H217" s="785">
        <f t="shared" si="22"/>
        <v>0</v>
      </c>
      <c r="I217" s="630">
        <f t="shared" si="23"/>
        <v>0</v>
      </c>
      <c r="J217" s="630">
        <f t="shared" si="24"/>
        <v>0</v>
      </c>
      <c r="K217" s="630">
        <f t="shared" si="25"/>
        <v>0</v>
      </c>
      <c r="L217" s="787" t="str">
        <f t="shared" si="26"/>
        <v>-</v>
      </c>
      <c r="M217" s="788" t="str">
        <f t="shared" si="27"/>
        <v>-</v>
      </c>
    </row>
    <row r="218" spans="1:13" s="627" customFormat="1" x14ac:dyDescent="0.2">
      <c r="A218" s="782">
        <v>212</v>
      </c>
      <c r="B218" s="789"/>
      <c r="C218" s="786"/>
      <c r="D218" s="790"/>
      <c r="E218" s="785">
        <f t="shared" si="21"/>
        <v>0</v>
      </c>
      <c r="F218" s="790"/>
      <c r="G218" s="790"/>
      <c r="H218" s="785">
        <f t="shared" si="22"/>
        <v>0</v>
      </c>
      <c r="I218" s="630">
        <f t="shared" si="23"/>
        <v>0</v>
      </c>
      <c r="J218" s="630">
        <f t="shared" si="24"/>
        <v>0</v>
      </c>
      <c r="K218" s="630">
        <f t="shared" si="25"/>
        <v>0</v>
      </c>
      <c r="L218" s="787" t="str">
        <f t="shared" si="26"/>
        <v>-</v>
      </c>
      <c r="M218" s="788" t="str">
        <f t="shared" si="27"/>
        <v>-</v>
      </c>
    </row>
    <row r="219" spans="1:13" s="627" customFormat="1" x14ac:dyDescent="0.2">
      <c r="A219" s="782">
        <v>213</v>
      </c>
      <c r="B219" s="789"/>
      <c r="C219" s="786"/>
      <c r="D219" s="790"/>
      <c r="E219" s="785">
        <f t="shared" si="21"/>
        <v>0</v>
      </c>
      <c r="F219" s="790"/>
      <c r="G219" s="790"/>
      <c r="H219" s="785">
        <f t="shared" si="22"/>
        <v>0</v>
      </c>
      <c r="I219" s="630">
        <f t="shared" si="23"/>
        <v>0</v>
      </c>
      <c r="J219" s="630">
        <f t="shared" si="24"/>
        <v>0</v>
      </c>
      <c r="K219" s="630">
        <f t="shared" si="25"/>
        <v>0</v>
      </c>
      <c r="L219" s="787" t="str">
        <f t="shared" si="26"/>
        <v>-</v>
      </c>
      <c r="M219" s="788" t="str">
        <f t="shared" si="27"/>
        <v>-</v>
      </c>
    </row>
    <row r="220" spans="1:13" s="627" customFormat="1" x14ac:dyDescent="0.2">
      <c r="A220" s="782">
        <v>214</v>
      </c>
      <c r="B220" s="789"/>
      <c r="C220" s="786"/>
      <c r="D220" s="790"/>
      <c r="E220" s="785">
        <f t="shared" si="21"/>
        <v>0</v>
      </c>
      <c r="F220" s="790"/>
      <c r="G220" s="790"/>
      <c r="H220" s="785">
        <f t="shared" si="22"/>
        <v>0</v>
      </c>
      <c r="I220" s="630">
        <f t="shared" si="23"/>
        <v>0</v>
      </c>
      <c r="J220" s="630">
        <f t="shared" si="24"/>
        <v>0</v>
      </c>
      <c r="K220" s="630">
        <f t="shared" si="25"/>
        <v>0</v>
      </c>
      <c r="L220" s="787" t="str">
        <f t="shared" si="26"/>
        <v>-</v>
      </c>
      <c r="M220" s="788" t="str">
        <f t="shared" si="27"/>
        <v>-</v>
      </c>
    </row>
    <row r="221" spans="1:13" s="627" customFormat="1" x14ac:dyDescent="0.2">
      <c r="A221" s="782">
        <v>215</v>
      </c>
      <c r="B221" s="789"/>
      <c r="C221" s="786"/>
      <c r="D221" s="790"/>
      <c r="E221" s="785">
        <f t="shared" si="21"/>
        <v>0</v>
      </c>
      <c r="F221" s="790"/>
      <c r="G221" s="790"/>
      <c r="H221" s="785">
        <f t="shared" si="22"/>
        <v>0</v>
      </c>
      <c r="I221" s="630">
        <f t="shared" si="23"/>
        <v>0</v>
      </c>
      <c r="J221" s="630">
        <f t="shared" si="24"/>
        <v>0</v>
      </c>
      <c r="K221" s="630">
        <f t="shared" si="25"/>
        <v>0</v>
      </c>
      <c r="L221" s="787" t="str">
        <f t="shared" si="26"/>
        <v>-</v>
      </c>
      <c r="M221" s="788" t="str">
        <f t="shared" si="27"/>
        <v>-</v>
      </c>
    </row>
    <row r="222" spans="1:13" s="627" customFormat="1" x14ac:dyDescent="0.2">
      <c r="A222" s="782">
        <v>216</v>
      </c>
      <c r="B222" s="789"/>
      <c r="C222" s="786"/>
      <c r="D222" s="790"/>
      <c r="E222" s="785">
        <f t="shared" si="21"/>
        <v>0</v>
      </c>
      <c r="F222" s="790"/>
      <c r="G222" s="790"/>
      <c r="H222" s="785">
        <f t="shared" si="22"/>
        <v>0</v>
      </c>
      <c r="I222" s="630">
        <f t="shared" si="23"/>
        <v>0</v>
      </c>
      <c r="J222" s="630">
        <f t="shared" si="24"/>
        <v>0</v>
      </c>
      <c r="K222" s="630">
        <f t="shared" si="25"/>
        <v>0</v>
      </c>
      <c r="L222" s="787" t="str">
        <f t="shared" si="26"/>
        <v>-</v>
      </c>
      <c r="M222" s="788" t="str">
        <f t="shared" si="27"/>
        <v>-</v>
      </c>
    </row>
    <row r="223" spans="1:13" s="627" customFormat="1" x14ac:dyDescent="0.2">
      <c r="A223" s="782">
        <v>217</v>
      </c>
      <c r="B223" s="789"/>
      <c r="C223" s="786"/>
      <c r="D223" s="790"/>
      <c r="E223" s="785">
        <f t="shared" si="21"/>
        <v>0</v>
      </c>
      <c r="F223" s="790"/>
      <c r="G223" s="790"/>
      <c r="H223" s="785">
        <f t="shared" si="22"/>
        <v>0</v>
      </c>
      <c r="I223" s="630">
        <f t="shared" si="23"/>
        <v>0</v>
      </c>
      <c r="J223" s="630">
        <f t="shared" si="24"/>
        <v>0</v>
      </c>
      <c r="K223" s="630">
        <f t="shared" si="25"/>
        <v>0</v>
      </c>
      <c r="L223" s="787" t="str">
        <f t="shared" si="26"/>
        <v>-</v>
      </c>
      <c r="M223" s="788" t="str">
        <f t="shared" si="27"/>
        <v>-</v>
      </c>
    </row>
    <row r="224" spans="1:13" s="627" customFormat="1" x14ac:dyDescent="0.2">
      <c r="A224" s="782">
        <v>218</v>
      </c>
      <c r="B224" s="789"/>
      <c r="C224" s="786"/>
      <c r="D224" s="790"/>
      <c r="E224" s="785">
        <f t="shared" si="21"/>
        <v>0</v>
      </c>
      <c r="F224" s="790"/>
      <c r="G224" s="790"/>
      <c r="H224" s="785">
        <f t="shared" si="22"/>
        <v>0</v>
      </c>
      <c r="I224" s="630">
        <f t="shared" si="23"/>
        <v>0</v>
      </c>
      <c r="J224" s="630">
        <f t="shared" si="24"/>
        <v>0</v>
      </c>
      <c r="K224" s="630">
        <f t="shared" si="25"/>
        <v>0</v>
      </c>
      <c r="L224" s="787" t="str">
        <f t="shared" si="26"/>
        <v>-</v>
      </c>
      <c r="M224" s="788" t="str">
        <f t="shared" si="27"/>
        <v>-</v>
      </c>
    </row>
    <row r="225" spans="1:13" s="627" customFormat="1" x14ac:dyDescent="0.2">
      <c r="A225" s="782">
        <v>219</v>
      </c>
      <c r="B225" s="789"/>
      <c r="C225" s="786"/>
      <c r="D225" s="790"/>
      <c r="E225" s="785">
        <f t="shared" si="21"/>
        <v>0</v>
      </c>
      <c r="F225" s="790"/>
      <c r="G225" s="790"/>
      <c r="H225" s="785">
        <f t="shared" si="22"/>
        <v>0</v>
      </c>
      <c r="I225" s="630">
        <f t="shared" si="23"/>
        <v>0</v>
      </c>
      <c r="J225" s="630">
        <f t="shared" si="24"/>
        <v>0</v>
      </c>
      <c r="K225" s="630">
        <f t="shared" si="25"/>
        <v>0</v>
      </c>
      <c r="L225" s="787" t="str">
        <f t="shared" si="26"/>
        <v>-</v>
      </c>
      <c r="M225" s="788" t="str">
        <f t="shared" si="27"/>
        <v>-</v>
      </c>
    </row>
    <row r="226" spans="1:13" s="627" customFormat="1" x14ac:dyDescent="0.2">
      <c r="A226" s="782">
        <v>220</v>
      </c>
      <c r="B226" s="789"/>
      <c r="C226" s="786"/>
      <c r="D226" s="790"/>
      <c r="E226" s="785">
        <f t="shared" si="21"/>
        <v>0</v>
      </c>
      <c r="F226" s="790"/>
      <c r="G226" s="790"/>
      <c r="H226" s="785">
        <f t="shared" si="22"/>
        <v>0</v>
      </c>
      <c r="I226" s="630">
        <f t="shared" si="23"/>
        <v>0</v>
      </c>
      <c r="J226" s="630">
        <f t="shared" si="24"/>
        <v>0</v>
      </c>
      <c r="K226" s="630">
        <f t="shared" si="25"/>
        <v>0</v>
      </c>
      <c r="L226" s="787" t="str">
        <f t="shared" si="26"/>
        <v>-</v>
      </c>
      <c r="M226" s="788" t="str">
        <f t="shared" si="27"/>
        <v>-</v>
      </c>
    </row>
    <row r="227" spans="1:13" s="627" customFormat="1" x14ac:dyDescent="0.2">
      <c r="A227" s="782">
        <v>221</v>
      </c>
      <c r="B227" s="789"/>
      <c r="C227" s="786"/>
      <c r="D227" s="790"/>
      <c r="E227" s="785">
        <f t="shared" si="21"/>
        <v>0</v>
      </c>
      <c r="F227" s="790"/>
      <c r="G227" s="790"/>
      <c r="H227" s="785">
        <f t="shared" si="22"/>
        <v>0</v>
      </c>
      <c r="I227" s="630">
        <f t="shared" si="23"/>
        <v>0</v>
      </c>
      <c r="J227" s="630">
        <f t="shared" si="24"/>
        <v>0</v>
      </c>
      <c r="K227" s="630">
        <f t="shared" si="25"/>
        <v>0</v>
      </c>
      <c r="L227" s="787" t="str">
        <f t="shared" si="26"/>
        <v>-</v>
      </c>
      <c r="M227" s="788" t="str">
        <f t="shared" si="27"/>
        <v>-</v>
      </c>
    </row>
    <row r="228" spans="1:13" s="627" customFormat="1" x14ac:dyDescent="0.2">
      <c r="A228" s="782">
        <v>222</v>
      </c>
      <c r="B228" s="789"/>
      <c r="C228" s="786"/>
      <c r="D228" s="790"/>
      <c r="E228" s="785">
        <f t="shared" si="21"/>
        <v>0</v>
      </c>
      <c r="F228" s="790"/>
      <c r="G228" s="790"/>
      <c r="H228" s="785">
        <f t="shared" si="22"/>
        <v>0</v>
      </c>
      <c r="I228" s="630">
        <f t="shared" si="23"/>
        <v>0</v>
      </c>
      <c r="J228" s="630">
        <f t="shared" si="24"/>
        <v>0</v>
      </c>
      <c r="K228" s="630">
        <f t="shared" si="25"/>
        <v>0</v>
      </c>
      <c r="L228" s="787" t="str">
        <f t="shared" si="26"/>
        <v>-</v>
      </c>
      <c r="M228" s="788" t="str">
        <f t="shared" si="27"/>
        <v>-</v>
      </c>
    </row>
    <row r="229" spans="1:13" s="627" customFormat="1" x14ac:dyDescent="0.2">
      <c r="A229" s="782">
        <v>223</v>
      </c>
      <c r="B229" s="789"/>
      <c r="C229" s="786"/>
      <c r="D229" s="790"/>
      <c r="E229" s="785">
        <f t="shared" si="21"/>
        <v>0</v>
      </c>
      <c r="F229" s="790"/>
      <c r="G229" s="790"/>
      <c r="H229" s="785">
        <f t="shared" si="22"/>
        <v>0</v>
      </c>
      <c r="I229" s="630">
        <f t="shared" si="23"/>
        <v>0</v>
      </c>
      <c r="J229" s="630">
        <f t="shared" si="24"/>
        <v>0</v>
      </c>
      <c r="K229" s="630">
        <f t="shared" si="25"/>
        <v>0</v>
      </c>
      <c r="L229" s="787" t="str">
        <f t="shared" si="26"/>
        <v>-</v>
      </c>
      <c r="M229" s="788" t="str">
        <f t="shared" si="27"/>
        <v>-</v>
      </c>
    </row>
    <row r="230" spans="1:13" s="627" customFormat="1" x14ac:dyDescent="0.2">
      <c r="A230" s="782">
        <v>224</v>
      </c>
      <c r="B230" s="789"/>
      <c r="C230" s="786"/>
      <c r="D230" s="790"/>
      <c r="E230" s="785">
        <f t="shared" si="21"/>
        <v>0</v>
      </c>
      <c r="F230" s="790"/>
      <c r="G230" s="790"/>
      <c r="H230" s="785">
        <f t="shared" si="22"/>
        <v>0</v>
      </c>
      <c r="I230" s="630">
        <f t="shared" si="23"/>
        <v>0</v>
      </c>
      <c r="J230" s="630">
        <f t="shared" si="24"/>
        <v>0</v>
      </c>
      <c r="K230" s="630">
        <f t="shared" si="25"/>
        <v>0</v>
      </c>
      <c r="L230" s="787" t="str">
        <f t="shared" si="26"/>
        <v>-</v>
      </c>
      <c r="M230" s="788" t="str">
        <f t="shared" si="27"/>
        <v>-</v>
      </c>
    </row>
    <row r="231" spans="1:13" s="627" customFormat="1" x14ac:dyDescent="0.2">
      <c r="A231" s="782">
        <v>225</v>
      </c>
      <c r="B231" s="789"/>
      <c r="C231" s="786"/>
      <c r="D231" s="790"/>
      <c r="E231" s="785">
        <f t="shared" si="21"/>
        <v>0</v>
      </c>
      <c r="F231" s="790"/>
      <c r="G231" s="790"/>
      <c r="H231" s="785">
        <f t="shared" si="22"/>
        <v>0</v>
      </c>
      <c r="I231" s="630">
        <f t="shared" si="23"/>
        <v>0</v>
      </c>
      <c r="J231" s="630">
        <f t="shared" si="24"/>
        <v>0</v>
      </c>
      <c r="K231" s="630">
        <f t="shared" si="25"/>
        <v>0</v>
      </c>
      <c r="L231" s="787" t="str">
        <f t="shared" si="26"/>
        <v>-</v>
      </c>
      <c r="M231" s="788" t="str">
        <f t="shared" si="27"/>
        <v>-</v>
      </c>
    </row>
    <row r="232" spans="1:13" s="627" customFormat="1" x14ac:dyDescent="0.2">
      <c r="A232" s="782">
        <v>226</v>
      </c>
      <c r="B232" s="789"/>
      <c r="C232" s="786"/>
      <c r="D232" s="790"/>
      <c r="E232" s="785">
        <f t="shared" si="21"/>
        <v>0</v>
      </c>
      <c r="F232" s="790"/>
      <c r="G232" s="790"/>
      <c r="H232" s="785">
        <f t="shared" si="22"/>
        <v>0</v>
      </c>
      <c r="I232" s="630">
        <f t="shared" si="23"/>
        <v>0</v>
      </c>
      <c r="J232" s="630">
        <f t="shared" si="24"/>
        <v>0</v>
      </c>
      <c r="K232" s="630">
        <f t="shared" si="25"/>
        <v>0</v>
      </c>
      <c r="L232" s="787" t="str">
        <f t="shared" si="26"/>
        <v>-</v>
      </c>
      <c r="M232" s="788" t="str">
        <f t="shared" si="27"/>
        <v>-</v>
      </c>
    </row>
    <row r="233" spans="1:13" s="627" customFormat="1" x14ac:dyDescent="0.2">
      <c r="A233" s="782">
        <v>227</v>
      </c>
      <c r="B233" s="789"/>
      <c r="C233" s="786"/>
      <c r="D233" s="790"/>
      <c r="E233" s="785">
        <f t="shared" si="21"/>
        <v>0</v>
      </c>
      <c r="F233" s="790"/>
      <c r="G233" s="790"/>
      <c r="H233" s="785">
        <f t="shared" si="22"/>
        <v>0</v>
      </c>
      <c r="I233" s="630">
        <f t="shared" si="23"/>
        <v>0</v>
      </c>
      <c r="J233" s="630">
        <f t="shared" si="24"/>
        <v>0</v>
      </c>
      <c r="K233" s="630">
        <f t="shared" si="25"/>
        <v>0</v>
      </c>
      <c r="L233" s="787" t="str">
        <f t="shared" si="26"/>
        <v>-</v>
      </c>
      <c r="M233" s="788" t="str">
        <f t="shared" si="27"/>
        <v>-</v>
      </c>
    </row>
    <row r="234" spans="1:13" s="627" customFormat="1" x14ac:dyDescent="0.2">
      <c r="A234" s="782">
        <v>228</v>
      </c>
      <c r="B234" s="789"/>
      <c r="C234" s="786"/>
      <c r="D234" s="790"/>
      <c r="E234" s="785">
        <f t="shared" si="21"/>
        <v>0</v>
      </c>
      <c r="F234" s="790"/>
      <c r="G234" s="790"/>
      <c r="H234" s="785">
        <f t="shared" si="22"/>
        <v>0</v>
      </c>
      <c r="I234" s="630">
        <f t="shared" si="23"/>
        <v>0</v>
      </c>
      <c r="J234" s="630">
        <f t="shared" si="24"/>
        <v>0</v>
      </c>
      <c r="K234" s="630">
        <f t="shared" si="25"/>
        <v>0</v>
      </c>
      <c r="L234" s="787" t="str">
        <f t="shared" si="26"/>
        <v>-</v>
      </c>
      <c r="M234" s="788" t="str">
        <f t="shared" si="27"/>
        <v>-</v>
      </c>
    </row>
    <row r="235" spans="1:13" s="627" customFormat="1" x14ac:dyDescent="0.2">
      <c r="A235" s="782">
        <v>229</v>
      </c>
      <c r="B235" s="789"/>
      <c r="C235" s="786"/>
      <c r="D235" s="790"/>
      <c r="E235" s="785">
        <f t="shared" si="21"/>
        <v>0</v>
      </c>
      <c r="F235" s="790"/>
      <c r="G235" s="790"/>
      <c r="H235" s="785">
        <f t="shared" si="22"/>
        <v>0</v>
      </c>
      <c r="I235" s="630">
        <f t="shared" si="23"/>
        <v>0</v>
      </c>
      <c r="J235" s="630">
        <f t="shared" si="24"/>
        <v>0</v>
      </c>
      <c r="K235" s="630">
        <f t="shared" si="25"/>
        <v>0</v>
      </c>
      <c r="L235" s="787" t="str">
        <f t="shared" si="26"/>
        <v>-</v>
      </c>
      <c r="M235" s="788" t="str">
        <f t="shared" si="27"/>
        <v>-</v>
      </c>
    </row>
    <row r="236" spans="1:13" s="627" customFormat="1" x14ac:dyDescent="0.2">
      <c r="A236" s="782">
        <v>230</v>
      </c>
      <c r="B236" s="789"/>
      <c r="C236" s="786"/>
      <c r="D236" s="790"/>
      <c r="E236" s="785">
        <f t="shared" si="21"/>
        <v>0</v>
      </c>
      <c r="F236" s="790"/>
      <c r="G236" s="790"/>
      <c r="H236" s="785">
        <f t="shared" si="22"/>
        <v>0</v>
      </c>
      <c r="I236" s="630">
        <f t="shared" si="23"/>
        <v>0</v>
      </c>
      <c r="J236" s="630">
        <f t="shared" si="24"/>
        <v>0</v>
      </c>
      <c r="K236" s="630">
        <f t="shared" si="25"/>
        <v>0</v>
      </c>
      <c r="L236" s="787" t="str">
        <f t="shared" si="26"/>
        <v>-</v>
      </c>
      <c r="M236" s="788" t="str">
        <f t="shared" si="27"/>
        <v>-</v>
      </c>
    </row>
    <row r="237" spans="1:13" s="627" customFormat="1" x14ac:dyDescent="0.2">
      <c r="A237" s="782">
        <v>231</v>
      </c>
      <c r="B237" s="789"/>
      <c r="C237" s="786"/>
      <c r="D237" s="790"/>
      <c r="E237" s="785">
        <f t="shared" si="21"/>
        <v>0</v>
      </c>
      <c r="F237" s="790"/>
      <c r="G237" s="790"/>
      <c r="H237" s="785">
        <f t="shared" si="22"/>
        <v>0</v>
      </c>
      <c r="I237" s="630">
        <f t="shared" si="23"/>
        <v>0</v>
      </c>
      <c r="J237" s="630">
        <f t="shared" si="24"/>
        <v>0</v>
      </c>
      <c r="K237" s="630">
        <f t="shared" si="25"/>
        <v>0</v>
      </c>
      <c r="L237" s="787" t="str">
        <f t="shared" si="26"/>
        <v>-</v>
      </c>
      <c r="M237" s="788" t="str">
        <f t="shared" si="27"/>
        <v>-</v>
      </c>
    </row>
    <row r="238" spans="1:13" s="627" customFormat="1" x14ac:dyDescent="0.2">
      <c r="A238" s="782">
        <v>232</v>
      </c>
      <c r="B238" s="789"/>
      <c r="C238" s="786"/>
      <c r="D238" s="790"/>
      <c r="E238" s="785">
        <f t="shared" si="21"/>
        <v>0</v>
      </c>
      <c r="F238" s="790"/>
      <c r="G238" s="790"/>
      <c r="H238" s="785">
        <f t="shared" si="22"/>
        <v>0</v>
      </c>
      <c r="I238" s="630">
        <f t="shared" si="23"/>
        <v>0</v>
      </c>
      <c r="J238" s="630">
        <f t="shared" si="24"/>
        <v>0</v>
      </c>
      <c r="K238" s="630">
        <f t="shared" si="25"/>
        <v>0</v>
      </c>
      <c r="L238" s="787" t="str">
        <f t="shared" si="26"/>
        <v>-</v>
      </c>
      <c r="M238" s="788" t="str">
        <f t="shared" si="27"/>
        <v>-</v>
      </c>
    </row>
    <row r="239" spans="1:13" s="627" customFormat="1" x14ac:dyDescent="0.2">
      <c r="A239" s="782">
        <v>233</v>
      </c>
      <c r="B239" s="789"/>
      <c r="C239" s="786"/>
      <c r="D239" s="790"/>
      <c r="E239" s="785">
        <f t="shared" si="21"/>
        <v>0</v>
      </c>
      <c r="F239" s="790"/>
      <c r="G239" s="790"/>
      <c r="H239" s="785">
        <f t="shared" si="22"/>
        <v>0</v>
      </c>
      <c r="I239" s="630">
        <f t="shared" si="23"/>
        <v>0</v>
      </c>
      <c r="J239" s="630">
        <f t="shared" si="24"/>
        <v>0</v>
      </c>
      <c r="K239" s="630">
        <f t="shared" si="25"/>
        <v>0</v>
      </c>
      <c r="L239" s="787" t="str">
        <f t="shared" si="26"/>
        <v>-</v>
      </c>
      <c r="M239" s="788" t="str">
        <f t="shared" si="27"/>
        <v>-</v>
      </c>
    </row>
    <row r="240" spans="1:13" s="627" customFormat="1" x14ac:dyDescent="0.2">
      <c r="A240" s="782">
        <v>234</v>
      </c>
      <c r="B240" s="789"/>
      <c r="C240" s="786"/>
      <c r="D240" s="790"/>
      <c r="E240" s="785">
        <f t="shared" si="21"/>
        <v>0</v>
      </c>
      <c r="F240" s="790"/>
      <c r="G240" s="790"/>
      <c r="H240" s="785">
        <f t="shared" si="22"/>
        <v>0</v>
      </c>
      <c r="I240" s="630">
        <f t="shared" si="23"/>
        <v>0</v>
      </c>
      <c r="J240" s="630">
        <f t="shared" si="24"/>
        <v>0</v>
      </c>
      <c r="K240" s="630">
        <f t="shared" si="25"/>
        <v>0</v>
      </c>
      <c r="L240" s="787" t="str">
        <f t="shared" si="26"/>
        <v>-</v>
      </c>
      <c r="M240" s="788" t="str">
        <f t="shared" si="27"/>
        <v>-</v>
      </c>
    </row>
    <row r="241" spans="1:13" s="627" customFormat="1" x14ac:dyDescent="0.2">
      <c r="A241" s="782">
        <v>235</v>
      </c>
      <c r="B241" s="789"/>
      <c r="C241" s="786"/>
      <c r="D241" s="790"/>
      <c r="E241" s="785">
        <f t="shared" si="21"/>
        <v>0</v>
      </c>
      <c r="F241" s="790"/>
      <c r="G241" s="790"/>
      <c r="H241" s="785">
        <f t="shared" si="22"/>
        <v>0</v>
      </c>
      <c r="I241" s="630">
        <f t="shared" si="23"/>
        <v>0</v>
      </c>
      <c r="J241" s="630">
        <f t="shared" si="24"/>
        <v>0</v>
      </c>
      <c r="K241" s="630">
        <f t="shared" si="25"/>
        <v>0</v>
      </c>
      <c r="L241" s="787" t="str">
        <f t="shared" si="26"/>
        <v>-</v>
      </c>
      <c r="M241" s="788" t="str">
        <f t="shared" si="27"/>
        <v>-</v>
      </c>
    </row>
    <row r="242" spans="1:13" s="627" customFormat="1" x14ac:dyDescent="0.2">
      <c r="A242" s="782">
        <v>236</v>
      </c>
      <c r="B242" s="789"/>
      <c r="C242" s="786"/>
      <c r="D242" s="790"/>
      <c r="E242" s="785">
        <f t="shared" si="21"/>
        <v>0</v>
      </c>
      <c r="F242" s="790"/>
      <c r="G242" s="790"/>
      <c r="H242" s="785">
        <f t="shared" si="22"/>
        <v>0</v>
      </c>
      <c r="I242" s="630">
        <f t="shared" si="23"/>
        <v>0</v>
      </c>
      <c r="J242" s="630">
        <f t="shared" si="24"/>
        <v>0</v>
      </c>
      <c r="K242" s="630">
        <f t="shared" si="25"/>
        <v>0</v>
      </c>
      <c r="L242" s="787" t="str">
        <f t="shared" si="26"/>
        <v>-</v>
      </c>
      <c r="M242" s="788" t="str">
        <f t="shared" si="27"/>
        <v>-</v>
      </c>
    </row>
    <row r="243" spans="1:13" s="627" customFormat="1" x14ac:dyDescent="0.2">
      <c r="A243" s="782">
        <v>237</v>
      </c>
      <c r="B243" s="789"/>
      <c r="C243" s="786"/>
      <c r="D243" s="790"/>
      <c r="E243" s="785">
        <f t="shared" si="21"/>
        <v>0</v>
      </c>
      <c r="F243" s="790"/>
      <c r="G243" s="790"/>
      <c r="H243" s="785">
        <f t="shared" si="22"/>
        <v>0</v>
      </c>
      <c r="I243" s="630">
        <f t="shared" si="23"/>
        <v>0</v>
      </c>
      <c r="J243" s="630">
        <f t="shared" si="24"/>
        <v>0</v>
      </c>
      <c r="K243" s="630">
        <f t="shared" si="25"/>
        <v>0</v>
      </c>
      <c r="L243" s="787" t="str">
        <f t="shared" si="26"/>
        <v>-</v>
      </c>
      <c r="M243" s="788" t="str">
        <f t="shared" si="27"/>
        <v>-</v>
      </c>
    </row>
    <row r="244" spans="1:13" s="627" customFormat="1" x14ac:dyDescent="0.2">
      <c r="A244" s="782">
        <v>238</v>
      </c>
      <c r="B244" s="789"/>
      <c r="C244" s="786"/>
      <c r="D244" s="790"/>
      <c r="E244" s="785">
        <f t="shared" si="21"/>
        <v>0</v>
      </c>
      <c r="F244" s="790"/>
      <c r="G244" s="790"/>
      <c r="H244" s="785">
        <f t="shared" si="22"/>
        <v>0</v>
      </c>
      <c r="I244" s="630">
        <f t="shared" si="23"/>
        <v>0</v>
      </c>
      <c r="J244" s="630">
        <f t="shared" si="24"/>
        <v>0</v>
      </c>
      <c r="K244" s="630">
        <f t="shared" si="25"/>
        <v>0</v>
      </c>
      <c r="L244" s="787" t="str">
        <f t="shared" si="26"/>
        <v>-</v>
      </c>
      <c r="M244" s="788" t="str">
        <f t="shared" si="27"/>
        <v>-</v>
      </c>
    </row>
    <row r="245" spans="1:13" s="627" customFormat="1" x14ac:dyDescent="0.2">
      <c r="A245" s="782">
        <v>239</v>
      </c>
      <c r="B245" s="789"/>
      <c r="C245" s="786"/>
      <c r="D245" s="790"/>
      <c r="E245" s="785">
        <f t="shared" si="21"/>
        <v>0</v>
      </c>
      <c r="F245" s="790"/>
      <c r="G245" s="790"/>
      <c r="H245" s="785">
        <f t="shared" si="22"/>
        <v>0</v>
      </c>
      <c r="I245" s="630">
        <f t="shared" si="23"/>
        <v>0</v>
      </c>
      <c r="J245" s="630">
        <f t="shared" si="24"/>
        <v>0</v>
      </c>
      <c r="K245" s="630">
        <f t="shared" si="25"/>
        <v>0</v>
      </c>
      <c r="L245" s="787" t="str">
        <f t="shared" si="26"/>
        <v>-</v>
      </c>
      <c r="M245" s="788" t="str">
        <f t="shared" si="27"/>
        <v>-</v>
      </c>
    </row>
    <row r="246" spans="1:13" s="627" customFormat="1" x14ac:dyDescent="0.2">
      <c r="A246" s="782">
        <v>240</v>
      </c>
      <c r="B246" s="789"/>
      <c r="C246" s="786"/>
      <c r="D246" s="790"/>
      <c r="E246" s="785">
        <f t="shared" si="21"/>
        <v>0</v>
      </c>
      <c r="F246" s="790"/>
      <c r="G246" s="790"/>
      <c r="H246" s="785">
        <f t="shared" si="22"/>
        <v>0</v>
      </c>
      <c r="I246" s="630">
        <f t="shared" si="23"/>
        <v>0</v>
      </c>
      <c r="J246" s="630">
        <f t="shared" si="24"/>
        <v>0</v>
      </c>
      <c r="K246" s="630">
        <f t="shared" si="25"/>
        <v>0</v>
      </c>
      <c r="L246" s="787" t="str">
        <f t="shared" si="26"/>
        <v>-</v>
      </c>
      <c r="M246" s="788" t="str">
        <f t="shared" si="27"/>
        <v>-</v>
      </c>
    </row>
    <row r="247" spans="1:13" s="627" customFormat="1" x14ac:dyDescent="0.2">
      <c r="A247" s="782">
        <v>241</v>
      </c>
      <c r="B247" s="789"/>
      <c r="C247" s="786"/>
      <c r="D247" s="790"/>
      <c r="E247" s="785">
        <f t="shared" si="21"/>
        <v>0</v>
      </c>
      <c r="F247" s="790"/>
      <c r="G247" s="790"/>
      <c r="H247" s="785">
        <f t="shared" si="22"/>
        <v>0</v>
      </c>
      <c r="I247" s="630">
        <f t="shared" si="23"/>
        <v>0</v>
      </c>
      <c r="J247" s="630">
        <f t="shared" si="24"/>
        <v>0</v>
      </c>
      <c r="K247" s="630">
        <f t="shared" si="25"/>
        <v>0</v>
      </c>
      <c r="L247" s="787" t="str">
        <f t="shared" si="26"/>
        <v>-</v>
      </c>
      <c r="M247" s="788" t="str">
        <f t="shared" si="27"/>
        <v>-</v>
      </c>
    </row>
    <row r="248" spans="1:13" s="627" customFormat="1" x14ac:dyDescent="0.2">
      <c r="A248" s="782">
        <v>242</v>
      </c>
      <c r="B248" s="789"/>
      <c r="C248" s="786"/>
      <c r="D248" s="790"/>
      <c r="E248" s="785">
        <f t="shared" si="21"/>
        <v>0</v>
      </c>
      <c r="F248" s="790"/>
      <c r="G248" s="790"/>
      <c r="H248" s="785">
        <f t="shared" si="22"/>
        <v>0</v>
      </c>
      <c r="I248" s="630">
        <f t="shared" si="23"/>
        <v>0</v>
      </c>
      <c r="J248" s="630">
        <f t="shared" si="24"/>
        <v>0</v>
      </c>
      <c r="K248" s="630">
        <f t="shared" si="25"/>
        <v>0</v>
      </c>
      <c r="L248" s="787" t="str">
        <f t="shared" si="26"/>
        <v>-</v>
      </c>
      <c r="M248" s="788" t="str">
        <f t="shared" si="27"/>
        <v>-</v>
      </c>
    </row>
    <row r="249" spans="1:13" s="627" customFormat="1" x14ac:dyDescent="0.2">
      <c r="A249" s="782">
        <v>243</v>
      </c>
      <c r="B249" s="789"/>
      <c r="C249" s="786"/>
      <c r="D249" s="790"/>
      <c r="E249" s="785">
        <f t="shared" si="21"/>
        <v>0</v>
      </c>
      <c r="F249" s="790"/>
      <c r="G249" s="790"/>
      <c r="H249" s="785">
        <f t="shared" si="22"/>
        <v>0</v>
      </c>
      <c r="I249" s="630">
        <f t="shared" si="23"/>
        <v>0</v>
      </c>
      <c r="J249" s="630">
        <f t="shared" si="24"/>
        <v>0</v>
      </c>
      <c r="K249" s="630">
        <f t="shared" si="25"/>
        <v>0</v>
      </c>
      <c r="L249" s="787" t="str">
        <f t="shared" si="26"/>
        <v>-</v>
      </c>
      <c r="M249" s="788" t="str">
        <f t="shared" si="27"/>
        <v>-</v>
      </c>
    </row>
    <row r="250" spans="1:13" s="627" customFormat="1" x14ac:dyDescent="0.2">
      <c r="A250" s="782">
        <v>244</v>
      </c>
      <c r="B250" s="789"/>
      <c r="C250" s="786"/>
      <c r="D250" s="790"/>
      <c r="E250" s="785">
        <f t="shared" si="21"/>
        <v>0</v>
      </c>
      <c r="F250" s="790"/>
      <c r="G250" s="790"/>
      <c r="H250" s="785">
        <f t="shared" si="22"/>
        <v>0</v>
      </c>
      <c r="I250" s="630">
        <f t="shared" si="23"/>
        <v>0</v>
      </c>
      <c r="J250" s="630">
        <f t="shared" si="24"/>
        <v>0</v>
      </c>
      <c r="K250" s="630">
        <f t="shared" si="25"/>
        <v>0</v>
      </c>
      <c r="L250" s="787" t="str">
        <f t="shared" si="26"/>
        <v>-</v>
      </c>
      <c r="M250" s="788" t="str">
        <f t="shared" si="27"/>
        <v>-</v>
      </c>
    </row>
    <row r="251" spans="1:13" s="627" customFormat="1" x14ac:dyDescent="0.2">
      <c r="A251" s="782">
        <v>245</v>
      </c>
      <c r="B251" s="789"/>
      <c r="C251" s="786"/>
      <c r="D251" s="790"/>
      <c r="E251" s="785">
        <f t="shared" si="21"/>
        <v>0</v>
      </c>
      <c r="F251" s="790"/>
      <c r="G251" s="790"/>
      <c r="H251" s="785">
        <f t="shared" si="22"/>
        <v>0</v>
      </c>
      <c r="I251" s="630">
        <f t="shared" si="23"/>
        <v>0</v>
      </c>
      <c r="J251" s="630">
        <f t="shared" si="24"/>
        <v>0</v>
      </c>
      <c r="K251" s="630">
        <f t="shared" si="25"/>
        <v>0</v>
      </c>
      <c r="L251" s="787" t="str">
        <f t="shared" si="26"/>
        <v>-</v>
      </c>
      <c r="M251" s="788" t="str">
        <f t="shared" si="27"/>
        <v>-</v>
      </c>
    </row>
    <row r="252" spans="1:13" s="627" customFormat="1" x14ac:dyDescent="0.2">
      <c r="A252" s="782">
        <v>246</v>
      </c>
      <c r="B252" s="789"/>
      <c r="C252" s="786"/>
      <c r="D252" s="790"/>
      <c r="E252" s="785">
        <f t="shared" si="21"/>
        <v>0</v>
      </c>
      <c r="F252" s="790"/>
      <c r="G252" s="790"/>
      <c r="H252" s="785">
        <f t="shared" si="22"/>
        <v>0</v>
      </c>
      <c r="I252" s="630">
        <f t="shared" si="23"/>
        <v>0</v>
      </c>
      <c r="J252" s="630">
        <f t="shared" si="24"/>
        <v>0</v>
      </c>
      <c r="K252" s="630">
        <f t="shared" si="25"/>
        <v>0</v>
      </c>
      <c r="L252" s="787" t="str">
        <f t="shared" si="26"/>
        <v>-</v>
      </c>
      <c r="M252" s="788" t="str">
        <f t="shared" si="27"/>
        <v>-</v>
      </c>
    </row>
    <row r="253" spans="1:13" s="627" customFormat="1" x14ac:dyDescent="0.2">
      <c r="A253" s="782">
        <v>247</v>
      </c>
      <c r="B253" s="789"/>
      <c r="C253" s="786"/>
      <c r="D253" s="790"/>
      <c r="E253" s="785">
        <f t="shared" si="21"/>
        <v>0</v>
      </c>
      <c r="F253" s="790"/>
      <c r="G253" s="790"/>
      <c r="H253" s="785">
        <f t="shared" si="22"/>
        <v>0</v>
      </c>
      <c r="I253" s="630">
        <f t="shared" si="23"/>
        <v>0</v>
      </c>
      <c r="J253" s="630">
        <f t="shared" si="24"/>
        <v>0</v>
      </c>
      <c r="K253" s="630">
        <f t="shared" si="25"/>
        <v>0</v>
      </c>
      <c r="L253" s="787" t="str">
        <f t="shared" si="26"/>
        <v>-</v>
      </c>
      <c r="M253" s="788" t="str">
        <f t="shared" si="27"/>
        <v>-</v>
      </c>
    </row>
    <row r="254" spans="1:13" s="627" customFormat="1" x14ac:dyDescent="0.2">
      <c r="A254" s="782">
        <v>248</v>
      </c>
      <c r="B254" s="789"/>
      <c r="C254" s="786"/>
      <c r="D254" s="790"/>
      <c r="E254" s="785">
        <f t="shared" si="21"/>
        <v>0</v>
      </c>
      <c r="F254" s="790"/>
      <c r="G254" s="790"/>
      <c r="H254" s="785">
        <f t="shared" si="22"/>
        <v>0</v>
      </c>
      <c r="I254" s="630">
        <f t="shared" si="23"/>
        <v>0</v>
      </c>
      <c r="J254" s="630">
        <f t="shared" si="24"/>
        <v>0</v>
      </c>
      <c r="K254" s="630">
        <f t="shared" si="25"/>
        <v>0</v>
      </c>
      <c r="L254" s="787" t="str">
        <f t="shared" si="26"/>
        <v>-</v>
      </c>
      <c r="M254" s="788" t="str">
        <f t="shared" si="27"/>
        <v>-</v>
      </c>
    </row>
    <row r="255" spans="1:13" s="627" customFormat="1" x14ac:dyDescent="0.2">
      <c r="A255" s="782">
        <v>249</v>
      </c>
      <c r="B255" s="789"/>
      <c r="C255" s="786"/>
      <c r="D255" s="790"/>
      <c r="E255" s="785">
        <f t="shared" si="21"/>
        <v>0</v>
      </c>
      <c r="F255" s="790"/>
      <c r="G255" s="790"/>
      <c r="H255" s="785">
        <f t="shared" si="22"/>
        <v>0</v>
      </c>
      <c r="I255" s="630">
        <f t="shared" si="23"/>
        <v>0</v>
      </c>
      <c r="J255" s="630">
        <f t="shared" si="24"/>
        <v>0</v>
      </c>
      <c r="K255" s="630">
        <f t="shared" si="25"/>
        <v>0</v>
      </c>
      <c r="L255" s="787" t="str">
        <f t="shared" si="26"/>
        <v>-</v>
      </c>
      <c r="M255" s="788" t="str">
        <f t="shared" si="27"/>
        <v>-</v>
      </c>
    </row>
    <row r="256" spans="1:13" s="627" customFormat="1" x14ac:dyDescent="0.2">
      <c r="A256" s="782">
        <v>250</v>
      </c>
      <c r="B256" s="789"/>
      <c r="C256" s="786"/>
      <c r="D256" s="790"/>
      <c r="E256" s="785">
        <f t="shared" si="21"/>
        <v>0</v>
      </c>
      <c r="F256" s="790"/>
      <c r="G256" s="790"/>
      <c r="H256" s="785">
        <f t="shared" si="22"/>
        <v>0</v>
      </c>
      <c r="I256" s="630">
        <f t="shared" si="23"/>
        <v>0</v>
      </c>
      <c r="J256" s="630">
        <f t="shared" si="24"/>
        <v>0</v>
      </c>
      <c r="K256" s="630">
        <f t="shared" si="25"/>
        <v>0</v>
      </c>
      <c r="L256" s="787" t="str">
        <f t="shared" si="26"/>
        <v>-</v>
      </c>
      <c r="M256" s="788" t="str">
        <f t="shared" si="27"/>
        <v>-</v>
      </c>
    </row>
    <row r="257" spans="1:13" s="627" customFormat="1" x14ac:dyDescent="0.2">
      <c r="A257" s="782">
        <v>251</v>
      </c>
      <c r="B257" s="789"/>
      <c r="C257" s="786"/>
      <c r="D257" s="790"/>
      <c r="E257" s="785">
        <f t="shared" si="21"/>
        <v>0</v>
      </c>
      <c r="F257" s="790"/>
      <c r="G257" s="790"/>
      <c r="H257" s="785">
        <f t="shared" si="22"/>
        <v>0</v>
      </c>
      <c r="I257" s="630">
        <f t="shared" si="23"/>
        <v>0</v>
      </c>
      <c r="J257" s="630">
        <f t="shared" si="24"/>
        <v>0</v>
      </c>
      <c r="K257" s="630">
        <f t="shared" si="25"/>
        <v>0</v>
      </c>
      <c r="L257" s="787" t="str">
        <f t="shared" si="26"/>
        <v>-</v>
      </c>
      <c r="M257" s="788" t="str">
        <f t="shared" si="27"/>
        <v>-</v>
      </c>
    </row>
    <row r="258" spans="1:13" s="627" customFormat="1" x14ac:dyDescent="0.2">
      <c r="A258" s="782">
        <v>252</v>
      </c>
      <c r="B258" s="789"/>
      <c r="C258" s="786"/>
      <c r="D258" s="790"/>
      <c r="E258" s="785">
        <f t="shared" si="21"/>
        <v>0</v>
      </c>
      <c r="F258" s="790"/>
      <c r="G258" s="790"/>
      <c r="H258" s="785">
        <f t="shared" si="22"/>
        <v>0</v>
      </c>
      <c r="I258" s="630">
        <f t="shared" si="23"/>
        <v>0</v>
      </c>
      <c r="J258" s="630">
        <f t="shared" si="24"/>
        <v>0</v>
      </c>
      <c r="K258" s="630">
        <f t="shared" si="25"/>
        <v>0</v>
      </c>
      <c r="L258" s="787" t="str">
        <f t="shared" si="26"/>
        <v>-</v>
      </c>
      <c r="M258" s="788" t="str">
        <f t="shared" si="27"/>
        <v>-</v>
      </c>
    </row>
    <row r="259" spans="1:13" s="627" customFormat="1" x14ac:dyDescent="0.2">
      <c r="A259" s="782">
        <v>253</v>
      </c>
      <c r="B259" s="789"/>
      <c r="C259" s="786"/>
      <c r="D259" s="790"/>
      <c r="E259" s="785">
        <f t="shared" si="21"/>
        <v>0</v>
      </c>
      <c r="F259" s="790"/>
      <c r="G259" s="790"/>
      <c r="H259" s="785">
        <f t="shared" si="22"/>
        <v>0</v>
      </c>
      <c r="I259" s="630">
        <f t="shared" si="23"/>
        <v>0</v>
      </c>
      <c r="J259" s="630">
        <f t="shared" si="24"/>
        <v>0</v>
      </c>
      <c r="K259" s="630">
        <f t="shared" si="25"/>
        <v>0</v>
      </c>
      <c r="L259" s="787" t="str">
        <f t="shared" si="26"/>
        <v>-</v>
      </c>
      <c r="M259" s="788" t="str">
        <f t="shared" si="27"/>
        <v>-</v>
      </c>
    </row>
    <row r="260" spans="1:13" s="627" customFormat="1" x14ac:dyDescent="0.2">
      <c r="A260" s="782">
        <v>254</v>
      </c>
      <c r="B260" s="789"/>
      <c r="C260" s="786"/>
      <c r="D260" s="790"/>
      <c r="E260" s="785">
        <f t="shared" si="21"/>
        <v>0</v>
      </c>
      <c r="F260" s="790"/>
      <c r="G260" s="790"/>
      <c r="H260" s="785">
        <f t="shared" si="22"/>
        <v>0</v>
      </c>
      <c r="I260" s="630">
        <f t="shared" si="23"/>
        <v>0</v>
      </c>
      <c r="J260" s="630">
        <f t="shared" si="24"/>
        <v>0</v>
      </c>
      <c r="K260" s="630">
        <f t="shared" si="25"/>
        <v>0</v>
      </c>
      <c r="L260" s="787" t="str">
        <f t="shared" si="26"/>
        <v>-</v>
      </c>
      <c r="M260" s="788" t="str">
        <f t="shared" si="27"/>
        <v>-</v>
      </c>
    </row>
    <row r="261" spans="1:13" s="627" customFormat="1" x14ac:dyDescent="0.2">
      <c r="A261" s="782">
        <v>255</v>
      </c>
      <c r="B261" s="789"/>
      <c r="C261" s="786"/>
      <c r="D261" s="790"/>
      <c r="E261" s="785">
        <f t="shared" si="21"/>
        <v>0</v>
      </c>
      <c r="F261" s="790"/>
      <c r="G261" s="790"/>
      <c r="H261" s="785">
        <f t="shared" si="22"/>
        <v>0</v>
      </c>
      <c r="I261" s="630">
        <f t="shared" si="23"/>
        <v>0</v>
      </c>
      <c r="J261" s="630">
        <f t="shared" si="24"/>
        <v>0</v>
      </c>
      <c r="K261" s="630">
        <f t="shared" si="25"/>
        <v>0</v>
      </c>
      <c r="L261" s="787" t="str">
        <f t="shared" si="26"/>
        <v>-</v>
      </c>
      <c r="M261" s="788" t="str">
        <f t="shared" si="27"/>
        <v>-</v>
      </c>
    </row>
    <row r="262" spans="1:13" s="627" customFormat="1" x14ac:dyDescent="0.2">
      <c r="A262" s="782">
        <v>256</v>
      </c>
      <c r="B262" s="789"/>
      <c r="C262" s="786"/>
      <c r="D262" s="790"/>
      <c r="E262" s="785">
        <f t="shared" si="21"/>
        <v>0</v>
      </c>
      <c r="F262" s="790"/>
      <c r="G262" s="790"/>
      <c r="H262" s="785">
        <f t="shared" si="22"/>
        <v>0</v>
      </c>
      <c r="I262" s="630">
        <f t="shared" si="23"/>
        <v>0</v>
      </c>
      <c r="J262" s="630">
        <f t="shared" si="24"/>
        <v>0</v>
      </c>
      <c r="K262" s="630">
        <f t="shared" si="25"/>
        <v>0</v>
      </c>
      <c r="L262" s="787" t="str">
        <f t="shared" si="26"/>
        <v>-</v>
      </c>
      <c r="M262" s="788" t="str">
        <f t="shared" si="27"/>
        <v>-</v>
      </c>
    </row>
    <row r="263" spans="1:13" s="627" customFormat="1" x14ac:dyDescent="0.2">
      <c r="A263" s="782">
        <v>257</v>
      </c>
      <c r="B263" s="789"/>
      <c r="C263" s="786"/>
      <c r="D263" s="790"/>
      <c r="E263" s="785">
        <f t="shared" ref="E263:E326" si="28">SUM(C263:D263)</f>
        <v>0</v>
      </c>
      <c r="F263" s="790"/>
      <c r="G263" s="790"/>
      <c r="H263" s="785">
        <f t="shared" ref="H263:H326" si="29">SUM(F263:G263)</f>
        <v>0</v>
      </c>
      <c r="I263" s="630">
        <f t="shared" ref="I263:I326" si="30">F263*FactorUpPremium</f>
        <v>0</v>
      </c>
      <c r="J263" s="630">
        <f t="shared" ref="J263:J326" si="31">G263*FactorUpPremium</f>
        <v>0</v>
      </c>
      <c r="K263" s="630">
        <f t="shared" ref="K263:K326" si="32">SUM(I263:J263)</f>
        <v>0</v>
      </c>
      <c r="L263" s="787" t="str">
        <f t="shared" ref="L263:L326" si="33">IFERROR(I263/$K263,"-")</f>
        <v>-</v>
      </c>
      <c r="M263" s="788" t="str">
        <f t="shared" ref="M263:M326" si="34">IFERROR(J263/$K263,"-")</f>
        <v>-</v>
      </c>
    </row>
    <row r="264" spans="1:13" s="627" customFormat="1" x14ac:dyDescent="0.2">
      <c r="A264" s="782">
        <v>258</v>
      </c>
      <c r="B264" s="789"/>
      <c r="C264" s="786"/>
      <c r="D264" s="790"/>
      <c r="E264" s="785">
        <f t="shared" si="28"/>
        <v>0</v>
      </c>
      <c r="F264" s="790"/>
      <c r="G264" s="790"/>
      <c r="H264" s="785">
        <f t="shared" si="29"/>
        <v>0</v>
      </c>
      <c r="I264" s="630">
        <f t="shared" si="30"/>
        <v>0</v>
      </c>
      <c r="J264" s="630">
        <f t="shared" si="31"/>
        <v>0</v>
      </c>
      <c r="K264" s="630">
        <f t="shared" si="32"/>
        <v>0</v>
      </c>
      <c r="L264" s="787" t="str">
        <f t="shared" si="33"/>
        <v>-</v>
      </c>
      <c r="M264" s="788" t="str">
        <f t="shared" si="34"/>
        <v>-</v>
      </c>
    </row>
    <row r="265" spans="1:13" s="627" customFormat="1" x14ac:dyDescent="0.2">
      <c r="A265" s="782">
        <v>259</v>
      </c>
      <c r="B265" s="789"/>
      <c r="C265" s="786"/>
      <c r="D265" s="790"/>
      <c r="E265" s="785">
        <f t="shared" si="28"/>
        <v>0</v>
      </c>
      <c r="F265" s="790"/>
      <c r="G265" s="790"/>
      <c r="H265" s="785">
        <f t="shared" si="29"/>
        <v>0</v>
      </c>
      <c r="I265" s="630">
        <f t="shared" si="30"/>
        <v>0</v>
      </c>
      <c r="J265" s="630">
        <f t="shared" si="31"/>
        <v>0</v>
      </c>
      <c r="K265" s="630">
        <f t="shared" si="32"/>
        <v>0</v>
      </c>
      <c r="L265" s="787" t="str">
        <f t="shared" si="33"/>
        <v>-</v>
      </c>
      <c r="M265" s="788" t="str">
        <f t="shared" si="34"/>
        <v>-</v>
      </c>
    </row>
    <row r="266" spans="1:13" s="627" customFormat="1" x14ac:dyDescent="0.2">
      <c r="A266" s="782">
        <v>260</v>
      </c>
      <c r="B266" s="789"/>
      <c r="C266" s="786"/>
      <c r="D266" s="790"/>
      <c r="E266" s="785">
        <f t="shared" si="28"/>
        <v>0</v>
      </c>
      <c r="F266" s="790"/>
      <c r="G266" s="790"/>
      <c r="H266" s="785">
        <f t="shared" si="29"/>
        <v>0</v>
      </c>
      <c r="I266" s="630">
        <f t="shared" si="30"/>
        <v>0</v>
      </c>
      <c r="J266" s="630">
        <f t="shared" si="31"/>
        <v>0</v>
      </c>
      <c r="K266" s="630">
        <f t="shared" si="32"/>
        <v>0</v>
      </c>
      <c r="L266" s="787" t="str">
        <f t="shared" si="33"/>
        <v>-</v>
      </c>
      <c r="M266" s="788" t="str">
        <f t="shared" si="34"/>
        <v>-</v>
      </c>
    </row>
    <row r="267" spans="1:13" s="627" customFormat="1" x14ac:dyDescent="0.2">
      <c r="A267" s="782">
        <v>261</v>
      </c>
      <c r="B267" s="789"/>
      <c r="C267" s="786"/>
      <c r="D267" s="790"/>
      <c r="E267" s="785">
        <f t="shared" si="28"/>
        <v>0</v>
      </c>
      <c r="F267" s="790"/>
      <c r="G267" s="790"/>
      <c r="H267" s="785">
        <f t="shared" si="29"/>
        <v>0</v>
      </c>
      <c r="I267" s="630">
        <f t="shared" si="30"/>
        <v>0</v>
      </c>
      <c r="J267" s="630">
        <f t="shared" si="31"/>
        <v>0</v>
      </c>
      <c r="K267" s="630">
        <f t="shared" si="32"/>
        <v>0</v>
      </c>
      <c r="L267" s="787" t="str">
        <f t="shared" si="33"/>
        <v>-</v>
      </c>
      <c r="M267" s="788" t="str">
        <f t="shared" si="34"/>
        <v>-</v>
      </c>
    </row>
    <row r="268" spans="1:13" s="627" customFormat="1" x14ac:dyDescent="0.2">
      <c r="A268" s="782">
        <v>262</v>
      </c>
      <c r="B268" s="789"/>
      <c r="C268" s="786"/>
      <c r="D268" s="790"/>
      <c r="E268" s="785">
        <f t="shared" si="28"/>
        <v>0</v>
      </c>
      <c r="F268" s="790"/>
      <c r="G268" s="790"/>
      <c r="H268" s="785">
        <f t="shared" si="29"/>
        <v>0</v>
      </c>
      <c r="I268" s="630">
        <f t="shared" si="30"/>
        <v>0</v>
      </c>
      <c r="J268" s="630">
        <f t="shared" si="31"/>
        <v>0</v>
      </c>
      <c r="K268" s="630">
        <f t="shared" si="32"/>
        <v>0</v>
      </c>
      <c r="L268" s="787" t="str">
        <f t="shared" si="33"/>
        <v>-</v>
      </c>
      <c r="M268" s="788" t="str">
        <f t="shared" si="34"/>
        <v>-</v>
      </c>
    </row>
    <row r="269" spans="1:13" s="627" customFormat="1" x14ac:dyDescent="0.2">
      <c r="A269" s="782">
        <v>263</v>
      </c>
      <c r="B269" s="789"/>
      <c r="C269" s="786"/>
      <c r="D269" s="790"/>
      <c r="E269" s="785">
        <f t="shared" si="28"/>
        <v>0</v>
      </c>
      <c r="F269" s="790"/>
      <c r="G269" s="790"/>
      <c r="H269" s="785">
        <f t="shared" si="29"/>
        <v>0</v>
      </c>
      <c r="I269" s="630">
        <f t="shared" si="30"/>
        <v>0</v>
      </c>
      <c r="J269" s="630">
        <f t="shared" si="31"/>
        <v>0</v>
      </c>
      <c r="K269" s="630">
        <f t="shared" si="32"/>
        <v>0</v>
      </c>
      <c r="L269" s="787" t="str">
        <f t="shared" si="33"/>
        <v>-</v>
      </c>
      <c r="M269" s="788" t="str">
        <f t="shared" si="34"/>
        <v>-</v>
      </c>
    </row>
    <row r="270" spans="1:13" s="627" customFormat="1" x14ac:dyDescent="0.2">
      <c r="A270" s="782">
        <v>264</v>
      </c>
      <c r="B270" s="789"/>
      <c r="C270" s="786"/>
      <c r="D270" s="790"/>
      <c r="E270" s="785">
        <f t="shared" si="28"/>
        <v>0</v>
      </c>
      <c r="F270" s="790"/>
      <c r="G270" s="790"/>
      <c r="H270" s="785">
        <f t="shared" si="29"/>
        <v>0</v>
      </c>
      <c r="I270" s="630">
        <f t="shared" si="30"/>
        <v>0</v>
      </c>
      <c r="J270" s="630">
        <f t="shared" si="31"/>
        <v>0</v>
      </c>
      <c r="K270" s="630">
        <f t="shared" si="32"/>
        <v>0</v>
      </c>
      <c r="L270" s="787" t="str">
        <f t="shared" si="33"/>
        <v>-</v>
      </c>
      <c r="M270" s="788" t="str">
        <f t="shared" si="34"/>
        <v>-</v>
      </c>
    </row>
    <row r="271" spans="1:13" s="627" customFormat="1" x14ac:dyDescent="0.2">
      <c r="A271" s="782">
        <v>265</v>
      </c>
      <c r="B271" s="789"/>
      <c r="C271" s="786"/>
      <c r="D271" s="790"/>
      <c r="E271" s="785">
        <f t="shared" si="28"/>
        <v>0</v>
      </c>
      <c r="F271" s="790"/>
      <c r="G271" s="790"/>
      <c r="H271" s="785">
        <f t="shared" si="29"/>
        <v>0</v>
      </c>
      <c r="I271" s="630">
        <f t="shared" si="30"/>
        <v>0</v>
      </c>
      <c r="J271" s="630">
        <f t="shared" si="31"/>
        <v>0</v>
      </c>
      <c r="K271" s="630">
        <f t="shared" si="32"/>
        <v>0</v>
      </c>
      <c r="L271" s="787" t="str">
        <f t="shared" si="33"/>
        <v>-</v>
      </c>
      <c r="M271" s="788" t="str">
        <f t="shared" si="34"/>
        <v>-</v>
      </c>
    </row>
    <row r="272" spans="1:13" s="627" customFormat="1" x14ac:dyDescent="0.2">
      <c r="A272" s="782">
        <v>266</v>
      </c>
      <c r="B272" s="789"/>
      <c r="C272" s="786"/>
      <c r="D272" s="790"/>
      <c r="E272" s="785">
        <f t="shared" si="28"/>
        <v>0</v>
      </c>
      <c r="F272" s="790"/>
      <c r="G272" s="790"/>
      <c r="H272" s="785">
        <f t="shared" si="29"/>
        <v>0</v>
      </c>
      <c r="I272" s="630">
        <f t="shared" si="30"/>
        <v>0</v>
      </c>
      <c r="J272" s="630">
        <f t="shared" si="31"/>
        <v>0</v>
      </c>
      <c r="K272" s="630">
        <f t="shared" si="32"/>
        <v>0</v>
      </c>
      <c r="L272" s="787" t="str">
        <f t="shared" si="33"/>
        <v>-</v>
      </c>
      <c r="M272" s="788" t="str">
        <f t="shared" si="34"/>
        <v>-</v>
      </c>
    </row>
    <row r="273" spans="1:13" s="627" customFormat="1" x14ac:dyDescent="0.2">
      <c r="A273" s="782">
        <v>267</v>
      </c>
      <c r="B273" s="789"/>
      <c r="C273" s="786"/>
      <c r="D273" s="790"/>
      <c r="E273" s="785">
        <f t="shared" si="28"/>
        <v>0</v>
      </c>
      <c r="F273" s="790"/>
      <c r="G273" s="790"/>
      <c r="H273" s="785">
        <f t="shared" si="29"/>
        <v>0</v>
      </c>
      <c r="I273" s="630">
        <f t="shared" si="30"/>
        <v>0</v>
      </c>
      <c r="J273" s="630">
        <f t="shared" si="31"/>
        <v>0</v>
      </c>
      <c r="K273" s="630">
        <f t="shared" si="32"/>
        <v>0</v>
      </c>
      <c r="L273" s="787" t="str">
        <f t="shared" si="33"/>
        <v>-</v>
      </c>
      <c r="M273" s="788" t="str">
        <f t="shared" si="34"/>
        <v>-</v>
      </c>
    </row>
    <row r="274" spans="1:13" s="627" customFormat="1" x14ac:dyDescent="0.2">
      <c r="A274" s="782">
        <v>268</v>
      </c>
      <c r="B274" s="789"/>
      <c r="C274" s="786"/>
      <c r="D274" s="790"/>
      <c r="E274" s="785">
        <f t="shared" si="28"/>
        <v>0</v>
      </c>
      <c r="F274" s="790"/>
      <c r="G274" s="790"/>
      <c r="H274" s="785">
        <f t="shared" si="29"/>
        <v>0</v>
      </c>
      <c r="I274" s="630">
        <f t="shared" si="30"/>
        <v>0</v>
      </c>
      <c r="J274" s="630">
        <f t="shared" si="31"/>
        <v>0</v>
      </c>
      <c r="K274" s="630">
        <f t="shared" si="32"/>
        <v>0</v>
      </c>
      <c r="L274" s="787" t="str">
        <f t="shared" si="33"/>
        <v>-</v>
      </c>
      <c r="M274" s="788" t="str">
        <f t="shared" si="34"/>
        <v>-</v>
      </c>
    </row>
    <row r="275" spans="1:13" s="627" customFormat="1" x14ac:dyDescent="0.2">
      <c r="A275" s="782">
        <v>269</v>
      </c>
      <c r="B275" s="789"/>
      <c r="C275" s="786"/>
      <c r="D275" s="790"/>
      <c r="E275" s="785">
        <f t="shared" si="28"/>
        <v>0</v>
      </c>
      <c r="F275" s="790"/>
      <c r="G275" s="790"/>
      <c r="H275" s="785">
        <f t="shared" si="29"/>
        <v>0</v>
      </c>
      <c r="I275" s="630">
        <f t="shared" si="30"/>
        <v>0</v>
      </c>
      <c r="J275" s="630">
        <f t="shared" si="31"/>
        <v>0</v>
      </c>
      <c r="K275" s="630">
        <f t="shared" si="32"/>
        <v>0</v>
      </c>
      <c r="L275" s="787" t="str">
        <f t="shared" si="33"/>
        <v>-</v>
      </c>
      <c r="M275" s="788" t="str">
        <f t="shared" si="34"/>
        <v>-</v>
      </c>
    </row>
    <row r="276" spans="1:13" s="627" customFormat="1" x14ac:dyDescent="0.2">
      <c r="A276" s="782">
        <v>270</v>
      </c>
      <c r="B276" s="789"/>
      <c r="C276" s="786"/>
      <c r="D276" s="790"/>
      <c r="E276" s="785">
        <f t="shared" si="28"/>
        <v>0</v>
      </c>
      <c r="F276" s="790"/>
      <c r="G276" s="790"/>
      <c r="H276" s="785">
        <f t="shared" si="29"/>
        <v>0</v>
      </c>
      <c r="I276" s="630">
        <f t="shared" si="30"/>
        <v>0</v>
      </c>
      <c r="J276" s="630">
        <f t="shared" si="31"/>
        <v>0</v>
      </c>
      <c r="K276" s="630">
        <f t="shared" si="32"/>
        <v>0</v>
      </c>
      <c r="L276" s="787" t="str">
        <f t="shared" si="33"/>
        <v>-</v>
      </c>
      <c r="M276" s="788" t="str">
        <f t="shared" si="34"/>
        <v>-</v>
      </c>
    </row>
    <row r="277" spans="1:13" s="627" customFormat="1" x14ac:dyDescent="0.2">
      <c r="A277" s="782">
        <v>271</v>
      </c>
      <c r="B277" s="789"/>
      <c r="C277" s="786"/>
      <c r="D277" s="790"/>
      <c r="E277" s="785">
        <f t="shared" si="28"/>
        <v>0</v>
      </c>
      <c r="F277" s="790"/>
      <c r="G277" s="790"/>
      <c r="H277" s="785">
        <f t="shared" si="29"/>
        <v>0</v>
      </c>
      <c r="I277" s="630">
        <f t="shared" si="30"/>
        <v>0</v>
      </c>
      <c r="J277" s="630">
        <f t="shared" si="31"/>
        <v>0</v>
      </c>
      <c r="K277" s="630">
        <f t="shared" si="32"/>
        <v>0</v>
      </c>
      <c r="L277" s="787" t="str">
        <f t="shared" si="33"/>
        <v>-</v>
      </c>
      <c r="M277" s="788" t="str">
        <f t="shared" si="34"/>
        <v>-</v>
      </c>
    </row>
    <row r="278" spans="1:13" s="627" customFormat="1" x14ac:dyDescent="0.2">
      <c r="A278" s="782">
        <v>272</v>
      </c>
      <c r="B278" s="789"/>
      <c r="C278" s="786"/>
      <c r="D278" s="790"/>
      <c r="E278" s="785">
        <f t="shared" si="28"/>
        <v>0</v>
      </c>
      <c r="F278" s="790"/>
      <c r="G278" s="790"/>
      <c r="H278" s="785">
        <f t="shared" si="29"/>
        <v>0</v>
      </c>
      <c r="I278" s="630">
        <f t="shared" si="30"/>
        <v>0</v>
      </c>
      <c r="J278" s="630">
        <f t="shared" si="31"/>
        <v>0</v>
      </c>
      <c r="K278" s="630">
        <f t="shared" si="32"/>
        <v>0</v>
      </c>
      <c r="L278" s="787" t="str">
        <f t="shared" si="33"/>
        <v>-</v>
      </c>
      <c r="M278" s="788" t="str">
        <f t="shared" si="34"/>
        <v>-</v>
      </c>
    </row>
    <row r="279" spans="1:13" s="627" customFormat="1" x14ac:dyDescent="0.2">
      <c r="A279" s="782">
        <v>273</v>
      </c>
      <c r="B279" s="789"/>
      <c r="C279" s="786"/>
      <c r="D279" s="790"/>
      <c r="E279" s="785">
        <f t="shared" si="28"/>
        <v>0</v>
      </c>
      <c r="F279" s="790"/>
      <c r="G279" s="790"/>
      <c r="H279" s="785">
        <f t="shared" si="29"/>
        <v>0</v>
      </c>
      <c r="I279" s="630">
        <f t="shared" si="30"/>
        <v>0</v>
      </c>
      <c r="J279" s="630">
        <f t="shared" si="31"/>
        <v>0</v>
      </c>
      <c r="K279" s="630">
        <f t="shared" si="32"/>
        <v>0</v>
      </c>
      <c r="L279" s="787" t="str">
        <f t="shared" si="33"/>
        <v>-</v>
      </c>
      <c r="M279" s="788" t="str">
        <f t="shared" si="34"/>
        <v>-</v>
      </c>
    </row>
    <row r="280" spans="1:13" s="627" customFormat="1" x14ac:dyDescent="0.2">
      <c r="A280" s="782">
        <v>274</v>
      </c>
      <c r="B280" s="789"/>
      <c r="C280" s="786"/>
      <c r="D280" s="790"/>
      <c r="E280" s="785">
        <f t="shared" si="28"/>
        <v>0</v>
      </c>
      <c r="F280" s="790"/>
      <c r="G280" s="790"/>
      <c r="H280" s="785">
        <f t="shared" si="29"/>
        <v>0</v>
      </c>
      <c r="I280" s="630">
        <f t="shared" si="30"/>
        <v>0</v>
      </c>
      <c r="J280" s="630">
        <f t="shared" si="31"/>
        <v>0</v>
      </c>
      <c r="K280" s="630">
        <f t="shared" si="32"/>
        <v>0</v>
      </c>
      <c r="L280" s="787" t="str">
        <f t="shared" si="33"/>
        <v>-</v>
      </c>
      <c r="M280" s="788" t="str">
        <f t="shared" si="34"/>
        <v>-</v>
      </c>
    </row>
    <row r="281" spans="1:13" s="627" customFormat="1" x14ac:dyDescent="0.2">
      <c r="A281" s="782">
        <v>275</v>
      </c>
      <c r="B281" s="789"/>
      <c r="C281" s="786"/>
      <c r="D281" s="790"/>
      <c r="E281" s="785">
        <f t="shared" si="28"/>
        <v>0</v>
      </c>
      <c r="F281" s="790"/>
      <c r="G281" s="790"/>
      <c r="H281" s="785">
        <f t="shared" si="29"/>
        <v>0</v>
      </c>
      <c r="I281" s="630">
        <f t="shared" si="30"/>
        <v>0</v>
      </c>
      <c r="J281" s="630">
        <f t="shared" si="31"/>
        <v>0</v>
      </c>
      <c r="K281" s="630">
        <f t="shared" si="32"/>
        <v>0</v>
      </c>
      <c r="L281" s="787" t="str">
        <f t="shared" si="33"/>
        <v>-</v>
      </c>
      <c r="M281" s="788" t="str">
        <f t="shared" si="34"/>
        <v>-</v>
      </c>
    </row>
    <row r="282" spans="1:13" s="627" customFormat="1" x14ac:dyDescent="0.2">
      <c r="A282" s="782">
        <v>276</v>
      </c>
      <c r="B282" s="789"/>
      <c r="C282" s="786"/>
      <c r="D282" s="790"/>
      <c r="E282" s="785">
        <f t="shared" si="28"/>
        <v>0</v>
      </c>
      <c r="F282" s="790"/>
      <c r="G282" s="790"/>
      <c r="H282" s="785">
        <f t="shared" si="29"/>
        <v>0</v>
      </c>
      <c r="I282" s="630">
        <f t="shared" si="30"/>
        <v>0</v>
      </c>
      <c r="J282" s="630">
        <f t="shared" si="31"/>
        <v>0</v>
      </c>
      <c r="K282" s="630">
        <f t="shared" si="32"/>
        <v>0</v>
      </c>
      <c r="L282" s="787" t="str">
        <f t="shared" si="33"/>
        <v>-</v>
      </c>
      <c r="M282" s="788" t="str">
        <f t="shared" si="34"/>
        <v>-</v>
      </c>
    </row>
    <row r="283" spans="1:13" s="627" customFormat="1" x14ac:dyDescent="0.2">
      <c r="A283" s="782">
        <v>277</v>
      </c>
      <c r="B283" s="789"/>
      <c r="C283" s="786"/>
      <c r="D283" s="790"/>
      <c r="E283" s="785">
        <f t="shared" si="28"/>
        <v>0</v>
      </c>
      <c r="F283" s="790"/>
      <c r="G283" s="790"/>
      <c r="H283" s="785">
        <f t="shared" si="29"/>
        <v>0</v>
      </c>
      <c r="I283" s="630">
        <f t="shared" si="30"/>
        <v>0</v>
      </c>
      <c r="J283" s="630">
        <f t="shared" si="31"/>
        <v>0</v>
      </c>
      <c r="K283" s="630">
        <f t="shared" si="32"/>
        <v>0</v>
      </c>
      <c r="L283" s="787" t="str">
        <f t="shared" si="33"/>
        <v>-</v>
      </c>
      <c r="M283" s="788" t="str">
        <f t="shared" si="34"/>
        <v>-</v>
      </c>
    </row>
    <row r="284" spans="1:13" s="627" customFormat="1" x14ac:dyDescent="0.2">
      <c r="A284" s="782">
        <v>278</v>
      </c>
      <c r="B284" s="789"/>
      <c r="C284" s="786"/>
      <c r="D284" s="790"/>
      <c r="E284" s="785">
        <f t="shared" si="28"/>
        <v>0</v>
      </c>
      <c r="F284" s="790"/>
      <c r="G284" s="790"/>
      <c r="H284" s="785">
        <f t="shared" si="29"/>
        <v>0</v>
      </c>
      <c r="I284" s="630">
        <f t="shared" si="30"/>
        <v>0</v>
      </c>
      <c r="J284" s="630">
        <f t="shared" si="31"/>
        <v>0</v>
      </c>
      <c r="K284" s="630">
        <f t="shared" si="32"/>
        <v>0</v>
      </c>
      <c r="L284" s="787" t="str">
        <f t="shared" si="33"/>
        <v>-</v>
      </c>
      <c r="M284" s="788" t="str">
        <f t="shared" si="34"/>
        <v>-</v>
      </c>
    </row>
    <row r="285" spans="1:13" s="627" customFormat="1" x14ac:dyDescent="0.2">
      <c r="A285" s="782">
        <v>279</v>
      </c>
      <c r="B285" s="789"/>
      <c r="C285" s="786"/>
      <c r="D285" s="790"/>
      <c r="E285" s="785">
        <f t="shared" si="28"/>
        <v>0</v>
      </c>
      <c r="F285" s="790"/>
      <c r="G285" s="790"/>
      <c r="H285" s="785">
        <f t="shared" si="29"/>
        <v>0</v>
      </c>
      <c r="I285" s="630">
        <f t="shared" si="30"/>
        <v>0</v>
      </c>
      <c r="J285" s="630">
        <f t="shared" si="31"/>
        <v>0</v>
      </c>
      <c r="K285" s="630">
        <f t="shared" si="32"/>
        <v>0</v>
      </c>
      <c r="L285" s="787" t="str">
        <f t="shared" si="33"/>
        <v>-</v>
      </c>
      <c r="M285" s="788" t="str">
        <f t="shared" si="34"/>
        <v>-</v>
      </c>
    </row>
    <row r="286" spans="1:13" s="627" customFormat="1" x14ac:dyDescent="0.2">
      <c r="A286" s="782">
        <v>280</v>
      </c>
      <c r="B286" s="789"/>
      <c r="C286" s="786"/>
      <c r="D286" s="790"/>
      <c r="E286" s="785">
        <f t="shared" si="28"/>
        <v>0</v>
      </c>
      <c r="F286" s="790"/>
      <c r="G286" s="790"/>
      <c r="H286" s="785">
        <f t="shared" si="29"/>
        <v>0</v>
      </c>
      <c r="I286" s="630">
        <f t="shared" si="30"/>
        <v>0</v>
      </c>
      <c r="J286" s="630">
        <f t="shared" si="31"/>
        <v>0</v>
      </c>
      <c r="K286" s="630">
        <f t="shared" si="32"/>
        <v>0</v>
      </c>
      <c r="L286" s="787" t="str">
        <f t="shared" si="33"/>
        <v>-</v>
      </c>
      <c r="M286" s="788" t="str">
        <f t="shared" si="34"/>
        <v>-</v>
      </c>
    </row>
    <row r="287" spans="1:13" s="627" customFormat="1" x14ac:dyDescent="0.2">
      <c r="A287" s="782">
        <v>281</v>
      </c>
      <c r="B287" s="789"/>
      <c r="C287" s="786"/>
      <c r="D287" s="790"/>
      <c r="E287" s="785">
        <f t="shared" si="28"/>
        <v>0</v>
      </c>
      <c r="F287" s="790"/>
      <c r="G287" s="790"/>
      <c r="H287" s="785">
        <f t="shared" si="29"/>
        <v>0</v>
      </c>
      <c r="I287" s="630">
        <f t="shared" si="30"/>
        <v>0</v>
      </c>
      <c r="J287" s="630">
        <f t="shared" si="31"/>
        <v>0</v>
      </c>
      <c r="K287" s="630">
        <f t="shared" si="32"/>
        <v>0</v>
      </c>
      <c r="L287" s="787" t="str">
        <f t="shared" si="33"/>
        <v>-</v>
      </c>
      <c r="M287" s="788" t="str">
        <f t="shared" si="34"/>
        <v>-</v>
      </c>
    </row>
    <row r="288" spans="1:13" s="627" customFormat="1" x14ac:dyDescent="0.2">
      <c r="A288" s="782">
        <v>282</v>
      </c>
      <c r="B288" s="789"/>
      <c r="C288" s="786"/>
      <c r="D288" s="790"/>
      <c r="E288" s="785">
        <f t="shared" si="28"/>
        <v>0</v>
      </c>
      <c r="F288" s="790"/>
      <c r="G288" s="790"/>
      <c r="H288" s="785">
        <f t="shared" si="29"/>
        <v>0</v>
      </c>
      <c r="I288" s="630">
        <f t="shared" si="30"/>
        <v>0</v>
      </c>
      <c r="J288" s="630">
        <f t="shared" si="31"/>
        <v>0</v>
      </c>
      <c r="K288" s="630">
        <f t="shared" si="32"/>
        <v>0</v>
      </c>
      <c r="L288" s="787" t="str">
        <f t="shared" si="33"/>
        <v>-</v>
      </c>
      <c r="M288" s="788" t="str">
        <f t="shared" si="34"/>
        <v>-</v>
      </c>
    </row>
    <row r="289" spans="1:13" s="627" customFormat="1" x14ac:dyDescent="0.2">
      <c r="A289" s="782">
        <v>283</v>
      </c>
      <c r="B289" s="789"/>
      <c r="C289" s="786"/>
      <c r="D289" s="790"/>
      <c r="E289" s="785">
        <f t="shared" si="28"/>
        <v>0</v>
      </c>
      <c r="F289" s="790"/>
      <c r="G289" s="790"/>
      <c r="H289" s="785">
        <f t="shared" si="29"/>
        <v>0</v>
      </c>
      <c r="I289" s="630">
        <f t="shared" si="30"/>
        <v>0</v>
      </c>
      <c r="J289" s="630">
        <f t="shared" si="31"/>
        <v>0</v>
      </c>
      <c r="K289" s="630">
        <f t="shared" si="32"/>
        <v>0</v>
      </c>
      <c r="L289" s="787" t="str">
        <f t="shared" si="33"/>
        <v>-</v>
      </c>
      <c r="M289" s="788" t="str">
        <f t="shared" si="34"/>
        <v>-</v>
      </c>
    </row>
    <row r="290" spans="1:13" s="627" customFormat="1" x14ac:dyDescent="0.2">
      <c r="A290" s="782">
        <v>284</v>
      </c>
      <c r="B290" s="789"/>
      <c r="C290" s="786"/>
      <c r="D290" s="790"/>
      <c r="E290" s="785">
        <f t="shared" si="28"/>
        <v>0</v>
      </c>
      <c r="F290" s="790"/>
      <c r="G290" s="790"/>
      <c r="H290" s="785">
        <f t="shared" si="29"/>
        <v>0</v>
      </c>
      <c r="I290" s="630">
        <f t="shared" si="30"/>
        <v>0</v>
      </c>
      <c r="J290" s="630">
        <f t="shared" si="31"/>
        <v>0</v>
      </c>
      <c r="K290" s="630">
        <f t="shared" si="32"/>
        <v>0</v>
      </c>
      <c r="L290" s="787" t="str">
        <f t="shared" si="33"/>
        <v>-</v>
      </c>
      <c r="M290" s="788" t="str">
        <f t="shared" si="34"/>
        <v>-</v>
      </c>
    </row>
    <row r="291" spans="1:13" s="627" customFormat="1" x14ac:dyDescent="0.2">
      <c r="A291" s="782">
        <v>285</v>
      </c>
      <c r="B291" s="789"/>
      <c r="C291" s="786"/>
      <c r="D291" s="790"/>
      <c r="E291" s="785">
        <f t="shared" si="28"/>
        <v>0</v>
      </c>
      <c r="F291" s="790"/>
      <c r="G291" s="790"/>
      <c r="H291" s="785">
        <f t="shared" si="29"/>
        <v>0</v>
      </c>
      <c r="I291" s="630">
        <f t="shared" si="30"/>
        <v>0</v>
      </c>
      <c r="J291" s="630">
        <f t="shared" si="31"/>
        <v>0</v>
      </c>
      <c r="K291" s="630">
        <f t="shared" si="32"/>
        <v>0</v>
      </c>
      <c r="L291" s="787" t="str">
        <f t="shared" si="33"/>
        <v>-</v>
      </c>
      <c r="M291" s="788" t="str">
        <f t="shared" si="34"/>
        <v>-</v>
      </c>
    </row>
    <row r="292" spans="1:13" s="627" customFormat="1" x14ac:dyDescent="0.2">
      <c r="A292" s="782">
        <v>286</v>
      </c>
      <c r="B292" s="789"/>
      <c r="C292" s="786"/>
      <c r="D292" s="790"/>
      <c r="E292" s="785">
        <f t="shared" si="28"/>
        <v>0</v>
      </c>
      <c r="F292" s="790"/>
      <c r="G292" s="790"/>
      <c r="H292" s="785">
        <f t="shared" si="29"/>
        <v>0</v>
      </c>
      <c r="I292" s="630">
        <f t="shared" si="30"/>
        <v>0</v>
      </c>
      <c r="J292" s="630">
        <f t="shared" si="31"/>
        <v>0</v>
      </c>
      <c r="K292" s="630">
        <f t="shared" si="32"/>
        <v>0</v>
      </c>
      <c r="L292" s="787" t="str">
        <f t="shared" si="33"/>
        <v>-</v>
      </c>
      <c r="M292" s="788" t="str">
        <f t="shared" si="34"/>
        <v>-</v>
      </c>
    </row>
    <row r="293" spans="1:13" s="627" customFormat="1" x14ac:dyDescent="0.2">
      <c r="A293" s="782">
        <v>287</v>
      </c>
      <c r="B293" s="789"/>
      <c r="C293" s="786"/>
      <c r="D293" s="790"/>
      <c r="E293" s="785">
        <f t="shared" si="28"/>
        <v>0</v>
      </c>
      <c r="F293" s="790"/>
      <c r="G293" s="790"/>
      <c r="H293" s="785">
        <f t="shared" si="29"/>
        <v>0</v>
      </c>
      <c r="I293" s="630">
        <f t="shared" si="30"/>
        <v>0</v>
      </c>
      <c r="J293" s="630">
        <f t="shared" si="31"/>
        <v>0</v>
      </c>
      <c r="K293" s="630">
        <f t="shared" si="32"/>
        <v>0</v>
      </c>
      <c r="L293" s="787" t="str">
        <f t="shared" si="33"/>
        <v>-</v>
      </c>
      <c r="M293" s="788" t="str">
        <f t="shared" si="34"/>
        <v>-</v>
      </c>
    </row>
    <row r="294" spans="1:13" s="627" customFormat="1" x14ac:dyDescent="0.2">
      <c r="A294" s="782">
        <v>288</v>
      </c>
      <c r="B294" s="789"/>
      <c r="C294" s="786"/>
      <c r="D294" s="790"/>
      <c r="E294" s="785">
        <f t="shared" si="28"/>
        <v>0</v>
      </c>
      <c r="F294" s="790"/>
      <c r="G294" s="790"/>
      <c r="H294" s="785">
        <f t="shared" si="29"/>
        <v>0</v>
      </c>
      <c r="I294" s="630">
        <f t="shared" si="30"/>
        <v>0</v>
      </c>
      <c r="J294" s="630">
        <f t="shared" si="31"/>
        <v>0</v>
      </c>
      <c r="K294" s="630">
        <f t="shared" si="32"/>
        <v>0</v>
      </c>
      <c r="L294" s="787" t="str">
        <f t="shared" si="33"/>
        <v>-</v>
      </c>
      <c r="M294" s="788" t="str">
        <f t="shared" si="34"/>
        <v>-</v>
      </c>
    </row>
    <row r="295" spans="1:13" s="627" customFormat="1" x14ac:dyDescent="0.2">
      <c r="A295" s="782">
        <v>289</v>
      </c>
      <c r="B295" s="789"/>
      <c r="C295" s="786"/>
      <c r="D295" s="790"/>
      <c r="E295" s="785">
        <f t="shared" si="28"/>
        <v>0</v>
      </c>
      <c r="F295" s="790"/>
      <c r="G295" s="790"/>
      <c r="H295" s="785">
        <f t="shared" si="29"/>
        <v>0</v>
      </c>
      <c r="I295" s="630">
        <f t="shared" si="30"/>
        <v>0</v>
      </c>
      <c r="J295" s="630">
        <f t="shared" si="31"/>
        <v>0</v>
      </c>
      <c r="K295" s="630">
        <f t="shared" si="32"/>
        <v>0</v>
      </c>
      <c r="L295" s="787" t="str">
        <f t="shared" si="33"/>
        <v>-</v>
      </c>
      <c r="M295" s="788" t="str">
        <f t="shared" si="34"/>
        <v>-</v>
      </c>
    </row>
    <row r="296" spans="1:13" s="627" customFormat="1" x14ac:dyDescent="0.2">
      <c r="A296" s="782">
        <v>290</v>
      </c>
      <c r="B296" s="789"/>
      <c r="C296" s="786"/>
      <c r="D296" s="790"/>
      <c r="E296" s="785">
        <f t="shared" si="28"/>
        <v>0</v>
      </c>
      <c r="F296" s="790"/>
      <c r="G296" s="790"/>
      <c r="H296" s="785">
        <f t="shared" si="29"/>
        <v>0</v>
      </c>
      <c r="I296" s="630">
        <f t="shared" si="30"/>
        <v>0</v>
      </c>
      <c r="J296" s="630">
        <f t="shared" si="31"/>
        <v>0</v>
      </c>
      <c r="K296" s="630">
        <f t="shared" si="32"/>
        <v>0</v>
      </c>
      <c r="L296" s="787" t="str">
        <f t="shared" si="33"/>
        <v>-</v>
      </c>
      <c r="M296" s="788" t="str">
        <f t="shared" si="34"/>
        <v>-</v>
      </c>
    </row>
    <row r="297" spans="1:13" s="627" customFormat="1" x14ac:dyDescent="0.2">
      <c r="A297" s="782">
        <v>291</v>
      </c>
      <c r="B297" s="789"/>
      <c r="C297" s="786"/>
      <c r="D297" s="790"/>
      <c r="E297" s="785">
        <f t="shared" si="28"/>
        <v>0</v>
      </c>
      <c r="F297" s="790"/>
      <c r="G297" s="790"/>
      <c r="H297" s="785">
        <f t="shared" si="29"/>
        <v>0</v>
      </c>
      <c r="I297" s="630">
        <f t="shared" si="30"/>
        <v>0</v>
      </c>
      <c r="J297" s="630">
        <f t="shared" si="31"/>
        <v>0</v>
      </c>
      <c r="K297" s="630">
        <f t="shared" si="32"/>
        <v>0</v>
      </c>
      <c r="L297" s="787" t="str">
        <f t="shared" si="33"/>
        <v>-</v>
      </c>
      <c r="M297" s="788" t="str">
        <f t="shared" si="34"/>
        <v>-</v>
      </c>
    </row>
    <row r="298" spans="1:13" s="627" customFormat="1" x14ac:dyDescent="0.2">
      <c r="A298" s="782">
        <v>292</v>
      </c>
      <c r="B298" s="789"/>
      <c r="C298" s="786"/>
      <c r="D298" s="790"/>
      <c r="E298" s="785">
        <f t="shared" si="28"/>
        <v>0</v>
      </c>
      <c r="F298" s="790"/>
      <c r="G298" s="790"/>
      <c r="H298" s="785">
        <f t="shared" si="29"/>
        <v>0</v>
      </c>
      <c r="I298" s="630">
        <f t="shared" si="30"/>
        <v>0</v>
      </c>
      <c r="J298" s="630">
        <f t="shared" si="31"/>
        <v>0</v>
      </c>
      <c r="K298" s="630">
        <f t="shared" si="32"/>
        <v>0</v>
      </c>
      <c r="L298" s="787" t="str">
        <f t="shared" si="33"/>
        <v>-</v>
      </c>
      <c r="M298" s="788" t="str">
        <f t="shared" si="34"/>
        <v>-</v>
      </c>
    </row>
    <row r="299" spans="1:13" s="627" customFormat="1" x14ac:dyDescent="0.2">
      <c r="A299" s="782">
        <v>293</v>
      </c>
      <c r="B299" s="789"/>
      <c r="C299" s="786"/>
      <c r="D299" s="790"/>
      <c r="E299" s="785">
        <f t="shared" si="28"/>
        <v>0</v>
      </c>
      <c r="F299" s="790"/>
      <c r="G299" s="790"/>
      <c r="H299" s="785">
        <f t="shared" si="29"/>
        <v>0</v>
      </c>
      <c r="I299" s="630">
        <f t="shared" si="30"/>
        <v>0</v>
      </c>
      <c r="J299" s="630">
        <f t="shared" si="31"/>
        <v>0</v>
      </c>
      <c r="K299" s="630">
        <f t="shared" si="32"/>
        <v>0</v>
      </c>
      <c r="L299" s="787" t="str">
        <f t="shared" si="33"/>
        <v>-</v>
      </c>
      <c r="M299" s="788" t="str">
        <f t="shared" si="34"/>
        <v>-</v>
      </c>
    </row>
    <row r="300" spans="1:13" s="627" customFormat="1" x14ac:dyDescent="0.2">
      <c r="A300" s="782">
        <v>294</v>
      </c>
      <c r="B300" s="789"/>
      <c r="C300" s="786"/>
      <c r="D300" s="790"/>
      <c r="E300" s="785">
        <f t="shared" si="28"/>
        <v>0</v>
      </c>
      <c r="F300" s="790"/>
      <c r="G300" s="790"/>
      <c r="H300" s="785">
        <f t="shared" si="29"/>
        <v>0</v>
      </c>
      <c r="I300" s="630">
        <f t="shared" si="30"/>
        <v>0</v>
      </c>
      <c r="J300" s="630">
        <f t="shared" si="31"/>
        <v>0</v>
      </c>
      <c r="K300" s="630">
        <f t="shared" si="32"/>
        <v>0</v>
      </c>
      <c r="L300" s="787" t="str">
        <f t="shared" si="33"/>
        <v>-</v>
      </c>
      <c r="M300" s="788" t="str">
        <f t="shared" si="34"/>
        <v>-</v>
      </c>
    </row>
    <row r="301" spans="1:13" s="627" customFormat="1" x14ac:dyDescent="0.2">
      <c r="A301" s="782">
        <v>295</v>
      </c>
      <c r="B301" s="789"/>
      <c r="C301" s="786"/>
      <c r="D301" s="790"/>
      <c r="E301" s="785">
        <f t="shared" si="28"/>
        <v>0</v>
      </c>
      <c r="F301" s="790"/>
      <c r="G301" s="790"/>
      <c r="H301" s="785">
        <f t="shared" si="29"/>
        <v>0</v>
      </c>
      <c r="I301" s="630">
        <f t="shared" si="30"/>
        <v>0</v>
      </c>
      <c r="J301" s="630">
        <f t="shared" si="31"/>
        <v>0</v>
      </c>
      <c r="K301" s="630">
        <f t="shared" si="32"/>
        <v>0</v>
      </c>
      <c r="L301" s="787" t="str">
        <f t="shared" si="33"/>
        <v>-</v>
      </c>
      <c r="M301" s="788" t="str">
        <f t="shared" si="34"/>
        <v>-</v>
      </c>
    </row>
    <row r="302" spans="1:13" s="627" customFormat="1" x14ac:dyDescent="0.2">
      <c r="A302" s="782">
        <v>296</v>
      </c>
      <c r="B302" s="789"/>
      <c r="C302" s="786"/>
      <c r="D302" s="790"/>
      <c r="E302" s="785">
        <f t="shared" si="28"/>
        <v>0</v>
      </c>
      <c r="F302" s="790"/>
      <c r="G302" s="790"/>
      <c r="H302" s="785">
        <f t="shared" si="29"/>
        <v>0</v>
      </c>
      <c r="I302" s="630">
        <f t="shared" si="30"/>
        <v>0</v>
      </c>
      <c r="J302" s="630">
        <f t="shared" si="31"/>
        <v>0</v>
      </c>
      <c r="K302" s="630">
        <f t="shared" si="32"/>
        <v>0</v>
      </c>
      <c r="L302" s="787" t="str">
        <f t="shared" si="33"/>
        <v>-</v>
      </c>
      <c r="M302" s="788" t="str">
        <f t="shared" si="34"/>
        <v>-</v>
      </c>
    </row>
    <row r="303" spans="1:13" s="627" customFormat="1" x14ac:dyDescent="0.2">
      <c r="A303" s="782">
        <v>297</v>
      </c>
      <c r="B303" s="789"/>
      <c r="C303" s="786"/>
      <c r="D303" s="790"/>
      <c r="E303" s="785">
        <f t="shared" si="28"/>
        <v>0</v>
      </c>
      <c r="F303" s="790"/>
      <c r="G303" s="790"/>
      <c r="H303" s="785">
        <f t="shared" si="29"/>
        <v>0</v>
      </c>
      <c r="I303" s="630">
        <f t="shared" si="30"/>
        <v>0</v>
      </c>
      <c r="J303" s="630">
        <f t="shared" si="31"/>
        <v>0</v>
      </c>
      <c r="K303" s="630">
        <f t="shared" si="32"/>
        <v>0</v>
      </c>
      <c r="L303" s="787" t="str">
        <f t="shared" si="33"/>
        <v>-</v>
      </c>
      <c r="M303" s="788" t="str">
        <f t="shared" si="34"/>
        <v>-</v>
      </c>
    </row>
    <row r="304" spans="1:13" s="627" customFormat="1" x14ac:dyDescent="0.2">
      <c r="A304" s="782">
        <v>298</v>
      </c>
      <c r="B304" s="789"/>
      <c r="C304" s="786"/>
      <c r="D304" s="790"/>
      <c r="E304" s="785">
        <f t="shared" si="28"/>
        <v>0</v>
      </c>
      <c r="F304" s="790"/>
      <c r="G304" s="790"/>
      <c r="H304" s="785">
        <f t="shared" si="29"/>
        <v>0</v>
      </c>
      <c r="I304" s="630">
        <f t="shared" si="30"/>
        <v>0</v>
      </c>
      <c r="J304" s="630">
        <f t="shared" si="31"/>
        <v>0</v>
      </c>
      <c r="K304" s="630">
        <f t="shared" si="32"/>
        <v>0</v>
      </c>
      <c r="L304" s="787" t="str">
        <f t="shared" si="33"/>
        <v>-</v>
      </c>
      <c r="M304" s="788" t="str">
        <f t="shared" si="34"/>
        <v>-</v>
      </c>
    </row>
    <row r="305" spans="1:13" s="627" customFormat="1" x14ac:dyDescent="0.2">
      <c r="A305" s="782">
        <v>299</v>
      </c>
      <c r="B305" s="789"/>
      <c r="C305" s="786"/>
      <c r="D305" s="790"/>
      <c r="E305" s="785">
        <f t="shared" si="28"/>
        <v>0</v>
      </c>
      <c r="F305" s="790"/>
      <c r="G305" s="790"/>
      <c r="H305" s="785">
        <f t="shared" si="29"/>
        <v>0</v>
      </c>
      <c r="I305" s="630">
        <f t="shared" si="30"/>
        <v>0</v>
      </c>
      <c r="J305" s="630">
        <f t="shared" si="31"/>
        <v>0</v>
      </c>
      <c r="K305" s="630">
        <f t="shared" si="32"/>
        <v>0</v>
      </c>
      <c r="L305" s="787" t="str">
        <f t="shared" si="33"/>
        <v>-</v>
      </c>
      <c r="M305" s="788" t="str">
        <f t="shared" si="34"/>
        <v>-</v>
      </c>
    </row>
    <row r="306" spans="1:13" s="627" customFormat="1" x14ac:dyDescent="0.2">
      <c r="A306" s="782">
        <v>300</v>
      </c>
      <c r="B306" s="789"/>
      <c r="C306" s="786"/>
      <c r="D306" s="790"/>
      <c r="E306" s="785">
        <f t="shared" si="28"/>
        <v>0</v>
      </c>
      <c r="F306" s="790"/>
      <c r="G306" s="790"/>
      <c r="H306" s="785">
        <f t="shared" si="29"/>
        <v>0</v>
      </c>
      <c r="I306" s="630">
        <f t="shared" si="30"/>
        <v>0</v>
      </c>
      <c r="J306" s="630">
        <f t="shared" si="31"/>
        <v>0</v>
      </c>
      <c r="K306" s="630">
        <f t="shared" si="32"/>
        <v>0</v>
      </c>
      <c r="L306" s="787" t="str">
        <f t="shared" si="33"/>
        <v>-</v>
      </c>
      <c r="M306" s="788" t="str">
        <f t="shared" si="34"/>
        <v>-</v>
      </c>
    </row>
    <row r="307" spans="1:13" s="627" customFormat="1" x14ac:dyDescent="0.2">
      <c r="A307" s="782">
        <v>301</v>
      </c>
      <c r="B307" s="789"/>
      <c r="C307" s="786"/>
      <c r="D307" s="790"/>
      <c r="E307" s="785">
        <f t="shared" si="28"/>
        <v>0</v>
      </c>
      <c r="F307" s="790"/>
      <c r="G307" s="790"/>
      <c r="H307" s="785">
        <f t="shared" si="29"/>
        <v>0</v>
      </c>
      <c r="I307" s="630">
        <f t="shared" si="30"/>
        <v>0</v>
      </c>
      <c r="J307" s="630">
        <f t="shared" si="31"/>
        <v>0</v>
      </c>
      <c r="K307" s="630">
        <f t="shared" si="32"/>
        <v>0</v>
      </c>
      <c r="L307" s="787" t="str">
        <f t="shared" si="33"/>
        <v>-</v>
      </c>
      <c r="M307" s="788" t="str">
        <f t="shared" si="34"/>
        <v>-</v>
      </c>
    </row>
    <row r="308" spans="1:13" s="627" customFormat="1" x14ac:dyDescent="0.2">
      <c r="A308" s="782">
        <v>302</v>
      </c>
      <c r="B308" s="789"/>
      <c r="C308" s="786"/>
      <c r="D308" s="790"/>
      <c r="E308" s="785">
        <f t="shared" si="28"/>
        <v>0</v>
      </c>
      <c r="F308" s="790"/>
      <c r="G308" s="790"/>
      <c r="H308" s="785">
        <f t="shared" si="29"/>
        <v>0</v>
      </c>
      <c r="I308" s="630">
        <f t="shared" si="30"/>
        <v>0</v>
      </c>
      <c r="J308" s="630">
        <f t="shared" si="31"/>
        <v>0</v>
      </c>
      <c r="K308" s="630">
        <f t="shared" si="32"/>
        <v>0</v>
      </c>
      <c r="L308" s="787" t="str">
        <f t="shared" si="33"/>
        <v>-</v>
      </c>
      <c r="M308" s="788" t="str">
        <f t="shared" si="34"/>
        <v>-</v>
      </c>
    </row>
    <row r="309" spans="1:13" s="627" customFormat="1" x14ac:dyDescent="0.2">
      <c r="A309" s="782">
        <v>303</v>
      </c>
      <c r="B309" s="789"/>
      <c r="C309" s="786"/>
      <c r="D309" s="790"/>
      <c r="E309" s="785">
        <f t="shared" si="28"/>
        <v>0</v>
      </c>
      <c r="F309" s="790"/>
      <c r="G309" s="790"/>
      <c r="H309" s="785">
        <f t="shared" si="29"/>
        <v>0</v>
      </c>
      <c r="I309" s="630">
        <f t="shared" si="30"/>
        <v>0</v>
      </c>
      <c r="J309" s="630">
        <f t="shared" si="31"/>
        <v>0</v>
      </c>
      <c r="K309" s="630">
        <f t="shared" si="32"/>
        <v>0</v>
      </c>
      <c r="L309" s="787" t="str">
        <f t="shared" si="33"/>
        <v>-</v>
      </c>
      <c r="M309" s="788" t="str">
        <f t="shared" si="34"/>
        <v>-</v>
      </c>
    </row>
    <row r="310" spans="1:13" s="627" customFormat="1" x14ac:dyDescent="0.2">
      <c r="A310" s="782">
        <v>304</v>
      </c>
      <c r="B310" s="789"/>
      <c r="C310" s="786"/>
      <c r="D310" s="790"/>
      <c r="E310" s="785">
        <f t="shared" si="28"/>
        <v>0</v>
      </c>
      <c r="F310" s="790"/>
      <c r="G310" s="790"/>
      <c r="H310" s="785">
        <f t="shared" si="29"/>
        <v>0</v>
      </c>
      <c r="I310" s="630">
        <f t="shared" si="30"/>
        <v>0</v>
      </c>
      <c r="J310" s="630">
        <f t="shared" si="31"/>
        <v>0</v>
      </c>
      <c r="K310" s="630">
        <f t="shared" si="32"/>
        <v>0</v>
      </c>
      <c r="L310" s="787" t="str">
        <f t="shared" si="33"/>
        <v>-</v>
      </c>
      <c r="M310" s="788" t="str">
        <f t="shared" si="34"/>
        <v>-</v>
      </c>
    </row>
    <row r="311" spans="1:13" s="627" customFormat="1" x14ac:dyDescent="0.2">
      <c r="A311" s="782">
        <v>305</v>
      </c>
      <c r="B311" s="789"/>
      <c r="C311" s="786"/>
      <c r="D311" s="790"/>
      <c r="E311" s="785">
        <f t="shared" si="28"/>
        <v>0</v>
      </c>
      <c r="F311" s="790"/>
      <c r="G311" s="790"/>
      <c r="H311" s="785">
        <f t="shared" si="29"/>
        <v>0</v>
      </c>
      <c r="I311" s="630">
        <f t="shared" si="30"/>
        <v>0</v>
      </c>
      <c r="J311" s="630">
        <f t="shared" si="31"/>
        <v>0</v>
      </c>
      <c r="K311" s="630">
        <f t="shared" si="32"/>
        <v>0</v>
      </c>
      <c r="L311" s="787" t="str">
        <f t="shared" si="33"/>
        <v>-</v>
      </c>
      <c r="M311" s="788" t="str">
        <f t="shared" si="34"/>
        <v>-</v>
      </c>
    </row>
    <row r="312" spans="1:13" s="627" customFormat="1" x14ac:dyDescent="0.2">
      <c r="A312" s="782">
        <v>306</v>
      </c>
      <c r="B312" s="789"/>
      <c r="C312" s="786"/>
      <c r="D312" s="790"/>
      <c r="E312" s="785">
        <f t="shared" si="28"/>
        <v>0</v>
      </c>
      <c r="F312" s="790"/>
      <c r="G312" s="790"/>
      <c r="H312" s="785">
        <f t="shared" si="29"/>
        <v>0</v>
      </c>
      <c r="I312" s="630">
        <f t="shared" si="30"/>
        <v>0</v>
      </c>
      <c r="J312" s="630">
        <f t="shared" si="31"/>
        <v>0</v>
      </c>
      <c r="K312" s="630">
        <f t="shared" si="32"/>
        <v>0</v>
      </c>
      <c r="L312" s="787" t="str">
        <f t="shared" si="33"/>
        <v>-</v>
      </c>
      <c r="M312" s="788" t="str">
        <f t="shared" si="34"/>
        <v>-</v>
      </c>
    </row>
    <row r="313" spans="1:13" s="627" customFormat="1" x14ac:dyDescent="0.2">
      <c r="A313" s="782">
        <v>307</v>
      </c>
      <c r="B313" s="789"/>
      <c r="C313" s="786"/>
      <c r="D313" s="790"/>
      <c r="E313" s="785">
        <f t="shared" si="28"/>
        <v>0</v>
      </c>
      <c r="F313" s="790"/>
      <c r="G313" s="790"/>
      <c r="H313" s="785">
        <f t="shared" si="29"/>
        <v>0</v>
      </c>
      <c r="I313" s="630">
        <f t="shared" si="30"/>
        <v>0</v>
      </c>
      <c r="J313" s="630">
        <f t="shared" si="31"/>
        <v>0</v>
      </c>
      <c r="K313" s="630">
        <f t="shared" si="32"/>
        <v>0</v>
      </c>
      <c r="L313" s="787" t="str">
        <f t="shared" si="33"/>
        <v>-</v>
      </c>
      <c r="M313" s="788" t="str">
        <f t="shared" si="34"/>
        <v>-</v>
      </c>
    </row>
    <row r="314" spans="1:13" s="627" customFormat="1" x14ac:dyDescent="0.2">
      <c r="A314" s="782">
        <v>308</v>
      </c>
      <c r="B314" s="789"/>
      <c r="C314" s="786"/>
      <c r="D314" s="790"/>
      <c r="E314" s="785">
        <f t="shared" si="28"/>
        <v>0</v>
      </c>
      <c r="F314" s="790"/>
      <c r="G314" s="790"/>
      <c r="H314" s="785">
        <f t="shared" si="29"/>
        <v>0</v>
      </c>
      <c r="I314" s="630">
        <f t="shared" si="30"/>
        <v>0</v>
      </c>
      <c r="J314" s="630">
        <f t="shared" si="31"/>
        <v>0</v>
      </c>
      <c r="K314" s="630">
        <f t="shared" si="32"/>
        <v>0</v>
      </c>
      <c r="L314" s="787" t="str">
        <f t="shared" si="33"/>
        <v>-</v>
      </c>
      <c r="M314" s="788" t="str">
        <f t="shared" si="34"/>
        <v>-</v>
      </c>
    </row>
    <row r="315" spans="1:13" s="627" customFormat="1" x14ac:dyDescent="0.2">
      <c r="A315" s="782">
        <v>309</v>
      </c>
      <c r="B315" s="789"/>
      <c r="C315" s="786"/>
      <c r="D315" s="790"/>
      <c r="E315" s="785">
        <f t="shared" si="28"/>
        <v>0</v>
      </c>
      <c r="F315" s="790"/>
      <c r="G315" s="790"/>
      <c r="H315" s="785">
        <f t="shared" si="29"/>
        <v>0</v>
      </c>
      <c r="I315" s="630">
        <f t="shared" si="30"/>
        <v>0</v>
      </c>
      <c r="J315" s="630">
        <f t="shared" si="31"/>
        <v>0</v>
      </c>
      <c r="K315" s="630">
        <f t="shared" si="32"/>
        <v>0</v>
      </c>
      <c r="L315" s="787" t="str">
        <f t="shared" si="33"/>
        <v>-</v>
      </c>
      <c r="M315" s="788" t="str">
        <f t="shared" si="34"/>
        <v>-</v>
      </c>
    </row>
    <row r="316" spans="1:13" s="627" customFormat="1" x14ac:dyDescent="0.2">
      <c r="A316" s="782">
        <v>310</v>
      </c>
      <c r="B316" s="789"/>
      <c r="C316" s="786"/>
      <c r="D316" s="790"/>
      <c r="E316" s="785">
        <f t="shared" si="28"/>
        <v>0</v>
      </c>
      <c r="F316" s="790"/>
      <c r="G316" s="790"/>
      <c r="H316" s="785">
        <f t="shared" si="29"/>
        <v>0</v>
      </c>
      <c r="I316" s="630">
        <f t="shared" si="30"/>
        <v>0</v>
      </c>
      <c r="J316" s="630">
        <f t="shared" si="31"/>
        <v>0</v>
      </c>
      <c r="K316" s="630">
        <f t="shared" si="32"/>
        <v>0</v>
      </c>
      <c r="L316" s="787" t="str">
        <f t="shared" si="33"/>
        <v>-</v>
      </c>
      <c r="M316" s="788" t="str">
        <f t="shared" si="34"/>
        <v>-</v>
      </c>
    </row>
    <row r="317" spans="1:13" s="627" customFormat="1" x14ac:dyDescent="0.2">
      <c r="A317" s="782">
        <v>311</v>
      </c>
      <c r="B317" s="789"/>
      <c r="C317" s="786"/>
      <c r="D317" s="790"/>
      <c r="E317" s="785">
        <f t="shared" si="28"/>
        <v>0</v>
      </c>
      <c r="F317" s="790"/>
      <c r="G317" s="790"/>
      <c r="H317" s="785">
        <f t="shared" si="29"/>
        <v>0</v>
      </c>
      <c r="I317" s="630">
        <f t="shared" si="30"/>
        <v>0</v>
      </c>
      <c r="J317" s="630">
        <f t="shared" si="31"/>
        <v>0</v>
      </c>
      <c r="K317" s="630">
        <f t="shared" si="32"/>
        <v>0</v>
      </c>
      <c r="L317" s="787" t="str">
        <f t="shared" si="33"/>
        <v>-</v>
      </c>
      <c r="M317" s="788" t="str">
        <f t="shared" si="34"/>
        <v>-</v>
      </c>
    </row>
    <row r="318" spans="1:13" s="627" customFormat="1" x14ac:dyDescent="0.2">
      <c r="A318" s="782">
        <v>312</v>
      </c>
      <c r="B318" s="789"/>
      <c r="C318" s="786"/>
      <c r="D318" s="790"/>
      <c r="E318" s="785">
        <f t="shared" si="28"/>
        <v>0</v>
      </c>
      <c r="F318" s="790"/>
      <c r="G318" s="790"/>
      <c r="H318" s="785">
        <f t="shared" si="29"/>
        <v>0</v>
      </c>
      <c r="I318" s="630">
        <f t="shared" si="30"/>
        <v>0</v>
      </c>
      <c r="J318" s="630">
        <f t="shared" si="31"/>
        <v>0</v>
      </c>
      <c r="K318" s="630">
        <f t="shared" si="32"/>
        <v>0</v>
      </c>
      <c r="L318" s="787" t="str">
        <f t="shared" si="33"/>
        <v>-</v>
      </c>
      <c r="M318" s="788" t="str">
        <f t="shared" si="34"/>
        <v>-</v>
      </c>
    </row>
    <row r="319" spans="1:13" s="627" customFormat="1" x14ac:dyDescent="0.2">
      <c r="A319" s="782">
        <v>313</v>
      </c>
      <c r="B319" s="789"/>
      <c r="C319" s="786"/>
      <c r="D319" s="790"/>
      <c r="E319" s="785">
        <f t="shared" si="28"/>
        <v>0</v>
      </c>
      <c r="F319" s="790"/>
      <c r="G319" s="790"/>
      <c r="H319" s="785">
        <f t="shared" si="29"/>
        <v>0</v>
      </c>
      <c r="I319" s="630">
        <f t="shared" si="30"/>
        <v>0</v>
      </c>
      <c r="J319" s="630">
        <f t="shared" si="31"/>
        <v>0</v>
      </c>
      <c r="K319" s="630">
        <f t="shared" si="32"/>
        <v>0</v>
      </c>
      <c r="L319" s="787" t="str">
        <f t="shared" si="33"/>
        <v>-</v>
      </c>
      <c r="M319" s="788" t="str">
        <f t="shared" si="34"/>
        <v>-</v>
      </c>
    </row>
    <row r="320" spans="1:13" s="627" customFormat="1" x14ac:dyDescent="0.2">
      <c r="A320" s="782">
        <v>314</v>
      </c>
      <c r="B320" s="789"/>
      <c r="C320" s="786"/>
      <c r="D320" s="790"/>
      <c r="E320" s="785">
        <f t="shared" si="28"/>
        <v>0</v>
      </c>
      <c r="F320" s="790"/>
      <c r="G320" s="790"/>
      <c r="H320" s="785">
        <f t="shared" si="29"/>
        <v>0</v>
      </c>
      <c r="I320" s="630">
        <f t="shared" si="30"/>
        <v>0</v>
      </c>
      <c r="J320" s="630">
        <f t="shared" si="31"/>
        <v>0</v>
      </c>
      <c r="K320" s="630">
        <f t="shared" si="32"/>
        <v>0</v>
      </c>
      <c r="L320" s="787" t="str">
        <f t="shared" si="33"/>
        <v>-</v>
      </c>
      <c r="M320" s="788" t="str">
        <f t="shared" si="34"/>
        <v>-</v>
      </c>
    </row>
    <row r="321" spans="1:13" s="627" customFormat="1" x14ac:dyDescent="0.2">
      <c r="A321" s="782">
        <v>315</v>
      </c>
      <c r="B321" s="789"/>
      <c r="C321" s="786"/>
      <c r="D321" s="790"/>
      <c r="E321" s="785">
        <f t="shared" si="28"/>
        <v>0</v>
      </c>
      <c r="F321" s="790"/>
      <c r="G321" s="790"/>
      <c r="H321" s="785">
        <f t="shared" si="29"/>
        <v>0</v>
      </c>
      <c r="I321" s="630">
        <f t="shared" si="30"/>
        <v>0</v>
      </c>
      <c r="J321" s="630">
        <f t="shared" si="31"/>
        <v>0</v>
      </c>
      <c r="K321" s="630">
        <f t="shared" si="32"/>
        <v>0</v>
      </c>
      <c r="L321" s="787" t="str">
        <f t="shared" si="33"/>
        <v>-</v>
      </c>
      <c r="M321" s="788" t="str">
        <f t="shared" si="34"/>
        <v>-</v>
      </c>
    </row>
    <row r="322" spans="1:13" s="627" customFormat="1" x14ac:dyDescent="0.2">
      <c r="A322" s="782">
        <v>316</v>
      </c>
      <c r="B322" s="789"/>
      <c r="C322" s="786"/>
      <c r="D322" s="790"/>
      <c r="E322" s="785">
        <f t="shared" si="28"/>
        <v>0</v>
      </c>
      <c r="F322" s="790"/>
      <c r="G322" s="790"/>
      <c r="H322" s="785">
        <f t="shared" si="29"/>
        <v>0</v>
      </c>
      <c r="I322" s="630">
        <f t="shared" si="30"/>
        <v>0</v>
      </c>
      <c r="J322" s="630">
        <f t="shared" si="31"/>
        <v>0</v>
      </c>
      <c r="K322" s="630">
        <f t="shared" si="32"/>
        <v>0</v>
      </c>
      <c r="L322" s="787" t="str">
        <f t="shared" si="33"/>
        <v>-</v>
      </c>
      <c r="M322" s="788" t="str">
        <f t="shared" si="34"/>
        <v>-</v>
      </c>
    </row>
    <row r="323" spans="1:13" s="627" customFormat="1" x14ac:dyDescent="0.2">
      <c r="A323" s="782">
        <v>317</v>
      </c>
      <c r="B323" s="789"/>
      <c r="C323" s="786"/>
      <c r="D323" s="790"/>
      <c r="E323" s="785">
        <f t="shared" si="28"/>
        <v>0</v>
      </c>
      <c r="F323" s="790"/>
      <c r="G323" s="790"/>
      <c r="H323" s="785">
        <f t="shared" si="29"/>
        <v>0</v>
      </c>
      <c r="I323" s="630">
        <f t="shared" si="30"/>
        <v>0</v>
      </c>
      <c r="J323" s="630">
        <f t="shared" si="31"/>
        <v>0</v>
      </c>
      <c r="K323" s="630">
        <f t="shared" si="32"/>
        <v>0</v>
      </c>
      <c r="L323" s="787" t="str">
        <f t="shared" si="33"/>
        <v>-</v>
      </c>
      <c r="M323" s="788" t="str">
        <f t="shared" si="34"/>
        <v>-</v>
      </c>
    </row>
    <row r="324" spans="1:13" s="627" customFormat="1" x14ac:dyDescent="0.2">
      <c r="A324" s="782">
        <v>318</v>
      </c>
      <c r="B324" s="789"/>
      <c r="C324" s="786"/>
      <c r="D324" s="790"/>
      <c r="E324" s="785">
        <f t="shared" si="28"/>
        <v>0</v>
      </c>
      <c r="F324" s="790"/>
      <c r="G324" s="790"/>
      <c r="H324" s="785">
        <f t="shared" si="29"/>
        <v>0</v>
      </c>
      <c r="I324" s="630">
        <f t="shared" si="30"/>
        <v>0</v>
      </c>
      <c r="J324" s="630">
        <f t="shared" si="31"/>
        <v>0</v>
      </c>
      <c r="K324" s="630">
        <f t="shared" si="32"/>
        <v>0</v>
      </c>
      <c r="L324" s="787" t="str">
        <f t="shared" si="33"/>
        <v>-</v>
      </c>
      <c r="M324" s="788" t="str">
        <f t="shared" si="34"/>
        <v>-</v>
      </c>
    </row>
    <row r="325" spans="1:13" s="627" customFormat="1" x14ac:dyDescent="0.2">
      <c r="A325" s="782">
        <v>319</v>
      </c>
      <c r="B325" s="789"/>
      <c r="C325" s="786"/>
      <c r="D325" s="790"/>
      <c r="E325" s="785">
        <f t="shared" si="28"/>
        <v>0</v>
      </c>
      <c r="F325" s="790"/>
      <c r="G325" s="790"/>
      <c r="H325" s="785">
        <f t="shared" si="29"/>
        <v>0</v>
      </c>
      <c r="I325" s="630">
        <f t="shared" si="30"/>
        <v>0</v>
      </c>
      <c r="J325" s="630">
        <f t="shared" si="31"/>
        <v>0</v>
      </c>
      <c r="K325" s="630">
        <f t="shared" si="32"/>
        <v>0</v>
      </c>
      <c r="L325" s="787" t="str">
        <f t="shared" si="33"/>
        <v>-</v>
      </c>
      <c r="M325" s="788" t="str">
        <f t="shared" si="34"/>
        <v>-</v>
      </c>
    </row>
    <row r="326" spans="1:13" s="627" customFormat="1" x14ac:dyDescent="0.2">
      <c r="A326" s="782">
        <v>320</v>
      </c>
      <c r="B326" s="789"/>
      <c r="C326" s="786"/>
      <c r="D326" s="790"/>
      <c r="E326" s="785">
        <f t="shared" si="28"/>
        <v>0</v>
      </c>
      <c r="F326" s="790"/>
      <c r="G326" s="790"/>
      <c r="H326" s="785">
        <f t="shared" si="29"/>
        <v>0</v>
      </c>
      <c r="I326" s="630">
        <f t="shared" si="30"/>
        <v>0</v>
      </c>
      <c r="J326" s="630">
        <f t="shared" si="31"/>
        <v>0</v>
      </c>
      <c r="K326" s="630">
        <f t="shared" si="32"/>
        <v>0</v>
      </c>
      <c r="L326" s="787" t="str">
        <f t="shared" si="33"/>
        <v>-</v>
      </c>
      <c r="M326" s="788" t="str">
        <f t="shared" si="34"/>
        <v>-</v>
      </c>
    </row>
    <row r="327" spans="1:13" s="627" customFormat="1" x14ac:dyDescent="0.2">
      <c r="A327" s="782">
        <v>321</v>
      </c>
      <c r="B327" s="789"/>
      <c r="C327" s="786"/>
      <c r="D327" s="790"/>
      <c r="E327" s="785">
        <f t="shared" ref="E327:E390" si="35">SUM(C327:D327)</f>
        <v>0</v>
      </c>
      <c r="F327" s="790"/>
      <c r="G327" s="790"/>
      <c r="H327" s="785">
        <f t="shared" ref="H327:H390" si="36">SUM(F327:G327)</f>
        <v>0</v>
      </c>
      <c r="I327" s="630">
        <f t="shared" ref="I327:I390" si="37">F327*FactorUpPremium</f>
        <v>0</v>
      </c>
      <c r="J327" s="630">
        <f t="shared" ref="J327:J390" si="38">G327*FactorUpPremium</f>
        <v>0</v>
      </c>
      <c r="K327" s="630">
        <f t="shared" ref="K327:K390" si="39">SUM(I327:J327)</f>
        <v>0</v>
      </c>
      <c r="L327" s="787" t="str">
        <f t="shared" ref="L327:L390" si="40">IFERROR(I327/$K327,"-")</f>
        <v>-</v>
      </c>
      <c r="M327" s="788" t="str">
        <f t="shared" ref="M327:M390" si="41">IFERROR(J327/$K327,"-")</f>
        <v>-</v>
      </c>
    </row>
    <row r="328" spans="1:13" s="627" customFormat="1" x14ac:dyDescent="0.2">
      <c r="A328" s="782">
        <v>322</v>
      </c>
      <c r="B328" s="789"/>
      <c r="C328" s="786"/>
      <c r="D328" s="790"/>
      <c r="E328" s="785">
        <f t="shared" si="35"/>
        <v>0</v>
      </c>
      <c r="F328" s="790"/>
      <c r="G328" s="790"/>
      <c r="H328" s="785">
        <f t="shared" si="36"/>
        <v>0</v>
      </c>
      <c r="I328" s="630">
        <f t="shared" si="37"/>
        <v>0</v>
      </c>
      <c r="J328" s="630">
        <f t="shared" si="38"/>
        <v>0</v>
      </c>
      <c r="K328" s="630">
        <f t="shared" si="39"/>
        <v>0</v>
      </c>
      <c r="L328" s="787" t="str">
        <f t="shared" si="40"/>
        <v>-</v>
      </c>
      <c r="M328" s="788" t="str">
        <f t="shared" si="41"/>
        <v>-</v>
      </c>
    </row>
    <row r="329" spans="1:13" s="627" customFormat="1" x14ac:dyDescent="0.2">
      <c r="A329" s="782">
        <v>323</v>
      </c>
      <c r="B329" s="789"/>
      <c r="C329" s="786"/>
      <c r="D329" s="790"/>
      <c r="E329" s="785">
        <f t="shared" si="35"/>
        <v>0</v>
      </c>
      <c r="F329" s="790"/>
      <c r="G329" s="790"/>
      <c r="H329" s="785">
        <f t="shared" si="36"/>
        <v>0</v>
      </c>
      <c r="I329" s="630">
        <f t="shared" si="37"/>
        <v>0</v>
      </c>
      <c r="J329" s="630">
        <f t="shared" si="38"/>
        <v>0</v>
      </c>
      <c r="K329" s="630">
        <f t="shared" si="39"/>
        <v>0</v>
      </c>
      <c r="L329" s="787" t="str">
        <f t="shared" si="40"/>
        <v>-</v>
      </c>
      <c r="M329" s="788" t="str">
        <f t="shared" si="41"/>
        <v>-</v>
      </c>
    </row>
    <row r="330" spans="1:13" s="627" customFormat="1" x14ac:dyDescent="0.2">
      <c r="A330" s="782">
        <v>324</v>
      </c>
      <c r="B330" s="789"/>
      <c r="C330" s="786"/>
      <c r="D330" s="790"/>
      <c r="E330" s="785">
        <f t="shared" si="35"/>
        <v>0</v>
      </c>
      <c r="F330" s="790"/>
      <c r="G330" s="790"/>
      <c r="H330" s="785">
        <f t="shared" si="36"/>
        <v>0</v>
      </c>
      <c r="I330" s="630">
        <f t="shared" si="37"/>
        <v>0</v>
      </c>
      <c r="J330" s="630">
        <f t="shared" si="38"/>
        <v>0</v>
      </c>
      <c r="K330" s="630">
        <f t="shared" si="39"/>
        <v>0</v>
      </c>
      <c r="L330" s="787" t="str">
        <f t="shared" si="40"/>
        <v>-</v>
      </c>
      <c r="M330" s="788" t="str">
        <f t="shared" si="41"/>
        <v>-</v>
      </c>
    </row>
    <row r="331" spans="1:13" s="627" customFormat="1" x14ac:dyDescent="0.2">
      <c r="A331" s="782">
        <v>325</v>
      </c>
      <c r="B331" s="789"/>
      <c r="C331" s="786"/>
      <c r="D331" s="790"/>
      <c r="E331" s="785">
        <f t="shared" si="35"/>
        <v>0</v>
      </c>
      <c r="F331" s="790"/>
      <c r="G331" s="790"/>
      <c r="H331" s="785">
        <f t="shared" si="36"/>
        <v>0</v>
      </c>
      <c r="I331" s="630">
        <f t="shared" si="37"/>
        <v>0</v>
      </c>
      <c r="J331" s="630">
        <f t="shared" si="38"/>
        <v>0</v>
      </c>
      <c r="K331" s="630">
        <f t="shared" si="39"/>
        <v>0</v>
      </c>
      <c r="L331" s="787" t="str">
        <f t="shared" si="40"/>
        <v>-</v>
      </c>
      <c r="M331" s="788" t="str">
        <f t="shared" si="41"/>
        <v>-</v>
      </c>
    </row>
    <row r="332" spans="1:13" s="627" customFormat="1" x14ac:dyDescent="0.2">
      <c r="A332" s="782">
        <v>326</v>
      </c>
      <c r="B332" s="789"/>
      <c r="C332" s="786"/>
      <c r="D332" s="790"/>
      <c r="E332" s="785">
        <f t="shared" si="35"/>
        <v>0</v>
      </c>
      <c r="F332" s="790"/>
      <c r="G332" s="790"/>
      <c r="H332" s="785">
        <f t="shared" si="36"/>
        <v>0</v>
      </c>
      <c r="I332" s="630">
        <f t="shared" si="37"/>
        <v>0</v>
      </c>
      <c r="J332" s="630">
        <f t="shared" si="38"/>
        <v>0</v>
      </c>
      <c r="K332" s="630">
        <f t="shared" si="39"/>
        <v>0</v>
      </c>
      <c r="L332" s="787" t="str">
        <f t="shared" si="40"/>
        <v>-</v>
      </c>
      <c r="M332" s="788" t="str">
        <f t="shared" si="41"/>
        <v>-</v>
      </c>
    </row>
    <row r="333" spans="1:13" s="627" customFormat="1" x14ac:dyDescent="0.2">
      <c r="A333" s="782">
        <v>327</v>
      </c>
      <c r="B333" s="789"/>
      <c r="C333" s="786"/>
      <c r="D333" s="790"/>
      <c r="E333" s="785">
        <f t="shared" si="35"/>
        <v>0</v>
      </c>
      <c r="F333" s="790"/>
      <c r="G333" s="790"/>
      <c r="H333" s="785">
        <f t="shared" si="36"/>
        <v>0</v>
      </c>
      <c r="I333" s="630">
        <f t="shared" si="37"/>
        <v>0</v>
      </c>
      <c r="J333" s="630">
        <f t="shared" si="38"/>
        <v>0</v>
      </c>
      <c r="K333" s="630">
        <f t="shared" si="39"/>
        <v>0</v>
      </c>
      <c r="L333" s="787" t="str">
        <f t="shared" si="40"/>
        <v>-</v>
      </c>
      <c r="M333" s="788" t="str">
        <f t="shared" si="41"/>
        <v>-</v>
      </c>
    </row>
    <row r="334" spans="1:13" s="627" customFormat="1" x14ac:dyDescent="0.2">
      <c r="A334" s="782">
        <v>328</v>
      </c>
      <c r="B334" s="789"/>
      <c r="C334" s="786"/>
      <c r="D334" s="790"/>
      <c r="E334" s="785">
        <f t="shared" si="35"/>
        <v>0</v>
      </c>
      <c r="F334" s="790"/>
      <c r="G334" s="790"/>
      <c r="H334" s="785">
        <f t="shared" si="36"/>
        <v>0</v>
      </c>
      <c r="I334" s="630">
        <f t="shared" si="37"/>
        <v>0</v>
      </c>
      <c r="J334" s="630">
        <f t="shared" si="38"/>
        <v>0</v>
      </c>
      <c r="K334" s="630">
        <f t="shared" si="39"/>
        <v>0</v>
      </c>
      <c r="L334" s="787" t="str">
        <f t="shared" si="40"/>
        <v>-</v>
      </c>
      <c r="M334" s="788" t="str">
        <f t="shared" si="41"/>
        <v>-</v>
      </c>
    </row>
    <row r="335" spans="1:13" s="627" customFormat="1" x14ac:dyDescent="0.2">
      <c r="A335" s="782">
        <v>329</v>
      </c>
      <c r="B335" s="789"/>
      <c r="C335" s="786"/>
      <c r="D335" s="790"/>
      <c r="E335" s="785">
        <f t="shared" si="35"/>
        <v>0</v>
      </c>
      <c r="F335" s="790"/>
      <c r="G335" s="790"/>
      <c r="H335" s="785">
        <f t="shared" si="36"/>
        <v>0</v>
      </c>
      <c r="I335" s="630">
        <f t="shared" si="37"/>
        <v>0</v>
      </c>
      <c r="J335" s="630">
        <f t="shared" si="38"/>
        <v>0</v>
      </c>
      <c r="K335" s="630">
        <f t="shared" si="39"/>
        <v>0</v>
      </c>
      <c r="L335" s="787" t="str">
        <f t="shared" si="40"/>
        <v>-</v>
      </c>
      <c r="M335" s="788" t="str">
        <f t="shared" si="41"/>
        <v>-</v>
      </c>
    </row>
    <row r="336" spans="1:13" s="627" customFormat="1" x14ac:dyDescent="0.2">
      <c r="A336" s="782">
        <v>330</v>
      </c>
      <c r="B336" s="789"/>
      <c r="C336" s="786"/>
      <c r="D336" s="790"/>
      <c r="E336" s="785">
        <f t="shared" si="35"/>
        <v>0</v>
      </c>
      <c r="F336" s="790"/>
      <c r="G336" s="790"/>
      <c r="H336" s="785">
        <f t="shared" si="36"/>
        <v>0</v>
      </c>
      <c r="I336" s="630">
        <f t="shared" si="37"/>
        <v>0</v>
      </c>
      <c r="J336" s="630">
        <f t="shared" si="38"/>
        <v>0</v>
      </c>
      <c r="K336" s="630">
        <f t="shared" si="39"/>
        <v>0</v>
      </c>
      <c r="L336" s="787" t="str">
        <f t="shared" si="40"/>
        <v>-</v>
      </c>
      <c r="M336" s="788" t="str">
        <f t="shared" si="41"/>
        <v>-</v>
      </c>
    </row>
    <row r="337" spans="1:13" s="627" customFormat="1" x14ac:dyDescent="0.2">
      <c r="A337" s="782">
        <v>331</v>
      </c>
      <c r="B337" s="789"/>
      <c r="C337" s="786"/>
      <c r="D337" s="790"/>
      <c r="E337" s="785">
        <f t="shared" si="35"/>
        <v>0</v>
      </c>
      <c r="F337" s="790"/>
      <c r="G337" s="790"/>
      <c r="H337" s="785">
        <f t="shared" si="36"/>
        <v>0</v>
      </c>
      <c r="I337" s="630">
        <f t="shared" si="37"/>
        <v>0</v>
      </c>
      <c r="J337" s="630">
        <f t="shared" si="38"/>
        <v>0</v>
      </c>
      <c r="K337" s="630">
        <f t="shared" si="39"/>
        <v>0</v>
      </c>
      <c r="L337" s="787" t="str">
        <f t="shared" si="40"/>
        <v>-</v>
      </c>
      <c r="M337" s="788" t="str">
        <f t="shared" si="41"/>
        <v>-</v>
      </c>
    </row>
    <row r="338" spans="1:13" s="627" customFormat="1" x14ac:dyDescent="0.2">
      <c r="A338" s="782">
        <v>332</v>
      </c>
      <c r="B338" s="789"/>
      <c r="C338" s="786"/>
      <c r="D338" s="790"/>
      <c r="E338" s="785">
        <f t="shared" si="35"/>
        <v>0</v>
      </c>
      <c r="F338" s="790"/>
      <c r="G338" s="790"/>
      <c r="H338" s="785">
        <f t="shared" si="36"/>
        <v>0</v>
      </c>
      <c r="I338" s="630">
        <f t="shared" si="37"/>
        <v>0</v>
      </c>
      <c r="J338" s="630">
        <f t="shared" si="38"/>
        <v>0</v>
      </c>
      <c r="K338" s="630">
        <f t="shared" si="39"/>
        <v>0</v>
      </c>
      <c r="L338" s="787" t="str">
        <f t="shared" si="40"/>
        <v>-</v>
      </c>
      <c r="M338" s="788" t="str">
        <f t="shared" si="41"/>
        <v>-</v>
      </c>
    </row>
    <row r="339" spans="1:13" s="627" customFormat="1" x14ac:dyDescent="0.2">
      <c r="A339" s="782">
        <v>333</v>
      </c>
      <c r="B339" s="789"/>
      <c r="C339" s="786"/>
      <c r="D339" s="790"/>
      <c r="E339" s="785">
        <f t="shared" si="35"/>
        <v>0</v>
      </c>
      <c r="F339" s="790"/>
      <c r="G339" s="790"/>
      <c r="H339" s="785">
        <f t="shared" si="36"/>
        <v>0</v>
      </c>
      <c r="I339" s="630">
        <f t="shared" si="37"/>
        <v>0</v>
      </c>
      <c r="J339" s="630">
        <f t="shared" si="38"/>
        <v>0</v>
      </c>
      <c r="K339" s="630">
        <f t="shared" si="39"/>
        <v>0</v>
      </c>
      <c r="L339" s="787" t="str">
        <f t="shared" si="40"/>
        <v>-</v>
      </c>
      <c r="M339" s="788" t="str">
        <f t="shared" si="41"/>
        <v>-</v>
      </c>
    </row>
    <row r="340" spans="1:13" s="627" customFormat="1" x14ac:dyDescent="0.2">
      <c r="A340" s="782">
        <v>334</v>
      </c>
      <c r="B340" s="789"/>
      <c r="C340" s="786"/>
      <c r="D340" s="790"/>
      <c r="E340" s="785">
        <f t="shared" si="35"/>
        <v>0</v>
      </c>
      <c r="F340" s="790"/>
      <c r="G340" s="790"/>
      <c r="H340" s="785">
        <f t="shared" si="36"/>
        <v>0</v>
      </c>
      <c r="I340" s="630">
        <f t="shared" si="37"/>
        <v>0</v>
      </c>
      <c r="J340" s="630">
        <f t="shared" si="38"/>
        <v>0</v>
      </c>
      <c r="K340" s="630">
        <f t="shared" si="39"/>
        <v>0</v>
      </c>
      <c r="L340" s="787" t="str">
        <f t="shared" si="40"/>
        <v>-</v>
      </c>
      <c r="M340" s="788" t="str">
        <f t="shared" si="41"/>
        <v>-</v>
      </c>
    </row>
    <row r="341" spans="1:13" s="627" customFormat="1" x14ac:dyDescent="0.2">
      <c r="A341" s="782">
        <v>335</v>
      </c>
      <c r="B341" s="789"/>
      <c r="C341" s="786"/>
      <c r="D341" s="790"/>
      <c r="E341" s="785">
        <f t="shared" si="35"/>
        <v>0</v>
      </c>
      <c r="F341" s="790"/>
      <c r="G341" s="790"/>
      <c r="H341" s="785">
        <f t="shared" si="36"/>
        <v>0</v>
      </c>
      <c r="I341" s="630">
        <f t="shared" si="37"/>
        <v>0</v>
      </c>
      <c r="J341" s="630">
        <f t="shared" si="38"/>
        <v>0</v>
      </c>
      <c r="K341" s="630">
        <f t="shared" si="39"/>
        <v>0</v>
      </c>
      <c r="L341" s="787" t="str">
        <f t="shared" si="40"/>
        <v>-</v>
      </c>
      <c r="M341" s="788" t="str">
        <f t="shared" si="41"/>
        <v>-</v>
      </c>
    </row>
    <row r="342" spans="1:13" s="627" customFormat="1" x14ac:dyDescent="0.2">
      <c r="A342" s="782">
        <v>336</v>
      </c>
      <c r="B342" s="789"/>
      <c r="C342" s="786"/>
      <c r="D342" s="790"/>
      <c r="E342" s="785">
        <f t="shared" si="35"/>
        <v>0</v>
      </c>
      <c r="F342" s="790"/>
      <c r="G342" s="790"/>
      <c r="H342" s="785">
        <f t="shared" si="36"/>
        <v>0</v>
      </c>
      <c r="I342" s="630">
        <f t="shared" si="37"/>
        <v>0</v>
      </c>
      <c r="J342" s="630">
        <f t="shared" si="38"/>
        <v>0</v>
      </c>
      <c r="K342" s="630">
        <f t="shared" si="39"/>
        <v>0</v>
      </c>
      <c r="L342" s="787" t="str">
        <f t="shared" si="40"/>
        <v>-</v>
      </c>
      <c r="M342" s="788" t="str">
        <f t="shared" si="41"/>
        <v>-</v>
      </c>
    </row>
    <row r="343" spans="1:13" s="627" customFormat="1" x14ac:dyDescent="0.2">
      <c r="A343" s="782">
        <v>337</v>
      </c>
      <c r="B343" s="789"/>
      <c r="C343" s="786"/>
      <c r="D343" s="790"/>
      <c r="E343" s="785">
        <f t="shared" si="35"/>
        <v>0</v>
      </c>
      <c r="F343" s="790"/>
      <c r="G343" s="790"/>
      <c r="H343" s="785">
        <f t="shared" si="36"/>
        <v>0</v>
      </c>
      <c r="I343" s="630">
        <f t="shared" si="37"/>
        <v>0</v>
      </c>
      <c r="J343" s="630">
        <f t="shared" si="38"/>
        <v>0</v>
      </c>
      <c r="K343" s="630">
        <f t="shared" si="39"/>
        <v>0</v>
      </c>
      <c r="L343" s="787" t="str">
        <f t="shared" si="40"/>
        <v>-</v>
      </c>
      <c r="M343" s="788" t="str">
        <f t="shared" si="41"/>
        <v>-</v>
      </c>
    </row>
    <row r="344" spans="1:13" s="627" customFormat="1" x14ac:dyDescent="0.2">
      <c r="A344" s="782">
        <v>338</v>
      </c>
      <c r="B344" s="789"/>
      <c r="C344" s="786"/>
      <c r="D344" s="790"/>
      <c r="E344" s="785">
        <f t="shared" si="35"/>
        <v>0</v>
      </c>
      <c r="F344" s="790"/>
      <c r="G344" s="790"/>
      <c r="H344" s="785">
        <f t="shared" si="36"/>
        <v>0</v>
      </c>
      <c r="I344" s="630">
        <f t="shared" si="37"/>
        <v>0</v>
      </c>
      <c r="J344" s="630">
        <f t="shared" si="38"/>
        <v>0</v>
      </c>
      <c r="K344" s="630">
        <f t="shared" si="39"/>
        <v>0</v>
      </c>
      <c r="L344" s="787" t="str">
        <f t="shared" si="40"/>
        <v>-</v>
      </c>
      <c r="M344" s="788" t="str">
        <f t="shared" si="41"/>
        <v>-</v>
      </c>
    </row>
    <row r="345" spans="1:13" s="627" customFormat="1" x14ac:dyDescent="0.2">
      <c r="A345" s="782">
        <v>339</v>
      </c>
      <c r="B345" s="789"/>
      <c r="C345" s="786"/>
      <c r="D345" s="790"/>
      <c r="E345" s="785">
        <f t="shared" si="35"/>
        <v>0</v>
      </c>
      <c r="F345" s="790"/>
      <c r="G345" s="790"/>
      <c r="H345" s="785">
        <f t="shared" si="36"/>
        <v>0</v>
      </c>
      <c r="I345" s="630">
        <f t="shared" si="37"/>
        <v>0</v>
      </c>
      <c r="J345" s="630">
        <f t="shared" si="38"/>
        <v>0</v>
      </c>
      <c r="K345" s="630">
        <f t="shared" si="39"/>
        <v>0</v>
      </c>
      <c r="L345" s="787" t="str">
        <f t="shared" si="40"/>
        <v>-</v>
      </c>
      <c r="M345" s="788" t="str">
        <f t="shared" si="41"/>
        <v>-</v>
      </c>
    </row>
    <row r="346" spans="1:13" s="627" customFormat="1" x14ac:dyDescent="0.2">
      <c r="A346" s="782">
        <v>340</v>
      </c>
      <c r="B346" s="789"/>
      <c r="C346" s="786"/>
      <c r="D346" s="790"/>
      <c r="E346" s="785">
        <f t="shared" si="35"/>
        <v>0</v>
      </c>
      <c r="F346" s="790"/>
      <c r="G346" s="790"/>
      <c r="H346" s="785">
        <f t="shared" si="36"/>
        <v>0</v>
      </c>
      <c r="I346" s="630">
        <f t="shared" si="37"/>
        <v>0</v>
      </c>
      <c r="J346" s="630">
        <f t="shared" si="38"/>
        <v>0</v>
      </c>
      <c r="K346" s="630">
        <f t="shared" si="39"/>
        <v>0</v>
      </c>
      <c r="L346" s="787" t="str">
        <f t="shared" si="40"/>
        <v>-</v>
      </c>
      <c r="M346" s="788" t="str">
        <f t="shared" si="41"/>
        <v>-</v>
      </c>
    </row>
    <row r="347" spans="1:13" s="627" customFormat="1" x14ac:dyDescent="0.2">
      <c r="A347" s="782">
        <v>341</v>
      </c>
      <c r="B347" s="789"/>
      <c r="C347" s="786"/>
      <c r="D347" s="790"/>
      <c r="E347" s="785">
        <f t="shared" si="35"/>
        <v>0</v>
      </c>
      <c r="F347" s="790"/>
      <c r="G347" s="790"/>
      <c r="H347" s="785">
        <f t="shared" si="36"/>
        <v>0</v>
      </c>
      <c r="I347" s="630">
        <f t="shared" si="37"/>
        <v>0</v>
      </c>
      <c r="J347" s="630">
        <f t="shared" si="38"/>
        <v>0</v>
      </c>
      <c r="K347" s="630">
        <f t="shared" si="39"/>
        <v>0</v>
      </c>
      <c r="L347" s="787" t="str">
        <f t="shared" si="40"/>
        <v>-</v>
      </c>
      <c r="M347" s="788" t="str">
        <f t="shared" si="41"/>
        <v>-</v>
      </c>
    </row>
    <row r="348" spans="1:13" s="627" customFormat="1" x14ac:dyDescent="0.2">
      <c r="A348" s="782">
        <v>342</v>
      </c>
      <c r="B348" s="789"/>
      <c r="C348" s="786"/>
      <c r="D348" s="790"/>
      <c r="E348" s="785">
        <f t="shared" si="35"/>
        <v>0</v>
      </c>
      <c r="F348" s="790"/>
      <c r="G348" s="790"/>
      <c r="H348" s="785">
        <f t="shared" si="36"/>
        <v>0</v>
      </c>
      <c r="I348" s="630">
        <f t="shared" si="37"/>
        <v>0</v>
      </c>
      <c r="J348" s="630">
        <f t="shared" si="38"/>
        <v>0</v>
      </c>
      <c r="K348" s="630">
        <f t="shared" si="39"/>
        <v>0</v>
      </c>
      <c r="L348" s="787" t="str">
        <f t="shared" si="40"/>
        <v>-</v>
      </c>
      <c r="M348" s="788" t="str">
        <f t="shared" si="41"/>
        <v>-</v>
      </c>
    </row>
    <row r="349" spans="1:13" s="627" customFormat="1" x14ac:dyDescent="0.2">
      <c r="A349" s="782">
        <v>343</v>
      </c>
      <c r="B349" s="789"/>
      <c r="C349" s="786"/>
      <c r="D349" s="790"/>
      <c r="E349" s="785">
        <f t="shared" si="35"/>
        <v>0</v>
      </c>
      <c r="F349" s="790"/>
      <c r="G349" s="790"/>
      <c r="H349" s="785">
        <f t="shared" si="36"/>
        <v>0</v>
      </c>
      <c r="I349" s="630">
        <f t="shared" si="37"/>
        <v>0</v>
      </c>
      <c r="J349" s="630">
        <f t="shared" si="38"/>
        <v>0</v>
      </c>
      <c r="K349" s="630">
        <f t="shared" si="39"/>
        <v>0</v>
      </c>
      <c r="L349" s="787" t="str">
        <f t="shared" si="40"/>
        <v>-</v>
      </c>
      <c r="M349" s="788" t="str">
        <f t="shared" si="41"/>
        <v>-</v>
      </c>
    </row>
    <row r="350" spans="1:13" s="627" customFormat="1" x14ac:dyDescent="0.2">
      <c r="A350" s="782">
        <v>344</v>
      </c>
      <c r="B350" s="789"/>
      <c r="C350" s="786"/>
      <c r="D350" s="790"/>
      <c r="E350" s="785">
        <f t="shared" si="35"/>
        <v>0</v>
      </c>
      <c r="F350" s="790"/>
      <c r="G350" s="790"/>
      <c r="H350" s="785">
        <f t="shared" si="36"/>
        <v>0</v>
      </c>
      <c r="I350" s="630">
        <f t="shared" si="37"/>
        <v>0</v>
      </c>
      <c r="J350" s="630">
        <f t="shared" si="38"/>
        <v>0</v>
      </c>
      <c r="K350" s="630">
        <f t="shared" si="39"/>
        <v>0</v>
      </c>
      <c r="L350" s="787" t="str">
        <f t="shared" si="40"/>
        <v>-</v>
      </c>
      <c r="M350" s="788" t="str">
        <f t="shared" si="41"/>
        <v>-</v>
      </c>
    </row>
    <row r="351" spans="1:13" s="627" customFormat="1" x14ac:dyDescent="0.2">
      <c r="A351" s="782">
        <v>345</v>
      </c>
      <c r="B351" s="789"/>
      <c r="C351" s="786"/>
      <c r="D351" s="790"/>
      <c r="E351" s="785">
        <f t="shared" si="35"/>
        <v>0</v>
      </c>
      <c r="F351" s="790"/>
      <c r="G351" s="790"/>
      <c r="H351" s="785">
        <f t="shared" si="36"/>
        <v>0</v>
      </c>
      <c r="I351" s="630">
        <f t="shared" si="37"/>
        <v>0</v>
      </c>
      <c r="J351" s="630">
        <f t="shared" si="38"/>
        <v>0</v>
      </c>
      <c r="K351" s="630">
        <f t="shared" si="39"/>
        <v>0</v>
      </c>
      <c r="L351" s="787" t="str">
        <f t="shared" si="40"/>
        <v>-</v>
      </c>
      <c r="M351" s="788" t="str">
        <f t="shared" si="41"/>
        <v>-</v>
      </c>
    </row>
    <row r="352" spans="1:13" s="627" customFormat="1" x14ac:dyDescent="0.2">
      <c r="A352" s="782">
        <v>346</v>
      </c>
      <c r="B352" s="789"/>
      <c r="C352" s="786"/>
      <c r="D352" s="790"/>
      <c r="E352" s="785">
        <f t="shared" si="35"/>
        <v>0</v>
      </c>
      <c r="F352" s="790"/>
      <c r="G352" s="790"/>
      <c r="H352" s="785">
        <f t="shared" si="36"/>
        <v>0</v>
      </c>
      <c r="I352" s="630">
        <f t="shared" si="37"/>
        <v>0</v>
      </c>
      <c r="J352" s="630">
        <f t="shared" si="38"/>
        <v>0</v>
      </c>
      <c r="K352" s="630">
        <f t="shared" si="39"/>
        <v>0</v>
      </c>
      <c r="L352" s="787" t="str">
        <f t="shared" si="40"/>
        <v>-</v>
      </c>
      <c r="M352" s="788" t="str">
        <f t="shared" si="41"/>
        <v>-</v>
      </c>
    </row>
    <row r="353" spans="1:13" s="627" customFormat="1" x14ac:dyDescent="0.2">
      <c r="A353" s="782">
        <v>347</v>
      </c>
      <c r="B353" s="789"/>
      <c r="C353" s="786"/>
      <c r="D353" s="790"/>
      <c r="E353" s="785">
        <f t="shared" si="35"/>
        <v>0</v>
      </c>
      <c r="F353" s="790"/>
      <c r="G353" s="790"/>
      <c r="H353" s="785">
        <f t="shared" si="36"/>
        <v>0</v>
      </c>
      <c r="I353" s="630">
        <f t="shared" si="37"/>
        <v>0</v>
      </c>
      <c r="J353" s="630">
        <f t="shared" si="38"/>
        <v>0</v>
      </c>
      <c r="K353" s="630">
        <f t="shared" si="39"/>
        <v>0</v>
      </c>
      <c r="L353" s="787" t="str">
        <f t="shared" si="40"/>
        <v>-</v>
      </c>
      <c r="M353" s="788" t="str">
        <f t="shared" si="41"/>
        <v>-</v>
      </c>
    </row>
    <row r="354" spans="1:13" s="627" customFormat="1" x14ac:dyDescent="0.2">
      <c r="A354" s="782">
        <v>348</v>
      </c>
      <c r="B354" s="789"/>
      <c r="C354" s="786"/>
      <c r="D354" s="790"/>
      <c r="E354" s="785">
        <f t="shared" si="35"/>
        <v>0</v>
      </c>
      <c r="F354" s="790"/>
      <c r="G354" s="790"/>
      <c r="H354" s="785">
        <f t="shared" si="36"/>
        <v>0</v>
      </c>
      <c r="I354" s="630">
        <f t="shared" si="37"/>
        <v>0</v>
      </c>
      <c r="J354" s="630">
        <f t="shared" si="38"/>
        <v>0</v>
      </c>
      <c r="K354" s="630">
        <f t="shared" si="39"/>
        <v>0</v>
      </c>
      <c r="L354" s="787" t="str">
        <f t="shared" si="40"/>
        <v>-</v>
      </c>
      <c r="M354" s="788" t="str">
        <f t="shared" si="41"/>
        <v>-</v>
      </c>
    </row>
    <row r="355" spans="1:13" s="627" customFormat="1" x14ac:dyDescent="0.2">
      <c r="A355" s="782">
        <v>349</v>
      </c>
      <c r="B355" s="789"/>
      <c r="C355" s="786"/>
      <c r="D355" s="790"/>
      <c r="E355" s="785">
        <f t="shared" si="35"/>
        <v>0</v>
      </c>
      <c r="F355" s="790"/>
      <c r="G355" s="790"/>
      <c r="H355" s="785">
        <f t="shared" si="36"/>
        <v>0</v>
      </c>
      <c r="I355" s="630">
        <f t="shared" si="37"/>
        <v>0</v>
      </c>
      <c r="J355" s="630">
        <f t="shared" si="38"/>
        <v>0</v>
      </c>
      <c r="K355" s="630">
        <f t="shared" si="39"/>
        <v>0</v>
      </c>
      <c r="L355" s="787" t="str">
        <f t="shared" si="40"/>
        <v>-</v>
      </c>
      <c r="M355" s="788" t="str">
        <f t="shared" si="41"/>
        <v>-</v>
      </c>
    </row>
    <row r="356" spans="1:13" s="627" customFormat="1" x14ac:dyDescent="0.2">
      <c r="A356" s="782">
        <v>350</v>
      </c>
      <c r="B356" s="789"/>
      <c r="C356" s="786"/>
      <c r="D356" s="790"/>
      <c r="E356" s="785">
        <f t="shared" si="35"/>
        <v>0</v>
      </c>
      <c r="F356" s="790"/>
      <c r="G356" s="790"/>
      <c r="H356" s="785">
        <f t="shared" si="36"/>
        <v>0</v>
      </c>
      <c r="I356" s="630">
        <f t="shared" si="37"/>
        <v>0</v>
      </c>
      <c r="J356" s="630">
        <f t="shared" si="38"/>
        <v>0</v>
      </c>
      <c r="K356" s="630">
        <f t="shared" si="39"/>
        <v>0</v>
      </c>
      <c r="L356" s="787" t="str">
        <f t="shared" si="40"/>
        <v>-</v>
      </c>
      <c r="M356" s="788" t="str">
        <f t="shared" si="41"/>
        <v>-</v>
      </c>
    </row>
    <row r="357" spans="1:13" s="627" customFormat="1" x14ac:dyDescent="0.2">
      <c r="A357" s="782">
        <v>351</v>
      </c>
      <c r="B357" s="789"/>
      <c r="C357" s="786"/>
      <c r="D357" s="790"/>
      <c r="E357" s="785">
        <f t="shared" si="35"/>
        <v>0</v>
      </c>
      <c r="F357" s="790"/>
      <c r="G357" s="790"/>
      <c r="H357" s="785">
        <f t="shared" si="36"/>
        <v>0</v>
      </c>
      <c r="I357" s="630">
        <f t="shared" si="37"/>
        <v>0</v>
      </c>
      <c r="J357" s="630">
        <f t="shared" si="38"/>
        <v>0</v>
      </c>
      <c r="K357" s="630">
        <f t="shared" si="39"/>
        <v>0</v>
      </c>
      <c r="L357" s="787" t="str">
        <f t="shared" si="40"/>
        <v>-</v>
      </c>
      <c r="M357" s="788" t="str">
        <f t="shared" si="41"/>
        <v>-</v>
      </c>
    </row>
    <row r="358" spans="1:13" s="627" customFormat="1" x14ac:dyDescent="0.2">
      <c r="A358" s="782">
        <v>352</v>
      </c>
      <c r="B358" s="789"/>
      <c r="C358" s="786"/>
      <c r="D358" s="790"/>
      <c r="E358" s="785">
        <f t="shared" si="35"/>
        <v>0</v>
      </c>
      <c r="F358" s="790"/>
      <c r="G358" s="790"/>
      <c r="H358" s="785">
        <f t="shared" si="36"/>
        <v>0</v>
      </c>
      <c r="I358" s="630">
        <f t="shared" si="37"/>
        <v>0</v>
      </c>
      <c r="J358" s="630">
        <f t="shared" si="38"/>
        <v>0</v>
      </c>
      <c r="K358" s="630">
        <f t="shared" si="39"/>
        <v>0</v>
      </c>
      <c r="L358" s="787" t="str">
        <f t="shared" si="40"/>
        <v>-</v>
      </c>
      <c r="M358" s="788" t="str">
        <f t="shared" si="41"/>
        <v>-</v>
      </c>
    </row>
    <row r="359" spans="1:13" s="627" customFormat="1" x14ac:dyDescent="0.2">
      <c r="A359" s="782">
        <v>353</v>
      </c>
      <c r="B359" s="789"/>
      <c r="C359" s="786"/>
      <c r="D359" s="790"/>
      <c r="E359" s="785">
        <f t="shared" si="35"/>
        <v>0</v>
      </c>
      <c r="F359" s="790"/>
      <c r="G359" s="790"/>
      <c r="H359" s="785">
        <f t="shared" si="36"/>
        <v>0</v>
      </c>
      <c r="I359" s="630">
        <f t="shared" si="37"/>
        <v>0</v>
      </c>
      <c r="J359" s="630">
        <f t="shared" si="38"/>
        <v>0</v>
      </c>
      <c r="K359" s="630">
        <f t="shared" si="39"/>
        <v>0</v>
      </c>
      <c r="L359" s="787" t="str">
        <f t="shared" si="40"/>
        <v>-</v>
      </c>
      <c r="M359" s="788" t="str">
        <f t="shared" si="41"/>
        <v>-</v>
      </c>
    </row>
    <row r="360" spans="1:13" s="627" customFormat="1" x14ac:dyDescent="0.2">
      <c r="A360" s="782">
        <v>354</v>
      </c>
      <c r="B360" s="789"/>
      <c r="C360" s="786"/>
      <c r="D360" s="790"/>
      <c r="E360" s="785">
        <f t="shared" si="35"/>
        <v>0</v>
      </c>
      <c r="F360" s="790"/>
      <c r="G360" s="790"/>
      <c r="H360" s="785">
        <f t="shared" si="36"/>
        <v>0</v>
      </c>
      <c r="I360" s="630">
        <f t="shared" si="37"/>
        <v>0</v>
      </c>
      <c r="J360" s="630">
        <f t="shared" si="38"/>
        <v>0</v>
      </c>
      <c r="K360" s="630">
        <f t="shared" si="39"/>
        <v>0</v>
      </c>
      <c r="L360" s="787" t="str">
        <f t="shared" si="40"/>
        <v>-</v>
      </c>
      <c r="M360" s="788" t="str">
        <f t="shared" si="41"/>
        <v>-</v>
      </c>
    </row>
    <row r="361" spans="1:13" s="627" customFormat="1" x14ac:dyDescent="0.2">
      <c r="A361" s="782">
        <v>355</v>
      </c>
      <c r="B361" s="789"/>
      <c r="C361" s="786"/>
      <c r="D361" s="790"/>
      <c r="E361" s="785">
        <f t="shared" si="35"/>
        <v>0</v>
      </c>
      <c r="F361" s="790"/>
      <c r="G361" s="790"/>
      <c r="H361" s="785">
        <f t="shared" si="36"/>
        <v>0</v>
      </c>
      <c r="I361" s="630">
        <f t="shared" si="37"/>
        <v>0</v>
      </c>
      <c r="J361" s="630">
        <f t="shared" si="38"/>
        <v>0</v>
      </c>
      <c r="K361" s="630">
        <f t="shared" si="39"/>
        <v>0</v>
      </c>
      <c r="L361" s="787" t="str">
        <f t="shared" si="40"/>
        <v>-</v>
      </c>
      <c r="M361" s="788" t="str">
        <f t="shared" si="41"/>
        <v>-</v>
      </c>
    </row>
    <row r="362" spans="1:13" s="627" customFormat="1" x14ac:dyDescent="0.2">
      <c r="A362" s="782">
        <v>356</v>
      </c>
      <c r="B362" s="789"/>
      <c r="C362" s="786"/>
      <c r="D362" s="790"/>
      <c r="E362" s="785">
        <f t="shared" si="35"/>
        <v>0</v>
      </c>
      <c r="F362" s="790"/>
      <c r="G362" s="790"/>
      <c r="H362" s="785">
        <f t="shared" si="36"/>
        <v>0</v>
      </c>
      <c r="I362" s="630">
        <f t="shared" si="37"/>
        <v>0</v>
      </c>
      <c r="J362" s="630">
        <f t="shared" si="38"/>
        <v>0</v>
      </c>
      <c r="K362" s="630">
        <f t="shared" si="39"/>
        <v>0</v>
      </c>
      <c r="L362" s="787" t="str">
        <f t="shared" si="40"/>
        <v>-</v>
      </c>
      <c r="M362" s="788" t="str">
        <f t="shared" si="41"/>
        <v>-</v>
      </c>
    </row>
    <row r="363" spans="1:13" s="627" customFormat="1" x14ac:dyDescent="0.2">
      <c r="A363" s="782">
        <v>357</v>
      </c>
      <c r="B363" s="789"/>
      <c r="C363" s="786"/>
      <c r="D363" s="790"/>
      <c r="E363" s="785">
        <f t="shared" si="35"/>
        <v>0</v>
      </c>
      <c r="F363" s="790"/>
      <c r="G363" s="790"/>
      <c r="H363" s="785">
        <f t="shared" si="36"/>
        <v>0</v>
      </c>
      <c r="I363" s="630">
        <f t="shared" si="37"/>
        <v>0</v>
      </c>
      <c r="J363" s="630">
        <f t="shared" si="38"/>
        <v>0</v>
      </c>
      <c r="K363" s="630">
        <f t="shared" si="39"/>
        <v>0</v>
      </c>
      <c r="L363" s="787" t="str">
        <f t="shared" si="40"/>
        <v>-</v>
      </c>
      <c r="M363" s="788" t="str">
        <f t="shared" si="41"/>
        <v>-</v>
      </c>
    </row>
    <row r="364" spans="1:13" s="627" customFormat="1" x14ac:dyDescent="0.2">
      <c r="A364" s="782">
        <v>358</v>
      </c>
      <c r="B364" s="789"/>
      <c r="C364" s="786"/>
      <c r="D364" s="790"/>
      <c r="E364" s="785">
        <f t="shared" si="35"/>
        <v>0</v>
      </c>
      <c r="F364" s="790"/>
      <c r="G364" s="790"/>
      <c r="H364" s="785">
        <f t="shared" si="36"/>
        <v>0</v>
      </c>
      <c r="I364" s="630">
        <f t="shared" si="37"/>
        <v>0</v>
      </c>
      <c r="J364" s="630">
        <f t="shared" si="38"/>
        <v>0</v>
      </c>
      <c r="K364" s="630">
        <f t="shared" si="39"/>
        <v>0</v>
      </c>
      <c r="L364" s="787" t="str">
        <f t="shared" si="40"/>
        <v>-</v>
      </c>
      <c r="M364" s="788" t="str">
        <f t="shared" si="41"/>
        <v>-</v>
      </c>
    </row>
    <row r="365" spans="1:13" s="627" customFormat="1" x14ac:dyDescent="0.2">
      <c r="A365" s="782">
        <v>359</v>
      </c>
      <c r="B365" s="789"/>
      <c r="C365" s="786"/>
      <c r="D365" s="790"/>
      <c r="E365" s="785">
        <f t="shared" si="35"/>
        <v>0</v>
      </c>
      <c r="F365" s="790"/>
      <c r="G365" s="790"/>
      <c r="H365" s="785">
        <f t="shared" si="36"/>
        <v>0</v>
      </c>
      <c r="I365" s="630">
        <f t="shared" si="37"/>
        <v>0</v>
      </c>
      <c r="J365" s="630">
        <f t="shared" si="38"/>
        <v>0</v>
      </c>
      <c r="K365" s="630">
        <f t="shared" si="39"/>
        <v>0</v>
      </c>
      <c r="L365" s="787" t="str">
        <f t="shared" si="40"/>
        <v>-</v>
      </c>
      <c r="M365" s="788" t="str">
        <f t="shared" si="41"/>
        <v>-</v>
      </c>
    </row>
    <row r="366" spans="1:13" s="627" customFormat="1" x14ac:dyDescent="0.2">
      <c r="A366" s="782">
        <v>360</v>
      </c>
      <c r="B366" s="789"/>
      <c r="C366" s="786"/>
      <c r="D366" s="790"/>
      <c r="E366" s="785">
        <f t="shared" si="35"/>
        <v>0</v>
      </c>
      <c r="F366" s="790"/>
      <c r="G366" s="790"/>
      <c r="H366" s="785">
        <f t="shared" si="36"/>
        <v>0</v>
      </c>
      <c r="I366" s="630">
        <f t="shared" si="37"/>
        <v>0</v>
      </c>
      <c r="J366" s="630">
        <f t="shared" si="38"/>
        <v>0</v>
      </c>
      <c r="K366" s="630">
        <f t="shared" si="39"/>
        <v>0</v>
      </c>
      <c r="L366" s="787" t="str">
        <f t="shared" si="40"/>
        <v>-</v>
      </c>
      <c r="M366" s="788" t="str">
        <f t="shared" si="41"/>
        <v>-</v>
      </c>
    </row>
    <row r="367" spans="1:13" s="627" customFormat="1" x14ac:dyDescent="0.2">
      <c r="A367" s="782">
        <v>361</v>
      </c>
      <c r="B367" s="789"/>
      <c r="C367" s="786"/>
      <c r="D367" s="790"/>
      <c r="E367" s="785">
        <f t="shared" si="35"/>
        <v>0</v>
      </c>
      <c r="F367" s="790"/>
      <c r="G367" s="790"/>
      <c r="H367" s="785">
        <f t="shared" si="36"/>
        <v>0</v>
      </c>
      <c r="I367" s="630">
        <f t="shared" si="37"/>
        <v>0</v>
      </c>
      <c r="J367" s="630">
        <f t="shared" si="38"/>
        <v>0</v>
      </c>
      <c r="K367" s="630">
        <f t="shared" si="39"/>
        <v>0</v>
      </c>
      <c r="L367" s="787" t="str">
        <f t="shared" si="40"/>
        <v>-</v>
      </c>
      <c r="M367" s="788" t="str">
        <f t="shared" si="41"/>
        <v>-</v>
      </c>
    </row>
    <row r="368" spans="1:13" s="627" customFormat="1" x14ac:dyDescent="0.2">
      <c r="A368" s="782">
        <v>362</v>
      </c>
      <c r="B368" s="789"/>
      <c r="C368" s="786"/>
      <c r="D368" s="790"/>
      <c r="E368" s="785">
        <f t="shared" si="35"/>
        <v>0</v>
      </c>
      <c r="F368" s="790"/>
      <c r="G368" s="790"/>
      <c r="H368" s="785">
        <f t="shared" si="36"/>
        <v>0</v>
      </c>
      <c r="I368" s="630">
        <f t="shared" si="37"/>
        <v>0</v>
      </c>
      <c r="J368" s="630">
        <f t="shared" si="38"/>
        <v>0</v>
      </c>
      <c r="K368" s="630">
        <f t="shared" si="39"/>
        <v>0</v>
      </c>
      <c r="L368" s="787" t="str">
        <f t="shared" si="40"/>
        <v>-</v>
      </c>
      <c r="M368" s="788" t="str">
        <f t="shared" si="41"/>
        <v>-</v>
      </c>
    </row>
    <row r="369" spans="1:13" s="627" customFormat="1" x14ac:dyDescent="0.2">
      <c r="A369" s="782">
        <v>363</v>
      </c>
      <c r="B369" s="789"/>
      <c r="C369" s="786"/>
      <c r="D369" s="790"/>
      <c r="E369" s="785">
        <f t="shared" si="35"/>
        <v>0</v>
      </c>
      <c r="F369" s="790"/>
      <c r="G369" s="790"/>
      <c r="H369" s="785">
        <f t="shared" si="36"/>
        <v>0</v>
      </c>
      <c r="I369" s="630">
        <f t="shared" si="37"/>
        <v>0</v>
      </c>
      <c r="J369" s="630">
        <f t="shared" si="38"/>
        <v>0</v>
      </c>
      <c r="K369" s="630">
        <f t="shared" si="39"/>
        <v>0</v>
      </c>
      <c r="L369" s="787" t="str">
        <f t="shared" si="40"/>
        <v>-</v>
      </c>
      <c r="M369" s="788" t="str">
        <f t="shared" si="41"/>
        <v>-</v>
      </c>
    </row>
    <row r="370" spans="1:13" s="627" customFormat="1" x14ac:dyDescent="0.2">
      <c r="A370" s="782">
        <v>364</v>
      </c>
      <c r="B370" s="789"/>
      <c r="C370" s="786"/>
      <c r="D370" s="790"/>
      <c r="E370" s="785">
        <f t="shared" si="35"/>
        <v>0</v>
      </c>
      <c r="F370" s="790"/>
      <c r="G370" s="790"/>
      <c r="H370" s="785">
        <f t="shared" si="36"/>
        <v>0</v>
      </c>
      <c r="I370" s="630">
        <f t="shared" si="37"/>
        <v>0</v>
      </c>
      <c r="J370" s="630">
        <f t="shared" si="38"/>
        <v>0</v>
      </c>
      <c r="K370" s="630">
        <f t="shared" si="39"/>
        <v>0</v>
      </c>
      <c r="L370" s="787" t="str">
        <f t="shared" si="40"/>
        <v>-</v>
      </c>
      <c r="M370" s="788" t="str">
        <f t="shared" si="41"/>
        <v>-</v>
      </c>
    </row>
    <row r="371" spans="1:13" s="627" customFormat="1" x14ac:dyDescent="0.2">
      <c r="A371" s="782">
        <v>365</v>
      </c>
      <c r="B371" s="789"/>
      <c r="C371" s="786"/>
      <c r="D371" s="790"/>
      <c r="E371" s="785">
        <f t="shared" si="35"/>
        <v>0</v>
      </c>
      <c r="F371" s="790"/>
      <c r="G371" s="790"/>
      <c r="H371" s="785">
        <f t="shared" si="36"/>
        <v>0</v>
      </c>
      <c r="I371" s="630">
        <f t="shared" si="37"/>
        <v>0</v>
      </c>
      <c r="J371" s="630">
        <f t="shared" si="38"/>
        <v>0</v>
      </c>
      <c r="K371" s="630">
        <f t="shared" si="39"/>
        <v>0</v>
      </c>
      <c r="L371" s="787" t="str">
        <f t="shared" si="40"/>
        <v>-</v>
      </c>
      <c r="M371" s="788" t="str">
        <f t="shared" si="41"/>
        <v>-</v>
      </c>
    </row>
    <row r="372" spans="1:13" s="627" customFormat="1" x14ac:dyDescent="0.2">
      <c r="A372" s="782">
        <v>366</v>
      </c>
      <c r="B372" s="789"/>
      <c r="C372" s="786"/>
      <c r="D372" s="790"/>
      <c r="E372" s="785">
        <f t="shared" si="35"/>
        <v>0</v>
      </c>
      <c r="F372" s="790"/>
      <c r="G372" s="790"/>
      <c r="H372" s="785">
        <f t="shared" si="36"/>
        <v>0</v>
      </c>
      <c r="I372" s="630">
        <f t="shared" si="37"/>
        <v>0</v>
      </c>
      <c r="J372" s="630">
        <f t="shared" si="38"/>
        <v>0</v>
      </c>
      <c r="K372" s="630">
        <f t="shared" si="39"/>
        <v>0</v>
      </c>
      <c r="L372" s="787" t="str">
        <f t="shared" si="40"/>
        <v>-</v>
      </c>
      <c r="M372" s="788" t="str">
        <f t="shared" si="41"/>
        <v>-</v>
      </c>
    </row>
    <row r="373" spans="1:13" s="627" customFormat="1" x14ac:dyDescent="0.2">
      <c r="A373" s="782">
        <v>367</v>
      </c>
      <c r="B373" s="789"/>
      <c r="C373" s="786"/>
      <c r="D373" s="790"/>
      <c r="E373" s="785">
        <f t="shared" si="35"/>
        <v>0</v>
      </c>
      <c r="F373" s="790"/>
      <c r="G373" s="790"/>
      <c r="H373" s="785">
        <f t="shared" si="36"/>
        <v>0</v>
      </c>
      <c r="I373" s="630">
        <f t="shared" si="37"/>
        <v>0</v>
      </c>
      <c r="J373" s="630">
        <f t="shared" si="38"/>
        <v>0</v>
      </c>
      <c r="K373" s="630">
        <f t="shared" si="39"/>
        <v>0</v>
      </c>
      <c r="L373" s="787" t="str">
        <f t="shared" si="40"/>
        <v>-</v>
      </c>
      <c r="M373" s="788" t="str">
        <f t="shared" si="41"/>
        <v>-</v>
      </c>
    </row>
    <row r="374" spans="1:13" s="627" customFormat="1" x14ac:dyDescent="0.2">
      <c r="A374" s="782">
        <v>368</v>
      </c>
      <c r="B374" s="789"/>
      <c r="C374" s="786"/>
      <c r="D374" s="790"/>
      <c r="E374" s="785">
        <f t="shared" si="35"/>
        <v>0</v>
      </c>
      <c r="F374" s="790"/>
      <c r="G374" s="790"/>
      <c r="H374" s="785">
        <f t="shared" si="36"/>
        <v>0</v>
      </c>
      <c r="I374" s="630">
        <f t="shared" si="37"/>
        <v>0</v>
      </c>
      <c r="J374" s="630">
        <f t="shared" si="38"/>
        <v>0</v>
      </c>
      <c r="K374" s="630">
        <f t="shared" si="39"/>
        <v>0</v>
      </c>
      <c r="L374" s="787" t="str">
        <f t="shared" si="40"/>
        <v>-</v>
      </c>
      <c r="M374" s="788" t="str">
        <f t="shared" si="41"/>
        <v>-</v>
      </c>
    </row>
    <row r="375" spans="1:13" s="627" customFormat="1" x14ac:dyDescent="0.2">
      <c r="A375" s="782">
        <v>369</v>
      </c>
      <c r="B375" s="789"/>
      <c r="C375" s="786"/>
      <c r="D375" s="790"/>
      <c r="E375" s="785">
        <f t="shared" si="35"/>
        <v>0</v>
      </c>
      <c r="F375" s="790"/>
      <c r="G375" s="790"/>
      <c r="H375" s="785">
        <f t="shared" si="36"/>
        <v>0</v>
      </c>
      <c r="I375" s="630">
        <f t="shared" si="37"/>
        <v>0</v>
      </c>
      <c r="J375" s="630">
        <f t="shared" si="38"/>
        <v>0</v>
      </c>
      <c r="K375" s="630">
        <f t="shared" si="39"/>
        <v>0</v>
      </c>
      <c r="L375" s="787" t="str">
        <f t="shared" si="40"/>
        <v>-</v>
      </c>
      <c r="M375" s="788" t="str">
        <f t="shared" si="41"/>
        <v>-</v>
      </c>
    </row>
    <row r="376" spans="1:13" s="627" customFormat="1" x14ac:dyDescent="0.2">
      <c r="A376" s="782">
        <v>370</v>
      </c>
      <c r="B376" s="789"/>
      <c r="C376" s="786"/>
      <c r="D376" s="790"/>
      <c r="E376" s="785">
        <f t="shared" si="35"/>
        <v>0</v>
      </c>
      <c r="F376" s="790"/>
      <c r="G376" s="790"/>
      <c r="H376" s="785">
        <f t="shared" si="36"/>
        <v>0</v>
      </c>
      <c r="I376" s="630">
        <f t="shared" si="37"/>
        <v>0</v>
      </c>
      <c r="J376" s="630">
        <f t="shared" si="38"/>
        <v>0</v>
      </c>
      <c r="K376" s="630">
        <f t="shared" si="39"/>
        <v>0</v>
      </c>
      <c r="L376" s="787" t="str">
        <f t="shared" si="40"/>
        <v>-</v>
      </c>
      <c r="M376" s="788" t="str">
        <f t="shared" si="41"/>
        <v>-</v>
      </c>
    </row>
    <row r="377" spans="1:13" s="627" customFormat="1" x14ac:dyDescent="0.2">
      <c r="A377" s="782">
        <v>371</v>
      </c>
      <c r="B377" s="789"/>
      <c r="C377" s="786"/>
      <c r="D377" s="790"/>
      <c r="E377" s="785">
        <f t="shared" si="35"/>
        <v>0</v>
      </c>
      <c r="F377" s="790"/>
      <c r="G377" s="790"/>
      <c r="H377" s="785">
        <f t="shared" si="36"/>
        <v>0</v>
      </c>
      <c r="I377" s="630">
        <f t="shared" si="37"/>
        <v>0</v>
      </c>
      <c r="J377" s="630">
        <f t="shared" si="38"/>
        <v>0</v>
      </c>
      <c r="K377" s="630">
        <f t="shared" si="39"/>
        <v>0</v>
      </c>
      <c r="L377" s="787" t="str">
        <f t="shared" si="40"/>
        <v>-</v>
      </c>
      <c r="M377" s="788" t="str">
        <f t="shared" si="41"/>
        <v>-</v>
      </c>
    </row>
    <row r="378" spans="1:13" s="627" customFormat="1" x14ac:dyDescent="0.2">
      <c r="A378" s="782">
        <v>372</v>
      </c>
      <c r="B378" s="789"/>
      <c r="C378" s="786"/>
      <c r="D378" s="790"/>
      <c r="E378" s="785">
        <f t="shared" si="35"/>
        <v>0</v>
      </c>
      <c r="F378" s="790"/>
      <c r="G378" s="790"/>
      <c r="H378" s="785">
        <f t="shared" si="36"/>
        <v>0</v>
      </c>
      <c r="I378" s="630">
        <f t="shared" si="37"/>
        <v>0</v>
      </c>
      <c r="J378" s="630">
        <f t="shared" si="38"/>
        <v>0</v>
      </c>
      <c r="K378" s="630">
        <f t="shared" si="39"/>
        <v>0</v>
      </c>
      <c r="L378" s="787" t="str">
        <f t="shared" si="40"/>
        <v>-</v>
      </c>
      <c r="M378" s="788" t="str">
        <f t="shared" si="41"/>
        <v>-</v>
      </c>
    </row>
    <row r="379" spans="1:13" s="627" customFormat="1" x14ac:dyDescent="0.2">
      <c r="A379" s="782">
        <v>373</v>
      </c>
      <c r="B379" s="789"/>
      <c r="C379" s="786"/>
      <c r="D379" s="790"/>
      <c r="E379" s="785">
        <f t="shared" si="35"/>
        <v>0</v>
      </c>
      <c r="F379" s="790"/>
      <c r="G379" s="790"/>
      <c r="H379" s="785">
        <f t="shared" si="36"/>
        <v>0</v>
      </c>
      <c r="I379" s="630">
        <f t="shared" si="37"/>
        <v>0</v>
      </c>
      <c r="J379" s="630">
        <f t="shared" si="38"/>
        <v>0</v>
      </c>
      <c r="K379" s="630">
        <f t="shared" si="39"/>
        <v>0</v>
      </c>
      <c r="L379" s="787" t="str">
        <f t="shared" si="40"/>
        <v>-</v>
      </c>
      <c r="M379" s="788" t="str">
        <f t="shared" si="41"/>
        <v>-</v>
      </c>
    </row>
    <row r="380" spans="1:13" s="627" customFormat="1" x14ac:dyDescent="0.2">
      <c r="A380" s="782">
        <v>374</v>
      </c>
      <c r="B380" s="789"/>
      <c r="C380" s="786"/>
      <c r="D380" s="790"/>
      <c r="E380" s="785">
        <f t="shared" si="35"/>
        <v>0</v>
      </c>
      <c r="F380" s="790"/>
      <c r="G380" s="790"/>
      <c r="H380" s="785">
        <f t="shared" si="36"/>
        <v>0</v>
      </c>
      <c r="I380" s="630">
        <f t="shared" si="37"/>
        <v>0</v>
      </c>
      <c r="J380" s="630">
        <f t="shared" si="38"/>
        <v>0</v>
      </c>
      <c r="K380" s="630">
        <f t="shared" si="39"/>
        <v>0</v>
      </c>
      <c r="L380" s="787" t="str">
        <f t="shared" si="40"/>
        <v>-</v>
      </c>
      <c r="M380" s="788" t="str">
        <f t="shared" si="41"/>
        <v>-</v>
      </c>
    </row>
    <row r="381" spans="1:13" s="627" customFormat="1" x14ac:dyDescent="0.2">
      <c r="A381" s="782">
        <v>375</v>
      </c>
      <c r="B381" s="789"/>
      <c r="C381" s="786"/>
      <c r="D381" s="790"/>
      <c r="E381" s="785">
        <f t="shared" si="35"/>
        <v>0</v>
      </c>
      <c r="F381" s="790"/>
      <c r="G381" s="790"/>
      <c r="H381" s="785">
        <f t="shared" si="36"/>
        <v>0</v>
      </c>
      <c r="I381" s="630">
        <f t="shared" si="37"/>
        <v>0</v>
      </c>
      <c r="J381" s="630">
        <f t="shared" si="38"/>
        <v>0</v>
      </c>
      <c r="K381" s="630">
        <f t="shared" si="39"/>
        <v>0</v>
      </c>
      <c r="L381" s="787" t="str">
        <f t="shared" si="40"/>
        <v>-</v>
      </c>
      <c r="M381" s="788" t="str">
        <f t="shared" si="41"/>
        <v>-</v>
      </c>
    </row>
    <row r="382" spans="1:13" s="627" customFormat="1" x14ac:dyDescent="0.2">
      <c r="A382" s="782">
        <v>376</v>
      </c>
      <c r="B382" s="789"/>
      <c r="C382" s="786"/>
      <c r="D382" s="790"/>
      <c r="E382" s="785">
        <f t="shared" si="35"/>
        <v>0</v>
      </c>
      <c r="F382" s="790"/>
      <c r="G382" s="790"/>
      <c r="H382" s="785">
        <f t="shared" si="36"/>
        <v>0</v>
      </c>
      <c r="I382" s="630">
        <f t="shared" si="37"/>
        <v>0</v>
      </c>
      <c r="J382" s="630">
        <f t="shared" si="38"/>
        <v>0</v>
      </c>
      <c r="K382" s="630">
        <f t="shared" si="39"/>
        <v>0</v>
      </c>
      <c r="L382" s="787" t="str">
        <f t="shared" si="40"/>
        <v>-</v>
      </c>
      <c r="M382" s="788" t="str">
        <f t="shared" si="41"/>
        <v>-</v>
      </c>
    </row>
    <row r="383" spans="1:13" s="627" customFormat="1" x14ac:dyDescent="0.2">
      <c r="A383" s="782">
        <v>377</v>
      </c>
      <c r="B383" s="789"/>
      <c r="C383" s="786"/>
      <c r="D383" s="790"/>
      <c r="E383" s="785">
        <f t="shared" si="35"/>
        <v>0</v>
      </c>
      <c r="F383" s="790"/>
      <c r="G383" s="790"/>
      <c r="H383" s="785">
        <f t="shared" si="36"/>
        <v>0</v>
      </c>
      <c r="I383" s="630">
        <f t="shared" si="37"/>
        <v>0</v>
      </c>
      <c r="J383" s="630">
        <f t="shared" si="38"/>
        <v>0</v>
      </c>
      <c r="K383" s="630">
        <f t="shared" si="39"/>
        <v>0</v>
      </c>
      <c r="L383" s="787" t="str">
        <f t="shared" si="40"/>
        <v>-</v>
      </c>
      <c r="M383" s="788" t="str">
        <f t="shared" si="41"/>
        <v>-</v>
      </c>
    </row>
    <row r="384" spans="1:13" s="627" customFormat="1" x14ac:dyDescent="0.2">
      <c r="A384" s="782">
        <v>378</v>
      </c>
      <c r="B384" s="789"/>
      <c r="C384" s="786"/>
      <c r="D384" s="790"/>
      <c r="E384" s="785">
        <f t="shared" si="35"/>
        <v>0</v>
      </c>
      <c r="F384" s="790"/>
      <c r="G384" s="790"/>
      <c r="H384" s="785">
        <f t="shared" si="36"/>
        <v>0</v>
      </c>
      <c r="I384" s="630">
        <f t="shared" si="37"/>
        <v>0</v>
      </c>
      <c r="J384" s="630">
        <f t="shared" si="38"/>
        <v>0</v>
      </c>
      <c r="K384" s="630">
        <f t="shared" si="39"/>
        <v>0</v>
      </c>
      <c r="L384" s="787" t="str">
        <f t="shared" si="40"/>
        <v>-</v>
      </c>
      <c r="M384" s="788" t="str">
        <f t="shared" si="41"/>
        <v>-</v>
      </c>
    </row>
    <row r="385" spans="1:13" s="627" customFormat="1" x14ac:dyDescent="0.2">
      <c r="A385" s="782">
        <v>379</v>
      </c>
      <c r="B385" s="789"/>
      <c r="C385" s="786"/>
      <c r="D385" s="790"/>
      <c r="E385" s="785">
        <f t="shared" si="35"/>
        <v>0</v>
      </c>
      <c r="F385" s="790"/>
      <c r="G385" s="790"/>
      <c r="H385" s="785">
        <f t="shared" si="36"/>
        <v>0</v>
      </c>
      <c r="I385" s="630">
        <f t="shared" si="37"/>
        <v>0</v>
      </c>
      <c r="J385" s="630">
        <f t="shared" si="38"/>
        <v>0</v>
      </c>
      <c r="K385" s="630">
        <f t="shared" si="39"/>
        <v>0</v>
      </c>
      <c r="L385" s="787" t="str">
        <f t="shared" si="40"/>
        <v>-</v>
      </c>
      <c r="M385" s="788" t="str">
        <f t="shared" si="41"/>
        <v>-</v>
      </c>
    </row>
    <row r="386" spans="1:13" s="627" customFormat="1" x14ac:dyDescent="0.2">
      <c r="A386" s="782">
        <v>380</v>
      </c>
      <c r="B386" s="789"/>
      <c r="C386" s="786"/>
      <c r="D386" s="790"/>
      <c r="E386" s="785">
        <f t="shared" si="35"/>
        <v>0</v>
      </c>
      <c r="F386" s="790"/>
      <c r="G386" s="790"/>
      <c r="H386" s="785">
        <f t="shared" si="36"/>
        <v>0</v>
      </c>
      <c r="I386" s="630">
        <f t="shared" si="37"/>
        <v>0</v>
      </c>
      <c r="J386" s="630">
        <f t="shared" si="38"/>
        <v>0</v>
      </c>
      <c r="K386" s="630">
        <f t="shared" si="39"/>
        <v>0</v>
      </c>
      <c r="L386" s="787" t="str">
        <f t="shared" si="40"/>
        <v>-</v>
      </c>
      <c r="M386" s="788" t="str">
        <f t="shared" si="41"/>
        <v>-</v>
      </c>
    </row>
    <row r="387" spans="1:13" s="627" customFormat="1" x14ac:dyDescent="0.2">
      <c r="A387" s="782">
        <v>381</v>
      </c>
      <c r="B387" s="789"/>
      <c r="C387" s="786"/>
      <c r="D387" s="790"/>
      <c r="E387" s="785">
        <f t="shared" si="35"/>
        <v>0</v>
      </c>
      <c r="F387" s="790"/>
      <c r="G387" s="790"/>
      <c r="H387" s="785">
        <f t="shared" si="36"/>
        <v>0</v>
      </c>
      <c r="I387" s="630">
        <f t="shared" si="37"/>
        <v>0</v>
      </c>
      <c r="J387" s="630">
        <f t="shared" si="38"/>
        <v>0</v>
      </c>
      <c r="K387" s="630">
        <f t="shared" si="39"/>
        <v>0</v>
      </c>
      <c r="L387" s="787" t="str">
        <f t="shared" si="40"/>
        <v>-</v>
      </c>
      <c r="M387" s="788" t="str">
        <f t="shared" si="41"/>
        <v>-</v>
      </c>
    </row>
    <row r="388" spans="1:13" s="627" customFormat="1" x14ac:dyDescent="0.2">
      <c r="A388" s="782">
        <v>382</v>
      </c>
      <c r="B388" s="789"/>
      <c r="C388" s="786"/>
      <c r="D388" s="790"/>
      <c r="E388" s="785">
        <f t="shared" si="35"/>
        <v>0</v>
      </c>
      <c r="F388" s="790"/>
      <c r="G388" s="790"/>
      <c r="H388" s="785">
        <f t="shared" si="36"/>
        <v>0</v>
      </c>
      <c r="I388" s="630">
        <f t="shared" si="37"/>
        <v>0</v>
      </c>
      <c r="J388" s="630">
        <f t="shared" si="38"/>
        <v>0</v>
      </c>
      <c r="K388" s="630">
        <f t="shared" si="39"/>
        <v>0</v>
      </c>
      <c r="L388" s="787" t="str">
        <f t="shared" si="40"/>
        <v>-</v>
      </c>
      <c r="M388" s="788" t="str">
        <f t="shared" si="41"/>
        <v>-</v>
      </c>
    </row>
    <row r="389" spans="1:13" s="627" customFormat="1" x14ac:dyDescent="0.2">
      <c r="A389" s="782">
        <v>383</v>
      </c>
      <c r="B389" s="789"/>
      <c r="C389" s="786"/>
      <c r="D389" s="790"/>
      <c r="E389" s="785">
        <f t="shared" si="35"/>
        <v>0</v>
      </c>
      <c r="F389" s="790"/>
      <c r="G389" s="790"/>
      <c r="H389" s="785">
        <f t="shared" si="36"/>
        <v>0</v>
      </c>
      <c r="I389" s="630">
        <f t="shared" si="37"/>
        <v>0</v>
      </c>
      <c r="J389" s="630">
        <f t="shared" si="38"/>
        <v>0</v>
      </c>
      <c r="K389" s="630">
        <f t="shared" si="39"/>
        <v>0</v>
      </c>
      <c r="L389" s="787" t="str">
        <f t="shared" si="40"/>
        <v>-</v>
      </c>
      <c r="M389" s="788" t="str">
        <f t="shared" si="41"/>
        <v>-</v>
      </c>
    </row>
    <row r="390" spans="1:13" s="627" customFormat="1" x14ac:dyDescent="0.2">
      <c r="A390" s="782">
        <v>384</v>
      </c>
      <c r="B390" s="789"/>
      <c r="C390" s="786"/>
      <c r="D390" s="790"/>
      <c r="E390" s="785">
        <f t="shared" si="35"/>
        <v>0</v>
      </c>
      <c r="F390" s="790"/>
      <c r="G390" s="790"/>
      <c r="H390" s="785">
        <f t="shared" si="36"/>
        <v>0</v>
      </c>
      <c r="I390" s="630">
        <f t="shared" si="37"/>
        <v>0</v>
      </c>
      <c r="J390" s="630">
        <f t="shared" si="38"/>
        <v>0</v>
      </c>
      <c r="K390" s="630">
        <f t="shared" si="39"/>
        <v>0</v>
      </c>
      <c r="L390" s="787" t="str">
        <f t="shared" si="40"/>
        <v>-</v>
      </c>
      <c r="M390" s="788" t="str">
        <f t="shared" si="41"/>
        <v>-</v>
      </c>
    </row>
    <row r="391" spans="1:13" s="627" customFormat="1" x14ac:dyDescent="0.2">
      <c r="A391" s="782">
        <v>385</v>
      </c>
      <c r="B391" s="789"/>
      <c r="C391" s="786"/>
      <c r="D391" s="790"/>
      <c r="E391" s="785">
        <f t="shared" ref="E391:E454" si="42">SUM(C391:D391)</f>
        <v>0</v>
      </c>
      <c r="F391" s="790"/>
      <c r="G391" s="790"/>
      <c r="H391" s="785">
        <f t="shared" ref="H391:H454" si="43">SUM(F391:G391)</f>
        <v>0</v>
      </c>
      <c r="I391" s="630">
        <f t="shared" ref="I391:I454" si="44">F391*FactorUpPremium</f>
        <v>0</v>
      </c>
      <c r="J391" s="630">
        <f t="shared" ref="J391:J454" si="45">G391*FactorUpPremium</f>
        <v>0</v>
      </c>
      <c r="K391" s="630">
        <f t="shared" ref="K391:K454" si="46">SUM(I391:J391)</f>
        <v>0</v>
      </c>
      <c r="L391" s="787" t="str">
        <f t="shared" ref="L391:L454" si="47">IFERROR(I391/$K391,"-")</f>
        <v>-</v>
      </c>
      <c r="M391" s="788" t="str">
        <f t="shared" ref="M391:M454" si="48">IFERROR(J391/$K391,"-")</f>
        <v>-</v>
      </c>
    </row>
    <row r="392" spans="1:13" s="627" customFormat="1" x14ac:dyDescent="0.2">
      <c r="A392" s="782">
        <v>386</v>
      </c>
      <c r="B392" s="789"/>
      <c r="C392" s="786"/>
      <c r="D392" s="790"/>
      <c r="E392" s="785">
        <f t="shared" si="42"/>
        <v>0</v>
      </c>
      <c r="F392" s="790"/>
      <c r="G392" s="790"/>
      <c r="H392" s="785">
        <f t="shared" si="43"/>
        <v>0</v>
      </c>
      <c r="I392" s="630">
        <f t="shared" si="44"/>
        <v>0</v>
      </c>
      <c r="J392" s="630">
        <f t="shared" si="45"/>
        <v>0</v>
      </c>
      <c r="K392" s="630">
        <f t="shared" si="46"/>
        <v>0</v>
      </c>
      <c r="L392" s="787" t="str">
        <f t="shared" si="47"/>
        <v>-</v>
      </c>
      <c r="M392" s="788" t="str">
        <f t="shared" si="48"/>
        <v>-</v>
      </c>
    </row>
    <row r="393" spans="1:13" s="627" customFormat="1" x14ac:dyDescent="0.2">
      <c r="A393" s="782">
        <v>387</v>
      </c>
      <c r="B393" s="789"/>
      <c r="C393" s="786"/>
      <c r="D393" s="790"/>
      <c r="E393" s="785">
        <f t="shared" si="42"/>
        <v>0</v>
      </c>
      <c r="F393" s="790"/>
      <c r="G393" s="790"/>
      <c r="H393" s="785">
        <f t="shared" si="43"/>
        <v>0</v>
      </c>
      <c r="I393" s="630">
        <f t="shared" si="44"/>
        <v>0</v>
      </c>
      <c r="J393" s="630">
        <f t="shared" si="45"/>
        <v>0</v>
      </c>
      <c r="K393" s="630">
        <f t="shared" si="46"/>
        <v>0</v>
      </c>
      <c r="L393" s="787" t="str">
        <f t="shared" si="47"/>
        <v>-</v>
      </c>
      <c r="M393" s="788" t="str">
        <f t="shared" si="48"/>
        <v>-</v>
      </c>
    </row>
    <row r="394" spans="1:13" s="627" customFormat="1" x14ac:dyDescent="0.2">
      <c r="A394" s="782">
        <v>388</v>
      </c>
      <c r="B394" s="789"/>
      <c r="C394" s="786"/>
      <c r="D394" s="790"/>
      <c r="E394" s="785">
        <f t="shared" si="42"/>
        <v>0</v>
      </c>
      <c r="F394" s="790"/>
      <c r="G394" s="790"/>
      <c r="H394" s="785">
        <f t="shared" si="43"/>
        <v>0</v>
      </c>
      <c r="I394" s="630">
        <f t="shared" si="44"/>
        <v>0</v>
      </c>
      <c r="J394" s="630">
        <f t="shared" si="45"/>
        <v>0</v>
      </c>
      <c r="K394" s="630">
        <f t="shared" si="46"/>
        <v>0</v>
      </c>
      <c r="L394" s="787" t="str">
        <f t="shared" si="47"/>
        <v>-</v>
      </c>
      <c r="M394" s="788" t="str">
        <f t="shared" si="48"/>
        <v>-</v>
      </c>
    </row>
    <row r="395" spans="1:13" s="627" customFormat="1" x14ac:dyDescent="0.2">
      <c r="A395" s="782">
        <v>389</v>
      </c>
      <c r="B395" s="789"/>
      <c r="C395" s="786"/>
      <c r="D395" s="790"/>
      <c r="E395" s="785">
        <f t="shared" si="42"/>
        <v>0</v>
      </c>
      <c r="F395" s="790"/>
      <c r="G395" s="790"/>
      <c r="H395" s="785">
        <f t="shared" si="43"/>
        <v>0</v>
      </c>
      <c r="I395" s="630">
        <f t="shared" si="44"/>
        <v>0</v>
      </c>
      <c r="J395" s="630">
        <f t="shared" si="45"/>
        <v>0</v>
      </c>
      <c r="K395" s="630">
        <f t="shared" si="46"/>
        <v>0</v>
      </c>
      <c r="L395" s="787" t="str">
        <f t="shared" si="47"/>
        <v>-</v>
      </c>
      <c r="M395" s="788" t="str">
        <f t="shared" si="48"/>
        <v>-</v>
      </c>
    </row>
    <row r="396" spans="1:13" s="627" customFormat="1" x14ac:dyDescent="0.2">
      <c r="A396" s="782">
        <v>390</v>
      </c>
      <c r="B396" s="789"/>
      <c r="C396" s="786"/>
      <c r="D396" s="790"/>
      <c r="E396" s="785">
        <f t="shared" si="42"/>
        <v>0</v>
      </c>
      <c r="F396" s="790"/>
      <c r="G396" s="790"/>
      <c r="H396" s="785">
        <f t="shared" si="43"/>
        <v>0</v>
      </c>
      <c r="I396" s="630">
        <f t="shared" si="44"/>
        <v>0</v>
      </c>
      <c r="J396" s="630">
        <f t="shared" si="45"/>
        <v>0</v>
      </c>
      <c r="K396" s="630">
        <f t="shared" si="46"/>
        <v>0</v>
      </c>
      <c r="L396" s="787" t="str">
        <f t="shared" si="47"/>
        <v>-</v>
      </c>
      <c r="M396" s="788" t="str">
        <f t="shared" si="48"/>
        <v>-</v>
      </c>
    </row>
    <row r="397" spans="1:13" s="627" customFormat="1" x14ac:dyDescent="0.2">
      <c r="A397" s="782">
        <v>391</v>
      </c>
      <c r="B397" s="789"/>
      <c r="C397" s="786"/>
      <c r="D397" s="790"/>
      <c r="E397" s="785">
        <f t="shared" si="42"/>
        <v>0</v>
      </c>
      <c r="F397" s="790"/>
      <c r="G397" s="790"/>
      <c r="H397" s="785">
        <f t="shared" si="43"/>
        <v>0</v>
      </c>
      <c r="I397" s="630">
        <f t="shared" si="44"/>
        <v>0</v>
      </c>
      <c r="J397" s="630">
        <f t="shared" si="45"/>
        <v>0</v>
      </c>
      <c r="K397" s="630">
        <f t="shared" si="46"/>
        <v>0</v>
      </c>
      <c r="L397" s="787" t="str">
        <f t="shared" si="47"/>
        <v>-</v>
      </c>
      <c r="M397" s="788" t="str">
        <f t="shared" si="48"/>
        <v>-</v>
      </c>
    </row>
    <row r="398" spans="1:13" s="627" customFormat="1" x14ac:dyDescent="0.2">
      <c r="A398" s="782">
        <v>392</v>
      </c>
      <c r="B398" s="789"/>
      <c r="C398" s="786"/>
      <c r="D398" s="790"/>
      <c r="E398" s="785">
        <f t="shared" si="42"/>
        <v>0</v>
      </c>
      <c r="F398" s="790"/>
      <c r="G398" s="790"/>
      <c r="H398" s="785">
        <f t="shared" si="43"/>
        <v>0</v>
      </c>
      <c r="I398" s="630">
        <f t="shared" si="44"/>
        <v>0</v>
      </c>
      <c r="J398" s="630">
        <f t="shared" si="45"/>
        <v>0</v>
      </c>
      <c r="K398" s="630">
        <f t="shared" si="46"/>
        <v>0</v>
      </c>
      <c r="L398" s="787" t="str">
        <f t="shared" si="47"/>
        <v>-</v>
      </c>
      <c r="M398" s="788" t="str">
        <f t="shared" si="48"/>
        <v>-</v>
      </c>
    </row>
    <row r="399" spans="1:13" s="627" customFormat="1" x14ac:dyDescent="0.2">
      <c r="A399" s="782">
        <v>393</v>
      </c>
      <c r="B399" s="789"/>
      <c r="C399" s="786"/>
      <c r="D399" s="790"/>
      <c r="E399" s="785">
        <f t="shared" si="42"/>
        <v>0</v>
      </c>
      <c r="F399" s="790"/>
      <c r="G399" s="790"/>
      <c r="H399" s="785">
        <f t="shared" si="43"/>
        <v>0</v>
      </c>
      <c r="I399" s="630">
        <f t="shared" si="44"/>
        <v>0</v>
      </c>
      <c r="J399" s="630">
        <f t="shared" si="45"/>
        <v>0</v>
      </c>
      <c r="K399" s="630">
        <f t="shared" si="46"/>
        <v>0</v>
      </c>
      <c r="L399" s="787" t="str">
        <f t="shared" si="47"/>
        <v>-</v>
      </c>
      <c r="M399" s="788" t="str">
        <f t="shared" si="48"/>
        <v>-</v>
      </c>
    </row>
    <row r="400" spans="1:13" s="627" customFormat="1" x14ac:dyDescent="0.2">
      <c r="A400" s="782">
        <v>394</v>
      </c>
      <c r="B400" s="789"/>
      <c r="C400" s="786"/>
      <c r="D400" s="790"/>
      <c r="E400" s="785">
        <f t="shared" si="42"/>
        <v>0</v>
      </c>
      <c r="F400" s="790"/>
      <c r="G400" s="790"/>
      <c r="H400" s="785">
        <f t="shared" si="43"/>
        <v>0</v>
      </c>
      <c r="I400" s="630">
        <f t="shared" si="44"/>
        <v>0</v>
      </c>
      <c r="J400" s="630">
        <f t="shared" si="45"/>
        <v>0</v>
      </c>
      <c r="K400" s="630">
        <f t="shared" si="46"/>
        <v>0</v>
      </c>
      <c r="L400" s="787" t="str">
        <f t="shared" si="47"/>
        <v>-</v>
      </c>
      <c r="M400" s="788" t="str">
        <f t="shared" si="48"/>
        <v>-</v>
      </c>
    </row>
    <row r="401" spans="1:13" s="627" customFormat="1" x14ac:dyDescent="0.2">
      <c r="A401" s="782">
        <v>395</v>
      </c>
      <c r="B401" s="789"/>
      <c r="C401" s="786"/>
      <c r="D401" s="790"/>
      <c r="E401" s="785">
        <f t="shared" si="42"/>
        <v>0</v>
      </c>
      <c r="F401" s="790"/>
      <c r="G401" s="790"/>
      <c r="H401" s="785">
        <f t="shared" si="43"/>
        <v>0</v>
      </c>
      <c r="I401" s="630">
        <f t="shared" si="44"/>
        <v>0</v>
      </c>
      <c r="J401" s="630">
        <f t="shared" si="45"/>
        <v>0</v>
      </c>
      <c r="K401" s="630">
        <f t="shared" si="46"/>
        <v>0</v>
      </c>
      <c r="L401" s="787" t="str">
        <f t="shared" si="47"/>
        <v>-</v>
      </c>
      <c r="M401" s="788" t="str">
        <f t="shared" si="48"/>
        <v>-</v>
      </c>
    </row>
    <row r="402" spans="1:13" s="627" customFormat="1" x14ac:dyDescent="0.2">
      <c r="A402" s="782">
        <v>396</v>
      </c>
      <c r="B402" s="789"/>
      <c r="C402" s="786"/>
      <c r="D402" s="790"/>
      <c r="E402" s="785">
        <f t="shared" si="42"/>
        <v>0</v>
      </c>
      <c r="F402" s="790"/>
      <c r="G402" s="790"/>
      <c r="H402" s="785">
        <f t="shared" si="43"/>
        <v>0</v>
      </c>
      <c r="I402" s="630">
        <f t="shared" si="44"/>
        <v>0</v>
      </c>
      <c r="J402" s="630">
        <f t="shared" si="45"/>
        <v>0</v>
      </c>
      <c r="K402" s="630">
        <f t="shared" si="46"/>
        <v>0</v>
      </c>
      <c r="L402" s="787" t="str">
        <f t="shared" si="47"/>
        <v>-</v>
      </c>
      <c r="M402" s="788" t="str">
        <f t="shared" si="48"/>
        <v>-</v>
      </c>
    </row>
    <row r="403" spans="1:13" s="627" customFormat="1" x14ac:dyDescent="0.2">
      <c r="A403" s="782">
        <v>397</v>
      </c>
      <c r="B403" s="789"/>
      <c r="C403" s="786"/>
      <c r="D403" s="790"/>
      <c r="E403" s="785">
        <f t="shared" si="42"/>
        <v>0</v>
      </c>
      <c r="F403" s="790"/>
      <c r="G403" s="790"/>
      <c r="H403" s="785">
        <f t="shared" si="43"/>
        <v>0</v>
      </c>
      <c r="I403" s="630">
        <f t="shared" si="44"/>
        <v>0</v>
      </c>
      <c r="J403" s="630">
        <f t="shared" si="45"/>
        <v>0</v>
      </c>
      <c r="K403" s="630">
        <f t="shared" si="46"/>
        <v>0</v>
      </c>
      <c r="L403" s="787" t="str">
        <f t="shared" si="47"/>
        <v>-</v>
      </c>
      <c r="M403" s="788" t="str">
        <f t="shared" si="48"/>
        <v>-</v>
      </c>
    </row>
    <row r="404" spans="1:13" s="627" customFormat="1" x14ac:dyDescent="0.2">
      <c r="A404" s="782">
        <v>398</v>
      </c>
      <c r="B404" s="789"/>
      <c r="C404" s="786"/>
      <c r="D404" s="790"/>
      <c r="E404" s="785">
        <f t="shared" si="42"/>
        <v>0</v>
      </c>
      <c r="F404" s="790"/>
      <c r="G404" s="790"/>
      <c r="H404" s="785">
        <f t="shared" si="43"/>
        <v>0</v>
      </c>
      <c r="I404" s="630">
        <f t="shared" si="44"/>
        <v>0</v>
      </c>
      <c r="J404" s="630">
        <f t="shared" si="45"/>
        <v>0</v>
      </c>
      <c r="K404" s="630">
        <f t="shared" si="46"/>
        <v>0</v>
      </c>
      <c r="L404" s="787" t="str">
        <f t="shared" si="47"/>
        <v>-</v>
      </c>
      <c r="M404" s="788" t="str">
        <f t="shared" si="48"/>
        <v>-</v>
      </c>
    </row>
    <row r="405" spans="1:13" s="627" customFormat="1" x14ac:dyDescent="0.2">
      <c r="A405" s="782">
        <v>399</v>
      </c>
      <c r="B405" s="789"/>
      <c r="C405" s="786"/>
      <c r="D405" s="790"/>
      <c r="E405" s="785">
        <f t="shared" si="42"/>
        <v>0</v>
      </c>
      <c r="F405" s="790"/>
      <c r="G405" s="790"/>
      <c r="H405" s="785">
        <f t="shared" si="43"/>
        <v>0</v>
      </c>
      <c r="I405" s="630">
        <f t="shared" si="44"/>
        <v>0</v>
      </c>
      <c r="J405" s="630">
        <f t="shared" si="45"/>
        <v>0</v>
      </c>
      <c r="K405" s="630">
        <f t="shared" si="46"/>
        <v>0</v>
      </c>
      <c r="L405" s="787" t="str">
        <f t="shared" si="47"/>
        <v>-</v>
      </c>
      <c r="M405" s="788" t="str">
        <f t="shared" si="48"/>
        <v>-</v>
      </c>
    </row>
    <row r="406" spans="1:13" s="627" customFormat="1" x14ac:dyDescent="0.2">
      <c r="A406" s="782">
        <v>400</v>
      </c>
      <c r="B406" s="789"/>
      <c r="C406" s="786"/>
      <c r="D406" s="790"/>
      <c r="E406" s="785">
        <f t="shared" si="42"/>
        <v>0</v>
      </c>
      <c r="F406" s="790"/>
      <c r="G406" s="790"/>
      <c r="H406" s="785">
        <f t="shared" si="43"/>
        <v>0</v>
      </c>
      <c r="I406" s="630">
        <f t="shared" si="44"/>
        <v>0</v>
      </c>
      <c r="J406" s="630">
        <f t="shared" si="45"/>
        <v>0</v>
      </c>
      <c r="K406" s="630">
        <f t="shared" si="46"/>
        <v>0</v>
      </c>
      <c r="L406" s="787" t="str">
        <f t="shared" si="47"/>
        <v>-</v>
      </c>
      <c r="M406" s="788" t="str">
        <f t="shared" si="48"/>
        <v>-</v>
      </c>
    </row>
    <row r="407" spans="1:13" s="627" customFormat="1" x14ac:dyDescent="0.2">
      <c r="A407" s="782">
        <v>401</v>
      </c>
      <c r="B407" s="789"/>
      <c r="C407" s="786"/>
      <c r="D407" s="790"/>
      <c r="E407" s="785">
        <f t="shared" si="42"/>
        <v>0</v>
      </c>
      <c r="F407" s="790"/>
      <c r="G407" s="790"/>
      <c r="H407" s="785">
        <f t="shared" si="43"/>
        <v>0</v>
      </c>
      <c r="I407" s="630">
        <f t="shared" si="44"/>
        <v>0</v>
      </c>
      <c r="J407" s="630">
        <f t="shared" si="45"/>
        <v>0</v>
      </c>
      <c r="K407" s="630">
        <f t="shared" si="46"/>
        <v>0</v>
      </c>
      <c r="L407" s="787" t="str">
        <f t="shared" si="47"/>
        <v>-</v>
      </c>
      <c r="M407" s="788" t="str">
        <f t="shared" si="48"/>
        <v>-</v>
      </c>
    </row>
    <row r="408" spans="1:13" s="627" customFormat="1" x14ac:dyDescent="0.2">
      <c r="A408" s="782">
        <v>402</v>
      </c>
      <c r="B408" s="789"/>
      <c r="C408" s="786"/>
      <c r="D408" s="790"/>
      <c r="E408" s="785">
        <f t="shared" si="42"/>
        <v>0</v>
      </c>
      <c r="F408" s="790"/>
      <c r="G408" s="790"/>
      <c r="H408" s="785">
        <f t="shared" si="43"/>
        <v>0</v>
      </c>
      <c r="I408" s="630">
        <f t="shared" si="44"/>
        <v>0</v>
      </c>
      <c r="J408" s="630">
        <f t="shared" si="45"/>
        <v>0</v>
      </c>
      <c r="K408" s="630">
        <f t="shared" si="46"/>
        <v>0</v>
      </c>
      <c r="L408" s="787" t="str">
        <f t="shared" si="47"/>
        <v>-</v>
      </c>
      <c r="M408" s="788" t="str">
        <f t="shared" si="48"/>
        <v>-</v>
      </c>
    </row>
    <row r="409" spans="1:13" s="627" customFormat="1" x14ac:dyDescent="0.2">
      <c r="A409" s="782">
        <v>403</v>
      </c>
      <c r="B409" s="789"/>
      <c r="C409" s="786"/>
      <c r="D409" s="790"/>
      <c r="E409" s="785">
        <f t="shared" si="42"/>
        <v>0</v>
      </c>
      <c r="F409" s="790"/>
      <c r="G409" s="790"/>
      <c r="H409" s="785">
        <f t="shared" si="43"/>
        <v>0</v>
      </c>
      <c r="I409" s="630">
        <f t="shared" si="44"/>
        <v>0</v>
      </c>
      <c r="J409" s="630">
        <f t="shared" si="45"/>
        <v>0</v>
      </c>
      <c r="K409" s="630">
        <f t="shared" si="46"/>
        <v>0</v>
      </c>
      <c r="L409" s="787" t="str">
        <f t="shared" si="47"/>
        <v>-</v>
      </c>
      <c r="M409" s="788" t="str">
        <f t="shared" si="48"/>
        <v>-</v>
      </c>
    </row>
    <row r="410" spans="1:13" s="627" customFormat="1" x14ac:dyDescent="0.2">
      <c r="A410" s="782">
        <v>404</v>
      </c>
      <c r="B410" s="789"/>
      <c r="C410" s="786"/>
      <c r="D410" s="790"/>
      <c r="E410" s="785">
        <f t="shared" si="42"/>
        <v>0</v>
      </c>
      <c r="F410" s="790"/>
      <c r="G410" s="790"/>
      <c r="H410" s="785">
        <f t="shared" si="43"/>
        <v>0</v>
      </c>
      <c r="I410" s="630">
        <f t="shared" si="44"/>
        <v>0</v>
      </c>
      <c r="J410" s="630">
        <f t="shared" si="45"/>
        <v>0</v>
      </c>
      <c r="K410" s="630">
        <f t="shared" si="46"/>
        <v>0</v>
      </c>
      <c r="L410" s="787" t="str">
        <f t="shared" si="47"/>
        <v>-</v>
      </c>
      <c r="M410" s="788" t="str">
        <f t="shared" si="48"/>
        <v>-</v>
      </c>
    </row>
    <row r="411" spans="1:13" s="627" customFormat="1" x14ac:dyDescent="0.2">
      <c r="A411" s="782">
        <v>405</v>
      </c>
      <c r="B411" s="789"/>
      <c r="C411" s="786"/>
      <c r="D411" s="790"/>
      <c r="E411" s="785">
        <f t="shared" si="42"/>
        <v>0</v>
      </c>
      <c r="F411" s="790"/>
      <c r="G411" s="790"/>
      <c r="H411" s="785">
        <f t="shared" si="43"/>
        <v>0</v>
      </c>
      <c r="I411" s="630">
        <f t="shared" si="44"/>
        <v>0</v>
      </c>
      <c r="J411" s="630">
        <f t="shared" si="45"/>
        <v>0</v>
      </c>
      <c r="K411" s="630">
        <f t="shared" si="46"/>
        <v>0</v>
      </c>
      <c r="L411" s="787" t="str">
        <f t="shared" si="47"/>
        <v>-</v>
      </c>
      <c r="M411" s="788" t="str">
        <f t="shared" si="48"/>
        <v>-</v>
      </c>
    </row>
    <row r="412" spans="1:13" s="627" customFormat="1" x14ac:dyDescent="0.2">
      <c r="A412" s="782">
        <v>406</v>
      </c>
      <c r="B412" s="789"/>
      <c r="C412" s="786"/>
      <c r="D412" s="790"/>
      <c r="E412" s="785">
        <f t="shared" si="42"/>
        <v>0</v>
      </c>
      <c r="F412" s="790"/>
      <c r="G412" s="790"/>
      <c r="H412" s="785">
        <f t="shared" si="43"/>
        <v>0</v>
      </c>
      <c r="I412" s="630">
        <f t="shared" si="44"/>
        <v>0</v>
      </c>
      <c r="J412" s="630">
        <f t="shared" si="45"/>
        <v>0</v>
      </c>
      <c r="K412" s="630">
        <f t="shared" si="46"/>
        <v>0</v>
      </c>
      <c r="L412" s="787" t="str">
        <f t="shared" si="47"/>
        <v>-</v>
      </c>
      <c r="M412" s="788" t="str">
        <f t="shared" si="48"/>
        <v>-</v>
      </c>
    </row>
    <row r="413" spans="1:13" s="627" customFormat="1" x14ac:dyDescent="0.2">
      <c r="A413" s="782">
        <v>407</v>
      </c>
      <c r="B413" s="789"/>
      <c r="C413" s="786"/>
      <c r="D413" s="790"/>
      <c r="E413" s="785">
        <f t="shared" si="42"/>
        <v>0</v>
      </c>
      <c r="F413" s="790"/>
      <c r="G413" s="790"/>
      <c r="H413" s="785">
        <f t="shared" si="43"/>
        <v>0</v>
      </c>
      <c r="I413" s="630">
        <f t="shared" si="44"/>
        <v>0</v>
      </c>
      <c r="J413" s="630">
        <f t="shared" si="45"/>
        <v>0</v>
      </c>
      <c r="K413" s="630">
        <f t="shared" si="46"/>
        <v>0</v>
      </c>
      <c r="L413" s="787" t="str">
        <f t="shared" si="47"/>
        <v>-</v>
      </c>
      <c r="M413" s="788" t="str">
        <f t="shared" si="48"/>
        <v>-</v>
      </c>
    </row>
    <row r="414" spans="1:13" s="627" customFormat="1" x14ac:dyDescent="0.2">
      <c r="A414" s="782">
        <v>408</v>
      </c>
      <c r="B414" s="789"/>
      <c r="C414" s="786"/>
      <c r="D414" s="790"/>
      <c r="E414" s="785">
        <f t="shared" si="42"/>
        <v>0</v>
      </c>
      <c r="F414" s="790"/>
      <c r="G414" s="790"/>
      <c r="H414" s="785">
        <f t="shared" si="43"/>
        <v>0</v>
      </c>
      <c r="I414" s="630">
        <f t="shared" si="44"/>
        <v>0</v>
      </c>
      <c r="J414" s="630">
        <f t="shared" si="45"/>
        <v>0</v>
      </c>
      <c r="K414" s="630">
        <f t="shared" si="46"/>
        <v>0</v>
      </c>
      <c r="L414" s="787" t="str">
        <f t="shared" si="47"/>
        <v>-</v>
      </c>
      <c r="M414" s="788" t="str">
        <f t="shared" si="48"/>
        <v>-</v>
      </c>
    </row>
    <row r="415" spans="1:13" s="627" customFormat="1" x14ac:dyDescent="0.2">
      <c r="A415" s="782">
        <v>409</v>
      </c>
      <c r="B415" s="789"/>
      <c r="C415" s="786"/>
      <c r="D415" s="790"/>
      <c r="E415" s="785">
        <f t="shared" si="42"/>
        <v>0</v>
      </c>
      <c r="F415" s="790"/>
      <c r="G415" s="790"/>
      <c r="H415" s="785">
        <f t="shared" si="43"/>
        <v>0</v>
      </c>
      <c r="I415" s="630">
        <f t="shared" si="44"/>
        <v>0</v>
      </c>
      <c r="J415" s="630">
        <f t="shared" si="45"/>
        <v>0</v>
      </c>
      <c r="K415" s="630">
        <f t="shared" si="46"/>
        <v>0</v>
      </c>
      <c r="L415" s="787" t="str">
        <f t="shared" si="47"/>
        <v>-</v>
      </c>
      <c r="M415" s="788" t="str">
        <f t="shared" si="48"/>
        <v>-</v>
      </c>
    </row>
    <row r="416" spans="1:13" s="627" customFormat="1" x14ac:dyDescent="0.2">
      <c r="A416" s="782">
        <v>410</v>
      </c>
      <c r="B416" s="789"/>
      <c r="C416" s="786"/>
      <c r="D416" s="790"/>
      <c r="E416" s="785">
        <f t="shared" si="42"/>
        <v>0</v>
      </c>
      <c r="F416" s="790"/>
      <c r="G416" s="790"/>
      <c r="H416" s="785">
        <f t="shared" si="43"/>
        <v>0</v>
      </c>
      <c r="I416" s="630">
        <f t="shared" si="44"/>
        <v>0</v>
      </c>
      <c r="J416" s="630">
        <f t="shared" si="45"/>
        <v>0</v>
      </c>
      <c r="K416" s="630">
        <f t="shared" si="46"/>
        <v>0</v>
      </c>
      <c r="L416" s="787" t="str">
        <f t="shared" si="47"/>
        <v>-</v>
      </c>
      <c r="M416" s="788" t="str">
        <f t="shared" si="48"/>
        <v>-</v>
      </c>
    </row>
    <row r="417" spans="1:13" s="627" customFormat="1" x14ac:dyDescent="0.2">
      <c r="A417" s="782">
        <v>411</v>
      </c>
      <c r="B417" s="789"/>
      <c r="C417" s="786"/>
      <c r="D417" s="790"/>
      <c r="E417" s="785">
        <f t="shared" si="42"/>
        <v>0</v>
      </c>
      <c r="F417" s="790"/>
      <c r="G417" s="790"/>
      <c r="H417" s="785">
        <f t="shared" si="43"/>
        <v>0</v>
      </c>
      <c r="I417" s="630">
        <f t="shared" si="44"/>
        <v>0</v>
      </c>
      <c r="J417" s="630">
        <f t="shared" si="45"/>
        <v>0</v>
      </c>
      <c r="K417" s="630">
        <f t="shared" si="46"/>
        <v>0</v>
      </c>
      <c r="L417" s="787" t="str">
        <f t="shared" si="47"/>
        <v>-</v>
      </c>
      <c r="M417" s="788" t="str">
        <f t="shared" si="48"/>
        <v>-</v>
      </c>
    </row>
    <row r="418" spans="1:13" s="627" customFormat="1" x14ac:dyDescent="0.2">
      <c r="A418" s="782">
        <v>412</v>
      </c>
      <c r="B418" s="789"/>
      <c r="C418" s="786"/>
      <c r="D418" s="790"/>
      <c r="E418" s="785">
        <f t="shared" si="42"/>
        <v>0</v>
      </c>
      <c r="F418" s="790"/>
      <c r="G418" s="790"/>
      <c r="H418" s="785">
        <f t="shared" si="43"/>
        <v>0</v>
      </c>
      <c r="I418" s="630">
        <f t="shared" si="44"/>
        <v>0</v>
      </c>
      <c r="J418" s="630">
        <f t="shared" si="45"/>
        <v>0</v>
      </c>
      <c r="K418" s="630">
        <f t="shared" si="46"/>
        <v>0</v>
      </c>
      <c r="L418" s="787" t="str">
        <f t="shared" si="47"/>
        <v>-</v>
      </c>
      <c r="M418" s="788" t="str">
        <f t="shared" si="48"/>
        <v>-</v>
      </c>
    </row>
    <row r="419" spans="1:13" s="627" customFormat="1" x14ac:dyDescent="0.2">
      <c r="A419" s="782">
        <v>413</v>
      </c>
      <c r="B419" s="789"/>
      <c r="C419" s="786"/>
      <c r="D419" s="790"/>
      <c r="E419" s="785">
        <f t="shared" si="42"/>
        <v>0</v>
      </c>
      <c r="F419" s="790"/>
      <c r="G419" s="790"/>
      <c r="H419" s="785">
        <f t="shared" si="43"/>
        <v>0</v>
      </c>
      <c r="I419" s="630">
        <f t="shared" si="44"/>
        <v>0</v>
      </c>
      <c r="J419" s="630">
        <f t="shared" si="45"/>
        <v>0</v>
      </c>
      <c r="K419" s="630">
        <f t="shared" si="46"/>
        <v>0</v>
      </c>
      <c r="L419" s="787" t="str">
        <f t="shared" si="47"/>
        <v>-</v>
      </c>
      <c r="M419" s="788" t="str">
        <f t="shared" si="48"/>
        <v>-</v>
      </c>
    </row>
    <row r="420" spans="1:13" s="627" customFormat="1" x14ac:dyDescent="0.2">
      <c r="A420" s="782">
        <v>414</v>
      </c>
      <c r="B420" s="789"/>
      <c r="C420" s="786"/>
      <c r="D420" s="790"/>
      <c r="E420" s="785">
        <f t="shared" si="42"/>
        <v>0</v>
      </c>
      <c r="F420" s="790"/>
      <c r="G420" s="790"/>
      <c r="H420" s="785">
        <f t="shared" si="43"/>
        <v>0</v>
      </c>
      <c r="I420" s="630">
        <f t="shared" si="44"/>
        <v>0</v>
      </c>
      <c r="J420" s="630">
        <f t="shared" si="45"/>
        <v>0</v>
      </c>
      <c r="K420" s="630">
        <f t="shared" si="46"/>
        <v>0</v>
      </c>
      <c r="L420" s="787" t="str">
        <f t="shared" si="47"/>
        <v>-</v>
      </c>
      <c r="M420" s="788" t="str">
        <f t="shared" si="48"/>
        <v>-</v>
      </c>
    </row>
    <row r="421" spans="1:13" s="627" customFormat="1" x14ac:dyDescent="0.2">
      <c r="A421" s="782">
        <v>415</v>
      </c>
      <c r="B421" s="789"/>
      <c r="C421" s="786"/>
      <c r="D421" s="790"/>
      <c r="E421" s="785">
        <f t="shared" si="42"/>
        <v>0</v>
      </c>
      <c r="F421" s="790"/>
      <c r="G421" s="790"/>
      <c r="H421" s="785">
        <f t="shared" si="43"/>
        <v>0</v>
      </c>
      <c r="I421" s="630">
        <f t="shared" si="44"/>
        <v>0</v>
      </c>
      <c r="J421" s="630">
        <f t="shared" si="45"/>
        <v>0</v>
      </c>
      <c r="K421" s="630">
        <f t="shared" si="46"/>
        <v>0</v>
      </c>
      <c r="L421" s="787" t="str">
        <f t="shared" si="47"/>
        <v>-</v>
      </c>
      <c r="M421" s="788" t="str">
        <f t="shared" si="48"/>
        <v>-</v>
      </c>
    </row>
    <row r="422" spans="1:13" s="627" customFormat="1" x14ac:dyDescent="0.2">
      <c r="A422" s="782">
        <v>416</v>
      </c>
      <c r="B422" s="789"/>
      <c r="C422" s="786"/>
      <c r="D422" s="790"/>
      <c r="E422" s="785">
        <f t="shared" si="42"/>
        <v>0</v>
      </c>
      <c r="F422" s="790"/>
      <c r="G422" s="790"/>
      <c r="H422" s="785">
        <f t="shared" si="43"/>
        <v>0</v>
      </c>
      <c r="I422" s="630">
        <f t="shared" si="44"/>
        <v>0</v>
      </c>
      <c r="J422" s="630">
        <f t="shared" si="45"/>
        <v>0</v>
      </c>
      <c r="K422" s="630">
        <f t="shared" si="46"/>
        <v>0</v>
      </c>
      <c r="L422" s="787" t="str">
        <f t="shared" si="47"/>
        <v>-</v>
      </c>
      <c r="M422" s="788" t="str">
        <f t="shared" si="48"/>
        <v>-</v>
      </c>
    </row>
    <row r="423" spans="1:13" s="627" customFormat="1" x14ac:dyDescent="0.2">
      <c r="A423" s="782">
        <v>417</v>
      </c>
      <c r="B423" s="789"/>
      <c r="C423" s="786"/>
      <c r="D423" s="790"/>
      <c r="E423" s="785">
        <f t="shared" si="42"/>
        <v>0</v>
      </c>
      <c r="F423" s="790"/>
      <c r="G423" s="790"/>
      <c r="H423" s="785">
        <f t="shared" si="43"/>
        <v>0</v>
      </c>
      <c r="I423" s="630">
        <f t="shared" si="44"/>
        <v>0</v>
      </c>
      <c r="J423" s="630">
        <f t="shared" si="45"/>
        <v>0</v>
      </c>
      <c r="K423" s="630">
        <f t="shared" si="46"/>
        <v>0</v>
      </c>
      <c r="L423" s="787" t="str">
        <f t="shared" si="47"/>
        <v>-</v>
      </c>
      <c r="M423" s="788" t="str">
        <f t="shared" si="48"/>
        <v>-</v>
      </c>
    </row>
    <row r="424" spans="1:13" s="627" customFormat="1" x14ac:dyDescent="0.2">
      <c r="A424" s="782">
        <v>418</v>
      </c>
      <c r="B424" s="789"/>
      <c r="C424" s="786"/>
      <c r="D424" s="790"/>
      <c r="E424" s="785">
        <f t="shared" si="42"/>
        <v>0</v>
      </c>
      <c r="F424" s="790"/>
      <c r="G424" s="790"/>
      <c r="H424" s="785">
        <f t="shared" si="43"/>
        <v>0</v>
      </c>
      <c r="I424" s="630">
        <f t="shared" si="44"/>
        <v>0</v>
      </c>
      <c r="J424" s="630">
        <f t="shared" si="45"/>
        <v>0</v>
      </c>
      <c r="K424" s="630">
        <f t="shared" si="46"/>
        <v>0</v>
      </c>
      <c r="L424" s="787" t="str">
        <f t="shared" si="47"/>
        <v>-</v>
      </c>
      <c r="M424" s="788" t="str">
        <f t="shared" si="48"/>
        <v>-</v>
      </c>
    </row>
    <row r="425" spans="1:13" s="627" customFormat="1" x14ac:dyDescent="0.2">
      <c r="A425" s="782">
        <v>419</v>
      </c>
      <c r="B425" s="789"/>
      <c r="C425" s="786"/>
      <c r="D425" s="790"/>
      <c r="E425" s="785">
        <f t="shared" si="42"/>
        <v>0</v>
      </c>
      <c r="F425" s="790"/>
      <c r="G425" s="790"/>
      <c r="H425" s="785">
        <f t="shared" si="43"/>
        <v>0</v>
      </c>
      <c r="I425" s="630">
        <f t="shared" si="44"/>
        <v>0</v>
      </c>
      <c r="J425" s="630">
        <f t="shared" si="45"/>
        <v>0</v>
      </c>
      <c r="K425" s="630">
        <f t="shared" si="46"/>
        <v>0</v>
      </c>
      <c r="L425" s="787" t="str">
        <f t="shared" si="47"/>
        <v>-</v>
      </c>
      <c r="M425" s="788" t="str">
        <f t="shared" si="48"/>
        <v>-</v>
      </c>
    </row>
    <row r="426" spans="1:13" s="627" customFormat="1" x14ac:dyDescent="0.2">
      <c r="A426" s="782">
        <v>420</v>
      </c>
      <c r="B426" s="789"/>
      <c r="C426" s="786"/>
      <c r="D426" s="790"/>
      <c r="E426" s="785">
        <f t="shared" si="42"/>
        <v>0</v>
      </c>
      <c r="F426" s="790"/>
      <c r="G426" s="790"/>
      <c r="H426" s="785">
        <f t="shared" si="43"/>
        <v>0</v>
      </c>
      <c r="I426" s="630">
        <f t="shared" si="44"/>
        <v>0</v>
      </c>
      <c r="J426" s="630">
        <f t="shared" si="45"/>
        <v>0</v>
      </c>
      <c r="K426" s="630">
        <f t="shared" si="46"/>
        <v>0</v>
      </c>
      <c r="L426" s="787" t="str">
        <f t="shared" si="47"/>
        <v>-</v>
      </c>
      <c r="M426" s="788" t="str">
        <f t="shared" si="48"/>
        <v>-</v>
      </c>
    </row>
    <row r="427" spans="1:13" s="627" customFormat="1" x14ac:dyDescent="0.2">
      <c r="A427" s="782">
        <v>421</v>
      </c>
      <c r="B427" s="789"/>
      <c r="C427" s="786"/>
      <c r="D427" s="790"/>
      <c r="E427" s="785">
        <f t="shared" si="42"/>
        <v>0</v>
      </c>
      <c r="F427" s="790"/>
      <c r="G427" s="790"/>
      <c r="H427" s="785">
        <f t="shared" si="43"/>
        <v>0</v>
      </c>
      <c r="I427" s="630">
        <f t="shared" si="44"/>
        <v>0</v>
      </c>
      <c r="J427" s="630">
        <f t="shared" si="45"/>
        <v>0</v>
      </c>
      <c r="K427" s="630">
        <f t="shared" si="46"/>
        <v>0</v>
      </c>
      <c r="L427" s="787" t="str">
        <f t="shared" si="47"/>
        <v>-</v>
      </c>
      <c r="M427" s="788" t="str">
        <f t="shared" si="48"/>
        <v>-</v>
      </c>
    </row>
    <row r="428" spans="1:13" s="627" customFormat="1" x14ac:dyDescent="0.2">
      <c r="A428" s="782">
        <v>422</v>
      </c>
      <c r="B428" s="789"/>
      <c r="C428" s="786"/>
      <c r="D428" s="790"/>
      <c r="E428" s="785">
        <f t="shared" si="42"/>
        <v>0</v>
      </c>
      <c r="F428" s="790"/>
      <c r="G428" s="790"/>
      <c r="H428" s="785">
        <f t="shared" si="43"/>
        <v>0</v>
      </c>
      <c r="I428" s="630">
        <f t="shared" si="44"/>
        <v>0</v>
      </c>
      <c r="J428" s="630">
        <f t="shared" si="45"/>
        <v>0</v>
      </c>
      <c r="K428" s="630">
        <f t="shared" si="46"/>
        <v>0</v>
      </c>
      <c r="L428" s="787" t="str">
        <f t="shared" si="47"/>
        <v>-</v>
      </c>
      <c r="M428" s="788" t="str">
        <f t="shared" si="48"/>
        <v>-</v>
      </c>
    </row>
    <row r="429" spans="1:13" s="627" customFormat="1" x14ac:dyDescent="0.2">
      <c r="A429" s="782">
        <v>423</v>
      </c>
      <c r="B429" s="789"/>
      <c r="C429" s="786"/>
      <c r="D429" s="790"/>
      <c r="E429" s="785">
        <f t="shared" si="42"/>
        <v>0</v>
      </c>
      <c r="F429" s="790"/>
      <c r="G429" s="790"/>
      <c r="H429" s="785">
        <f t="shared" si="43"/>
        <v>0</v>
      </c>
      <c r="I429" s="630">
        <f t="shared" si="44"/>
        <v>0</v>
      </c>
      <c r="J429" s="630">
        <f t="shared" si="45"/>
        <v>0</v>
      </c>
      <c r="K429" s="630">
        <f t="shared" si="46"/>
        <v>0</v>
      </c>
      <c r="L429" s="787" t="str">
        <f t="shared" si="47"/>
        <v>-</v>
      </c>
      <c r="M429" s="788" t="str">
        <f t="shared" si="48"/>
        <v>-</v>
      </c>
    </row>
    <row r="430" spans="1:13" s="627" customFormat="1" x14ac:dyDescent="0.2">
      <c r="A430" s="782">
        <v>424</v>
      </c>
      <c r="B430" s="789"/>
      <c r="C430" s="786"/>
      <c r="D430" s="790"/>
      <c r="E430" s="785">
        <f t="shared" si="42"/>
        <v>0</v>
      </c>
      <c r="F430" s="790"/>
      <c r="G430" s="790"/>
      <c r="H430" s="785">
        <f t="shared" si="43"/>
        <v>0</v>
      </c>
      <c r="I430" s="630">
        <f t="shared" si="44"/>
        <v>0</v>
      </c>
      <c r="J430" s="630">
        <f t="shared" si="45"/>
        <v>0</v>
      </c>
      <c r="K430" s="630">
        <f t="shared" si="46"/>
        <v>0</v>
      </c>
      <c r="L430" s="787" t="str">
        <f t="shared" si="47"/>
        <v>-</v>
      </c>
      <c r="M430" s="788" t="str">
        <f t="shared" si="48"/>
        <v>-</v>
      </c>
    </row>
    <row r="431" spans="1:13" s="627" customFormat="1" x14ac:dyDescent="0.2">
      <c r="A431" s="782">
        <v>425</v>
      </c>
      <c r="B431" s="789"/>
      <c r="C431" s="786"/>
      <c r="D431" s="790"/>
      <c r="E431" s="785">
        <f t="shared" si="42"/>
        <v>0</v>
      </c>
      <c r="F431" s="790"/>
      <c r="G431" s="790"/>
      <c r="H431" s="785">
        <f t="shared" si="43"/>
        <v>0</v>
      </c>
      <c r="I431" s="630">
        <f t="shared" si="44"/>
        <v>0</v>
      </c>
      <c r="J431" s="630">
        <f t="shared" si="45"/>
        <v>0</v>
      </c>
      <c r="K431" s="630">
        <f t="shared" si="46"/>
        <v>0</v>
      </c>
      <c r="L431" s="787" t="str">
        <f t="shared" si="47"/>
        <v>-</v>
      </c>
      <c r="M431" s="788" t="str">
        <f t="shared" si="48"/>
        <v>-</v>
      </c>
    </row>
    <row r="432" spans="1:13" s="627" customFormat="1" x14ac:dyDescent="0.2">
      <c r="A432" s="782">
        <v>426</v>
      </c>
      <c r="B432" s="789"/>
      <c r="C432" s="786"/>
      <c r="D432" s="790"/>
      <c r="E432" s="785">
        <f t="shared" si="42"/>
        <v>0</v>
      </c>
      <c r="F432" s="790"/>
      <c r="G432" s="790"/>
      <c r="H432" s="785">
        <f t="shared" si="43"/>
        <v>0</v>
      </c>
      <c r="I432" s="630">
        <f t="shared" si="44"/>
        <v>0</v>
      </c>
      <c r="J432" s="630">
        <f t="shared" si="45"/>
        <v>0</v>
      </c>
      <c r="K432" s="630">
        <f t="shared" si="46"/>
        <v>0</v>
      </c>
      <c r="L432" s="787" t="str">
        <f t="shared" si="47"/>
        <v>-</v>
      </c>
      <c r="M432" s="788" t="str">
        <f t="shared" si="48"/>
        <v>-</v>
      </c>
    </row>
    <row r="433" spans="1:13" s="627" customFormat="1" x14ac:dyDescent="0.2">
      <c r="A433" s="782">
        <v>427</v>
      </c>
      <c r="B433" s="789"/>
      <c r="C433" s="786"/>
      <c r="D433" s="790"/>
      <c r="E433" s="785">
        <f t="shared" si="42"/>
        <v>0</v>
      </c>
      <c r="F433" s="790"/>
      <c r="G433" s="790"/>
      <c r="H433" s="785">
        <f t="shared" si="43"/>
        <v>0</v>
      </c>
      <c r="I433" s="630">
        <f t="shared" si="44"/>
        <v>0</v>
      </c>
      <c r="J433" s="630">
        <f t="shared" si="45"/>
        <v>0</v>
      </c>
      <c r="K433" s="630">
        <f t="shared" si="46"/>
        <v>0</v>
      </c>
      <c r="L433" s="787" t="str">
        <f t="shared" si="47"/>
        <v>-</v>
      </c>
      <c r="M433" s="788" t="str">
        <f t="shared" si="48"/>
        <v>-</v>
      </c>
    </row>
    <row r="434" spans="1:13" s="627" customFormat="1" x14ac:dyDescent="0.2">
      <c r="A434" s="782">
        <v>428</v>
      </c>
      <c r="B434" s="789"/>
      <c r="C434" s="786"/>
      <c r="D434" s="790"/>
      <c r="E434" s="785">
        <f t="shared" si="42"/>
        <v>0</v>
      </c>
      <c r="F434" s="790"/>
      <c r="G434" s="790"/>
      <c r="H434" s="785">
        <f t="shared" si="43"/>
        <v>0</v>
      </c>
      <c r="I434" s="630">
        <f t="shared" si="44"/>
        <v>0</v>
      </c>
      <c r="J434" s="630">
        <f t="shared" si="45"/>
        <v>0</v>
      </c>
      <c r="K434" s="630">
        <f t="shared" si="46"/>
        <v>0</v>
      </c>
      <c r="L434" s="787" t="str">
        <f t="shared" si="47"/>
        <v>-</v>
      </c>
      <c r="M434" s="788" t="str">
        <f t="shared" si="48"/>
        <v>-</v>
      </c>
    </row>
    <row r="435" spans="1:13" s="627" customFormat="1" x14ac:dyDescent="0.2">
      <c r="A435" s="782">
        <v>429</v>
      </c>
      <c r="B435" s="789"/>
      <c r="C435" s="786"/>
      <c r="D435" s="790"/>
      <c r="E435" s="785">
        <f t="shared" si="42"/>
        <v>0</v>
      </c>
      <c r="F435" s="790"/>
      <c r="G435" s="790"/>
      <c r="H435" s="785">
        <f t="shared" si="43"/>
        <v>0</v>
      </c>
      <c r="I435" s="630">
        <f t="shared" si="44"/>
        <v>0</v>
      </c>
      <c r="J435" s="630">
        <f t="shared" si="45"/>
        <v>0</v>
      </c>
      <c r="K435" s="630">
        <f t="shared" si="46"/>
        <v>0</v>
      </c>
      <c r="L435" s="787" t="str">
        <f t="shared" si="47"/>
        <v>-</v>
      </c>
      <c r="M435" s="788" t="str">
        <f t="shared" si="48"/>
        <v>-</v>
      </c>
    </row>
    <row r="436" spans="1:13" s="627" customFormat="1" x14ac:dyDescent="0.2">
      <c r="A436" s="782">
        <v>430</v>
      </c>
      <c r="B436" s="789"/>
      <c r="C436" s="786"/>
      <c r="D436" s="790"/>
      <c r="E436" s="785">
        <f t="shared" si="42"/>
        <v>0</v>
      </c>
      <c r="F436" s="790"/>
      <c r="G436" s="790"/>
      <c r="H436" s="785">
        <f t="shared" si="43"/>
        <v>0</v>
      </c>
      <c r="I436" s="630">
        <f t="shared" si="44"/>
        <v>0</v>
      </c>
      <c r="J436" s="630">
        <f t="shared" si="45"/>
        <v>0</v>
      </c>
      <c r="K436" s="630">
        <f t="shared" si="46"/>
        <v>0</v>
      </c>
      <c r="L436" s="787" t="str">
        <f t="shared" si="47"/>
        <v>-</v>
      </c>
      <c r="M436" s="788" t="str">
        <f t="shared" si="48"/>
        <v>-</v>
      </c>
    </row>
    <row r="437" spans="1:13" s="627" customFormat="1" x14ac:dyDescent="0.2">
      <c r="A437" s="782">
        <v>431</v>
      </c>
      <c r="B437" s="789"/>
      <c r="C437" s="786"/>
      <c r="D437" s="790"/>
      <c r="E437" s="785">
        <f t="shared" si="42"/>
        <v>0</v>
      </c>
      <c r="F437" s="790"/>
      <c r="G437" s="790"/>
      <c r="H437" s="785">
        <f t="shared" si="43"/>
        <v>0</v>
      </c>
      <c r="I437" s="630">
        <f t="shared" si="44"/>
        <v>0</v>
      </c>
      <c r="J437" s="630">
        <f t="shared" si="45"/>
        <v>0</v>
      </c>
      <c r="K437" s="630">
        <f t="shared" si="46"/>
        <v>0</v>
      </c>
      <c r="L437" s="787" t="str">
        <f t="shared" si="47"/>
        <v>-</v>
      </c>
      <c r="M437" s="788" t="str">
        <f t="shared" si="48"/>
        <v>-</v>
      </c>
    </row>
    <row r="438" spans="1:13" s="627" customFormat="1" x14ac:dyDescent="0.2">
      <c r="A438" s="782">
        <v>432</v>
      </c>
      <c r="B438" s="789"/>
      <c r="C438" s="786"/>
      <c r="D438" s="790"/>
      <c r="E438" s="785">
        <f t="shared" si="42"/>
        <v>0</v>
      </c>
      <c r="F438" s="790"/>
      <c r="G438" s="790"/>
      <c r="H438" s="785">
        <f t="shared" si="43"/>
        <v>0</v>
      </c>
      <c r="I438" s="630">
        <f t="shared" si="44"/>
        <v>0</v>
      </c>
      <c r="J438" s="630">
        <f t="shared" si="45"/>
        <v>0</v>
      </c>
      <c r="K438" s="630">
        <f t="shared" si="46"/>
        <v>0</v>
      </c>
      <c r="L438" s="787" t="str">
        <f t="shared" si="47"/>
        <v>-</v>
      </c>
      <c r="M438" s="788" t="str">
        <f t="shared" si="48"/>
        <v>-</v>
      </c>
    </row>
    <row r="439" spans="1:13" s="627" customFormat="1" x14ac:dyDescent="0.2">
      <c r="A439" s="782">
        <v>433</v>
      </c>
      <c r="B439" s="789"/>
      <c r="C439" s="786"/>
      <c r="D439" s="790"/>
      <c r="E439" s="785">
        <f t="shared" si="42"/>
        <v>0</v>
      </c>
      <c r="F439" s="790"/>
      <c r="G439" s="790"/>
      <c r="H439" s="785">
        <f t="shared" si="43"/>
        <v>0</v>
      </c>
      <c r="I439" s="630">
        <f t="shared" si="44"/>
        <v>0</v>
      </c>
      <c r="J439" s="630">
        <f t="shared" si="45"/>
        <v>0</v>
      </c>
      <c r="K439" s="630">
        <f t="shared" si="46"/>
        <v>0</v>
      </c>
      <c r="L439" s="787" t="str">
        <f t="shared" si="47"/>
        <v>-</v>
      </c>
      <c r="M439" s="788" t="str">
        <f t="shared" si="48"/>
        <v>-</v>
      </c>
    </row>
    <row r="440" spans="1:13" s="627" customFormat="1" x14ac:dyDescent="0.2">
      <c r="A440" s="782">
        <v>434</v>
      </c>
      <c r="B440" s="789"/>
      <c r="C440" s="786"/>
      <c r="D440" s="790"/>
      <c r="E440" s="785">
        <f t="shared" si="42"/>
        <v>0</v>
      </c>
      <c r="F440" s="790"/>
      <c r="G440" s="790"/>
      <c r="H440" s="785">
        <f t="shared" si="43"/>
        <v>0</v>
      </c>
      <c r="I440" s="630">
        <f t="shared" si="44"/>
        <v>0</v>
      </c>
      <c r="J440" s="630">
        <f t="shared" si="45"/>
        <v>0</v>
      </c>
      <c r="K440" s="630">
        <f t="shared" si="46"/>
        <v>0</v>
      </c>
      <c r="L440" s="787" t="str">
        <f t="shared" si="47"/>
        <v>-</v>
      </c>
      <c r="M440" s="788" t="str">
        <f t="shared" si="48"/>
        <v>-</v>
      </c>
    </row>
    <row r="441" spans="1:13" s="627" customFormat="1" x14ac:dyDescent="0.2">
      <c r="A441" s="782">
        <v>435</v>
      </c>
      <c r="B441" s="789"/>
      <c r="C441" s="786"/>
      <c r="D441" s="790"/>
      <c r="E441" s="785">
        <f t="shared" si="42"/>
        <v>0</v>
      </c>
      <c r="F441" s="790"/>
      <c r="G441" s="790"/>
      <c r="H441" s="785">
        <f t="shared" si="43"/>
        <v>0</v>
      </c>
      <c r="I441" s="630">
        <f t="shared" si="44"/>
        <v>0</v>
      </c>
      <c r="J441" s="630">
        <f t="shared" si="45"/>
        <v>0</v>
      </c>
      <c r="K441" s="630">
        <f t="shared" si="46"/>
        <v>0</v>
      </c>
      <c r="L441" s="787" t="str">
        <f t="shared" si="47"/>
        <v>-</v>
      </c>
      <c r="M441" s="788" t="str">
        <f t="shared" si="48"/>
        <v>-</v>
      </c>
    </row>
    <row r="442" spans="1:13" s="627" customFormat="1" x14ac:dyDescent="0.2">
      <c r="A442" s="782">
        <v>436</v>
      </c>
      <c r="B442" s="789"/>
      <c r="C442" s="786"/>
      <c r="D442" s="790"/>
      <c r="E442" s="785">
        <f t="shared" si="42"/>
        <v>0</v>
      </c>
      <c r="F442" s="790"/>
      <c r="G442" s="790"/>
      <c r="H442" s="785">
        <f t="shared" si="43"/>
        <v>0</v>
      </c>
      <c r="I442" s="630">
        <f t="shared" si="44"/>
        <v>0</v>
      </c>
      <c r="J442" s="630">
        <f t="shared" si="45"/>
        <v>0</v>
      </c>
      <c r="K442" s="630">
        <f t="shared" si="46"/>
        <v>0</v>
      </c>
      <c r="L442" s="787" t="str">
        <f t="shared" si="47"/>
        <v>-</v>
      </c>
      <c r="M442" s="788" t="str">
        <f t="shared" si="48"/>
        <v>-</v>
      </c>
    </row>
    <row r="443" spans="1:13" s="627" customFormat="1" x14ac:dyDescent="0.2">
      <c r="A443" s="782">
        <v>437</v>
      </c>
      <c r="B443" s="789"/>
      <c r="C443" s="786"/>
      <c r="D443" s="790"/>
      <c r="E443" s="785">
        <f t="shared" si="42"/>
        <v>0</v>
      </c>
      <c r="F443" s="790"/>
      <c r="G443" s="790"/>
      <c r="H443" s="785">
        <f t="shared" si="43"/>
        <v>0</v>
      </c>
      <c r="I443" s="630">
        <f t="shared" si="44"/>
        <v>0</v>
      </c>
      <c r="J443" s="630">
        <f t="shared" si="45"/>
        <v>0</v>
      </c>
      <c r="K443" s="630">
        <f t="shared" si="46"/>
        <v>0</v>
      </c>
      <c r="L443" s="787" t="str">
        <f t="shared" si="47"/>
        <v>-</v>
      </c>
      <c r="M443" s="788" t="str">
        <f t="shared" si="48"/>
        <v>-</v>
      </c>
    </row>
    <row r="444" spans="1:13" s="627" customFormat="1" x14ac:dyDescent="0.2">
      <c r="A444" s="782">
        <v>438</v>
      </c>
      <c r="B444" s="789"/>
      <c r="C444" s="786"/>
      <c r="D444" s="790"/>
      <c r="E444" s="785">
        <f t="shared" si="42"/>
        <v>0</v>
      </c>
      <c r="F444" s="790"/>
      <c r="G444" s="790"/>
      <c r="H444" s="785">
        <f t="shared" si="43"/>
        <v>0</v>
      </c>
      <c r="I444" s="630">
        <f t="shared" si="44"/>
        <v>0</v>
      </c>
      <c r="J444" s="630">
        <f t="shared" si="45"/>
        <v>0</v>
      </c>
      <c r="K444" s="630">
        <f t="shared" si="46"/>
        <v>0</v>
      </c>
      <c r="L444" s="787" t="str">
        <f t="shared" si="47"/>
        <v>-</v>
      </c>
      <c r="M444" s="788" t="str">
        <f t="shared" si="48"/>
        <v>-</v>
      </c>
    </row>
    <row r="445" spans="1:13" s="627" customFormat="1" x14ac:dyDescent="0.2">
      <c r="A445" s="782">
        <v>439</v>
      </c>
      <c r="B445" s="789"/>
      <c r="C445" s="786"/>
      <c r="D445" s="790"/>
      <c r="E445" s="785">
        <f t="shared" si="42"/>
        <v>0</v>
      </c>
      <c r="F445" s="790"/>
      <c r="G445" s="790"/>
      <c r="H445" s="785">
        <f t="shared" si="43"/>
        <v>0</v>
      </c>
      <c r="I445" s="630">
        <f t="shared" si="44"/>
        <v>0</v>
      </c>
      <c r="J445" s="630">
        <f t="shared" si="45"/>
        <v>0</v>
      </c>
      <c r="K445" s="630">
        <f t="shared" si="46"/>
        <v>0</v>
      </c>
      <c r="L445" s="787" t="str">
        <f t="shared" si="47"/>
        <v>-</v>
      </c>
      <c r="M445" s="788" t="str">
        <f t="shared" si="48"/>
        <v>-</v>
      </c>
    </row>
    <row r="446" spans="1:13" s="627" customFormat="1" x14ac:dyDescent="0.2">
      <c r="A446" s="782">
        <v>440</v>
      </c>
      <c r="B446" s="789"/>
      <c r="C446" s="786"/>
      <c r="D446" s="790"/>
      <c r="E446" s="785">
        <f t="shared" si="42"/>
        <v>0</v>
      </c>
      <c r="F446" s="790"/>
      <c r="G446" s="790"/>
      <c r="H446" s="785">
        <f t="shared" si="43"/>
        <v>0</v>
      </c>
      <c r="I446" s="630">
        <f t="shared" si="44"/>
        <v>0</v>
      </c>
      <c r="J446" s="630">
        <f t="shared" si="45"/>
        <v>0</v>
      </c>
      <c r="K446" s="630">
        <f t="shared" si="46"/>
        <v>0</v>
      </c>
      <c r="L446" s="787" t="str">
        <f t="shared" si="47"/>
        <v>-</v>
      </c>
      <c r="M446" s="788" t="str">
        <f t="shared" si="48"/>
        <v>-</v>
      </c>
    </row>
    <row r="447" spans="1:13" s="627" customFormat="1" x14ac:dyDescent="0.2">
      <c r="A447" s="782">
        <v>441</v>
      </c>
      <c r="B447" s="789"/>
      <c r="C447" s="786"/>
      <c r="D447" s="790"/>
      <c r="E447" s="785">
        <f t="shared" si="42"/>
        <v>0</v>
      </c>
      <c r="F447" s="790"/>
      <c r="G447" s="790"/>
      <c r="H447" s="785">
        <f t="shared" si="43"/>
        <v>0</v>
      </c>
      <c r="I447" s="630">
        <f t="shared" si="44"/>
        <v>0</v>
      </c>
      <c r="J447" s="630">
        <f t="shared" si="45"/>
        <v>0</v>
      </c>
      <c r="K447" s="630">
        <f t="shared" si="46"/>
        <v>0</v>
      </c>
      <c r="L447" s="787" t="str">
        <f t="shared" si="47"/>
        <v>-</v>
      </c>
      <c r="M447" s="788" t="str">
        <f t="shared" si="48"/>
        <v>-</v>
      </c>
    </row>
    <row r="448" spans="1:13" s="627" customFormat="1" x14ac:dyDescent="0.2">
      <c r="A448" s="782">
        <v>442</v>
      </c>
      <c r="B448" s="789"/>
      <c r="C448" s="786"/>
      <c r="D448" s="790"/>
      <c r="E448" s="785">
        <f t="shared" si="42"/>
        <v>0</v>
      </c>
      <c r="F448" s="790"/>
      <c r="G448" s="790"/>
      <c r="H448" s="785">
        <f t="shared" si="43"/>
        <v>0</v>
      </c>
      <c r="I448" s="630">
        <f t="shared" si="44"/>
        <v>0</v>
      </c>
      <c r="J448" s="630">
        <f t="shared" si="45"/>
        <v>0</v>
      </c>
      <c r="K448" s="630">
        <f t="shared" si="46"/>
        <v>0</v>
      </c>
      <c r="L448" s="787" t="str">
        <f t="shared" si="47"/>
        <v>-</v>
      </c>
      <c r="M448" s="788" t="str">
        <f t="shared" si="48"/>
        <v>-</v>
      </c>
    </row>
    <row r="449" spans="1:13" s="627" customFormat="1" x14ac:dyDescent="0.2">
      <c r="A449" s="782">
        <v>443</v>
      </c>
      <c r="B449" s="789"/>
      <c r="C449" s="786"/>
      <c r="D449" s="790"/>
      <c r="E449" s="785">
        <f t="shared" si="42"/>
        <v>0</v>
      </c>
      <c r="F449" s="790"/>
      <c r="G449" s="790"/>
      <c r="H449" s="785">
        <f t="shared" si="43"/>
        <v>0</v>
      </c>
      <c r="I449" s="630">
        <f t="shared" si="44"/>
        <v>0</v>
      </c>
      <c r="J449" s="630">
        <f t="shared" si="45"/>
        <v>0</v>
      </c>
      <c r="K449" s="630">
        <f t="shared" si="46"/>
        <v>0</v>
      </c>
      <c r="L449" s="787" t="str">
        <f t="shared" si="47"/>
        <v>-</v>
      </c>
      <c r="M449" s="788" t="str">
        <f t="shared" si="48"/>
        <v>-</v>
      </c>
    </row>
    <row r="450" spans="1:13" s="627" customFormat="1" x14ac:dyDescent="0.2">
      <c r="A450" s="782">
        <v>444</v>
      </c>
      <c r="B450" s="789"/>
      <c r="C450" s="786"/>
      <c r="D450" s="790"/>
      <c r="E450" s="785">
        <f t="shared" si="42"/>
        <v>0</v>
      </c>
      <c r="F450" s="790"/>
      <c r="G450" s="790"/>
      <c r="H450" s="785">
        <f t="shared" si="43"/>
        <v>0</v>
      </c>
      <c r="I450" s="630">
        <f t="shared" si="44"/>
        <v>0</v>
      </c>
      <c r="J450" s="630">
        <f t="shared" si="45"/>
        <v>0</v>
      </c>
      <c r="K450" s="630">
        <f t="shared" si="46"/>
        <v>0</v>
      </c>
      <c r="L450" s="787" t="str">
        <f t="shared" si="47"/>
        <v>-</v>
      </c>
      <c r="M450" s="788" t="str">
        <f t="shared" si="48"/>
        <v>-</v>
      </c>
    </row>
    <row r="451" spans="1:13" s="627" customFormat="1" x14ac:dyDescent="0.2">
      <c r="A451" s="782">
        <v>445</v>
      </c>
      <c r="B451" s="789"/>
      <c r="C451" s="786"/>
      <c r="D451" s="790"/>
      <c r="E451" s="785">
        <f t="shared" si="42"/>
        <v>0</v>
      </c>
      <c r="F451" s="790"/>
      <c r="G451" s="790"/>
      <c r="H451" s="785">
        <f t="shared" si="43"/>
        <v>0</v>
      </c>
      <c r="I451" s="630">
        <f t="shared" si="44"/>
        <v>0</v>
      </c>
      <c r="J451" s="630">
        <f t="shared" si="45"/>
        <v>0</v>
      </c>
      <c r="K451" s="630">
        <f t="shared" si="46"/>
        <v>0</v>
      </c>
      <c r="L451" s="787" t="str">
        <f t="shared" si="47"/>
        <v>-</v>
      </c>
      <c r="M451" s="788" t="str">
        <f t="shared" si="48"/>
        <v>-</v>
      </c>
    </row>
    <row r="452" spans="1:13" s="627" customFormat="1" x14ac:dyDescent="0.2">
      <c r="A452" s="782">
        <v>446</v>
      </c>
      <c r="B452" s="789"/>
      <c r="C452" s="786"/>
      <c r="D452" s="790"/>
      <c r="E452" s="785">
        <f t="shared" si="42"/>
        <v>0</v>
      </c>
      <c r="F452" s="790"/>
      <c r="G452" s="790"/>
      <c r="H452" s="785">
        <f t="shared" si="43"/>
        <v>0</v>
      </c>
      <c r="I452" s="630">
        <f t="shared" si="44"/>
        <v>0</v>
      </c>
      <c r="J452" s="630">
        <f t="shared" si="45"/>
        <v>0</v>
      </c>
      <c r="K452" s="630">
        <f t="shared" si="46"/>
        <v>0</v>
      </c>
      <c r="L452" s="787" t="str">
        <f t="shared" si="47"/>
        <v>-</v>
      </c>
      <c r="M452" s="788" t="str">
        <f t="shared" si="48"/>
        <v>-</v>
      </c>
    </row>
    <row r="453" spans="1:13" s="627" customFormat="1" x14ac:dyDescent="0.2">
      <c r="A453" s="782">
        <v>447</v>
      </c>
      <c r="B453" s="789"/>
      <c r="C453" s="786"/>
      <c r="D453" s="790"/>
      <c r="E453" s="785">
        <f t="shared" si="42"/>
        <v>0</v>
      </c>
      <c r="F453" s="790"/>
      <c r="G453" s="790"/>
      <c r="H453" s="785">
        <f t="shared" si="43"/>
        <v>0</v>
      </c>
      <c r="I453" s="630">
        <f t="shared" si="44"/>
        <v>0</v>
      </c>
      <c r="J453" s="630">
        <f t="shared" si="45"/>
        <v>0</v>
      </c>
      <c r="K453" s="630">
        <f t="shared" si="46"/>
        <v>0</v>
      </c>
      <c r="L453" s="787" t="str">
        <f t="shared" si="47"/>
        <v>-</v>
      </c>
      <c r="M453" s="788" t="str">
        <f t="shared" si="48"/>
        <v>-</v>
      </c>
    </row>
    <row r="454" spans="1:13" s="627" customFormat="1" x14ac:dyDescent="0.2">
      <c r="A454" s="782">
        <v>448</v>
      </c>
      <c r="B454" s="789"/>
      <c r="C454" s="786"/>
      <c r="D454" s="790"/>
      <c r="E454" s="785">
        <f t="shared" si="42"/>
        <v>0</v>
      </c>
      <c r="F454" s="790"/>
      <c r="G454" s="790"/>
      <c r="H454" s="785">
        <f t="shared" si="43"/>
        <v>0</v>
      </c>
      <c r="I454" s="630">
        <f t="shared" si="44"/>
        <v>0</v>
      </c>
      <c r="J454" s="630">
        <f t="shared" si="45"/>
        <v>0</v>
      </c>
      <c r="K454" s="630">
        <f t="shared" si="46"/>
        <v>0</v>
      </c>
      <c r="L454" s="787" t="str">
        <f t="shared" si="47"/>
        <v>-</v>
      </c>
      <c r="M454" s="788" t="str">
        <f t="shared" si="48"/>
        <v>-</v>
      </c>
    </row>
    <row r="455" spans="1:13" s="627" customFormat="1" x14ac:dyDescent="0.2">
      <c r="A455" s="782">
        <v>449</v>
      </c>
      <c r="B455" s="789"/>
      <c r="C455" s="786"/>
      <c r="D455" s="790"/>
      <c r="E455" s="785">
        <f t="shared" ref="E455:E498" si="49">SUM(C455:D455)</f>
        <v>0</v>
      </c>
      <c r="F455" s="790"/>
      <c r="G455" s="790"/>
      <c r="H455" s="785">
        <f t="shared" ref="H455:H498" si="50">SUM(F455:G455)</f>
        <v>0</v>
      </c>
      <c r="I455" s="630">
        <f t="shared" ref="I455:I498" si="51">F455*FactorUpPremium</f>
        <v>0</v>
      </c>
      <c r="J455" s="630">
        <f t="shared" ref="J455:J498" si="52">G455*FactorUpPremium</f>
        <v>0</v>
      </c>
      <c r="K455" s="630">
        <f t="shared" ref="K455:K498" si="53">SUM(I455:J455)</f>
        <v>0</v>
      </c>
      <c r="L455" s="787" t="str">
        <f t="shared" ref="L455:L499" si="54">IFERROR(I455/$K455,"-")</f>
        <v>-</v>
      </c>
      <c r="M455" s="788" t="str">
        <f t="shared" ref="M455:M499" si="55">IFERROR(J455/$K455,"-")</f>
        <v>-</v>
      </c>
    </row>
    <row r="456" spans="1:13" s="627" customFormat="1" x14ac:dyDescent="0.2">
      <c r="A456" s="782">
        <v>450</v>
      </c>
      <c r="B456" s="789"/>
      <c r="C456" s="786"/>
      <c r="D456" s="790"/>
      <c r="E456" s="785">
        <f t="shared" si="49"/>
        <v>0</v>
      </c>
      <c r="F456" s="790"/>
      <c r="G456" s="790"/>
      <c r="H456" s="785">
        <f t="shared" si="50"/>
        <v>0</v>
      </c>
      <c r="I456" s="630">
        <f t="shared" si="51"/>
        <v>0</v>
      </c>
      <c r="J456" s="630">
        <f t="shared" si="52"/>
        <v>0</v>
      </c>
      <c r="K456" s="630">
        <f t="shared" si="53"/>
        <v>0</v>
      </c>
      <c r="L456" s="787" t="str">
        <f t="shared" si="54"/>
        <v>-</v>
      </c>
      <c r="M456" s="788" t="str">
        <f t="shared" si="55"/>
        <v>-</v>
      </c>
    </row>
    <row r="457" spans="1:13" s="627" customFormat="1" x14ac:dyDescent="0.2">
      <c r="A457" s="782">
        <v>451</v>
      </c>
      <c r="B457" s="789"/>
      <c r="C457" s="786"/>
      <c r="D457" s="790"/>
      <c r="E457" s="785">
        <f t="shared" si="49"/>
        <v>0</v>
      </c>
      <c r="F457" s="790"/>
      <c r="G457" s="790"/>
      <c r="H457" s="785">
        <f t="shared" si="50"/>
        <v>0</v>
      </c>
      <c r="I457" s="630">
        <f t="shared" si="51"/>
        <v>0</v>
      </c>
      <c r="J457" s="630">
        <f t="shared" si="52"/>
        <v>0</v>
      </c>
      <c r="K457" s="630">
        <f t="shared" si="53"/>
        <v>0</v>
      </c>
      <c r="L457" s="787" t="str">
        <f t="shared" si="54"/>
        <v>-</v>
      </c>
      <c r="M457" s="788" t="str">
        <f t="shared" si="55"/>
        <v>-</v>
      </c>
    </row>
    <row r="458" spans="1:13" s="627" customFormat="1" x14ac:dyDescent="0.2">
      <c r="A458" s="782">
        <v>452</v>
      </c>
      <c r="B458" s="789"/>
      <c r="C458" s="786"/>
      <c r="D458" s="790"/>
      <c r="E458" s="785">
        <f t="shared" si="49"/>
        <v>0</v>
      </c>
      <c r="F458" s="790"/>
      <c r="G458" s="790"/>
      <c r="H458" s="785">
        <f t="shared" si="50"/>
        <v>0</v>
      </c>
      <c r="I458" s="630">
        <f t="shared" si="51"/>
        <v>0</v>
      </c>
      <c r="J458" s="630">
        <f t="shared" si="52"/>
        <v>0</v>
      </c>
      <c r="K458" s="630">
        <f t="shared" si="53"/>
        <v>0</v>
      </c>
      <c r="L458" s="787" t="str">
        <f t="shared" si="54"/>
        <v>-</v>
      </c>
      <c r="M458" s="788" t="str">
        <f t="shared" si="55"/>
        <v>-</v>
      </c>
    </row>
    <row r="459" spans="1:13" s="627" customFormat="1" x14ac:dyDescent="0.2">
      <c r="A459" s="782">
        <v>453</v>
      </c>
      <c r="B459" s="789"/>
      <c r="C459" s="786"/>
      <c r="D459" s="790"/>
      <c r="E459" s="785">
        <f t="shared" si="49"/>
        <v>0</v>
      </c>
      <c r="F459" s="790"/>
      <c r="G459" s="790"/>
      <c r="H459" s="785">
        <f t="shared" si="50"/>
        <v>0</v>
      </c>
      <c r="I459" s="630">
        <f t="shared" si="51"/>
        <v>0</v>
      </c>
      <c r="J459" s="630">
        <f t="shared" si="52"/>
        <v>0</v>
      </c>
      <c r="K459" s="630">
        <f t="shared" si="53"/>
        <v>0</v>
      </c>
      <c r="L459" s="787" t="str">
        <f t="shared" si="54"/>
        <v>-</v>
      </c>
      <c r="M459" s="788" t="str">
        <f t="shared" si="55"/>
        <v>-</v>
      </c>
    </row>
    <row r="460" spans="1:13" s="627" customFormat="1" x14ac:dyDescent="0.2">
      <c r="A460" s="782">
        <v>454</v>
      </c>
      <c r="B460" s="789"/>
      <c r="C460" s="786"/>
      <c r="D460" s="790"/>
      <c r="E460" s="785">
        <f t="shared" si="49"/>
        <v>0</v>
      </c>
      <c r="F460" s="790"/>
      <c r="G460" s="790"/>
      <c r="H460" s="785">
        <f t="shared" si="50"/>
        <v>0</v>
      </c>
      <c r="I460" s="630">
        <f t="shared" si="51"/>
        <v>0</v>
      </c>
      <c r="J460" s="630">
        <f t="shared" si="52"/>
        <v>0</v>
      </c>
      <c r="K460" s="630">
        <f t="shared" si="53"/>
        <v>0</v>
      </c>
      <c r="L460" s="787" t="str">
        <f t="shared" si="54"/>
        <v>-</v>
      </c>
      <c r="M460" s="788" t="str">
        <f t="shared" si="55"/>
        <v>-</v>
      </c>
    </row>
    <row r="461" spans="1:13" s="627" customFormat="1" x14ac:dyDescent="0.2">
      <c r="A461" s="782">
        <v>455</v>
      </c>
      <c r="B461" s="789"/>
      <c r="C461" s="786"/>
      <c r="D461" s="790"/>
      <c r="E461" s="785">
        <f t="shared" si="49"/>
        <v>0</v>
      </c>
      <c r="F461" s="790"/>
      <c r="G461" s="790"/>
      <c r="H461" s="785">
        <f t="shared" si="50"/>
        <v>0</v>
      </c>
      <c r="I461" s="630">
        <f t="shared" si="51"/>
        <v>0</v>
      </c>
      <c r="J461" s="630">
        <f t="shared" si="52"/>
        <v>0</v>
      </c>
      <c r="K461" s="630">
        <f t="shared" si="53"/>
        <v>0</v>
      </c>
      <c r="L461" s="787" t="str">
        <f t="shared" si="54"/>
        <v>-</v>
      </c>
      <c r="M461" s="788" t="str">
        <f t="shared" si="55"/>
        <v>-</v>
      </c>
    </row>
    <row r="462" spans="1:13" s="627" customFormat="1" x14ac:dyDescent="0.2">
      <c r="A462" s="782">
        <v>456</v>
      </c>
      <c r="B462" s="789"/>
      <c r="C462" s="786"/>
      <c r="D462" s="790"/>
      <c r="E462" s="785">
        <f t="shared" si="49"/>
        <v>0</v>
      </c>
      <c r="F462" s="790"/>
      <c r="G462" s="790"/>
      <c r="H462" s="785">
        <f t="shared" si="50"/>
        <v>0</v>
      </c>
      <c r="I462" s="630">
        <f t="shared" si="51"/>
        <v>0</v>
      </c>
      <c r="J462" s="630">
        <f t="shared" si="52"/>
        <v>0</v>
      </c>
      <c r="K462" s="630">
        <f t="shared" si="53"/>
        <v>0</v>
      </c>
      <c r="L462" s="787" t="str">
        <f t="shared" si="54"/>
        <v>-</v>
      </c>
      <c r="M462" s="788" t="str">
        <f t="shared" si="55"/>
        <v>-</v>
      </c>
    </row>
    <row r="463" spans="1:13" s="627" customFormat="1" x14ac:dyDescent="0.2">
      <c r="A463" s="782">
        <v>457</v>
      </c>
      <c r="B463" s="789"/>
      <c r="C463" s="786"/>
      <c r="D463" s="790"/>
      <c r="E463" s="785">
        <f t="shared" si="49"/>
        <v>0</v>
      </c>
      <c r="F463" s="790"/>
      <c r="G463" s="790"/>
      <c r="H463" s="785">
        <f t="shared" si="50"/>
        <v>0</v>
      </c>
      <c r="I463" s="630">
        <f t="shared" si="51"/>
        <v>0</v>
      </c>
      <c r="J463" s="630">
        <f t="shared" si="52"/>
        <v>0</v>
      </c>
      <c r="K463" s="630">
        <f t="shared" si="53"/>
        <v>0</v>
      </c>
      <c r="L463" s="787" t="str">
        <f t="shared" si="54"/>
        <v>-</v>
      </c>
      <c r="M463" s="788" t="str">
        <f t="shared" si="55"/>
        <v>-</v>
      </c>
    </row>
    <row r="464" spans="1:13" s="627" customFormat="1" x14ac:dyDescent="0.2">
      <c r="A464" s="782">
        <v>458</v>
      </c>
      <c r="B464" s="789"/>
      <c r="C464" s="786"/>
      <c r="D464" s="790"/>
      <c r="E464" s="785">
        <f t="shared" si="49"/>
        <v>0</v>
      </c>
      <c r="F464" s="790"/>
      <c r="G464" s="790"/>
      <c r="H464" s="785">
        <f t="shared" si="50"/>
        <v>0</v>
      </c>
      <c r="I464" s="630">
        <f t="shared" si="51"/>
        <v>0</v>
      </c>
      <c r="J464" s="630">
        <f t="shared" si="52"/>
        <v>0</v>
      </c>
      <c r="K464" s="630">
        <f t="shared" si="53"/>
        <v>0</v>
      </c>
      <c r="L464" s="787" t="str">
        <f t="shared" si="54"/>
        <v>-</v>
      </c>
      <c r="M464" s="788" t="str">
        <f t="shared" si="55"/>
        <v>-</v>
      </c>
    </row>
    <row r="465" spans="1:13" s="627" customFormat="1" x14ac:dyDescent="0.2">
      <c r="A465" s="782">
        <v>459</v>
      </c>
      <c r="B465" s="789"/>
      <c r="C465" s="786"/>
      <c r="D465" s="790"/>
      <c r="E465" s="785">
        <f t="shared" si="49"/>
        <v>0</v>
      </c>
      <c r="F465" s="790"/>
      <c r="G465" s="790"/>
      <c r="H465" s="785">
        <f t="shared" si="50"/>
        <v>0</v>
      </c>
      <c r="I465" s="630">
        <f t="shared" si="51"/>
        <v>0</v>
      </c>
      <c r="J465" s="630">
        <f t="shared" si="52"/>
        <v>0</v>
      </c>
      <c r="K465" s="630">
        <f t="shared" si="53"/>
        <v>0</v>
      </c>
      <c r="L465" s="787" t="str">
        <f t="shared" si="54"/>
        <v>-</v>
      </c>
      <c r="M465" s="788" t="str">
        <f t="shared" si="55"/>
        <v>-</v>
      </c>
    </row>
    <row r="466" spans="1:13" s="627" customFormat="1" x14ac:dyDescent="0.2">
      <c r="A466" s="782">
        <v>460</v>
      </c>
      <c r="B466" s="789"/>
      <c r="C466" s="786"/>
      <c r="D466" s="790"/>
      <c r="E466" s="785">
        <f t="shared" si="49"/>
        <v>0</v>
      </c>
      <c r="F466" s="790"/>
      <c r="G466" s="790"/>
      <c r="H466" s="785">
        <f t="shared" si="50"/>
        <v>0</v>
      </c>
      <c r="I466" s="630">
        <f t="shared" si="51"/>
        <v>0</v>
      </c>
      <c r="J466" s="630">
        <f t="shared" si="52"/>
        <v>0</v>
      </c>
      <c r="K466" s="630">
        <f t="shared" si="53"/>
        <v>0</v>
      </c>
      <c r="L466" s="787" t="str">
        <f t="shared" si="54"/>
        <v>-</v>
      </c>
      <c r="M466" s="788" t="str">
        <f t="shared" si="55"/>
        <v>-</v>
      </c>
    </row>
    <row r="467" spans="1:13" s="627" customFormat="1" x14ac:dyDescent="0.2">
      <c r="A467" s="782">
        <v>461</v>
      </c>
      <c r="B467" s="789"/>
      <c r="C467" s="786"/>
      <c r="D467" s="790"/>
      <c r="E467" s="785">
        <f t="shared" si="49"/>
        <v>0</v>
      </c>
      <c r="F467" s="790"/>
      <c r="G467" s="790"/>
      <c r="H467" s="785">
        <f t="shared" si="50"/>
        <v>0</v>
      </c>
      <c r="I467" s="630">
        <f t="shared" si="51"/>
        <v>0</v>
      </c>
      <c r="J467" s="630">
        <f t="shared" si="52"/>
        <v>0</v>
      </c>
      <c r="K467" s="630">
        <f t="shared" si="53"/>
        <v>0</v>
      </c>
      <c r="L467" s="787" t="str">
        <f t="shared" si="54"/>
        <v>-</v>
      </c>
      <c r="M467" s="788" t="str">
        <f t="shared" si="55"/>
        <v>-</v>
      </c>
    </row>
    <row r="468" spans="1:13" s="627" customFormat="1" x14ac:dyDescent="0.2">
      <c r="A468" s="782">
        <v>462</v>
      </c>
      <c r="B468" s="789"/>
      <c r="C468" s="786"/>
      <c r="D468" s="790"/>
      <c r="E468" s="785">
        <f t="shared" si="49"/>
        <v>0</v>
      </c>
      <c r="F468" s="790"/>
      <c r="G468" s="790"/>
      <c r="H468" s="785">
        <f t="shared" si="50"/>
        <v>0</v>
      </c>
      <c r="I468" s="630">
        <f t="shared" si="51"/>
        <v>0</v>
      </c>
      <c r="J468" s="630">
        <f t="shared" si="52"/>
        <v>0</v>
      </c>
      <c r="K468" s="630">
        <f t="shared" si="53"/>
        <v>0</v>
      </c>
      <c r="L468" s="787" t="str">
        <f t="shared" si="54"/>
        <v>-</v>
      </c>
      <c r="M468" s="788" t="str">
        <f t="shared" si="55"/>
        <v>-</v>
      </c>
    </row>
    <row r="469" spans="1:13" s="627" customFormat="1" x14ac:dyDescent="0.2">
      <c r="A469" s="782">
        <v>463</v>
      </c>
      <c r="B469" s="789"/>
      <c r="C469" s="786"/>
      <c r="D469" s="790"/>
      <c r="E469" s="785">
        <f t="shared" si="49"/>
        <v>0</v>
      </c>
      <c r="F469" s="790"/>
      <c r="G469" s="790"/>
      <c r="H469" s="785">
        <f t="shared" si="50"/>
        <v>0</v>
      </c>
      <c r="I469" s="630">
        <f t="shared" si="51"/>
        <v>0</v>
      </c>
      <c r="J469" s="630">
        <f t="shared" si="52"/>
        <v>0</v>
      </c>
      <c r="K469" s="630">
        <f t="shared" si="53"/>
        <v>0</v>
      </c>
      <c r="L469" s="787" t="str">
        <f t="shared" si="54"/>
        <v>-</v>
      </c>
      <c r="M469" s="788" t="str">
        <f t="shared" si="55"/>
        <v>-</v>
      </c>
    </row>
    <row r="470" spans="1:13" s="627" customFormat="1" x14ac:dyDescent="0.2">
      <c r="A470" s="782">
        <v>464</v>
      </c>
      <c r="B470" s="789"/>
      <c r="C470" s="786"/>
      <c r="D470" s="790"/>
      <c r="E470" s="785">
        <f t="shared" si="49"/>
        <v>0</v>
      </c>
      <c r="F470" s="790"/>
      <c r="G470" s="790"/>
      <c r="H470" s="785">
        <f t="shared" si="50"/>
        <v>0</v>
      </c>
      <c r="I470" s="630">
        <f t="shared" si="51"/>
        <v>0</v>
      </c>
      <c r="J470" s="630">
        <f t="shared" si="52"/>
        <v>0</v>
      </c>
      <c r="K470" s="630">
        <f t="shared" si="53"/>
        <v>0</v>
      </c>
      <c r="L470" s="787" t="str">
        <f t="shared" si="54"/>
        <v>-</v>
      </c>
      <c r="M470" s="788" t="str">
        <f t="shared" si="55"/>
        <v>-</v>
      </c>
    </row>
    <row r="471" spans="1:13" s="627" customFormat="1" x14ac:dyDescent="0.2">
      <c r="A471" s="782">
        <v>465</v>
      </c>
      <c r="B471" s="789"/>
      <c r="C471" s="786"/>
      <c r="D471" s="790"/>
      <c r="E471" s="785">
        <f t="shared" si="49"/>
        <v>0</v>
      </c>
      <c r="F471" s="790"/>
      <c r="G471" s="790"/>
      <c r="H471" s="785">
        <f t="shared" si="50"/>
        <v>0</v>
      </c>
      <c r="I471" s="630">
        <f t="shared" si="51"/>
        <v>0</v>
      </c>
      <c r="J471" s="630">
        <f t="shared" si="52"/>
        <v>0</v>
      </c>
      <c r="K471" s="630">
        <f t="shared" si="53"/>
        <v>0</v>
      </c>
      <c r="L471" s="787" t="str">
        <f t="shared" si="54"/>
        <v>-</v>
      </c>
      <c r="M471" s="788" t="str">
        <f t="shared" si="55"/>
        <v>-</v>
      </c>
    </row>
    <row r="472" spans="1:13" s="627" customFormat="1" x14ac:dyDescent="0.2">
      <c r="A472" s="782">
        <v>466</v>
      </c>
      <c r="B472" s="789"/>
      <c r="C472" s="786"/>
      <c r="D472" s="790"/>
      <c r="E472" s="785">
        <f t="shared" si="49"/>
        <v>0</v>
      </c>
      <c r="F472" s="790"/>
      <c r="G472" s="790"/>
      <c r="H472" s="785">
        <f t="shared" si="50"/>
        <v>0</v>
      </c>
      <c r="I472" s="630">
        <f t="shared" si="51"/>
        <v>0</v>
      </c>
      <c r="J472" s="630">
        <f t="shared" si="52"/>
        <v>0</v>
      </c>
      <c r="K472" s="630">
        <f t="shared" si="53"/>
        <v>0</v>
      </c>
      <c r="L472" s="787" t="str">
        <f t="shared" si="54"/>
        <v>-</v>
      </c>
      <c r="M472" s="788" t="str">
        <f t="shared" si="55"/>
        <v>-</v>
      </c>
    </row>
    <row r="473" spans="1:13" s="627" customFormat="1" x14ac:dyDescent="0.2">
      <c r="A473" s="782">
        <v>467</v>
      </c>
      <c r="B473" s="789"/>
      <c r="C473" s="786"/>
      <c r="D473" s="790"/>
      <c r="E473" s="785">
        <f t="shared" si="49"/>
        <v>0</v>
      </c>
      <c r="F473" s="790"/>
      <c r="G473" s="790"/>
      <c r="H473" s="785">
        <f t="shared" si="50"/>
        <v>0</v>
      </c>
      <c r="I473" s="630">
        <f t="shared" si="51"/>
        <v>0</v>
      </c>
      <c r="J473" s="630">
        <f t="shared" si="52"/>
        <v>0</v>
      </c>
      <c r="K473" s="630">
        <f t="shared" si="53"/>
        <v>0</v>
      </c>
      <c r="L473" s="787" t="str">
        <f t="shared" si="54"/>
        <v>-</v>
      </c>
      <c r="M473" s="788" t="str">
        <f t="shared" si="55"/>
        <v>-</v>
      </c>
    </row>
    <row r="474" spans="1:13" s="627" customFormat="1" x14ac:dyDescent="0.2">
      <c r="A474" s="782">
        <v>468</v>
      </c>
      <c r="B474" s="789"/>
      <c r="C474" s="786"/>
      <c r="D474" s="790"/>
      <c r="E474" s="785">
        <f t="shared" si="49"/>
        <v>0</v>
      </c>
      <c r="F474" s="790"/>
      <c r="G474" s="790"/>
      <c r="H474" s="785">
        <f t="shared" si="50"/>
        <v>0</v>
      </c>
      <c r="I474" s="630">
        <f t="shared" si="51"/>
        <v>0</v>
      </c>
      <c r="J474" s="630">
        <f t="shared" si="52"/>
        <v>0</v>
      </c>
      <c r="K474" s="630">
        <f t="shared" si="53"/>
        <v>0</v>
      </c>
      <c r="L474" s="787" t="str">
        <f t="shared" si="54"/>
        <v>-</v>
      </c>
      <c r="M474" s="788" t="str">
        <f t="shared" si="55"/>
        <v>-</v>
      </c>
    </row>
    <row r="475" spans="1:13" s="627" customFormat="1" x14ac:dyDescent="0.2">
      <c r="A475" s="782">
        <v>469</v>
      </c>
      <c r="B475" s="789"/>
      <c r="C475" s="786"/>
      <c r="D475" s="790"/>
      <c r="E475" s="785">
        <f t="shared" si="49"/>
        <v>0</v>
      </c>
      <c r="F475" s="790"/>
      <c r="G475" s="790"/>
      <c r="H475" s="785">
        <f t="shared" si="50"/>
        <v>0</v>
      </c>
      <c r="I475" s="630">
        <f t="shared" si="51"/>
        <v>0</v>
      </c>
      <c r="J475" s="630">
        <f t="shared" si="52"/>
        <v>0</v>
      </c>
      <c r="K475" s="630">
        <f t="shared" si="53"/>
        <v>0</v>
      </c>
      <c r="L475" s="787" t="str">
        <f t="shared" si="54"/>
        <v>-</v>
      </c>
      <c r="M475" s="788" t="str">
        <f t="shared" si="55"/>
        <v>-</v>
      </c>
    </row>
    <row r="476" spans="1:13" s="627" customFormat="1" x14ac:dyDescent="0.2">
      <c r="A476" s="782">
        <v>470</v>
      </c>
      <c r="B476" s="789"/>
      <c r="C476" s="786"/>
      <c r="D476" s="790"/>
      <c r="E476" s="785">
        <f t="shared" si="49"/>
        <v>0</v>
      </c>
      <c r="F476" s="790"/>
      <c r="G476" s="790"/>
      <c r="H476" s="785">
        <f t="shared" si="50"/>
        <v>0</v>
      </c>
      <c r="I476" s="630">
        <f t="shared" si="51"/>
        <v>0</v>
      </c>
      <c r="J476" s="630">
        <f t="shared" si="52"/>
        <v>0</v>
      </c>
      <c r="K476" s="630">
        <f t="shared" si="53"/>
        <v>0</v>
      </c>
      <c r="L476" s="787" t="str">
        <f t="shared" si="54"/>
        <v>-</v>
      </c>
      <c r="M476" s="788" t="str">
        <f t="shared" si="55"/>
        <v>-</v>
      </c>
    </row>
    <row r="477" spans="1:13" s="627" customFormat="1" x14ac:dyDescent="0.2">
      <c r="A477" s="782">
        <v>471</v>
      </c>
      <c r="B477" s="789"/>
      <c r="C477" s="786"/>
      <c r="D477" s="790"/>
      <c r="E477" s="785">
        <f t="shared" si="49"/>
        <v>0</v>
      </c>
      <c r="F477" s="790"/>
      <c r="G477" s="790"/>
      <c r="H477" s="785">
        <f t="shared" si="50"/>
        <v>0</v>
      </c>
      <c r="I477" s="630">
        <f t="shared" si="51"/>
        <v>0</v>
      </c>
      <c r="J477" s="630">
        <f t="shared" si="52"/>
        <v>0</v>
      </c>
      <c r="K477" s="630">
        <f t="shared" si="53"/>
        <v>0</v>
      </c>
      <c r="L477" s="787" t="str">
        <f t="shared" si="54"/>
        <v>-</v>
      </c>
      <c r="M477" s="788" t="str">
        <f t="shared" si="55"/>
        <v>-</v>
      </c>
    </row>
    <row r="478" spans="1:13" s="627" customFormat="1" x14ac:dyDescent="0.2">
      <c r="A478" s="782">
        <v>472</v>
      </c>
      <c r="B478" s="789"/>
      <c r="C478" s="786"/>
      <c r="D478" s="790"/>
      <c r="E478" s="785">
        <f t="shared" si="49"/>
        <v>0</v>
      </c>
      <c r="F478" s="790"/>
      <c r="G478" s="790"/>
      <c r="H478" s="785">
        <f t="shared" si="50"/>
        <v>0</v>
      </c>
      <c r="I478" s="630">
        <f t="shared" si="51"/>
        <v>0</v>
      </c>
      <c r="J478" s="630">
        <f t="shared" si="52"/>
        <v>0</v>
      </c>
      <c r="K478" s="630">
        <f t="shared" si="53"/>
        <v>0</v>
      </c>
      <c r="L478" s="787" t="str">
        <f t="shared" si="54"/>
        <v>-</v>
      </c>
      <c r="M478" s="788" t="str">
        <f t="shared" si="55"/>
        <v>-</v>
      </c>
    </row>
    <row r="479" spans="1:13" s="627" customFormat="1" x14ac:dyDescent="0.2">
      <c r="A479" s="782">
        <v>473</v>
      </c>
      <c r="B479" s="789"/>
      <c r="C479" s="786"/>
      <c r="D479" s="790"/>
      <c r="E479" s="785">
        <f t="shared" si="49"/>
        <v>0</v>
      </c>
      <c r="F479" s="790"/>
      <c r="G479" s="790"/>
      <c r="H479" s="785">
        <f t="shared" si="50"/>
        <v>0</v>
      </c>
      <c r="I479" s="630">
        <f t="shared" si="51"/>
        <v>0</v>
      </c>
      <c r="J479" s="630">
        <f t="shared" si="52"/>
        <v>0</v>
      </c>
      <c r="K479" s="630">
        <f t="shared" si="53"/>
        <v>0</v>
      </c>
      <c r="L479" s="787" t="str">
        <f t="shared" si="54"/>
        <v>-</v>
      </c>
      <c r="M479" s="788" t="str">
        <f t="shared" si="55"/>
        <v>-</v>
      </c>
    </row>
    <row r="480" spans="1:13" s="627" customFormat="1" x14ac:dyDescent="0.2">
      <c r="A480" s="782">
        <v>474</v>
      </c>
      <c r="B480" s="789"/>
      <c r="C480" s="786"/>
      <c r="D480" s="790"/>
      <c r="E480" s="785">
        <f t="shared" si="49"/>
        <v>0</v>
      </c>
      <c r="F480" s="790"/>
      <c r="G480" s="790"/>
      <c r="H480" s="785">
        <f t="shared" si="50"/>
        <v>0</v>
      </c>
      <c r="I480" s="630">
        <f t="shared" si="51"/>
        <v>0</v>
      </c>
      <c r="J480" s="630">
        <f t="shared" si="52"/>
        <v>0</v>
      </c>
      <c r="K480" s="630">
        <f t="shared" si="53"/>
        <v>0</v>
      </c>
      <c r="L480" s="787" t="str">
        <f t="shared" si="54"/>
        <v>-</v>
      </c>
      <c r="M480" s="788" t="str">
        <f t="shared" si="55"/>
        <v>-</v>
      </c>
    </row>
    <row r="481" spans="1:13" s="627" customFormat="1" x14ac:dyDescent="0.2">
      <c r="A481" s="782">
        <v>475</v>
      </c>
      <c r="B481" s="789"/>
      <c r="C481" s="786"/>
      <c r="D481" s="790"/>
      <c r="E481" s="785">
        <f t="shared" si="49"/>
        <v>0</v>
      </c>
      <c r="F481" s="790"/>
      <c r="G481" s="790"/>
      <c r="H481" s="785">
        <f t="shared" si="50"/>
        <v>0</v>
      </c>
      <c r="I481" s="630">
        <f t="shared" si="51"/>
        <v>0</v>
      </c>
      <c r="J481" s="630">
        <f t="shared" si="52"/>
        <v>0</v>
      </c>
      <c r="K481" s="630">
        <f t="shared" si="53"/>
        <v>0</v>
      </c>
      <c r="L481" s="787" t="str">
        <f t="shared" si="54"/>
        <v>-</v>
      </c>
      <c r="M481" s="788" t="str">
        <f t="shared" si="55"/>
        <v>-</v>
      </c>
    </row>
    <row r="482" spans="1:13" s="627" customFormat="1" x14ac:dyDescent="0.2">
      <c r="A482" s="782">
        <v>476</v>
      </c>
      <c r="B482" s="789"/>
      <c r="C482" s="786"/>
      <c r="D482" s="790"/>
      <c r="E482" s="785">
        <f t="shared" si="49"/>
        <v>0</v>
      </c>
      <c r="F482" s="790"/>
      <c r="G482" s="790"/>
      <c r="H482" s="785">
        <f t="shared" si="50"/>
        <v>0</v>
      </c>
      <c r="I482" s="630">
        <f t="shared" si="51"/>
        <v>0</v>
      </c>
      <c r="J482" s="630">
        <f t="shared" si="52"/>
        <v>0</v>
      </c>
      <c r="K482" s="630">
        <f t="shared" si="53"/>
        <v>0</v>
      </c>
      <c r="L482" s="787" t="str">
        <f t="shared" si="54"/>
        <v>-</v>
      </c>
      <c r="M482" s="788" t="str">
        <f t="shared" si="55"/>
        <v>-</v>
      </c>
    </row>
    <row r="483" spans="1:13" s="627" customFormat="1" x14ac:dyDescent="0.2">
      <c r="A483" s="782">
        <v>477</v>
      </c>
      <c r="B483" s="789"/>
      <c r="C483" s="786"/>
      <c r="D483" s="790"/>
      <c r="E483" s="785">
        <f t="shared" si="49"/>
        <v>0</v>
      </c>
      <c r="F483" s="790"/>
      <c r="G483" s="790"/>
      <c r="H483" s="785">
        <f t="shared" si="50"/>
        <v>0</v>
      </c>
      <c r="I483" s="630">
        <f t="shared" si="51"/>
        <v>0</v>
      </c>
      <c r="J483" s="630">
        <f t="shared" si="52"/>
        <v>0</v>
      </c>
      <c r="K483" s="630">
        <f t="shared" si="53"/>
        <v>0</v>
      </c>
      <c r="L483" s="787" t="str">
        <f t="shared" si="54"/>
        <v>-</v>
      </c>
      <c r="M483" s="788" t="str">
        <f t="shared" si="55"/>
        <v>-</v>
      </c>
    </row>
    <row r="484" spans="1:13" s="627" customFormat="1" x14ac:dyDescent="0.2">
      <c r="A484" s="782">
        <v>478</v>
      </c>
      <c r="B484" s="789"/>
      <c r="C484" s="786"/>
      <c r="D484" s="790"/>
      <c r="E484" s="785">
        <f t="shared" si="49"/>
        <v>0</v>
      </c>
      <c r="F484" s="790"/>
      <c r="G484" s="790"/>
      <c r="H484" s="785">
        <f t="shared" si="50"/>
        <v>0</v>
      </c>
      <c r="I484" s="630">
        <f t="shared" si="51"/>
        <v>0</v>
      </c>
      <c r="J484" s="630">
        <f t="shared" si="52"/>
        <v>0</v>
      </c>
      <c r="K484" s="630">
        <f t="shared" si="53"/>
        <v>0</v>
      </c>
      <c r="L484" s="787" t="str">
        <f t="shared" si="54"/>
        <v>-</v>
      </c>
      <c r="M484" s="788" t="str">
        <f t="shared" si="55"/>
        <v>-</v>
      </c>
    </row>
    <row r="485" spans="1:13" s="627" customFormat="1" x14ac:dyDescent="0.2">
      <c r="A485" s="782">
        <v>479</v>
      </c>
      <c r="B485" s="789"/>
      <c r="C485" s="786"/>
      <c r="D485" s="790"/>
      <c r="E485" s="785">
        <f t="shared" si="49"/>
        <v>0</v>
      </c>
      <c r="F485" s="790"/>
      <c r="G485" s="790"/>
      <c r="H485" s="785">
        <f t="shared" si="50"/>
        <v>0</v>
      </c>
      <c r="I485" s="630">
        <f t="shared" si="51"/>
        <v>0</v>
      </c>
      <c r="J485" s="630">
        <f t="shared" si="52"/>
        <v>0</v>
      </c>
      <c r="K485" s="630">
        <f t="shared" si="53"/>
        <v>0</v>
      </c>
      <c r="L485" s="787" t="str">
        <f t="shared" si="54"/>
        <v>-</v>
      </c>
      <c r="M485" s="788" t="str">
        <f t="shared" si="55"/>
        <v>-</v>
      </c>
    </row>
    <row r="486" spans="1:13" s="627" customFormat="1" x14ac:dyDescent="0.2">
      <c r="A486" s="782">
        <v>480</v>
      </c>
      <c r="B486" s="789"/>
      <c r="C486" s="786"/>
      <c r="D486" s="790"/>
      <c r="E486" s="785">
        <f t="shared" si="49"/>
        <v>0</v>
      </c>
      <c r="F486" s="790"/>
      <c r="G486" s="790"/>
      <c r="H486" s="785">
        <f t="shared" si="50"/>
        <v>0</v>
      </c>
      <c r="I486" s="630">
        <f t="shared" si="51"/>
        <v>0</v>
      </c>
      <c r="J486" s="630">
        <f t="shared" si="52"/>
        <v>0</v>
      </c>
      <c r="K486" s="630">
        <f t="shared" si="53"/>
        <v>0</v>
      </c>
      <c r="L486" s="787" t="str">
        <f t="shared" si="54"/>
        <v>-</v>
      </c>
      <c r="M486" s="788" t="str">
        <f t="shared" si="55"/>
        <v>-</v>
      </c>
    </row>
    <row r="487" spans="1:13" s="627" customFormat="1" x14ac:dyDescent="0.2">
      <c r="A487" s="782">
        <v>481</v>
      </c>
      <c r="B487" s="789"/>
      <c r="C487" s="786"/>
      <c r="D487" s="790"/>
      <c r="E487" s="785">
        <f t="shared" si="49"/>
        <v>0</v>
      </c>
      <c r="F487" s="790"/>
      <c r="G487" s="790"/>
      <c r="H487" s="785">
        <f t="shared" si="50"/>
        <v>0</v>
      </c>
      <c r="I487" s="630">
        <f t="shared" si="51"/>
        <v>0</v>
      </c>
      <c r="J487" s="630">
        <f t="shared" si="52"/>
        <v>0</v>
      </c>
      <c r="K487" s="630">
        <f t="shared" si="53"/>
        <v>0</v>
      </c>
      <c r="L487" s="787" t="str">
        <f t="shared" si="54"/>
        <v>-</v>
      </c>
      <c r="M487" s="788" t="str">
        <f t="shared" si="55"/>
        <v>-</v>
      </c>
    </row>
    <row r="488" spans="1:13" s="627" customFormat="1" x14ac:dyDescent="0.2">
      <c r="A488" s="782">
        <v>482</v>
      </c>
      <c r="B488" s="789"/>
      <c r="C488" s="786"/>
      <c r="D488" s="790"/>
      <c r="E488" s="785">
        <f t="shared" si="49"/>
        <v>0</v>
      </c>
      <c r="F488" s="790"/>
      <c r="G488" s="790"/>
      <c r="H488" s="785">
        <f t="shared" si="50"/>
        <v>0</v>
      </c>
      <c r="I488" s="630">
        <f t="shared" si="51"/>
        <v>0</v>
      </c>
      <c r="J488" s="630">
        <f t="shared" si="52"/>
        <v>0</v>
      </c>
      <c r="K488" s="630">
        <f t="shared" si="53"/>
        <v>0</v>
      </c>
      <c r="L488" s="787" t="str">
        <f t="shared" si="54"/>
        <v>-</v>
      </c>
      <c r="M488" s="788" t="str">
        <f t="shared" si="55"/>
        <v>-</v>
      </c>
    </row>
    <row r="489" spans="1:13" s="627" customFormat="1" x14ac:dyDescent="0.2">
      <c r="A489" s="782">
        <v>483</v>
      </c>
      <c r="B489" s="789"/>
      <c r="C489" s="786"/>
      <c r="D489" s="790"/>
      <c r="E489" s="785">
        <f t="shared" si="49"/>
        <v>0</v>
      </c>
      <c r="F489" s="790"/>
      <c r="G489" s="790"/>
      <c r="H489" s="785">
        <f t="shared" si="50"/>
        <v>0</v>
      </c>
      <c r="I489" s="630">
        <f t="shared" si="51"/>
        <v>0</v>
      </c>
      <c r="J489" s="630">
        <f t="shared" si="52"/>
        <v>0</v>
      </c>
      <c r="K489" s="630">
        <f t="shared" si="53"/>
        <v>0</v>
      </c>
      <c r="L489" s="787" t="str">
        <f t="shared" si="54"/>
        <v>-</v>
      </c>
      <c r="M489" s="788" t="str">
        <f t="shared" si="55"/>
        <v>-</v>
      </c>
    </row>
    <row r="490" spans="1:13" s="627" customFormat="1" x14ac:dyDescent="0.2">
      <c r="A490" s="782">
        <v>484</v>
      </c>
      <c r="B490" s="789"/>
      <c r="C490" s="786"/>
      <c r="D490" s="790"/>
      <c r="E490" s="785">
        <f t="shared" si="49"/>
        <v>0</v>
      </c>
      <c r="F490" s="790"/>
      <c r="G490" s="790"/>
      <c r="H490" s="785">
        <f t="shared" si="50"/>
        <v>0</v>
      </c>
      <c r="I490" s="630">
        <f t="shared" si="51"/>
        <v>0</v>
      </c>
      <c r="J490" s="630">
        <f t="shared" si="52"/>
        <v>0</v>
      </c>
      <c r="K490" s="630">
        <f t="shared" si="53"/>
        <v>0</v>
      </c>
      <c r="L490" s="787" t="str">
        <f t="shared" si="54"/>
        <v>-</v>
      </c>
      <c r="M490" s="788" t="str">
        <f t="shared" si="55"/>
        <v>-</v>
      </c>
    </row>
    <row r="491" spans="1:13" s="627" customFormat="1" x14ac:dyDescent="0.2">
      <c r="A491" s="782">
        <v>485</v>
      </c>
      <c r="B491" s="789"/>
      <c r="C491" s="786"/>
      <c r="D491" s="790"/>
      <c r="E491" s="785">
        <f t="shared" si="49"/>
        <v>0</v>
      </c>
      <c r="F491" s="790"/>
      <c r="G491" s="790"/>
      <c r="H491" s="785">
        <f t="shared" si="50"/>
        <v>0</v>
      </c>
      <c r="I491" s="630">
        <f t="shared" si="51"/>
        <v>0</v>
      </c>
      <c r="J491" s="630">
        <f t="shared" si="52"/>
        <v>0</v>
      </c>
      <c r="K491" s="630">
        <f t="shared" si="53"/>
        <v>0</v>
      </c>
      <c r="L491" s="787" t="str">
        <f t="shared" si="54"/>
        <v>-</v>
      </c>
      <c r="M491" s="788" t="str">
        <f t="shared" si="55"/>
        <v>-</v>
      </c>
    </row>
    <row r="492" spans="1:13" s="627" customFormat="1" x14ac:dyDescent="0.2">
      <c r="A492" s="782">
        <v>486</v>
      </c>
      <c r="B492" s="789"/>
      <c r="C492" s="786"/>
      <c r="D492" s="790"/>
      <c r="E492" s="785">
        <f t="shared" si="49"/>
        <v>0</v>
      </c>
      <c r="F492" s="790"/>
      <c r="G492" s="790"/>
      <c r="H492" s="785">
        <f t="shared" si="50"/>
        <v>0</v>
      </c>
      <c r="I492" s="630">
        <f t="shared" si="51"/>
        <v>0</v>
      </c>
      <c r="J492" s="630">
        <f t="shared" si="52"/>
        <v>0</v>
      </c>
      <c r="K492" s="630">
        <f t="shared" si="53"/>
        <v>0</v>
      </c>
      <c r="L492" s="787" t="str">
        <f t="shared" si="54"/>
        <v>-</v>
      </c>
      <c r="M492" s="788" t="str">
        <f t="shared" si="55"/>
        <v>-</v>
      </c>
    </row>
    <row r="493" spans="1:13" s="627" customFormat="1" x14ac:dyDescent="0.2">
      <c r="A493" s="782">
        <v>487</v>
      </c>
      <c r="B493" s="789"/>
      <c r="C493" s="786"/>
      <c r="D493" s="790"/>
      <c r="E493" s="785">
        <f t="shared" si="49"/>
        <v>0</v>
      </c>
      <c r="F493" s="790"/>
      <c r="G493" s="790"/>
      <c r="H493" s="785">
        <f t="shared" si="50"/>
        <v>0</v>
      </c>
      <c r="I493" s="630">
        <f t="shared" si="51"/>
        <v>0</v>
      </c>
      <c r="J493" s="630">
        <f t="shared" si="52"/>
        <v>0</v>
      </c>
      <c r="K493" s="630">
        <f t="shared" si="53"/>
        <v>0</v>
      </c>
      <c r="L493" s="787" t="str">
        <f t="shared" si="54"/>
        <v>-</v>
      </c>
      <c r="M493" s="788" t="str">
        <f t="shared" si="55"/>
        <v>-</v>
      </c>
    </row>
    <row r="494" spans="1:13" s="627" customFormat="1" x14ac:dyDescent="0.2">
      <c r="A494" s="782">
        <v>488</v>
      </c>
      <c r="B494" s="789"/>
      <c r="C494" s="786"/>
      <c r="D494" s="790"/>
      <c r="E494" s="785">
        <f t="shared" si="49"/>
        <v>0</v>
      </c>
      <c r="F494" s="790"/>
      <c r="G494" s="790"/>
      <c r="H494" s="785">
        <f t="shared" si="50"/>
        <v>0</v>
      </c>
      <c r="I494" s="630">
        <f t="shared" si="51"/>
        <v>0</v>
      </c>
      <c r="J494" s="630">
        <f t="shared" si="52"/>
        <v>0</v>
      </c>
      <c r="K494" s="630">
        <f t="shared" si="53"/>
        <v>0</v>
      </c>
      <c r="L494" s="787" t="str">
        <f t="shared" si="54"/>
        <v>-</v>
      </c>
      <c r="M494" s="788" t="str">
        <f t="shared" si="55"/>
        <v>-</v>
      </c>
    </row>
    <row r="495" spans="1:13" s="627" customFormat="1" x14ac:dyDescent="0.2">
      <c r="A495" s="782">
        <v>489</v>
      </c>
      <c r="B495" s="789"/>
      <c r="C495" s="786"/>
      <c r="D495" s="790"/>
      <c r="E495" s="785">
        <f t="shared" si="49"/>
        <v>0</v>
      </c>
      <c r="F495" s="790"/>
      <c r="G495" s="790"/>
      <c r="H495" s="785">
        <f t="shared" si="50"/>
        <v>0</v>
      </c>
      <c r="I495" s="630">
        <f t="shared" si="51"/>
        <v>0</v>
      </c>
      <c r="J495" s="630">
        <f t="shared" si="52"/>
        <v>0</v>
      </c>
      <c r="K495" s="630">
        <f t="shared" si="53"/>
        <v>0</v>
      </c>
      <c r="L495" s="787" t="str">
        <f t="shared" si="54"/>
        <v>-</v>
      </c>
      <c r="M495" s="788" t="str">
        <f t="shared" si="55"/>
        <v>-</v>
      </c>
    </row>
    <row r="496" spans="1:13" s="627" customFormat="1" x14ac:dyDescent="0.2">
      <c r="A496" s="782">
        <v>490</v>
      </c>
      <c r="B496" s="789"/>
      <c r="C496" s="786"/>
      <c r="D496" s="790"/>
      <c r="E496" s="785">
        <f t="shared" si="49"/>
        <v>0</v>
      </c>
      <c r="F496" s="790"/>
      <c r="G496" s="790"/>
      <c r="H496" s="785">
        <f t="shared" si="50"/>
        <v>0</v>
      </c>
      <c r="I496" s="630">
        <f t="shared" si="51"/>
        <v>0</v>
      </c>
      <c r="J496" s="630">
        <f t="shared" si="52"/>
        <v>0</v>
      </c>
      <c r="K496" s="630">
        <f t="shared" si="53"/>
        <v>0</v>
      </c>
      <c r="L496" s="787" t="str">
        <f t="shared" si="54"/>
        <v>-</v>
      </c>
      <c r="M496" s="788" t="str">
        <f t="shared" si="55"/>
        <v>-</v>
      </c>
    </row>
    <row r="497" spans="1:13" s="627" customFormat="1" x14ac:dyDescent="0.2">
      <c r="A497" s="782">
        <v>491</v>
      </c>
      <c r="B497" s="789"/>
      <c r="C497" s="786"/>
      <c r="D497" s="790"/>
      <c r="E497" s="785">
        <f t="shared" si="49"/>
        <v>0</v>
      </c>
      <c r="F497" s="790"/>
      <c r="G497" s="790"/>
      <c r="H497" s="785">
        <f t="shared" si="50"/>
        <v>0</v>
      </c>
      <c r="I497" s="630">
        <f t="shared" si="51"/>
        <v>0</v>
      </c>
      <c r="J497" s="630">
        <f t="shared" si="52"/>
        <v>0</v>
      </c>
      <c r="K497" s="630">
        <f t="shared" si="53"/>
        <v>0</v>
      </c>
      <c r="L497" s="787" t="str">
        <f t="shared" si="54"/>
        <v>-</v>
      </c>
      <c r="M497" s="788" t="str">
        <f t="shared" si="55"/>
        <v>-</v>
      </c>
    </row>
    <row r="498" spans="1:13" s="627" customFormat="1" x14ac:dyDescent="0.2">
      <c r="A498" s="782">
        <v>492</v>
      </c>
      <c r="B498" s="789"/>
      <c r="C498" s="786"/>
      <c r="D498" s="790"/>
      <c r="E498" s="785">
        <f t="shared" si="49"/>
        <v>0</v>
      </c>
      <c r="F498" s="790"/>
      <c r="G498" s="790"/>
      <c r="H498" s="785">
        <f t="shared" si="50"/>
        <v>0</v>
      </c>
      <c r="I498" s="630">
        <f t="shared" si="51"/>
        <v>0</v>
      </c>
      <c r="J498" s="630">
        <f t="shared" si="52"/>
        <v>0</v>
      </c>
      <c r="K498" s="630">
        <f t="shared" si="53"/>
        <v>0</v>
      </c>
      <c r="L498" s="787" t="str">
        <f t="shared" si="54"/>
        <v>-</v>
      </c>
      <c r="M498" s="788" t="str">
        <f t="shared" si="55"/>
        <v>-</v>
      </c>
    </row>
    <row r="499" spans="1:13" s="797" customFormat="1" x14ac:dyDescent="0.2">
      <c r="A499" s="791"/>
      <c r="B499" s="792" t="s">
        <v>6</v>
      </c>
      <c r="C499" s="793"/>
      <c r="D499" s="793">
        <f t="shared" ref="D499:K499" si="56">SUM(D7:D498)</f>
        <v>0</v>
      </c>
      <c r="E499" s="794">
        <f t="shared" si="56"/>
        <v>0</v>
      </c>
      <c r="F499" s="793">
        <f t="shared" si="56"/>
        <v>0</v>
      </c>
      <c r="G499" s="793">
        <f t="shared" si="56"/>
        <v>904536.13655104185</v>
      </c>
      <c r="H499" s="793">
        <f t="shared" si="56"/>
        <v>904536.13655104185</v>
      </c>
      <c r="I499" s="793">
        <f t="shared" si="56"/>
        <v>0</v>
      </c>
      <c r="J499" s="793">
        <f t="shared" si="56"/>
        <v>904536.13655104185</v>
      </c>
      <c r="K499" s="793">
        <f t="shared" si="56"/>
        <v>904536.13655104185</v>
      </c>
      <c r="L499" s="795">
        <f t="shared" si="54"/>
        <v>0</v>
      </c>
      <c r="M499" s="796">
        <f t="shared" si="55"/>
        <v>1</v>
      </c>
    </row>
    <row r="500" spans="1:13" x14ac:dyDescent="0.2">
      <c r="F500" s="798"/>
      <c r="G500" s="798"/>
      <c r="H500" s="798"/>
    </row>
  </sheetData>
  <sortState ref="A7:M498">
    <sortCondition descending="1" ref="E7:E498"/>
  </sortState>
  <mergeCells count="1">
    <mergeCell ref="L5:M5"/>
  </mergeCells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M507"/>
  <sheetViews>
    <sheetView showGridLines="0" zoomScale="85" zoomScaleNormal="85" workbookViewId="0">
      <pane xSplit="2" ySplit="6" topLeftCell="C7" activePane="bottomRight" state="frozenSplit"/>
      <selection pane="topRight" activeCell="C1" sqref="C1"/>
      <selection pane="bottomLeft" activeCell="A8" sqref="A8"/>
      <selection pane="bottomRight" activeCell="G20" sqref="G20"/>
    </sheetView>
  </sheetViews>
  <sheetFormatPr defaultColWidth="14.28515625" defaultRowHeight="12.75" x14ac:dyDescent="0.2"/>
  <cols>
    <col min="1" max="1" width="4.5703125" style="90" customWidth="1"/>
    <col min="2" max="16384" width="14.28515625" style="5"/>
  </cols>
  <sheetData>
    <row r="2" spans="1:13" ht="20.25" x14ac:dyDescent="0.2">
      <c r="B2" s="1" t="str">
        <f ca="1">RIGHT(CELL("filename", B2), LEN(CELL("filename", B2)) - SEARCH("]", CELL("filename", B2)))</f>
        <v>Destination Airport Cnx Demand</v>
      </c>
    </row>
    <row r="3" spans="1:13" ht="20.25" x14ac:dyDescent="0.3">
      <c r="B3" s="155" t="str">
        <f>DestinationAirport</f>
        <v>San Jose Intl</v>
      </c>
    </row>
    <row r="5" spans="1:13" s="134" customFormat="1" x14ac:dyDescent="0.2">
      <c r="A5" s="86"/>
      <c r="B5" s="129"/>
      <c r="C5" s="142"/>
      <c r="D5" s="145" t="s">
        <v>124</v>
      </c>
      <c r="E5" s="143"/>
      <c r="F5" s="144"/>
      <c r="G5" s="145" t="s">
        <v>125</v>
      </c>
      <c r="H5" s="143"/>
      <c r="I5" s="145"/>
      <c r="J5" s="145" t="s">
        <v>126</v>
      </c>
      <c r="K5" s="145"/>
      <c r="L5" s="953" t="s">
        <v>7750</v>
      </c>
      <c r="M5" s="954"/>
    </row>
    <row r="6" spans="1:13" s="135" customFormat="1" ht="25.5" x14ac:dyDescent="0.2">
      <c r="A6" s="141" t="s">
        <v>370</v>
      </c>
      <c r="B6" s="131" t="s">
        <v>366</v>
      </c>
      <c r="C6" s="136" t="s">
        <v>1517</v>
      </c>
      <c r="D6" s="136" t="s">
        <v>1518</v>
      </c>
      <c r="E6" s="137" t="s">
        <v>1519</v>
      </c>
      <c r="F6" s="138" t="s">
        <v>1517</v>
      </c>
      <c r="G6" s="136" t="s">
        <v>1518</v>
      </c>
      <c r="H6" s="137" t="s">
        <v>1519</v>
      </c>
      <c r="I6" s="128" t="s">
        <v>1511</v>
      </c>
      <c r="J6" s="128" t="s">
        <v>1512</v>
      </c>
      <c r="K6" s="128" t="s">
        <v>1513</v>
      </c>
      <c r="L6" s="247" t="s">
        <v>7748</v>
      </c>
      <c r="M6" s="136" t="s">
        <v>7749</v>
      </c>
    </row>
    <row r="7" spans="1:13" s="48" customFormat="1" x14ac:dyDescent="0.2">
      <c r="A7" s="820">
        <v>1</v>
      </c>
      <c r="B7" s="821" t="s">
        <v>127</v>
      </c>
      <c r="C7" s="822"/>
      <c r="D7" s="822"/>
      <c r="E7" s="823">
        <f t="shared" ref="E7:E29" si="0">SUM(C7:D7)</f>
        <v>0</v>
      </c>
      <c r="F7" s="822">
        <v>670910</v>
      </c>
      <c r="G7" s="822">
        <v>57774</v>
      </c>
      <c r="H7" s="823">
        <f t="shared" ref="H7:H29" si="1">SUM(F7:G7)</f>
        <v>728684</v>
      </c>
      <c r="I7" s="824">
        <f t="shared" ref="I7:I69" si="2">F7*FactorUpPremium</f>
        <v>670910</v>
      </c>
      <c r="J7" s="824">
        <f t="shared" ref="J7:J69" si="3">G7*FactorUpPremium</f>
        <v>57774</v>
      </c>
      <c r="K7" s="824">
        <f t="shared" ref="K7:K29" si="4">SUM(I7:J7)</f>
        <v>728684</v>
      </c>
      <c r="L7" s="825">
        <f t="shared" ref="L7:M70" si="5">IFERROR(I7/$K7,"-")</f>
        <v>0.92071460331227251</v>
      </c>
      <c r="M7" s="826">
        <f t="shared" si="5"/>
        <v>7.9285396687727466E-2</v>
      </c>
    </row>
    <row r="8" spans="1:13" s="48" customFormat="1" x14ac:dyDescent="0.2">
      <c r="A8" s="820">
        <v>2</v>
      </c>
      <c r="B8" s="821" t="s">
        <v>135</v>
      </c>
      <c r="C8" s="822"/>
      <c r="D8" s="822"/>
      <c r="E8" s="823">
        <f t="shared" si="0"/>
        <v>0</v>
      </c>
      <c r="F8" s="822">
        <v>98168</v>
      </c>
      <c r="G8" s="822">
        <v>50988</v>
      </c>
      <c r="H8" s="823">
        <f t="shared" si="1"/>
        <v>149156</v>
      </c>
      <c r="I8" s="824">
        <f>F8*FactorUpPremium</f>
        <v>98168</v>
      </c>
      <c r="J8" s="824">
        <f t="shared" si="3"/>
        <v>50988</v>
      </c>
      <c r="K8" s="824">
        <f t="shared" si="4"/>
        <v>149156</v>
      </c>
      <c r="L8" s="825">
        <f t="shared" si="5"/>
        <v>0.65815656091608787</v>
      </c>
      <c r="M8" s="826">
        <f t="shared" si="5"/>
        <v>0.34184343908391213</v>
      </c>
    </row>
    <row r="9" spans="1:13" s="48" customFormat="1" x14ac:dyDescent="0.2">
      <c r="A9" s="820">
        <v>3</v>
      </c>
      <c r="B9" s="821" t="s">
        <v>151</v>
      </c>
      <c r="C9" s="822"/>
      <c r="D9" s="822"/>
      <c r="E9" s="823">
        <f t="shared" si="0"/>
        <v>0</v>
      </c>
      <c r="F9" s="822">
        <v>74780</v>
      </c>
      <c r="G9" s="822">
        <v>25164</v>
      </c>
      <c r="H9" s="823">
        <f t="shared" si="1"/>
        <v>99944</v>
      </c>
      <c r="I9" s="824">
        <f t="shared" si="2"/>
        <v>74780</v>
      </c>
      <c r="J9" s="824">
        <f t="shared" si="3"/>
        <v>25164</v>
      </c>
      <c r="K9" s="824">
        <f t="shared" si="4"/>
        <v>99944</v>
      </c>
      <c r="L9" s="825">
        <f t="shared" si="5"/>
        <v>0.74821900264147922</v>
      </c>
      <c r="M9" s="826">
        <f t="shared" si="5"/>
        <v>0.25178099735852078</v>
      </c>
    </row>
    <row r="10" spans="1:13" s="48" customFormat="1" x14ac:dyDescent="0.2">
      <c r="A10" s="820">
        <v>4</v>
      </c>
      <c r="B10" s="821" t="s">
        <v>152</v>
      </c>
      <c r="C10" s="822"/>
      <c r="D10" s="822"/>
      <c r="E10" s="823">
        <f t="shared" si="0"/>
        <v>0</v>
      </c>
      <c r="F10" s="822"/>
      <c r="G10" s="822">
        <v>36192</v>
      </c>
      <c r="H10" s="823">
        <f t="shared" si="1"/>
        <v>36192</v>
      </c>
      <c r="I10" s="824">
        <f t="shared" si="2"/>
        <v>0</v>
      </c>
      <c r="J10" s="824">
        <f t="shared" si="3"/>
        <v>36192</v>
      </c>
      <c r="K10" s="824">
        <f t="shared" si="4"/>
        <v>36192</v>
      </c>
      <c r="L10" s="825">
        <f t="shared" si="5"/>
        <v>0</v>
      </c>
      <c r="M10" s="826">
        <f t="shared" si="5"/>
        <v>1</v>
      </c>
    </row>
    <row r="11" spans="1:13" s="48" customFormat="1" x14ac:dyDescent="0.2">
      <c r="A11" s="820">
        <v>5</v>
      </c>
      <c r="B11" s="821" t="s">
        <v>136</v>
      </c>
      <c r="C11" s="822"/>
      <c r="D11" s="822"/>
      <c r="E11" s="823">
        <f t="shared" si="0"/>
        <v>0</v>
      </c>
      <c r="F11" s="822"/>
      <c r="G11" s="822">
        <v>32314</v>
      </c>
      <c r="H11" s="823">
        <f t="shared" si="1"/>
        <v>32314</v>
      </c>
      <c r="I11" s="824">
        <f t="shared" si="2"/>
        <v>0</v>
      </c>
      <c r="J11" s="824">
        <f t="shared" si="3"/>
        <v>32314</v>
      </c>
      <c r="K11" s="824">
        <f t="shared" si="4"/>
        <v>32314</v>
      </c>
      <c r="L11" s="825">
        <f t="shared" si="5"/>
        <v>0</v>
      </c>
      <c r="M11" s="826">
        <f t="shared" si="5"/>
        <v>1</v>
      </c>
    </row>
    <row r="12" spans="1:13" s="48" customFormat="1" x14ac:dyDescent="0.2">
      <c r="A12" s="820">
        <v>6</v>
      </c>
      <c r="B12" s="821" t="s">
        <v>141</v>
      </c>
      <c r="C12" s="822"/>
      <c r="D12" s="822"/>
      <c r="E12" s="823">
        <f t="shared" si="0"/>
        <v>0</v>
      </c>
      <c r="F12" s="822"/>
      <c r="G12" s="822">
        <v>27309</v>
      </c>
      <c r="H12" s="823">
        <f t="shared" si="1"/>
        <v>27309</v>
      </c>
      <c r="I12" s="824">
        <f t="shared" si="2"/>
        <v>0</v>
      </c>
      <c r="J12" s="824">
        <f t="shared" si="3"/>
        <v>27309</v>
      </c>
      <c r="K12" s="824">
        <f t="shared" si="4"/>
        <v>27309</v>
      </c>
      <c r="L12" s="825">
        <f t="shared" si="5"/>
        <v>0</v>
      </c>
      <c r="M12" s="826">
        <f t="shared" si="5"/>
        <v>1</v>
      </c>
    </row>
    <row r="13" spans="1:13" s="48" customFormat="1" x14ac:dyDescent="0.2">
      <c r="A13" s="820">
        <v>7</v>
      </c>
      <c r="B13" s="821" t="s">
        <v>354</v>
      </c>
      <c r="C13" s="822"/>
      <c r="D13" s="822"/>
      <c r="E13" s="823">
        <f t="shared" si="0"/>
        <v>0</v>
      </c>
      <c r="F13" s="822"/>
      <c r="G13" s="822">
        <v>8256</v>
      </c>
      <c r="H13" s="823">
        <f t="shared" si="1"/>
        <v>8256</v>
      </c>
      <c r="I13" s="824">
        <f t="shared" si="2"/>
        <v>0</v>
      </c>
      <c r="J13" s="824">
        <f t="shared" si="3"/>
        <v>8256</v>
      </c>
      <c r="K13" s="824">
        <f t="shared" si="4"/>
        <v>8256</v>
      </c>
      <c r="L13" s="825">
        <f t="shared" si="5"/>
        <v>0</v>
      </c>
      <c r="M13" s="826">
        <f t="shared" si="5"/>
        <v>1</v>
      </c>
    </row>
    <row r="14" spans="1:13" s="48" customFormat="1" x14ac:dyDescent="0.2">
      <c r="A14" s="820">
        <v>8</v>
      </c>
      <c r="B14" s="821" t="s">
        <v>218</v>
      </c>
      <c r="C14" s="822"/>
      <c r="D14" s="822"/>
      <c r="E14" s="823">
        <f t="shared" si="0"/>
        <v>0</v>
      </c>
      <c r="F14" s="822"/>
      <c r="G14" s="822">
        <v>5803</v>
      </c>
      <c r="H14" s="823">
        <f t="shared" si="1"/>
        <v>5803</v>
      </c>
      <c r="I14" s="824">
        <f t="shared" si="2"/>
        <v>0</v>
      </c>
      <c r="J14" s="824">
        <f t="shared" si="3"/>
        <v>5803</v>
      </c>
      <c r="K14" s="824">
        <f t="shared" si="4"/>
        <v>5803</v>
      </c>
      <c r="L14" s="825">
        <f t="shared" si="5"/>
        <v>0</v>
      </c>
      <c r="M14" s="826">
        <f t="shared" si="5"/>
        <v>1</v>
      </c>
    </row>
    <row r="15" spans="1:13" s="48" customFormat="1" x14ac:dyDescent="0.2">
      <c r="A15" s="820">
        <v>9</v>
      </c>
      <c r="B15" s="821" t="s">
        <v>242</v>
      </c>
      <c r="C15" s="822"/>
      <c r="D15" s="822"/>
      <c r="E15" s="823">
        <f t="shared" si="0"/>
        <v>0</v>
      </c>
      <c r="F15" s="822"/>
      <c r="G15" s="822">
        <v>5722</v>
      </c>
      <c r="H15" s="823">
        <f t="shared" si="1"/>
        <v>5722</v>
      </c>
      <c r="I15" s="824">
        <f t="shared" si="2"/>
        <v>0</v>
      </c>
      <c r="J15" s="824">
        <f t="shared" si="3"/>
        <v>5722</v>
      </c>
      <c r="K15" s="824">
        <f t="shared" si="4"/>
        <v>5722</v>
      </c>
      <c r="L15" s="825">
        <f t="shared" si="5"/>
        <v>0</v>
      </c>
      <c r="M15" s="826">
        <f t="shared" si="5"/>
        <v>1</v>
      </c>
    </row>
    <row r="16" spans="1:13" s="48" customFormat="1" x14ac:dyDescent="0.2">
      <c r="A16" s="820">
        <v>10</v>
      </c>
      <c r="B16" s="821" t="s">
        <v>210</v>
      </c>
      <c r="C16" s="822"/>
      <c r="D16" s="822"/>
      <c r="E16" s="823">
        <f t="shared" si="0"/>
        <v>0</v>
      </c>
      <c r="F16" s="822"/>
      <c r="G16" s="822">
        <v>4842</v>
      </c>
      <c r="H16" s="823">
        <f t="shared" si="1"/>
        <v>4842</v>
      </c>
      <c r="I16" s="824">
        <f t="shared" si="2"/>
        <v>0</v>
      </c>
      <c r="J16" s="824">
        <f t="shared" si="3"/>
        <v>4842</v>
      </c>
      <c r="K16" s="824">
        <f t="shared" si="4"/>
        <v>4842</v>
      </c>
      <c r="L16" s="825">
        <f t="shared" si="5"/>
        <v>0</v>
      </c>
      <c r="M16" s="826">
        <f t="shared" si="5"/>
        <v>1</v>
      </c>
    </row>
    <row r="17" spans="1:13" s="48" customFormat="1" x14ac:dyDescent="0.2">
      <c r="A17" s="820">
        <v>11</v>
      </c>
      <c r="B17" s="821" t="s">
        <v>3615</v>
      </c>
      <c r="C17" s="822"/>
      <c r="D17" s="822"/>
      <c r="E17" s="823">
        <f t="shared" si="0"/>
        <v>0</v>
      </c>
      <c r="F17" s="822"/>
      <c r="G17" s="822">
        <v>4417</v>
      </c>
      <c r="H17" s="823">
        <f t="shared" si="1"/>
        <v>4417</v>
      </c>
      <c r="I17" s="824">
        <f t="shared" si="2"/>
        <v>0</v>
      </c>
      <c r="J17" s="824">
        <f t="shared" si="3"/>
        <v>4417</v>
      </c>
      <c r="K17" s="824">
        <f t="shared" si="4"/>
        <v>4417</v>
      </c>
      <c r="L17" s="825">
        <f t="shared" si="5"/>
        <v>0</v>
      </c>
      <c r="M17" s="826">
        <f t="shared" si="5"/>
        <v>1</v>
      </c>
    </row>
    <row r="18" spans="1:13" s="48" customFormat="1" x14ac:dyDescent="0.2">
      <c r="A18" s="820">
        <v>12</v>
      </c>
      <c r="B18" s="821" t="s">
        <v>360</v>
      </c>
      <c r="C18" s="822"/>
      <c r="D18" s="822"/>
      <c r="E18" s="823">
        <f t="shared" si="0"/>
        <v>0</v>
      </c>
      <c r="F18" s="822"/>
      <c r="G18" s="822">
        <v>2543</v>
      </c>
      <c r="H18" s="823">
        <f t="shared" si="1"/>
        <v>2543</v>
      </c>
      <c r="I18" s="824">
        <f t="shared" si="2"/>
        <v>0</v>
      </c>
      <c r="J18" s="824">
        <f t="shared" si="3"/>
        <v>2543</v>
      </c>
      <c r="K18" s="824">
        <f t="shared" si="4"/>
        <v>2543</v>
      </c>
      <c r="L18" s="825">
        <f t="shared" si="5"/>
        <v>0</v>
      </c>
      <c r="M18" s="826">
        <f t="shared" si="5"/>
        <v>1</v>
      </c>
    </row>
    <row r="19" spans="1:13" s="48" customFormat="1" x14ac:dyDescent="0.2">
      <c r="A19" s="820">
        <v>13</v>
      </c>
      <c r="B19" s="821" t="s">
        <v>3803</v>
      </c>
      <c r="C19" s="822"/>
      <c r="D19" s="822"/>
      <c r="E19" s="823">
        <f t="shared" si="0"/>
        <v>0</v>
      </c>
      <c r="F19" s="822"/>
      <c r="G19" s="822">
        <v>2013</v>
      </c>
      <c r="H19" s="823">
        <f t="shared" si="1"/>
        <v>2013</v>
      </c>
      <c r="I19" s="824">
        <f t="shared" si="2"/>
        <v>0</v>
      </c>
      <c r="J19" s="824">
        <f t="shared" si="3"/>
        <v>2013</v>
      </c>
      <c r="K19" s="824">
        <f t="shared" si="4"/>
        <v>2013</v>
      </c>
      <c r="L19" s="825">
        <f t="shared" si="5"/>
        <v>0</v>
      </c>
      <c r="M19" s="826">
        <f t="shared" si="5"/>
        <v>1</v>
      </c>
    </row>
    <row r="20" spans="1:13" s="48" customFormat="1" x14ac:dyDescent="0.2">
      <c r="A20" s="820">
        <v>14</v>
      </c>
      <c r="B20" s="821"/>
      <c r="C20" s="822"/>
      <c r="D20" s="822"/>
      <c r="E20" s="823">
        <f t="shared" si="0"/>
        <v>0</v>
      </c>
      <c r="F20" s="822"/>
      <c r="G20" s="822"/>
      <c r="H20" s="823">
        <f t="shared" si="1"/>
        <v>0</v>
      </c>
      <c r="I20" s="824">
        <f t="shared" si="2"/>
        <v>0</v>
      </c>
      <c r="J20" s="824">
        <f t="shared" si="3"/>
        <v>0</v>
      </c>
      <c r="K20" s="824">
        <f t="shared" si="4"/>
        <v>0</v>
      </c>
      <c r="L20" s="825" t="str">
        <f t="shared" si="5"/>
        <v>-</v>
      </c>
      <c r="M20" s="826" t="str">
        <f t="shared" si="5"/>
        <v>-</v>
      </c>
    </row>
    <row r="21" spans="1:13" s="48" customFormat="1" x14ac:dyDescent="0.2">
      <c r="A21" s="820">
        <v>15</v>
      </c>
      <c r="B21" s="821"/>
      <c r="C21" s="822"/>
      <c r="D21" s="822"/>
      <c r="E21" s="823">
        <f t="shared" si="0"/>
        <v>0</v>
      </c>
      <c r="F21" s="822"/>
      <c r="G21" s="822"/>
      <c r="H21" s="823">
        <f t="shared" si="1"/>
        <v>0</v>
      </c>
      <c r="I21" s="824">
        <f t="shared" si="2"/>
        <v>0</v>
      </c>
      <c r="J21" s="824">
        <f t="shared" si="3"/>
        <v>0</v>
      </c>
      <c r="K21" s="824">
        <f t="shared" si="4"/>
        <v>0</v>
      </c>
      <c r="L21" s="825" t="str">
        <f t="shared" si="5"/>
        <v>-</v>
      </c>
      <c r="M21" s="826" t="str">
        <f t="shared" si="5"/>
        <v>-</v>
      </c>
    </row>
    <row r="22" spans="1:13" s="48" customFormat="1" x14ac:dyDescent="0.2">
      <c r="A22" s="820">
        <v>16</v>
      </c>
      <c r="B22" s="821"/>
      <c r="C22" s="822"/>
      <c r="D22" s="822"/>
      <c r="E22" s="823">
        <f t="shared" si="0"/>
        <v>0</v>
      </c>
      <c r="F22" s="822"/>
      <c r="G22" s="822"/>
      <c r="H22" s="823">
        <f t="shared" si="1"/>
        <v>0</v>
      </c>
      <c r="I22" s="824">
        <f t="shared" si="2"/>
        <v>0</v>
      </c>
      <c r="J22" s="824">
        <f t="shared" si="3"/>
        <v>0</v>
      </c>
      <c r="K22" s="824">
        <f t="shared" si="4"/>
        <v>0</v>
      </c>
      <c r="L22" s="825" t="str">
        <f t="shared" si="5"/>
        <v>-</v>
      </c>
      <c r="M22" s="826" t="str">
        <f t="shared" si="5"/>
        <v>-</v>
      </c>
    </row>
    <row r="23" spans="1:13" s="48" customFormat="1" x14ac:dyDescent="0.2">
      <c r="A23" s="820">
        <v>17</v>
      </c>
      <c r="B23" s="821"/>
      <c r="C23" s="822"/>
      <c r="D23" s="822"/>
      <c r="E23" s="823">
        <f t="shared" si="0"/>
        <v>0</v>
      </c>
      <c r="F23" s="822"/>
      <c r="G23" s="822"/>
      <c r="H23" s="823">
        <f t="shared" si="1"/>
        <v>0</v>
      </c>
      <c r="I23" s="824">
        <f t="shared" si="2"/>
        <v>0</v>
      </c>
      <c r="J23" s="824">
        <f t="shared" si="3"/>
        <v>0</v>
      </c>
      <c r="K23" s="824">
        <f t="shared" si="4"/>
        <v>0</v>
      </c>
      <c r="L23" s="825" t="str">
        <f t="shared" si="5"/>
        <v>-</v>
      </c>
      <c r="M23" s="826" t="str">
        <f t="shared" si="5"/>
        <v>-</v>
      </c>
    </row>
    <row r="24" spans="1:13" s="48" customFormat="1" x14ac:dyDescent="0.2">
      <c r="A24" s="820">
        <v>18</v>
      </c>
      <c r="B24" s="821"/>
      <c r="C24" s="822"/>
      <c r="D24" s="822"/>
      <c r="E24" s="823">
        <f t="shared" si="0"/>
        <v>0</v>
      </c>
      <c r="F24" s="822"/>
      <c r="G24" s="822"/>
      <c r="H24" s="823">
        <f t="shared" si="1"/>
        <v>0</v>
      </c>
      <c r="I24" s="824">
        <f t="shared" si="2"/>
        <v>0</v>
      </c>
      <c r="J24" s="824">
        <f t="shared" si="3"/>
        <v>0</v>
      </c>
      <c r="K24" s="824">
        <f t="shared" si="4"/>
        <v>0</v>
      </c>
      <c r="L24" s="825" t="str">
        <f t="shared" si="5"/>
        <v>-</v>
      </c>
      <c r="M24" s="826" t="str">
        <f t="shared" si="5"/>
        <v>-</v>
      </c>
    </row>
    <row r="25" spans="1:13" s="48" customFormat="1" x14ac:dyDescent="0.2">
      <c r="A25" s="820">
        <v>19</v>
      </c>
      <c r="B25" s="821"/>
      <c r="C25" s="822"/>
      <c r="D25" s="822"/>
      <c r="E25" s="823">
        <f t="shared" si="0"/>
        <v>0</v>
      </c>
      <c r="F25" s="822"/>
      <c r="G25" s="822"/>
      <c r="H25" s="823">
        <f t="shared" si="1"/>
        <v>0</v>
      </c>
      <c r="I25" s="824">
        <f t="shared" si="2"/>
        <v>0</v>
      </c>
      <c r="J25" s="824">
        <f t="shared" si="3"/>
        <v>0</v>
      </c>
      <c r="K25" s="824">
        <f t="shared" si="4"/>
        <v>0</v>
      </c>
      <c r="L25" s="825" t="str">
        <f t="shared" si="5"/>
        <v>-</v>
      </c>
      <c r="M25" s="826" t="str">
        <f t="shared" si="5"/>
        <v>-</v>
      </c>
    </row>
    <row r="26" spans="1:13" s="48" customFormat="1" x14ac:dyDescent="0.2">
      <c r="A26" s="820">
        <v>20</v>
      </c>
      <c r="B26" s="821"/>
      <c r="C26" s="822"/>
      <c r="D26" s="822"/>
      <c r="E26" s="823">
        <f t="shared" si="0"/>
        <v>0</v>
      </c>
      <c r="F26" s="822"/>
      <c r="G26" s="822"/>
      <c r="H26" s="823">
        <f t="shared" si="1"/>
        <v>0</v>
      </c>
      <c r="I26" s="824">
        <f t="shared" si="2"/>
        <v>0</v>
      </c>
      <c r="J26" s="824">
        <f t="shared" si="3"/>
        <v>0</v>
      </c>
      <c r="K26" s="824">
        <f t="shared" si="4"/>
        <v>0</v>
      </c>
      <c r="L26" s="825" t="str">
        <f t="shared" si="5"/>
        <v>-</v>
      </c>
      <c r="M26" s="826" t="str">
        <f t="shared" si="5"/>
        <v>-</v>
      </c>
    </row>
    <row r="27" spans="1:13" s="48" customFormat="1" x14ac:dyDescent="0.2">
      <c r="A27" s="820">
        <v>21</v>
      </c>
      <c r="B27" s="821"/>
      <c r="C27" s="822"/>
      <c r="D27" s="822"/>
      <c r="E27" s="823">
        <f t="shared" si="0"/>
        <v>0</v>
      </c>
      <c r="F27" s="822"/>
      <c r="G27" s="822"/>
      <c r="H27" s="823">
        <f t="shared" si="1"/>
        <v>0</v>
      </c>
      <c r="I27" s="824">
        <f t="shared" si="2"/>
        <v>0</v>
      </c>
      <c r="J27" s="824">
        <f t="shared" si="3"/>
        <v>0</v>
      </c>
      <c r="K27" s="824">
        <f t="shared" si="4"/>
        <v>0</v>
      </c>
      <c r="L27" s="825" t="str">
        <f t="shared" si="5"/>
        <v>-</v>
      </c>
      <c r="M27" s="826" t="str">
        <f t="shared" si="5"/>
        <v>-</v>
      </c>
    </row>
    <row r="28" spans="1:13" s="48" customFormat="1" x14ac:dyDescent="0.2">
      <c r="A28" s="820">
        <v>22</v>
      </c>
      <c r="B28" s="821"/>
      <c r="C28" s="822"/>
      <c r="D28" s="822"/>
      <c r="E28" s="823">
        <f t="shared" si="0"/>
        <v>0</v>
      </c>
      <c r="F28" s="822"/>
      <c r="G28" s="822"/>
      <c r="H28" s="823">
        <f t="shared" si="1"/>
        <v>0</v>
      </c>
      <c r="I28" s="824">
        <f t="shared" si="2"/>
        <v>0</v>
      </c>
      <c r="J28" s="824">
        <f t="shared" si="3"/>
        <v>0</v>
      </c>
      <c r="K28" s="824">
        <f t="shared" si="4"/>
        <v>0</v>
      </c>
      <c r="L28" s="825" t="str">
        <f t="shared" si="5"/>
        <v>-</v>
      </c>
      <c r="M28" s="826" t="str">
        <f t="shared" si="5"/>
        <v>-</v>
      </c>
    </row>
    <row r="29" spans="1:13" s="48" customFormat="1" x14ac:dyDescent="0.2">
      <c r="A29" s="820">
        <v>23</v>
      </c>
      <c r="B29" s="821"/>
      <c r="C29" s="822"/>
      <c r="D29" s="822"/>
      <c r="E29" s="823">
        <f t="shared" si="0"/>
        <v>0</v>
      </c>
      <c r="F29" s="822"/>
      <c r="G29" s="822"/>
      <c r="H29" s="823">
        <f t="shared" si="1"/>
        <v>0</v>
      </c>
      <c r="I29" s="824">
        <f t="shared" si="2"/>
        <v>0</v>
      </c>
      <c r="J29" s="824">
        <f t="shared" si="3"/>
        <v>0</v>
      </c>
      <c r="K29" s="824">
        <f t="shared" si="4"/>
        <v>0</v>
      </c>
      <c r="L29" s="825" t="str">
        <f t="shared" si="5"/>
        <v>-</v>
      </c>
      <c r="M29" s="826" t="str">
        <f t="shared" si="5"/>
        <v>-</v>
      </c>
    </row>
    <row r="30" spans="1:13" s="48" customFormat="1" x14ac:dyDescent="0.2">
      <c r="A30" s="820">
        <v>24</v>
      </c>
      <c r="B30" s="821"/>
      <c r="C30" s="822"/>
      <c r="D30" s="822"/>
      <c r="E30" s="823">
        <f t="shared" ref="E30:E93" si="6">SUM(C30:D30)</f>
        <v>0</v>
      </c>
      <c r="F30" s="822"/>
      <c r="G30" s="822"/>
      <c r="H30" s="823">
        <f t="shared" ref="H30:H93" si="7">SUM(F30:G30)</f>
        <v>0</v>
      </c>
      <c r="I30" s="824">
        <f t="shared" si="2"/>
        <v>0</v>
      </c>
      <c r="J30" s="824">
        <f t="shared" si="3"/>
        <v>0</v>
      </c>
      <c r="K30" s="824">
        <f t="shared" ref="K30:K32" si="8">SUM(I30:J30)</f>
        <v>0</v>
      </c>
      <c r="L30" s="825" t="str">
        <f t="shared" si="5"/>
        <v>-</v>
      </c>
      <c r="M30" s="826" t="str">
        <f t="shared" si="5"/>
        <v>-</v>
      </c>
    </row>
    <row r="31" spans="1:13" s="48" customFormat="1" x14ac:dyDescent="0.2">
      <c r="A31" s="820">
        <v>25</v>
      </c>
      <c r="B31" s="821"/>
      <c r="C31" s="822"/>
      <c r="D31" s="822"/>
      <c r="E31" s="823">
        <f t="shared" si="6"/>
        <v>0</v>
      </c>
      <c r="F31" s="822"/>
      <c r="G31" s="822"/>
      <c r="H31" s="823">
        <f t="shared" si="7"/>
        <v>0</v>
      </c>
      <c r="I31" s="824">
        <f t="shared" si="2"/>
        <v>0</v>
      </c>
      <c r="J31" s="824">
        <f t="shared" si="3"/>
        <v>0</v>
      </c>
      <c r="K31" s="824">
        <f t="shared" si="8"/>
        <v>0</v>
      </c>
      <c r="L31" s="825" t="str">
        <f t="shared" si="5"/>
        <v>-</v>
      </c>
      <c r="M31" s="826" t="str">
        <f t="shared" si="5"/>
        <v>-</v>
      </c>
    </row>
    <row r="32" spans="1:13" s="48" customFormat="1" x14ac:dyDescent="0.2">
      <c r="A32" s="820">
        <v>26</v>
      </c>
      <c r="B32" s="821"/>
      <c r="C32" s="822"/>
      <c r="D32" s="822"/>
      <c r="E32" s="823">
        <f t="shared" si="6"/>
        <v>0</v>
      </c>
      <c r="F32" s="822"/>
      <c r="G32" s="822"/>
      <c r="H32" s="823">
        <f t="shared" si="7"/>
        <v>0</v>
      </c>
      <c r="I32" s="824">
        <f t="shared" si="2"/>
        <v>0</v>
      </c>
      <c r="J32" s="824">
        <f t="shared" si="3"/>
        <v>0</v>
      </c>
      <c r="K32" s="824">
        <f t="shared" si="8"/>
        <v>0</v>
      </c>
      <c r="L32" s="825" t="str">
        <f t="shared" si="5"/>
        <v>-</v>
      </c>
      <c r="M32" s="826" t="str">
        <f t="shared" si="5"/>
        <v>-</v>
      </c>
    </row>
    <row r="33" spans="1:13" s="48" customFormat="1" x14ac:dyDescent="0.2">
      <c r="A33" s="820">
        <v>27</v>
      </c>
      <c r="B33" s="821"/>
      <c r="C33" s="822"/>
      <c r="D33" s="822"/>
      <c r="E33" s="823">
        <f t="shared" si="6"/>
        <v>0</v>
      </c>
      <c r="F33" s="822"/>
      <c r="G33" s="822"/>
      <c r="H33" s="823">
        <f t="shared" si="7"/>
        <v>0</v>
      </c>
      <c r="I33" s="824">
        <f t="shared" si="2"/>
        <v>0</v>
      </c>
      <c r="J33" s="824">
        <f t="shared" si="3"/>
        <v>0</v>
      </c>
      <c r="K33" s="824">
        <f t="shared" ref="K33:K34" si="9">SUM(I33:J33)</f>
        <v>0</v>
      </c>
      <c r="L33" s="825" t="str">
        <f t="shared" si="5"/>
        <v>-</v>
      </c>
      <c r="M33" s="826" t="str">
        <f t="shared" si="5"/>
        <v>-</v>
      </c>
    </row>
    <row r="34" spans="1:13" s="48" customFormat="1" x14ac:dyDescent="0.2">
      <c r="A34" s="820">
        <v>28</v>
      </c>
      <c r="B34" s="821"/>
      <c r="C34" s="822"/>
      <c r="D34" s="822"/>
      <c r="E34" s="823">
        <f t="shared" si="6"/>
        <v>0</v>
      </c>
      <c r="F34" s="822"/>
      <c r="G34" s="822"/>
      <c r="H34" s="823">
        <f t="shared" si="7"/>
        <v>0</v>
      </c>
      <c r="I34" s="824">
        <f t="shared" si="2"/>
        <v>0</v>
      </c>
      <c r="J34" s="824">
        <f t="shared" si="3"/>
        <v>0</v>
      </c>
      <c r="K34" s="824">
        <f t="shared" si="9"/>
        <v>0</v>
      </c>
      <c r="L34" s="825" t="str">
        <f t="shared" si="5"/>
        <v>-</v>
      </c>
      <c r="M34" s="826" t="str">
        <f t="shared" si="5"/>
        <v>-</v>
      </c>
    </row>
    <row r="35" spans="1:13" s="48" customFormat="1" x14ac:dyDescent="0.2">
      <c r="A35" s="820">
        <v>29</v>
      </c>
      <c r="B35" s="821"/>
      <c r="C35" s="822"/>
      <c r="D35" s="822"/>
      <c r="E35" s="823">
        <f t="shared" si="6"/>
        <v>0</v>
      </c>
      <c r="F35" s="822"/>
      <c r="G35" s="822"/>
      <c r="H35" s="823">
        <f t="shared" si="7"/>
        <v>0</v>
      </c>
      <c r="I35" s="824">
        <f t="shared" si="2"/>
        <v>0</v>
      </c>
      <c r="J35" s="824">
        <f t="shared" si="3"/>
        <v>0</v>
      </c>
      <c r="K35" s="824">
        <f t="shared" ref="K35:K37" si="10">SUM(I35:J35)</f>
        <v>0</v>
      </c>
      <c r="L35" s="825" t="str">
        <f t="shared" si="5"/>
        <v>-</v>
      </c>
      <c r="M35" s="826" t="str">
        <f t="shared" si="5"/>
        <v>-</v>
      </c>
    </row>
    <row r="36" spans="1:13" s="48" customFormat="1" x14ac:dyDescent="0.2">
      <c r="A36" s="820">
        <v>30</v>
      </c>
      <c r="B36" s="821"/>
      <c r="C36" s="822"/>
      <c r="D36" s="822"/>
      <c r="E36" s="823">
        <f t="shared" si="6"/>
        <v>0</v>
      </c>
      <c r="F36" s="822"/>
      <c r="G36" s="822"/>
      <c r="H36" s="823">
        <f t="shared" si="7"/>
        <v>0</v>
      </c>
      <c r="I36" s="824">
        <f t="shared" si="2"/>
        <v>0</v>
      </c>
      <c r="J36" s="824">
        <f t="shared" si="3"/>
        <v>0</v>
      </c>
      <c r="K36" s="824">
        <f t="shared" si="10"/>
        <v>0</v>
      </c>
      <c r="L36" s="825" t="str">
        <f t="shared" si="5"/>
        <v>-</v>
      </c>
      <c r="M36" s="826" t="str">
        <f t="shared" si="5"/>
        <v>-</v>
      </c>
    </row>
    <row r="37" spans="1:13" s="48" customFormat="1" x14ac:dyDescent="0.2">
      <c r="A37" s="820">
        <v>31</v>
      </c>
      <c r="B37" s="821"/>
      <c r="C37" s="822"/>
      <c r="D37" s="822"/>
      <c r="E37" s="823">
        <f t="shared" si="6"/>
        <v>0</v>
      </c>
      <c r="F37" s="822"/>
      <c r="G37" s="822"/>
      <c r="H37" s="823">
        <f t="shared" si="7"/>
        <v>0</v>
      </c>
      <c r="I37" s="824">
        <f t="shared" si="2"/>
        <v>0</v>
      </c>
      <c r="J37" s="824">
        <f t="shared" si="3"/>
        <v>0</v>
      </c>
      <c r="K37" s="824">
        <f t="shared" si="10"/>
        <v>0</v>
      </c>
      <c r="L37" s="825" t="str">
        <f t="shared" si="5"/>
        <v>-</v>
      </c>
      <c r="M37" s="826" t="str">
        <f t="shared" si="5"/>
        <v>-</v>
      </c>
    </row>
    <row r="38" spans="1:13" s="48" customFormat="1" x14ac:dyDescent="0.2">
      <c r="A38" s="820">
        <v>32</v>
      </c>
      <c r="B38" s="821"/>
      <c r="C38" s="822"/>
      <c r="D38" s="822"/>
      <c r="E38" s="823">
        <f t="shared" si="6"/>
        <v>0</v>
      </c>
      <c r="F38" s="822"/>
      <c r="G38" s="822"/>
      <c r="H38" s="823">
        <f t="shared" si="7"/>
        <v>0</v>
      </c>
      <c r="I38" s="824">
        <f t="shared" si="2"/>
        <v>0</v>
      </c>
      <c r="J38" s="824">
        <f t="shared" si="3"/>
        <v>0</v>
      </c>
      <c r="K38" s="824">
        <f t="shared" ref="K38:K39" si="11">SUM(I38:J38)</f>
        <v>0</v>
      </c>
      <c r="L38" s="825" t="str">
        <f t="shared" si="5"/>
        <v>-</v>
      </c>
      <c r="M38" s="826" t="str">
        <f t="shared" si="5"/>
        <v>-</v>
      </c>
    </row>
    <row r="39" spans="1:13" s="48" customFormat="1" x14ac:dyDescent="0.2">
      <c r="A39" s="820">
        <v>33</v>
      </c>
      <c r="B39" s="821"/>
      <c r="C39" s="822"/>
      <c r="D39" s="822"/>
      <c r="E39" s="823">
        <f t="shared" si="6"/>
        <v>0</v>
      </c>
      <c r="F39" s="822"/>
      <c r="G39" s="822"/>
      <c r="H39" s="823">
        <f t="shared" si="7"/>
        <v>0</v>
      </c>
      <c r="I39" s="824">
        <f t="shared" si="2"/>
        <v>0</v>
      </c>
      <c r="J39" s="824">
        <f t="shared" si="3"/>
        <v>0</v>
      </c>
      <c r="K39" s="824">
        <f t="shared" si="11"/>
        <v>0</v>
      </c>
      <c r="L39" s="825" t="str">
        <f t="shared" si="5"/>
        <v>-</v>
      </c>
      <c r="M39" s="826" t="str">
        <f t="shared" si="5"/>
        <v>-</v>
      </c>
    </row>
    <row r="40" spans="1:13" s="48" customFormat="1" x14ac:dyDescent="0.2">
      <c r="A40" s="820">
        <v>34</v>
      </c>
      <c r="B40" s="821"/>
      <c r="C40" s="822"/>
      <c r="D40" s="822"/>
      <c r="E40" s="823">
        <f t="shared" si="6"/>
        <v>0</v>
      </c>
      <c r="F40" s="822"/>
      <c r="G40" s="822"/>
      <c r="H40" s="823">
        <f t="shared" si="7"/>
        <v>0</v>
      </c>
      <c r="I40" s="824">
        <f t="shared" si="2"/>
        <v>0</v>
      </c>
      <c r="J40" s="824">
        <f t="shared" si="3"/>
        <v>0</v>
      </c>
      <c r="K40" s="824">
        <f t="shared" ref="K40:K42" si="12">SUM(I40:J40)</f>
        <v>0</v>
      </c>
      <c r="L40" s="825" t="str">
        <f t="shared" si="5"/>
        <v>-</v>
      </c>
      <c r="M40" s="826" t="str">
        <f t="shared" si="5"/>
        <v>-</v>
      </c>
    </row>
    <row r="41" spans="1:13" s="48" customFormat="1" x14ac:dyDescent="0.2">
      <c r="A41" s="820">
        <v>35</v>
      </c>
      <c r="B41" s="821"/>
      <c r="C41" s="822"/>
      <c r="D41" s="822"/>
      <c r="E41" s="823">
        <f t="shared" si="6"/>
        <v>0</v>
      </c>
      <c r="F41" s="822"/>
      <c r="G41" s="822"/>
      <c r="H41" s="823">
        <f t="shared" si="7"/>
        <v>0</v>
      </c>
      <c r="I41" s="824">
        <f t="shared" si="2"/>
        <v>0</v>
      </c>
      <c r="J41" s="824">
        <f t="shared" si="3"/>
        <v>0</v>
      </c>
      <c r="K41" s="824">
        <f t="shared" si="12"/>
        <v>0</v>
      </c>
      <c r="L41" s="825" t="str">
        <f t="shared" si="5"/>
        <v>-</v>
      </c>
      <c r="M41" s="826" t="str">
        <f t="shared" si="5"/>
        <v>-</v>
      </c>
    </row>
    <row r="42" spans="1:13" s="48" customFormat="1" x14ac:dyDescent="0.2">
      <c r="A42" s="820">
        <v>36</v>
      </c>
      <c r="B42" s="821"/>
      <c r="C42" s="822"/>
      <c r="D42" s="822"/>
      <c r="E42" s="823">
        <f t="shared" si="6"/>
        <v>0</v>
      </c>
      <c r="F42" s="822"/>
      <c r="G42" s="822"/>
      <c r="H42" s="823">
        <f t="shared" si="7"/>
        <v>0</v>
      </c>
      <c r="I42" s="824">
        <f t="shared" si="2"/>
        <v>0</v>
      </c>
      <c r="J42" s="824">
        <f t="shared" si="3"/>
        <v>0</v>
      </c>
      <c r="K42" s="824">
        <f t="shared" si="12"/>
        <v>0</v>
      </c>
      <c r="L42" s="825" t="str">
        <f t="shared" si="5"/>
        <v>-</v>
      </c>
      <c r="M42" s="826" t="str">
        <f t="shared" si="5"/>
        <v>-</v>
      </c>
    </row>
    <row r="43" spans="1:13" s="48" customFormat="1" x14ac:dyDescent="0.2">
      <c r="A43" s="820">
        <v>37</v>
      </c>
      <c r="B43" s="821"/>
      <c r="C43" s="822"/>
      <c r="D43" s="822"/>
      <c r="E43" s="823">
        <f t="shared" si="6"/>
        <v>0</v>
      </c>
      <c r="F43" s="822"/>
      <c r="G43" s="822"/>
      <c r="H43" s="823">
        <f t="shared" si="7"/>
        <v>0</v>
      </c>
      <c r="I43" s="824">
        <f t="shared" si="2"/>
        <v>0</v>
      </c>
      <c r="J43" s="824">
        <f t="shared" si="3"/>
        <v>0</v>
      </c>
      <c r="K43" s="824">
        <f t="shared" ref="K43:K44" si="13">SUM(I43:J43)</f>
        <v>0</v>
      </c>
      <c r="L43" s="825" t="str">
        <f t="shared" si="5"/>
        <v>-</v>
      </c>
      <c r="M43" s="826" t="str">
        <f t="shared" si="5"/>
        <v>-</v>
      </c>
    </row>
    <row r="44" spans="1:13" s="48" customFormat="1" x14ac:dyDescent="0.2">
      <c r="A44" s="820">
        <v>38</v>
      </c>
      <c r="B44" s="821"/>
      <c r="C44" s="822"/>
      <c r="D44" s="822"/>
      <c r="E44" s="823">
        <f t="shared" si="6"/>
        <v>0</v>
      </c>
      <c r="F44" s="822"/>
      <c r="G44" s="822"/>
      <c r="H44" s="823">
        <f t="shared" si="7"/>
        <v>0</v>
      </c>
      <c r="I44" s="824">
        <f t="shared" si="2"/>
        <v>0</v>
      </c>
      <c r="J44" s="824">
        <f t="shared" si="3"/>
        <v>0</v>
      </c>
      <c r="K44" s="824">
        <f t="shared" si="13"/>
        <v>0</v>
      </c>
      <c r="L44" s="825" t="str">
        <f t="shared" si="5"/>
        <v>-</v>
      </c>
      <c r="M44" s="826" t="str">
        <f t="shared" si="5"/>
        <v>-</v>
      </c>
    </row>
    <row r="45" spans="1:13" s="48" customFormat="1" x14ac:dyDescent="0.2">
      <c r="A45" s="820">
        <v>39</v>
      </c>
      <c r="B45" s="821"/>
      <c r="C45" s="822"/>
      <c r="D45" s="822"/>
      <c r="E45" s="823">
        <f t="shared" si="6"/>
        <v>0</v>
      </c>
      <c r="F45" s="822"/>
      <c r="G45" s="822"/>
      <c r="H45" s="823">
        <f t="shared" si="7"/>
        <v>0</v>
      </c>
      <c r="I45" s="824">
        <f t="shared" si="2"/>
        <v>0</v>
      </c>
      <c r="J45" s="824">
        <f t="shared" si="3"/>
        <v>0</v>
      </c>
      <c r="K45" s="824">
        <f t="shared" ref="K45:K47" si="14">SUM(I45:J45)</f>
        <v>0</v>
      </c>
      <c r="L45" s="825" t="str">
        <f t="shared" si="5"/>
        <v>-</v>
      </c>
      <c r="M45" s="826" t="str">
        <f t="shared" si="5"/>
        <v>-</v>
      </c>
    </row>
    <row r="46" spans="1:13" s="48" customFormat="1" x14ac:dyDescent="0.2">
      <c r="A46" s="820">
        <v>40</v>
      </c>
      <c r="B46" s="821"/>
      <c r="C46" s="822"/>
      <c r="D46" s="822"/>
      <c r="E46" s="823">
        <f t="shared" si="6"/>
        <v>0</v>
      </c>
      <c r="F46" s="822"/>
      <c r="G46" s="822"/>
      <c r="H46" s="823">
        <f t="shared" si="7"/>
        <v>0</v>
      </c>
      <c r="I46" s="824">
        <f t="shared" si="2"/>
        <v>0</v>
      </c>
      <c r="J46" s="824">
        <f t="shared" si="3"/>
        <v>0</v>
      </c>
      <c r="K46" s="824">
        <f t="shared" si="14"/>
        <v>0</v>
      </c>
      <c r="L46" s="825" t="str">
        <f t="shared" si="5"/>
        <v>-</v>
      </c>
      <c r="M46" s="826" t="str">
        <f t="shared" si="5"/>
        <v>-</v>
      </c>
    </row>
    <row r="47" spans="1:13" s="48" customFormat="1" x14ac:dyDescent="0.2">
      <c r="A47" s="820">
        <v>41</v>
      </c>
      <c r="B47" s="821"/>
      <c r="C47" s="822"/>
      <c r="D47" s="822"/>
      <c r="E47" s="823">
        <f t="shared" si="6"/>
        <v>0</v>
      </c>
      <c r="F47" s="822"/>
      <c r="G47" s="822"/>
      <c r="H47" s="823">
        <f t="shared" si="7"/>
        <v>0</v>
      </c>
      <c r="I47" s="824">
        <f t="shared" si="2"/>
        <v>0</v>
      </c>
      <c r="J47" s="824">
        <f t="shared" si="3"/>
        <v>0</v>
      </c>
      <c r="K47" s="824">
        <f t="shared" si="14"/>
        <v>0</v>
      </c>
      <c r="L47" s="825" t="str">
        <f t="shared" si="5"/>
        <v>-</v>
      </c>
      <c r="M47" s="826" t="str">
        <f t="shared" si="5"/>
        <v>-</v>
      </c>
    </row>
    <row r="48" spans="1:13" s="48" customFormat="1" x14ac:dyDescent="0.2">
      <c r="A48" s="820">
        <v>42</v>
      </c>
      <c r="B48" s="821"/>
      <c r="C48" s="822"/>
      <c r="D48" s="822"/>
      <c r="E48" s="823">
        <f t="shared" si="6"/>
        <v>0</v>
      </c>
      <c r="F48" s="822"/>
      <c r="G48" s="822"/>
      <c r="H48" s="823">
        <f t="shared" si="7"/>
        <v>0</v>
      </c>
      <c r="I48" s="824">
        <f t="shared" si="2"/>
        <v>0</v>
      </c>
      <c r="J48" s="824">
        <f t="shared" si="3"/>
        <v>0</v>
      </c>
      <c r="K48" s="824">
        <f t="shared" ref="K48:K49" si="15">SUM(I48:J48)</f>
        <v>0</v>
      </c>
      <c r="L48" s="825" t="str">
        <f t="shared" si="5"/>
        <v>-</v>
      </c>
      <c r="M48" s="826" t="str">
        <f t="shared" si="5"/>
        <v>-</v>
      </c>
    </row>
    <row r="49" spans="1:13" s="48" customFormat="1" x14ac:dyDescent="0.2">
      <c r="A49" s="820">
        <v>43</v>
      </c>
      <c r="B49" s="821"/>
      <c r="C49" s="822"/>
      <c r="D49" s="822"/>
      <c r="E49" s="823">
        <f t="shared" si="6"/>
        <v>0</v>
      </c>
      <c r="F49" s="822"/>
      <c r="G49" s="822"/>
      <c r="H49" s="823">
        <f t="shared" si="7"/>
        <v>0</v>
      </c>
      <c r="I49" s="824">
        <f t="shared" si="2"/>
        <v>0</v>
      </c>
      <c r="J49" s="824">
        <f t="shared" si="3"/>
        <v>0</v>
      </c>
      <c r="K49" s="824">
        <f t="shared" si="15"/>
        <v>0</v>
      </c>
      <c r="L49" s="825" t="str">
        <f t="shared" si="5"/>
        <v>-</v>
      </c>
      <c r="M49" s="826" t="str">
        <f t="shared" si="5"/>
        <v>-</v>
      </c>
    </row>
    <row r="50" spans="1:13" s="48" customFormat="1" x14ac:dyDescent="0.2">
      <c r="A50" s="820">
        <v>44</v>
      </c>
      <c r="B50" s="821"/>
      <c r="C50" s="822"/>
      <c r="D50" s="822"/>
      <c r="E50" s="823">
        <f t="shared" si="6"/>
        <v>0</v>
      </c>
      <c r="F50" s="822"/>
      <c r="G50" s="822"/>
      <c r="H50" s="823">
        <f t="shared" si="7"/>
        <v>0</v>
      </c>
      <c r="I50" s="824">
        <f t="shared" si="2"/>
        <v>0</v>
      </c>
      <c r="J50" s="824">
        <f t="shared" si="3"/>
        <v>0</v>
      </c>
      <c r="K50" s="824">
        <f t="shared" ref="K50:K52" si="16">SUM(I50:J50)</f>
        <v>0</v>
      </c>
      <c r="L50" s="825" t="str">
        <f t="shared" si="5"/>
        <v>-</v>
      </c>
      <c r="M50" s="826" t="str">
        <f t="shared" si="5"/>
        <v>-</v>
      </c>
    </row>
    <row r="51" spans="1:13" s="48" customFormat="1" x14ac:dyDescent="0.2">
      <c r="A51" s="820">
        <v>45</v>
      </c>
      <c r="B51" s="821"/>
      <c r="C51" s="822"/>
      <c r="D51" s="822"/>
      <c r="E51" s="823">
        <f t="shared" si="6"/>
        <v>0</v>
      </c>
      <c r="F51" s="822"/>
      <c r="G51" s="822"/>
      <c r="H51" s="823">
        <f t="shared" si="7"/>
        <v>0</v>
      </c>
      <c r="I51" s="824">
        <f t="shared" si="2"/>
        <v>0</v>
      </c>
      <c r="J51" s="824">
        <f t="shared" si="3"/>
        <v>0</v>
      </c>
      <c r="K51" s="824">
        <f t="shared" si="16"/>
        <v>0</v>
      </c>
      <c r="L51" s="825" t="str">
        <f t="shared" si="5"/>
        <v>-</v>
      </c>
      <c r="M51" s="826" t="str">
        <f t="shared" si="5"/>
        <v>-</v>
      </c>
    </row>
    <row r="52" spans="1:13" s="48" customFormat="1" x14ac:dyDescent="0.2">
      <c r="A52" s="820">
        <v>46</v>
      </c>
      <c r="B52" s="821"/>
      <c r="C52" s="822"/>
      <c r="D52" s="822"/>
      <c r="E52" s="823">
        <f t="shared" si="6"/>
        <v>0</v>
      </c>
      <c r="F52" s="822"/>
      <c r="G52" s="822"/>
      <c r="H52" s="823">
        <f t="shared" si="7"/>
        <v>0</v>
      </c>
      <c r="I52" s="824">
        <f t="shared" si="2"/>
        <v>0</v>
      </c>
      <c r="J52" s="824">
        <f t="shared" si="3"/>
        <v>0</v>
      </c>
      <c r="K52" s="824">
        <f t="shared" si="16"/>
        <v>0</v>
      </c>
      <c r="L52" s="825" t="str">
        <f t="shared" si="5"/>
        <v>-</v>
      </c>
      <c r="M52" s="826" t="str">
        <f t="shared" si="5"/>
        <v>-</v>
      </c>
    </row>
    <row r="53" spans="1:13" s="48" customFormat="1" x14ac:dyDescent="0.2">
      <c r="A53" s="820">
        <v>47</v>
      </c>
      <c r="B53" s="821"/>
      <c r="C53" s="822"/>
      <c r="D53" s="822"/>
      <c r="E53" s="823">
        <f t="shared" si="6"/>
        <v>0</v>
      </c>
      <c r="F53" s="822"/>
      <c r="G53" s="822"/>
      <c r="H53" s="823">
        <f t="shared" si="7"/>
        <v>0</v>
      </c>
      <c r="I53" s="824">
        <f t="shared" si="2"/>
        <v>0</v>
      </c>
      <c r="J53" s="824">
        <f t="shared" si="3"/>
        <v>0</v>
      </c>
      <c r="K53" s="824">
        <f t="shared" ref="K53:K54" si="17">SUM(I53:J53)</f>
        <v>0</v>
      </c>
      <c r="L53" s="825" t="str">
        <f t="shared" si="5"/>
        <v>-</v>
      </c>
      <c r="M53" s="826" t="str">
        <f t="shared" si="5"/>
        <v>-</v>
      </c>
    </row>
    <row r="54" spans="1:13" s="48" customFormat="1" x14ac:dyDescent="0.2">
      <c r="A54" s="820">
        <v>48</v>
      </c>
      <c r="B54" s="821"/>
      <c r="C54" s="822"/>
      <c r="D54" s="822"/>
      <c r="E54" s="823">
        <f t="shared" si="6"/>
        <v>0</v>
      </c>
      <c r="F54" s="822"/>
      <c r="G54" s="822"/>
      <c r="H54" s="823">
        <f t="shared" si="7"/>
        <v>0</v>
      </c>
      <c r="I54" s="824">
        <f t="shared" si="2"/>
        <v>0</v>
      </c>
      <c r="J54" s="824">
        <f t="shared" si="3"/>
        <v>0</v>
      </c>
      <c r="K54" s="824">
        <f t="shared" si="17"/>
        <v>0</v>
      </c>
      <c r="L54" s="825" t="str">
        <f t="shared" si="5"/>
        <v>-</v>
      </c>
      <c r="M54" s="826" t="str">
        <f t="shared" si="5"/>
        <v>-</v>
      </c>
    </row>
    <row r="55" spans="1:13" s="48" customFormat="1" x14ac:dyDescent="0.2">
      <c r="A55" s="820">
        <v>49</v>
      </c>
      <c r="B55" s="821"/>
      <c r="C55" s="822"/>
      <c r="D55" s="822"/>
      <c r="E55" s="823">
        <f t="shared" si="6"/>
        <v>0</v>
      </c>
      <c r="F55" s="822"/>
      <c r="G55" s="822"/>
      <c r="H55" s="823">
        <f t="shared" si="7"/>
        <v>0</v>
      </c>
      <c r="I55" s="824">
        <f t="shared" si="2"/>
        <v>0</v>
      </c>
      <c r="J55" s="824">
        <f t="shared" si="3"/>
        <v>0</v>
      </c>
      <c r="K55" s="824">
        <f t="shared" ref="K55:K57" si="18">SUM(I55:J55)</f>
        <v>0</v>
      </c>
      <c r="L55" s="825" t="str">
        <f t="shared" si="5"/>
        <v>-</v>
      </c>
      <c r="M55" s="826" t="str">
        <f t="shared" si="5"/>
        <v>-</v>
      </c>
    </row>
    <row r="56" spans="1:13" s="48" customFormat="1" x14ac:dyDescent="0.2">
      <c r="A56" s="820">
        <v>50</v>
      </c>
      <c r="B56" s="821"/>
      <c r="C56" s="822"/>
      <c r="D56" s="822"/>
      <c r="E56" s="823">
        <f t="shared" si="6"/>
        <v>0</v>
      </c>
      <c r="F56" s="822"/>
      <c r="G56" s="822"/>
      <c r="H56" s="823">
        <f t="shared" si="7"/>
        <v>0</v>
      </c>
      <c r="I56" s="824">
        <f t="shared" si="2"/>
        <v>0</v>
      </c>
      <c r="J56" s="824">
        <f t="shared" si="3"/>
        <v>0</v>
      </c>
      <c r="K56" s="824">
        <f t="shared" si="18"/>
        <v>0</v>
      </c>
      <c r="L56" s="825" t="str">
        <f t="shared" si="5"/>
        <v>-</v>
      </c>
      <c r="M56" s="826" t="str">
        <f t="shared" si="5"/>
        <v>-</v>
      </c>
    </row>
    <row r="57" spans="1:13" s="48" customFormat="1" x14ac:dyDescent="0.2">
      <c r="A57" s="820">
        <v>51</v>
      </c>
      <c r="B57" s="821"/>
      <c r="C57" s="822"/>
      <c r="D57" s="822"/>
      <c r="E57" s="823">
        <f t="shared" si="6"/>
        <v>0</v>
      </c>
      <c r="F57" s="822"/>
      <c r="G57" s="822"/>
      <c r="H57" s="823">
        <f t="shared" si="7"/>
        <v>0</v>
      </c>
      <c r="I57" s="824">
        <f t="shared" si="2"/>
        <v>0</v>
      </c>
      <c r="J57" s="824">
        <f t="shared" si="3"/>
        <v>0</v>
      </c>
      <c r="K57" s="824">
        <f t="shared" si="18"/>
        <v>0</v>
      </c>
      <c r="L57" s="825" t="str">
        <f t="shared" si="5"/>
        <v>-</v>
      </c>
      <c r="M57" s="826" t="str">
        <f t="shared" si="5"/>
        <v>-</v>
      </c>
    </row>
    <row r="58" spans="1:13" s="48" customFormat="1" x14ac:dyDescent="0.2">
      <c r="A58" s="820">
        <v>52</v>
      </c>
      <c r="B58" s="821"/>
      <c r="C58" s="822"/>
      <c r="D58" s="822"/>
      <c r="E58" s="823">
        <f t="shared" si="6"/>
        <v>0</v>
      </c>
      <c r="F58" s="822"/>
      <c r="G58" s="822"/>
      <c r="H58" s="823">
        <f t="shared" si="7"/>
        <v>0</v>
      </c>
      <c r="I58" s="824">
        <f t="shared" si="2"/>
        <v>0</v>
      </c>
      <c r="J58" s="824">
        <f t="shared" si="3"/>
        <v>0</v>
      </c>
      <c r="K58" s="824">
        <f t="shared" ref="K58:K59" si="19">SUM(I58:J58)</f>
        <v>0</v>
      </c>
      <c r="L58" s="825" t="str">
        <f t="shared" si="5"/>
        <v>-</v>
      </c>
      <c r="M58" s="826" t="str">
        <f t="shared" si="5"/>
        <v>-</v>
      </c>
    </row>
    <row r="59" spans="1:13" s="48" customFormat="1" x14ac:dyDescent="0.2">
      <c r="A59" s="820">
        <v>53</v>
      </c>
      <c r="B59" s="821"/>
      <c r="C59" s="822"/>
      <c r="D59" s="822"/>
      <c r="E59" s="823">
        <f t="shared" si="6"/>
        <v>0</v>
      </c>
      <c r="F59" s="822"/>
      <c r="G59" s="822"/>
      <c r="H59" s="823">
        <f t="shared" si="7"/>
        <v>0</v>
      </c>
      <c r="I59" s="824">
        <f t="shared" si="2"/>
        <v>0</v>
      </c>
      <c r="J59" s="824">
        <f t="shared" si="3"/>
        <v>0</v>
      </c>
      <c r="K59" s="824">
        <f t="shared" si="19"/>
        <v>0</v>
      </c>
      <c r="L59" s="825" t="str">
        <f t="shared" si="5"/>
        <v>-</v>
      </c>
      <c r="M59" s="826" t="str">
        <f t="shared" si="5"/>
        <v>-</v>
      </c>
    </row>
    <row r="60" spans="1:13" s="48" customFormat="1" x14ac:dyDescent="0.2">
      <c r="A60" s="820">
        <v>54</v>
      </c>
      <c r="B60" s="821"/>
      <c r="C60" s="822"/>
      <c r="D60" s="822"/>
      <c r="E60" s="823">
        <f t="shared" si="6"/>
        <v>0</v>
      </c>
      <c r="F60" s="822"/>
      <c r="G60" s="822"/>
      <c r="H60" s="823">
        <f t="shared" si="7"/>
        <v>0</v>
      </c>
      <c r="I60" s="824">
        <f t="shared" si="2"/>
        <v>0</v>
      </c>
      <c r="J60" s="824">
        <f t="shared" si="3"/>
        <v>0</v>
      </c>
      <c r="K60" s="824">
        <f t="shared" ref="K60:K62" si="20">SUM(I60:J60)</f>
        <v>0</v>
      </c>
      <c r="L60" s="825" t="str">
        <f t="shared" si="5"/>
        <v>-</v>
      </c>
      <c r="M60" s="826" t="str">
        <f t="shared" si="5"/>
        <v>-</v>
      </c>
    </row>
    <row r="61" spans="1:13" s="48" customFormat="1" x14ac:dyDescent="0.2">
      <c r="A61" s="820">
        <v>55</v>
      </c>
      <c r="B61" s="821"/>
      <c r="C61" s="822"/>
      <c r="D61" s="822"/>
      <c r="E61" s="823">
        <f t="shared" si="6"/>
        <v>0</v>
      </c>
      <c r="F61" s="822"/>
      <c r="G61" s="822"/>
      <c r="H61" s="823">
        <f t="shared" si="7"/>
        <v>0</v>
      </c>
      <c r="I61" s="824">
        <f t="shared" si="2"/>
        <v>0</v>
      </c>
      <c r="J61" s="824">
        <f t="shared" si="3"/>
        <v>0</v>
      </c>
      <c r="K61" s="824">
        <f t="shared" si="20"/>
        <v>0</v>
      </c>
      <c r="L61" s="825" t="str">
        <f t="shared" si="5"/>
        <v>-</v>
      </c>
      <c r="M61" s="826" t="str">
        <f t="shared" si="5"/>
        <v>-</v>
      </c>
    </row>
    <row r="62" spans="1:13" s="48" customFormat="1" x14ac:dyDescent="0.2">
      <c r="A62" s="820">
        <v>56</v>
      </c>
      <c r="B62" s="821"/>
      <c r="C62" s="822"/>
      <c r="D62" s="822"/>
      <c r="E62" s="823">
        <f t="shared" si="6"/>
        <v>0</v>
      </c>
      <c r="F62" s="822"/>
      <c r="G62" s="822"/>
      <c r="H62" s="823">
        <f t="shared" si="7"/>
        <v>0</v>
      </c>
      <c r="I62" s="824">
        <f t="shared" si="2"/>
        <v>0</v>
      </c>
      <c r="J62" s="824">
        <f t="shared" si="3"/>
        <v>0</v>
      </c>
      <c r="K62" s="824">
        <f t="shared" si="20"/>
        <v>0</v>
      </c>
      <c r="L62" s="825" t="str">
        <f t="shared" si="5"/>
        <v>-</v>
      </c>
      <c r="M62" s="826" t="str">
        <f t="shared" si="5"/>
        <v>-</v>
      </c>
    </row>
    <row r="63" spans="1:13" s="48" customFormat="1" x14ac:dyDescent="0.2">
      <c r="A63" s="820">
        <v>57</v>
      </c>
      <c r="B63" s="821"/>
      <c r="C63" s="822"/>
      <c r="D63" s="822"/>
      <c r="E63" s="823">
        <f t="shared" si="6"/>
        <v>0</v>
      </c>
      <c r="F63" s="822"/>
      <c r="G63" s="822"/>
      <c r="H63" s="823">
        <f t="shared" si="7"/>
        <v>0</v>
      </c>
      <c r="I63" s="824">
        <f t="shared" si="2"/>
        <v>0</v>
      </c>
      <c r="J63" s="824">
        <f t="shared" si="3"/>
        <v>0</v>
      </c>
      <c r="K63" s="824">
        <f t="shared" ref="K63:K64" si="21">SUM(I63:J63)</f>
        <v>0</v>
      </c>
      <c r="L63" s="825" t="str">
        <f t="shared" si="5"/>
        <v>-</v>
      </c>
      <c r="M63" s="826" t="str">
        <f t="shared" si="5"/>
        <v>-</v>
      </c>
    </row>
    <row r="64" spans="1:13" s="48" customFormat="1" x14ac:dyDescent="0.2">
      <c r="A64" s="820">
        <v>58</v>
      </c>
      <c r="B64" s="821"/>
      <c r="C64" s="822"/>
      <c r="D64" s="822"/>
      <c r="E64" s="823">
        <f t="shared" si="6"/>
        <v>0</v>
      </c>
      <c r="F64" s="822"/>
      <c r="G64" s="822"/>
      <c r="H64" s="823">
        <f t="shared" si="7"/>
        <v>0</v>
      </c>
      <c r="I64" s="824">
        <f t="shared" si="2"/>
        <v>0</v>
      </c>
      <c r="J64" s="824">
        <f t="shared" si="3"/>
        <v>0</v>
      </c>
      <c r="K64" s="824">
        <f t="shared" si="21"/>
        <v>0</v>
      </c>
      <c r="L64" s="825" t="str">
        <f t="shared" si="5"/>
        <v>-</v>
      </c>
      <c r="M64" s="826" t="str">
        <f t="shared" si="5"/>
        <v>-</v>
      </c>
    </row>
    <row r="65" spans="1:13" s="48" customFormat="1" x14ac:dyDescent="0.2">
      <c r="A65" s="820">
        <v>59</v>
      </c>
      <c r="B65" s="821"/>
      <c r="C65" s="822"/>
      <c r="D65" s="822"/>
      <c r="E65" s="823">
        <f t="shared" si="6"/>
        <v>0</v>
      </c>
      <c r="F65" s="822"/>
      <c r="G65" s="822"/>
      <c r="H65" s="823">
        <f t="shared" si="7"/>
        <v>0</v>
      </c>
      <c r="I65" s="824">
        <f t="shared" si="2"/>
        <v>0</v>
      </c>
      <c r="J65" s="824">
        <f t="shared" si="3"/>
        <v>0</v>
      </c>
      <c r="K65" s="824">
        <f t="shared" ref="K65:K67" si="22">SUM(I65:J65)</f>
        <v>0</v>
      </c>
      <c r="L65" s="825" t="str">
        <f t="shared" si="5"/>
        <v>-</v>
      </c>
      <c r="M65" s="826" t="str">
        <f t="shared" si="5"/>
        <v>-</v>
      </c>
    </row>
    <row r="66" spans="1:13" s="48" customFormat="1" x14ac:dyDescent="0.2">
      <c r="A66" s="820">
        <v>60</v>
      </c>
      <c r="B66" s="821"/>
      <c r="C66" s="822"/>
      <c r="D66" s="822"/>
      <c r="E66" s="823">
        <f t="shared" si="6"/>
        <v>0</v>
      </c>
      <c r="F66" s="822"/>
      <c r="G66" s="822"/>
      <c r="H66" s="823">
        <f t="shared" si="7"/>
        <v>0</v>
      </c>
      <c r="I66" s="824">
        <f t="shared" si="2"/>
        <v>0</v>
      </c>
      <c r="J66" s="824">
        <f t="shared" si="3"/>
        <v>0</v>
      </c>
      <c r="K66" s="824">
        <f t="shared" si="22"/>
        <v>0</v>
      </c>
      <c r="L66" s="825" t="str">
        <f t="shared" si="5"/>
        <v>-</v>
      </c>
      <c r="M66" s="826" t="str">
        <f t="shared" si="5"/>
        <v>-</v>
      </c>
    </row>
    <row r="67" spans="1:13" s="48" customFormat="1" x14ac:dyDescent="0.2">
      <c r="A67" s="820">
        <v>61</v>
      </c>
      <c r="B67" s="821"/>
      <c r="C67" s="822"/>
      <c r="D67" s="822"/>
      <c r="E67" s="823">
        <f t="shared" si="6"/>
        <v>0</v>
      </c>
      <c r="F67" s="822"/>
      <c r="G67" s="822"/>
      <c r="H67" s="823">
        <f t="shared" si="7"/>
        <v>0</v>
      </c>
      <c r="I67" s="824">
        <f t="shared" si="2"/>
        <v>0</v>
      </c>
      <c r="J67" s="824">
        <f t="shared" si="3"/>
        <v>0</v>
      </c>
      <c r="K67" s="824">
        <f t="shared" si="22"/>
        <v>0</v>
      </c>
      <c r="L67" s="825" t="str">
        <f t="shared" si="5"/>
        <v>-</v>
      </c>
      <c r="M67" s="826" t="str">
        <f t="shared" si="5"/>
        <v>-</v>
      </c>
    </row>
    <row r="68" spans="1:13" s="48" customFormat="1" x14ac:dyDescent="0.2">
      <c r="A68" s="820">
        <v>62</v>
      </c>
      <c r="B68" s="821"/>
      <c r="C68" s="822"/>
      <c r="D68" s="822"/>
      <c r="E68" s="823">
        <f t="shared" si="6"/>
        <v>0</v>
      </c>
      <c r="F68" s="822"/>
      <c r="G68" s="822"/>
      <c r="H68" s="823">
        <f t="shared" si="7"/>
        <v>0</v>
      </c>
      <c r="I68" s="824">
        <f t="shared" si="2"/>
        <v>0</v>
      </c>
      <c r="J68" s="824">
        <f t="shared" si="3"/>
        <v>0</v>
      </c>
      <c r="K68" s="824">
        <f t="shared" ref="K68:K69" si="23">SUM(I68:J68)</f>
        <v>0</v>
      </c>
      <c r="L68" s="825" t="str">
        <f t="shared" si="5"/>
        <v>-</v>
      </c>
      <c r="M68" s="826" t="str">
        <f t="shared" si="5"/>
        <v>-</v>
      </c>
    </row>
    <row r="69" spans="1:13" s="48" customFormat="1" x14ac:dyDescent="0.2">
      <c r="A69" s="820">
        <v>63</v>
      </c>
      <c r="B69" s="821"/>
      <c r="C69" s="822"/>
      <c r="D69" s="822"/>
      <c r="E69" s="823">
        <f t="shared" si="6"/>
        <v>0</v>
      </c>
      <c r="F69" s="822"/>
      <c r="G69" s="822"/>
      <c r="H69" s="823">
        <f t="shared" si="7"/>
        <v>0</v>
      </c>
      <c r="I69" s="824">
        <f t="shared" si="2"/>
        <v>0</v>
      </c>
      <c r="J69" s="824">
        <f t="shared" si="3"/>
        <v>0</v>
      </c>
      <c r="K69" s="824">
        <f t="shared" si="23"/>
        <v>0</v>
      </c>
      <c r="L69" s="825" t="str">
        <f t="shared" si="5"/>
        <v>-</v>
      </c>
      <c r="M69" s="826" t="str">
        <f t="shared" si="5"/>
        <v>-</v>
      </c>
    </row>
    <row r="70" spans="1:13" s="48" customFormat="1" x14ac:dyDescent="0.2">
      <c r="A70" s="820">
        <v>64</v>
      </c>
      <c r="B70" s="821"/>
      <c r="C70" s="822"/>
      <c r="D70" s="822"/>
      <c r="E70" s="823">
        <f t="shared" si="6"/>
        <v>0</v>
      </c>
      <c r="F70" s="822"/>
      <c r="G70" s="822"/>
      <c r="H70" s="823">
        <f t="shared" si="7"/>
        <v>0</v>
      </c>
      <c r="I70" s="824">
        <f t="shared" ref="I70:I133" si="24">F70*FactorUpPremium</f>
        <v>0</v>
      </c>
      <c r="J70" s="824">
        <f t="shared" ref="J70:J133" si="25">G70*FactorUpPremium</f>
        <v>0</v>
      </c>
      <c r="K70" s="824">
        <f t="shared" ref="K70:K72" si="26">SUM(I70:J70)</f>
        <v>0</v>
      </c>
      <c r="L70" s="825" t="str">
        <f t="shared" si="5"/>
        <v>-</v>
      </c>
      <c r="M70" s="826" t="str">
        <f t="shared" si="5"/>
        <v>-</v>
      </c>
    </row>
    <row r="71" spans="1:13" s="48" customFormat="1" x14ac:dyDescent="0.2">
      <c r="A71" s="820">
        <v>65</v>
      </c>
      <c r="B71" s="821"/>
      <c r="C71" s="822"/>
      <c r="D71" s="822"/>
      <c r="E71" s="823">
        <f t="shared" si="6"/>
        <v>0</v>
      </c>
      <c r="F71" s="822"/>
      <c r="G71" s="822"/>
      <c r="H71" s="823">
        <f t="shared" si="7"/>
        <v>0</v>
      </c>
      <c r="I71" s="824">
        <f t="shared" si="24"/>
        <v>0</v>
      </c>
      <c r="J71" s="824">
        <f t="shared" si="25"/>
        <v>0</v>
      </c>
      <c r="K71" s="824">
        <f t="shared" si="26"/>
        <v>0</v>
      </c>
      <c r="L71" s="825" t="str">
        <f t="shared" ref="L71:M134" si="27">IFERROR(I71/$K71,"-")</f>
        <v>-</v>
      </c>
      <c r="M71" s="826" t="str">
        <f t="shared" si="27"/>
        <v>-</v>
      </c>
    </row>
    <row r="72" spans="1:13" s="48" customFormat="1" x14ac:dyDescent="0.2">
      <c r="A72" s="820">
        <v>66</v>
      </c>
      <c r="B72" s="821"/>
      <c r="C72" s="822"/>
      <c r="D72" s="822"/>
      <c r="E72" s="823">
        <f t="shared" si="6"/>
        <v>0</v>
      </c>
      <c r="F72" s="822"/>
      <c r="G72" s="822"/>
      <c r="H72" s="823">
        <f t="shared" si="7"/>
        <v>0</v>
      </c>
      <c r="I72" s="824">
        <f t="shared" si="24"/>
        <v>0</v>
      </c>
      <c r="J72" s="824">
        <f t="shared" si="25"/>
        <v>0</v>
      </c>
      <c r="K72" s="824">
        <f t="shared" si="26"/>
        <v>0</v>
      </c>
      <c r="L72" s="825" t="str">
        <f t="shared" si="27"/>
        <v>-</v>
      </c>
      <c r="M72" s="826" t="str">
        <f t="shared" si="27"/>
        <v>-</v>
      </c>
    </row>
    <row r="73" spans="1:13" s="48" customFormat="1" x14ac:dyDescent="0.2">
      <c r="A73" s="820">
        <v>67</v>
      </c>
      <c r="B73" s="821"/>
      <c r="C73" s="822"/>
      <c r="D73" s="822"/>
      <c r="E73" s="823">
        <f t="shared" si="6"/>
        <v>0</v>
      </c>
      <c r="F73" s="822"/>
      <c r="G73" s="822"/>
      <c r="H73" s="823">
        <f t="shared" si="7"/>
        <v>0</v>
      </c>
      <c r="I73" s="824">
        <f t="shared" si="24"/>
        <v>0</v>
      </c>
      <c r="J73" s="824">
        <f t="shared" si="25"/>
        <v>0</v>
      </c>
      <c r="K73" s="824">
        <f t="shared" ref="K73:K74" si="28">SUM(I73:J73)</f>
        <v>0</v>
      </c>
      <c r="L73" s="825" t="str">
        <f t="shared" si="27"/>
        <v>-</v>
      </c>
      <c r="M73" s="826" t="str">
        <f t="shared" si="27"/>
        <v>-</v>
      </c>
    </row>
    <row r="74" spans="1:13" s="48" customFormat="1" x14ac:dyDescent="0.2">
      <c r="A74" s="820">
        <v>68</v>
      </c>
      <c r="B74" s="821"/>
      <c r="C74" s="822"/>
      <c r="D74" s="822"/>
      <c r="E74" s="823">
        <f t="shared" si="6"/>
        <v>0</v>
      </c>
      <c r="F74" s="822"/>
      <c r="G74" s="822"/>
      <c r="H74" s="823">
        <f t="shared" si="7"/>
        <v>0</v>
      </c>
      <c r="I74" s="824">
        <f t="shared" si="24"/>
        <v>0</v>
      </c>
      <c r="J74" s="824">
        <f t="shared" si="25"/>
        <v>0</v>
      </c>
      <c r="K74" s="824">
        <f t="shared" si="28"/>
        <v>0</v>
      </c>
      <c r="L74" s="825" t="str">
        <f t="shared" si="27"/>
        <v>-</v>
      </c>
      <c r="M74" s="826" t="str">
        <f t="shared" si="27"/>
        <v>-</v>
      </c>
    </row>
    <row r="75" spans="1:13" s="48" customFormat="1" x14ac:dyDescent="0.2">
      <c r="A75" s="820">
        <v>69</v>
      </c>
      <c r="B75" s="821"/>
      <c r="C75" s="822"/>
      <c r="D75" s="822"/>
      <c r="E75" s="823">
        <f t="shared" si="6"/>
        <v>0</v>
      </c>
      <c r="F75" s="822"/>
      <c r="G75" s="822"/>
      <c r="H75" s="823">
        <f t="shared" si="7"/>
        <v>0</v>
      </c>
      <c r="I75" s="824">
        <f t="shared" si="24"/>
        <v>0</v>
      </c>
      <c r="J75" s="824">
        <f t="shared" si="25"/>
        <v>0</v>
      </c>
      <c r="K75" s="824">
        <f t="shared" ref="K75:K77" si="29">SUM(I75:J75)</f>
        <v>0</v>
      </c>
      <c r="L75" s="825" t="str">
        <f t="shared" si="27"/>
        <v>-</v>
      </c>
      <c r="M75" s="826" t="str">
        <f t="shared" si="27"/>
        <v>-</v>
      </c>
    </row>
    <row r="76" spans="1:13" s="48" customFormat="1" x14ac:dyDescent="0.2">
      <c r="A76" s="820">
        <v>70</v>
      </c>
      <c r="B76" s="821"/>
      <c r="C76" s="822"/>
      <c r="D76" s="822"/>
      <c r="E76" s="823">
        <f t="shared" si="6"/>
        <v>0</v>
      </c>
      <c r="F76" s="822"/>
      <c r="G76" s="822"/>
      <c r="H76" s="823">
        <f t="shared" si="7"/>
        <v>0</v>
      </c>
      <c r="I76" s="824">
        <f t="shared" si="24"/>
        <v>0</v>
      </c>
      <c r="J76" s="824">
        <f t="shared" si="25"/>
        <v>0</v>
      </c>
      <c r="K76" s="824">
        <f t="shared" si="29"/>
        <v>0</v>
      </c>
      <c r="L76" s="825" t="str">
        <f t="shared" si="27"/>
        <v>-</v>
      </c>
      <c r="M76" s="826" t="str">
        <f t="shared" si="27"/>
        <v>-</v>
      </c>
    </row>
    <row r="77" spans="1:13" s="48" customFormat="1" x14ac:dyDescent="0.2">
      <c r="A77" s="820">
        <v>71</v>
      </c>
      <c r="B77" s="821"/>
      <c r="C77" s="822"/>
      <c r="D77" s="822"/>
      <c r="E77" s="823">
        <f t="shared" si="6"/>
        <v>0</v>
      </c>
      <c r="F77" s="822"/>
      <c r="G77" s="822"/>
      <c r="H77" s="823">
        <f t="shared" si="7"/>
        <v>0</v>
      </c>
      <c r="I77" s="824">
        <f t="shared" si="24"/>
        <v>0</v>
      </c>
      <c r="J77" s="824">
        <f t="shared" si="25"/>
        <v>0</v>
      </c>
      <c r="K77" s="824">
        <f t="shared" si="29"/>
        <v>0</v>
      </c>
      <c r="L77" s="825" t="str">
        <f t="shared" si="27"/>
        <v>-</v>
      </c>
      <c r="M77" s="826" t="str">
        <f t="shared" si="27"/>
        <v>-</v>
      </c>
    </row>
    <row r="78" spans="1:13" s="48" customFormat="1" x14ac:dyDescent="0.2">
      <c r="A78" s="820">
        <v>72</v>
      </c>
      <c r="B78" s="821"/>
      <c r="C78" s="822"/>
      <c r="D78" s="822"/>
      <c r="E78" s="823">
        <f t="shared" si="6"/>
        <v>0</v>
      </c>
      <c r="F78" s="822"/>
      <c r="G78" s="822"/>
      <c r="H78" s="823">
        <f t="shared" si="7"/>
        <v>0</v>
      </c>
      <c r="I78" s="824">
        <f t="shared" si="24"/>
        <v>0</v>
      </c>
      <c r="J78" s="824">
        <f t="shared" si="25"/>
        <v>0</v>
      </c>
      <c r="K78" s="824">
        <f t="shared" ref="K78:K79" si="30">SUM(I78:J78)</f>
        <v>0</v>
      </c>
      <c r="L78" s="825" t="str">
        <f t="shared" si="27"/>
        <v>-</v>
      </c>
      <c r="M78" s="826" t="str">
        <f t="shared" si="27"/>
        <v>-</v>
      </c>
    </row>
    <row r="79" spans="1:13" s="48" customFormat="1" x14ac:dyDescent="0.2">
      <c r="A79" s="820">
        <v>73</v>
      </c>
      <c r="B79" s="821"/>
      <c r="C79" s="822"/>
      <c r="D79" s="822"/>
      <c r="E79" s="823">
        <f t="shared" si="6"/>
        <v>0</v>
      </c>
      <c r="F79" s="822"/>
      <c r="G79" s="822"/>
      <c r="H79" s="823">
        <f t="shared" si="7"/>
        <v>0</v>
      </c>
      <c r="I79" s="824">
        <f t="shared" si="24"/>
        <v>0</v>
      </c>
      <c r="J79" s="824">
        <f t="shared" si="25"/>
        <v>0</v>
      </c>
      <c r="K79" s="824">
        <f t="shared" si="30"/>
        <v>0</v>
      </c>
      <c r="L79" s="825" t="str">
        <f t="shared" si="27"/>
        <v>-</v>
      </c>
      <c r="M79" s="826" t="str">
        <f t="shared" si="27"/>
        <v>-</v>
      </c>
    </row>
    <row r="80" spans="1:13" s="48" customFormat="1" x14ac:dyDescent="0.2">
      <c r="A80" s="820">
        <v>74</v>
      </c>
      <c r="B80" s="821"/>
      <c r="C80" s="822"/>
      <c r="D80" s="822"/>
      <c r="E80" s="823">
        <f t="shared" si="6"/>
        <v>0</v>
      </c>
      <c r="F80" s="822"/>
      <c r="G80" s="822"/>
      <c r="H80" s="823">
        <f t="shared" si="7"/>
        <v>0</v>
      </c>
      <c r="I80" s="824">
        <f t="shared" si="24"/>
        <v>0</v>
      </c>
      <c r="J80" s="824">
        <f t="shared" si="25"/>
        <v>0</v>
      </c>
      <c r="K80" s="824">
        <f t="shared" ref="K80:K82" si="31">SUM(I80:J80)</f>
        <v>0</v>
      </c>
      <c r="L80" s="825" t="str">
        <f t="shared" si="27"/>
        <v>-</v>
      </c>
      <c r="M80" s="826" t="str">
        <f t="shared" si="27"/>
        <v>-</v>
      </c>
    </row>
    <row r="81" spans="1:13" s="48" customFormat="1" x14ac:dyDescent="0.2">
      <c r="A81" s="820">
        <v>75</v>
      </c>
      <c r="B81" s="821"/>
      <c r="C81" s="822"/>
      <c r="D81" s="822"/>
      <c r="E81" s="823">
        <f t="shared" si="6"/>
        <v>0</v>
      </c>
      <c r="F81" s="822"/>
      <c r="G81" s="822"/>
      <c r="H81" s="823">
        <f t="shared" si="7"/>
        <v>0</v>
      </c>
      <c r="I81" s="824">
        <f t="shared" si="24"/>
        <v>0</v>
      </c>
      <c r="J81" s="824">
        <f t="shared" si="25"/>
        <v>0</v>
      </c>
      <c r="K81" s="824">
        <f t="shared" si="31"/>
        <v>0</v>
      </c>
      <c r="L81" s="825" t="str">
        <f t="shared" si="27"/>
        <v>-</v>
      </c>
      <c r="M81" s="826" t="str">
        <f t="shared" si="27"/>
        <v>-</v>
      </c>
    </row>
    <row r="82" spans="1:13" s="48" customFormat="1" x14ac:dyDescent="0.2">
      <c r="A82" s="820">
        <v>76</v>
      </c>
      <c r="B82" s="821"/>
      <c r="C82" s="822"/>
      <c r="D82" s="822"/>
      <c r="E82" s="823">
        <f t="shared" si="6"/>
        <v>0</v>
      </c>
      <c r="F82" s="822"/>
      <c r="G82" s="822"/>
      <c r="H82" s="823">
        <f t="shared" si="7"/>
        <v>0</v>
      </c>
      <c r="I82" s="824">
        <f t="shared" si="24"/>
        <v>0</v>
      </c>
      <c r="J82" s="824">
        <f t="shared" si="25"/>
        <v>0</v>
      </c>
      <c r="K82" s="824">
        <f t="shared" si="31"/>
        <v>0</v>
      </c>
      <c r="L82" s="825" t="str">
        <f t="shared" si="27"/>
        <v>-</v>
      </c>
      <c r="M82" s="826" t="str">
        <f t="shared" si="27"/>
        <v>-</v>
      </c>
    </row>
    <row r="83" spans="1:13" s="48" customFormat="1" x14ac:dyDescent="0.2">
      <c r="A83" s="820">
        <v>77</v>
      </c>
      <c r="B83" s="821"/>
      <c r="C83" s="822"/>
      <c r="D83" s="822"/>
      <c r="E83" s="823">
        <f t="shared" si="6"/>
        <v>0</v>
      </c>
      <c r="F83" s="822"/>
      <c r="G83" s="822"/>
      <c r="H83" s="823">
        <f t="shared" si="7"/>
        <v>0</v>
      </c>
      <c r="I83" s="824">
        <f t="shared" si="24"/>
        <v>0</v>
      </c>
      <c r="J83" s="824">
        <f t="shared" si="25"/>
        <v>0</v>
      </c>
      <c r="K83" s="824">
        <f t="shared" ref="K83:K84" si="32">SUM(I83:J83)</f>
        <v>0</v>
      </c>
      <c r="L83" s="825" t="str">
        <f t="shared" si="27"/>
        <v>-</v>
      </c>
      <c r="M83" s="826" t="str">
        <f t="shared" si="27"/>
        <v>-</v>
      </c>
    </row>
    <row r="84" spans="1:13" s="48" customFormat="1" x14ac:dyDescent="0.2">
      <c r="A84" s="820">
        <v>78</v>
      </c>
      <c r="B84" s="821"/>
      <c r="C84" s="822"/>
      <c r="D84" s="822"/>
      <c r="E84" s="823">
        <f t="shared" si="6"/>
        <v>0</v>
      </c>
      <c r="F84" s="822"/>
      <c r="G84" s="822"/>
      <c r="H84" s="823">
        <f t="shared" si="7"/>
        <v>0</v>
      </c>
      <c r="I84" s="824">
        <f t="shared" si="24"/>
        <v>0</v>
      </c>
      <c r="J84" s="824">
        <f t="shared" si="25"/>
        <v>0</v>
      </c>
      <c r="K84" s="824">
        <f t="shared" si="32"/>
        <v>0</v>
      </c>
      <c r="L84" s="825" t="str">
        <f t="shared" si="27"/>
        <v>-</v>
      </c>
      <c r="M84" s="826" t="str">
        <f t="shared" si="27"/>
        <v>-</v>
      </c>
    </row>
    <row r="85" spans="1:13" s="48" customFormat="1" x14ac:dyDescent="0.2">
      <c r="A85" s="820">
        <v>79</v>
      </c>
      <c r="B85" s="821"/>
      <c r="C85" s="822"/>
      <c r="D85" s="822"/>
      <c r="E85" s="823">
        <f t="shared" si="6"/>
        <v>0</v>
      </c>
      <c r="F85" s="822"/>
      <c r="G85" s="822"/>
      <c r="H85" s="823">
        <f t="shared" si="7"/>
        <v>0</v>
      </c>
      <c r="I85" s="824">
        <f t="shared" si="24"/>
        <v>0</v>
      </c>
      <c r="J85" s="824">
        <f t="shared" si="25"/>
        <v>0</v>
      </c>
      <c r="K85" s="824">
        <f t="shared" ref="K85:K87" si="33">SUM(I85:J85)</f>
        <v>0</v>
      </c>
      <c r="L85" s="825" t="str">
        <f t="shared" si="27"/>
        <v>-</v>
      </c>
      <c r="M85" s="826" t="str">
        <f t="shared" si="27"/>
        <v>-</v>
      </c>
    </row>
    <row r="86" spans="1:13" s="48" customFormat="1" x14ac:dyDescent="0.2">
      <c r="A86" s="820">
        <v>80</v>
      </c>
      <c r="B86" s="821"/>
      <c r="C86" s="822"/>
      <c r="D86" s="822"/>
      <c r="E86" s="823">
        <f t="shared" si="6"/>
        <v>0</v>
      </c>
      <c r="F86" s="822"/>
      <c r="G86" s="822"/>
      <c r="H86" s="823">
        <f t="shared" si="7"/>
        <v>0</v>
      </c>
      <c r="I86" s="824">
        <f t="shared" si="24"/>
        <v>0</v>
      </c>
      <c r="J86" s="824">
        <f t="shared" si="25"/>
        <v>0</v>
      </c>
      <c r="K86" s="824">
        <f t="shared" si="33"/>
        <v>0</v>
      </c>
      <c r="L86" s="825" t="str">
        <f t="shared" si="27"/>
        <v>-</v>
      </c>
      <c r="M86" s="826" t="str">
        <f t="shared" si="27"/>
        <v>-</v>
      </c>
    </row>
    <row r="87" spans="1:13" s="48" customFormat="1" x14ac:dyDescent="0.2">
      <c r="A87" s="820">
        <v>81</v>
      </c>
      <c r="B87" s="821"/>
      <c r="C87" s="822"/>
      <c r="D87" s="822"/>
      <c r="E87" s="823">
        <f t="shared" si="6"/>
        <v>0</v>
      </c>
      <c r="F87" s="822"/>
      <c r="G87" s="822"/>
      <c r="H87" s="823">
        <f t="shared" si="7"/>
        <v>0</v>
      </c>
      <c r="I87" s="824">
        <f t="shared" si="24"/>
        <v>0</v>
      </c>
      <c r="J87" s="824">
        <f t="shared" si="25"/>
        <v>0</v>
      </c>
      <c r="K87" s="824">
        <f t="shared" si="33"/>
        <v>0</v>
      </c>
      <c r="L87" s="825" t="str">
        <f t="shared" si="27"/>
        <v>-</v>
      </c>
      <c r="M87" s="826" t="str">
        <f t="shared" si="27"/>
        <v>-</v>
      </c>
    </row>
    <row r="88" spans="1:13" s="48" customFormat="1" x14ac:dyDescent="0.2">
      <c r="A88" s="820">
        <v>82</v>
      </c>
      <c r="B88" s="821"/>
      <c r="C88" s="822"/>
      <c r="D88" s="822"/>
      <c r="E88" s="823">
        <f t="shared" si="6"/>
        <v>0</v>
      </c>
      <c r="F88" s="822"/>
      <c r="G88" s="822"/>
      <c r="H88" s="823">
        <f t="shared" si="7"/>
        <v>0</v>
      </c>
      <c r="I88" s="824">
        <f t="shared" si="24"/>
        <v>0</v>
      </c>
      <c r="J88" s="824">
        <f t="shared" si="25"/>
        <v>0</v>
      </c>
      <c r="K88" s="824">
        <f t="shared" ref="K88:K89" si="34">SUM(I88:J88)</f>
        <v>0</v>
      </c>
      <c r="L88" s="825" t="str">
        <f t="shared" si="27"/>
        <v>-</v>
      </c>
      <c r="M88" s="826" t="str">
        <f t="shared" si="27"/>
        <v>-</v>
      </c>
    </row>
    <row r="89" spans="1:13" s="48" customFormat="1" x14ac:dyDescent="0.2">
      <c r="A89" s="820">
        <v>83</v>
      </c>
      <c r="B89" s="821"/>
      <c r="C89" s="822"/>
      <c r="D89" s="822"/>
      <c r="E89" s="823">
        <f t="shared" si="6"/>
        <v>0</v>
      </c>
      <c r="F89" s="822"/>
      <c r="G89" s="822"/>
      <c r="H89" s="823">
        <f t="shared" si="7"/>
        <v>0</v>
      </c>
      <c r="I89" s="824">
        <f t="shared" si="24"/>
        <v>0</v>
      </c>
      <c r="J89" s="824">
        <f t="shared" si="25"/>
        <v>0</v>
      </c>
      <c r="K89" s="824">
        <f t="shared" si="34"/>
        <v>0</v>
      </c>
      <c r="L89" s="825" t="str">
        <f t="shared" si="27"/>
        <v>-</v>
      </c>
      <c r="M89" s="826" t="str">
        <f t="shared" si="27"/>
        <v>-</v>
      </c>
    </row>
    <row r="90" spans="1:13" s="48" customFormat="1" x14ac:dyDescent="0.2">
      <c r="A90" s="820">
        <v>84</v>
      </c>
      <c r="B90" s="821"/>
      <c r="C90" s="822"/>
      <c r="D90" s="822"/>
      <c r="E90" s="823">
        <f t="shared" si="6"/>
        <v>0</v>
      </c>
      <c r="F90" s="822"/>
      <c r="G90" s="822"/>
      <c r="H90" s="823">
        <f t="shared" si="7"/>
        <v>0</v>
      </c>
      <c r="I90" s="824">
        <f t="shared" si="24"/>
        <v>0</v>
      </c>
      <c r="J90" s="824">
        <f t="shared" si="25"/>
        <v>0</v>
      </c>
      <c r="K90" s="824">
        <f t="shared" ref="K90:K92" si="35">SUM(I90:J90)</f>
        <v>0</v>
      </c>
      <c r="L90" s="825" t="str">
        <f t="shared" si="27"/>
        <v>-</v>
      </c>
      <c r="M90" s="826" t="str">
        <f t="shared" si="27"/>
        <v>-</v>
      </c>
    </row>
    <row r="91" spans="1:13" s="48" customFormat="1" x14ac:dyDescent="0.2">
      <c r="A91" s="820">
        <v>85</v>
      </c>
      <c r="B91" s="821"/>
      <c r="C91" s="822"/>
      <c r="D91" s="822"/>
      <c r="E91" s="823">
        <f t="shared" si="6"/>
        <v>0</v>
      </c>
      <c r="F91" s="822"/>
      <c r="G91" s="822"/>
      <c r="H91" s="823">
        <f t="shared" si="7"/>
        <v>0</v>
      </c>
      <c r="I91" s="824">
        <f t="shared" si="24"/>
        <v>0</v>
      </c>
      <c r="J91" s="824">
        <f t="shared" si="25"/>
        <v>0</v>
      </c>
      <c r="K91" s="824">
        <f t="shared" si="35"/>
        <v>0</v>
      </c>
      <c r="L91" s="825" t="str">
        <f t="shared" si="27"/>
        <v>-</v>
      </c>
      <c r="M91" s="826" t="str">
        <f t="shared" si="27"/>
        <v>-</v>
      </c>
    </row>
    <row r="92" spans="1:13" s="48" customFormat="1" x14ac:dyDescent="0.2">
      <c r="A92" s="820">
        <v>86</v>
      </c>
      <c r="B92" s="821"/>
      <c r="C92" s="822"/>
      <c r="D92" s="822"/>
      <c r="E92" s="823">
        <f t="shared" si="6"/>
        <v>0</v>
      </c>
      <c r="F92" s="822"/>
      <c r="G92" s="822"/>
      <c r="H92" s="823">
        <f t="shared" si="7"/>
        <v>0</v>
      </c>
      <c r="I92" s="824">
        <f t="shared" si="24"/>
        <v>0</v>
      </c>
      <c r="J92" s="824">
        <f t="shared" si="25"/>
        <v>0</v>
      </c>
      <c r="K92" s="824">
        <f t="shared" si="35"/>
        <v>0</v>
      </c>
      <c r="L92" s="825" t="str">
        <f t="shared" si="27"/>
        <v>-</v>
      </c>
      <c r="M92" s="826" t="str">
        <f t="shared" si="27"/>
        <v>-</v>
      </c>
    </row>
    <row r="93" spans="1:13" s="48" customFormat="1" x14ac:dyDescent="0.2">
      <c r="A93" s="820">
        <v>87</v>
      </c>
      <c r="B93" s="821"/>
      <c r="C93" s="822"/>
      <c r="D93" s="822"/>
      <c r="E93" s="823">
        <f t="shared" si="6"/>
        <v>0</v>
      </c>
      <c r="F93" s="822"/>
      <c r="G93" s="822"/>
      <c r="H93" s="823">
        <f t="shared" si="7"/>
        <v>0</v>
      </c>
      <c r="I93" s="824">
        <f t="shared" si="24"/>
        <v>0</v>
      </c>
      <c r="J93" s="824">
        <f t="shared" si="25"/>
        <v>0</v>
      </c>
      <c r="K93" s="824">
        <f t="shared" ref="K93:K94" si="36">SUM(I93:J93)</f>
        <v>0</v>
      </c>
      <c r="L93" s="825" t="str">
        <f t="shared" si="27"/>
        <v>-</v>
      </c>
      <c r="M93" s="826" t="str">
        <f t="shared" si="27"/>
        <v>-</v>
      </c>
    </row>
    <row r="94" spans="1:13" s="48" customFormat="1" x14ac:dyDescent="0.2">
      <c r="A94" s="820">
        <v>88</v>
      </c>
      <c r="B94" s="821"/>
      <c r="C94" s="822"/>
      <c r="D94" s="822"/>
      <c r="E94" s="823">
        <f t="shared" ref="E94:E157" si="37">SUM(C94:D94)</f>
        <v>0</v>
      </c>
      <c r="F94" s="822"/>
      <c r="G94" s="822"/>
      <c r="H94" s="823">
        <f t="shared" ref="H94:H157" si="38">SUM(F94:G94)</f>
        <v>0</v>
      </c>
      <c r="I94" s="824">
        <f t="shared" si="24"/>
        <v>0</v>
      </c>
      <c r="J94" s="824">
        <f t="shared" si="25"/>
        <v>0</v>
      </c>
      <c r="K94" s="824">
        <f t="shared" si="36"/>
        <v>0</v>
      </c>
      <c r="L94" s="825" t="str">
        <f t="shared" si="27"/>
        <v>-</v>
      </c>
      <c r="M94" s="826" t="str">
        <f t="shared" si="27"/>
        <v>-</v>
      </c>
    </row>
    <row r="95" spans="1:13" s="48" customFormat="1" x14ac:dyDescent="0.2">
      <c r="A95" s="820">
        <v>89</v>
      </c>
      <c r="B95" s="821"/>
      <c r="C95" s="822"/>
      <c r="D95" s="822"/>
      <c r="E95" s="823">
        <f t="shared" si="37"/>
        <v>0</v>
      </c>
      <c r="F95" s="822"/>
      <c r="G95" s="822"/>
      <c r="H95" s="823">
        <f t="shared" si="38"/>
        <v>0</v>
      </c>
      <c r="I95" s="824">
        <f t="shared" si="24"/>
        <v>0</v>
      </c>
      <c r="J95" s="824">
        <f t="shared" si="25"/>
        <v>0</v>
      </c>
      <c r="K95" s="824">
        <f t="shared" ref="K95:K97" si="39">SUM(I95:J95)</f>
        <v>0</v>
      </c>
      <c r="L95" s="825" t="str">
        <f t="shared" si="27"/>
        <v>-</v>
      </c>
      <c r="M95" s="826" t="str">
        <f t="shared" si="27"/>
        <v>-</v>
      </c>
    </row>
    <row r="96" spans="1:13" s="48" customFormat="1" x14ac:dyDescent="0.2">
      <c r="A96" s="820">
        <v>90</v>
      </c>
      <c r="B96" s="821"/>
      <c r="C96" s="822"/>
      <c r="D96" s="822"/>
      <c r="E96" s="823">
        <f t="shared" si="37"/>
        <v>0</v>
      </c>
      <c r="F96" s="822"/>
      <c r="G96" s="822"/>
      <c r="H96" s="823">
        <f t="shared" si="38"/>
        <v>0</v>
      </c>
      <c r="I96" s="824">
        <f t="shared" si="24"/>
        <v>0</v>
      </c>
      <c r="J96" s="824">
        <f t="shared" si="25"/>
        <v>0</v>
      </c>
      <c r="K96" s="824">
        <f t="shared" si="39"/>
        <v>0</v>
      </c>
      <c r="L96" s="825" t="str">
        <f t="shared" si="27"/>
        <v>-</v>
      </c>
      <c r="M96" s="826" t="str">
        <f t="shared" si="27"/>
        <v>-</v>
      </c>
    </row>
    <row r="97" spans="1:13" s="48" customFormat="1" x14ac:dyDescent="0.2">
      <c r="A97" s="820">
        <v>91</v>
      </c>
      <c r="B97" s="821"/>
      <c r="C97" s="822"/>
      <c r="D97" s="822"/>
      <c r="E97" s="823">
        <f t="shared" si="37"/>
        <v>0</v>
      </c>
      <c r="F97" s="822"/>
      <c r="G97" s="822"/>
      <c r="H97" s="823">
        <f t="shared" si="38"/>
        <v>0</v>
      </c>
      <c r="I97" s="824">
        <f t="shared" si="24"/>
        <v>0</v>
      </c>
      <c r="J97" s="824">
        <f t="shared" si="25"/>
        <v>0</v>
      </c>
      <c r="K97" s="824">
        <f t="shared" si="39"/>
        <v>0</v>
      </c>
      <c r="L97" s="825" t="str">
        <f t="shared" si="27"/>
        <v>-</v>
      </c>
      <c r="M97" s="826" t="str">
        <f t="shared" si="27"/>
        <v>-</v>
      </c>
    </row>
    <row r="98" spans="1:13" s="48" customFormat="1" x14ac:dyDescent="0.2">
      <c r="A98" s="820">
        <v>92</v>
      </c>
      <c r="B98" s="821"/>
      <c r="C98" s="822"/>
      <c r="D98" s="822"/>
      <c r="E98" s="823">
        <f t="shared" si="37"/>
        <v>0</v>
      </c>
      <c r="F98" s="822"/>
      <c r="G98" s="822"/>
      <c r="H98" s="823">
        <f t="shared" si="38"/>
        <v>0</v>
      </c>
      <c r="I98" s="824">
        <f t="shared" si="24"/>
        <v>0</v>
      </c>
      <c r="J98" s="824">
        <f t="shared" si="25"/>
        <v>0</v>
      </c>
      <c r="K98" s="824">
        <f t="shared" ref="K98:K99" si="40">SUM(I98:J98)</f>
        <v>0</v>
      </c>
      <c r="L98" s="825" t="str">
        <f t="shared" si="27"/>
        <v>-</v>
      </c>
      <c r="M98" s="826" t="str">
        <f t="shared" si="27"/>
        <v>-</v>
      </c>
    </row>
    <row r="99" spans="1:13" s="48" customFormat="1" x14ac:dyDescent="0.2">
      <c r="A99" s="820">
        <v>93</v>
      </c>
      <c r="B99" s="821"/>
      <c r="C99" s="822"/>
      <c r="D99" s="822"/>
      <c r="E99" s="823">
        <f t="shared" si="37"/>
        <v>0</v>
      </c>
      <c r="F99" s="822"/>
      <c r="G99" s="822"/>
      <c r="H99" s="823">
        <f t="shared" si="38"/>
        <v>0</v>
      </c>
      <c r="I99" s="824">
        <f t="shared" si="24"/>
        <v>0</v>
      </c>
      <c r="J99" s="824">
        <f t="shared" si="25"/>
        <v>0</v>
      </c>
      <c r="K99" s="824">
        <f t="shared" si="40"/>
        <v>0</v>
      </c>
      <c r="L99" s="825" t="str">
        <f t="shared" si="27"/>
        <v>-</v>
      </c>
      <c r="M99" s="826" t="str">
        <f t="shared" si="27"/>
        <v>-</v>
      </c>
    </row>
    <row r="100" spans="1:13" s="48" customFormat="1" x14ac:dyDescent="0.2">
      <c r="A100" s="820">
        <v>94</v>
      </c>
      <c r="B100" s="821"/>
      <c r="C100" s="822"/>
      <c r="D100" s="822"/>
      <c r="E100" s="823">
        <f t="shared" si="37"/>
        <v>0</v>
      </c>
      <c r="F100" s="822"/>
      <c r="G100" s="822"/>
      <c r="H100" s="823">
        <f t="shared" si="38"/>
        <v>0</v>
      </c>
      <c r="I100" s="824">
        <f t="shared" si="24"/>
        <v>0</v>
      </c>
      <c r="J100" s="824">
        <f t="shared" si="25"/>
        <v>0</v>
      </c>
      <c r="K100" s="824">
        <f t="shared" ref="K100:K102" si="41">SUM(I100:J100)</f>
        <v>0</v>
      </c>
      <c r="L100" s="825" t="str">
        <f t="shared" si="27"/>
        <v>-</v>
      </c>
      <c r="M100" s="826" t="str">
        <f t="shared" si="27"/>
        <v>-</v>
      </c>
    </row>
    <row r="101" spans="1:13" s="48" customFormat="1" x14ac:dyDescent="0.2">
      <c r="A101" s="820">
        <v>95</v>
      </c>
      <c r="B101" s="821"/>
      <c r="C101" s="822"/>
      <c r="D101" s="822"/>
      <c r="E101" s="823">
        <f t="shared" si="37"/>
        <v>0</v>
      </c>
      <c r="F101" s="822"/>
      <c r="G101" s="822"/>
      <c r="H101" s="823">
        <f t="shared" si="38"/>
        <v>0</v>
      </c>
      <c r="I101" s="824">
        <f t="shared" si="24"/>
        <v>0</v>
      </c>
      <c r="J101" s="824">
        <f t="shared" si="25"/>
        <v>0</v>
      </c>
      <c r="K101" s="824">
        <f t="shared" si="41"/>
        <v>0</v>
      </c>
      <c r="L101" s="825" t="str">
        <f t="shared" si="27"/>
        <v>-</v>
      </c>
      <c r="M101" s="826" t="str">
        <f t="shared" si="27"/>
        <v>-</v>
      </c>
    </row>
    <row r="102" spans="1:13" s="48" customFormat="1" x14ac:dyDescent="0.2">
      <c r="A102" s="820">
        <v>96</v>
      </c>
      <c r="B102" s="821"/>
      <c r="C102" s="822"/>
      <c r="D102" s="822"/>
      <c r="E102" s="823">
        <f t="shared" si="37"/>
        <v>0</v>
      </c>
      <c r="F102" s="822"/>
      <c r="G102" s="822"/>
      <c r="H102" s="823">
        <f t="shared" si="38"/>
        <v>0</v>
      </c>
      <c r="I102" s="824">
        <f t="shared" si="24"/>
        <v>0</v>
      </c>
      <c r="J102" s="824">
        <f t="shared" si="25"/>
        <v>0</v>
      </c>
      <c r="K102" s="824">
        <f t="shared" si="41"/>
        <v>0</v>
      </c>
      <c r="L102" s="825" t="str">
        <f t="shared" si="27"/>
        <v>-</v>
      </c>
      <c r="M102" s="826" t="str">
        <f t="shared" si="27"/>
        <v>-</v>
      </c>
    </row>
    <row r="103" spans="1:13" s="48" customFormat="1" x14ac:dyDescent="0.2">
      <c r="A103" s="820">
        <v>97</v>
      </c>
      <c r="B103" s="821"/>
      <c r="C103" s="822"/>
      <c r="D103" s="822"/>
      <c r="E103" s="823">
        <f t="shared" si="37"/>
        <v>0</v>
      </c>
      <c r="F103" s="822"/>
      <c r="G103" s="822"/>
      <c r="H103" s="823">
        <f t="shared" si="38"/>
        <v>0</v>
      </c>
      <c r="I103" s="824">
        <f t="shared" si="24"/>
        <v>0</v>
      </c>
      <c r="J103" s="824">
        <f t="shared" si="25"/>
        <v>0</v>
      </c>
      <c r="K103" s="824">
        <f t="shared" ref="K103:K104" si="42">SUM(I103:J103)</f>
        <v>0</v>
      </c>
      <c r="L103" s="825" t="str">
        <f t="shared" si="27"/>
        <v>-</v>
      </c>
      <c r="M103" s="826" t="str">
        <f t="shared" si="27"/>
        <v>-</v>
      </c>
    </row>
    <row r="104" spans="1:13" s="48" customFormat="1" x14ac:dyDescent="0.2">
      <c r="A104" s="820">
        <v>98</v>
      </c>
      <c r="B104" s="821"/>
      <c r="C104" s="822"/>
      <c r="D104" s="822"/>
      <c r="E104" s="823">
        <f t="shared" si="37"/>
        <v>0</v>
      </c>
      <c r="F104" s="822"/>
      <c r="G104" s="822"/>
      <c r="H104" s="823">
        <f t="shared" si="38"/>
        <v>0</v>
      </c>
      <c r="I104" s="824">
        <f t="shared" si="24"/>
        <v>0</v>
      </c>
      <c r="J104" s="824">
        <f t="shared" si="25"/>
        <v>0</v>
      </c>
      <c r="K104" s="824">
        <f t="shared" si="42"/>
        <v>0</v>
      </c>
      <c r="L104" s="825" t="str">
        <f t="shared" si="27"/>
        <v>-</v>
      </c>
      <c r="M104" s="826" t="str">
        <f t="shared" si="27"/>
        <v>-</v>
      </c>
    </row>
    <row r="105" spans="1:13" s="48" customFormat="1" x14ac:dyDescent="0.2">
      <c r="A105" s="820">
        <v>99</v>
      </c>
      <c r="B105" s="821"/>
      <c r="C105" s="822"/>
      <c r="D105" s="822"/>
      <c r="E105" s="823">
        <f t="shared" si="37"/>
        <v>0</v>
      </c>
      <c r="F105" s="822"/>
      <c r="G105" s="822"/>
      <c r="H105" s="823">
        <f t="shared" si="38"/>
        <v>0</v>
      </c>
      <c r="I105" s="824">
        <f t="shared" si="24"/>
        <v>0</v>
      </c>
      <c r="J105" s="824">
        <f t="shared" si="25"/>
        <v>0</v>
      </c>
      <c r="K105" s="824">
        <f t="shared" ref="K105:K107" si="43">SUM(I105:J105)</f>
        <v>0</v>
      </c>
      <c r="L105" s="825" t="str">
        <f t="shared" si="27"/>
        <v>-</v>
      </c>
      <c r="M105" s="826" t="str">
        <f t="shared" si="27"/>
        <v>-</v>
      </c>
    </row>
    <row r="106" spans="1:13" s="48" customFormat="1" x14ac:dyDescent="0.2">
      <c r="A106" s="820">
        <v>100</v>
      </c>
      <c r="B106" s="821"/>
      <c r="C106" s="822"/>
      <c r="D106" s="822"/>
      <c r="E106" s="823">
        <f t="shared" si="37"/>
        <v>0</v>
      </c>
      <c r="F106" s="822"/>
      <c r="G106" s="822"/>
      <c r="H106" s="823">
        <f t="shared" si="38"/>
        <v>0</v>
      </c>
      <c r="I106" s="824">
        <f t="shared" si="24"/>
        <v>0</v>
      </c>
      <c r="J106" s="824">
        <f t="shared" si="25"/>
        <v>0</v>
      </c>
      <c r="K106" s="824">
        <f t="shared" si="43"/>
        <v>0</v>
      </c>
      <c r="L106" s="825" t="str">
        <f t="shared" si="27"/>
        <v>-</v>
      </c>
      <c r="M106" s="826" t="str">
        <f t="shared" si="27"/>
        <v>-</v>
      </c>
    </row>
    <row r="107" spans="1:13" s="48" customFormat="1" x14ac:dyDescent="0.2">
      <c r="A107" s="820">
        <v>101</v>
      </c>
      <c r="B107" s="821"/>
      <c r="C107" s="822"/>
      <c r="D107" s="822"/>
      <c r="E107" s="823">
        <f t="shared" si="37"/>
        <v>0</v>
      </c>
      <c r="F107" s="822"/>
      <c r="G107" s="822"/>
      <c r="H107" s="823">
        <f t="shared" si="38"/>
        <v>0</v>
      </c>
      <c r="I107" s="824">
        <f t="shared" si="24"/>
        <v>0</v>
      </c>
      <c r="J107" s="824">
        <f t="shared" si="25"/>
        <v>0</v>
      </c>
      <c r="K107" s="824">
        <f t="shared" si="43"/>
        <v>0</v>
      </c>
      <c r="L107" s="825" t="str">
        <f t="shared" si="27"/>
        <v>-</v>
      </c>
      <c r="M107" s="826" t="str">
        <f t="shared" si="27"/>
        <v>-</v>
      </c>
    </row>
    <row r="108" spans="1:13" s="48" customFormat="1" x14ac:dyDescent="0.2">
      <c r="A108" s="820">
        <v>102</v>
      </c>
      <c r="B108" s="821"/>
      <c r="C108" s="822"/>
      <c r="D108" s="822"/>
      <c r="E108" s="823">
        <f t="shared" si="37"/>
        <v>0</v>
      </c>
      <c r="F108" s="822"/>
      <c r="G108" s="822"/>
      <c r="H108" s="823">
        <f t="shared" si="38"/>
        <v>0</v>
      </c>
      <c r="I108" s="824">
        <f t="shared" si="24"/>
        <v>0</v>
      </c>
      <c r="J108" s="824">
        <f t="shared" si="25"/>
        <v>0</v>
      </c>
      <c r="K108" s="824">
        <f t="shared" ref="K108:K109" si="44">SUM(I108:J108)</f>
        <v>0</v>
      </c>
      <c r="L108" s="825" t="str">
        <f t="shared" si="27"/>
        <v>-</v>
      </c>
      <c r="M108" s="826" t="str">
        <f t="shared" si="27"/>
        <v>-</v>
      </c>
    </row>
    <row r="109" spans="1:13" s="48" customFormat="1" x14ac:dyDescent="0.2">
      <c r="A109" s="820">
        <v>103</v>
      </c>
      <c r="B109" s="821"/>
      <c r="C109" s="822"/>
      <c r="D109" s="822"/>
      <c r="E109" s="823">
        <f t="shared" si="37"/>
        <v>0</v>
      </c>
      <c r="F109" s="822"/>
      <c r="G109" s="822"/>
      <c r="H109" s="823">
        <f t="shared" si="38"/>
        <v>0</v>
      </c>
      <c r="I109" s="824">
        <f t="shared" si="24"/>
        <v>0</v>
      </c>
      <c r="J109" s="824">
        <f t="shared" si="25"/>
        <v>0</v>
      </c>
      <c r="K109" s="824">
        <f t="shared" si="44"/>
        <v>0</v>
      </c>
      <c r="L109" s="825" t="str">
        <f t="shared" si="27"/>
        <v>-</v>
      </c>
      <c r="M109" s="826" t="str">
        <f t="shared" si="27"/>
        <v>-</v>
      </c>
    </row>
    <row r="110" spans="1:13" s="48" customFormat="1" x14ac:dyDescent="0.2">
      <c r="A110" s="820">
        <v>104</v>
      </c>
      <c r="B110" s="821"/>
      <c r="C110" s="822"/>
      <c r="D110" s="822"/>
      <c r="E110" s="823">
        <f t="shared" si="37"/>
        <v>0</v>
      </c>
      <c r="F110" s="822"/>
      <c r="G110" s="822"/>
      <c r="H110" s="823">
        <f t="shared" si="38"/>
        <v>0</v>
      </c>
      <c r="I110" s="824">
        <f t="shared" si="24"/>
        <v>0</v>
      </c>
      <c r="J110" s="824">
        <f t="shared" si="25"/>
        <v>0</v>
      </c>
      <c r="K110" s="824">
        <f t="shared" ref="K110:K112" si="45">SUM(I110:J110)</f>
        <v>0</v>
      </c>
      <c r="L110" s="825" t="str">
        <f t="shared" si="27"/>
        <v>-</v>
      </c>
      <c r="M110" s="826" t="str">
        <f t="shared" si="27"/>
        <v>-</v>
      </c>
    </row>
    <row r="111" spans="1:13" s="48" customFormat="1" x14ac:dyDescent="0.2">
      <c r="A111" s="820">
        <v>105</v>
      </c>
      <c r="B111" s="821"/>
      <c r="C111" s="822"/>
      <c r="D111" s="822"/>
      <c r="E111" s="823">
        <f t="shared" si="37"/>
        <v>0</v>
      </c>
      <c r="F111" s="822"/>
      <c r="G111" s="822"/>
      <c r="H111" s="823">
        <f t="shared" si="38"/>
        <v>0</v>
      </c>
      <c r="I111" s="824">
        <f t="shared" si="24"/>
        <v>0</v>
      </c>
      <c r="J111" s="824">
        <f t="shared" si="25"/>
        <v>0</v>
      </c>
      <c r="K111" s="824">
        <f t="shared" si="45"/>
        <v>0</v>
      </c>
      <c r="L111" s="825" t="str">
        <f t="shared" si="27"/>
        <v>-</v>
      </c>
      <c r="M111" s="826" t="str">
        <f t="shared" si="27"/>
        <v>-</v>
      </c>
    </row>
    <row r="112" spans="1:13" s="48" customFormat="1" x14ac:dyDescent="0.2">
      <c r="A112" s="820">
        <v>106</v>
      </c>
      <c r="B112" s="821"/>
      <c r="C112" s="822"/>
      <c r="D112" s="822"/>
      <c r="E112" s="823">
        <f t="shared" si="37"/>
        <v>0</v>
      </c>
      <c r="F112" s="822"/>
      <c r="G112" s="822"/>
      <c r="H112" s="823">
        <f t="shared" si="38"/>
        <v>0</v>
      </c>
      <c r="I112" s="824">
        <f t="shared" si="24"/>
        <v>0</v>
      </c>
      <c r="J112" s="824">
        <f t="shared" si="25"/>
        <v>0</v>
      </c>
      <c r="K112" s="824">
        <f t="shared" si="45"/>
        <v>0</v>
      </c>
      <c r="L112" s="825" t="str">
        <f t="shared" si="27"/>
        <v>-</v>
      </c>
      <c r="M112" s="826" t="str">
        <f t="shared" si="27"/>
        <v>-</v>
      </c>
    </row>
    <row r="113" spans="1:13" s="48" customFormat="1" x14ac:dyDescent="0.2">
      <c r="A113" s="820">
        <v>107</v>
      </c>
      <c r="B113" s="821"/>
      <c r="C113" s="822"/>
      <c r="D113" s="822"/>
      <c r="E113" s="823">
        <f t="shared" si="37"/>
        <v>0</v>
      </c>
      <c r="F113" s="822"/>
      <c r="G113" s="822"/>
      <c r="H113" s="823">
        <f t="shared" si="38"/>
        <v>0</v>
      </c>
      <c r="I113" s="824">
        <f t="shared" si="24"/>
        <v>0</v>
      </c>
      <c r="J113" s="824">
        <f t="shared" si="25"/>
        <v>0</v>
      </c>
      <c r="K113" s="824">
        <f t="shared" ref="K113:K114" si="46">SUM(I113:J113)</f>
        <v>0</v>
      </c>
      <c r="L113" s="825" t="str">
        <f t="shared" si="27"/>
        <v>-</v>
      </c>
      <c r="M113" s="826" t="str">
        <f t="shared" si="27"/>
        <v>-</v>
      </c>
    </row>
    <row r="114" spans="1:13" s="48" customFormat="1" x14ac:dyDescent="0.2">
      <c r="A114" s="820">
        <v>108</v>
      </c>
      <c r="B114" s="821"/>
      <c r="C114" s="822"/>
      <c r="D114" s="822"/>
      <c r="E114" s="823">
        <f t="shared" si="37"/>
        <v>0</v>
      </c>
      <c r="F114" s="822"/>
      <c r="G114" s="822"/>
      <c r="H114" s="823">
        <f t="shared" si="38"/>
        <v>0</v>
      </c>
      <c r="I114" s="824">
        <f t="shared" si="24"/>
        <v>0</v>
      </c>
      <c r="J114" s="824">
        <f t="shared" si="25"/>
        <v>0</v>
      </c>
      <c r="K114" s="824">
        <f t="shared" si="46"/>
        <v>0</v>
      </c>
      <c r="L114" s="825" t="str">
        <f t="shared" si="27"/>
        <v>-</v>
      </c>
      <c r="M114" s="826" t="str">
        <f t="shared" si="27"/>
        <v>-</v>
      </c>
    </row>
    <row r="115" spans="1:13" s="48" customFormat="1" x14ac:dyDescent="0.2">
      <c r="A115" s="820">
        <v>109</v>
      </c>
      <c r="B115" s="821"/>
      <c r="C115" s="822"/>
      <c r="D115" s="822"/>
      <c r="E115" s="823">
        <f t="shared" si="37"/>
        <v>0</v>
      </c>
      <c r="F115" s="822"/>
      <c r="G115" s="822"/>
      <c r="H115" s="823">
        <f t="shared" si="38"/>
        <v>0</v>
      </c>
      <c r="I115" s="824">
        <f t="shared" si="24"/>
        <v>0</v>
      </c>
      <c r="J115" s="824">
        <f t="shared" si="25"/>
        <v>0</v>
      </c>
      <c r="K115" s="824">
        <f t="shared" ref="K115:K117" si="47">SUM(I115:J115)</f>
        <v>0</v>
      </c>
      <c r="L115" s="825" t="str">
        <f t="shared" si="27"/>
        <v>-</v>
      </c>
      <c r="M115" s="826" t="str">
        <f t="shared" si="27"/>
        <v>-</v>
      </c>
    </row>
    <row r="116" spans="1:13" s="48" customFormat="1" x14ac:dyDescent="0.2">
      <c r="A116" s="820">
        <v>110</v>
      </c>
      <c r="B116" s="821"/>
      <c r="C116" s="822"/>
      <c r="D116" s="822"/>
      <c r="E116" s="823">
        <f t="shared" si="37"/>
        <v>0</v>
      </c>
      <c r="F116" s="822"/>
      <c r="G116" s="822"/>
      <c r="H116" s="823">
        <f t="shared" si="38"/>
        <v>0</v>
      </c>
      <c r="I116" s="824">
        <f t="shared" si="24"/>
        <v>0</v>
      </c>
      <c r="J116" s="824">
        <f t="shared" si="25"/>
        <v>0</v>
      </c>
      <c r="K116" s="824">
        <f t="shared" si="47"/>
        <v>0</v>
      </c>
      <c r="L116" s="825" t="str">
        <f t="shared" si="27"/>
        <v>-</v>
      </c>
      <c r="M116" s="826" t="str">
        <f t="shared" si="27"/>
        <v>-</v>
      </c>
    </row>
    <row r="117" spans="1:13" s="48" customFormat="1" x14ac:dyDescent="0.2">
      <c r="A117" s="820">
        <v>111</v>
      </c>
      <c r="B117" s="821"/>
      <c r="C117" s="822"/>
      <c r="D117" s="822"/>
      <c r="E117" s="823">
        <f t="shared" si="37"/>
        <v>0</v>
      </c>
      <c r="F117" s="822"/>
      <c r="G117" s="822"/>
      <c r="H117" s="823">
        <f t="shared" si="38"/>
        <v>0</v>
      </c>
      <c r="I117" s="824">
        <f t="shared" si="24"/>
        <v>0</v>
      </c>
      <c r="J117" s="824">
        <f t="shared" si="25"/>
        <v>0</v>
      </c>
      <c r="K117" s="824">
        <f t="shared" si="47"/>
        <v>0</v>
      </c>
      <c r="L117" s="825" t="str">
        <f t="shared" si="27"/>
        <v>-</v>
      </c>
      <c r="M117" s="826" t="str">
        <f t="shared" si="27"/>
        <v>-</v>
      </c>
    </row>
    <row r="118" spans="1:13" s="48" customFormat="1" x14ac:dyDescent="0.2">
      <c r="A118" s="820">
        <v>112</v>
      </c>
      <c r="B118" s="821"/>
      <c r="C118" s="822"/>
      <c r="D118" s="822"/>
      <c r="E118" s="823">
        <f t="shared" si="37"/>
        <v>0</v>
      </c>
      <c r="F118" s="822"/>
      <c r="G118" s="822"/>
      <c r="H118" s="823">
        <f t="shared" si="38"/>
        <v>0</v>
      </c>
      <c r="I118" s="824">
        <f t="shared" si="24"/>
        <v>0</v>
      </c>
      <c r="J118" s="824">
        <f t="shared" si="25"/>
        <v>0</v>
      </c>
      <c r="K118" s="824">
        <f t="shared" ref="K118:K119" si="48">SUM(I118:J118)</f>
        <v>0</v>
      </c>
      <c r="L118" s="825" t="str">
        <f t="shared" si="27"/>
        <v>-</v>
      </c>
      <c r="M118" s="826" t="str">
        <f t="shared" si="27"/>
        <v>-</v>
      </c>
    </row>
    <row r="119" spans="1:13" s="48" customFormat="1" x14ac:dyDescent="0.2">
      <c r="A119" s="820">
        <v>113</v>
      </c>
      <c r="B119" s="821"/>
      <c r="C119" s="822"/>
      <c r="D119" s="822"/>
      <c r="E119" s="823">
        <f t="shared" si="37"/>
        <v>0</v>
      </c>
      <c r="F119" s="822"/>
      <c r="G119" s="822"/>
      <c r="H119" s="823">
        <f t="shared" si="38"/>
        <v>0</v>
      </c>
      <c r="I119" s="824">
        <f t="shared" si="24"/>
        <v>0</v>
      </c>
      <c r="J119" s="824">
        <f t="shared" si="25"/>
        <v>0</v>
      </c>
      <c r="K119" s="824">
        <f t="shared" si="48"/>
        <v>0</v>
      </c>
      <c r="L119" s="825" t="str">
        <f t="shared" si="27"/>
        <v>-</v>
      </c>
      <c r="M119" s="826" t="str">
        <f t="shared" si="27"/>
        <v>-</v>
      </c>
    </row>
    <row r="120" spans="1:13" s="48" customFormat="1" x14ac:dyDescent="0.2">
      <c r="A120" s="820">
        <v>114</v>
      </c>
      <c r="B120" s="821"/>
      <c r="C120" s="822"/>
      <c r="D120" s="822"/>
      <c r="E120" s="823">
        <f t="shared" si="37"/>
        <v>0</v>
      </c>
      <c r="F120" s="822"/>
      <c r="G120" s="822"/>
      <c r="H120" s="823">
        <f t="shared" si="38"/>
        <v>0</v>
      </c>
      <c r="I120" s="824">
        <f t="shared" si="24"/>
        <v>0</v>
      </c>
      <c r="J120" s="824">
        <f t="shared" si="25"/>
        <v>0</v>
      </c>
      <c r="K120" s="824">
        <f t="shared" ref="K120:K122" si="49">SUM(I120:J120)</f>
        <v>0</v>
      </c>
      <c r="L120" s="825" t="str">
        <f t="shared" si="27"/>
        <v>-</v>
      </c>
      <c r="M120" s="826" t="str">
        <f t="shared" si="27"/>
        <v>-</v>
      </c>
    </row>
    <row r="121" spans="1:13" s="48" customFormat="1" x14ac:dyDescent="0.2">
      <c r="A121" s="820">
        <v>115</v>
      </c>
      <c r="B121" s="821"/>
      <c r="C121" s="822"/>
      <c r="D121" s="822"/>
      <c r="E121" s="823">
        <f t="shared" si="37"/>
        <v>0</v>
      </c>
      <c r="F121" s="822"/>
      <c r="G121" s="822"/>
      <c r="H121" s="823">
        <f t="shared" si="38"/>
        <v>0</v>
      </c>
      <c r="I121" s="824">
        <f t="shared" si="24"/>
        <v>0</v>
      </c>
      <c r="J121" s="824">
        <f t="shared" si="25"/>
        <v>0</v>
      </c>
      <c r="K121" s="824">
        <f t="shared" si="49"/>
        <v>0</v>
      </c>
      <c r="L121" s="825" t="str">
        <f t="shared" si="27"/>
        <v>-</v>
      </c>
      <c r="M121" s="826" t="str">
        <f t="shared" si="27"/>
        <v>-</v>
      </c>
    </row>
    <row r="122" spans="1:13" s="48" customFormat="1" x14ac:dyDescent="0.2">
      <c r="A122" s="820">
        <v>116</v>
      </c>
      <c r="B122" s="821"/>
      <c r="C122" s="822"/>
      <c r="D122" s="822"/>
      <c r="E122" s="823">
        <f t="shared" si="37"/>
        <v>0</v>
      </c>
      <c r="F122" s="822"/>
      <c r="G122" s="822"/>
      <c r="H122" s="823">
        <f t="shared" si="38"/>
        <v>0</v>
      </c>
      <c r="I122" s="824">
        <f t="shared" si="24"/>
        <v>0</v>
      </c>
      <c r="J122" s="824">
        <f t="shared" si="25"/>
        <v>0</v>
      </c>
      <c r="K122" s="824">
        <f t="shared" si="49"/>
        <v>0</v>
      </c>
      <c r="L122" s="825" t="str">
        <f t="shared" si="27"/>
        <v>-</v>
      </c>
      <c r="M122" s="826" t="str">
        <f t="shared" si="27"/>
        <v>-</v>
      </c>
    </row>
    <row r="123" spans="1:13" s="48" customFormat="1" x14ac:dyDescent="0.2">
      <c r="A123" s="820">
        <v>117</v>
      </c>
      <c r="B123" s="821"/>
      <c r="C123" s="822"/>
      <c r="D123" s="822"/>
      <c r="E123" s="823">
        <f t="shared" si="37"/>
        <v>0</v>
      </c>
      <c r="F123" s="822"/>
      <c r="G123" s="822"/>
      <c r="H123" s="823">
        <f t="shared" si="38"/>
        <v>0</v>
      </c>
      <c r="I123" s="824">
        <f t="shared" si="24"/>
        <v>0</v>
      </c>
      <c r="J123" s="824">
        <f t="shared" si="25"/>
        <v>0</v>
      </c>
      <c r="K123" s="824">
        <f t="shared" ref="K123:K124" si="50">SUM(I123:J123)</f>
        <v>0</v>
      </c>
      <c r="L123" s="825" t="str">
        <f t="shared" si="27"/>
        <v>-</v>
      </c>
      <c r="M123" s="826" t="str">
        <f t="shared" si="27"/>
        <v>-</v>
      </c>
    </row>
    <row r="124" spans="1:13" s="48" customFormat="1" x14ac:dyDescent="0.2">
      <c r="A124" s="820">
        <v>118</v>
      </c>
      <c r="B124" s="821"/>
      <c r="C124" s="822"/>
      <c r="D124" s="822"/>
      <c r="E124" s="823">
        <f t="shared" si="37"/>
        <v>0</v>
      </c>
      <c r="F124" s="822"/>
      <c r="G124" s="822"/>
      <c r="H124" s="823">
        <f t="shared" si="38"/>
        <v>0</v>
      </c>
      <c r="I124" s="824">
        <f t="shared" si="24"/>
        <v>0</v>
      </c>
      <c r="J124" s="824">
        <f t="shared" si="25"/>
        <v>0</v>
      </c>
      <c r="K124" s="824">
        <f t="shared" si="50"/>
        <v>0</v>
      </c>
      <c r="L124" s="825" t="str">
        <f t="shared" si="27"/>
        <v>-</v>
      </c>
      <c r="M124" s="826" t="str">
        <f t="shared" si="27"/>
        <v>-</v>
      </c>
    </row>
    <row r="125" spans="1:13" s="48" customFormat="1" x14ac:dyDescent="0.2">
      <c r="A125" s="820">
        <v>119</v>
      </c>
      <c r="B125" s="821"/>
      <c r="C125" s="822"/>
      <c r="D125" s="822"/>
      <c r="E125" s="823">
        <f t="shared" si="37"/>
        <v>0</v>
      </c>
      <c r="F125" s="822"/>
      <c r="G125" s="822"/>
      <c r="H125" s="823">
        <f t="shared" si="38"/>
        <v>0</v>
      </c>
      <c r="I125" s="824">
        <f t="shared" si="24"/>
        <v>0</v>
      </c>
      <c r="J125" s="824">
        <f t="shared" si="25"/>
        <v>0</v>
      </c>
      <c r="K125" s="824">
        <f t="shared" ref="K125:K127" si="51">SUM(I125:J125)</f>
        <v>0</v>
      </c>
      <c r="L125" s="825" t="str">
        <f t="shared" si="27"/>
        <v>-</v>
      </c>
      <c r="M125" s="826" t="str">
        <f t="shared" si="27"/>
        <v>-</v>
      </c>
    </row>
    <row r="126" spans="1:13" s="48" customFormat="1" x14ac:dyDescent="0.2">
      <c r="A126" s="820">
        <v>120</v>
      </c>
      <c r="B126" s="821"/>
      <c r="C126" s="822"/>
      <c r="D126" s="822"/>
      <c r="E126" s="823">
        <f t="shared" si="37"/>
        <v>0</v>
      </c>
      <c r="F126" s="822"/>
      <c r="G126" s="822"/>
      <c r="H126" s="823">
        <f t="shared" si="38"/>
        <v>0</v>
      </c>
      <c r="I126" s="824">
        <f t="shared" si="24"/>
        <v>0</v>
      </c>
      <c r="J126" s="824">
        <f t="shared" si="25"/>
        <v>0</v>
      </c>
      <c r="K126" s="824">
        <f t="shared" si="51"/>
        <v>0</v>
      </c>
      <c r="L126" s="825" t="str">
        <f t="shared" si="27"/>
        <v>-</v>
      </c>
      <c r="M126" s="826" t="str">
        <f t="shared" si="27"/>
        <v>-</v>
      </c>
    </row>
    <row r="127" spans="1:13" s="48" customFormat="1" x14ac:dyDescent="0.2">
      <c r="A127" s="820">
        <v>121</v>
      </c>
      <c r="B127" s="821"/>
      <c r="C127" s="822"/>
      <c r="D127" s="822"/>
      <c r="E127" s="823">
        <f t="shared" si="37"/>
        <v>0</v>
      </c>
      <c r="F127" s="822"/>
      <c r="G127" s="822"/>
      <c r="H127" s="823">
        <f t="shared" si="38"/>
        <v>0</v>
      </c>
      <c r="I127" s="824">
        <f t="shared" si="24"/>
        <v>0</v>
      </c>
      <c r="J127" s="824">
        <f t="shared" si="25"/>
        <v>0</v>
      </c>
      <c r="K127" s="824">
        <f t="shared" si="51"/>
        <v>0</v>
      </c>
      <c r="L127" s="825" t="str">
        <f t="shared" si="27"/>
        <v>-</v>
      </c>
      <c r="M127" s="826" t="str">
        <f t="shared" si="27"/>
        <v>-</v>
      </c>
    </row>
    <row r="128" spans="1:13" s="48" customFormat="1" x14ac:dyDescent="0.2">
      <c r="A128" s="820">
        <v>122</v>
      </c>
      <c r="B128" s="821"/>
      <c r="C128" s="822"/>
      <c r="D128" s="822"/>
      <c r="E128" s="823">
        <f t="shared" si="37"/>
        <v>0</v>
      </c>
      <c r="F128" s="822"/>
      <c r="G128" s="822"/>
      <c r="H128" s="823">
        <f t="shared" si="38"/>
        <v>0</v>
      </c>
      <c r="I128" s="824">
        <f t="shared" si="24"/>
        <v>0</v>
      </c>
      <c r="J128" s="824">
        <f t="shared" si="25"/>
        <v>0</v>
      </c>
      <c r="K128" s="824">
        <f t="shared" ref="K128:K129" si="52">SUM(I128:J128)</f>
        <v>0</v>
      </c>
      <c r="L128" s="825" t="str">
        <f t="shared" si="27"/>
        <v>-</v>
      </c>
      <c r="M128" s="826" t="str">
        <f t="shared" si="27"/>
        <v>-</v>
      </c>
    </row>
    <row r="129" spans="1:13" s="48" customFormat="1" x14ac:dyDescent="0.2">
      <c r="A129" s="820">
        <v>123</v>
      </c>
      <c r="B129" s="821"/>
      <c r="C129" s="822"/>
      <c r="D129" s="822"/>
      <c r="E129" s="823">
        <f t="shared" si="37"/>
        <v>0</v>
      </c>
      <c r="F129" s="822"/>
      <c r="G129" s="822"/>
      <c r="H129" s="823">
        <f t="shared" si="38"/>
        <v>0</v>
      </c>
      <c r="I129" s="824">
        <f t="shared" si="24"/>
        <v>0</v>
      </c>
      <c r="J129" s="824">
        <f t="shared" si="25"/>
        <v>0</v>
      </c>
      <c r="K129" s="824">
        <f t="shared" si="52"/>
        <v>0</v>
      </c>
      <c r="L129" s="825" t="str">
        <f t="shared" si="27"/>
        <v>-</v>
      </c>
      <c r="M129" s="826" t="str">
        <f t="shared" si="27"/>
        <v>-</v>
      </c>
    </row>
    <row r="130" spans="1:13" s="48" customFormat="1" x14ac:dyDescent="0.2">
      <c r="A130" s="820">
        <v>124</v>
      </c>
      <c r="B130" s="821"/>
      <c r="C130" s="822"/>
      <c r="D130" s="822"/>
      <c r="E130" s="823">
        <f t="shared" si="37"/>
        <v>0</v>
      </c>
      <c r="F130" s="822"/>
      <c r="G130" s="822"/>
      <c r="H130" s="823">
        <f t="shared" si="38"/>
        <v>0</v>
      </c>
      <c r="I130" s="824">
        <f t="shared" si="24"/>
        <v>0</v>
      </c>
      <c r="J130" s="824">
        <f t="shared" si="25"/>
        <v>0</v>
      </c>
      <c r="K130" s="824">
        <f t="shared" ref="K130:K132" si="53">SUM(I130:J130)</f>
        <v>0</v>
      </c>
      <c r="L130" s="825" t="str">
        <f t="shared" si="27"/>
        <v>-</v>
      </c>
      <c r="M130" s="826" t="str">
        <f t="shared" si="27"/>
        <v>-</v>
      </c>
    </row>
    <row r="131" spans="1:13" s="48" customFormat="1" x14ac:dyDescent="0.2">
      <c r="A131" s="820">
        <v>125</v>
      </c>
      <c r="B131" s="821"/>
      <c r="C131" s="822"/>
      <c r="D131" s="822"/>
      <c r="E131" s="823">
        <f t="shared" si="37"/>
        <v>0</v>
      </c>
      <c r="F131" s="822"/>
      <c r="G131" s="822"/>
      <c r="H131" s="823">
        <f t="shared" si="38"/>
        <v>0</v>
      </c>
      <c r="I131" s="824">
        <f t="shared" si="24"/>
        <v>0</v>
      </c>
      <c r="J131" s="824">
        <f t="shared" si="25"/>
        <v>0</v>
      </c>
      <c r="K131" s="824">
        <f t="shared" si="53"/>
        <v>0</v>
      </c>
      <c r="L131" s="825" t="str">
        <f t="shared" si="27"/>
        <v>-</v>
      </c>
      <c r="M131" s="826" t="str">
        <f t="shared" si="27"/>
        <v>-</v>
      </c>
    </row>
    <row r="132" spans="1:13" s="48" customFormat="1" x14ac:dyDescent="0.2">
      <c r="A132" s="820">
        <v>126</v>
      </c>
      <c r="B132" s="821"/>
      <c r="C132" s="822"/>
      <c r="D132" s="822"/>
      <c r="E132" s="823">
        <f t="shared" si="37"/>
        <v>0</v>
      </c>
      <c r="F132" s="822"/>
      <c r="G132" s="822"/>
      <c r="H132" s="823">
        <f t="shared" si="38"/>
        <v>0</v>
      </c>
      <c r="I132" s="824">
        <f t="shared" si="24"/>
        <v>0</v>
      </c>
      <c r="J132" s="824">
        <f t="shared" si="25"/>
        <v>0</v>
      </c>
      <c r="K132" s="824">
        <f t="shared" si="53"/>
        <v>0</v>
      </c>
      <c r="L132" s="825" t="str">
        <f t="shared" si="27"/>
        <v>-</v>
      </c>
      <c r="M132" s="826" t="str">
        <f t="shared" si="27"/>
        <v>-</v>
      </c>
    </row>
    <row r="133" spans="1:13" s="48" customFormat="1" x14ac:dyDescent="0.2">
      <c r="A133" s="820">
        <v>127</v>
      </c>
      <c r="B133" s="821"/>
      <c r="C133" s="822"/>
      <c r="D133" s="822"/>
      <c r="E133" s="823">
        <f t="shared" si="37"/>
        <v>0</v>
      </c>
      <c r="F133" s="822"/>
      <c r="G133" s="822"/>
      <c r="H133" s="823">
        <f t="shared" si="38"/>
        <v>0</v>
      </c>
      <c r="I133" s="824">
        <f t="shared" si="24"/>
        <v>0</v>
      </c>
      <c r="J133" s="824">
        <f t="shared" si="25"/>
        <v>0</v>
      </c>
      <c r="K133" s="824">
        <f t="shared" ref="K133:K134" si="54">SUM(I133:J133)</f>
        <v>0</v>
      </c>
      <c r="L133" s="825" t="str">
        <f t="shared" si="27"/>
        <v>-</v>
      </c>
      <c r="M133" s="826" t="str">
        <f t="shared" si="27"/>
        <v>-</v>
      </c>
    </row>
    <row r="134" spans="1:13" s="48" customFormat="1" x14ac:dyDescent="0.2">
      <c r="A134" s="820">
        <v>128</v>
      </c>
      <c r="B134" s="821"/>
      <c r="C134" s="822"/>
      <c r="D134" s="822"/>
      <c r="E134" s="823">
        <f t="shared" si="37"/>
        <v>0</v>
      </c>
      <c r="F134" s="822"/>
      <c r="G134" s="822"/>
      <c r="H134" s="823">
        <f t="shared" si="38"/>
        <v>0</v>
      </c>
      <c r="I134" s="824">
        <f t="shared" ref="I134:I197" si="55">F134*FactorUpPremium</f>
        <v>0</v>
      </c>
      <c r="J134" s="824">
        <f t="shared" ref="J134:J197" si="56">G134*FactorUpPremium</f>
        <v>0</v>
      </c>
      <c r="K134" s="824">
        <f t="shared" si="54"/>
        <v>0</v>
      </c>
      <c r="L134" s="825" t="str">
        <f t="shared" si="27"/>
        <v>-</v>
      </c>
      <c r="M134" s="826" t="str">
        <f t="shared" si="27"/>
        <v>-</v>
      </c>
    </row>
    <row r="135" spans="1:13" s="48" customFormat="1" x14ac:dyDescent="0.2">
      <c r="A135" s="820">
        <v>129</v>
      </c>
      <c r="B135" s="821"/>
      <c r="C135" s="822"/>
      <c r="D135" s="822"/>
      <c r="E135" s="823">
        <f t="shared" si="37"/>
        <v>0</v>
      </c>
      <c r="F135" s="822"/>
      <c r="G135" s="822"/>
      <c r="H135" s="823">
        <f t="shared" si="38"/>
        <v>0</v>
      </c>
      <c r="I135" s="824">
        <f t="shared" si="55"/>
        <v>0</v>
      </c>
      <c r="J135" s="824">
        <f t="shared" si="56"/>
        <v>0</v>
      </c>
      <c r="K135" s="824">
        <f t="shared" ref="K135:K137" si="57">SUM(I135:J135)</f>
        <v>0</v>
      </c>
      <c r="L135" s="825" t="str">
        <f t="shared" ref="L135:M198" si="58">IFERROR(I135/$K135,"-")</f>
        <v>-</v>
      </c>
      <c r="M135" s="826" t="str">
        <f t="shared" si="58"/>
        <v>-</v>
      </c>
    </row>
    <row r="136" spans="1:13" s="48" customFormat="1" x14ac:dyDescent="0.2">
      <c r="A136" s="820">
        <v>130</v>
      </c>
      <c r="B136" s="821"/>
      <c r="C136" s="822"/>
      <c r="D136" s="822"/>
      <c r="E136" s="823">
        <f t="shared" si="37"/>
        <v>0</v>
      </c>
      <c r="F136" s="822"/>
      <c r="G136" s="822"/>
      <c r="H136" s="823">
        <f t="shared" si="38"/>
        <v>0</v>
      </c>
      <c r="I136" s="824">
        <f t="shared" si="55"/>
        <v>0</v>
      </c>
      <c r="J136" s="824">
        <f t="shared" si="56"/>
        <v>0</v>
      </c>
      <c r="K136" s="824">
        <f t="shared" si="57"/>
        <v>0</v>
      </c>
      <c r="L136" s="825" t="str">
        <f t="shared" si="58"/>
        <v>-</v>
      </c>
      <c r="M136" s="826" t="str">
        <f t="shared" si="58"/>
        <v>-</v>
      </c>
    </row>
    <row r="137" spans="1:13" s="48" customFormat="1" x14ac:dyDescent="0.2">
      <c r="A137" s="820">
        <v>131</v>
      </c>
      <c r="B137" s="821"/>
      <c r="C137" s="822"/>
      <c r="D137" s="822"/>
      <c r="E137" s="823">
        <f t="shared" si="37"/>
        <v>0</v>
      </c>
      <c r="F137" s="822"/>
      <c r="G137" s="822"/>
      <c r="H137" s="823">
        <f t="shared" si="38"/>
        <v>0</v>
      </c>
      <c r="I137" s="824">
        <f t="shared" si="55"/>
        <v>0</v>
      </c>
      <c r="J137" s="824">
        <f t="shared" si="56"/>
        <v>0</v>
      </c>
      <c r="K137" s="824">
        <f t="shared" si="57"/>
        <v>0</v>
      </c>
      <c r="L137" s="825" t="str">
        <f t="shared" si="58"/>
        <v>-</v>
      </c>
      <c r="M137" s="826" t="str">
        <f t="shared" si="58"/>
        <v>-</v>
      </c>
    </row>
    <row r="138" spans="1:13" s="48" customFormat="1" x14ac:dyDescent="0.2">
      <c r="A138" s="820">
        <v>132</v>
      </c>
      <c r="B138" s="821"/>
      <c r="C138" s="822"/>
      <c r="D138" s="822"/>
      <c r="E138" s="823">
        <f t="shared" si="37"/>
        <v>0</v>
      </c>
      <c r="F138" s="822"/>
      <c r="G138" s="822"/>
      <c r="H138" s="823">
        <f t="shared" si="38"/>
        <v>0</v>
      </c>
      <c r="I138" s="824">
        <f t="shared" si="55"/>
        <v>0</v>
      </c>
      <c r="J138" s="824">
        <f t="shared" si="56"/>
        <v>0</v>
      </c>
      <c r="K138" s="824">
        <f t="shared" ref="K138:K139" si="59">SUM(I138:J138)</f>
        <v>0</v>
      </c>
      <c r="L138" s="825" t="str">
        <f t="shared" si="58"/>
        <v>-</v>
      </c>
      <c r="M138" s="826" t="str">
        <f t="shared" si="58"/>
        <v>-</v>
      </c>
    </row>
    <row r="139" spans="1:13" s="48" customFormat="1" x14ac:dyDescent="0.2">
      <c r="A139" s="820">
        <v>133</v>
      </c>
      <c r="B139" s="821"/>
      <c r="C139" s="822"/>
      <c r="D139" s="822"/>
      <c r="E139" s="823">
        <f t="shared" si="37"/>
        <v>0</v>
      </c>
      <c r="F139" s="822"/>
      <c r="G139" s="822"/>
      <c r="H139" s="823">
        <f t="shared" si="38"/>
        <v>0</v>
      </c>
      <c r="I139" s="824">
        <f t="shared" si="55"/>
        <v>0</v>
      </c>
      <c r="J139" s="824">
        <f t="shared" si="56"/>
        <v>0</v>
      </c>
      <c r="K139" s="824">
        <f t="shared" si="59"/>
        <v>0</v>
      </c>
      <c r="L139" s="825" t="str">
        <f t="shared" si="58"/>
        <v>-</v>
      </c>
      <c r="M139" s="826" t="str">
        <f t="shared" si="58"/>
        <v>-</v>
      </c>
    </row>
    <row r="140" spans="1:13" s="48" customFormat="1" x14ac:dyDescent="0.2">
      <c r="A140" s="820">
        <v>134</v>
      </c>
      <c r="B140" s="821"/>
      <c r="C140" s="822"/>
      <c r="D140" s="822"/>
      <c r="E140" s="823">
        <f t="shared" si="37"/>
        <v>0</v>
      </c>
      <c r="F140" s="822"/>
      <c r="G140" s="822"/>
      <c r="H140" s="823">
        <f t="shared" si="38"/>
        <v>0</v>
      </c>
      <c r="I140" s="824">
        <f t="shared" si="55"/>
        <v>0</v>
      </c>
      <c r="J140" s="824">
        <f t="shared" si="56"/>
        <v>0</v>
      </c>
      <c r="K140" s="824">
        <f t="shared" ref="K140:K142" si="60">SUM(I140:J140)</f>
        <v>0</v>
      </c>
      <c r="L140" s="825" t="str">
        <f t="shared" si="58"/>
        <v>-</v>
      </c>
      <c r="M140" s="826" t="str">
        <f t="shared" si="58"/>
        <v>-</v>
      </c>
    </row>
    <row r="141" spans="1:13" s="48" customFormat="1" x14ac:dyDescent="0.2">
      <c r="A141" s="820">
        <v>135</v>
      </c>
      <c r="B141" s="821"/>
      <c r="C141" s="822"/>
      <c r="D141" s="822"/>
      <c r="E141" s="823">
        <f t="shared" si="37"/>
        <v>0</v>
      </c>
      <c r="F141" s="822"/>
      <c r="G141" s="822"/>
      <c r="H141" s="823">
        <f t="shared" si="38"/>
        <v>0</v>
      </c>
      <c r="I141" s="824">
        <f t="shared" si="55"/>
        <v>0</v>
      </c>
      <c r="J141" s="824">
        <f t="shared" si="56"/>
        <v>0</v>
      </c>
      <c r="K141" s="824">
        <f t="shared" si="60"/>
        <v>0</v>
      </c>
      <c r="L141" s="825" t="str">
        <f t="shared" si="58"/>
        <v>-</v>
      </c>
      <c r="M141" s="826" t="str">
        <f t="shared" si="58"/>
        <v>-</v>
      </c>
    </row>
    <row r="142" spans="1:13" s="48" customFormat="1" x14ac:dyDescent="0.2">
      <c r="A142" s="820">
        <v>136</v>
      </c>
      <c r="B142" s="821"/>
      <c r="C142" s="822"/>
      <c r="D142" s="822"/>
      <c r="E142" s="823">
        <f t="shared" si="37"/>
        <v>0</v>
      </c>
      <c r="F142" s="822"/>
      <c r="G142" s="822"/>
      <c r="H142" s="823">
        <f t="shared" si="38"/>
        <v>0</v>
      </c>
      <c r="I142" s="824">
        <f t="shared" si="55"/>
        <v>0</v>
      </c>
      <c r="J142" s="824">
        <f t="shared" si="56"/>
        <v>0</v>
      </c>
      <c r="K142" s="824">
        <f t="shared" si="60"/>
        <v>0</v>
      </c>
      <c r="L142" s="825" t="str">
        <f t="shared" si="58"/>
        <v>-</v>
      </c>
      <c r="M142" s="826" t="str">
        <f t="shared" si="58"/>
        <v>-</v>
      </c>
    </row>
    <row r="143" spans="1:13" s="48" customFormat="1" x14ac:dyDescent="0.2">
      <c r="A143" s="820">
        <v>137</v>
      </c>
      <c r="B143" s="821"/>
      <c r="C143" s="822"/>
      <c r="D143" s="822"/>
      <c r="E143" s="823">
        <f t="shared" si="37"/>
        <v>0</v>
      </c>
      <c r="F143" s="822"/>
      <c r="G143" s="822"/>
      <c r="H143" s="823">
        <f t="shared" si="38"/>
        <v>0</v>
      </c>
      <c r="I143" s="824">
        <f t="shared" si="55"/>
        <v>0</v>
      </c>
      <c r="J143" s="824">
        <f t="shared" si="56"/>
        <v>0</v>
      </c>
      <c r="K143" s="824">
        <f t="shared" ref="K143:K144" si="61">SUM(I143:J143)</f>
        <v>0</v>
      </c>
      <c r="L143" s="825" t="str">
        <f t="shared" si="58"/>
        <v>-</v>
      </c>
      <c r="M143" s="826" t="str">
        <f t="shared" si="58"/>
        <v>-</v>
      </c>
    </row>
    <row r="144" spans="1:13" s="48" customFormat="1" x14ac:dyDescent="0.2">
      <c r="A144" s="820">
        <v>138</v>
      </c>
      <c r="B144" s="821"/>
      <c r="C144" s="822"/>
      <c r="D144" s="822"/>
      <c r="E144" s="823">
        <f t="shared" si="37"/>
        <v>0</v>
      </c>
      <c r="F144" s="822"/>
      <c r="G144" s="822"/>
      <c r="H144" s="823">
        <f t="shared" si="38"/>
        <v>0</v>
      </c>
      <c r="I144" s="824">
        <f t="shared" si="55"/>
        <v>0</v>
      </c>
      <c r="J144" s="824">
        <f t="shared" si="56"/>
        <v>0</v>
      </c>
      <c r="K144" s="824">
        <f t="shared" si="61"/>
        <v>0</v>
      </c>
      <c r="L144" s="825" t="str">
        <f t="shared" si="58"/>
        <v>-</v>
      </c>
      <c r="M144" s="826" t="str">
        <f t="shared" si="58"/>
        <v>-</v>
      </c>
    </row>
    <row r="145" spans="1:13" s="48" customFormat="1" x14ac:dyDescent="0.2">
      <c r="A145" s="820">
        <v>139</v>
      </c>
      <c r="B145" s="821"/>
      <c r="C145" s="822"/>
      <c r="D145" s="822"/>
      <c r="E145" s="823">
        <f t="shared" si="37"/>
        <v>0</v>
      </c>
      <c r="F145" s="822"/>
      <c r="G145" s="822"/>
      <c r="H145" s="823">
        <f t="shared" si="38"/>
        <v>0</v>
      </c>
      <c r="I145" s="824">
        <f t="shared" si="55"/>
        <v>0</v>
      </c>
      <c r="J145" s="824">
        <f t="shared" si="56"/>
        <v>0</v>
      </c>
      <c r="K145" s="824">
        <f t="shared" ref="K145:K147" si="62">SUM(I145:J145)</f>
        <v>0</v>
      </c>
      <c r="L145" s="825" t="str">
        <f t="shared" si="58"/>
        <v>-</v>
      </c>
      <c r="M145" s="826" t="str">
        <f t="shared" si="58"/>
        <v>-</v>
      </c>
    </row>
    <row r="146" spans="1:13" s="48" customFormat="1" x14ac:dyDescent="0.2">
      <c r="A146" s="820">
        <v>140</v>
      </c>
      <c r="B146" s="821"/>
      <c r="C146" s="822"/>
      <c r="D146" s="822"/>
      <c r="E146" s="823">
        <f t="shared" si="37"/>
        <v>0</v>
      </c>
      <c r="F146" s="822"/>
      <c r="G146" s="822"/>
      <c r="H146" s="823">
        <f t="shared" si="38"/>
        <v>0</v>
      </c>
      <c r="I146" s="824">
        <f t="shared" si="55"/>
        <v>0</v>
      </c>
      <c r="J146" s="824">
        <f t="shared" si="56"/>
        <v>0</v>
      </c>
      <c r="K146" s="824">
        <f t="shared" si="62"/>
        <v>0</v>
      </c>
      <c r="L146" s="825" t="str">
        <f t="shared" si="58"/>
        <v>-</v>
      </c>
      <c r="M146" s="826" t="str">
        <f t="shared" si="58"/>
        <v>-</v>
      </c>
    </row>
    <row r="147" spans="1:13" s="48" customFormat="1" x14ac:dyDescent="0.2">
      <c r="A147" s="820">
        <v>141</v>
      </c>
      <c r="B147" s="821"/>
      <c r="C147" s="822"/>
      <c r="D147" s="822"/>
      <c r="E147" s="823">
        <f t="shared" si="37"/>
        <v>0</v>
      </c>
      <c r="F147" s="822"/>
      <c r="G147" s="822"/>
      <c r="H147" s="823">
        <f t="shared" si="38"/>
        <v>0</v>
      </c>
      <c r="I147" s="824">
        <f t="shared" si="55"/>
        <v>0</v>
      </c>
      <c r="J147" s="824">
        <f t="shared" si="56"/>
        <v>0</v>
      </c>
      <c r="K147" s="824">
        <f t="shared" si="62"/>
        <v>0</v>
      </c>
      <c r="L147" s="825" t="str">
        <f t="shared" si="58"/>
        <v>-</v>
      </c>
      <c r="M147" s="826" t="str">
        <f t="shared" si="58"/>
        <v>-</v>
      </c>
    </row>
    <row r="148" spans="1:13" s="48" customFormat="1" x14ac:dyDescent="0.2">
      <c r="A148" s="820">
        <v>142</v>
      </c>
      <c r="B148" s="821"/>
      <c r="C148" s="822"/>
      <c r="D148" s="822"/>
      <c r="E148" s="823">
        <f t="shared" si="37"/>
        <v>0</v>
      </c>
      <c r="F148" s="822"/>
      <c r="G148" s="822"/>
      <c r="H148" s="823">
        <f t="shared" si="38"/>
        <v>0</v>
      </c>
      <c r="I148" s="824">
        <f t="shared" si="55"/>
        <v>0</v>
      </c>
      <c r="J148" s="824">
        <f t="shared" si="56"/>
        <v>0</v>
      </c>
      <c r="K148" s="824">
        <f t="shared" ref="K148:K149" si="63">SUM(I148:J148)</f>
        <v>0</v>
      </c>
      <c r="L148" s="825" t="str">
        <f t="shared" si="58"/>
        <v>-</v>
      </c>
      <c r="M148" s="826" t="str">
        <f t="shared" si="58"/>
        <v>-</v>
      </c>
    </row>
    <row r="149" spans="1:13" s="48" customFormat="1" x14ac:dyDescent="0.2">
      <c r="A149" s="820">
        <v>143</v>
      </c>
      <c r="B149" s="821"/>
      <c r="C149" s="822"/>
      <c r="D149" s="822"/>
      <c r="E149" s="823">
        <f t="shared" si="37"/>
        <v>0</v>
      </c>
      <c r="F149" s="822"/>
      <c r="G149" s="822"/>
      <c r="H149" s="823">
        <f t="shared" si="38"/>
        <v>0</v>
      </c>
      <c r="I149" s="824">
        <f t="shared" si="55"/>
        <v>0</v>
      </c>
      <c r="J149" s="824">
        <f t="shared" si="56"/>
        <v>0</v>
      </c>
      <c r="K149" s="824">
        <f t="shared" si="63"/>
        <v>0</v>
      </c>
      <c r="L149" s="825" t="str">
        <f t="shared" si="58"/>
        <v>-</v>
      </c>
      <c r="M149" s="826" t="str">
        <f t="shared" si="58"/>
        <v>-</v>
      </c>
    </row>
    <row r="150" spans="1:13" s="48" customFormat="1" x14ac:dyDescent="0.2">
      <c r="A150" s="820">
        <v>144</v>
      </c>
      <c r="B150" s="821"/>
      <c r="C150" s="822"/>
      <c r="D150" s="822"/>
      <c r="E150" s="823">
        <f t="shared" si="37"/>
        <v>0</v>
      </c>
      <c r="F150" s="822"/>
      <c r="G150" s="822"/>
      <c r="H150" s="823">
        <f t="shared" si="38"/>
        <v>0</v>
      </c>
      <c r="I150" s="824">
        <f t="shared" si="55"/>
        <v>0</v>
      </c>
      <c r="J150" s="824">
        <f t="shared" si="56"/>
        <v>0</v>
      </c>
      <c r="K150" s="824">
        <f t="shared" ref="K150:K152" si="64">SUM(I150:J150)</f>
        <v>0</v>
      </c>
      <c r="L150" s="825" t="str">
        <f t="shared" si="58"/>
        <v>-</v>
      </c>
      <c r="M150" s="826" t="str">
        <f t="shared" si="58"/>
        <v>-</v>
      </c>
    </row>
    <row r="151" spans="1:13" s="48" customFormat="1" x14ac:dyDescent="0.2">
      <c r="A151" s="820">
        <v>145</v>
      </c>
      <c r="B151" s="821"/>
      <c r="C151" s="822"/>
      <c r="D151" s="822"/>
      <c r="E151" s="823">
        <f t="shared" si="37"/>
        <v>0</v>
      </c>
      <c r="F151" s="822"/>
      <c r="G151" s="822"/>
      <c r="H151" s="823">
        <f t="shared" si="38"/>
        <v>0</v>
      </c>
      <c r="I151" s="824">
        <f t="shared" si="55"/>
        <v>0</v>
      </c>
      <c r="J151" s="824">
        <f t="shared" si="56"/>
        <v>0</v>
      </c>
      <c r="K151" s="824">
        <f t="shared" si="64"/>
        <v>0</v>
      </c>
      <c r="L151" s="825" t="str">
        <f t="shared" si="58"/>
        <v>-</v>
      </c>
      <c r="M151" s="826" t="str">
        <f t="shared" si="58"/>
        <v>-</v>
      </c>
    </row>
    <row r="152" spans="1:13" s="48" customFormat="1" x14ac:dyDescent="0.2">
      <c r="A152" s="820">
        <v>146</v>
      </c>
      <c r="B152" s="821"/>
      <c r="C152" s="822"/>
      <c r="D152" s="822"/>
      <c r="E152" s="823">
        <f t="shared" si="37"/>
        <v>0</v>
      </c>
      <c r="F152" s="822"/>
      <c r="G152" s="822"/>
      <c r="H152" s="823">
        <f t="shared" si="38"/>
        <v>0</v>
      </c>
      <c r="I152" s="824">
        <f t="shared" si="55"/>
        <v>0</v>
      </c>
      <c r="J152" s="824">
        <f t="shared" si="56"/>
        <v>0</v>
      </c>
      <c r="K152" s="824">
        <f t="shared" si="64"/>
        <v>0</v>
      </c>
      <c r="L152" s="825" t="str">
        <f t="shared" si="58"/>
        <v>-</v>
      </c>
      <c r="M152" s="826" t="str">
        <f t="shared" si="58"/>
        <v>-</v>
      </c>
    </row>
    <row r="153" spans="1:13" s="48" customFormat="1" x14ac:dyDescent="0.2">
      <c r="A153" s="820">
        <v>147</v>
      </c>
      <c r="B153" s="821"/>
      <c r="C153" s="822"/>
      <c r="D153" s="822"/>
      <c r="E153" s="823">
        <f t="shared" si="37"/>
        <v>0</v>
      </c>
      <c r="F153" s="822"/>
      <c r="G153" s="822"/>
      <c r="H153" s="823">
        <f t="shared" si="38"/>
        <v>0</v>
      </c>
      <c r="I153" s="824">
        <f t="shared" si="55"/>
        <v>0</v>
      </c>
      <c r="J153" s="824">
        <f t="shared" si="56"/>
        <v>0</v>
      </c>
      <c r="K153" s="824">
        <f t="shared" ref="K153:K154" si="65">SUM(I153:J153)</f>
        <v>0</v>
      </c>
      <c r="L153" s="825" t="str">
        <f t="shared" si="58"/>
        <v>-</v>
      </c>
      <c r="M153" s="826" t="str">
        <f t="shared" si="58"/>
        <v>-</v>
      </c>
    </row>
    <row r="154" spans="1:13" s="48" customFormat="1" x14ac:dyDescent="0.2">
      <c r="A154" s="820">
        <v>148</v>
      </c>
      <c r="B154" s="821"/>
      <c r="C154" s="822"/>
      <c r="D154" s="822"/>
      <c r="E154" s="823">
        <f t="shared" si="37"/>
        <v>0</v>
      </c>
      <c r="F154" s="822"/>
      <c r="G154" s="822"/>
      <c r="H154" s="823">
        <f t="shared" si="38"/>
        <v>0</v>
      </c>
      <c r="I154" s="824">
        <f t="shared" si="55"/>
        <v>0</v>
      </c>
      <c r="J154" s="824">
        <f t="shared" si="56"/>
        <v>0</v>
      </c>
      <c r="K154" s="824">
        <f t="shared" si="65"/>
        <v>0</v>
      </c>
      <c r="L154" s="825" t="str">
        <f t="shared" si="58"/>
        <v>-</v>
      </c>
      <c r="M154" s="826" t="str">
        <f t="shared" si="58"/>
        <v>-</v>
      </c>
    </row>
    <row r="155" spans="1:13" s="48" customFormat="1" x14ac:dyDescent="0.2">
      <c r="A155" s="820">
        <v>149</v>
      </c>
      <c r="B155" s="821"/>
      <c r="C155" s="822"/>
      <c r="D155" s="822"/>
      <c r="E155" s="823">
        <f t="shared" si="37"/>
        <v>0</v>
      </c>
      <c r="F155" s="822"/>
      <c r="G155" s="822"/>
      <c r="H155" s="823">
        <f t="shared" si="38"/>
        <v>0</v>
      </c>
      <c r="I155" s="824">
        <f t="shared" si="55"/>
        <v>0</v>
      </c>
      <c r="J155" s="824">
        <f t="shared" si="56"/>
        <v>0</v>
      </c>
      <c r="K155" s="824">
        <f t="shared" ref="K155:K157" si="66">SUM(I155:J155)</f>
        <v>0</v>
      </c>
      <c r="L155" s="825" t="str">
        <f t="shared" si="58"/>
        <v>-</v>
      </c>
      <c r="M155" s="826" t="str">
        <f t="shared" si="58"/>
        <v>-</v>
      </c>
    </row>
    <row r="156" spans="1:13" s="48" customFormat="1" x14ac:dyDescent="0.2">
      <c r="A156" s="820">
        <v>150</v>
      </c>
      <c r="B156" s="821"/>
      <c r="C156" s="822"/>
      <c r="D156" s="822"/>
      <c r="E156" s="823">
        <f t="shared" si="37"/>
        <v>0</v>
      </c>
      <c r="F156" s="822"/>
      <c r="G156" s="822"/>
      <c r="H156" s="823">
        <f t="shared" si="38"/>
        <v>0</v>
      </c>
      <c r="I156" s="824">
        <f t="shared" si="55"/>
        <v>0</v>
      </c>
      <c r="J156" s="824">
        <f t="shared" si="56"/>
        <v>0</v>
      </c>
      <c r="K156" s="824">
        <f t="shared" si="66"/>
        <v>0</v>
      </c>
      <c r="L156" s="825" t="str">
        <f t="shared" si="58"/>
        <v>-</v>
      </c>
      <c r="M156" s="826" t="str">
        <f t="shared" si="58"/>
        <v>-</v>
      </c>
    </row>
    <row r="157" spans="1:13" s="48" customFormat="1" x14ac:dyDescent="0.2">
      <c r="A157" s="820">
        <v>151</v>
      </c>
      <c r="B157" s="821"/>
      <c r="C157" s="822"/>
      <c r="D157" s="822"/>
      <c r="E157" s="823">
        <f t="shared" si="37"/>
        <v>0</v>
      </c>
      <c r="F157" s="822"/>
      <c r="G157" s="822"/>
      <c r="H157" s="823">
        <f t="shared" si="38"/>
        <v>0</v>
      </c>
      <c r="I157" s="824">
        <f t="shared" si="55"/>
        <v>0</v>
      </c>
      <c r="J157" s="824">
        <f t="shared" si="56"/>
        <v>0</v>
      </c>
      <c r="K157" s="824">
        <f t="shared" si="66"/>
        <v>0</v>
      </c>
      <c r="L157" s="825" t="str">
        <f t="shared" si="58"/>
        <v>-</v>
      </c>
      <c r="M157" s="826" t="str">
        <f t="shared" si="58"/>
        <v>-</v>
      </c>
    </row>
    <row r="158" spans="1:13" s="48" customFormat="1" x14ac:dyDescent="0.2">
      <c r="A158" s="820">
        <v>152</v>
      </c>
      <c r="B158" s="821"/>
      <c r="C158" s="822"/>
      <c r="D158" s="822"/>
      <c r="E158" s="823">
        <f t="shared" ref="E158:E221" si="67">SUM(C158:D158)</f>
        <v>0</v>
      </c>
      <c r="F158" s="822"/>
      <c r="G158" s="822"/>
      <c r="H158" s="823">
        <f t="shared" ref="H158:H221" si="68">SUM(F158:G158)</f>
        <v>0</v>
      </c>
      <c r="I158" s="824">
        <f t="shared" si="55"/>
        <v>0</v>
      </c>
      <c r="J158" s="824">
        <f t="shared" si="56"/>
        <v>0</v>
      </c>
      <c r="K158" s="824">
        <f t="shared" ref="K158:K159" si="69">SUM(I158:J158)</f>
        <v>0</v>
      </c>
      <c r="L158" s="825" t="str">
        <f t="shared" si="58"/>
        <v>-</v>
      </c>
      <c r="M158" s="826" t="str">
        <f t="shared" si="58"/>
        <v>-</v>
      </c>
    </row>
    <row r="159" spans="1:13" s="48" customFormat="1" x14ac:dyDescent="0.2">
      <c r="A159" s="820">
        <v>153</v>
      </c>
      <c r="B159" s="821"/>
      <c r="C159" s="822"/>
      <c r="D159" s="822"/>
      <c r="E159" s="823">
        <f t="shared" si="67"/>
        <v>0</v>
      </c>
      <c r="F159" s="822"/>
      <c r="G159" s="822"/>
      <c r="H159" s="823">
        <f t="shared" si="68"/>
        <v>0</v>
      </c>
      <c r="I159" s="824">
        <f t="shared" si="55"/>
        <v>0</v>
      </c>
      <c r="J159" s="824">
        <f t="shared" si="56"/>
        <v>0</v>
      </c>
      <c r="K159" s="824">
        <f t="shared" si="69"/>
        <v>0</v>
      </c>
      <c r="L159" s="825" t="str">
        <f t="shared" si="58"/>
        <v>-</v>
      </c>
      <c r="M159" s="826" t="str">
        <f t="shared" si="58"/>
        <v>-</v>
      </c>
    </row>
    <row r="160" spans="1:13" s="48" customFormat="1" x14ac:dyDescent="0.2">
      <c r="A160" s="820">
        <v>154</v>
      </c>
      <c r="B160" s="821"/>
      <c r="C160" s="822"/>
      <c r="D160" s="822"/>
      <c r="E160" s="823">
        <f t="shared" si="67"/>
        <v>0</v>
      </c>
      <c r="F160" s="822"/>
      <c r="G160" s="822"/>
      <c r="H160" s="823">
        <f t="shared" si="68"/>
        <v>0</v>
      </c>
      <c r="I160" s="824">
        <f t="shared" si="55"/>
        <v>0</v>
      </c>
      <c r="J160" s="824">
        <f t="shared" si="56"/>
        <v>0</v>
      </c>
      <c r="K160" s="824">
        <f t="shared" ref="K160:K162" si="70">SUM(I160:J160)</f>
        <v>0</v>
      </c>
      <c r="L160" s="825" t="str">
        <f t="shared" si="58"/>
        <v>-</v>
      </c>
      <c r="M160" s="826" t="str">
        <f t="shared" si="58"/>
        <v>-</v>
      </c>
    </row>
    <row r="161" spans="1:13" s="48" customFormat="1" x14ac:dyDescent="0.2">
      <c r="A161" s="820">
        <v>155</v>
      </c>
      <c r="B161" s="821"/>
      <c r="C161" s="822"/>
      <c r="D161" s="822"/>
      <c r="E161" s="823">
        <f t="shared" si="67"/>
        <v>0</v>
      </c>
      <c r="F161" s="822"/>
      <c r="G161" s="822"/>
      <c r="H161" s="823">
        <f t="shared" si="68"/>
        <v>0</v>
      </c>
      <c r="I161" s="824">
        <f t="shared" si="55"/>
        <v>0</v>
      </c>
      <c r="J161" s="824">
        <f t="shared" si="56"/>
        <v>0</v>
      </c>
      <c r="K161" s="824">
        <f t="shared" si="70"/>
        <v>0</v>
      </c>
      <c r="L161" s="825" t="str">
        <f t="shared" si="58"/>
        <v>-</v>
      </c>
      <c r="M161" s="826" t="str">
        <f t="shared" si="58"/>
        <v>-</v>
      </c>
    </row>
    <row r="162" spans="1:13" s="48" customFormat="1" x14ac:dyDescent="0.2">
      <c r="A162" s="820">
        <v>156</v>
      </c>
      <c r="B162" s="821"/>
      <c r="C162" s="822"/>
      <c r="D162" s="822"/>
      <c r="E162" s="823">
        <f t="shared" si="67"/>
        <v>0</v>
      </c>
      <c r="F162" s="822"/>
      <c r="G162" s="822"/>
      <c r="H162" s="823">
        <f t="shared" si="68"/>
        <v>0</v>
      </c>
      <c r="I162" s="824">
        <f t="shared" si="55"/>
        <v>0</v>
      </c>
      <c r="J162" s="824">
        <f t="shared" si="56"/>
        <v>0</v>
      </c>
      <c r="K162" s="824">
        <f t="shared" si="70"/>
        <v>0</v>
      </c>
      <c r="L162" s="825" t="str">
        <f t="shared" si="58"/>
        <v>-</v>
      </c>
      <c r="M162" s="826" t="str">
        <f t="shared" si="58"/>
        <v>-</v>
      </c>
    </row>
    <row r="163" spans="1:13" s="48" customFormat="1" x14ac:dyDescent="0.2">
      <c r="A163" s="820">
        <v>157</v>
      </c>
      <c r="B163" s="821"/>
      <c r="C163" s="822"/>
      <c r="D163" s="822"/>
      <c r="E163" s="823">
        <f t="shared" si="67"/>
        <v>0</v>
      </c>
      <c r="F163" s="822"/>
      <c r="G163" s="822"/>
      <c r="H163" s="823">
        <f t="shared" si="68"/>
        <v>0</v>
      </c>
      <c r="I163" s="824">
        <f t="shared" si="55"/>
        <v>0</v>
      </c>
      <c r="J163" s="824">
        <f t="shared" si="56"/>
        <v>0</v>
      </c>
      <c r="K163" s="824">
        <f t="shared" ref="K163:K164" si="71">SUM(I163:J163)</f>
        <v>0</v>
      </c>
      <c r="L163" s="825" t="str">
        <f t="shared" si="58"/>
        <v>-</v>
      </c>
      <c r="M163" s="826" t="str">
        <f t="shared" si="58"/>
        <v>-</v>
      </c>
    </row>
    <row r="164" spans="1:13" s="48" customFormat="1" x14ac:dyDescent="0.2">
      <c r="A164" s="820">
        <v>158</v>
      </c>
      <c r="B164" s="821"/>
      <c r="C164" s="822"/>
      <c r="D164" s="822"/>
      <c r="E164" s="823">
        <f t="shared" si="67"/>
        <v>0</v>
      </c>
      <c r="F164" s="822"/>
      <c r="G164" s="822"/>
      <c r="H164" s="823">
        <f t="shared" si="68"/>
        <v>0</v>
      </c>
      <c r="I164" s="824">
        <f t="shared" si="55"/>
        <v>0</v>
      </c>
      <c r="J164" s="824">
        <f t="shared" si="56"/>
        <v>0</v>
      </c>
      <c r="K164" s="824">
        <f t="shared" si="71"/>
        <v>0</v>
      </c>
      <c r="L164" s="825" t="str">
        <f t="shared" si="58"/>
        <v>-</v>
      </c>
      <c r="M164" s="826" t="str">
        <f t="shared" si="58"/>
        <v>-</v>
      </c>
    </row>
    <row r="165" spans="1:13" s="48" customFormat="1" x14ac:dyDescent="0.2">
      <c r="A165" s="820">
        <v>159</v>
      </c>
      <c r="B165" s="821"/>
      <c r="C165" s="822"/>
      <c r="D165" s="822"/>
      <c r="E165" s="823">
        <f t="shared" si="67"/>
        <v>0</v>
      </c>
      <c r="F165" s="822"/>
      <c r="G165" s="822"/>
      <c r="H165" s="823">
        <f t="shared" si="68"/>
        <v>0</v>
      </c>
      <c r="I165" s="824">
        <f t="shared" si="55"/>
        <v>0</v>
      </c>
      <c r="J165" s="824">
        <f t="shared" si="56"/>
        <v>0</v>
      </c>
      <c r="K165" s="824">
        <f t="shared" ref="K165:K167" si="72">SUM(I165:J165)</f>
        <v>0</v>
      </c>
      <c r="L165" s="825" t="str">
        <f t="shared" si="58"/>
        <v>-</v>
      </c>
      <c r="M165" s="826" t="str">
        <f t="shared" si="58"/>
        <v>-</v>
      </c>
    </row>
    <row r="166" spans="1:13" s="48" customFormat="1" x14ac:dyDescent="0.2">
      <c r="A166" s="820">
        <v>160</v>
      </c>
      <c r="B166" s="821"/>
      <c r="C166" s="822"/>
      <c r="D166" s="822"/>
      <c r="E166" s="823">
        <f t="shared" si="67"/>
        <v>0</v>
      </c>
      <c r="F166" s="822"/>
      <c r="G166" s="822"/>
      <c r="H166" s="823">
        <f t="shared" si="68"/>
        <v>0</v>
      </c>
      <c r="I166" s="824">
        <f t="shared" si="55"/>
        <v>0</v>
      </c>
      <c r="J166" s="824">
        <f t="shared" si="56"/>
        <v>0</v>
      </c>
      <c r="K166" s="824">
        <f t="shared" si="72"/>
        <v>0</v>
      </c>
      <c r="L166" s="825" t="str">
        <f t="shared" si="58"/>
        <v>-</v>
      </c>
      <c r="M166" s="826" t="str">
        <f t="shared" si="58"/>
        <v>-</v>
      </c>
    </row>
    <row r="167" spans="1:13" s="48" customFormat="1" x14ac:dyDescent="0.2">
      <c r="A167" s="820">
        <v>161</v>
      </c>
      <c r="B167" s="821"/>
      <c r="C167" s="822"/>
      <c r="D167" s="822"/>
      <c r="E167" s="823">
        <f t="shared" si="67"/>
        <v>0</v>
      </c>
      <c r="F167" s="822"/>
      <c r="G167" s="822"/>
      <c r="H167" s="823">
        <f t="shared" si="68"/>
        <v>0</v>
      </c>
      <c r="I167" s="824">
        <f t="shared" si="55"/>
        <v>0</v>
      </c>
      <c r="J167" s="824">
        <f t="shared" si="56"/>
        <v>0</v>
      </c>
      <c r="K167" s="824">
        <f t="shared" si="72"/>
        <v>0</v>
      </c>
      <c r="L167" s="825" t="str">
        <f t="shared" si="58"/>
        <v>-</v>
      </c>
      <c r="M167" s="826" t="str">
        <f t="shared" si="58"/>
        <v>-</v>
      </c>
    </row>
    <row r="168" spans="1:13" s="48" customFormat="1" x14ac:dyDescent="0.2">
      <c r="A168" s="820">
        <v>162</v>
      </c>
      <c r="B168" s="821"/>
      <c r="C168" s="822"/>
      <c r="D168" s="822"/>
      <c r="E168" s="823">
        <f t="shared" si="67"/>
        <v>0</v>
      </c>
      <c r="F168" s="822"/>
      <c r="G168" s="822"/>
      <c r="H168" s="823">
        <f t="shared" si="68"/>
        <v>0</v>
      </c>
      <c r="I168" s="824">
        <f t="shared" si="55"/>
        <v>0</v>
      </c>
      <c r="J168" s="824">
        <f t="shared" si="56"/>
        <v>0</v>
      </c>
      <c r="K168" s="824">
        <f t="shared" ref="K168:K169" si="73">SUM(I168:J168)</f>
        <v>0</v>
      </c>
      <c r="L168" s="825" t="str">
        <f t="shared" si="58"/>
        <v>-</v>
      </c>
      <c r="M168" s="826" t="str">
        <f t="shared" si="58"/>
        <v>-</v>
      </c>
    </row>
    <row r="169" spans="1:13" s="48" customFormat="1" x14ac:dyDescent="0.2">
      <c r="A169" s="820">
        <v>163</v>
      </c>
      <c r="B169" s="821"/>
      <c r="C169" s="822"/>
      <c r="D169" s="822"/>
      <c r="E169" s="823">
        <f t="shared" si="67"/>
        <v>0</v>
      </c>
      <c r="F169" s="822"/>
      <c r="G169" s="822"/>
      <c r="H169" s="823">
        <f t="shared" si="68"/>
        <v>0</v>
      </c>
      <c r="I169" s="824">
        <f t="shared" si="55"/>
        <v>0</v>
      </c>
      <c r="J169" s="824">
        <f t="shared" si="56"/>
        <v>0</v>
      </c>
      <c r="K169" s="824">
        <f t="shared" si="73"/>
        <v>0</v>
      </c>
      <c r="L169" s="825" t="str">
        <f t="shared" si="58"/>
        <v>-</v>
      </c>
      <c r="M169" s="826" t="str">
        <f t="shared" si="58"/>
        <v>-</v>
      </c>
    </row>
    <row r="170" spans="1:13" s="48" customFormat="1" x14ac:dyDescent="0.2">
      <c r="A170" s="820">
        <v>164</v>
      </c>
      <c r="B170" s="821"/>
      <c r="C170" s="822"/>
      <c r="D170" s="822"/>
      <c r="E170" s="823">
        <f t="shared" si="67"/>
        <v>0</v>
      </c>
      <c r="F170" s="822"/>
      <c r="G170" s="822"/>
      <c r="H170" s="823">
        <f t="shared" si="68"/>
        <v>0</v>
      </c>
      <c r="I170" s="824">
        <f t="shared" si="55"/>
        <v>0</v>
      </c>
      <c r="J170" s="824">
        <f t="shared" si="56"/>
        <v>0</v>
      </c>
      <c r="K170" s="824">
        <f t="shared" ref="K170:K172" si="74">SUM(I170:J170)</f>
        <v>0</v>
      </c>
      <c r="L170" s="825" t="str">
        <f t="shared" si="58"/>
        <v>-</v>
      </c>
      <c r="M170" s="826" t="str">
        <f t="shared" si="58"/>
        <v>-</v>
      </c>
    </row>
    <row r="171" spans="1:13" s="48" customFormat="1" x14ac:dyDescent="0.2">
      <c r="A171" s="820">
        <v>165</v>
      </c>
      <c r="B171" s="821"/>
      <c r="C171" s="822"/>
      <c r="D171" s="822"/>
      <c r="E171" s="823">
        <f t="shared" si="67"/>
        <v>0</v>
      </c>
      <c r="F171" s="822"/>
      <c r="G171" s="822"/>
      <c r="H171" s="823">
        <f t="shared" si="68"/>
        <v>0</v>
      </c>
      <c r="I171" s="824">
        <f t="shared" si="55"/>
        <v>0</v>
      </c>
      <c r="J171" s="824">
        <f t="shared" si="56"/>
        <v>0</v>
      </c>
      <c r="K171" s="824">
        <f t="shared" si="74"/>
        <v>0</v>
      </c>
      <c r="L171" s="825" t="str">
        <f t="shared" si="58"/>
        <v>-</v>
      </c>
      <c r="M171" s="826" t="str">
        <f t="shared" si="58"/>
        <v>-</v>
      </c>
    </row>
    <row r="172" spans="1:13" s="48" customFormat="1" x14ac:dyDescent="0.2">
      <c r="A172" s="820">
        <v>166</v>
      </c>
      <c r="B172" s="821"/>
      <c r="C172" s="822"/>
      <c r="D172" s="822"/>
      <c r="E172" s="823">
        <f t="shared" si="67"/>
        <v>0</v>
      </c>
      <c r="F172" s="822"/>
      <c r="G172" s="822"/>
      <c r="H172" s="823">
        <f t="shared" si="68"/>
        <v>0</v>
      </c>
      <c r="I172" s="824">
        <f t="shared" si="55"/>
        <v>0</v>
      </c>
      <c r="J172" s="824">
        <f t="shared" si="56"/>
        <v>0</v>
      </c>
      <c r="K172" s="824">
        <f t="shared" si="74"/>
        <v>0</v>
      </c>
      <c r="L172" s="825" t="str">
        <f t="shared" si="58"/>
        <v>-</v>
      </c>
      <c r="M172" s="826" t="str">
        <f t="shared" si="58"/>
        <v>-</v>
      </c>
    </row>
    <row r="173" spans="1:13" s="48" customFormat="1" x14ac:dyDescent="0.2">
      <c r="A173" s="820">
        <v>167</v>
      </c>
      <c r="B173" s="821"/>
      <c r="C173" s="822"/>
      <c r="D173" s="822"/>
      <c r="E173" s="823">
        <f t="shared" si="67"/>
        <v>0</v>
      </c>
      <c r="F173" s="822"/>
      <c r="G173" s="822"/>
      <c r="H173" s="823">
        <f t="shared" si="68"/>
        <v>0</v>
      </c>
      <c r="I173" s="824">
        <f t="shared" si="55"/>
        <v>0</v>
      </c>
      <c r="J173" s="824">
        <f t="shared" si="56"/>
        <v>0</v>
      </c>
      <c r="K173" s="824">
        <f t="shared" ref="K173:K174" si="75">SUM(I173:J173)</f>
        <v>0</v>
      </c>
      <c r="L173" s="825" t="str">
        <f t="shared" si="58"/>
        <v>-</v>
      </c>
      <c r="M173" s="826" t="str">
        <f t="shared" si="58"/>
        <v>-</v>
      </c>
    </row>
    <row r="174" spans="1:13" s="48" customFormat="1" x14ac:dyDescent="0.2">
      <c r="A174" s="820">
        <v>168</v>
      </c>
      <c r="B174" s="821"/>
      <c r="C174" s="822"/>
      <c r="D174" s="822"/>
      <c r="E174" s="823">
        <f t="shared" si="67"/>
        <v>0</v>
      </c>
      <c r="F174" s="822"/>
      <c r="G174" s="822"/>
      <c r="H174" s="823">
        <f t="shared" si="68"/>
        <v>0</v>
      </c>
      <c r="I174" s="824">
        <f t="shared" si="55"/>
        <v>0</v>
      </c>
      <c r="J174" s="824">
        <f t="shared" si="56"/>
        <v>0</v>
      </c>
      <c r="K174" s="824">
        <f t="shared" si="75"/>
        <v>0</v>
      </c>
      <c r="L174" s="825" t="str">
        <f t="shared" si="58"/>
        <v>-</v>
      </c>
      <c r="M174" s="826" t="str">
        <f t="shared" si="58"/>
        <v>-</v>
      </c>
    </row>
    <row r="175" spans="1:13" s="48" customFormat="1" x14ac:dyDescent="0.2">
      <c r="A175" s="820">
        <v>169</v>
      </c>
      <c r="B175" s="821"/>
      <c r="C175" s="822"/>
      <c r="D175" s="822"/>
      <c r="E175" s="823">
        <f t="shared" si="67"/>
        <v>0</v>
      </c>
      <c r="F175" s="822"/>
      <c r="G175" s="822"/>
      <c r="H175" s="823">
        <f t="shared" si="68"/>
        <v>0</v>
      </c>
      <c r="I175" s="824">
        <f t="shared" si="55"/>
        <v>0</v>
      </c>
      <c r="J175" s="824">
        <f t="shared" si="56"/>
        <v>0</v>
      </c>
      <c r="K175" s="824">
        <f t="shared" ref="K175:K177" si="76">SUM(I175:J175)</f>
        <v>0</v>
      </c>
      <c r="L175" s="825" t="str">
        <f t="shared" si="58"/>
        <v>-</v>
      </c>
      <c r="M175" s="826" t="str">
        <f t="shared" si="58"/>
        <v>-</v>
      </c>
    </row>
    <row r="176" spans="1:13" s="48" customFormat="1" x14ac:dyDescent="0.2">
      <c r="A176" s="820">
        <v>170</v>
      </c>
      <c r="B176" s="821"/>
      <c r="C176" s="822"/>
      <c r="D176" s="822"/>
      <c r="E176" s="823">
        <f t="shared" si="67"/>
        <v>0</v>
      </c>
      <c r="F176" s="822"/>
      <c r="G176" s="822"/>
      <c r="H176" s="823">
        <f t="shared" si="68"/>
        <v>0</v>
      </c>
      <c r="I176" s="824">
        <f t="shared" si="55"/>
        <v>0</v>
      </c>
      <c r="J176" s="824">
        <f t="shared" si="56"/>
        <v>0</v>
      </c>
      <c r="K176" s="824">
        <f t="shared" si="76"/>
        <v>0</v>
      </c>
      <c r="L176" s="825" t="str">
        <f t="shared" si="58"/>
        <v>-</v>
      </c>
      <c r="M176" s="826" t="str">
        <f t="shared" si="58"/>
        <v>-</v>
      </c>
    </row>
    <row r="177" spans="1:13" s="48" customFormat="1" x14ac:dyDescent="0.2">
      <c r="A177" s="820">
        <v>171</v>
      </c>
      <c r="B177" s="821"/>
      <c r="C177" s="822"/>
      <c r="D177" s="822"/>
      <c r="E177" s="823">
        <f t="shared" si="67"/>
        <v>0</v>
      </c>
      <c r="F177" s="822"/>
      <c r="G177" s="822"/>
      <c r="H177" s="823">
        <f t="shared" si="68"/>
        <v>0</v>
      </c>
      <c r="I177" s="824">
        <f t="shared" si="55"/>
        <v>0</v>
      </c>
      <c r="J177" s="824">
        <f t="shared" si="56"/>
        <v>0</v>
      </c>
      <c r="K177" s="824">
        <f t="shared" si="76"/>
        <v>0</v>
      </c>
      <c r="L177" s="825" t="str">
        <f t="shared" si="58"/>
        <v>-</v>
      </c>
      <c r="M177" s="826" t="str">
        <f t="shared" si="58"/>
        <v>-</v>
      </c>
    </row>
    <row r="178" spans="1:13" s="48" customFormat="1" x14ac:dyDescent="0.2">
      <c r="A178" s="820">
        <v>172</v>
      </c>
      <c r="B178" s="821"/>
      <c r="C178" s="822"/>
      <c r="D178" s="822"/>
      <c r="E178" s="823">
        <f t="shared" si="67"/>
        <v>0</v>
      </c>
      <c r="F178" s="822"/>
      <c r="G178" s="822"/>
      <c r="H178" s="823">
        <f t="shared" si="68"/>
        <v>0</v>
      </c>
      <c r="I178" s="824">
        <f t="shared" si="55"/>
        <v>0</v>
      </c>
      <c r="J178" s="824">
        <f t="shared" si="56"/>
        <v>0</v>
      </c>
      <c r="K178" s="824">
        <f t="shared" ref="K178:K179" si="77">SUM(I178:J178)</f>
        <v>0</v>
      </c>
      <c r="L178" s="825" t="str">
        <f t="shared" si="58"/>
        <v>-</v>
      </c>
      <c r="M178" s="826" t="str">
        <f t="shared" si="58"/>
        <v>-</v>
      </c>
    </row>
    <row r="179" spans="1:13" s="48" customFormat="1" x14ac:dyDescent="0.2">
      <c r="A179" s="820">
        <v>173</v>
      </c>
      <c r="B179" s="821"/>
      <c r="C179" s="822"/>
      <c r="D179" s="822"/>
      <c r="E179" s="823">
        <f t="shared" si="67"/>
        <v>0</v>
      </c>
      <c r="F179" s="822"/>
      <c r="G179" s="822"/>
      <c r="H179" s="823">
        <f t="shared" si="68"/>
        <v>0</v>
      </c>
      <c r="I179" s="824">
        <f t="shared" si="55"/>
        <v>0</v>
      </c>
      <c r="J179" s="824">
        <f t="shared" si="56"/>
        <v>0</v>
      </c>
      <c r="K179" s="824">
        <f t="shared" si="77"/>
        <v>0</v>
      </c>
      <c r="L179" s="825" t="str">
        <f t="shared" si="58"/>
        <v>-</v>
      </c>
      <c r="M179" s="826" t="str">
        <f t="shared" si="58"/>
        <v>-</v>
      </c>
    </row>
    <row r="180" spans="1:13" s="48" customFormat="1" x14ac:dyDescent="0.2">
      <c r="A180" s="820">
        <v>174</v>
      </c>
      <c r="B180" s="821"/>
      <c r="C180" s="822"/>
      <c r="D180" s="822"/>
      <c r="E180" s="823">
        <f t="shared" si="67"/>
        <v>0</v>
      </c>
      <c r="F180" s="822"/>
      <c r="G180" s="822"/>
      <c r="H180" s="823">
        <f t="shared" si="68"/>
        <v>0</v>
      </c>
      <c r="I180" s="824">
        <f t="shared" si="55"/>
        <v>0</v>
      </c>
      <c r="J180" s="824">
        <f t="shared" si="56"/>
        <v>0</v>
      </c>
      <c r="K180" s="824">
        <f t="shared" ref="K180:K182" si="78">SUM(I180:J180)</f>
        <v>0</v>
      </c>
      <c r="L180" s="825" t="str">
        <f t="shared" si="58"/>
        <v>-</v>
      </c>
      <c r="M180" s="826" t="str">
        <f t="shared" si="58"/>
        <v>-</v>
      </c>
    </row>
    <row r="181" spans="1:13" s="48" customFormat="1" x14ac:dyDescent="0.2">
      <c r="A181" s="820">
        <v>175</v>
      </c>
      <c r="B181" s="821"/>
      <c r="C181" s="822"/>
      <c r="D181" s="822"/>
      <c r="E181" s="823">
        <f t="shared" si="67"/>
        <v>0</v>
      </c>
      <c r="F181" s="822"/>
      <c r="G181" s="822"/>
      <c r="H181" s="823">
        <f t="shared" si="68"/>
        <v>0</v>
      </c>
      <c r="I181" s="824">
        <f t="shared" si="55"/>
        <v>0</v>
      </c>
      <c r="J181" s="824">
        <f t="shared" si="56"/>
        <v>0</v>
      </c>
      <c r="K181" s="824">
        <f t="shared" si="78"/>
        <v>0</v>
      </c>
      <c r="L181" s="825" t="str">
        <f t="shared" si="58"/>
        <v>-</v>
      </c>
      <c r="M181" s="826" t="str">
        <f t="shared" si="58"/>
        <v>-</v>
      </c>
    </row>
    <row r="182" spans="1:13" s="48" customFormat="1" x14ac:dyDescent="0.2">
      <c r="A182" s="820">
        <v>176</v>
      </c>
      <c r="B182" s="821"/>
      <c r="C182" s="822"/>
      <c r="D182" s="822"/>
      <c r="E182" s="823">
        <f t="shared" si="67"/>
        <v>0</v>
      </c>
      <c r="F182" s="822"/>
      <c r="G182" s="822"/>
      <c r="H182" s="823">
        <f t="shared" si="68"/>
        <v>0</v>
      </c>
      <c r="I182" s="824">
        <f t="shared" si="55"/>
        <v>0</v>
      </c>
      <c r="J182" s="824">
        <f t="shared" si="56"/>
        <v>0</v>
      </c>
      <c r="K182" s="824">
        <f t="shared" si="78"/>
        <v>0</v>
      </c>
      <c r="L182" s="825" t="str">
        <f t="shared" si="58"/>
        <v>-</v>
      </c>
      <c r="M182" s="826" t="str">
        <f t="shared" si="58"/>
        <v>-</v>
      </c>
    </row>
    <row r="183" spans="1:13" s="48" customFormat="1" x14ac:dyDescent="0.2">
      <c r="A183" s="820">
        <v>177</v>
      </c>
      <c r="B183" s="821"/>
      <c r="C183" s="822"/>
      <c r="D183" s="822"/>
      <c r="E183" s="823">
        <f t="shared" si="67"/>
        <v>0</v>
      </c>
      <c r="F183" s="822"/>
      <c r="G183" s="822"/>
      <c r="H183" s="823">
        <f t="shared" si="68"/>
        <v>0</v>
      </c>
      <c r="I183" s="824">
        <f t="shared" si="55"/>
        <v>0</v>
      </c>
      <c r="J183" s="824">
        <f t="shared" si="56"/>
        <v>0</v>
      </c>
      <c r="K183" s="824">
        <f t="shared" ref="K183:K184" si="79">SUM(I183:J183)</f>
        <v>0</v>
      </c>
      <c r="L183" s="825" t="str">
        <f t="shared" si="58"/>
        <v>-</v>
      </c>
      <c r="M183" s="826" t="str">
        <f t="shared" si="58"/>
        <v>-</v>
      </c>
    </row>
    <row r="184" spans="1:13" s="48" customFormat="1" x14ac:dyDescent="0.2">
      <c r="A184" s="820">
        <v>178</v>
      </c>
      <c r="B184" s="821"/>
      <c r="C184" s="822"/>
      <c r="D184" s="822"/>
      <c r="E184" s="823">
        <f t="shared" si="67"/>
        <v>0</v>
      </c>
      <c r="F184" s="822"/>
      <c r="G184" s="822"/>
      <c r="H184" s="823">
        <f t="shared" si="68"/>
        <v>0</v>
      </c>
      <c r="I184" s="824">
        <f t="shared" si="55"/>
        <v>0</v>
      </c>
      <c r="J184" s="824">
        <f t="shared" si="56"/>
        <v>0</v>
      </c>
      <c r="K184" s="824">
        <f t="shared" si="79"/>
        <v>0</v>
      </c>
      <c r="L184" s="825" t="str">
        <f t="shared" si="58"/>
        <v>-</v>
      </c>
      <c r="M184" s="826" t="str">
        <f t="shared" si="58"/>
        <v>-</v>
      </c>
    </row>
    <row r="185" spans="1:13" s="48" customFormat="1" x14ac:dyDescent="0.2">
      <c r="A185" s="820">
        <v>179</v>
      </c>
      <c r="B185" s="821"/>
      <c r="C185" s="822"/>
      <c r="D185" s="822"/>
      <c r="E185" s="823">
        <f t="shared" si="67"/>
        <v>0</v>
      </c>
      <c r="F185" s="822"/>
      <c r="G185" s="822"/>
      <c r="H185" s="823">
        <f t="shared" si="68"/>
        <v>0</v>
      </c>
      <c r="I185" s="824">
        <f t="shared" si="55"/>
        <v>0</v>
      </c>
      <c r="J185" s="824">
        <f t="shared" si="56"/>
        <v>0</v>
      </c>
      <c r="K185" s="824">
        <f t="shared" ref="K185:K187" si="80">SUM(I185:J185)</f>
        <v>0</v>
      </c>
      <c r="L185" s="825" t="str">
        <f t="shared" si="58"/>
        <v>-</v>
      </c>
      <c r="M185" s="826" t="str">
        <f t="shared" si="58"/>
        <v>-</v>
      </c>
    </row>
    <row r="186" spans="1:13" s="48" customFormat="1" x14ac:dyDescent="0.2">
      <c r="A186" s="820">
        <v>180</v>
      </c>
      <c r="B186" s="821"/>
      <c r="C186" s="822"/>
      <c r="D186" s="822"/>
      <c r="E186" s="823">
        <f t="shared" si="67"/>
        <v>0</v>
      </c>
      <c r="F186" s="822"/>
      <c r="G186" s="822"/>
      <c r="H186" s="823">
        <f t="shared" si="68"/>
        <v>0</v>
      </c>
      <c r="I186" s="824">
        <f t="shared" si="55"/>
        <v>0</v>
      </c>
      <c r="J186" s="824">
        <f t="shared" si="56"/>
        <v>0</v>
      </c>
      <c r="K186" s="824">
        <f t="shared" si="80"/>
        <v>0</v>
      </c>
      <c r="L186" s="825" t="str">
        <f t="shared" si="58"/>
        <v>-</v>
      </c>
      <c r="M186" s="826" t="str">
        <f t="shared" si="58"/>
        <v>-</v>
      </c>
    </row>
    <row r="187" spans="1:13" s="48" customFormat="1" x14ac:dyDescent="0.2">
      <c r="A187" s="820">
        <v>181</v>
      </c>
      <c r="B187" s="821"/>
      <c r="C187" s="822"/>
      <c r="D187" s="822"/>
      <c r="E187" s="823">
        <f t="shared" si="67"/>
        <v>0</v>
      </c>
      <c r="F187" s="822"/>
      <c r="G187" s="822"/>
      <c r="H187" s="823">
        <f t="shared" si="68"/>
        <v>0</v>
      </c>
      <c r="I187" s="824">
        <f t="shared" si="55"/>
        <v>0</v>
      </c>
      <c r="J187" s="824">
        <f t="shared" si="56"/>
        <v>0</v>
      </c>
      <c r="K187" s="824">
        <f t="shared" si="80"/>
        <v>0</v>
      </c>
      <c r="L187" s="825" t="str">
        <f t="shared" si="58"/>
        <v>-</v>
      </c>
      <c r="M187" s="826" t="str">
        <f t="shared" si="58"/>
        <v>-</v>
      </c>
    </row>
    <row r="188" spans="1:13" s="48" customFormat="1" x14ac:dyDescent="0.2">
      <c r="A188" s="820">
        <v>182</v>
      </c>
      <c r="B188" s="821"/>
      <c r="C188" s="822"/>
      <c r="D188" s="822"/>
      <c r="E188" s="823">
        <f t="shared" si="67"/>
        <v>0</v>
      </c>
      <c r="F188" s="822"/>
      <c r="G188" s="822"/>
      <c r="H188" s="823">
        <f t="shared" si="68"/>
        <v>0</v>
      </c>
      <c r="I188" s="824">
        <f t="shared" si="55"/>
        <v>0</v>
      </c>
      <c r="J188" s="824">
        <f t="shared" si="56"/>
        <v>0</v>
      </c>
      <c r="K188" s="824">
        <f t="shared" ref="K188:K189" si="81">SUM(I188:J188)</f>
        <v>0</v>
      </c>
      <c r="L188" s="825" t="str">
        <f t="shared" si="58"/>
        <v>-</v>
      </c>
      <c r="M188" s="826" t="str">
        <f t="shared" si="58"/>
        <v>-</v>
      </c>
    </row>
    <row r="189" spans="1:13" s="48" customFormat="1" x14ac:dyDescent="0.2">
      <c r="A189" s="820">
        <v>183</v>
      </c>
      <c r="B189" s="821"/>
      <c r="C189" s="822"/>
      <c r="D189" s="822"/>
      <c r="E189" s="823">
        <f t="shared" si="67"/>
        <v>0</v>
      </c>
      <c r="F189" s="822"/>
      <c r="G189" s="822"/>
      <c r="H189" s="823">
        <f t="shared" si="68"/>
        <v>0</v>
      </c>
      <c r="I189" s="824">
        <f t="shared" si="55"/>
        <v>0</v>
      </c>
      <c r="J189" s="824">
        <f t="shared" si="56"/>
        <v>0</v>
      </c>
      <c r="K189" s="824">
        <f t="shared" si="81"/>
        <v>0</v>
      </c>
      <c r="L189" s="825" t="str">
        <f t="shared" si="58"/>
        <v>-</v>
      </c>
      <c r="M189" s="826" t="str">
        <f t="shared" si="58"/>
        <v>-</v>
      </c>
    </row>
    <row r="190" spans="1:13" s="48" customFormat="1" x14ac:dyDescent="0.2">
      <c r="A190" s="820">
        <v>184</v>
      </c>
      <c r="B190" s="821"/>
      <c r="C190" s="822"/>
      <c r="D190" s="822"/>
      <c r="E190" s="823">
        <f t="shared" si="67"/>
        <v>0</v>
      </c>
      <c r="F190" s="822"/>
      <c r="G190" s="822"/>
      <c r="H190" s="823">
        <f t="shared" si="68"/>
        <v>0</v>
      </c>
      <c r="I190" s="824">
        <f t="shared" si="55"/>
        <v>0</v>
      </c>
      <c r="J190" s="824">
        <f t="shared" si="56"/>
        <v>0</v>
      </c>
      <c r="K190" s="824">
        <f t="shared" ref="K190:K192" si="82">SUM(I190:J190)</f>
        <v>0</v>
      </c>
      <c r="L190" s="825" t="str">
        <f t="shared" si="58"/>
        <v>-</v>
      </c>
      <c r="M190" s="826" t="str">
        <f t="shared" si="58"/>
        <v>-</v>
      </c>
    </row>
    <row r="191" spans="1:13" s="48" customFormat="1" x14ac:dyDescent="0.2">
      <c r="A191" s="820">
        <v>185</v>
      </c>
      <c r="B191" s="821"/>
      <c r="C191" s="822"/>
      <c r="D191" s="822"/>
      <c r="E191" s="823">
        <f t="shared" si="67"/>
        <v>0</v>
      </c>
      <c r="F191" s="822"/>
      <c r="G191" s="822"/>
      <c r="H191" s="823">
        <f t="shared" si="68"/>
        <v>0</v>
      </c>
      <c r="I191" s="824">
        <f t="shared" si="55"/>
        <v>0</v>
      </c>
      <c r="J191" s="824">
        <f t="shared" si="56"/>
        <v>0</v>
      </c>
      <c r="K191" s="824">
        <f t="shared" si="82"/>
        <v>0</v>
      </c>
      <c r="L191" s="825" t="str">
        <f t="shared" si="58"/>
        <v>-</v>
      </c>
      <c r="M191" s="826" t="str">
        <f t="shared" si="58"/>
        <v>-</v>
      </c>
    </row>
    <row r="192" spans="1:13" s="48" customFormat="1" x14ac:dyDescent="0.2">
      <c r="A192" s="820">
        <v>186</v>
      </c>
      <c r="B192" s="821"/>
      <c r="C192" s="822"/>
      <c r="D192" s="822"/>
      <c r="E192" s="823">
        <f t="shared" si="67"/>
        <v>0</v>
      </c>
      <c r="F192" s="822"/>
      <c r="G192" s="822"/>
      <c r="H192" s="823">
        <f t="shared" si="68"/>
        <v>0</v>
      </c>
      <c r="I192" s="824">
        <f t="shared" si="55"/>
        <v>0</v>
      </c>
      <c r="J192" s="824">
        <f t="shared" si="56"/>
        <v>0</v>
      </c>
      <c r="K192" s="824">
        <f t="shared" si="82"/>
        <v>0</v>
      </c>
      <c r="L192" s="825" t="str">
        <f t="shared" si="58"/>
        <v>-</v>
      </c>
      <c r="M192" s="826" t="str">
        <f t="shared" si="58"/>
        <v>-</v>
      </c>
    </row>
    <row r="193" spans="1:13" s="48" customFormat="1" x14ac:dyDescent="0.2">
      <c r="A193" s="820">
        <v>187</v>
      </c>
      <c r="B193" s="821"/>
      <c r="C193" s="822"/>
      <c r="D193" s="822"/>
      <c r="E193" s="823">
        <f t="shared" si="67"/>
        <v>0</v>
      </c>
      <c r="F193" s="822"/>
      <c r="G193" s="822"/>
      <c r="H193" s="823">
        <f t="shared" si="68"/>
        <v>0</v>
      </c>
      <c r="I193" s="824">
        <f t="shared" si="55"/>
        <v>0</v>
      </c>
      <c r="J193" s="824">
        <f t="shared" si="56"/>
        <v>0</v>
      </c>
      <c r="K193" s="824">
        <f t="shared" ref="K193:K194" si="83">SUM(I193:J193)</f>
        <v>0</v>
      </c>
      <c r="L193" s="825" t="str">
        <f t="shared" si="58"/>
        <v>-</v>
      </c>
      <c r="M193" s="826" t="str">
        <f t="shared" si="58"/>
        <v>-</v>
      </c>
    </row>
    <row r="194" spans="1:13" s="48" customFormat="1" x14ac:dyDescent="0.2">
      <c r="A194" s="820">
        <v>188</v>
      </c>
      <c r="B194" s="821"/>
      <c r="C194" s="822"/>
      <c r="D194" s="822"/>
      <c r="E194" s="823">
        <f t="shared" si="67"/>
        <v>0</v>
      </c>
      <c r="F194" s="822"/>
      <c r="G194" s="822"/>
      <c r="H194" s="823">
        <f t="shared" si="68"/>
        <v>0</v>
      </c>
      <c r="I194" s="824">
        <f t="shared" si="55"/>
        <v>0</v>
      </c>
      <c r="J194" s="824">
        <f t="shared" si="56"/>
        <v>0</v>
      </c>
      <c r="K194" s="824">
        <f t="shared" si="83"/>
        <v>0</v>
      </c>
      <c r="L194" s="825" t="str">
        <f t="shared" si="58"/>
        <v>-</v>
      </c>
      <c r="M194" s="826" t="str">
        <f t="shared" si="58"/>
        <v>-</v>
      </c>
    </row>
    <row r="195" spans="1:13" s="48" customFormat="1" x14ac:dyDescent="0.2">
      <c r="A195" s="820">
        <v>189</v>
      </c>
      <c r="B195" s="821"/>
      <c r="C195" s="822"/>
      <c r="D195" s="822"/>
      <c r="E195" s="823">
        <f t="shared" si="67"/>
        <v>0</v>
      </c>
      <c r="F195" s="822"/>
      <c r="G195" s="822"/>
      <c r="H195" s="823">
        <f t="shared" si="68"/>
        <v>0</v>
      </c>
      <c r="I195" s="824">
        <f t="shared" si="55"/>
        <v>0</v>
      </c>
      <c r="J195" s="824">
        <f t="shared" si="56"/>
        <v>0</v>
      </c>
      <c r="K195" s="824">
        <f t="shared" ref="K195:K197" si="84">SUM(I195:J195)</f>
        <v>0</v>
      </c>
      <c r="L195" s="825" t="str">
        <f t="shared" si="58"/>
        <v>-</v>
      </c>
      <c r="M195" s="826" t="str">
        <f t="shared" si="58"/>
        <v>-</v>
      </c>
    </row>
    <row r="196" spans="1:13" s="48" customFormat="1" x14ac:dyDescent="0.2">
      <c r="A196" s="820">
        <v>190</v>
      </c>
      <c r="B196" s="821"/>
      <c r="C196" s="822"/>
      <c r="D196" s="822"/>
      <c r="E196" s="823">
        <f t="shared" si="67"/>
        <v>0</v>
      </c>
      <c r="F196" s="822"/>
      <c r="G196" s="822"/>
      <c r="H196" s="823">
        <f t="shared" si="68"/>
        <v>0</v>
      </c>
      <c r="I196" s="824">
        <f t="shared" si="55"/>
        <v>0</v>
      </c>
      <c r="J196" s="824">
        <f t="shared" si="56"/>
        <v>0</v>
      </c>
      <c r="K196" s="824">
        <f t="shared" si="84"/>
        <v>0</v>
      </c>
      <c r="L196" s="825" t="str">
        <f t="shared" si="58"/>
        <v>-</v>
      </c>
      <c r="M196" s="826" t="str">
        <f t="shared" si="58"/>
        <v>-</v>
      </c>
    </row>
    <row r="197" spans="1:13" s="48" customFormat="1" x14ac:dyDescent="0.2">
      <c r="A197" s="820">
        <v>191</v>
      </c>
      <c r="B197" s="821"/>
      <c r="C197" s="822"/>
      <c r="D197" s="822"/>
      <c r="E197" s="823">
        <f t="shared" si="67"/>
        <v>0</v>
      </c>
      <c r="F197" s="822"/>
      <c r="G197" s="822"/>
      <c r="H197" s="823">
        <f t="shared" si="68"/>
        <v>0</v>
      </c>
      <c r="I197" s="824">
        <f t="shared" si="55"/>
        <v>0</v>
      </c>
      <c r="J197" s="824">
        <f t="shared" si="56"/>
        <v>0</v>
      </c>
      <c r="K197" s="824">
        <f t="shared" si="84"/>
        <v>0</v>
      </c>
      <c r="L197" s="825" t="str">
        <f t="shared" si="58"/>
        <v>-</v>
      </c>
      <c r="M197" s="826" t="str">
        <f t="shared" si="58"/>
        <v>-</v>
      </c>
    </row>
    <row r="198" spans="1:13" s="48" customFormat="1" x14ac:dyDescent="0.2">
      <c r="A198" s="820">
        <v>192</v>
      </c>
      <c r="B198" s="821"/>
      <c r="C198" s="822"/>
      <c r="D198" s="822"/>
      <c r="E198" s="823">
        <f t="shared" si="67"/>
        <v>0</v>
      </c>
      <c r="F198" s="822"/>
      <c r="G198" s="822"/>
      <c r="H198" s="823">
        <f t="shared" si="68"/>
        <v>0</v>
      </c>
      <c r="I198" s="824">
        <f t="shared" ref="I198:I261" si="85">F198*FactorUpPremium</f>
        <v>0</v>
      </c>
      <c r="J198" s="824">
        <f t="shared" ref="J198:J261" si="86">G198*FactorUpPremium</f>
        <v>0</v>
      </c>
      <c r="K198" s="824">
        <f t="shared" ref="K198:K199" si="87">SUM(I198:J198)</f>
        <v>0</v>
      </c>
      <c r="L198" s="825" t="str">
        <f t="shared" si="58"/>
        <v>-</v>
      </c>
      <c r="M198" s="826" t="str">
        <f t="shared" si="58"/>
        <v>-</v>
      </c>
    </row>
    <row r="199" spans="1:13" s="48" customFormat="1" x14ac:dyDescent="0.2">
      <c r="A199" s="820">
        <v>193</v>
      </c>
      <c r="B199" s="821"/>
      <c r="C199" s="822"/>
      <c r="D199" s="822"/>
      <c r="E199" s="823">
        <f t="shared" si="67"/>
        <v>0</v>
      </c>
      <c r="F199" s="822"/>
      <c r="G199" s="822"/>
      <c r="H199" s="823">
        <f t="shared" si="68"/>
        <v>0</v>
      </c>
      <c r="I199" s="824">
        <f t="shared" si="85"/>
        <v>0</v>
      </c>
      <c r="J199" s="824">
        <f t="shared" si="86"/>
        <v>0</v>
      </c>
      <c r="K199" s="824">
        <f t="shared" si="87"/>
        <v>0</v>
      </c>
      <c r="L199" s="825" t="str">
        <f t="shared" ref="L199:M262" si="88">IFERROR(I199/$K199,"-")</f>
        <v>-</v>
      </c>
      <c r="M199" s="826" t="str">
        <f t="shared" si="88"/>
        <v>-</v>
      </c>
    </row>
    <row r="200" spans="1:13" s="48" customFormat="1" x14ac:dyDescent="0.2">
      <c r="A200" s="820">
        <v>194</v>
      </c>
      <c r="B200" s="821"/>
      <c r="C200" s="822"/>
      <c r="D200" s="822"/>
      <c r="E200" s="823">
        <f t="shared" si="67"/>
        <v>0</v>
      </c>
      <c r="F200" s="822"/>
      <c r="G200" s="822"/>
      <c r="H200" s="823">
        <f t="shared" si="68"/>
        <v>0</v>
      </c>
      <c r="I200" s="824">
        <f t="shared" si="85"/>
        <v>0</v>
      </c>
      <c r="J200" s="824">
        <f t="shared" si="86"/>
        <v>0</v>
      </c>
      <c r="K200" s="824">
        <f t="shared" ref="K200:K202" si="89">SUM(I200:J200)</f>
        <v>0</v>
      </c>
      <c r="L200" s="825" t="str">
        <f t="shared" si="88"/>
        <v>-</v>
      </c>
      <c r="M200" s="826" t="str">
        <f t="shared" si="88"/>
        <v>-</v>
      </c>
    </row>
    <row r="201" spans="1:13" s="48" customFormat="1" x14ac:dyDescent="0.2">
      <c r="A201" s="820">
        <v>195</v>
      </c>
      <c r="B201" s="821"/>
      <c r="C201" s="822"/>
      <c r="D201" s="822"/>
      <c r="E201" s="823">
        <f t="shared" si="67"/>
        <v>0</v>
      </c>
      <c r="F201" s="822"/>
      <c r="G201" s="822"/>
      <c r="H201" s="823">
        <f t="shared" si="68"/>
        <v>0</v>
      </c>
      <c r="I201" s="824">
        <f t="shared" si="85"/>
        <v>0</v>
      </c>
      <c r="J201" s="824">
        <f t="shared" si="86"/>
        <v>0</v>
      </c>
      <c r="K201" s="824">
        <f t="shared" si="89"/>
        <v>0</v>
      </c>
      <c r="L201" s="825" t="str">
        <f t="shared" si="88"/>
        <v>-</v>
      </c>
      <c r="M201" s="826" t="str">
        <f t="shared" si="88"/>
        <v>-</v>
      </c>
    </row>
    <row r="202" spans="1:13" s="48" customFormat="1" x14ac:dyDescent="0.2">
      <c r="A202" s="820">
        <v>196</v>
      </c>
      <c r="B202" s="821"/>
      <c r="C202" s="822"/>
      <c r="D202" s="822"/>
      <c r="E202" s="823">
        <f t="shared" si="67"/>
        <v>0</v>
      </c>
      <c r="F202" s="822"/>
      <c r="G202" s="822"/>
      <c r="H202" s="823">
        <f t="shared" si="68"/>
        <v>0</v>
      </c>
      <c r="I202" s="824">
        <f t="shared" si="85"/>
        <v>0</v>
      </c>
      <c r="J202" s="824">
        <f t="shared" si="86"/>
        <v>0</v>
      </c>
      <c r="K202" s="824">
        <f t="shared" si="89"/>
        <v>0</v>
      </c>
      <c r="L202" s="825" t="str">
        <f t="shared" si="88"/>
        <v>-</v>
      </c>
      <c r="M202" s="826" t="str">
        <f t="shared" si="88"/>
        <v>-</v>
      </c>
    </row>
    <row r="203" spans="1:13" s="48" customFormat="1" x14ac:dyDescent="0.2">
      <c r="A203" s="820">
        <v>197</v>
      </c>
      <c r="B203" s="821"/>
      <c r="C203" s="822"/>
      <c r="D203" s="822"/>
      <c r="E203" s="823">
        <f t="shared" si="67"/>
        <v>0</v>
      </c>
      <c r="F203" s="822"/>
      <c r="G203" s="822"/>
      <c r="H203" s="823">
        <f t="shared" si="68"/>
        <v>0</v>
      </c>
      <c r="I203" s="824">
        <f t="shared" si="85"/>
        <v>0</v>
      </c>
      <c r="J203" s="824">
        <f t="shared" si="86"/>
        <v>0</v>
      </c>
      <c r="K203" s="824">
        <f t="shared" ref="K203:K204" si="90">SUM(I203:J203)</f>
        <v>0</v>
      </c>
      <c r="L203" s="825" t="str">
        <f t="shared" si="88"/>
        <v>-</v>
      </c>
      <c r="M203" s="826" t="str">
        <f t="shared" si="88"/>
        <v>-</v>
      </c>
    </row>
    <row r="204" spans="1:13" s="48" customFormat="1" x14ac:dyDescent="0.2">
      <c r="A204" s="820">
        <v>198</v>
      </c>
      <c r="B204" s="821"/>
      <c r="C204" s="822"/>
      <c r="D204" s="822"/>
      <c r="E204" s="823">
        <f t="shared" si="67"/>
        <v>0</v>
      </c>
      <c r="F204" s="822"/>
      <c r="G204" s="822"/>
      <c r="H204" s="823">
        <f t="shared" si="68"/>
        <v>0</v>
      </c>
      <c r="I204" s="824">
        <f t="shared" si="85"/>
        <v>0</v>
      </c>
      <c r="J204" s="824">
        <f t="shared" si="86"/>
        <v>0</v>
      </c>
      <c r="K204" s="824">
        <f t="shared" si="90"/>
        <v>0</v>
      </c>
      <c r="L204" s="825" t="str">
        <f t="shared" si="88"/>
        <v>-</v>
      </c>
      <c r="M204" s="826" t="str">
        <f t="shared" si="88"/>
        <v>-</v>
      </c>
    </row>
    <row r="205" spans="1:13" s="48" customFormat="1" x14ac:dyDescent="0.2">
      <c r="A205" s="820">
        <v>199</v>
      </c>
      <c r="B205" s="821"/>
      <c r="C205" s="822"/>
      <c r="D205" s="822"/>
      <c r="E205" s="823">
        <f t="shared" si="67"/>
        <v>0</v>
      </c>
      <c r="F205" s="822"/>
      <c r="G205" s="822"/>
      <c r="H205" s="823">
        <f t="shared" si="68"/>
        <v>0</v>
      </c>
      <c r="I205" s="824">
        <f t="shared" si="85"/>
        <v>0</v>
      </c>
      <c r="J205" s="824">
        <f t="shared" si="86"/>
        <v>0</v>
      </c>
      <c r="K205" s="824">
        <f t="shared" ref="K205:K207" si="91">SUM(I205:J205)</f>
        <v>0</v>
      </c>
      <c r="L205" s="825" t="str">
        <f t="shared" si="88"/>
        <v>-</v>
      </c>
      <c r="M205" s="826" t="str">
        <f t="shared" si="88"/>
        <v>-</v>
      </c>
    </row>
    <row r="206" spans="1:13" s="48" customFormat="1" x14ac:dyDescent="0.2">
      <c r="A206" s="820">
        <v>200</v>
      </c>
      <c r="B206" s="821"/>
      <c r="C206" s="822"/>
      <c r="D206" s="822"/>
      <c r="E206" s="823">
        <f t="shared" si="67"/>
        <v>0</v>
      </c>
      <c r="F206" s="822"/>
      <c r="G206" s="822"/>
      <c r="H206" s="823">
        <f t="shared" si="68"/>
        <v>0</v>
      </c>
      <c r="I206" s="824">
        <f t="shared" si="85"/>
        <v>0</v>
      </c>
      <c r="J206" s="824">
        <f t="shared" si="86"/>
        <v>0</v>
      </c>
      <c r="K206" s="824">
        <f t="shared" si="91"/>
        <v>0</v>
      </c>
      <c r="L206" s="825" t="str">
        <f t="shared" si="88"/>
        <v>-</v>
      </c>
      <c r="M206" s="826" t="str">
        <f t="shared" si="88"/>
        <v>-</v>
      </c>
    </row>
    <row r="207" spans="1:13" s="48" customFormat="1" x14ac:dyDescent="0.2">
      <c r="A207" s="820">
        <v>201</v>
      </c>
      <c r="B207" s="821"/>
      <c r="C207" s="822"/>
      <c r="D207" s="822"/>
      <c r="E207" s="823">
        <f t="shared" si="67"/>
        <v>0</v>
      </c>
      <c r="F207" s="822"/>
      <c r="G207" s="822"/>
      <c r="H207" s="823">
        <f t="shared" si="68"/>
        <v>0</v>
      </c>
      <c r="I207" s="824">
        <f t="shared" si="85"/>
        <v>0</v>
      </c>
      <c r="J207" s="824">
        <f t="shared" si="86"/>
        <v>0</v>
      </c>
      <c r="K207" s="824">
        <f t="shared" si="91"/>
        <v>0</v>
      </c>
      <c r="L207" s="825" t="str">
        <f t="shared" si="88"/>
        <v>-</v>
      </c>
      <c r="M207" s="826" t="str">
        <f t="shared" si="88"/>
        <v>-</v>
      </c>
    </row>
    <row r="208" spans="1:13" s="48" customFormat="1" x14ac:dyDescent="0.2">
      <c r="A208" s="820">
        <v>202</v>
      </c>
      <c r="B208" s="821"/>
      <c r="C208" s="822"/>
      <c r="D208" s="822"/>
      <c r="E208" s="823">
        <f t="shared" si="67"/>
        <v>0</v>
      </c>
      <c r="F208" s="822"/>
      <c r="G208" s="822"/>
      <c r="H208" s="823">
        <f t="shared" si="68"/>
        <v>0</v>
      </c>
      <c r="I208" s="824">
        <f t="shared" si="85"/>
        <v>0</v>
      </c>
      <c r="J208" s="824">
        <f t="shared" si="86"/>
        <v>0</v>
      </c>
      <c r="K208" s="824">
        <f t="shared" ref="K208:K209" si="92">SUM(I208:J208)</f>
        <v>0</v>
      </c>
      <c r="L208" s="825" t="str">
        <f t="shared" si="88"/>
        <v>-</v>
      </c>
      <c r="M208" s="826" t="str">
        <f t="shared" si="88"/>
        <v>-</v>
      </c>
    </row>
    <row r="209" spans="1:13" s="48" customFormat="1" x14ac:dyDescent="0.2">
      <c r="A209" s="820">
        <v>203</v>
      </c>
      <c r="B209" s="821"/>
      <c r="C209" s="822"/>
      <c r="D209" s="822"/>
      <c r="E209" s="823">
        <f t="shared" si="67"/>
        <v>0</v>
      </c>
      <c r="F209" s="822"/>
      <c r="G209" s="822"/>
      <c r="H209" s="823">
        <f t="shared" si="68"/>
        <v>0</v>
      </c>
      <c r="I209" s="824">
        <f t="shared" si="85"/>
        <v>0</v>
      </c>
      <c r="J209" s="824">
        <f t="shared" si="86"/>
        <v>0</v>
      </c>
      <c r="K209" s="824">
        <f t="shared" si="92"/>
        <v>0</v>
      </c>
      <c r="L209" s="825" t="str">
        <f t="shared" si="88"/>
        <v>-</v>
      </c>
      <c r="M209" s="826" t="str">
        <f t="shared" si="88"/>
        <v>-</v>
      </c>
    </row>
    <row r="210" spans="1:13" s="48" customFormat="1" x14ac:dyDescent="0.2">
      <c r="A210" s="820">
        <v>204</v>
      </c>
      <c r="B210" s="821"/>
      <c r="C210" s="822"/>
      <c r="D210" s="822"/>
      <c r="E210" s="823">
        <f t="shared" si="67"/>
        <v>0</v>
      </c>
      <c r="F210" s="822"/>
      <c r="G210" s="822"/>
      <c r="H210" s="823">
        <f t="shared" si="68"/>
        <v>0</v>
      </c>
      <c r="I210" s="824">
        <f t="shared" si="85"/>
        <v>0</v>
      </c>
      <c r="J210" s="824">
        <f t="shared" si="86"/>
        <v>0</v>
      </c>
      <c r="K210" s="824">
        <f t="shared" ref="K210:K212" si="93">SUM(I210:J210)</f>
        <v>0</v>
      </c>
      <c r="L210" s="825" t="str">
        <f t="shared" si="88"/>
        <v>-</v>
      </c>
      <c r="M210" s="826" t="str">
        <f t="shared" si="88"/>
        <v>-</v>
      </c>
    </row>
    <row r="211" spans="1:13" s="48" customFormat="1" x14ac:dyDescent="0.2">
      <c r="A211" s="820">
        <v>205</v>
      </c>
      <c r="B211" s="821"/>
      <c r="C211" s="822"/>
      <c r="D211" s="822"/>
      <c r="E211" s="823">
        <f t="shared" si="67"/>
        <v>0</v>
      </c>
      <c r="F211" s="822"/>
      <c r="G211" s="822"/>
      <c r="H211" s="823">
        <f t="shared" si="68"/>
        <v>0</v>
      </c>
      <c r="I211" s="824">
        <f t="shared" si="85"/>
        <v>0</v>
      </c>
      <c r="J211" s="824">
        <f t="shared" si="86"/>
        <v>0</v>
      </c>
      <c r="K211" s="824">
        <f t="shared" si="93"/>
        <v>0</v>
      </c>
      <c r="L211" s="825" t="str">
        <f t="shared" si="88"/>
        <v>-</v>
      </c>
      <c r="M211" s="826" t="str">
        <f t="shared" si="88"/>
        <v>-</v>
      </c>
    </row>
    <row r="212" spans="1:13" s="48" customFormat="1" x14ac:dyDescent="0.2">
      <c r="A212" s="820">
        <v>206</v>
      </c>
      <c r="B212" s="821"/>
      <c r="C212" s="822"/>
      <c r="D212" s="822"/>
      <c r="E212" s="823">
        <f t="shared" si="67"/>
        <v>0</v>
      </c>
      <c r="F212" s="822"/>
      <c r="G212" s="822"/>
      <c r="H212" s="823">
        <f t="shared" si="68"/>
        <v>0</v>
      </c>
      <c r="I212" s="824">
        <f t="shared" si="85"/>
        <v>0</v>
      </c>
      <c r="J212" s="824">
        <f t="shared" si="86"/>
        <v>0</v>
      </c>
      <c r="K212" s="824">
        <f t="shared" si="93"/>
        <v>0</v>
      </c>
      <c r="L212" s="825" t="str">
        <f t="shared" si="88"/>
        <v>-</v>
      </c>
      <c r="M212" s="826" t="str">
        <f t="shared" si="88"/>
        <v>-</v>
      </c>
    </row>
    <row r="213" spans="1:13" s="48" customFormat="1" x14ac:dyDescent="0.2">
      <c r="A213" s="820">
        <v>207</v>
      </c>
      <c r="B213" s="821"/>
      <c r="C213" s="822"/>
      <c r="D213" s="822"/>
      <c r="E213" s="823">
        <f t="shared" si="67"/>
        <v>0</v>
      </c>
      <c r="F213" s="822"/>
      <c r="G213" s="822"/>
      <c r="H213" s="823">
        <f t="shared" si="68"/>
        <v>0</v>
      </c>
      <c r="I213" s="824">
        <f t="shared" si="85"/>
        <v>0</v>
      </c>
      <c r="J213" s="824">
        <f t="shared" si="86"/>
        <v>0</v>
      </c>
      <c r="K213" s="824">
        <f t="shared" ref="K213:K214" si="94">SUM(I213:J213)</f>
        <v>0</v>
      </c>
      <c r="L213" s="825" t="str">
        <f t="shared" si="88"/>
        <v>-</v>
      </c>
      <c r="M213" s="826" t="str">
        <f t="shared" si="88"/>
        <v>-</v>
      </c>
    </row>
    <row r="214" spans="1:13" s="48" customFormat="1" x14ac:dyDescent="0.2">
      <c r="A214" s="820">
        <v>208</v>
      </c>
      <c r="B214" s="821"/>
      <c r="C214" s="822"/>
      <c r="D214" s="822"/>
      <c r="E214" s="823">
        <f t="shared" si="67"/>
        <v>0</v>
      </c>
      <c r="F214" s="822"/>
      <c r="G214" s="822"/>
      <c r="H214" s="823">
        <f t="shared" si="68"/>
        <v>0</v>
      </c>
      <c r="I214" s="824">
        <f t="shared" si="85"/>
        <v>0</v>
      </c>
      <c r="J214" s="824">
        <f t="shared" si="86"/>
        <v>0</v>
      </c>
      <c r="K214" s="824">
        <f t="shared" si="94"/>
        <v>0</v>
      </c>
      <c r="L214" s="825" t="str">
        <f t="shared" si="88"/>
        <v>-</v>
      </c>
      <c r="M214" s="826" t="str">
        <f t="shared" si="88"/>
        <v>-</v>
      </c>
    </row>
    <row r="215" spans="1:13" s="48" customFormat="1" x14ac:dyDescent="0.2">
      <c r="A215" s="820">
        <v>209</v>
      </c>
      <c r="B215" s="821"/>
      <c r="C215" s="822"/>
      <c r="D215" s="822"/>
      <c r="E215" s="823">
        <f t="shared" si="67"/>
        <v>0</v>
      </c>
      <c r="F215" s="822"/>
      <c r="G215" s="822"/>
      <c r="H215" s="823">
        <f t="shared" si="68"/>
        <v>0</v>
      </c>
      <c r="I215" s="824">
        <f t="shared" si="85"/>
        <v>0</v>
      </c>
      <c r="J215" s="824">
        <f t="shared" si="86"/>
        <v>0</v>
      </c>
      <c r="K215" s="824">
        <f t="shared" ref="K215:K217" si="95">SUM(I215:J215)</f>
        <v>0</v>
      </c>
      <c r="L215" s="825" t="str">
        <f t="shared" si="88"/>
        <v>-</v>
      </c>
      <c r="M215" s="826" t="str">
        <f t="shared" si="88"/>
        <v>-</v>
      </c>
    </row>
    <row r="216" spans="1:13" s="48" customFormat="1" x14ac:dyDescent="0.2">
      <c r="A216" s="820">
        <v>210</v>
      </c>
      <c r="B216" s="821"/>
      <c r="C216" s="822"/>
      <c r="D216" s="822"/>
      <c r="E216" s="823">
        <f t="shared" si="67"/>
        <v>0</v>
      </c>
      <c r="F216" s="822"/>
      <c r="G216" s="822"/>
      <c r="H216" s="823">
        <f t="shared" si="68"/>
        <v>0</v>
      </c>
      <c r="I216" s="824">
        <f t="shared" si="85"/>
        <v>0</v>
      </c>
      <c r="J216" s="824">
        <f t="shared" si="86"/>
        <v>0</v>
      </c>
      <c r="K216" s="824">
        <f t="shared" si="95"/>
        <v>0</v>
      </c>
      <c r="L216" s="825" t="str">
        <f t="shared" si="88"/>
        <v>-</v>
      </c>
      <c r="M216" s="826" t="str">
        <f t="shared" si="88"/>
        <v>-</v>
      </c>
    </row>
    <row r="217" spans="1:13" s="48" customFormat="1" x14ac:dyDescent="0.2">
      <c r="A217" s="820">
        <v>211</v>
      </c>
      <c r="B217" s="821"/>
      <c r="C217" s="822"/>
      <c r="D217" s="822"/>
      <c r="E217" s="823">
        <f t="shared" si="67"/>
        <v>0</v>
      </c>
      <c r="F217" s="822"/>
      <c r="G217" s="822"/>
      <c r="H217" s="823">
        <f t="shared" si="68"/>
        <v>0</v>
      </c>
      <c r="I217" s="824">
        <f t="shared" si="85"/>
        <v>0</v>
      </c>
      <c r="J217" s="824">
        <f t="shared" si="86"/>
        <v>0</v>
      </c>
      <c r="K217" s="824">
        <f t="shared" si="95"/>
        <v>0</v>
      </c>
      <c r="L217" s="825" t="str">
        <f t="shared" si="88"/>
        <v>-</v>
      </c>
      <c r="M217" s="826" t="str">
        <f t="shared" si="88"/>
        <v>-</v>
      </c>
    </row>
    <row r="218" spans="1:13" s="48" customFormat="1" x14ac:dyDescent="0.2">
      <c r="A218" s="820">
        <v>212</v>
      </c>
      <c r="B218" s="821"/>
      <c r="C218" s="822"/>
      <c r="D218" s="822"/>
      <c r="E218" s="823">
        <f t="shared" si="67"/>
        <v>0</v>
      </c>
      <c r="F218" s="822"/>
      <c r="G218" s="822"/>
      <c r="H218" s="823">
        <f t="shared" si="68"/>
        <v>0</v>
      </c>
      <c r="I218" s="824">
        <f t="shared" si="85"/>
        <v>0</v>
      </c>
      <c r="J218" s="824">
        <f t="shared" si="86"/>
        <v>0</v>
      </c>
      <c r="K218" s="824">
        <f t="shared" ref="K218:K219" si="96">SUM(I218:J218)</f>
        <v>0</v>
      </c>
      <c r="L218" s="825" t="str">
        <f t="shared" si="88"/>
        <v>-</v>
      </c>
      <c r="M218" s="826" t="str">
        <f t="shared" si="88"/>
        <v>-</v>
      </c>
    </row>
    <row r="219" spans="1:13" s="48" customFormat="1" x14ac:dyDescent="0.2">
      <c r="A219" s="820">
        <v>213</v>
      </c>
      <c r="B219" s="821"/>
      <c r="C219" s="822"/>
      <c r="D219" s="822"/>
      <c r="E219" s="823">
        <f t="shared" si="67"/>
        <v>0</v>
      </c>
      <c r="F219" s="822"/>
      <c r="G219" s="822"/>
      <c r="H219" s="823">
        <f t="shared" si="68"/>
        <v>0</v>
      </c>
      <c r="I219" s="824">
        <f t="shared" si="85"/>
        <v>0</v>
      </c>
      <c r="J219" s="824">
        <f t="shared" si="86"/>
        <v>0</v>
      </c>
      <c r="K219" s="824">
        <f t="shared" si="96"/>
        <v>0</v>
      </c>
      <c r="L219" s="825" t="str">
        <f t="shared" si="88"/>
        <v>-</v>
      </c>
      <c r="M219" s="826" t="str">
        <f t="shared" si="88"/>
        <v>-</v>
      </c>
    </row>
    <row r="220" spans="1:13" s="48" customFormat="1" x14ac:dyDescent="0.2">
      <c r="A220" s="820">
        <v>214</v>
      </c>
      <c r="B220" s="821"/>
      <c r="C220" s="822"/>
      <c r="D220" s="822"/>
      <c r="E220" s="823">
        <f t="shared" si="67"/>
        <v>0</v>
      </c>
      <c r="F220" s="822"/>
      <c r="G220" s="822"/>
      <c r="H220" s="823">
        <f t="shared" si="68"/>
        <v>0</v>
      </c>
      <c r="I220" s="824">
        <f t="shared" si="85"/>
        <v>0</v>
      </c>
      <c r="J220" s="824">
        <f t="shared" si="86"/>
        <v>0</v>
      </c>
      <c r="K220" s="824">
        <f t="shared" ref="K220:K222" si="97">SUM(I220:J220)</f>
        <v>0</v>
      </c>
      <c r="L220" s="825" t="str">
        <f t="shared" si="88"/>
        <v>-</v>
      </c>
      <c r="M220" s="826" t="str">
        <f t="shared" si="88"/>
        <v>-</v>
      </c>
    </row>
    <row r="221" spans="1:13" s="48" customFormat="1" x14ac:dyDescent="0.2">
      <c r="A221" s="820">
        <v>215</v>
      </c>
      <c r="B221" s="821"/>
      <c r="C221" s="822"/>
      <c r="D221" s="822"/>
      <c r="E221" s="823">
        <f t="shared" si="67"/>
        <v>0</v>
      </c>
      <c r="F221" s="822"/>
      <c r="G221" s="822"/>
      <c r="H221" s="823">
        <f t="shared" si="68"/>
        <v>0</v>
      </c>
      <c r="I221" s="824">
        <f t="shared" si="85"/>
        <v>0</v>
      </c>
      <c r="J221" s="824">
        <f t="shared" si="86"/>
        <v>0</v>
      </c>
      <c r="K221" s="824">
        <f t="shared" si="97"/>
        <v>0</v>
      </c>
      <c r="L221" s="825" t="str">
        <f t="shared" si="88"/>
        <v>-</v>
      </c>
      <c r="M221" s="826" t="str">
        <f t="shared" si="88"/>
        <v>-</v>
      </c>
    </row>
    <row r="222" spans="1:13" s="48" customFormat="1" x14ac:dyDescent="0.2">
      <c r="A222" s="820">
        <v>216</v>
      </c>
      <c r="B222" s="821"/>
      <c r="C222" s="822"/>
      <c r="D222" s="822"/>
      <c r="E222" s="823">
        <f t="shared" ref="E222:E285" si="98">SUM(C222:D222)</f>
        <v>0</v>
      </c>
      <c r="F222" s="822"/>
      <c r="G222" s="822"/>
      <c r="H222" s="823">
        <f t="shared" ref="H222:H285" si="99">SUM(F222:G222)</f>
        <v>0</v>
      </c>
      <c r="I222" s="824">
        <f t="shared" si="85"/>
        <v>0</v>
      </c>
      <c r="J222" s="824">
        <f t="shared" si="86"/>
        <v>0</v>
      </c>
      <c r="K222" s="824">
        <f t="shared" si="97"/>
        <v>0</v>
      </c>
      <c r="L222" s="825" t="str">
        <f t="shared" si="88"/>
        <v>-</v>
      </c>
      <c r="M222" s="826" t="str">
        <f t="shared" si="88"/>
        <v>-</v>
      </c>
    </row>
    <row r="223" spans="1:13" s="48" customFormat="1" x14ac:dyDescent="0.2">
      <c r="A223" s="820">
        <v>217</v>
      </c>
      <c r="B223" s="821"/>
      <c r="C223" s="822"/>
      <c r="D223" s="822"/>
      <c r="E223" s="823">
        <f t="shared" si="98"/>
        <v>0</v>
      </c>
      <c r="F223" s="822"/>
      <c r="G223" s="822"/>
      <c r="H223" s="823">
        <f t="shared" si="99"/>
        <v>0</v>
      </c>
      <c r="I223" s="824">
        <f t="shared" si="85"/>
        <v>0</v>
      </c>
      <c r="J223" s="824">
        <f t="shared" si="86"/>
        <v>0</v>
      </c>
      <c r="K223" s="824">
        <f t="shared" ref="K223:K224" si="100">SUM(I223:J223)</f>
        <v>0</v>
      </c>
      <c r="L223" s="825" t="str">
        <f t="shared" si="88"/>
        <v>-</v>
      </c>
      <c r="M223" s="826" t="str">
        <f t="shared" si="88"/>
        <v>-</v>
      </c>
    </row>
    <row r="224" spans="1:13" s="48" customFormat="1" x14ac:dyDescent="0.2">
      <c r="A224" s="820">
        <v>218</v>
      </c>
      <c r="B224" s="821"/>
      <c r="C224" s="822"/>
      <c r="D224" s="822"/>
      <c r="E224" s="823">
        <f t="shared" si="98"/>
        <v>0</v>
      </c>
      <c r="F224" s="822"/>
      <c r="G224" s="822"/>
      <c r="H224" s="823">
        <f t="shared" si="99"/>
        <v>0</v>
      </c>
      <c r="I224" s="824">
        <f t="shared" si="85"/>
        <v>0</v>
      </c>
      <c r="J224" s="824">
        <f t="shared" si="86"/>
        <v>0</v>
      </c>
      <c r="K224" s="824">
        <f t="shared" si="100"/>
        <v>0</v>
      </c>
      <c r="L224" s="825" t="str">
        <f t="shared" si="88"/>
        <v>-</v>
      </c>
      <c r="M224" s="826" t="str">
        <f t="shared" si="88"/>
        <v>-</v>
      </c>
    </row>
    <row r="225" spans="1:13" s="48" customFormat="1" x14ac:dyDescent="0.2">
      <c r="A225" s="820">
        <v>219</v>
      </c>
      <c r="B225" s="821"/>
      <c r="C225" s="822"/>
      <c r="D225" s="822"/>
      <c r="E225" s="823">
        <f t="shared" si="98"/>
        <v>0</v>
      </c>
      <c r="F225" s="822"/>
      <c r="G225" s="822"/>
      <c r="H225" s="823">
        <f t="shared" si="99"/>
        <v>0</v>
      </c>
      <c r="I225" s="824">
        <f t="shared" si="85"/>
        <v>0</v>
      </c>
      <c r="J225" s="824">
        <f t="shared" si="86"/>
        <v>0</v>
      </c>
      <c r="K225" s="824">
        <f t="shared" ref="K225:K227" si="101">SUM(I225:J225)</f>
        <v>0</v>
      </c>
      <c r="L225" s="825" t="str">
        <f t="shared" si="88"/>
        <v>-</v>
      </c>
      <c r="M225" s="826" t="str">
        <f t="shared" si="88"/>
        <v>-</v>
      </c>
    </row>
    <row r="226" spans="1:13" s="48" customFormat="1" x14ac:dyDescent="0.2">
      <c r="A226" s="820">
        <v>220</v>
      </c>
      <c r="B226" s="821"/>
      <c r="C226" s="822"/>
      <c r="D226" s="822"/>
      <c r="E226" s="823">
        <f t="shared" si="98"/>
        <v>0</v>
      </c>
      <c r="F226" s="822"/>
      <c r="G226" s="822"/>
      <c r="H226" s="823">
        <f t="shared" si="99"/>
        <v>0</v>
      </c>
      <c r="I226" s="824">
        <f t="shared" si="85"/>
        <v>0</v>
      </c>
      <c r="J226" s="824">
        <f t="shared" si="86"/>
        <v>0</v>
      </c>
      <c r="K226" s="824">
        <f t="shared" si="101"/>
        <v>0</v>
      </c>
      <c r="L226" s="825" t="str">
        <f t="shared" si="88"/>
        <v>-</v>
      </c>
      <c r="M226" s="826" t="str">
        <f t="shared" si="88"/>
        <v>-</v>
      </c>
    </row>
    <row r="227" spans="1:13" s="48" customFormat="1" x14ac:dyDescent="0.2">
      <c r="A227" s="820">
        <v>221</v>
      </c>
      <c r="B227" s="821"/>
      <c r="C227" s="822"/>
      <c r="D227" s="822"/>
      <c r="E227" s="823">
        <f t="shared" si="98"/>
        <v>0</v>
      </c>
      <c r="F227" s="822"/>
      <c r="G227" s="822"/>
      <c r="H227" s="823">
        <f t="shared" si="99"/>
        <v>0</v>
      </c>
      <c r="I227" s="824">
        <f t="shared" si="85"/>
        <v>0</v>
      </c>
      <c r="J227" s="824">
        <f t="shared" si="86"/>
        <v>0</v>
      </c>
      <c r="K227" s="824">
        <f t="shared" si="101"/>
        <v>0</v>
      </c>
      <c r="L227" s="825" t="str">
        <f t="shared" si="88"/>
        <v>-</v>
      </c>
      <c r="M227" s="826" t="str">
        <f t="shared" si="88"/>
        <v>-</v>
      </c>
    </row>
    <row r="228" spans="1:13" s="48" customFormat="1" x14ac:dyDescent="0.2">
      <c r="A228" s="820">
        <v>222</v>
      </c>
      <c r="B228" s="821"/>
      <c r="C228" s="822"/>
      <c r="D228" s="822"/>
      <c r="E228" s="823">
        <f t="shared" si="98"/>
        <v>0</v>
      </c>
      <c r="F228" s="822"/>
      <c r="G228" s="822"/>
      <c r="H228" s="823">
        <f t="shared" si="99"/>
        <v>0</v>
      </c>
      <c r="I228" s="824">
        <f t="shared" si="85"/>
        <v>0</v>
      </c>
      <c r="J228" s="824">
        <f t="shared" si="86"/>
        <v>0</v>
      </c>
      <c r="K228" s="824">
        <f t="shared" ref="K228:K229" si="102">SUM(I228:J228)</f>
        <v>0</v>
      </c>
      <c r="L228" s="825" t="str">
        <f t="shared" si="88"/>
        <v>-</v>
      </c>
      <c r="M228" s="826" t="str">
        <f t="shared" si="88"/>
        <v>-</v>
      </c>
    </row>
    <row r="229" spans="1:13" s="48" customFormat="1" x14ac:dyDescent="0.2">
      <c r="A229" s="820">
        <v>223</v>
      </c>
      <c r="B229" s="821"/>
      <c r="C229" s="822"/>
      <c r="D229" s="822"/>
      <c r="E229" s="823">
        <f t="shared" si="98"/>
        <v>0</v>
      </c>
      <c r="F229" s="822"/>
      <c r="G229" s="822"/>
      <c r="H229" s="823">
        <f t="shared" si="99"/>
        <v>0</v>
      </c>
      <c r="I229" s="824">
        <f t="shared" si="85"/>
        <v>0</v>
      </c>
      <c r="J229" s="824">
        <f t="shared" si="86"/>
        <v>0</v>
      </c>
      <c r="K229" s="824">
        <f t="shared" si="102"/>
        <v>0</v>
      </c>
      <c r="L229" s="825" t="str">
        <f t="shared" si="88"/>
        <v>-</v>
      </c>
      <c r="M229" s="826" t="str">
        <f t="shared" si="88"/>
        <v>-</v>
      </c>
    </row>
    <row r="230" spans="1:13" s="48" customFormat="1" x14ac:dyDescent="0.2">
      <c r="A230" s="820">
        <v>224</v>
      </c>
      <c r="B230" s="821"/>
      <c r="C230" s="822"/>
      <c r="D230" s="822"/>
      <c r="E230" s="823">
        <f t="shared" si="98"/>
        <v>0</v>
      </c>
      <c r="F230" s="822"/>
      <c r="G230" s="822"/>
      <c r="H230" s="823">
        <f t="shared" si="99"/>
        <v>0</v>
      </c>
      <c r="I230" s="824">
        <f t="shared" si="85"/>
        <v>0</v>
      </c>
      <c r="J230" s="824">
        <f t="shared" si="86"/>
        <v>0</v>
      </c>
      <c r="K230" s="824">
        <f t="shared" ref="K230:K232" si="103">SUM(I230:J230)</f>
        <v>0</v>
      </c>
      <c r="L230" s="825" t="str">
        <f t="shared" si="88"/>
        <v>-</v>
      </c>
      <c r="M230" s="826" t="str">
        <f t="shared" si="88"/>
        <v>-</v>
      </c>
    </row>
    <row r="231" spans="1:13" s="48" customFormat="1" x14ac:dyDescent="0.2">
      <c r="A231" s="820">
        <v>225</v>
      </c>
      <c r="B231" s="821"/>
      <c r="C231" s="822"/>
      <c r="D231" s="822"/>
      <c r="E231" s="823">
        <f t="shared" si="98"/>
        <v>0</v>
      </c>
      <c r="F231" s="822"/>
      <c r="G231" s="822"/>
      <c r="H231" s="823">
        <f t="shared" si="99"/>
        <v>0</v>
      </c>
      <c r="I231" s="824">
        <f t="shared" si="85"/>
        <v>0</v>
      </c>
      <c r="J231" s="824">
        <f t="shared" si="86"/>
        <v>0</v>
      </c>
      <c r="K231" s="824">
        <f t="shared" si="103"/>
        <v>0</v>
      </c>
      <c r="L231" s="825" t="str">
        <f t="shared" si="88"/>
        <v>-</v>
      </c>
      <c r="M231" s="826" t="str">
        <f t="shared" si="88"/>
        <v>-</v>
      </c>
    </row>
    <row r="232" spans="1:13" s="48" customFormat="1" x14ac:dyDescent="0.2">
      <c r="A232" s="820">
        <v>226</v>
      </c>
      <c r="B232" s="821"/>
      <c r="C232" s="822"/>
      <c r="D232" s="822"/>
      <c r="E232" s="823">
        <f t="shared" si="98"/>
        <v>0</v>
      </c>
      <c r="F232" s="822"/>
      <c r="G232" s="822"/>
      <c r="H232" s="823">
        <f t="shared" si="99"/>
        <v>0</v>
      </c>
      <c r="I232" s="824">
        <f t="shared" si="85"/>
        <v>0</v>
      </c>
      <c r="J232" s="824">
        <f t="shared" si="86"/>
        <v>0</v>
      </c>
      <c r="K232" s="824">
        <f t="shared" si="103"/>
        <v>0</v>
      </c>
      <c r="L232" s="825" t="str">
        <f t="shared" si="88"/>
        <v>-</v>
      </c>
      <c r="M232" s="826" t="str">
        <f t="shared" si="88"/>
        <v>-</v>
      </c>
    </row>
    <row r="233" spans="1:13" s="48" customFormat="1" x14ac:dyDescent="0.2">
      <c r="A233" s="820">
        <v>227</v>
      </c>
      <c r="B233" s="821"/>
      <c r="C233" s="822"/>
      <c r="D233" s="822"/>
      <c r="E233" s="823">
        <f t="shared" si="98"/>
        <v>0</v>
      </c>
      <c r="F233" s="822"/>
      <c r="G233" s="822"/>
      <c r="H233" s="823">
        <f t="shared" si="99"/>
        <v>0</v>
      </c>
      <c r="I233" s="824">
        <f t="shared" si="85"/>
        <v>0</v>
      </c>
      <c r="J233" s="824">
        <f t="shared" si="86"/>
        <v>0</v>
      </c>
      <c r="K233" s="824">
        <f t="shared" ref="K233:K234" si="104">SUM(I233:J233)</f>
        <v>0</v>
      </c>
      <c r="L233" s="825" t="str">
        <f t="shared" si="88"/>
        <v>-</v>
      </c>
      <c r="M233" s="826" t="str">
        <f t="shared" si="88"/>
        <v>-</v>
      </c>
    </row>
    <row r="234" spans="1:13" s="48" customFormat="1" x14ac:dyDescent="0.2">
      <c r="A234" s="820">
        <v>228</v>
      </c>
      <c r="B234" s="821"/>
      <c r="C234" s="822"/>
      <c r="D234" s="822"/>
      <c r="E234" s="823">
        <f t="shared" si="98"/>
        <v>0</v>
      </c>
      <c r="F234" s="822"/>
      <c r="G234" s="822"/>
      <c r="H234" s="823">
        <f t="shared" si="99"/>
        <v>0</v>
      </c>
      <c r="I234" s="824">
        <f t="shared" si="85"/>
        <v>0</v>
      </c>
      <c r="J234" s="824">
        <f t="shared" si="86"/>
        <v>0</v>
      </c>
      <c r="K234" s="824">
        <f t="shared" si="104"/>
        <v>0</v>
      </c>
      <c r="L234" s="825" t="str">
        <f t="shared" si="88"/>
        <v>-</v>
      </c>
      <c r="M234" s="826" t="str">
        <f t="shared" si="88"/>
        <v>-</v>
      </c>
    </row>
    <row r="235" spans="1:13" s="48" customFormat="1" x14ac:dyDescent="0.2">
      <c r="A235" s="820">
        <v>229</v>
      </c>
      <c r="B235" s="821"/>
      <c r="C235" s="822"/>
      <c r="D235" s="822"/>
      <c r="E235" s="823">
        <f t="shared" si="98"/>
        <v>0</v>
      </c>
      <c r="F235" s="822"/>
      <c r="G235" s="822"/>
      <c r="H235" s="823">
        <f t="shared" si="99"/>
        <v>0</v>
      </c>
      <c r="I235" s="824">
        <f t="shared" si="85"/>
        <v>0</v>
      </c>
      <c r="J235" s="824">
        <f t="shared" si="86"/>
        <v>0</v>
      </c>
      <c r="K235" s="824">
        <f t="shared" ref="K235:K237" si="105">SUM(I235:J235)</f>
        <v>0</v>
      </c>
      <c r="L235" s="825" t="str">
        <f t="shared" si="88"/>
        <v>-</v>
      </c>
      <c r="M235" s="826" t="str">
        <f t="shared" si="88"/>
        <v>-</v>
      </c>
    </row>
    <row r="236" spans="1:13" s="48" customFormat="1" x14ac:dyDescent="0.2">
      <c r="A236" s="820">
        <v>230</v>
      </c>
      <c r="B236" s="821"/>
      <c r="C236" s="822"/>
      <c r="D236" s="822"/>
      <c r="E236" s="823">
        <f t="shared" si="98"/>
        <v>0</v>
      </c>
      <c r="F236" s="822"/>
      <c r="G236" s="822"/>
      <c r="H236" s="823">
        <f t="shared" si="99"/>
        <v>0</v>
      </c>
      <c r="I236" s="824">
        <f t="shared" si="85"/>
        <v>0</v>
      </c>
      <c r="J236" s="824">
        <f t="shared" si="86"/>
        <v>0</v>
      </c>
      <c r="K236" s="824">
        <f t="shared" si="105"/>
        <v>0</v>
      </c>
      <c r="L236" s="825" t="str">
        <f t="shared" si="88"/>
        <v>-</v>
      </c>
      <c r="M236" s="826" t="str">
        <f t="shared" si="88"/>
        <v>-</v>
      </c>
    </row>
    <row r="237" spans="1:13" s="48" customFormat="1" x14ac:dyDescent="0.2">
      <c r="A237" s="820">
        <v>231</v>
      </c>
      <c r="B237" s="821"/>
      <c r="C237" s="822"/>
      <c r="D237" s="822"/>
      <c r="E237" s="823">
        <f t="shared" si="98"/>
        <v>0</v>
      </c>
      <c r="F237" s="822"/>
      <c r="G237" s="822"/>
      <c r="H237" s="823">
        <f t="shared" si="99"/>
        <v>0</v>
      </c>
      <c r="I237" s="824">
        <f t="shared" si="85"/>
        <v>0</v>
      </c>
      <c r="J237" s="824">
        <f t="shared" si="86"/>
        <v>0</v>
      </c>
      <c r="K237" s="824">
        <f t="shared" si="105"/>
        <v>0</v>
      </c>
      <c r="L237" s="825" t="str">
        <f t="shared" si="88"/>
        <v>-</v>
      </c>
      <c r="M237" s="826" t="str">
        <f t="shared" si="88"/>
        <v>-</v>
      </c>
    </row>
    <row r="238" spans="1:13" s="48" customFormat="1" x14ac:dyDescent="0.2">
      <c r="A238" s="820">
        <v>232</v>
      </c>
      <c r="B238" s="821"/>
      <c r="C238" s="822"/>
      <c r="D238" s="822"/>
      <c r="E238" s="823">
        <f t="shared" si="98"/>
        <v>0</v>
      </c>
      <c r="F238" s="822"/>
      <c r="G238" s="822"/>
      <c r="H238" s="823">
        <f t="shared" si="99"/>
        <v>0</v>
      </c>
      <c r="I238" s="824">
        <f t="shared" si="85"/>
        <v>0</v>
      </c>
      <c r="J238" s="824">
        <f t="shared" si="86"/>
        <v>0</v>
      </c>
      <c r="K238" s="824">
        <f t="shared" ref="K238:K239" si="106">SUM(I238:J238)</f>
        <v>0</v>
      </c>
      <c r="L238" s="825" t="str">
        <f t="shared" si="88"/>
        <v>-</v>
      </c>
      <c r="M238" s="826" t="str">
        <f t="shared" si="88"/>
        <v>-</v>
      </c>
    </row>
    <row r="239" spans="1:13" s="48" customFormat="1" x14ac:dyDescent="0.2">
      <c r="A239" s="820">
        <v>233</v>
      </c>
      <c r="B239" s="821"/>
      <c r="C239" s="822"/>
      <c r="D239" s="822"/>
      <c r="E239" s="823">
        <f t="shared" si="98"/>
        <v>0</v>
      </c>
      <c r="F239" s="822"/>
      <c r="G239" s="822"/>
      <c r="H239" s="823">
        <f t="shared" si="99"/>
        <v>0</v>
      </c>
      <c r="I239" s="824">
        <f t="shared" si="85"/>
        <v>0</v>
      </c>
      <c r="J239" s="824">
        <f t="shared" si="86"/>
        <v>0</v>
      </c>
      <c r="K239" s="824">
        <f t="shared" si="106"/>
        <v>0</v>
      </c>
      <c r="L239" s="825" t="str">
        <f t="shared" si="88"/>
        <v>-</v>
      </c>
      <c r="M239" s="826" t="str">
        <f t="shared" si="88"/>
        <v>-</v>
      </c>
    </row>
    <row r="240" spans="1:13" s="48" customFormat="1" x14ac:dyDescent="0.2">
      <c r="A240" s="820">
        <v>234</v>
      </c>
      <c r="B240" s="821"/>
      <c r="C240" s="822"/>
      <c r="D240" s="822"/>
      <c r="E240" s="823">
        <f t="shared" si="98"/>
        <v>0</v>
      </c>
      <c r="F240" s="822"/>
      <c r="G240" s="822"/>
      <c r="H240" s="823">
        <f t="shared" si="99"/>
        <v>0</v>
      </c>
      <c r="I240" s="824">
        <f t="shared" si="85"/>
        <v>0</v>
      </c>
      <c r="J240" s="824">
        <f t="shared" si="86"/>
        <v>0</v>
      </c>
      <c r="K240" s="824">
        <f t="shared" ref="K240:K242" si="107">SUM(I240:J240)</f>
        <v>0</v>
      </c>
      <c r="L240" s="825" t="str">
        <f t="shared" si="88"/>
        <v>-</v>
      </c>
      <c r="M240" s="826" t="str">
        <f t="shared" si="88"/>
        <v>-</v>
      </c>
    </row>
    <row r="241" spans="1:13" s="48" customFormat="1" x14ac:dyDescent="0.2">
      <c r="A241" s="820">
        <v>235</v>
      </c>
      <c r="B241" s="821"/>
      <c r="C241" s="822"/>
      <c r="D241" s="822"/>
      <c r="E241" s="823">
        <f t="shared" si="98"/>
        <v>0</v>
      </c>
      <c r="F241" s="822"/>
      <c r="G241" s="822"/>
      <c r="H241" s="823">
        <f t="shared" si="99"/>
        <v>0</v>
      </c>
      <c r="I241" s="824">
        <f t="shared" si="85"/>
        <v>0</v>
      </c>
      <c r="J241" s="824">
        <f t="shared" si="86"/>
        <v>0</v>
      </c>
      <c r="K241" s="824">
        <f t="shared" si="107"/>
        <v>0</v>
      </c>
      <c r="L241" s="825" t="str">
        <f t="shared" si="88"/>
        <v>-</v>
      </c>
      <c r="M241" s="826" t="str">
        <f t="shared" si="88"/>
        <v>-</v>
      </c>
    </row>
    <row r="242" spans="1:13" s="48" customFormat="1" x14ac:dyDescent="0.2">
      <c r="A242" s="820">
        <v>236</v>
      </c>
      <c r="B242" s="821"/>
      <c r="C242" s="822"/>
      <c r="D242" s="822"/>
      <c r="E242" s="823">
        <f t="shared" si="98"/>
        <v>0</v>
      </c>
      <c r="F242" s="822"/>
      <c r="G242" s="822"/>
      <c r="H242" s="823">
        <f t="shared" si="99"/>
        <v>0</v>
      </c>
      <c r="I242" s="824">
        <f t="shared" si="85"/>
        <v>0</v>
      </c>
      <c r="J242" s="824">
        <f t="shared" si="86"/>
        <v>0</v>
      </c>
      <c r="K242" s="824">
        <f t="shared" si="107"/>
        <v>0</v>
      </c>
      <c r="L242" s="825" t="str">
        <f t="shared" si="88"/>
        <v>-</v>
      </c>
      <c r="M242" s="826" t="str">
        <f t="shared" si="88"/>
        <v>-</v>
      </c>
    </row>
    <row r="243" spans="1:13" s="48" customFormat="1" x14ac:dyDescent="0.2">
      <c r="A243" s="820">
        <v>237</v>
      </c>
      <c r="B243" s="821"/>
      <c r="C243" s="822"/>
      <c r="D243" s="822"/>
      <c r="E243" s="823">
        <f t="shared" si="98"/>
        <v>0</v>
      </c>
      <c r="F243" s="822"/>
      <c r="G243" s="822"/>
      <c r="H243" s="823">
        <f t="shared" si="99"/>
        <v>0</v>
      </c>
      <c r="I243" s="824">
        <f t="shared" si="85"/>
        <v>0</v>
      </c>
      <c r="J243" s="824">
        <f t="shared" si="86"/>
        <v>0</v>
      </c>
      <c r="K243" s="824">
        <f t="shared" ref="K243:K244" si="108">SUM(I243:J243)</f>
        <v>0</v>
      </c>
      <c r="L243" s="825" t="str">
        <f t="shared" si="88"/>
        <v>-</v>
      </c>
      <c r="M243" s="826" t="str">
        <f t="shared" si="88"/>
        <v>-</v>
      </c>
    </row>
    <row r="244" spans="1:13" s="48" customFormat="1" x14ac:dyDescent="0.2">
      <c r="A244" s="820">
        <v>238</v>
      </c>
      <c r="B244" s="821"/>
      <c r="C244" s="822"/>
      <c r="D244" s="822"/>
      <c r="E244" s="823">
        <f t="shared" si="98"/>
        <v>0</v>
      </c>
      <c r="F244" s="822"/>
      <c r="G244" s="822"/>
      <c r="H244" s="823">
        <f t="shared" si="99"/>
        <v>0</v>
      </c>
      <c r="I244" s="824">
        <f t="shared" si="85"/>
        <v>0</v>
      </c>
      <c r="J244" s="824">
        <f t="shared" si="86"/>
        <v>0</v>
      </c>
      <c r="K244" s="824">
        <f t="shared" si="108"/>
        <v>0</v>
      </c>
      <c r="L244" s="825" t="str">
        <f t="shared" si="88"/>
        <v>-</v>
      </c>
      <c r="M244" s="826" t="str">
        <f t="shared" si="88"/>
        <v>-</v>
      </c>
    </row>
    <row r="245" spans="1:13" s="48" customFormat="1" x14ac:dyDescent="0.2">
      <c r="A245" s="820">
        <v>239</v>
      </c>
      <c r="B245" s="821"/>
      <c r="C245" s="822"/>
      <c r="D245" s="822"/>
      <c r="E245" s="823">
        <f t="shared" si="98"/>
        <v>0</v>
      </c>
      <c r="F245" s="822"/>
      <c r="G245" s="822"/>
      <c r="H245" s="823">
        <f t="shared" si="99"/>
        <v>0</v>
      </c>
      <c r="I245" s="824">
        <f t="shared" si="85"/>
        <v>0</v>
      </c>
      <c r="J245" s="824">
        <f t="shared" si="86"/>
        <v>0</v>
      </c>
      <c r="K245" s="824">
        <f t="shared" ref="K245:K247" si="109">SUM(I245:J245)</f>
        <v>0</v>
      </c>
      <c r="L245" s="825" t="str">
        <f t="shared" si="88"/>
        <v>-</v>
      </c>
      <c r="M245" s="826" t="str">
        <f t="shared" si="88"/>
        <v>-</v>
      </c>
    </row>
    <row r="246" spans="1:13" s="48" customFormat="1" x14ac:dyDescent="0.2">
      <c r="A246" s="820">
        <v>240</v>
      </c>
      <c r="B246" s="821"/>
      <c r="C246" s="822"/>
      <c r="D246" s="822"/>
      <c r="E246" s="823">
        <f t="shared" si="98"/>
        <v>0</v>
      </c>
      <c r="F246" s="822"/>
      <c r="G246" s="822"/>
      <c r="H246" s="823">
        <f t="shared" si="99"/>
        <v>0</v>
      </c>
      <c r="I246" s="824">
        <f t="shared" si="85"/>
        <v>0</v>
      </c>
      <c r="J246" s="824">
        <f t="shared" si="86"/>
        <v>0</v>
      </c>
      <c r="K246" s="824">
        <f t="shared" si="109"/>
        <v>0</v>
      </c>
      <c r="L246" s="825" t="str">
        <f t="shared" si="88"/>
        <v>-</v>
      </c>
      <c r="M246" s="826" t="str">
        <f t="shared" si="88"/>
        <v>-</v>
      </c>
    </row>
    <row r="247" spans="1:13" s="48" customFormat="1" x14ac:dyDescent="0.2">
      <c r="A247" s="820">
        <v>241</v>
      </c>
      <c r="B247" s="821"/>
      <c r="C247" s="822"/>
      <c r="D247" s="822"/>
      <c r="E247" s="823">
        <f t="shared" si="98"/>
        <v>0</v>
      </c>
      <c r="F247" s="822"/>
      <c r="G247" s="822"/>
      <c r="H247" s="823">
        <f t="shared" si="99"/>
        <v>0</v>
      </c>
      <c r="I247" s="824">
        <f t="shared" si="85"/>
        <v>0</v>
      </c>
      <c r="J247" s="824">
        <f t="shared" si="86"/>
        <v>0</v>
      </c>
      <c r="K247" s="824">
        <f t="shared" si="109"/>
        <v>0</v>
      </c>
      <c r="L247" s="825" t="str">
        <f t="shared" si="88"/>
        <v>-</v>
      </c>
      <c r="M247" s="826" t="str">
        <f t="shared" si="88"/>
        <v>-</v>
      </c>
    </row>
    <row r="248" spans="1:13" s="48" customFormat="1" x14ac:dyDescent="0.2">
      <c r="A248" s="820">
        <v>242</v>
      </c>
      <c r="B248" s="821"/>
      <c r="C248" s="822"/>
      <c r="D248" s="822"/>
      <c r="E248" s="823">
        <f t="shared" si="98"/>
        <v>0</v>
      </c>
      <c r="F248" s="822"/>
      <c r="G248" s="822"/>
      <c r="H248" s="823">
        <f t="shared" si="99"/>
        <v>0</v>
      </c>
      <c r="I248" s="824">
        <f t="shared" si="85"/>
        <v>0</v>
      </c>
      <c r="J248" s="824">
        <f t="shared" si="86"/>
        <v>0</v>
      </c>
      <c r="K248" s="824">
        <f t="shared" ref="K248:K249" si="110">SUM(I248:J248)</f>
        <v>0</v>
      </c>
      <c r="L248" s="825" t="str">
        <f t="shared" si="88"/>
        <v>-</v>
      </c>
      <c r="M248" s="826" t="str">
        <f t="shared" si="88"/>
        <v>-</v>
      </c>
    </row>
    <row r="249" spans="1:13" s="48" customFormat="1" x14ac:dyDescent="0.2">
      <c r="A249" s="820">
        <v>243</v>
      </c>
      <c r="B249" s="821"/>
      <c r="C249" s="822"/>
      <c r="D249" s="822"/>
      <c r="E249" s="823">
        <f t="shared" si="98"/>
        <v>0</v>
      </c>
      <c r="F249" s="822"/>
      <c r="G249" s="822"/>
      <c r="H249" s="823">
        <f t="shared" si="99"/>
        <v>0</v>
      </c>
      <c r="I249" s="824">
        <f t="shared" si="85"/>
        <v>0</v>
      </c>
      <c r="J249" s="824">
        <f t="shared" si="86"/>
        <v>0</v>
      </c>
      <c r="K249" s="824">
        <f t="shared" si="110"/>
        <v>0</v>
      </c>
      <c r="L249" s="825" t="str">
        <f t="shared" si="88"/>
        <v>-</v>
      </c>
      <c r="M249" s="826" t="str">
        <f t="shared" si="88"/>
        <v>-</v>
      </c>
    </row>
    <row r="250" spans="1:13" s="48" customFormat="1" x14ac:dyDescent="0.2">
      <c r="A250" s="820">
        <v>244</v>
      </c>
      <c r="B250" s="821"/>
      <c r="C250" s="822"/>
      <c r="D250" s="822"/>
      <c r="E250" s="823">
        <f t="shared" si="98"/>
        <v>0</v>
      </c>
      <c r="F250" s="822"/>
      <c r="G250" s="822"/>
      <c r="H250" s="823">
        <f t="shared" si="99"/>
        <v>0</v>
      </c>
      <c r="I250" s="824">
        <f t="shared" si="85"/>
        <v>0</v>
      </c>
      <c r="J250" s="824">
        <f t="shared" si="86"/>
        <v>0</v>
      </c>
      <c r="K250" s="824">
        <f t="shared" ref="K250:K252" si="111">SUM(I250:J250)</f>
        <v>0</v>
      </c>
      <c r="L250" s="825" t="str">
        <f t="shared" si="88"/>
        <v>-</v>
      </c>
      <c r="M250" s="826" t="str">
        <f t="shared" si="88"/>
        <v>-</v>
      </c>
    </row>
    <row r="251" spans="1:13" s="48" customFormat="1" x14ac:dyDescent="0.2">
      <c r="A251" s="820">
        <v>245</v>
      </c>
      <c r="B251" s="821"/>
      <c r="C251" s="822"/>
      <c r="D251" s="822"/>
      <c r="E251" s="823">
        <f t="shared" si="98"/>
        <v>0</v>
      </c>
      <c r="F251" s="822"/>
      <c r="G251" s="822"/>
      <c r="H251" s="823">
        <f t="shared" si="99"/>
        <v>0</v>
      </c>
      <c r="I251" s="824">
        <f t="shared" si="85"/>
        <v>0</v>
      </c>
      <c r="J251" s="824">
        <f t="shared" si="86"/>
        <v>0</v>
      </c>
      <c r="K251" s="824">
        <f t="shared" si="111"/>
        <v>0</v>
      </c>
      <c r="L251" s="825" t="str">
        <f t="shared" si="88"/>
        <v>-</v>
      </c>
      <c r="M251" s="826" t="str">
        <f t="shared" si="88"/>
        <v>-</v>
      </c>
    </row>
    <row r="252" spans="1:13" s="48" customFormat="1" x14ac:dyDescent="0.2">
      <c r="A252" s="820">
        <v>246</v>
      </c>
      <c r="B252" s="821"/>
      <c r="C252" s="822"/>
      <c r="D252" s="822"/>
      <c r="E252" s="823">
        <f t="shared" si="98"/>
        <v>0</v>
      </c>
      <c r="F252" s="822"/>
      <c r="G252" s="822"/>
      <c r="H252" s="823">
        <f t="shared" si="99"/>
        <v>0</v>
      </c>
      <c r="I252" s="824">
        <f t="shared" si="85"/>
        <v>0</v>
      </c>
      <c r="J252" s="824">
        <f t="shared" si="86"/>
        <v>0</v>
      </c>
      <c r="K252" s="824">
        <f t="shared" si="111"/>
        <v>0</v>
      </c>
      <c r="L252" s="825" t="str">
        <f t="shared" si="88"/>
        <v>-</v>
      </c>
      <c r="M252" s="826" t="str">
        <f t="shared" si="88"/>
        <v>-</v>
      </c>
    </row>
    <row r="253" spans="1:13" s="48" customFormat="1" x14ac:dyDescent="0.2">
      <c r="A253" s="820">
        <v>247</v>
      </c>
      <c r="B253" s="821"/>
      <c r="C253" s="822"/>
      <c r="D253" s="822"/>
      <c r="E253" s="823">
        <f t="shared" si="98"/>
        <v>0</v>
      </c>
      <c r="F253" s="822"/>
      <c r="G253" s="822"/>
      <c r="H253" s="823">
        <f t="shared" si="99"/>
        <v>0</v>
      </c>
      <c r="I253" s="824">
        <f t="shared" si="85"/>
        <v>0</v>
      </c>
      <c r="J253" s="824">
        <f t="shared" si="86"/>
        <v>0</v>
      </c>
      <c r="K253" s="824">
        <f t="shared" ref="K253:K254" si="112">SUM(I253:J253)</f>
        <v>0</v>
      </c>
      <c r="L253" s="825" t="str">
        <f t="shared" si="88"/>
        <v>-</v>
      </c>
      <c r="M253" s="826" t="str">
        <f t="shared" si="88"/>
        <v>-</v>
      </c>
    </row>
    <row r="254" spans="1:13" s="48" customFormat="1" x14ac:dyDescent="0.2">
      <c r="A254" s="820">
        <v>248</v>
      </c>
      <c r="B254" s="821"/>
      <c r="C254" s="822"/>
      <c r="D254" s="822"/>
      <c r="E254" s="823">
        <f t="shared" si="98"/>
        <v>0</v>
      </c>
      <c r="F254" s="822"/>
      <c r="G254" s="822"/>
      <c r="H254" s="823">
        <f t="shared" si="99"/>
        <v>0</v>
      </c>
      <c r="I254" s="824">
        <f t="shared" si="85"/>
        <v>0</v>
      </c>
      <c r="J254" s="824">
        <f t="shared" si="86"/>
        <v>0</v>
      </c>
      <c r="K254" s="824">
        <f t="shared" si="112"/>
        <v>0</v>
      </c>
      <c r="L254" s="825" t="str">
        <f t="shared" si="88"/>
        <v>-</v>
      </c>
      <c r="M254" s="826" t="str">
        <f t="shared" si="88"/>
        <v>-</v>
      </c>
    </row>
    <row r="255" spans="1:13" s="48" customFormat="1" x14ac:dyDescent="0.2">
      <c r="A255" s="820">
        <v>249</v>
      </c>
      <c r="B255" s="821"/>
      <c r="C255" s="822"/>
      <c r="D255" s="822"/>
      <c r="E255" s="823">
        <f t="shared" si="98"/>
        <v>0</v>
      </c>
      <c r="F255" s="822"/>
      <c r="G255" s="822"/>
      <c r="H255" s="823">
        <f t="shared" si="99"/>
        <v>0</v>
      </c>
      <c r="I255" s="824">
        <f t="shared" si="85"/>
        <v>0</v>
      </c>
      <c r="J255" s="824">
        <f t="shared" si="86"/>
        <v>0</v>
      </c>
      <c r="K255" s="824">
        <f t="shared" ref="K255:K257" si="113">SUM(I255:J255)</f>
        <v>0</v>
      </c>
      <c r="L255" s="825" t="str">
        <f t="shared" si="88"/>
        <v>-</v>
      </c>
      <c r="M255" s="826" t="str">
        <f t="shared" si="88"/>
        <v>-</v>
      </c>
    </row>
    <row r="256" spans="1:13" s="48" customFormat="1" x14ac:dyDescent="0.2">
      <c r="A256" s="820">
        <v>250</v>
      </c>
      <c r="B256" s="821"/>
      <c r="C256" s="822"/>
      <c r="D256" s="822"/>
      <c r="E256" s="823">
        <f t="shared" si="98"/>
        <v>0</v>
      </c>
      <c r="F256" s="822"/>
      <c r="G256" s="822"/>
      <c r="H256" s="823">
        <f t="shared" si="99"/>
        <v>0</v>
      </c>
      <c r="I256" s="824">
        <f t="shared" si="85"/>
        <v>0</v>
      </c>
      <c r="J256" s="824">
        <f t="shared" si="86"/>
        <v>0</v>
      </c>
      <c r="K256" s="824">
        <f t="shared" si="113"/>
        <v>0</v>
      </c>
      <c r="L256" s="825" t="str">
        <f t="shared" si="88"/>
        <v>-</v>
      </c>
      <c r="M256" s="826" t="str">
        <f t="shared" si="88"/>
        <v>-</v>
      </c>
    </row>
    <row r="257" spans="1:13" s="48" customFormat="1" x14ac:dyDescent="0.2">
      <c r="A257" s="820">
        <v>251</v>
      </c>
      <c r="B257" s="821"/>
      <c r="C257" s="822"/>
      <c r="D257" s="822"/>
      <c r="E257" s="823">
        <f t="shared" si="98"/>
        <v>0</v>
      </c>
      <c r="F257" s="822"/>
      <c r="G257" s="822"/>
      <c r="H257" s="823">
        <f t="shared" si="99"/>
        <v>0</v>
      </c>
      <c r="I257" s="824">
        <f t="shared" si="85"/>
        <v>0</v>
      </c>
      <c r="J257" s="824">
        <f t="shared" si="86"/>
        <v>0</v>
      </c>
      <c r="K257" s="824">
        <f t="shared" si="113"/>
        <v>0</v>
      </c>
      <c r="L257" s="825" t="str">
        <f t="shared" si="88"/>
        <v>-</v>
      </c>
      <c r="M257" s="826" t="str">
        <f t="shared" si="88"/>
        <v>-</v>
      </c>
    </row>
    <row r="258" spans="1:13" s="48" customFormat="1" x14ac:dyDescent="0.2">
      <c r="A258" s="820">
        <v>252</v>
      </c>
      <c r="B258" s="821"/>
      <c r="C258" s="822"/>
      <c r="D258" s="822"/>
      <c r="E258" s="823">
        <f t="shared" si="98"/>
        <v>0</v>
      </c>
      <c r="F258" s="822"/>
      <c r="G258" s="822"/>
      <c r="H258" s="823">
        <f t="shared" si="99"/>
        <v>0</v>
      </c>
      <c r="I258" s="824">
        <f t="shared" si="85"/>
        <v>0</v>
      </c>
      <c r="J258" s="824">
        <f t="shared" si="86"/>
        <v>0</v>
      </c>
      <c r="K258" s="824">
        <f t="shared" ref="K258:K259" si="114">SUM(I258:J258)</f>
        <v>0</v>
      </c>
      <c r="L258" s="825" t="str">
        <f t="shared" si="88"/>
        <v>-</v>
      </c>
      <c r="M258" s="826" t="str">
        <f t="shared" si="88"/>
        <v>-</v>
      </c>
    </row>
    <row r="259" spans="1:13" s="48" customFormat="1" x14ac:dyDescent="0.2">
      <c r="A259" s="820">
        <v>253</v>
      </c>
      <c r="B259" s="821"/>
      <c r="C259" s="822"/>
      <c r="D259" s="822"/>
      <c r="E259" s="823">
        <f t="shared" si="98"/>
        <v>0</v>
      </c>
      <c r="F259" s="822"/>
      <c r="G259" s="822"/>
      <c r="H259" s="823">
        <f t="shared" si="99"/>
        <v>0</v>
      </c>
      <c r="I259" s="824">
        <f t="shared" si="85"/>
        <v>0</v>
      </c>
      <c r="J259" s="824">
        <f t="shared" si="86"/>
        <v>0</v>
      </c>
      <c r="K259" s="824">
        <f t="shared" si="114"/>
        <v>0</v>
      </c>
      <c r="L259" s="825" t="str">
        <f t="shared" si="88"/>
        <v>-</v>
      </c>
      <c r="M259" s="826" t="str">
        <f t="shared" si="88"/>
        <v>-</v>
      </c>
    </row>
    <row r="260" spans="1:13" s="48" customFormat="1" x14ac:dyDescent="0.2">
      <c r="A260" s="820">
        <v>254</v>
      </c>
      <c r="B260" s="821"/>
      <c r="C260" s="822"/>
      <c r="D260" s="822"/>
      <c r="E260" s="823">
        <f t="shared" si="98"/>
        <v>0</v>
      </c>
      <c r="F260" s="822"/>
      <c r="G260" s="822"/>
      <c r="H260" s="823">
        <f t="shared" si="99"/>
        <v>0</v>
      </c>
      <c r="I260" s="824">
        <f t="shared" si="85"/>
        <v>0</v>
      </c>
      <c r="J260" s="824">
        <f t="shared" si="86"/>
        <v>0</v>
      </c>
      <c r="K260" s="824">
        <f t="shared" ref="K260:K262" si="115">SUM(I260:J260)</f>
        <v>0</v>
      </c>
      <c r="L260" s="825" t="str">
        <f t="shared" si="88"/>
        <v>-</v>
      </c>
      <c r="M260" s="826" t="str">
        <f t="shared" si="88"/>
        <v>-</v>
      </c>
    </row>
    <row r="261" spans="1:13" s="48" customFormat="1" x14ac:dyDescent="0.2">
      <c r="A261" s="820">
        <v>255</v>
      </c>
      <c r="B261" s="821"/>
      <c r="C261" s="822"/>
      <c r="D261" s="822"/>
      <c r="E261" s="823">
        <f t="shared" si="98"/>
        <v>0</v>
      </c>
      <c r="F261" s="822"/>
      <c r="G261" s="822"/>
      <c r="H261" s="823">
        <f t="shared" si="99"/>
        <v>0</v>
      </c>
      <c r="I261" s="824">
        <f t="shared" si="85"/>
        <v>0</v>
      </c>
      <c r="J261" s="824">
        <f t="shared" si="86"/>
        <v>0</v>
      </c>
      <c r="K261" s="824">
        <f t="shared" si="115"/>
        <v>0</v>
      </c>
      <c r="L261" s="825" t="str">
        <f t="shared" si="88"/>
        <v>-</v>
      </c>
      <c r="M261" s="826" t="str">
        <f t="shared" si="88"/>
        <v>-</v>
      </c>
    </row>
    <row r="262" spans="1:13" s="48" customFormat="1" x14ac:dyDescent="0.2">
      <c r="A262" s="820">
        <v>256</v>
      </c>
      <c r="B262" s="821"/>
      <c r="C262" s="822"/>
      <c r="D262" s="822"/>
      <c r="E262" s="823">
        <f t="shared" si="98"/>
        <v>0</v>
      </c>
      <c r="F262" s="822"/>
      <c r="G262" s="822"/>
      <c r="H262" s="823">
        <f t="shared" si="99"/>
        <v>0</v>
      </c>
      <c r="I262" s="824">
        <f t="shared" ref="I262:I325" si="116">F262*FactorUpPremium</f>
        <v>0</v>
      </c>
      <c r="J262" s="824">
        <f t="shared" ref="J262:J325" si="117">G262*FactorUpPremium</f>
        <v>0</v>
      </c>
      <c r="K262" s="824">
        <f t="shared" si="115"/>
        <v>0</v>
      </c>
      <c r="L262" s="825" t="str">
        <f t="shared" si="88"/>
        <v>-</v>
      </c>
      <c r="M262" s="826" t="str">
        <f t="shared" si="88"/>
        <v>-</v>
      </c>
    </row>
    <row r="263" spans="1:13" s="48" customFormat="1" x14ac:dyDescent="0.2">
      <c r="A263" s="820">
        <v>257</v>
      </c>
      <c r="B263" s="821"/>
      <c r="C263" s="822"/>
      <c r="D263" s="822"/>
      <c r="E263" s="823">
        <f t="shared" si="98"/>
        <v>0</v>
      </c>
      <c r="F263" s="822"/>
      <c r="G263" s="822"/>
      <c r="H263" s="823">
        <f t="shared" si="99"/>
        <v>0</v>
      </c>
      <c r="I263" s="824">
        <f t="shared" si="116"/>
        <v>0</v>
      </c>
      <c r="J263" s="824">
        <f t="shared" si="117"/>
        <v>0</v>
      </c>
      <c r="K263" s="824">
        <f t="shared" ref="K263:K264" si="118">SUM(I263:J263)</f>
        <v>0</v>
      </c>
      <c r="L263" s="825" t="str">
        <f t="shared" ref="L263:M326" si="119">IFERROR(I263/$K263,"-")</f>
        <v>-</v>
      </c>
      <c r="M263" s="826" t="str">
        <f t="shared" si="119"/>
        <v>-</v>
      </c>
    </row>
    <row r="264" spans="1:13" s="48" customFormat="1" x14ac:dyDescent="0.2">
      <c r="A264" s="820">
        <v>258</v>
      </c>
      <c r="B264" s="821"/>
      <c r="C264" s="822"/>
      <c r="D264" s="822"/>
      <c r="E264" s="823">
        <f t="shared" si="98"/>
        <v>0</v>
      </c>
      <c r="F264" s="822"/>
      <c r="G264" s="822"/>
      <c r="H264" s="823">
        <f t="shared" si="99"/>
        <v>0</v>
      </c>
      <c r="I264" s="824">
        <f t="shared" si="116"/>
        <v>0</v>
      </c>
      <c r="J264" s="824">
        <f t="shared" si="117"/>
        <v>0</v>
      </c>
      <c r="K264" s="824">
        <f t="shared" si="118"/>
        <v>0</v>
      </c>
      <c r="L264" s="825" t="str">
        <f t="shared" si="119"/>
        <v>-</v>
      </c>
      <c r="M264" s="826" t="str">
        <f t="shared" si="119"/>
        <v>-</v>
      </c>
    </row>
    <row r="265" spans="1:13" s="48" customFormat="1" x14ac:dyDescent="0.2">
      <c r="A265" s="820">
        <v>259</v>
      </c>
      <c r="B265" s="821"/>
      <c r="C265" s="822"/>
      <c r="D265" s="822"/>
      <c r="E265" s="823">
        <f t="shared" si="98"/>
        <v>0</v>
      </c>
      <c r="F265" s="822"/>
      <c r="G265" s="822"/>
      <c r="H265" s="823">
        <f t="shared" si="99"/>
        <v>0</v>
      </c>
      <c r="I265" s="824">
        <f t="shared" si="116"/>
        <v>0</v>
      </c>
      <c r="J265" s="824">
        <f t="shared" si="117"/>
        <v>0</v>
      </c>
      <c r="K265" s="824">
        <f t="shared" ref="K265:K267" si="120">SUM(I265:J265)</f>
        <v>0</v>
      </c>
      <c r="L265" s="825" t="str">
        <f t="shared" si="119"/>
        <v>-</v>
      </c>
      <c r="M265" s="826" t="str">
        <f t="shared" si="119"/>
        <v>-</v>
      </c>
    </row>
    <row r="266" spans="1:13" s="48" customFormat="1" x14ac:dyDescent="0.2">
      <c r="A266" s="820">
        <v>260</v>
      </c>
      <c r="B266" s="821"/>
      <c r="C266" s="822"/>
      <c r="D266" s="822"/>
      <c r="E266" s="823">
        <f t="shared" si="98"/>
        <v>0</v>
      </c>
      <c r="F266" s="822"/>
      <c r="G266" s="822"/>
      <c r="H266" s="823">
        <f t="shared" si="99"/>
        <v>0</v>
      </c>
      <c r="I266" s="824">
        <f t="shared" si="116"/>
        <v>0</v>
      </c>
      <c r="J266" s="824">
        <f t="shared" si="117"/>
        <v>0</v>
      </c>
      <c r="K266" s="824">
        <f t="shared" si="120"/>
        <v>0</v>
      </c>
      <c r="L266" s="825" t="str">
        <f t="shared" si="119"/>
        <v>-</v>
      </c>
      <c r="M266" s="826" t="str">
        <f t="shared" si="119"/>
        <v>-</v>
      </c>
    </row>
    <row r="267" spans="1:13" s="48" customFormat="1" x14ac:dyDescent="0.2">
      <c r="A267" s="820">
        <v>261</v>
      </c>
      <c r="B267" s="821"/>
      <c r="C267" s="822"/>
      <c r="D267" s="822"/>
      <c r="E267" s="823">
        <f t="shared" si="98"/>
        <v>0</v>
      </c>
      <c r="F267" s="822"/>
      <c r="G267" s="822"/>
      <c r="H267" s="823">
        <f t="shared" si="99"/>
        <v>0</v>
      </c>
      <c r="I267" s="824">
        <f t="shared" si="116"/>
        <v>0</v>
      </c>
      <c r="J267" s="824">
        <f t="shared" si="117"/>
        <v>0</v>
      </c>
      <c r="K267" s="824">
        <f t="shared" si="120"/>
        <v>0</v>
      </c>
      <c r="L267" s="825" t="str">
        <f t="shared" si="119"/>
        <v>-</v>
      </c>
      <c r="M267" s="826" t="str">
        <f t="shared" si="119"/>
        <v>-</v>
      </c>
    </row>
    <row r="268" spans="1:13" s="48" customFormat="1" x14ac:dyDescent="0.2">
      <c r="A268" s="820">
        <v>262</v>
      </c>
      <c r="B268" s="821"/>
      <c r="C268" s="822"/>
      <c r="D268" s="822"/>
      <c r="E268" s="823">
        <f t="shared" si="98"/>
        <v>0</v>
      </c>
      <c r="F268" s="822"/>
      <c r="G268" s="822"/>
      <c r="H268" s="823">
        <f t="shared" si="99"/>
        <v>0</v>
      </c>
      <c r="I268" s="824">
        <f t="shared" si="116"/>
        <v>0</v>
      </c>
      <c r="J268" s="824">
        <f t="shared" si="117"/>
        <v>0</v>
      </c>
      <c r="K268" s="824">
        <f t="shared" ref="K268:K269" si="121">SUM(I268:J268)</f>
        <v>0</v>
      </c>
      <c r="L268" s="825" t="str">
        <f t="shared" si="119"/>
        <v>-</v>
      </c>
      <c r="M268" s="826" t="str">
        <f t="shared" si="119"/>
        <v>-</v>
      </c>
    </row>
    <row r="269" spans="1:13" s="48" customFormat="1" x14ac:dyDescent="0.2">
      <c r="A269" s="820">
        <v>263</v>
      </c>
      <c r="B269" s="821"/>
      <c r="C269" s="822"/>
      <c r="D269" s="822"/>
      <c r="E269" s="823">
        <f t="shared" si="98"/>
        <v>0</v>
      </c>
      <c r="F269" s="822"/>
      <c r="G269" s="822"/>
      <c r="H269" s="823">
        <f t="shared" si="99"/>
        <v>0</v>
      </c>
      <c r="I269" s="824">
        <f t="shared" si="116"/>
        <v>0</v>
      </c>
      <c r="J269" s="824">
        <f t="shared" si="117"/>
        <v>0</v>
      </c>
      <c r="K269" s="824">
        <f t="shared" si="121"/>
        <v>0</v>
      </c>
      <c r="L269" s="825" t="str">
        <f t="shared" si="119"/>
        <v>-</v>
      </c>
      <c r="M269" s="826" t="str">
        <f t="shared" si="119"/>
        <v>-</v>
      </c>
    </row>
    <row r="270" spans="1:13" s="48" customFormat="1" x14ac:dyDescent="0.2">
      <c r="A270" s="820">
        <v>264</v>
      </c>
      <c r="B270" s="821"/>
      <c r="C270" s="822"/>
      <c r="D270" s="822"/>
      <c r="E270" s="823">
        <f t="shared" si="98"/>
        <v>0</v>
      </c>
      <c r="F270" s="822"/>
      <c r="G270" s="822"/>
      <c r="H270" s="823">
        <f t="shared" si="99"/>
        <v>0</v>
      </c>
      <c r="I270" s="824">
        <f t="shared" si="116"/>
        <v>0</v>
      </c>
      <c r="J270" s="824">
        <f t="shared" si="117"/>
        <v>0</v>
      </c>
      <c r="K270" s="824">
        <f t="shared" ref="K270:K272" si="122">SUM(I270:J270)</f>
        <v>0</v>
      </c>
      <c r="L270" s="825" t="str">
        <f t="shared" si="119"/>
        <v>-</v>
      </c>
      <c r="M270" s="826" t="str">
        <f t="shared" si="119"/>
        <v>-</v>
      </c>
    </row>
    <row r="271" spans="1:13" s="48" customFormat="1" x14ac:dyDescent="0.2">
      <c r="A271" s="820">
        <v>265</v>
      </c>
      <c r="B271" s="821"/>
      <c r="C271" s="822"/>
      <c r="D271" s="822"/>
      <c r="E271" s="823">
        <f t="shared" si="98"/>
        <v>0</v>
      </c>
      <c r="F271" s="822"/>
      <c r="G271" s="822"/>
      <c r="H271" s="823">
        <f t="shared" si="99"/>
        <v>0</v>
      </c>
      <c r="I271" s="824">
        <f t="shared" si="116"/>
        <v>0</v>
      </c>
      <c r="J271" s="824">
        <f t="shared" si="117"/>
        <v>0</v>
      </c>
      <c r="K271" s="824">
        <f t="shared" si="122"/>
        <v>0</v>
      </c>
      <c r="L271" s="825" t="str">
        <f t="shared" si="119"/>
        <v>-</v>
      </c>
      <c r="M271" s="826" t="str">
        <f t="shared" si="119"/>
        <v>-</v>
      </c>
    </row>
    <row r="272" spans="1:13" s="48" customFormat="1" x14ac:dyDescent="0.2">
      <c r="A272" s="820">
        <v>266</v>
      </c>
      <c r="B272" s="821"/>
      <c r="C272" s="822"/>
      <c r="D272" s="822"/>
      <c r="E272" s="823">
        <f t="shared" si="98"/>
        <v>0</v>
      </c>
      <c r="F272" s="822"/>
      <c r="G272" s="822"/>
      <c r="H272" s="823">
        <f t="shared" si="99"/>
        <v>0</v>
      </c>
      <c r="I272" s="824">
        <f t="shared" si="116"/>
        <v>0</v>
      </c>
      <c r="J272" s="824">
        <f t="shared" si="117"/>
        <v>0</v>
      </c>
      <c r="K272" s="824">
        <f t="shared" si="122"/>
        <v>0</v>
      </c>
      <c r="L272" s="825" t="str">
        <f t="shared" si="119"/>
        <v>-</v>
      </c>
      <c r="M272" s="826" t="str">
        <f t="shared" si="119"/>
        <v>-</v>
      </c>
    </row>
    <row r="273" spans="1:13" s="48" customFormat="1" x14ac:dyDescent="0.2">
      <c r="A273" s="820">
        <v>267</v>
      </c>
      <c r="B273" s="821"/>
      <c r="C273" s="822"/>
      <c r="D273" s="822"/>
      <c r="E273" s="823">
        <f t="shared" si="98"/>
        <v>0</v>
      </c>
      <c r="F273" s="822"/>
      <c r="G273" s="822"/>
      <c r="H273" s="823">
        <f t="shared" si="99"/>
        <v>0</v>
      </c>
      <c r="I273" s="824">
        <f t="shared" si="116"/>
        <v>0</v>
      </c>
      <c r="J273" s="824">
        <f t="shared" si="117"/>
        <v>0</v>
      </c>
      <c r="K273" s="824">
        <f t="shared" ref="K273:K274" si="123">SUM(I273:J273)</f>
        <v>0</v>
      </c>
      <c r="L273" s="825" t="str">
        <f t="shared" si="119"/>
        <v>-</v>
      </c>
      <c r="M273" s="826" t="str">
        <f t="shared" si="119"/>
        <v>-</v>
      </c>
    </row>
    <row r="274" spans="1:13" s="48" customFormat="1" x14ac:dyDescent="0.2">
      <c r="A274" s="820">
        <v>268</v>
      </c>
      <c r="B274" s="821"/>
      <c r="C274" s="822"/>
      <c r="D274" s="822"/>
      <c r="E274" s="823">
        <f t="shared" si="98"/>
        <v>0</v>
      </c>
      <c r="F274" s="822"/>
      <c r="G274" s="822"/>
      <c r="H274" s="823">
        <f t="shared" si="99"/>
        <v>0</v>
      </c>
      <c r="I274" s="824">
        <f t="shared" si="116"/>
        <v>0</v>
      </c>
      <c r="J274" s="824">
        <f t="shared" si="117"/>
        <v>0</v>
      </c>
      <c r="K274" s="824">
        <f t="shared" si="123"/>
        <v>0</v>
      </c>
      <c r="L274" s="825" t="str">
        <f t="shared" si="119"/>
        <v>-</v>
      </c>
      <c r="M274" s="826" t="str">
        <f t="shared" si="119"/>
        <v>-</v>
      </c>
    </row>
    <row r="275" spans="1:13" s="48" customFormat="1" x14ac:dyDescent="0.2">
      <c r="A275" s="820">
        <v>269</v>
      </c>
      <c r="B275" s="821"/>
      <c r="C275" s="822"/>
      <c r="D275" s="822"/>
      <c r="E275" s="823">
        <f t="shared" si="98"/>
        <v>0</v>
      </c>
      <c r="F275" s="822"/>
      <c r="G275" s="822"/>
      <c r="H275" s="823">
        <f t="shared" si="99"/>
        <v>0</v>
      </c>
      <c r="I275" s="824">
        <f t="shared" si="116"/>
        <v>0</v>
      </c>
      <c r="J275" s="824">
        <f t="shared" si="117"/>
        <v>0</v>
      </c>
      <c r="K275" s="824">
        <f t="shared" ref="K275:K277" si="124">SUM(I275:J275)</f>
        <v>0</v>
      </c>
      <c r="L275" s="825" t="str">
        <f t="shared" si="119"/>
        <v>-</v>
      </c>
      <c r="M275" s="826" t="str">
        <f t="shared" si="119"/>
        <v>-</v>
      </c>
    </row>
    <row r="276" spans="1:13" s="48" customFormat="1" x14ac:dyDescent="0.2">
      <c r="A276" s="820">
        <v>270</v>
      </c>
      <c r="B276" s="821"/>
      <c r="C276" s="822"/>
      <c r="D276" s="822"/>
      <c r="E276" s="823">
        <f t="shared" si="98"/>
        <v>0</v>
      </c>
      <c r="F276" s="822"/>
      <c r="G276" s="822"/>
      <c r="H276" s="823">
        <f t="shared" si="99"/>
        <v>0</v>
      </c>
      <c r="I276" s="824">
        <f t="shared" si="116"/>
        <v>0</v>
      </c>
      <c r="J276" s="824">
        <f t="shared" si="117"/>
        <v>0</v>
      </c>
      <c r="K276" s="824">
        <f t="shared" si="124"/>
        <v>0</v>
      </c>
      <c r="L276" s="825" t="str">
        <f t="shared" si="119"/>
        <v>-</v>
      </c>
      <c r="M276" s="826" t="str">
        <f t="shared" si="119"/>
        <v>-</v>
      </c>
    </row>
    <row r="277" spans="1:13" s="48" customFormat="1" x14ac:dyDescent="0.2">
      <c r="A277" s="820">
        <v>271</v>
      </c>
      <c r="B277" s="821"/>
      <c r="C277" s="822"/>
      <c r="D277" s="822"/>
      <c r="E277" s="823">
        <f t="shared" si="98"/>
        <v>0</v>
      </c>
      <c r="F277" s="822"/>
      <c r="G277" s="822"/>
      <c r="H277" s="823">
        <f t="shared" si="99"/>
        <v>0</v>
      </c>
      <c r="I277" s="824">
        <f t="shared" si="116"/>
        <v>0</v>
      </c>
      <c r="J277" s="824">
        <f t="shared" si="117"/>
        <v>0</v>
      </c>
      <c r="K277" s="824">
        <f t="shared" si="124"/>
        <v>0</v>
      </c>
      <c r="L277" s="825" t="str">
        <f t="shared" si="119"/>
        <v>-</v>
      </c>
      <c r="M277" s="826" t="str">
        <f t="shared" si="119"/>
        <v>-</v>
      </c>
    </row>
    <row r="278" spans="1:13" s="48" customFormat="1" x14ac:dyDescent="0.2">
      <c r="A278" s="820">
        <v>272</v>
      </c>
      <c r="B278" s="821"/>
      <c r="C278" s="822"/>
      <c r="D278" s="822"/>
      <c r="E278" s="823">
        <f t="shared" si="98"/>
        <v>0</v>
      </c>
      <c r="F278" s="822"/>
      <c r="G278" s="822"/>
      <c r="H278" s="823">
        <f t="shared" si="99"/>
        <v>0</v>
      </c>
      <c r="I278" s="824">
        <f t="shared" si="116"/>
        <v>0</v>
      </c>
      <c r="J278" s="824">
        <f t="shared" si="117"/>
        <v>0</v>
      </c>
      <c r="K278" s="824">
        <f t="shared" ref="K278:K279" si="125">SUM(I278:J278)</f>
        <v>0</v>
      </c>
      <c r="L278" s="825" t="str">
        <f t="shared" si="119"/>
        <v>-</v>
      </c>
      <c r="M278" s="826" t="str">
        <f t="shared" si="119"/>
        <v>-</v>
      </c>
    </row>
    <row r="279" spans="1:13" s="48" customFormat="1" x14ac:dyDescent="0.2">
      <c r="A279" s="820">
        <v>273</v>
      </c>
      <c r="B279" s="821"/>
      <c r="C279" s="822"/>
      <c r="D279" s="822"/>
      <c r="E279" s="823">
        <f t="shared" si="98"/>
        <v>0</v>
      </c>
      <c r="F279" s="822"/>
      <c r="G279" s="822"/>
      <c r="H279" s="823">
        <f t="shared" si="99"/>
        <v>0</v>
      </c>
      <c r="I279" s="824">
        <f t="shared" si="116"/>
        <v>0</v>
      </c>
      <c r="J279" s="824">
        <f t="shared" si="117"/>
        <v>0</v>
      </c>
      <c r="K279" s="824">
        <f t="shared" si="125"/>
        <v>0</v>
      </c>
      <c r="L279" s="825" t="str">
        <f t="shared" si="119"/>
        <v>-</v>
      </c>
      <c r="M279" s="826" t="str">
        <f t="shared" si="119"/>
        <v>-</v>
      </c>
    </row>
    <row r="280" spans="1:13" s="48" customFormat="1" x14ac:dyDescent="0.2">
      <c r="A280" s="820">
        <v>274</v>
      </c>
      <c r="B280" s="821"/>
      <c r="C280" s="822"/>
      <c r="D280" s="822"/>
      <c r="E280" s="823">
        <f t="shared" si="98"/>
        <v>0</v>
      </c>
      <c r="F280" s="822"/>
      <c r="G280" s="822"/>
      <c r="H280" s="823">
        <f t="shared" si="99"/>
        <v>0</v>
      </c>
      <c r="I280" s="824">
        <f t="shared" si="116"/>
        <v>0</v>
      </c>
      <c r="J280" s="824">
        <f t="shared" si="117"/>
        <v>0</v>
      </c>
      <c r="K280" s="824">
        <f t="shared" ref="K280:K282" si="126">SUM(I280:J280)</f>
        <v>0</v>
      </c>
      <c r="L280" s="825" t="str">
        <f t="shared" si="119"/>
        <v>-</v>
      </c>
      <c r="M280" s="826" t="str">
        <f t="shared" si="119"/>
        <v>-</v>
      </c>
    </row>
    <row r="281" spans="1:13" s="48" customFormat="1" x14ac:dyDescent="0.2">
      <c r="A281" s="820">
        <v>275</v>
      </c>
      <c r="B281" s="821"/>
      <c r="C281" s="822"/>
      <c r="D281" s="822"/>
      <c r="E281" s="823">
        <f t="shared" si="98"/>
        <v>0</v>
      </c>
      <c r="F281" s="822"/>
      <c r="G281" s="822"/>
      <c r="H281" s="823">
        <f t="shared" si="99"/>
        <v>0</v>
      </c>
      <c r="I281" s="824">
        <f t="shared" si="116"/>
        <v>0</v>
      </c>
      <c r="J281" s="824">
        <f t="shared" si="117"/>
        <v>0</v>
      </c>
      <c r="K281" s="824">
        <f t="shared" si="126"/>
        <v>0</v>
      </c>
      <c r="L281" s="825" t="str">
        <f t="shared" si="119"/>
        <v>-</v>
      </c>
      <c r="M281" s="826" t="str">
        <f t="shared" si="119"/>
        <v>-</v>
      </c>
    </row>
    <row r="282" spans="1:13" s="48" customFormat="1" x14ac:dyDescent="0.2">
      <c r="A282" s="820">
        <v>276</v>
      </c>
      <c r="B282" s="821"/>
      <c r="C282" s="822"/>
      <c r="D282" s="822"/>
      <c r="E282" s="823">
        <f t="shared" si="98"/>
        <v>0</v>
      </c>
      <c r="F282" s="822"/>
      <c r="G282" s="822"/>
      <c r="H282" s="823">
        <f t="shared" si="99"/>
        <v>0</v>
      </c>
      <c r="I282" s="824">
        <f t="shared" si="116"/>
        <v>0</v>
      </c>
      <c r="J282" s="824">
        <f t="shared" si="117"/>
        <v>0</v>
      </c>
      <c r="K282" s="824">
        <f t="shared" si="126"/>
        <v>0</v>
      </c>
      <c r="L282" s="825" t="str">
        <f t="shared" si="119"/>
        <v>-</v>
      </c>
      <c r="M282" s="826" t="str">
        <f t="shared" si="119"/>
        <v>-</v>
      </c>
    </row>
    <row r="283" spans="1:13" s="48" customFormat="1" x14ac:dyDescent="0.2">
      <c r="A283" s="820">
        <v>277</v>
      </c>
      <c r="B283" s="821"/>
      <c r="C283" s="822"/>
      <c r="D283" s="822"/>
      <c r="E283" s="823">
        <f t="shared" si="98"/>
        <v>0</v>
      </c>
      <c r="F283" s="822"/>
      <c r="G283" s="822"/>
      <c r="H283" s="823">
        <f t="shared" si="99"/>
        <v>0</v>
      </c>
      <c r="I283" s="824">
        <f t="shared" si="116"/>
        <v>0</v>
      </c>
      <c r="J283" s="824">
        <f t="shared" si="117"/>
        <v>0</v>
      </c>
      <c r="K283" s="824">
        <f t="shared" ref="K283:K284" si="127">SUM(I283:J283)</f>
        <v>0</v>
      </c>
      <c r="L283" s="825" t="str">
        <f t="shared" si="119"/>
        <v>-</v>
      </c>
      <c r="M283" s="826" t="str">
        <f t="shared" si="119"/>
        <v>-</v>
      </c>
    </row>
    <row r="284" spans="1:13" s="48" customFormat="1" x14ac:dyDescent="0.2">
      <c r="A284" s="820">
        <v>278</v>
      </c>
      <c r="B284" s="821"/>
      <c r="C284" s="822"/>
      <c r="D284" s="822"/>
      <c r="E284" s="823">
        <f t="shared" si="98"/>
        <v>0</v>
      </c>
      <c r="F284" s="822"/>
      <c r="G284" s="822"/>
      <c r="H284" s="823">
        <f t="shared" si="99"/>
        <v>0</v>
      </c>
      <c r="I284" s="824">
        <f t="shared" si="116"/>
        <v>0</v>
      </c>
      <c r="J284" s="824">
        <f t="shared" si="117"/>
        <v>0</v>
      </c>
      <c r="K284" s="824">
        <f t="shared" si="127"/>
        <v>0</v>
      </c>
      <c r="L284" s="825" t="str">
        <f t="shared" si="119"/>
        <v>-</v>
      </c>
      <c r="M284" s="826" t="str">
        <f t="shared" si="119"/>
        <v>-</v>
      </c>
    </row>
    <row r="285" spans="1:13" s="48" customFormat="1" x14ac:dyDescent="0.2">
      <c r="A285" s="820">
        <v>279</v>
      </c>
      <c r="B285" s="821"/>
      <c r="C285" s="822"/>
      <c r="D285" s="822"/>
      <c r="E285" s="823">
        <f t="shared" si="98"/>
        <v>0</v>
      </c>
      <c r="F285" s="822"/>
      <c r="G285" s="822"/>
      <c r="H285" s="823">
        <f t="shared" si="99"/>
        <v>0</v>
      </c>
      <c r="I285" s="824">
        <f t="shared" si="116"/>
        <v>0</v>
      </c>
      <c r="J285" s="824">
        <f t="shared" si="117"/>
        <v>0</v>
      </c>
      <c r="K285" s="824">
        <f t="shared" ref="K285:K287" si="128">SUM(I285:J285)</f>
        <v>0</v>
      </c>
      <c r="L285" s="825" t="str">
        <f t="shared" si="119"/>
        <v>-</v>
      </c>
      <c r="M285" s="826" t="str">
        <f t="shared" si="119"/>
        <v>-</v>
      </c>
    </row>
    <row r="286" spans="1:13" s="48" customFormat="1" x14ac:dyDescent="0.2">
      <c r="A286" s="820">
        <v>280</v>
      </c>
      <c r="B286" s="821"/>
      <c r="C286" s="822"/>
      <c r="D286" s="822"/>
      <c r="E286" s="823">
        <f t="shared" ref="E286:E349" si="129">SUM(C286:D286)</f>
        <v>0</v>
      </c>
      <c r="F286" s="822"/>
      <c r="G286" s="822"/>
      <c r="H286" s="823">
        <f t="shared" ref="H286:H349" si="130">SUM(F286:G286)</f>
        <v>0</v>
      </c>
      <c r="I286" s="824">
        <f t="shared" si="116"/>
        <v>0</v>
      </c>
      <c r="J286" s="824">
        <f t="shared" si="117"/>
        <v>0</v>
      </c>
      <c r="K286" s="824">
        <f t="shared" si="128"/>
        <v>0</v>
      </c>
      <c r="L286" s="825" t="str">
        <f t="shared" si="119"/>
        <v>-</v>
      </c>
      <c r="M286" s="826" t="str">
        <f t="shared" si="119"/>
        <v>-</v>
      </c>
    </row>
    <row r="287" spans="1:13" s="48" customFormat="1" x14ac:dyDescent="0.2">
      <c r="A287" s="820">
        <v>281</v>
      </c>
      <c r="B287" s="821"/>
      <c r="C287" s="822"/>
      <c r="D287" s="822"/>
      <c r="E287" s="823">
        <f t="shared" si="129"/>
        <v>0</v>
      </c>
      <c r="F287" s="822"/>
      <c r="G287" s="822"/>
      <c r="H287" s="823">
        <f t="shared" si="130"/>
        <v>0</v>
      </c>
      <c r="I287" s="824">
        <f t="shared" si="116"/>
        <v>0</v>
      </c>
      <c r="J287" s="824">
        <f t="shared" si="117"/>
        <v>0</v>
      </c>
      <c r="K287" s="824">
        <f t="shared" si="128"/>
        <v>0</v>
      </c>
      <c r="L287" s="825" t="str">
        <f t="shared" si="119"/>
        <v>-</v>
      </c>
      <c r="M287" s="826" t="str">
        <f t="shared" si="119"/>
        <v>-</v>
      </c>
    </row>
    <row r="288" spans="1:13" s="48" customFormat="1" x14ac:dyDescent="0.2">
      <c r="A288" s="820">
        <v>282</v>
      </c>
      <c r="B288" s="821"/>
      <c r="C288" s="822"/>
      <c r="D288" s="822"/>
      <c r="E288" s="823">
        <f t="shared" si="129"/>
        <v>0</v>
      </c>
      <c r="F288" s="822"/>
      <c r="G288" s="822"/>
      <c r="H288" s="823">
        <f t="shared" si="130"/>
        <v>0</v>
      </c>
      <c r="I288" s="824">
        <f t="shared" si="116"/>
        <v>0</v>
      </c>
      <c r="J288" s="824">
        <f t="shared" si="117"/>
        <v>0</v>
      </c>
      <c r="K288" s="824">
        <f t="shared" ref="K288:K289" si="131">SUM(I288:J288)</f>
        <v>0</v>
      </c>
      <c r="L288" s="825" t="str">
        <f t="shared" si="119"/>
        <v>-</v>
      </c>
      <c r="M288" s="826" t="str">
        <f t="shared" si="119"/>
        <v>-</v>
      </c>
    </row>
    <row r="289" spans="1:13" s="48" customFormat="1" x14ac:dyDescent="0.2">
      <c r="A289" s="820">
        <v>283</v>
      </c>
      <c r="B289" s="821"/>
      <c r="C289" s="822"/>
      <c r="D289" s="822"/>
      <c r="E289" s="823">
        <f t="shared" si="129"/>
        <v>0</v>
      </c>
      <c r="F289" s="822"/>
      <c r="G289" s="822"/>
      <c r="H289" s="823">
        <f t="shared" si="130"/>
        <v>0</v>
      </c>
      <c r="I289" s="824">
        <f t="shared" si="116"/>
        <v>0</v>
      </c>
      <c r="J289" s="824">
        <f t="shared" si="117"/>
        <v>0</v>
      </c>
      <c r="K289" s="824">
        <f t="shared" si="131"/>
        <v>0</v>
      </c>
      <c r="L289" s="825" t="str">
        <f t="shared" si="119"/>
        <v>-</v>
      </c>
      <c r="M289" s="826" t="str">
        <f t="shared" si="119"/>
        <v>-</v>
      </c>
    </row>
    <row r="290" spans="1:13" s="48" customFormat="1" x14ac:dyDescent="0.2">
      <c r="A290" s="820">
        <v>284</v>
      </c>
      <c r="B290" s="821"/>
      <c r="C290" s="822"/>
      <c r="D290" s="822"/>
      <c r="E290" s="823">
        <f t="shared" si="129"/>
        <v>0</v>
      </c>
      <c r="F290" s="822"/>
      <c r="G290" s="822"/>
      <c r="H290" s="823">
        <f t="shared" si="130"/>
        <v>0</v>
      </c>
      <c r="I290" s="824">
        <f t="shared" si="116"/>
        <v>0</v>
      </c>
      <c r="J290" s="824">
        <f t="shared" si="117"/>
        <v>0</v>
      </c>
      <c r="K290" s="824">
        <f t="shared" ref="K290:K292" si="132">SUM(I290:J290)</f>
        <v>0</v>
      </c>
      <c r="L290" s="825" t="str">
        <f t="shared" si="119"/>
        <v>-</v>
      </c>
      <c r="M290" s="826" t="str">
        <f t="shared" si="119"/>
        <v>-</v>
      </c>
    </row>
    <row r="291" spans="1:13" s="48" customFormat="1" x14ac:dyDescent="0.2">
      <c r="A291" s="820">
        <v>285</v>
      </c>
      <c r="B291" s="821"/>
      <c r="C291" s="822"/>
      <c r="D291" s="822"/>
      <c r="E291" s="823">
        <f t="shared" si="129"/>
        <v>0</v>
      </c>
      <c r="F291" s="822"/>
      <c r="G291" s="822"/>
      <c r="H291" s="823">
        <f t="shared" si="130"/>
        <v>0</v>
      </c>
      <c r="I291" s="824">
        <f t="shared" si="116"/>
        <v>0</v>
      </c>
      <c r="J291" s="824">
        <f t="shared" si="117"/>
        <v>0</v>
      </c>
      <c r="K291" s="824">
        <f t="shared" si="132"/>
        <v>0</v>
      </c>
      <c r="L291" s="825" t="str">
        <f t="shared" si="119"/>
        <v>-</v>
      </c>
      <c r="M291" s="826" t="str">
        <f t="shared" si="119"/>
        <v>-</v>
      </c>
    </row>
    <row r="292" spans="1:13" s="48" customFormat="1" x14ac:dyDescent="0.2">
      <c r="A292" s="820">
        <v>286</v>
      </c>
      <c r="B292" s="821"/>
      <c r="C292" s="822"/>
      <c r="D292" s="822"/>
      <c r="E292" s="823">
        <f t="shared" si="129"/>
        <v>0</v>
      </c>
      <c r="F292" s="822"/>
      <c r="G292" s="822"/>
      <c r="H292" s="823">
        <f t="shared" si="130"/>
        <v>0</v>
      </c>
      <c r="I292" s="824">
        <f t="shared" si="116"/>
        <v>0</v>
      </c>
      <c r="J292" s="824">
        <f t="shared" si="117"/>
        <v>0</v>
      </c>
      <c r="K292" s="824">
        <f t="shared" si="132"/>
        <v>0</v>
      </c>
      <c r="L292" s="825" t="str">
        <f t="shared" si="119"/>
        <v>-</v>
      </c>
      <c r="M292" s="826" t="str">
        <f t="shared" si="119"/>
        <v>-</v>
      </c>
    </row>
    <row r="293" spans="1:13" s="48" customFormat="1" x14ac:dyDescent="0.2">
      <c r="A293" s="820">
        <v>287</v>
      </c>
      <c r="B293" s="821"/>
      <c r="C293" s="822"/>
      <c r="D293" s="822"/>
      <c r="E293" s="823">
        <f t="shared" si="129"/>
        <v>0</v>
      </c>
      <c r="F293" s="822"/>
      <c r="G293" s="822"/>
      <c r="H293" s="823">
        <f t="shared" si="130"/>
        <v>0</v>
      </c>
      <c r="I293" s="824">
        <f t="shared" si="116"/>
        <v>0</v>
      </c>
      <c r="J293" s="824">
        <f t="shared" si="117"/>
        <v>0</v>
      </c>
      <c r="K293" s="824">
        <f t="shared" ref="K293:K294" si="133">SUM(I293:J293)</f>
        <v>0</v>
      </c>
      <c r="L293" s="825" t="str">
        <f t="shared" si="119"/>
        <v>-</v>
      </c>
      <c r="M293" s="826" t="str">
        <f t="shared" si="119"/>
        <v>-</v>
      </c>
    </row>
    <row r="294" spans="1:13" s="48" customFormat="1" x14ac:dyDescent="0.2">
      <c r="A294" s="820">
        <v>288</v>
      </c>
      <c r="B294" s="821"/>
      <c r="C294" s="822"/>
      <c r="D294" s="822"/>
      <c r="E294" s="823">
        <f t="shared" si="129"/>
        <v>0</v>
      </c>
      <c r="F294" s="822"/>
      <c r="G294" s="822"/>
      <c r="H294" s="823">
        <f t="shared" si="130"/>
        <v>0</v>
      </c>
      <c r="I294" s="824">
        <f t="shared" si="116"/>
        <v>0</v>
      </c>
      <c r="J294" s="824">
        <f t="shared" si="117"/>
        <v>0</v>
      </c>
      <c r="K294" s="824">
        <f t="shared" si="133"/>
        <v>0</v>
      </c>
      <c r="L294" s="825" t="str">
        <f t="shared" si="119"/>
        <v>-</v>
      </c>
      <c r="M294" s="826" t="str">
        <f t="shared" si="119"/>
        <v>-</v>
      </c>
    </row>
    <row r="295" spans="1:13" s="48" customFormat="1" x14ac:dyDescent="0.2">
      <c r="A295" s="820">
        <v>289</v>
      </c>
      <c r="B295" s="821"/>
      <c r="C295" s="822"/>
      <c r="D295" s="822"/>
      <c r="E295" s="823">
        <f t="shared" si="129"/>
        <v>0</v>
      </c>
      <c r="F295" s="822"/>
      <c r="G295" s="822"/>
      <c r="H295" s="823">
        <f t="shared" si="130"/>
        <v>0</v>
      </c>
      <c r="I295" s="824">
        <f t="shared" si="116"/>
        <v>0</v>
      </c>
      <c r="J295" s="824">
        <f t="shared" si="117"/>
        <v>0</v>
      </c>
      <c r="K295" s="824">
        <f t="shared" ref="K295:K297" si="134">SUM(I295:J295)</f>
        <v>0</v>
      </c>
      <c r="L295" s="825" t="str">
        <f t="shared" si="119"/>
        <v>-</v>
      </c>
      <c r="M295" s="826" t="str">
        <f t="shared" si="119"/>
        <v>-</v>
      </c>
    </row>
    <row r="296" spans="1:13" s="48" customFormat="1" x14ac:dyDescent="0.2">
      <c r="A296" s="820">
        <v>290</v>
      </c>
      <c r="B296" s="821"/>
      <c r="C296" s="822"/>
      <c r="D296" s="822"/>
      <c r="E296" s="823">
        <f t="shared" si="129"/>
        <v>0</v>
      </c>
      <c r="F296" s="822"/>
      <c r="G296" s="822"/>
      <c r="H296" s="823">
        <f t="shared" si="130"/>
        <v>0</v>
      </c>
      <c r="I296" s="824">
        <f t="shared" si="116"/>
        <v>0</v>
      </c>
      <c r="J296" s="824">
        <f t="shared" si="117"/>
        <v>0</v>
      </c>
      <c r="K296" s="824">
        <f t="shared" si="134"/>
        <v>0</v>
      </c>
      <c r="L296" s="825" t="str">
        <f t="shared" si="119"/>
        <v>-</v>
      </c>
      <c r="M296" s="826" t="str">
        <f t="shared" si="119"/>
        <v>-</v>
      </c>
    </row>
    <row r="297" spans="1:13" s="48" customFormat="1" x14ac:dyDescent="0.2">
      <c r="A297" s="820">
        <v>291</v>
      </c>
      <c r="B297" s="821"/>
      <c r="C297" s="822"/>
      <c r="D297" s="822"/>
      <c r="E297" s="823">
        <f t="shared" si="129"/>
        <v>0</v>
      </c>
      <c r="F297" s="822"/>
      <c r="G297" s="822"/>
      <c r="H297" s="823">
        <f t="shared" si="130"/>
        <v>0</v>
      </c>
      <c r="I297" s="824">
        <f t="shared" si="116"/>
        <v>0</v>
      </c>
      <c r="J297" s="824">
        <f t="shared" si="117"/>
        <v>0</v>
      </c>
      <c r="K297" s="824">
        <f t="shared" si="134"/>
        <v>0</v>
      </c>
      <c r="L297" s="825" t="str">
        <f t="shared" si="119"/>
        <v>-</v>
      </c>
      <c r="M297" s="826" t="str">
        <f t="shared" si="119"/>
        <v>-</v>
      </c>
    </row>
    <row r="298" spans="1:13" s="48" customFormat="1" x14ac:dyDescent="0.2">
      <c r="A298" s="820">
        <v>292</v>
      </c>
      <c r="B298" s="821"/>
      <c r="C298" s="822"/>
      <c r="D298" s="822"/>
      <c r="E298" s="823">
        <f t="shared" si="129"/>
        <v>0</v>
      </c>
      <c r="F298" s="822"/>
      <c r="G298" s="822"/>
      <c r="H298" s="823">
        <f t="shared" si="130"/>
        <v>0</v>
      </c>
      <c r="I298" s="824">
        <f t="shared" si="116"/>
        <v>0</v>
      </c>
      <c r="J298" s="824">
        <f t="shared" si="117"/>
        <v>0</v>
      </c>
      <c r="K298" s="824">
        <f t="shared" ref="K298:K299" si="135">SUM(I298:J298)</f>
        <v>0</v>
      </c>
      <c r="L298" s="825" t="str">
        <f t="shared" si="119"/>
        <v>-</v>
      </c>
      <c r="M298" s="826" t="str">
        <f t="shared" si="119"/>
        <v>-</v>
      </c>
    </row>
    <row r="299" spans="1:13" s="48" customFormat="1" x14ac:dyDescent="0.2">
      <c r="A299" s="820">
        <v>293</v>
      </c>
      <c r="B299" s="821"/>
      <c r="C299" s="822"/>
      <c r="D299" s="822"/>
      <c r="E299" s="823">
        <f t="shared" si="129"/>
        <v>0</v>
      </c>
      <c r="F299" s="822"/>
      <c r="G299" s="822"/>
      <c r="H299" s="823">
        <f t="shared" si="130"/>
        <v>0</v>
      </c>
      <c r="I299" s="824">
        <f t="shared" si="116"/>
        <v>0</v>
      </c>
      <c r="J299" s="824">
        <f t="shared" si="117"/>
        <v>0</v>
      </c>
      <c r="K299" s="824">
        <f t="shared" si="135"/>
        <v>0</v>
      </c>
      <c r="L299" s="825" t="str">
        <f t="shared" si="119"/>
        <v>-</v>
      </c>
      <c r="M299" s="826" t="str">
        <f t="shared" si="119"/>
        <v>-</v>
      </c>
    </row>
    <row r="300" spans="1:13" s="48" customFormat="1" x14ac:dyDescent="0.2">
      <c r="A300" s="820">
        <v>294</v>
      </c>
      <c r="B300" s="821"/>
      <c r="C300" s="822"/>
      <c r="D300" s="822"/>
      <c r="E300" s="823">
        <f t="shared" si="129"/>
        <v>0</v>
      </c>
      <c r="F300" s="822"/>
      <c r="G300" s="822"/>
      <c r="H300" s="823">
        <f t="shared" si="130"/>
        <v>0</v>
      </c>
      <c r="I300" s="824">
        <f t="shared" si="116"/>
        <v>0</v>
      </c>
      <c r="J300" s="824">
        <f t="shared" si="117"/>
        <v>0</v>
      </c>
      <c r="K300" s="824">
        <f t="shared" ref="K300:K302" si="136">SUM(I300:J300)</f>
        <v>0</v>
      </c>
      <c r="L300" s="825" t="str">
        <f t="shared" si="119"/>
        <v>-</v>
      </c>
      <c r="M300" s="826" t="str">
        <f t="shared" si="119"/>
        <v>-</v>
      </c>
    </row>
    <row r="301" spans="1:13" s="48" customFormat="1" x14ac:dyDescent="0.2">
      <c r="A301" s="820">
        <v>295</v>
      </c>
      <c r="B301" s="821"/>
      <c r="C301" s="822"/>
      <c r="D301" s="822"/>
      <c r="E301" s="823">
        <f t="shared" si="129"/>
        <v>0</v>
      </c>
      <c r="F301" s="822"/>
      <c r="G301" s="822"/>
      <c r="H301" s="823">
        <f t="shared" si="130"/>
        <v>0</v>
      </c>
      <c r="I301" s="824">
        <f t="shared" si="116"/>
        <v>0</v>
      </c>
      <c r="J301" s="824">
        <f t="shared" si="117"/>
        <v>0</v>
      </c>
      <c r="K301" s="824">
        <f t="shared" si="136"/>
        <v>0</v>
      </c>
      <c r="L301" s="825" t="str">
        <f t="shared" si="119"/>
        <v>-</v>
      </c>
      <c r="M301" s="826" t="str">
        <f t="shared" si="119"/>
        <v>-</v>
      </c>
    </row>
    <row r="302" spans="1:13" s="48" customFormat="1" x14ac:dyDescent="0.2">
      <c r="A302" s="820">
        <v>296</v>
      </c>
      <c r="B302" s="821"/>
      <c r="C302" s="822"/>
      <c r="D302" s="822"/>
      <c r="E302" s="823">
        <f t="shared" si="129"/>
        <v>0</v>
      </c>
      <c r="F302" s="822"/>
      <c r="G302" s="822"/>
      <c r="H302" s="823">
        <f t="shared" si="130"/>
        <v>0</v>
      </c>
      <c r="I302" s="824">
        <f t="shared" si="116"/>
        <v>0</v>
      </c>
      <c r="J302" s="824">
        <f t="shared" si="117"/>
        <v>0</v>
      </c>
      <c r="K302" s="824">
        <f t="shared" si="136"/>
        <v>0</v>
      </c>
      <c r="L302" s="825" t="str">
        <f t="shared" si="119"/>
        <v>-</v>
      </c>
      <c r="M302" s="826" t="str">
        <f t="shared" si="119"/>
        <v>-</v>
      </c>
    </row>
    <row r="303" spans="1:13" s="48" customFormat="1" x14ac:dyDescent="0.2">
      <c r="A303" s="820">
        <v>297</v>
      </c>
      <c r="B303" s="821"/>
      <c r="C303" s="822"/>
      <c r="D303" s="822"/>
      <c r="E303" s="823">
        <f t="shared" si="129"/>
        <v>0</v>
      </c>
      <c r="F303" s="822"/>
      <c r="G303" s="822"/>
      <c r="H303" s="823">
        <f t="shared" si="130"/>
        <v>0</v>
      </c>
      <c r="I303" s="824">
        <f t="shared" si="116"/>
        <v>0</v>
      </c>
      <c r="J303" s="824">
        <f t="shared" si="117"/>
        <v>0</v>
      </c>
      <c r="K303" s="824">
        <f t="shared" ref="K303:K304" si="137">SUM(I303:J303)</f>
        <v>0</v>
      </c>
      <c r="L303" s="825" t="str">
        <f t="shared" si="119"/>
        <v>-</v>
      </c>
      <c r="M303" s="826" t="str">
        <f t="shared" si="119"/>
        <v>-</v>
      </c>
    </row>
    <row r="304" spans="1:13" s="48" customFormat="1" x14ac:dyDescent="0.2">
      <c r="A304" s="820">
        <v>298</v>
      </c>
      <c r="B304" s="821"/>
      <c r="C304" s="822"/>
      <c r="D304" s="822"/>
      <c r="E304" s="823">
        <f t="shared" si="129"/>
        <v>0</v>
      </c>
      <c r="F304" s="822"/>
      <c r="G304" s="822"/>
      <c r="H304" s="823">
        <f t="shared" si="130"/>
        <v>0</v>
      </c>
      <c r="I304" s="824">
        <f t="shared" si="116"/>
        <v>0</v>
      </c>
      <c r="J304" s="824">
        <f t="shared" si="117"/>
        <v>0</v>
      </c>
      <c r="K304" s="824">
        <f t="shared" si="137"/>
        <v>0</v>
      </c>
      <c r="L304" s="825" t="str">
        <f t="shared" si="119"/>
        <v>-</v>
      </c>
      <c r="M304" s="826" t="str">
        <f t="shared" si="119"/>
        <v>-</v>
      </c>
    </row>
    <row r="305" spans="1:13" s="48" customFormat="1" x14ac:dyDescent="0.2">
      <c r="A305" s="820">
        <v>299</v>
      </c>
      <c r="B305" s="821"/>
      <c r="C305" s="822"/>
      <c r="D305" s="822"/>
      <c r="E305" s="823">
        <f t="shared" si="129"/>
        <v>0</v>
      </c>
      <c r="F305" s="822"/>
      <c r="G305" s="822"/>
      <c r="H305" s="823">
        <f t="shared" si="130"/>
        <v>0</v>
      </c>
      <c r="I305" s="824">
        <f t="shared" si="116"/>
        <v>0</v>
      </c>
      <c r="J305" s="824">
        <f t="shared" si="117"/>
        <v>0</v>
      </c>
      <c r="K305" s="824">
        <f t="shared" ref="K305:K307" si="138">SUM(I305:J305)</f>
        <v>0</v>
      </c>
      <c r="L305" s="825" t="str">
        <f t="shared" si="119"/>
        <v>-</v>
      </c>
      <c r="M305" s="826" t="str">
        <f t="shared" si="119"/>
        <v>-</v>
      </c>
    </row>
    <row r="306" spans="1:13" s="48" customFormat="1" x14ac:dyDescent="0.2">
      <c r="A306" s="820">
        <v>300</v>
      </c>
      <c r="B306" s="821"/>
      <c r="C306" s="822"/>
      <c r="D306" s="822"/>
      <c r="E306" s="823">
        <f t="shared" si="129"/>
        <v>0</v>
      </c>
      <c r="F306" s="822"/>
      <c r="G306" s="822"/>
      <c r="H306" s="823">
        <f t="shared" si="130"/>
        <v>0</v>
      </c>
      <c r="I306" s="824">
        <f t="shared" si="116"/>
        <v>0</v>
      </c>
      <c r="J306" s="824">
        <f t="shared" si="117"/>
        <v>0</v>
      </c>
      <c r="K306" s="824">
        <f t="shared" si="138"/>
        <v>0</v>
      </c>
      <c r="L306" s="825" t="str">
        <f t="shared" si="119"/>
        <v>-</v>
      </c>
      <c r="M306" s="826" t="str">
        <f t="shared" si="119"/>
        <v>-</v>
      </c>
    </row>
    <row r="307" spans="1:13" s="48" customFormat="1" x14ac:dyDescent="0.2">
      <c r="A307" s="820">
        <v>301</v>
      </c>
      <c r="B307" s="821"/>
      <c r="C307" s="822"/>
      <c r="D307" s="822"/>
      <c r="E307" s="823">
        <f t="shared" si="129"/>
        <v>0</v>
      </c>
      <c r="F307" s="822"/>
      <c r="G307" s="822"/>
      <c r="H307" s="823">
        <f t="shared" si="130"/>
        <v>0</v>
      </c>
      <c r="I307" s="824">
        <f t="shared" si="116"/>
        <v>0</v>
      </c>
      <c r="J307" s="824">
        <f t="shared" si="117"/>
        <v>0</v>
      </c>
      <c r="K307" s="824">
        <f t="shared" si="138"/>
        <v>0</v>
      </c>
      <c r="L307" s="825" t="str">
        <f t="shared" si="119"/>
        <v>-</v>
      </c>
      <c r="M307" s="826" t="str">
        <f t="shared" si="119"/>
        <v>-</v>
      </c>
    </row>
    <row r="308" spans="1:13" s="48" customFormat="1" x14ac:dyDescent="0.2">
      <c r="A308" s="820">
        <v>302</v>
      </c>
      <c r="B308" s="821"/>
      <c r="C308" s="822"/>
      <c r="D308" s="822"/>
      <c r="E308" s="823">
        <f t="shared" si="129"/>
        <v>0</v>
      </c>
      <c r="F308" s="822"/>
      <c r="G308" s="822"/>
      <c r="H308" s="823">
        <f t="shared" si="130"/>
        <v>0</v>
      </c>
      <c r="I308" s="824">
        <f t="shared" si="116"/>
        <v>0</v>
      </c>
      <c r="J308" s="824">
        <f t="shared" si="117"/>
        <v>0</v>
      </c>
      <c r="K308" s="824">
        <f t="shared" ref="K308:K309" si="139">SUM(I308:J308)</f>
        <v>0</v>
      </c>
      <c r="L308" s="825" t="str">
        <f t="shared" si="119"/>
        <v>-</v>
      </c>
      <c r="M308" s="826" t="str">
        <f t="shared" si="119"/>
        <v>-</v>
      </c>
    </row>
    <row r="309" spans="1:13" s="48" customFormat="1" x14ac:dyDescent="0.2">
      <c r="A309" s="820">
        <v>303</v>
      </c>
      <c r="B309" s="821"/>
      <c r="C309" s="822"/>
      <c r="D309" s="822"/>
      <c r="E309" s="823">
        <f t="shared" si="129"/>
        <v>0</v>
      </c>
      <c r="F309" s="822"/>
      <c r="G309" s="822"/>
      <c r="H309" s="823">
        <f t="shared" si="130"/>
        <v>0</v>
      </c>
      <c r="I309" s="824">
        <f t="shared" si="116"/>
        <v>0</v>
      </c>
      <c r="J309" s="824">
        <f t="shared" si="117"/>
        <v>0</v>
      </c>
      <c r="K309" s="824">
        <f t="shared" si="139"/>
        <v>0</v>
      </c>
      <c r="L309" s="825" t="str">
        <f t="shared" si="119"/>
        <v>-</v>
      </c>
      <c r="M309" s="826" t="str">
        <f t="shared" si="119"/>
        <v>-</v>
      </c>
    </row>
    <row r="310" spans="1:13" s="48" customFormat="1" x14ac:dyDescent="0.2">
      <c r="A310" s="820">
        <v>304</v>
      </c>
      <c r="B310" s="821"/>
      <c r="C310" s="822"/>
      <c r="D310" s="822"/>
      <c r="E310" s="823">
        <f t="shared" si="129"/>
        <v>0</v>
      </c>
      <c r="F310" s="822"/>
      <c r="G310" s="822"/>
      <c r="H310" s="823">
        <f t="shared" si="130"/>
        <v>0</v>
      </c>
      <c r="I310" s="824">
        <f t="shared" si="116"/>
        <v>0</v>
      </c>
      <c r="J310" s="824">
        <f t="shared" si="117"/>
        <v>0</v>
      </c>
      <c r="K310" s="824">
        <f t="shared" ref="K310:K312" si="140">SUM(I310:J310)</f>
        <v>0</v>
      </c>
      <c r="L310" s="825" t="str">
        <f t="shared" si="119"/>
        <v>-</v>
      </c>
      <c r="M310" s="826" t="str">
        <f t="shared" si="119"/>
        <v>-</v>
      </c>
    </row>
    <row r="311" spans="1:13" s="48" customFormat="1" x14ac:dyDescent="0.2">
      <c r="A311" s="820">
        <v>305</v>
      </c>
      <c r="B311" s="821"/>
      <c r="C311" s="822"/>
      <c r="D311" s="822"/>
      <c r="E311" s="823">
        <f t="shared" si="129"/>
        <v>0</v>
      </c>
      <c r="F311" s="822"/>
      <c r="G311" s="822"/>
      <c r="H311" s="823">
        <f t="shared" si="130"/>
        <v>0</v>
      </c>
      <c r="I311" s="824">
        <f t="shared" si="116"/>
        <v>0</v>
      </c>
      <c r="J311" s="824">
        <f t="shared" si="117"/>
        <v>0</v>
      </c>
      <c r="K311" s="824">
        <f t="shared" si="140"/>
        <v>0</v>
      </c>
      <c r="L311" s="825" t="str">
        <f t="shared" si="119"/>
        <v>-</v>
      </c>
      <c r="M311" s="826" t="str">
        <f t="shared" si="119"/>
        <v>-</v>
      </c>
    </row>
    <row r="312" spans="1:13" s="48" customFormat="1" x14ac:dyDescent="0.2">
      <c r="A312" s="820">
        <v>306</v>
      </c>
      <c r="B312" s="821"/>
      <c r="C312" s="822"/>
      <c r="D312" s="822"/>
      <c r="E312" s="823">
        <f t="shared" si="129"/>
        <v>0</v>
      </c>
      <c r="F312" s="822"/>
      <c r="G312" s="822"/>
      <c r="H312" s="823">
        <f t="shared" si="130"/>
        <v>0</v>
      </c>
      <c r="I312" s="824">
        <f t="shared" si="116"/>
        <v>0</v>
      </c>
      <c r="J312" s="824">
        <f t="shared" si="117"/>
        <v>0</v>
      </c>
      <c r="K312" s="824">
        <f t="shared" si="140"/>
        <v>0</v>
      </c>
      <c r="L312" s="825" t="str">
        <f t="shared" si="119"/>
        <v>-</v>
      </c>
      <c r="M312" s="826" t="str">
        <f t="shared" si="119"/>
        <v>-</v>
      </c>
    </row>
    <row r="313" spans="1:13" s="48" customFormat="1" x14ac:dyDescent="0.2">
      <c r="A313" s="820">
        <v>307</v>
      </c>
      <c r="B313" s="821"/>
      <c r="C313" s="822"/>
      <c r="D313" s="822"/>
      <c r="E313" s="823">
        <f t="shared" si="129"/>
        <v>0</v>
      </c>
      <c r="F313" s="822"/>
      <c r="G313" s="822"/>
      <c r="H313" s="823">
        <f t="shared" si="130"/>
        <v>0</v>
      </c>
      <c r="I313" s="824">
        <f t="shared" si="116"/>
        <v>0</v>
      </c>
      <c r="J313" s="824">
        <f t="shared" si="117"/>
        <v>0</v>
      </c>
      <c r="K313" s="824">
        <f t="shared" ref="K313:K314" si="141">SUM(I313:J313)</f>
        <v>0</v>
      </c>
      <c r="L313" s="825" t="str">
        <f t="shared" si="119"/>
        <v>-</v>
      </c>
      <c r="M313" s="826" t="str">
        <f t="shared" si="119"/>
        <v>-</v>
      </c>
    </row>
    <row r="314" spans="1:13" s="48" customFormat="1" x14ac:dyDescent="0.2">
      <c r="A314" s="820">
        <v>308</v>
      </c>
      <c r="B314" s="821"/>
      <c r="C314" s="822"/>
      <c r="D314" s="822"/>
      <c r="E314" s="823">
        <f t="shared" si="129"/>
        <v>0</v>
      </c>
      <c r="F314" s="822"/>
      <c r="G314" s="822"/>
      <c r="H314" s="823">
        <f t="shared" si="130"/>
        <v>0</v>
      </c>
      <c r="I314" s="824">
        <f t="shared" si="116"/>
        <v>0</v>
      </c>
      <c r="J314" s="824">
        <f t="shared" si="117"/>
        <v>0</v>
      </c>
      <c r="K314" s="824">
        <f t="shared" si="141"/>
        <v>0</v>
      </c>
      <c r="L314" s="825" t="str">
        <f t="shared" si="119"/>
        <v>-</v>
      </c>
      <c r="M314" s="826" t="str">
        <f t="shared" si="119"/>
        <v>-</v>
      </c>
    </row>
    <row r="315" spans="1:13" s="48" customFormat="1" x14ac:dyDescent="0.2">
      <c r="A315" s="820">
        <v>309</v>
      </c>
      <c r="B315" s="821"/>
      <c r="C315" s="822"/>
      <c r="D315" s="822"/>
      <c r="E315" s="823">
        <f t="shared" si="129"/>
        <v>0</v>
      </c>
      <c r="F315" s="822"/>
      <c r="G315" s="822"/>
      <c r="H315" s="823">
        <f t="shared" si="130"/>
        <v>0</v>
      </c>
      <c r="I315" s="824">
        <f t="shared" si="116"/>
        <v>0</v>
      </c>
      <c r="J315" s="824">
        <f t="shared" si="117"/>
        <v>0</v>
      </c>
      <c r="K315" s="824">
        <f t="shared" ref="K315:K317" si="142">SUM(I315:J315)</f>
        <v>0</v>
      </c>
      <c r="L315" s="825" t="str">
        <f t="shared" si="119"/>
        <v>-</v>
      </c>
      <c r="M315" s="826" t="str">
        <f t="shared" si="119"/>
        <v>-</v>
      </c>
    </row>
    <row r="316" spans="1:13" s="48" customFormat="1" x14ac:dyDescent="0.2">
      <c r="A316" s="820">
        <v>310</v>
      </c>
      <c r="B316" s="821"/>
      <c r="C316" s="822"/>
      <c r="D316" s="822"/>
      <c r="E316" s="823">
        <f t="shared" si="129"/>
        <v>0</v>
      </c>
      <c r="F316" s="822"/>
      <c r="G316" s="822"/>
      <c r="H316" s="823">
        <f t="shared" si="130"/>
        <v>0</v>
      </c>
      <c r="I316" s="824">
        <f t="shared" si="116"/>
        <v>0</v>
      </c>
      <c r="J316" s="824">
        <f t="shared" si="117"/>
        <v>0</v>
      </c>
      <c r="K316" s="824">
        <f t="shared" si="142"/>
        <v>0</v>
      </c>
      <c r="L316" s="825" t="str">
        <f t="shared" si="119"/>
        <v>-</v>
      </c>
      <c r="M316" s="826" t="str">
        <f t="shared" si="119"/>
        <v>-</v>
      </c>
    </row>
    <row r="317" spans="1:13" s="48" customFormat="1" x14ac:dyDescent="0.2">
      <c r="A317" s="820">
        <v>311</v>
      </c>
      <c r="B317" s="821"/>
      <c r="C317" s="822"/>
      <c r="D317" s="822"/>
      <c r="E317" s="823">
        <f t="shared" si="129"/>
        <v>0</v>
      </c>
      <c r="F317" s="822"/>
      <c r="G317" s="822"/>
      <c r="H317" s="823">
        <f t="shared" si="130"/>
        <v>0</v>
      </c>
      <c r="I317" s="824">
        <f t="shared" si="116"/>
        <v>0</v>
      </c>
      <c r="J317" s="824">
        <f t="shared" si="117"/>
        <v>0</v>
      </c>
      <c r="K317" s="824">
        <f t="shared" si="142"/>
        <v>0</v>
      </c>
      <c r="L317" s="825" t="str">
        <f t="shared" si="119"/>
        <v>-</v>
      </c>
      <c r="M317" s="826" t="str">
        <f t="shared" si="119"/>
        <v>-</v>
      </c>
    </row>
    <row r="318" spans="1:13" s="48" customFormat="1" x14ac:dyDescent="0.2">
      <c r="A318" s="820">
        <v>312</v>
      </c>
      <c r="B318" s="821"/>
      <c r="C318" s="822"/>
      <c r="D318" s="822"/>
      <c r="E318" s="823">
        <f t="shared" si="129"/>
        <v>0</v>
      </c>
      <c r="F318" s="822"/>
      <c r="G318" s="822"/>
      <c r="H318" s="823">
        <f t="shared" si="130"/>
        <v>0</v>
      </c>
      <c r="I318" s="824">
        <f t="shared" si="116"/>
        <v>0</v>
      </c>
      <c r="J318" s="824">
        <f t="shared" si="117"/>
        <v>0</v>
      </c>
      <c r="K318" s="824">
        <f t="shared" ref="K318:K319" si="143">SUM(I318:J318)</f>
        <v>0</v>
      </c>
      <c r="L318" s="825" t="str">
        <f t="shared" si="119"/>
        <v>-</v>
      </c>
      <c r="M318" s="826" t="str">
        <f t="shared" si="119"/>
        <v>-</v>
      </c>
    </row>
    <row r="319" spans="1:13" s="48" customFormat="1" x14ac:dyDescent="0.2">
      <c r="A319" s="820">
        <v>313</v>
      </c>
      <c r="B319" s="821"/>
      <c r="C319" s="822"/>
      <c r="D319" s="822"/>
      <c r="E319" s="823">
        <f t="shared" si="129"/>
        <v>0</v>
      </c>
      <c r="F319" s="822"/>
      <c r="G319" s="822"/>
      <c r="H319" s="823">
        <f t="shared" si="130"/>
        <v>0</v>
      </c>
      <c r="I319" s="824">
        <f t="shared" si="116"/>
        <v>0</v>
      </c>
      <c r="J319" s="824">
        <f t="shared" si="117"/>
        <v>0</v>
      </c>
      <c r="K319" s="824">
        <f t="shared" si="143"/>
        <v>0</v>
      </c>
      <c r="L319" s="825" t="str">
        <f t="shared" si="119"/>
        <v>-</v>
      </c>
      <c r="M319" s="826" t="str">
        <f t="shared" si="119"/>
        <v>-</v>
      </c>
    </row>
    <row r="320" spans="1:13" s="48" customFormat="1" x14ac:dyDescent="0.2">
      <c r="A320" s="820">
        <v>314</v>
      </c>
      <c r="B320" s="821"/>
      <c r="C320" s="822"/>
      <c r="D320" s="822"/>
      <c r="E320" s="823">
        <f t="shared" si="129"/>
        <v>0</v>
      </c>
      <c r="F320" s="822"/>
      <c r="G320" s="822"/>
      <c r="H320" s="823">
        <f t="shared" si="130"/>
        <v>0</v>
      </c>
      <c r="I320" s="824">
        <f t="shared" si="116"/>
        <v>0</v>
      </c>
      <c r="J320" s="824">
        <f t="shared" si="117"/>
        <v>0</v>
      </c>
      <c r="K320" s="824">
        <f t="shared" ref="K320:K322" si="144">SUM(I320:J320)</f>
        <v>0</v>
      </c>
      <c r="L320" s="825" t="str">
        <f t="shared" si="119"/>
        <v>-</v>
      </c>
      <c r="M320" s="826" t="str">
        <f t="shared" si="119"/>
        <v>-</v>
      </c>
    </row>
    <row r="321" spans="1:13" s="48" customFormat="1" x14ac:dyDescent="0.2">
      <c r="A321" s="820">
        <v>315</v>
      </c>
      <c r="B321" s="821"/>
      <c r="C321" s="822"/>
      <c r="D321" s="822"/>
      <c r="E321" s="823">
        <f t="shared" si="129"/>
        <v>0</v>
      </c>
      <c r="F321" s="822"/>
      <c r="G321" s="822"/>
      <c r="H321" s="823">
        <f t="shared" si="130"/>
        <v>0</v>
      </c>
      <c r="I321" s="824">
        <f t="shared" si="116"/>
        <v>0</v>
      </c>
      <c r="J321" s="824">
        <f t="shared" si="117"/>
        <v>0</v>
      </c>
      <c r="K321" s="824">
        <f t="shared" si="144"/>
        <v>0</v>
      </c>
      <c r="L321" s="825" t="str">
        <f t="shared" si="119"/>
        <v>-</v>
      </c>
      <c r="M321" s="826" t="str">
        <f t="shared" si="119"/>
        <v>-</v>
      </c>
    </row>
    <row r="322" spans="1:13" s="48" customFormat="1" x14ac:dyDescent="0.2">
      <c r="A322" s="820">
        <v>316</v>
      </c>
      <c r="B322" s="821"/>
      <c r="C322" s="822"/>
      <c r="D322" s="822"/>
      <c r="E322" s="823">
        <f t="shared" si="129"/>
        <v>0</v>
      </c>
      <c r="F322" s="822"/>
      <c r="G322" s="822"/>
      <c r="H322" s="823">
        <f t="shared" si="130"/>
        <v>0</v>
      </c>
      <c r="I322" s="824">
        <f t="shared" si="116"/>
        <v>0</v>
      </c>
      <c r="J322" s="824">
        <f t="shared" si="117"/>
        <v>0</v>
      </c>
      <c r="K322" s="824">
        <f t="shared" si="144"/>
        <v>0</v>
      </c>
      <c r="L322" s="825" t="str">
        <f t="shared" si="119"/>
        <v>-</v>
      </c>
      <c r="M322" s="826" t="str">
        <f t="shared" si="119"/>
        <v>-</v>
      </c>
    </row>
    <row r="323" spans="1:13" s="48" customFormat="1" x14ac:dyDescent="0.2">
      <c r="A323" s="820">
        <v>317</v>
      </c>
      <c r="B323" s="821"/>
      <c r="C323" s="822"/>
      <c r="D323" s="822"/>
      <c r="E323" s="823">
        <f t="shared" si="129"/>
        <v>0</v>
      </c>
      <c r="F323" s="822"/>
      <c r="G323" s="822"/>
      <c r="H323" s="823">
        <f t="shared" si="130"/>
        <v>0</v>
      </c>
      <c r="I323" s="824">
        <f t="shared" si="116"/>
        <v>0</v>
      </c>
      <c r="J323" s="824">
        <f t="shared" si="117"/>
        <v>0</v>
      </c>
      <c r="K323" s="824">
        <f t="shared" ref="K323:K324" si="145">SUM(I323:J323)</f>
        <v>0</v>
      </c>
      <c r="L323" s="825" t="str">
        <f t="shared" si="119"/>
        <v>-</v>
      </c>
      <c r="M323" s="826" t="str">
        <f t="shared" si="119"/>
        <v>-</v>
      </c>
    </row>
    <row r="324" spans="1:13" s="48" customFormat="1" x14ac:dyDescent="0.2">
      <c r="A324" s="820">
        <v>318</v>
      </c>
      <c r="B324" s="821"/>
      <c r="C324" s="822"/>
      <c r="D324" s="822"/>
      <c r="E324" s="823">
        <f t="shared" si="129"/>
        <v>0</v>
      </c>
      <c r="F324" s="822"/>
      <c r="G324" s="822"/>
      <c r="H324" s="823">
        <f t="shared" si="130"/>
        <v>0</v>
      </c>
      <c r="I324" s="824">
        <f t="shared" si="116"/>
        <v>0</v>
      </c>
      <c r="J324" s="824">
        <f t="shared" si="117"/>
        <v>0</v>
      </c>
      <c r="K324" s="824">
        <f t="shared" si="145"/>
        <v>0</v>
      </c>
      <c r="L324" s="825" t="str">
        <f t="shared" si="119"/>
        <v>-</v>
      </c>
      <c r="M324" s="826" t="str">
        <f t="shared" si="119"/>
        <v>-</v>
      </c>
    </row>
    <row r="325" spans="1:13" s="48" customFormat="1" x14ac:dyDescent="0.2">
      <c r="A325" s="820">
        <v>319</v>
      </c>
      <c r="B325" s="821"/>
      <c r="C325" s="822"/>
      <c r="D325" s="822"/>
      <c r="E325" s="823">
        <f t="shared" si="129"/>
        <v>0</v>
      </c>
      <c r="F325" s="822"/>
      <c r="G325" s="822"/>
      <c r="H325" s="823">
        <f t="shared" si="130"/>
        <v>0</v>
      </c>
      <c r="I325" s="824">
        <f t="shared" si="116"/>
        <v>0</v>
      </c>
      <c r="J325" s="824">
        <f t="shared" si="117"/>
        <v>0</v>
      </c>
      <c r="K325" s="824">
        <f t="shared" ref="K325:K327" si="146">SUM(I325:J325)</f>
        <v>0</v>
      </c>
      <c r="L325" s="825" t="str">
        <f t="shared" si="119"/>
        <v>-</v>
      </c>
      <c r="M325" s="826" t="str">
        <f t="shared" si="119"/>
        <v>-</v>
      </c>
    </row>
    <row r="326" spans="1:13" s="48" customFormat="1" x14ac:dyDescent="0.2">
      <c r="A326" s="820">
        <v>320</v>
      </c>
      <c r="B326" s="821"/>
      <c r="C326" s="822"/>
      <c r="D326" s="822"/>
      <c r="E326" s="823">
        <f t="shared" si="129"/>
        <v>0</v>
      </c>
      <c r="F326" s="822"/>
      <c r="G326" s="822"/>
      <c r="H326" s="823">
        <f t="shared" si="130"/>
        <v>0</v>
      </c>
      <c r="I326" s="824">
        <f t="shared" ref="I326:I389" si="147">F326*FactorUpPremium</f>
        <v>0</v>
      </c>
      <c r="J326" s="824">
        <f t="shared" ref="J326:J389" si="148">G326*FactorUpPremium</f>
        <v>0</v>
      </c>
      <c r="K326" s="824">
        <f t="shared" si="146"/>
        <v>0</v>
      </c>
      <c r="L326" s="825" t="str">
        <f t="shared" si="119"/>
        <v>-</v>
      </c>
      <c r="M326" s="826" t="str">
        <f t="shared" si="119"/>
        <v>-</v>
      </c>
    </row>
    <row r="327" spans="1:13" s="48" customFormat="1" x14ac:dyDescent="0.2">
      <c r="A327" s="820">
        <v>321</v>
      </c>
      <c r="B327" s="821"/>
      <c r="C327" s="822"/>
      <c r="D327" s="822"/>
      <c r="E327" s="823">
        <f t="shared" si="129"/>
        <v>0</v>
      </c>
      <c r="F327" s="822"/>
      <c r="G327" s="822"/>
      <c r="H327" s="823">
        <f t="shared" si="130"/>
        <v>0</v>
      </c>
      <c r="I327" s="824">
        <f t="shared" si="147"/>
        <v>0</v>
      </c>
      <c r="J327" s="824">
        <f t="shared" si="148"/>
        <v>0</v>
      </c>
      <c r="K327" s="824">
        <f t="shared" si="146"/>
        <v>0</v>
      </c>
      <c r="L327" s="825" t="str">
        <f t="shared" ref="L327:M390" si="149">IFERROR(I327/$K327,"-")</f>
        <v>-</v>
      </c>
      <c r="M327" s="826" t="str">
        <f t="shared" si="149"/>
        <v>-</v>
      </c>
    </row>
    <row r="328" spans="1:13" s="48" customFormat="1" x14ac:dyDescent="0.2">
      <c r="A328" s="820">
        <v>322</v>
      </c>
      <c r="B328" s="821"/>
      <c r="C328" s="822"/>
      <c r="D328" s="822"/>
      <c r="E328" s="823">
        <f t="shared" si="129"/>
        <v>0</v>
      </c>
      <c r="F328" s="822"/>
      <c r="G328" s="822"/>
      <c r="H328" s="823">
        <f t="shared" si="130"/>
        <v>0</v>
      </c>
      <c r="I328" s="824">
        <f t="shared" si="147"/>
        <v>0</v>
      </c>
      <c r="J328" s="824">
        <f t="shared" si="148"/>
        <v>0</v>
      </c>
      <c r="K328" s="824">
        <f t="shared" ref="K328:K329" si="150">SUM(I328:J328)</f>
        <v>0</v>
      </c>
      <c r="L328" s="825" t="str">
        <f t="shared" si="149"/>
        <v>-</v>
      </c>
      <c r="M328" s="826" t="str">
        <f t="shared" si="149"/>
        <v>-</v>
      </c>
    </row>
    <row r="329" spans="1:13" s="48" customFormat="1" x14ac:dyDescent="0.2">
      <c r="A329" s="820">
        <v>323</v>
      </c>
      <c r="B329" s="821"/>
      <c r="C329" s="822"/>
      <c r="D329" s="822"/>
      <c r="E329" s="823">
        <f t="shared" si="129"/>
        <v>0</v>
      </c>
      <c r="F329" s="822"/>
      <c r="G329" s="822"/>
      <c r="H329" s="823">
        <f t="shared" si="130"/>
        <v>0</v>
      </c>
      <c r="I329" s="824">
        <f t="shared" si="147"/>
        <v>0</v>
      </c>
      <c r="J329" s="824">
        <f t="shared" si="148"/>
        <v>0</v>
      </c>
      <c r="K329" s="824">
        <f t="shared" si="150"/>
        <v>0</v>
      </c>
      <c r="L329" s="825" t="str">
        <f t="shared" si="149"/>
        <v>-</v>
      </c>
      <c r="M329" s="826" t="str">
        <f t="shared" si="149"/>
        <v>-</v>
      </c>
    </row>
    <row r="330" spans="1:13" s="48" customFormat="1" x14ac:dyDescent="0.2">
      <c r="A330" s="820">
        <v>324</v>
      </c>
      <c r="B330" s="821"/>
      <c r="C330" s="822"/>
      <c r="D330" s="822"/>
      <c r="E330" s="823">
        <f t="shared" si="129"/>
        <v>0</v>
      </c>
      <c r="F330" s="822"/>
      <c r="G330" s="822"/>
      <c r="H330" s="823">
        <f t="shared" si="130"/>
        <v>0</v>
      </c>
      <c r="I330" s="824">
        <f t="shared" si="147"/>
        <v>0</v>
      </c>
      <c r="J330" s="824">
        <f t="shared" si="148"/>
        <v>0</v>
      </c>
      <c r="K330" s="824">
        <f t="shared" ref="K330:K332" si="151">SUM(I330:J330)</f>
        <v>0</v>
      </c>
      <c r="L330" s="825" t="str">
        <f t="shared" si="149"/>
        <v>-</v>
      </c>
      <c r="M330" s="826" t="str">
        <f t="shared" si="149"/>
        <v>-</v>
      </c>
    </row>
    <row r="331" spans="1:13" s="48" customFormat="1" x14ac:dyDescent="0.2">
      <c r="A331" s="820">
        <v>325</v>
      </c>
      <c r="B331" s="821"/>
      <c r="C331" s="822"/>
      <c r="D331" s="822"/>
      <c r="E331" s="823">
        <f t="shared" si="129"/>
        <v>0</v>
      </c>
      <c r="F331" s="822"/>
      <c r="G331" s="822"/>
      <c r="H331" s="823">
        <f t="shared" si="130"/>
        <v>0</v>
      </c>
      <c r="I331" s="824">
        <f t="shared" si="147"/>
        <v>0</v>
      </c>
      <c r="J331" s="824">
        <f t="shared" si="148"/>
        <v>0</v>
      </c>
      <c r="K331" s="824">
        <f t="shared" si="151"/>
        <v>0</v>
      </c>
      <c r="L331" s="825" t="str">
        <f t="shared" si="149"/>
        <v>-</v>
      </c>
      <c r="M331" s="826" t="str">
        <f t="shared" si="149"/>
        <v>-</v>
      </c>
    </row>
    <row r="332" spans="1:13" s="48" customFormat="1" x14ac:dyDescent="0.2">
      <c r="A332" s="820">
        <v>326</v>
      </c>
      <c r="B332" s="821"/>
      <c r="C332" s="822"/>
      <c r="D332" s="822"/>
      <c r="E332" s="823">
        <f t="shared" si="129"/>
        <v>0</v>
      </c>
      <c r="F332" s="822"/>
      <c r="G332" s="822"/>
      <c r="H332" s="823">
        <f t="shared" si="130"/>
        <v>0</v>
      </c>
      <c r="I332" s="824">
        <f t="shared" si="147"/>
        <v>0</v>
      </c>
      <c r="J332" s="824">
        <f t="shared" si="148"/>
        <v>0</v>
      </c>
      <c r="K332" s="824">
        <f t="shared" si="151"/>
        <v>0</v>
      </c>
      <c r="L332" s="825" t="str">
        <f t="shared" si="149"/>
        <v>-</v>
      </c>
      <c r="M332" s="826" t="str">
        <f t="shared" si="149"/>
        <v>-</v>
      </c>
    </row>
    <row r="333" spans="1:13" s="48" customFormat="1" x14ac:dyDescent="0.2">
      <c r="A333" s="820">
        <v>327</v>
      </c>
      <c r="B333" s="821"/>
      <c r="C333" s="822"/>
      <c r="D333" s="822"/>
      <c r="E333" s="823">
        <f t="shared" si="129"/>
        <v>0</v>
      </c>
      <c r="F333" s="822"/>
      <c r="G333" s="822"/>
      <c r="H333" s="823">
        <f t="shared" si="130"/>
        <v>0</v>
      </c>
      <c r="I333" s="824">
        <f t="shared" si="147"/>
        <v>0</v>
      </c>
      <c r="J333" s="824">
        <f t="shared" si="148"/>
        <v>0</v>
      </c>
      <c r="K333" s="824">
        <f t="shared" ref="K333:K334" si="152">SUM(I333:J333)</f>
        <v>0</v>
      </c>
      <c r="L333" s="825" t="str">
        <f t="shared" si="149"/>
        <v>-</v>
      </c>
      <c r="M333" s="826" t="str">
        <f t="shared" si="149"/>
        <v>-</v>
      </c>
    </row>
    <row r="334" spans="1:13" s="48" customFormat="1" x14ac:dyDescent="0.2">
      <c r="A334" s="820">
        <v>328</v>
      </c>
      <c r="B334" s="821"/>
      <c r="C334" s="822"/>
      <c r="D334" s="822"/>
      <c r="E334" s="823">
        <f t="shared" si="129"/>
        <v>0</v>
      </c>
      <c r="F334" s="822"/>
      <c r="G334" s="822"/>
      <c r="H334" s="823">
        <f t="shared" si="130"/>
        <v>0</v>
      </c>
      <c r="I334" s="824">
        <f t="shared" si="147"/>
        <v>0</v>
      </c>
      <c r="J334" s="824">
        <f t="shared" si="148"/>
        <v>0</v>
      </c>
      <c r="K334" s="824">
        <f t="shared" si="152"/>
        <v>0</v>
      </c>
      <c r="L334" s="825" t="str">
        <f t="shared" si="149"/>
        <v>-</v>
      </c>
      <c r="M334" s="826" t="str">
        <f t="shared" si="149"/>
        <v>-</v>
      </c>
    </row>
    <row r="335" spans="1:13" s="48" customFormat="1" x14ac:dyDescent="0.2">
      <c r="A335" s="820">
        <v>329</v>
      </c>
      <c r="B335" s="821"/>
      <c r="C335" s="822"/>
      <c r="D335" s="822"/>
      <c r="E335" s="823">
        <f t="shared" si="129"/>
        <v>0</v>
      </c>
      <c r="F335" s="822"/>
      <c r="G335" s="822"/>
      <c r="H335" s="823">
        <f t="shared" si="130"/>
        <v>0</v>
      </c>
      <c r="I335" s="824">
        <f t="shared" si="147"/>
        <v>0</v>
      </c>
      <c r="J335" s="824">
        <f t="shared" si="148"/>
        <v>0</v>
      </c>
      <c r="K335" s="824">
        <f t="shared" ref="K335:K337" si="153">SUM(I335:J335)</f>
        <v>0</v>
      </c>
      <c r="L335" s="825" t="str">
        <f t="shared" si="149"/>
        <v>-</v>
      </c>
      <c r="M335" s="826" t="str">
        <f t="shared" si="149"/>
        <v>-</v>
      </c>
    </row>
    <row r="336" spans="1:13" s="48" customFormat="1" x14ac:dyDescent="0.2">
      <c r="A336" s="820">
        <v>330</v>
      </c>
      <c r="B336" s="821"/>
      <c r="C336" s="822"/>
      <c r="D336" s="822"/>
      <c r="E336" s="823">
        <f t="shared" si="129"/>
        <v>0</v>
      </c>
      <c r="F336" s="822"/>
      <c r="G336" s="822"/>
      <c r="H336" s="823">
        <f t="shared" si="130"/>
        <v>0</v>
      </c>
      <c r="I336" s="824">
        <f t="shared" si="147"/>
        <v>0</v>
      </c>
      <c r="J336" s="824">
        <f t="shared" si="148"/>
        <v>0</v>
      </c>
      <c r="K336" s="824">
        <f t="shared" si="153"/>
        <v>0</v>
      </c>
      <c r="L336" s="825" t="str">
        <f t="shared" si="149"/>
        <v>-</v>
      </c>
      <c r="M336" s="826" t="str">
        <f t="shared" si="149"/>
        <v>-</v>
      </c>
    </row>
    <row r="337" spans="1:13" s="48" customFormat="1" x14ac:dyDescent="0.2">
      <c r="A337" s="820">
        <v>331</v>
      </c>
      <c r="B337" s="821"/>
      <c r="C337" s="822"/>
      <c r="D337" s="822"/>
      <c r="E337" s="823">
        <f t="shared" si="129"/>
        <v>0</v>
      </c>
      <c r="F337" s="822"/>
      <c r="G337" s="822"/>
      <c r="H337" s="823">
        <f t="shared" si="130"/>
        <v>0</v>
      </c>
      <c r="I337" s="824">
        <f t="shared" si="147"/>
        <v>0</v>
      </c>
      <c r="J337" s="824">
        <f t="shared" si="148"/>
        <v>0</v>
      </c>
      <c r="K337" s="824">
        <f t="shared" si="153"/>
        <v>0</v>
      </c>
      <c r="L337" s="825" t="str">
        <f t="shared" si="149"/>
        <v>-</v>
      </c>
      <c r="M337" s="826" t="str">
        <f t="shared" si="149"/>
        <v>-</v>
      </c>
    </row>
    <row r="338" spans="1:13" s="48" customFormat="1" x14ac:dyDescent="0.2">
      <c r="A338" s="820">
        <v>332</v>
      </c>
      <c r="B338" s="821"/>
      <c r="C338" s="822"/>
      <c r="D338" s="822"/>
      <c r="E338" s="823">
        <f t="shared" si="129"/>
        <v>0</v>
      </c>
      <c r="F338" s="822"/>
      <c r="G338" s="822"/>
      <c r="H338" s="823">
        <f t="shared" si="130"/>
        <v>0</v>
      </c>
      <c r="I338" s="824">
        <f t="shared" si="147"/>
        <v>0</v>
      </c>
      <c r="J338" s="824">
        <f t="shared" si="148"/>
        <v>0</v>
      </c>
      <c r="K338" s="824">
        <f t="shared" ref="K338:K339" si="154">SUM(I338:J338)</f>
        <v>0</v>
      </c>
      <c r="L338" s="825" t="str">
        <f t="shared" si="149"/>
        <v>-</v>
      </c>
      <c r="M338" s="826" t="str">
        <f t="shared" si="149"/>
        <v>-</v>
      </c>
    </row>
    <row r="339" spans="1:13" s="48" customFormat="1" x14ac:dyDescent="0.2">
      <c r="A339" s="820">
        <v>333</v>
      </c>
      <c r="B339" s="821"/>
      <c r="C339" s="822"/>
      <c r="D339" s="822"/>
      <c r="E339" s="823">
        <f t="shared" si="129"/>
        <v>0</v>
      </c>
      <c r="F339" s="822"/>
      <c r="G339" s="822"/>
      <c r="H339" s="823">
        <f t="shared" si="130"/>
        <v>0</v>
      </c>
      <c r="I339" s="824">
        <f t="shared" si="147"/>
        <v>0</v>
      </c>
      <c r="J339" s="824">
        <f t="shared" si="148"/>
        <v>0</v>
      </c>
      <c r="K339" s="824">
        <f t="shared" si="154"/>
        <v>0</v>
      </c>
      <c r="L339" s="825" t="str">
        <f t="shared" si="149"/>
        <v>-</v>
      </c>
      <c r="M339" s="826" t="str">
        <f t="shared" si="149"/>
        <v>-</v>
      </c>
    </row>
    <row r="340" spans="1:13" s="48" customFormat="1" x14ac:dyDescent="0.2">
      <c r="A340" s="820">
        <v>334</v>
      </c>
      <c r="B340" s="821"/>
      <c r="C340" s="822"/>
      <c r="D340" s="822"/>
      <c r="E340" s="823">
        <f t="shared" si="129"/>
        <v>0</v>
      </c>
      <c r="F340" s="822"/>
      <c r="G340" s="822"/>
      <c r="H340" s="823">
        <f t="shared" si="130"/>
        <v>0</v>
      </c>
      <c r="I340" s="824">
        <f t="shared" si="147"/>
        <v>0</v>
      </c>
      <c r="J340" s="824">
        <f t="shared" si="148"/>
        <v>0</v>
      </c>
      <c r="K340" s="824">
        <f t="shared" ref="K340:K342" si="155">SUM(I340:J340)</f>
        <v>0</v>
      </c>
      <c r="L340" s="825" t="str">
        <f t="shared" si="149"/>
        <v>-</v>
      </c>
      <c r="M340" s="826" t="str">
        <f t="shared" si="149"/>
        <v>-</v>
      </c>
    </row>
    <row r="341" spans="1:13" s="48" customFormat="1" x14ac:dyDescent="0.2">
      <c r="A341" s="820">
        <v>335</v>
      </c>
      <c r="B341" s="821"/>
      <c r="C341" s="822"/>
      <c r="D341" s="822"/>
      <c r="E341" s="823">
        <f t="shared" si="129"/>
        <v>0</v>
      </c>
      <c r="F341" s="822"/>
      <c r="G341" s="822"/>
      <c r="H341" s="823">
        <f t="shared" si="130"/>
        <v>0</v>
      </c>
      <c r="I341" s="824">
        <f t="shared" si="147"/>
        <v>0</v>
      </c>
      <c r="J341" s="824">
        <f t="shared" si="148"/>
        <v>0</v>
      </c>
      <c r="K341" s="824">
        <f t="shared" si="155"/>
        <v>0</v>
      </c>
      <c r="L341" s="825" t="str">
        <f t="shared" si="149"/>
        <v>-</v>
      </c>
      <c r="M341" s="826" t="str">
        <f t="shared" si="149"/>
        <v>-</v>
      </c>
    </row>
    <row r="342" spans="1:13" s="48" customFormat="1" x14ac:dyDescent="0.2">
      <c r="A342" s="820">
        <v>336</v>
      </c>
      <c r="B342" s="821"/>
      <c r="C342" s="822"/>
      <c r="D342" s="822"/>
      <c r="E342" s="823">
        <f t="shared" si="129"/>
        <v>0</v>
      </c>
      <c r="F342" s="822"/>
      <c r="G342" s="822"/>
      <c r="H342" s="823">
        <f t="shared" si="130"/>
        <v>0</v>
      </c>
      <c r="I342" s="824">
        <f t="shared" si="147"/>
        <v>0</v>
      </c>
      <c r="J342" s="824">
        <f t="shared" si="148"/>
        <v>0</v>
      </c>
      <c r="K342" s="824">
        <f t="shared" si="155"/>
        <v>0</v>
      </c>
      <c r="L342" s="825" t="str">
        <f t="shared" si="149"/>
        <v>-</v>
      </c>
      <c r="M342" s="826" t="str">
        <f t="shared" si="149"/>
        <v>-</v>
      </c>
    </row>
    <row r="343" spans="1:13" s="48" customFormat="1" x14ac:dyDescent="0.2">
      <c r="A343" s="820">
        <v>337</v>
      </c>
      <c r="B343" s="821"/>
      <c r="C343" s="822"/>
      <c r="D343" s="822"/>
      <c r="E343" s="823">
        <f t="shared" si="129"/>
        <v>0</v>
      </c>
      <c r="F343" s="822"/>
      <c r="G343" s="822"/>
      <c r="H343" s="823">
        <f t="shared" si="130"/>
        <v>0</v>
      </c>
      <c r="I343" s="824">
        <f t="shared" si="147"/>
        <v>0</v>
      </c>
      <c r="J343" s="824">
        <f t="shared" si="148"/>
        <v>0</v>
      </c>
      <c r="K343" s="824">
        <f t="shared" ref="K343:K344" si="156">SUM(I343:J343)</f>
        <v>0</v>
      </c>
      <c r="L343" s="825" t="str">
        <f t="shared" si="149"/>
        <v>-</v>
      </c>
      <c r="M343" s="826" t="str">
        <f t="shared" si="149"/>
        <v>-</v>
      </c>
    </row>
    <row r="344" spans="1:13" s="48" customFormat="1" x14ac:dyDescent="0.2">
      <c r="A344" s="820">
        <v>338</v>
      </c>
      <c r="B344" s="821"/>
      <c r="C344" s="822"/>
      <c r="D344" s="822"/>
      <c r="E344" s="823">
        <f t="shared" si="129"/>
        <v>0</v>
      </c>
      <c r="F344" s="822"/>
      <c r="G344" s="822"/>
      <c r="H344" s="823">
        <f t="shared" si="130"/>
        <v>0</v>
      </c>
      <c r="I344" s="824">
        <f t="shared" si="147"/>
        <v>0</v>
      </c>
      <c r="J344" s="824">
        <f t="shared" si="148"/>
        <v>0</v>
      </c>
      <c r="K344" s="824">
        <f t="shared" si="156"/>
        <v>0</v>
      </c>
      <c r="L344" s="825" t="str">
        <f t="shared" si="149"/>
        <v>-</v>
      </c>
      <c r="M344" s="826" t="str">
        <f t="shared" si="149"/>
        <v>-</v>
      </c>
    </row>
    <row r="345" spans="1:13" s="48" customFormat="1" x14ac:dyDescent="0.2">
      <c r="A345" s="820">
        <v>339</v>
      </c>
      <c r="B345" s="821"/>
      <c r="C345" s="822"/>
      <c r="D345" s="822"/>
      <c r="E345" s="823">
        <f t="shared" si="129"/>
        <v>0</v>
      </c>
      <c r="F345" s="822"/>
      <c r="G345" s="822"/>
      <c r="H345" s="823">
        <f t="shared" si="130"/>
        <v>0</v>
      </c>
      <c r="I345" s="824">
        <f t="shared" si="147"/>
        <v>0</v>
      </c>
      <c r="J345" s="824">
        <f t="shared" si="148"/>
        <v>0</v>
      </c>
      <c r="K345" s="824">
        <f t="shared" ref="K345:K347" si="157">SUM(I345:J345)</f>
        <v>0</v>
      </c>
      <c r="L345" s="825" t="str">
        <f t="shared" si="149"/>
        <v>-</v>
      </c>
      <c r="M345" s="826" t="str">
        <f t="shared" si="149"/>
        <v>-</v>
      </c>
    </row>
    <row r="346" spans="1:13" s="48" customFormat="1" x14ac:dyDescent="0.2">
      <c r="A346" s="820">
        <v>340</v>
      </c>
      <c r="B346" s="821"/>
      <c r="C346" s="822"/>
      <c r="D346" s="822"/>
      <c r="E346" s="823">
        <f t="shared" si="129"/>
        <v>0</v>
      </c>
      <c r="F346" s="822"/>
      <c r="G346" s="822"/>
      <c r="H346" s="823">
        <f t="shared" si="130"/>
        <v>0</v>
      </c>
      <c r="I346" s="824">
        <f t="shared" si="147"/>
        <v>0</v>
      </c>
      <c r="J346" s="824">
        <f t="shared" si="148"/>
        <v>0</v>
      </c>
      <c r="K346" s="824">
        <f t="shared" si="157"/>
        <v>0</v>
      </c>
      <c r="L346" s="825" t="str">
        <f t="shared" si="149"/>
        <v>-</v>
      </c>
      <c r="M346" s="826" t="str">
        <f t="shared" si="149"/>
        <v>-</v>
      </c>
    </row>
    <row r="347" spans="1:13" s="48" customFormat="1" x14ac:dyDescent="0.2">
      <c r="A347" s="820">
        <v>341</v>
      </c>
      <c r="B347" s="821"/>
      <c r="C347" s="822"/>
      <c r="D347" s="822"/>
      <c r="E347" s="823">
        <f t="shared" si="129"/>
        <v>0</v>
      </c>
      <c r="F347" s="822"/>
      <c r="G347" s="822"/>
      <c r="H347" s="823">
        <f t="shared" si="130"/>
        <v>0</v>
      </c>
      <c r="I347" s="824">
        <f t="shared" si="147"/>
        <v>0</v>
      </c>
      <c r="J347" s="824">
        <f t="shared" si="148"/>
        <v>0</v>
      </c>
      <c r="K347" s="824">
        <f t="shared" si="157"/>
        <v>0</v>
      </c>
      <c r="L347" s="825" t="str">
        <f t="shared" si="149"/>
        <v>-</v>
      </c>
      <c r="M347" s="826" t="str">
        <f t="shared" si="149"/>
        <v>-</v>
      </c>
    </row>
    <row r="348" spans="1:13" s="48" customFormat="1" x14ac:dyDescent="0.2">
      <c r="A348" s="820">
        <v>342</v>
      </c>
      <c r="B348" s="821"/>
      <c r="C348" s="822"/>
      <c r="D348" s="822"/>
      <c r="E348" s="823">
        <f t="shared" si="129"/>
        <v>0</v>
      </c>
      <c r="F348" s="822"/>
      <c r="G348" s="822"/>
      <c r="H348" s="823">
        <f t="shared" si="130"/>
        <v>0</v>
      </c>
      <c r="I348" s="824">
        <f t="shared" si="147"/>
        <v>0</v>
      </c>
      <c r="J348" s="824">
        <f t="shared" si="148"/>
        <v>0</v>
      </c>
      <c r="K348" s="824">
        <f t="shared" ref="K348:K349" si="158">SUM(I348:J348)</f>
        <v>0</v>
      </c>
      <c r="L348" s="825" t="str">
        <f t="shared" si="149"/>
        <v>-</v>
      </c>
      <c r="M348" s="826" t="str">
        <f t="shared" si="149"/>
        <v>-</v>
      </c>
    </row>
    <row r="349" spans="1:13" s="48" customFormat="1" x14ac:dyDescent="0.2">
      <c r="A349" s="820">
        <v>343</v>
      </c>
      <c r="B349" s="821"/>
      <c r="C349" s="822"/>
      <c r="D349" s="822"/>
      <c r="E349" s="823">
        <f t="shared" si="129"/>
        <v>0</v>
      </c>
      <c r="F349" s="822"/>
      <c r="G349" s="822"/>
      <c r="H349" s="823">
        <f t="shared" si="130"/>
        <v>0</v>
      </c>
      <c r="I349" s="824">
        <f t="shared" si="147"/>
        <v>0</v>
      </c>
      <c r="J349" s="824">
        <f t="shared" si="148"/>
        <v>0</v>
      </c>
      <c r="K349" s="824">
        <f t="shared" si="158"/>
        <v>0</v>
      </c>
      <c r="L349" s="825" t="str">
        <f t="shared" si="149"/>
        <v>-</v>
      </c>
      <c r="M349" s="826" t="str">
        <f t="shared" si="149"/>
        <v>-</v>
      </c>
    </row>
    <row r="350" spans="1:13" s="48" customFormat="1" x14ac:dyDescent="0.2">
      <c r="A350" s="820">
        <v>344</v>
      </c>
      <c r="B350" s="821"/>
      <c r="C350" s="822"/>
      <c r="D350" s="822"/>
      <c r="E350" s="823">
        <f t="shared" ref="E350:E413" si="159">SUM(C350:D350)</f>
        <v>0</v>
      </c>
      <c r="F350" s="822"/>
      <c r="G350" s="822"/>
      <c r="H350" s="823">
        <f t="shared" ref="H350:H413" si="160">SUM(F350:G350)</f>
        <v>0</v>
      </c>
      <c r="I350" s="824">
        <f t="shared" si="147"/>
        <v>0</v>
      </c>
      <c r="J350" s="824">
        <f t="shared" si="148"/>
        <v>0</v>
      </c>
      <c r="K350" s="824">
        <f t="shared" ref="K350:K352" si="161">SUM(I350:J350)</f>
        <v>0</v>
      </c>
      <c r="L350" s="825" t="str">
        <f t="shared" si="149"/>
        <v>-</v>
      </c>
      <c r="M350" s="826" t="str">
        <f t="shared" si="149"/>
        <v>-</v>
      </c>
    </row>
    <row r="351" spans="1:13" s="48" customFormat="1" x14ac:dyDescent="0.2">
      <c r="A351" s="820">
        <v>345</v>
      </c>
      <c r="B351" s="821"/>
      <c r="C351" s="822"/>
      <c r="D351" s="822"/>
      <c r="E351" s="823">
        <f t="shared" si="159"/>
        <v>0</v>
      </c>
      <c r="F351" s="822"/>
      <c r="G351" s="822"/>
      <c r="H351" s="823">
        <f t="shared" si="160"/>
        <v>0</v>
      </c>
      <c r="I351" s="824">
        <f t="shared" si="147"/>
        <v>0</v>
      </c>
      <c r="J351" s="824">
        <f t="shared" si="148"/>
        <v>0</v>
      </c>
      <c r="K351" s="824">
        <f t="shared" si="161"/>
        <v>0</v>
      </c>
      <c r="L351" s="825" t="str">
        <f t="shared" si="149"/>
        <v>-</v>
      </c>
      <c r="M351" s="826" t="str">
        <f t="shared" si="149"/>
        <v>-</v>
      </c>
    </row>
    <row r="352" spans="1:13" s="48" customFormat="1" x14ac:dyDescent="0.2">
      <c r="A352" s="820">
        <v>346</v>
      </c>
      <c r="B352" s="821"/>
      <c r="C352" s="822"/>
      <c r="D352" s="822"/>
      <c r="E352" s="823">
        <f t="shared" si="159"/>
        <v>0</v>
      </c>
      <c r="F352" s="822"/>
      <c r="G352" s="822"/>
      <c r="H352" s="823">
        <f t="shared" si="160"/>
        <v>0</v>
      </c>
      <c r="I352" s="824">
        <f t="shared" si="147"/>
        <v>0</v>
      </c>
      <c r="J352" s="824">
        <f t="shared" si="148"/>
        <v>0</v>
      </c>
      <c r="K352" s="824">
        <f t="shared" si="161"/>
        <v>0</v>
      </c>
      <c r="L352" s="825" t="str">
        <f t="shared" si="149"/>
        <v>-</v>
      </c>
      <c r="M352" s="826" t="str">
        <f t="shared" si="149"/>
        <v>-</v>
      </c>
    </row>
    <row r="353" spans="1:13" s="48" customFormat="1" x14ac:dyDescent="0.2">
      <c r="A353" s="820">
        <v>347</v>
      </c>
      <c r="B353" s="821"/>
      <c r="C353" s="822"/>
      <c r="D353" s="822"/>
      <c r="E353" s="823">
        <f t="shared" si="159"/>
        <v>0</v>
      </c>
      <c r="F353" s="822"/>
      <c r="G353" s="822"/>
      <c r="H353" s="823">
        <f t="shared" si="160"/>
        <v>0</v>
      </c>
      <c r="I353" s="824">
        <f t="shared" si="147"/>
        <v>0</v>
      </c>
      <c r="J353" s="824">
        <f t="shared" si="148"/>
        <v>0</v>
      </c>
      <c r="K353" s="824">
        <f t="shared" ref="K353:K354" si="162">SUM(I353:J353)</f>
        <v>0</v>
      </c>
      <c r="L353" s="825" t="str">
        <f t="shared" si="149"/>
        <v>-</v>
      </c>
      <c r="M353" s="826" t="str">
        <f t="shared" si="149"/>
        <v>-</v>
      </c>
    </row>
    <row r="354" spans="1:13" s="48" customFormat="1" x14ac:dyDescent="0.2">
      <c r="A354" s="820">
        <v>348</v>
      </c>
      <c r="B354" s="821"/>
      <c r="C354" s="822"/>
      <c r="D354" s="822"/>
      <c r="E354" s="823">
        <f t="shared" si="159"/>
        <v>0</v>
      </c>
      <c r="F354" s="822"/>
      <c r="G354" s="822"/>
      <c r="H354" s="823">
        <f t="shared" si="160"/>
        <v>0</v>
      </c>
      <c r="I354" s="824">
        <f t="shared" si="147"/>
        <v>0</v>
      </c>
      <c r="J354" s="824">
        <f t="shared" si="148"/>
        <v>0</v>
      </c>
      <c r="K354" s="824">
        <f t="shared" si="162"/>
        <v>0</v>
      </c>
      <c r="L354" s="825" t="str">
        <f t="shared" si="149"/>
        <v>-</v>
      </c>
      <c r="M354" s="826" t="str">
        <f t="shared" si="149"/>
        <v>-</v>
      </c>
    </row>
    <row r="355" spans="1:13" s="48" customFormat="1" x14ac:dyDescent="0.2">
      <c r="A355" s="820">
        <v>349</v>
      </c>
      <c r="B355" s="821"/>
      <c r="C355" s="822"/>
      <c r="D355" s="822"/>
      <c r="E355" s="823">
        <f t="shared" si="159"/>
        <v>0</v>
      </c>
      <c r="F355" s="822"/>
      <c r="G355" s="822"/>
      <c r="H355" s="823">
        <f t="shared" si="160"/>
        <v>0</v>
      </c>
      <c r="I355" s="824">
        <f t="shared" si="147"/>
        <v>0</v>
      </c>
      <c r="J355" s="824">
        <f t="shared" si="148"/>
        <v>0</v>
      </c>
      <c r="K355" s="824">
        <f t="shared" ref="K355:K357" si="163">SUM(I355:J355)</f>
        <v>0</v>
      </c>
      <c r="L355" s="825" t="str">
        <f t="shared" si="149"/>
        <v>-</v>
      </c>
      <c r="M355" s="826" t="str">
        <f t="shared" si="149"/>
        <v>-</v>
      </c>
    </row>
    <row r="356" spans="1:13" s="48" customFormat="1" x14ac:dyDescent="0.2">
      <c r="A356" s="820">
        <v>350</v>
      </c>
      <c r="B356" s="821"/>
      <c r="C356" s="822"/>
      <c r="D356" s="822"/>
      <c r="E356" s="823">
        <f t="shared" si="159"/>
        <v>0</v>
      </c>
      <c r="F356" s="822"/>
      <c r="G356" s="822"/>
      <c r="H356" s="823">
        <f t="shared" si="160"/>
        <v>0</v>
      </c>
      <c r="I356" s="824">
        <f t="shared" si="147"/>
        <v>0</v>
      </c>
      <c r="J356" s="824">
        <f t="shared" si="148"/>
        <v>0</v>
      </c>
      <c r="K356" s="824">
        <f t="shared" si="163"/>
        <v>0</v>
      </c>
      <c r="L356" s="825" t="str">
        <f t="shared" si="149"/>
        <v>-</v>
      </c>
      <c r="M356" s="826" t="str">
        <f t="shared" si="149"/>
        <v>-</v>
      </c>
    </row>
    <row r="357" spans="1:13" s="48" customFormat="1" x14ac:dyDescent="0.2">
      <c r="A357" s="820">
        <v>351</v>
      </c>
      <c r="B357" s="821"/>
      <c r="C357" s="822"/>
      <c r="D357" s="822"/>
      <c r="E357" s="823">
        <f t="shared" si="159"/>
        <v>0</v>
      </c>
      <c r="F357" s="822"/>
      <c r="G357" s="822"/>
      <c r="H357" s="823">
        <f t="shared" si="160"/>
        <v>0</v>
      </c>
      <c r="I357" s="824">
        <f t="shared" si="147"/>
        <v>0</v>
      </c>
      <c r="J357" s="824">
        <f t="shared" si="148"/>
        <v>0</v>
      </c>
      <c r="K357" s="824">
        <f t="shared" si="163"/>
        <v>0</v>
      </c>
      <c r="L357" s="825" t="str">
        <f t="shared" si="149"/>
        <v>-</v>
      </c>
      <c r="M357" s="826" t="str">
        <f t="shared" si="149"/>
        <v>-</v>
      </c>
    </row>
    <row r="358" spans="1:13" s="48" customFormat="1" x14ac:dyDescent="0.2">
      <c r="A358" s="820">
        <v>352</v>
      </c>
      <c r="B358" s="821"/>
      <c r="C358" s="822"/>
      <c r="D358" s="822"/>
      <c r="E358" s="823">
        <f t="shared" si="159"/>
        <v>0</v>
      </c>
      <c r="F358" s="822"/>
      <c r="G358" s="822"/>
      <c r="H358" s="823">
        <f t="shared" si="160"/>
        <v>0</v>
      </c>
      <c r="I358" s="824">
        <f t="shared" si="147"/>
        <v>0</v>
      </c>
      <c r="J358" s="824">
        <f t="shared" si="148"/>
        <v>0</v>
      </c>
      <c r="K358" s="824">
        <f t="shared" ref="K358:K359" si="164">SUM(I358:J358)</f>
        <v>0</v>
      </c>
      <c r="L358" s="825" t="str">
        <f t="shared" si="149"/>
        <v>-</v>
      </c>
      <c r="M358" s="826" t="str">
        <f t="shared" si="149"/>
        <v>-</v>
      </c>
    </row>
    <row r="359" spans="1:13" s="48" customFormat="1" x14ac:dyDescent="0.2">
      <c r="A359" s="820">
        <v>353</v>
      </c>
      <c r="B359" s="821"/>
      <c r="C359" s="822"/>
      <c r="D359" s="822"/>
      <c r="E359" s="823">
        <f t="shared" si="159"/>
        <v>0</v>
      </c>
      <c r="F359" s="822"/>
      <c r="G359" s="822"/>
      <c r="H359" s="823">
        <f t="shared" si="160"/>
        <v>0</v>
      </c>
      <c r="I359" s="824">
        <f t="shared" si="147"/>
        <v>0</v>
      </c>
      <c r="J359" s="824">
        <f t="shared" si="148"/>
        <v>0</v>
      </c>
      <c r="K359" s="824">
        <f t="shared" si="164"/>
        <v>0</v>
      </c>
      <c r="L359" s="825" t="str">
        <f t="shared" si="149"/>
        <v>-</v>
      </c>
      <c r="M359" s="826" t="str">
        <f t="shared" si="149"/>
        <v>-</v>
      </c>
    </row>
    <row r="360" spans="1:13" s="48" customFormat="1" x14ac:dyDescent="0.2">
      <c r="A360" s="820">
        <v>354</v>
      </c>
      <c r="B360" s="821"/>
      <c r="C360" s="822"/>
      <c r="D360" s="822"/>
      <c r="E360" s="823">
        <f t="shared" si="159"/>
        <v>0</v>
      </c>
      <c r="F360" s="822"/>
      <c r="G360" s="822"/>
      <c r="H360" s="823">
        <f t="shared" si="160"/>
        <v>0</v>
      </c>
      <c r="I360" s="824">
        <f t="shared" si="147"/>
        <v>0</v>
      </c>
      <c r="J360" s="824">
        <f t="shared" si="148"/>
        <v>0</v>
      </c>
      <c r="K360" s="824">
        <f t="shared" ref="K360:K362" si="165">SUM(I360:J360)</f>
        <v>0</v>
      </c>
      <c r="L360" s="825" t="str">
        <f t="shared" si="149"/>
        <v>-</v>
      </c>
      <c r="M360" s="826" t="str">
        <f t="shared" si="149"/>
        <v>-</v>
      </c>
    </row>
    <row r="361" spans="1:13" s="48" customFormat="1" x14ac:dyDescent="0.2">
      <c r="A361" s="820">
        <v>355</v>
      </c>
      <c r="B361" s="821"/>
      <c r="C361" s="822"/>
      <c r="D361" s="822"/>
      <c r="E361" s="823">
        <f t="shared" si="159"/>
        <v>0</v>
      </c>
      <c r="F361" s="822"/>
      <c r="G361" s="822"/>
      <c r="H361" s="823">
        <f t="shared" si="160"/>
        <v>0</v>
      </c>
      <c r="I361" s="824">
        <f t="shared" si="147"/>
        <v>0</v>
      </c>
      <c r="J361" s="824">
        <f t="shared" si="148"/>
        <v>0</v>
      </c>
      <c r="K361" s="824">
        <f t="shared" si="165"/>
        <v>0</v>
      </c>
      <c r="L361" s="825" t="str">
        <f t="shared" si="149"/>
        <v>-</v>
      </c>
      <c r="M361" s="826" t="str">
        <f t="shared" si="149"/>
        <v>-</v>
      </c>
    </row>
    <row r="362" spans="1:13" s="48" customFormat="1" x14ac:dyDescent="0.2">
      <c r="A362" s="820">
        <v>356</v>
      </c>
      <c r="B362" s="821"/>
      <c r="C362" s="822"/>
      <c r="D362" s="822"/>
      <c r="E362" s="823">
        <f t="shared" si="159"/>
        <v>0</v>
      </c>
      <c r="F362" s="822"/>
      <c r="G362" s="822"/>
      <c r="H362" s="823">
        <f t="shared" si="160"/>
        <v>0</v>
      </c>
      <c r="I362" s="824">
        <f t="shared" si="147"/>
        <v>0</v>
      </c>
      <c r="J362" s="824">
        <f t="shared" si="148"/>
        <v>0</v>
      </c>
      <c r="K362" s="824">
        <f t="shared" si="165"/>
        <v>0</v>
      </c>
      <c r="L362" s="825" t="str">
        <f t="shared" si="149"/>
        <v>-</v>
      </c>
      <c r="M362" s="826" t="str">
        <f t="shared" si="149"/>
        <v>-</v>
      </c>
    </row>
    <row r="363" spans="1:13" s="48" customFormat="1" x14ac:dyDescent="0.2">
      <c r="A363" s="820">
        <v>357</v>
      </c>
      <c r="B363" s="821"/>
      <c r="C363" s="822"/>
      <c r="D363" s="822"/>
      <c r="E363" s="823">
        <f t="shared" si="159"/>
        <v>0</v>
      </c>
      <c r="F363" s="822"/>
      <c r="G363" s="822"/>
      <c r="H363" s="823">
        <f t="shared" si="160"/>
        <v>0</v>
      </c>
      <c r="I363" s="824">
        <f t="shared" si="147"/>
        <v>0</v>
      </c>
      <c r="J363" s="824">
        <f t="shared" si="148"/>
        <v>0</v>
      </c>
      <c r="K363" s="824">
        <f t="shared" ref="K363:K364" si="166">SUM(I363:J363)</f>
        <v>0</v>
      </c>
      <c r="L363" s="825" t="str">
        <f t="shared" si="149"/>
        <v>-</v>
      </c>
      <c r="M363" s="826" t="str">
        <f t="shared" si="149"/>
        <v>-</v>
      </c>
    </row>
    <row r="364" spans="1:13" s="48" customFormat="1" x14ac:dyDescent="0.2">
      <c r="A364" s="820">
        <v>358</v>
      </c>
      <c r="B364" s="821"/>
      <c r="C364" s="822"/>
      <c r="D364" s="822"/>
      <c r="E364" s="823">
        <f t="shared" si="159"/>
        <v>0</v>
      </c>
      <c r="F364" s="822"/>
      <c r="G364" s="822"/>
      <c r="H364" s="823">
        <f t="shared" si="160"/>
        <v>0</v>
      </c>
      <c r="I364" s="824">
        <f t="shared" si="147"/>
        <v>0</v>
      </c>
      <c r="J364" s="824">
        <f t="shared" si="148"/>
        <v>0</v>
      </c>
      <c r="K364" s="824">
        <f t="shared" si="166"/>
        <v>0</v>
      </c>
      <c r="L364" s="825" t="str">
        <f t="shared" si="149"/>
        <v>-</v>
      </c>
      <c r="M364" s="826" t="str">
        <f t="shared" si="149"/>
        <v>-</v>
      </c>
    </row>
    <row r="365" spans="1:13" s="48" customFormat="1" x14ac:dyDescent="0.2">
      <c r="A365" s="820">
        <v>359</v>
      </c>
      <c r="B365" s="821"/>
      <c r="C365" s="822"/>
      <c r="D365" s="822"/>
      <c r="E365" s="823">
        <f t="shared" si="159"/>
        <v>0</v>
      </c>
      <c r="F365" s="822"/>
      <c r="G365" s="822"/>
      <c r="H365" s="823">
        <f t="shared" si="160"/>
        <v>0</v>
      </c>
      <c r="I365" s="824">
        <f t="shared" si="147"/>
        <v>0</v>
      </c>
      <c r="J365" s="824">
        <f t="shared" si="148"/>
        <v>0</v>
      </c>
      <c r="K365" s="824">
        <f t="shared" ref="K365:K367" si="167">SUM(I365:J365)</f>
        <v>0</v>
      </c>
      <c r="L365" s="825" t="str">
        <f t="shared" si="149"/>
        <v>-</v>
      </c>
      <c r="M365" s="826" t="str">
        <f t="shared" si="149"/>
        <v>-</v>
      </c>
    </row>
    <row r="366" spans="1:13" s="48" customFormat="1" x14ac:dyDescent="0.2">
      <c r="A366" s="820">
        <v>360</v>
      </c>
      <c r="B366" s="821"/>
      <c r="C366" s="822"/>
      <c r="D366" s="822"/>
      <c r="E366" s="823">
        <f t="shared" si="159"/>
        <v>0</v>
      </c>
      <c r="F366" s="822"/>
      <c r="G366" s="822"/>
      <c r="H366" s="823">
        <f t="shared" si="160"/>
        <v>0</v>
      </c>
      <c r="I366" s="824">
        <f t="shared" si="147"/>
        <v>0</v>
      </c>
      <c r="J366" s="824">
        <f t="shared" si="148"/>
        <v>0</v>
      </c>
      <c r="K366" s="824">
        <f t="shared" si="167"/>
        <v>0</v>
      </c>
      <c r="L366" s="825" t="str">
        <f t="shared" si="149"/>
        <v>-</v>
      </c>
      <c r="M366" s="826" t="str">
        <f t="shared" si="149"/>
        <v>-</v>
      </c>
    </row>
    <row r="367" spans="1:13" s="48" customFormat="1" x14ac:dyDescent="0.2">
      <c r="A367" s="820">
        <v>361</v>
      </c>
      <c r="B367" s="821"/>
      <c r="C367" s="822"/>
      <c r="D367" s="822"/>
      <c r="E367" s="823">
        <f t="shared" si="159"/>
        <v>0</v>
      </c>
      <c r="F367" s="822"/>
      <c r="G367" s="822"/>
      <c r="H367" s="823">
        <f t="shared" si="160"/>
        <v>0</v>
      </c>
      <c r="I367" s="824">
        <f t="shared" si="147"/>
        <v>0</v>
      </c>
      <c r="J367" s="824">
        <f t="shared" si="148"/>
        <v>0</v>
      </c>
      <c r="K367" s="824">
        <f t="shared" si="167"/>
        <v>0</v>
      </c>
      <c r="L367" s="825" t="str">
        <f t="shared" si="149"/>
        <v>-</v>
      </c>
      <c r="M367" s="826" t="str">
        <f t="shared" si="149"/>
        <v>-</v>
      </c>
    </row>
    <row r="368" spans="1:13" s="48" customFormat="1" x14ac:dyDescent="0.2">
      <c r="A368" s="820">
        <v>362</v>
      </c>
      <c r="B368" s="821"/>
      <c r="C368" s="822"/>
      <c r="D368" s="822"/>
      <c r="E368" s="823">
        <f t="shared" si="159"/>
        <v>0</v>
      </c>
      <c r="F368" s="822"/>
      <c r="G368" s="822"/>
      <c r="H368" s="823">
        <f t="shared" si="160"/>
        <v>0</v>
      </c>
      <c r="I368" s="824">
        <f t="shared" si="147"/>
        <v>0</v>
      </c>
      <c r="J368" s="824">
        <f t="shared" si="148"/>
        <v>0</v>
      </c>
      <c r="K368" s="824">
        <f t="shared" ref="K368:K369" si="168">SUM(I368:J368)</f>
        <v>0</v>
      </c>
      <c r="L368" s="825" t="str">
        <f t="shared" si="149"/>
        <v>-</v>
      </c>
      <c r="M368" s="826" t="str">
        <f t="shared" si="149"/>
        <v>-</v>
      </c>
    </row>
    <row r="369" spans="1:13" s="48" customFormat="1" x14ac:dyDescent="0.2">
      <c r="A369" s="820">
        <v>363</v>
      </c>
      <c r="B369" s="821"/>
      <c r="C369" s="822"/>
      <c r="D369" s="822"/>
      <c r="E369" s="823">
        <f t="shared" si="159"/>
        <v>0</v>
      </c>
      <c r="F369" s="822"/>
      <c r="G369" s="822"/>
      <c r="H369" s="823">
        <f t="shared" si="160"/>
        <v>0</v>
      </c>
      <c r="I369" s="824">
        <f t="shared" si="147"/>
        <v>0</v>
      </c>
      <c r="J369" s="824">
        <f t="shared" si="148"/>
        <v>0</v>
      </c>
      <c r="K369" s="824">
        <f t="shared" si="168"/>
        <v>0</v>
      </c>
      <c r="L369" s="825" t="str">
        <f t="shared" si="149"/>
        <v>-</v>
      </c>
      <c r="M369" s="826" t="str">
        <f t="shared" si="149"/>
        <v>-</v>
      </c>
    </row>
    <row r="370" spans="1:13" s="48" customFormat="1" x14ac:dyDescent="0.2">
      <c r="A370" s="820">
        <v>364</v>
      </c>
      <c r="B370" s="821"/>
      <c r="C370" s="822"/>
      <c r="D370" s="822"/>
      <c r="E370" s="823">
        <f t="shared" si="159"/>
        <v>0</v>
      </c>
      <c r="F370" s="822"/>
      <c r="G370" s="822"/>
      <c r="H370" s="823">
        <f t="shared" si="160"/>
        <v>0</v>
      </c>
      <c r="I370" s="824">
        <f t="shared" si="147"/>
        <v>0</v>
      </c>
      <c r="J370" s="824">
        <f t="shared" si="148"/>
        <v>0</v>
      </c>
      <c r="K370" s="824">
        <f t="shared" ref="K370:K372" si="169">SUM(I370:J370)</f>
        <v>0</v>
      </c>
      <c r="L370" s="825" t="str">
        <f t="shared" si="149"/>
        <v>-</v>
      </c>
      <c r="M370" s="826" t="str">
        <f t="shared" si="149"/>
        <v>-</v>
      </c>
    </row>
    <row r="371" spans="1:13" s="48" customFormat="1" x14ac:dyDescent="0.2">
      <c r="A371" s="820">
        <v>365</v>
      </c>
      <c r="B371" s="821"/>
      <c r="C371" s="822"/>
      <c r="D371" s="822"/>
      <c r="E371" s="823">
        <f t="shared" si="159"/>
        <v>0</v>
      </c>
      <c r="F371" s="822"/>
      <c r="G371" s="822"/>
      <c r="H371" s="823">
        <f t="shared" si="160"/>
        <v>0</v>
      </c>
      <c r="I371" s="824">
        <f t="shared" si="147"/>
        <v>0</v>
      </c>
      <c r="J371" s="824">
        <f t="shared" si="148"/>
        <v>0</v>
      </c>
      <c r="K371" s="824">
        <f t="shared" si="169"/>
        <v>0</v>
      </c>
      <c r="L371" s="825" t="str">
        <f t="shared" si="149"/>
        <v>-</v>
      </c>
      <c r="M371" s="826" t="str">
        <f t="shared" si="149"/>
        <v>-</v>
      </c>
    </row>
    <row r="372" spans="1:13" s="48" customFormat="1" x14ac:dyDescent="0.2">
      <c r="A372" s="820">
        <v>366</v>
      </c>
      <c r="B372" s="821"/>
      <c r="C372" s="822"/>
      <c r="D372" s="822"/>
      <c r="E372" s="823">
        <f t="shared" si="159"/>
        <v>0</v>
      </c>
      <c r="F372" s="822"/>
      <c r="G372" s="822"/>
      <c r="H372" s="823">
        <f t="shared" si="160"/>
        <v>0</v>
      </c>
      <c r="I372" s="824">
        <f t="shared" si="147"/>
        <v>0</v>
      </c>
      <c r="J372" s="824">
        <f t="shared" si="148"/>
        <v>0</v>
      </c>
      <c r="K372" s="824">
        <f t="shared" si="169"/>
        <v>0</v>
      </c>
      <c r="L372" s="825" t="str">
        <f t="shared" si="149"/>
        <v>-</v>
      </c>
      <c r="M372" s="826" t="str">
        <f t="shared" si="149"/>
        <v>-</v>
      </c>
    </row>
    <row r="373" spans="1:13" s="48" customFormat="1" x14ac:dyDescent="0.2">
      <c r="A373" s="820">
        <v>367</v>
      </c>
      <c r="B373" s="821"/>
      <c r="C373" s="822"/>
      <c r="D373" s="822"/>
      <c r="E373" s="823">
        <f t="shared" si="159"/>
        <v>0</v>
      </c>
      <c r="F373" s="822"/>
      <c r="G373" s="822"/>
      <c r="H373" s="823">
        <f t="shared" si="160"/>
        <v>0</v>
      </c>
      <c r="I373" s="824">
        <f t="shared" si="147"/>
        <v>0</v>
      </c>
      <c r="J373" s="824">
        <f t="shared" si="148"/>
        <v>0</v>
      </c>
      <c r="K373" s="824">
        <f t="shared" ref="K373:K374" si="170">SUM(I373:J373)</f>
        <v>0</v>
      </c>
      <c r="L373" s="825" t="str">
        <f t="shared" si="149"/>
        <v>-</v>
      </c>
      <c r="M373" s="826" t="str">
        <f t="shared" si="149"/>
        <v>-</v>
      </c>
    </row>
    <row r="374" spans="1:13" s="48" customFormat="1" x14ac:dyDescent="0.2">
      <c r="A374" s="820">
        <v>368</v>
      </c>
      <c r="B374" s="821"/>
      <c r="C374" s="822"/>
      <c r="D374" s="822"/>
      <c r="E374" s="823">
        <f t="shared" si="159"/>
        <v>0</v>
      </c>
      <c r="F374" s="822"/>
      <c r="G374" s="822"/>
      <c r="H374" s="823">
        <f t="shared" si="160"/>
        <v>0</v>
      </c>
      <c r="I374" s="824">
        <f t="shared" si="147"/>
        <v>0</v>
      </c>
      <c r="J374" s="824">
        <f t="shared" si="148"/>
        <v>0</v>
      </c>
      <c r="K374" s="824">
        <f t="shared" si="170"/>
        <v>0</v>
      </c>
      <c r="L374" s="825" t="str">
        <f t="shared" si="149"/>
        <v>-</v>
      </c>
      <c r="M374" s="826" t="str">
        <f t="shared" si="149"/>
        <v>-</v>
      </c>
    </row>
    <row r="375" spans="1:13" s="48" customFormat="1" x14ac:dyDescent="0.2">
      <c r="A375" s="820">
        <v>369</v>
      </c>
      <c r="B375" s="821"/>
      <c r="C375" s="822"/>
      <c r="D375" s="822"/>
      <c r="E375" s="823">
        <f t="shared" si="159"/>
        <v>0</v>
      </c>
      <c r="F375" s="822"/>
      <c r="G375" s="822"/>
      <c r="H375" s="823">
        <f t="shared" si="160"/>
        <v>0</v>
      </c>
      <c r="I375" s="824">
        <f t="shared" si="147"/>
        <v>0</v>
      </c>
      <c r="J375" s="824">
        <f t="shared" si="148"/>
        <v>0</v>
      </c>
      <c r="K375" s="824">
        <f t="shared" ref="K375:K377" si="171">SUM(I375:J375)</f>
        <v>0</v>
      </c>
      <c r="L375" s="825" t="str">
        <f t="shared" si="149"/>
        <v>-</v>
      </c>
      <c r="M375" s="826" t="str">
        <f t="shared" si="149"/>
        <v>-</v>
      </c>
    </row>
    <row r="376" spans="1:13" s="48" customFormat="1" x14ac:dyDescent="0.2">
      <c r="A376" s="820">
        <v>370</v>
      </c>
      <c r="B376" s="821"/>
      <c r="C376" s="822"/>
      <c r="D376" s="822"/>
      <c r="E376" s="823">
        <f t="shared" si="159"/>
        <v>0</v>
      </c>
      <c r="F376" s="822"/>
      <c r="G376" s="822"/>
      <c r="H376" s="823">
        <f t="shared" si="160"/>
        <v>0</v>
      </c>
      <c r="I376" s="824">
        <f t="shared" si="147"/>
        <v>0</v>
      </c>
      <c r="J376" s="824">
        <f t="shared" si="148"/>
        <v>0</v>
      </c>
      <c r="K376" s="824">
        <f t="shared" si="171"/>
        <v>0</v>
      </c>
      <c r="L376" s="825" t="str">
        <f t="shared" si="149"/>
        <v>-</v>
      </c>
      <c r="M376" s="826" t="str">
        <f t="shared" si="149"/>
        <v>-</v>
      </c>
    </row>
    <row r="377" spans="1:13" s="48" customFormat="1" x14ac:dyDescent="0.2">
      <c r="A377" s="820">
        <v>371</v>
      </c>
      <c r="B377" s="821"/>
      <c r="C377" s="822"/>
      <c r="D377" s="822"/>
      <c r="E377" s="823">
        <f t="shared" si="159"/>
        <v>0</v>
      </c>
      <c r="F377" s="822"/>
      <c r="G377" s="822"/>
      <c r="H377" s="823">
        <f t="shared" si="160"/>
        <v>0</v>
      </c>
      <c r="I377" s="824">
        <f t="shared" si="147"/>
        <v>0</v>
      </c>
      <c r="J377" s="824">
        <f t="shared" si="148"/>
        <v>0</v>
      </c>
      <c r="K377" s="824">
        <f t="shared" si="171"/>
        <v>0</v>
      </c>
      <c r="L377" s="825" t="str">
        <f t="shared" si="149"/>
        <v>-</v>
      </c>
      <c r="M377" s="826" t="str">
        <f t="shared" si="149"/>
        <v>-</v>
      </c>
    </row>
    <row r="378" spans="1:13" s="48" customFormat="1" x14ac:dyDescent="0.2">
      <c r="A378" s="820">
        <v>372</v>
      </c>
      <c r="B378" s="821"/>
      <c r="C378" s="822"/>
      <c r="D378" s="822"/>
      <c r="E378" s="823">
        <f t="shared" si="159"/>
        <v>0</v>
      </c>
      <c r="F378" s="822"/>
      <c r="G378" s="822"/>
      <c r="H378" s="823">
        <f t="shared" si="160"/>
        <v>0</v>
      </c>
      <c r="I378" s="824">
        <f t="shared" si="147"/>
        <v>0</v>
      </c>
      <c r="J378" s="824">
        <f t="shared" si="148"/>
        <v>0</v>
      </c>
      <c r="K378" s="824">
        <f t="shared" ref="K378:K379" si="172">SUM(I378:J378)</f>
        <v>0</v>
      </c>
      <c r="L378" s="825" t="str">
        <f t="shared" si="149"/>
        <v>-</v>
      </c>
      <c r="M378" s="826" t="str">
        <f t="shared" si="149"/>
        <v>-</v>
      </c>
    </row>
    <row r="379" spans="1:13" s="48" customFormat="1" x14ac:dyDescent="0.2">
      <c r="A379" s="820">
        <v>373</v>
      </c>
      <c r="B379" s="821"/>
      <c r="C379" s="822"/>
      <c r="D379" s="822"/>
      <c r="E379" s="823">
        <f t="shared" si="159"/>
        <v>0</v>
      </c>
      <c r="F379" s="822"/>
      <c r="G379" s="822"/>
      <c r="H379" s="823">
        <f t="shared" si="160"/>
        <v>0</v>
      </c>
      <c r="I379" s="824">
        <f t="shared" si="147"/>
        <v>0</v>
      </c>
      <c r="J379" s="824">
        <f t="shared" si="148"/>
        <v>0</v>
      </c>
      <c r="K379" s="824">
        <f t="shared" si="172"/>
        <v>0</v>
      </c>
      <c r="L379" s="825" t="str">
        <f t="shared" si="149"/>
        <v>-</v>
      </c>
      <c r="M379" s="826" t="str">
        <f t="shared" si="149"/>
        <v>-</v>
      </c>
    </row>
    <row r="380" spans="1:13" s="48" customFormat="1" x14ac:dyDescent="0.2">
      <c r="A380" s="820">
        <v>374</v>
      </c>
      <c r="B380" s="821"/>
      <c r="C380" s="822"/>
      <c r="D380" s="822"/>
      <c r="E380" s="823">
        <f t="shared" si="159"/>
        <v>0</v>
      </c>
      <c r="F380" s="822"/>
      <c r="G380" s="822"/>
      <c r="H380" s="823">
        <f t="shared" si="160"/>
        <v>0</v>
      </c>
      <c r="I380" s="824">
        <f t="shared" si="147"/>
        <v>0</v>
      </c>
      <c r="J380" s="824">
        <f t="shared" si="148"/>
        <v>0</v>
      </c>
      <c r="K380" s="824">
        <f t="shared" ref="K380:K382" si="173">SUM(I380:J380)</f>
        <v>0</v>
      </c>
      <c r="L380" s="825" t="str">
        <f t="shared" si="149"/>
        <v>-</v>
      </c>
      <c r="M380" s="826" t="str">
        <f t="shared" si="149"/>
        <v>-</v>
      </c>
    </row>
    <row r="381" spans="1:13" s="48" customFormat="1" x14ac:dyDescent="0.2">
      <c r="A381" s="820">
        <v>375</v>
      </c>
      <c r="B381" s="821"/>
      <c r="C381" s="822"/>
      <c r="D381" s="822"/>
      <c r="E381" s="823">
        <f t="shared" si="159"/>
        <v>0</v>
      </c>
      <c r="F381" s="822"/>
      <c r="G381" s="822"/>
      <c r="H381" s="823">
        <f t="shared" si="160"/>
        <v>0</v>
      </c>
      <c r="I381" s="824">
        <f t="shared" si="147"/>
        <v>0</v>
      </c>
      <c r="J381" s="824">
        <f t="shared" si="148"/>
        <v>0</v>
      </c>
      <c r="K381" s="824">
        <f t="shared" si="173"/>
        <v>0</v>
      </c>
      <c r="L381" s="825" t="str">
        <f t="shared" si="149"/>
        <v>-</v>
      </c>
      <c r="M381" s="826" t="str">
        <f t="shared" si="149"/>
        <v>-</v>
      </c>
    </row>
    <row r="382" spans="1:13" s="48" customFormat="1" x14ac:dyDescent="0.2">
      <c r="A382" s="820">
        <v>376</v>
      </c>
      <c r="B382" s="821"/>
      <c r="C382" s="822"/>
      <c r="D382" s="822"/>
      <c r="E382" s="823">
        <f t="shared" si="159"/>
        <v>0</v>
      </c>
      <c r="F382" s="822"/>
      <c r="G382" s="822"/>
      <c r="H382" s="823">
        <f t="shared" si="160"/>
        <v>0</v>
      </c>
      <c r="I382" s="824">
        <f t="shared" si="147"/>
        <v>0</v>
      </c>
      <c r="J382" s="824">
        <f t="shared" si="148"/>
        <v>0</v>
      </c>
      <c r="K382" s="824">
        <f t="shared" si="173"/>
        <v>0</v>
      </c>
      <c r="L382" s="825" t="str">
        <f t="shared" si="149"/>
        <v>-</v>
      </c>
      <c r="M382" s="826" t="str">
        <f t="shared" si="149"/>
        <v>-</v>
      </c>
    </row>
    <row r="383" spans="1:13" s="48" customFormat="1" x14ac:dyDescent="0.2">
      <c r="A383" s="820">
        <v>377</v>
      </c>
      <c r="B383" s="821"/>
      <c r="C383" s="822"/>
      <c r="D383" s="822"/>
      <c r="E383" s="823">
        <f t="shared" si="159"/>
        <v>0</v>
      </c>
      <c r="F383" s="822"/>
      <c r="G383" s="822"/>
      <c r="H383" s="823">
        <f t="shared" si="160"/>
        <v>0</v>
      </c>
      <c r="I383" s="824">
        <f t="shared" si="147"/>
        <v>0</v>
      </c>
      <c r="J383" s="824">
        <f t="shared" si="148"/>
        <v>0</v>
      </c>
      <c r="K383" s="824">
        <f t="shared" ref="K383:K384" si="174">SUM(I383:J383)</f>
        <v>0</v>
      </c>
      <c r="L383" s="825" t="str">
        <f t="shared" si="149"/>
        <v>-</v>
      </c>
      <c r="M383" s="826" t="str">
        <f t="shared" si="149"/>
        <v>-</v>
      </c>
    </row>
    <row r="384" spans="1:13" s="48" customFormat="1" x14ac:dyDescent="0.2">
      <c r="A384" s="820">
        <v>378</v>
      </c>
      <c r="B384" s="821"/>
      <c r="C384" s="822"/>
      <c r="D384" s="822"/>
      <c r="E384" s="823">
        <f t="shared" si="159"/>
        <v>0</v>
      </c>
      <c r="F384" s="822"/>
      <c r="G384" s="822"/>
      <c r="H384" s="823">
        <f t="shared" si="160"/>
        <v>0</v>
      </c>
      <c r="I384" s="824">
        <f t="shared" si="147"/>
        <v>0</v>
      </c>
      <c r="J384" s="824">
        <f t="shared" si="148"/>
        <v>0</v>
      </c>
      <c r="K384" s="824">
        <f t="shared" si="174"/>
        <v>0</v>
      </c>
      <c r="L384" s="825" t="str">
        <f t="shared" si="149"/>
        <v>-</v>
      </c>
      <c r="M384" s="826" t="str">
        <f t="shared" si="149"/>
        <v>-</v>
      </c>
    </row>
    <row r="385" spans="1:13" s="48" customFormat="1" x14ac:dyDescent="0.2">
      <c r="A385" s="820">
        <v>379</v>
      </c>
      <c r="B385" s="821"/>
      <c r="C385" s="822"/>
      <c r="D385" s="822"/>
      <c r="E385" s="823">
        <f t="shared" si="159"/>
        <v>0</v>
      </c>
      <c r="F385" s="822"/>
      <c r="G385" s="822"/>
      <c r="H385" s="823">
        <f t="shared" si="160"/>
        <v>0</v>
      </c>
      <c r="I385" s="824">
        <f t="shared" si="147"/>
        <v>0</v>
      </c>
      <c r="J385" s="824">
        <f t="shared" si="148"/>
        <v>0</v>
      </c>
      <c r="K385" s="824">
        <f t="shared" ref="K385:K387" si="175">SUM(I385:J385)</f>
        <v>0</v>
      </c>
      <c r="L385" s="825" t="str">
        <f t="shared" si="149"/>
        <v>-</v>
      </c>
      <c r="M385" s="826" t="str">
        <f t="shared" si="149"/>
        <v>-</v>
      </c>
    </row>
    <row r="386" spans="1:13" s="48" customFormat="1" x14ac:dyDescent="0.2">
      <c r="A386" s="820">
        <v>380</v>
      </c>
      <c r="B386" s="821"/>
      <c r="C386" s="822"/>
      <c r="D386" s="822"/>
      <c r="E386" s="823">
        <f t="shared" si="159"/>
        <v>0</v>
      </c>
      <c r="F386" s="822"/>
      <c r="G386" s="822"/>
      <c r="H386" s="823">
        <f t="shared" si="160"/>
        <v>0</v>
      </c>
      <c r="I386" s="824">
        <f t="shared" si="147"/>
        <v>0</v>
      </c>
      <c r="J386" s="824">
        <f t="shared" si="148"/>
        <v>0</v>
      </c>
      <c r="K386" s="824">
        <f t="shared" si="175"/>
        <v>0</v>
      </c>
      <c r="L386" s="825" t="str">
        <f t="shared" si="149"/>
        <v>-</v>
      </c>
      <c r="M386" s="826" t="str">
        <f t="shared" si="149"/>
        <v>-</v>
      </c>
    </row>
    <row r="387" spans="1:13" s="48" customFormat="1" x14ac:dyDescent="0.2">
      <c r="A387" s="820">
        <v>381</v>
      </c>
      <c r="B387" s="821"/>
      <c r="C387" s="822"/>
      <c r="D387" s="822"/>
      <c r="E387" s="823">
        <f t="shared" si="159"/>
        <v>0</v>
      </c>
      <c r="F387" s="822"/>
      <c r="G387" s="822"/>
      <c r="H387" s="823">
        <f t="shared" si="160"/>
        <v>0</v>
      </c>
      <c r="I387" s="824">
        <f t="shared" si="147"/>
        <v>0</v>
      </c>
      <c r="J387" s="824">
        <f t="shared" si="148"/>
        <v>0</v>
      </c>
      <c r="K387" s="824">
        <f t="shared" si="175"/>
        <v>0</v>
      </c>
      <c r="L387" s="825" t="str">
        <f t="shared" si="149"/>
        <v>-</v>
      </c>
      <c r="M387" s="826" t="str">
        <f t="shared" si="149"/>
        <v>-</v>
      </c>
    </row>
    <row r="388" spans="1:13" s="48" customFormat="1" x14ac:dyDescent="0.2">
      <c r="A388" s="820">
        <v>382</v>
      </c>
      <c r="B388" s="821"/>
      <c r="C388" s="822"/>
      <c r="D388" s="822"/>
      <c r="E388" s="823">
        <f t="shared" si="159"/>
        <v>0</v>
      </c>
      <c r="F388" s="822"/>
      <c r="G388" s="822"/>
      <c r="H388" s="823">
        <f t="shared" si="160"/>
        <v>0</v>
      </c>
      <c r="I388" s="824">
        <f t="shared" si="147"/>
        <v>0</v>
      </c>
      <c r="J388" s="824">
        <f t="shared" si="148"/>
        <v>0</v>
      </c>
      <c r="K388" s="824">
        <f t="shared" ref="K388:K389" si="176">SUM(I388:J388)</f>
        <v>0</v>
      </c>
      <c r="L388" s="825" t="str">
        <f t="shared" si="149"/>
        <v>-</v>
      </c>
      <c r="M388" s="826" t="str">
        <f t="shared" si="149"/>
        <v>-</v>
      </c>
    </row>
    <row r="389" spans="1:13" s="48" customFormat="1" x14ac:dyDescent="0.2">
      <c r="A389" s="820">
        <v>383</v>
      </c>
      <c r="B389" s="821"/>
      <c r="C389" s="822"/>
      <c r="D389" s="822"/>
      <c r="E389" s="823">
        <f t="shared" si="159"/>
        <v>0</v>
      </c>
      <c r="F389" s="822"/>
      <c r="G389" s="822"/>
      <c r="H389" s="823">
        <f t="shared" si="160"/>
        <v>0</v>
      </c>
      <c r="I389" s="824">
        <f t="shared" si="147"/>
        <v>0</v>
      </c>
      <c r="J389" s="824">
        <f t="shared" si="148"/>
        <v>0</v>
      </c>
      <c r="K389" s="824">
        <f t="shared" si="176"/>
        <v>0</v>
      </c>
      <c r="L389" s="825" t="str">
        <f t="shared" si="149"/>
        <v>-</v>
      </c>
      <c r="M389" s="826" t="str">
        <f t="shared" si="149"/>
        <v>-</v>
      </c>
    </row>
    <row r="390" spans="1:13" s="48" customFormat="1" x14ac:dyDescent="0.2">
      <c r="A390" s="820">
        <v>384</v>
      </c>
      <c r="B390" s="821"/>
      <c r="C390" s="822"/>
      <c r="D390" s="822"/>
      <c r="E390" s="823">
        <f t="shared" si="159"/>
        <v>0</v>
      </c>
      <c r="F390" s="822"/>
      <c r="G390" s="822"/>
      <c r="H390" s="823">
        <f t="shared" si="160"/>
        <v>0</v>
      </c>
      <c r="I390" s="824">
        <f t="shared" ref="I390:I453" si="177">F390*FactorUpPremium</f>
        <v>0</v>
      </c>
      <c r="J390" s="824">
        <f t="shared" ref="J390:J453" si="178">G390*FactorUpPremium</f>
        <v>0</v>
      </c>
      <c r="K390" s="824">
        <f t="shared" ref="K390:K392" si="179">SUM(I390:J390)</f>
        <v>0</v>
      </c>
      <c r="L390" s="825" t="str">
        <f t="shared" si="149"/>
        <v>-</v>
      </c>
      <c r="M390" s="826" t="str">
        <f t="shared" si="149"/>
        <v>-</v>
      </c>
    </row>
    <row r="391" spans="1:13" s="48" customFormat="1" x14ac:dyDescent="0.2">
      <c r="A391" s="820">
        <v>385</v>
      </c>
      <c r="B391" s="821"/>
      <c r="C391" s="822"/>
      <c r="D391" s="822"/>
      <c r="E391" s="823">
        <f t="shared" si="159"/>
        <v>0</v>
      </c>
      <c r="F391" s="822"/>
      <c r="G391" s="822"/>
      <c r="H391" s="823">
        <f t="shared" si="160"/>
        <v>0</v>
      </c>
      <c r="I391" s="824">
        <f t="shared" si="177"/>
        <v>0</v>
      </c>
      <c r="J391" s="824">
        <f t="shared" si="178"/>
        <v>0</v>
      </c>
      <c r="K391" s="824">
        <f t="shared" si="179"/>
        <v>0</v>
      </c>
      <c r="L391" s="825" t="str">
        <f t="shared" ref="L391:M454" si="180">IFERROR(I391/$K391,"-")</f>
        <v>-</v>
      </c>
      <c r="M391" s="826" t="str">
        <f t="shared" si="180"/>
        <v>-</v>
      </c>
    </row>
    <row r="392" spans="1:13" s="48" customFormat="1" x14ac:dyDescent="0.2">
      <c r="A392" s="820">
        <v>386</v>
      </c>
      <c r="B392" s="821"/>
      <c r="C392" s="822"/>
      <c r="D392" s="822"/>
      <c r="E392" s="823">
        <f t="shared" si="159"/>
        <v>0</v>
      </c>
      <c r="F392" s="822"/>
      <c r="G392" s="822"/>
      <c r="H392" s="823">
        <f t="shared" si="160"/>
        <v>0</v>
      </c>
      <c r="I392" s="824">
        <f t="shared" si="177"/>
        <v>0</v>
      </c>
      <c r="J392" s="824">
        <f t="shared" si="178"/>
        <v>0</v>
      </c>
      <c r="K392" s="824">
        <f t="shared" si="179"/>
        <v>0</v>
      </c>
      <c r="L392" s="825" t="str">
        <f t="shared" si="180"/>
        <v>-</v>
      </c>
      <c r="M392" s="826" t="str">
        <f t="shared" si="180"/>
        <v>-</v>
      </c>
    </row>
    <row r="393" spans="1:13" s="48" customFormat="1" x14ac:dyDescent="0.2">
      <c r="A393" s="820">
        <v>387</v>
      </c>
      <c r="B393" s="821"/>
      <c r="C393" s="822"/>
      <c r="D393" s="822"/>
      <c r="E393" s="823">
        <f t="shared" si="159"/>
        <v>0</v>
      </c>
      <c r="F393" s="822"/>
      <c r="G393" s="822"/>
      <c r="H393" s="823">
        <f t="shared" si="160"/>
        <v>0</v>
      </c>
      <c r="I393" s="824">
        <f t="shared" si="177"/>
        <v>0</v>
      </c>
      <c r="J393" s="824">
        <f t="shared" si="178"/>
        <v>0</v>
      </c>
      <c r="K393" s="824">
        <f t="shared" ref="K393:K394" si="181">SUM(I393:J393)</f>
        <v>0</v>
      </c>
      <c r="L393" s="825" t="str">
        <f t="shared" si="180"/>
        <v>-</v>
      </c>
      <c r="M393" s="826" t="str">
        <f t="shared" si="180"/>
        <v>-</v>
      </c>
    </row>
    <row r="394" spans="1:13" s="48" customFormat="1" x14ac:dyDescent="0.2">
      <c r="A394" s="820">
        <v>388</v>
      </c>
      <c r="B394" s="821"/>
      <c r="C394" s="822"/>
      <c r="D394" s="822"/>
      <c r="E394" s="823">
        <f t="shared" si="159"/>
        <v>0</v>
      </c>
      <c r="F394" s="822"/>
      <c r="G394" s="822"/>
      <c r="H394" s="823">
        <f t="shared" si="160"/>
        <v>0</v>
      </c>
      <c r="I394" s="824">
        <f t="shared" si="177"/>
        <v>0</v>
      </c>
      <c r="J394" s="824">
        <f t="shared" si="178"/>
        <v>0</v>
      </c>
      <c r="K394" s="824">
        <f t="shared" si="181"/>
        <v>0</v>
      </c>
      <c r="L394" s="825" t="str">
        <f t="shared" si="180"/>
        <v>-</v>
      </c>
      <c r="M394" s="826" t="str">
        <f t="shared" si="180"/>
        <v>-</v>
      </c>
    </row>
    <row r="395" spans="1:13" s="48" customFormat="1" x14ac:dyDescent="0.2">
      <c r="A395" s="820">
        <v>389</v>
      </c>
      <c r="B395" s="821"/>
      <c r="C395" s="822"/>
      <c r="D395" s="822"/>
      <c r="E395" s="823">
        <f t="shared" si="159"/>
        <v>0</v>
      </c>
      <c r="F395" s="822"/>
      <c r="G395" s="822"/>
      <c r="H395" s="823">
        <f t="shared" si="160"/>
        <v>0</v>
      </c>
      <c r="I395" s="824">
        <f t="shared" si="177"/>
        <v>0</v>
      </c>
      <c r="J395" s="824">
        <f t="shared" si="178"/>
        <v>0</v>
      </c>
      <c r="K395" s="824">
        <f t="shared" ref="K395:K397" si="182">SUM(I395:J395)</f>
        <v>0</v>
      </c>
      <c r="L395" s="825" t="str">
        <f t="shared" si="180"/>
        <v>-</v>
      </c>
      <c r="M395" s="826" t="str">
        <f t="shared" si="180"/>
        <v>-</v>
      </c>
    </row>
    <row r="396" spans="1:13" s="48" customFormat="1" x14ac:dyDescent="0.2">
      <c r="A396" s="820">
        <v>390</v>
      </c>
      <c r="B396" s="821"/>
      <c r="C396" s="822"/>
      <c r="D396" s="822"/>
      <c r="E396" s="823">
        <f t="shared" si="159"/>
        <v>0</v>
      </c>
      <c r="F396" s="822"/>
      <c r="G396" s="822"/>
      <c r="H396" s="823">
        <f t="shared" si="160"/>
        <v>0</v>
      </c>
      <c r="I396" s="824">
        <f t="shared" si="177"/>
        <v>0</v>
      </c>
      <c r="J396" s="824">
        <f t="shared" si="178"/>
        <v>0</v>
      </c>
      <c r="K396" s="824">
        <f t="shared" si="182"/>
        <v>0</v>
      </c>
      <c r="L396" s="825" t="str">
        <f t="shared" si="180"/>
        <v>-</v>
      </c>
      <c r="M396" s="826" t="str">
        <f t="shared" si="180"/>
        <v>-</v>
      </c>
    </row>
    <row r="397" spans="1:13" s="48" customFormat="1" x14ac:dyDescent="0.2">
      <c r="A397" s="820">
        <v>391</v>
      </c>
      <c r="B397" s="821"/>
      <c r="C397" s="822"/>
      <c r="D397" s="822"/>
      <c r="E397" s="823">
        <f t="shared" si="159"/>
        <v>0</v>
      </c>
      <c r="F397" s="822"/>
      <c r="G397" s="822"/>
      <c r="H397" s="823">
        <f t="shared" si="160"/>
        <v>0</v>
      </c>
      <c r="I397" s="824">
        <f t="shared" si="177"/>
        <v>0</v>
      </c>
      <c r="J397" s="824">
        <f t="shared" si="178"/>
        <v>0</v>
      </c>
      <c r="K397" s="824">
        <f t="shared" si="182"/>
        <v>0</v>
      </c>
      <c r="L397" s="825" t="str">
        <f t="shared" si="180"/>
        <v>-</v>
      </c>
      <c r="M397" s="826" t="str">
        <f t="shared" si="180"/>
        <v>-</v>
      </c>
    </row>
    <row r="398" spans="1:13" s="48" customFormat="1" x14ac:dyDescent="0.2">
      <c r="A398" s="820">
        <v>392</v>
      </c>
      <c r="B398" s="821"/>
      <c r="C398" s="822"/>
      <c r="D398" s="822"/>
      <c r="E398" s="823">
        <f t="shared" si="159"/>
        <v>0</v>
      </c>
      <c r="F398" s="822"/>
      <c r="G398" s="822"/>
      <c r="H398" s="823">
        <f t="shared" si="160"/>
        <v>0</v>
      </c>
      <c r="I398" s="824">
        <f t="shared" si="177"/>
        <v>0</v>
      </c>
      <c r="J398" s="824">
        <f t="shared" si="178"/>
        <v>0</v>
      </c>
      <c r="K398" s="824">
        <f t="shared" ref="K398:K399" si="183">SUM(I398:J398)</f>
        <v>0</v>
      </c>
      <c r="L398" s="825" t="str">
        <f t="shared" si="180"/>
        <v>-</v>
      </c>
      <c r="M398" s="826" t="str">
        <f t="shared" si="180"/>
        <v>-</v>
      </c>
    </row>
    <row r="399" spans="1:13" s="48" customFormat="1" x14ac:dyDescent="0.2">
      <c r="A399" s="820">
        <v>393</v>
      </c>
      <c r="B399" s="821"/>
      <c r="C399" s="822"/>
      <c r="D399" s="822"/>
      <c r="E399" s="823">
        <f t="shared" si="159"/>
        <v>0</v>
      </c>
      <c r="F399" s="822"/>
      <c r="G399" s="822"/>
      <c r="H399" s="823">
        <f t="shared" si="160"/>
        <v>0</v>
      </c>
      <c r="I399" s="824">
        <f t="shared" si="177"/>
        <v>0</v>
      </c>
      <c r="J399" s="824">
        <f t="shared" si="178"/>
        <v>0</v>
      </c>
      <c r="K399" s="824">
        <f t="shared" si="183"/>
        <v>0</v>
      </c>
      <c r="L399" s="825" t="str">
        <f t="shared" si="180"/>
        <v>-</v>
      </c>
      <c r="M399" s="826" t="str">
        <f t="shared" si="180"/>
        <v>-</v>
      </c>
    </row>
    <row r="400" spans="1:13" s="48" customFormat="1" x14ac:dyDescent="0.2">
      <c r="A400" s="820">
        <v>394</v>
      </c>
      <c r="B400" s="821"/>
      <c r="C400" s="822"/>
      <c r="D400" s="822"/>
      <c r="E400" s="823">
        <f t="shared" si="159"/>
        <v>0</v>
      </c>
      <c r="F400" s="822"/>
      <c r="G400" s="822"/>
      <c r="H400" s="823">
        <f t="shared" si="160"/>
        <v>0</v>
      </c>
      <c r="I400" s="824">
        <f t="shared" si="177"/>
        <v>0</v>
      </c>
      <c r="J400" s="824">
        <f t="shared" si="178"/>
        <v>0</v>
      </c>
      <c r="K400" s="824">
        <f t="shared" ref="K400:K402" si="184">SUM(I400:J400)</f>
        <v>0</v>
      </c>
      <c r="L400" s="825" t="str">
        <f t="shared" si="180"/>
        <v>-</v>
      </c>
      <c r="M400" s="826" t="str">
        <f t="shared" si="180"/>
        <v>-</v>
      </c>
    </row>
    <row r="401" spans="1:13" s="48" customFormat="1" x14ac:dyDescent="0.2">
      <c r="A401" s="820">
        <v>395</v>
      </c>
      <c r="B401" s="821"/>
      <c r="C401" s="822"/>
      <c r="D401" s="822"/>
      <c r="E401" s="823">
        <f t="shared" si="159"/>
        <v>0</v>
      </c>
      <c r="F401" s="822"/>
      <c r="G401" s="822"/>
      <c r="H401" s="823">
        <f t="shared" si="160"/>
        <v>0</v>
      </c>
      <c r="I401" s="824">
        <f t="shared" si="177"/>
        <v>0</v>
      </c>
      <c r="J401" s="824">
        <f t="shared" si="178"/>
        <v>0</v>
      </c>
      <c r="K401" s="824">
        <f t="shared" si="184"/>
        <v>0</v>
      </c>
      <c r="L401" s="825" t="str">
        <f t="shared" si="180"/>
        <v>-</v>
      </c>
      <c r="M401" s="826" t="str">
        <f t="shared" si="180"/>
        <v>-</v>
      </c>
    </row>
    <row r="402" spans="1:13" s="48" customFormat="1" x14ac:dyDescent="0.2">
      <c r="A402" s="820">
        <v>396</v>
      </c>
      <c r="B402" s="821"/>
      <c r="C402" s="822"/>
      <c r="D402" s="822"/>
      <c r="E402" s="823">
        <f t="shared" si="159"/>
        <v>0</v>
      </c>
      <c r="F402" s="822"/>
      <c r="G402" s="822"/>
      <c r="H402" s="823">
        <f t="shared" si="160"/>
        <v>0</v>
      </c>
      <c r="I402" s="824">
        <f t="shared" si="177"/>
        <v>0</v>
      </c>
      <c r="J402" s="824">
        <f t="shared" si="178"/>
        <v>0</v>
      </c>
      <c r="K402" s="824">
        <f t="shared" si="184"/>
        <v>0</v>
      </c>
      <c r="L402" s="825" t="str">
        <f t="shared" si="180"/>
        <v>-</v>
      </c>
      <c r="M402" s="826" t="str">
        <f t="shared" si="180"/>
        <v>-</v>
      </c>
    </row>
    <row r="403" spans="1:13" s="48" customFormat="1" x14ac:dyDescent="0.2">
      <c r="A403" s="820">
        <v>397</v>
      </c>
      <c r="B403" s="821"/>
      <c r="C403" s="822"/>
      <c r="D403" s="822"/>
      <c r="E403" s="823">
        <f t="shared" si="159"/>
        <v>0</v>
      </c>
      <c r="F403" s="822"/>
      <c r="G403" s="822"/>
      <c r="H403" s="823">
        <f t="shared" si="160"/>
        <v>0</v>
      </c>
      <c r="I403" s="824">
        <f t="shared" si="177"/>
        <v>0</v>
      </c>
      <c r="J403" s="824">
        <f t="shared" si="178"/>
        <v>0</v>
      </c>
      <c r="K403" s="824">
        <f t="shared" ref="K403:K404" si="185">SUM(I403:J403)</f>
        <v>0</v>
      </c>
      <c r="L403" s="825" t="str">
        <f t="shared" si="180"/>
        <v>-</v>
      </c>
      <c r="M403" s="826" t="str">
        <f t="shared" si="180"/>
        <v>-</v>
      </c>
    </row>
    <row r="404" spans="1:13" s="48" customFormat="1" x14ac:dyDescent="0.2">
      <c r="A404" s="820">
        <v>398</v>
      </c>
      <c r="B404" s="821"/>
      <c r="C404" s="822"/>
      <c r="D404" s="822"/>
      <c r="E404" s="823">
        <f t="shared" si="159"/>
        <v>0</v>
      </c>
      <c r="F404" s="822"/>
      <c r="G404" s="822"/>
      <c r="H404" s="823">
        <f t="shared" si="160"/>
        <v>0</v>
      </c>
      <c r="I404" s="824">
        <f t="shared" si="177"/>
        <v>0</v>
      </c>
      <c r="J404" s="824">
        <f t="shared" si="178"/>
        <v>0</v>
      </c>
      <c r="K404" s="824">
        <f t="shared" si="185"/>
        <v>0</v>
      </c>
      <c r="L404" s="825" t="str">
        <f t="shared" si="180"/>
        <v>-</v>
      </c>
      <c r="M404" s="826" t="str">
        <f t="shared" si="180"/>
        <v>-</v>
      </c>
    </row>
    <row r="405" spans="1:13" s="48" customFormat="1" x14ac:dyDescent="0.2">
      <c r="A405" s="820">
        <v>399</v>
      </c>
      <c r="B405" s="821"/>
      <c r="C405" s="822"/>
      <c r="D405" s="822"/>
      <c r="E405" s="823">
        <f t="shared" si="159"/>
        <v>0</v>
      </c>
      <c r="F405" s="822"/>
      <c r="G405" s="822"/>
      <c r="H405" s="823">
        <f t="shared" si="160"/>
        <v>0</v>
      </c>
      <c r="I405" s="824">
        <f t="shared" si="177"/>
        <v>0</v>
      </c>
      <c r="J405" s="824">
        <f t="shared" si="178"/>
        <v>0</v>
      </c>
      <c r="K405" s="824">
        <f t="shared" ref="K405:K407" si="186">SUM(I405:J405)</f>
        <v>0</v>
      </c>
      <c r="L405" s="825" t="str">
        <f t="shared" si="180"/>
        <v>-</v>
      </c>
      <c r="M405" s="826" t="str">
        <f t="shared" si="180"/>
        <v>-</v>
      </c>
    </row>
    <row r="406" spans="1:13" s="48" customFormat="1" x14ac:dyDescent="0.2">
      <c r="A406" s="820">
        <v>400</v>
      </c>
      <c r="B406" s="821"/>
      <c r="C406" s="822"/>
      <c r="D406" s="822"/>
      <c r="E406" s="823">
        <f t="shared" si="159"/>
        <v>0</v>
      </c>
      <c r="F406" s="822"/>
      <c r="G406" s="822"/>
      <c r="H406" s="823">
        <f t="shared" si="160"/>
        <v>0</v>
      </c>
      <c r="I406" s="824">
        <f t="shared" si="177"/>
        <v>0</v>
      </c>
      <c r="J406" s="824">
        <f t="shared" si="178"/>
        <v>0</v>
      </c>
      <c r="K406" s="824">
        <f t="shared" si="186"/>
        <v>0</v>
      </c>
      <c r="L406" s="825" t="str">
        <f t="shared" si="180"/>
        <v>-</v>
      </c>
      <c r="M406" s="826" t="str">
        <f t="shared" si="180"/>
        <v>-</v>
      </c>
    </row>
    <row r="407" spans="1:13" s="48" customFormat="1" x14ac:dyDescent="0.2">
      <c r="A407" s="820">
        <v>401</v>
      </c>
      <c r="B407" s="821"/>
      <c r="C407" s="822"/>
      <c r="D407" s="822"/>
      <c r="E407" s="823">
        <f t="shared" si="159"/>
        <v>0</v>
      </c>
      <c r="F407" s="822"/>
      <c r="G407" s="822"/>
      <c r="H407" s="823">
        <f t="shared" si="160"/>
        <v>0</v>
      </c>
      <c r="I407" s="824">
        <f t="shared" si="177"/>
        <v>0</v>
      </c>
      <c r="J407" s="824">
        <f t="shared" si="178"/>
        <v>0</v>
      </c>
      <c r="K407" s="824">
        <f t="shared" si="186"/>
        <v>0</v>
      </c>
      <c r="L407" s="825" t="str">
        <f t="shared" si="180"/>
        <v>-</v>
      </c>
      <c r="M407" s="826" t="str">
        <f t="shared" si="180"/>
        <v>-</v>
      </c>
    </row>
    <row r="408" spans="1:13" s="48" customFormat="1" x14ac:dyDescent="0.2">
      <c r="A408" s="820">
        <v>402</v>
      </c>
      <c r="B408" s="821"/>
      <c r="C408" s="822"/>
      <c r="D408" s="822"/>
      <c r="E408" s="823">
        <f t="shared" si="159"/>
        <v>0</v>
      </c>
      <c r="F408" s="822"/>
      <c r="G408" s="822"/>
      <c r="H408" s="823">
        <f t="shared" si="160"/>
        <v>0</v>
      </c>
      <c r="I408" s="824">
        <f t="shared" si="177"/>
        <v>0</v>
      </c>
      <c r="J408" s="824">
        <f t="shared" si="178"/>
        <v>0</v>
      </c>
      <c r="K408" s="824">
        <f t="shared" ref="K408:K409" si="187">SUM(I408:J408)</f>
        <v>0</v>
      </c>
      <c r="L408" s="825" t="str">
        <f t="shared" si="180"/>
        <v>-</v>
      </c>
      <c r="M408" s="826" t="str">
        <f t="shared" si="180"/>
        <v>-</v>
      </c>
    </row>
    <row r="409" spans="1:13" s="48" customFormat="1" x14ac:dyDescent="0.2">
      <c r="A409" s="820">
        <v>403</v>
      </c>
      <c r="B409" s="821"/>
      <c r="C409" s="822"/>
      <c r="D409" s="822"/>
      <c r="E409" s="823">
        <f t="shared" si="159"/>
        <v>0</v>
      </c>
      <c r="F409" s="822"/>
      <c r="G409" s="822"/>
      <c r="H409" s="823">
        <f t="shared" si="160"/>
        <v>0</v>
      </c>
      <c r="I409" s="824">
        <f t="shared" si="177"/>
        <v>0</v>
      </c>
      <c r="J409" s="824">
        <f t="shared" si="178"/>
        <v>0</v>
      </c>
      <c r="K409" s="824">
        <f t="shared" si="187"/>
        <v>0</v>
      </c>
      <c r="L409" s="825" t="str">
        <f t="shared" si="180"/>
        <v>-</v>
      </c>
      <c r="M409" s="826" t="str">
        <f t="shared" si="180"/>
        <v>-</v>
      </c>
    </row>
    <row r="410" spans="1:13" s="48" customFormat="1" x14ac:dyDescent="0.2">
      <c r="A410" s="820">
        <v>404</v>
      </c>
      <c r="B410" s="821"/>
      <c r="C410" s="822"/>
      <c r="D410" s="822"/>
      <c r="E410" s="823">
        <f t="shared" si="159"/>
        <v>0</v>
      </c>
      <c r="F410" s="822"/>
      <c r="G410" s="822"/>
      <c r="H410" s="823">
        <f t="shared" si="160"/>
        <v>0</v>
      </c>
      <c r="I410" s="824">
        <f t="shared" si="177"/>
        <v>0</v>
      </c>
      <c r="J410" s="824">
        <f t="shared" si="178"/>
        <v>0</v>
      </c>
      <c r="K410" s="824">
        <f t="shared" ref="K410:K412" si="188">SUM(I410:J410)</f>
        <v>0</v>
      </c>
      <c r="L410" s="825" t="str">
        <f t="shared" si="180"/>
        <v>-</v>
      </c>
      <c r="M410" s="826" t="str">
        <f t="shared" si="180"/>
        <v>-</v>
      </c>
    </row>
    <row r="411" spans="1:13" s="48" customFormat="1" x14ac:dyDescent="0.2">
      <c r="A411" s="820">
        <v>405</v>
      </c>
      <c r="B411" s="821"/>
      <c r="C411" s="822"/>
      <c r="D411" s="822"/>
      <c r="E411" s="823">
        <f t="shared" si="159"/>
        <v>0</v>
      </c>
      <c r="F411" s="822"/>
      <c r="G411" s="822"/>
      <c r="H411" s="823">
        <f t="shared" si="160"/>
        <v>0</v>
      </c>
      <c r="I411" s="824">
        <f t="shared" si="177"/>
        <v>0</v>
      </c>
      <c r="J411" s="824">
        <f t="shared" si="178"/>
        <v>0</v>
      </c>
      <c r="K411" s="824">
        <f t="shared" si="188"/>
        <v>0</v>
      </c>
      <c r="L411" s="825" t="str">
        <f t="shared" si="180"/>
        <v>-</v>
      </c>
      <c r="M411" s="826" t="str">
        <f t="shared" si="180"/>
        <v>-</v>
      </c>
    </row>
    <row r="412" spans="1:13" s="48" customFormat="1" x14ac:dyDescent="0.2">
      <c r="A412" s="820">
        <v>406</v>
      </c>
      <c r="B412" s="821"/>
      <c r="C412" s="822"/>
      <c r="D412" s="822"/>
      <c r="E412" s="823">
        <f t="shared" si="159"/>
        <v>0</v>
      </c>
      <c r="F412" s="822"/>
      <c r="G412" s="822"/>
      <c r="H412" s="823">
        <f t="shared" si="160"/>
        <v>0</v>
      </c>
      <c r="I412" s="824">
        <f t="shared" si="177"/>
        <v>0</v>
      </c>
      <c r="J412" s="824">
        <f t="shared" si="178"/>
        <v>0</v>
      </c>
      <c r="K412" s="824">
        <f t="shared" si="188"/>
        <v>0</v>
      </c>
      <c r="L412" s="825" t="str">
        <f t="shared" si="180"/>
        <v>-</v>
      </c>
      <c r="M412" s="826" t="str">
        <f t="shared" si="180"/>
        <v>-</v>
      </c>
    </row>
    <row r="413" spans="1:13" s="48" customFormat="1" x14ac:dyDescent="0.2">
      <c r="A413" s="820">
        <v>407</v>
      </c>
      <c r="B413" s="821"/>
      <c r="C413" s="822"/>
      <c r="D413" s="822"/>
      <c r="E413" s="823">
        <f t="shared" si="159"/>
        <v>0</v>
      </c>
      <c r="F413" s="822"/>
      <c r="G413" s="822"/>
      <c r="H413" s="823">
        <f t="shared" si="160"/>
        <v>0</v>
      </c>
      <c r="I413" s="824">
        <f t="shared" si="177"/>
        <v>0</v>
      </c>
      <c r="J413" s="824">
        <f t="shared" si="178"/>
        <v>0</v>
      </c>
      <c r="K413" s="824">
        <f t="shared" ref="K413:K414" si="189">SUM(I413:J413)</f>
        <v>0</v>
      </c>
      <c r="L413" s="825" t="str">
        <f t="shared" si="180"/>
        <v>-</v>
      </c>
      <c r="M413" s="826" t="str">
        <f t="shared" si="180"/>
        <v>-</v>
      </c>
    </row>
    <row r="414" spans="1:13" s="48" customFormat="1" x14ac:dyDescent="0.2">
      <c r="A414" s="820">
        <v>408</v>
      </c>
      <c r="B414" s="821"/>
      <c r="C414" s="822"/>
      <c r="D414" s="822"/>
      <c r="E414" s="823">
        <f t="shared" ref="E414:E477" si="190">SUM(C414:D414)</f>
        <v>0</v>
      </c>
      <c r="F414" s="822"/>
      <c r="G414" s="822"/>
      <c r="H414" s="823">
        <f t="shared" ref="H414:H477" si="191">SUM(F414:G414)</f>
        <v>0</v>
      </c>
      <c r="I414" s="824">
        <f t="shared" si="177"/>
        <v>0</v>
      </c>
      <c r="J414" s="824">
        <f t="shared" si="178"/>
        <v>0</v>
      </c>
      <c r="K414" s="824">
        <f t="shared" si="189"/>
        <v>0</v>
      </c>
      <c r="L414" s="825" t="str">
        <f t="shared" si="180"/>
        <v>-</v>
      </c>
      <c r="M414" s="826" t="str">
        <f t="shared" si="180"/>
        <v>-</v>
      </c>
    </row>
    <row r="415" spans="1:13" s="48" customFormat="1" x14ac:dyDescent="0.2">
      <c r="A415" s="820">
        <v>409</v>
      </c>
      <c r="B415" s="821"/>
      <c r="C415" s="822"/>
      <c r="D415" s="822"/>
      <c r="E415" s="823">
        <f t="shared" si="190"/>
        <v>0</v>
      </c>
      <c r="F415" s="822"/>
      <c r="G415" s="822"/>
      <c r="H415" s="823">
        <f t="shared" si="191"/>
        <v>0</v>
      </c>
      <c r="I415" s="824">
        <f t="shared" si="177"/>
        <v>0</v>
      </c>
      <c r="J415" s="824">
        <f t="shared" si="178"/>
        <v>0</v>
      </c>
      <c r="K415" s="824">
        <f t="shared" ref="K415:K417" si="192">SUM(I415:J415)</f>
        <v>0</v>
      </c>
      <c r="L415" s="825" t="str">
        <f t="shared" si="180"/>
        <v>-</v>
      </c>
      <c r="M415" s="826" t="str">
        <f t="shared" si="180"/>
        <v>-</v>
      </c>
    </row>
    <row r="416" spans="1:13" s="48" customFormat="1" x14ac:dyDescent="0.2">
      <c r="A416" s="820">
        <v>410</v>
      </c>
      <c r="B416" s="821"/>
      <c r="C416" s="822"/>
      <c r="D416" s="822"/>
      <c r="E416" s="823">
        <f t="shared" si="190"/>
        <v>0</v>
      </c>
      <c r="F416" s="822"/>
      <c r="G416" s="822"/>
      <c r="H416" s="823">
        <f t="shared" si="191"/>
        <v>0</v>
      </c>
      <c r="I416" s="824">
        <f t="shared" si="177"/>
        <v>0</v>
      </c>
      <c r="J416" s="824">
        <f t="shared" si="178"/>
        <v>0</v>
      </c>
      <c r="K416" s="824">
        <f t="shared" si="192"/>
        <v>0</v>
      </c>
      <c r="L416" s="825" t="str">
        <f t="shared" si="180"/>
        <v>-</v>
      </c>
      <c r="M416" s="826" t="str">
        <f t="shared" si="180"/>
        <v>-</v>
      </c>
    </row>
    <row r="417" spans="1:13" s="48" customFormat="1" x14ac:dyDescent="0.2">
      <c r="A417" s="820">
        <v>411</v>
      </c>
      <c r="B417" s="821"/>
      <c r="C417" s="822"/>
      <c r="D417" s="822"/>
      <c r="E417" s="823">
        <f t="shared" si="190"/>
        <v>0</v>
      </c>
      <c r="F417" s="822"/>
      <c r="G417" s="822"/>
      <c r="H417" s="823">
        <f t="shared" si="191"/>
        <v>0</v>
      </c>
      <c r="I417" s="824">
        <f t="shared" si="177"/>
        <v>0</v>
      </c>
      <c r="J417" s="824">
        <f t="shared" si="178"/>
        <v>0</v>
      </c>
      <c r="K417" s="824">
        <f t="shared" si="192"/>
        <v>0</v>
      </c>
      <c r="L417" s="825" t="str">
        <f t="shared" si="180"/>
        <v>-</v>
      </c>
      <c r="M417" s="826" t="str">
        <f t="shared" si="180"/>
        <v>-</v>
      </c>
    </row>
    <row r="418" spans="1:13" s="48" customFormat="1" x14ac:dyDescent="0.2">
      <c r="A418" s="820">
        <v>412</v>
      </c>
      <c r="B418" s="821"/>
      <c r="C418" s="822"/>
      <c r="D418" s="822"/>
      <c r="E418" s="823">
        <f t="shared" si="190"/>
        <v>0</v>
      </c>
      <c r="F418" s="822"/>
      <c r="G418" s="822"/>
      <c r="H418" s="823">
        <f t="shared" si="191"/>
        <v>0</v>
      </c>
      <c r="I418" s="824">
        <f t="shared" si="177"/>
        <v>0</v>
      </c>
      <c r="J418" s="824">
        <f t="shared" si="178"/>
        <v>0</v>
      </c>
      <c r="K418" s="824">
        <f t="shared" ref="K418:K419" si="193">SUM(I418:J418)</f>
        <v>0</v>
      </c>
      <c r="L418" s="825" t="str">
        <f t="shared" si="180"/>
        <v>-</v>
      </c>
      <c r="M418" s="826" t="str">
        <f t="shared" si="180"/>
        <v>-</v>
      </c>
    </row>
    <row r="419" spans="1:13" s="48" customFormat="1" x14ac:dyDescent="0.2">
      <c r="A419" s="820">
        <v>413</v>
      </c>
      <c r="B419" s="821"/>
      <c r="C419" s="822"/>
      <c r="D419" s="822"/>
      <c r="E419" s="823">
        <f t="shared" si="190"/>
        <v>0</v>
      </c>
      <c r="F419" s="822"/>
      <c r="G419" s="822"/>
      <c r="H419" s="823">
        <f t="shared" si="191"/>
        <v>0</v>
      </c>
      <c r="I419" s="824">
        <f t="shared" si="177"/>
        <v>0</v>
      </c>
      <c r="J419" s="824">
        <f t="shared" si="178"/>
        <v>0</v>
      </c>
      <c r="K419" s="824">
        <f t="shared" si="193"/>
        <v>0</v>
      </c>
      <c r="L419" s="825" t="str">
        <f t="shared" si="180"/>
        <v>-</v>
      </c>
      <c r="M419" s="826" t="str">
        <f t="shared" si="180"/>
        <v>-</v>
      </c>
    </row>
    <row r="420" spans="1:13" s="48" customFormat="1" x14ac:dyDescent="0.2">
      <c r="A420" s="820">
        <v>414</v>
      </c>
      <c r="B420" s="821"/>
      <c r="C420" s="822"/>
      <c r="D420" s="822"/>
      <c r="E420" s="823">
        <f t="shared" si="190"/>
        <v>0</v>
      </c>
      <c r="F420" s="822"/>
      <c r="G420" s="822"/>
      <c r="H420" s="823">
        <f t="shared" si="191"/>
        <v>0</v>
      </c>
      <c r="I420" s="824">
        <f t="shared" si="177"/>
        <v>0</v>
      </c>
      <c r="J420" s="824">
        <f t="shared" si="178"/>
        <v>0</v>
      </c>
      <c r="K420" s="824">
        <f t="shared" ref="K420:K422" si="194">SUM(I420:J420)</f>
        <v>0</v>
      </c>
      <c r="L420" s="825" t="str">
        <f t="shared" si="180"/>
        <v>-</v>
      </c>
      <c r="M420" s="826" t="str">
        <f t="shared" si="180"/>
        <v>-</v>
      </c>
    </row>
    <row r="421" spans="1:13" s="48" customFormat="1" x14ac:dyDescent="0.2">
      <c r="A421" s="820">
        <v>415</v>
      </c>
      <c r="B421" s="821"/>
      <c r="C421" s="822"/>
      <c r="D421" s="822"/>
      <c r="E421" s="823">
        <f t="shared" si="190"/>
        <v>0</v>
      </c>
      <c r="F421" s="822"/>
      <c r="G421" s="822"/>
      <c r="H421" s="823">
        <f t="shared" si="191"/>
        <v>0</v>
      </c>
      <c r="I421" s="824">
        <f t="shared" si="177"/>
        <v>0</v>
      </c>
      <c r="J421" s="824">
        <f t="shared" si="178"/>
        <v>0</v>
      </c>
      <c r="K421" s="824">
        <f t="shared" si="194"/>
        <v>0</v>
      </c>
      <c r="L421" s="825" t="str">
        <f t="shared" si="180"/>
        <v>-</v>
      </c>
      <c r="M421" s="826" t="str">
        <f t="shared" si="180"/>
        <v>-</v>
      </c>
    </row>
    <row r="422" spans="1:13" s="48" customFormat="1" x14ac:dyDescent="0.2">
      <c r="A422" s="820">
        <v>416</v>
      </c>
      <c r="B422" s="821"/>
      <c r="C422" s="822"/>
      <c r="D422" s="822"/>
      <c r="E422" s="823">
        <f t="shared" si="190"/>
        <v>0</v>
      </c>
      <c r="F422" s="822"/>
      <c r="G422" s="822"/>
      <c r="H422" s="823">
        <f t="shared" si="191"/>
        <v>0</v>
      </c>
      <c r="I422" s="824">
        <f t="shared" si="177"/>
        <v>0</v>
      </c>
      <c r="J422" s="824">
        <f t="shared" si="178"/>
        <v>0</v>
      </c>
      <c r="K422" s="824">
        <f t="shared" si="194"/>
        <v>0</v>
      </c>
      <c r="L422" s="825" t="str">
        <f t="shared" si="180"/>
        <v>-</v>
      </c>
      <c r="M422" s="826" t="str">
        <f t="shared" si="180"/>
        <v>-</v>
      </c>
    </row>
    <row r="423" spans="1:13" s="48" customFormat="1" x14ac:dyDescent="0.2">
      <c r="A423" s="820">
        <v>417</v>
      </c>
      <c r="B423" s="821"/>
      <c r="C423" s="822"/>
      <c r="D423" s="822"/>
      <c r="E423" s="823">
        <f t="shared" si="190"/>
        <v>0</v>
      </c>
      <c r="F423" s="822"/>
      <c r="G423" s="822"/>
      <c r="H423" s="823">
        <f t="shared" si="191"/>
        <v>0</v>
      </c>
      <c r="I423" s="824">
        <f t="shared" si="177"/>
        <v>0</v>
      </c>
      <c r="J423" s="824">
        <f t="shared" si="178"/>
        <v>0</v>
      </c>
      <c r="K423" s="824">
        <f t="shared" ref="K423:K424" si="195">SUM(I423:J423)</f>
        <v>0</v>
      </c>
      <c r="L423" s="825" t="str">
        <f t="shared" si="180"/>
        <v>-</v>
      </c>
      <c r="M423" s="826" t="str">
        <f t="shared" si="180"/>
        <v>-</v>
      </c>
    </row>
    <row r="424" spans="1:13" s="48" customFormat="1" x14ac:dyDescent="0.2">
      <c r="A424" s="820">
        <v>418</v>
      </c>
      <c r="B424" s="821"/>
      <c r="C424" s="822"/>
      <c r="D424" s="822"/>
      <c r="E424" s="823">
        <f t="shared" si="190"/>
        <v>0</v>
      </c>
      <c r="F424" s="822"/>
      <c r="G424" s="822"/>
      <c r="H424" s="823">
        <f t="shared" si="191"/>
        <v>0</v>
      </c>
      <c r="I424" s="824">
        <f t="shared" si="177"/>
        <v>0</v>
      </c>
      <c r="J424" s="824">
        <f t="shared" si="178"/>
        <v>0</v>
      </c>
      <c r="K424" s="824">
        <f t="shared" si="195"/>
        <v>0</v>
      </c>
      <c r="L424" s="825" t="str">
        <f t="shared" si="180"/>
        <v>-</v>
      </c>
      <c r="M424" s="826" t="str">
        <f t="shared" si="180"/>
        <v>-</v>
      </c>
    </row>
    <row r="425" spans="1:13" s="48" customFormat="1" x14ac:dyDescent="0.2">
      <c r="A425" s="820">
        <v>419</v>
      </c>
      <c r="B425" s="821"/>
      <c r="C425" s="822"/>
      <c r="D425" s="822"/>
      <c r="E425" s="823">
        <f t="shared" si="190"/>
        <v>0</v>
      </c>
      <c r="F425" s="822"/>
      <c r="G425" s="822"/>
      <c r="H425" s="823">
        <f t="shared" si="191"/>
        <v>0</v>
      </c>
      <c r="I425" s="824">
        <f t="shared" si="177"/>
        <v>0</v>
      </c>
      <c r="J425" s="824">
        <f t="shared" si="178"/>
        <v>0</v>
      </c>
      <c r="K425" s="824">
        <f t="shared" ref="K425:K427" si="196">SUM(I425:J425)</f>
        <v>0</v>
      </c>
      <c r="L425" s="825" t="str">
        <f t="shared" si="180"/>
        <v>-</v>
      </c>
      <c r="M425" s="826" t="str">
        <f t="shared" si="180"/>
        <v>-</v>
      </c>
    </row>
    <row r="426" spans="1:13" s="48" customFormat="1" x14ac:dyDescent="0.2">
      <c r="A426" s="820">
        <v>420</v>
      </c>
      <c r="B426" s="821"/>
      <c r="C426" s="822"/>
      <c r="D426" s="822"/>
      <c r="E426" s="823">
        <f t="shared" si="190"/>
        <v>0</v>
      </c>
      <c r="F426" s="822"/>
      <c r="G426" s="822"/>
      <c r="H426" s="823">
        <f t="shared" si="191"/>
        <v>0</v>
      </c>
      <c r="I426" s="824">
        <f t="shared" si="177"/>
        <v>0</v>
      </c>
      <c r="J426" s="824">
        <f t="shared" si="178"/>
        <v>0</v>
      </c>
      <c r="K426" s="824">
        <f t="shared" si="196"/>
        <v>0</v>
      </c>
      <c r="L426" s="825" t="str">
        <f t="shared" si="180"/>
        <v>-</v>
      </c>
      <c r="M426" s="826" t="str">
        <f t="shared" si="180"/>
        <v>-</v>
      </c>
    </row>
    <row r="427" spans="1:13" s="48" customFormat="1" x14ac:dyDescent="0.2">
      <c r="A427" s="820">
        <v>421</v>
      </c>
      <c r="B427" s="821"/>
      <c r="C427" s="822"/>
      <c r="D427" s="822"/>
      <c r="E427" s="823">
        <f t="shared" si="190"/>
        <v>0</v>
      </c>
      <c r="F427" s="822"/>
      <c r="G427" s="822"/>
      <c r="H427" s="823">
        <f t="shared" si="191"/>
        <v>0</v>
      </c>
      <c r="I427" s="824">
        <f t="shared" si="177"/>
        <v>0</v>
      </c>
      <c r="J427" s="824">
        <f t="shared" si="178"/>
        <v>0</v>
      </c>
      <c r="K427" s="824">
        <f t="shared" si="196"/>
        <v>0</v>
      </c>
      <c r="L427" s="825" t="str">
        <f t="shared" si="180"/>
        <v>-</v>
      </c>
      <c r="M427" s="826" t="str">
        <f t="shared" si="180"/>
        <v>-</v>
      </c>
    </row>
    <row r="428" spans="1:13" s="48" customFormat="1" x14ac:dyDescent="0.2">
      <c r="A428" s="820">
        <v>422</v>
      </c>
      <c r="B428" s="821"/>
      <c r="C428" s="822"/>
      <c r="D428" s="822"/>
      <c r="E428" s="823">
        <f t="shared" si="190"/>
        <v>0</v>
      </c>
      <c r="F428" s="822"/>
      <c r="G428" s="822"/>
      <c r="H428" s="823">
        <f t="shared" si="191"/>
        <v>0</v>
      </c>
      <c r="I428" s="824">
        <f t="shared" si="177"/>
        <v>0</v>
      </c>
      <c r="J428" s="824">
        <f t="shared" si="178"/>
        <v>0</v>
      </c>
      <c r="K428" s="824">
        <f t="shared" ref="K428:K429" si="197">SUM(I428:J428)</f>
        <v>0</v>
      </c>
      <c r="L428" s="825" t="str">
        <f t="shared" si="180"/>
        <v>-</v>
      </c>
      <c r="M428" s="826" t="str">
        <f t="shared" si="180"/>
        <v>-</v>
      </c>
    </row>
    <row r="429" spans="1:13" s="48" customFormat="1" x14ac:dyDescent="0.2">
      <c r="A429" s="820">
        <v>423</v>
      </c>
      <c r="B429" s="821"/>
      <c r="C429" s="822"/>
      <c r="D429" s="822"/>
      <c r="E429" s="823">
        <f t="shared" si="190"/>
        <v>0</v>
      </c>
      <c r="F429" s="822"/>
      <c r="G429" s="822"/>
      <c r="H429" s="823">
        <f t="shared" si="191"/>
        <v>0</v>
      </c>
      <c r="I429" s="824">
        <f t="shared" si="177"/>
        <v>0</v>
      </c>
      <c r="J429" s="824">
        <f t="shared" si="178"/>
        <v>0</v>
      </c>
      <c r="K429" s="824">
        <f t="shared" si="197"/>
        <v>0</v>
      </c>
      <c r="L429" s="825" t="str">
        <f t="shared" si="180"/>
        <v>-</v>
      </c>
      <c r="M429" s="826" t="str">
        <f t="shared" si="180"/>
        <v>-</v>
      </c>
    </row>
    <row r="430" spans="1:13" s="48" customFormat="1" x14ac:dyDescent="0.2">
      <c r="A430" s="820">
        <v>424</v>
      </c>
      <c r="B430" s="821"/>
      <c r="C430" s="822"/>
      <c r="D430" s="822"/>
      <c r="E430" s="823">
        <f t="shared" si="190"/>
        <v>0</v>
      </c>
      <c r="F430" s="822"/>
      <c r="G430" s="822"/>
      <c r="H430" s="823">
        <f t="shared" si="191"/>
        <v>0</v>
      </c>
      <c r="I430" s="824">
        <f t="shared" si="177"/>
        <v>0</v>
      </c>
      <c r="J430" s="824">
        <f t="shared" si="178"/>
        <v>0</v>
      </c>
      <c r="K430" s="824">
        <f t="shared" ref="K430:K432" si="198">SUM(I430:J430)</f>
        <v>0</v>
      </c>
      <c r="L430" s="825" t="str">
        <f t="shared" si="180"/>
        <v>-</v>
      </c>
      <c r="M430" s="826" t="str">
        <f t="shared" si="180"/>
        <v>-</v>
      </c>
    </row>
    <row r="431" spans="1:13" s="48" customFormat="1" x14ac:dyDescent="0.2">
      <c r="A431" s="820">
        <v>425</v>
      </c>
      <c r="B431" s="821"/>
      <c r="C431" s="822"/>
      <c r="D431" s="822"/>
      <c r="E431" s="823">
        <f t="shared" si="190"/>
        <v>0</v>
      </c>
      <c r="F431" s="822"/>
      <c r="G431" s="822"/>
      <c r="H431" s="823">
        <f t="shared" si="191"/>
        <v>0</v>
      </c>
      <c r="I431" s="824">
        <f t="shared" si="177"/>
        <v>0</v>
      </c>
      <c r="J431" s="824">
        <f t="shared" si="178"/>
        <v>0</v>
      </c>
      <c r="K431" s="824">
        <f t="shared" si="198"/>
        <v>0</v>
      </c>
      <c r="L431" s="825" t="str">
        <f t="shared" si="180"/>
        <v>-</v>
      </c>
      <c r="M431" s="826" t="str">
        <f t="shared" si="180"/>
        <v>-</v>
      </c>
    </row>
    <row r="432" spans="1:13" s="48" customFormat="1" x14ac:dyDescent="0.2">
      <c r="A432" s="820">
        <v>426</v>
      </c>
      <c r="B432" s="821"/>
      <c r="C432" s="822"/>
      <c r="D432" s="822"/>
      <c r="E432" s="823">
        <f t="shared" si="190"/>
        <v>0</v>
      </c>
      <c r="F432" s="822"/>
      <c r="G432" s="822"/>
      <c r="H432" s="823">
        <f t="shared" si="191"/>
        <v>0</v>
      </c>
      <c r="I432" s="824">
        <f t="shared" si="177"/>
        <v>0</v>
      </c>
      <c r="J432" s="824">
        <f t="shared" si="178"/>
        <v>0</v>
      </c>
      <c r="K432" s="824">
        <f t="shared" si="198"/>
        <v>0</v>
      </c>
      <c r="L432" s="825" t="str">
        <f t="shared" si="180"/>
        <v>-</v>
      </c>
      <c r="M432" s="826" t="str">
        <f t="shared" si="180"/>
        <v>-</v>
      </c>
    </row>
    <row r="433" spans="1:13" s="48" customFormat="1" x14ac:dyDescent="0.2">
      <c r="A433" s="820">
        <v>427</v>
      </c>
      <c r="B433" s="821"/>
      <c r="C433" s="822"/>
      <c r="D433" s="822"/>
      <c r="E433" s="823">
        <f t="shared" si="190"/>
        <v>0</v>
      </c>
      <c r="F433" s="822"/>
      <c r="G433" s="822"/>
      <c r="H433" s="823">
        <f t="shared" si="191"/>
        <v>0</v>
      </c>
      <c r="I433" s="824">
        <f t="shared" si="177"/>
        <v>0</v>
      </c>
      <c r="J433" s="824">
        <f t="shared" si="178"/>
        <v>0</v>
      </c>
      <c r="K433" s="824">
        <f t="shared" ref="K433:K434" si="199">SUM(I433:J433)</f>
        <v>0</v>
      </c>
      <c r="L433" s="825" t="str">
        <f t="shared" si="180"/>
        <v>-</v>
      </c>
      <c r="M433" s="826" t="str">
        <f t="shared" si="180"/>
        <v>-</v>
      </c>
    </row>
    <row r="434" spans="1:13" s="48" customFormat="1" x14ac:dyDescent="0.2">
      <c r="A434" s="820">
        <v>428</v>
      </c>
      <c r="B434" s="821"/>
      <c r="C434" s="822"/>
      <c r="D434" s="822"/>
      <c r="E434" s="823">
        <f t="shared" si="190"/>
        <v>0</v>
      </c>
      <c r="F434" s="822"/>
      <c r="G434" s="822"/>
      <c r="H434" s="823">
        <f t="shared" si="191"/>
        <v>0</v>
      </c>
      <c r="I434" s="824">
        <f t="shared" si="177"/>
        <v>0</v>
      </c>
      <c r="J434" s="824">
        <f t="shared" si="178"/>
        <v>0</v>
      </c>
      <c r="K434" s="824">
        <f t="shared" si="199"/>
        <v>0</v>
      </c>
      <c r="L434" s="825" t="str">
        <f t="shared" si="180"/>
        <v>-</v>
      </c>
      <c r="M434" s="826" t="str">
        <f t="shared" si="180"/>
        <v>-</v>
      </c>
    </row>
    <row r="435" spans="1:13" s="48" customFormat="1" x14ac:dyDescent="0.2">
      <c r="A435" s="820">
        <v>429</v>
      </c>
      <c r="B435" s="821"/>
      <c r="C435" s="822"/>
      <c r="D435" s="822"/>
      <c r="E435" s="823">
        <f t="shared" si="190"/>
        <v>0</v>
      </c>
      <c r="F435" s="822"/>
      <c r="G435" s="822"/>
      <c r="H435" s="823">
        <f t="shared" si="191"/>
        <v>0</v>
      </c>
      <c r="I435" s="824">
        <f t="shared" si="177"/>
        <v>0</v>
      </c>
      <c r="J435" s="824">
        <f t="shared" si="178"/>
        <v>0</v>
      </c>
      <c r="K435" s="824">
        <f t="shared" ref="K435:K437" si="200">SUM(I435:J435)</f>
        <v>0</v>
      </c>
      <c r="L435" s="825" t="str">
        <f t="shared" si="180"/>
        <v>-</v>
      </c>
      <c r="M435" s="826" t="str">
        <f t="shared" si="180"/>
        <v>-</v>
      </c>
    </row>
    <row r="436" spans="1:13" s="48" customFormat="1" x14ac:dyDescent="0.2">
      <c r="A436" s="820">
        <v>430</v>
      </c>
      <c r="B436" s="821"/>
      <c r="C436" s="822"/>
      <c r="D436" s="822"/>
      <c r="E436" s="823">
        <f t="shared" si="190"/>
        <v>0</v>
      </c>
      <c r="F436" s="822"/>
      <c r="G436" s="822"/>
      <c r="H436" s="823">
        <f t="shared" si="191"/>
        <v>0</v>
      </c>
      <c r="I436" s="824">
        <f t="shared" si="177"/>
        <v>0</v>
      </c>
      <c r="J436" s="824">
        <f t="shared" si="178"/>
        <v>0</v>
      </c>
      <c r="K436" s="824">
        <f t="shared" si="200"/>
        <v>0</v>
      </c>
      <c r="L436" s="825" t="str">
        <f t="shared" si="180"/>
        <v>-</v>
      </c>
      <c r="M436" s="826" t="str">
        <f t="shared" si="180"/>
        <v>-</v>
      </c>
    </row>
    <row r="437" spans="1:13" s="48" customFormat="1" x14ac:dyDescent="0.2">
      <c r="A437" s="820">
        <v>431</v>
      </c>
      <c r="B437" s="821"/>
      <c r="C437" s="822"/>
      <c r="D437" s="822"/>
      <c r="E437" s="823">
        <f t="shared" si="190"/>
        <v>0</v>
      </c>
      <c r="F437" s="822"/>
      <c r="G437" s="822"/>
      <c r="H437" s="823">
        <f t="shared" si="191"/>
        <v>0</v>
      </c>
      <c r="I437" s="824">
        <f t="shared" si="177"/>
        <v>0</v>
      </c>
      <c r="J437" s="824">
        <f t="shared" si="178"/>
        <v>0</v>
      </c>
      <c r="K437" s="824">
        <f t="shared" si="200"/>
        <v>0</v>
      </c>
      <c r="L437" s="825" t="str">
        <f t="shared" si="180"/>
        <v>-</v>
      </c>
      <c r="M437" s="826" t="str">
        <f t="shared" si="180"/>
        <v>-</v>
      </c>
    </row>
    <row r="438" spans="1:13" s="48" customFormat="1" x14ac:dyDescent="0.2">
      <c r="A438" s="820">
        <v>432</v>
      </c>
      <c r="B438" s="821"/>
      <c r="C438" s="822"/>
      <c r="D438" s="822"/>
      <c r="E438" s="823">
        <f t="shared" si="190"/>
        <v>0</v>
      </c>
      <c r="F438" s="822"/>
      <c r="G438" s="822"/>
      <c r="H438" s="823">
        <f t="shared" si="191"/>
        <v>0</v>
      </c>
      <c r="I438" s="824">
        <f t="shared" si="177"/>
        <v>0</v>
      </c>
      <c r="J438" s="824">
        <f t="shared" si="178"/>
        <v>0</v>
      </c>
      <c r="K438" s="824">
        <f t="shared" ref="K438:K439" si="201">SUM(I438:J438)</f>
        <v>0</v>
      </c>
      <c r="L438" s="825" t="str">
        <f t="shared" si="180"/>
        <v>-</v>
      </c>
      <c r="M438" s="826" t="str">
        <f t="shared" si="180"/>
        <v>-</v>
      </c>
    </row>
    <row r="439" spans="1:13" s="48" customFormat="1" x14ac:dyDescent="0.2">
      <c r="A439" s="820">
        <v>433</v>
      </c>
      <c r="B439" s="821"/>
      <c r="C439" s="822"/>
      <c r="D439" s="822"/>
      <c r="E439" s="823">
        <f t="shared" si="190"/>
        <v>0</v>
      </c>
      <c r="F439" s="822"/>
      <c r="G439" s="822"/>
      <c r="H439" s="823">
        <f t="shared" si="191"/>
        <v>0</v>
      </c>
      <c r="I439" s="824">
        <f t="shared" si="177"/>
        <v>0</v>
      </c>
      <c r="J439" s="824">
        <f t="shared" si="178"/>
        <v>0</v>
      </c>
      <c r="K439" s="824">
        <f t="shared" si="201"/>
        <v>0</v>
      </c>
      <c r="L439" s="825" t="str">
        <f t="shared" si="180"/>
        <v>-</v>
      </c>
      <c r="M439" s="826" t="str">
        <f t="shared" si="180"/>
        <v>-</v>
      </c>
    </row>
    <row r="440" spans="1:13" s="48" customFormat="1" x14ac:dyDescent="0.2">
      <c r="A440" s="820">
        <v>434</v>
      </c>
      <c r="B440" s="821"/>
      <c r="C440" s="822"/>
      <c r="D440" s="822"/>
      <c r="E440" s="823">
        <f t="shared" si="190"/>
        <v>0</v>
      </c>
      <c r="F440" s="822"/>
      <c r="G440" s="822"/>
      <c r="H440" s="823">
        <f t="shared" si="191"/>
        <v>0</v>
      </c>
      <c r="I440" s="824">
        <f t="shared" si="177"/>
        <v>0</v>
      </c>
      <c r="J440" s="824">
        <f t="shared" si="178"/>
        <v>0</v>
      </c>
      <c r="K440" s="824">
        <f t="shared" ref="K440:K442" si="202">SUM(I440:J440)</f>
        <v>0</v>
      </c>
      <c r="L440" s="825" t="str">
        <f t="shared" si="180"/>
        <v>-</v>
      </c>
      <c r="M440" s="826" t="str">
        <f t="shared" si="180"/>
        <v>-</v>
      </c>
    </row>
    <row r="441" spans="1:13" s="48" customFormat="1" x14ac:dyDescent="0.2">
      <c r="A441" s="820">
        <v>435</v>
      </c>
      <c r="B441" s="821"/>
      <c r="C441" s="822"/>
      <c r="D441" s="822"/>
      <c r="E441" s="823">
        <f t="shared" si="190"/>
        <v>0</v>
      </c>
      <c r="F441" s="822"/>
      <c r="G441" s="822"/>
      <c r="H441" s="823">
        <f t="shared" si="191"/>
        <v>0</v>
      </c>
      <c r="I441" s="824">
        <f t="shared" si="177"/>
        <v>0</v>
      </c>
      <c r="J441" s="824">
        <f t="shared" si="178"/>
        <v>0</v>
      </c>
      <c r="K441" s="824">
        <f t="shared" si="202"/>
        <v>0</v>
      </c>
      <c r="L441" s="825" t="str">
        <f t="shared" si="180"/>
        <v>-</v>
      </c>
      <c r="M441" s="826" t="str">
        <f t="shared" si="180"/>
        <v>-</v>
      </c>
    </row>
    <row r="442" spans="1:13" s="48" customFormat="1" x14ac:dyDescent="0.2">
      <c r="A442" s="820">
        <v>436</v>
      </c>
      <c r="B442" s="821"/>
      <c r="C442" s="822"/>
      <c r="D442" s="822"/>
      <c r="E442" s="823">
        <f t="shared" si="190"/>
        <v>0</v>
      </c>
      <c r="F442" s="822"/>
      <c r="G442" s="822"/>
      <c r="H442" s="823">
        <f t="shared" si="191"/>
        <v>0</v>
      </c>
      <c r="I442" s="824">
        <f t="shared" si="177"/>
        <v>0</v>
      </c>
      <c r="J442" s="824">
        <f t="shared" si="178"/>
        <v>0</v>
      </c>
      <c r="K442" s="824">
        <f t="shared" si="202"/>
        <v>0</v>
      </c>
      <c r="L442" s="825" t="str">
        <f t="shared" si="180"/>
        <v>-</v>
      </c>
      <c r="M442" s="826" t="str">
        <f t="shared" si="180"/>
        <v>-</v>
      </c>
    </row>
    <row r="443" spans="1:13" s="48" customFormat="1" x14ac:dyDescent="0.2">
      <c r="A443" s="820">
        <v>437</v>
      </c>
      <c r="B443" s="821"/>
      <c r="C443" s="822"/>
      <c r="D443" s="822"/>
      <c r="E443" s="823">
        <f t="shared" si="190"/>
        <v>0</v>
      </c>
      <c r="F443" s="822"/>
      <c r="G443" s="822"/>
      <c r="H443" s="823">
        <f t="shared" si="191"/>
        <v>0</v>
      </c>
      <c r="I443" s="824">
        <f t="shared" si="177"/>
        <v>0</v>
      </c>
      <c r="J443" s="824">
        <f t="shared" si="178"/>
        <v>0</v>
      </c>
      <c r="K443" s="824">
        <f t="shared" ref="K443:K444" si="203">SUM(I443:J443)</f>
        <v>0</v>
      </c>
      <c r="L443" s="825" t="str">
        <f t="shared" si="180"/>
        <v>-</v>
      </c>
      <c r="M443" s="826" t="str">
        <f t="shared" si="180"/>
        <v>-</v>
      </c>
    </row>
    <row r="444" spans="1:13" s="48" customFormat="1" x14ac:dyDescent="0.2">
      <c r="A444" s="820">
        <v>438</v>
      </c>
      <c r="B444" s="821"/>
      <c r="C444" s="822"/>
      <c r="D444" s="822"/>
      <c r="E444" s="823">
        <f t="shared" si="190"/>
        <v>0</v>
      </c>
      <c r="F444" s="822"/>
      <c r="G444" s="822"/>
      <c r="H444" s="823">
        <f t="shared" si="191"/>
        <v>0</v>
      </c>
      <c r="I444" s="824">
        <f t="shared" si="177"/>
        <v>0</v>
      </c>
      <c r="J444" s="824">
        <f t="shared" si="178"/>
        <v>0</v>
      </c>
      <c r="K444" s="824">
        <f t="shared" si="203"/>
        <v>0</v>
      </c>
      <c r="L444" s="825" t="str">
        <f t="shared" si="180"/>
        <v>-</v>
      </c>
      <c r="M444" s="826" t="str">
        <f t="shared" si="180"/>
        <v>-</v>
      </c>
    </row>
    <row r="445" spans="1:13" s="48" customFormat="1" x14ac:dyDescent="0.2">
      <c r="A445" s="820">
        <v>439</v>
      </c>
      <c r="B445" s="821"/>
      <c r="C445" s="822"/>
      <c r="D445" s="822"/>
      <c r="E445" s="823">
        <f t="shared" si="190"/>
        <v>0</v>
      </c>
      <c r="F445" s="822"/>
      <c r="G445" s="822"/>
      <c r="H445" s="823">
        <f t="shared" si="191"/>
        <v>0</v>
      </c>
      <c r="I445" s="824">
        <f t="shared" si="177"/>
        <v>0</v>
      </c>
      <c r="J445" s="824">
        <f t="shared" si="178"/>
        <v>0</v>
      </c>
      <c r="K445" s="824">
        <f t="shared" ref="K445:K447" si="204">SUM(I445:J445)</f>
        <v>0</v>
      </c>
      <c r="L445" s="825" t="str">
        <f t="shared" si="180"/>
        <v>-</v>
      </c>
      <c r="M445" s="826" t="str">
        <f t="shared" si="180"/>
        <v>-</v>
      </c>
    </row>
    <row r="446" spans="1:13" s="48" customFormat="1" x14ac:dyDescent="0.2">
      <c r="A446" s="820">
        <v>440</v>
      </c>
      <c r="B446" s="821"/>
      <c r="C446" s="822"/>
      <c r="D446" s="822"/>
      <c r="E446" s="823">
        <f t="shared" si="190"/>
        <v>0</v>
      </c>
      <c r="F446" s="822"/>
      <c r="G446" s="822"/>
      <c r="H446" s="823">
        <f t="shared" si="191"/>
        <v>0</v>
      </c>
      <c r="I446" s="824">
        <f t="shared" si="177"/>
        <v>0</v>
      </c>
      <c r="J446" s="824">
        <f t="shared" si="178"/>
        <v>0</v>
      </c>
      <c r="K446" s="824">
        <f t="shared" si="204"/>
        <v>0</v>
      </c>
      <c r="L446" s="825" t="str">
        <f t="shared" si="180"/>
        <v>-</v>
      </c>
      <c r="M446" s="826" t="str">
        <f t="shared" si="180"/>
        <v>-</v>
      </c>
    </row>
    <row r="447" spans="1:13" s="48" customFormat="1" x14ac:dyDescent="0.2">
      <c r="A447" s="820">
        <v>441</v>
      </c>
      <c r="B447" s="821"/>
      <c r="C447" s="822"/>
      <c r="D447" s="822"/>
      <c r="E447" s="823">
        <f t="shared" si="190"/>
        <v>0</v>
      </c>
      <c r="F447" s="822"/>
      <c r="G447" s="822"/>
      <c r="H447" s="823">
        <f t="shared" si="191"/>
        <v>0</v>
      </c>
      <c r="I447" s="824">
        <f t="shared" si="177"/>
        <v>0</v>
      </c>
      <c r="J447" s="824">
        <f t="shared" si="178"/>
        <v>0</v>
      </c>
      <c r="K447" s="824">
        <f t="shared" si="204"/>
        <v>0</v>
      </c>
      <c r="L447" s="825" t="str">
        <f t="shared" si="180"/>
        <v>-</v>
      </c>
      <c r="M447" s="826" t="str">
        <f t="shared" si="180"/>
        <v>-</v>
      </c>
    </row>
    <row r="448" spans="1:13" s="48" customFormat="1" x14ac:dyDescent="0.2">
      <c r="A448" s="820">
        <v>442</v>
      </c>
      <c r="B448" s="821"/>
      <c r="C448" s="822"/>
      <c r="D448" s="822"/>
      <c r="E448" s="823">
        <f t="shared" si="190"/>
        <v>0</v>
      </c>
      <c r="F448" s="822"/>
      <c r="G448" s="822"/>
      <c r="H448" s="823">
        <f t="shared" si="191"/>
        <v>0</v>
      </c>
      <c r="I448" s="824">
        <f t="shared" si="177"/>
        <v>0</v>
      </c>
      <c r="J448" s="824">
        <f t="shared" si="178"/>
        <v>0</v>
      </c>
      <c r="K448" s="824">
        <f t="shared" ref="K448:K449" si="205">SUM(I448:J448)</f>
        <v>0</v>
      </c>
      <c r="L448" s="825" t="str">
        <f t="shared" si="180"/>
        <v>-</v>
      </c>
      <c r="M448" s="826" t="str">
        <f t="shared" si="180"/>
        <v>-</v>
      </c>
    </row>
    <row r="449" spans="1:13" s="48" customFormat="1" x14ac:dyDescent="0.2">
      <c r="A449" s="820">
        <v>443</v>
      </c>
      <c r="B449" s="821"/>
      <c r="C449" s="822"/>
      <c r="D449" s="822"/>
      <c r="E449" s="823">
        <f t="shared" si="190"/>
        <v>0</v>
      </c>
      <c r="F449" s="822"/>
      <c r="G449" s="822"/>
      <c r="H449" s="823">
        <f t="shared" si="191"/>
        <v>0</v>
      </c>
      <c r="I449" s="824">
        <f t="shared" si="177"/>
        <v>0</v>
      </c>
      <c r="J449" s="824">
        <f t="shared" si="178"/>
        <v>0</v>
      </c>
      <c r="K449" s="824">
        <f t="shared" si="205"/>
        <v>0</v>
      </c>
      <c r="L449" s="825" t="str">
        <f t="shared" si="180"/>
        <v>-</v>
      </c>
      <c r="M449" s="826" t="str">
        <f t="shared" si="180"/>
        <v>-</v>
      </c>
    </row>
    <row r="450" spans="1:13" s="48" customFormat="1" x14ac:dyDescent="0.2">
      <c r="A450" s="820">
        <v>444</v>
      </c>
      <c r="B450" s="821"/>
      <c r="C450" s="822"/>
      <c r="D450" s="822"/>
      <c r="E450" s="823">
        <f t="shared" si="190"/>
        <v>0</v>
      </c>
      <c r="F450" s="822"/>
      <c r="G450" s="822"/>
      <c r="H450" s="823">
        <f t="shared" si="191"/>
        <v>0</v>
      </c>
      <c r="I450" s="824">
        <f t="shared" si="177"/>
        <v>0</v>
      </c>
      <c r="J450" s="824">
        <f t="shared" si="178"/>
        <v>0</v>
      </c>
      <c r="K450" s="824">
        <f t="shared" ref="K450:K452" si="206">SUM(I450:J450)</f>
        <v>0</v>
      </c>
      <c r="L450" s="825" t="str">
        <f t="shared" si="180"/>
        <v>-</v>
      </c>
      <c r="M450" s="826" t="str">
        <f t="shared" si="180"/>
        <v>-</v>
      </c>
    </row>
    <row r="451" spans="1:13" s="48" customFormat="1" x14ac:dyDescent="0.2">
      <c r="A451" s="820">
        <v>445</v>
      </c>
      <c r="B451" s="821"/>
      <c r="C451" s="822"/>
      <c r="D451" s="822"/>
      <c r="E451" s="823">
        <f t="shared" si="190"/>
        <v>0</v>
      </c>
      <c r="F451" s="822"/>
      <c r="G451" s="822"/>
      <c r="H451" s="823">
        <f t="shared" si="191"/>
        <v>0</v>
      </c>
      <c r="I451" s="824">
        <f t="shared" si="177"/>
        <v>0</v>
      </c>
      <c r="J451" s="824">
        <f t="shared" si="178"/>
        <v>0</v>
      </c>
      <c r="K451" s="824">
        <f t="shared" si="206"/>
        <v>0</v>
      </c>
      <c r="L451" s="825" t="str">
        <f t="shared" si="180"/>
        <v>-</v>
      </c>
      <c r="M451" s="826" t="str">
        <f t="shared" si="180"/>
        <v>-</v>
      </c>
    </row>
    <row r="452" spans="1:13" s="48" customFormat="1" x14ac:dyDescent="0.2">
      <c r="A452" s="820">
        <v>446</v>
      </c>
      <c r="B452" s="821"/>
      <c r="C452" s="822"/>
      <c r="D452" s="822"/>
      <c r="E452" s="823">
        <f t="shared" si="190"/>
        <v>0</v>
      </c>
      <c r="F452" s="822"/>
      <c r="G452" s="822"/>
      <c r="H452" s="823">
        <f t="shared" si="191"/>
        <v>0</v>
      </c>
      <c r="I452" s="824">
        <f t="shared" si="177"/>
        <v>0</v>
      </c>
      <c r="J452" s="824">
        <f t="shared" si="178"/>
        <v>0</v>
      </c>
      <c r="K452" s="824">
        <f t="shared" si="206"/>
        <v>0</v>
      </c>
      <c r="L452" s="825" t="str">
        <f t="shared" si="180"/>
        <v>-</v>
      </c>
      <c r="M452" s="826" t="str">
        <f t="shared" si="180"/>
        <v>-</v>
      </c>
    </row>
    <row r="453" spans="1:13" s="48" customFormat="1" x14ac:dyDescent="0.2">
      <c r="A453" s="820">
        <v>447</v>
      </c>
      <c r="B453" s="821"/>
      <c r="C453" s="822"/>
      <c r="D453" s="822"/>
      <c r="E453" s="823">
        <f t="shared" si="190"/>
        <v>0</v>
      </c>
      <c r="F453" s="822"/>
      <c r="G453" s="822"/>
      <c r="H453" s="823">
        <f t="shared" si="191"/>
        <v>0</v>
      </c>
      <c r="I453" s="824">
        <f t="shared" si="177"/>
        <v>0</v>
      </c>
      <c r="J453" s="824">
        <f t="shared" si="178"/>
        <v>0</v>
      </c>
      <c r="K453" s="824">
        <f t="shared" ref="K453:K454" si="207">SUM(I453:J453)</f>
        <v>0</v>
      </c>
      <c r="L453" s="825" t="str">
        <f t="shared" si="180"/>
        <v>-</v>
      </c>
      <c r="M453" s="826" t="str">
        <f t="shared" si="180"/>
        <v>-</v>
      </c>
    </row>
    <row r="454" spans="1:13" s="48" customFormat="1" x14ac:dyDescent="0.2">
      <c r="A454" s="820">
        <v>448</v>
      </c>
      <c r="B454" s="821"/>
      <c r="C454" s="822"/>
      <c r="D454" s="822"/>
      <c r="E454" s="823">
        <f t="shared" si="190"/>
        <v>0</v>
      </c>
      <c r="F454" s="822"/>
      <c r="G454" s="822"/>
      <c r="H454" s="823">
        <f t="shared" si="191"/>
        <v>0</v>
      </c>
      <c r="I454" s="824">
        <f t="shared" ref="I454:I505" si="208">F454*FactorUpPremium</f>
        <v>0</v>
      </c>
      <c r="J454" s="824">
        <f t="shared" ref="J454:J505" si="209">G454*FactorUpPremium</f>
        <v>0</v>
      </c>
      <c r="K454" s="824">
        <f t="shared" si="207"/>
        <v>0</v>
      </c>
      <c r="L454" s="825" t="str">
        <f t="shared" si="180"/>
        <v>-</v>
      </c>
      <c r="M454" s="826" t="str">
        <f t="shared" si="180"/>
        <v>-</v>
      </c>
    </row>
    <row r="455" spans="1:13" s="48" customFormat="1" x14ac:dyDescent="0.2">
      <c r="A455" s="820">
        <v>449</v>
      </c>
      <c r="B455" s="821"/>
      <c r="C455" s="822"/>
      <c r="D455" s="822"/>
      <c r="E455" s="823">
        <f t="shared" si="190"/>
        <v>0</v>
      </c>
      <c r="F455" s="822"/>
      <c r="G455" s="822"/>
      <c r="H455" s="823">
        <f t="shared" si="191"/>
        <v>0</v>
      </c>
      <c r="I455" s="824">
        <f t="shared" si="208"/>
        <v>0</v>
      </c>
      <c r="J455" s="824">
        <f t="shared" si="209"/>
        <v>0</v>
      </c>
      <c r="K455" s="824">
        <f t="shared" ref="K455:K457" si="210">SUM(I455:J455)</f>
        <v>0</v>
      </c>
      <c r="L455" s="825" t="str">
        <f t="shared" ref="L455:M505" si="211">IFERROR(I455/$K455,"-")</f>
        <v>-</v>
      </c>
      <c r="M455" s="826" t="str">
        <f t="shared" si="211"/>
        <v>-</v>
      </c>
    </row>
    <row r="456" spans="1:13" s="48" customFormat="1" x14ac:dyDescent="0.2">
      <c r="A456" s="820">
        <v>450</v>
      </c>
      <c r="B456" s="821"/>
      <c r="C456" s="822"/>
      <c r="D456" s="822"/>
      <c r="E456" s="823">
        <f t="shared" si="190"/>
        <v>0</v>
      </c>
      <c r="F456" s="822"/>
      <c r="G456" s="822"/>
      <c r="H456" s="823">
        <f t="shared" si="191"/>
        <v>0</v>
      </c>
      <c r="I456" s="824">
        <f t="shared" si="208"/>
        <v>0</v>
      </c>
      <c r="J456" s="824">
        <f t="shared" si="209"/>
        <v>0</v>
      </c>
      <c r="K456" s="824">
        <f t="shared" si="210"/>
        <v>0</v>
      </c>
      <c r="L456" s="825" t="str">
        <f t="shared" si="211"/>
        <v>-</v>
      </c>
      <c r="M456" s="826" t="str">
        <f t="shared" si="211"/>
        <v>-</v>
      </c>
    </row>
    <row r="457" spans="1:13" s="48" customFormat="1" x14ac:dyDescent="0.2">
      <c r="A457" s="820">
        <v>451</v>
      </c>
      <c r="B457" s="821"/>
      <c r="C457" s="822"/>
      <c r="D457" s="822"/>
      <c r="E457" s="823">
        <f t="shared" si="190"/>
        <v>0</v>
      </c>
      <c r="F457" s="822"/>
      <c r="G457" s="822"/>
      <c r="H457" s="823">
        <f t="shared" si="191"/>
        <v>0</v>
      </c>
      <c r="I457" s="824">
        <f t="shared" si="208"/>
        <v>0</v>
      </c>
      <c r="J457" s="824">
        <f t="shared" si="209"/>
        <v>0</v>
      </c>
      <c r="K457" s="824">
        <f t="shared" si="210"/>
        <v>0</v>
      </c>
      <c r="L457" s="825" t="str">
        <f t="shared" si="211"/>
        <v>-</v>
      </c>
      <c r="M457" s="826" t="str">
        <f t="shared" si="211"/>
        <v>-</v>
      </c>
    </row>
    <row r="458" spans="1:13" s="48" customFormat="1" x14ac:dyDescent="0.2">
      <c r="A458" s="820">
        <v>452</v>
      </c>
      <c r="B458" s="821"/>
      <c r="C458" s="822"/>
      <c r="D458" s="822"/>
      <c r="E458" s="823">
        <f t="shared" si="190"/>
        <v>0</v>
      </c>
      <c r="F458" s="822"/>
      <c r="G458" s="822"/>
      <c r="H458" s="823">
        <f t="shared" si="191"/>
        <v>0</v>
      </c>
      <c r="I458" s="824">
        <f t="shared" si="208"/>
        <v>0</v>
      </c>
      <c r="J458" s="824">
        <f t="shared" si="209"/>
        <v>0</v>
      </c>
      <c r="K458" s="824">
        <f t="shared" ref="K458:K459" si="212">SUM(I458:J458)</f>
        <v>0</v>
      </c>
      <c r="L458" s="825" t="str">
        <f t="shared" si="211"/>
        <v>-</v>
      </c>
      <c r="M458" s="826" t="str">
        <f t="shared" si="211"/>
        <v>-</v>
      </c>
    </row>
    <row r="459" spans="1:13" s="48" customFormat="1" x14ac:dyDescent="0.2">
      <c r="A459" s="820">
        <v>453</v>
      </c>
      <c r="B459" s="821"/>
      <c r="C459" s="822"/>
      <c r="D459" s="822"/>
      <c r="E459" s="823">
        <f t="shared" si="190"/>
        <v>0</v>
      </c>
      <c r="F459" s="822"/>
      <c r="G459" s="822"/>
      <c r="H459" s="823">
        <f t="shared" si="191"/>
        <v>0</v>
      </c>
      <c r="I459" s="824">
        <f t="shared" si="208"/>
        <v>0</v>
      </c>
      <c r="J459" s="824">
        <f t="shared" si="209"/>
        <v>0</v>
      </c>
      <c r="K459" s="824">
        <f t="shared" si="212"/>
        <v>0</v>
      </c>
      <c r="L459" s="825" t="str">
        <f t="shared" si="211"/>
        <v>-</v>
      </c>
      <c r="M459" s="826" t="str">
        <f t="shared" si="211"/>
        <v>-</v>
      </c>
    </row>
    <row r="460" spans="1:13" s="48" customFormat="1" x14ac:dyDescent="0.2">
      <c r="A460" s="820">
        <v>454</v>
      </c>
      <c r="B460" s="821"/>
      <c r="C460" s="822"/>
      <c r="D460" s="822"/>
      <c r="E460" s="823">
        <f t="shared" si="190"/>
        <v>0</v>
      </c>
      <c r="F460" s="822"/>
      <c r="G460" s="822"/>
      <c r="H460" s="823">
        <f t="shared" si="191"/>
        <v>0</v>
      </c>
      <c r="I460" s="824">
        <f t="shared" si="208"/>
        <v>0</v>
      </c>
      <c r="J460" s="824">
        <f t="shared" si="209"/>
        <v>0</v>
      </c>
      <c r="K460" s="824">
        <f t="shared" ref="K460:K462" si="213">SUM(I460:J460)</f>
        <v>0</v>
      </c>
      <c r="L460" s="825" t="str">
        <f t="shared" si="211"/>
        <v>-</v>
      </c>
      <c r="M460" s="826" t="str">
        <f t="shared" si="211"/>
        <v>-</v>
      </c>
    </row>
    <row r="461" spans="1:13" s="48" customFormat="1" x14ac:dyDescent="0.2">
      <c r="A461" s="820">
        <v>455</v>
      </c>
      <c r="B461" s="821"/>
      <c r="C461" s="822"/>
      <c r="D461" s="822"/>
      <c r="E461" s="823">
        <f t="shared" si="190"/>
        <v>0</v>
      </c>
      <c r="F461" s="822"/>
      <c r="G461" s="822"/>
      <c r="H461" s="823">
        <f t="shared" si="191"/>
        <v>0</v>
      </c>
      <c r="I461" s="824">
        <f t="shared" si="208"/>
        <v>0</v>
      </c>
      <c r="J461" s="824">
        <f t="shared" si="209"/>
        <v>0</v>
      </c>
      <c r="K461" s="824">
        <f t="shared" si="213"/>
        <v>0</v>
      </c>
      <c r="L461" s="825" t="str">
        <f t="shared" si="211"/>
        <v>-</v>
      </c>
      <c r="M461" s="826" t="str">
        <f t="shared" si="211"/>
        <v>-</v>
      </c>
    </row>
    <row r="462" spans="1:13" s="48" customFormat="1" x14ac:dyDescent="0.2">
      <c r="A462" s="820">
        <v>456</v>
      </c>
      <c r="B462" s="821"/>
      <c r="C462" s="822"/>
      <c r="D462" s="822"/>
      <c r="E462" s="823">
        <f t="shared" si="190"/>
        <v>0</v>
      </c>
      <c r="F462" s="822"/>
      <c r="G462" s="822"/>
      <c r="H462" s="823">
        <f t="shared" si="191"/>
        <v>0</v>
      </c>
      <c r="I462" s="824">
        <f t="shared" si="208"/>
        <v>0</v>
      </c>
      <c r="J462" s="824">
        <f t="shared" si="209"/>
        <v>0</v>
      </c>
      <c r="K462" s="824">
        <f t="shared" si="213"/>
        <v>0</v>
      </c>
      <c r="L462" s="825" t="str">
        <f t="shared" si="211"/>
        <v>-</v>
      </c>
      <c r="M462" s="826" t="str">
        <f t="shared" si="211"/>
        <v>-</v>
      </c>
    </row>
    <row r="463" spans="1:13" s="48" customFormat="1" x14ac:dyDescent="0.2">
      <c r="A463" s="820">
        <v>457</v>
      </c>
      <c r="B463" s="821"/>
      <c r="C463" s="822"/>
      <c r="D463" s="822"/>
      <c r="E463" s="823">
        <f t="shared" si="190"/>
        <v>0</v>
      </c>
      <c r="F463" s="822"/>
      <c r="G463" s="822"/>
      <c r="H463" s="823">
        <f t="shared" si="191"/>
        <v>0</v>
      </c>
      <c r="I463" s="824">
        <f t="shared" si="208"/>
        <v>0</v>
      </c>
      <c r="J463" s="824">
        <f t="shared" si="209"/>
        <v>0</v>
      </c>
      <c r="K463" s="824">
        <f t="shared" ref="K463:K464" si="214">SUM(I463:J463)</f>
        <v>0</v>
      </c>
      <c r="L463" s="825" t="str">
        <f t="shared" si="211"/>
        <v>-</v>
      </c>
      <c r="M463" s="826" t="str">
        <f t="shared" si="211"/>
        <v>-</v>
      </c>
    </row>
    <row r="464" spans="1:13" s="48" customFormat="1" x14ac:dyDescent="0.2">
      <c r="A464" s="820">
        <v>458</v>
      </c>
      <c r="B464" s="821"/>
      <c r="C464" s="822"/>
      <c r="D464" s="822"/>
      <c r="E464" s="823">
        <f t="shared" si="190"/>
        <v>0</v>
      </c>
      <c r="F464" s="822"/>
      <c r="G464" s="822"/>
      <c r="H464" s="823">
        <f t="shared" si="191"/>
        <v>0</v>
      </c>
      <c r="I464" s="824">
        <f t="shared" si="208"/>
        <v>0</v>
      </c>
      <c r="J464" s="824">
        <f t="shared" si="209"/>
        <v>0</v>
      </c>
      <c r="K464" s="824">
        <f t="shared" si="214"/>
        <v>0</v>
      </c>
      <c r="L464" s="825" t="str">
        <f t="shared" si="211"/>
        <v>-</v>
      </c>
      <c r="M464" s="826" t="str">
        <f t="shared" si="211"/>
        <v>-</v>
      </c>
    </row>
    <row r="465" spans="1:13" s="48" customFormat="1" x14ac:dyDescent="0.2">
      <c r="A465" s="820">
        <v>459</v>
      </c>
      <c r="B465" s="821"/>
      <c r="C465" s="822"/>
      <c r="D465" s="822"/>
      <c r="E465" s="823">
        <f t="shared" si="190"/>
        <v>0</v>
      </c>
      <c r="F465" s="822"/>
      <c r="G465" s="822"/>
      <c r="H465" s="823">
        <f t="shared" si="191"/>
        <v>0</v>
      </c>
      <c r="I465" s="824">
        <f t="shared" si="208"/>
        <v>0</v>
      </c>
      <c r="J465" s="824">
        <f t="shared" si="209"/>
        <v>0</v>
      </c>
      <c r="K465" s="824">
        <f t="shared" ref="K465:K467" si="215">SUM(I465:J465)</f>
        <v>0</v>
      </c>
      <c r="L465" s="825" t="str">
        <f t="shared" si="211"/>
        <v>-</v>
      </c>
      <c r="M465" s="826" t="str">
        <f t="shared" si="211"/>
        <v>-</v>
      </c>
    </row>
    <row r="466" spans="1:13" s="48" customFormat="1" x14ac:dyDescent="0.2">
      <c r="A466" s="820">
        <v>460</v>
      </c>
      <c r="B466" s="821"/>
      <c r="C466" s="822"/>
      <c r="D466" s="822"/>
      <c r="E466" s="823">
        <f t="shared" si="190"/>
        <v>0</v>
      </c>
      <c r="F466" s="822"/>
      <c r="G466" s="822"/>
      <c r="H466" s="823">
        <f t="shared" si="191"/>
        <v>0</v>
      </c>
      <c r="I466" s="824">
        <f t="shared" si="208"/>
        <v>0</v>
      </c>
      <c r="J466" s="824">
        <f t="shared" si="209"/>
        <v>0</v>
      </c>
      <c r="K466" s="824">
        <f t="shared" si="215"/>
        <v>0</v>
      </c>
      <c r="L466" s="825" t="str">
        <f t="shared" si="211"/>
        <v>-</v>
      </c>
      <c r="M466" s="826" t="str">
        <f t="shared" si="211"/>
        <v>-</v>
      </c>
    </row>
    <row r="467" spans="1:13" s="48" customFormat="1" x14ac:dyDescent="0.2">
      <c r="A467" s="820">
        <v>461</v>
      </c>
      <c r="B467" s="821"/>
      <c r="C467" s="822"/>
      <c r="D467" s="822"/>
      <c r="E467" s="823">
        <f t="shared" si="190"/>
        <v>0</v>
      </c>
      <c r="F467" s="822"/>
      <c r="G467" s="822"/>
      <c r="H467" s="823">
        <f t="shared" si="191"/>
        <v>0</v>
      </c>
      <c r="I467" s="824">
        <f t="shared" si="208"/>
        <v>0</v>
      </c>
      <c r="J467" s="824">
        <f t="shared" si="209"/>
        <v>0</v>
      </c>
      <c r="K467" s="824">
        <f t="shared" si="215"/>
        <v>0</v>
      </c>
      <c r="L467" s="825" t="str">
        <f t="shared" si="211"/>
        <v>-</v>
      </c>
      <c r="M467" s="826" t="str">
        <f t="shared" si="211"/>
        <v>-</v>
      </c>
    </row>
    <row r="468" spans="1:13" s="48" customFormat="1" x14ac:dyDescent="0.2">
      <c r="A468" s="820">
        <v>462</v>
      </c>
      <c r="B468" s="821"/>
      <c r="C468" s="822"/>
      <c r="D468" s="822"/>
      <c r="E468" s="823">
        <f t="shared" si="190"/>
        <v>0</v>
      </c>
      <c r="F468" s="822"/>
      <c r="G468" s="822"/>
      <c r="H468" s="823">
        <f t="shared" si="191"/>
        <v>0</v>
      </c>
      <c r="I468" s="824">
        <f t="shared" si="208"/>
        <v>0</v>
      </c>
      <c r="J468" s="824">
        <f t="shared" si="209"/>
        <v>0</v>
      </c>
      <c r="K468" s="824">
        <f t="shared" ref="K468:K469" si="216">SUM(I468:J468)</f>
        <v>0</v>
      </c>
      <c r="L468" s="825" t="str">
        <f t="shared" si="211"/>
        <v>-</v>
      </c>
      <c r="M468" s="826" t="str">
        <f t="shared" si="211"/>
        <v>-</v>
      </c>
    </row>
    <row r="469" spans="1:13" s="48" customFormat="1" x14ac:dyDescent="0.2">
      <c r="A469" s="820">
        <v>463</v>
      </c>
      <c r="B469" s="821"/>
      <c r="C469" s="822"/>
      <c r="D469" s="822"/>
      <c r="E469" s="823">
        <f t="shared" si="190"/>
        <v>0</v>
      </c>
      <c r="F469" s="822"/>
      <c r="G469" s="822"/>
      <c r="H469" s="823">
        <f t="shared" si="191"/>
        <v>0</v>
      </c>
      <c r="I469" s="824">
        <f t="shared" si="208"/>
        <v>0</v>
      </c>
      <c r="J469" s="824">
        <f t="shared" si="209"/>
        <v>0</v>
      </c>
      <c r="K469" s="824">
        <f t="shared" si="216"/>
        <v>0</v>
      </c>
      <c r="L469" s="825" t="str">
        <f t="shared" si="211"/>
        <v>-</v>
      </c>
      <c r="M469" s="826" t="str">
        <f t="shared" si="211"/>
        <v>-</v>
      </c>
    </row>
    <row r="470" spans="1:13" s="48" customFormat="1" x14ac:dyDescent="0.2">
      <c r="A470" s="820">
        <v>464</v>
      </c>
      <c r="B470" s="821"/>
      <c r="C470" s="822"/>
      <c r="D470" s="822"/>
      <c r="E470" s="823">
        <f t="shared" si="190"/>
        <v>0</v>
      </c>
      <c r="F470" s="822"/>
      <c r="G470" s="822"/>
      <c r="H470" s="823">
        <f t="shared" si="191"/>
        <v>0</v>
      </c>
      <c r="I470" s="824">
        <f t="shared" si="208"/>
        <v>0</v>
      </c>
      <c r="J470" s="824">
        <f t="shared" si="209"/>
        <v>0</v>
      </c>
      <c r="K470" s="824">
        <f t="shared" ref="K470:K472" si="217">SUM(I470:J470)</f>
        <v>0</v>
      </c>
      <c r="L470" s="825" t="str">
        <f t="shared" si="211"/>
        <v>-</v>
      </c>
      <c r="M470" s="826" t="str">
        <f t="shared" si="211"/>
        <v>-</v>
      </c>
    </row>
    <row r="471" spans="1:13" s="48" customFormat="1" x14ac:dyDescent="0.2">
      <c r="A471" s="820">
        <v>465</v>
      </c>
      <c r="B471" s="821"/>
      <c r="C471" s="822"/>
      <c r="D471" s="822"/>
      <c r="E471" s="823">
        <f t="shared" si="190"/>
        <v>0</v>
      </c>
      <c r="F471" s="822"/>
      <c r="G471" s="822"/>
      <c r="H471" s="823">
        <f t="shared" si="191"/>
        <v>0</v>
      </c>
      <c r="I471" s="824">
        <f t="shared" si="208"/>
        <v>0</v>
      </c>
      <c r="J471" s="824">
        <f t="shared" si="209"/>
        <v>0</v>
      </c>
      <c r="K471" s="824">
        <f t="shared" si="217"/>
        <v>0</v>
      </c>
      <c r="L471" s="825" t="str">
        <f t="shared" si="211"/>
        <v>-</v>
      </c>
      <c r="M471" s="826" t="str">
        <f t="shared" si="211"/>
        <v>-</v>
      </c>
    </row>
    <row r="472" spans="1:13" s="48" customFormat="1" x14ac:dyDescent="0.2">
      <c r="A472" s="820">
        <v>466</v>
      </c>
      <c r="B472" s="821"/>
      <c r="C472" s="822"/>
      <c r="D472" s="822"/>
      <c r="E472" s="823">
        <f t="shared" si="190"/>
        <v>0</v>
      </c>
      <c r="F472" s="822"/>
      <c r="G472" s="822"/>
      <c r="H472" s="823">
        <f t="shared" si="191"/>
        <v>0</v>
      </c>
      <c r="I472" s="824">
        <f t="shared" si="208"/>
        <v>0</v>
      </c>
      <c r="J472" s="824">
        <f t="shared" si="209"/>
        <v>0</v>
      </c>
      <c r="K472" s="824">
        <f t="shared" si="217"/>
        <v>0</v>
      </c>
      <c r="L472" s="825" t="str">
        <f t="shared" si="211"/>
        <v>-</v>
      </c>
      <c r="M472" s="826" t="str">
        <f t="shared" si="211"/>
        <v>-</v>
      </c>
    </row>
    <row r="473" spans="1:13" s="48" customFormat="1" x14ac:dyDescent="0.2">
      <c r="A473" s="820">
        <v>467</v>
      </c>
      <c r="B473" s="821"/>
      <c r="C473" s="822"/>
      <c r="D473" s="822"/>
      <c r="E473" s="823">
        <f t="shared" si="190"/>
        <v>0</v>
      </c>
      <c r="F473" s="822"/>
      <c r="G473" s="822"/>
      <c r="H473" s="823">
        <f t="shared" si="191"/>
        <v>0</v>
      </c>
      <c r="I473" s="824">
        <f t="shared" si="208"/>
        <v>0</v>
      </c>
      <c r="J473" s="824">
        <f t="shared" si="209"/>
        <v>0</v>
      </c>
      <c r="K473" s="824">
        <f t="shared" ref="K473:K474" si="218">SUM(I473:J473)</f>
        <v>0</v>
      </c>
      <c r="L473" s="825" t="str">
        <f t="shared" si="211"/>
        <v>-</v>
      </c>
      <c r="M473" s="826" t="str">
        <f t="shared" si="211"/>
        <v>-</v>
      </c>
    </row>
    <row r="474" spans="1:13" s="48" customFormat="1" x14ac:dyDescent="0.2">
      <c r="A474" s="820">
        <v>468</v>
      </c>
      <c r="B474" s="821"/>
      <c r="C474" s="822"/>
      <c r="D474" s="822"/>
      <c r="E474" s="823">
        <f t="shared" si="190"/>
        <v>0</v>
      </c>
      <c r="F474" s="822"/>
      <c r="G474" s="822"/>
      <c r="H474" s="823">
        <f t="shared" si="191"/>
        <v>0</v>
      </c>
      <c r="I474" s="824">
        <f t="shared" si="208"/>
        <v>0</v>
      </c>
      <c r="J474" s="824">
        <f t="shared" si="209"/>
        <v>0</v>
      </c>
      <c r="K474" s="824">
        <f t="shared" si="218"/>
        <v>0</v>
      </c>
      <c r="L474" s="825" t="str">
        <f t="shared" si="211"/>
        <v>-</v>
      </c>
      <c r="M474" s="826" t="str">
        <f t="shared" si="211"/>
        <v>-</v>
      </c>
    </row>
    <row r="475" spans="1:13" s="48" customFormat="1" x14ac:dyDescent="0.2">
      <c r="A475" s="820">
        <v>469</v>
      </c>
      <c r="B475" s="821"/>
      <c r="C475" s="822"/>
      <c r="D475" s="822"/>
      <c r="E475" s="823">
        <f t="shared" si="190"/>
        <v>0</v>
      </c>
      <c r="F475" s="822"/>
      <c r="G475" s="822"/>
      <c r="H475" s="823">
        <f t="shared" si="191"/>
        <v>0</v>
      </c>
      <c r="I475" s="824">
        <f t="shared" si="208"/>
        <v>0</v>
      </c>
      <c r="J475" s="824">
        <f t="shared" si="209"/>
        <v>0</v>
      </c>
      <c r="K475" s="824">
        <f t="shared" ref="K475:K477" si="219">SUM(I475:J475)</f>
        <v>0</v>
      </c>
      <c r="L475" s="825" t="str">
        <f t="shared" si="211"/>
        <v>-</v>
      </c>
      <c r="M475" s="826" t="str">
        <f t="shared" si="211"/>
        <v>-</v>
      </c>
    </row>
    <row r="476" spans="1:13" s="48" customFormat="1" x14ac:dyDescent="0.2">
      <c r="A476" s="820">
        <v>470</v>
      </c>
      <c r="B476" s="821"/>
      <c r="C476" s="822"/>
      <c r="D476" s="822"/>
      <c r="E476" s="823">
        <f t="shared" si="190"/>
        <v>0</v>
      </c>
      <c r="F476" s="822"/>
      <c r="G476" s="822"/>
      <c r="H476" s="823">
        <f t="shared" si="191"/>
        <v>0</v>
      </c>
      <c r="I476" s="824">
        <f t="shared" si="208"/>
        <v>0</v>
      </c>
      <c r="J476" s="824">
        <f t="shared" si="209"/>
        <v>0</v>
      </c>
      <c r="K476" s="824">
        <f t="shared" si="219"/>
        <v>0</v>
      </c>
      <c r="L476" s="825" t="str">
        <f t="shared" si="211"/>
        <v>-</v>
      </c>
      <c r="M476" s="826" t="str">
        <f t="shared" si="211"/>
        <v>-</v>
      </c>
    </row>
    <row r="477" spans="1:13" s="48" customFormat="1" x14ac:dyDescent="0.2">
      <c r="A477" s="820">
        <v>471</v>
      </c>
      <c r="B477" s="821"/>
      <c r="C477" s="822"/>
      <c r="D477" s="822"/>
      <c r="E477" s="823">
        <f t="shared" si="190"/>
        <v>0</v>
      </c>
      <c r="F477" s="822"/>
      <c r="G477" s="822"/>
      <c r="H477" s="823">
        <f t="shared" si="191"/>
        <v>0</v>
      </c>
      <c r="I477" s="824">
        <f t="shared" si="208"/>
        <v>0</v>
      </c>
      <c r="J477" s="824">
        <f t="shared" si="209"/>
        <v>0</v>
      </c>
      <c r="K477" s="824">
        <f t="shared" si="219"/>
        <v>0</v>
      </c>
      <c r="L477" s="825" t="str">
        <f t="shared" si="211"/>
        <v>-</v>
      </c>
      <c r="M477" s="826" t="str">
        <f t="shared" si="211"/>
        <v>-</v>
      </c>
    </row>
    <row r="478" spans="1:13" s="48" customFormat="1" x14ac:dyDescent="0.2">
      <c r="A478" s="820">
        <v>472</v>
      </c>
      <c r="B478" s="821"/>
      <c r="C478" s="822"/>
      <c r="D478" s="822"/>
      <c r="E478" s="823">
        <f t="shared" ref="E478:E505" si="220">SUM(C478:D478)</f>
        <v>0</v>
      </c>
      <c r="F478" s="822"/>
      <c r="G478" s="822"/>
      <c r="H478" s="823">
        <f t="shared" ref="H478:H505" si="221">SUM(F478:G478)</f>
        <v>0</v>
      </c>
      <c r="I478" s="824">
        <f t="shared" si="208"/>
        <v>0</v>
      </c>
      <c r="J478" s="824">
        <f t="shared" si="209"/>
        <v>0</v>
      </c>
      <c r="K478" s="824">
        <f t="shared" ref="K478:K479" si="222">SUM(I478:J478)</f>
        <v>0</v>
      </c>
      <c r="L478" s="825" t="str">
        <f t="shared" si="211"/>
        <v>-</v>
      </c>
      <c r="M478" s="826" t="str">
        <f t="shared" si="211"/>
        <v>-</v>
      </c>
    </row>
    <row r="479" spans="1:13" s="48" customFormat="1" x14ac:dyDescent="0.2">
      <c r="A479" s="820">
        <v>473</v>
      </c>
      <c r="B479" s="821"/>
      <c r="C479" s="822"/>
      <c r="D479" s="822"/>
      <c r="E479" s="823">
        <f t="shared" si="220"/>
        <v>0</v>
      </c>
      <c r="F479" s="822"/>
      <c r="G479" s="822"/>
      <c r="H479" s="823">
        <f t="shared" si="221"/>
        <v>0</v>
      </c>
      <c r="I479" s="824">
        <f t="shared" si="208"/>
        <v>0</v>
      </c>
      <c r="J479" s="824">
        <f t="shared" si="209"/>
        <v>0</v>
      </c>
      <c r="K479" s="824">
        <f t="shared" si="222"/>
        <v>0</v>
      </c>
      <c r="L479" s="825" t="str">
        <f t="shared" si="211"/>
        <v>-</v>
      </c>
      <c r="M479" s="826" t="str">
        <f t="shared" si="211"/>
        <v>-</v>
      </c>
    </row>
    <row r="480" spans="1:13" s="48" customFormat="1" x14ac:dyDescent="0.2">
      <c r="A480" s="820">
        <v>474</v>
      </c>
      <c r="B480" s="821"/>
      <c r="C480" s="822"/>
      <c r="D480" s="822"/>
      <c r="E480" s="823">
        <f t="shared" si="220"/>
        <v>0</v>
      </c>
      <c r="F480" s="822"/>
      <c r="G480" s="822"/>
      <c r="H480" s="823">
        <f t="shared" si="221"/>
        <v>0</v>
      </c>
      <c r="I480" s="824">
        <f t="shared" si="208"/>
        <v>0</v>
      </c>
      <c r="J480" s="824">
        <f t="shared" si="209"/>
        <v>0</v>
      </c>
      <c r="K480" s="824">
        <f t="shared" ref="K480:K482" si="223">SUM(I480:J480)</f>
        <v>0</v>
      </c>
      <c r="L480" s="825" t="str">
        <f t="shared" si="211"/>
        <v>-</v>
      </c>
      <c r="M480" s="826" t="str">
        <f t="shared" si="211"/>
        <v>-</v>
      </c>
    </row>
    <row r="481" spans="1:13" s="48" customFormat="1" x14ac:dyDescent="0.2">
      <c r="A481" s="820">
        <v>475</v>
      </c>
      <c r="B481" s="821"/>
      <c r="C481" s="822"/>
      <c r="D481" s="822"/>
      <c r="E481" s="823">
        <f t="shared" si="220"/>
        <v>0</v>
      </c>
      <c r="F481" s="822"/>
      <c r="G481" s="822"/>
      <c r="H481" s="823">
        <f t="shared" si="221"/>
        <v>0</v>
      </c>
      <c r="I481" s="824">
        <f t="shared" si="208"/>
        <v>0</v>
      </c>
      <c r="J481" s="824">
        <f t="shared" si="209"/>
        <v>0</v>
      </c>
      <c r="K481" s="824">
        <f t="shared" si="223"/>
        <v>0</v>
      </c>
      <c r="L481" s="825" t="str">
        <f t="shared" si="211"/>
        <v>-</v>
      </c>
      <c r="M481" s="826" t="str">
        <f t="shared" si="211"/>
        <v>-</v>
      </c>
    </row>
    <row r="482" spans="1:13" s="48" customFormat="1" x14ac:dyDescent="0.2">
      <c r="A482" s="820">
        <v>476</v>
      </c>
      <c r="B482" s="821"/>
      <c r="C482" s="822"/>
      <c r="D482" s="822"/>
      <c r="E482" s="823">
        <f t="shared" si="220"/>
        <v>0</v>
      </c>
      <c r="F482" s="822"/>
      <c r="G482" s="822"/>
      <c r="H482" s="823">
        <f t="shared" si="221"/>
        <v>0</v>
      </c>
      <c r="I482" s="824">
        <f t="shared" si="208"/>
        <v>0</v>
      </c>
      <c r="J482" s="824">
        <f t="shared" si="209"/>
        <v>0</v>
      </c>
      <c r="K482" s="824">
        <f t="shared" si="223"/>
        <v>0</v>
      </c>
      <c r="L482" s="825" t="str">
        <f t="shared" si="211"/>
        <v>-</v>
      </c>
      <c r="M482" s="826" t="str">
        <f t="shared" si="211"/>
        <v>-</v>
      </c>
    </row>
    <row r="483" spans="1:13" s="48" customFormat="1" x14ac:dyDescent="0.2">
      <c r="A483" s="820">
        <v>477</v>
      </c>
      <c r="B483" s="821"/>
      <c r="C483" s="822"/>
      <c r="D483" s="822"/>
      <c r="E483" s="823">
        <f t="shared" si="220"/>
        <v>0</v>
      </c>
      <c r="F483" s="822"/>
      <c r="G483" s="822"/>
      <c r="H483" s="823">
        <f t="shared" si="221"/>
        <v>0</v>
      </c>
      <c r="I483" s="824">
        <f t="shared" si="208"/>
        <v>0</v>
      </c>
      <c r="J483" s="824">
        <f t="shared" si="209"/>
        <v>0</v>
      </c>
      <c r="K483" s="824">
        <f t="shared" ref="K483:K484" si="224">SUM(I483:J483)</f>
        <v>0</v>
      </c>
      <c r="L483" s="825" t="str">
        <f t="shared" si="211"/>
        <v>-</v>
      </c>
      <c r="M483" s="826" t="str">
        <f t="shared" si="211"/>
        <v>-</v>
      </c>
    </row>
    <row r="484" spans="1:13" s="48" customFormat="1" x14ac:dyDescent="0.2">
      <c r="A484" s="820">
        <v>478</v>
      </c>
      <c r="B484" s="821"/>
      <c r="C484" s="822"/>
      <c r="D484" s="822"/>
      <c r="E484" s="823">
        <f t="shared" si="220"/>
        <v>0</v>
      </c>
      <c r="F484" s="822"/>
      <c r="G484" s="822"/>
      <c r="H484" s="823">
        <f t="shared" si="221"/>
        <v>0</v>
      </c>
      <c r="I484" s="824">
        <f t="shared" si="208"/>
        <v>0</v>
      </c>
      <c r="J484" s="824">
        <f t="shared" si="209"/>
        <v>0</v>
      </c>
      <c r="K484" s="824">
        <f t="shared" si="224"/>
        <v>0</v>
      </c>
      <c r="L484" s="825" t="str">
        <f t="shared" si="211"/>
        <v>-</v>
      </c>
      <c r="M484" s="826" t="str">
        <f t="shared" si="211"/>
        <v>-</v>
      </c>
    </row>
    <row r="485" spans="1:13" s="48" customFormat="1" x14ac:dyDescent="0.2">
      <c r="A485" s="820">
        <v>479</v>
      </c>
      <c r="B485" s="821"/>
      <c r="C485" s="822"/>
      <c r="D485" s="822"/>
      <c r="E485" s="823">
        <f t="shared" si="220"/>
        <v>0</v>
      </c>
      <c r="F485" s="822"/>
      <c r="G485" s="822"/>
      <c r="H485" s="823">
        <f t="shared" si="221"/>
        <v>0</v>
      </c>
      <c r="I485" s="824">
        <f t="shared" si="208"/>
        <v>0</v>
      </c>
      <c r="J485" s="824">
        <f t="shared" si="209"/>
        <v>0</v>
      </c>
      <c r="K485" s="824">
        <f t="shared" ref="K485:K487" si="225">SUM(I485:J485)</f>
        <v>0</v>
      </c>
      <c r="L485" s="825" t="str">
        <f t="shared" si="211"/>
        <v>-</v>
      </c>
      <c r="M485" s="826" t="str">
        <f t="shared" si="211"/>
        <v>-</v>
      </c>
    </row>
    <row r="486" spans="1:13" s="48" customFormat="1" x14ac:dyDescent="0.2">
      <c r="A486" s="820">
        <v>480</v>
      </c>
      <c r="B486" s="821"/>
      <c r="C486" s="822"/>
      <c r="D486" s="822"/>
      <c r="E486" s="823">
        <f t="shared" si="220"/>
        <v>0</v>
      </c>
      <c r="F486" s="822"/>
      <c r="G486" s="822"/>
      <c r="H486" s="823">
        <f t="shared" si="221"/>
        <v>0</v>
      </c>
      <c r="I486" s="824">
        <f t="shared" si="208"/>
        <v>0</v>
      </c>
      <c r="J486" s="824">
        <f t="shared" si="209"/>
        <v>0</v>
      </c>
      <c r="K486" s="824">
        <f t="shared" si="225"/>
        <v>0</v>
      </c>
      <c r="L486" s="825" t="str">
        <f t="shared" si="211"/>
        <v>-</v>
      </c>
      <c r="M486" s="826" t="str">
        <f t="shared" si="211"/>
        <v>-</v>
      </c>
    </row>
    <row r="487" spans="1:13" s="48" customFormat="1" x14ac:dyDescent="0.2">
      <c r="A487" s="820">
        <v>481</v>
      </c>
      <c r="B487" s="821"/>
      <c r="C487" s="822"/>
      <c r="D487" s="822"/>
      <c r="E487" s="823">
        <f t="shared" si="220"/>
        <v>0</v>
      </c>
      <c r="F487" s="822"/>
      <c r="G487" s="822"/>
      <c r="H487" s="823">
        <f t="shared" si="221"/>
        <v>0</v>
      </c>
      <c r="I487" s="824">
        <f t="shared" si="208"/>
        <v>0</v>
      </c>
      <c r="J487" s="824">
        <f t="shared" si="209"/>
        <v>0</v>
      </c>
      <c r="K487" s="824">
        <f t="shared" si="225"/>
        <v>0</v>
      </c>
      <c r="L487" s="825" t="str">
        <f t="shared" si="211"/>
        <v>-</v>
      </c>
      <c r="M487" s="826" t="str">
        <f t="shared" si="211"/>
        <v>-</v>
      </c>
    </row>
    <row r="488" spans="1:13" s="48" customFormat="1" x14ac:dyDescent="0.2">
      <c r="A488" s="820">
        <v>482</v>
      </c>
      <c r="B488" s="821"/>
      <c r="C488" s="822"/>
      <c r="D488" s="822"/>
      <c r="E488" s="823">
        <f t="shared" si="220"/>
        <v>0</v>
      </c>
      <c r="F488" s="822"/>
      <c r="G488" s="822"/>
      <c r="H488" s="823">
        <f t="shared" si="221"/>
        <v>0</v>
      </c>
      <c r="I488" s="824">
        <f t="shared" si="208"/>
        <v>0</v>
      </c>
      <c r="J488" s="824">
        <f t="shared" si="209"/>
        <v>0</v>
      </c>
      <c r="K488" s="824">
        <f t="shared" ref="K488:K489" si="226">SUM(I488:J488)</f>
        <v>0</v>
      </c>
      <c r="L488" s="825" t="str">
        <f t="shared" si="211"/>
        <v>-</v>
      </c>
      <c r="M488" s="826" t="str">
        <f t="shared" si="211"/>
        <v>-</v>
      </c>
    </row>
    <row r="489" spans="1:13" s="48" customFormat="1" x14ac:dyDescent="0.2">
      <c r="A489" s="820">
        <v>483</v>
      </c>
      <c r="B489" s="821"/>
      <c r="C489" s="822"/>
      <c r="D489" s="822"/>
      <c r="E489" s="823">
        <f t="shared" si="220"/>
        <v>0</v>
      </c>
      <c r="F489" s="822"/>
      <c r="G489" s="822"/>
      <c r="H489" s="823">
        <f t="shared" si="221"/>
        <v>0</v>
      </c>
      <c r="I489" s="824">
        <f t="shared" si="208"/>
        <v>0</v>
      </c>
      <c r="J489" s="824">
        <f t="shared" si="209"/>
        <v>0</v>
      </c>
      <c r="K489" s="824">
        <f t="shared" si="226"/>
        <v>0</v>
      </c>
      <c r="L489" s="825" t="str">
        <f t="shared" si="211"/>
        <v>-</v>
      </c>
      <c r="M489" s="826" t="str">
        <f t="shared" si="211"/>
        <v>-</v>
      </c>
    </row>
    <row r="490" spans="1:13" s="48" customFormat="1" x14ac:dyDescent="0.2">
      <c r="A490" s="820">
        <v>484</v>
      </c>
      <c r="B490" s="821"/>
      <c r="C490" s="822"/>
      <c r="D490" s="822"/>
      <c r="E490" s="823">
        <f t="shared" si="220"/>
        <v>0</v>
      </c>
      <c r="F490" s="822"/>
      <c r="G490" s="822"/>
      <c r="H490" s="823">
        <f t="shared" si="221"/>
        <v>0</v>
      </c>
      <c r="I490" s="824">
        <f t="shared" si="208"/>
        <v>0</v>
      </c>
      <c r="J490" s="824">
        <f t="shared" si="209"/>
        <v>0</v>
      </c>
      <c r="K490" s="824">
        <f t="shared" ref="K490:K492" si="227">SUM(I490:J490)</f>
        <v>0</v>
      </c>
      <c r="L490" s="825" t="str">
        <f t="shared" si="211"/>
        <v>-</v>
      </c>
      <c r="M490" s="826" t="str">
        <f t="shared" si="211"/>
        <v>-</v>
      </c>
    </row>
    <row r="491" spans="1:13" s="48" customFormat="1" x14ac:dyDescent="0.2">
      <c r="A491" s="820">
        <v>485</v>
      </c>
      <c r="B491" s="821"/>
      <c r="C491" s="822"/>
      <c r="D491" s="822"/>
      <c r="E491" s="823">
        <f t="shared" si="220"/>
        <v>0</v>
      </c>
      <c r="F491" s="822"/>
      <c r="G491" s="822"/>
      <c r="H491" s="823">
        <f t="shared" si="221"/>
        <v>0</v>
      </c>
      <c r="I491" s="824">
        <f t="shared" si="208"/>
        <v>0</v>
      </c>
      <c r="J491" s="824">
        <f t="shared" si="209"/>
        <v>0</v>
      </c>
      <c r="K491" s="824">
        <f t="shared" si="227"/>
        <v>0</v>
      </c>
      <c r="L491" s="825" t="str">
        <f t="shared" si="211"/>
        <v>-</v>
      </c>
      <c r="M491" s="826" t="str">
        <f t="shared" si="211"/>
        <v>-</v>
      </c>
    </row>
    <row r="492" spans="1:13" s="48" customFormat="1" x14ac:dyDescent="0.2">
      <c r="A492" s="820">
        <v>486</v>
      </c>
      <c r="B492" s="821"/>
      <c r="C492" s="822"/>
      <c r="D492" s="822"/>
      <c r="E492" s="823">
        <f t="shared" si="220"/>
        <v>0</v>
      </c>
      <c r="F492" s="822"/>
      <c r="G492" s="822"/>
      <c r="H492" s="823">
        <f t="shared" si="221"/>
        <v>0</v>
      </c>
      <c r="I492" s="824">
        <f t="shared" si="208"/>
        <v>0</v>
      </c>
      <c r="J492" s="824">
        <f t="shared" si="209"/>
        <v>0</v>
      </c>
      <c r="K492" s="824">
        <f t="shared" si="227"/>
        <v>0</v>
      </c>
      <c r="L492" s="825" t="str">
        <f t="shared" si="211"/>
        <v>-</v>
      </c>
      <c r="M492" s="826" t="str">
        <f t="shared" si="211"/>
        <v>-</v>
      </c>
    </row>
    <row r="493" spans="1:13" s="48" customFormat="1" x14ac:dyDescent="0.2">
      <c r="A493" s="820">
        <v>487</v>
      </c>
      <c r="B493" s="821"/>
      <c r="C493" s="822"/>
      <c r="D493" s="822"/>
      <c r="E493" s="823">
        <f t="shared" si="220"/>
        <v>0</v>
      </c>
      <c r="F493" s="822"/>
      <c r="G493" s="822"/>
      <c r="H493" s="823">
        <f t="shared" si="221"/>
        <v>0</v>
      </c>
      <c r="I493" s="824">
        <f t="shared" si="208"/>
        <v>0</v>
      </c>
      <c r="J493" s="824">
        <f t="shared" si="209"/>
        <v>0</v>
      </c>
      <c r="K493" s="824">
        <f t="shared" ref="K493:K494" si="228">SUM(I493:J493)</f>
        <v>0</v>
      </c>
      <c r="L493" s="825" t="str">
        <f t="shared" si="211"/>
        <v>-</v>
      </c>
      <c r="M493" s="826" t="str">
        <f t="shared" si="211"/>
        <v>-</v>
      </c>
    </row>
    <row r="494" spans="1:13" s="48" customFormat="1" x14ac:dyDescent="0.2">
      <c r="A494" s="820">
        <v>488</v>
      </c>
      <c r="B494" s="821"/>
      <c r="C494" s="822"/>
      <c r="D494" s="822"/>
      <c r="E494" s="823">
        <f t="shared" si="220"/>
        <v>0</v>
      </c>
      <c r="F494" s="822"/>
      <c r="G494" s="822"/>
      <c r="H494" s="823">
        <f t="shared" si="221"/>
        <v>0</v>
      </c>
      <c r="I494" s="824">
        <f t="shared" si="208"/>
        <v>0</v>
      </c>
      <c r="J494" s="824">
        <f t="shared" si="209"/>
        <v>0</v>
      </c>
      <c r="K494" s="824">
        <f t="shared" si="228"/>
        <v>0</v>
      </c>
      <c r="L494" s="825" t="str">
        <f t="shared" si="211"/>
        <v>-</v>
      </c>
      <c r="M494" s="826" t="str">
        <f t="shared" si="211"/>
        <v>-</v>
      </c>
    </row>
    <row r="495" spans="1:13" s="48" customFormat="1" x14ac:dyDescent="0.2">
      <c r="A495" s="820">
        <v>489</v>
      </c>
      <c r="B495" s="821"/>
      <c r="C495" s="822"/>
      <c r="D495" s="822"/>
      <c r="E495" s="823">
        <f t="shared" si="220"/>
        <v>0</v>
      </c>
      <c r="F495" s="822"/>
      <c r="G495" s="822"/>
      <c r="H495" s="823">
        <f t="shared" si="221"/>
        <v>0</v>
      </c>
      <c r="I495" s="824">
        <f t="shared" si="208"/>
        <v>0</v>
      </c>
      <c r="J495" s="824">
        <f t="shared" si="209"/>
        <v>0</v>
      </c>
      <c r="K495" s="824">
        <f t="shared" ref="K495:K497" si="229">SUM(I495:J495)</f>
        <v>0</v>
      </c>
      <c r="L495" s="825" t="str">
        <f t="shared" si="211"/>
        <v>-</v>
      </c>
      <c r="M495" s="826" t="str">
        <f t="shared" si="211"/>
        <v>-</v>
      </c>
    </row>
    <row r="496" spans="1:13" s="48" customFormat="1" x14ac:dyDescent="0.2">
      <c r="A496" s="820">
        <v>490</v>
      </c>
      <c r="B496" s="821"/>
      <c r="C496" s="822"/>
      <c r="D496" s="822"/>
      <c r="E496" s="823">
        <f t="shared" si="220"/>
        <v>0</v>
      </c>
      <c r="F496" s="822"/>
      <c r="G496" s="822"/>
      <c r="H496" s="823">
        <f t="shared" si="221"/>
        <v>0</v>
      </c>
      <c r="I496" s="824">
        <f t="shared" si="208"/>
        <v>0</v>
      </c>
      <c r="J496" s="824">
        <f t="shared" si="209"/>
        <v>0</v>
      </c>
      <c r="K496" s="824">
        <f t="shared" si="229"/>
        <v>0</v>
      </c>
      <c r="L496" s="825" t="str">
        <f t="shared" si="211"/>
        <v>-</v>
      </c>
      <c r="M496" s="826" t="str">
        <f t="shared" si="211"/>
        <v>-</v>
      </c>
    </row>
    <row r="497" spans="1:13" s="48" customFormat="1" x14ac:dyDescent="0.2">
      <c r="A497" s="820">
        <v>491</v>
      </c>
      <c r="B497" s="821"/>
      <c r="C497" s="822"/>
      <c r="D497" s="822"/>
      <c r="E497" s="823">
        <f t="shared" si="220"/>
        <v>0</v>
      </c>
      <c r="F497" s="822"/>
      <c r="G497" s="822"/>
      <c r="H497" s="823">
        <f t="shared" si="221"/>
        <v>0</v>
      </c>
      <c r="I497" s="824">
        <f t="shared" si="208"/>
        <v>0</v>
      </c>
      <c r="J497" s="824">
        <f t="shared" si="209"/>
        <v>0</v>
      </c>
      <c r="K497" s="824">
        <f t="shared" si="229"/>
        <v>0</v>
      </c>
      <c r="L497" s="825" t="str">
        <f t="shared" si="211"/>
        <v>-</v>
      </c>
      <c r="M497" s="826" t="str">
        <f t="shared" si="211"/>
        <v>-</v>
      </c>
    </row>
    <row r="498" spans="1:13" s="48" customFormat="1" x14ac:dyDescent="0.2">
      <c r="A498" s="820">
        <v>492</v>
      </c>
      <c r="B498" s="821"/>
      <c r="C498" s="822"/>
      <c r="D498" s="822"/>
      <c r="E498" s="823">
        <f t="shared" si="220"/>
        <v>0</v>
      </c>
      <c r="F498" s="822"/>
      <c r="G498" s="822"/>
      <c r="H498" s="823">
        <f t="shared" si="221"/>
        <v>0</v>
      </c>
      <c r="I498" s="824">
        <f t="shared" si="208"/>
        <v>0</v>
      </c>
      <c r="J498" s="824">
        <f t="shared" si="209"/>
        <v>0</v>
      </c>
      <c r="K498" s="824">
        <f t="shared" ref="K498:K499" si="230">SUM(I498:J498)</f>
        <v>0</v>
      </c>
      <c r="L498" s="825" t="str">
        <f t="shared" si="211"/>
        <v>-</v>
      </c>
      <c r="M498" s="826" t="str">
        <f t="shared" si="211"/>
        <v>-</v>
      </c>
    </row>
    <row r="499" spans="1:13" s="48" customFormat="1" x14ac:dyDescent="0.2">
      <c r="A499" s="820">
        <v>493</v>
      </c>
      <c r="B499" s="821"/>
      <c r="C499" s="822"/>
      <c r="D499" s="822"/>
      <c r="E499" s="823">
        <f t="shared" si="220"/>
        <v>0</v>
      </c>
      <c r="F499" s="822"/>
      <c r="G499" s="822"/>
      <c r="H499" s="823">
        <f t="shared" si="221"/>
        <v>0</v>
      </c>
      <c r="I499" s="824">
        <f t="shared" si="208"/>
        <v>0</v>
      </c>
      <c r="J499" s="824">
        <f t="shared" si="209"/>
        <v>0</v>
      </c>
      <c r="K499" s="824">
        <f t="shared" si="230"/>
        <v>0</v>
      </c>
      <c r="L499" s="825" t="str">
        <f t="shared" si="211"/>
        <v>-</v>
      </c>
      <c r="M499" s="826" t="str">
        <f t="shared" si="211"/>
        <v>-</v>
      </c>
    </row>
    <row r="500" spans="1:13" s="48" customFormat="1" x14ac:dyDescent="0.2">
      <c r="A500" s="820">
        <v>494</v>
      </c>
      <c r="B500" s="821"/>
      <c r="C500" s="822"/>
      <c r="D500" s="822"/>
      <c r="E500" s="823">
        <f t="shared" si="220"/>
        <v>0</v>
      </c>
      <c r="F500" s="822"/>
      <c r="G500" s="822"/>
      <c r="H500" s="823">
        <f t="shared" si="221"/>
        <v>0</v>
      </c>
      <c r="I500" s="824">
        <f t="shared" si="208"/>
        <v>0</v>
      </c>
      <c r="J500" s="824">
        <f t="shared" si="209"/>
        <v>0</v>
      </c>
      <c r="K500" s="824">
        <f t="shared" ref="K500:K502" si="231">SUM(I500:J500)</f>
        <v>0</v>
      </c>
      <c r="L500" s="825" t="str">
        <f t="shared" si="211"/>
        <v>-</v>
      </c>
      <c r="M500" s="826" t="str">
        <f t="shared" si="211"/>
        <v>-</v>
      </c>
    </row>
    <row r="501" spans="1:13" s="48" customFormat="1" x14ac:dyDescent="0.2">
      <c r="A501" s="820">
        <v>495</v>
      </c>
      <c r="B501" s="821"/>
      <c r="C501" s="822"/>
      <c r="D501" s="822"/>
      <c r="E501" s="823">
        <f t="shared" si="220"/>
        <v>0</v>
      </c>
      <c r="F501" s="822"/>
      <c r="G501" s="822"/>
      <c r="H501" s="823">
        <f t="shared" si="221"/>
        <v>0</v>
      </c>
      <c r="I501" s="824">
        <f t="shared" si="208"/>
        <v>0</v>
      </c>
      <c r="J501" s="824">
        <f t="shared" si="209"/>
        <v>0</v>
      </c>
      <c r="K501" s="824">
        <f t="shared" si="231"/>
        <v>0</v>
      </c>
      <c r="L501" s="825" t="str">
        <f t="shared" si="211"/>
        <v>-</v>
      </c>
      <c r="M501" s="826" t="str">
        <f t="shared" si="211"/>
        <v>-</v>
      </c>
    </row>
    <row r="502" spans="1:13" s="48" customFormat="1" x14ac:dyDescent="0.2">
      <c r="A502" s="820">
        <v>496</v>
      </c>
      <c r="B502" s="821"/>
      <c r="C502" s="822"/>
      <c r="D502" s="822"/>
      <c r="E502" s="823">
        <f t="shared" si="220"/>
        <v>0</v>
      </c>
      <c r="F502" s="822"/>
      <c r="G502" s="822"/>
      <c r="H502" s="823">
        <f t="shared" si="221"/>
        <v>0</v>
      </c>
      <c r="I502" s="824">
        <f t="shared" si="208"/>
        <v>0</v>
      </c>
      <c r="J502" s="824">
        <f t="shared" si="209"/>
        <v>0</v>
      </c>
      <c r="K502" s="824">
        <f t="shared" si="231"/>
        <v>0</v>
      </c>
      <c r="L502" s="825" t="str">
        <f t="shared" si="211"/>
        <v>-</v>
      </c>
      <c r="M502" s="826" t="str">
        <f t="shared" si="211"/>
        <v>-</v>
      </c>
    </row>
    <row r="503" spans="1:13" s="48" customFormat="1" x14ac:dyDescent="0.2">
      <c r="A503" s="820">
        <v>497</v>
      </c>
      <c r="B503" s="821"/>
      <c r="C503" s="822"/>
      <c r="D503" s="822"/>
      <c r="E503" s="823">
        <f t="shared" si="220"/>
        <v>0</v>
      </c>
      <c r="F503" s="822"/>
      <c r="G503" s="822"/>
      <c r="H503" s="823">
        <f t="shared" si="221"/>
        <v>0</v>
      </c>
      <c r="I503" s="824">
        <f t="shared" si="208"/>
        <v>0</v>
      </c>
      <c r="J503" s="824">
        <f t="shared" si="209"/>
        <v>0</v>
      </c>
      <c r="K503" s="824">
        <f t="shared" ref="K503:K504" si="232">SUM(I503:J503)</f>
        <v>0</v>
      </c>
      <c r="L503" s="825" t="str">
        <f t="shared" si="211"/>
        <v>-</v>
      </c>
      <c r="M503" s="826" t="str">
        <f t="shared" si="211"/>
        <v>-</v>
      </c>
    </row>
    <row r="504" spans="1:13" s="48" customFormat="1" x14ac:dyDescent="0.2">
      <c r="A504" s="820">
        <v>498</v>
      </c>
      <c r="B504" s="821"/>
      <c r="C504" s="822"/>
      <c r="D504" s="822"/>
      <c r="E504" s="823">
        <f t="shared" si="220"/>
        <v>0</v>
      </c>
      <c r="F504" s="822"/>
      <c r="G504" s="822"/>
      <c r="H504" s="823">
        <f t="shared" si="221"/>
        <v>0</v>
      </c>
      <c r="I504" s="824">
        <f t="shared" si="208"/>
        <v>0</v>
      </c>
      <c r="J504" s="824">
        <f t="shared" si="209"/>
        <v>0</v>
      </c>
      <c r="K504" s="824">
        <f t="shared" si="232"/>
        <v>0</v>
      </c>
      <c r="L504" s="825" t="str">
        <f t="shared" si="211"/>
        <v>-</v>
      </c>
      <c r="M504" s="826" t="str">
        <f t="shared" si="211"/>
        <v>-</v>
      </c>
    </row>
    <row r="505" spans="1:13" s="48" customFormat="1" x14ac:dyDescent="0.2">
      <c r="A505" s="820">
        <v>499</v>
      </c>
      <c r="B505" s="821"/>
      <c r="C505" s="822"/>
      <c r="D505" s="822"/>
      <c r="E505" s="823">
        <f t="shared" si="220"/>
        <v>0</v>
      </c>
      <c r="F505" s="822"/>
      <c r="G505" s="822"/>
      <c r="H505" s="823">
        <f t="shared" si="221"/>
        <v>0</v>
      </c>
      <c r="I505" s="824">
        <f t="shared" si="208"/>
        <v>0</v>
      </c>
      <c r="J505" s="824">
        <f t="shared" si="209"/>
        <v>0</v>
      </c>
      <c r="K505" s="824">
        <f t="shared" ref="K505" si="233">SUM(I505:J505)</f>
        <v>0</v>
      </c>
      <c r="L505" s="825" t="str">
        <f t="shared" si="211"/>
        <v>-</v>
      </c>
      <c r="M505" s="826" t="str">
        <f t="shared" si="211"/>
        <v>-</v>
      </c>
    </row>
    <row r="506" spans="1:13" s="31" customFormat="1" x14ac:dyDescent="0.2">
      <c r="A506" s="140"/>
      <c r="B506" s="70" t="s">
        <v>6</v>
      </c>
      <c r="C506" s="32">
        <f t="shared" ref="C506:K506" si="234">SUM(C7:C505)</f>
        <v>0</v>
      </c>
      <c r="D506" s="32">
        <f t="shared" si="234"/>
        <v>0</v>
      </c>
      <c r="E506" s="133">
        <f t="shared" si="234"/>
        <v>0</v>
      </c>
      <c r="F506" s="32">
        <f t="shared" si="234"/>
        <v>843858</v>
      </c>
      <c r="G506" s="32">
        <f t="shared" si="234"/>
        <v>263337</v>
      </c>
      <c r="H506" s="32">
        <f t="shared" si="234"/>
        <v>1107195</v>
      </c>
      <c r="I506" s="32">
        <f t="shared" si="234"/>
        <v>843858</v>
      </c>
      <c r="J506" s="32">
        <f t="shared" si="234"/>
        <v>263337</v>
      </c>
      <c r="K506" s="32">
        <f t="shared" si="234"/>
        <v>1107195</v>
      </c>
      <c r="L506" s="384">
        <f t="shared" ref="L506:M506" si="235">IFERROR(I506/$K506,"-")</f>
        <v>0.76215842737729123</v>
      </c>
      <c r="M506" s="385">
        <f t="shared" si="235"/>
        <v>0.23784157262270875</v>
      </c>
    </row>
    <row r="507" spans="1:13" x14ac:dyDescent="0.2">
      <c r="F507" s="42"/>
      <c r="G507" s="42"/>
      <c r="H507" s="42"/>
    </row>
  </sheetData>
  <mergeCells count="1">
    <mergeCell ref="L5:M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B2"/>
  <sheetViews>
    <sheetView showGridLines="0" workbookViewId="0">
      <selection activeCell="M42" sqref="M42"/>
    </sheetView>
  </sheetViews>
  <sheetFormatPr defaultRowHeight="12.75" x14ac:dyDescent="0.2"/>
  <cols>
    <col min="1" max="1" width="2.85546875" customWidth="1"/>
  </cols>
  <sheetData>
    <row r="2" spans="2:2" ht="20.25" x14ac:dyDescent="0.2">
      <c r="B2" s="1" t="str">
        <f ca="1">RIGHT(CELL("filename", B2), LEN(CELL("filename", B2)) - SEARCH("]", CELL("filename", B2)))</f>
        <v>Text Strings for Sabre &amp; OAG &gt;&gt;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H29"/>
  <sheetViews>
    <sheetView showGridLines="0" zoomScale="80" zoomScaleNormal="80" workbookViewId="0">
      <selection activeCell="I37" sqref="I37"/>
    </sheetView>
  </sheetViews>
  <sheetFormatPr defaultRowHeight="12.75" x14ac:dyDescent="0.2"/>
  <cols>
    <col min="1" max="1" width="12.85546875" bestFit="1" customWidth="1"/>
  </cols>
  <sheetData>
    <row r="2" spans="1:2" x14ac:dyDescent="0.2">
      <c r="A2" s="251"/>
      <c r="B2" s="251" t="s">
        <v>7777</v>
      </c>
    </row>
    <row r="4" spans="1:2" s="44" customFormat="1" x14ac:dyDescent="0.2">
      <c r="B4" s="248" t="s">
        <v>7752</v>
      </c>
    </row>
    <row r="6" spans="1:2" s="2" customFormat="1" x14ac:dyDescent="0.2">
      <c r="A6" s="215"/>
      <c r="B6" s="3" t="str">
        <f>AirlineHomeAirportCode&amp;"-"&amp;DestinationAirportCode&amp;"-"&amp;"XXX"</f>
        <v>LHR-SJC-XXX</v>
      </c>
    </row>
    <row r="8" spans="1:2" x14ac:dyDescent="0.2">
      <c r="A8" t="s">
        <v>7775</v>
      </c>
      <c r="B8" t="str">
        <f>'Text Strings Generator'!D7</f>
        <v>SJC,LAX,ORD,MSP,SFO,JFK,YVR,DFW,ATL,IAH,PHL,DTW,IAD,KEF,YYZ,AMS,EWR,BOS</v>
      </c>
    </row>
    <row r="9" spans="1:2" x14ac:dyDescent="0.2">
      <c r="A9" t="s">
        <v>7751</v>
      </c>
      <c r="B9" t="str">
        <f>'Text Strings Generator'!E7</f>
        <v>BOI,GDL,HNL,KOA,LAX,LIH,OGG,PDX,AZA,PHX,RNO,BFI,LKE,SEA,SJD,SLC</v>
      </c>
    </row>
    <row r="12" spans="1:2" s="2" customFormat="1" x14ac:dyDescent="0.2">
      <c r="A12" s="215"/>
      <c r="B12" s="3" t="str">
        <f>DestinationAirportCode&amp;"-"&amp;AirlineHomeAirportCode&amp;"-"&amp;"XXX"</f>
        <v>SJC-LHR-XXX</v>
      </c>
    </row>
    <row r="14" spans="1:2" x14ac:dyDescent="0.2">
      <c r="A14" s="78" t="s">
        <v>7775</v>
      </c>
      <c r="B14" t="str">
        <f>'Text Strings Generator'!H7</f>
        <v>LHR,FRA,DXB,CDG,JFK,AMS,EWR,HKG,MUC,PHL,ORD,ZRH,ATL,CPH,IAD,LAX,CLT,DFW,LGW</v>
      </c>
    </row>
    <row r="15" spans="1:2" x14ac:dyDescent="0.2">
      <c r="A15" s="78" t="s">
        <v>7751</v>
      </c>
      <c r="B15" t="str">
        <f>'Text Strings Generator'!I7</f>
        <v>ABV,ABZ,ACC,ADD,AGP,ALG,ADJ,AMM,AMS,ASB,ATH,AUH,BAH,GYD,BCN,BEG,SXF,TXL,BEY,BFS,BHD,BGO,BIO,BLQ,BLR,BOM,ANR,BRU,CRL,BUD,BBU,OTP,CAI,CAS,CMN,CFU,CGN,CMB,CPH,RKE,CPT,DEL,DOH,DUB,DUS,NRN,DXB,BSL,MLH,EBB,EDI,FAO,FRA,HHN,GIB,GLA,PIK,GOT,GSE,GVA,HAJ,HAM,LBC,HEL,HYD,IBZ,IEV,KBP,ISB,IST,SAW,JED,JMK,HLA,JNB,JTR,KGS,KHI,KRK,KWI,LAD,LBA,LCA,LCG,LED,LHE,LIS,LOS,LUX,LXR,GNB,LYS,MAA,MAD,MAN,MCT,BGY,LIN,MXP,PMF,MLA,BKA,DME,SVO,VKO,MRS,MRU,AGB,MUC,NBO,WIL,NCE,NCL,OLB,OPO,ORK,OSL,RYG,TRF,BVA,CDG,ORY,XCR,PMI,PRG,PSA,RJK,CIA,FCO,RUH,SNN,SOF,SPU,ARN,BMA,NYO,VST,STR,SVG,TAS,IKA,THR,TLS,SDV,TLV,TUN,TSF,VCE,VIE,WAW,ZAG,ZRH</v>
      </c>
    </row>
    <row r="18" spans="1:8" s="44" customFormat="1" x14ac:dyDescent="0.2">
      <c r="B18" s="248" t="s">
        <v>7778</v>
      </c>
    </row>
    <row r="19" spans="1:8" s="78" customFormat="1" x14ac:dyDescent="0.2"/>
    <row r="20" spans="1:8" s="251" customFormat="1" x14ac:dyDescent="0.2">
      <c r="B20" s="251" t="s">
        <v>7779</v>
      </c>
    </row>
    <row r="21" spans="1:8" s="78" customFormat="1" x14ac:dyDescent="0.2"/>
    <row r="22" spans="1:8" s="2" customFormat="1" x14ac:dyDescent="0.2">
      <c r="A22" s="215"/>
      <c r="B22" s="3" t="str">
        <f>"From "&amp; AirlineHomeCity&amp;" beyond "&amp;DestinationCity</f>
        <v>From London beyond San Jose</v>
      </c>
      <c r="C22" s="250"/>
      <c r="D22" s="3"/>
      <c r="E22" s="3"/>
      <c r="F22" s="3"/>
      <c r="G22" s="3"/>
      <c r="H22" s="3"/>
    </row>
    <row r="23" spans="1:8" s="78" customFormat="1" x14ac:dyDescent="0.2"/>
    <row r="24" spans="1:8" s="78" customFormat="1" x14ac:dyDescent="0.2">
      <c r="A24" s="78" t="s">
        <v>7753</v>
      </c>
      <c r="B24" s="78" t="str">
        <f>'Text Strings Generator'!E7</f>
        <v>BOI,GDL,HNL,KOA,LAX,LIH,OGG,PDX,AZA,PHX,RNO,BFI,LKE,SEA,SJD,SLC</v>
      </c>
    </row>
    <row r="25" spans="1:8" s="78" customFormat="1" x14ac:dyDescent="0.2"/>
    <row r="26" spans="1:8" s="78" customFormat="1" x14ac:dyDescent="0.2"/>
    <row r="27" spans="1:8" s="2" customFormat="1" x14ac:dyDescent="0.2">
      <c r="A27" s="215"/>
      <c r="B27" s="3" t="str">
        <f>"From "&amp; DestinationCity&amp;" beyond "&amp;AirlineHomeCity</f>
        <v>From San Jose beyond London</v>
      </c>
    </row>
    <row r="28" spans="1:8" s="78" customFormat="1" x14ac:dyDescent="0.2"/>
    <row r="29" spans="1:8" s="78" customFormat="1" x14ac:dyDescent="0.2">
      <c r="A29" s="78" t="s">
        <v>7753</v>
      </c>
      <c r="B29" s="78" t="str">
        <f>'Text Strings Generator'!I7</f>
        <v>ABV,ABZ,ACC,ADD,AGP,ALG,ADJ,AMM,AMS,ASB,ATH,AUH,BAH,GYD,BCN,BEG,SXF,TXL,BEY,BFS,BHD,BGO,BIO,BLQ,BLR,BOM,ANR,BRU,CRL,BUD,BBU,OTP,CAI,CAS,CMN,CFU,CGN,CMB,CPH,RKE,CPT,DEL,DOH,DUB,DUS,NRN,DXB,BSL,MLH,EBB,EDI,FAO,FRA,HHN,GIB,GLA,PIK,GOT,GSE,GVA,HAJ,HAM,LBC,HEL,HYD,IBZ,IEV,KBP,ISB,IST,SAW,JED,JMK,HLA,JNB,JTR,KGS,KHI,KRK,KWI,LAD,LBA,LCA,LCG,LED,LHE,LIS,LOS,LUX,LXR,GNB,LYS,MAA,MAD,MAN,MCT,BGY,LIN,MXP,PMF,MLA,BKA,DME,SVO,VKO,MRS,MRU,AGB,MUC,NBO,WIL,NCE,NCL,OLB,OPO,ORK,OSL,RYG,TRF,BVA,CDG,ORY,XCR,PMI,PRG,PSA,RJK,CIA,FCO,RUH,SNN,SOF,SPU,ARN,BMA,NYO,VST,STR,SVG,TAS,IKA,THR,TLS,SDV,TLV,TUN,TSF,VCE,VIE,WAW,ZAG,ZRH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J167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40" sqref="G40"/>
    </sheetView>
  </sheetViews>
  <sheetFormatPr defaultColWidth="15.85546875" defaultRowHeight="12.75" x14ac:dyDescent="0.2"/>
  <cols>
    <col min="1" max="1" width="2.85546875" style="82" customWidth="1"/>
    <col min="2" max="2" width="4.28515625" style="82" bestFit="1" customWidth="1"/>
    <col min="3" max="5" width="25.7109375" style="80" customWidth="1"/>
    <col min="6" max="6" width="6.5703125" style="80" customWidth="1"/>
    <col min="7" max="9" width="25.7109375" style="80" customWidth="1"/>
    <col min="10" max="16384" width="15.85546875" style="80"/>
  </cols>
  <sheetData>
    <row r="2" spans="1:10" ht="20.25" x14ac:dyDescent="0.2">
      <c r="C2" s="1" t="s">
        <v>7774</v>
      </c>
    </row>
    <row r="3" spans="1:10" x14ac:dyDescent="0.2">
      <c r="C3" s="156" t="s">
        <v>5957</v>
      </c>
    </row>
    <row r="4" spans="1:10" s="161" customFormat="1" ht="18" x14ac:dyDescent="0.2">
      <c r="A4" s="160"/>
      <c r="B4" s="160"/>
      <c r="C4" s="955" t="str">
        <f>"From "&amp;AirlineHomeCity</f>
        <v>From London</v>
      </c>
      <c r="D4" s="955"/>
      <c r="E4" s="955"/>
      <c r="G4" s="955" t="str">
        <f>"From "&amp;DestinationCity</f>
        <v>From San Jose</v>
      </c>
      <c r="H4" s="955"/>
      <c r="I4" s="955"/>
    </row>
    <row r="5" spans="1:10" s="161" customFormat="1" ht="15.75" x14ac:dyDescent="0.2">
      <c r="A5" s="160"/>
      <c r="B5" s="160"/>
      <c r="C5" s="956" t="s">
        <v>7776</v>
      </c>
      <c r="D5" s="956"/>
      <c r="E5" s="956"/>
      <c r="G5" s="956" t="s">
        <v>7776</v>
      </c>
      <c r="H5" s="956"/>
      <c r="I5" s="956"/>
    </row>
    <row r="6" spans="1:10" ht="6" customHeight="1" x14ac:dyDescent="0.2"/>
    <row r="7" spans="1:10" x14ac:dyDescent="0.2">
      <c r="C7" s="99" t="str">
        <f t="shared" ref="C7:E7" si="0">IFERROR(ORDConcatenate(C11:C167,","),"")</f>
        <v>LHR,LGW,STN,LTN,LCY</v>
      </c>
      <c r="D7" s="99" t="str">
        <f t="shared" si="0"/>
        <v>SJC,LAX,ORD,MSP,SFO,JFK,YVR,DFW,ATL,IAH,PHL,DTW,IAD,KEF,YYZ,AMS,EWR,BOS</v>
      </c>
      <c r="E7" s="99" t="str">
        <f t="shared" si="0"/>
        <v>BOI,GDL,HNL,KOA,LAX,LIH,OGG,PDX,AZA,PHX,RNO,BFI,LKE,SEA,SJD,SLC</v>
      </c>
      <c r="G7" s="99" t="str">
        <f>IFERROR(ORDConcatenate(G11:G167,","),"")</f>
        <v>SJC,SFO,OAK</v>
      </c>
      <c r="H7" s="99" t="str">
        <f t="shared" ref="H7:I7" si="1">IFERROR(ORDConcatenate(H11:H167,","),"")</f>
        <v>LHR,FRA,DXB,CDG,JFK,AMS,EWR,HKG,MUC,PHL,ORD,ZRH,ATL,CPH,IAD,LAX,CLT,DFW,LGW</v>
      </c>
      <c r="I7" s="99" t="str">
        <f t="shared" si="1"/>
        <v>ABV,ABZ,ACC,ADD,AGP,ALG,ADJ,AMM,AMS,ASB,ATH,AUH,BAH,GYD,BCN,BEG,SXF,TXL,BEY,BFS,BHD,BGO,BIO,BLQ,BLR,BOM,ANR,BRU,CRL,BUD,BBU,OTP,CAI,CAS,CMN,CFU,CGN,CMB,CPH,RKE,CPT,DEL,DOH,DUB,DUS,NRN,DXB,BSL,MLH,EBB,EDI,FAO,FRA,HHN,GIB,GLA,PIK,GOT,GSE,GVA,HAJ,HAM,LBC,HEL,HYD,IBZ,IEV,KBP,ISB,IST,SAW,JED,JMK,HLA,JNB,JTR,KGS,KHI,KRK,KWI,LAD,LBA,LCA,LCG,LED,LHE,LIS,LOS,LUX,LXR,GNB,LYS,MAA,MAD,MAN,MCT,BGY,LIN,MXP,PMF,MLA,BKA,DME,SVO,VKO,MRS,MRU,AGB,MUC,NBO,WIL,NCE,NCL,OLB,OPO,ORK,OSL,RYG,TRF,BVA,CDG,ORY,XCR,PMI,PRG,PSA,RJK,CIA,FCO,RUH,SNN,SOF,SPU,ARN,BMA,NYO,VST,STR,SVG,TAS,IKA,THR,TLS,SDV,TLV,TUN,TSF,VCE,VIE,WAW,ZAG,ZRH</v>
      </c>
      <c r="J7" s="80" t="s">
        <v>5955</v>
      </c>
    </row>
    <row r="8" spans="1:10" ht="6" customHeight="1" x14ac:dyDescent="0.2">
      <c r="D8" s="99"/>
    </row>
    <row r="9" spans="1:10" s="159" customFormat="1" ht="31.5" x14ac:dyDescent="0.2">
      <c r="A9" s="157"/>
      <c r="B9" s="158" t="s">
        <v>370</v>
      </c>
      <c r="C9" s="158" t="str">
        <f>AirlineHomeCity&amp;" &gt;"</f>
        <v>London &gt;</v>
      </c>
      <c r="D9" s="158" t="s">
        <v>5956</v>
      </c>
      <c r="E9" s="158" t="str">
        <f>"&gt; Destinations Beyond "&amp;DestinationCity</f>
        <v>&gt; Destinations Beyond San Jose</v>
      </c>
      <c r="G9" s="158" t="str">
        <f>DestinationCity&amp;" &gt;"</f>
        <v>San Jose &gt;</v>
      </c>
      <c r="H9" s="158" t="s">
        <v>5956</v>
      </c>
      <c r="I9" s="158" t="str">
        <f>"&gt; Destinations Beyond "&amp;AirlineHomeCity</f>
        <v>&gt; Destinations Beyond London</v>
      </c>
    </row>
    <row r="10" spans="1:10" ht="6" customHeight="1" x14ac:dyDescent="0.2"/>
    <row r="11" spans="1:10" x14ac:dyDescent="0.2">
      <c r="B11" s="82">
        <v>1</v>
      </c>
      <c r="C11" s="72" t="s">
        <v>1655</v>
      </c>
      <c r="D11" s="80" t="str">
        <f>DestinationAirportCode</f>
        <v>SJC</v>
      </c>
      <c r="E11" s="72" t="s">
        <v>210</v>
      </c>
      <c r="G11" s="72" t="s">
        <v>233</v>
      </c>
      <c r="H11" s="80" t="str">
        <f>AirlineHomeAirportCode</f>
        <v>LHR</v>
      </c>
      <c r="I11" s="72" t="s">
        <v>9</v>
      </c>
    </row>
    <row r="12" spans="1:10" x14ac:dyDescent="0.2">
      <c r="B12" s="82">
        <v>2</v>
      </c>
      <c r="C12" s="72" t="s">
        <v>1676</v>
      </c>
      <c r="D12" s="72" t="s">
        <v>127</v>
      </c>
      <c r="E12" s="72" t="s">
        <v>354</v>
      </c>
      <c r="G12" s="72" t="s">
        <v>128</v>
      </c>
      <c r="H12" s="72" t="s">
        <v>84</v>
      </c>
      <c r="I12" s="72" t="s">
        <v>382</v>
      </c>
    </row>
    <row r="13" spans="1:10" x14ac:dyDescent="0.2">
      <c r="B13" s="82">
        <v>3</v>
      </c>
      <c r="C13" s="72" t="s">
        <v>5054</v>
      </c>
      <c r="D13" s="72" t="s">
        <v>170</v>
      </c>
      <c r="E13" s="72" t="s">
        <v>141</v>
      </c>
      <c r="G13" s="72" t="s">
        <v>4394</v>
      </c>
      <c r="H13" s="72" t="s">
        <v>130</v>
      </c>
      <c r="I13" s="72" t="s">
        <v>8</v>
      </c>
    </row>
    <row r="14" spans="1:10" x14ac:dyDescent="0.2">
      <c r="B14" s="82">
        <v>4</v>
      </c>
      <c r="C14" s="72" t="s">
        <v>3888</v>
      </c>
      <c r="D14" s="72" t="s">
        <v>132</v>
      </c>
      <c r="E14" s="72" t="s">
        <v>3615</v>
      </c>
      <c r="G14" s="72"/>
      <c r="H14" s="72" t="s">
        <v>1657</v>
      </c>
      <c r="I14" s="72" t="s">
        <v>12</v>
      </c>
    </row>
    <row r="15" spans="1:10" x14ac:dyDescent="0.2">
      <c r="B15" s="82">
        <v>5</v>
      </c>
      <c r="C15" s="72" t="s">
        <v>3765</v>
      </c>
      <c r="D15" s="72" t="s">
        <v>128</v>
      </c>
      <c r="E15" s="72" t="s">
        <v>127</v>
      </c>
      <c r="G15" s="72"/>
      <c r="H15" s="72" t="s">
        <v>1660</v>
      </c>
      <c r="I15" s="72" t="s">
        <v>395</v>
      </c>
    </row>
    <row r="16" spans="1:10" x14ac:dyDescent="0.2">
      <c r="B16" s="82">
        <v>6</v>
      </c>
      <c r="C16" s="72"/>
      <c r="D16" s="72" t="s">
        <v>1660</v>
      </c>
      <c r="E16" s="72" t="s">
        <v>3803</v>
      </c>
      <c r="G16" s="72"/>
      <c r="H16" s="72" t="s">
        <v>88</v>
      </c>
      <c r="I16" s="72" t="s">
        <v>20</v>
      </c>
    </row>
    <row r="17" spans="2:9" x14ac:dyDescent="0.2">
      <c r="B17" s="82">
        <v>7</v>
      </c>
      <c r="C17" s="72"/>
      <c r="D17" s="72" t="s">
        <v>133</v>
      </c>
      <c r="E17" s="72" t="s">
        <v>242</v>
      </c>
      <c r="G17" s="72"/>
      <c r="H17" s="72" t="s">
        <v>1659</v>
      </c>
      <c r="I17" s="72" t="s">
        <v>8135</v>
      </c>
    </row>
    <row r="18" spans="2:9" x14ac:dyDescent="0.2">
      <c r="B18" s="82">
        <v>8</v>
      </c>
      <c r="C18" s="72"/>
      <c r="D18" s="72" t="s">
        <v>138</v>
      </c>
      <c r="E18" s="72" t="s">
        <v>152</v>
      </c>
      <c r="G18" s="72"/>
      <c r="H18" s="72" t="s">
        <v>35</v>
      </c>
      <c r="I18" s="72" t="s">
        <v>99</v>
      </c>
    </row>
    <row r="19" spans="2:9" x14ac:dyDescent="0.2">
      <c r="B19" s="82">
        <v>9</v>
      </c>
      <c r="C19" s="72"/>
      <c r="D19" s="72" t="s">
        <v>131</v>
      </c>
      <c r="E19" s="72" t="s">
        <v>1640</v>
      </c>
      <c r="G19" s="72"/>
      <c r="H19" s="72" t="s">
        <v>86</v>
      </c>
      <c r="I19" s="72" t="s">
        <v>88</v>
      </c>
    </row>
    <row r="20" spans="2:9" x14ac:dyDescent="0.2">
      <c r="B20" s="82">
        <v>10</v>
      </c>
      <c r="C20" s="72"/>
      <c r="D20" s="72" t="s">
        <v>1638</v>
      </c>
      <c r="E20" s="72" t="s">
        <v>151</v>
      </c>
      <c r="G20" s="72"/>
      <c r="H20" s="72" t="s">
        <v>143</v>
      </c>
      <c r="I20" s="72" t="s">
        <v>33</v>
      </c>
    </row>
    <row r="21" spans="2:9" x14ac:dyDescent="0.2">
      <c r="B21" s="82">
        <v>11</v>
      </c>
      <c r="C21" s="72"/>
      <c r="D21" s="72" t="s">
        <v>143</v>
      </c>
      <c r="E21" s="72" t="s">
        <v>218</v>
      </c>
      <c r="G21" s="72"/>
      <c r="H21" s="72" t="s">
        <v>170</v>
      </c>
      <c r="I21" s="72" t="s">
        <v>78</v>
      </c>
    </row>
    <row r="22" spans="2:9" x14ac:dyDescent="0.2">
      <c r="B22" s="82">
        <v>12</v>
      </c>
      <c r="C22" s="72"/>
      <c r="D22" s="72" t="s">
        <v>1636</v>
      </c>
      <c r="E22" s="72" t="s">
        <v>1644</v>
      </c>
      <c r="G22" s="72"/>
      <c r="H22" s="72" t="s">
        <v>81</v>
      </c>
      <c r="I22" s="72" t="s">
        <v>105</v>
      </c>
    </row>
    <row r="23" spans="2:9" x14ac:dyDescent="0.2">
      <c r="B23" s="82">
        <v>13</v>
      </c>
      <c r="C23" s="72"/>
      <c r="D23" s="72" t="s">
        <v>1658</v>
      </c>
      <c r="E23" s="72" t="s">
        <v>1645</v>
      </c>
      <c r="G23" s="72"/>
      <c r="H23" s="72" t="s">
        <v>131</v>
      </c>
      <c r="I23" s="72" t="s">
        <v>100</v>
      </c>
    </row>
    <row r="24" spans="2:9" x14ac:dyDescent="0.2">
      <c r="B24" s="82">
        <v>14</v>
      </c>
      <c r="C24" s="72"/>
      <c r="D24" s="72" t="s">
        <v>789</v>
      </c>
      <c r="E24" s="72" t="s">
        <v>135</v>
      </c>
      <c r="G24" s="72"/>
      <c r="H24" s="72" t="s">
        <v>144</v>
      </c>
      <c r="I24" s="72" t="s">
        <v>3044</v>
      </c>
    </row>
    <row r="25" spans="2:9" x14ac:dyDescent="0.2">
      <c r="B25" s="82">
        <v>15</v>
      </c>
      <c r="C25" s="72"/>
      <c r="D25" s="72" t="s">
        <v>1664</v>
      </c>
      <c r="E25" s="72" t="s">
        <v>360</v>
      </c>
      <c r="G25" s="72"/>
      <c r="H25" s="72" t="s">
        <v>1658</v>
      </c>
      <c r="I25" s="72" t="s">
        <v>153</v>
      </c>
    </row>
    <row r="26" spans="2:9" x14ac:dyDescent="0.2">
      <c r="B26" s="82">
        <v>16</v>
      </c>
      <c r="C26" s="72"/>
      <c r="D26" s="72" t="s">
        <v>88</v>
      </c>
      <c r="E26" s="72" t="s">
        <v>136</v>
      </c>
      <c r="G26" s="72"/>
      <c r="H26" s="72" t="s">
        <v>127</v>
      </c>
      <c r="I26" s="72" t="s">
        <v>450</v>
      </c>
    </row>
    <row r="27" spans="2:9" x14ac:dyDescent="0.2">
      <c r="B27" s="82">
        <v>17</v>
      </c>
      <c r="C27" s="72"/>
      <c r="D27" s="72" t="s">
        <v>1659</v>
      </c>
      <c r="E27" s="72"/>
      <c r="G27" s="72"/>
      <c r="H27" s="72" t="s">
        <v>149</v>
      </c>
      <c r="I27" s="72" t="s">
        <v>5086</v>
      </c>
    </row>
    <row r="28" spans="2:9" x14ac:dyDescent="0.2">
      <c r="B28" s="82">
        <v>18</v>
      </c>
      <c r="C28" s="72"/>
      <c r="D28" s="72" t="s">
        <v>137</v>
      </c>
      <c r="E28" s="72"/>
      <c r="G28" s="72"/>
      <c r="H28" s="72" t="s">
        <v>138</v>
      </c>
      <c r="I28" s="72" t="s">
        <v>5354</v>
      </c>
    </row>
    <row r="29" spans="2:9" x14ac:dyDescent="0.2">
      <c r="B29" s="82">
        <v>19</v>
      </c>
      <c r="C29" s="72"/>
      <c r="D29" s="72"/>
      <c r="E29" s="72"/>
      <c r="G29" s="72"/>
      <c r="H29" s="72" t="s">
        <v>1676</v>
      </c>
      <c r="I29" s="72" t="s">
        <v>97</v>
      </c>
    </row>
    <row r="30" spans="2:9" x14ac:dyDescent="0.2">
      <c r="B30" s="82">
        <v>20</v>
      </c>
      <c r="C30" s="72"/>
      <c r="D30" s="72"/>
      <c r="E30" s="72"/>
      <c r="G30" s="72"/>
      <c r="H30" s="72"/>
      <c r="I30" s="72" t="s">
        <v>455</v>
      </c>
    </row>
    <row r="31" spans="2:9" x14ac:dyDescent="0.2">
      <c r="B31" s="82">
        <v>21</v>
      </c>
      <c r="C31" s="72"/>
      <c r="D31" s="72"/>
      <c r="E31" s="72"/>
      <c r="G31" s="72"/>
      <c r="H31" s="72"/>
      <c r="I31" s="72" t="s">
        <v>2056</v>
      </c>
    </row>
    <row r="32" spans="2:9" x14ac:dyDescent="0.2">
      <c r="B32" s="82">
        <v>22</v>
      </c>
      <c r="C32" s="72"/>
      <c r="D32" s="72"/>
      <c r="E32" s="72"/>
      <c r="G32" s="72"/>
      <c r="H32" s="72"/>
      <c r="I32" s="72" t="s">
        <v>459</v>
      </c>
    </row>
    <row r="33" spans="2:9" x14ac:dyDescent="0.2">
      <c r="B33" s="82">
        <v>23</v>
      </c>
      <c r="C33" s="72"/>
      <c r="D33" s="72"/>
      <c r="E33" s="72"/>
      <c r="G33" s="72"/>
      <c r="H33" s="72"/>
      <c r="I33" s="72" t="s">
        <v>470</v>
      </c>
    </row>
    <row r="34" spans="2:9" x14ac:dyDescent="0.2">
      <c r="B34" s="82">
        <v>24</v>
      </c>
      <c r="C34" s="72"/>
      <c r="D34" s="72"/>
      <c r="E34" s="72"/>
      <c r="G34" s="72"/>
      <c r="H34" s="72"/>
      <c r="I34" s="72" t="s">
        <v>480</v>
      </c>
    </row>
    <row r="35" spans="2:9" x14ac:dyDescent="0.2">
      <c r="B35" s="82">
        <v>25</v>
      </c>
      <c r="C35" s="72"/>
      <c r="D35" s="72"/>
      <c r="E35" s="72"/>
      <c r="G35" s="72"/>
      <c r="H35" s="72"/>
      <c r="I35" s="72" t="s">
        <v>44</v>
      </c>
    </row>
    <row r="36" spans="2:9" x14ac:dyDescent="0.2">
      <c r="B36" s="82">
        <v>26</v>
      </c>
      <c r="C36" s="72"/>
      <c r="D36" s="72"/>
      <c r="E36" s="72"/>
      <c r="G36" s="72"/>
      <c r="H36" s="72"/>
      <c r="I36" s="72" t="s">
        <v>41</v>
      </c>
    </row>
    <row r="37" spans="2:9" x14ac:dyDescent="0.2">
      <c r="B37" s="82">
        <v>27</v>
      </c>
      <c r="C37" s="72"/>
      <c r="D37" s="72"/>
      <c r="E37" s="72"/>
      <c r="G37" s="72"/>
      <c r="H37" s="72"/>
      <c r="I37" s="72" t="s">
        <v>1854</v>
      </c>
    </row>
    <row r="38" spans="2:9" x14ac:dyDescent="0.2">
      <c r="B38" s="82">
        <v>28</v>
      </c>
      <c r="C38" s="72"/>
      <c r="D38" s="72"/>
      <c r="E38" s="72"/>
      <c r="G38" s="72"/>
      <c r="H38" s="72"/>
      <c r="I38" s="72" t="s">
        <v>129</v>
      </c>
    </row>
    <row r="39" spans="2:9" x14ac:dyDescent="0.2">
      <c r="B39" s="82">
        <v>29</v>
      </c>
      <c r="C39" s="72"/>
      <c r="D39" s="72"/>
      <c r="E39" s="72"/>
      <c r="G39" s="72"/>
      <c r="H39" s="72"/>
      <c r="I39" s="72" t="s">
        <v>2467</v>
      </c>
    </row>
    <row r="40" spans="2:9" x14ac:dyDescent="0.2">
      <c r="B40" s="82">
        <v>30</v>
      </c>
      <c r="C40" s="72"/>
      <c r="D40" s="72"/>
      <c r="E40" s="72"/>
      <c r="G40" s="72"/>
      <c r="H40" s="72"/>
      <c r="I40" s="72" t="s">
        <v>298</v>
      </c>
    </row>
    <row r="41" spans="2:9" x14ac:dyDescent="0.2">
      <c r="B41" s="82">
        <v>31</v>
      </c>
      <c r="C41" s="72"/>
      <c r="D41" s="72"/>
      <c r="E41" s="72"/>
      <c r="G41" s="72"/>
      <c r="H41" s="72"/>
      <c r="I41" s="72" t="s">
        <v>8136</v>
      </c>
    </row>
    <row r="42" spans="2:9" x14ac:dyDescent="0.2">
      <c r="B42" s="82">
        <v>32</v>
      </c>
      <c r="C42" s="72"/>
      <c r="D42" s="72"/>
      <c r="E42" s="72"/>
      <c r="G42" s="72"/>
      <c r="H42" s="72"/>
      <c r="I42" s="72" t="s">
        <v>4472</v>
      </c>
    </row>
    <row r="43" spans="2:9" x14ac:dyDescent="0.2">
      <c r="B43" s="82">
        <v>33</v>
      </c>
      <c r="C43" s="72"/>
      <c r="D43" s="72"/>
      <c r="E43" s="72"/>
      <c r="G43" s="72"/>
      <c r="H43" s="72"/>
      <c r="I43" s="72" t="s">
        <v>19</v>
      </c>
    </row>
    <row r="44" spans="2:9" x14ac:dyDescent="0.2">
      <c r="B44" s="82">
        <v>34</v>
      </c>
      <c r="C44" s="72"/>
      <c r="D44" s="72"/>
      <c r="E44" s="72"/>
      <c r="G44" s="72"/>
      <c r="H44" s="72"/>
      <c r="I44" s="72" t="s">
        <v>291</v>
      </c>
    </row>
    <row r="45" spans="2:9" x14ac:dyDescent="0.2">
      <c r="B45" s="82">
        <v>35</v>
      </c>
      <c r="C45" s="72"/>
      <c r="D45" s="72"/>
      <c r="E45" s="72"/>
      <c r="G45" s="72"/>
      <c r="H45" s="72"/>
      <c r="I45" s="72" t="s">
        <v>2430</v>
      </c>
    </row>
    <row r="46" spans="2:9" x14ac:dyDescent="0.2">
      <c r="B46" s="82">
        <v>36</v>
      </c>
      <c r="C46" s="72"/>
      <c r="D46" s="72"/>
      <c r="E46" s="72"/>
      <c r="G46" s="72"/>
      <c r="H46" s="72"/>
      <c r="I46" s="72" t="s">
        <v>525</v>
      </c>
    </row>
    <row r="47" spans="2:9" x14ac:dyDescent="0.2">
      <c r="B47" s="82">
        <v>37</v>
      </c>
      <c r="C47" s="72"/>
      <c r="D47" s="72"/>
      <c r="E47" s="72"/>
      <c r="G47" s="72"/>
      <c r="H47" s="72"/>
      <c r="I47" s="72" t="s">
        <v>527</v>
      </c>
    </row>
    <row r="48" spans="2:9" x14ac:dyDescent="0.2">
      <c r="B48" s="82">
        <v>38</v>
      </c>
      <c r="C48" s="72"/>
      <c r="D48" s="72"/>
      <c r="E48" s="72"/>
      <c r="G48" s="72"/>
      <c r="H48" s="72"/>
      <c r="I48" s="72" t="s">
        <v>53</v>
      </c>
    </row>
    <row r="49" spans="2:9" x14ac:dyDescent="0.2">
      <c r="B49" s="82">
        <v>39</v>
      </c>
      <c r="C49" s="72"/>
      <c r="D49" s="72"/>
      <c r="E49" s="72"/>
      <c r="G49" s="72"/>
      <c r="H49" s="72"/>
      <c r="I49" s="72" t="s">
        <v>144</v>
      </c>
    </row>
    <row r="50" spans="2:9" x14ac:dyDescent="0.2">
      <c r="B50" s="82">
        <v>40</v>
      </c>
      <c r="C50" s="72"/>
      <c r="D50" s="72"/>
      <c r="E50" s="72"/>
      <c r="G50" s="72"/>
      <c r="H50" s="72"/>
      <c r="I50" s="72" t="s">
        <v>8137</v>
      </c>
    </row>
    <row r="51" spans="2:9" x14ac:dyDescent="0.2">
      <c r="B51" s="82">
        <v>41</v>
      </c>
      <c r="C51" s="72"/>
      <c r="D51" s="72"/>
      <c r="E51" s="72"/>
      <c r="G51" s="72"/>
      <c r="H51" s="72"/>
      <c r="I51" s="72" t="s">
        <v>27</v>
      </c>
    </row>
    <row r="52" spans="2:9" x14ac:dyDescent="0.2">
      <c r="B52" s="82">
        <v>42</v>
      </c>
      <c r="C52" s="72"/>
      <c r="D52" s="72"/>
      <c r="E52" s="72"/>
      <c r="G52" s="72"/>
      <c r="H52" s="72"/>
      <c r="I52" s="72" t="s">
        <v>39</v>
      </c>
    </row>
    <row r="53" spans="2:9" x14ac:dyDescent="0.2">
      <c r="B53" s="82">
        <v>43</v>
      </c>
      <c r="C53" s="72"/>
      <c r="D53" s="72"/>
      <c r="E53" s="72"/>
      <c r="G53" s="72"/>
      <c r="H53" s="72"/>
      <c r="I53" s="72" t="s">
        <v>104</v>
      </c>
    </row>
    <row r="54" spans="2:9" x14ac:dyDescent="0.2">
      <c r="B54" s="82">
        <v>44</v>
      </c>
      <c r="C54" s="72"/>
      <c r="D54" s="72"/>
      <c r="E54" s="72"/>
      <c r="G54" s="72"/>
      <c r="H54" s="72"/>
      <c r="I54" s="72" t="s">
        <v>134</v>
      </c>
    </row>
    <row r="55" spans="2:9" x14ac:dyDescent="0.2">
      <c r="B55" s="82">
        <v>45</v>
      </c>
      <c r="C55" s="72"/>
      <c r="D55" s="72"/>
      <c r="E55" s="72"/>
      <c r="G55" s="72"/>
      <c r="H55" s="72"/>
      <c r="I55" s="72" t="s">
        <v>90</v>
      </c>
    </row>
    <row r="56" spans="2:9" x14ac:dyDescent="0.2">
      <c r="B56" s="82">
        <v>46</v>
      </c>
      <c r="C56" s="72"/>
      <c r="D56" s="72"/>
      <c r="E56" s="72"/>
      <c r="G56" s="72"/>
      <c r="H56" s="72"/>
      <c r="I56" s="72" t="s">
        <v>4346</v>
      </c>
    </row>
    <row r="57" spans="2:9" x14ac:dyDescent="0.2">
      <c r="B57" s="82">
        <v>47</v>
      </c>
      <c r="C57" s="72"/>
      <c r="D57" s="72"/>
      <c r="E57" s="72"/>
      <c r="G57" s="72"/>
      <c r="H57" s="72"/>
      <c r="I57" s="72" t="s">
        <v>130</v>
      </c>
    </row>
    <row r="58" spans="2:9" x14ac:dyDescent="0.2">
      <c r="B58" s="82">
        <v>48</v>
      </c>
      <c r="C58" s="72"/>
      <c r="D58" s="72"/>
      <c r="E58" s="72"/>
      <c r="G58" s="72"/>
      <c r="H58" s="72"/>
      <c r="I58" s="72" t="s">
        <v>2198</v>
      </c>
    </row>
    <row r="59" spans="2:9" x14ac:dyDescent="0.2">
      <c r="B59" s="82">
        <v>49</v>
      </c>
      <c r="C59" s="72"/>
      <c r="D59" s="72"/>
      <c r="E59" s="72"/>
      <c r="G59" s="72"/>
      <c r="H59" s="72"/>
      <c r="I59" s="72" t="s">
        <v>4083</v>
      </c>
    </row>
    <row r="60" spans="2:9" x14ac:dyDescent="0.2">
      <c r="B60" s="82">
        <v>50</v>
      </c>
      <c r="C60" s="72"/>
      <c r="D60" s="72"/>
      <c r="E60" s="72"/>
      <c r="G60" s="72"/>
      <c r="H60" s="72"/>
      <c r="I60" s="72" t="s">
        <v>303</v>
      </c>
    </row>
    <row r="61" spans="2:9" x14ac:dyDescent="0.2">
      <c r="B61" s="82">
        <v>51</v>
      </c>
      <c r="C61" s="72"/>
      <c r="D61" s="72"/>
      <c r="E61" s="72"/>
      <c r="G61" s="72"/>
      <c r="H61" s="72"/>
      <c r="I61" s="72" t="s">
        <v>615</v>
      </c>
    </row>
    <row r="62" spans="2:9" x14ac:dyDescent="0.2">
      <c r="B62" s="82">
        <v>52</v>
      </c>
      <c r="C62" s="72"/>
      <c r="D62" s="72"/>
      <c r="E62" s="72"/>
      <c r="G62" s="72"/>
      <c r="H62" s="72"/>
      <c r="I62" s="72" t="s">
        <v>636</v>
      </c>
    </row>
    <row r="63" spans="2:9" x14ac:dyDescent="0.2">
      <c r="B63" s="82">
        <v>53</v>
      </c>
      <c r="C63" s="72"/>
      <c r="D63" s="72"/>
      <c r="E63" s="72"/>
      <c r="G63" s="72"/>
      <c r="H63" s="72"/>
      <c r="I63" s="72" t="s">
        <v>84</v>
      </c>
    </row>
    <row r="64" spans="2:9" x14ac:dyDescent="0.2">
      <c r="B64" s="82">
        <v>54</v>
      </c>
      <c r="C64" s="72"/>
      <c r="D64" s="72"/>
      <c r="E64" s="72"/>
      <c r="G64" s="72"/>
      <c r="H64" s="72"/>
      <c r="I64" s="72" t="s">
        <v>3101</v>
      </c>
    </row>
    <row r="65" spans="2:9" x14ac:dyDescent="0.2">
      <c r="B65" s="82">
        <v>55</v>
      </c>
      <c r="C65" s="72"/>
      <c r="D65" s="72"/>
      <c r="E65" s="72"/>
      <c r="G65" s="72"/>
      <c r="H65" s="72"/>
      <c r="I65" s="72" t="s">
        <v>669</v>
      </c>
    </row>
    <row r="66" spans="2:9" x14ac:dyDescent="0.2">
      <c r="B66" s="82">
        <v>56</v>
      </c>
      <c r="C66" s="72"/>
      <c r="D66" s="72"/>
      <c r="E66" s="72"/>
      <c r="G66" s="72"/>
      <c r="H66" s="72"/>
      <c r="I66" s="72" t="s">
        <v>92</v>
      </c>
    </row>
    <row r="67" spans="2:9" x14ac:dyDescent="0.2">
      <c r="B67" s="82">
        <v>57</v>
      </c>
      <c r="C67" s="72"/>
      <c r="D67" s="72"/>
      <c r="E67" s="72"/>
      <c r="G67" s="72"/>
      <c r="H67" s="72"/>
      <c r="I67" s="72" t="s">
        <v>4569</v>
      </c>
    </row>
    <row r="68" spans="2:9" x14ac:dyDescent="0.2">
      <c r="B68" s="82">
        <v>58</v>
      </c>
      <c r="C68" s="72"/>
      <c r="D68" s="72"/>
      <c r="E68" s="72"/>
      <c r="G68" s="72"/>
      <c r="H68" s="72"/>
      <c r="I68" s="72" t="s">
        <v>679</v>
      </c>
    </row>
    <row r="69" spans="2:9" x14ac:dyDescent="0.2">
      <c r="B69" s="82">
        <v>59</v>
      </c>
      <c r="C69" s="72"/>
      <c r="D69" s="72"/>
      <c r="E69" s="72"/>
      <c r="G69" s="72"/>
      <c r="H69" s="72"/>
      <c r="I69" s="72" t="s">
        <v>3015</v>
      </c>
    </row>
    <row r="70" spans="2:9" x14ac:dyDescent="0.2">
      <c r="B70" s="82">
        <v>60</v>
      </c>
      <c r="C70" s="72"/>
      <c r="D70" s="72"/>
      <c r="E70" s="72"/>
      <c r="G70" s="72"/>
      <c r="H70" s="72"/>
      <c r="I70" s="72" t="s">
        <v>82</v>
      </c>
    </row>
    <row r="71" spans="2:9" x14ac:dyDescent="0.2">
      <c r="B71" s="82">
        <v>61</v>
      </c>
      <c r="C71" s="72"/>
      <c r="D71" s="72"/>
      <c r="E71" s="72"/>
      <c r="G71" s="72"/>
      <c r="H71" s="72"/>
      <c r="I71" s="72" t="s">
        <v>692</v>
      </c>
    </row>
    <row r="72" spans="2:9" x14ac:dyDescent="0.2">
      <c r="B72" s="82">
        <v>62</v>
      </c>
      <c r="C72" s="72"/>
      <c r="D72" s="72"/>
      <c r="E72" s="72"/>
      <c r="G72" s="72"/>
      <c r="H72" s="72"/>
      <c r="I72" s="72" t="s">
        <v>85</v>
      </c>
    </row>
    <row r="73" spans="2:9" x14ac:dyDescent="0.2">
      <c r="B73" s="82">
        <v>63</v>
      </c>
      <c r="C73" s="72"/>
      <c r="D73" s="72"/>
      <c r="E73" s="72"/>
      <c r="G73" s="72"/>
      <c r="H73" s="72"/>
      <c r="I73" s="72" t="s">
        <v>3748</v>
      </c>
    </row>
    <row r="74" spans="2:9" x14ac:dyDescent="0.2">
      <c r="B74" s="82">
        <v>64</v>
      </c>
      <c r="C74" s="72"/>
      <c r="D74" s="72"/>
      <c r="E74" s="72"/>
      <c r="G74" s="72"/>
      <c r="H74" s="72"/>
      <c r="I74" s="72" t="s">
        <v>296</v>
      </c>
    </row>
    <row r="75" spans="2:9" x14ac:dyDescent="0.2">
      <c r="B75" s="82">
        <v>65</v>
      </c>
      <c r="C75" s="72"/>
      <c r="D75" s="72"/>
      <c r="E75" s="72"/>
      <c r="G75" s="72"/>
      <c r="H75" s="72"/>
      <c r="I75" s="72" t="s">
        <v>43</v>
      </c>
    </row>
    <row r="76" spans="2:9" x14ac:dyDescent="0.2">
      <c r="B76" s="82">
        <v>66</v>
      </c>
      <c r="C76" s="72"/>
      <c r="D76" s="72"/>
      <c r="E76" s="72"/>
      <c r="G76" s="72"/>
      <c r="H76" s="72"/>
      <c r="I76" s="72" t="s">
        <v>732</v>
      </c>
    </row>
    <row r="77" spans="2:9" x14ac:dyDescent="0.2">
      <c r="B77" s="82">
        <v>67</v>
      </c>
      <c r="C77" s="72"/>
      <c r="D77" s="72"/>
      <c r="E77" s="72"/>
      <c r="G77" s="72"/>
      <c r="H77" s="72"/>
      <c r="I77" s="72" t="s">
        <v>288</v>
      </c>
    </row>
    <row r="78" spans="2:9" x14ac:dyDescent="0.2">
      <c r="B78" s="82">
        <v>68</v>
      </c>
      <c r="C78" s="72"/>
      <c r="D78" s="72"/>
      <c r="E78" s="72"/>
      <c r="G78" s="72"/>
      <c r="H78" s="72"/>
      <c r="I78" s="72" t="s">
        <v>1670</v>
      </c>
    </row>
    <row r="79" spans="2:9" x14ac:dyDescent="0.2">
      <c r="B79" s="82">
        <v>69</v>
      </c>
      <c r="C79" s="72"/>
      <c r="D79" s="72"/>
      <c r="E79" s="72"/>
      <c r="G79" s="72"/>
      <c r="H79" s="72"/>
      <c r="I79" s="72" t="s">
        <v>49</v>
      </c>
    </row>
    <row r="80" spans="2:9" x14ac:dyDescent="0.2">
      <c r="B80" s="82">
        <v>70</v>
      </c>
      <c r="C80" s="72"/>
      <c r="D80" s="72"/>
      <c r="E80" s="72"/>
      <c r="G80" s="72"/>
      <c r="H80" s="72"/>
      <c r="I80" s="72" t="s">
        <v>87</v>
      </c>
    </row>
    <row r="81" spans="2:9" x14ac:dyDescent="0.2">
      <c r="B81" s="82">
        <v>71</v>
      </c>
      <c r="C81" s="72"/>
      <c r="D81" s="72"/>
      <c r="E81" s="72"/>
      <c r="G81" s="72"/>
      <c r="H81" s="72"/>
      <c r="I81" s="72" t="s">
        <v>4870</v>
      </c>
    </row>
    <row r="82" spans="2:9" x14ac:dyDescent="0.2">
      <c r="B82" s="82">
        <v>72</v>
      </c>
      <c r="C82" s="72"/>
      <c r="D82" s="72"/>
      <c r="E82" s="72"/>
      <c r="G82" s="72"/>
      <c r="H82" s="72"/>
      <c r="I82" s="72" t="s">
        <v>98</v>
      </c>
    </row>
    <row r="83" spans="2:9" x14ac:dyDescent="0.2">
      <c r="B83" s="82">
        <v>73</v>
      </c>
      <c r="C83" s="72"/>
      <c r="D83" s="72"/>
      <c r="E83" s="72"/>
      <c r="G83" s="72"/>
      <c r="H83" s="72"/>
      <c r="I83" s="72" t="s">
        <v>771</v>
      </c>
    </row>
    <row r="84" spans="2:9" x14ac:dyDescent="0.2">
      <c r="B84" s="82">
        <v>74</v>
      </c>
      <c r="C84" s="72"/>
      <c r="D84" s="72"/>
      <c r="E84" s="72"/>
      <c r="G84" s="72"/>
      <c r="H84" s="72"/>
      <c r="I84" s="72" t="s">
        <v>1650</v>
      </c>
    </row>
    <row r="85" spans="2:9" x14ac:dyDescent="0.2">
      <c r="B85" s="82">
        <v>75</v>
      </c>
      <c r="C85" s="72"/>
      <c r="D85" s="72"/>
      <c r="E85" s="72"/>
      <c r="G85" s="72"/>
      <c r="H85" s="72"/>
      <c r="I85" s="72" t="s">
        <v>26</v>
      </c>
    </row>
    <row r="86" spans="2:9" x14ac:dyDescent="0.2">
      <c r="B86" s="82">
        <v>76</v>
      </c>
      <c r="C86" s="72"/>
      <c r="D86" s="72"/>
      <c r="E86" s="72"/>
      <c r="G86" s="72"/>
      <c r="H86" s="72"/>
      <c r="I86" s="72" t="s">
        <v>778</v>
      </c>
    </row>
    <row r="87" spans="2:9" x14ac:dyDescent="0.2">
      <c r="B87" s="82">
        <v>77</v>
      </c>
      <c r="C87" s="72"/>
      <c r="D87" s="72"/>
      <c r="E87" s="72"/>
      <c r="G87" s="72"/>
      <c r="H87" s="72"/>
      <c r="I87" s="72" t="s">
        <v>794</v>
      </c>
    </row>
    <row r="88" spans="2:9" x14ac:dyDescent="0.2">
      <c r="B88" s="82">
        <v>78</v>
      </c>
      <c r="C88" s="72"/>
      <c r="D88" s="72"/>
      <c r="E88" s="72"/>
      <c r="G88" s="72"/>
      <c r="H88" s="72"/>
      <c r="I88" s="72" t="s">
        <v>46</v>
      </c>
    </row>
    <row r="89" spans="2:9" x14ac:dyDescent="0.2">
      <c r="B89" s="82">
        <v>79</v>
      </c>
      <c r="C89" s="72"/>
      <c r="D89" s="72"/>
      <c r="E89" s="72"/>
      <c r="G89" s="72"/>
      <c r="H89" s="72"/>
      <c r="I89" s="72" t="s">
        <v>819</v>
      </c>
    </row>
    <row r="90" spans="2:9" x14ac:dyDescent="0.2">
      <c r="B90" s="82">
        <v>80</v>
      </c>
      <c r="C90" s="72"/>
      <c r="D90" s="72"/>
      <c r="E90" s="72"/>
      <c r="G90" s="72"/>
      <c r="H90" s="72"/>
      <c r="I90" s="72" t="s">
        <v>101</v>
      </c>
    </row>
    <row r="91" spans="2:9" x14ac:dyDescent="0.2">
      <c r="B91" s="82">
        <v>81</v>
      </c>
      <c r="C91" s="72"/>
      <c r="D91" s="72"/>
      <c r="E91" s="72"/>
      <c r="G91" s="72"/>
      <c r="H91" s="72"/>
      <c r="I91" s="72" t="s">
        <v>29</v>
      </c>
    </row>
    <row r="92" spans="2:9" x14ac:dyDescent="0.2">
      <c r="B92" s="82">
        <v>82</v>
      </c>
      <c r="C92" s="72"/>
      <c r="D92" s="72"/>
      <c r="E92" s="72"/>
      <c r="G92" s="72"/>
      <c r="H92" s="72"/>
      <c r="I92" s="72" t="s">
        <v>843</v>
      </c>
    </row>
    <row r="93" spans="2:9" x14ac:dyDescent="0.2">
      <c r="B93" s="82">
        <v>83</v>
      </c>
      <c r="C93" s="72"/>
      <c r="D93" s="72"/>
      <c r="E93" s="72"/>
      <c r="G93" s="72"/>
      <c r="H93" s="72"/>
      <c r="I93" s="72" t="s">
        <v>95</v>
      </c>
    </row>
    <row r="94" spans="2:9" x14ac:dyDescent="0.2">
      <c r="B94" s="82">
        <v>84</v>
      </c>
      <c r="C94" s="72"/>
      <c r="D94" s="72"/>
      <c r="E94" s="72"/>
      <c r="G94" s="72"/>
      <c r="H94" s="72"/>
      <c r="I94" s="72" t="s">
        <v>849</v>
      </c>
    </row>
    <row r="95" spans="2:9" x14ac:dyDescent="0.2">
      <c r="B95" s="82">
        <v>85</v>
      </c>
      <c r="C95" s="72"/>
      <c r="D95" s="72"/>
      <c r="E95" s="72"/>
      <c r="G95" s="72"/>
      <c r="H95" s="72"/>
      <c r="I95" s="72" t="s">
        <v>307</v>
      </c>
    </row>
    <row r="96" spans="2:9" x14ac:dyDescent="0.2">
      <c r="B96" s="82">
        <v>86</v>
      </c>
      <c r="C96" s="72"/>
      <c r="D96" s="72"/>
      <c r="E96" s="72"/>
      <c r="G96" s="72"/>
      <c r="H96" s="72"/>
      <c r="I96" s="72" t="s">
        <v>47</v>
      </c>
    </row>
    <row r="97" spans="2:9" x14ac:dyDescent="0.2">
      <c r="B97" s="82">
        <v>87</v>
      </c>
      <c r="C97" s="72"/>
      <c r="D97" s="72"/>
      <c r="E97" s="72"/>
      <c r="G97" s="72"/>
      <c r="H97" s="72"/>
      <c r="I97" s="72" t="s">
        <v>302</v>
      </c>
    </row>
    <row r="98" spans="2:9" x14ac:dyDescent="0.2">
      <c r="B98" s="82">
        <v>88</v>
      </c>
      <c r="C98" s="72"/>
      <c r="D98" s="72"/>
      <c r="E98" s="72"/>
      <c r="G98" s="72"/>
      <c r="H98" s="72"/>
      <c r="I98" s="72" t="s">
        <v>7</v>
      </c>
    </row>
    <row r="99" spans="2:9" x14ac:dyDescent="0.2">
      <c r="B99" s="82">
        <v>89</v>
      </c>
      <c r="C99" s="72"/>
      <c r="D99" s="72"/>
      <c r="E99" s="72"/>
      <c r="G99" s="72"/>
      <c r="H99" s="72"/>
      <c r="I99" s="72" t="s">
        <v>886</v>
      </c>
    </row>
    <row r="100" spans="2:9" x14ac:dyDescent="0.2">
      <c r="B100" s="82">
        <v>90</v>
      </c>
      <c r="C100" s="72"/>
      <c r="D100" s="72"/>
      <c r="E100" s="72"/>
      <c r="G100" s="72"/>
      <c r="H100" s="72"/>
      <c r="I100" s="72" t="s">
        <v>24</v>
      </c>
    </row>
    <row r="101" spans="2:9" x14ac:dyDescent="0.2">
      <c r="B101" s="82">
        <v>91</v>
      </c>
      <c r="C101" s="72"/>
      <c r="D101" s="72"/>
      <c r="E101" s="72"/>
      <c r="G101" s="72"/>
      <c r="H101" s="72"/>
      <c r="I101" s="72" t="s">
        <v>7780</v>
      </c>
    </row>
    <row r="102" spans="2:9" x14ac:dyDescent="0.2">
      <c r="B102" s="82">
        <v>92</v>
      </c>
      <c r="C102" s="72"/>
      <c r="D102" s="72"/>
      <c r="E102" s="72"/>
      <c r="G102" s="72"/>
      <c r="H102" s="72"/>
      <c r="I102" s="72" t="s">
        <v>675</v>
      </c>
    </row>
    <row r="103" spans="2:9" x14ac:dyDescent="0.2">
      <c r="B103" s="82">
        <v>93</v>
      </c>
      <c r="C103" s="72"/>
      <c r="D103" s="72"/>
      <c r="E103" s="72"/>
      <c r="G103" s="72"/>
      <c r="H103" s="72"/>
      <c r="I103" s="72" t="s">
        <v>42</v>
      </c>
    </row>
    <row r="104" spans="2:9" x14ac:dyDescent="0.2">
      <c r="B104" s="82">
        <v>94</v>
      </c>
      <c r="C104" s="72"/>
      <c r="D104" s="72"/>
      <c r="E104" s="72"/>
      <c r="G104" s="72"/>
      <c r="H104" s="72"/>
      <c r="I104" s="72" t="s">
        <v>83</v>
      </c>
    </row>
    <row r="105" spans="2:9" x14ac:dyDescent="0.2">
      <c r="B105" s="82">
        <v>95</v>
      </c>
      <c r="C105" s="72"/>
      <c r="D105" s="72"/>
      <c r="E105" s="72"/>
      <c r="G105" s="72"/>
      <c r="H105" s="72"/>
      <c r="I105" s="72" t="s">
        <v>89</v>
      </c>
    </row>
    <row r="106" spans="2:9" x14ac:dyDescent="0.2">
      <c r="B106" s="82">
        <v>96</v>
      </c>
      <c r="C106" s="72"/>
      <c r="D106" s="72"/>
      <c r="E106" s="72"/>
      <c r="G106" s="72"/>
      <c r="H106" s="72"/>
      <c r="I106" s="72" t="s">
        <v>106</v>
      </c>
    </row>
    <row r="107" spans="2:9" x14ac:dyDescent="0.2">
      <c r="B107" s="82">
        <v>97</v>
      </c>
      <c r="C107" s="72"/>
      <c r="D107" s="72"/>
      <c r="E107" s="72"/>
      <c r="G107" s="72"/>
      <c r="H107" s="72"/>
      <c r="I107" s="72" t="s">
        <v>2053</v>
      </c>
    </row>
    <row r="108" spans="2:9" x14ac:dyDescent="0.2">
      <c r="B108" s="82">
        <v>98</v>
      </c>
      <c r="C108" s="72"/>
      <c r="D108" s="72"/>
      <c r="E108" s="72"/>
      <c r="G108" s="72"/>
      <c r="H108" s="72"/>
      <c r="I108" s="72" t="s">
        <v>3807</v>
      </c>
    </row>
    <row r="109" spans="2:9" x14ac:dyDescent="0.2">
      <c r="B109" s="82">
        <v>99</v>
      </c>
      <c r="C109" s="72"/>
      <c r="D109" s="72"/>
      <c r="E109" s="72"/>
      <c r="G109" s="72"/>
      <c r="H109" s="72"/>
      <c r="I109" s="72" t="s">
        <v>1674</v>
      </c>
    </row>
    <row r="110" spans="2:9" x14ac:dyDescent="0.2">
      <c r="B110" s="82">
        <v>100</v>
      </c>
      <c r="C110" s="72"/>
      <c r="D110" s="72"/>
      <c r="E110" s="72"/>
      <c r="G110" s="72"/>
      <c r="H110" s="72"/>
      <c r="I110" s="72" t="s">
        <v>4614</v>
      </c>
    </row>
    <row r="111" spans="2:9" x14ac:dyDescent="0.2">
      <c r="B111" s="82">
        <v>101</v>
      </c>
      <c r="C111" s="72"/>
      <c r="D111" s="72"/>
      <c r="E111" s="72"/>
      <c r="G111" s="72"/>
      <c r="H111" s="72"/>
      <c r="I111" s="72" t="s">
        <v>925</v>
      </c>
    </row>
    <row r="112" spans="2:9" x14ac:dyDescent="0.2">
      <c r="B112" s="82">
        <v>102</v>
      </c>
      <c r="C112" s="72"/>
      <c r="D112" s="72"/>
      <c r="E112" s="72"/>
      <c r="G112" s="72"/>
      <c r="H112" s="72"/>
      <c r="I112" s="72" t="s">
        <v>2098</v>
      </c>
    </row>
    <row r="113" spans="2:9" x14ac:dyDescent="0.2">
      <c r="B113" s="82">
        <v>103</v>
      </c>
      <c r="C113" s="72"/>
      <c r="D113" s="72"/>
      <c r="E113" s="72"/>
      <c r="G113" s="72"/>
      <c r="H113" s="72"/>
      <c r="I113" s="72" t="s">
        <v>1671</v>
      </c>
    </row>
    <row r="114" spans="2:9" x14ac:dyDescent="0.2">
      <c r="B114" s="82">
        <v>104</v>
      </c>
      <c r="C114" s="72"/>
      <c r="D114" s="72"/>
      <c r="E114" s="72"/>
      <c r="G114" s="72"/>
      <c r="H114" s="72"/>
      <c r="I114" s="72" t="s">
        <v>1665</v>
      </c>
    </row>
    <row r="115" spans="2:9" x14ac:dyDescent="0.2">
      <c r="B115" s="82">
        <v>105</v>
      </c>
      <c r="C115" s="72"/>
      <c r="D115" s="72"/>
      <c r="E115" s="72"/>
      <c r="G115" s="72"/>
      <c r="H115" s="72"/>
      <c r="I115" s="72" t="s">
        <v>5503</v>
      </c>
    </row>
    <row r="116" spans="2:9" x14ac:dyDescent="0.2">
      <c r="B116" s="82">
        <v>106</v>
      </c>
      <c r="C116" s="72"/>
      <c r="D116" s="72"/>
      <c r="E116" s="72"/>
      <c r="G116" s="72"/>
      <c r="H116" s="72"/>
      <c r="I116" s="72" t="s">
        <v>944</v>
      </c>
    </row>
    <row r="117" spans="2:9" x14ac:dyDescent="0.2">
      <c r="B117" s="82">
        <v>107</v>
      </c>
      <c r="C117" s="72"/>
      <c r="D117" s="72"/>
      <c r="E117" s="72"/>
      <c r="G117" s="72"/>
      <c r="H117" s="72"/>
      <c r="I117" s="72" t="s">
        <v>15</v>
      </c>
    </row>
    <row r="118" spans="2:9" x14ac:dyDescent="0.2">
      <c r="B118" s="82">
        <v>108</v>
      </c>
      <c r="C118" s="72"/>
      <c r="D118" s="72"/>
      <c r="E118" s="72"/>
      <c r="G118" s="72"/>
      <c r="H118" s="72"/>
      <c r="I118" s="72" t="s">
        <v>6782</v>
      </c>
    </row>
    <row r="119" spans="2:9" x14ac:dyDescent="0.2">
      <c r="B119" s="82">
        <v>109</v>
      </c>
      <c r="C119" s="72"/>
      <c r="D119" s="72"/>
      <c r="E119" s="72"/>
      <c r="G119" s="72"/>
      <c r="H119" s="72"/>
      <c r="I119" s="72" t="s">
        <v>86</v>
      </c>
    </row>
    <row r="120" spans="2:9" x14ac:dyDescent="0.2">
      <c r="B120" s="82">
        <v>110</v>
      </c>
      <c r="C120" s="72"/>
      <c r="D120" s="72"/>
      <c r="E120" s="72"/>
      <c r="G120" s="72"/>
      <c r="H120" s="72"/>
      <c r="I120" s="72" t="s">
        <v>11</v>
      </c>
    </row>
    <row r="121" spans="2:9" x14ac:dyDescent="0.2">
      <c r="B121" s="82">
        <v>111</v>
      </c>
      <c r="C121" s="72"/>
      <c r="D121" s="72"/>
      <c r="E121" s="72"/>
      <c r="G121" s="72"/>
      <c r="H121" s="72"/>
      <c r="I121" s="72" t="s">
        <v>1652</v>
      </c>
    </row>
    <row r="122" spans="2:9" x14ac:dyDescent="0.2">
      <c r="B122" s="82">
        <v>112</v>
      </c>
      <c r="C122" s="72"/>
      <c r="D122" s="72"/>
      <c r="E122" s="72"/>
      <c r="G122" s="72"/>
      <c r="H122" s="72"/>
      <c r="I122" s="72" t="s">
        <v>91</v>
      </c>
    </row>
    <row r="123" spans="2:9" x14ac:dyDescent="0.2">
      <c r="B123" s="82">
        <v>113</v>
      </c>
      <c r="C123" s="72"/>
      <c r="D123" s="72"/>
      <c r="E123" s="72"/>
      <c r="G123" s="72"/>
      <c r="H123" s="72"/>
      <c r="I123" s="72" t="s">
        <v>94</v>
      </c>
    </row>
    <row r="124" spans="2:9" x14ac:dyDescent="0.2">
      <c r="B124" s="82">
        <v>114</v>
      </c>
      <c r="C124" s="72"/>
      <c r="D124" s="72"/>
      <c r="E124" s="72"/>
      <c r="G124" s="72"/>
      <c r="H124" s="72"/>
      <c r="I124" s="72" t="s">
        <v>1004</v>
      </c>
    </row>
    <row r="125" spans="2:9" x14ac:dyDescent="0.2">
      <c r="B125" s="82">
        <v>115</v>
      </c>
      <c r="C125" s="72"/>
      <c r="D125" s="72"/>
      <c r="E125" s="72"/>
      <c r="G125" s="72"/>
      <c r="H125" s="72"/>
      <c r="I125" s="72" t="s">
        <v>1008</v>
      </c>
    </row>
    <row r="126" spans="2:9" x14ac:dyDescent="0.2">
      <c r="B126" s="82">
        <v>116</v>
      </c>
      <c r="C126" s="72"/>
      <c r="D126" s="72"/>
      <c r="E126" s="72"/>
      <c r="G126" s="72"/>
      <c r="H126" s="72"/>
      <c r="I126" s="72" t="s">
        <v>1009</v>
      </c>
    </row>
    <row r="127" spans="2:9" x14ac:dyDescent="0.2">
      <c r="B127" s="82">
        <v>117</v>
      </c>
      <c r="C127" s="72"/>
      <c r="D127" s="72"/>
      <c r="E127" s="72"/>
      <c r="G127" s="72"/>
      <c r="H127" s="72"/>
      <c r="I127" s="72" t="s">
        <v>1012</v>
      </c>
    </row>
    <row r="128" spans="2:9" x14ac:dyDescent="0.2">
      <c r="B128" s="82">
        <v>118</v>
      </c>
      <c r="C128" s="72"/>
      <c r="D128" s="72"/>
      <c r="E128" s="72"/>
      <c r="G128" s="72"/>
      <c r="H128" s="72"/>
      <c r="I128" s="72" t="s">
        <v>4858</v>
      </c>
    </row>
    <row r="129" spans="2:9" x14ac:dyDescent="0.2">
      <c r="B129" s="82">
        <v>119</v>
      </c>
      <c r="C129" s="72"/>
      <c r="D129" s="72"/>
      <c r="E129" s="72"/>
      <c r="G129" s="72"/>
      <c r="H129" s="72"/>
      <c r="I129" s="72" t="s">
        <v>5295</v>
      </c>
    </row>
    <row r="130" spans="2:9" x14ac:dyDescent="0.2">
      <c r="B130" s="82">
        <v>120</v>
      </c>
      <c r="C130" s="72"/>
      <c r="D130" s="72"/>
      <c r="E130" s="72"/>
      <c r="G130" s="72"/>
      <c r="H130" s="72"/>
      <c r="I130" s="72" t="s">
        <v>2237</v>
      </c>
    </row>
    <row r="131" spans="2:9" x14ac:dyDescent="0.2">
      <c r="B131" s="82">
        <v>121</v>
      </c>
      <c r="C131" s="72"/>
      <c r="D131" s="72"/>
      <c r="E131" s="72"/>
      <c r="G131" s="72"/>
      <c r="H131" s="72"/>
      <c r="I131" s="72" t="s">
        <v>1657</v>
      </c>
    </row>
    <row r="132" spans="2:9" x14ac:dyDescent="0.2">
      <c r="B132" s="82">
        <v>122</v>
      </c>
      <c r="C132" s="72"/>
      <c r="D132" s="72"/>
      <c r="E132" s="72"/>
      <c r="G132" s="72"/>
      <c r="H132" s="72"/>
      <c r="I132" s="72" t="s">
        <v>4454</v>
      </c>
    </row>
    <row r="133" spans="2:9" x14ac:dyDescent="0.2">
      <c r="B133" s="82">
        <v>123</v>
      </c>
      <c r="C133" s="72"/>
      <c r="D133" s="72"/>
      <c r="E133" s="72"/>
      <c r="G133" s="72"/>
      <c r="H133" s="72"/>
      <c r="I133" s="72" t="s">
        <v>5633</v>
      </c>
    </row>
    <row r="134" spans="2:9" x14ac:dyDescent="0.2">
      <c r="B134" s="82">
        <v>124</v>
      </c>
      <c r="C134" s="72"/>
      <c r="D134" s="72"/>
      <c r="E134" s="72"/>
      <c r="G134" s="72"/>
      <c r="H134" s="72"/>
      <c r="I134" s="72" t="s">
        <v>1054</v>
      </c>
    </row>
    <row r="135" spans="2:9" x14ac:dyDescent="0.2">
      <c r="B135" s="82">
        <v>125</v>
      </c>
      <c r="C135" s="72"/>
      <c r="D135" s="72"/>
      <c r="E135" s="72"/>
      <c r="G135" s="72"/>
      <c r="H135" s="72"/>
      <c r="I135" s="72" t="s">
        <v>75</v>
      </c>
    </row>
    <row r="136" spans="2:9" x14ac:dyDescent="0.2">
      <c r="B136" s="82">
        <v>126</v>
      </c>
      <c r="C136" s="72"/>
      <c r="D136" s="72"/>
      <c r="E136" s="72"/>
      <c r="G136" s="72"/>
      <c r="H136" s="72"/>
      <c r="I136" s="72" t="s">
        <v>1076</v>
      </c>
    </row>
    <row r="137" spans="2:9" x14ac:dyDescent="0.2">
      <c r="B137" s="82">
        <v>127</v>
      </c>
      <c r="C137" s="72"/>
      <c r="D137" s="72"/>
      <c r="E137" s="72"/>
      <c r="G137" s="72"/>
      <c r="H137" s="72"/>
      <c r="I137" s="72" t="s">
        <v>1113</v>
      </c>
    </row>
    <row r="138" spans="2:9" x14ac:dyDescent="0.2">
      <c r="B138" s="82">
        <v>128</v>
      </c>
      <c r="C138" s="72"/>
      <c r="D138" s="72"/>
      <c r="E138" s="72"/>
      <c r="G138" s="72"/>
      <c r="H138" s="72"/>
      <c r="I138" s="72" t="s">
        <v>2373</v>
      </c>
    </row>
    <row r="139" spans="2:9" x14ac:dyDescent="0.2">
      <c r="B139" s="82">
        <v>129</v>
      </c>
      <c r="C139" s="72"/>
      <c r="D139" s="72"/>
      <c r="E139" s="72"/>
      <c r="G139" s="72"/>
      <c r="H139" s="72"/>
      <c r="I139" s="72" t="s">
        <v>1661</v>
      </c>
    </row>
    <row r="140" spans="2:9" x14ac:dyDescent="0.2">
      <c r="B140" s="82">
        <v>130</v>
      </c>
      <c r="C140" s="72"/>
      <c r="D140" s="72"/>
      <c r="E140" s="72"/>
      <c r="G140" s="72"/>
      <c r="H140" s="72"/>
      <c r="I140" s="72" t="s">
        <v>103</v>
      </c>
    </row>
    <row r="141" spans="2:9" x14ac:dyDescent="0.2">
      <c r="B141" s="82">
        <v>131</v>
      </c>
      <c r="C141" s="72"/>
      <c r="D141" s="72"/>
      <c r="E141" s="72"/>
      <c r="G141" s="72"/>
      <c r="H141" s="72"/>
      <c r="I141" s="72" t="s">
        <v>1173</v>
      </c>
    </row>
    <row r="142" spans="2:9" x14ac:dyDescent="0.2">
      <c r="B142" s="82">
        <v>132</v>
      </c>
      <c r="C142" s="72"/>
      <c r="D142" s="72"/>
      <c r="E142" s="72"/>
      <c r="G142" s="72"/>
      <c r="H142" s="72"/>
      <c r="I142" s="72" t="s">
        <v>304</v>
      </c>
    </row>
    <row r="143" spans="2:9" x14ac:dyDescent="0.2">
      <c r="B143" s="82">
        <v>133</v>
      </c>
      <c r="C143" s="72"/>
      <c r="D143" s="72"/>
      <c r="E143" s="72"/>
      <c r="G143" s="72"/>
      <c r="H143" s="72"/>
      <c r="I143" s="72" t="s">
        <v>1181</v>
      </c>
    </row>
    <row r="144" spans="2:9" x14ac:dyDescent="0.2">
      <c r="B144" s="82">
        <v>134</v>
      </c>
      <c r="C144" s="72"/>
      <c r="D144" s="72"/>
      <c r="E144" s="72"/>
      <c r="G144" s="72"/>
      <c r="H144" s="72"/>
      <c r="I144" s="72" t="s">
        <v>1677</v>
      </c>
    </row>
    <row r="145" spans="2:9" x14ac:dyDescent="0.2">
      <c r="B145" s="82">
        <v>135</v>
      </c>
      <c r="C145" s="72"/>
      <c r="D145" s="72"/>
      <c r="E145" s="72"/>
      <c r="G145" s="72"/>
      <c r="H145" s="72"/>
      <c r="I145" s="72" t="s">
        <v>2127</v>
      </c>
    </row>
    <row r="146" spans="2:9" x14ac:dyDescent="0.2">
      <c r="B146" s="82">
        <v>136</v>
      </c>
      <c r="C146" s="72"/>
      <c r="D146" s="72"/>
      <c r="E146" s="72"/>
      <c r="G146" s="72"/>
      <c r="H146" s="72"/>
      <c r="I146" s="72" t="s">
        <v>4386</v>
      </c>
    </row>
    <row r="147" spans="2:9" x14ac:dyDescent="0.2">
      <c r="B147" s="82">
        <v>137</v>
      </c>
      <c r="C147" s="72"/>
      <c r="D147" s="72"/>
      <c r="E147" s="72"/>
      <c r="G147" s="72"/>
      <c r="H147" s="72"/>
      <c r="I147" s="72" t="s">
        <v>5529</v>
      </c>
    </row>
    <row r="148" spans="2:9" x14ac:dyDescent="0.2">
      <c r="B148" s="82">
        <v>138</v>
      </c>
      <c r="C148" s="72"/>
      <c r="D148" s="72"/>
      <c r="E148" s="72"/>
      <c r="G148" s="72"/>
      <c r="H148" s="72"/>
      <c r="I148" s="72" t="s">
        <v>1191</v>
      </c>
    </row>
    <row r="149" spans="2:9" x14ac:dyDescent="0.2">
      <c r="B149" s="82">
        <v>139</v>
      </c>
      <c r="C149" s="72"/>
      <c r="D149" s="72"/>
      <c r="E149" s="72"/>
      <c r="G149" s="72"/>
      <c r="H149" s="72"/>
      <c r="I149" s="72" t="s">
        <v>1198</v>
      </c>
    </row>
    <row r="150" spans="2:9" x14ac:dyDescent="0.2">
      <c r="B150" s="82">
        <v>140</v>
      </c>
      <c r="C150" s="72"/>
      <c r="D150" s="72"/>
      <c r="E150" s="72"/>
      <c r="G150" s="72"/>
      <c r="H150" s="72"/>
      <c r="I150" s="72" t="s">
        <v>31</v>
      </c>
    </row>
    <row r="151" spans="2:9" x14ac:dyDescent="0.2">
      <c r="B151" s="82">
        <v>141</v>
      </c>
      <c r="C151" s="72"/>
      <c r="D151" s="72"/>
      <c r="E151" s="72"/>
      <c r="G151" s="72"/>
      <c r="H151" s="72"/>
      <c r="I151" s="72" t="s">
        <v>1653</v>
      </c>
    </row>
    <row r="152" spans="2:9" x14ac:dyDescent="0.2">
      <c r="B152" s="82">
        <v>142</v>
      </c>
      <c r="C152" s="72"/>
      <c r="D152" s="72"/>
      <c r="E152" s="72"/>
      <c r="G152" s="72"/>
      <c r="H152" s="72"/>
      <c r="I152" s="72" t="s">
        <v>275</v>
      </c>
    </row>
    <row r="153" spans="2:9" x14ac:dyDescent="0.2">
      <c r="B153" s="82">
        <v>143</v>
      </c>
      <c r="C153" s="72"/>
      <c r="D153" s="72"/>
      <c r="E153" s="72"/>
      <c r="G153" s="72"/>
      <c r="H153" s="72"/>
      <c r="I153" s="72" t="s">
        <v>1248</v>
      </c>
    </row>
    <row r="154" spans="2:9" x14ac:dyDescent="0.2">
      <c r="B154" s="82">
        <v>144</v>
      </c>
      <c r="C154" s="72"/>
      <c r="D154" s="72"/>
      <c r="E154" s="72"/>
      <c r="G154" s="72"/>
      <c r="H154" s="72"/>
      <c r="I154" s="72" t="s">
        <v>4901</v>
      </c>
    </row>
    <row r="155" spans="2:9" x14ac:dyDescent="0.2">
      <c r="B155" s="82">
        <v>145</v>
      </c>
      <c r="C155" s="72"/>
      <c r="D155" s="72"/>
      <c r="E155" s="72"/>
      <c r="G155" s="72"/>
      <c r="H155" s="72"/>
      <c r="I155" s="72" t="s">
        <v>308</v>
      </c>
    </row>
    <row r="156" spans="2:9" x14ac:dyDescent="0.2">
      <c r="B156" s="82">
        <v>146</v>
      </c>
      <c r="C156" s="72"/>
      <c r="D156" s="72"/>
      <c r="E156" s="72"/>
      <c r="G156" s="72"/>
      <c r="H156" s="72"/>
      <c r="I156" s="72" t="s">
        <v>22</v>
      </c>
    </row>
    <row r="157" spans="2:9" x14ac:dyDescent="0.2">
      <c r="B157" s="82">
        <v>147</v>
      </c>
      <c r="C157" s="72"/>
      <c r="D157" s="72"/>
      <c r="E157" s="72"/>
      <c r="G157" s="72"/>
      <c r="H157" s="72"/>
      <c r="I157" s="72" t="s">
        <v>5308</v>
      </c>
    </row>
    <row r="158" spans="2:9" x14ac:dyDescent="0.2">
      <c r="B158" s="82">
        <v>148</v>
      </c>
      <c r="C158" s="72"/>
      <c r="D158" s="72"/>
      <c r="E158" s="72"/>
      <c r="G158" s="72"/>
      <c r="H158" s="72"/>
      <c r="I158" s="72" t="s">
        <v>79</v>
      </c>
    </row>
    <row r="159" spans="2:9" x14ac:dyDescent="0.2">
      <c r="B159" s="82">
        <v>149</v>
      </c>
      <c r="C159" s="72"/>
      <c r="D159" s="72"/>
      <c r="E159" s="72"/>
      <c r="G159" s="72"/>
      <c r="H159" s="72"/>
      <c r="I159" s="72" t="s">
        <v>80</v>
      </c>
    </row>
    <row r="160" spans="2:9" x14ac:dyDescent="0.2">
      <c r="B160" s="82">
        <v>150</v>
      </c>
      <c r="C160" s="72"/>
      <c r="D160" s="72"/>
      <c r="E160" s="72"/>
      <c r="G160" s="72"/>
      <c r="H160" s="72"/>
      <c r="I160" s="72" t="s">
        <v>148</v>
      </c>
    </row>
    <row r="161" spans="2:9" x14ac:dyDescent="0.2">
      <c r="B161" s="82">
        <v>151</v>
      </c>
      <c r="C161" s="72"/>
      <c r="D161" s="72"/>
      <c r="E161" s="72"/>
      <c r="G161" s="72"/>
      <c r="H161" s="72"/>
      <c r="I161" s="72" t="s">
        <v>1428</v>
      </c>
    </row>
    <row r="162" spans="2:9" x14ac:dyDescent="0.2">
      <c r="B162" s="82">
        <v>152</v>
      </c>
      <c r="C162" s="72"/>
      <c r="D162" s="72"/>
      <c r="E162" s="72"/>
      <c r="G162" s="72"/>
      <c r="H162" s="72"/>
      <c r="I162" s="72" t="s">
        <v>81</v>
      </c>
    </row>
    <row r="163" spans="2:9" x14ac:dyDescent="0.2">
      <c r="B163" s="82">
        <v>153</v>
      </c>
      <c r="C163" s="72"/>
      <c r="D163" s="72"/>
      <c r="E163" s="72"/>
      <c r="G163" s="72"/>
      <c r="H163" s="72"/>
      <c r="I163" s="72"/>
    </row>
    <row r="164" spans="2:9" x14ac:dyDescent="0.2">
      <c r="B164" s="82">
        <v>154</v>
      </c>
      <c r="C164" s="72"/>
      <c r="D164" s="72"/>
      <c r="E164" s="72"/>
      <c r="G164" s="72"/>
      <c r="H164" s="72"/>
      <c r="I164" s="72"/>
    </row>
    <row r="165" spans="2:9" x14ac:dyDescent="0.2">
      <c r="B165" s="82">
        <v>155</v>
      </c>
      <c r="C165" s="72"/>
      <c r="D165" s="72"/>
      <c r="E165" s="72"/>
      <c r="G165" s="72"/>
      <c r="H165" s="72"/>
      <c r="I165" s="72"/>
    </row>
    <row r="166" spans="2:9" x14ac:dyDescent="0.2">
      <c r="B166" s="82">
        <v>156</v>
      </c>
      <c r="C166" s="72"/>
      <c r="D166" s="72"/>
      <c r="E166" s="72"/>
      <c r="G166" s="72"/>
      <c r="H166" s="72"/>
      <c r="I166" s="72"/>
    </row>
    <row r="167" spans="2:9" x14ac:dyDescent="0.2">
      <c r="B167" s="82">
        <v>157</v>
      </c>
      <c r="C167" s="72"/>
      <c r="D167" s="72"/>
      <c r="E167" s="72"/>
      <c r="G167" s="72"/>
      <c r="H167" s="72"/>
      <c r="I167" s="72"/>
    </row>
  </sheetData>
  <mergeCells count="4">
    <mergeCell ref="C4:E4"/>
    <mergeCell ref="G4:I4"/>
    <mergeCell ref="C5:E5"/>
    <mergeCell ref="G5:I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B2"/>
  <sheetViews>
    <sheetView showGridLines="0" workbookViewId="0">
      <selection activeCell="D45" sqref="D45"/>
    </sheetView>
  </sheetViews>
  <sheetFormatPr defaultRowHeight="12.75" x14ac:dyDescent="0.2"/>
  <cols>
    <col min="1" max="1" width="2.85546875" customWidth="1"/>
  </cols>
  <sheetData>
    <row r="2" spans="2:2" ht="20.25" x14ac:dyDescent="0.2">
      <c r="B2" s="1" t="str">
        <f ca="1">RIGHT(CELL("filename", B2), LEN(CELL("filename", B2)) - SEARCH("]", CELL("filename", B2)))</f>
        <v>QSI Scores &gt;&gt;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Q407"/>
  <sheetViews>
    <sheetView showGridLines="0" zoomScale="85" zoomScaleNormal="85" workbookViewId="0">
      <pane xSplit="2" ySplit="6" topLeftCell="C7" activePane="bottomRight" state="frozenSplit"/>
      <selection pane="topRight" activeCell="C1" sqref="C1"/>
      <selection pane="bottomLeft" activeCell="A7" sqref="A7"/>
      <selection pane="bottomRight" activeCell="G9" sqref="G9"/>
    </sheetView>
  </sheetViews>
  <sheetFormatPr defaultColWidth="14.28515625" defaultRowHeight="12.75" x14ac:dyDescent="0.2"/>
  <cols>
    <col min="1" max="1" width="4.7109375" style="82" customWidth="1"/>
    <col min="3" max="16" width="10.7109375" style="101" customWidth="1"/>
    <col min="17" max="16384" width="14.28515625" style="80"/>
  </cols>
  <sheetData>
    <row r="1" spans="1:17" x14ac:dyDescent="0.2"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7" ht="20.25" x14ac:dyDescent="0.2">
      <c r="B2" s="1" t="str">
        <f ca="1">RIGHT(CELL("filename", B2), LEN(CELL("filename", B2)) - SEARCH("]", CELL("filename", B2)))</f>
        <v>QSI for Home Airport</v>
      </c>
      <c r="C2" s="80"/>
      <c r="D2" s="80"/>
      <c r="E2" s="80"/>
      <c r="F2" s="80"/>
      <c r="G2" s="80"/>
      <c r="H2" s="80"/>
      <c r="I2" s="950" t="s">
        <v>8270</v>
      </c>
      <c r="J2" s="80"/>
      <c r="K2" s="80"/>
      <c r="L2" s="80"/>
      <c r="M2" s="80"/>
      <c r="N2" s="80"/>
      <c r="O2" s="80"/>
      <c r="P2" s="80"/>
    </row>
    <row r="3" spans="1:17" ht="20.25" x14ac:dyDescent="0.3">
      <c r="B3" s="125" t="str">
        <f>AirlineHomeAirport</f>
        <v>London Heathrow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</row>
    <row r="4" spans="1:17" x14ac:dyDescent="0.2">
      <c r="C4" s="80"/>
      <c r="D4" s="80"/>
      <c r="E4" s="80"/>
      <c r="F4" s="80" t="s">
        <v>8271</v>
      </c>
      <c r="G4" s="80"/>
      <c r="H4" s="80"/>
      <c r="I4" s="80" t="s">
        <v>8272</v>
      </c>
      <c r="J4" s="80"/>
      <c r="K4" s="80"/>
      <c r="L4" s="80" t="s">
        <v>8274</v>
      </c>
      <c r="M4" s="80" t="s">
        <v>8273</v>
      </c>
      <c r="N4" s="80"/>
      <c r="O4" s="80"/>
      <c r="P4" s="80"/>
    </row>
    <row r="5" spans="1:17" s="87" customFormat="1" x14ac:dyDescent="0.2">
      <c r="A5" s="74"/>
      <c r="B5" s="44"/>
      <c r="C5" s="957" t="s">
        <v>1515</v>
      </c>
      <c r="D5" s="957"/>
      <c r="E5" s="957"/>
      <c r="F5" s="957"/>
      <c r="G5" s="957"/>
      <c r="H5" s="957"/>
      <c r="I5" s="957"/>
      <c r="J5" s="957"/>
      <c r="K5" s="957"/>
      <c r="L5" s="957"/>
      <c r="M5" s="957"/>
      <c r="N5" s="957"/>
      <c r="O5" s="957"/>
      <c r="P5" s="957"/>
      <c r="Q5" s="87" t="s">
        <v>1514</v>
      </c>
    </row>
    <row r="6" spans="1:17" s="87" customFormat="1" x14ac:dyDescent="0.2">
      <c r="A6" s="74"/>
      <c r="B6" s="44" t="s">
        <v>366</v>
      </c>
      <c r="C6" s="124">
        <v>1</v>
      </c>
      <c r="D6" s="124">
        <v>2</v>
      </c>
      <c r="E6" s="124">
        <v>3</v>
      </c>
      <c r="F6" s="124">
        <v>4</v>
      </c>
      <c r="G6" s="124">
        <v>5</v>
      </c>
      <c r="H6" s="124">
        <v>6</v>
      </c>
      <c r="I6" s="124">
        <v>7</v>
      </c>
      <c r="J6" s="124">
        <v>8</v>
      </c>
      <c r="K6" s="124">
        <v>9</v>
      </c>
      <c r="L6" s="124">
        <v>10</v>
      </c>
      <c r="M6" s="124">
        <v>11</v>
      </c>
      <c r="N6" s="124">
        <v>12</v>
      </c>
      <c r="O6" s="124">
        <v>13</v>
      </c>
      <c r="P6" s="124">
        <v>14</v>
      </c>
      <c r="Q6" s="87" t="s">
        <v>1516</v>
      </c>
    </row>
    <row r="7" spans="1:17" x14ac:dyDescent="0.2">
      <c r="A7" s="82">
        <v>1</v>
      </c>
      <c r="B7" s="154" t="s">
        <v>279</v>
      </c>
      <c r="C7" s="191"/>
      <c r="D7" s="191"/>
      <c r="E7" s="191"/>
      <c r="F7" s="901">
        <v>0.04</v>
      </c>
      <c r="G7" s="191"/>
      <c r="H7" s="191"/>
      <c r="I7" s="901">
        <v>0.03</v>
      </c>
      <c r="J7" s="191"/>
      <c r="K7" s="191"/>
      <c r="L7" s="191">
        <v>6.0750749234828066E-2</v>
      </c>
      <c r="M7" s="191">
        <v>5.8983431390701654E-2</v>
      </c>
      <c r="N7" s="191"/>
      <c r="O7" s="191"/>
      <c r="P7" s="191"/>
      <c r="Q7" s="7">
        <f t="shared" ref="Q7:Q70" si="0">CHOOSE(WeeklyFrequency1,C7,D7,E7,F7,G7,H7,I7,J7,K7,L7,M7,N7,O7,P7)</f>
        <v>0.03</v>
      </c>
    </row>
    <row r="8" spans="1:17" x14ac:dyDescent="0.2">
      <c r="A8" s="82">
        <v>2</v>
      </c>
      <c r="B8" s="154" t="s">
        <v>39</v>
      </c>
      <c r="C8" s="191"/>
      <c r="D8" s="191"/>
      <c r="E8" s="191"/>
      <c r="F8" s="907">
        <v>0</v>
      </c>
      <c r="G8" s="191"/>
      <c r="H8" s="191"/>
      <c r="I8" s="907">
        <v>0</v>
      </c>
      <c r="J8" s="191"/>
      <c r="K8" s="191"/>
      <c r="L8" s="191">
        <v>4.721266453419215E-2</v>
      </c>
      <c r="M8" s="191">
        <v>8.182709900209191E-2</v>
      </c>
      <c r="N8" s="191"/>
      <c r="O8" s="191"/>
      <c r="P8" s="191"/>
      <c r="Q8" s="7">
        <f t="shared" si="0"/>
        <v>0</v>
      </c>
    </row>
    <row r="9" spans="1:17" x14ac:dyDescent="0.2">
      <c r="A9" s="82">
        <v>3</v>
      </c>
      <c r="B9" s="154" t="s">
        <v>84</v>
      </c>
      <c r="C9" s="191"/>
      <c r="D9" s="191"/>
      <c r="E9" s="191"/>
      <c r="F9" s="901">
        <v>0.02</v>
      </c>
      <c r="G9" s="191"/>
      <c r="H9" s="191"/>
      <c r="I9" s="901">
        <v>0.02</v>
      </c>
      <c r="J9" s="191"/>
      <c r="K9" s="191"/>
      <c r="L9" s="191">
        <v>2.4658654243297426E-2</v>
      </c>
      <c r="M9" s="191">
        <v>2.1661935877605464E-2</v>
      </c>
      <c r="N9" s="191"/>
      <c r="O9" s="191"/>
      <c r="P9" s="191"/>
      <c r="Q9" s="7">
        <f t="shared" si="0"/>
        <v>0.02</v>
      </c>
    </row>
    <row r="10" spans="1:17" x14ac:dyDescent="0.2">
      <c r="A10" s="82">
        <v>4</v>
      </c>
      <c r="B10" s="154" t="s">
        <v>44</v>
      </c>
      <c r="C10" s="191"/>
      <c r="D10" s="191"/>
      <c r="E10" s="191"/>
      <c r="F10" s="907">
        <v>0</v>
      </c>
      <c r="G10" s="191"/>
      <c r="H10" s="191"/>
      <c r="I10" s="907">
        <v>0</v>
      </c>
      <c r="J10" s="191"/>
      <c r="K10" s="191"/>
      <c r="L10" s="191">
        <v>6.1734133558617246E-3</v>
      </c>
      <c r="M10" s="191">
        <v>4.3044483794138187E-3</v>
      </c>
      <c r="N10" s="191"/>
      <c r="O10" s="191"/>
      <c r="P10" s="191"/>
      <c r="Q10" s="7">
        <f t="shared" si="0"/>
        <v>0</v>
      </c>
    </row>
    <row r="11" spans="1:17" x14ac:dyDescent="0.2">
      <c r="A11" s="82">
        <v>5</v>
      </c>
      <c r="B11" s="154" t="s">
        <v>41</v>
      </c>
      <c r="C11" s="191"/>
      <c r="D11" s="191"/>
      <c r="E11" s="191"/>
      <c r="F11" s="907">
        <v>0</v>
      </c>
      <c r="G11" s="191"/>
      <c r="H11" s="191"/>
      <c r="I11" s="907">
        <v>0</v>
      </c>
      <c r="J11" s="191"/>
      <c r="K11" s="191"/>
      <c r="L11" s="191">
        <v>3.8463901759116084E-2</v>
      </c>
      <c r="M11" s="191">
        <v>3.9267140693944103E-2</v>
      </c>
      <c r="N11" s="191"/>
      <c r="O11" s="191"/>
      <c r="P11" s="191"/>
      <c r="Q11" s="7">
        <f t="shared" si="0"/>
        <v>0</v>
      </c>
    </row>
    <row r="12" spans="1:17" x14ac:dyDescent="0.2">
      <c r="A12" s="82">
        <v>6</v>
      </c>
      <c r="B12" s="154" t="s">
        <v>88</v>
      </c>
      <c r="C12" s="191"/>
      <c r="D12" s="191"/>
      <c r="E12" s="191"/>
      <c r="F12" s="191">
        <v>1.5476329227370432E-2</v>
      </c>
      <c r="G12" s="191"/>
      <c r="H12" s="191"/>
      <c r="I12" s="191">
        <v>2.9118452266933888E-2</v>
      </c>
      <c r="J12" s="191"/>
      <c r="K12" s="191"/>
      <c r="L12" s="191">
        <v>1.5476329227370432E-2</v>
      </c>
      <c r="M12" s="191">
        <v>2.9118452266933888E-2</v>
      </c>
      <c r="N12" s="191"/>
      <c r="O12" s="191"/>
      <c r="P12" s="191"/>
      <c r="Q12" s="7">
        <f t="shared" si="0"/>
        <v>2.9118452266933888E-2</v>
      </c>
    </row>
    <row r="13" spans="1:17" x14ac:dyDescent="0.2">
      <c r="A13" s="82">
        <v>7</v>
      </c>
      <c r="B13" s="154" t="s">
        <v>43</v>
      </c>
      <c r="C13" s="191"/>
      <c r="D13" s="191"/>
      <c r="E13" s="191"/>
      <c r="F13" s="907">
        <v>0</v>
      </c>
      <c r="G13" s="191"/>
      <c r="H13" s="191"/>
      <c r="I13" s="907">
        <v>0</v>
      </c>
      <c r="J13" s="191"/>
      <c r="K13" s="191"/>
      <c r="L13" s="191">
        <v>4.4768054556701506E-2</v>
      </c>
      <c r="M13" s="191">
        <v>2.7985312356886664E-2</v>
      </c>
      <c r="N13" s="191"/>
      <c r="O13" s="191"/>
      <c r="P13" s="191"/>
      <c r="Q13" s="7">
        <f t="shared" si="0"/>
        <v>0</v>
      </c>
    </row>
    <row r="14" spans="1:17" x14ac:dyDescent="0.2">
      <c r="A14" s="82">
        <v>8</v>
      </c>
      <c r="B14" s="154" t="s">
        <v>86</v>
      </c>
      <c r="C14" s="191"/>
      <c r="D14" s="191"/>
      <c r="E14" s="191"/>
      <c r="F14" s="191">
        <v>5.3935460836031367E-2</v>
      </c>
      <c r="G14" s="191"/>
      <c r="H14" s="191"/>
      <c r="I14" s="901">
        <v>5.3999999999999999E-2</v>
      </c>
      <c r="J14" s="191"/>
      <c r="K14" s="191"/>
      <c r="L14" s="191">
        <v>5.3935460836031367E-2</v>
      </c>
      <c r="M14" s="191">
        <v>6.3472278141600974E-2</v>
      </c>
      <c r="N14" s="191"/>
      <c r="O14" s="191"/>
      <c r="P14" s="191"/>
      <c r="Q14" s="7">
        <f t="shared" si="0"/>
        <v>5.3999999999999999E-2</v>
      </c>
    </row>
    <row r="15" spans="1:17" x14ac:dyDescent="0.2">
      <c r="A15" s="82">
        <v>9</v>
      </c>
      <c r="B15" s="154" t="s">
        <v>308</v>
      </c>
      <c r="C15" s="191"/>
      <c r="D15" s="191"/>
      <c r="E15" s="191"/>
      <c r="F15" s="191">
        <v>3.0598777790866599E-2</v>
      </c>
      <c r="G15" s="191"/>
      <c r="H15" s="191"/>
      <c r="I15" s="191">
        <v>2.3423762728628499E-2</v>
      </c>
      <c r="J15" s="191"/>
      <c r="K15" s="191"/>
      <c r="L15" s="191">
        <v>3.0598777790866599E-2</v>
      </c>
      <c r="M15" s="191">
        <v>2.3423762728628499E-2</v>
      </c>
      <c r="N15" s="191"/>
      <c r="O15" s="191"/>
      <c r="P15" s="191"/>
      <c r="Q15" s="7">
        <f t="shared" si="0"/>
        <v>2.3423762728628499E-2</v>
      </c>
    </row>
    <row r="16" spans="1:17" x14ac:dyDescent="0.2">
      <c r="A16" s="82">
        <v>10</v>
      </c>
      <c r="B16" s="154" t="s">
        <v>42</v>
      </c>
      <c r="C16" s="191"/>
      <c r="D16" s="191"/>
      <c r="E16" s="191"/>
      <c r="F16" s="907">
        <v>0</v>
      </c>
      <c r="G16" s="191"/>
      <c r="H16" s="191"/>
      <c r="I16" s="907">
        <v>0</v>
      </c>
      <c r="J16" s="191"/>
      <c r="K16" s="191"/>
      <c r="L16" s="191">
        <v>1.4135465746445598E-2</v>
      </c>
      <c r="M16" s="191">
        <v>1.1084232601679572E-2</v>
      </c>
      <c r="N16" s="191"/>
      <c r="O16" s="191"/>
      <c r="P16" s="191"/>
      <c r="Q16" s="7">
        <f t="shared" si="0"/>
        <v>0</v>
      </c>
    </row>
    <row r="17" spans="1:17" x14ac:dyDescent="0.2">
      <c r="A17" s="82">
        <v>11</v>
      </c>
      <c r="B17" s="154" t="s">
        <v>81</v>
      </c>
      <c r="C17" s="191"/>
      <c r="D17" s="191"/>
      <c r="E17" s="191"/>
      <c r="F17" s="191">
        <v>4.0841506262421237E-2</v>
      </c>
      <c r="G17" s="191"/>
      <c r="H17" s="191"/>
      <c r="I17" s="191">
        <v>2.8628945938936168E-2</v>
      </c>
      <c r="J17" s="191"/>
      <c r="K17" s="191"/>
      <c r="L17" s="191">
        <v>4.0841506262421237E-2</v>
      </c>
      <c r="M17" s="191">
        <v>2.8628945938936168E-2</v>
      </c>
      <c r="N17" s="191"/>
      <c r="O17" s="191"/>
      <c r="P17" s="191"/>
      <c r="Q17" s="7">
        <f t="shared" si="0"/>
        <v>2.8628945938936168E-2</v>
      </c>
    </row>
    <row r="18" spans="1:17" x14ac:dyDescent="0.2">
      <c r="A18" s="82">
        <v>12</v>
      </c>
      <c r="B18" s="154" t="s">
        <v>144</v>
      </c>
      <c r="C18" s="191"/>
      <c r="D18" s="191"/>
      <c r="E18" s="191"/>
      <c r="F18" s="191">
        <v>2.1580491930030882E-2</v>
      </c>
      <c r="G18" s="191"/>
      <c r="H18" s="191"/>
      <c r="I18" s="191">
        <v>3.6150309668058427E-2</v>
      </c>
      <c r="J18" s="191"/>
      <c r="K18" s="191"/>
      <c r="L18" s="191">
        <v>2.1580491930030882E-2</v>
      </c>
      <c r="M18" s="191">
        <v>3.6150309668058427E-2</v>
      </c>
      <c r="N18" s="191"/>
      <c r="O18" s="191"/>
      <c r="P18" s="191"/>
      <c r="Q18" s="7">
        <f t="shared" si="0"/>
        <v>3.6150309668058427E-2</v>
      </c>
    </row>
    <row r="19" spans="1:17" x14ac:dyDescent="0.2">
      <c r="A19" s="82">
        <v>13</v>
      </c>
      <c r="B19" s="154" t="s">
        <v>134</v>
      </c>
      <c r="C19" s="191"/>
      <c r="D19" s="191"/>
      <c r="E19" s="191"/>
      <c r="F19" s="901">
        <v>0.1</v>
      </c>
      <c r="G19" s="191"/>
      <c r="H19" s="191"/>
      <c r="I19" s="901">
        <v>0.09</v>
      </c>
      <c r="J19" s="191"/>
      <c r="K19" s="191"/>
      <c r="L19" s="191">
        <v>5.3949275980580379E-2</v>
      </c>
      <c r="M19" s="191">
        <v>6.5165474720100605E-2</v>
      </c>
      <c r="N19" s="191"/>
      <c r="O19" s="191"/>
      <c r="P19" s="191"/>
      <c r="Q19" s="7">
        <f t="shared" si="0"/>
        <v>0.09</v>
      </c>
    </row>
    <row r="20" spans="1:17" x14ac:dyDescent="0.2">
      <c r="A20" s="82">
        <v>14</v>
      </c>
      <c r="B20" s="154" t="s">
        <v>281</v>
      </c>
      <c r="C20" s="191"/>
      <c r="D20" s="191"/>
      <c r="E20" s="191"/>
      <c r="F20" s="191">
        <v>1.8573365143049456E-2</v>
      </c>
      <c r="G20" s="191"/>
      <c r="H20" s="191"/>
      <c r="I20" s="191">
        <v>2.5935585124089847E-2</v>
      </c>
      <c r="J20" s="191"/>
      <c r="K20" s="191"/>
      <c r="L20" s="191">
        <v>1.8573365143049456E-2</v>
      </c>
      <c r="M20" s="191">
        <v>2.5935585124089847E-2</v>
      </c>
      <c r="N20" s="191"/>
      <c r="O20" s="191"/>
      <c r="P20" s="191"/>
      <c r="Q20" s="7">
        <f t="shared" si="0"/>
        <v>2.5935585124089847E-2</v>
      </c>
    </row>
    <row r="21" spans="1:17" x14ac:dyDescent="0.2">
      <c r="A21" s="82">
        <v>15</v>
      </c>
      <c r="B21" s="154" t="s">
        <v>351</v>
      </c>
      <c r="C21" s="191"/>
      <c r="D21" s="191"/>
      <c r="E21" s="191"/>
      <c r="F21" s="191">
        <v>0.10142591147890517</v>
      </c>
      <c r="G21" s="191"/>
      <c r="H21" s="191"/>
      <c r="I21" s="191">
        <v>6.1806158357991359E-2</v>
      </c>
      <c r="J21" s="191"/>
      <c r="K21" s="191"/>
      <c r="L21" s="191">
        <v>0.10142591147890517</v>
      </c>
      <c r="M21" s="191">
        <v>6.1806158357991359E-2</v>
      </c>
      <c r="N21" s="191"/>
      <c r="O21" s="191"/>
      <c r="P21" s="191"/>
      <c r="Q21" s="7">
        <f t="shared" si="0"/>
        <v>6.1806158357991359E-2</v>
      </c>
    </row>
    <row r="22" spans="1:17" x14ac:dyDescent="0.2">
      <c r="A22" s="82">
        <v>16</v>
      </c>
      <c r="B22" s="154" t="s">
        <v>153</v>
      </c>
      <c r="C22" s="191"/>
      <c r="D22" s="191"/>
      <c r="E22" s="191"/>
      <c r="F22" s="191">
        <v>4.3991267178778201E-2</v>
      </c>
      <c r="G22" s="191"/>
      <c r="H22" s="191"/>
      <c r="I22" s="191">
        <v>5.2319137280560715E-2</v>
      </c>
      <c r="J22" s="191"/>
      <c r="K22" s="191"/>
      <c r="L22" s="191">
        <v>4.3991267178778201E-2</v>
      </c>
      <c r="M22" s="191">
        <v>5.2319137280560715E-2</v>
      </c>
      <c r="N22" s="191"/>
      <c r="O22" s="191"/>
      <c r="P22" s="191"/>
      <c r="Q22" s="7">
        <f t="shared" si="0"/>
        <v>5.2319137280560715E-2</v>
      </c>
    </row>
    <row r="23" spans="1:17" x14ac:dyDescent="0.2">
      <c r="A23" s="82">
        <v>17</v>
      </c>
      <c r="B23" s="154" t="s">
        <v>83</v>
      </c>
      <c r="C23" s="191"/>
      <c r="D23" s="191"/>
      <c r="E23" s="191"/>
      <c r="F23" s="191">
        <v>5.7088095042627011E-2</v>
      </c>
      <c r="G23" s="191"/>
      <c r="H23" s="191"/>
      <c r="I23" s="191">
        <v>2.9188015326352325E-2</v>
      </c>
      <c r="J23" s="191"/>
      <c r="K23" s="191"/>
      <c r="L23" s="191">
        <v>5.7088095042627011E-2</v>
      </c>
      <c r="M23" s="191">
        <v>2.9188015326352325E-2</v>
      </c>
      <c r="N23" s="191"/>
      <c r="O23" s="191"/>
      <c r="P23" s="191"/>
      <c r="Q23" s="7">
        <f t="shared" si="0"/>
        <v>2.9188015326352325E-2</v>
      </c>
    </row>
    <row r="24" spans="1:17" x14ac:dyDescent="0.2">
      <c r="A24" s="82">
        <v>18</v>
      </c>
      <c r="B24" s="154" t="s">
        <v>284</v>
      </c>
      <c r="C24" s="191"/>
      <c r="D24" s="191"/>
      <c r="E24" s="191"/>
      <c r="F24" s="191">
        <v>6.7654536006348173E-2</v>
      </c>
      <c r="G24" s="191"/>
      <c r="H24" s="191"/>
      <c r="I24" s="191">
        <v>6.5316240704125422E-2</v>
      </c>
      <c r="J24" s="191"/>
      <c r="K24" s="191"/>
      <c r="L24" s="191">
        <v>6.7654536006348173E-2</v>
      </c>
      <c r="M24" s="191">
        <v>6.5316240704125422E-2</v>
      </c>
      <c r="N24" s="191"/>
      <c r="O24" s="191"/>
      <c r="P24" s="191"/>
      <c r="Q24" s="7">
        <f t="shared" si="0"/>
        <v>6.5316240704125422E-2</v>
      </c>
    </row>
    <row r="25" spans="1:17" x14ac:dyDescent="0.2">
      <c r="A25" s="82">
        <v>19</v>
      </c>
      <c r="B25" s="154" t="s">
        <v>295</v>
      </c>
      <c r="C25" s="191"/>
      <c r="D25" s="191"/>
      <c r="E25" s="191"/>
      <c r="F25" s="191">
        <v>6.6481973947156395E-2</v>
      </c>
      <c r="G25" s="191"/>
      <c r="H25" s="191"/>
      <c r="I25" s="191">
        <v>7.0446670376770881E-2</v>
      </c>
      <c r="J25" s="191"/>
      <c r="K25" s="191"/>
      <c r="L25" s="191">
        <v>6.6481973947156395E-2</v>
      </c>
      <c r="M25" s="191">
        <v>7.0446670376770881E-2</v>
      </c>
      <c r="N25" s="191"/>
      <c r="O25" s="191"/>
      <c r="P25" s="191"/>
      <c r="Q25" s="7">
        <f t="shared" si="0"/>
        <v>7.0446670376770881E-2</v>
      </c>
    </row>
    <row r="26" spans="1:17" x14ac:dyDescent="0.2">
      <c r="A26" s="82">
        <v>20</v>
      </c>
      <c r="B26" s="154" t="s">
        <v>129</v>
      </c>
      <c r="C26" s="191"/>
      <c r="D26" s="191"/>
      <c r="E26" s="191"/>
      <c r="F26" s="191">
        <v>2.114779844880036E-2</v>
      </c>
      <c r="G26" s="191"/>
      <c r="H26" s="191"/>
      <c r="I26" s="191">
        <v>3.096327590039951E-2</v>
      </c>
      <c r="J26" s="191"/>
      <c r="K26" s="191"/>
      <c r="L26" s="191">
        <v>2.114779844880036E-2</v>
      </c>
      <c r="M26" s="191">
        <v>3.096327590039951E-2</v>
      </c>
      <c r="N26" s="191"/>
      <c r="O26" s="191"/>
      <c r="P26" s="191"/>
      <c r="Q26" s="7">
        <f t="shared" si="0"/>
        <v>3.096327590039951E-2</v>
      </c>
    </row>
    <row r="27" spans="1:17" x14ac:dyDescent="0.2">
      <c r="A27" s="82">
        <v>21</v>
      </c>
      <c r="B27" s="154" t="s">
        <v>87</v>
      </c>
      <c r="C27" s="191"/>
      <c r="D27" s="191"/>
      <c r="E27" s="191"/>
      <c r="F27" s="191">
        <v>1.8693028443977612E-2</v>
      </c>
      <c r="G27" s="191"/>
      <c r="H27" s="191"/>
      <c r="I27" s="191">
        <v>2.2760082587717639E-2</v>
      </c>
      <c r="J27" s="191"/>
      <c r="K27" s="191"/>
      <c r="L27" s="191">
        <v>1.8693028443977612E-2</v>
      </c>
      <c r="M27" s="191">
        <v>2.2760082587717639E-2</v>
      </c>
      <c r="N27" s="191"/>
      <c r="O27" s="191"/>
      <c r="P27" s="191"/>
      <c r="Q27" s="7">
        <f t="shared" si="0"/>
        <v>2.2760082587717639E-2</v>
      </c>
    </row>
    <row r="28" spans="1:17" x14ac:dyDescent="0.2">
      <c r="A28" s="82">
        <v>22</v>
      </c>
      <c r="B28" s="154" t="s">
        <v>80</v>
      </c>
      <c r="C28" s="191"/>
      <c r="D28" s="191"/>
      <c r="E28" s="191"/>
      <c r="F28" s="191">
        <v>5.7489621315915979E-2</v>
      </c>
      <c r="G28" s="191"/>
      <c r="H28" s="191"/>
      <c r="I28" s="191">
        <v>4.8749170695979317E-2</v>
      </c>
      <c r="J28" s="191"/>
      <c r="K28" s="191"/>
      <c r="L28" s="191">
        <v>5.7489621315915979E-2</v>
      </c>
      <c r="M28" s="191">
        <v>4.8749170695979317E-2</v>
      </c>
      <c r="N28" s="191"/>
      <c r="O28" s="191"/>
      <c r="P28" s="191"/>
      <c r="Q28" s="7">
        <f t="shared" si="0"/>
        <v>4.8749170695979317E-2</v>
      </c>
    </row>
    <row r="29" spans="1:17" x14ac:dyDescent="0.2">
      <c r="A29" s="82">
        <v>23</v>
      </c>
      <c r="B29" s="154" t="s">
        <v>130</v>
      </c>
      <c r="C29" s="191"/>
      <c r="D29" s="191"/>
      <c r="E29" s="191"/>
      <c r="F29" s="191">
        <v>6.4991758081224926E-2</v>
      </c>
      <c r="G29" s="191"/>
      <c r="H29" s="191"/>
      <c r="I29" s="191">
        <v>4.2744426540676464E-2</v>
      </c>
      <c r="J29" s="191"/>
      <c r="K29" s="191"/>
      <c r="L29" s="191">
        <v>6.4991758081224926E-2</v>
      </c>
      <c r="M29" s="191">
        <v>4.2744426540676464E-2</v>
      </c>
      <c r="N29" s="191"/>
      <c r="O29" s="191"/>
      <c r="P29" s="191"/>
      <c r="Q29" s="7">
        <f t="shared" si="0"/>
        <v>4.2744426540676464E-2</v>
      </c>
    </row>
    <row r="30" spans="1:17" x14ac:dyDescent="0.2">
      <c r="A30" s="82">
        <v>24</v>
      </c>
      <c r="B30" s="154" t="s">
        <v>89</v>
      </c>
      <c r="C30" s="191"/>
      <c r="D30" s="191"/>
      <c r="E30" s="191"/>
      <c r="F30" s="191">
        <v>3.1777368559522276E-2</v>
      </c>
      <c r="G30" s="191"/>
      <c r="H30" s="191"/>
      <c r="I30" s="191">
        <v>4.2120753446433651E-2</v>
      </c>
      <c r="J30" s="191"/>
      <c r="K30" s="191"/>
      <c r="L30" s="191">
        <v>3.1777368559522276E-2</v>
      </c>
      <c r="M30" s="191">
        <v>4.2120753446433651E-2</v>
      </c>
      <c r="N30" s="191"/>
      <c r="O30" s="191"/>
      <c r="P30" s="191"/>
      <c r="Q30" s="7">
        <f t="shared" si="0"/>
        <v>4.2120753446433651E-2</v>
      </c>
    </row>
    <row r="31" spans="1:17" x14ac:dyDescent="0.2">
      <c r="A31" s="82">
        <v>25</v>
      </c>
      <c r="B31" s="154" t="s">
        <v>90</v>
      </c>
      <c r="C31" s="191"/>
      <c r="D31" s="191"/>
      <c r="E31" s="191"/>
      <c r="F31" s="191">
        <v>0.13671835559338225</v>
      </c>
      <c r="G31" s="191"/>
      <c r="H31" s="191"/>
      <c r="I31" s="901">
        <v>0.13700000000000001</v>
      </c>
      <c r="J31" s="191"/>
      <c r="K31" s="191"/>
      <c r="L31" s="191">
        <v>0.13671835559338225</v>
      </c>
      <c r="M31" s="191">
        <v>0.1932438786032504</v>
      </c>
      <c r="N31" s="191"/>
      <c r="O31" s="191"/>
      <c r="P31" s="191"/>
      <c r="Q31" s="7">
        <f t="shared" si="0"/>
        <v>0.13700000000000001</v>
      </c>
    </row>
    <row r="32" spans="1:17" x14ac:dyDescent="0.2">
      <c r="A32" s="82">
        <v>26</v>
      </c>
      <c r="B32" s="154" t="s">
        <v>85</v>
      </c>
      <c r="C32" s="191"/>
      <c r="D32" s="191"/>
      <c r="E32" s="191"/>
      <c r="F32" s="191">
        <v>1.8510340508593241E-2</v>
      </c>
      <c r="G32" s="191"/>
      <c r="H32" s="191"/>
      <c r="I32" s="191">
        <v>3.1307274619890815E-2</v>
      </c>
      <c r="J32" s="191"/>
      <c r="K32" s="191"/>
      <c r="L32" s="191">
        <v>1.8510340508593241E-2</v>
      </c>
      <c r="M32" s="191">
        <v>3.1307274619890815E-2</v>
      </c>
      <c r="N32" s="191"/>
      <c r="O32" s="191"/>
      <c r="P32" s="191"/>
      <c r="Q32" s="7">
        <f t="shared" si="0"/>
        <v>3.1307274619890815E-2</v>
      </c>
    </row>
    <row r="33" spans="1:17" x14ac:dyDescent="0.2">
      <c r="A33" s="82">
        <v>27</v>
      </c>
      <c r="B33" s="154" t="s">
        <v>82</v>
      </c>
      <c r="C33" s="191"/>
      <c r="D33" s="191"/>
      <c r="E33" s="191"/>
      <c r="F33" s="191">
        <v>0.1671336192431751</v>
      </c>
      <c r="G33" s="191"/>
      <c r="H33" s="191"/>
      <c r="I33" s="191">
        <v>0.12625443220119104</v>
      </c>
      <c r="J33" s="191"/>
      <c r="K33" s="191"/>
      <c r="L33" s="191">
        <v>0.1671336192431751</v>
      </c>
      <c r="M33" s="191">
        <v>0.12625443220119104</v>
      </c>
      <c r="N33" s="191"/>
      <c r="O33" s="191"/>
      <c r="P33" s="191"/>
      <c r="Q33" s="7">
        <f t="shared" si="0"/>
        <v>0.12625443220119104</v>
      </c>
    </row>
    <row r="34" spans="1:17" x14ac:dyDescent="0.2">
      <c r="A34" s="82">
        <v>28</v>
      </c>
      <c r="B34" s="154" t="s">
        <v>278</v>
      </c>
      <c r="C34" s="191"/>
      <c r="D34" s="191"/>
      <c r="E34" s="191"/>
      <c r="F34" s="191">
        <v>1.2796576183433665E-2</v>
      </c>
      <c r="G34" s="191"/>
      <c r="H34" s="191"/>
      <c r="I34" s="191">
        <v>1.2731924697578612E-2</v>
      </c>
      <c r="J34" s="191"/>
      <c r="K34" s="191"/>
      <c r="L34" s="191">
        <v>1.2796576183433665E-2</v>
      </c>
      <c r="M34" s="191">
        <v>1.2731924697578612E-2</v>
      </c>
      <c r="N34" s="191"/>
      <c r="O34" s="191"/>
      <c r="P34" s="191"/>
      <c r="Q34" s="7">
        <f t="shared" si="0"/>
        <v>1.2731924697578612E-2</v>
      </c>
    </row>
    <row r="35" spans="1:17" x14ac:dyDescent="0.2">
      <c r="A35" s="82">
        <v>29</v>
      </c>
      <c r="B35" s="154" t="s">
        <v>79</v>
      </c>
      <c r="C35" s="191"/>
      <c r="D35" s="191"/>
      <c r="E35" s="191"/>
      <c r="F35" s="191">
        <v>9.3170155170220949E-3</v>
      </c>
      <c r="G35" s="191"/>
      <c r="H35" s="191"/>
      <c r="I35" s="191">
        <v>2.7709800400139973E-2</v>
      </c>
      <c r="J35" s="191"/>
      <c r="K35" s="191"/>
      <c r="L35" s="191">
        <v>9.3170155170220949E-3</v>
      </c>
      <c r="M35" s="191">
        <v>2.7709800400139973E-2</v>
      </c>
      <c r="N35" s="191"/>
      <c r="O35" s="191"/>
      <c r="P35" s="191"/>
      <c r="Q35" s="7">
        <f t="shared" si="0"/>
        <v>2.7709800400139973E-2</v>
      </c>
    </row>
    <row r="36" spans="1:17" x14ac:dyDescent="0.2">
      <c r="A36" s="82">
        <v>30</v>
      </c>
      <c r="B36" s="154" t="s">
        <v>675</v>
      </c>
      <c r="C36" s="191"/>
      <c r="D36" s="191"/>
      <c r="E36" s="191"/>
      <c r="F36" s="191">
        <v>6.1431007372087752E-2</v>
      </c>
      <c r="G36" s="191"/>
      <c r="H36" s="191"/>
      <c r="I36" s="191">
        <v>5.651690566570261E-2</v>
      </c>
      <c r="J36" s="191"/>
      <c r="K36" s="191"/>
      <c r="L36" s="191">
        <v>6.1431007372087752E-2</v>
      </c>
      <c r="M36" s="191">
        <v>5.651690566570261E-2</v>
      </c>
      <c r="N36" s="191"/>
      <c r="O36" s="191"/>
      <c r="P36" s="191"/>
      <c r="Q36" s="7">
        <f t="shared" si="0"/>
        <v>5.651690566570261E-2</v>
      </c>
    </row>
    <row r="37" spans="1:17" x14ac:dyDescent="0.2">
      <c r="A37" s="82">
        <v>31</v>
      </c>
      <c r="B37" s="154" t="s">
        <v>26</v>
      </c>
      <c r="C37" s="191"/>
      <c r="D37" s="191"/>
      <c r="E37" s="191"/>
      <c r="F37" s="191">
        <v>4.106207262996063E-2</v>
      </c>
      <c r="G37" s="191"/>
      <c r="H37" s="191"/>
      <c r="I37" s="191">
        <v>4.4167790666098702E-2</v>
      </c>
      <c r="J37" s="191"/>
      <c r="K37" s="191"/>
      <c r="L37" s="191">
        <v>4.106207262996063E-2</v>
      </c>
      <c r="M37" s="191">
        <v>4.4167790666098702E-2</v>
      </c>
      <c r="N37" s="191"/>
      <c r="O37" s="191"/>
      <c r="P37" s="191"/>
      <c r="Q37" s="7">
        <f t="shared" si="0"/>
        <v>4.4167790666098702E-2</v>
      </c>
    </row>
    <row r="38" spans="1:17" x14ac:dyDescent="0.2">
      <c r="A38" s="82">
        <v>32</v>
      </c>
      <c r="B38" s="154" t="s">
        <v>1012</v>
      </c>
      <c r="C38" s="191"/>
      <c r="D38" s="191"/>
      <c r="E38" s="191"/>
      <c r="F38" s="191">
        <v>5.1994808116937741E-2</v>
      </c>
      <c r="G38" s="191"/>
      <c r="H38" s="191"/>
      <c r="I38" s="191">
        <v>8.0270642082887991E-2</v>
      </c>
      <c r="J38" s="191"/>
      <c r="K38" s="191"/>
      <c r="L38" s="191">
        <v>5.1994808116937741E-2</v>
      </c>
      <c r="M38" s="191">
        <v>8.0270642082887991E-2</v>
      </c>
      <c r="N38" s="191"/>
      <c r="O38" s="191"/>
      <c r="P38" s="191"/>
      <c r="Q38" s="7">
        <f t="shared" si="0"/>
        <v>8.0270642082887991E-2</v>
      </c>
    </row>
    <row r="39" spans="1:17" x14ac:dyDescent="0.2">
      <c r="A39" s="82">
        <v>33</v>
      </c>
      <c r="B39" s="154" t="s">
        <v>275</v>
      </c>
      <c r="C39" s="191"/>
      <c r="D39" s="191"/>
      <c r="E39" s="191"/>
      <c r="F39" s="191">
        <v>0</v>
      </c>
      <c r="G39" s="191"/>
      <c r="H39" s="191"/>
      <c r="I39" s="191">
        <v>0</v>
      </c>
      <c r="J39" s="191"/>
      <c r="K39" s="191"/>
      <c r="L39" s="191">
        <v>0</v>
      </c>
      <c r="M39" s="191">
        <v>0</v>
      </c>
      <c r="N39" s="191"/>
      <c r="O39" s="191"/>
      <c r="P39" s="191"/>
      <c r="Q39" s="7">
        <f t="shared" si="0"/>
        <v>0</v>
      </c>
    </row>
    <row r="40" spans="1:17" x14ac:dyDescent="0.2">
      <c r="A40" s="82">
        <v>34</v>
      </c>
      <c r="B40" s="154" t="s">
        <v>75</v>
      </c>
      <c r="C40" s="191"/>
      <c r="D40" s="191"/>
      <c r="E40" s="191"/>
      <c r="F40" s="191">
        <v>4.706095987838578E-2</v>
      </c>
      <c r="G40" s="191"/>
      <c r="H40" s="191"/>
      <c r="I40" s="191">
        <v>6.8121648834727405E-2</v>
      </c>
      <c r="J40" s="191"/>
      <c r="K40" s="191"/>
      <c r="L40" s="191">
        <v>4.706095987838578E-2</v>
      </c>
      <c r="M40" s="191">
        <v>6.8121648834727405E-2</v>
      </c>
      <c r="N40" s="191"/>
      <c r="O40" s="191"/>
      <c r="P40" s="191"/>
      <c r="Q40" s="7">
        <f t="shared" si="0"/>
        <v>6.8121648834727405E-2</v>
      </c>
    </row>
    <row r="41" spans="1:17" x14ac:dyDescent="0.2">
      <c r="A41" s="82">
        <v>35</v>
      </c>
      <c r="B41" s="154" t="s">
        <v>679</v>
      </c>
      <c r="C41" s="191"/>
      <c r="D41" s="191"/>
      <c r="E41" s="191"/>
      <c r="F41" s="191">
        <v>3.5003453954388135E-2</v>
      </c>
      <c r="G41" s="191"/>
      <c r="H41" s="191"/>
      <c r="I41" s="191">
        <v>2.778196147732449E-2</v>
      </c>
      <c r="J41" s="191"/>
      <c r="K41" s="191"/>
      <c r="L41" s="191">
        <v>3.5003453954388135E-2</v>
      </c>
      <c r="M41" s="191">
        <v>2.778196147732449E-2</v>
      </c>
      <c r="N41" s="191"/>
      <c r="O41" s="191"/>
      <c r="P41" s="191"/>
      <c r="Q41" s="7">
        <f t="shared" si="0"/>
        <v>2.778196147732449E-2</v>
      </c>
    </row>
    <row r="42" spans="1:17" x14ac:dyDescent="0.2">
      <c r="A42" s="82">
        <v>36</v>
      </c>
      <c r="B42" s="154" t="s">
        <v>298</v>
      </c>
      <c r="C42" s="191"/>
      <c r="D42" s="191"/>
      <c r="E42" s="191"/>
      <c r="F42" s="191">
        <v>1.6134398271080368E-2</v>
      </c>
      <c r="G42" s="191"/>
      <c r="H42" s="191"/>
      <c r="I42" s="191">
        <v>3.6234903633013925E-2</v>
      </c>
      <c r="J42" s="191"/>
      <c r="K42" s="191"/>
      <c r="L42" s="191">
        <v>1.6134398271080368E-2</v>
      </c>
      <c r="M42" s="191">
        <v>3.6234903633013925E-2</v>
      </c>
      <c r="N42" s="191"/>
      <c r="O42" s="191"/>
      <c r="P42" s="191"/>
      <c r="Q42" s="7">
        <f t="shared" si="0"/>
        <v>3.6234903633013925E-2</v>
      </c>
    </row>
    <row r="43" spans="1:17" x14ac:dyDescent="0.2">
      <c r="A43" s="82">
        <v>37</v>
      </c>
      <c r="B43" s="154" t="s">
        <v>78</v>
      </c>
      <c r="C43" s="191"/>
      <c r="D43" s="191"/>
      <c r="E43" s="191"/>
      <c r="F43" s="191">
        <v>1.5839385218673108E-2</v>
      </c>
      <c r="G43" s="191"/>
      <c r="H43" s="191"/>
      <c r="I43" s="191">
        <v>4.2962977780159596E-2</v>
      </c>
      <c r="J43" s="191"/>
      <c r="K43" s="191"/>
      <c r="L43" s="191">
        <v>1.5839385218673108E-2</v>
      </c>
      <c r="M43" s="191">
        <v>4.2962977780159596E-2</v>
      </c>
      <c r="N43" s="191"/>
      <c r="O43" s="191"/>
      <c r="P43" s="191"/>
      <c r="Q43" s="7">
        <f t="shared" si="0"/>
        <v>4.2962977780159596E-2</v>
      </c>
    </row>
    <row r="44" spans="1:17" x14ac:dyDescent="0.2">
      <c r="A44" s="82">
        <v>38</v>
      </c>
      <c r="B44" s="154" t="s">
        <v>91</v>
      </c>
      <c r="C44" s="191"/>
      <c r="D44" s="191"/>
      <c r="E44" s="191"/>
      <c r="F44" s="191">
        <v>0.10171148086335666</v>
      </c>
      <c r="G44" s="191"/>
      <c r="H44" s="191"/>
      <c r="I44" s="191">
        <v>5.7253183081958328E-2</v>
      </c>
      <c r="J44" s="191"/>
      <c r="K44" s="191"/>
      <c r="L44" s="191">
        <v>0.10171148086335666</v>
      </c>
      <c r="M44" s="191">
        <v>5.7253183081958328E-2</v>
      </c>
      <c r="N44" s="191"/>
      <c r="O44" s="191"/>
      <c r="P44" s="191"/>
      <c r="Q44" s="7">
        <f t="shared" si="0"/>
        <v>5.7253183081958328E-2</v>
      </c>
    </row>
    <row r="45" spans="1:17" x14ac:dyDescent="0.2">
      <c r="A45" s="82">
        <v>39</v>
      </c>
      <c r="B45" s="154" t="s">
        <v>1191</v>
      </c>
      <c r="C45" s="191"/>
      <c r="D45" s="191"/>
      <c r="E45" s="191"/>
      <c r="F45" s="191">
        <v>1.2825205709526586E-2</v>
      </c>
      <c r="G45" s="191"/>
      <c r="H45" s="191"/>
      <c r="I45" s="191">
        <v>8.87715251716884E-3</v>
      </c>
      <c r="J45" s="191"/>
      <c r="K45" s="191"/>
      <c r="L45" s="191">
        <v>1.2825205709526586E-2</v>
      </c>
      <c r="M45" s="191">
        <v>8.87715251716884E-3</v>
      </c>
      <c r="N45" s="191"/>
      <c r="O45" s="191"/>
      <c r="P45" s="191"/>
      <c r="Q45" s="7">
        <f t="shared" si="0"/>
        <v>8.87715251716884E-3</v>
      </c>
    </row>
    <row r="46" spans="1:17" x14ac:dyDescent="0.2">
      <c r="A46" s="82">
        <v>40</v>
      </c>
      <c r="B46" s="154" t="s">
        <v>296</v>
      </c>
      <c r="C46" s="191"/>
      <c r="D46" s="191"/>
      <c r="E46" s="191"/>
      <c r="F46" s="191">
        <v>0.13672344832228084</v>
      </c>
      <c r="G46" s="191"/>
      <c r="H46" s="191"/>
      <c r="I46" s="191">
        <v>0.19589140814836353</v>
      </c>
      <c r="J46" s="191"/>
      <c r="K46" s="191"/>
      <c r="L46" s="191">
        <v>0.13672344832228084</v>
      </c>
      <c r="M46" s="191">
        <v>0.19589140814836353</v>
      </c>
      <c r="N46" s="191"/>
      <c r="O46" s="191"/>
      <c r="P46" s="191"/>
      <c r="Q46" s="7">
        <f t="shared" si="0"/>
        <v>0.19589140814836353</v>
      </c>
    </row>
    <row r="47" spans="1:17" x14ac:dyDescent="0.2">
      <c r="A47" s="82">
        <v>41</v>
      </c>
      <c r="B47" s="154" t="s">
        <v>503</v>
      </c>
      <c r="C47" s="191"/>
      <c r="D47" s="191"/>
      <c r="E47" s="191"/>
      <c r="F47" s="191">
        <v>6.6263808287507192E-2</v>
      </c>
      <c r="G47" s="191"/>
      <c r="H47" s="191"/>
      <c r="I47" s="191">
        <v>6.4926385508512832E-2</v>
      </c>
      <c r="J47" s="191"/>
      <c r="K47" s="191"/>
      <c r="L47" s="191">
        <v>6.6263808287507192E-2</v>
      </c>
      <c r="M47" s="191">
        <v>6.4926385508512832E-2</v>
      </c>
      <c r="N47" s="191"/>
      <c r="O47" s="191"/>
      <c r="P47" s="191"/>
      <c r="Q47" s="7">
        <f t="shared" si="0"/>
        <v>6.4926385508512832E-2</v>
      </c>
    </row>
    <row r="48" spans="1:17" x14ac:dyDescent="0.2">
      <c r="A48" s="82">
        <v>42</v>
      </c>
      <c r="B48" s="154" t="s">
        <v>615</v>
      </c>
      <c r="C48" s="191"/>
      <c r="D48" s="191"/>
      <c r="E48" s="191"/>
      <c r="F48" s="191">
        <v>0.10460810844125988</v>
      </c>
      <c r="G48" s="191"/>
      <c r="H48" s="191"/>
      <c r="I48" s="191">
        <v>0.12918656402892237</v>
      </c>
      <c r="J48" s="191"/>
      <c r="K48" s="191"/>
      <c r="L48" s="191">
        <v>0.10460810844125988</v>
      </c>
      <c r="M48" s="191">
        <v>0.12918656402892237</v>
      </c>
      <c r="N48" s="191"/>
      <c r="O48" s="191"/>
      <c r="P48" s="191"/>
      <c r="Q48" s="7">
        <f t="shared" si="0"/>
        <v>0.12918656402892237</v>
      </c>
    </row>
    <row r="49" spans="1:17" x14ac:dyDescent="0.2">
      <c r="A49" s="82">
        <v>43</v>
      </c>
      <c r="B49" s="154" t="s">
        <v>944</v>
      </c>
      <c r="C49" s="191"/>
      <c r="D49" s="191"/>
      <c r="E49" s="191"/>
      <c r="F49" s="191">
        <v>2.2600062345988513E-2</v>
      </c>
      <c r="G49" s="191"/>
      <c r="H49" s="191"/>
      <c r="I49" s="191">
        <v>1.6087397428099094E-2</v>
      </c>
      <c r="J49" s="191"/>
      <c r="K49" s="191"/>
      <c r="L49" s="191">
        <v>2.2600062345988513E-2</v>
      </c>
      <c r="M49" s="191">
        <v>1.6087397428099094E-2</v>
      </c>
      <c r="N49" s="191"/>
      <c r="O49" s="191"/>
      <c r="P49" s="191"/>
      <c r="Q49" s="7">
        <f t="shared" si="0"/>
        <v>1.6087397428099094E-2</v>
      </c>
    </row>
    <row r="50" spans="1:17" x14ac:dyDescent="0.2">
      <c r="A50" s="82">
        <v>44</v>
      </c>
      <c r="B50" s="154" t="s">
        <v>27</v>
      </c>
      <c r="C50" s="191"/>
      <c r="D50" s="191"/>
      <c r="E50" s="191"/>
      <c r="F50" s="191">
        <v>0.35817000331993065</v>
      </c>
      <c r="G50" s="191"/>
      <c r="H50" s="191"/>
      <c r="I50" s="191">
        <v>0.37543014617987269</v>
      </c>
      <c r="J50" s="191"/>
      <c r="K50" s="191"/>
      <c r="L50" s="191">
        <v>0.35817000331993065</v>
      </c>
      <c r="M50" s="191">
        <v>0.37543014617987269</v>
      </c>
      <c r="N50" s="191"/>
      <c r="O50" s="191"/>
      <c r="P50" s="191"/>
      <c r="Q50" s="7">
        <f t="shared" si="0"/>
        <v>0.37543014617987269</v>
      </c>
    </row>
    <row r="51" spans="1:17" x14ac:dyDescent="0.2">
      <c r="A51" s="82">
        <v>45</v>
      </c>
      <c r="B51" s="154" t="s">
        <v>19</v>
      </c>
      <c r="C51" s="191"/>
      <c r="D51" s="191"/>
      <c r="E51" s="191"/>
      <c r="F51" s="191">
        <v>0.1906982698678609</v>
      </c>
      <c r="G51" s="191"/>
      <c r="H51" s="191"/>
      <c r="I51" s="191">
        <v>0.23522807201825741</v>
      </c>
      <c r="J51" s="191"/>
      <c r="K51" s="191"/>
      <c r="L51" s="191">
        <v>0.1906982698678609</v>
      </c>
      <c r="M51" s="191">
        <v>0.23522807201825741</v>
      </c>
      <c r="N51" s="191"/>
      <c r="O51" s="191"/>
      <c r="P51" s="191"/>
      <c r="Q51" s="7">
        <f t="shared" si="0"/>
        <v>0.23522807201825741</v>
      </c>
    </row>
    <row r="52" spans="1:17" x14ac:dyDescent="0.2">
      <c r="A52" s="82">
        <v>46</v>
      </c>
      <c r="B52" s="154" t="s">
        <v>1173</v>
      </c>
      <c r="C52" s="191"/>
      <c r="D52" s="191"/>
      <c r="E52" s="191"/>
      <c r="F52" s="191">
        <v>6.8309166138040365E-3</v>
      </c>
      <c r="G52" s="191"/>
      <c r="H52" s="191"/>
      <c r="I52" s="191">
        <v>4.8896923810206203E-2</v>
      </c>
      <c r="J52" s="191"/>
      <c r="K52" s="191"/>
      <c r="L52" s="191">
        <v>6.8309166138040365E-3</v>
      </c>
      <c r="M52" s="191">
        <v>4.8896923810206203E-2</v>
      </c>
      <c r="N52" s="191"/>
      <c r="O52" s="191"/>
      <c r="P52" s="191"/>
      <c r="Q52" s="7">
        <f t="shared" si="0"/>
        <v>4.8896923810206203E-2</v>
      </c>
    </row>
    <row r="53" spans="1:17" x14ac:dyDescent="0.2">
      <c r="A53" s="82">
        <v>47</v>
      </c>
      <c r="B53" s="154" t="s">
        <v>103</v>
      </c>
      <c r="C53" s="191"/>
      <c r="D53" s="191"/>
      <c r="E53" s="191"/>
      <c r="F53" s="191">
        <v>1.7478384902063798E-2</v>
      </c>
      <c r="G53" s="191"/>
      <c r="H53" s="191"/>
      <c r="I53" s="191">
        <v>1.4915874544373077E-2</v>
      </c>
      <c r="J53" s="191"/>
      <c r="K53" s="191"/>
      <c r="L53" s="191">
        <v>1.7478384902063798E-2</v>
      </c>
      <c r="M53" s="191">
        <v>1.4915874544373077E-2</v>
      </c>
      <c r="N53" s="191"/>
      <c r="O53" s="191"/>
      <c r="P53" s="191"/>
      <c r="Q53" s="7">
        <f t="shared" si="0"/>
        <v>1.4915874544373077E-2</v>
      </c>
    </row>
    <row r="54" spans="1:17" x14ac:dyDescent="0.2">
      <c r="A54" s="82">
        <v>48</v>
      </c>
      <c r="B54" s="154" t="s">
        <v>98</v>
      </c>
      <c r="C54" s="191"/>
      <c r="D54" s="191"/>
      <c r="E54" s="191"/>
      <c r="F54" s="901">
        <v>0.2</v>
      </c>
      <c r="G54" s="191"/>
      <c r="H54" s="191"/>
      <c r="I54" s="901">
        <v>0.15267740716669714</v>
      </c>
      <c r="J54" s="191"/>
      <c r="K54" s="191"/>
      <c r="L54" s="191">
        <v>0.41839263324192255</v>
      </c>
      <c r="M54" s="191">
        <v>0.15267740716669714</v>
      </c>
      <c r="N54" s="191"/>
      <c r="O54" s="191"/>
      <c r="P54" s="191"/>
      <c r="Q54" s="7">
        <f t="shared" si="0"/>
        <v>0.15267740716669714</v>
      </c>
    </row>
    <row r="55" spans="1:17" x14ac:dyDescent="0.2">
      <c r="A55" s="82">
        <v>49</v>
      </c>
      <c r="B55" s="154" t="s">
        <v>1248</v>
      </c>
      <c r="C55" s="191"/>
      <c r="D55" s="191"/>
      <c r="E55" s="191"/>
      <c r="F55" s="191">
        <v>2.3825473664106887E-2</v>
      </c>
      <c r="G55" s="191"/>
      <c r="H55" s="191"/>
      <c r="I55" s="191">
        <v>2.0550499488966773E-2</v>
      </c>
      <c r="J55" s="191"/>
      <c r="K55" s="191"/>
      <c r="L55" s="191">
        <v>2.3825473664106887E-2</v>
      </c>
      <c r="M55" s="191">
        <v>2.0550499488966773E-2</v>
      </c>
      <c r="N55" s="191"/>
      <c r="O55" s="191"/>
      <c r="P55" s="191"/>
      <c r="Q55" s="7">
        <f t="shared" si="0"/>
        <v>2.0550499488966773E-2</v>
      </c>
    </row>
    <row r="56" spans="1:17" x14ac:dyDescent="0.2">
      <c r="A56" s="82">
        <v>50</v>
      </c>
      <c r="B56" s="154" t="s">
        <v>148</v>
      </c>
      <c r="C56" s="191"/>
      <c r="D56" s="191"/>
      <c r="E56" s="191"/>
      <c r="F56" s="191">
        <v>2.232433298773082E-2</v>
      </c>
      <c r="G56" s="191"/>
      <c r="H56" s="191"/>
      <c r="I56" s="191">
        <v>1.4202652830481373E-2</v>
      </c>
      <c r="J56" s="191"/>
      <c r="K56" s="191"/>
      <c r="L56" s="191">
        <v>2.232433298773082E-2</v>
      </c>
      <c r="M56" s="191">
        <v>1.4202652830481373E-2</v>
      </c>
      <c r="N56" s="191"/>
      <c r="O56" s="191"/>
      <c r="P56" s="191"/>
      <c r="Q56" s="7">
        <f t="shared" si="0"/>
        <v>1.4202652830481373E-2</v>
      </c>
    </row>
    <row r="57" spans="1:17" x14ac:dyDescent="0.2">
      <c r="A57" s="82">
        <v>51</v>
      </c>
      <c r="B57" s="154" t="s">
        <v>288</v>
      </c>
      <c r="C57" s="191"/>
      <c r="D57" s="191"/>
      <c r="E57" s="191"/>
      <c r="F57" s="191">
        <v>0</v>
      </c>
      <c r="G57" s="191"/>
      <c r="H57" s="191"/>
      <c r="I57" s="191">
        <v>0</v>
      </c>
      <c r="J57" s="191"/>
      <c r="K57" s="191"/>
      <c r="L57" s="191">
        <v>0</v>
      </c>
      <c r="M57" s="191">
        <v>0</v>
      </c>
      <c r="N57" s="191"/>
      <c r="O57" s="191"/>
      <c r="P57" s="191"/>
      <c r="Q57" s="7">
        <f t="shared" si="0"/>
        <v>0</v>
      </c>
    </row>
    <row r="58" spans="1:17" x14ac:dyDescent="0.2">
      <c r="A58" s="82">
        <v>52</v>
      </c>
      <c r="B58" s="154" t="s">
        <v>692</v>
      </c>
      <c r="C58" s="191"/>
      <c r="D58" s="191"/>
      <c r="E58" s="191"/>
      <c r="F58" s="191">
        <v>4.9526177471715477E-2</v>
      </c>
      <c r="G58" s="191"/>
      <c r="H58" s="191"/>
      <c r="I58" s="191">
        <v>5.9101159761692432E-2</v>
      </c>
      <c r="J58" s="191"/>
      <c r="K58" s="191"/>
      <c r="L58" s="191">
        <v>4.9526177471715477E-2</v>
      </c>
      <c r="M58" s="191">
        <v>5.9101159761692432E-2</v>
      </c>
      <c r="N58" s="191"/>
      <c r="O58" s="191"/>
      <c r="P58" s="191"/>
      <c r="Q58" s="7">
        <f t="shared" si="0"/>
        <v>5.9101159761692432E-2</v>
      </c>
    </row>
    <row r="59" spans="1:17" x14ac:dyDescent="0.2">
      <c r="A59" s="82">
        <v>53</v>
      </c>
      <c r="B59" s="154" t="s">
        <v>92</v>
      </c>
      <c r="C59" s="191"/>
      <c r="D59" s="191"/>
      <c r="E59" s="191"/>
      <c r="F59" s="191">
        <v>0.19490823217068076</v>
      </c>
      <c r="G59" s="191"/>
      <c r="H59" s="191"/>
      <c r="I59" s="191">
        <v>0.30271670532026812</v>
      </c>
      <c r="J59" s="191"/>
      <c r="K59" s="191"/>
      <c r="L59" s="191">
        <v>0.19490823217068076</v>
      </c>
      <c r="M59" s="191">
        <v>0.30271670532026812</v>
      </c>
      <c r="N59" s="191"/>
      <c r="O59" s="191"/>
      <c r="P59" s="191"/>
      <c r="Q59" s="7">
        <f t="shared" si="0"/>
        <v>0.30271670532026812</v>
      </c>
    </row>
    <row r="60" spans="1:17" x14ac:dyDescent="0.2">
      <c r="A60" s="82">
        <v>54</v>
      </c>
      <c r="B60" s="154" t="s">
        <v>480</v>
      </c>
      <c r="C60" s="191"/>
      <c r="D60" s="191"/>
      <c r="E60" s="191"/>
      <c r="F60" s="191">
        <v>6.2202833683227828E-2</v>
      </c>
      <c r="G60" s="191"/>
      <c r="H60" s="191"/>
      <c r="I60" s="191">
        <v>4.1844313821947719E-2</v>
      </c>
      <c r="J60" s="191"/>
      <c r="K60" s="191"/>
      <c r="L60" s="191">
        <v>6.2202833683227828E-2</v>
      </c>
      <c r="M60" s="191">
        <v>4.1844313821947719E-2</v>
      </c>
      <c r="N60" s="191"/>
      <c r="O60" s="191"/>
      <c r="P60" s="191"/>
      <c r="Q60" s="7">
        <f t="shared" si="0"/>
        <v>4.1844313821947719E-2</v>
      </c>
    </row>
    <row r="61" spans="1:17" x14ac:dyDescent="0.2">
      <c r="A61" s="82">
        <v>55</v>
      </c>
      <c r="B61" s="154" t="s">
        <v>99</v>
      </c>
      <c r="C61" s="191"/>
      <c r="D61" s="191"/>
      <c r="E61" s="191"/>
      <c r="F61" s="191">
        <v>0</v>
      </c>
      <c r="G61" s="191"/>
      <c r="H61" s="191"/>
      <c r="I61" s="191">
        <v>0</v>
      </c>
      <c r="J61" s="191"/>
      <c r="K61" s="191"/>
      <c r="L61" s="191">
        <v>0</v>
      </c>
      <c r="M61" s="191">
        <v>0</v>
      </c>
      <c r="N61" s="191"/>
      <c r="O61" s="191"/>
      <c r="P61" s="191"/>
      <c r="Q61" s="7">
        <f t="shared" si="0"/>
        <v>0</v>
      </c>
    </row>
    <row r="62" spans="1:17" x14ac:dyDescent="0.2">
      <c r="A62" s="82">
        <v>56</v>
      </c>
      <c r="B62" s="154" t="s">
        <v>302</v>
      </c>
      <c r="C62" s="191"/>
      <c r="D62" s="191"/>
      <c r="E62" s="191"/>
      <c r="F62" s="191">
        <v>4.7119678765592768E-2</v>
      </c>
      <c r="G62" s="191"/>
      <c r="H62" s="191"/>
      <c r="I62" s="191">
        <v>3.0080146853554209E-2</v>
      </c>
      <c r="J62" s="191"/>
      <c r="K62" s="191"/>
      <c r="L62" s="191">
        <v>4.7119678765592768E-2</v>
      </c>
      <c r="M62" s="191">
        <v>3.0080146853554209E-2</v>
      </c>
      <c r="N62" s="191"/>
      <c r="O62" s="191"/>
      <c r="P62" s="191"/>
      <c r="Q62" s="7">
        <f t="shared" si="0"/>
        <v>3.0080146853554209E-2</v>
      </c>
    </row>
    <row r="63" spans="1:17" x14ac:dyDescent="0.2">
      <c r="A63" s="82">
        <v>57</v>
      </c>
      <c r="B63" s="154" t="s">
        <v>11</v>
      </c>
      <c r="C63" s="191"/>
      <c r="D63" s="191"/>
      <c r="E63" s="191"/>
      <c r="F63" s="191">
        <v>8.8400990900565357E-3</v>
      </c>
      <c r="G63" s="191"/>
      <c r="H63" s="191"/>
      <c r="I63" s="191">
        <v>7.4095090703027262E-3</v>
      </c>
      <c r="J63" s="191"/>
      <c r="K63" s="191"/>
      <c r="L63" s="191">
        <v>8.8400990900565357E-3</v>
      </c>
      <c r="M63" s="191">
        <v>7.4095090703027262E-3</v>
      </c>
      <c r="N63" s="191"/>
      <c r="O63" s="191"/>
      <c r="P63" s="191"/>
      <c r="Q63" s="7">
        <f t="shared" si="0"/>
        <v>7.4095090703027262E-3</v>
      </c>
    </row>
    <row r="64" spans="1:17" x14ac:dyDescent="0.2">
      <c r="A64" s="82">
        <v>58</v>
      </c>
      <c r="B64" s="154" t="s">
        <v>1009</v>
      </c>
      <c r="C64" s="191"/>
      <c r="D64" s="191"/>
      <c r="E64" s="191"/>
      <c r="F64" s="191">
        <v>0.29591634493788899</v>
      </c>
      <c r="G64" s="191"/>
      <c r="H64" s="191"/>
      <c r="I64" s="191">
        <v>0.30619142572180102</v>
      </c>
      <c r="J64" s="191"/>
      <c r="K64" s="191"/>
      <c r="L64" s="191">
        <v>0.29591634493788899</v>
      </c>
      <c r="M64" s="191">
        <v>0.30619142572180102</v>
      </c>
      <c r="N64" s="191"/>
      <c r="O64" s="191"/>
      <c r="P64" s="191"/>
      <c r="Q64" s="7">
        <f t="shared" si="0"/>
        <v>0.30619142572180102</v>
      </c>
    </row>
    <row r="65" spans="1:17" x14ac:dyDescent="0.2">
      <c r="A65" s="82">
        <v>59</v>
      </c>
      <c r="B65" s="154" t="s">
        <v>307</v>
      </c>
      <c r="C65" s="191"/>
      <c r="D65" s="191"/>
      <c r="E65" s="191"/>
      <c r="F65" s="191">
        <v>0</v>
      </c>
      <c r="G65" s="191"/>
      <c r="H65" s="191"/>
      <c r="I65" s="191">
        <v>0</v>
      </c>
      <c r="J65" s="191"/>
      <c r="K65" s="191"/>
      <c r="L65" s="191">
        <v>0</v>
      </c>
      <c r="M65" s="191">
        <v>0</v>
      </c>
      <c r="N65" s="191"/>
      <c r="O65" s="191"/>
      <c r="P65" s="191"/>
      <c r="Q65" s="7">
        <f t="shared" si="0"/>
        <v>0</v>
      </c>
    </row>
    <row r="66" spans="1:17" x14ac:dyDescent="0.2">
      <c r="A66" s="82">
        <v>60</v>
      </c>
      <c r="B66" s="154" t="s">
        <v>12</v>
      </c>
      <c r="C66" s="191"/>
      <c r="D66" s="191"/>
      <c r="E66" s="191"/>
      <c r="F66" s="191">
        <v>0</v>
      </c>
      <c r="G66" s="191"/>
      <c r="H66" s="191"/>
      <c r="I66" s="191">
        <v>0</v>
      </c>
      <c r="J66" s="191"/>
      <c r="K66" s="191"/>
      <c r="L66" s="191">
        <v>0</v>
      </c>
      <c r="M66" s="191">
        <v>0</v>
      </c>
      <c r="N66" s="191"/>
      <c r="O66" s="191"/>
      <c r="P66" s="191"/>
      <c r="Q66" s="7">
        <f t="shared" si="0"/>
        <v>0</v>
      </c>
    </row>
    <row r="67" spans="1:17" x14ac:dyDescent="0.2">
      <c r="A67" s="82">
        <v>61</v>
      </c>
      <c r="B67" s="154" t="s">
        <v>293</v>
      </c>
      <c r="C67" s="191"/>
      <c r="D67" s="191"/>
      <c r="E67" s="191"/>
      <c r="F67" s="191">
        <v>3.4751390498438041E-2</v>
      </c>
      <c r="G67" s="191"/>
      <c r="H67" s="191"/>
      <c r="I67" s="191">
        <v>3.8424388511855201E-2</v>
      </c>
      <c r="J67" s="191"/>
      <c r="K67" s="191"/>
      <c r="L67" s="191">
        <v>3.4751390498438041E-2</v>
      </c>
      <c r="M67" s="191">
        <v>3.8424388511855201E-2</v>
      </c>
      <c r="N67" s="191"/>
      <c r="O67" s="191"/>
      <c r="P67" s="191"/>
      <c r="Q67" s="7">
        <f t="shared" si="0"/>
        <v>3.8424388511855201E-2</v>
      </c>
    </row>
    <row r="68" spans="1:17" x14ac:dyDescent="0.2">
      <c r="A68" s="82">
        <v>62</v>
      </c>
      <c r="B68" s="154" t="s">
        <v>7</v>
      </c>
      <c r="C68" s="191"/>
      <c r="D68" s="191"/>
      <c r="E68" s="191"/>
      <c r="F68" s="191">
        <v>7.6836956739833196E-3</v>
      </c>
      <c r="G68" s="191"/>
      <c r="H68" s="191"/>
      <c r="I68" s="191">
        <v>6.6308631584967815E-3</v>
      </c>
      <c r="J68" s="191"/>
      <c r="K68" s="191"/>
      <c r="L68" s="191">
        <v>7.6836956739833196E-3</v>
      </c>
      <c r="M68" s="191">
        <v>6.6308631584967815E-3</v>
      </c>
      <c r="N68" s="191"/>
      <c r="O68" s="191"/>
      <c r="P68" s="191"/>
      <c r="Q68" s="7">
        <f t="shared" si="0"/>
        <v>6.6308631584967815E-3</v>
      </c>
    </row>
    <row r="69" spans="1:17" x14ac:dyDescent="0.2">
      <c r="A69" s="82">
        <v>63</v>
      </c>
      <c r="B69" s="154" t="s">
        <v>527</v>
      </c>
      <c r="C69" s="191"/>
      <c r="D69" s="191"/>
      <c r="E69" s="191"/>
      <c r="F69" s="191">
        <v>0</v>
      </c>
      <c r="G69" s="191"/>
      <c r="H69" s="191"/>
      <c r="I69" s="191">
        <v>0</v>
      </c>
      <c r="J69" s="191"/>
      <c r="K69" s="191"/>
      <c r="L69" s="191">
        <v>0</v>
      </c>
      <c r="M69" s="191">
        <v>0</v>
      </c>
      <c r="N69" s="191"/>
      <c r="O69" s="191"/>
      <c r="P69" s="191"/>
      <c r="Q69" s="7">
        <f t="shared" si="0"/>
        <v>0</v>
      </c>
    </row>
    <row r="70" spans="1:17" x14ac:dyDescent="0.2">
      <c r="A70" s="82">
        <v>64</v>
      </c>
      <c r="B70" s="154" t="s">
        <v>97</v>
      </c>
      <c r="C70" s="191"/>
      <c r="D70" s="191"/>
      <c r="E70" s="191"/>
      <c r="F70" s="191">
        <v>3.2675808227918948E-2</v>
      </c>
      <c r="G70" s="191"/>
      <c r="H70" s="191"/>
      <c r="I70" s="191">
        <v>2.1025216288311464E-2</v>
      </c>
      <c r="J70" s="191"/>
      <c r="K70" s="191"/>
      <c r="L70" s="191">
        <v>3.2675808227918948E-2</v>
      </c>
      <c r="M70" s="191">
        <v>2.1025216288311464E-2</v>
      </c>
      <c r="N70" s="191"/>
      <c r="O70" s="191"/>
      <c r="P70" s="191"/>
      <c r="Q70" s="7">
        <f t="shared" si="0"/>
        <v>2.1025216288311464E-2</v>
      </c>
    </row>
    <row r="71" spans="1:17" x14ac:dyDescent="0.2">
      <c r="A71" s="82">
        <v>65</v>
      </c>
      <c r="B71" s="154" t="s">
        <v>291</v>
      </c>
      <c r="C71" s="191"/>
      <c r="D71" s="191"/>
      <c r="E71" s="191"/>
      <c r="F71" s="191">
        <v>0</v>
      </c>
      <c r="G71" s="191"/>
      <c r="H71" s="191"/>
      <c r="I71" s="191">
        <v>0</v>
      </c>
      <c r="J71" s="191"/>
      <c r="K71" s="191"/>
      <c r="L71" s="191">
        <v>0</v>
      </c>
      <c r="M71" s="191">
        <v>0</v>
      </c>
      <c r="N71" s="191"/>
      <c r="O71" s="191"/>
      <c r="P71" s="191"/>
      <c r="Q71" s="7">
        <f t="shared" ref="Q71:Q134" si="1">CHOOSE(WeeklyFrequency1,C71,D71,E71,F71,G71,H71,I71,J71,K71,L71,M71,N71,O71,P71)</f>
        <v>0</v>
      </c>
    </row>
    <row r="72" spans="1:17" x14ac:dyDescent="0.2">
      <c r="A72" s="82">
        <v>66</v>
      </c>
      <c r="B72" s="154" t="s">
        <v>94</v>
      </c>
      <c r="C72" s="191"/>
      <c r="D72" s="191"/>
      <c r="E72" s="191"/>
      <c r="F72" s="191">
        <v>8.2002997055412447E-2</v>
      </c>
      <c r="G72" s="191"/>
      <c r="H72" s="191"/>
      <c r="I72" s="191">
        <v>7.467256299700642E-2</v>
      </c>
      <c r="J72" s="191"/>
      <c r="K72" s="191"/>
      <c r="L72" s="191">
        <v>8.2002997055412447E-2</v>
      </c>
      <c r="M72" s="191">
        <v>7.467256299700642E-2</v>
      </c>
      <c r="N72" s="191"/>
      <c r="O72" s="191"/>
      <c r="P72" s="191"/>
      <c r="Q72" s="7">
        <f t="shared" si="1"/>
        <v>7.467256299700642E-2</v>
      </c>
    </row>
    <row r="73" spans="1:17" x14ac:dyDescent="0.2">
      <c r="A73" s="82">
        <v>67</v>
      </c>
      <c r="B73" s="154" t="s">
        <v>304</v>
      </c>
      <c r="C73" s="191"/>
      <c r="D73" s="191"/>
      <c r="E73" s="191"/>
      <c r="F73" s="191">
        <v>0</v>
      </c>
      <c r="G73" s="191"/>
      <c r="H73" s="191"/>
      <c r="I73" s="191">
        <v>0</v>
      </c>
      <c r="J73" s="191"/>
      <c r="K73" s="191"/>
      <c r="L73" s="191">
        <v>0</v>
      </c>
      <c r="M73" s="191">
        <v>0</v>
      </c>
      <c r="N73" s="191"/>
      <c r="O73" s="191"/>
      <c r="P73" s="191"/>
      <c r="Q73" s="7">
        <f t="shared" si="1"/>
        <v>0</v>
      </c>
    </row>
    <row r="74" spans="1:17" x14ac:dyDescent="0.2">
      <c r="A74" s="82">
        <v>68</v>
      </c>
      <c r="B74" s="154" t="s">
        <v>886</v>
      </c>
      <c r="C74" s="191"/>
      <c r="D74" s="191"/>
      <c r="E74" s="191"/>
      <c r="F74" s="191">
        <v>0.25994584618122202</v>
      </c>
      <c r="G74" s="191"/>
      <c r="H74" s="191"/>
      <c r="I74" s="191">
        <v>2.0266330319140515E-2</v>
      </c>
      <c r="J74" s="191"/>
      <c r="K74" s="191"/>
      <c r="L74" s="191">
        <v>0.25994584618122202</v>
      </c>
      <c r="M74" s="191">
        <v>2.0266330319140515E-2</v>
      </c>
      <c r="N74" s="191"/>
      <c r="O74" s="191"/>
      <c r="P74" s="191"/>
      <c r="Q74" s="7">
        <f t="shared" si="1"/>
        <v>2.0266330319140515E-2</v>
      </c>
    </row>
    <row r="75" spans="1:17" x14ac:dyDescent="0.2">
      <c r="A75" s="82">
        <v>69</v>
      </c>
      <c r="B75" s="154" t="s">
        <v>455</v>
      </c>
      <c r="C75" s="191"/>
      <c r="D75" s="191"/>
      <c r="E75" s="191"/>
      <c r="F75" s="191">
        <v>0.14528947818135332</v>
      </c>
      <c r="G75" s="191"/>
      <c r="H75" s="191"/>
      <c r="I75" s="191">
        <v>0.19398213767500561</v>
      </c>
      <c r="J75" s="191"/>
      <c r="K75" s="191"/>
      <c r="L75" s="191">
        <v>0.14528947818135332</v>
      </c>
      <c r="M75" s="191">
        <v>0.19398213767500561</v>
      </c>
      <c r="N75" s="191"/>
      <c r="O75" s="191"/>
      <c r="P75" s="191"/>
      <c r="Q75" s="7">
        <f t="shared" si="1"/>
        <v>0.19398213767500561</v>
      </c>
    </row>
    <row r="76" spans="1:17" x14ac:dyDescent="0.2">
      <c r="A76" s="82">
        <v>70</v>
      </c>
      <c r="B76" s="154" t="s">
        <v>470</v>
      </c>
      <c r="C76" s="191"/>
      <c r="D76" s="191"/>
      <c r="E76" s="191"/>
      <c r="F76" s="191">
        <v>4.7345850608564194E-2</v>
      </c>
      <c r="G76" s="191"/>
      <c r="H76" s="191"/>
      <c r="I76" s="191">
        <v>2.2716891497981492E-2</v>
      </c>
      <c r="J76" s="191"/>
      <c r="K76" s="191"/>
      <c r="L76" s="191">
        <v>4.7345850608564194E-2</v>
      </c>
      <c r="M76" s="191">
        <v>2.2716891497981492E-2</v>
      </c>
      <c r="N76" s="191"/>
      <c r="O76" s="191"/>
      <c r="P76" s="191"/>
      <c r="Q76" s="7">
        <f t="shared" si="1"/>
        <v>2.2716891497981492E-2</v>
      </c>
    </row>
    <row r="77" spans="1:17" x14ac:dyDescent="0.2">
      <c r="A77" s="82">
        <v>71</v>
      </c>
      <c r="B77" s="154" t="s">
        <v>450</v>
      </c>
      <c r="C77" s="191"/>
      <c r="D77" s="191"/>
      <c r="E77" s="191"/>
      <c r="F77" s="191">
        <v>0</v>
      </c>
      <c r="G77" s="191"/>
      <c r="H77" s="191"/>
      <c r="I77" s="191">
        <v>0</v>
      </c>
      <c r="J77" s="191"/>
      <c r="K77" s="191"/>
      <c r="L77" s="191">
        <v>0</v>
      </c>
      <c r="M77" s="191">
        <v>0</v>
      </c>
      <c r="N77" s="191"/>
      <c r="O77" s="191"/>
      <c r="P77" s="191"/>
      <c r="Q77" s="7">
        <f t="shared" si="1"/>
        <v>0</v>
      </c>
    </row>
    <row r="78" spans="1:17" x14ac:dyDescent="0.2">
      <c r="A78" s="82">
        <v>72</v>
      </c>
      <c r="B78" s="154" t="s">
        <v>1428</v>
      </c>
      <c r="C78" s="191"/>
      <c r="D78" s="191"/>
      <c r="E78" s="191"/>
      <c r="F78" s="191">
        <v>5.4860714177057984E-2</v>
      </c>
      <c r="G78" s="191"/>
      <c r="H78" s="191"/>
      <c r="I78" s="191">
        <v>2.5487187222999842E-2</v>
      </c>
      <c r="J78" s="191"/>
      <c r="K78" s="191"/>
      <c r="L78" s="191">
        <v>5.4860714177057984E-2</v>
      </c>
      <c r="M78" s="191">
        <v>2.5487187222999842E-2</v>
      </c>
      <c r="N78" s="191"/>
      <c r="O78" s="191"/>
      <c r="P78" s="191"/>
      <c r="Q78" s="7">
        <f t="shared" si="1"/>
        <v>2.5487187222999842E-2</v>
      </c>
    </row>
    <row r="79" spans="1:17" x14ac:dyDescent="0.2">
      <c r="A79" s="82">
        <v>73</v>
      </c>
      <c r="B79" s="154" t="s">
        <v>395</v>
      </c>
      <c r="C79" s="191"/>
      <c r="D79" s="191"/>
      <c r="E79" s="191"/>
      <c r="F79" s="191">
        <v>0</v>
      </c>
      <c r="G79" s="191"/>
      <c r="H79" s="191"/>
      <c r="I79" s="191">
        <v>0</v>
      </c>
      <c r="J79" s="191"/>
      <c r="K79" s="191"/>
      <c r="L79" s="191">
        <v>0</v>
      </c>
      <c r="M79" s="191">
        <v>0</v>
      </c>
      <c r="N79" s="191"/>
      <c r="O79" s="191"/>
      <c r="P79" s="191"/>
      <c r="Q79" s="7">
        <f t="shared" si="1"/>
        <v>0</v>
      </c>
    </row>
    <row r="80" spans="1:17" x14ac:dyDescent="0.2">
      <c r="A80" s="82">
        <v>74</v>
      </c>
      <c r="B80" s="154" t="s">
        <v>104</v>
      </c>
      <c r="C80" s="191"/>
      <c r="D80" s="191"/>
      <c r="E80" s="191"/>
      <c r="F80" s="191">
        <v>3.7981362136865121E-2</v>
      </c>
      <c r="G80" s="191"/>
      <c r="H80" s="191"/>
      <c r="I80" s="191">
        <v>3.2040087535411717E-2</v>
      </c>
      <c r="J80" s="191"/>
      <c r="K80" s="191"/>
      <c r="L80" s="191">
        <v>3.7981362136865121E-2</v>
      </c>
      <c r="M80" s="191">
        <v>3.2040087535411717E-2</v>
      </c>
      <c r="N80" s="191"/>
      <c r="O80" s="191"/>
      <c r="P80" s="191"/>
      <c r="Q80" s="7">
        <f t="shared" si="1"/>
        <v>3.2040087535411717E-2</v>
      </c>
    </row>
    <row r="81" spans="1:17" x14ac:dyDescent="0.2">
      <c r="A81" s="82">
        <v>75</v>
      </c>
      <c r="B81" s="154" t="s">
        <v>1076</v>
      </c>
      <c r="C81" s="191"/>
      <c r="D81" s="191"/>
      <c r="E81" s="191"/>
      <c r="F81" s="191">
        <v>0.38114072965335011</v>
      </c>
      <c r="G81" s="191"/>
      <c r="H81" s="191"/>
      <c r="I81" s="191">
        <v>6.6049900194141697E-2</v>
      </c>
      <c r="J81" s="191"/>
      <c r="K81" s="191"/>
      <c r="L81" s="191">
        <v>0.38114072965335011</v>
      </c>
      <c r="M81" s="191">
        <v>6.6049900194141697E-2</v>
      </c>
      <c r="N81" s="191"/>
      <c r="O81" s="191"/>
      <c r="P81" s="191"/>
      <c r="Q81" s="7">
        <f t="shared" si="1"/>
        <v>6.6049900194141697E-2</v>
      </c>
    </row>
    <row r="82" spans="1:17" x14ac:dyDescent="0.2">
      <c r="A82" s="82">
        <v>76</v>
      </c>
      <c r="B82" s="154" t="s">
        <v>46</v>
      </c>
      <c r="C82" s="191"/>
      <c r="D82" s="191"/>
      <c r="E82" s="191"/>
      <c r="F82" s="191">
        <v>0</v>
      </c>
      <c r="G82" s="191"/>
      <c r="H82" s="191"/>
      <c r="I82" s="191">
        <v>0</v>
      </c>
      <c r="J82" s="191"/>
      <c r="K82" s="191"/>
      <c r="L82" s="191">
        <v>0</v>
      </c>
      <c r="M82" s="191">
        <v>0</v>
      </c>
      <c r="N82" s="191"/>
      <c r="O82" s="191"/>
      <c r="P82" s="191"/>
      <c r="Q82" s="7">
        <f t="shared" si="1"/>
        <v>0</v>
      </c>
    </row>
    <row r="83" spans="1:17" x14ac:dyDescent="0.2">
      <c r="A83" s="82">
        <v>77</v>
      </c>
      <c r="B83" s="154" t="s">
        <v>459</v>
      </c>
      <c r="C83" s="191"/>
      <c r="D83" s="191"/>
      <c r="E83" s="191"/>
      <c r="F83" s="191">
        <v>2.4545054994272411E-2</v>
      </c>
      <c r="G83" s="191"/>
      <c r="H83" s="191"/>
      <c r="I83" s="191">
        <v>1.6468578250887364E-2</v>
      </c>
      <c r="J83" s="191"/>
      <c r="K83" s="191"/>
      <c r="L83" s="191">
        <v>2.4545054994272411E-2</v>
      </c>
      <c r="M83" s="191">
        <v>1.6468578250887364E-2</v>
      </c>
      <c r="N83" s="191"/>
      <c r="O83" s="191"/>
      <c r="P83" s="191"/>
      <c r="Q83" s="7">
        <f t="shared" si="1"/>
        <v>1.6468578250887364E-2</v>
      </c>
    </row>
    <row r="84" spans="1:17" x14ac:dyDescent="0.2">
      <c r="A84" s="82">
        <v>78</v>
      </c>
      <c r="B84" s="154" t="s">
        <v>303</v>
      </c>
      <c r="C84" s="191"/>
      <c r="D84" s="191"/>
      <c r="E84" s="191"/>
      <c r="F84" s="191">
        <v>1.5644951420116106E-2</v>
      </c>
      <c r="G84" s="191"/>
      <c r="H84" s="191"/>
      <c r="I84" s="191">
        <v>1.2950360169960587E-2</v>
      </c>
      <c r="J84" s="191"/>
      <c r="K84" s="191"/>
      <c r="L84" s="191">
        <v>1.5644951420116106E-2</v>
      </c>
      <c r="M84" s="191">
        <v>1.2950360169960587E-2</v>
      </c>
      <c r="N84" s="191"/>
      <c r="O84" s="191"/>
      <c r="P84" s="191"/>
      <c r="Q84" s="7">
        <f t="shared" si="1"/>
        <v>1.2950360169960587E-2</v>
      </c>
    </row>
    <row r="85" spans="1:17" x14ac:dyDescent="0.2">
      <c r="A85" s="82">
        <v>79</v>
      </c>
      <c r="B85" s="154" t="s">
        <v>101</v>
      </c>
      <c r="C85" s="191"/>
      <c r="D85" s="191"/>
      <c r="E85" s="191"/>
      <c r="F85" s="191">
        <v>6.0841232402959265E-2</v>
      </c>
      <c r="G85" s="191"/>
      <c r="H85" s="191"/>
      <c r="I85" s="191">
        <v>3.8364721741123833E-2</v>
      </c>
      <c r="J85" s="191"/>
      <c r="K85" s="191"/>
      <c r="L85" s="191">
        <v>6.0841232402959265E-2</v>
      </c>
      <c r="M85" s="191">
        <v>3.8364721741123833E-2</v>
      </c>
      <c r="N85" s="191"/>
      <c r="O85" s="191"/>
      <c r="P85" s="191"/>
      <c r="Q85" s="7">
        <f t="shared" si="1"/>
        <v>3.8364721741123833E-2</v>
      </c>
    </row>
    <row r="86" spans="1:17" x14ac:dyDescent="0.2">
      <c r="A86" s="82">
        <v>80</v>
      </c>
      <c r="B86" s="154" t="s">
        <v>20</v>
      </c>
      <c r="C86" s="191"/>
      <c r="D86" s="191"/>
      <c r="E86" s="191"/>
      <c r="F86" s="191">
        <v>0</v>
      </c>
      <c r="G86" s="191"/>
      <c r="H86" s="191"/>
      <c r="I86" s="191">
        <v>0</v>
      </c>
      <c r="J86" s="191"/>
      <c r="K86" s="191"/>
      <c r="L86" s="191">
        <v>0</v>
      </c>
      <c r="M86" s="191">
        <v>0</v>
      </c>
      <c r="N86" s="191"/>
      <c r="O86" s="191"/>
      <c r="P86" s="191"/>
      <c r="Q86" s="7">
        <f t="shared" si="1"/>
        <v>0</v>
      </c>
    </row>
    <row r="87" spans="1:17" x14ac:dyDescent="0.2">
      <c r="A87" s="82">
        <v>81</v>
      </c>
      <c r="B87" s="154" t="s">
        <v>47</v>
      </c>
      <c r="C87" s="191"/>
      <c r="D87" s="191"/>
      <c r="E87" s="191"/>
      <c r="F87" s="191">
        <v>0</v>
      </c>
      <c r="G87" s="191"/>
      <c r="H87" s="191"/>
      <c r="I87" s="191">
        <v>0</v>
      </c>
      <c r="J87" s="191"/>
      <c r="K87" s="191"/>
      <c r="L87" s="191">
        <v>0</v>
      </c>
      <c r="M87" s="191">
        <v>0</v>
      </c>
      <c r="N87" s="191"/>
      <c r="O87" s="191"/>
      <c r="P87" s="191"/>
      <c r="Q87" s="7">
        <f t="shared" si="1"/>
        <v>0</v>
      </c>
    </row>
    <row r="88" spans="1:17" x14ac:dyDescent="0.2">
      <c r="A88" s="82">
        <v>82</v>
      </c>
      <c r="B88" s="154" t="s">
        <v>8</v>
      </c>
      <c r="C88" s="191"/>
      <c r="D88" s="191"/>
      <c r="E88" s="191"/>
      <c r="F88" s="191">
        <v>1.4216376848528372E-2</v>
      </c>
      <c r="G88" s="191"/>
      <c r="H88" s="191"/>
      <c r="I88" s="191">
        <v>1.214631139162642E-2</v>
      </c>
      <c r="J88" s="191"/>
      <c r="K88" s="191"/>
      <c r="L88" s="191">
        <v>1.4216376848528372E-2</v>
      </c>
      <c r="M88" s="191">
        <v>1.214631139162642E-2</v>
      </c>
      <c r="N88" s="191"/>
      <c r="O88" s="191"/>
      <c r="P88" s="191"/>
      <c r="Q88" s="7">
        <f t="shared" si="1"/>
        <v>1.214631139162642E-2</v>
      </c>
    </row>
    <row r="89" spans="1:17" x14ac:dyDescent="0.2">
      <c r="A89" s="82">
        <v>83</v>
      </c>
      <c r="B89" s="154" t="s">
        <v>819</v>
      </c>
      <c r="C89" s="191"/>
      <c r="D89" s="191"/>
      <c r="E89" s="191"/>
      <c r="F89" s="191">
        <v>0</v>
      </c>
      <c r="G89" s="191"/>
      <c r="H89" s="191"/>
      <c r="I89" s="191">
        <v>0</v>
      </c>
      <c r="J89" s="191"/>
      <c r="K89" s="191"/>
      <c r="L89" s="191">
        <v>0</v>
      </c>
      <c r="M89" s="191">
        <v>0</v>
      </c>
      <c r="N89" s="191"/>
      <c r="O89" s="191"/>
      <c r="P89" s="191"/>
      <c r="Q89" s="7">
        <f t="shared" si="1"/>
        <v>0</v>
      </c>
    </row>
    <row r="90" spans="1:17" x14ac:dyDescent="0.2">
      <c r="A90" s="82">
        <v>84</v>
      </c>
      <c r="B90" s="154" t="s">
        <v>49</v>
      </c>
      <c r="C90" s="191"/>
      <c r="D90" s="191"/>
      <c r="E90" s="191"/>
      <c r="F90" s="191">
        <v>0</v>
      </c>
      <c r="G90" s="191"/>
      <c r="H90" s="191"/>
      <c r="I90" s="191">
        <v>0</v>
      </c>
      <c r="J90" s="191"/>
      <c r="K90" s="191"/>
      <c r="L90" s="191">
        <v>0</v>
      </c>
      <c r="M90" s="191">
        <v>0</v>
      </c>
      <c r="N90" s="191"/>
      <c r="O90" s="191"/>
      <c r="P90" s="191"/>
      <c r="Q90" s="7">
        <f t="shared" si="1"/>
        <v>0</v>
      </c>
    </row>
    <row r="91" spans="1:17" x14ac:dyDescent="0.2">
      <c r="A91" s="82">
        <v>85</v>
      </c>
      <c r="B91" s="154" t="s">
        <v>1198</v>
      </c>
      <c r="C91" s="191"/>
      <c r="D91" s="191"/>
      <c r="E91" s="191"/>
      <c r="F91" s="191">
        <v>7.7937969049606759E-2</v>
      </c>
      <c r="G91" s="191"/>
      <c r="H91" s="191"/>
      <c r="I91" s="191">
        <v>1.3333875613315737E-2</v>
      </c>
      <c r="J91" s="191"/>
      <c r="K91" s="191"/>
      <c r="L91" s="191">
        <v>7.7937969049606759E-2</v>
      </c>
      <c r="M91" s="191">
        <v>1.3333875613315737E-2</v>
      </c>
      <c r="N91" s="191"/>
      <c r="O91" s="191"/>
      <c r="P91" s="191"/>
      <c r="Q91" s="7">
        <f t="shared" si="1"/>
        <v>1.3333875613315737E-2</v>
      </c>
    </row>
    <row r="92" spans="1:17" x14ac:dyDescent="0.2">
      <c r="A92" s="82">
        <v>86</v>
      </c>
      <c r="B92" s="154" t="s">
        <v>22</v>
      </c>
      <c r="C92" s="191"/>
      <c r="D92" s="191"/>
      <c r="E92" s="191"/>
      <c r="F92" s="191">
        <v>0</v>
      </c>
      <c r="G92" s="191"/>
      <c r="H92" s="191"/>
      <c r="I92" s="191">
        <v>0</v>
      </c>
      <c r="J92" s="191"/>
      <c r="K92" s="191"/>
      <c r="L92" s="191">
        <v>0</v>
      </c>
      <c r="M92" s="191">
        <v>0</v>
      </c>
      <c r="N92" s="191"/>
      <c r="O92" s="191"/>
      <c r="P92" s="191"/>
      <c r="Q92" s="7">
        <f t="shared" si="1"/>
        <v>0</v>
      </c>
    </row>
    <row r="93" spans="1:17" x14ac:dyDescent="0.2">
      <c r="A93" s="82">
        <v>87</v>
      </c>
      <c r="B93" s="154" t="s">
        <v>382</v>
      </c>
      <c r="C93" s="191"/>
      <c r="D93" s="191"/>
      <c r="E93" s="191"/>
      <c r="F93" s="191">
        <v>0.20894630512093762</v>
      </c>
      <c r="G93" s="191"/>
      <c r="H93" s="191"/>
      <c r="I93" s="191">
        <v>0.2074901600313602</v>
      </c>
      <c r="J93" s="191"/>
      <c r="K93" s="191"/>
      <c r="L93" s="191">
        <v>0.20894630512093762</v>
      </c>
      <c r="M93" s="191">
        <v>0.2074901600313602</v>
      </c>
      <c r="N93" s="191"/>
      <c r="O93" s="191"/>
      <c r="P93" s="191"/>
      <c r="Q93" s="7">
        <f t="shared" si="1"/>
        <v>0.2074901600313602</v>
      </c>
    </row>
    <row r="94" spans="1:17" x14ac:dyDescent="0.2">
      <c r="A94" s="82">
        <v>88</v>
      </c>
      <c r="B94" s="154" t="s">
        <v>53</v>
      </c>
      <c r="C94" s="191"/>
      <c r="D94" s="191"/>
      <c r="E94" s="191"/>
      <c r="F94" s="191">
        <v>1.331304222537385E-2</v>
      </c>
      <c r="G94" s="191"/>
      <c r="H94" s="191"/>
      <c r="I94" s="191">
        <v>1.4245423057721664E-2</v>
      </c>
      <c r="J94" s="191"/>
      <c r="K94" s="191"/>
      <c r="L94" s="191">
        <v>1.331304222537385E-2</v>
      </c>
      <c r="M94" s="191">
        <v>1.4245423057721664E-2</v>
      </c>
      <c r="N94" s="191"/>
      <c r="O94" s="191"/>
      <c r="P94" s="191"/>
      <c r="Q94" s="7">
        <f t="shared" si="1"/>
        <v>1.4245423057721664E-2</v>
      </c>
    </row>
    <row r="95" spans="1:17" x14ac:dyDescent="0.2">
      <c r="A95" s="82">
        <v>89</v>
      </c>
      <c r="B95" s="154" t="s">
        <v>105</v>
      </c>
      <c r="C95" s="191"/>
      <c r="D95" s="191"/>
      <c r="E95" s="191"/>
      <c r="F95" s="191">
        <v>1.1581240630725879E-2</v>
      </c>
      <c r="G95" s="191"/>
      <c r="H95" s="191"/>
      <c r="I95" s="191">
        <v>1.012376889296274E-2</v>
      </c>
      <c r="J95" s="191"/>
      <c r="K95" s="191"/>
      <c r="L95" s="191">
        <v>1.1581240630725879E-2</v>
      </c>
      <c r="M95" s="191">
        <v>1.012376889296274E-2</v>
      </c>
      <c r="N95" s="191"/>
      <c r="O95" s="191"/>
      <c r="P95" s="191"/>
      <c r="Q95" s="7">
        <f t="shared" si="1"/>
        <v>1.012376889296274E-2</v>
      </c>
    </row>
    <row r="96" spans="1:17" x14ac:dyDescent="0.2">
      <c r="A96" s="82">
        <v>90</v>
      </c>
      <c r="B96" s="154" t="s">
        <v>100</v>
      </c>
      <c r="C96" s="191"/>
      <c r="D96" s="191"/>
      <c r="E96" s="191"/>
      <c r="F96" s="191">
        <v>8.1985783420307629E-3</v>
      </c>
      <c r="G96" s="191"/>
      <c r="H96" s="191"/>
      <c r="I96" s="191">
        <v>7.223381066804503E-3</v>
      </c>
      <c r="J96" s="191"/>
      <c r="K96" s="191"/>
      <c r="L96" s="191">
        <v>8.1985783420307629E-3</v>
      </c>
      <c r="M96" s="191">
        <v>7.223381066804503E-3</v>
      </c>
      <c r="N96" s="191"/>
      <c r="O96" s="191"/>
      <c r="P96" s="191"/>
      <c r="Q96" s="7">
        <f t="shared" si="1"/>
        <v>7.223381066804503E-3</v>
      </c>
    </row>
    <row r="97" spans="1:17" x14ac:dyDescent="0.2">
      <c r="A97" s="82">
        <v>91</v>
      </c>
      <c r="B97" s="154" t="s">
        <v>1008</v>
      </c>
      <c r="C97" s="191"/>
      <c r="D97" s="191"/>
      <c r="E97" s="191"/>
      <c r="F97" s="191">
        <v>0</v>
      </c>
      <c r="G97" s="191"/>
      <c r="H97" s="191"/>
      <c r="I97" s="191">
        <v>0</v>
      </c>
      <c r="J97" s="191"/>
      <c r="K97" s="191"/>
      <c r="L97" s="191">
        <v>0</v>
      </c>
      <c r="M97" s="191">
        <v>0</v>
      </c>
      <c r="N97" s="191"/>
      <c r="O97" s="191"/>
      <c r="P97" s="191"/>
      <c r="Q97" s="7">
        <f t="shared" si="1"/>
        <v>0</v>
      </c>
    </row>
    <row r="98" spans="1:17" x14ac:dyDescent="0.2">
      <c r="A98" s="82">
        <v>92</v>
      </c>
      <c r="B98" s="154" t="s">
        <v>9</v>
      </c>
      <c r="C98" s="191"/>
      <c r="D98" s="191"/>
      <c r="E98" s="191"/>
      <c r="F98" s="191">
        <v>0.45686381218601291</v>
      </c>
      <c r="G98" s="191"/>
      <c r="H98" s="191"/>
      <c r="I98" s="191">
        <v>0.4350257903160169</v>
      </c>
      <c r="J98" s="191"/>
      <c r="K98" s="191"/>
      <c r="L98" s="191">
        <v>0.45686381218601291</v>
      </c>
      <c r="M98" s="191">
        <v>0.4350257903160169</v>
      </c>
      <c r="N98" s="191"/>
      <c r="O98" s="191"/>
      <c r="P98" s="191"/>
      <c r="Q98" s="7">
        <f t="shared" si="1"/>
        <v>0.4350257903160169</v>
      </c>
    </row>
    <row r="99" spans="1:17" x14ac:dyDescent="0.2">
      <c r="A99" s="82">
        <v>93</v>
      </c>
      <c r="B99" s="154" t="s">
        <v>925</v>
      </c>
      <c r="C99" s="191"/>
      <c r="D99" s="191"/>
      <c r="E99" s="191"/>
      <c r="F99" s="191">
        <v>0</v>
      </c>
      <c r="G99" s="191"/>
      <c r="H99" s="191"/>
      <c r="I99" s="191">
        <v>0</v>
      </c>
      <c r="J99" s="191"/>
      <c r="K99" s="191"/>
      <c r="L99" s="191">
        <v>0</v>
      </c>
      <c r="M99" s="191">
        <v>0</v>
      </c>
      <c r="N99" s="191"/>
      <c r="O99" s="191"/>
      <c r="P99" s="191"/>
      <c r="Q99" s="7">
        <f t="shared" si="1"/>
        <v>0</v>
      </c>
    </row>
    <row r="100" spans="1:17" x14ac:dyDescent="0.2">
      <c r="A100" s="82">
        <v>94</v>
      </c>
      <c r="B100" s="154" t="s">
        <v>843</v>
      </c>
      <c r="C100" s="191"/>
      <c r="D100" s="191"/>
      <c r="E100" s="191"/>
      <c r="F100" s="191">
        <v>5.3467502365326686E-2</v>
      </c>
      <c r="G100" s="191"/>
      <c r="H100" s="191"/>
      <c r="I100" s="191">
        <v>0.15935827374230976</v>
      </c>
      <c r="J100" s="191"/>
      <c r="K100" s="191"/>
      <c r="L100" s="191">
        <v>5.3467502365326686E-2</v>
      </c>
      <c r="M100" s="191">
        <v>0.15935827374230976</v>
      </c>
      <c r="N100" s="191"/>
      <c r="O100" s="191"/>
      <c r="P100" s="191"/>
      <c r="Q100" s="7">
        <f t="shared" si="1"/>
        <v>0.15935827374230976</v>
      </c>
    </row>
    <row r="101" spans="1:17" x14ac:dyDescent="0.2">
      <c r="A101" s="82">
        <v>95</v>
      </c>
      <c r="B101" s="154" t="s">
        <v>1181</v>
      </c>
      <c r="C101" s="191"/>
      <c r="D101" s="191"/>
      <c r="E101" s="191"/>
      <c r="F101" s="191">
        <v>1.3970737395995818E-2</v>
      </c>
      <c r="G101" s="191"/>
      <c r="H101" s="191"/>
      <c r="I101" s="191">
        <v>8.5173454387211522E-3</v>
      </c>
      <c r="J101" s="191"/>
      <c r="K101" s="191"/>
      <c r="L101" s="191">
        <v>1.3970737395995818E-2</v>
      </c>
      <c r="M101" s="191">
        <v>8.5173454387211522E-3</v>
      </c>
      <c r="N101" s="191"/>
      <c r="O101" s="191"/>
      <c r="P101" s="191"/>
      <c r="Q101" s="7">
        <f t="shared" si="1"/>
        <v>8.5173454387211522E-3</v>
      </c>
    </row>
    <row r="102" spans="1:17" x14ac:dyDescent="0.2">
      <c r="A102" s="82">
        <v>96</v>
      </c>
      <c r="B102" s="154" t="s">
        <v>1054</v>
      </c>
      <c r="C102" s="191"/>
      <c r="D102" s="191"/>
      <c r="E102" s="191"/>
      <c r="F102" s="191">
        <v>0</v>
      </c>
      <c r="G102" s="191"/>
      <c r="H102" s="191"/>
      <c r="I102" s="191">
        <v>0</v>
      </c>
      <c r="J102" s="191"/>
      <c r="K102" s="191"/>
      <c r="L102" s="191">
        <v>0</v>
      </c>
      <c r="M102" s="191">
        <v>0</v>
      </c>
      <c r="N102" s="191"/>
      <c r="O102" s="191"/>
      <c r="P102" s="191"/>
      <c r="Q102" s="7">
        <f t="shared" si="1"/>
        <v>0</v>
      </c>
    </row>
    <row r="103" spans="1:17" x14ac:dyDescent="0.2">
      <c r="A103" s="82">
        <v>97</v>
      </c>
      <c r="B103" s="154" t="s">
        <v>106</v>
      </c>
      <c r="C103" s="191"/>
      <c r="D103" s="191"/>
      <c r="E103" s="191"/>
      <c r="F103" s="191">
        <v>7.1990144702453948E-3</v>
      </c>
      <c r="G103" s="191"/>
      <c r="H103" s="191"/>
      <c r="I103" s="191">
        <v>6.5300172985224237E-3</v>
      </c>
      <c r="J103" s="191"/>
      <c r="K103" s="191"/>
      <c r="L103" s="191">
        <v>7.1990144702453948E-3</v>
      </c>
      <c r="M103" s="191">
        <v>6.5300172985224237E-3</v>
      </c>
      <c r="N103" s="191"/>
      <c r="O103" s="191"/>
      <c r="P103" s="191"/>
      <c r="Q103" s="7">
        <f t="shared" si="1"/>
        <v>6.5300172985224237E-3</v>
      </c>
    </row>
    <row r="104" spans="1:17" x14ac:dyDescent="0.2">
      <c r="A104" s="82">
        <v>98</v>
      </c>
      <c r="B104" s="154" t="s">
        <v>95</v>
      </c>
      <c r="C104" s="191"/>
      <c r="D104" s="191"/>
      <c r="E104" s="191"/>
      <c r="F104" s="191">
        <v>0</v>
      </c>
      <c r="G104" s="191"/>
      <c r="H104" s="191"/>
      <c r="I104" s="191">
        <v>0</v>
      </c>
      <c r="J104" s="191"/>
      <c r="K104" s="191"/>
      <c r="L104" s="191">
        <v>0</v>
      </c>
      <c r="M104" s="191">
        <v>0</v>
      </c>
      <c r="N104" s="191"/>
      <c r="O104" s="191"/>
      <c r="P104" s="191"/>
      <c r="Q104" s="7">
        <f t="shared" si="1"/>
        <v>0</v>
      </c>
    </row>
    <row r="105" spans="1:17" x14ac:dyDescent="0.2">
      <c r="A105" s="82">
        <v>99</v>
      </c>
      <c r="B105" s="154" t="s">
        <v>29</v>
      </c>
      <c r="C105" s="191"/>
      <c r="D105" s="191"/>
      <c r="E105" s="191"/>
      <c r="F105" s="191">
        <v>0.30331084585689155</v>
      </c>
      <c r="G105" s="191"/>
      <c r="H105" s="191"/>
      <c r="I105" s="191">
        <v>0.3459189580049406</v>
      </c>
      <c r="J105" s="191"/>
      <c r="K105" s="191"/>
      <c r="L105" s="191">
        <v>0.30331084585689155</v>
      </c>
      <c r="M105" s="191">
        <v>0.3459189580049406</v>
      </c>
      <c r="N105" s="191"/>
      <c r="O105" s="191"/>
      <c r="P105" s="191"/>
      <c r="Q105" s="7">
        <f t="shared" si="1"/>
        <v>0.3459189580049406</v>
      </c>
    </row>
    <row r="106" spans="1:17" x14ac:dyDescent="0.2">
      <c r="A106" s="82">
        <v>100</v>
      </c>
      <c r="B106" s="154" t="s">
        <v>15</v>
      </c>
      <c r="C106" s="191"/>
      <c r="D106" s="191"/>
      <c r="E106" s="191"/>
      <c r="F106" s="191">
        <v>0</v>
      </c>
      <c r="G106" s="191"/>
      <c r="H106" s="191"/>
      <c r="I106" s="191">
        <v>0</v>
      </c>
      <c r="J106" s="191"/>
      <c r="K106" s="191"/>
      <c r="L106" s="191">
        <v>0</v>
      </c>
      <c r="M106" s="191">
        <v>0</v>
      </c>
      <c r="N106" s="191"/>
      <c r="O106" s="191"/>
      <c r="P106" s="191"/>
      <c r="Q106" s="7">
        <f t="shared" si="1"/>
        <v>0</v>
      </c>
    </row>
    <row r="107" spans="1:17" x14ac:dyDescent="0.2">
      <c r="A107" s="82">
        <v>101</v>
      </c>
      <c r="B107" s="154" t="s">
        <v>286</v>
      </c>
      <c r="C107" s="191"/>
      <c r="D107" s="191"/>
      <c r="E107" s="191"/>
      <c r="F107" s="191">
        <v>0</v>
      </c>
      <c r="G107" s="191"/>
      <c r="H107" s="191"/>
      <c r="I107" s="191">
        <v>0</v>
      </c>
      <c r="J107" s="191"/>
      <c r="K107" s="191"/>
      <c r="L107" s="191">
        <v>0</v>
      </c>
      <c r="M107" s="191">
        <v>0</v>
      </c>
      <c r="N107" s="191"/>
      <c r="O107" s="191"/>
      <c r="P107" s="191"/>
      <c r="Q107" s="7">
        <f t="shared" si="1"/>
        <v>0</v>
      </c>
    </row>
    <row r="108" spans="1:17" x14ac:dyDescent="0.2">
      <c r="A108" s="82">
        <v>102</v>
      </c>
      <c r="B108" s="154" t="s">
        <v>732</v>
      </c>
      <c r="C108" s="191"/>
      <c r="D108" s="191"/>
      <c r="E108" s="191"/>
      <c r="F108" s="191">
        <v>4.4783360726523253E-2</v>
      </c>
      <c r="G108" s="191"/>
      <c r="H108" s="191"/>
      <c r="I108" s="191">
        <v>2.73909573389606E-2</v>
      </c>
      <c r="J108" s="191"/>
      <c r="K108" s="191"/>
      <c r="L108" s="191">
        <v>4.4783360726523253E-2</v>
      </c>
      <c r="M108" s="191">
        <v>2.73909573389606E-2</v>
      </c>
      <c r="N108" s="191"/>
      <c r="O108" s="191"/>
      <c r="P108" s="191"/>
      <c r="Q108" s="7">
        <f t="shared" si="1"/>
        <v>2.73909573389606E-2</v>
      </c>
    </row>
    <row r="109" spans="1:17" x14ac:dyDescent="0.2">
      <c r="A109" s="82">
        <v>103</v>
      </c>
      <c r="B109" s="154" t="s">
        <v>849</v>
      </c>
      <c r="C109" s="191"/>
      <c r="D109" s="191"/>
      <c r="E109" s="191"/>
      <c r="F109" s="191">
        <v>0</v>
      </c>
      <c r="G109" s="191"/>
      <c r="H109" s="191"/>
      <c r="I109" s="191">
        <v>0</v>
      </c>
      <c r="J109" s="191"/>
      <c r="K109" s="191"/>
      <c r="L109" s="191">
        <v>0</v>
      </c>
      <c r="M109" s="191">
        <v>0</v>
      </c>
      <c r="N109" s="191"/>
      <c r="O109" s="191"/>
      <c r="P109" s="191"/>
      <c r="Q109" s="7">
        <f t="shared" si="1"/>
        <v>0</v>
      </c>
    </row>
    <row r="110" spans="1:17" x14ac:dyDescent="0.2">
      <c r="A110" s="82">
        <v>104</v>
      </c>
      <c r="B110" s="154" t="s">
        <v>778</v>
      </c>
      <c r="C110" s="191"/>
      <c r="D110" s="191"/>
      <c r="E110" s="191"/>
      <c r="F110" s="191">
        <v>0</v>
      </c>
      <c r="G110" s="191"/>
      <c r="H110" s="191"/>
      <c r="I110" s="191">
        <v>0</v>
      </c>
      <c r="J110" s="191"/>
      <c r="K110" s="191"/>
      <c r="L110" s="191">
        <v>0</v>
      </c>
      <c r="M110" s="191">
        <v>0</v>
      </c>
      <c r="N110" s="191"/>
      <c r="O110" s="191"/>
      <c r="P110" s="191"/>
      <c r="Q110" s="7">
        <f t="shared" si="1"/>
        <v>0</v>
      </c>
    </row>
    <row r="111" spans="1:17" x14ac:dyDescent="0.2">
      <c r="A111" s="82">
        <v>105</v>
      </c>
      <c r="B111" s="154" t="s">
        <v>636</v>
      </c>
      <c r="C111" s="191"/>
      <c r="D111" s="191"/>
      <c r="E111" s="191"/>
      <c r="F111" s="191">
        <v>0</v>
      </c>
      <c r="G111" s="191"/>
      <c r="H111" s="191"/>
      <c r="I111" s="191">
        <v>0</v>
      </c>
      <c r="J111" s="191"/>
      <c r="K111" s="191"/>
      <c r="L111" s="191">
        <v>0</v>
      </c>
      <c r="M111" s="191">
        <v>0</v>
      </c>
      <c r="N111" s="191"/>
      <c r="O111" s="191"/>
      <c r="P111" s="191"/>
      <c r="Q111" s="7">
        <f t="shared" si="1"/>
        <v>0</v>
      </c>
    </row>
    <row r="112" spans="1:17" x14ac:dyDescent="0.2">
      <c r="A112" s="82">
        <v>106</v>
      </c>
      <c r="B112" s="154" t="s">
        <v>31</v>
      </c>
      <c r="C112" s="191"/>
      <c r="D112" s="191"/>
      <c r="E112" s="191"/>
      <c r="F112" s="191">
        <v>0</v>
      </c>
      <c r="G112" s="191"/>
      <c r="H112" s="191"/>
      <c r="I112" s="191">
        <v>0</v>
      </c>
      <c r="J112" s="191"/>
      <c r="K112" s="191"/>
      <c r="L112" s="191">
        <v>0</v>
      </c>
      <c r="M112" s="191">
        <v>0</v>
      </c>
      <c r="N112" s="191"/>
      <c r="O112" s="191"/>
      <c r="P112" s="191"/>
      <c r="Q112" s="7">
        <f t="shared" si="1"/>
        <v>0</v>
      </c>
    </row>
    <row r="113" spans="1:17" x14ac:dyDescent="0.2">
      <c r="A113" s="82">
        <v>107</v>
      </c>
      <c r="B113" s="154" t="s">
        <v>1004</v>
      </c>
      <c r="C113" s="191"/>
      <c r="D113" s="191"/>
      <c r="E113" s="191"/>
      <c r="F113" s="191">
        <v>0.12221182015915634</v>
      </c>
      <c r="G113" s="191"/>
      <c r="H113" s="191"/>
      <c r="I113" s="191">
        <v>5.7295331415141738E-2</v>
      </c>
      <c r="J113" s="191"/>
      <c r="K113" s="191"/>
      <c r="L113" s="191">
        <v>0.12221182015915634</v>
      </c>
      <c r="M113" s="191">
        <v>5.7295331415141738E-2</v>
      </c>
      <c r="N113" s="191"/>
      <c r="O113" s="191"/>
      <c r="P113" s="191"/>
      <c r="Q113" s="7">
        <f t="shared" si="1"/>
        <v>5.7295331415141738E-2</v>
      </c>
    </row>
    <row r="114" spans="1:17" x14ac:dyDescent="0.2">
      <c r="A114" s="82">
        <v>108</v>
      </c>
      <c r="B114" s="154" t="s">
        <v>771</v>
      </c>
      <c r="C114" s="191"/>
      <c r="D114" s="191"/>
      <c r="E114" s="191"/>
      <c r="F114" s="191">
        <v>0</v>
      </c>
      <c r="G114" s="191"/>
      <c r="H114" s="191"/>
      <c r="I114" s="191">
        <v>0</v>
      </c>
      <c r="J114" s="191"/>
      <c r="K114" s="191"/>
      <c r="L114" s="191">
        <v>0</v>
      </c>
      <c r="M114" s="191">
        <v>0</v>
      </c>
      <c r="N114" s="191"/>
      <c r="O114" s="191"/>
      <c r="P114" s="191"/>
      <c r="Q114" s="7">
        <f t="shared" si="1"/>
        <v>0</v>
      </c>
    </row>
    <row r="115" spans="1:17" x14ac:dyDescent="0.2">
      <c r="A115" s="82">
        <v>109</v>
      </c>
      <c r="B115" s="154" t="s">
        <v>669</v>
      </c>
      <c r="C115" s="191"/>
      <c r="D115" s="191"/>
      <c r="E115" s="191"/>
      <c r="F115" s="191">
        <v>0</v>
      </c>
      <c r="G115" s="191"/>
      <c r="H115" s="191"/>
      <c r="I115" s="191">
        <v>0</v>
      </c>
      <c r="J115" s="191"/>
      <c r="K115" s="191"/>
      <c r="L115" s="191">
        <v>0</v>
      </c>
      <c r="M115" s="191">
        <v>0</v>
      </c>
      <c r="N115" s="191"/>
      <c r="O115" s="191"/>
      <c r="P115" s="191"/>
      <c r="Q115" s="7">
        <f t="shared" si="1"/>
        <v>0</v>
      </c>
    </row>
    <row r="116" spans="1:17" x14ac:dyDescent="0.2">
      <c r="A116" s="82">
        <v>110</v>
      </c>
      <c r="B116" s="154" t="s">
        <v>525</v>
      </c>
      <c r="C116" s="191"/>
      <c r="D116" s="191"/>
      <c r="E116" s="191"/>
      <c r="F116" s="191">
        <v>0</v>
      </c>
      <c r="G116" s="191"/>
      <c r="H116" s="191"/>
      <c r="I116" s="191">
        <v>0</v>
      </c>
      <c r="J116" s="191"/>
      <c r="K116" s="191"/>
      <c r="L116" s="191">
        <v>0</v>
      </c>
      <c r="M116" s="191">
        <v>0</v>
      </c>
      <c r="N116" s="191"/>
      <c r="O116" s="191"/>
      <c r="P116" s="191"/>
      <c r="Q116" s="7">
        <f t="shared" si="1"/>
        <v>0</v>
      </c>
    </row>
    <row r="117" spans="1:17" x14ac:dyDescent="0.2">
      <c r="A117" s="82">
        <v>111</v>
      </c>
      <c r="B117" s="154" t="s">
        <v>794</v>
      </c>
      <c r="C117" s="191"/>
      <c r="D117" s="191"/>
      <c r="E117" s="191"/>
      <c r="F117" s="191">
        <v>0</v>
      </c>
      <c r="G117" s="191"/>
      <c r="H117" s="191"/>
      <c r="I117" s="191">
        <v>0</v>
      </c>
      <c r="J117" s="191"/>
      <c r="K117" s="191"/>
      <c r="L117" s="191">
        <v>0</v>
      </c>
      <c r="M117" s="191">
        <v>0</v>
      </c>
      <c r="N117" s="191"/>
      <c r="O117" s="191"/>
      <c r="P117" s="191"/>
      <c r="Q117" s="7">
        <f t="shared" si="1"/>
        <v>0</v>
      </c>
    </row>
    <row r="118" spans="1:17" x14ac:dyDescent="0.2">
      <c r="A118" s="82">
        <v>112</v>
      </c>
      <c r="B118" s="154" t="s">
        <v>24</v>
      </c>
      <c r="C118" s="191"/>
      <c r="D118" s="191"/>
      <c r="E118" s="191"/>
      <c r="F118" s="191">
        <v>0</v>
      </c>
      <c r="G118" s="191"/>
      <c r="H118" s="191"/>
      <c r="I118" s="191">
        <v>0</v>
      </c>
      <c r="J118" s="191"/>
      <c r="K118" s="191"/>
      <c r="L118" s="191">
        <v>0</v>
      </c>
      <c r="M118" s="191">
        <v>0</v>
      </c>
      <c r="N118" s="191"/>
      <c r="O118" s="191"/>
      <c r="P118" s="191"/>
      <c r="Q118" s="7">
        <f t="shared" si="1"/>
        <v>0</v>
      </c>
    </row>
    <row r="119" spans="1:17" x14ac:dyDescent="0.2">
      <c r="A119" s="82">
        <v>113</v>
      </c>
      <c r="B119" s="154" t="s">
        <v>33</v>
      </c>
      <c r="C119" s="191"/>
      <c r="D119" s="191"/>
      <c r="E119" s="191"/>
      <c r="F119" s="191">
        <v>0</v>
      </c>
      <c r="G119" s="191"/>
      <c r="H119" s="191"/>
      <c r="I119" s="191">
        <v>0</v>
      </c>
      <c r="J119" s="191"/>
      <c r="K119" s="191"/>
      <c r="L119" s="191">
        <v>0</v>
      </c>
      <c r="M119" s="191">
        <v>0</v>
      </c>
      <c r="N119" s="191"/>
      <c r="O119" s="191"/>
      <c r="P119" s="191"/>
      <c r="Q119" s="7">
        <f t="shared" si="1"/>
        <v>0</v>
      </c>
    </row>
    <row r="120" spans="1:17" x14ac:dyDescent="0.2">
      <c r="A120" s="82">
        <v>114</v>
      </c>
      <c r="B120" s="154" t="s">
        <v>1113</v>
      </c>
      <c r="C120" s="191"/>
      <c r="D120" s="191"/>
      <c r="E120" s="191"/>
      <c r="F120" s="191">
        <v>4.9509272172026057E-3</v>
      </c>
      <c r="G120" s="191"/>
      <c r="H120" s="191"/>
      <c r="I120" s="191">
        <v>3.2279653576744805E-3</v>
      </c>
      <c r="J120" s="191"/>
      <c r="K120" s="191"/>
      <c r="L120" s="191">
        <v>4.9509272172026057E-3</v>
      </c>
      <c r="M120" s="191">
        <v>3.2279653576744805E-3</v>
      </c>
      <c r="N120" s="191"/>
      <c r="O120" s="191"/>
      <c r="P120" s="191"/>
      <c r="Q120" s="7">
        <f t="shared" si="1"/>
        <v>3.2279653576744805E-3</v>
      </c>
    </row>
    <row r="121" spans="1:17" x14ac:dyDescent="0.2">
      <c r="A121" s="82">
        <v>115</v>
      </c>
      <c r="B121" s="154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1"/>
      <c r="P121" s="191"/>
      <c r="Q121" s="7">
        <f t="shared" si="1"/>
        <v>0</v>
      </c>
    </row>
    <row r="122" spans="1:17" x14ac:dyDescent="0.2">
      <c r="A122" s="82">
        <v>116</v>
      </c>
      <c r="B122" s="154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191"/>
      <c r="O122" s="191"/>
      <c r="P122" s="191"/>
      <c r="Q122" s="7">
        <f t="shared" si="1"/>
        <v>0</v>
      </c>
    </row>
    <row r="123" spans="1:17" x14ac:dyDescent="0.2">
      <c r="A123" s="82">
        <v>117</v>
      </c>
      <c r="B123" s="154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191"/>
      <c r="O123" s="191"/>
      <c r="P123" s="191"/>
      <c r="Q123" s="7">
        <f t="shared" si="1"/>
        <v>0</v>
      </c>
    </row>
    <row r="124" spans="1:17" x14ac:dyDescent="0.2">
      <c r="A124" s="82">
        <v>118</v>
      </c>
      <c r="B124" s="154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191"/>
      <c r="O124" s="191"/>
      <c r="P124" s="191"/>
      <c r="Q124" s="7">
        <f t="shared" si="1"/>
        <v>0</v>
      </c>
    </row>
    <row r="125" spans="1:17" x14ac:dyDescent="0.2">
      <c r="A125" s="82">
        <v>119</v>
      </c>
      <c r="B125" s="154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7">
        <f t="shared" si="1"/>
        <v>0</v>
      </c>
    </row>
    <row r="126" spans="1:17" x14ac:dyDescent="0.2">
      <c r="A126" s="82">
        <v>120</v>
      </c>
      <c r="B126" s="154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7">
        <f t="shared" si="1"/>
        <v>0</v>
      </c>
    </row>
    <row r="127" spans="1:17" x14ac:dyDescent="0.2">
      <c r="A127" s="82">
        <v>121</v>
      </c>
      <c r="B127" s="154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7">
        <f t="shared" si="1"/>
        <v>0</v>
      </c>
    </row>
    <row r="128" spans="1:17" x14ac:dyDescent="0.2">
      <c r="A128" s="82">
        <v>122</v>
      </c>
      <c r="B128" s="154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191"/>
      <c r="O128" s="191"/>
      <c r="P128" s="191"/>
      <c r="Q128" s="7">
        <f t="shared" si="1"/>
        <v>0</v>
      </c>
    </row>
    <row r="129" spans="1:17" x14ac:dyDescent="0.2">
      <c r="A129" s="82">
        <v>123</v>
      </c>
      <c r="B129" s="154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191"/>
      <c r="O129" s="191"/>
      <c r="P129" s="191"/>
      <c r="Q129" s="7">
        <f t="shared" si="1"/>
        <v>0</v>
      </c>
    </row>
    <row r="130" spans="1:17" x14ac:dyDescent="0.2">
      <c r="A130" s="82">
        <v>124</v>
      </c>
      <c r="B130" s="154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191"/>
      <c r="O130" s="191"/>
      <c r="P130" s="191"/>
      <c r="Q130" s="7">
        <f t="shared" si="1"/>
        <v>0</v>
      </c>
    </row>
    <row r="131" spans="1:17" x14ac:dyDescent="0.2">
      <c r="A131" s="82">
        <v>125</v>
      </c>
      <c r="B131" s="154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191"/>
      <c r="O131" s="191"/>
      <c r="P131" s="191"/>
      <c r="Q131" s="7">
        <f t="shared" si="1"/>
        <v>0</v>
      </c>
    </row>
    <row r="132" spans="1:17" x14ac:dyDescent="0.2">
      <c r="A132" s="82">
        <v>126</v>
      </c>
      <c r="B132" s="154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191"/>
      <c r="O132" s="191"/>
      <c r="P132" s="191"/>
      <c r="Q132" s="7">
        <f t="shared" si="1"/>
        <v>0</v>
      </c>
    </row>
    <row r="133" spans="1:17" x14ac:dyDescent="0.2">
      <c r="A133" s="82">
        <v>127</v>
      </c>
      <c r="B133" s="154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191"/>
      <c r="O133" s="191"/>
      <c r="P133" s="191"/>
      <c r="Q133" s="7">
        <f t="shared" si="1"/>
        <v>0</v>
      </c>
    </row>
    <row r="134" spans="1:17" x14ac:dyDescent="0.2">
      <c r="A134" s="82">
        <v>128</v>
      </c>
      <c r="B134" s="154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191"/>
      <c r="O134" s="191"/>
      <c r="P134" s="191"/>
      <c r="Q134" s="7">
        <f t="shared" si="1"/>
        <v>0</v>
      </c>
    </row>
    <row r="135" spans="1:17" x14ac:dyDescent="0.2">
      <c r="A135" s="82">
        <v>129</v>
      </c>
      <c r="B135" s="154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191"/>
      <c r="O135" s="191"/>
      <c r="P135" s="191"/>
      <c r="Q135" s="7">
        <f t="shared" ref="Q135:Q198" si="2">CHOOSE(WeeklyFrequency1,C135,D135,E135,F135,G135,H135,I135,J135,K135,L135,M135,N135,O135,P135)</f>
        <v>0</v>
      </c>
    </row>
    <row r="136" spans="1:17" x14ac:dyDescent="0.2">
      <c r="A136" s="82">
        <v>130</v>
      </c>
      <c r="B136" s="154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191"/>
      <c r="O136" s="191"/>
      <c r="P136" s="191"/>
      <c r="Q136" s="7">
        <f t="shared" si="2"/>
        <v>0</v>
      </c>
    </row>
    <row r="137" spans="1:17" x14ac:dyDescent="0.2">
      <c r="A137" s="82">
        <v>131</v>
      </c>
      <c r="B137" s="154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191"/>
      <c r="O137" s="191"/>
      <c r="P137" s="191"/>
      <c r="Q137" s="7">
        <f t="shared" si="2"/>
        <v>0</v>
      </c>
    </row>
    <row r="138" spans="1:17" x14ac:dyDescent="0.2">
      <c r="A138" s="82">
        <v>132</v>
      </c>
      <c r="B138" s="154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191"/>
      <c r="O138" s="191"/>
      <c r="P138" s="191"/>
      <c r="Q138" s="7">
        <f t="shared" si="2"/>
        <v>0</v>
      </c>
    </row>
    <row r="139" spans="1:17" x14ac:dyDescent="0.2">
      <c r="A139" s="82">
        <v>133</v>
      </c>
      <c r="B139" s="154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191"/>
      <c r="O139" s="191"/>
      <c r="P139" s="191"/>
      <c r="Q139" s="7">
        <f t="shared" si="2"/>
        <v>0</v>
      </c>
    </row>
    <row r="140" spans="1:17" x14ac:dyDescent="0.2">
      <c r="A140" s="82">
        <v>134</v>
      </c>
      <c r="B140" s="154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191"/>
      <c r="O140" s="191"/>
      <c r="P140" s="191"/>
      <c r="Q140" s="7">
        <f t="shared" si="2"/>
        <v>0</v>
      </c>
    </row>
    <row r="141" spans="1:17" x14ac:dyDescent="0.2">
      <c r="A141" s="82">
        <v>135</v>
      </c>
      <c r="B141" s="154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191"/>
      <c r="O141" s="191"/>
      <c r="P141" s="191"/>
      <c r="Q141" s="7">
        <f t="shared" si="2"/>
        <v>0</v>
      </c>
    </row>
    <row r="142" spans="1:17" x14ac:dyDescent="0.2">
      <c r="A142" s="82">
        <v>136</v>
      </c>
      <c r="B142" s="154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191"/>
      <c r="O142" s="191"/>
      <c r="P142" s="191"/>
      <c r="Q142" s="7">
        <f t="shared" si="2"/>
        <v>0</v>
      </c>
    </row>
    <row r="143" spans="1:17" x14ac:dyDescent="0.2">
      <c r="A143" s="82">
        <v>137</v>
      </c>
      <c r="B143" s="154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191"/>
      <c r="O143" s="191"/>
      <c r="P143" s="191"/>
      <c r="Q143" s="7">
        <f t="shared" si="2"/>
        <v>0</v>
      </c>
    </row>
    <row r="144" spans="1:17" x14ac:dyDescent="0.2">
      <c r="A144" s="82">
        <v>138</v>
      </c>
      <c r="B144" s="154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191"/>
      <c r="O144" s="191"/>
      <c r="P144" s="191"/>
      <c r="Q144" s="7">
        <f t="shared" si="2"/>
        <v>0</v>
      </c>
    </row>
    <row r="145" spans="1:17" x14ac:dyDescent="0.2">
      <c r="A145" s="82">
        <v>139</v>
      </c>
      <c r="B145" s="154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191"/>
      <c r="O145" s="191"/>
      <c r="P145" s="191"/>
      <c r="Q145" s="7">
        <f t="shared" si="2"/>
        <v>0</v>
      </c>
    </row>
    <row r="146" spans="1:17" x14ac:dyDescent="0.2">
      <c r="A146" s="82">
        <v>140</v>
      </c>
      <c r="B146" s="154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1"/>
      <c r="P146" s="191"/>
      <c r="Q146" s="7">
        <f t="shared" si="2"/>
        <v>0</v>
      </c>
    </row>
    <row r="147" spans="1:17" x14ac:dyDescent="0.2">
      <c r="A147" s="82">
        <v>141</v>
      </c>
      <c r="B147" s="154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191"/>
      <c r="O147" s="191"/>
      <c r="P147" s="191"/>
      <c r="Q147" s="7">
        <f t="shared" si="2"/>
        <v>0</v>
      </c>
    </row>
    <row r="148" spans="1:17" x14ac:dyDescent="0.2">
      <c r="A148" s="82">
        <v>142</v>
      </c>
      <c r="B148" s="154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1"/>
      <c r="P148" s="191"/>
      <c r="Q148" s="7">
        <f t="shared" si="2"/>
        <v>0</v>
      </c>
    </row>
    <row r="149" spans="1:17" x14ac:dyDescent="0.2">
      <c r="A149" s="82">
        <v>143</v>
      </c>
      <c r="B149" s="154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191"/>
      <c r="O149" s="191"/>
      <c r="P149" s="191"/>
      <c r="Q149" s="7">
        <f t="shared" si="2"/>
        <v>0</v>
      </c>
    </row>
    <row r="150" spans="1:17" x14ac:dyDescent="0.2">
      <c r="A150" s="82">
        <v>144</v>
      </c>
      <c r="B150" s="154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191"/>
      <c r="O150" s="191"/>
      <c r="P150" s="191"/>
      <c r="Q150" s="7">
        <f t="shared" si="2"/>
        <v>0</v>
      </c>
    </row>
    <row r="151" spans="1:17" x14ac:dyDescent="0.2">
      <c r="A151" s="82">
        <v>145</v>
      </c>
      <c r="B151" s="154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191"/>
      <c r="O151" s="191"/>
      <c r="P151" s="191"/>
      <c r="Q151" s="7">
        <f t="shared" si="2"/>
        <v>0</v>
      </c>
    </row>
    <row r="152" spans="1:17" x14ac:dyDescent="0.2">
      <c r="A152" s="82">
        <v>146</v>
      </c>
      <c r="B152" s="154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191"/>
      <c r="O152" s="191"/>
      <c r="P152" s="191"/>
      <c r="Q152" s="7">
        <f t="shared" si="2"/>
        <v>0</v>
      </c>
    </row>
    <row r="153" spans="1:17" x14ac:dyDescent="0.2">
      <c r="A153" s="82">
        <v>147</v>
      </c>
      <c r="B153" s="154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191"/>
      <c r="O153" s="191"/>
      <c r="P153" s="191"/>
      <c r="Q153" s="7">
        <f t="shared" si="2"/>
        <v>0</v>
      </c>
    </row>
    <row r="154" spans="1:17" x14ac:dyDescent="0.2">
      <c r="A154" s="82">
        <v>148</v>
      </c>
      <c r="B154" s="154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191"/>
      <c r="O154" s="191"/>
      <c r="P154" s="191"/>
      <c r="Q154" s="7">
        <f t="shared" si="2"/>
        <v>0</v>
      </c>
    </row>
    <row r="155" spans="1:17" x14ac:dyDescent="0.2">
      <c r="A155" s="82">
        <v>149</v>
      </c>
      <c r="B155" s="154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191"/>
      <c r="O155" s="191"/>
      <c r="P155" s="191"/>
      <c r="Q155" s="7">
        <f t="shared" si="2"/>
        <v>0</v>
      </c>
    </row>
    <row r="156" spans="1:17" x14ac:dyDescent="0.2">
      <c r="A156" s="82">
        <v>150</v>
      </c>
      <c r="B156" s="154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191"/>
      <c r="O156" s="191"/>
      <c r="P156" s="191"/>
      <c r="Q156" s="7">
        <f t="shared" si="2"/>
        <v>0</v>
      </c>
    </row>
    <row r="157" spans="1:17" x14ac:dyDescent="0.2">
      <c r="A157" s="82">
        <v>151</v>
      </c>
      <c r="B157" s="154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191"/>
      <c r="O157" s="191"/>
      <c r="P157" s="191"/>
      <c r="Q157" s="7">
        <f t="shared" si="2"/>
        <v>0</v>
      </c>
    </row>
    <row r="158" spans="1:17" x14ac:dyDescent="0.2">
      <c r="A158" s="82">
        <v>152</v>
      </c>
      <c r="B158" s="154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191"/>
      <c r="O158" s="191"/>
      <c r="P158" s="191"/>
      <c r="Q158" s="7">
        <f t="shared" si="2"/>
        <v>0</v>
      </c>
    </row>
    <row r="159" spans="1:17" x14ac:dyDescent="0.2">
      <c r="A159" s="82">
        <v>153</v>
      </c>
      <c r="B159" s="154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191"/>
      <c r="O159" s="191"/>
      <c r="P159" s="191"/>
      <c r="Q159" s="7">
        <f t="shared" si="2"/>
        <v>0</v>
      </c>
    </row>
    <row r="160" spans="1:17" x14ac:dyDescent="0.2">
      <c r="A160" s="82">
        <v>154</v>
      </c>
      <c r="B160" s="154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191"/>
      <c r="O160" s="191"/>
      <c r="P160" s="191"/>
      <c r="Q160" s="7">
        <f t="shared" si="2"/>
        <v>0</v>
      </c>
    </row>
    <row r="161" spans="1:17" x14ac:dyDescent="0.2">
      <c r="A161" s="82">
        <v>155</v>
      </c>
      <c r="B161" s="154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191"/>
      <c r="O161" s="191"/>
      <c r="P161" s="191"/>
      <c r="Q161" s="7">
        <f t="shared" si="2"/>
        <v>0</v>
      </c>
    </row>
    <row r="162" spans="1:17" x14ac:dyDescent="0.2">
      <c r="A162" s="82">
        <v>156</v>
      </c>
      <c r="B162" s="154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191"/>
      <c r="O162" s="191"/>
      <c r="P162" s="191"/>
      <c r="Q162" s="7">
        <f t="shared" si="2"/>
        <v>0</v>
      </c>
    </row>
    <row r="163" spans="1:17" x14ac:dyDescent="0.2">
      <c r="A163" s="82">
        <v>157</v>
      </c>
      <c r="B163" s="154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191"/>
      <c r="O163" s="191"/>
      <c r="P163" s="191"/>
      <c r="Q163" s="7">
        <f t="shared" si="2"/>
        <v>0</v>
      </c>
    </row>
    <row r="164" spans="1:17" x14ac:dyDescent="0.2">
      <c r="A164" s="82">
        <v>158</v>
      </c>
      <c r="B164" s="154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191"/>
      <c r="O164" s="191"/>
      <c r="P164" s="191"/>
      <c r="Q164" s="7">
        <f t="shared" si="2"/>
        <v>0</v>
      </c>
    </row>
    <row r="165" spans="1:17" x14ac:dyDescent="0.2">
      <c r="A165" s="82">
        <v>159</v>
      </c>
      <c r="B165" s="154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191"/>
      <c r="O165" s="191"/>
      <c r="P165" s="191"/>
      <c r="Q165" s="7">
        <f t="shared" si="2"/>
        <v>0</v>
      </c>
    </row>
    <row r="166" spans="1:17" x14ac:dyDescent="0.2">
      <c r="A166" s="82">
        <v>160</v>
      </c>
      <c r="B166" s="154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191"/>
      <c r="O166" s="191"/>
      <c r="P166" s="191"/>
      <c r="Q166" s="7">
        <f t="shared" si="2"/>
        <v>0</v>
      </c>
    </row>
    <row r="167" spans="1:17" x14ac:dyDescent="0.2">
      <c r="A167" s="82">
        <v>161</v>
      </c>
      <c r="B167" s="154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191"/>
      <c r="O167" s="191"/>
      <c r="P167" s="191"/>
      <c r="Q167" s="7">
        <f t="shared" si="2"/>
        <v>0</v>
      </c>
    </row>
    <row r="168" spans="1:17" x14ac:dyDescent="0.2">
      <c r="A168" s="82">
        <v>162</v>
      </c>
      <c r="B168" s="154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191"/>
      <c r="O168" s="191"/>
      <c r="P168" s="191"/>
      <c r="Q168" s="7">
        <f t="shared" si="2"/>
        <v>0</v>
      </c>
    </row>
    <row r="169" spans="1:17" x14ac:dyDescent="0.2">
      <c r="A169" s="82">
        <v>163</v>
      </c>
      <c r="B169" s="154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191"/>
      <c r="O169" s="191"/>
      <c r="P169" s="191"/>
      <c r="Q169" s="7">
        <f t="shared" si="2"/>
        <v>0</v>
      </c>
    </row>
    <row r="170" spans="1:17" x14ac:dyDescent="0.2">
      <c r="A170" s="82">
        <v>164</v>
      </c>
      <c r="B170" s="154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191"/>
      <c r="O170" s="191"/>
      <c r="P170" s="191"/>
      <c r="Q170" s="7">
        <f t="shared" si="2"/>
        <v>0</v>
      </c>
    </row>
    <row r="171" spans="1:17" x14ac:dyDescent="0.2">
      <c r="A171" s="82">
        <v>165</v>
      </c>
      <c r="B171" s="154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191"/>
      <c r="O171" s="191"/>
      <c r="P171" s="191"/>
      <c r="Q171" s="7">
        <f t="shared" si="2"/>
        <v>0</v>
      </c>
    </row>
    <row r="172" spans="1:17" x14ac:dyDescent="0.2">
      <c r="A172" s="82">
        <v>166</v>
      </c>
      <c r="B172" s="154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191"/>
      <c r="O172" s="191"/>
      <c r="P172" s="191"/>
      <c r="Q172" s="7">
        <f t="shared" si="2"/>
        <v>0</v>
      </c>
    </row>
    <row r="173" spans="1:17" x14ac:dyDescent="0.2">
      <c r="A173" s="82">
        <v>167</v>
      </c>
      <c r="B173" s="154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191"/>
      <c r="O173" s="191"/>
      <c r="P173" s="191"/>
      <c r="Q173" s="7">
        <f t="shared" si="2"/>
        <v>0</v>
      </c>
    </row>
    <row r="174" spans="1:17" x14ac:dyDescent="0.2">
      <c r="A174" s="82">
        <v>168</v>
      </c>
      <c r="B174" s="154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191"/>
      <c r="O174" s="191"/>
      <c r="P174" s="191"/>
      <c r="Q174" s="7">
        <f t="shared" si="2"/>
        <v>0</v>
      </c>
    </row>
    <row r="175" spans="1:17" x14ac:dyDescent="0.2">
      <c r="A175" s="82">
        <v>169</v>
      </c>
      <c r="B175" s="154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1"/>
      <c r="P175" s="191"/>
      <c r="Q175" s="7">
        <f t="shared" si="2"/>
        <v>0</v>
      </c>
    </row>
    <row r="176" spans="1:17" x14ac:dyDescent="0.2">
      <c r="A176" s="82">
        <v>170</v>
      </c>
      <c r="B176" s="154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191"/>
      <c r="O176" s="191"/>
      <c r="P176" s="191"/>
      <c r="Q176" s="7">
        <f t="shared" si="2"/>
        <v>0</v>
      </c>
    </row>
    <row r="177" spans="1:17" x14ac:dyDescent="0.2">
      <c r="A177" s="82">
        <v>171</v>
      </c>
      <c r="B177" s="154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191"/>
      <c r="O177" s="191"/>
      <c r="P177" s="191"/>
      <c r="Q177" s="7">
        <f t="shared" si="2"/>
        <v>0</v>
      </c>
    </row>
    <row r="178" spans="1:17" x14ac:dyDescent="0.2">
      <c r="A178" s="82">
        <v>172</v>
      </c>
      <c r="B178" s="154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191"/>
      <c r="O178" s="191"/>
      <c r="P178" s="191"/>
      <c r="Q178" s="7">
        <f t="shared" si="2"/>
        <v>0</v>
      </c>
    </row>
    <row r="179" spans="1:17" x14ac:dyDescent="0.2">
      <c r="A179" s="82">
        <v>173</v>
      </c>
      <c r="B179" s="154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191"/>
      <c r="O179" s="191"/>
      <c r="P179" s="191"/>
      <c r="Q179" s="7">
        <f t="shared" si="2"/>
        <v>0</v>
      </c>
    </row>
    <row r="180" spans="1:17" x14ac:dyDescent="0.2">
      <c r="A180" s="82">
        <v>174</v>
      </c>
      <c r="B180" s="154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191"/>
      <c r="O180" s="191"/>
      <c r="P180" s="191"/>
      <c r="Q180" s="7">
        <f t="shared" si="2"/>
        <v>0</v>
      </c>
    </row>
    <row r="181" spans="1:17" x14ac:dyDescent="0.2">
      <c r="A181" s="82">
        <v>175</v>
      </c>
      <c r="B181" s="154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191"/>
      <c r="O181" s="191"/>
      <c r="P181" s="191"/>
      <c r="Q181" s="7">
        <f t="shared" si="2"/>
        <v>0</v>
      </c>
    </row>
    <row r="182" spans="1:17" x14ac:dyDescent="0.2">
      <c r="A182" s="82">
        <v>176</v>
      </c>
      <c r="B182" s="154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191"/>
      <c r="O182" s="191"/>
      <c r="P182" s="191"/>
      <c r="Q182" s="7">
        <f t="shared" si="2"/>
        <v>0</v>
      </c>
    </row>
    <row r="183" spans="1:17" x14ac:dyDescent="0.2">
      <c r="A183" s="82">
        <v>177</v>
      </c>
      <c r="B183" s="154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191"/>
      <c r="O183" s="191"/>
      <c r="P183" s="191"/>
      <c r="Q183" s="7">
        <f t="shared" si="2"/>
        <v>0</v>
      </c>
    </row>
    <row r="184" spans="1:17" x14ac:dyDescent="0.2">
      <c r="A184" s="82">
        <v>178</v>
      </c>
      <c r="B184" s="154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191"/>
      <c r="O184" s="191"/>
      <c r="P184" s="191"/>
      <c r="Q184" s="7">
        <f t="shared" si="2"/>
        <v>0</v>
      </c>
    </row>
    <row r="185" spans="1:17" x14ac:dyDescent="0.2">
      <c r="A185" s="82">
        <v>179</v>
      </c>
      <c r="B185" s="154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191"/>
      <c r="O185" s="191"/>
      <c r="P185" s="191"/>
      <c r="Q185" s="7">
        <f t="shared" si="2"/>
        <v>0</v>
      </c>
    </row>
    <row r="186" spans="1:17" x14ac:dyDescent="0.2">
      <c r="A186" s="82">
        <v>180</v>
      </c>
      <c r="B186" s="154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191"/>
      <c r="O186" s="191"/>
      <c r="P186" s="191"/>
      <c r="Q186" s="7">
        <f t="shared" si="2"/>
        <v>0</v>
      </c>
    </row>
    <row r="187" spans="1:17" x14ac:dyDescent="0.2">
      <c r="A187" s="82">
        <v>181</v>
      </c>
      <c r="B187" s="154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191"/>
      <c r="O187" s="191"/>
      <c r="P187" s="191"/>
      <c r="Q187" s="7">
        <f t="shared" si="2"/>
        <v>0</v>
      </c>
    </row>
    <row r="188" spans="1:17" x14ac:dyDescent="0.2">
      <c r="A188" s="82">
        <v>182</v>
      </c>
      <c r="B188" s="154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191"/>
      <c r="O188" s="191"/>
      <c r="P188" s="191"/>
      <c r="Q188" s="7">
        <f t="shared" si="2"/>
        <v>0</v>
      </c>
    </row>
    <row r="189" spans="1:17" x14ac:dyDescent="0.2">
      <c r="A189" s="82">
        <v>183</v>
      </c>
      <c r="B189" s="154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191"/>
      <c r="O189" s="191"/>
      <c r="P189" s="191"/>
      <c r="Q189" s="7">
        <f t="shared" si="2"/>
        <v>0</v>
      </c>
    </row>
    <row r="190" spans="1:17" x14ac:dyDescent="0.2">
      <c r="A190" s="82">
        <v>184</v>
      </c>
      <c r="B190" s="154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191"/>
      <c r="O190" s="191"/>
      <c r="P190" s="191"/>
      <c r="Q190" s="7">
        <f t="shared" si="2"/>
        <v>0</v>
      </c>
    </row>
    <row r="191" spans="1:17" x14ac:dyDescent="0.2">
      <c r="A191" s="82">
        <v>185</v>
      </c>
      <c r="B191" s="154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191"/>
      <c r="O191" s="191"/>
      <c r="P191" s="191"/>
      <c r="Q191" s="7">
        <f t="shared" si="2"/>
        <v>0</v>
      </c>
    </row>
    <row r="192" spans="1:17" x14ac:dyDescent="0.2">
      <c r="A192" s="82">
        <v>186</v>
      </c>
      <c r="B192" s="154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191"/>
      <c r="O192" s="191"/>
      <c r="P192" s="191"/>
      <c r="Q192" s="7">
        <f t="shared" si="2"/>
        <v>0</v>
      </c>
    </row>
    <row r="193" spans="1:17" x14ac:dyDescent="0.2">
      <c r="A193" s="82">
        <v>187</v>
      </c>
      <c r="B193" s="154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191"/>
      <c r="O193" s="191"/>
      <c r="P193" s="191"/>
      <c r="Q193" s="7">
        <f t="shared" si="2"/>
        <v>0</v>
      </c>
    </row>
    <row r="194" spans="1:17" x14ac:dyDescent="0.2">
      <c r="A194" s="82">
        <v>188</v>
      </c>
      <c r="B194" s="154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191"/>
      <c r="O194" s="191"/>
      <c r="P194" s="191"/>
      <c r="Q194" s="7">
        <f t="shared" si="2"/>
        <v>0</v>
      </c>
    </row>
    <row r="195" spans="1:17" x14ac:dyDescent="0.2">
      <c r="A195" s="82">
        <v>189</v>
      </c>
      <c r="B195" s="154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191"/>
      <c r="O195" s="191"/>
      <c r="P195" s="191"/>
      <c r="Q195" s="7">
        <f t="shared" si="2"/>
        <v>0</v>
      </c>
    </row>
    <row r="196" spans="1:17" x14ac:dyDescent="0.2">
      <c r="A196" s="82">
        <v>190</v>
      </c>
      <c r="B196" s="154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191"/>
      <c r="O196" s="191"/>
      <c r="P196" s="191"/>
      <c r="Q196" s="7">
        <f t="shared" si="2"/>
        <v>0</v>
      </c>
    </row>
    <row r="197" spans="1:17" x14ac:dyDescent="0.2">
      <c r="A197" s="82">
        <v>191</v>
      </c>
      <c r="B197" s="154"/>
      <c r="C197" s="191"/>
      <c r="D197" s="191"/>
      <c r="E197" s="191"/>
      <c r="F197" s="191"/>
      <c r="G197" s="191"/>
      <c r="H197" s="191"/>
      <c r="I197" s="191"/>
      <c r="J197" s="191"/>
      <c r="K197" s="191"/>
      <c r="L197" s="191"/>
      <c r="M197" s="191"/>
      <c r="N197" s="191"/>
      <c r="O197" s="191"/>
      <c r="P197" s="191"/>
      <c r="Q197" s="7">
        <f t="shared" si="2"/>
        <v>0</v>
      </c>
    </row>
    <row r="198" spans="1:17" x14ac:dyDescent="0.2">
      <c r="A198" s="82">
        <v>192</v>
      </c>
      <c r="B198" s="154"/>
      <c r="C198" s="191"/>
      <c r="D198" s="191"/>
      <c r="E198" s="191"/>
      <c r="F198" s="191"/>
      <c r="G198" s="191"/>
      <c r="H198" s="191"/>
      <c r="I198" s="191"/>
      <c r="J198" s="191"/>
      <c r="K198" s="191"/>
      <c r="L198" s="191"/>
      <c r="M198" s="191"/>
      <c r="N198" s="191"/>
      <c r="O198" s="191"/>
      <c r="P198" s="191"/>
      <c r="Q198" s="7">
        <f t="shared" si="2"/>
        <v>0</v>
      </c>
    </row>
    <row r="199" spans="1:17" x14ac:dyDescent="0.2">
      <c r="A199" s="82">
        <v>193</v>
      </c>
      <c r="B199" s="154"/>
      <c r="C199" s="191"/>
      <c r="D199" s="191"/>
      <c r="E199" s="191"/>
      <c r="F199" s="191"/>
      <c r="G199" s="191"/>
      <c r="H199" s="191"/>
      <c r="I199" s="191"/>
      <c r="J199" s="191"/>
      <c r="K199" s="191"/>
      <c r="L199" s="191"/>
      <c r="M199" s="191"/>
      <c r="N199" s="191"/>
      <c r="O199" s="191"/>
      <c r="P199" s="191"/>
      <c r="Q199" s="7">
        <f t="shared" ref="Q199:Q262" si="3">CHOOSE(WeeklyFrequency1,C199,D199,E199,F199,G199,H199,I199,J199,K199,L199,M199,N199,O199,P199)</f>
        <v>0</v>
      </c>
    </row>
    <row r="200" spans="1:17" x14ac:dyDescent="0.2">
      <c r="A200" s="82">
        <v>194</v>
      </c>
      <c r="B200" s="154"/>
      <c r="C200" s="191"/>
      <c r="D200" s="191"/>
      <c r="E200" s="191"/>
      <c r="F200" s="191"/>
      <c r="G200" s="191"/>
      <c r="H200" s="191"/>
      <c r="I200" s="191"/>
      <c r="J200" s="191"/>
      <c r="K200" s="191"/>
      <c r="L200" s="191"/>
      <c r="M200" s="191"/>
      <c r="N200" s="191"/>
      <c r="O200" s="191"/>
      <c r="P200" s="191"/>
      <c r="Q200" s="7">
        <f t="shared" si="3"/>
        <v>0</v>
      </c>
    </row>
    <row r="201" spans="1:17" x14ac:dyDescent="0.2">
      <c r="A201" s="82">
        <v>195</v>
      </c>
      <c r="B201" s="154"/>
      <c r="C201" s="191"/>
      <c r="D201" s="191"/>
      <c r="E201" s="191"/>
      <c r="F201" s="191"/>
      <c r="G201" s="191"/>
      <c r="H201" s="191"/>
      <c r="I201" s="191"/>
      <c r="J201" s="191"/>
      <c r="K201" s="191"/>
      <c r="L201" s="191"/>
      <c r="M201" s="191"/>
      <c r="N201" s="191"/>
      <c r="O201" s="191"/>
      <c r="P201" s="191"/>
      <c r="Q201" s="7">
        <f t="shared" si="3"/>
        <v>0</v>
      </c>
    </row>
    <row r="202" spans="1:17" x14ac:dyDescent="0.2">
      <c r="A202" s="82">
        <v>196</v>
      </c>
      <c r="B202" s="154"/>
      <c r="C202" s="191"/>
      <c r="D202" s="191"/>
      <c r="E202" s="191"/>
      <c r="F202" s="191"/>
      <c r="G202" s="191"/>
      <c r="H202" s="191"/>
      <c r="I202" s="191"/>
      <c r="J202" s="191"/>
      <c r="K202" s="191"/>
      <c r="L202" s="191"/>
      <c r="M202" s="191"/>
      <c r="N202" s="191"/>
      <c r="O202" s="191"/>
      <c r="P202" s="191"/>
      <c r="Q202" s="7">
        <f t="shared" si="3"/>
        <v>0</v>
      </c>
    </row>
    <row r="203" spans="1:17" x14ac:dyDescent="0.2">
      <c r="A203" s="82">
        <v>197</v>
      </c>
      <c r="B203" s="154"/>
      <c r="C203" s="191"/>
      <c r="D203" s="191"/>
      <c r="E203" s="191"/>
      <c r="F203" s="191"/>
      <c r="G203" s="191"/>
      <c r="H203" s="191"/>
      <c r="I203" s="191"/>
      <c r="J203" s="191"/>
      <c r="K203" s="191"/>
      <c r="L203" s="191"/>
      <c r="M203" s="191"/>
      <c r="N203" s="191"/>
      <c r="O203" s="191"/>
      <c r="P203" s="191"/>
      <c r="Q203" s="7">
        <f t="shared" si="3"/>
        <v>0</v>
      </c>
    </row>
    <row r="204" spans="1:17" x14ac:dyDescent="0.2">
      <c r="A204" s="82">
        <v>198</v>
      </c>
      <c r="B204" s="154"/>
      <c r="C204" s="191"/>
      <c r="D204" s="191"/>
      <c r="E204" s="191"/>
      <c r="F204" s="191"/>
      <c r="G204" s="191"/>
      <c r="H204" s="191"/>
      <c r="I204" s="191"/>
      <c r="J204" s="191"/>
      <c r="K204" s="191"/>
      <c r="L204" s="191"/>
      <c r="M204" s="191"/>
      <c r="N204" s="191"/>
      <c r="O204" s="191"/>
      <c r="P204" s="191"/>
      <c r="Q204" s="7">
        <f t="shared" si="3"/>
        <v>0</v>
      </c>
    </row>
    <row r="205" spans="1:17" x14ac:dyDescent="0.2">
      <c r="A205" s="82">
        <v>199</v>
      </c>
      <c r="B205" s="154"/>
      <c r="C205" s="191"/>
      <c r="D205" s="191"/>
      <c r="E205" s="191"/>
      <c r="F205" s="191"/>
      <c r="G205" s="191"/>
      <c r="H205" s="191"/>
      <c r="I205" s="191"/>
      <c r="J205" s="191"/>
      <c r="K205" s="191"/>
      <c r="L205" s="191"/>
      <c r="M205" s="191"/>
      <c r="N205" s="191"/>
      <c r="O205" s="191"/>
      <c r="P205" s="191"/>
      <c r="Q205" s="7">
        <f t="shared" si="3"/>
        <v>0</v>
      </c>
    </row>
    <row r="206" spans="1:17" x14ac:dyDescent="0.2">
      <c r="A206" s="82">
        <v>200</v>
      </c>
      <c r="B206" s="154"/>
      <c r="C206" s="191"/>
      <c r="D206" s="191"/>
      <c r="E206" s="191"/>
      <c r="F206" s="191"/>
      <c r="G206" s="191"/>
      <c r="H206" s="191"/>
      <c r="I206" s="191"/>
      <c r="J206" s="191"/>
      <c r="K206" s="191"/>
      <c r="L206" s="191"/>
      <c r="M206" s="191"/>
      <c r="N206" s="191"/>
      <c r="O206" s="191"/>
      <c r="P206" s="191"/>
      <c r="Q206" s="7">
        <f t="shared" si="3"/>
        <v>0</v>
      </c>
    </row>
    <row r="207" spans="1:17" x14ac:dyDescent="0.2">
      <c r="A207" s="82">
        <v>201</v>
      </c>
      <c r="B207" s="154"/>
      <c r="C207" s="191"/>
      <c r="D207" s="191"/>
      <c r="E207" s="191"/>
      <c r="F207" s="191"/>
      <c r="G207" s="191"/>
      <c r="H207" s="191"/>
      <c r="I207" s="191"/>
      <c r="J207" s="191"/>
      <c r="K207" s="191"/>
      <c r="L207" s="191"/>
      <c r="M207" s="191"/>
      <c r="N207" s="191"/>
      <c r="O207" s="191"/>
      <c r="P207" s="191"/>
      <c r="Q207" s="7">
        <f t="shared" si="3"/>
        <v>0</v>
      </c>
    </row>
    <row r="208" spans="1:17" x14ac:dyDescent="0.2">
      <c r="A208" s="82">
        <v>202</v>
      </c>
      <c r="B208" s="154"/>
      <c r="C208" s="191"/>
      <c r="D208" s="191"/>
      <c r="E208" s="191"/>
      <c r="F208" s="191"/>
      <c r="G208" s="191"/>
      <c r="H208" s="191"/>
      <c r="I208" s="191"/>
      <c r="J208" s="191"/>
      <c r="K208" s="191"/>
      <c r="L208" s="191"/>
      <c r="M208" s="191"/>
      <c r="N208" s="191"/>
      <c r="O208" s="191"/>
      <c r="P208" s="191"/>
      <c r="Q208" s="7">
        <f t="shared" si="3"/>
        <v>0</v>
      </c>
    </row>
    <row r="209" spans="1:17" x14ac:dyDescent="0.2">
      <c r="A209" s="82">
        <v>203</v>
      </c>
      <c r="B209" s="154"/>
      <c r="C209" s="191"/>
      <c r="D209" s="191"/>
      <c r="E209" s="191"/>
      <c r="F209" s="191"/>
      <c r="G209" s="191"/>
      <c r="H209" s="191"/>
      <c r="I209" s="191"/>
      <c r="J209" s="191"/>
      <c r="K209" s="191"/>
      <c r="L209" s="191"/>
      <c r="M209" s="191"/>
      <c r="N209" s="191"/>
      <c r="O209" s="191"/>
      <c r="P209" s="191"/>
      <c r="Q209" s="7">
        <f t="shared" si="3"/>
        <v>0</v>
      </c>
    </row>
    <row r="210" spans="1:17" x14ac:dyDescent="0.2">
      <c r="A210" s="82">
        <v>204</v>
      </c>
      <c r="B210" s="154"/>
      <c r="C210" s="191"/>
      <c r="D210" s="191"/>
      <c r="E210" s="191"/>
      <c r="F210" s="191"/>
      <c r="G210" s="191"/>
      <c r="H210" s="191"/>
      <c r="I210" s="191"/>
      <c r="J210" s="191"/>
      <c r="K210" s="191"/>
      <c r="L210" s="191"/>
      <c r="M210" s="191"/>
      <c r="N210" s="191"/>
      <c r="O210" s="191"/>
      <c r="P210" s="191"/>
      <c r="Q210" s="7">
        <f t="shared" si="3"/>
        <v>0</v>
      </c>
    </row>
    <row r="211" spans="1:17" x14ac:dyDescent="0.2">
      <c r="A211" s="82">
        <v>205</v>
      </c>
      <c r="B211" s="154"/>
      <c r="C211" s="191"/>
      <c r="D211" s="191"/>
      <c r="E211" s="191"/>
      <c r="F211" s="191"/>
      <c r="G211" s="191"/>
      <c r="H211" s="191"/>
      <c r="I211" s="191"/>
      <c r="J211" s="191"/>
      <c r="K211" s="191"/>
      <c r="L211" s="191"/>
      <c r="M211" s="191"/>
      <c r="N211" s="191"/>
      <c r="O211" s="191"/>
      <c r="P211" s="191"/>
      <c r="Q211" s="7">
        <f t="shared" si="3"/>
        <v>0</v>
      </c>
    </row>
    <row r="212" spans="1:17" x14ac:dyDescent="0.2">
      <c r="A212" s="82">
        <v>206</v>
      </c>
      <c r="B212" s="154"/>
      <c r="C212" s="191"/>
      <c r="D212" s="191"/>
      <c r="E212" s="191"/>
      <c r="F212" s="191"/>
      <c r="G212" s="191"/>
      <c r="H212" s="191"/>
      <c r="I212" s="191"/>
      <c r="J212" s="191"/>
      <c r="K212" s="191"/>
      <c r="L212" s="191"/>
      <c r="M212" s="191"/>
      <c r="N212" s="191"/>
      <c r="O212" s="191"/>
      <c r="P212" s="191"/>
      <c r="Q212" s="7">
        <f t="shared" si="3"/>
        <v>0</v>
      </c>
    </row>
    <row r="213" spans="1:17" x14ac:dyDescent="0.2">
      <c r="A213" s="82">
        <v>207</v>
      </c>
      <c r="B213" s="154"/>
      <c r="C213" s="191"/>
      <c r="D213" s="191"/>
      <c r="E213" s="191"/>
      <c r="F213" s="191"/>
      <c r="G213" s="191"/>
      <c r="H213" s="191"/>
      <c r="I213" s="191"/>
      <c r="J213" s="191"/>
      <c r="K213" s="191"/>
      <c r="L213" s="191"/>
      <c r="M213" s="191"/>
      <c r="N213" s="191"/>
      <c r="O213" s="191"/>
      <c r="P213" s="191"/>
      <c r="Q213" s="7">
        <f t="shared" si="3"/>
        <v>0</v>
      </c>
    </row>
    <row r="214" spans="1:17" x14ac:dyDescent="0.2">
      <c r="A214" s="82">
        <v>208</v>
      </c>
      <c r="B214" s="154"/>
      <c r="C214" s="191"/>
      <c r="D214" s="191"/>
      <c r="E214" s="191"/>
      <c r="F214" s="191"/>
      <c r="G214" s="191"/>
      <c r="H214" s="191"/>
      <c r="I214" s="191"/>
      <c r="J214" s="191"/>
      <c r="K214" s="191"/>
      <c r="L214" s="191"/>
      <c r="M214" s="191"/>
      <c r="N214" s="191"/>
      <c r="O214" s="191"/>
      <c r="P214" s="191"/>
      <c r="Q214" s="7">
        <f t="shared" si="3"/>
        <v>0</v>
      </c>
    </row>
    <row r="215" spans="1:17" x14ac:dyDescent="0.2">
      <c r="A215" s="82">
        <v>209</v>
      </c>
      <c r="B215" s="154"/>
      <c r="C215" s="191"/>
      <c r="D215" s="191"/>
      <c r="E215" s="191"/>
      <c r="F215" s="191"/>
      <c r="G215" s="191"/>
      <c r="H215" s="191"/>
      <c r="I215" s="191"/>
      <c r="J215" s="191"/>
      <c r="K215" s="191"/>
      <c r="L215" s="191"/>
      <c r="M215" s="191"/>
      <c r="N215" s="191"/>
      <c r="O215" s="191"/>
      <c r="P215" s="191"/>
      <c r="Q215" s="7">
        <f t="shared" si="3"/>
        <v>0</v>
      </c>
    </row>
    <row r="216" spans="1:17" x14ac:dyDescent="0.2">
      <c r="A216" s="82">
        <v>210</v>
      </c>
      <c r="B216" s="154"/>
      <c r="C216" s="191"/>
      <c r="D216" s="191"/>
      <c r="E216" s="191"/>
      <c r="F216" s="191"/>
      <c r="G216" s="191"/>
      <c r="H216" s="191"/>
      <c r="I216" s="191"/>
      <c r="J216" s="191"/>
      <c r="K216" s="191"/>
      <c r="L216" s="191"/>
      <c r="M216" s="191"/>
      <c r="N216" s="191"/>
      <c r="O216" s="191"/>
      <c r="P216" s="191"/>
      <c r="Q216" s="7">
        <f t="shared" si="3"/>
        <v>0</v>
      </c>
    </row>
    <row r="217" spans="1:17" x14ac:dyDescent="0.2">
      <c r="A217" s="82">
        <v>211</v>
      </c>
      <c r="B217" s="154"/>
      <c r="C217" s="191"/>
      <c r="D217" s="191"/>
      <c r="E217" s="191"/>
      <c r="F217" s="191"/>
      <c r="G217" s="191"/>
      <c r="H217" s="191"/>
      <c r="I217" s="191"/>
      <c r="J217" s="191"/>
      <c r="K217" s="191"/>
      <c r="L217" s="191"/>
      <c r="M217" s="191"/>
      <c r="N217" s="191"/>
      <c r="O217" s="191"/>
      <c r="P217" s="191"/>
      <c r="Q217" s="7">
        <f t="shared" si="3"/>
        <v>0</v>
      </c>
    </row>
    <row r="218" spans="1:17" x14ac:dyDescent="0.2">
      <c r="A218" s="82">
        <v>212</v>
      </c>
      <c r="B218" s="154"/>
      <c r="C218" s="191"/>
      <c r="D218" s="191"/>
      <c r="E218" s="191"/>
      <c r="F218" s="191"/>
      <c r="G218" s="191"/>
      <c r="H218" s="191"/>
      <c r="I218" s="191"/>
      <c r="J218" s="191"/>
      <c r="K218" s="191"/>
      <c r="L218" s="191"/>
      <c r="M218" s="191"/>
      <c r="N218" s="191"/>
      <c r="O218" s="191"/>
      <c r="P218" s="191"/>
      <c r="Q218" s="7">
        <f t="shared" si="3"/>
        <v>0</v>
      </c>
    </row>
    <row r="219" spans="1:17" x14ac:dyDescent="0.2">
      <c r="A219" s="82">
        <v>213</v>
      </c>
      <c r="B219" s="154"/>
      <c r="C219" s="191"/>
      <c r="D219" s="191"/>
      <c r="E219" s="191"/>
      <c r="F219" s="191"/>
      <c r="G219" s="191"/>
      <c r="H219" s="191"/>
      <c r="I219" s="191"/>
      <c r="J219" s="191"/>
      <c r="K219" s="191"/>
      <c r="L219" s="191"/>
      <c r="M219" s="191"/>
      <c r="N219" s="191"/>
      <c r="O219" s="191"/>
      <c r="P219" s="191"/>
      <c r="Q219" s="7">
        <f t="shared" si="3"/>
        <v>0</v>
      </c>
    </row>
    <row r="220" spans="1:17" x14ac:dyDescent="0.2">
      <c r="A220" s="82">
        <v>214</v>
      </c>
      <c r="B220" s="154"/>
      <c r="C220" s="191"/>
      <c r="D220" s="191"/>
      <c r="E220" s="191"/>
      <c r="F220" s="191"/>
      <c r="G220" s="191"/>
      <c r="H220" s="191"/>
      <c r="I220" s="191"/>
      <c r="J220" s="191"/>
      <c r="K220" s="191"/>
      <c r="L220" s="191"/>
      <c r="M220" s="191"/>
      <c r="N220" s="191"/>
      <c r="O220" s="191"/>
      <c r="P220" s="191"/>
      <c r="Q220" s="7">
        <f t="shared" si="3"/>
        <v>0</v>
      </c>
    </row>
    <row r="221" spans="1:17" x14ac:dyDescent="0.2">
      <c r="A221" s="82">
        <v>215</v>
      </c>
      <c r="B221" s="154"/>
      <c r="C221" s="191"/>
      <c r="D221" s="191"/>
      <c r="E221" s="191"/>
      <c r="F221" s="191"/>
      <c r="G221" s="191"/>
      <c r="H221" s="191"/>
      <c r="I221" s="191"/>
      <c r="J221" s="191"/>
      <c r="K221" s="191"/>
      <c r="L221" s="191"/>
      <c r="M221" s="191"/>
      <c r="N221" s="191"/>
      <c r="O221" s="191"/>
      <c r="P221" s="191"/>
      <c r="Q221" s="7">
        <f t="shared" si="3"/>
        <v>0</v>
      </c>
    </row>
    <row r="222" spans="1:17" x14ac:dyDescent="0.2">
      <c r="A222" s="82">
        <v>216</v>
      </c>
      <c r="B222" s="154"/>
      <c r="C222" s="191"/>
      <c r="D222" s="191"/>
      <c r="E222" s="191"/>
      <c r="F222" s="191"/>
      <c r="G222" s="191"/>
      <c r="H222" s="191"/>
      <c r="I222" s="191"/>
      <c r="J222" s="191"/>
      <c r="K222" s="191"/>
      <c r="L222" s="191"/>
      <c r="M222" s="191"/>
      <c r="N222" s="191"/>
      <c r="O222" s="191"/>
      <c r="P222" s="191"/>
      <c r="Q222" s="7">
        <f t="shared" si="3"/>
        <v>0</v>
      </c>
    </row>
    <row r="223" spans="1:17" x14ac:dyDescent="0.2">
      <c r="A223" s="82">
        <v>217</v>
      </c>
      <c r="B223" s="154"/>
      <c r="C223" s="191"/>
      <c r="D223" s="191"/>
      <c r="E223" s="191"/>
      <c r="F223" s="191"/>
      <c r="G223" s="191"/>
      <c r="H223" s="191"/>
      <c r="I223" s="191"/>
      <c r="J223" s="191"/>
      <c r="K223" s="191"/>
      <c r="L223" s="191"/>
      <c r="M223" s="191"/>
      <c r="N223" s="191"/>
      <c r="O223" s="191"/>
      <c r="P223" s="191"/>
      <c r="Q223" s="7">
        <f t="shared" si="3"/>
        <v>0</v>
      </c>
    </row>
    <row r="224" spans="1:17" x14ac:dyDescent="0.2">
      <c r="A224" s="82">
        <v>218</v>
      </c>
      <c r="B224" s="154"/>
      <c r="C224" s="191"/>
      <c r="D224" s="191"/>
      <c r="E224" s="191"/>
      <c r="F224" s="191"/>
      <c r="G224" s="191"/>
      <c r="H224" s="191"/>
      <c r="I224" s="191"/>
      <c r="J224" s="191"/>
      <c r="K224" s="191"/>
      <c r="L224" s="191"/>
      <c r="M224" s="191"/>
      <c r="N224" s="191"/>
      <c r="O224" s="191"/>
      <c r="P224" s="191"/>
      <c r="Q224" s="7">
        <f t="shared" si="3"/>
        <v>0</v>
      </c>
    </row>
    <row r="225" spans="1:17" x14ac:dyDescent="0.2">
      <c r="A225" s="82">
        <v>219</v>
      </c>
      <c r="B225" s="154"/>
      <c r="C225" s="191"/>
      <c r="D225" s="191"/>
      <c r="E225" s="191"/>
      <c r="F225" s="191"/>
      <c r="G225" s="191"/>
      <c r="H225" s="191"/>
      <c r="I225" s="191"/>
      <c r="J225" s="191"/>
      <c r="K225" s="191"/>
      <c r="L225" s="191"/>
      <c r="M225" s="191"/>
      <c r="N225" s="191"/>
      <c r="O225" s="191"/>
      <c r="P225" s="191"/>
      <c r="Q225" s="7">
        <f t="shared" si="3"/>
        <v>0</v>
      </c>
    </row>
    <row r="226" spans="1:17" x14ac:dyDescent="0.2">
      <c r="A226" s="82">
        <v>220</v>
      </c>
      <c r="B226" s="154"/>
      <c r="C226" s="191"/>
      <c r="D226" s="191"/>
      <c r="E226" s="191"/>
      <c r="F226" s="191"/>
      <c r="G226" s="191"/>
      <c r="H226" s="191"/>
      <c r="I226" s="191"/>
      <c r="J226" s="191"/>
      <c r="K226" s="191"/>
      <c r="L226" s="191"/>
      <c r="M226" s="191"/>
      <c r="N226" s="191"/>
      <c r="O226" s="191"/>
      <c r="P226" s="191"/>
      <c r="Q226" s="7">
        <f t="shared" si="3"/>
        <v>0</v>
      </c>
    </row>
    <row r="227" spans="1:17" x14ac:dyDescent="0.2">
      <c r="A227" s="82">
        <v>221</v>
      </c>
      <c r="B227" s="154"/>
      <c r="C227" s="191"/>
      <c r="D227" s="191"/>
      <c r="E227" s="191"/>
      <c r="F227" s="191"/>
      <c r="G227" s="191"/>
      <c r="H227" s="191"/>
      <c r="I227" s="191"/>
      <c r="J227" s="191"/>
      <c r="K227" s="191"/>
      <c r="L227" s="191"/>
      <c r="M227" s="191"/>
      <c r="N227" s="191"/>
      <c r="O227" s="191"/>
      <c r="P227" s="191"/>
      <c r="Q227" s="7">
        <f t="shared" si="3"/>
        <v>0</v>
      </c>
    </row>
    <row r="228" spans="1:17" x14ac:dyDescent="0.2">
      <c r="A228" s="82">
        <v>222</v>
      </c>
      <c r="B228" s="154"/>
      <c r="C228" s="191"/>
      <c r="D228" s="191"/>
      <c r="E228" s="191"/>
      <c r="F228" s="191"/>
      <c r="G228" s="191"/>
      <c r="H228" s="191"/>
      <c r="I228" s="191"/>
      <c r="J228" s="191"/>
      <c r="K228" s="191"/>
      <c r="L228" s="191"/>
      <c r="M228" s="191"/>
      <c r="N228" s="191"/>
      <c r="O228" s="191"/>
      <c r="P228" s="191"/>
      <c r="Q228" s="7">
        <f t="shared" si="3"/>
        <v>0</v>
      </c>
    </row>
    <row r="229" spans="1:17" x14ac:dyDescent="0.2">
      <c r="A229" s="82">
        <v>223</v>
      </c>
      <c r="B229" s="154"/>
      <c r="C229" s="191"/>
      <c r="D229" s="191"/>
      <c r="E229" s="191"/>
      <c r="F229" s="191"/>
      <c r="G229" s="191"/>
      <c r="H229" s="191"/>
      <c r="I229" s="191"/>
      <c r="J229" s="191"/>
      <c r="K229" s="191"/>
      <c r="L229" s="191"/>
      <c r="M229" s="191"/>
      <c r="N229" s="191"/>
      <c r="O229" s="191"/>
      <c r="P229" s="191"/>
      <c r="Q229" s="7">
        <f t="shared" si="3"/>
        <v>0</v>
      </c>
    </row>
    <row r="230" spans="1:17" x14ac:dyDescent="0.2">
      <c r="A230" s="82">
        <v>224</v>
      </c>
      <c r="B230" s="154"/>
      <c r="C230" s="191"/>
      <c r="D230" s="191"/>
      <c r="E230" s="191"/>
      <c r="F230" s="191"/>
      <c r="G230" s="191"/>
      <c r="H230" s="191"/>
      <c r="I230" s="191"/>
      <c r="J230" s="191"/>
      <c r="K230" s="191"/>
      <c r="L230" s="191"/>
      <c r="M230" s="191"/>
      <c r="N230" s="191"/>
      <c r="O230" s="191"/>
      <c r="P230" s="191"/>
      <c r="Q230" s="7">
        <f t="shared" si="3"/>
        <v>0</v>
      </c>
    </row>
    <row r="231" spans="1:17" x14ac:dyDescent="0.2">
      <c r="A231" s="82">
        <v>225</v>
      </c>
      <c r="B231" s="154"/>
      <c r="C231" s="191"/>
      <c r="D231" s="191"/>
      <c r="E231" s="191"/>
      <c r="F231" s="191"/>
      <c r="G231" s="191"/>
      <c r="H231" s="191"/>
      <c r="I231" s="191"/>
      <c r="J231" s="191"/>
      <c r="K231" s="191"/>
      <c r="L231" s="191"/>
      <c r="M231" s="191"/>
      <c r="N231" s="191"/>
      <c r="O231" s="191"/>
      <c r="P231" s="191"/>
      <c r="Q231" s="7">
        <f t="shared" si="3"/>
        <v>0</v>
      </c>
    </row>
    <row r="232" spans="1:17" x14ac:dyDescent="0.2">
      <c r="A232" s="82">
        <v>226</v>
      </c>
      <c r="B232" s="154"/>
      <c r="C232" s="191"/>
      <c r="D232" s="191"/>
      <c r="E232" s="191"/>
      <c r="F232" s="191"/>
      <c r="G232" s="191"/>
      <c r="H232" s="191"/>
      <c r="I232" s="191"/>
      <c r="J232" s="191"/>
      <c r="K232" s="191"/>
      <c r="L232" s="191"/>
      <c r="M232" s="191"/>
      <c r="N232" s="191"/>
      <c r="O232" s="191"/>
      <c r="P232" s="191"/>
      <c r="Q232" s="7">
        <f t="shared" si="3"/>
        <v>0</v>
      </c>
    </row>
    <row r="233" spans="1:17" x14ac:dyDescent="0.2">
      <c r="A233" s="82">
        <v>227</v>
      </c>
      <c r="B233" s="154"/>
      <c r="C233" s="191"/>
      <c r="D233" s="191"/>
      <c r="E233" s="191"/>
      <c r="F233" s="191"/>
      <c r="G233" s="191"/>
      <c r="H233" s="191"/>
      <c r="I233" s="191"/>
      <c r="J233" s="191"/>
      <c r="K233" s="191"/>
      <c r="L233" s="191"/>
      <c r="M233" s="191"/>
      <c r="N233" s="191"/>
      <c r="O233" s="191"/>
      <c r="P233" s="191"/>
      <c r="Q233" s="7">
        <f t="shared" si="3"/>
        <v>0</v>
      </c>
    </row>
    <row r="234" spans="1:17" x14ac:dyDescent="0.2">
      <c r="A234" s="82">
        <v>228</v>
      </c>
      <c r="B234" s="154"/>
      <c r="C234" s="191"/>
      <c r="D234" s="191"/>
      <c r="E234" s="191"/>
      <c r="F234" s="191"/>
      <c r="G234" s="191"/>
      <c r="H234" s="191"/>
      <c r="I234" s="191"/>
      <c r="J234" s="191"/>
      <c r="K234" s="191"/>
      <c r="L234" s="191"/>
      <c r="M234" s="191"/>
      <c r="N234" s="191"/>
      <c r="O234" s="191"/>
      <c r="P234" s="191"/>
      <c r="Q234" s="7">
        <f t="shared" si="3"/>
        <v>0</v>
      </c>
    </row>
    <row r="235" spans="1:17" x14ac:dyDescent="0.2">
      <c r="A235" s="82">
        <v>229</v>
      </c>
      <c r="B235" s="154"/>
      <c r="C235" s="191"/>
      <c r="D235" s="191"/>
      <c r="E235" s="191"/>
      <c r="F235" s="191"/>
      <c r="G235" s="191"/>
      <c r="H235" s="191"/>
      <c r="I235" s="191"/>
      <c r="J235" s="191"/>
      <c r="K235" s="191"/>
      <c r="L235" s="191"/>
      <c r="M235" s="191"/>
      <c r="N235" s="191"/>
      <c r="O235" s="191"/>
      <c r="P235" s="191"/>
      <c r="Q235" s="7">
        <f t="shared" si="3"/>
        <v>0</v>
      </c>
    </row>
    <row r="236" spans="1:17" x14ac:dyDescent="0.2">
      <c r="A236" s="82">
        <v>230</v>
      </c>
      <c r="B236" s="154"/>
      <c r="C236" s="191"/>
      <c r="D236" s="191"/>
      <c r="E236" s="191"/>
      <c r="F236" s="191"/>
      <c r="G236" s="191"/>
      <c r="H236" s="191"/>
      <c r="I236" s="191"/>
      <c r="J236" s="191"/>
      <c r="K236" s="191"/>
      <c r="L236" s="191"/>
      <c r="M236" s="191"/>
      <c r="N236" s="191"/>
      <c r="O236" s="191"/>
      <c r="P236" s="191"/>
      <c r="Q236" s="7">
        <f t="shared" si="3"/>
        <v>0</v>
      </c>
    </row>
    <row r="237" spans="1:17" x14ac:dyDescent="0.2">
      <c r="A237" s="82">
        <v>231</v>
      </c>
      <c r="B237" s="154"/>
      <c r="C237" s="191"/>
      <c r="D237" s="191"/>
      <c r="E237" s="191"/>
      <c r="F237" s="191"/>
      <c r="G237" s="191"/>
      <c r="H237" s="191"/>
      <c r="I237" s="191"/>
      <c r="J237" s="191"/>
      <c r="K237" s="191"/>
      <c r="L237" s="191"/>
      <c r="M237" s="191"/>
      <c r="N237" s="191"/>
      <c r="O237" s="191"/>
      <c r="P237" s="191"/>
      <c r="Q237" s="7">
        <f t="shared" si="3"/>
        <v>0</v>
      </c>
    </row>
    <row r="238" spans="1:17" x14ac:dyDescent="0.2">
      <c r="A238" s="82">
        <v>232</v>
      </c>
      <c r="B238" s="154"/>
      <c r="C238" s="191"/>
      <c r="D238" s="191"/>
      <c r="E238" s="191"/>
      <c r="F238" s="191"/>
      <c r="G238" s="191"/>
      <c r="H238" s="191"/>
      <c r="I238" s="191"/>
      <c r="J238" s="191"/>
      <c r="K238" s="191"/>
      <c r="L238" s="191"/>
      <c r="M238" s="191"/>
      <c r="N238" s="191"/>
      <c r="O238" s="191"/>
      <c r="P238" s="191"/>
      <c r="Q238" s="7">
        <f t="shared" si="3"/>
        <v>0</v>
      </c>
    </row>
    <row r="239" spans="1:17" x14ac:dyDescent="0.2">
      <c r="A239" s="82">
        <v>233</v>
      </c>
      <c r="B239" s="154"/>
      <c r="C239" s="191"/>
      <c r="D239" s="191"/>
      <c r="E239" s="191"/>
      <c r="F239" s="191"/>
      <c r="G239" s="191"/>
      <c r="H239" s="191"/>
      <c r="I239" s="191"/>
      <c r="J239" s="191"/>
      <c r="K239" s="191"/>
      <c r="L239" s="191"/>
      <c r="M239" s="191"/>
      <c r="N239" s="191"/>
      <c r="O239" s="191"/>
      <c r="P239" s="191"/>
      <c r="Q239" s="7">
        <f t="shared" si="3"/>
        <v>0</v>
      </c>
    </row>
    <row r="240" spans="1:17" x14ac:dyDescent="0.2">
      <c r="A240" s="82">
        <v>234</v>
      </c>
      <c r="B240" s="154"/>
      <c r="C240" s="191"/>
      <c r="D240" s="191"/>
      <c r="E240" s="191"/>
      <c r="F240" s="191"/>
      <c r="G240" s="191"/>
      <c r="H240" s="191"/>
      <c r="I240" s="191"/>
      <c r="J240" s="191"/>
      <c r="K240" s="191"/>
      <c r="L240" s="191"/>
      <c r="M240" s="191"/>
      <c r="N240" s="191"/>
      <c r="O240" s="191"/>
      <c r="P240" s="191"/>
      <c r="Q240" s="7">
        <f t="shared" si="3"/>
        <v>0</v>
      </c>
    </row>
    <row r="241" spans="1:17" x14ac:dyDescent="0.2">
      <c r="A241" s="82">
        <v>235</v>
      </c>
      <c r="B241" s="154"/>
      <c r="C241" s="191"/>
      <c r="D241" s="191"/>
      <c r="E241" s="191"/>
      <c r="F241" s="191"/>
      <c r="G241" s="191"/>
      <c r="H241" s="191"/>
      <c r="I241" s="191"/>
      <c r="J241" s="191"/>
      <c r="K241" s="191"/>
      <c r="L241" s="191"/>
      <c r="M241" s="191"/>
      <c r="N241" s="191"/>
      <c r="O241" s="191"/>
      <c r="P241" s="191"/>
      <c r="Q241" s="7">
        <f t="shared" si="3"/>
        <v>0</v>
      </c>
    </row>
    <row r="242" spans="1:17" x14ac:dyDescent="0.2">
      <c r="A242" s="82">
        <v>236</v>
      </c>
      <c r="B242" s="154"/>
      <c r="C242" s="191"/>
      <c r="D242" s="191"/>
      <c r="E242" s="191"/>
      <c r="F242" s="191"/>
      <c r="G242" s="191"/>
      <c r="H242" s="191"/>
      <c r="I242" s="191"/>
      <c r="J242" s="191"/>
      <c r="K242" s="191"/>
      <c r="L242" s="191"/>
      <c r="M242" s="191"/>
      <c r="N242" s="191"/>
      <c r="O242" s="191"/>
      <c r="P242" s="191"/>
      <c r="Q242" s="7">
        <f t="shared" si="3"/>
        <v>0</v>
      </c>
    </row>
    <row r="243" spans="1:17" x14ac:dyDescent="0.2">
      <c r="A243" s="82">
        <v>237</v>
      </c>
      <c r="B243" s="154"/>
      <c r="C243" s="191"/>
      <c r="D243" s="191"/>
      <c r="E243" s="191"/>
      <c r="F243" s="191"/>
      <c r="G243" s="191"/>
      <c r="H243" s="191"/>
      <c r="I243" s="191"/>
      <c r="J243" s="191"/>
      <c r="K243" s="191"/>
      <c r="L243" s="191"/>
      <c r="M243" s="191"/>
      <c r="N243" s="191"/>
      <c r="O243" s="191"/>
      <c r="P243" s="191"/>
      <c r="Q243" s="7">
        <f t="shared" si="3"/>
        <v>0</v>
      </c>
    </row>
    <row r="244" spans="1:17" x14ac:dyDescent="0.2">
      <c r="A244" s="82">
        <v>238</v>
      </c>
      <c r="B244" s="154"/>
      <c r="C244" s="191"/>
      <c r="D244" s="191"/>
      <c r="E244" s="191"/>
      <c r="F244" s="191"/>
      <c r="G244" s="191"/>
      <c r="H244" s="191"/>
      <c r="I244" s="191"/>
      <c r="J244" s="191"/>
      <c r="K244" s="191"/>
      <c r="L244" s="191"/>
      <c r="M244" s="191"/>
      <c r="N244" s="191"/>
      <c r="O244" s="191"/>
      <c r="P244" s="191"/>
      <c r="Q244" s="7">
        <f t="shared" si="3"/>
        <v>0</v>
      </c>
    </row>
    <row r="245" spans="1:17" x14ac:dyDescent="0.2">
      <c r="A245" s="82">
        <v>239</v>
      </c>
      <c r="B245" s="154"/>
      <c r="C245" s="191"/>
      <c r="D245" s="191"/>
      <c r="E245" s="191"/>
      <c r="F245" s="191"/>
      <c r="G245" s="191"/>
      <c r="H245" s="191"/>
      <c r="I245" s="191"/>
      <c r="J245" s="191"/>
      <c r="K245" s="191"/>
      <c r="L245" s="191"/>
      <c r="M245" s="191"/>
      <c r="N245" s="191"/>
      <c r="O245" s="191"/>
      <c r="P245" s="191"/>
      <c r="Q245" s="7">
        <f t="shared" si="3"/>
        <v>0</v>
      </c>
    </row>
    <row r="246" spans="1:17" x14ac:dyDescent="0.2">
      <c r="A246" s="82">
        <v>240</v>
      </c>
      <c r="B246" s="154"/>
      <c r="C246" s="191"/>
      <c r="D246" s="191"/>
      <c r="E246" s="191"/>
      <c r="F246" s="191"/>
      <c r="G246" s="191"/>
      <c r="H246" s="191"/>
      <c r="I246" s="191"/>
      <c r="J246" s="191"/>
      <c r="K246" s="191"/>
      <c r="L246" s="191"/>
      <c r="M246" s="191"/>
      <c r="N246" s="191"/>
      <c r="O246" s="191"/>
      <c r="P246" s="191"/>
      <c r="Q246" s="7">
        <f t="shared" si="3"/>
        <v>0</v>
      </c>
    </row>
    <row r="247" spans="1:17" x14ac:dyDescent="0.2">
      <c r="A247" s="82">
        <v>241</v>
      </c>
      <c r="B247" s="154"/>
      <c r="C247" s="191"/>
      <c r="D247" s="191"/>
      <c r="E247" s="191"/>
      <c r="F247" s="191"/>
      <c r="G247" s="191"/>
      <c r="H247" s="191"/>
      <c r="I247" s="191"/>
      <c r="J247" s="191"/>
      <c r="K247" s="191"/>
      <c r="L247" s="191"/>
      <c r="M247" s="191"/>
      <c r="N247" s="191"/>
      <c r="O247" s="191"/>
      <c r="P247" s="191"/>
      <c r="Q247" s="7">
        <f t="shared" si="3"/>
        <v>0</v>
      </c>
    </row>
    <row r="248" spans="1:17" x14ac:dyDescent="0.2">
      <c r="A248" s="82">
        <v>242</v>
      </c>
      <c r="B248" s="154"/>
      <c r="C248" s="191"/>
      <c r="D248" s="191"/>
      <c r="E248" s="191"/>
      <c r="F248" s="191"/>
      <c r="G248" s="191"/>
      <c r="H248" s="191"/>
      <c r="I248" s="191"/>
      <c r="J248" s="191"/>
      <c r="K248" s="191"/>
      <c r="L248" s="191"/>
      <c r="M248" s="191"/>
      <c r="N248" s="191"/>
      <c r="O248" s="191"/>
      <c r="P248" s="191"/>
      <c r="Q248" s="7">
        <f t="shared" si="3"/>
        <v>0</v>
      </c>
    </row>
    <row r="249" spans="1:17" x14ac:dyDescent="0.2">
      <c r="A249" s="82">
        <v>243</v>
      </c>
      <c r="B249" s="154"/>
      <c r="C249" s="191"/>
      <c r="D249" s="191"/>
      <c r="E249" s="191"/>
      <c r="F249" s="191"/>
      <c r="G249" s="191"/>
      <c r="H249" s="191"/>
      <c r="I249" s="191"/>
      <c r="J249" s="191"/>
      <c r="K249" s="191"/>
      <c r="L249" s="191"/>
      <c r="M249" s="191"/>
      <c r="N249" s="191"/>
      <c r="O249" s="191"/>
      <c r="P249" s="191"/>
      <c r="Q249" s="7">
        <f t="shared" si="3"/>
        <v>0</v>
      </c>
    </row>
    <row r="250" spans="1:17" x14ac:dyDescent="0.2">
      <c r="A250" s="82">
        <v>244</v>
      </c>
      <c r="B250" s="154"/>
      <c r="C250" s="191"/>
      <c r="D250" s="191"/>
      <c r="E250" s="191"/>
      <c r="F250" s="191"/>
      <c r="G250" s="191"/>
      <c r="H250" s="191"/>
      <c r="I250" s="191"/>
      <c r="J250" s="191"/>
      <c r="K250" s="191"/>
      <c r="L250" s="191"/>
      <c r="M250" s="191"/>
      <c r="N250" s="191"/>
      <c r="O250" s="191"/>
      <c r="P250" s="191"/>
      <c r="Q250" s="7">
        <f t="shared" si="3"/>
        <v>0</v>
      </c>
    </row>
    <row r="251" spans="1:17" x14ac:dyDescent="0.2">
      <c r="A251" s="82">
        <v>245</v>
      </c>
      <c r="B251" s="154"/>
      <c r="C251" s="191"/>
      <c r="D251" s="191"/>
      <c r="E251" s="191"/>
      <c r="F251" s="191"/>
      <c r="G251" s="191"/>
      <c r="H251" s="191"/>
      <c r="I251" s="191"/>
      <c r="J251" s="191"/>
      <c r="K251" s="191"/>
      <c r="L251" s="191"/>
      <c r="M251" s="191"/>
      <c r="N251" s="191"/>
      <c r="O251" s="191"/>
      <c r="P251" s="191"/>
      <c r="Q251" s="7">
        <f t="shared" si="3"/>
        <v>0</v>
      </c>
    </row>
    <row r="252" spans="1:17" x14ac:dyDescent="0.2">
      <c r="A252" s="82">
        <v>246</v>
      </c>
      <c r="B252" s="154"/>
      <c r="C252" s="191"/>
      <c r="D252" s="191"/>
      <c r="E252" s="191"/>
      <c r="F252" s="191"/>
      <c r="G252" s="191"/>
      <c r="H252" s="191"/>
      <c r="I252" s="191"/>
      <c r="J252" s="191"/>
      <c r="K252" s="191"/>
      <c r="L252" s="191"/>
      <c r="M252" s="191"/>
      <c r="N252" s="191"/>
      <c r="O252" s="191"/>
      <c r="P252" s="191"/>
      <c r="Q252" s="7">
        <f t="shared" si="3"/>
        <v>0</v>
      </c>
    </row>
    <row r="253" spans="1:17" x14ac:dyDescent="0.2">
      <c r="A253" s="82">
        <v>247</v>
      </c>
      <c r="B253" s="154"/>
      <c r="C253" s="191"/>
      <c r="D253" s="191"/>
      <c r="E253" s="191"/>
      <c r="F253" s="191"/>
      <c r="G253" s="191"/>
      <c r="H253" s="191"/>
      <c r="I253" s="191"/>
      <c r="J253" s="191"/>
      <c r="K253" s="191"/>
      <c r="L253" s="191"/>
      <c r="M253" s="191"/>
      <c r="N253" s="191"/>
      <c r="O253" s="191"/>
      <c r="P253" s="191"/>
      <c r="Q253" s="7">
        <f t="shared" si="3"/>
        <v>0</v>
      </c>
    </row>
    <row r="254" spans="1:17" x14ac:dyDescent="0.2">
      <c r="A254" s="82">
        <v>248</v>
      </c>
      <c r="B254" s="154"/>
      <c r="C254" s="191"/>
      <c r="D254" s="191"/>
      <c r="E254" s="191"/>
      <c r="F254" s="191"/>
      <c r="G254" s="191"/>
      <c r="H254" s="191"/>
      <c r="I254" s="191"/>
      <c r="J254" s="191"/>
      <c r="K254" s="191"/>
      <c r="L254" s="191"/>
      <c r="M254" s="191"/>
      <c r="N254" s="191"/>
      <c r="O254" s="191"/>
      <c r="P254" s="191"/>
      <c r="Q254" s="7">
        <f t="shared" si="3"/>
        <v>0</v>
      </c>
    </row>
    <row r="255" spans="1:17" x14ac:dyDescent="0.2">
      <c r="A255" s="82">
        <v>249</v>
      </c>
      <c r="B255" s="154"/>
      <c r="C255" s="191"/>
      <c r="D255" s="191"/>
      <c r="E255" s="191"/>
      <c r="F255" s="191"/>
      <c r="G255" s="191"/>
      <c r="H255" s="191"/>
      <c r="I255" s="191"/>
      <c r="J255" s="191"/>
      <c r="K255" s="191"/>
      <c r="L255" s="191"/>
      <c r="M255" s="191"/>
      <c r="N255" s="191"/>
      <c r="O255" s="191"/>
      <c r="P255" s="191"/>
      <c r="Q255" s="7">
        <f t="shared" si="3"/>
        <v>0</v>
      </c>
    </row>
    <row r="256" spans="1:17" x14ac:dyDescent="0.2">
      <c r="A256" s="82">
        <v>250</v>
      </c>
      <c r="B256" s="154"/>
      <c r="C256" s="191"/>
      <c r="D256" s="191"/>
      <c r="E256" s="191"/>
      <c r="F256" s="191"/>
      <c r="G256" s="191"/>
      <c r="H256" s="191"/>
      <c r="I256" s="191"/>
      <c r="J256" s="191"/>
      <c r="K256" s="191"/>
      <c r="L256" s="191"/>
      <c r="M256" s="191"/>
      <c r="N256" s="191"/>
      <c r="O256" s="191"/>
      <c r="P256" s="191"/>
      <c r="Q256" s="7">
        <f t="shared" si="3"/>
        <v>0</v>
      </c>
    </row>
    <row r="257" spans="1:17" x14ac:dyDescent="0.2">
      <c r="A257" s="82">
        <v>251</v>
      </c>
      <c r="B257" s="154"/>
      <c r="C257" s="191"/>
      <c r="D257" s="191"/>
      <c r="E257" s="191"/>
      <c r="F257" s="191"/>
      <c r="G257" s="191"/>
      <c r="H257" s="191"/>
      <c r="I257" s="191"/>
      <c r="J257" s="191"/>
      <c r="K257" s="191"/>
      <c r="L257" s="191"/>
      <c r="M257" s="191"/>
      <c r="N257" s="191"/>
      <c r="O257" s="191"/>
      <c r="P257" s="191"/>
      <c r="Q257" s="7">
        <f t="shared" si="3"/>
        <v>0</v>
      </c>
    </row>
    <row r="258" spans="1:17" x14ac:dyDescent="0.2">
      <c r="A258" s="82">
        <v>252</v>
      </c>
      <c r="B258" s="154"/>
      <c r="C258" s="191"/>
      <c r="D258" s="191"/>
      <c r="E258" s="191"/>
      <c r="F258" s="191"/>
      <c r="G258" s="191"/>
      <c r="H258" s="191"/>
      <c r="I258" s="191"/>
      <c r="J258" s="191"/>
      <c r="K258" s="191"/>
      <c r="L258" s="191"/>
      <c r="M258" s="191"/>
      <c r="N258" s="191"/>
      <c r="O258" s="191"/>
      <c r="P258" s="191"/>
      <c r="Q258" s="7">
        <f t="shared" si="3"/>
        <v>0</v>
      </c>
    </row>
    <row r="259" spans="1:17" x14ac:dyDescent="0.2">
      <c r="A259" s="82">
        <v>253</v>
      </c>
      <c r="B259" s="154"/>
      <c r="C259" s="191"/>
      <c r="D259" s="191"/>
      <c r="E259" s="191"/>
      <c r="F259" s="191"/>
      <c r="G259" s="191"/>
      <c r="H259" s="191"/>
      <c r="I259" s="191"/>
      <c r="J259" s="191"/>
      <c r="K259" s="191"/>
      <c r="L259" s="191"/>
      <c r="M259" s="191"/>
      <c r="N259" s="191"/>
      <c r="O259" s="191"/>
      <c r="P259" s="191"/>
      <c r="Q259" s="7">
        <f t="shared" si="3"/>
        <v>0</v>
      </c>
    </row>
    <row r="260" spans="1:17" x14ac:dyDescent="0.2">
      <c r="A260" s="82">
        <v>254</v>
      </c>
      <c r="B260" s="154"/>
      <c r="C260" s="191"/>
      <c r="D260" s="191"/>
      <c r="E260" s="191"/>
      <c r="F260" s="191"/>
      <c r="G260" s="191"/>
      <c r="H260" s="191"/>
      <c r="I260" s="191"/>
      <c r="J260" s="191"/>
      <c r="K260" s="191"/>
      <c r="L260" s="191"/>
      <c r="M260" s="191"/>
      <c r="N260" s="191"/>
      <c r="O260" s="191"/>
      <c r="P260" s="191"/>
      <c r="Q260" s="7">
        <f t="shared" si="3"/>
        <v>0</v>
      </c>
    </row>
    <row r="261" spans="1:17" x14ac:dyDescent="0.2">
      <c r="A261" s="82">
        <v>255</v>
      </c>
      <c r="B261" s="154"/>
      <c r="C261" s="191"/>
      <c r="D261" s="191"/>
      <c r="E261" s="191"/>
      <c r="F261" s="191"/>
      <c r="G261" s="191"/>
      <c r="H261" s="191"/>
      <c r="I261" s="191"/>
      <c r="J261" s="191"/>
      <c r="K261" s="191"/>
      <c r="L261" s="191"/>
      <c r="M261" s="191"/>
      <c r="N261" s="191"/>
      <c r="O261" s="191"/>
      <c r="P261" s="191"/>
      <c r="Q261" s="7">
        <f t="shared" si="3"/>
        <v>0</v>
      </c>
    </row>
    <row r="262" spans="1:17" x14ac:dyDescent="0.2">
      <c r="A262" s="82">
        <v>256</v>
      </c>
      <c r="B262" s="154"/>
      <c r="C262" s="191"/>
      <c r="D262" s="191"/>
      <c r="E262" s="191"/>
      <c r="F262" s="191"/>
      <c r="G262" s="191"/>
      <c r="H262" s="191"/>
      <c r="I262" s="191"/>
      <c r="J262" s="191"/>
      <c r="K262" s="191"/>
      <c r="L262" s="191"/>
      <c r="M262" s="191"/>
      <c r="N262" s="191"/>
      <c r="O262" s="191"/>
      <c r="P262" s="191"/>
      <c r="Q262" s="7">
        <f t="shared" si="3"/>
        <v>0</v>
      </c>
    </row>
    <row r="263" spans="1:17" x14ac:dyDescent="0.2">
      <c r="A263" s="82">
        <v>257</v>
      </c>
      <c r="B263" s="154"/>
      <c r="C263" s="191"/>
      <c r="D263" s="191"/>
      <c r="E263" s="191"/>
      <c r="F263" s="191"/>
      <c r="G263" s="191"/>
      <c r="H263" s="191"/>
      <c r="I263" s="191"/>
      <c r="J263" s="191"/>
      <c r="K263" s="191"/>
      <c r="L263" s="191"/>
      <c r="M263" s="191"/>
      <c r="N263" s="191"/>
      <c r="O263" s="191"/>
      <c r="P263" s="191"/>
      <c r="Q263" s="7">
        <f t="shared" ref="Q263:Q326" si="4">CHOOSE(WeeklyFrequency1,C263,D263,E263,F263,G263,H263,I263,J263,K263,L263,M263,N263,O263,P263)</f>
        <v>0</v>
      </c>
    </row>
    <row r="264" spans="1:17" x14ac:dyDescent="0.2">
      <c r="A264" s="82">
        <v>258</v>
      </c>
      <c r="B264" s="154"/>
      <c r="C264" s="191"/>
      <c r="D264" s="191"/>
      <c r="E264" s="191"/>
      <c r="F264" s="191"/>
      <c r="G264" s="191"/>
      <c r="H264" s="191"/>
      <c r="I264" s="191"/>
      <c r="J264" s="191"/>
      <c r="K264" s="191"/>
      <c r="L264" s="191"/>
      <c r="M264" s="191"/>
      <c r="N264" s="191"/>
      <c r="O264" s="191"/>
      <c r="P264" s="191"/>
      <c r="Q264" s="7">
        <f t="shared" si="4"/>
        <v>0</v>
      </c>
    </row>
    <row r="265" spans="1:17" x14ac:dyDescent="0.2">
      <c r="A265" s="82">
        <v>259</v>
      </c>
      <c r="B265" s="154"/>
      <c r="C265" s="191"/>
      <c r="D265" s="191"/>
      <c r="E265" s="191"/>
      <c r="F265" s="191"/>
      <c r="G265" s="191"/>
      <c r="H265" s="191"/>
      <c r="I265" s="191"/>
      <c r="J265" s="191"/>
      <c r="K265" s="191"/>
      <c r="L265" s="191"/>
      <c r="M265" s="191"/>
      <c r="N265" s="191"/>
      <c r="O265" s="191"/>
      <c r="P265" s="191"/>
      <c r="Q265" s="7">
        <f t="shared" si="4"/>
        <v>0</v>
      </c>
    </row>
    <row r="266" spans="1:17" x14ac:dyDescent="0.2">
      <c r="A266" s="82">
        <v>260</v>
      </c>
      <c r="B266" s="154"/>
      <c r="C266" s="191"/>
      <c r="D266" s="191"/>
      <c r="E266" s="191"/>
      <c r="F266" s="191"/>
      <c r="G266" s="191"/>
      <c r="H266" s="191"/>
      <c r="I266" s="191"/>
      <c r="J266" s="191"/>
      <c r="K266" s="191"/>
      <c r="L266" s="191"/>
      <c r="M266" s="191"/>
      <c r="N266" s="191"/>
      <c r="O266" s="191"/>
      <c r="P266" s="191"/>
      <c r="Q266" s="7">
        <f t="shared" si="4"/>
        <v>0</v>
      </c>
    </row>
    <row r="267" spans="1:17" x14ac:dyDescent="0.2">
      <c r="A267" s="82">
        <v>261</v>
      </c>
      <c r="B267" s="154"/>
      <c r="C267" s="191"/>
      <c r="D267" s="191"/>
      <c r="E267" s="191"/>
      <c r="F267" s="191"/>
      <c r="G267" s="191"/>
      <c r="H267" s="191"/>
      <c r="I267" s="191"/>
      <c r="J267" s="191"/>
      <c r="K267" s="191"/>
      <c r="L267" s="191"/>
      <c r="M267" s="191"/>
      <c r="N267" s="191"/>
      <c r="O267" s="191"/>
      <c r="P267" s="191"/>
      <c r="Q267" s="7">
        <f t="shared" si="4"/>
        <v>0</v>
      </c>
    </row>
    <row r="268" spans="1:17" x14ac:dyDescent="0.2">
      <c r="A268" s="82">
        <v>262</v>
      </c>
      <c r="B268" s="154"/>
      <c r="C268" s="191"/>
      <c r="D268" s="191"/>
      <c r="E268" s="191"/>
      <c r="F268" s="191"/>
      <c r="G268" s="191"/>
      <c r="H268" s="191"/>
      <c r="I268" s="191"/>
      <c r="J268" s="191"/>
      <c r="K268" s="191"/>
      <c r="L268" s="191"/>
      <c r="M268" s="191"/>
      <c r="N268" s="191"/>
      <c r="O268" s="191"/>
      <c r="P268" s="191"/>
      <c r="Q268" s="7">
        <f t="shared" si="4"/>
        <v>0</v>
      </c>
    </row>
    <row r="269" spans="1:17" x14ac:dyDescent="0.2">
      <c r="A269" s="82">
        <v>263</v>
      </c>
      <c r="B269" s="154"/>
      <c r="C269" s="191"/>
      <c r="D269" s="191"/>
      <c r="E269" s="191"/>
      <c r="F269" s="191"/>
      <c r="G269" s="191"/>
      <c r="H269" s="191"/>
      <c r="I269" s="191"/>
      <c r="J269" s="191"/>
      <c r="K269" s="191"/>
      <c r="L269" s="191"/>
      <c r="M269" s="191"/>
      <c r="N269" s="191"/>
      <c r="O269" s="191"/>
      <c r="P269" s="191"/>
      <c r="Q269" s="7">
        <f t="shared" si="4"/>
        <v>0</v>
      </c>
    </row>
    <row r="270" spans="1:17" x14ac:dyDescent="0.2">
      <c r="A270" s="82">
        <v>264</v>
      </c>
      <c r="B270" s="154"/>
      <c r="C270" s="191"/>
      <c r="D270" s="191"/>
      <c r="E270" s="191"/>
      <c r="F270" s="191"/>
      <c r="G270" s="191"/>
      <c r="H270" s="191"/>
      <c r="I270" s="191"/>
      <c r="J270" s="191"/>
      <c r="K270" s="191"/>
      <c r="L270" s="191"/>
      <c r="M270" s="191"/>
      <c r="N270" s="191"/>
      <c r="O270" s="191"/>
      <c r="P270" s="191"/>
      <c r="Q270" s="7">
        <f t="shared" si="4"/>
        <v>0</v>
      </c>
    </row>
    <row r="271" spans="1:17" x14ac:dyDescent="0.2">
      <c r="A271" s="82">
        <v>265</v>
      </c>
      <c r="B271" s="154"/>
      <c r="C271" s="191"/>
      <c r="D271" s="191"/>
      <c r="E271" s="191"/>
      <c r="F271" s="191"/>
      <c r="G271" s="191"/>
      <c r="H271" s="191"/>
      <c r="I271" s="191"/>
      <c r="J271" s="191"/>
      <c r="K271" s="191"/>
      <c r="L271" s="191"/>
      <c r="M271" s="191"/>
      <c r="N271" s="191"/>
      <c r="O271" s="191"/>
      <c r="P271" s="191"/>
      <c r="Q271" s="7">
        <f t="shared" si="4"/>
        <v>0</v>
      </c>
    </row>
    <row r="272" spans="1:17" x14ac:dyDescent="0.2">
      <c r="A272" s="82">
        <v>266</v>
      </c>
      <c r="B272" s="154"/>
      <c r="C272" s="191"/>
      <c r="D272" s="191"/>
      <c r="E272" s="191"/>
      <c r="F272" s="191"/>
      <c r="G272" s="191"/>
      <c r="H272" s="191"/>
      <c r="I272" s="191"/>
      <c r="J272" s="191"/>
      <c r="K272" s="191"/>
      <c r="L272" s="191"/>
      <c r="M272" s="191"/>
      <c r="N272" s="191"/>
      <c r="O272" s="191"/>
      <c r="P272" s="191"/>
      <c r="Q272" s="7">
        <f t="shared" si="4"/>
        <v>0</v>
      </c>
    </row>
    <row r="273" spans="1:17" x14ac:dyDescent="0.2">
      <c r="A273" s="82">
        <v>267</v>
      </c>
      <c r="B273" s="154"/>
      <c r="C273" s="191"/>
      <c r="D273" s="191"/>
      <c r="E273" s="191"/>
      <c r="F273" s="191"/>
      <c r="G273" s="191"/>
      <c r="H273" s="191"/>
      <c r="I273" s="191"/>
      <c r="J273" s="191"/>
      <c r="K273" s="191"/>
      <c r="L273" s="191"/>
      <c r="M273" s="191"/>
      <c r="N273" s="191"/>
      <c r="O273" s="191"/>
      <c r="P273" s="191"/>
      <c r="Q273" s="7">
        <f t="shared" si="4"/>
        <v>0</v>
      </c>
    </row>
    <row r="274" spans="1:17" x14ac:dyDescent="0.2">
      <c r="A274" s="82">
        <v>268</v>
      </c>
      <c r="B274" s="154"/>
      <c r="C274" s="191"/>
      <c r="D274" s="191"/>
      <c r="E274" s="191"/>
      <c r="F274" s="191"/>
      <c r="G274" s="191"/>
      <c r="H274" s="191"/>
      <c r="I274" s="191"/>
      <c r="J274" s="191"/>
      <c r="K274" s="191"/>
      <c r="L274" s="191"/>
      <c r="M274" s="191"/>
      <c r="N274" s="191"/>
      <c r="O274" s="191"/>
      <c r="P274" s="191"/>
      <c r="Q274" s="7">
        <f t="shared" si="4"/>
        <v>0</v>
      </c>
    </row>
    <row r="275" spans="1:17" x14ac:dyDescent="0.2">
      <c r="A275" s="82">
        <v>269</v>
      </c>
      <c r="B275" s="154"/>
      <c r="C275" s="191"/>
      <c r="D275" s="191"/>
      <c r="E275" s="191"/>
      <c r="F275" s="191"/>
      <c r="G275" s="191"/>
      <c r="H275" s="191"/>
      <c r="I275" s="191"/>
      <c r="J275" s="191"/>
      <c r="K275" s="191"/>
      <c r="L275" s="191"/>
      <c r="M275" s="191"/>
      <c r="N275" s="191"/>
      <c r="O275" s="191"/>
      <c r="P275" s="191"/>
      <c r="Q275" s="7">
        <f t="shared" si="4"/>
        <v>0</v>
      </c>
    </row>
    <row r="276" spans="1:17" x14ac:dyDescent="0.2">
      <c r="A276" s="82">
        <v>270</v>
      </c>
      <c r="B276" s="154"/>
      <c r="C276" s="191"/>
      <c r="D276" s="191"/>
      <c r="E276" s="191"/>
      <c r="F276" s="191"/>
      <c r="G276" s="191"/>
      <c r="H276" s="191"/>
      <c r="I276" s="191"/>
      <c r="J276" s="191"/>
      <c r="K276" s="191"/>
      <c r="L276" s="191"/>
      <c r="M276" s="191"/>
      <c r="N276" s="191"/>
      <c r="O276" s="191"/>
      <c r="P276" s="191"/>
      <c r="Q276" s="7">
        <f t="shared" si="4"/>
        <v>0</v>
      </c>
    </row>
    <row r="277" spans="1:17" x14ac:dyDescent="0.2">
      <c r="A277" s="82">
        <v>271</v>
      </c>
      <c r="B277" s="154"/>
      <c r="C277" s="191"/>
      <c r="D277" s="191"/>
      <c r="E277" s="191"/>
      <c r="F277" s="191"/>
      <c r="G277" s="191"/>
      <c r="H277" s="191"/>
      <c r="I277" s="191"/>
      <c r="J277" s="191"/>
      <c r="K277" s="191"/>
      <c r="L277" s="191"/>
      <c r="M277" s="191"/>
      <c r="N277" s="191"/>
      <c r="O277" s="191"/>
      <c r="P277" s="191"/>
      <c r="Q277" s="7">
        <f t="shared" si="4"/>
        <v>0</v>
      </c>
    </row>
    <row r="278" spans="1:17" x14ac:dyDescent="0.2">
      <c r="A278" s="82">
        <v>272</v>
      </c>
      <c r="B278" s="154"/>
      <c r="C278" s="191"/>
      <c r="D278" s="191"/>
      <c r="E278" s="191"/>
      <c r="F278" s="191"/>
      <c r="G278" s="191"/>
      <c r="H278" s="191"/>
      <c r="I278" s="191"/>
      <c r="J278" s="191"/>
      <c r="K278" s="191"/>
      <c r="L278" s="191"/>
      <c r="M278" s="191"/>
      <c r="N278" s="191"/>
      <c r="O278" s="191"/>
      <c r="P278" s="191"/>
      <c r="Q278" s="7">
        <f t="shared" si="4"/>
        <v>0</v>
      </c>
    </row>
    <row r="279" spans="1:17" x14ac:dyDescent="0.2">
      <c r="A279" s="82">
        <v>273</v>
      </c>
      <c r="B279" s="154"/>
      <c r="C279" s="191"/>
      <c r="D279" s="191"/>
      <c r="E279" s="191"/>
      <c r="F279" s="191"/>
      <c r="G279" s="191"/>
      <c r="H279" s="191"/>
      <c r="I279" s="191"/>
      <c r="J279" s="191"/>
      <c r="K279" s="191"/>
      <c r="L279" s="191"/>
      <c r="M279" s="191"/>
      <c r="N279" s="191"/>
      <c r="O279" s="191"/>
      <c r="P279" s="191"/>
      <c r="Q279" s="7">
        <f t="shared" si="4"/>
        <v>0</v>
      </c>
    </row>
    <row r="280" spans="1:17" x14ac:dyDescent="0.2">
      <c r="A280" s="82">
        <v>274</v>
      </c>
      <c r="B280" s="154"/>
      <c r="C280" s="191"/>
      <c r="D280" s="191"/>
      <c r="E280" s="191"/>
      <c r="F280" s="191"/>
      <c r="G280" s="191"/>
      <c r="H280" s="191"/>
      <c r="I280" s="191"/>
      <c r="J280" s="191"/>
      <c r="K280" s="191"/>
      <c r="L280" s="191"/>
      <c r="M280" s="191"/>
      <c r="N280" s="191"/>
      <c r="O280" s="191"/>
      <c r="P280" s="191"/>
      <c r="Q280" s="7">
        <f t="shared" si="4"/>
        <v>0</v>
      </c>
    </row>
    <row r="281" spans="1:17" x14ac:dyDescent="0.2">
      <c r="A281" s="82">
        <v>275</v>
      </c>
      <c r="B281" s="154"/>
      <c r="C281" s="191"/>
      <c r="D281" s="191"/>
      <c r="E281" s="191"/>
      <c r="F281" s="191"/>
      <c r="G281" s="191"/>
      <c r="H281" s="191"/>
      <c r="I281" s="191"/>
      <c r="J281" s="191"/>
      <c r="K281" s="191"/>
      <c r="L281" s="191"/>
      <c r="M281" s="191"/>
      <c r="N281" s="191"/>
      <c r="O281" s="191"/>
      <c r="P281" s="191"/>
      <c r="Q281" s="7">
        <f t="shared" si="4"/>
        <v>0</v>
      </c>
    </row>
    <row r="282" spans="1:17" x14ac:dyDescent="0.2">
      <c r="A282" s="82">
        <v>276</v>
      </c>
      <c r="B282" s="154"/>
      <c r="C282" s="191"/>
      <c r="D282" s="191"/>
      <c r="E282" s="191"/>
      <c r="F282" s="191"/>
      <c r="G282" s="191"/>
      <c r="H282" s="191"/>
      <c r="I282" s="191"/>
      <c r="J282" s="191"/>
      <c r="K282" s="191"/>
      <c r="L282" s="191"/>
      <c r="M282" s="191"/>
      <c r="N282" s="191"/>
      <c r="O282" s="191"/>
      <c r="P282" s="191"/>
      <c r="Q282" s="7">
        <f t="shared" si="4"/>
        <v>0</v>
      </c>
    </row>
    <row r="283" spans="1:17" x14ac:dyDescent="0.2">
      <c r="A283" s="82">
        <v>277</v>
      </c>
      <c r="B283" s="154"/>
      <c r="C283" s="191"/>
      <c r="D283" s="191"/>
      <c r="E283" s="191"/>
      <c r="F283" s="191"/>
      <c r="G283" s="191"/>
      <c r="H283" s="191"/>
      <c r="I283" s="191"/>
      <c r="J283" s="191"/>
      <c r="K283" s="191"/>
      <c r="L283" s="191"/>
      <c r="M283" s="191"/>
      <c r="N283" s="191"/>
      <c r="O283" s="191"/>
      <c r="P283" s="191"/>
      <c r="Q283" s="7">
        <f t="shared" si="4"/>
        <v>0</v>
      </c>
    </row>
    <row r="284" spans="1:17" x14ac:dyDescent="0.2">
      <c r="A284" s="82">
        <v>278</v>
      </c>
      <c r="B284" s="154"/>
      <c r="C284" s="191"/>
      <c r="D284" s="191"/>
      <c r="E284" s="191"/>
      <c r="F284" s="191"/>
      <c r="G284" s="191"/>
      <c r="H284" s="191"/>
      <c r="I284" s="191"/>
      <c r="J284" s="191"/>
      <c r="K284" s="191"/>
      <c r="L284" s="191"/>
      <c r="M284" s="191"/>
      <c r="N284" s="191"/>
      <c r="O284" s="191"/>
      <c r="P284" s="191"/>
      <c r="Q284" s="7">
        <f t="shared" si="4"/>
        <v>0</v>
      </c>
    </row>
    <row r="285" spans="1:17" x14ac:dyDescent="0.2">
      <c r="A285" s="82">
        <v>279</v>
      </c>
      <c r="B285" s="154"/>
      <c r="C285" s="191"/>
      <c r="D285" s="191"/>
      <c r="E285" s="191"/>
      <c r="F285" s="191"/>
      <c r="G285" s="191"/>
      <c r="H285" s="191"/>
      <c r="I285" s="191"/>
      <c r="J285" s="191"/>
      <c r="K285" s="191"/>
      <c r="L285" s="191"/>
      <c r="M285" s="191"/>
      <c r="N285" s="191"/>
      <c r="O285" s="191"/>
      <c r="P285" s="191"/>
      <c r="Q285" s="7">
        <f t="shared" si="4"/>
        <v>0</v>
      </c>
    </row>
    <row r="286" spans="1:17" x14ac:dyDescent="0.2">
      <c r="A286" s="82">
        <v>280</v>
      </c>
      <c r="B286" s="154"/>
      <c r="C286" s="191"/>
      <c r="D286" s="191"/>
      <c r="E286" s="191"/>
      <c r="F286" s="191"/>
      <c r="G286" s="191"/>
      <c r="H286" s="191"/>
      <c r="I286" s="191"/>
      <c r="J286" s="191"/>
      <c r="K286" s="191"/>
      <c r="L286" s="191"/>
      <c r="M286" s="191"/>
      <c r="N286" s="191"/>
      <c r="O286" s="191"/>
      <c r="P286" s="191"/>
      <c r="Q286" s="7">
        <f t="shared" si="4"/>
        <v>0</v>
      </c>
    </row>
    <row r="287" spans="1:17" x14ac:dyDescent="0.2">
      <c r="A287" s="82">
        <v>281</v>
      </c>
      <c r="B287" s="154"/>
      <c r="C287" s="191"/>
      <c r="D287" s="191"/>
      <c r="E287" s="191"/>
      <c r="F287" s="191"/>
      <c r="G287" s="191"/>
      <c r="H287" s="191"/>
      <c r="I287" s="191"/>
      <c r="J287" s="191"/>
      <c r="K287" s="191"/>
      <c r="L287" s="191"/>
      <c r="M287" s="191"/>
      <c r="N287" s="191"/>
      <c r="O287" s="191"/>
      <c r="P287" s="191"/>
      <c r="Q287" s="7">
        <f t="shared" si="4"/>
        <v>0</v>
      </c>
    </row>
    <row r="288" spans="1:17" x14ac:dyDescent="0.2">
      <c r="A288" s="82">
        <v>282</v>
      </c>
      <c r="B288" s="154"/>
      <c r="C288" s="191"/>
      <c r="D288" s="191"/>
      <c r="E288" s="191"/>
      <c r="F288" s="191"/>
      <c r="G288" s="191"/>
      <c r="H288" s="191"/>
      <c r="I288" s="191"/>
      <c r="J288" s="191"/>
      <c r="K288" s="191"/>
      <c r="L288" s="191"/>
      <c r="M288" s="191"/>
      <c r="N288" s="191"/>
      <c r="O288" s="191"/>
      <c r="P288" s="191"/>
      <c r="Q288" s="7">
        <f t="shared" si="4"/>
        <v>0</v>
      </c>
    </row>
    <row r="289" spans="1:17" x14ac:dyDescent="0.2">
      <c r="A289" s="82">
        <v>283</v>
      </c>
      <c r="B289" s="154"/>
      <c r="C289" s="191"/>
      <c r="D289" s="191"/>
      <c r="E289" s="191"/>
      <c r="F289" s="191"/>
      <c r="G289" s="191"/>
      <c r="H289" s="191"/>
      <c r="I289" s="191"/>
      <c r="J289" s="191"/>
      <c r="K289" s="191"/>
      <c r="L289" s="191"/>
      <c r="M289" s="191"/>
      <c r="N289" s="191"/>
      <c r="O289" s="191"/>
      <c r="P289" s="191"/>
      <c r="Q289" s="7">
        <f t="shared" si="4"/>
        <v>0</v>
      </c>
    </row>
    <row r="290" spans="1:17" x14ac:dyDescent="0.2">
      <c r="A290" s="82">
        <v>284</v>
      </c>
      <c r="B290" s="154"/>
      <c r="C290" s="191"/>
      <c r="D290" s="191"/>
      <c r="E290" s="191"/>
      <c r="F290" s="191"/>
      <c r="G290" s="191"/>
      <c r="H290" s="191"/>
      <c r="I290" s="191"/>
      <c r="J290" s="191"/>
      <c r="K290" s="191"/>
      <c r="L290" s="191"/>
      <c r="M290" s="191"/>
      <c r="N290" s="191"/>
      <c r="O290" s="191"/>
      <c r="P290" s="191"/>
      <c r="Q290" s="7">
        <f t="shared" si="4"/>
        <v>0</v>
      </c>
    </row>
    <row r="291" spans="1:17" x14ac:dyDescent="0.2">
      <c r="A291" s="82">
        <v>285</v>
      </c>
      <c r="B291" s="154"/>
      <c r="C291" s="191"/>
      <c r="D291" s="191"/>
      <c r="E291" s="191"/>
      <c r="F291" s="191"/>
      <c r="G291" s="191"/>
      <c r="H291" s="191"/>
      <c r="I291" s="191"/>
      <c r="J291" s="191"/>
      <c r="K291" s="191"/>
      <c r="L291" s="191"/>
      <c r="M291" s="191"/>
      <c r="N291" s="191"/>
      <c r="O291" s="191"/>
      <c r="P291" s="191"/>
      <c r="Q291" s="7">
        <f t="shared" si="4"/>
        <v>0</v>
      </c>
    </row>
    <row r="292" spans="1:17" x14ac:dyDescent="0.2">
      <c r="A292" s="82">
        <v>286</v>
      </c>
      <c r="B292" s="154"/>
      <c r="C292" s="191"/>
      <c r="D292" s="191"/>
      <c r="E292" s="191"/>
      <c r="F292" s="191"/>
      <c r="G292" s="191"/>
      <c r="H292" s="191"/>
      <c r="I292" s="191"/>
      <c r="J292" s="191"/>
      <c r="K292" s="191"/>
      <c r="L292" s="191"/>
      <c r="M292" s="191"/>
      <c r="N292" s="191"/>
      <c r="O292" s="191"/>
      <c r="P292" s="191"/>
      <c r="Q292" s="7">
        <f t="shared" si="4"/>
        <v>0</v>
      </c>
    </row>
    <row r="293" spans="1:17" x14ac:dyDescent="0.2">
      <c r="A293" s="82">
        <v>287</v>
      </c>
      <c r="B293" s="154"/>
      <c r="C293" s="191"/>
      <c r="D293" s="191"/>
      <c r="E293" s="191"/>
      <c r="F293" s="191"/>
      <c r="G293" s="191"/>
      <c r="H293" s="191"/>
      <c r="I293" s="191"/>
      <c r="J293" s="191"/>
      <c r="K293" s="191"/>
      <c r="L293" s="191"/>
      <c r="M293" s="191"/>
      <c r="N293" s="191"/>
      <c r="O293" s="191"/>
      <c r="P293" s="191"/>
      <c r="Q293" s="7">
        <f t="shared" si="4"/>
        <v>0</v>
      </c>
    </row>
    <row r="294" spans="1:17" x14ac:dyDescent="0.2">
      <c r="A294" s="82">
        <v>288</v>
      </c>
      <c r="B294" s="154"/>
      <c r="C294" s="191"/>
      <c r="D294" s="191"/>
      <c r="E294" s="191"/>
      <c r="F294" s="191"/>
      <c r="G294" s="191"/>
      <c r="H294" s="191"/>
      <c r="I294" s="191"/>
      <c r="J294" s="191"/>
      <c r="K294" s="191"/>
      <c r="L294" s="191"/>
      <c r="M294" s="191"/>
      <c r="N294" s="191"/>
      <c r="O294" s="191"/>
      <c r="P294" s="191"/>
      <c r="Q294" s="7">
        <f t="shared" si="4"/>
        <v>0</v>
      </c>
    </row>
    <row r="295" spans="1:17" x14ac:dyDescent="0.2">
      <c r="A295" s="82">
        <v>289</v>
      </c>
      <c r="B295" s="154"/>
      <c r="C295" s="191"/>
      <c r="D295" s="191"/>
      <c r="E295" s="191"/>
      <c r="F295" s="191"/>
      <c r="G295" s="191"/>
      <c r="H295" s="191"/>
      <c r="I295" s="191"/>
      <c r="J295" s="191"/>
      <c r="K295" s="191"/>
      <c r="L295" s="191"/>
      <c r="M295" s="191"/>
      <c r="N295" s="191"/>
      <c r="O295" s="191"/>
      <c r="P295" s="191"/>
      <c r="Q295" s="7">
        <f t="shared" si="4"/>
        <v>0</v>
      </c>
    </row>
    <row r="296" spans="1:17" x14ac:dyDescent="0.2">
      <c r="A296" s="82">
        <v>290</v>
      </c>
      <c r="B296" s="154"/>
      <c r="C296" s="191"/>
      <c r="D296" s="191"/>
      <c r="E296" s="191"/>
      <c r="F296" s="191"/>
      <c r="G296" s="191"/>
      <c r="H296" s="191"/>
      <c r="I296" s="191"/>
      <c r="J296" s="191"/>
      <c r="K296" s="191"/>
      <c r="L296" s="191"/>
      <c r="M296" s="191"/>
      <c r="N296" s="191"/>
      <c r="O296" s="191"/>
      <c r="P296" s="191"/>
      <c r="Q296" s="7">
        <f t="shared" si="4"/>
        <v>0</v>
      </c>
    </row>
    <row r="297" spans="1:17" x14ac:dyDescent="0.2">
      <c r="A297" s="82">
        <v>291</v>
      </c>
      <c r="B297" s="154"/>
      <c r="C297" s="191"/>
      <c r="D297" s="191"/>
      <c r="E297" s="191"/>
      <c r="F297" s="191"/>
      <c r="G297" s="191"/>
      <c r="H297" s="191"/>
      <c r="I297" s="191"/>
      <c r="J297" s="191"/>
      <c r="K297" s="191"/>
      <c r="L297" s="191"/>
      <c r="M297" s="191"/>
      <c r="N297" s="191"/>
      <c r="O297" s="191"/>
      <c r="P297" s="191"/>
      <c r="Q297" s="7">
        <f t="shared" si="4"/>
        <v>0</v>
      </c>
    </row>
    <row r="298" spans="1:17" x14ac:dyDescent="0.2">
      <c r="A298" s="82">
        <v>292</v>
      </c>
      <c r="B298" s="154"/>
      <c r="C298" s="191"/>
      <c r="D298" s="191"/>
      <c r="E298" s="191"/>
      <c r="F298" s="191"/>
      <c r="G298" s="191"/>
      <c r="H298" s="191"/>
      <c r="I298" s="191"/>
      <c r="J298" s="191"/>
      <c r="K298" s="191"/>
      <c r="L298" s="191"/>
      <c r="M298" s="191"/>
      <c r="N298" s="191"/>
      <c r="O298" s="191"/>
      <c r="P298" s="191"/>
      <c r="Q298" s="7">
        <f t="shared" si="4"/>
        <v>0</v>
      </c>
    </row>
    <row r="299" spans="1:17" x14ac:dyDescent="0.2">
      <c r="A299" s="82">
        <v>293</v>
      </c>
      <c r="B299" s="154"/>
      <c r="C299" s="191"/>
      <c r="D299" s="191"/>
      <c r="E299" s="191"/>
      <c r="F299" s="191"/>
      <c r="G299" s="191"/>
      <c r="H299" s="191"/>
      <c r="I299" s="191"/>
      <c r="J299" s="191"/>
      <c r="K299" s="191"/>
      <c r="L299" s="191"/>
      <c r="M299" s="191"/>
      <c r="N299" s="191"/>
      <c r="O299" s="191"/>
      <c r="P299" s="191"/>
      <c r="Q299" s="7">
        <f t="shared" si="4"/>
        <v>0</v>
      </c>
    </row>
    <row r="300" spans="1:17" x14ac:dyDescent="0.2">
      <c r="A300" s="82">
        <v>294</v>
      </c>
      <c r="B300" s="154"/>
      <c r="C300" s="191"/>
      <c r="D300" s="191"/>
      <c r="E300" s="191"/>
      <c r="F300" s="191"/>
      <c r="G300" s="191"/>
      <c r="H300" s="191"/>
      <c r="I300" s="191"/>
      <c r="J300" s="191"/>
      <c r="K300" s="191"/>
      <c r="L300" s="191"/>
      <c r="M300" s="191"/>
      <c r="N300" s="191"/>
      <c r="O300" s="191"/>
      <c r="P300" s="191"/>
      <c r="Q300" s="7">
        <f t="shared" si="4"/>
        <v>0</v>
      </c>
    </row>
    <row r="301" spans="1:17" x14ac:dyDescent="0.2">
      <c r="A301" s="82">
        <v>295</v>
      </c>
      <c r="B301" s="154"/>
      <c r="C301" s="191"/>
      <c r="D301" s="191"/>
      <c r="E301" s="191"/>
      <c r="F301" s="191"/>
      <c r="G301" s="191"/>
      <c r="H301" s="191"/>
      <c r="I301" s="191"/>
      <c r="J301" s="191"/>
      <c r="K301" s="191"/>
      <c r="L301" s="191"/>
      <c r="M301" s="191"/>
      <c r="N301" s="191"/>
      <c r="O301" s="191"/>
      <c r="P301" s="191"/>
      <c r="Q301" s="7">
        <f t="shared" si="4"/>
        <v>0</v>
      </c>
    </row>
    <row r="302" spans="1:17" x14ac:dyDescent="0.2">
      <c r="A302" s="82">
        <v>296</v>
      </c>
      <c r="B302" s="154"/>
      <c r="C302" s="191"/>
      <c r="D302" s="191"/>
      <c r="E302" s="191"/>
      <c r="F302" s="191"/>
      <c r="G302" s="191"/>
      <c r="H302" s="191"/>
      <c r="I302" s="191"/>
      <c r="J302" s="191"/>
      <c r="K302" s="191"/>
      <c r="L302" s="191"/>
      <c r="M302" s="191"/>
      <c r="N302" s="191"/>
      <c r="O302" s="191"/>
      <c r="P302" s="191"/>
      <c r="Q302" s="7">
        <f t="shared" si="4"/>
        <v>0</v>
      </c>
    </row>
    <row r="303" spans="1:17" x14ac:dyDescent="0.2">
      <c r="A303" s="82">
        <v>297</v>
      </c>
      <c r="B303" s="154"/>
      <c r="C303" s="191"/>
      <c r="D303" s="191"/>
      <c r="E303" s="191"/>
      <c r="F303" s="191"/>
      <c r="G303" s="191"/>
      <c r="H303" s="191"/>
      <c r="I303" s="191"/>
      <c r="J303" s="191"/>
      <c r="K303" s="191"/>
      <c r="L303" s="191"/>
      <c r="M303" s="191"/>
      <c r="N303" s="191"/>
      <c r="O303" s="191"/>
      <c r="P303" s="191"/>
      <c r="Q303" s="7">
        <f t="shared" si="4"/>
        <v>0</v>
      </c>
    </row>
    <row r="304" spans="1:17" x14ac:dyDescent="0.2">
      <c r="A304" s="82">
        <v>298</v>
      </c>
      <c r="B304" s="154"/>
      <c r="C304" s="191"/>
      <c r="D304" s="191"/>
      <c r="E304" s="191"/>
      <c r="F304" s="191"/>
      <c r="G304" s="191"/>
      <c r="H304" s="191"/>
      <c r="I304" s="191"/>
      <c r="J304" s="191"/>
      <c r="K304" s="191"/>
      <c r="L304" s="191"/>
      <c r="M304" s="191"/>
      <c r="N304" s="191"/>
      <c r="O304" s="191"/>
      <c r="P304" s="191"/>
      <c r="Q304" s="7">
        <f t="shared" si="4"/>
        <v>0</v>
      </c>
    </row>
    <row r="305" spans="1:17" x14ac:dyDescent="0.2">
      <c r="A305" s="82">
        <v>299</v>
      </c>
      <c r="B305" s="154"/>
      <c r="C305" s="191"/>
      <c r="D305" s="191"/>
      <c r="E305" s="191"/>
      <c r="F305" s="191"/>
      <c r="G305" s="191"/>
      <c r="H305" s="191"/>
      <c r="I305" s="191"/>
      <c r="J305" s="191"/>
      <c r="K305" s="191"/>
      <c r="L305" s="191"/>
      <c r="M305" s="191"/>
      <c r="N305" s="191"/>
      <c r="O305" s="191"/>
      <c r="P305" s="191"/>
      <c r="Q305" s="7">
        <f t="shared" si="4"/>
        <v>0</v>
      </c>
    </row>
    <row r="306" spans="1:17" x14ac:dyDescent="0.2">
      <c r="A306" s="82">
        <v>300</v>
      </c>
      <c r="B306" s="154"/>
      <c r="C306" s="191"/>
      <c r="D306" s="191"/>
      <c r="E306" s="191"/>
      <c r="F306" s="191"/>
      <c r="G306" s="191"/>
      <c r="H306" s="191"/>
      <c r="I306" s="191"/>
      <c r="J306" s="191"/>
      <c r="K306" s="191"/>
      <c r="L306" s="191"/>
      <c r="M306" s="191"/>
      <c r="N306" s="191"/>
      <c r="O306" s="191"/>
      <c r="P306" s="191"/>
      <c r="Q306" s="7">
        <f t="shared" si="4"/>
        <v>0</v>
      </c>
    </row>
    <row r="307" spans="1:17" x14ac:dyDescent="0.2">
      <c r="A307" s="82">
        <v>301</v>
      </c>
      <c r="B307" s="154"/>
      <c r="C307" s="191"/>
      <c r="D307" s="191"/>
      <c r="E307" s="191"/>
      <c r="F307" s="191"/>
      <c r="G307" s="191"/>
      <c r="H307" s="191"/>
      <c r="I307" s="191"/>
      <c r="J307" s="191"/>
      <c r="K307" s="191"/>
      <c r="L307" s="191"/>
      <c r="M307" s="191"/>
      <c r="N307" s="191"/>
      <c r="O307" s="191"/>
      <c r="P307" s="191"/>
      <c r="Q307" s="7">
        <f t="shared" si="4"/>
        <v>0</v>
      </c>
    </row>
    <row r="308" spans="1:17" x14ac:dyDescent="0.2">
      <c r="A308" s="82">
        <v>302</v>
      </c>
      <c r="B308" s="154"/>
      <c r="C308" s="191"/>
      <c r="D308" s="191"/>
      <c r="E308" s="191"/>
      <c r="F308" s="191"/>
      <c r="G308" s="191"/>
      <c r="H308" s="191"/>
      <c r="I308" s="191"/>
      <c r="J308" s="191"/>
      <c r="K308" s="191"/>
      <c r="L308" s="191"/>
      <c r="M308" s="191"/>
      <c r="N308" s="191"/>
      <c r="O308" s="191"/>
      <c r="P308" s="191"/>
      <c r="Q308" s="7">
        <f t="shared" si="4"/>
        <v>0</v>
      </c>
    </row>
    <row r="309" spans="1:17" x14ac:dyDescent="0.2">
      <c r="A309" s="82">
        <v>303</v>
      </c>
      <c r="B309" s="154"/>
      <c r="C309" s="191"/>
      <c r="D309" s="191"/>
      <c r="E309" s="191"/>
      <c r="F309" s="191"/>
      <c r="G309" s="191"/>
      <c r="H309" s="191"/>
      <c r="I309" s="191"/>
      <c r="J309" s="191"/>
      <c r="K309" s="191"/>
      <c r="L309" s="191"/>
      <c r="M309" s="191"/>
      <c r="N309" s="191"/>
      <c r="O309" s="191"/>
      <c r="P309" s="191"/>
      <c r="Q309" s="7">
        <f t="shared" si="4"/>
        <v>0</v>
      </c>
    </row>
    <row r="310" spans="1:17" x14ac:dyDescent="0.2">
      <c r="A310" s="82">
        <v>304</v>
      </c>
      <c r="B310" s="154"/>
      <c r="C310" s="191"/>
      <c r="D310" s="191"/>
      <c r="E310" s="191"/>
      <c r="F310" s="191"/>
      <c r="G310" s="191"/>
      <c r="H310" s="191"/>
      <c r="I310" s="191"/>
      <c r="J310" s="191"/>
      <c r="K310" s="191"/>
      <c r="L310" s="191"/>
      <c r="M310" s="191"/>
      <c r="N310" s="191"/>
      <c r="O310" s="191"/>
      <c r="P310" s="191"/>
      <c r="Q310" s="7">
        <f t="shared" si="4"/>
        <v>0</v>
      </c>
    </row>
    <row r="311" spans="1:17" x14ac:dyDescent="0.2">
      <c r="A311" s="82">
        <v>305</v>
      </c>
      <c r="B311" s="154"/>
      <c r="C311" s="191"/>
      <c r="D311" s="191"/>
      <c r="E311" s="191"/>
      <c r="F311" s="191"/>
      <c r="G311" s="191"/>
      <c r="H311" s="191"/>
      <c r="I311" s="191"/>
      <c r="J311" s="191"/>
      <c r="K311" s="191"/>
      <c r="L311" s="191"/>
      <c r="M311" s="191"/>
      <c r="N311" s="191"/>
      <c r="O311" s="191"/>
      <c r="P311" s="191"/>
      <c r="Q311" s="7">
        <f t="shared" si="4"/>
        <v>0</v>
      </c>
    </row>
    <row r="312" spans="1:17" x14ac:dyDescent="0.2">
      <c r="A312" s="82">
        <v>306</v>
      </c>
      <c r="B312" s="154"/>
      <c r="C312" s="191"/>
      <c r="D312" s="191"/>
      <c r="E312" s="191"/>
      <c r="F312" s="191"/>
      <c r="G312" s="191"/>
      <c r="H312" s="191"/>
      <c r="I312" s="191"/>
      <c r="J312" s="191"/>
      <c r="K312" s="191"/>
      <c r="L312" s="191"/>
      <c r="M312" s="191"/>
      <c r="N312" s="191"/>
      <c r="O312" s="191"/>
      <c r="P312" s="191"/>
      <c r="Q312" s="7">
        <f t="shared" si="4"/>
        <v>0</v>
      </c>
    </row>
    <row r="313" spans="1:17" x14ac:dyDescent="0.2">
      <c r="A313" s="82">
        <v>307</v>
      </c>
      <c r="B313" s="154"/>
      <c r="C313" s="191"/>
      <c r="D313" s="191"/>
      <c r="E313" s="191"/>
      <c r="F313" s="191"/>
      <c r="G313" s="191"/>
      <c r="H313" s="191"/>
      <c r="I313" s="191"/>
      <c r="J313" s="191"/>
      <c r="K313" s="191"/>
      <c r="L313" s="191"/>
      <c r="M313" s="191"/>
      <c r="N313" s="191"/>
      <c r="O313" s="191"/>
      <c r="P313" s="191"/>
      <c r="Q313" s="7">
        <f t="shared" si="4"/>
        <v>0</v>
      </c>
    </row>
    <row r="314" spans="1:17" x14ac:dyDescent="0.2">
      <c r="A314" s="82">
        <v>308</v>
      </c>
      <c r="B314" s="154"/>
      <c r="C314" s="191"/>
      <c r="D314" s="191"/>
      <c r="E314" s="191"/>
      <c r="F314" s="191"/>
      <c r="G314" s="191"/>
      <c r="H314" s="191"/>
      <c r="I314" s="191"/>
      <c r="J314" s="191"/>
      <c r="K314" s="191"/>
      <c r="L314" s="191"/>
      <c r="M314" s="191"/>
      <c r="N314" s="191"/>
      <c r="O314" s="191"/>
      <c r="P314" s="191"/>
      <c r="Q314" s="7">
        <f t="shared" si="4"/>
        <v>0</v>
      </c>
    </row>
    <row r="315" spans="1:17" x14ac:dyDescent="0.2">
      <c r="A315" s="82">
        <v>309</v>
      </c>
      <c r="B315" s="154"/>
      <c r="C315" s="191"/>
      <c r="D315" s="191"/>
      <c r="E315" s="191"/>
      <c r="F315" s="191"/>
      <c r="G315" s="191"/>
      <c r="H315" s="191"/>
      <c r="I315" s="191"/>
      <c r="J315" s="191"/>
      <c r="K315" s="191"/>
      <c r="L315" s="191"/>
      <c r="M315" s="191"/>
      <c r="N315" s="191"/>
      <c r="O315" s="191"/>
      <c r="P315" s="191"/>
      <c r="Q315" s="7">
        <f t="shared" si="4"/>
        <v>0</v>
      </c>
    </row>
    <row r="316" spans="1:17" x14ac:dyDescent="0.2">
      <c r="A316" s="82">
        <v>310</v>
      </c>
      <c r="B316" s="154"/>
      <c r="C316" s="191"/>
      <c r="D316" s="191"/>
      <c r="E316" s="191"/>
      <c r="F316" s="191"/>
      <c r="G316" s="191"/>
      <c r="H316" s="191"/>
      <c r="I316" s="191"/>
      <c r="J316" s="191"/>
      <c r="K316" s="191"/>
      <c r="L316" s="191"/>
      <c r="M316" s="191"/>
      <c r="N316" s="191"/>
      <c r="O316" s="191"/>
      <c r="P316" s="191"/>
      <c r="Q316" s="7">
        <f t="shared" si="4"/>
        <v>0</v>
      </c>
    </row>
    <row r="317" spans="1:17" x14ac:dyDescent="0.2">
      <c r="A317" s="82">
        <v>311</v>
      </c>
      <c r="B317" s="154"/>
      <c r="C317" s="191"/>
      <c r="D317" s="191"/>
      <c r="E317" s="191"/>
      <c r="F317" s="191"/>
      <c r="G317" s="191"/>
      <c r="H317" s="191"/>
      <c r="I317" s="191"/>
      <c r="J317" s="191"/>
      <c r="K317" s="191"/>
      <c r="L317" s="191"/>
      <c r="M317" s="191"/>
      <c r="N317" s="191"/>
      <c r="O317" s="191"/>
      <c r="P317" s="191"/>
      <c r="Q317" s="7">
        <f t="shared" si="4"/>
        <v>0</v>
      </c>
    </row>
    <row r="318" spans="1:17" x14ac:dyDescent="0.2">
      <c r="A318" s="82">
        <v>312</v>
      </c>
      <c r="B318" s="154"/>
      <c r="C318" s="191"/>
      <c r="D318" s="191"/>
      <c r="E318" s="191"/>
      <c r="F318" s="191"/>
      <c r="G318" s="191"/>
      <c r="H318" s="191"/>
      <c r="I318" s="191"/>
      <c r="J318" s="191"/>
      <c r="K318" s="191"/>
      <c r="L318" s="191"/>
      <c r="M318" s="191"/>
      <c r="N318" s="191"/>
      <c r="O318" s="191"/>
      <c r="P318" s="191"/>
      <c r="Q318" s="7">
        <f t="shared" si="4"/>
        <v>0</v>
      </c>
    </row>
    <row r="319" spans="1:17" x14ac:dyDescent="0.2">
      <c r="A319" s="82">
        <v>313</v>
      </c>
      <c r="B319" s="154"/>
      <c r="C319" s="191"/>
      <c r="D319" s="191"/>
      <c r="E319" s="191"/>
      <c r="F319" s="191"/>
      <c r="G319" s="191"/>
      <c r="H319" s="191"/>
      <c r="I319" s="191"/>
      <c r="J319" s="191"/>
      <c r="K319" s="191"/>
      <c r="L319" s="191"/>
      <c r="M319" s="191"/>
      <c r="N319" s="191"/>
      <c r="O319" s="191"/>
      <c r="P319" s="191"/>
      <c r="Q319" s="7">
        <f t="shared" si="4"/>
        <v>0</v>
      </c>
    </row>
    <row r="320" spans="1:17" x14ac:dyDescent="0.2">
      <c r="A320" s="82">
        <v>314</v>
      </c>
      <c r="B320" s="154"/>
      <c r="C320" s="191"/>
      <c r="D320" s="191"/>
      <c r="E320" s="191"/>
      <c r="F320" s="191"/>
      <c r="G320" s="191"/>
      <c r="H320" s="191"/>
      <c r="I320" s="191"/>
      <c r="J320" s="191"/>
      <c r="K320" s="191"/>
      <c r="L320" s="191"/>
      <c r="M320" s="191"/>
      <c r="N320" s="191"/>
      <c r="O320" s="191"/>
      <c r="P320" s="191"/>
      <c r="Q320" s="7">
        <f t="shared" si="4"/>
        <v>0</v>
      </c>
    </row>
    <row r="321" spans="1:17" x14ac:dyDescent="0.2">
      <c r="A321" s="82">
        <v>315</v>
      </c>
      <c r="B321" s="154"/>
      <c r="C321" s="191"/>
      <c r="D321" s="191"/>
      <c r="E321" s="191"/>
      <c r="F321" s="191"/>
      <c r="G321" s="191"/>
      <c r="H321" s="191"/>
      <c r="I321" s="191"/>
      <c r="J321" s="191"/>
      <c r="K321" s="191"/>
      <c r="L321" s="191"/>
      <c r="M321" s="191"/>
      <c r="N321" s="191"/>
      <c r="O321" s="191"/>
      <c r="P321" s="191"/>
      <c r="Q321" s="7">
        <f t="shared" si="4"/>
        <v>0</v>
      </c>
    </row>
    <row r="322" spans="1:17" x14ac:dyDescent="0.2">
      <c r="A322" s="82">
        <v>316</v>
      </c>
      <c r="B322" s="154"/>
      <c r="C322" s="191"/>
      <c r="D322" s="191"/>
      <c r="E322" s="191"/>
      <c r="F322" s="191"/>
      <c r="G322" s="191"/>
      <c r="H322" s="191"/>
      <c r="I322" s="191"/>
      <c r="J322" s="191"/>
      <c r="K322" s="191"/>
      <c r="L322" s="191"/>
      <c r="M322" s="191"/>
      <c r="N322" s="191"/>
      <c r="O322" s="191"/>
      <c r="P322" s="191"/>
      <c r="Q322" s="7">
        <f t="shared" si="4"/>
        <v>0</v>
      </c>
    </row>
    <row r="323" spans="1:17" x14ac:dyDescent="0.2">
      <c r="A323" s="82">
        <v>317</v>
      </c>
      <c r="B323" s="154"/>
      <c r="C323" s="191"/>
      <c r="D323" s="191"/>
      <c r="E323" s="191"/>
      <c r="F323" s="191"/>
      <c r="G323" s="191"/>
      <c r="H323" s="191"/>
      <c r="I323" s="191"/>
      <c r="J323" s="191"/>
      <c r="K323" s="191"/>
      <c r="L323" s="191"/>
      <c r="M323" s="191"/>
      <c r="N323" s="191"/>
      <c r="O323" s="191"/>
      <c r="P323" s="191"/>
      <c r="Q323" s="7">
        <f t="shared" si="4"/>
        <v>0</v>
      </c>
    </row>
    <row r="324" spans="1:17" x14ac:dyDescent="0.2">
      <c r="A324" s="82">
        <v>318</v>
      </c>
      <c r="B324" s="154"/>
      <c r="C324" s="191"/>
      <c r="D324" s="191"/>
      <c r="E324" s="191"/>
      <c r="F324" s="191"/>
      <c r="G324" s="191"/>
      <c r="H324" s="191"/>
      <c r="I324" s="191"/>
      <c r="J324" s="191"/>
      <c r="K324" s="191"/>
      <c r="L324" s="191"/>
      <c r="M324" s="191"/>
      <c r="N324" s="191"/>
      <c r="O324" s="191"/>
      <c r="P324" s="191"/>
      <c r="Q324" s="7">
        <f t="shared" si="4"/>
        <v>0</v>
      </c>
    </row>
    <row r="325" spans="1:17" x14ac:dyDescent="0.2">
      <c r="A325" s="82">
        <v>319</v>
      </c>
      <c r="B325" s="154"/>
      <c r="C325" s="191"/>
      <c r="D325" s="191"/>
      <c r="E325" s="191"/>
      <c r="F325" s="191"/>
      <c r="G325" s="191"/>
      <c r="H325" s="191"/>
      <c r="I325" s="191"/>
      <c r="J325" s="191"/>
      <c r="K325" s="191"/>
      <c r="L325" s="191"/>
      <c r="M325" s="191"/>
      <c r="N325" s="191"/>
      <c r="O325" s="191"/>
      <c r="P325" s="191"/>
      <c r="Q325" s="7">
        <f t="shared" si="4"/>
        <v>0</v>
      </c>
    </row>
    <row r="326" spans="1:17" x14ac:dyDescent="0.2">
      <c r="A326" s="82">
        <v>320</v>
      </c>
      <c r="B326" s="154"/>
      <c r="C326" s="191"/>
      <c r="D326" s="191"/>
      <c r="E326" s="191"/>
      <c r="F326" s="191"/>
      <c r="G326" s="191"/>
      <c r="H326" s="191"/>
      <c r="I326" s="191"/>
      <c r="J326" s="191"/>
      <c r="K326" s="191"/>
      <c r="L326" s="191"/>
      <c r="M326" s="191"/>
      <c r="N326" s="191"/>
      <c r="O326" s="191"/>
      <c r="P326" s="191"/>
      <c r="Q326" s="7">
        <f t="shared" si="4"/>
        <v>0</v>
      </c>
    </row>
    <row r="327" spans="1:17" x14ac:dyDescent="0.2">
      <c r="A327" s="82">
        <v>321</v>
      </c>
      <c r="B327" s="154"/>
      <c r="C327" s="191"/>
      <c r="D327" s="191"/>
      <c r="E327" s="191"/>
      <c r="F327" s="191"/>
      <c r="G327" s="191"/>
      <c r="H327" s="191"/>
      <c r="I327" s="191"/>
      <c r="J327" s="191"/>
      <c r="K327" s="191"/>
      <c r="L327" s="191"/>
      <c r="M327" s="191"/>
      <c r="N327" s="191"/>
      <c r="O327" s="191"/>
      <c r="P327" s="191"/>
      <c r="Q327" s="7">
        <f t="shared" ref="Q327:Q390" si="5">CHOOSE(WeeklyFrequency1,C327,D327,E327,F327,G327,H327,I327,J327,K327,L327,M327,N327,O327,P327)</f>
        <v>0</v>
      </c>
    </row>
    <row r="328" spans="1:17" x14ac:dyDescent="0.2">
      <c r="A328" s="82">
        <v>322</v>
      </c>
      <c r="B328" s="154"/>
      <c r="C328" s="191"/>
      <c r="D328" s="191"/>
      <c r="E328" s="191"/>
      <c r="F328" s="191"/>
      <c r="G328" s="191"/>
      <c r="H328" s="191"/>
      <c r="I328" s="191"/>
      <c r="J328" s="191"/>
      <c r="K328" s="191"/>
      <c r="L328" s="191"/>
      <c r="M328" s="191"/>
      <c r="N328" s="191"/>
      <c r="O328" s="191"/>
      <c r="P328" s="191"/>
      <c r="Q328" s="7">
        <f t="shared" si="5"/>
        <v>0</v>
      </c>
    </row>
    <row r="329" spans="1:17" x14ac:dyDescent="0.2">
      <c r="A329" s="82">
        <v>323</v>
      </c>
      <c r="B329" s="154"/>
      <c r="C329" s="191"/>
      <c r="D329" s="191"/>
      <c r="E329" s="191"/>
      <c r="F329" s="191"/>
      <c r="G329" s="191"/>
      <c r="H329" s="191"/>
      <c r="I329" s="191"/>
      <c r="J329" s="191"/>
      <c r="K329" s="191"/>
      <c r="L329" s="191"/>
      <c r="M329" s="191"/>
      <c r="N329" s="191"/>
      <c r="O329" s="191"/>
      <c r="P329" s="191"/>
      <c r="Q329" s="7">
        <f t="shared" si="5"/>
        <v>0</v>
      </c>
    </row>
    <row r="330" spans="1:17" x14ac:dyDescent="0.2">
      <c r="A330" s="82">
        <v>324</v>
      </c>
      <c r="B330" s="154"/>
      <c r="C330" s="191"/>
      <c r="D330" s="191"/>
      <c r="E330" s="191"/>
      <c r="F330" s="191"/>
      <c r="G330" s="191"/>
      <c r="H330" s="191"/>
      <c r="I330" s="191"/>
      <c r="J330" s="191"/>
      <c r="K330" s="191"/>
      <c r="L330" s="191"/>
      <c r="M330" s="191"/>
      <c r="N330" s="191"/>
      <c r="O330" s="191"/>
      <c r="P330" s="191"/>
      <c r="Q330" s="7">
        <f t="shared" si="5"/>
        <v>0</v>
      </c>
    </row>
    <row r="331" spans="1:17" x14ac:dyDescent="0.2">
      <c r="A331" s="82">
        <v>325</v>
      </c>
      <c r="B331" s="154"/>
      <c r="C331" s="191"/>
      <c r="D331" s="191"/>
      <c r="E331" s="191"/>
      <c r="F331" s="191"/>
      <c r="G331" s="191"/>
      <c r="H331" s="191"/>
      <c r="I331" s="191"/>
      <c r="J331" s="191"/>
      <c r="K331" s="191"/>
      <c r="L331" s="191"/>
      <c r="M331" s="191"/>
      <c r="N331" s="191"/>
      <c r="O331" s="191"/>
      <c r="P331" s="191"/>
      <c r="Q331" s="7">
        <f t="shared" si="5"/>
        <v>0</v>
      </c>
    </row>
    <row r="332" spans="1:17" x14ac:dyDescent="0.2">
      <c r="A332" s="82">
        <v>326</v>
      </c>
      <c r="B332" s="154"/>
      <c r="C332" s="191"/>
      <c r="D332" s="191"/>
      <c r="E332" s="191"/>
      <c r="F332" s="191"/>
      <c r="G332" s="191"/>
      <c r="H332" s="191"/>
      <c r="I332" s="191"/>
      <c r="J332" s="191"/>
      <c r="K332" s="191"/>
      <c r="L332" s="191"/>
      <c r="M332" s="191"/>
      <c r="N332" s="191"/>
      <c r="O332" s="191"/>
      <c r="P332" s="191"/>
      <c r="Q332" s="7">
        <f t="shared" si="5"/>
        <v>0</v>
      </c>
    </row>
    <row r="333" spans="1:17" x14ac:dyDescent="0.2">
      <c r="A333" s="82">
        <v>327</v>
      </c>
      <c r="B333" s="154"/>
      <c r="C333" s="191"/>
      <c r="D333" s="191"/>
      <c r="E333" s="191"/>
      <c r="F333" s="191"/>
      <c r="G333" s="191"/>
      <c r="H333" s="191"/>
      <c r="I333" s="191"/>
      <c r="J333" s="191"/>
      <c r="K333" s="191"/>
      <c r="L333" s="191"/>
      <c r="M333" s="191"/>
      <c r="N333" s="191"/>
      <c r="O333" s="191"/>
      <c r="P333" s="191"/>
      <c r="Q333" s="7">
        <f t="shared" si="5"/>
        <v>0</v>
      </c>
    </row>
    <row r="334" spans="1:17" x14ac:dyDescent="0.2">
      <c r="A334" s="82">
        <v>328</v>
      </c>
      <c r="B334" s="154"/>
      <c r="C334" s="191"/>
      <c r="D334" s="191"/>
      <c r="E334" s="191"/>
      <c r="F334" s="191"/>
      <c r="G334" s="191"/>
      <c r="H334" s="191"/>
      <c r="I334" s="191"/>
      <c r="J334" s="191"/>
      <c r="K334" s="191"/>
      <c r="L334" s="191"/>
      <c r="M334" s="191"/>
      <c r="N334" s="191"/>
      <c r="O334" s="191"/>
      <c r="P334" s="191"/>
      <c r="Q334" s="7">
        <f t="shared" si="5"/>
        <v>0</v>
      </c>
    </row>
    <row r="335" spans="1:17" x14ac:dyDescent="0.2">
      <c r="A335" s="82">
        <v>329</v>
      </c>
      <c r="B335" s="154"/>
      <c r="C335" s="191"/>
      <c r="D335" s="191"/>
      <c r="E335" s="191"/>
      <c r="F335" s="191"/>
      <c r="G335" s="191"/>
      <c r="H335" s="191"/>
      <c r="I335" s="191"/>
      <c r="J335" s="191"/>
      <c r="K335" s="191"/>
      <c r="L335" s="191"/>
      <c r="M335" s="191"/>
      <c r="N335" s="191"/>
      <c r="O335" s="191"/>
      <c r="P335" s="191"/>
      <c r="Q335" s="7">
        <f t="shared" si="5"/>
        <v>0</v>
      </c>
    </row>
    <row r="336" spans="1:17" x14ac:dyDescent="0.2">
      <c r="A336" s="82">
        <v>330</v>
      </c>
      <c r="B336" s="154"/>
      <c r="C336" s="191"/>
      <c r="D336" s="191"/>
      <c r="E336" s="191"/>
      <c r="F336" s="191"/>
      <c r="G336" s="191"/>
      <c r="H336" s="191"/>
      <c r="I336" s="191"/>
      <c r="J336" s="191"/>
      <c r="K336" s="191"/>
      <c r="L336" s="191"/>
      <c r="M336" s="191"/>
      <c r="N336" s="191"/>
      <c r="O336" s="191"/>
      <c r="P336" s="191"/>
      <c r="Q336" s="7">
        <f t="shared" si="5"/>
        <v>0</v>
      </c>
    </row>
    <row r="337" spans="1:17" x14ac:dyDescent="0.2">
      <c r="A337" s="82">
        <v>331</v>
      </c>
      <c r="B337" s="154"/>
      <c r="C337" s="191"/>
      <c r="D337" s="191"/>
      <c r="E337" s="191"/>
      <c r="F337" s="191"/>
      <c r="G337" s="191"/>
      <c r="H337" s="191"/>
      <c r="I337" s="191"/>
      <c r="J337" s="191"/>
      <c r="K337" s="191"/>
      <c r="L337" s="191"/>
      <c r="M337" s="191"/>
      <c r="N337" s="191"/>
      <c r="O337" s="191"/>
      <c r="P337" s="191"/>
      <c r="Q337" s="7">
        <f t="shared" si="5"/>
        <v>0</v>
      </c>
    </row>
    <row r="338" spans="1:17" x14ac:dyDescent="0.2">
      <c r="A338" s="82">
        <v>332</v>
      </c>
      <c r="B338" s="154"/>
      <c r="C338" s="191"/>
      <c r="D338" s="191"/>
      <c r="E338" s="191"/>
      <c r="F338" s="191"/>
      <c r="G338" s="191"/>
      <c r="H338" s="191"/>
      <c r="I338" s="191"/>
      <c r="J338" s="191"/>
      <c r="K338" s="191"/>
      <c r="L338" s="191"/>
      <c r="M338" s="191"/>
      <c r="N338" s="191"/>
      <c r="O338" s="191"/>
      <c r="P338" s="191"/>
      <c r="Q338" s="7">
        <f t="shared" si="5"/>
        <v>0</v>
      </c>
    </row>
    <row r="339" spans="1:17" x14ac:dyDescent="0.2">
      <c r="A339" s="82">
        <v>333</v>
      </c>
      <c r="B339" s="154"/>
      <c r="C339" s="191"/>
      <c r="D339" s="191"/>
      <c r="E339" s="191"/>
      <c r="F339" s="191"/>
      <c r="G339" s="191"/>
      <c r="H339" s="191"/>
      <c r="I339" s="191"/>
      <c r="J339" s="191"/>
      <c r="K339" s="191"/>
      <c r="L339" s="191"/>
      <c r="M339" s="191"/>
      <c r="N339" s="191"/>
      <c r="O339" s="191"/>
      <c r="P339" s="191"/>
      <c r="Q339" s="7">
        <f t="shared" si="5"/>
        <v>0</v>
      </c>
    </row>
    <row r="340" spans="1:17" x14ac:dyDescent="0.2">
      <c r="A340" s="82">
        <v>334</v>
      </c>
      <c r="B340" s="154"/>
      <c r="C340" s="191"/>
      <c r="D340" s="191"/>
      <c r="E340" s="191"/>
      <c r="F340" s="191"/>
      <c r="G340" s="191"/>
      <c r="H340" s="191"/>
      <c r="I340" s="191"/>
      <c r="J340" s="191"/>
      <c r="K340" s="191"/>
      <c r="L340" s="191"/>
      <c r="M340" s="191"/>
      <c r="N340" s="191"/>
      <c r="O340" s="191"/>
      <c r="P340" s="191"/>
      <c r="Q340" s="7">
        <f t="shared" si="5"/>
        <v>0</v>
      </c>
    </row>
    <row r="341" spans="1:17" x14ac:dyDescent="0.2">
      <c r="A341" s="82">
        <v>335</v>
      </c>
      <c r="B341" s="154"/>
      <c r="C341" s="191"/>
      <c r="D341" s="191"/>
      <c r="E341" s="191"/>
      <c r="F341" s="191"/>
      <c r="G341" s="191"/>
      <c r="H341" s="191"/>
      <c r="I341" s="191"/>
      <c r="J341" s="191"/>
      <c r="K341" s="191"/>
      <c r="L341" s="191"/>
      <c r="M341" s="191"/>
      <c r="N341" s="191"/>
      <c r="O341" s="191"/>
      <c r="P341" s="191"/>
      <c r="Q341" s="7">
        <f t="shared" si="5"/>
        <v>0</v>
      </c>
    </row>
    <row r="342" spans="1:17" x14ac:dyDescent="0.2">
      <c r="A342" s="82">
        <v>336</v>
      </c>
      <c r="B342" s="154"/>
      <c r="C342" s="191"/>
      <c r="D342" s="191"/>
      <c r="E342" s="191"/>
      <c r="F342" s="191"/>
      <c r="G342" s="191"/>
      <c r="H342" s="191"/>
      <c r="I342" s="191"/>
      <c r="J342" s="191"/>
      <c r="K342" s="191"/>
      <c r="L342" s="191"/>
      <c r="M342" s="191"/>
      <c r="N342" s="191"/>
      <c r="O342" s="191"/>
      <c r="P342" s="191"/>
      <c r="Q342" s="7">
        <f t="shared" si="5"/>
        <v>0</v>
      </c>
    </row>
    <row r="343" spans="1:17" x14ac:dyDescent="0.2">
      <c r="A343" s="82">
        <v>337</v>
      </c>
      <c r="B343" s="154"/>
      <c r="C343" s="191"/>
      <c r="D343" s="191"/>
      <c r="E343" s="191"/>
      <c r="F343" s="191"/>
      <c r="G343" s="191"/>
      <c r="H343" s="191"/>
      <c r="I343" s="191"/>
      <c r="J343" s="191"/>
      <c r="K343" s="191"/>
      <c r="L343" s="191"/>
      <c r="M343" s="191"/>
      <c r="N343" s="191"/>
      <c r="O343" s="191"/>
      <c r="P343" s="191"/>
      <c r="Q343" s="7">
        <f t="shared" si="5"/>
        <v>0</v>
      </c>
    </row>
    <row r="344" spans="1:17" x14ac:dyDescent="0.2">
      <c r="A344" s="82">
        <v>338</v>
      </c>
      <c r="B344" s="154"/>
      <c r="C344" s="191"/>
      <c r="D344" s="191"/>
      <c r="E344" s="191"/>
      <c r="F344" s="191"/>
      <c r="G344" s="191"/>
      <c r="H344" s="191"/>
      <c r="I344" s="191"/>
      <c r="J344" s="191"/>
      <c r="K344" s="191"/>
      <c r="L344" s="191"/>
      <c r="M344" s="191"/>
      <c r="N344" s="191"/>
      <c r="O344" s="191"/>
      <c r="P344" s="191"/>
      <c r="Q344" s="7">
        <f t="shared" si="5"/>
        <v>0</v>
      </c>
    </row>
    <row r="345" spans="1:17" x14ac:dyDescent="0.2">
      <c r="A345" s="82">
        <v>339</v>
      </c>
      <c r="B345" s="154"/>
      <c r="C345" s="191"/>
      <c r="D345" s="191"/>
      <c r="E345" s="191"/>
      <c r="F345" s="191"/>
      <c r="G345" s="191"/>
      <c r="H345" s="191"/>
      <c r="I345" s="191"/>
      <c r="J345" s="191"/>
      <c r="K345" s="191"/>
      <c r="L345" s="191"/>
      <c r="M345" s="191"/>
      <c r="N345" s="191"/>
      <c r="O345" s="191"/>
      <c r="P345" s="191"/>
      <c r="Q345" s="7">
        <f t="shared" si="5"/>
        <v>0</v>
      </c>
    </row>
    <row r="346" spans="1:17" x14ac:dyDescent="0.2">
      <c r="A346" s="82">
        <v>340</v>
      </c>
      <c r="B346" s="154"/>
      <c r="C346" s="191"/>
      <c r="D346" s="191"/>
      <c r="E346" s="191"/>
      <c r="F346" s="191"/>
      <c r="G346" s="191"/>
      <c r="H346" s="191"/>
      <c r="I346" s="191"/>
      <c r="J346" s="191"/>
      <c r="K346" s="191"/>
      <c r="L346" s="191"/>
      <c r="M346" s="191"/>
      <c r="N346" s="191"/>
      <c r="O346" s="191"/>
      <c r="P346" s="191"/>
      <c r="Q346" s="7">
        <f t="shared" si="5"/>
        <v>0</v>
      </c>
    </row>
    <row r="347" spans="1:17" x14ac:dyDescent="0.2">
      <c r="A347" s="82">
        <v>341</v>
      </c>
      <c r="B347" s="154"/>
      <c r="C347" s="191"/>
      <c r="D347" s="191"/>
      <c r="E347" s="191"/>
      <c r="F347" s="191"/>
      <c r="G347" s="191"/>
      <c r="H347" s="191"/>
      <c r="I347" s="191"/>
      <c r="J347" s="191"/>
      <c r="K347" s="191"/>
      <c r="L347" s="191"/>
      <c r="M347" s="191"/>
      <c r="N347" s="191"/>
      <c r="O347" s="191"/>
      <c r="P347" s="191"/>
      <c r="Q347" s="7">
        <f t="shared" si="5"/>
        <v>0</v>
      </c>
    </row>
    <row r="348" spans="1:17" x14ac:dyDescent="0.2">
      <c r="A348" s="82">
        <v>342</v>
      </c>
      <c r="B348" s="154"/>
      <c r="C348" s="191"/>
      <c r="D348" s="191"/>
      <c r="E348" s="191"/>
      <c r="F348" s="191"/>
      <c r="G348" s="191"/>
      <c r="H348" s="191"/>
      <c r="I348" s="191"/>
      <c r="J348" s="191"/>
      <c r="K348" s="191"/>
      <c r="L348" s="191"/>
      <c r="M348" s="191"/>
      <c r="N348" s="191"/>
      <c r="O348" s="191"/>
      <c r="P348" s="191"/>
      <c r="Q348" s="7">
        <f t="shared" si="5"/>
        <v>0</v>
      </c>
    </row>
    <row r="349" spans="1:17" x14ac:dyDescent="0.2">
      <c r="A349" s="82">
        <v>343</v>
      </c>
      <c r="B349" s="154"/>
      <c r="C349" s="191"/>
      <c r="D349" s="191"/>
      <c r="E349" s="191"/>
      <c r="F349" s="191"/>
      <c r="G349" s="191"/>
      <c r="H349" s="191"/>
      <c r="I349" s="191"/>
      <c r="J349" s="191"/>
      <c r="K349" s="191"/>
      <c r="L349" s="191"/>
      <c r="M349" s="191"/>
      <c r="N349" s="191"/>
      <c r="O349" s="191"/>
      <c r="P349" s="191"/>
      <c r="Q349" s="7">
        <f t="shared" si="5"/>
        <v>0</v>
      </c>
    </row>
    <row r="350" spans="1:17" x14ac:dyDescent="0.2">
      <c r="A350" s="82">
        <v>344</v>
      </c>
      <c r="B350" s="154"/>
      <c r="C350" s="191"/>
      <c r="D350" s="191"/>
      <c r="E350" s="191"/>
      <c r="F350" s="191"/>
      <c r="G350" s="191"/>
      <c r="H350" s="191"/>
      <c r="I350" s="191"/>
      <c r="J350" s="191"/>
      <c r="K350" s="191"/>
      <c r="L350" s="191"/>
      <c r="M350" s="191"/>
      <c r="N350" s="191"/>
      <c r="O350" s="191"/>
      <c r="P350" s="191"/>
      <c r="Q350" s="7">
        <f t="shared" si="5"/>
        <v>0</v>
      </c>
    </row>
    <row r="351" spans="1:17" x14ac:dyDescent="0.2">
      <c r="A351" s="82">
        <v>345</v>
      </c>
      <c r="B351" s="154"/>
      <c r="C351" s="191"/>
      <c r="D351" s="191"/>
      <c r="E351" s="191"/>
      <c r="F351" s="191"/>
      <c r="G351" s="191"/>
      <c r="H351" s="191"/>
      <c r="I351" s="191"/>
      <c r="J351" s="191"/>
      <c r="K351" s="191"/>
      <c r="L351" s="191"/>
      <c r="M351" s="191"/>
      <c r="N351" s="191"/>
      <c r="O351" s="191"/>
      <c r="P351" s="191"/>
      <c r="Q351" s="7">
        <f t="shared" si="5"/>
        <v>0</v>
      </c>
    </row>
    <row r="352" spans="1:17" x14ac:dyDescent="0.2">
      <c r="A352" s="82">
        <v>346</v>
      </c>
      <c r="B352" s="154"/>
      <c r="C352" s="191"/>
      <c r="D352" s="191"/>
      <c r="E352" s="191"/>
      <c r="F352" s="191"/>
      <c r="G352" s="191"/>
      <c r="H352" s="191"/>
      <c r="I352" s="191"/>
      <c r="J352" s="191"/>
      <c r="K352" s="191"/>
      <c r="L352" s="191"/>
      <c r="M352" s="191"/>
      <c r="N352" s="191"/>
      <c r="O352" s="191"/>
      <c r="P352" s="191"/>
      <c r="Q352" s="7">
        <f t="shared" si="5"/>
        <v>0</v>
      </c>
    </row>
    <row r="353" spans="1:17" x14ac:dyDescent="0.2">
      <c r="A353" s="82">
        <v>347</v>
      </c>
      <c r="B353" s="154"/>
      <c r="C353" s="191"/>
      <c r="D353" s="191"/>
      <c r="E353" s="191"/>
      <c r="F353" s="191"/>
      <c r="G353" s="191"/>
      <c r="H353" s="191"/>
      <c r="I353" s="191"/>
      <c r="J353" s="191"/>
      <c r="K353" s="191"/>
      <c r="L353" s="191"/>
      <c r="M353" s="191"/>
      <c r="N353" s="191"/>
      <c r="O353" s="191"/>
      <c r="P353" s="191"/>
      <c r="Q353" s="7">
        <f t="shared" si="5"/>
        <v>0</v>
      </c>
    </row>
    <row r="354" spans="1:17" x14ac:dyDescent="0.2">
      <c r="A354" s="82">
        <v>348</v>
      </c>
      <c r="B354" s="154"/>
      <c r="C354" s="191"/>
      <c r="D354" s="191"/>
      <c r="E354" s="191"/>
      <c r="F354" s="191"/>
      <c r="G354" s="191"/>
      <c r="H354" s="191"/>
      <c r="I354" s="191"/>
      <c r="J354" s="191"/>
      <c r="K354" s="191"/>
      <c r="L354" s="191"/>
      <c r="M354" s="191"/>
      <c r="N354" s="191"/>
      <c r="O354" s="191"/>
      <c r="P354" s="191"/>
      <c r="Q354" s="7">
        <f t="shared" si="5"/>
        <v>0</v>
      </c>
    </row>
    <row r="355" spans="1:17" x14ac:dyDescent="0.2">
      <c r="A355" s="82">
        <v>349</v>
      </c>
      <c r="B355" s="154"/>
      <c r="C355" s="191"/>
      <c r="D355" s="191"/>
      <c r="E355" s="191"/>
      <c r="F355" s="191"/>
      <c r="G355" s="191"/>
      <c r="H355" s="191"/>
      <c r="I355" s="191"/>
      <c r="J355" s="191"/>
      <c r="K355" s="191"/>
      <c r="L355" s="191"/>
      <c r="M355" s="191"/>
      <c r="N355" s="191"/>
      <c r="O355" s="191"/>
      <c r="P355" s="191"/>
      <c r="Q355" s="7">
        <f t="shared" si="5"/>
        <v>0</v>
      </c>
    </row>
    <row r="356" spans="1:17" x14ac:dyDescent="0.2">
      <c r="A356" s="82">
        <v>350</v>
      </c>
      <c r="B356" s="154"/>
      <c r="C356" s="191"/>
      <c r="D356" s="191"/>
      <c r="E356" s="191"/>
      <c r="F356" s="191"/>
      <c r="G356" s="191"/>
      <c r="H356" s="191"/>
      <c r="I356" s="191"/>
      <c r="J356" s="191"/>
      <c r="K356" s="191"/>
      <c r="L356" s="191"/>
      <c r="M356" s="191"/>
      <c r="N356" s="191"/>
      <c r="O356" s="191"/>
      <c r="P356" s="191"/>
      <c r="Q356" s="7">
        <f t="shared" si="5"/>
        <v>0</v>
      </c>
    </row>
    <row r="357" spans="1:17" x14ac:dyDescent="0.2">
      <c r="A357" s="82">
        <v>351</v>
      </c>
      <c r="B357" s="154"/>
      <c r="C357" s="191"/>
      <c r="D357" s="191"/>
      <c r="E357" s="191"/>
      <c r="F357" s="191"/>
      <c r="G357" s="191"/>
      <c r="H357" s="191"/>
      <c r="I357" s="191"/>
      <c r="J357" s="191"/>
      <c r="K357" s="191"/>
      <c r="L357" s="191"/>
      <c r="M357" s="191"/>
      <c r="N357" s="191"/>
      <c r="O357" s="191"/>
      <c r="P357" s="191"/>
      <c r="Q357" s="7">
        <f t="shared" si="5"/>
        <v>0</v>
      </c>
    </row>
    <row r="358" spans="1:17" x14ac:dyDescent="0.2">
      <c r="A358" s="82">
        <v>352</v>
      </c>
      <c r="B358" s="154"/>
      <c r="C358" s="191"/>
      <c r="D358" s="191"/>
      <c r="E358" s="191"/>
      <c r="F358" s="191"/>
      <c r="G358" s="191"/>
      <c r="H358" s="191"/>
      <c r="I358" s="191"/>
      <c r="J358" s="191"/>
      <c r="K358" s="191"/>
      <c r="L358" s="191"/>
      <c r="M358" s="191"/>
      <c r="N358" s="191"/>
      <c r="O358" s="191"/>
      <c r="P358" s="191"/>
      <c r="Q358" s="7">
        <f t="shared" si="5"/>
        <v>0</v>
      </c>
    </row>
    <row r="359" spans="1:17" x14ac:dyDescent="0.2">
      <c r="A359" s="82">
        <v>353</v>
      </c>
      <c r="B359" s="154"/>
      <c r="C359" s="191"/>
      <c r="D359" s="191"/>
      <c r="E359" s="191"/>
      <c r="F359" s="191"/>
      <c r="G359" s="191"/>
      <c r="H359" s="191"/>
      <c r="I359" s="191"/>
      <c r="J359" s="191"/>
      <c r="K359" s="191"/>
      <c r="L359" s="191"/>
      <c r="M359" s="191"/>
      <c r="N359" s="191"/>
      <c r="O359" s="191"/>
      <c r="P359" s="191"/>
      <c r="Q359" s="7">
        <f t="shared" si="5"/>
        <v>0</v>
      </c>
    </row>
    <row r="360" spans="1:17" x14ac:dyDescent="0.2">
      <c r="A360" s="82">
        <v>354</v>
      </c>
      <c r="B360" s="154"/>
      <c r="C360" s="191"/>
      <c r="D360" s="191"/>
      <c r="E360" s="191"/>
      <c r="F360" s="191"/>
      <c r="G360" s="191"/>
      <c r="H360" s="191"/>
      <c r="I360" s="191"/>
      <c r="J360" s="191"/>
      <c r="K360" s="191"/>
      <c r="L360" s="191"/>
      <c r="M360" s="191"/>
      <c r="N360" s="191"/>
      <c r="O360" s="191"/>
      <c r="P360" s="191"/>
      <c r="Q360" s="7">
        <f t="shared" si="5"/>
        <v>0</v>
      </c>
    </row>
    <row r="361" spans="1:17" x14ac:dyDescent="0.2">
      <c r="A361" s="82">
        <v>355</v>
      </c>
      <c r="B361" s="154"/>
      <c r="C361" s="191"/>
      <c r="D361" s="191"/>
      <c r="E361" s="191"/>
      <c r="F361" s="191"/>
      <c r="G361" s="191"/>
      <c r="H361" s="191"/>
      <c r="I361" s="191"/>
      <c r="J361" s="191"/>
      <c r="K361" s="191"/>
      <c r="L361" s="191"/>
      <c r="M361" s="191"/>
      <c r="N361" s="191"/>
      <c r="O361" s="191"/>
      <c r="P361" s="191"/>
      <c r="Q361" s="7">
        <f t="shared" si="5"/>
        <v>0</v>
      </c>
    </row>
    <row r="362" spans="1:17" x14ac:dyDescent="0.2">
      <c r="A362" s="82">
        <v>356</v>
      </c>
      <c r="B362" s="154"/>
      <c r="C362" s="191"/>
      <c r="D362" s="191"/>
      <c r="E362" s="191"/>
      <c r="F362" s="191"/>
      <c r="G362" s="191"/>
      <c r="H362" s="191"/>
      <c r="I362" s="191"/>
      <c r="J362" s="191"/>
      <c r="K362" s="191"/>
      <c r="L362" s="191"/>
      <c r="M362" s="191"/>
      <c r="N362" s="191"/>
      <c r="O362" s="191"/>
      <c r="P362" s="191"/>
      <c r="Q362" s="7">
        <f t="shared" si="5"/>
        <v>0</v>
      </c>
    </row>
    <row r="363" spans="1:17" x14ac:dyDescent="0.2">
      <c r="A363" s="82">
        <v>357</v>
      </c>
      <c r="B363" s="154"/>
      <c r="C363" s="191"/>
      <c r="D363" s="191"/>
      <c r="E363" s="191"/>
      <c r="F363" s="191"/>
      <c r="G363" s="191"/>
      <c r="H363" s="191"/>
      <c r="I363" s="191"/>
      <c r="J363" s="191"/>
      <c r="K363" s="191"/>
      <c r="L363" s="191"/>
      <c r="M363" s="191"/>
      <c r="N363" s="191"/>
      <c r="O363" s="191"/>
      <c r="P363" s="191"/>
      <c r="Q363" s="7">
        <f t="shared" si="5"/>
        <v>0</v>
      </c>
    </row>
    <row r="364" spans="1:17" x14ac:dyDescent="0.2">
      <c r="A364" s="82">
        <v>358</v>
      </c>
      <c r="B364" s="154"/>
      <c r="C364" s="191"/>
      <c r="D364" s="191"/>
      <c r="E364" s="191"/>
      <c r="F364" s="191"/>
      <c r="G364" s="191"/>
      <c r="H364" s="191"/>
      <c r="I364" s="191"/>
      <c r="J364" s="191"/>
      <c r="K364" s="191"/>
      <c r="L364" s="191"/>
      <c r="M364" s="191"/>
      <c r="N364" s="191"/>
      <c r="O364" s="191"/>
      <c r="P364" s="191"/>
      <c r="Q364" s="7">
        <f t="shared" si="5"/>
        <v>0</v>
      </c>
    </row>
    <row r="365" spans="1:17" x14ac:dyDescent="0.2">
      <c r="A365" s="82">
        <v>359</v>
      </c>
      <c r="B365" s="154"/>
      <c r="C365" s="191"/>
      <c r="D365" s="191"/>
      <c r="E365" s="191"/>
      <c r="F365" s="191"/>
      <c r="G365" s="191"/>
      <c r="H365" s="191"/>
      <c r="I365" s="191"/>
      <c r="J365" s="191"/>
      <c r="K365" s="191"/>
      <c r="L365" s="191"/>
      <c r="M365" s="191"/>
      <c r="N365" s="191"/>
      <c r="O365" s="191"/>
      <c r="P365" s="191"/>
      <c r="Q365" s="7">
        <f t="shared" si="5"/>
        <v>0</v>
      </c>
    </row>
    <row r="366" spans="1:17" x14ac:dyDescent="0.2">
      <c r="A366" s="82">
        <v>360</v>
      </c>
      <c r="B366" s="154"/>
      <c r="C366" s="191"/>
      <c r="D366" s="191"/>
      <c r="E366" s="191"/>
      <c r="F366" s="191"/>
      <c r="G366" s="191"/>
      <c r="H366" s="191"/>
      <c r="I366" s="191"/>
      <c r="J366" s="191"/>
      <c r="K366" s="191"/>
      <c r="L366" s="191"/>
      <c r="M366" s="191"/>
      <c r="N366" s="191"/>
      <c r="O366" s="191"/>
      <c r="P366" s="191"/>
      <c r="Q366" s="7">
        <f t="shared" si="5"/>
        <v>0</v>
      </c>
    </row>
    <row r="367" spans="1:17" x14ac:dyDescent="0.2">
      <c r="A367" s="82">
        <v>361</v>
      </c>
      <c r="B367" s="154"/>
      <c r="C367" s="191"/>
      <c r="D367" s="191"/>
      <c r="E367" s="191"/>
      <c r="F367" s="191"/>
      <c r="G367" s="191"/>
      <c r="H367" s="191"/>
      <c r="I367" s="191"/>
      <c r="J367" s="191"/>
      <c r="K367" s="191"/>
      <c r="L367" s="191"/>
      <c r="M367" s="191"/>
      <c r="N367" s="191"/>
      <c r="O367" s="191"/>
      <c r="P367" s="191"/>
      <c r="Q367" s="7">
        <f t="shared" si="5"/>
        <v>0</v>
      </c>
    </row>
    <row r="368" spans="1:17" x14ac:dyDescent="0.2">
      <c r="A368" s="82">
        <v>362</v>
      </c>
      <c r="B368" s="154"/>
      <c r="C368" s="191"/>
      <c r="D368" s="191"/>
      <c r="E368" s="191"/>
      <c r="F368" s="191"/>
      <c r="G368" s="191"/>
      <c r="H368" s="191"/>
      <c r="I368" s="191"/>
      <c r="J368" s="191"/>
      <c r="K368" s="191"/>
      <c r="L368" s="191"/>
      <c r="M368" s="191"/>
      <c r="N368" s="191"/>
      <c r="O368" s="191"/>
      <c r="P368" s="191"/>
      <c r="Q368" s="7">
        <f t="shared" si="5"/>
        <v>0</v>
      </c>
    </row>
    <row r="369" spans="1:17" x14ac:dyDescent="0.2">
      <c r="A369" s="82">
        <v>363</v>
      </c>
      <c r="B369" s="154"/>
      <c r="C369" s="191"/>
      <c r="D369" s="191"/>
      <c r="E369" s="191"/>
      <c r="F369" s="191"/>
      <c r="G369" s="191"/>
      <c r="H369" s="191"/>
      <c r="I369" s="191"/>
      <c r="J369" s="191"/>
      <c r="K369" s="191"/>
      <c r="L369" s="191"/>
      <c r="M369" s="191"/>
      <c r="N369" s="191"/>
      <c r="O369" s="191"/>
      <c r="P369" s="191"/>
      <c r="Q369" s="7">
        <f t="shared" si="5"/>
        <v>0</v>
      </c>
    </row>
    <row r="370" spans="1:17" x14ac:dyDescent="0.2">
      <c r="A370" s="82">
        <v>364</v>
      </c>
      <c r="B370" s="154"/>
      <c r="C370" s="191"/>
      <c r="D370" s="191"/>
      <c r="E370" s="191"/>
      <c r="F370" s="191"/>
      <c r="G370" s="191"/>
      <c r="H370" s="191"/>
      <c r="I370" s="191"/>
      <c r="J370" s="191"/>
      <c r="K370" s="191"/>
      <c r="L370" s="191"/>
      <c r="M370" s="191"/>
      <c r="N370" s="191"/>
      <c r="O370" s="191"/>
      <c r="P370" s="191"/>
      <c r="Q370" s="7">
        <f t="shared" si="5"/>
        <v>0</v>
      </c>
    </row>
    <row r="371" spans="1:17" x14ac:dyDescent="0.2">
      <c r="A371" s="82">
        <v>365</v>
      </c>
      <c r="B371" s="154"/>
      <c r="C371" s="191"/>
      <c r="D371" s="191"/>
      <c r="E371" s="191"/>
      <c r="F371" s="191"/>
      <c r="G371" s="191"/>
      <c r="H371" s="191"/>
      <c r="I371" s="191"/>
      <c r="J371" s="191"/>
      <c r="K371" s="191"/>
      <c r="L371" s="191"/>
      <c r="M371" s="191"/>
      <c r="N371" s="191"/>
      <c r="O371" s="191"/>
      <c r="P371" s="191"/>
      <c r="Q371" s="7">
        <f t="shared" si="5"/>
        <v>0</v>
      </c>
    </row>
    <row r="372" spans="1:17" x14ac:dyDescent="0.2">
      <c r="A372" s="82">
        <v>366</v>
      </c>
      <c r="B372" s="154"/>
      <c r="C372" s="191"/>
      <c r="D372" s="191"/>
      <c r="E372" s="191"/>
      <c r="F372" s="191"/>
      <c r="G372" s="191"/>
      <c r="H372" s="191"/>
      <c r="I372" s="191"/>
      <c r="J372" s="191"/>
      <c r="K372" s="191"/>
      <c r="L372" s="191"/>
      <c r="M372" s="191"/>
      <c r="N372" s="191"/>
      <c r="O372" s="191"/>
      <c r="P372" s="191"/>
      <c r="Q372" s="7">
        <f t="shared" si="5"/>
        <v>0</v>
      </c>
    </row>
    <row r="373" spans="1:17" x14ac:dyDescent="0.2">
      <c r="A373" s="82">
        <v>367</v>
      </c>
      <c r="B373" s="154"/>
      <c r="C373" s="191"/>
      <c r="D373" s="191"/>
      <c r="E373" s="191"/>
      <c r="F373" s="191"/>
      <c r="G373" s="191"/>
      <c r="H373" s="191"/>
      <c r="I373" s="191"/>
      <c r="J373" s="191"/>
      <c r="K373" s="191"/>
      <c r="L373" s="191"/>
      <c r="M373" s="191"/>
      <c r="N373" s="191"/>
      <c r="O373" s="191"/>
      <c r="P373" s="191"/>
      <c r="Q373" s="7">
        <f t="shared" si="5"/>
        <v>0</v>
      </c>
    </row>
    <row r="374" spans="1:17" x14ac:dyDescent="0.2">
      <c r="A374" s="82">
        <v>368</v>
      </c>
      <c r="B374" s="154"/>
      <c r="C374" s="191"/>
      <c r="D374" s="191"/>
      <c r="E374" s="191"/>
      <c r="F374" s="191"/>
      <c r="G374" s="191"/>
      <c r="H374" s="191"/>
      <c r="I374" s="191"/>
      <c r="J374" s="191"/>
      <c r="K374" s="191"/>
      <c r="L374" s="191"/>
      <c r="M374" s="191"/>
      <c r="N374" s="191"/>
      <c r="O374" s="191"/>
      <c r="P374" s="191"/>
      <c r="Q374" s="7">
        <f t="shared" si="5"/>
        <v>0</v>
      </c>
    </row>
    <row r="375" spans="1:17" x14ac:dyDescent="0.2">
      <c r="A375" s="82">
        <v>369</v>
      </c>
      <c r="B375" s="154"/>
      <c r="C375" s="191"/>
      <c r="D375" s="191"/>
      <c r="E375" s="191"/>
      <c r="F375" s="191"/>
      <c r="G375" s="191"/>
      <c r="H375" s="191"/>
      <c r="I375" s="191"/>
      <c r="J375" s="191"/>
      <c r="K375" s="191"/>
      <c r="L375" s="191"/>
      <c r="M375" s="191"/>
      <c r="N375" s="191"/>
      <c r="O375" s="191"/>
      <c r="P375" s="191"/>
      <c r="Q375" s="7">
        <f t="shared" si="5"/>
        <v>0</v>
      </c>
    </row>
    <row r="376" spans="1:17" x14ac:dyDescent="0.2">
      <c r="A376" s="82">
        <v>370</v>
      </c>
      <c r="B376" s="154"/>
      <c r="C376" s="191"/>
      <c r="D376" s="191"/>
      <c r="E376" s="191"/>
      <c r="F376" s="191"/>
      <c r="G376" s="191"/>
      <c r="H376" s="191"/>
      <c r="I376" s="191"/>
      <c r="J376" s="191"/>
      <c r="K376" s="191"/>
      <c r="L376" s="191"/>
      <c r="M376" s="191"/>
      <c r="N376" s="191"/>
      <c r="O376" s="191"/>
      <c r="P376" s="191"/>
      <c r="Q376" s="7">
        <f t="shared" si="5"/>
        <v>0</v>
      </c>
    </row>
    <row r="377" spans="1:17" x14ac:dyDescent="0.2">
      <c r="A377" s="82">
        <v>371</v>
      </c>
      <c r="B377" s="154"/>
      <c r="C377" s="191"/>
      <c r="D377" s="191"/>
      <c r="E377" s="191"/>
      <c r="F377" s="191"/>
      <c r="G377" s="191"/>
      <c r="H377" s="191"/>
      <c r="I377" s="191"/>
      <c r="J377" s="191"/>
      <c r="K377" s="191"/>
      <c r="L377" s="191"/>
      <c r="M377" s="191"/>
      <c r="N377" s="191"/>
      <c r="O377" s="191"/>
      <c r="P377" s="191"/>
      <c r="Q377" s="7">
        <f t="shared" si="5"/>
        <v>0</v>
      </c>
    </row>
    <row r="378" spans="1:17" x14ac:dyDescent="0.2">
      <c r="A378" s="82">
        <v>372</v>
      </c>
      <c r="B378" s="154"/>
      <c r="C378" s="191"/>
      <c r="D378" s="191"/>
      <c r="E378" s="191"/>
      <c r="F378" s="191"/>
      <c r="G378" s="191"/>
      <c r="H378" s="191"/>
      <c r="I378" s="191"/>
      <c r="J378" s="191"/>
      <c r="K378" s="191"/>
      <c r="L378" s="191"/>
      <c r="M378" s="191"/>
      <c r="N378" s="191"/>
      <c r="O378" s="191"/>
      <c r="P378" s="191"/>
      <c r="Q378" s="7">
        <f t="shared" si="5"/>
        <v>0</v>
      </c>
    </row>
    <row r="379" spans="1:17" x14ac:dyDescent="0.2">
      <c r="A379" s="82">
        <v>373</v>
      </c>
      <c r="B379" s="154"/>
      <c r="C379" s="191"/>
      <c r="D379" s="191"/>
      <c r="E379" s="191"/>
      <c r="F379" s="191"/>
      <c r="G379" s="191"/>
      <c r="H379" s="191"/>
      <c r="I379" s="191"/>
      <c r="J379" s="191"/>
      <c r="K379" s="191"/>
      <c r="L379" s="191"/>
      <c r="M379" s="191"/>
      <c r="N379" s="191"/>
      <c r="O379" s="191"/>
      <c r="P379" s="191"/>
      <c r="Q379" s="7">
        <f t="shared" si="5"/>
        <v>0</v>
      </c>
    </row>
    <row r="380" spans="1:17" x14ac:dyDescent="0.2">
      <c r="A380" s="82">
        <v>374</v>
      </c>
      <c r="B380" s="154"/>
      <c r="C380" s="191"/>
      <c r="D380" s="191"/>
      <c r="E380" s="191"/>
      <c r="F380" s="191"/>
      <c r="G380" s="191"/>
      <c r="H380" s="191"/>
      <c r="I380" s="191"/>
      <c r="J380" s="191"/>
      <c r="K380" s="191"/>
      <c r="L380" s="191"/>
      <c r="M380" s="191"/>
      <c r="N380" s="191"/>
      <c r="O380" s="191"/>
      <c r="P380" s="191"/>
      <c r="Q380" s="7">
        <f t="shared" si="5"/>
        <v>0</v>
      </c>
    </row>
    <row r="381" spans="1:17" x14ac:dyDescent="0.2">
      <c r="A381" s="82">
        <v>375</v>
      </c>
      <c r="B381" s="154"/>
      <c r="C381" s="191"/>
      <c r="D381" s="191"/>
      <c r="E381" s="191"/>
      <c r="F381" s="191"/>
      <c r="G381" s="191"/>
      <c r="H381" s="191"/>
      <c r="I381" s="191"/>
      <c r="J381" s="191"/>
      <c r="K381" s="191"/>
      <c r="L381" s="191"/>
      <c r="M381" s="191"/>
      <c r="N381" s="191"/>
      <c r="O381" s="191"/>
      <c r="P381" s="191"/>
      <c r="Q381" s="7">
        <f t="shared" si="5"/>
        <v>0</v>
      </c>
    </row>
    <row r="382" spans="1:17" x14ac:dyDescent="0.2">
      <c r="A382" s="82">
        <v>376</v>
      </c>
      <c r="B382" s="154"/>
      <c r="C382" s="191"/>
      <c r="D382" s="191"/>
      <c r="E382" s="191"/>
      <c r="F382" s="191"/>
      <c r="G382" s="191"/>
      <c r="H382" s="191"/>
      <c r="I382" s="191"/>
      <c r="J382" s="191"/>
      <c r="K382" s="191"/>
      <c r="L382" s="191"/>
      <c r="M382" s="191"/>
      <c r="N382" s="191"/>
      <c r="O382" s="191"/>
      <c r="P382" s="191"/>
      <c r="Q382" s="7">
        <f t="shared" si="5"/>
        <v>0</v>
      </c>
    </row>
    <row r="383" spans="1:17" x14ac:dyDescent="0.2">
      <c r="A383" s="82">
        <v>377</v>
      </c>
      <c r="B383" s="154"/>
      <c r="C383" s="191"/>
      <c r="D383" s="191"/>
      <c r="E383" s="191"/>
      <c r="F383" s="191"/>
      <c r="G383" s="191"/>
      <c r="H383" s="191"/>
      <c r="I383" s="191"/>
      <c r="J383" s="191"/>
      <c r="K383" s="191"/>
      <c r="L383" s="191"/>
      <c r="M383" s="191"/>
      <c r="N383" s="191"/>
      <c r="O383" s="191"/>
      <c r="P383" s="191"/>
      <c r="Q383" s="7">
        <f t="shared" si="5"/>
        <v>0</v>
      </c>
    </row>
    <row r="384" spans="1:17" x14ac:dyDescent="0.2">
      <c r="A384" s="82">
        <v>378</v>
      </c>
      <c r="B384" s="154"/>
      <c r="C384" s="191"/>
      <c r="D384" s="191"/>
      <c r="E384" s="191"/>
      <c r="F384" s="191"/>
      <c r="G384" s="191"/>
      <c r="H384" s="191"/>
      <c r="I384" s="191"/>
      <c r="J384" s="191"/>
      <c r="K384" s="191"/>
      <c r="L384" s="191"/>
      <c r="M384" s="191"/>
      <c r="N384" s="191"/>
      <c r="O384" s="191"/>
      <c r="P384" s="191"/>
      <c r="Q384" s="7">
        <f t="shared" si="5"/>
        <v>0</v>
      </c>
    </row>
    <row r="385" spans="1:17" x14ac:dyDescent="0.2">
      <c r="A385" s="82">
        <v>379</v>
      </c>
      <c r="B385" s="154"/>
      <c r="C385" s="191"/>
      <c r="D385" s="191"/>
      <c r="E385" s="191"/>
      <c r="F385" s="191"/>
      <c r="G385" s="191"/>
      <c r="H385" s="191"/>
      <c r="I385" s="191"/>
      <c r="J385" s="191"/>
      <c r="K385" s="191"/>
      <c r="L385" s="191"/>
      <c r="M385" s="191"/>
      <c r="N385" s="191"/>
      <c r="O385" s="191"/>
      <c r="P385" s="191"/>
      <c r="Q385" s="7">
        <f t="shared" si="5"/>
        <v>0</v>
      </c>
    </row>
    <row r="386" spans="1:17" x14ac:dyDescent="0.2">
      <c r="A386" s="82">
        <v>380</v>
      </c>
      <c r="B386" s="154"/>
      <c r="C386" s="191"/>
      <c r="D386" s="191"/>
      <c r="E386" s="191"/>
      <c r="F386" s="191"/>
      <c r="G386" s="191"/>
      <c r="H386" s="191"/>
      <c r="I386" s="191"/>
      <c r="J386" s="191"/>
      <c r="K386" s="191"/>
      <c r="L386" s="191"/>
      <c r="M386" s="191"/>
      <c r="N386" s="191"/>
      <c r="O386" s="191"/>
      <c r="P386" s="191"/>
      <c r="Q386" s="7">
        <f t="shared" si="5"/>
        <v>0</v>
      </c>
    </row>
    <row r="387" spans="1:17" x14ac:dyDescent="0.2">
      <c r="A387" s="82">
        <v>381</v>
      </c>
      <c r="B387" s="154"/>
      <c r="C387" s="191"/>
      <c r="D387" s="191"/>
      <c r="E387" s="191"/>
      <c r="F387" s="191"/>
      <c r="G387" s="191"/>
      <c r="H387" s="191"/>
      <c r="I387" s="191"/>
      <c r="J387" s="191"/>
      <c r="K387" s="191"/>
      <c r="L387" s="191"/>
      <c r="M387" s="191"/>
      <c r="N387" s="191"/>
      <c r="O387" s="191"/>
      <c r="P387" s="191"/>
      <c r="Q387" s="7">
        <f t="shared" si="5"/>
        <v>0</v>
      </c>
    </row>
    <row r="388" spans="1:17" x14ac:dyDescent="0.2">
      <c r="A388" s="82">
        <v>382</v>
      </c>
      <c r="B388" s="154"/>
      <c r="C388" s="191"/>
      <c r="D388" s="191"/>
      <c r="E388" s="191"/>
      <c r="F388" s="191"/>
      <c r="G388" s="191"/>
      <c r="H388" s="191"/>
      <c r="I388" s="191"/>
      <c r="J388" s="191"/>
      <c r="K388" s="191"/>
      <c r="L388" s="191"/>
      <c r="M388" s="191"/>
      <c r="N388" s="191"/>
      <c r="O388" s="191"/>
      <c r="P388" s="191"/>
      <c r="Q388" s="7">
        <f t="shared" si="5"/>
        <v>0</v>
      </c>
    </row>
    <row r="389" spans="1:17" x14ac:dyDescent="0.2">
      <c r="A389" s="82">
        <v>383</v>
      </c>
      <c r="B389" s="154"/>
      <c r="C389" s="191"/>
      <c r="D389" s="191"/>
      <c r="E389" s="191"/>
      <c r="F389" s="191"/>
      <c r="G389" s="191"/>
      <c r="H389" s="191"/>
      <c r="I389" s="191"/>
      <c r="J389" s="191"/>
      <c r="K389" s="191"/>
      <c r="L389" s="191"/>
      <c r="M389" s="191"/>
      <c r="N389" s="191"/>
      <c r="O389" s="191"/>
      <c r="P389" s="191"/>
      <c r="Q389" s="7">
        <f t="shared" si="5"/>
        <v>0</v>
      </c>
    </row>
    <row r="390" spans="1:17" x14ac:dyDescent="0.2">
      <c r="A390" s="82">
        <v>384</v>
      </c>
      <c r="B390" s="154"/>
      <c r="C390" s="191"/>
      <c r="D390" s="191"/>
      <c r="E390" s="191"/>
      <c r="F390" s="191"/>
      <c r="G390" s="191"/>
      <c r="H390" s="191"/>
      <c r="I390" s="191"/>
      <c r="J390" s="191"/>
      <c r="K390" s="191"/>
      <c r="L390" s="191"/>
      <c r="M390" s="191"/>
      <c r="N390" s="191"/>
      <c r="O390" s="191"/>
      <c r="P390" s="191"/>
      <c r="Q390" s="7">
        <f t="shared" si="5"/>
        <v>0</v>
      </c>
    </row>
    <row r="391" spans="1:17" x14ac:dyDescent="0.2">
      <c r="A391" s="82">
        <v>385</v>
      </c>
      <c r="B391" s="154"/>
      <c r="C391" s="191"/>
      <c r="D391" s="191"/>
      <c r="E391" s="191"/>
      <c r="F391" s="191"/>
      <c r="G391" s="191"/>
      <c r="H391" s="191"/>
      <c r="I391" s="191"/>
      <c r="J391" s="191"/>
      <c r="K391" s="191"/>
      <c r="L391" s="191"/>
      <c r="M391" s="191"/>
      <c r="N391" s="191"/>
      <c r="O391" s="191"/>
      <c r="P391" s="191"/>
      <c r="Q391" s="7">
        <f t="shared" ref="Q391:Q406" si="6">CHOOSE(WeeklyFrequency1,C391,D391,E391,F391,G391,H391,I391,J391,K391,L391,M391,N391,O391,P391)</f>
        <v>0</v>
      </c>
    </row>
    <row r="392" spans="1:17" x14ac:dyDescent="0.2">
      <c r="A392" s="82">
        <v>386</v>
      </c>
      <c r="B392" s="154"/>
      <c r="C392" s="191"/>
      <c r="D392" s="191"/>
      <c r="E392" s="191"/>
      <c r="F392" s="191"/>
      <c r="G392" s="191"/>
      <c r="H392" s="191"/>
      <c r="I392" s="191"/>
      <c r="J392" s="191"/>
      <c r="K392" s="191"/>
      <c r="L392" s="191"/>
      <c r="M392" s="191"/>
      <c r="N392" s="191"/>
      <c r="O392" s="191"/>
      <c r="P392" s="191"/>
      <c r="Q392" s="7">
        <f t="shared" si="6"/>
        <v>0</v>
      </c>
    </row>
    <row r="393" spans="1:17" x14ac:dyDescent="0.2">
      <c r="A393" s="82">
        <v>387</v>
      </c>
      <c r="B393" s="154"/>
      <c r="C393" s="191"/>
      <c r="D393" s="191"/>
      <c r="E393" s="191"/>
      <c r="F393" s="191"/>
      <c r="G393" s="191"/>
      <c r="H393" s="191"/>
      <c r="I393" s="191"/>
      <c r="J393" s="191"/>
      <c r="K393" s="191"/>
      <c r="L393" s="191"/>
      <c r="M393" s="191"/>
      <c r="N393" s="191"/>
      <c r="O393" s="191"/>
      <c r="P393" s="191"/>
      <c r="Q393" s="7">
        <f t="shared" si="6"/>
        <v>0</v>
      </c>
    </row>
    <row r="394" spans="1:17" x14ac:dyDescent="0.2">
      <c r="A394" s="82">
        <v>388</v>
      </c>
      <c r="B394" s="154"/>
      <c r="C394" s="191"/>
      <c r="D394" s="191"/>
      <c r="E394" s="191"/>
      <c r="F394" s="191"/>
      <c r="G394" s="191"/>
      <c r="H394" s="191"/>
      <c r="I394" s="191"/>
      <c r="J394" s="191"/>
      <c r="K394" s="191"/>
      <c r="L394" s="191"/>
      <c r="M394" s="191"/>
      <c r="N394" s="191"/>
      <c r="O394" s="191"/>
      <c r="P394" s="191"/>
      <c r="Q394" s="7">
        <f t="shared" si="6"/>
        <v>0</v>
      </c>
    </row>
    <row r="395" spans="1:17" x14ac:dyDescent="0.2">
      <c r="A395" s="82">
        <v>389</v>
      </c>
      <c r="B395" s="154"/>
      <c r="C395" s="191"/>
      <c r="D395" s="191"/>
      <c r="E395" s="191"/>
      <c r="F395" s="191"/>
      <c r="G395" s="191"/>
      <c r="H395" s="191"/>
      <c r="I395" s="191"/>
      <c r="J395" s="191"/>
      <c r="K395" s="191"/>
      <c r="L395" s="191"/>
      <c r="M395" s="191"/>
      <c r="N395" s="191"/>
      <c r="O395" s="191"/>
      <c r="P395" s="191"/>
      <c r="Q395" s="7">
        <f t="shared" si="6"/>
        <v>0</v>
      </c>
    </row>
    <row r="396" spans="1:17" x14ac:dyDescent="0.2">
      <c r="A396" s="82">
        <v>390</v>
      </c>
      <c r="B396" s="154"/>
      <c r="C396" s="191"/>
      <c r="D396" s="191"/>
      <c r="E396" s="191"/>
      <c r="F396" s="191"/>
      <c r="G396" s="191"/>
      <c r="H396" s="191"/>
      <c r="I396" s="191"/>
      <c r="J396" s="191"/>
      <c r="K396" s="191"/>
      <c r="L396" s="191"/>
      <c r="M396" s="191"/>
      <c r="N396" s="191"/>
      <c r="O396" s="191"/>
      <c r="P396" s="191"/>
      <c r="Q396" s="7">
        <f t="shared" si="6"/>
        <v>0</v>
      </c>
    </row>
    <row r="397" spans="1:17" x14ac:dyDescent="0.2">
      <c r="A397" s="82">
        <v>391</v>
      </c>
      <c r="B397" s="154"/>
      <c r="C397" s="191"/>
      <c r="D397" s="191"/>
      <c r="E397" s="191"/>
      <c r="F397" s="191"/>
      <c r="G397" s="191"/>
      <c r="H397" s="191"/>
      <c r="I397" s="191"/>
      <c r="J397" s="191"/>
      <c r="K397" s="191"/>
      <c r="L397" s="191"/>
      <c r="M397" s="191"/>
      <c r="N397" s="191"/>
      <c r="O397" s="191"/>
      <c r="P397" s="191"/>
      <c r="Q397" s="7">
        <f t="shared" si="6"/>
        <v>0</v>
      </c>
    </row>
    <row r="398" spans="1:17" x14ac:dyDescent="0.2">
      <c r="A398" s="82">
        <v>392</v>
      </c>
      <c r="B398" s="154"/>
      <c r="C398" s="191"/>
      <c r="D398" s="191"/>
      <c r="E398" s="191"/>
      <c r="F398" s="191"/>
      <c r="G398" s="191"/>
      <c r="H398" s="191"/>
      <c r="I398" s="191"/>
      <c r="J398" s="191"/>
      <c r="K398" s="191"/>
      <c r="L398" s="191"/>
      <c r="M398" s="191"/>
      <c r="N398" s="191"/>
      <c r="O398" s="191"/>
      <c r="P398" s="191"/>
      <c r="Q398" s="7">
        <f t="shared" si="6"/>
        <v>0</v>
      </c>
    </row>
    <row r="399" spans="1:17" x14ac:dyDescent="0.2">
      <c r="A399" s="82">
        <v>393</v>
      </c>
      <c r="B399" s="154"/>
      <c r="C399" s="191"/>
      <c r="D399" s="191"/>
      <c r="E399" s="191"/>
      <c r="F399" s="191"/>
      <c r="G399" s="191"/>
      <c r="H399" s="191"/>
      <c r="I399" s="191"/>
      <c r="J399" s="191"/>
      <c r="K399" s="191"/>
      <c r="L399" s="191"/>
      <c r="M399" s="191"/>
      <c r="N399" s="191"/>
      <c r="O399" s="191"/>
      <c r="P399" s="191"/>
      <c r="Q399" s="7">
        <f t="shared" si="6"/>
        <v>0</v>
      </c>
    </row>
    <row r="400" spans="1:17" x14ac:dyDescent="0.2">
      <c r="A400" s="82">
        <v>394</v>
      </c>
      <c r="B400" s="154"/>
      <c r="C400" s="191"/>
      <c r="D400" s="191"/>
      <c r="E400" s="191"/>
      <c r="F400" s="191"/>
      <c r="G400" s="191"/>
      <c r="H400" s="191"/>
      <c r="I400" s="191"/>
      <c r="J400" s="191"/>
      <c r="K400" s="191"/>
      <c r="L400" s="191"/>
      <c r="M400" s="191"/>
      <c r="N400" s="191"/>
      <c r="O400" s="191"/>
      <c r="P400" s="191"/>
      <c r="Q400" s="7">
        <f t="shared" si="6"/>
        <v>0</v>
      </c>
    </row>
    <row r="401" spans="1:17" x14ac:dyDescent="0.2">
      <c r="A401" s="82">
        <v>395</v>
      </c>
      <c r="B401" s="154"/>
      <c r="C401" s="191"/>
      <c r="D401" s="191"/>
      <c r="E401" s="191"/>
      <c r="F401" s="191"/>
      <c r="G401" s="191"/>
      <c r="H401" s="191"/>
      <c r="I401" s="191"/>
      <c r="J401" s="191"/>
      <c r="K401" s="191"/>
      <c r="L401" s="191"/>
      <c r="M401" s="191"/>
      <c r="N401" s="191"/>
      <c r="O401" s="191"/>
      <c r="P401" s="191"/>
      <c r="Q401" s="7">
        <f t="shared" si="6"/>
        <v>0</v>
      </c>
    </row>
    <row r="402" spans="1:17" x14ac:dyDescent="0.2">
      <c r="A402" s="82">
        <v>396</v>
      </c>
      <c r="B402" s="154"/>
      <c r="C402" s="191"/>
      <c r="D402" s="191"/>
      <c r="E402" s="191"/>
      <c r="F402" s="191"/>
      <c r="G402" s="191"/>
      <c r="H402" s="191"/>
      <c r="I402" s="191"/>
      <c r="J402" s="191"/>
      <c r="K402" s="191"/>
      <c r="L402" s="191"/>
      <c r="M402" s="191"/>
      <c r="N402" s="191"/>
      <c r="O402" s="191"/>
      <c r="P402" s="191"/>
      <c r="Q402" s="7">
        <f t="shared" si="6"/>
        <v>0</v>
      </c>
    </row>
    <row r="403" spans="1:17" x14ac:dyDescent="0.2">
      <c r="A403" s="82">
        <v>397</v>
      </c>
      <c r="B403" s="154"/>
      <c r="C403" s="191"/>
      <c r="D403" s="191"/>
      <c r="E403" s="191"/>
      <c r="F403" s="191"/>
      <c r="G403" s="191"/>
      <c r="H403" s="191"/>
      <c r="I403" s="191"/>
      <c r="J403" s="191"/>
      <c r="K403" s="191"/>
      <c r="L403" s="191"/>
      <c r="M403" s="191"/>
      <c r="N403" s="191"/>
      <c r="O403" s="191"/>
      <c r="P403" s="191"/>
      <c r="Q403" s="7">
        <f t="shared" si="6"/>
        <v>0</v>
      </c>
    </row>
    <row r="404" spans="1:17" x14ac:dyDescent="0.2">
      <c r="A404" s="82">
        <v>398</v>
      </c>
      <c r="B404" s="154"/>
      <c r="C404" s="191"/>
      <c r="D404" s="191"/>
      <c r="E404" s="191"/>
      <c r="F404" s="191"/>
      <c r="G404" s="191"/>
      <c r="H404" s="191"/>
      <c r="I404" s="191"/>
      <c r="J404" s="191"/>
      <c r="K404" s="191"/>
      <c r="L404" s="191"/>
      <c r="M404" s="191"/>
      <c r="N404" s="191"/>
      <c r="O404" s="191"/>
      <c r="P404" s="191"/>
      <c r="Q404" s="7">
        <f t="shared" si="6"/>
        <v>0</v>
      </c>
    </row>
    <row r="405" spans="1:17" x14ac:dyDescent="0.2">
      <c r="A405" s="82">
        <v>399</v>
      </c>
      <c r="B405" s="154"/>
      <c r="C405" s="191"/>
      <c r="D405" s="191"/>
      <c r="E405" s="191"/>
      <c r="F405" s="191"/>
      <c r="G405" s="191"/>
      <c r="H405" s="191"/>
      <c r="I405" s="191"/>
      <c r="J405" s="191"/>
      <c r="K405" s="191"/>
      <c r="L405" s="191"/>
      <c r="M405" s="191"/>
      <c r="N405" s="191"/>
      <c r="O405" s="191"/>
      <c r="P405" s="191"/>
      <c r="Q405" s="7">
        <f t="shared" si="6"/>
        <v>0</v>
      </c>
    </row>
    <row r="406" spans="1:17" x14ac:dyDescent="0.2">
      <c r="A406" s="82">
        <v>400</v>
      </c>
      <c r="B406" s="154"/>
      <c r="C406" s="191"/>
      <c r="D406" s="191"/>
      <c r="E406" s="191"/>
      <c r="F406" s="191"/>
      <c r="G406" s="191"/>
      <c r="H406" s="191"/>
      <c r="I406" s="191"/>
      <c r="J406" s="191"/>
      <c r="K406" s="191"/>
      <c r="L406" s="191"/>
      <c r="M406" s="191"/>
      <c r="N406" s="191"/>
      <c r="O406" s="191"/>
      <c r="P406" s="191"/>
      <c r="Q406" s="7">
        <f t="shared" si="6"/>
        <v>0</v>
      </c>
    </row>
    <row r="407" spans="1:17" x14ac:dyDescent="0.2">
      <c r="B407" s="81"/>
    </row>
  </sheetData>
  <mergeCells count="1">
    <mergeCell ref="C5:P5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Q406"/>
  <sheetViews>
    <sheetView showGridLines="0" zoomScale="85" zoomScaleNormal="85" workbookViewId="0">
      <pane xSplit="2" ySplit="6" topLeftCell="C7" activePane="bottomRight" state="frozenSplit"/>
      <selection pane="topRight" activeCell="C1" sqref="C1"/>
      <selection pane="bottomLeft" activeCell="A7" sqref="A7"/>
      <selection pane="bottomRight" activeCell="E48" sqref="E48"/>
    </sheetView>
  </sheetViews>
  <sheetFormatPr defaultColWidth="14.28515625" defaultRowHeight="12.75" x14ac:dyDescent="0.2"/>
  <cols>
    <col min="1" max="1" width="4.7109375" style="82" customWidth="1"/>
    <col min="2" max="2" width="14.28515625" style="78"/>
    <col min="3" max="16" width="10.7109375" style="101" customWidth="1"/>
    <col min="17" max="16384" width="14.28515625" style="80"/>
  </cols>
  <sheetData>
    <row r="1" spans="1:17" x14ac:dyDescent="0.2"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7" ht="20.25" x14ac:dyDescent="0.2">
      <c r="B2" s="1" t="str">
        <f ca="1">RIGHT(CELL("filename", B2), LEN(CELL("filename", B2)) - SEARCH("]", CELL("filename", B2)))</f>
        <v>QSI for Destination Airport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1:17" ht="20.25" x14ac:dyDescent="0.3">
      <c r="B3" s="125" t="str">
        <f>DestinationAirport</f>
        <v>San Jose Intl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</row>
    <row r="4" spans="1:17" x14ac:dyDescent="0.2">
      <c r="C4" s="80"/>
      <c r="D4" s="80"/>
      <c r="E4" s="80"/>
      <c r="F4" s="80" t="s">
        <v>8267</v>
      </c>
      <c r="G4" s="80"/>
      <c r="H4" s="80"/>
      <c r="I4" s="80" t="s">
        <v>8266</v>
      </c>
      <c r="J4" s="80"/>
      <c r="K4" s="80"/>
      <c r="L4" s="80" t="s">
        <v>8268</v>
      </c>
      <c r="M4" s="80"/>
      <c r="N4" s="80"/>
      <c r="O4" s="80"/>
      <c r="P4" s="80"/>
    </row>
    <row r="5" spans="1:17" s="87" customFormat="1" x14ac:dyDescent="0.2">
      <c r="A5" s="74"/>
      <c r="B5" s="44"/>
      <c r="C5" s="957" t="s">
        <v>1515</v>
      </c>
      <c r="D5" s="957"/>
      <c r="E5" s="957"/>
      <c r="F5" s="957"/>
      <c r="G5" s="957"/>
      <c r="H5" s="957"/>
      <c r="I5" s="957"/>
      <c r="J5" s="957"/>
      <c r="K5" s="957"/>
      <c r="L5" s="957"/>
      <c r="M5" s="957"/>
      <c r="N5" s="957"/>
      <c r="O5" s="957"/>
      <c r="P5" s="957"/>
      <c r="Q5" s="87" t="s">
        <v>1514</v>
      </c>
    </row>
    <row r="6" spans="1:17" s="87" customFormat="1" x14ac:dyDescent="0.2">
      <c r="A6" s="74"/>
      <c r="B6" s="44" t="s">
        <v>366</v>
      </c>
      <c r="C6" s="124">
        <v>1</v>
      </c>
      <c r="D6" s="124">
        <v>2</v>
      </c>
      <c r="E6" s="124">
        <v>3</v>
      </c>
      <c r="F6" s="124">
        <v>4</v>
      </c>
      <c r="G6" s="124">
        <v>5</v>
      </c>
      <c r="H6" s="124">
        <v>6</v>
      </c>
      <c r="I6" s="124">
        <v>7</v>
      </c>
      <c r="J6" s="124">
        <v>8</v>
      </c>
      <c r="K6" s="124">
        <v>9</v>
      </c>
      <c r="L6" s="124">
        <v>10</v>
      </c>
      <c r="M6" s="124">
        <v>11</v>
      </c>
      <c r="N6" s="124">
        <v>12</v>
      </c>
      <c r="O6" s="124">
        <v>13</v>
      </c>
      <c r="P6" s="124">
        <v>14</v>
      </c>
      <c r="Q6" s="87" t="s">
        <v>1516</v>
      </c>
    </row>
    <row r="7" spans="1:17" x14ac:dyDescent="0.2">
      <c r="A7" s="82">
        <v>1</v>
      </c>
      <c r="B7" s="827" t="s">
        <v>127</v>
      </c>
      <c r="C7" s="191"/>
      <c r="D7" s="191"/>
      <c r="E7" s="191"/>
      <c r="F7" s="191">
        <v>1.0890103460773787E-2</v>
      </c>
      <c r="G7" s="191"/>
      <c r="H7" s="191"/>
      <c r="I7" s="191">
        <v>5.4974870146468242E-3</v>
      </c>
      <c r="J7" s="191"/>
      <c r="K7" s="191"/>
      <c r="L7" s="191">
        <v>5.4974870146468242E-3</v>
      </c>
      <c r="M7" s="191"/>
      <c r="N7" s="191"/>
      <c r="O7" s="191"/>
      <c r="P7" s="191"/>
      <c r="Q7" s="7">
        <f t="shared" ref="Q7:Q69" si="0">CHOOSE(WeeklyFrequency1,C7,D7,E7,F7,G7,H7,I7,J7,K7,L7,M7,N7,O7,P7)</f>
        <v>5.4974870146468242E-3</v>
      </c>
    </row>
    <row r="8" spans="1:17" x14ac:dyDescent="0.2">
      <c r="A8" s="82">
        <v>2</v>
      </c>
      <c r="B8" s="827" t="s">
        <v>135</v>
      </c>
      <c r="C8" s="191"/>
      <c r="D8" s="191"/>
      <c r="E8" s="191"/>
      <c r="F8" s="191">
        <v>5.4549691421279349E-3</v>
      </c>
      <c r="G8" s="191"/>
      <c r="H8" s="191"/>
      <c r="I8" s="191">
        <v>6.88302964017754E-3</v>
      </c>
      <c r="J8" s="191"/>
      <c r="K8" s="191"/>
      <c r="L8" s="191">
        <v>6.88302964017754E-3</v>
      </c>
      <c r="M8" s="191"/>
      <c r="N8" s="191"/>
      <c r="O8" s="191"/>
      <c r="P8" s="191"/>
      <c r="Q8" s="7">
        <f t="shared" si="0"/>
        <v>6.88302964017754E-3</v>
      </c>
    </row>
    <row r="9" spans="1:17" x14ac:dyDescent="0.2">
      <c r="A9" s="82">
        <v>3</v>
      </c>
      <c r="B9" s="827" t="s">
        <v>151</v>
      </c>
      <c r="C9" s="191"/>
      <c r="D9" s="191"/>
      <c r="E9" s="191"/>
      <c r="F9" s="191">
        <v>3.4441140502659215E-3</v>
      </c>
      <c r="G9" s="191"/>
      <c r="H9" s="191"/>
      <c r="I9" s="191">
        <v>3.3225498557775896E-3</v>
      </c>
      <c r="J9" s="191"/>
      <c r="K9" s="191"/>
      <c r="L9" s="191">
        <v>3.3225498557775896E-3</v>
      </c>
      <c r="M9" s="191"/>
      <c r="N9" s="191"/>
      <c r="O9" s="191"/>
      <c r="P9" s="191"/>
      <c r="Q9" s="7">
        <f t="shared" si="0"/>
        <v>3.3225498557775896E-3</v>
      </c>
    </row>
    <row r="10" spans="1:17" x14ac:dyDescent="0.2">
      <c r="A10" s="82">
        <v>4</v>
      </c>
      <c r="B10" s="827" t="s">
        <v>152</v>
      </c>
      <c r="C10" s="191"/>
      <c r="D10" s="191"/>
      <c r="E10" s="191"/>
      <c r="F10" s="191">
        <v>1.5072710611539553E-3</v>
      </c>
      <c r="G10" s="191"/>
      <c r="H10" s="191"/>
      <c r="I10" s="191">
        <v>2.1715679442106247E-3</v>
      </c>
      <c r="J10" s="191"/>
      <c r="K10" s="191"/>
      <c r="L10" s="191">
        <v>2.1715679442106247E-3</v>
      </c>
      <c r="M10" s="191"/>
      <c r="N10" s="191"/>
      <c r="O10" s="191"/>
      <c r="P10" s="191"/>
      <c r="Q10" s="7">
        <f t="shared" si="0"/>
        <v>2.1715679442106247E-3</v>
      </c>
    </row>
    <row r="11" spans="1:17" x14ac:dyDescent="0.2">
      <c r="A11" s="82">
        <v>5</v>
      </c>
      <c r="B11" s="827" t="s">
        <v>136</v>
      </c>
      <c r="C11" s="191"/>
      <c r="D11" s="191"/>
      <c r="E11" s="191"/>
      <c r="F11" s="191">
        <v>2.8814053455019275E-3</v>
      </c>
      <c r="G11" s="191"/>
      <c r="H11" s="191"/>
      <c r="I11" s="191">
        <v>2.7753283786633555E-3</v>
      </c>
      <c r="J11" s="191"/>
      <c r="K11" s="191"/>
      <c r="L11" s="191">
        <v>2.7753283786633555E-3</v>
      </c>
      <c r="M11" s="191"/>
      <c r="N11" s="191"/>
      <c r="O11" s="191"/>
      <c r="P11" s="191"/>
      <c r="Q11" s="7">
        <f t="shared" si="0"/>
        <v>2.7753283786633555E-3</v>
      </c>
    </row>
    <row r="12" spans="1:17" x14ac:dyDescent="0.2">
      <c r="A12" s="82">
        <v>6</v>
      </c>
      <c r="B12" s="827" t="s">
        <v>141</v>
      </c>
      <c r="C12" s="191"/>
      <c r="D12" s="191"/>
      <c r="E12" s="191"/>
      <c r="F12" s="191">
        <v>0</v>
      </c>
      <c r="G12" s="191"/>
      <c r="H12" s="191"/>
      <c r="I12" s="191">
        <v>0</v>
      </c>
      <c r="J12" s="191"/>
      <c r="K12" s="191"/>
      <c r="L12" s="191">
        <v>0</v>
      </c>
      <c r="M12" s="191"/>
      <c r="N12" s="191"/>
      <c r="O12" s="191"/>
      <c r="P12" s="191"/>
      <c r="Q12" s="7">
        <f t="shared" si="0"/>
        <v>0</v>
      </c>
    </row>
    <row r="13" spans="1:17" x14ac:dyDescent="0.2">
      <c r="A13" s="82">
        <v>7</v>
      </c>
      <c r="B13" s="827" t="s">
        <v>354</v>
      </c>
      <c r="C13" s="191"/>
      <c r="D13" s="191"/>
      <c r="E13" s="191"/>
      <c r="F13" s="191">
        <v>2.9273761506070622E-3</v>
      </c>
      <c r="G13" s="191"/>
      <c r="H13" s="191"/>
      <c r="I13" s="191">
        <v>4.0767762337649283E-3</v>
      </c>
      <c r="J13" s="191"/>
      <c r="K13" s="191"/>
      <c r="L13" s="191">
        <v>4.0767762337649283E-3</v>
      </c>
      <c r="M13" s="191"/>
      <c r="N13" s="191"/>
      <c r="O13" s="191"/>
      <c r="P13" s="191"/>
      <c r="Q13" s="7">
        <f t="shared" si="0"/>
        <v>4.0767762337649283E-3</v>
      </c>
    </row>
    <row r="14" spans="1:17" x14ac:dyDescent="0.2">
      <c r="A14" s="82">
        <v>8</v>
      </c>
      <c r="B14" s="827" t="s">
        <v>218</v>
      </c>
      <c r="C14" s="191"/>
      <c r="D14" s="191"/>
      <c r="E14" s="191"/>
      <c r="F14" s="191">
        <v>4.7494589614405884E-3</v>
      </c>
      <c r="G14" s="191"/>
      <c r="H14" s="191"/>
      <c r="I14" s="191">
        <v>1.5457089245541013E-2</v>
      </c>
      <c r="J14" s="191"/>
      <c r="K14" s="191"/>
      <c r="L14" s="191">
        <v>1.5457089245541013E-2</v>
      </c>
      <c r="M14" s="191"/>
      <c r="N14" s="191"/>
      <c r="O14" s="191"/>
      <c r="P14" s="191"/>
      <c r="Q14" s="7">
        <f t="shared" si="0"/>
        <v>1.5457089245541013E-2</v>
      </c>
    </row>
    <row r="15" spans="1:17" x14ac:dyDescent="0.2">
      <c r="A15" s="82">
        <v>9</v>
      </c>
      <c r="B15" s="827" t="s">
        <v>242</v>
      </c>
      <c r="C15" s="191"/>
      <c r="D15" s="191"/>
      <c r="E15" s="191"/>
      <c r="F15" s="191">
        <v>0.16841756264141078</v>
      </c>
      <c r="G15" s="191"/>
      <c r="H15" s="191"/>
      <c r="I15" s="191">
        <v>0.16027548248917414</v>
      </c>
      <c r="J15" s="191"/>
      <c r="K15" s="191"/>
      <c r="L15" s="191">
        <v>0.16027548248917414</v>
      </c>
      <c r="M15" s="191"/>
      <c r="N15" s="191"/>
      <c r="O15" s="191"/>
      <c r="P15" s="191"/>
      <c r="Q15" s="7">
        <f t="shared" si="0"/>
        <v>0.16027548248917414</v>
      </c>
    </row>
    <row r="16" spans="1:17" x14ac:dyDescent="0.2">
      <c r="A16" s="82">
        <v>10</v>
      </c>
      <c r="B16" s="827" t="s">
        <v>210</v>
      </c>
      <c r="C16" s="191"/>
      <c r="D16" s="191"/>
      <c r="E16" s="191"/>
      <c r="F16" s="191">
        <v>0</v>
      </c>
      <c r="G16" s="191"/>
      <c r="H16" s="191"/>
      <c r="I16" s="191">
        <v>0</v>
      </c>
      <c r="J16" s="191"/>
      <c r="K16" s="191"/>
      <c r="L16" s="191">
        <v>0</v>
      </c>
      <c r="M16" s="191"/>
      <c r="N16" s="191"/>
      <c r="O16" s="191"/>
      <c r="P16" s="191"/>
      <c r="Q16" s="7">
        <f t="shared" si="0"/>
        <v>0</v>
      </c>
    </row>
    <row r="17" spans="1:17" x14ac:dyDescent="0.2">
      <c r="A17" s="82">
        <v>11</v>
      </c>
      <c r="B17" s="827" t="s">
        <v>3615</v>
      </c>
      <c r="C17" s="191"/>
      <c r="D17" s="191"/>
      <c r="E17" s="191"/>
      <c r="F17" s="191">
        <v>0.11497049703535933</v>
      </c>
      <c r="G17" s="191"/>
      <c r="H17" s="191"/>
      <c r="I17" s="191">
        <v>0.10078258025564796</v>
      </c>
      <c r="J17" s="191"/>
      <c r="K17" s="191"/>
      <c r="L17" s="191">
        <v>0.10078258025564796</v>
      </c>
      <c r="M17" s="191"/>
      <c r="N17" s="191"/>
      <c r="O17" s="191"/>
      <c r="P17" s="191"/>
      <c r="Q17" s="7">
        <f t="shared" si="0"/>
        <v>0.10078258025564796</v>
      </c>
    </row>
    <row r="18" spans="1:17" x14ac:dyDescent="0.2">
      <c r="A18" s="82">
        <v>12</v>
      </c>
      <c r="B18" s="827" t="s">
        <v>360</v>
      </c>
      <c r="C18" s="191"/>
      <c r="D18" s="191"/>
      <c r="E18" s="191"/>
      <c r="F18" s="191">
        <v>1.9344198056294793E-3</v>
      </c>
      <c r="G18" s="191"/>
      <c r="H18" s="191"/>
      <c r="I18" s="191">
        <v>1.8184666244786725E-3</v>
      </c>
      <c r="J18" s="191"/>
      <c r="K18" s="191"/>
      <c r="L18" s="191">
        <v>1.8184666244786725E-3</v>
      </c>
      <c r="M18" s="191"/>
      <c r="N18" s="191"/>
      <c r="O18" s="191"/>
      <c r="P18" s="191"/>
      <c r="Q18" s="7">
        <f t="shared" si="0"/>
        <v>1.8184666244786725E-3</v>
      </c>
    </row>
    <row r="19" spans="1:17" x14ac:dyDescent="0.2">
      <c r="A19" s="82">
        <v>13</v>
      </c>
      <c r="B19" s="827" t="s">
        <v>3803</v>
      </c>
      <c r="C19" s="191"/>
      <c r="D19" s="191"/>
      <c r="E19" s="191"/>
      <c r="F19" s="191">
        <v>0</v>
      </c>
      <c r="G19" s="191"/>
      <c r="H19" s="191"/>
      <c r="I19" s="191">
        <v>0</v>
      </c>
      <c r="J19" s="191"/>
      <c r="K19" s="191"/>
      <c r="L19" s="191">
        <v>0</v>
      </c>
      <c r="M19" s="191"/>
      <c r="N19" s="191"/>
      <c r="O19" s="191"/>
      <c r="P19" s="191"/>
      <c r="Q19" s="7">
        <f t="shared" si="0"/>
        <v>0</v>
      </c>
    </row>
    <row r="20" spans="1:17" x14ac:dyDescent="0.2">
      <c r="A20" s="82">
        <v>14</v>
      </c>
      <c r="B20" s="827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7">
        <f t="shared" si="0"/>
        <v>0</v>
      </c>
    </row>
    <row r="21" spans="1:17" x14ac:dyDescent="0.2">
      <c r="A21" s="82">
        <v>15</v>
      </c>
      <c r="B21" s="827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  <c r="Q21" s="7">
        <f t="shared" si="0"/>
        <v>0</v>
      </c>
    </row>
    <row r="22" spans="1:17" x14ac:dyDescent="0.2">
      <c r="A22" s="82">
        <v>16</v>
      </c>
      <c r="B22" s="154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7">
        <f t="shared" si="0"/>
        <v>0</v>
      </c>
    </row>
    <row r="23" spans="1:17" x14ac:dyDescent="0.2">
      <c r="A23" s="82">
        <v>17</v>
      </c>
      <c r="B23" s="154"/>
      <c r="C23" s="191"/>
      <c r="D23" s="191"/>
      <c r="E23" s="191"/>
      <c r="F23" s="191"/>
      <c r="G23" s="191"/>
      <c r="H23" s="191"/>
      <c r="I23" s="191"/>
      <c r="J23" s="191"/>
      <c r="K23" s="191"/>
      <c r="L23" s="191"/>
      <c r="M23" s="191"/>
      <c r="N23" s="191"/>
      <c r="O23" s="191"/>
      <c r="P23" s="191"/>
      <c r="Q23" s="7">
        <f t="shared" si="0"/>
        <v>0</v>
      </c>
    </row>
    <row r="24" spans="1:17" x14ac:dyDescent="0.2">
      <c r="A24" s="82">
        <v>18</v>
      </c>
      <c r="B24" s="154"/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191"/>
      <c r="O24" s="191"/>
      <c r="P24" s="191"/>
      <c r="Q24" s="7">
        <f t="shared" si="0"/>
        <v>0</v>
      </c>
    </row>
    <row r="25" spans="1:17" x14ac:dyDescent="0.2">
      <c r="A25" s="82">
        <v>19</v>
      </c>
      <c r="B25" s="154"/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1"/>
      <c r="P25" s="191"/>
      <c r="Q25" s="7">
        <f t="shared" si="0"/>
        <v>0</v>
      </c>
    </row>
    <row r="26" spans="1:17" x14ac:dyDescent="0.2">
      <c r="A26" s="82">
        <v>20</v>
      </c>
      <c r="B26" s="154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7">
        <f t="shared" si="0"/>
        <v>0</v>
      </c>
    </row>
    <row r="27" spans="1:17" x14ac:dyDescent="0.2">
      <c r="A27" s="82">
        <v>21</v>
      </c>
      <c r="B27" s="154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7">
        <f t="shared" si="0"/>
        <v>0</v>
      </c>
    </row>
    <row r="28" spans="1:17" x14ac:dyDescent="0.2">
      <c r="A28" s="82">
        <v>22</v>
      </c>
      <c r="B28" s="154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7">
        <f t="shared" si="0"/>
        <v>0</v>
      </c>
    </row>
    <row r="29" spans="1:17" x14ac:dyDescent="0.2">
      <c r="A29" s="82">
        <v>23</v>
      </c>
      <c r="B29" s="154"/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7">
        <f t="shared" si="0"/>
        <v>0</v>
      </c>
    </row>
    <row r="30" spans="1:17" x14ac:dyDescent="0.2">
      <c r="A30" s="82">
        <v>24</v>
      </c>
      <c r="B30" s="154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7">
        <f t="shared" si="0"/>
        <v>0</v>
      </c>
    </row>
    <row r="31" spans="1:17" x14ac:dyDescent="0.2">
      <c r="A31" s="82">
        <v>25</v>
      </c>
      <c r="B31" s="154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7">
        <f t="shared" si="0"/>
        <v>0</v>
      </c>
    </row>
    <row r="32" spans="1:17" x14ac:dyDescent="0.2">
      <c r="A32" s="82">
        <v>26</v>
      </c>
      <c r="B32" s="154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  <c r="Q32" s="7">
        <f t="shared" si="0"/>
        <v>0</v>
      </c>
    </row>
    <row r="33" spans="1:17" x14ac:dyDescent="0.2">
      <c r="A33" s="82">
        <v>27</v>
      </c>
      <c r="B33" s="154"/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1"/>
      <c r="P33" s="191"/>
      <c r="Q33" s="7">
        <f t="shared" si="0"/>
        <v>0</v>
      </c>
    </row>
    <row r="34" spans="1:17" x14ac:dyDescent="0.2">
      <c r="A34" s="82">
        <v>28</v>
      </c>
      <c r="B34" s="154"/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7">
        <f t="shared" si="0"/>
        <v>0</v>
      </c>
    </row>
    <row r="35" spans="1:17" x14ac:dyDescent="0.2">
      <c r="A35" s="82">
        <v>29</v>
      </c>
      <c r="B35" s="154"/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1"/>
      <c r="P35" s="191"/>
      <c r="Q35" s="7">
        <f t="shared" si="0"/>
        <v>0</v>
      </c>
    </row>
    <row r="36" spans="1:17" x14ac:dyDescent="0.2">
      <c r="A36" s="82">
        <v>30</v>
      </c>
      <c r="B36" s="154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7">
        <f t="shared" si="0"/>
        <v>0</v>
      </c>
    </row>
    <row r="37" spans="1:17" x14ac:dyDescent="0.2">
      <c r="A37" s="82">
        <v>31</v>
      </c>
      <c r="B37" s="154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7">
        <f t="shared" si="0"/>
        <v>0</v>
      </c>
    </row>
    <row r="38" spans="1:17" x14ac:dyDescent="0.2">
      <c r="A38" s="82">
        <v>32</v>
      </c>
      <c r="B38" s="154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7">
        <f t="shared" si="0"/>
        <v>0</v>
      </c>
    </row>
    <row r="39" spans="1:17" x14ac:dyDescent="0.2">
      <c r="A39" s="82">
        <v>33</v>
      </c>
      <c r="B39" s="154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7">
        <f t="shared" si="0"/>
        <v>0</v>
      </c>
    </row>
    <row r="40" spans="1:17" x14ac:dyDescent="0.2">
      <c r="A40" s="82">
        <v>34</v>
      </c>
      <c r="B40" s="154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7">
        <f t="shared" si="0"/>
        <v>0</v>
      </c>
    </row>
    <row r="41" spans="1:17" x14ac:dyDescent="0.2">
      <c r="A41" s="82">
        <v>35</v>
      </c>
      <c r="B41" s="154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7">
        <f t="shared" si="0"/>
        <v>0</v>
      </c>
    </row>
    <row r="42" spans="1:17" x14ac:dyDescent="0.2">
      <c r="A42" s="82">
        <v>36</v>
      </c>
      <c r="B42" s="154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7">
        <f t="shared" si="0"/>
        <v>0</v>
      </c>
    </row>
    <row r="43" spans="1:17" x14ac:dyDescent="0.2">
      <c r="A43" s="82">
        <v>37</v>
      </c>
      <c r="B43" s="154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7">
        <f t="shared" si="0"/>
        <v>0</v>
      </c>
    </row>
    <row r="44" spans="1:17" x14ac:dyDescent="0.2">
      <c r="A44" s="82">
        <v>38</v>
      </c>
      <c r="B44" s="154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7">
        <f t="shared" si="0"/>
        <v>0</v>
      </c>
    </row>
    <row r="45" spans="1:17" x14ac:dyDescent="0.2">
      <c r="A45" s="82">
        <v>39</v>
      </c>
      <c r="B45" s="154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7">
        <f t="shared" si="0"/>
        <v>0</v>
      </c>
    </row>
    <row r="46" spans="1:17" x14ac:dyDescent="0.2">
      <c r="A46" s="82">
        <v>40</v>
      </c>
      <c r="B46" s="154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7">
        <f t="shared" si="0"/>
        <v>0</v>
      </c>
    </row>
    <row r="47" spans="1:17" x14ac:dyDescent="0.2">
      <c r="A47" s="82">
        <v>41</v>
      </c>
      <c r="B47" s="154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7">
        <f t="shared" si="0"/>
        <v>0</v>
      </c>
    </row>
    <row r="48" spans="1:17" x14ac:dyDescent="0.2">
      <c r="A48" s="82">
        <v>42</v>
      </c>
      <c r="B48" s="154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7">
        <f t="shared" si="0"/>
        <v>0</v>
      </c>
    </row>
    <row r="49" spans="1:17" x14ac:dyDescent="0.2">
      <c r="A49" s="82">
        <v>43</v>
      </c>
      <c r="B49" s="154"/>
      <c r="C49" s="191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  <c r="Q49" s="7">
        <f t="shared" si="0"/>
        <v>0</v>
      </c>
    </row>
    <row r="50" spans="1:17" x14ac:dyDescent="0.2">
      <c r="A50" s="82">
        <v>44</v>
      </c>
      <c r="B50" s="154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  <c r="Q50" s="7">
        <f t="shared" si="0"/>
        <v>0</v>
      </c>
    </row>
    <row r="51" spans="1:17" x14ac:dyDescent="0.2">
      <c r="A51" s="82">
        <v>45</v>
      </c>
      <c r="B51" s="154"/>
      <c r="C51" s="191"/>
      <c r="D51" s="191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  <c r="Q51" s="7">
        <f t="shared" si="0"/>
        <v>0</v>
      </c>
    </row>
    <row r="52" spans="1:17" x14ac:dyDescent="0.2">
      <c r="A52" s="82">
        <v>46</v>
      </c>
      <c r="B52" s="154"/>
      <c r="C52" s="191"/>
      <c r="D52" s="191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  <c r="Q52" s="7">
        <f t="shared" si="0"/>
        <v>0</v>
      </c>
    </row>
    <row r="53" spans="1:17" x14ac:dyDescent="0.2">
      <c r="A53" s="82">
        <v>47</v>
      </c>
      <c r="B53" s="154"/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7">
        <f t="shared" si="0"/>
        <v>0</v>
      </c>
    </row>
    <row r="54" spans="1:17" x14ac:dyDescent="0.2">
      <c r="A54" s="82">
        <v>48</v>
      </c>
      <c r="B54" s="154"/>
      <c r="C54" s="191"/>
      <c r="D54" s="191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7">
        <f t="shared" si="0"/>
        <v>0</v>
      </c>
    </row>
    <row r="55" spans="1:17" x14ac:dyDescent="0.2">
      <c r="A55" s="82">
        <v>49</v>
      </c>
      <c r="B55" s="154"/>
      <c r="C55" s="191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7">
        <f t="shared" si="0"/>
        <v>0</v>
      </c>
    </row>
    <row r="56" spans="1:17" x14ac:dyDescent="0.2">
      <c r="A56" s="82">
        <v>50</v>
      </c>
      <c r="B56" s="154"/>
      <c r="C56" s="191"/>
      <c r="D56" s="191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7">
        <f t="shared" si="0"/>
        <v>0</v>
      </c>
    </row>
    <row r="57" spans="1:17" x14ac:dyDescent="0.2">
      <c r="A57" s="82">
        <v>51</v>
      </c>
      <c r="B57" s="154"/>
      <c r="C57" s="191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  <c r="Q57" s="7">
        <f t="shared" si="0"/>
        <v>0</v>
      </c>
    </row>
    <row r="58" spans="1:17" x14ac:dyDescent="0.2">
      <c r="A58" s="82">
        <v>52</v>
      </c>
      <c r="B58" s="154"/>
      <c r="C58" s="191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  <c r="Q58" s="7">
        <f t="shared" si="0"/>
        <v>0</v>
      </c>
    </row>
    <row r="59" spans="1:17" x14ac:dyDescent="0.2">
      <c r="A59" s="82">
        <v>53</v>
      </c>
      <c r="B59" s="154"/>
      <c r="C59" s="191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7">
        <f t="shared" si="0"/>
        <v>0</v>
      </c>
    </row>
    <row r="60" spans="1:17" x14ac:dyDescent="0.2">
      <c r="A60" s="82">
        <v>54</v>
      </c>
      <c r="B60" s="154"/>
      <c r="C60" s="191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191"/>
      <c r="O60" s="191"/>
      <c r="P60" s="191"/>
      <c r="Q60" s="7">
        <f t="shared" si="0"/>
        <v>0</v>
      </c>
    </row>
    <row r="61" spans="1:17" x14ac:dyDescent="0.2">
      <c r="A61" s="82">
        <v>55</v>
      </c>
      <c r="B61" s="154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7">
        <f t="shared" si="0"/>
        <v>0</v>
      </c>
    </row>
    <row r="62" spans="1:17" x14ac:dyDescent="0.2">
      <c r="A62" s="82">
        <v>56</v>
      </c>
      <c r="B62" s="154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7">
        <f t="shared" si="0"/>
        <v>0</v>
      </c>
    </row>
    <row r="63" spans="1:17" x14ac:dyDescent="0.2">
      <c r="A63" s="82">
        <v>57</v>
      </c>
      <c r="B63" s="154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7">
        <f t="shared" si="0"/>
        <v>0</v>
      </c>
    </row>
    <row r="64" spans="1:17" x14ac:dyDescent="0.2">
      <c r="A64" s="82">
        <v>58</v>
      </c>
      <c r="B64" s="154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7">
        <f t="shared" si="0"/>
        <v>0</v>
      </c>
    </row>
    <row r="65" spans="1:17" x14ac:dyDescent="0.2">
      <c r="A65" s="82">
        <v>59</v>
      </c>
      <c r="B65" s="154"/>
      <c r="C65" s="191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191"/>
      <c r="O65" s="191"/>
      <c r="P65" s="191"/>
      <c r="Q65" s="7">
        <f t="shared" si="0"/>
        <v>0</v>
      </c>
    </row>
    <row r="66" spans="1:17" x14ac:dyDescent="0.2">
      <c r="A66" s="82">
        <v>60</v>
      </c>
      <c r="B66" s="154"/>
      <c r="C66" s="191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191"/>
      <c r="O66" s="191"/>
      <c r="P66" s="191"/>
      <c r="Q66" s="7">
        <f t="shared" si="0"/>
        <v>0</v>
      </c>
    </row>
    <row r="67" spans="1:17" x14ac:dyDescent="0.2">
      <c r="A67" s="82">
        <v>61</v>
      </c>
      <c r="B67" s="154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1"/>
      <c r="P67" s="191"/>
      <c r="Q67" s="7">
        <f t="shared" si="0"/>
        <v>0</v>
      </c>
    </row>
    <row r="68" spans="1:17" x14ac:dyDescent="0.2">
      <c r="A68" s="82">
        <v>62</v>
      </c>
      <c r="B68" s="154"/>
      <c r="C68" s="191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191"/>
      <c r="O68" s="191"/>
      <c r="P68" s="191"/>
      <c r="Q68" s="7">
        <f t="shared" si="0"/>
        <v>0</v>
      </c>
    </row>
    <row r="69" spans="1:17" x14ac:dyDescent="0.2">
      <c r="A69" s="82">
        <v>63</v>
      </c>
      <c r="B69" s="154"/>
      <c r="C69" s="191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191"/>
      <c r="O69" s="191"/>
      <c r="P69" s="191"/>
      <c r="Q69" s="7">
        <f t="shared" si="0"/>
        <v>0</v>
      </c>
    </row>
    <row r="70" spans="1:17" x14ac:dyDescent="0.2">
      <c r="A70" s="82">
        <v>64</v>
      </c>
      <c r="B70" s="154"/>
      <c r="C70" s="191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191"/>
      <c r="O70" s="191"/>
      <c r="P70" s="191"/>
      <c r="Q70" s="7">
        <f t="shared" ref="Q70:Q133" si="1">CHOOSE(WeeklyFrequency1,C70,D70,E70,F70,G70,H70,I70,J70,K70,L70,M70,N70,O70,P70)</f>
        <v>0</v>
      </c>
    </row>
    <row r="71" spans="1:17" x14ac:dyDescent="0.2">
      <c r="A71" s="82">
        <v>65</v>
      </c>
      <c r="B71" s="154"/>
      <c r="C71" s="191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7">
        <f t="shared" si="1"/>
        <v>0</v>
      </c>
    </row>
    <row r="72" spans="1:17" x14ac:dyDescent="0.2">
      <c r="A72" s="82">
        <v>66</v>
      </c>
      <c r="B72" s="154"/>
      <c r="C72" s="191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191"/>
      <c r="O72" s="191"/>
      <c r="P72" s="191"/>
      <c r="Q72" s="7">
        <f t="shared" si="1"/>
        <v>0</v>
      </c>
    </row>
    <row r="73" spans="1:17" x14ac:dyDescent="0.2">
      <c r="A73" s="82">
        <v>67</v>
      </c>
      <c r="B73" s="154"/>
      <c r="C73" s="191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7">
        <f t="shared" si="1"/>
        <v>0</v>
      </c>
    </row>
    <row r="74" spans="1:17" x14ac:dyDescent="0.2">
      <c r="A74" s="82">
        <v>68</v>
      </c>
      <c r="B74" s="154"/>
      <c r="C74" s="191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7">
        <f t="shared" si="1"/>
        <v>0</v>
      </c>
    </row>
    <row r="75" spans="1:17" x14ac:dyDescent="0.2">
      <c r="A75" s="82">
        <v>69</v>
      </c>
      <c r="B75" s="154"/>
      <c r="C75" s="191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191"/>
      <c r="O75" s="191"/>
      <c r="P75" s="191"/>
      <c r="Q75" s="7">
        <f t="shared" si="1"/>
        <v>0</v>
      </c>
    </row>
    <row r="76" spans="1:17" x14ac:dyDescent="0.2">
      <c r="A76" s="82">
        <v>70</v>
      </c>
      <c r="B76" s="154"/>
      <c r="C76" s="191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191"/>
      <c r="O76" s="191"/>
      <c r="P76" s="191"/>
      <c r="Q76" s="7">
        <f t="shared" si="1"/>
        <v>0</v>
      </c>
    </row>
    <row r="77" spans="1:17" x14ac:dyDescent="0.2">
      <c r="A77" s="82">
        <v>71</v>
      </c>
      <c r="B77" s="154"/>
      <c r="C77" s="191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  <c r="Q77" s="7">
        <f t="shared" si="1"/>
        <v>0</v>
      </c>
    </row>
    <row r="78" spans="1:17" x14ac:dyDescent="0.2">
      <c r="A78" s="82">
        <v>72</v>
      </c>
      <c r="B78" s="154"/>
      <c r="C78" s="191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7">
        <f t="shared" si="1"/>
        <v>0</v>
      </c>
    </row>
    <row r="79" spans="1:17" x14ac:dyDescent="0.2">
      <c r="A79" s="82">
        <v>73</v>
      </c>
      <c r="B79" s="154"/>
      <c r="C79" s="191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191"/>
      <c r="O79" s="191"/>
      <c r="P79" s="191"/>
      <c r="Q79" s="7">
        <f t="shared" si="1"/>
        <v>0</v>
      </c>
    </row>
    <row r="80" spans="1:17" x14ac:dyDescent="0.2">
      <c r="A80" s="82">
        <v>74</v>
      </c>
      <c r="B80" s="154"/>
      <c r="C80" s="191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7">
        <f t="shared" si="1"/>
        <v>0</v>
      </c>
    </row>
    <row r="81" spans="1:17" x14ac:dyDescent="0.2">
      <c r="A81" s="82">
        <v>75</v>
      </c>
      <c r="B81" s="154"/>
      <c r="C81" s="191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  <c r="Q81" s="7">
        <f t="shared" si="1"/>
        <v>0</v>
      </c>
    </row>
    <row r="82" spans="1:17" x14ac:dyDescent="0.2">
      <c r="A82" s="82">
        <v>76</v>
      </c>
      <c r="B82" s="154"/>
      <c r="C82" s="191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191"/>
      <c r="O82" s="191"/>
      <c r="P82" s="191"/>
      <c r="Q82" s="7">
        <f t="shared" si="1"/>
        <v>0</v>
      </c>
    </row>
    <row r="83" spans="1:17" x14ac:dyDescent="0.2">
      <c r="A83" s="82">
        <v>77</v>
      </c>
      <c r="B83" s="154"/>
      <c r="C83" s="191"/>
      <c r="D83" s="191"/>
      <c r="E83" s="191"/>
      <c r="F83" s="191"/>
      <c r="G83" s="191"/>
      <c r="H83" s="191"/>
      <c r="I83" s="191"/>
      <c r="J83" s="191"/>
      <c r="K83" s="191"/>
      <c r="L83" s="191"/>
      <c r="M83" s="191"/>
      <c r="N83" s="191"/>
      <c r="O83" s="191"/>
      <c r="P83" s="191"/>
      <c r="Q83" s="7">
        <f t="shared" si="1"/>
        <v>0</v>
      </c>
    </row>
    <row r="84" spans="1:17" x14ac:dyDescent="0.2">
      <c r="A84" s="82">
        <v>78</v>
      </c>
      <c r="B84" s="154"/>
      <c r="C84" s="191"/>
      <c r="D84" s="191"/>
      <c r="E84" s="191"/>
      <c r="F84" s="191"/>
      <c r="G84" s="191"/>
      <c r="H84" s="191"/>
      <c r="I84" s="191"/>
      <c r="J84" s="191"/>
      <c r="K84" s="191"/>
      <c r="L84" s="191"/>
      <c r="M84" s="191"/>
      <c r="N84" s="191"/>
      <c r="O84" s="191"/>
      <c r="P84" s="191"/>
      <c r="Q84" s="7">
        <f t="shared" si="1"/>
        <v>0</v>
      </c>
    </row>
    <row r="85" spans="1:17" x14ac:dyDescent="0.2">
      <c r="A85" s="82">
        <v>79</v>
      </c>
      <c r="B85" s="154"/>
      <c r="C85" s="191"/>
      <c r="D85" s="191"/>
      <c r="E85" s="191"/>
      <c r="F85" s="191"/>
      <c r="G85" s="191"/>
      <c r="H85" s="191"/>
      <c r="I85" s="191"/>
      <c r="J85" s="191"/>
      <c r="K85" s="191"/>
      <c r="L85" s="191"/>
      <c r="M85" s="191"/>
      <c r="N85" s="191"/>
      <c r="O85" s="191"/>
      <c r="P85" s="191"/>
      <c r="Q85" s="7">
        <f t="shared" si="1"/>
        <v>0</v>
      </c>
    </row>
    <row r="86" spans="1:17" x14ac:dyDescent="0.2">
      <c r="A86" s="82">
        <v>80</v>
      </c>
      <c r="B86" s="154"/>
      <c r="C86" s="191"/>
      <c r="D86" s="191"/>
      <c r="E86" s="191"/>
      <c r="F86" s="191"/>
      <c r="G86" s="191"/>
      <c r="H86" s="191"/>
      <c r="I86" s="191"/>
      <c r="J86" s="191"/>
      <c r="K86" s="191"/>
      <c r="L86" s="191"/>
      <c r="M86" s="191"/>
      <c r="N86" s="191"/>
      <c r="O86" s="191"/>
      <c r="P86" s="191"/>
      <c r="Q86" s="7">
        <f t="shared" si="1"/>
        <v>0</v>
      </c>
    </row>
    <row r="87" spans="1:17" x14ac:dyDescent="0.2">
      <c r="A87" s="82">
        <v>81</v>
      </c>
      <c r="B87" s="154"/>
      <c r="C87" s="191"/>
      <c r="D87" s="191"/>
      <c r="E87" s="191"/>
      <c r="F87" s="191"/>
      <c r="G87" s="191"/>
      <c r="H87" s="191"/>
      <c r="I87" s="191"/>
      <c r="J87" s="191"/>
      <c r="K87" s="191"/>
      <c r="L87" s="191"/>
      <c r="M87" s="191"/>
      <c r="N87" s="191"/>
      <c r="O87" s="191"/>
      <c r="P87" s="191"/>
      <c r="Q87" s="7">
        <f t="shared" si="1"/>
        <v>0</v>
      </c>
    </row>
    <row r="88" spans="1:17" x14ac:dyDescent="0.2">
      <c r="A88" s="82">
        <v>82</v>
      </c>
      <c r="B88" s="154"/>
      <c r="C88" s="191"/>
      <c r="D88" s="191"/>
      <c r="E88" s="191"/>
      <c r="F88" s="191"/>
      <c r="G88" s="191"/>
      <c r="H88" s="191"/>
      <c r="I88" s="191"/>
      <c r="J88" s="191"/>
      <c r="K88" s="191"/>
      <c r="L88" s="191"/>
      <c r="M88" s="191"/>
      <c r="N88" s="191"/>
      <c r="O88" s="191"/>
      <c r="P88" s="191"/>
      <c r="Q88" s="7">
        <f t="shared" si="1"/>
        <v>0</v>
      </c>
    </row>
    <row r="89" spans="1:17" x14ac:dyDescent="0.2">
      <c r="A89" s="82">
        <v>83</v>
      </c>
      <c r="B89" s="154"/>
      <c r="C89" s="191"/>
      <c r="D89" s="191"/>
      <c r="E89" s="191"/>
      <c r="F89" s="191"/>
      <c r="G89" s="191"/>
      <c r="H89" s="191"/>
      <c r="I89" s="191"/>
      <c r="J89" s="191"/>
      <c r="K89" s="191"/>
      <c r="L89" s="191"/>
      <c r="M89" s="191"/>
      <c r="N89" s="191"/>
      <c r="O89" s="191"/>
      <c r="P89" s="191"/>
      <c r="Q89" s="7">
        <f t="shared" si="1"/>
        <v>0</v>
      </c>
    </row>
    <row r="90" spans="1:17" x14ac:dyDescent="0.2">
      <c r="A90" s="82">
        <v>84</v>
      </c>
      <c r="B90" s="154"/>
      <c r="C90" s="191"/>
      <c r="D90" s="191"/>
      <c r="E90" s="191"/>
      <c r="F90" s="191"/>
      <c r="G90" s="191"/>
      <c r="H90" s="191"/>
      <c r="I90" s="191"/>
      <c r="J90" s="191"/>
      <c r="K90" s="191"/>
      <c r="L90" s="191"/>
      <c r="M90" s="191"/>
      <c r="N90" s="191"/>
      <c r="O90" s="191"/>
      <c r="P90" s="191"/>
      <c r="Q90" s="7">
        <f t="shared" si="1"/>
        <v>0</v>
      </c>
    </row>
    <row r="91" spans="1:17" x14ac:dyDescent="0.2">
      <c r="A91" s="82">
        <v>85</v>
      </c>
      <c r="B91" s="154"/>
      <c r="C91" s="191"/>
      <c r="D91" s="191"/>
      <c r="E91" s="191"/>
      <c r="F91" s="191"/>
      <c r="G91" s="191"/>
      <c r="H91" s="191"/>
      <c r="I91" s="191"/>
      <c r="J91" s="191"/>
      <c r="K91" s="191"/>
      <c r="L91" s="191"/>
      <c r="M91" s="191"/>
      <c r="N91" s="191"/>
      <c r="O91" s="191"/>
      <c r="P91" s="191"/>
      <c r="Q91" s="7">
        <f t="shared" si="1"/>
        <v>0</v>
      </c>
    </row>
    <row r="92" spans="1:17" x14ac:dyDescent="0.2">
      <c r="A92" s="82">
        <v>86</v>
      </c>
      <c r="B92" s="154"/>
      <c r="C92" s="191"/>
      <c r="D92" s="191"/>
      <c r="E92" s="191"/>
      <c r="F92" s="191"/>
      <c r="G92" s="191"/>
      <c r="H92" s="191"/>
      <c r="I92" s="191"/>
      <c r="J92" s="191"/>
      <c r="K92" s="191"/>
      <c r="L92" s="191"/>
      <c r="M92" s="191"/>
      <c r="N92" s="191"/>
      <c r="O92" s="191"/>
      <c r="P92" s="191"/>
      <c r="Q92" s="7">
        <f t="shared" si="1"/>
        <v>0</v>
      </c>
    </row>
    <row r="93" spans="1:17" x14ac:dyDescent="0.2">
      <c r="A93" s="82">
        <v>87</v>
      </c>
      <c r="B93" s="154"/>
      <c r="C93" s="191"/>
      <c r="D93" s="191"/>
      <c r="E93" s="191"/>
      <c r="F93" s="191"/>
      <c r="G93" s="191"/>
      <c r="H93" s="191"/>
      <c r="I93" s="191"/>
      <c r="J93" s="191"/>
      <c r="K93" s="191"/>
      <c r="L93" s="191"/>
      <c r="M93" s="191"/>
      <c r="N93" s="191"/>
      <c r="O93" s="191"/>
      <c r="P93" s="191"/>
      <c r="Q93" s="7">
        <f t="shared" si="1"/>
        <v>0</v>
      </c>
    </row>
    <row r="94" spans="1:17" x14ac:dyDescent="0.2">
      <c r="A94" s="82">
        <v>88</v>
      </c>
      <c r="B94" s="154"/>
      <c r="C94" s="191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1"/>
      <c r="P94" s="191"/>
      <c r="Q94" s="7">
        <f t="shared" si="1"/>
        <v>0</v>
      </c>
    </row>
    <row r="95" spans="1:17" x14ac:dyDescent="0.2">
      <c r="A95" s="82">
        <v>89</v>
      </c>
      <c r="B95" s="154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7">
        <f t="shared" si="1"/>
        <v>0</v>
      </c>
    </row>
    <row r="96" spans="1:17" x14ac:dyDescent="0.2">
      <c r="A96" s="82">
        <v>90</v>
      </c>
      <c r="B96" s="154"/>
      <c r="C96" s="191"/>
      <c r="D96" s="191"/>
      <c r="E96" s="191"/>
      <c r="F96" s="191"/>
      <c r="G96" s="191"/>
      <c r="H96" s="191"/>
      <c r="I96" s="191"/>
      <c r="J96" s="191"/>
      <c r="K96" s="191"/>
      <c r="L96" s="191"/>
      <c r="M96" s="191"/>
      <c r="N96" s="191"/>
      <c r="O96" s="191"/>
      <c r="P96" s="191"/>
      <c r="Q96" s="7">
        <f t="shared" si="1"/>
        <v>0</v>
      </c>
    </row>
    <row r="97" spans="1:17" x14ac:dyDescent="0.2">
      <c r="A97" s="82">
        <v>91</v>
      </c>
      <c r="B97" s="154"/>
      <c r="C97" s="191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191"/>
      <c r="O97" s="191"/>
      <c r="P97" s="191"/>
      <c r="Q97" s="7">
        <f t="shared" si="1"/>
        <v>0</v>
      </c>
    </row>
    <row r="98" spans="1:17" x14ac:dyDescent="0.2">
      <c r="A98" s="82">
        <v>92</v>
      </c>
      <c r="B98" s="154"/>
      <c r="C98" s="191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191"/>
      <c r="O98" s="191"/>
      <c r="P98" s="191"/>
      <c r="Q98" s="7">
        <f t="shared" si="1"/>
        <v>0</v>
      </c>
    </row>
    <row r="99" spans="1:17" x14ac:dyDescent="0.2">
      <c r="A99" s="82">
        <v>93</v>
      </c>
      <c r="B99" s="154"/>
      <c r="C99" s="191"/>
      <c r="D99" s="191"/>
      <c r="E99" s="191"/>
      <c r="F99" s="191"/>
      <c r="G99" s="191"/>
      <c r="H99" s="191"/>
      <c r="I99" s="191"/>
      <c r="J99" s="191"/>
      <c r="K99" s="191"/>
      <c r="L99" s="191"/>
      <c r="M99" s="191"/>
      <c r="N99" s="191"/>
      <c r="O99" s="191"/>
      <c r="P99" s="191"/>
      <c r="Q99" s="7">
        <f t="shared" si="1"/>
        <v>0</v>
      </c>
    </row>
    <row r="100" spans="1:17" x14ac:dyDescent="0.2">
      <c r="A100" s="82">
        <v>94</v>
      </c>
      <c r="B100" s="154"/>
      <c r="C100" s="191"/>
      <c r="D100" s="191"/>
      <c r="E100" s="191"/>
      <c r="F100" s="191"/>
      <c r="G100" s="191"/>
      <c r="H100" s="191"/>
      <c r="I100" s="191"/>
      <c r="J100" s="191"/>
      <c r="K100" s="191"/>
      <c r="L100" s="191"/>
      <c r="M100" s="191"/>
      <c r="N100" s="191"/>
      <c r="O100" s="191"/>
      <c r="P100" s="191"/>
      <c r="Q100" s="7">
        <f t="shared" si="1"/>
        <v>0</v>
      </c>
    </row>
    <row r="101" spans="1:17" x14ac:dyDescent="0.2">
      <c r="A101" s="82">
        <v>95</v>
      </c>
      <c r="B101" s="154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191"/>
      <c r="O101" s="191"/>
      <c r="P101" s="191"/>
      <c r="Q101" s="7">
        <f t="shared" si="1"/>
        <v>0</v>
      </c>
    </row>
    <row r="102" spans="1:17" x14ac:dyDescent="0.2">
      <c r="A102" s="82">
        <v>96</v>
      </c>
      <c r="B102" s="154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191"/>
      <c r="O102" s="191"/>
      <c r="P102" s="191"/>
      <c r="Q102" s="7">
        <f t="shared" si="1"/>
        <v>0</v>
      </c>
    </row>
    <row r="103" spans="1:17" x14ac:dyDescent="0.2">
      <c r="A103" s="82">
        <v>97</v>
      </c>
      <c r="B103" s="154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191"/>
      <c r="O103" s="191"/>
      <c r="P103" s="191"/>
      <c r="Q103" s="7">
        <f t="shared" si="1"/>
        <v>0</v>
      </c>
    </row>
    <row r="104" spans="1:17" x14ac:dyDescent="0.2">
      <c r="A104" s="82">
        <v>98</v>
      </c>
      <c r="B104" s="154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191"/>
      <c r="O104" s="191"/>
      <c r="P104" s="191"/>
      <c r="Q104" s="7">
        <f t="shared" si="1"/>
        <v>0</v>
      </c>
    </row>
    <row r="105" spans="1:17" x14ac:dyDescent="0.2">
      <c r="A105" s="82">
        <v>99</v>
      </c>
      <c r="B105" s="154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7">
        <f t="shared" si="1"/>
        <v>0</v>
      </c>
    </row>
    <row r="106" spans="1:17" x14ac:dyDescent="0.2">
      <c r="A106" s="82">
        <v>100</v>
      </c>
      <c r="B106" s="154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191"/>
      <c r="O106" s="191"/>
      <c r="P106" s="191"/>
      <c r="Q106" s="7">
        <f t="shared" si="1"/>
        <v>0</v>
      </c>
    </row>
    <row r="107" spans="1:17" x14ac:dyDescent="0.2">
      <c r="A107" s="82">
        <v>101</v>
      </c>
      <c r="B107" s="154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191"/>
      <c r="O107" s="191"/>
      <c r="P107" s="191"/>
      <c r="Q107" s="7">
        <f t="shared" si="1"/>
        <v>0</v>
      </c>
    </row>
    <row r="108" spans="1:17" x14ac:dyDescent="0.2">
      <c r="A108" s="82">
        <v>102</v>
      </c>
      <c r="B108" s="154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191"/>
      <c r="O108" s="191"/>
      <c r="P108" s="191"/>
      <c r="Q108" s="7">
        <f t="shared" si="1"/>
        <v>0</v>
      </c>
    </row>
    <row r="109" spans="1:17" x14ac:dyDescent="0.2">
      <c r="A109" s="82">
        <v>103</v>
      </c>
      <c r="B109" s="154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191"/>
      <c r="O109" s="191"/>
      <c r="P109" s="191"/>
      <c r="Q109" s="7">
        <f t="shared" si="1"/>
        <v>0</v>
      </c>
    </row>
    <row r="110" spans="1:17" x14ac:dyDescent="0.2">
      <c r="A110" s="82">
        <v>104</v>
      </c>
      <c r="B110" s="154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191"/>
      <c r="O110" s="191"/>
      <c r="P110" s="191"/>
      <c r="Q110" s="7">
        <f t="shared" si="1"/>
        <v>0</v>
      </c>
    </row>
    <row r="111" spans="1:17" x14ac:dyDescent="0.2">
      <c r="A111" s="82">
        <v>105</v>
      </c>
      <c r="B111" s="154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191"/>
      <c r="O111" s="191"/>
      <c r="P111" s="191"/>
      <c r="Q111" s="7">
        <f t="shared" si="1"/>
        <v>0</v>
      </c>
    </row>
    <row r="112" spans="1:17" x14ac:dyDescent="0.2">
      <c r="A112" s="82">
        <v>106</v>
      </c>
      <c r="B112" s="154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191"/>
      <c r="O112" s="191"/>
      <c r="P112" s="191"/>
      <c r="Q112" s="7">
        <f t="shared" si="1"/>
        <v>0</v>
      </c>
    </row>
    <row r="113" spans="1:17" x14ac:dyDescent="0.2">
      <c r="A113" s="82">
        <v>107</v>
      </c>
      <c r="B113" s="154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191"/>
      <c r="O113" s="191"/>
      <c r="P113" s="191"/>
      <c r="Q113" s="7">
        <f t="shared" si="1"/>
        <v>0</v>
      </c>
    </row>
    <row r="114" spans="1:17" x14ac:dyDescent="0.2">
      <c r="A114" s="82">
        <v>108</v>
      </c>
      <c r="B114" s="154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191"/>
      <c r="O114" s="191"/>
      <c r="P114" s="191"/>
      <c r="Q114" s="7">
        <f t="shared" si="1"/>
        <v>0</v>
      </c>
    </row>
    <row r="115" spans="1:17" x14ac:dyDescent="0.2">
      <c r="A115" s="82">
        <v>109</v>
      </c>
      <c r="B115" s="154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191"/>
      <c r="O115" s="191"/>
      <c r="P115" s="191"/>
      <c r="Q115" s="7">
        <f t="shared" si="1"/>
        <v>0</v>
      </c>
    </row>
    <row r="116" spans="1:17" x14ac:dyDescent="0.2">
      <c r="A116" s="82">
        <v>110</v>
      </c>
      <c r="B116" s="154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191"/>
      <c r="O116" s="191"/>
      <c r="P116" s="191"/>
      <c r="Q116" s="7">
        <f t="shared" si="1"/>
        <v>0</v>
      </c>
    </row>
    <row r="117" spans="1:17" x14ac:dyDescent="0.2">
      <c r="A117" s="82">
        <v>111</v>
      </c>
      <c r="B117" s="154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191"/>
      <c r="O117" s="191"/>
      <c r="P117" s="191"/>
      <c r="Q117" s="7">
        <f t="shared" si="1"/>
        <v>0</v>
      </c>
    </row>
    <row r="118" spans="1:17" x14ac:dyDescent="0.2">
      <c r="A118" s="82">
        <v>112</v>
      </c>
      <c r="B118" s="154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191"/>
      <c r="O118" s="191"/>
      <c r="P118" s="191"/>
      <c r="Q118" s="7">
        <f t="shared" si="1"/>
        <v>0</v>
      </c>
    </row>
    <row r="119" spans="1:17" x14ac:dyDescent="0.2">
      <c r="A119" s="82">
        <v>113</v>
      </c>
      <c r="B119" s="154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191"/>
      <c r="O119" s="191"/>
      <c r="P119" s="191"/>
      <c r="Q119" s="7">
        <f t="shared" si="1"/>
        <v>0</v>
      </c>
    </row>
    <row r="120" spans="1:17" x14ac:dyDescent="0.2">
      <c r="A120" s="82">
        <v>114</v>
      </c>
      <c r="B120" s="154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191"/>
      <c r="O120" s="191"/>
      <c r="P120" s="191"/>
      <c r="Q120" s="7">
        <f t="shared" si="1"/>
        <v>0</v>
      </c>
    </row>
    <row r="121" spans="1:17" x14ac:dyDescent="0.2">
      <c r="A121" s="82">
        <v>115</v>
      </c>
      <c r="B121" s="154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1"/>
      <c r="P121" s="191"/>
      <c r="Q121" s="7">
        <f t="shared" si="1"/>
        <v>0</v>
      </c>
    </row>
    <row r="122" spans="1:17" x14ac:dyDescent="0.2">
      <c r="A122" s="82">
        <v>116</v>
      </c>
      <c r="B122" s="154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191"/>
      <c r="O122" s="191"/>
      <c r="P122" s="191"/>
      <c r="Q122" s="7">
        <f t="shared" si="1"/>
        <v>0</v>
      </c>
    </row>
    <row r="123" spans="1:17" x14ac:dyDescent="0.2">
      <c r="A123" s="82">
        <v>117</v>
      </c>
      <c r="B123" s="154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191"/>
      <c r="O123" s="191"/>
      <c r="P123" s="191"/>
      <c r="Q123" s="7">
        <f t="shared" si="1"/>
        <v>0</v>
      </c>
    </row>
    <row r="124" spans="1:17" x14ac:dyDescent="0.2">
      <c r="A124" s="82">
        <v>118</v>
      </c>
      <c r="B124" s="154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191"/>
      <c r="O124" s="191"/>
      <c r="P124" s="191"/>
      <c r="Q124" s="7">
        <f t="shared" si="1"/>
        <v>0</v>
      </c>
    </row>
    <row r="125" spans="1:17" x14ac:dyDescent="0.2">
      <c r="A125" s="82">
        <v>119</v>
      </c>
      <c r="B125" s="154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7">
        <f t="shared" si="1"/>
        <v>0</v>
      </c>
    </row>
    <row r="126" spans="1:17" x14ac:dyDescent="0.2">
      <c r="A126" s="82">
        <v>120</v>
      </c>
      <c r="B126" s="154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7">
        <f t="shared" si="1"/>
        <v>0</v>
      </c>
    </row>
    <row r="127" spans="1:17" x14ac:dyDescent="0.2">
      <c r="A127" s="82">
        <v>121</v>
      </c>
      <c r="B127" s="154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7">
        <f t="shared" si="1"/>
        <v>0</v>
      </c>
    </row>
    <row r="128" spans="1:17" x14ac:dyDescent="0.2">
      <c r="A128" s="82">
        <v>122</v>
      </c>
      <c r="B128" s="154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191"/>
      <c r="O128" s="191"/>
      <c r="P128" s="191"/>
      <c r="Q128" s="7">
        <f t="shared" si="1"/>
        <v>0</v>
      </c>
    </row>
    <row r="129" spans="1:17" x14ac:dyDescent="0.2">
      <c r="A129" s="82">
        <v>123</v>
      </c>
      <c r="B129" s="154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191"/>
      <c r="O129" s="191"/>
      <c r="P129" s="191"/>
      <c r="Q129" s="7">
        <f t="shared" si="1"/>
        <v>0</v>
      </c>
    </row>
    <row r="130" spans="1:17" x14ac:dyDescent="0.2">
      <c r="A130" s="82">
        <v>124</v>
      </c>
      <c r="B130" s="154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191"/>
      <c r="O130" s="191"/>
      <c r="P130" s="191"/>
      <c r="Q130" s="7">
        <f t="shared" si="1"/>
        <v>0</v>
      </c>
    </row>
    <row r="131" spans="1:17" x14ac:dyDescent="0.2">
      <c r="A131" s="82">
        <v>125</v>
      </c>
      <c r="B131" s="154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191"/>
      <c r="O131" s="191"/>
      <c r="P131" s="191"/>
      <c r="Q131" s="7">
        <f t="shared" si="1"/>
        <v>0</v>
      </c>
    </row>
    <row r="132" spans="1:17" x14ac:dyDescent="0.2">
      <c r="A132" s="82">
        <v>126</v>
      </c>
      <c r="B132" s="154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191"/>
      <c r="O132" s="191"/>
      <c r="P132" s="191"/>
      <c r="Q132" s="7">
        <f t="shared" si="1"/>
        <v>0</v>
      </c>
    </row>
    <row r="133" spans="1:17" x14ac:dyDescent="0.2">
      <c r="A133" s="82">
        <v>127</v>
      </c>
      <c r="B133" s="154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191"/>
      <c r="O133" s="191"/>
      <c r="P133" s="191"/>
      <c r="Q133" s="7">
        <f t="shared" si="1"/>
        <v>0</v>
      </c>
    </row>
    <row r="134" spans="1:17" x14ac:dyDescent="0.2">
      <c r="A134" s="82">
        <v>128</v>
      </c>
      <c r="B134" s="154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191"/>
      <c r="O134" s="191"/>
      <c r="P134" s="191"/>
      <c r="Q134" s="7">
        <f t="shared" ref="Q134:Q197" si="2">CHOOSE(WeeklyFrequency1,C134,D134,E134,F134,G134,H134,I134,J134,K134,L134,M134,N134,O134,P134)</f>
        <v>0</v>
      </c>
    </row>
    <row r="135" spans="1:17" x14ac:dyDescent="0.2">
      <c r="A135" s="82">
        <v>129</v>
      </c>
      <c r="B135" s="154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191"/>
      <c r="O135" s="191"/>
      <c r="P135" s="191"/>
      <c r="Q135" s="7">
        <f t="shared" si="2"/>
        <v>0</v>
      </c>
    </row>
    <row r="136" spans="1:17" x14ac:dyDescent="0.2">
      <c r="A136" s="82">
        <v>130</v>
      </c>
      <c r="B136" s="154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191"/>
      <c r="O136" s="191"/>
      <c r="P136" s="191"/>
      <c r="Q136" s="7">
        <f t="shared" si="2"/>
        <v>0</v>
      </c>
    </row>
    <row r="137" spans="1:17" x14ac:dyDescent="0.2">
      <c r="A137" s="82">
        <v>131</v>
      </c>
      <c r="B137" s="154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191"/>
      <c r="O137" s="191"/>
      <c r="P137" s="191"/>
      <c r="Q137" s="7">
        <f t="shared" si="2"/>
        <v>0</v>
      </c>
    </row>
    <row r="138" spans="1:17" x14ac:dyDescent="0.2">
      <c r="A138" s="82">
        <v>132</v>
      </c>
      <c r="B138" s="154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191"/>
      <c r="O138" s="191"/>
      <c r="P138" s="191"/>
      <c r="Q138" s="7">
        <f t="shared" si="2"/>
        <v>0</v>
      </c>
    </row>
    <row r="139" spans="1:17" x14ac:dyDescent="0.2">
      <c r="A139" s="82">
        <v>133</v>
      </c>
      <c r="B139" s="154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191"/>
      <c r="O139" s="191"/>
      <c r="P139" s="191"/>
      <c r="Q139" s="7">
        <f t="shared" si="2"/>
        <v>0</v>
      </c>
    </row>
    <row r="140" spans="1:17" x14ac:dyDescent="0.2">
      <c r="A140" s="82">
        <v>134</v>
      </c>
      <c r="B140" s="154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191"/>
      <c r="O140" s="191"/>
      <c r="P140" s="191"/>
      <c r="Q140" s="7">
        <f t="shared" si="2"/>
        <v>0</v>
      </c>
    </row>
    <row r="141" spans="1:17" x14ac:dyDescent="0.2">
      <c r="A141" s="82">
        <v>135</v>
      </c>
      <c r="B141" s="154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191"/>
      <c r="O141" s="191"/>
      <c r="P141" s="191"/>
      <c r="Q141" s="7">
        <f t="shared" si="2"/>
        <v>0</v>
      </c>
    </row>
    <row r="142" spans="1:17" x14ac:dyDescent="0.2">
      <c r="A142" s="82">
        <v>136</v>
      </c>
      <c r="B142" s="154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191"/>
      <c r="O142" s="191"/>
      <c r="P142" s="191"/>
      <c r="Q142" s="7">
        <f t="shared" si="2"/>
        <v>0</v>
      </c>
    </row>
    <row r="143" spans="1:17" x14ac:dyDescent="0.2">
      <c r="A143" s="82">
        <v>137</v>
      </c>
      <c r="B143" s="154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191"/>
      <c r="O143" s="191"/>
      <c r="P143" s="191"/>
      <c r="Q143" s="7">
        <f t="shared" si="2"/>
        <v>0</v>
      </c>
    </row>
    <row r="144" spans="1:17" x14ac:dyDescent="0.2">
      <c r="A144" s="82">
        <v>138</v>
      </c>
      <c r="B144" s="154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191"/>
      <c r="O144" s="191"/>
      <c r="P144" s="191"/>
      <c r="Q144" s="7">
        <f t="shared" si="2"/>
        <v>0</v>
      </c>
    </row>
    <row r="145" spans="1:17" x14ac:dyDescent="0.2">
      <c r="A145" s="82">
        <v>139</v>
      </c>
      <c r="B145" s="154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191"/>
      <c r="O145" s="191"/>
      <c r="P145" s="191"/>
      <c r="Q145" s="7">
        <f t="shared" si="2"/>
        <v>0</v>
      </c>
    </row>
    <row r="146" spans="1:17" x14ac:dyDescent="0.2">
      <c r="A146" s="82">
        <v>140</v>
      </c>
      <c r="B146" s="154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1"/>
      <c r="P146" s="191"/>
      <c r="Q146" s="7">
        <f t="shared" si="2"/>
        <v>0</v>
      </c>
    </row>
    <row r="147" spans="1:17" x14ac:dyDescent="0.2">
      <c r="A147" s="82">
        <v>141</v>
      </c>
      <c r="B147" s="154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191"/>
      <c r="O147" s="191"/>
      <c r="P147" s="191"/>
      <c r="Q147" s="7">
        <f t="shared" si="2"/>
        <v>0</v>
      </c>
    </row>
    <row r="148" spans="1:17" x14ac:dyDescent="0.2">
      <c r="A148" s="82">
        <v>142</v>
      </c>
      <c r="B148" s="154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1"/>
      <c r="P148" s="191"/>
      <c r="Q148" s="7">
        <f t="shared" si="2"/>
        <v>0</v>
      </c>
    </row>
    <row r="149" spans="1:17" x14ac:dyDescent="0.2">
      <c r="A149" s="82">
        <v>143</v>
      </c>
      <c r="B149" s="154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191"/>
      <c r="O149" s="191"/>
      <c r="P149" s="191"/>
      <c r="Q149" s="7">
        <f t="shared" si="2"/>
        <v>0</v>
      </c>
    </row>
    <row r="150" spans="1:17" x14ac:dyDescent="0.2">
      <c r="A150" s="82">
        <v>144</v>
      </c>
      <c r="B150" s="154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191"/>
      <c r="O150" s="191"/>
      <c r="P150" s="191"/>
      <c r="Q150" s="7">
        <f t="shared" si="2"/>
        <v>0</v>
      </c>
    </row>
    <row r="151" spans="1:17" x14ac:dyDescent="0.2">
      <c r="A151" s="82">
        <v>145</v>
      </c>
      <c r="B151" s="154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191"/>
      <c r="O151" s="191"/>
      <c r="P151" s="191"/>
      <c r="Q151" s="7">
        <f t="shared" si="2"/>
        <v>0</v>
      </c>
    </row>
    <row r="152" spans="1:17" x14ac:dyDescent="0.2">
      <c r="A152" s="82">
        <v>146</v>
      </c>
      <c r="B152" s="154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191"/>
      <c r="O152" s="191"/>
      <c r="P152" s="191"/>
      <c r="Q152" s="7">
        <f t="shared" si="2"/>
        <v>0</v>
      </c>
    </row>
    <row r="153" spans="1:17" x14ac:dyDescent="0.2">
      <c r="A153" s="82">
        <v>147</v>
      </c>
      <c r="B153" s="154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191"/>
      <c r="O153" s="191"/>
      <c r="P153" s="191"/>
      <c r="Q153" s="7">
        <f t="shared" si="2"/>
        <v>0</v>
      </c>
    </row>
    <row r="154" spans="1:17" x14ac:dyDescent="0.2">
      <c r="A154" s="82">
        <v>148</v>
      </c>
      <c r="B154" s="154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191"/>
      <c r="O154" s="191"/>
      <c r="P154" s="191"/>
      <c r="Q154" s="7">
        <f t="shared" si="2"/>
        <v>0</v>
      </c>
    </row>
    <row r="155" spans="1:17" x14ac:dyDescent="0.2">
      <c r="A155" s="82">
        <v>149</v>
      </c>
      <c r="B155" s="154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191"/>
      <c r="O155" s="191"/>
      <c r="P155" s="191"/>
      <c r="Q155" s="7">
        <f t="shared" si="2"/>
        <v>0</v>
      </c>
    </row>
    <row r="156" spans="1:17" x14ac:dyDescent="0.2">
      <c r="A156" s="82">
        <v>150</v>
      </c>
      <c r="B156" s="154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191"/>
      <c r="O156" s="191"/>
      <c r="P156" s="191"/>
      <c r="Q156" s="7">
        <f t="shared" si="2"/>
        <v>0</v>
      </c>
    </row>
    <row r="157" spans="1:17" x14ac:dyDescent="0.2">
      <c r="A157" s="82">
        <v>151</v>
      </c>
      <c r="B157" s="154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191"/>
      <c r="O157" s="191"/>
      <c r="P157" s="191"/>
      <c r="Q157" s="7">
        <f t="shared" si="2"/>
        <v>0</v>
      </c>
    </row>
    <row r="158" spans="1:17" x14ac:dyDescent="0.2">
      <c r="A158" s="82">
        <v>152</v>
      </c>
      <c r="B158" s="154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191"/>
      <c r="O158" s="191"/>
      <c r="P158" s="191"/>
      <c r="Q158" s="7">
        <f t="shared" si="2"/>
        <v>0</v>
      </c>
    </row>
    <row r="159" spans="1:17" x14ac:dyDescent="0.2">
      <c r="A159" s="82">
        <v>153</v>
      </c>
      <c r="B159" s="154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191"/>
      <c r="O159" s="191"/>
      <c r="P159" s="191"/>
      <c r="Q159" s="7">
        <f t="shared" si="2"/>
        <v>0</v>
      </c>
    </row>
    <row r="160" spans="1:17" x14ac:dyDescent="0.2">
      <c r="A160" s="82">
        <v>154</v>
      </c>
      <c r="B160" s="154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191"/>
      <c r="O160" s="191"/>
      <c r="P160" s="191"/>
      <c r="Q160" s="7">
        <f t="shared" si="2"/>
        <v>0</v>
      </c>
    </row>
    <row r="161" spans="1:17" x14ac:dyDescent="0.2">
      <c r="A161" s="82">
        <v>155</v>
      </c>
      <c r="B161" s="154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191"/>
      <c r="O161" s="191"/>
      <c r="P161" s="191"/>
      <c r="Q161" s="7">
        <f t="shared" si="2"/>
        <v>0</v>
      </c>
    </row>
    <row r="162" spans="1:17" x14ac:dyDescent="0.2">
      <c r="A162" s="82">
        <v>156</v>
      </c>
      <c r="B162" s="154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191"/>
      <c r="O162" s="191"/>
      <c r="P162" s="191"/>
      <c r="Q162" s="7">
        <f t="shared" si="2"/>
        <v>0</v>
      </c>
    </row>
    <row r="163" spans="1:17" x14ac:dyDescent="0.2">
      <c r="A163" s="82">
        <v>157</v>
      </c>
      <c r="B163" s="154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191"/>
      <c r="O163" s="191"/>
      <c r="P163" s="191"/>
      <c r="Q163" s="7">
        <f t="shared" si="2"/>
        <v>0</v>
      </c>
    </row>
    <row r="164" spans="1:17" x14ac:dyDescent="0.2">
      <c r="A164" s="82">
        <v>158</v>
      </c>
      <c r="B164" s="154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191"/>
      <c r="O164" s="191"/>
      <c r="P164" s="191"/>
      <c r="Q164" s="7">
        <f t="shared" si="2"/>
        <v>0</v>
      </c>
    </row>
    <row r="165" spans="1:17" x14ac:dyDescent="0.2">
      <c r="A165" s="82">
        <v>159</v>
      </c>
      <c r="B165" s="154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191"/>
      <c r="O165" s="191"/>
      <c r="P165" s="191"/>
      <c r="Q165" s="7">
        <f t="shared" si="2"/>
        <v>0</v>
      </c>
    </row>
    <row r="166" spans="1:17" x14ac:dyDescent="0.2">
      <c r="A166" s="82">
        <v>160</v>
      </c>
      <c r="B166" s="154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191"/>
      <c r="O166" s="191"/>
      <c r="P166" s="191"/>
      <c r="Q166" s="7">
        <f t="shared" si="2"/>
        <v>0</v>
      </c>
    </row>
    <row r="167" spans="1:17" x14ac:dyDescent="0.2">
      <c r="A167" s="82">
        <v>161</v>
      </c>
      <c r="B167" s="154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191"/>
      <c r="O167" s="191"/>
      <c r="P167" s="191"/>
      <c r="Q167" s="7">
        <f t="shared" si="2"/>
        <v>0</v>
      </c>
    </row>
    <row r="168" spans="1:17" x14ac:dyDescent="0.2">
      <c r="A168" s="82">
        <v>162</v>
      </c>
      <c r="B168" s="154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191"/>
      <c r="O168" s="191"/>
      <c r="P168" s="191"/>
      <c r="Q168" s="7">
        <f t="shared" si="2"/>
        <v>0</v>
      </c>
    </row>
    <row r="169" spans="1:17" x14ac:dyDescent="0.2">
      <c r="A169" s="82">
        <v>163</v>
      </c>
      <c r="B169" s="154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191"/>
      <c r="O169" s="191"/>
      <c r="P169" s="191"/>
      <c r="Q169" s="7">
        <f t="shared" si="2"/>
        <v>0</v>
      </c>
    </row>
    <row r="170" spans="1:17" x14ac:dyDescent="0.2">
      <c r="A170" s="82">
        <v>164</v>
      </c>
      <c r="B170" s="154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191"/>
      <c r="O170" s="191"/>
      <c r="P170" s="191"/>
      <c r="Q170" s="7">
        <f t="shared" si="2"/>
        <v>0</v>
      </c>
    </row>
    <row r="171" spans="1:17" x14ac:dyDescent="0.2">
      <c r="A171" s="82">
        <v>165</v>
      </c>
      <c r="B171" s="154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191"/>
      <c r="O171" s="191"/>
      <c r="P171" s="191"/>
      <c r="Q171" s="7">
        <f t="shared" si="2"/>
        <v>0</v>
      </c>
    </row>
    <row r="172" spans="1:17" x14ac:dyDescent="0.2">
      <c r="A172" s="82">
        <v>166</v>
      </c>
      <c r="B172" s="154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191"/>
      <c r="O172" s="191"/>
      <c r="P172" s="191"/>
      <c r="Q172" s="7">
        <f t="shared" si="2"/>
        <v>0</v>
      </c>
    </row>
    <row r="173" spans="1:17" x14ac:dyDescent="0.2">
      <c r="A173" s="82">
        <v>167</v>
      </c>
      <c r="B173" s="154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191"/>
      <c r="O173" s="191"/>
      <c r="P173" s="191"/>
      <c r="Q173" s="7">
        <f t="shared" si="2"/>
        <v>0</v>
      </c>
    </row>
    <row r="174" spans="1:17" x14ac:dyDescent="0.2">
      <c r="A174" s="82">
        <v>168</v>
      </c>
      <c r="B174" s="154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191"/>
      <c r="O174" s="191"/>
      <c r="P174" s="191"/>
      <c r="Q174" s="7">
        <f t="shared" si="2"/>
        <v>0</v>
      </c>
    </row>
    <row r="175" spans="1:17" x14ac:dyDescent="0.2">
      <c r="A175" s="82">
        <v>169</v>
      </c>
      <c r="B175" s="154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1"/>
      <c r="P175" s="191"/>
      <c r="Q175" s="7">
        <f t="shared" si="2"/>
        <v>0</v>
      </c>
    </row>
    <row r="176" spans="1:17" x14ac:dyDescent="0.2">
      <c r="A176" s="82">
        <v>170</v>
      </c>
      <c r="B176" s="154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191"/>
      <c r="O176" s="191"/>
      <c r="P176" s="191"/>
      <c r="Q176" s="7">
        <f t="shared" si="2"/>
        <v>0</v>
      </c>
    </row>
    <row r="177" spans="1:17" x14ac:dyDescent="0.2">
      <c r="A177" s="82">
        <v>171</v>
      </c>
      <c r="B177" s="154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191"/>
      <c r="O177" s="191"/>
      <c r="P177" s="191"/>
      <c r="Q177" s="7">
        <f t="shared" si="2"/>
        <v>0</v>
      </c>
    </row>
    <row r="178" spans="1:17" x14ac:dyDescent="0.2">
      <c r="A178" s="82">
        <v>172</v>
      </c>
      <c r="B178" s="154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191"/>
      <c r="O178" s="191"/>
      <c r="P178" s="191"/>
      <c r="Q178" s="7">
        <f t="shared" si="2"/>
        <v>0</v>
      </c>
    </row>
    <row r="179" spans="1:17" x14ac:dyDescent="0.2">
      <c r="A179" s="82">
        <v>173</v>
      </c>
      <c r="B179" s="154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191"/>
      <c r="O179" s="191"/>
      <c r="P179" s="191"/>
      <c r="Q179" s="7">
        <f t="shared" si="2"/>
        <v>0</v>
      </c>
    </row>
    <row r="180" spans="1:17" x14ac:dyDescent="0.2">
      <c r="A180" s="82">
        <v>174</v>
      </c>
      <c r="B180" s="154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191"/>
      <c r="O180" s="191"/>
      <c r="P180" s="191"/>
      <c r="Q180" s="7">
        <f t="shared" si="2"/>
        <v>0</v>
      </c>
    </row>
    <row r="181" spans="1:17" x14ac:dyDescent="0.2">
      <c r="A181" s="82">
        <v>175</v>
      </c>
      <c r="B181" s="154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191"/>
      <c r="O181" s="191"/>
      <c r="P181" s="191"/>
      <c r="Q181" s="7">
        <f t="shared" si="2"/>
        <v>0</v>
      </c>
    </row>
    <row r="182" spans="1:17" x14ac:dyDescent="0.2">
      <c r="A182" s="82">
        <v>176</v>
      </c>
      <c r="B182" s="154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191"/>
      <c r="O182" s="191"/>
      <c r="P182" s="191"/>
      <c r="Q182" s="7">
        <f t="shared" si="2"/>
        <v>0</v>
      </c>
    </row>
    <row r="183" spans="1:17" x14ac:dyDescent="0.2">
      <c r="A183" s="82">
        <v>177</v>
      </c>
      <c r="B183" s="154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191"/>
      <c r="O183" s="191"/>
      <c r="P183" s="191"/>
      <c r="Q183" s="7">
        <f t="shared" si="2"/>
        <v>0</v>
      </c>
    </row>
    <row r="184" spans="1:17" x14ac:dyDescent="0.2">
      <c r="A184" s="82">
        <v>178</v>
      </c>
      <c r="B184" s="154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191"/>
      <c r="O184" s="191"/>
      <c r="P184" s="191"/>
      <c r="Q184" s="7">
        <f t="shared" si="2"/>
        <v>0</v>
      </c>
    </row>
    <row r="185" spans="1:17" x14ac:dyDescent="0.2">
      <c r="A185" s="82">
        <v>179</v>
      </c>
      <c r="B185" s="154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191"/>
      <c r="O185" s="191"/>
      <c r="P185" s="191"/>
      <c r="Q185" s="7">
        <f t="shared" si="2"/>
        <v>0</v>
      </c>
    </row>
    <row r="186" spans="1:17" x14ac:dyDescent="0.2">
      <c r="A186" s="82">
        <v>180</v>
      </c>
      <c r="B186" s="154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191"/>
      <c r="O186" s="191"/>
      <c r="P186" s="191"/>
      <c r="Q186" s="7">
        <f t="shared" si="2"/>
        <v>0</v>
      </c>
    </row>
    <row r="187" spans="1:17" x14ac:dyDescent="0.2">
      <c r="A187" s="82">
        <v>181</v>
      </c>
      <c r="B187" s="154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191"/>
      <c r="O187" s="191"/>
      <c r="P187" s="191"/>
      <c r="Q187" s="7">
        <f t="shared" si="2"/>
        <v>0</v>
      </c>
    </row>
    <row r="188" spans="1:17" x14ac:dyDescent="0.2">
      <c r="A188" s="82">
        <v>182</v>
      </c>
      <c r="B188" s="154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191"/>
      <c r="O188" s="191"/>
      <c r="P188" s="191"/>
      <c r="Q188" s="7">
        <f t="shared" si="2"/>
        <v>0</v>
      </c>
    </row>
    <row r="189" spans="1:17" x14ac:dyDescent="0.2">
      <c r="A189" s="82">
        <v>183</v>
      </c>
      <c r="B189" s="154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191"/>
      <c r="O189" s="191"/>
      <c r="P189" s="191"/>
      <c r="Q189" s="7">
        <f t="shared" si="2"/>
        <v>0</v>
      </c>
    </row>
    <row r="190" spans="1:17" x14ac:dyDescent="0.2">
      <c r="A190" s="82">
        <v>184</v>
      </c>
      <c r="B190" s="154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191"/>
      <c r="O190" s="191"/>
      <c r="P190" s="191"/>
      <c r="Q190" s="7">
        <f t="shared" si="2"/>
        <v>0</v>
      </c>
    </row>
    <row r="191" spans="1:17" x14ac:dyDescent="0.2">
      <c r="A191" s="82">
        <v>185</v>
      </c>
      <c r="B191" s="154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191"/>
      <c r="O191" s="191"/>
      <c r="P191" s="191"/>
      <c r="Q191" s="7">
        <f t="shared" si="2"/>
        <v>0</v>
      </c>
    </row>
    <row r="192" spans="1:17" x14ac:dyDescent="0.2">
      <c r="A192" s="82">
        <v>186</v>
      </c>
      <c r="B192" s="154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191"/>
      <c r="O192" s="191"/>
      <c r="P192" s="191"/>
      <c r="Q192" s="7">
        <f t="shared" si="2"/>
        <v>0</v>
      </c>
    </row>
    <row r="193" spans="1:17" x14ac:dyDescent="0.2">
      <c r="A193" s="82">
        <v>187</v>
      </c>
      <c r="B193" s="154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191"/>
      <c r="O193" s="191"/>
      <c r="P193" s="191"/>
      <c r="Q193" s="7">
        <f t="shared" si="2"/>
        <v>0</v>
      </c>
    </row>
    <row r="194" spans="1:17" x14ac:dyDescent="0.2">
      <c r="A194" s="82">
        <v>188</v>
      </c>
      <c r="B194" s="154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191"/>
      <c r="O194" s="191"/>
      <c r="P194" s="191"/>
      <c r="Q194" s="7">
        <f t="shared" si="2"/>
        <v>0</v>
      </c>
    </row>
    <row r="195" spans="1:17" x14ac:dyDescent="0.2">
      <c r="A195" s="82">
        <v>189</v>
      </c>
      <c r="B195" s="154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191"/>
      <c r="O195" s="191"/>
      <c r="P195" s="191"/>
      <c r="Q195" s="7">
        <f t="shared" si="2"/>
        <v>0</v>
      </c>
    </row>
    <row r="196" spans="1:17" x14ac:dyDescent="0.2">
      <c r="A196" s="82">
        <v>190</v>
      </c>
      <c r="B196" s="154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191"/>
      <c r="O196" s="191"/>
      <c r="P196" s="191"/>
      <c r="Q196" s="7">
        <f t="shared" si="2"/>
        <v>0</v>
      </c>
    </row>
    <row r="197" spans="1:17" x14ac:dyDescent="0.2">
      <c r="A197" s="82">
        <v>191</v>
      </c>
      <c r="B197" s="154"/>
      <c r="C197" s="191"/>
      <c r="D197" s="191"/>
      <c r="E197" s="191"/>
      <c r="F197" s="191"/>
      <c r="G197" s="191"/>
      <c r="H197" s="191"/>
      <c r="I197" s="191"/>
      <c r="J197" s="191"/>
      <c r="K197" s="191"/>
      <c r="L197" s="191"/>
      <c r="M197" s="191"/>
      <c r="N197" s="191"/>
      <c r="O197" s="191"/>
      <c r="P197" s="191"/>
      <c r="Q197" s="7">
        <f t="shared" si="2"/>
        <v>0</v>
      </c>
    </row>
    <row r="198" spans="1:17" x14ac:dyDescent="0.2">
      <c r="A198" s="82">
        <v>192</v>
      </c>
      <c r="B198" s="154"/>
      <c r="C198" s="191"/>
      <c r="D198" s="191"/>
      <c r="E198" s="191"/>
      <c r="F198" s="191"/>
      <c r="G198" s="191"/>
      <c r="H198" s="191"/>
      <c r="I198" s="191"/>
      <c r="J198" s="191"/>
      <c r="K198" s="191"/>
      <c r="L198" s="191"/>
      <c r="M198" s="191"/>
      <c r="N198" s="191"/>
      <c r="O198" s="191"/>
      <c r="P198" s="191"/>
      <c r="Q198" s="7">
        <f t="shared" ref="Q198:Q261" si="3">CHOOSE(WeeklyFrequency1,C198,D198,E198,F198,G198,H198,I198,J198,K198,L198,M198,N198,O198,P198)</f>
        <v>0</v>
      </c>
    </row>
    <row r="199" spans="1:17" x14ac:dyDescent="0.2">
      <c r="A199" s="82">
        <v>193</v>
      </c>
      <c r="B199" s="154"/>
      <c r="C199" s="191"/>
      <c r="D199" s="191"/>
      <c r="E199" s="191"/>
      <c r="F199" s="191"/>
      <c r="G199" s="191"/>
      <c r="H199" s="191"/>
      <c r="I199" s="191"/>
      <c r="J199" s="191"/>
      <c r="K199" s="191"/>
      <c r="L199" s="191"/>
      <c r="M199" s="191"/>
      <c r="N199" s="191"/>
      <c r="O199" s="191"/>
      <c r="P199" s="191"/>
      <c r="Q199" s="7">
        <f t="shared" si="3"/>
        <v>0</v>
      </c>
    </row>
    <row r="200" spans="1:17" x14ac:dyDescent="0.2">
      <c r="A200" s="82">
        <v>194</v>
      </c>
      <c r="B200" s="154"/>
      <c r="C200" s="191"/>
      <c r="D200" s="191"/>
      <c r="E200" s="191"/>
      <c r="F200" s="191"/>
      <c r="G200" s="191"/>
      <c r="H200" s="191"/>
      <c r="I200" s="191"/>
      <c r="J200" s="191"/>
      <c r="K200" s="191"/>
      <c r="L200" s="191"/>
      <c r="M200" s="191"/>
      <c r="N200" s="191"/>
      <c r="O200" s="191"/>
      <c r="P200" s="191"/>
      <c r="Q200" s="7">
        <f t="shared" si="3"/>
        <v>0</v>
      </c>
    </row>
    <row r="201" spans="1:17" x14ac:dyDescent="0.2">
      <c r="A201" s="82">
        <v>195</v>
      </c>
      <c r="B201" s="154"/>
      <c r="C201" s="191"/>
      <c r="D201" s="191"/>
      <c r="E201" s="191"/>
      <c r="F201" s="191"/>
      <c r="G201" s="191"/>
      <c r="H201" s="191"/>
      <c r="I201" s="191"/>
      <c r="J201" s="191"/>
      <c r="K201" s="191"/>
      <c r="L201" s="191"/>
      <c r="M201" s="191"/>
      <c r="N201" s="191"/>
      <c r="O201" s="191"/>
      <c r="P201" s="191"/>
      <c r="Q201" s="7">
        <f t="shared" si="3"/>
        <v>0</v>
      </c>
    </row>
    <row r="202" spans="1:17" x14ac:dyDescent="0.2">
      <c r="A202" s="82">
        <v>196</v>
      </c>
      <c r="B202" s="154"/>
      <c r="C202" s="191"/>
      <c r="D202" s="191"/>
      <c r="E202" s="191"/>
      <c r="F202" s="191"/>
      <c r="G202" s="191"/>
      <c r="H202" s="191"/>
      <c r="I202" s="191"/>
      <c r="J202" s="191"/>
      <c r="K202" s="191"/>
      <c r="L202" s="191"/>
      <c r="M202" s="191"/>
      <c r="N202" s="191"/>
      <c r="O202" s="191"/>
      <c r="P202" s="191"/>
      <c r="Q202" s="7">
        <f t="shared" si="3"/>
        <v>0</v>
      </c>
    </row>
    <row r="203" spans="1:17" x14ac:dyDescent="0.2">
      <c r="A203" s="82">
        <v>197</v>
      </c>
      <c r="B203" s="154"/>
      <c r="C203" s="191"/>
      <c r="D203" s="191"/>
      <c r="E203" s="191"/>
      <c r="F203" s="191"/>
      <c r="G203" s="191"/>
      <c r="H203" s="191"/>
      <c r="I203" s="191"/>
      <c r="J203" s="191"/>
      <c r="K203" s="191"/>
      <c r="L203" s="191"/>
      <c r="M203" s="191"/>
      <c r="N203" s="191"/>
      <c r="O203" s="191"/>
      <c r="P203" s="191"/>
      <c r="Q203" s="7">
        <f t="shared" si="3"/>
        <v>0</v>
      </c>
    </row>
    <row r="204" spans="1:17" x14ac:dyDescent="0.2">
      <c r="A204" s="82">
        <v>198</v>
      </c>
      <c r="B204" s="154"/>
      <c r="C204" s="191"/>
      <c r="D204" s="191"/>
      <c r="E204" s="191"/>
      <c r="F204" s="191"/>
      <c r="G204" s="191"/>
      <c r="H204" s="191"/>
      <c r="I204" s="191"/>
      <c r="J204" s="191"/>
      <c r="K204" s="191"/>
      <c r="L204" s="191"/>
      <c r="M204" s="191"/>
      <c r="N204" s="191"/>
      <c r="O204" s="191"/>
      <c r="P204" s="191"/>
      <c r="Q204" s="7">
        <f t="shared" si="3"/>
        <v>0</v>
      </c>
    </row>
    <row r="205" spans="1:17" x14ac:dyDescent="0.2">
      <c r="A205" s="82">
        <v>199</v>
      </c>
      <c r="B205" s="154"/>
      <c r="C205" s="191"/>
      <c r="D205" s="191"/>
      <c r="E205" s="191"/>
      <c r="F205" s="191"/>
      <c r="G205" s="191"/>
      <c r="H205" s="191"/>
      <c r="I205" s="191"/>
      <c r="J205" s="191"/>
      <c r="K205" s="191"/>
      <c r="L205" s="191"/>
      <c r="M205" s="191"/>
      <c r="N205" s="191"/>
      <c r="O205" s="191"/>
      <c r="P205" s="191"/>
      <c r="Q205" s="7">
        <f t="shared" si="3"/>
        <v>0</v>
      </c>
    </row>
    <row r="206" spans="1:17" x14ac:dyDescent="0.2">
      <c r="A206" s="82">
        <v>200</v>
      </c>
      <c r="B206" s="154"/>
      <c r="C206" s="191"/>
      <c r="D206" s="191"/>
      <c r="E206" s="191"/>
      <c r="F206" s="191"/>
      <c r="G206" s="191"/>
      <c r="H206" s="191"/>
      <c r="I206" s="191"/>
      <c r="J206" s="191"/>
      <c r="K206" s="191"/>
      <c r="L206" s="191"/>
      <c r="M206" s="191"/>
      <c r="N206" s="191"/>
      <c r="O206" s="191"/>
      <c r="P206" s="191"/>
      <c r="Q206" s="7">
        <f t="shared" si="3"/>
        <v>0</v>
      </c>
    </row>
    <row r="207" spans="1:17" x14ac:dyDescent="0.2">
      <c r="A207" s="82">
        <v>201</v>
      </c>
      <c r="B207" s="154"/>
      <c r="C207" s="191"/>
      <c r="D207" s="191"/>
      <c r="E207" s="191"/>
      <c r="F207" s="191"/>
      <c r="G207" s="191"/>
      <c r="H207" s="191"/>
      <c r="I207" s="191"/>
      <c r="J207" s="191"/>
      <c r="K207" s="191"/>
      <c r="L207" s="191"/>
      <c r="M207" s="191"/>
      <c r="N207" s="191"/>
      <c r="O207" s="191"/>
      <c r="P207" s="191"/>
      <c r="Q207" s="7">
        <f t="shared" si="3"/>
        <v>0</v>
      </c>
    </row>
    <row r="208" spans="1:17" x14ac:dyDescent="0.2">
      <c r="A208" s="82">
        <v>202</v>
      </c>
      <c r="B208" s="154"/>
      <c r="C208" s="191"/>
      <c r="D208" s="191"/>
      <c r="E208" s="191"/>
      <c r="F208" s="191"/>
      <c r="G208" s="191"/>
      <c r="H208" s="191"/>
      <c r="I208" s="191"/>
      <c r="J208" s="191"/>
      <c r="K208" s="191"/>
      <c r="L208" s="191"/>
      <c r="M208" s="191"/>
      <c r="N208" s="191"/>
      <c r="O208" s="191"/>
      <c r="P208" s="191"/>
      <c r="Q208" s="7">
        <f t="shared" si="3"/>
        <v>0</v>
      </c>
    </row>
    <row r="209" spans="1:17" x14ac:dyDescent="0.2">
      <c r="A209" s="82">
        <v>203</v>
      </c>
      <c r="B209" s="154"/>
      <c r="C209" s="191"/>
      <c r="D209" s="191"/>
      <c r="E209" s="191"/>
      <c r="F209" s="191"/>
      <c r="G209" s="191"/>
      <c r="H209" s="191"/>
      <c r="I209" s="191"/>
      <c r="J209" s="191"/>
      <c r="K209" s="191"/>
      <c r="L209" s="191"/>
      <c r="M209" s="191"/>
      <c r="N209" s="191"/>
      <c r="O209" s="191"/>
      <c r="P209" s="191"/>
      <c r="Q209" s="7">
        <f t="shared" si="3"/>
        <v>0</v>
      </c>
    </row>
    <row r="210" spans="1:17" x14ac:dyDescent="0.2">
      <c r="A210" s="82">
        <v>204</v>
      </c>
      <c r="B210" s="154"/>
      <c r="C210" s="191"/>
      <c r="D210" s="191"/>
      <c r="E210" s="191"/>
      <c r="F210" s="191"/>
      <c r="G210" s="191"/>
      <c r="H210" s="191"/>
      <c r="I210" s="191"/>
      <c r="J210" s="191"/>
      <c r="K210" s="191"/>
      <c r="L210" s="191"/>
      <c r="M210" s="191"/>
      <c r="N210" s="191"/>
      <c r="O210" s="191"/>
      <c r="P210" s="191"/>
      <c r="Q210" s="7">
        <f t="shared" si="3"/>
        <v>0</v>
      </c>
    </row>
    <row r="211" spans="1:17" x14ac:dyDescent="0.2">
      <c r="A211" s="82">
        <v>205</v>
      </c>
      <c r="B211" s="154"/>
      <c r="C211" s="191"/>
      <c r="D211" s="191"/>
      <c r="E211" s="191"/>
      <c r="F211" s="191"/>
      <c r="G211" s="191"/>
      <c r="H211" s="191"/>
      <c r="I211" s="191"/>
      <c r="J211" s="191"/>
      <c r="K211" s="191"/>
      <c r="L211" s="191"/>
      <c r="M211" s="191"/>
      <c r="N211" s="191"/>
      <c r="O211" s="191"/>
      <c r="P211" s="191"/>
      <c r="Q211" s="7">
        <f t="shared" si="3"/>
        <v>0</v>
      </c>
    </row>
    <row r="212" spans="1:17" x14ac:dyDescent="0.2">
      <c r="A212" s="82">
        <v>206</v>
      </c>
      <c r="B212" s="154"/>
      <c r="C212" s="191"/>
      <c r="D212" s="191"/>
      <c r="E212" s="191"/>
      <c r="F212" s="191"/>
      <c r="G212" s="191"/>
      <c r="H212" s="191"/>
      <c r="I212" s="191"/>
      <c r="J212" s="191"/>
      <c r="K212" s="191"/>
      <c r="L212" s="191"/>
      <c r="M212" s="191"/>
      <c r="N212" s="191"/>
      <c r="O212" s="191"/>
      <c r="P212" s="191"/>
      <c r="Q212" s="7">
        <f t="shared" si="3"/>
        <v>0</v>
      </c>
    </row>
    <row r="213" spans="1:17" x14ac:dyDescent="0.2">
      <c r="A213" s="82">
        <v>207</v>
      </c>
      <c r="B213" s="154"/>
      <c r="C213" s="191"/>
      <c r="D213" s="191"/>
      <c r="E213" s="191"/>
      <c r="F213" s="191"/>
      <c r="G213" s="191"/>
      <c r="H213" s="191"/>
      <c r="I213" s="191"/>
      <c r="J213" s="191"/>
      <c r="K213" s="191"/>
      <c r="L213" s="191"/>
      <c r="M213" s="191"/>
      <c r="N213" s="191"/>
      <c r="O213" s="191"/>
      <c r="P213" s="191"/>
      <c r="Q213" s="7">
        <f t="shared" si="3"/>
        <v>0</v>
      </c>
    </row>
    <row r="214" spans="1:17" x14ac:dyDescent="0.2">
      <c r="A214" s="82">
        <v>208</v>
      </c>
      <c r="B214" s="154"/>
      <c r="C214" s="191"/>
      <c r="D214" s="191"/>
      <c r="E214" s="191"/>
      <c r="F214" s="191"/>
      <c r="G214" s="191"/>
      <c r="H214" s="191"/>
      <c r="I214" s="191"/>
      <c r="J214" s="191"/>
      <c r="K214" s="191"/>
      <c r="L214" s="191"/>
      <c r="M214" s="191"/>
      <c r="N214" s="191"/>
      <c r="O214" s="191"/>
      <c r="P214" s="191"/>
      <c r="Q214" s="7">
        <f t="shared" si="3"/>
        <v>0</v>
      </c>
    </row>
    <row r="215" spans="1:17" x14ac:dyDescent="0.2">
      <c r="A215" s="82">
        <v>209</v>
      </c>
      <c r="B215" s="154"/>
      <c r="C215" s="191"/>
      <c r="D215" s="191"/>
      <c r="E215" s="191"/>
      <c r="F215" s="191"/>
      <c r="G215" s="191"/>
      <c r="H215" s="191"/>
      <c r="I215" s="191"/>
      <c r="J215" s="191"/>
      <c r="K215" s="191"/>
      <c r="L215" s="191"/>
      <c r="M215" s="191"/>
      <c r="N215" s="191"/>
      <c r="O215" s="191"/>
      <c r="P215" s="191"/>
      <c r="Q215" s="7">
        <f t="shared" si="3"/>
        <v>0</v>
      </c>
    </row>
    <row r="216" spans="1:17" x14ac:dyDescent="0.2">
      <c r="A216" s="82">
        <v>210</v>
      </c>
      <c r="B216" s="154"/>
      <c r="C216" s="191"/>
      <c r="D216" s="191"/>
      <c r="E216" s="191"/>
      <c r="F216" s="191"/>
      <c r="G216" s="191"/>
      <c r="H216" s="191"/>
      <c r="I216" s="191"/>
      <c r="J216" s="191"/>
      <c r="K216" s="191"/>
      <c r="L216" s="191"/>
      <c r="M216" s="191"/>
      <c r="N216" s="191"/>
      <c r="O216" s="191"/>
      <c r="P216" s="191"/>
      <c r="Q216" s="7">
        <f t="shared" si="3"/>
        <v>0</v>
      </c>
    </row>
    <row r="217" spans="1:17" x14ac:dyDescent="0.2">
      <c r="A217" s="82">
        <v>211</v>
      </c>
      <c r="B217" s="154"/>
      <c r="C217" s="191"/>
      <c r="D217" s="191"/>
      <c r="E217" s="191"/>
      <c r="F217" s="191"/>
      <c r="G217" s="191"/>
      <c r="H217" s="191"/>
      <c r="I217" s="191"/>
      <c r="J217" s="191"/>
      <c r="K217" s="191"/>
      <c r="L217" s="191"/>
      <c r="M217" s="191"/>
      <c r="N217" s="191"/>
      <c r="O217" s="191"/>
      <c r="P217" s="191"/>
      <c r="Q217" s="7">
        <f t="shared" si="3"/>
        <v>0</v>
      </c>
    </row>
    <row r="218" spans="1:17" x14ac:dyDescent="0.2">
      <c r="A218" s="82">
        <v>212</v>
      </c>
      <c r="B218" s="154"/>
      <c r="C218" s="191"/>
      <c r="D218" s="191"/>
      <c r="E218" s="191"/>
      <c r="F218" s="191"/>
      <c r="G218" s="191"/>
      <c r="H218" s="191"/>
      <c r="I218" s="191"/>
      <c r="J218" s="191"/>
      <c r="K218" s="191"/>
      <c r="L218" s="191"/>
      <c r="M218" s="191"/>
      <c r="N218" s="191"/>
      <c r="O218" s="191"/>
      <c r="P218" s="191"/>
      <c r="Q218" s="7">
        <f t="shared" si="3"/>
        <v>0</v>
      </c>
    </row>
    <row r="219" spans="1:17" x14ac:dyDescent="0.2">
      <c r="A219" s="82">
        <v>213</v>
      </c>
      <c r="B219" s="154"/>
      <c r="C219" s="191"/>
      <c r="D219" s="191"/>
      <c r="E219" s="191"/>
      <c r="F219" s="191"/>
      <c r="G219" s="191"/>
      <c r="H219" s="191"/>
      <c r="I219" s="191"/>
      <c r="J219" s="191"/>
      <c r="K219" s="191"/>
      <c r="L219" s="191"/>
      <c r="M219" s="191"/>
      <c r="N219" s="191"/>
      <c r="O219" s="191"/>
      <c r="P219" s="191"/>
      <c r="Q219" s="7">
        <f t="shared" si="3"/>
        <v>0</v>
      </c>
    </row>
    <row r="220" spans="1:17" x14ac:dyDescent="0.2">
      <c r="A220" s="82">
        <v>214</v>
      </c>
      <c r="B220" s="154"/>
      <c r="C220" s="191"/>
      <c r="D220" s="191"/>
      <c r="E220" s="191"/>
      <c r="F220" s="191"/>
      <c r="G220" s="191"/>
      <c r="H220" s="191"/>
      <c r="I220" s="191"/>
      <c r="J220" s="191"/>
      <c r="K220" s="191"/>
      <c r="L220" s="191"/>
      <c r="M220" s="191"/>
      <c r="N220" s="191"/>
      <c r="O220" s="191"/>
      <c r="P220" s="191"/>
      <c r="Q220" s="7">
        <f t="shared" si="3"/>
        <v>0</v>
      </c>
    </row>
    <row r="221" spans="1:17" x14ac:dyDescent="0.2">
      <c r="A221" s="82">
        <v>215</v>
      </c>
      <c r="B221" s="154"/>
      <c r="C221" s="191"/>
      <c r="D221" s="191"/>
      <c r="E221" s="191"/>
      <c r="F221" s="191"/>
      <c r="G221" s="191"/>
      <c r="H221" s="191"/>
      <c r="I221" s="191"/>
      <c r="J221" s="191"/>
      <c r="K221" s="191"/>
      <c r="L221" s="191"/>
      <c r="M221" s="191"/>
      <c r="N221" s="191"/>
      <c r="O221" s="191"/>
      <c r="P221" s="191"/>
      <c r="Q221" s="7">
        <f t="shared" si="3"/>
        <v>0</v>
      </c>
    </row>
    <row r="222" spans="1:17" x14ac:dyDescent="0.2">
      <c r="A222" s="82">
        <v>216</v>
      </c>
      <c r="B222" s="154"/>
      <c r="C222" s="191"/>
      <c r="D222" s="191"/>
      <c r="E222" s="191"/>
      <c r="F222" s="191"/>
      <c r="G222" s="191"/>
      <c r="H222" s="191"/>
      <c r="I222" s="191"/>
      <c r="J222" s="191"/>
      <c r="K222" s="191"/>
      <c r="L222" s="191"/>
      <c r="M222" s="191"/>
      <c r="N222" s="191"/>
      <c r="O222" s="191"/>
      <c r="P222" s="191"/>
      <c r="Q222" s="7">
        <f t="shared" si="3"/>
        <v>0</v>
      </c>
    </row>
    <row r="223" spans="1:17" x14ac:dyDescent="0.2">
      <c r="A223" s="82">
        <v>217</v>
      </c>
      <c r="B223" s="154"/>
      <c r="C223" s="191"/>
      <c r="D223" s="191"/>
      <c r="E223" s="191"/>
      <c r="F223" s="191"/>
      <c r="G223" s="191"/>
      <c r="H223" s="191"/>
      <c r="I223" s="191"/>
      <c r="J223" s="191"/>
      <c r="K223" s="191"/>
      <c r="L223" s="191"/>
      <c r="M223" s="191"/>
      <c r="N223" s="191"/>
      <c r="O223" s="191"/>
      <c r="P223" s="191"/>
      <c r="Q223" s="7">
        <f t="shared" si="3"/>
        <v>0</v>
      </c>
    </row>
    <row r="224" spans="1:17" x14ac:dyDescent="0.2">
      <c r="A224" s="82">
        <v>218</v>
      </c>
      <c r="B224" s="154"/>
      <c r="C224" s="191"/>
      <c r="D224" s="191"/>
      <c r="E224" s="191"/>
      <c r="F224" s="191"/>
      <c r="G224" s="191"/>
      <c r="H224" s="191"/>
      <c r="I224" s="191"/>
      <c r="J224" s="191"/>
      <c r="K224" s="191"/>
      <c r="L224" s="191"/>
      <c r="M224" s="191"/>
      <c r="N224" s="191"/>
      <c r="O224" s="191"/>
      <c r="P224" s="191"/>
      <c r="Q224" s="7">
        <f t="shared" si="3"/>
        <v>0</v>
      </c>
    </row>
    <row r="225" spans="1:17" x14ac:dyDescent="0.2">
      <c r="A225" s="82">
        <v>219</v>
      </c>
      <c r="B225" s="154"/>
      <c r="C225" s="191"/>
      <c r="D225" s="191"/>
      <c r="E225" s="191"/>
      <c r="F225" s="191"/>
      <c r="G225" s="191"/>
      <c r="H225" s="191"/>
      <c r="I225" s="191"/>
      <c r="J225" s="191"/>
      <c r="K225" s="191"/>
      <c r="L225" s="191"/>
      <c r="M225" s="191"/>
      <c r="N225" s="191"/>
      <c r="O225" s="191"/>
      <c r="P225" s="191"/>
      <c r="Q225" s="7">
        <f t="shared" si="3"/>
        <v>0</v>
      </c>
    </row>
    <row r="226" spans="1:17" x14ac:dyDescent="0.2">
      <c r="A226" s="82">
        <v>220</v>
      </c>
      <c r="B226" s="154"/>
      <c r="C226" s="191"/>
      <c r="D226" s="191"/>
      <c r="E226" s="191"/>
      <c r="F226" s="191"/>
      <c r="G226" s="191"/>
      <c r="H226" s="191"/>
      <c r="I226" s="191"/>
      <c r="J226" s="191"/>
      <c r="K226" s="191"/>
      <c r="L226" s="191"/>
      <c r="M226" s="191"/>
      <c r="N226" s="191"/>
      <c r="O226" s="191"/>
      <c r="P226" s="191"/>
      <c r="Q226" s="7">
        <f t="shared" si="3"/>
        <v>0</v>
      </c>
    </row>
    <row r="227" spans="1:17" x14ac:dyDescent="0.2">
      <c r="A227" s="82">
        <v>221</v>
      </c>
      <c r="B227" s="154"/>
      <c r="C227" s="191"/>
      <c r="D227" s="191"/>
      <c r="E227" s="191"/>
      <c r="F227" s="191"/>
      <c r="G227" s="191"/>
      <c r="H227" s="191"/>
      <c r="I227" s="191"/>
      <c r="J227" s="191"/>
      <c r="K227" s="191"/>
      <c r="L227" s="191"/>
      <c r="M227" s="191"/>
      <c r="N227" s="191"/>
      <c r="O227" s="191"/>
      <c r="P227" s="191"/>
      <c r="Q227" s="7">
        <f t="shared" si="3"/>
        <v>0</v>
      </c>
    </row>
    <row r="228" spans="1:17" x14ac:dyDescent="0.2">
      <c r="A228" s="82">
        <v>222</v>
      </c>
      <c r="B228" s="154"/>
      <c r="C228" s="191"/>
      <c r="D228" s="191"/>
      <c r="E228" s="191"/>
      <c r="F228" s="191"/>
      <c r="G228" s="191"/>
      <c r="H228" s="191"/>
      <c r="I228" s="191"/>
      <c r="J228" s="191"/>
      <c r="K228" s="191"/>
      <c r="L228" s="191"/>
      <c r="M228" s="191"/>
      <c r="N228" s="191"/>
      <c r="O228" s="191"/>
      <c r="P228" s="191"/>
      <c r="Q228" s="7">
        <f t="shared" si="3"/>
        <v>0</v>
      </c>
    </row>
    <row r="229" spans="1:17" x14ac:dyDescent="0.2">
      <c r="A229" s="82">
        <v>223</v>
      </c>
      <c r="B229" s="154"/>
      <c r="C229" s="191"/>
      <c r="D229" s="191"/>
      <c r="E229" s="191"/>
      <c r="F229" s="191"/>
      <c r="G229" s="191"/>
      <c r="H229" s="191"/>
      <c r="I229" s="191"/>
      <c r="J229" s="191"/>
      <c r="K229" s="191"/>
      <c r="L229" s="191"/>
      <c r="M229" s="191"/>
      <c r="N229" s="191"/>
      <c r="O229" s="191"/>
      <c r="P229" s="191"/>
      <c r="Q229" s="7">
        <f t="shared" si="3"/>
        <v>0</v>
      </c>
    </row>
    <row r="230" spans="1:17" x14ac:dyDescent="0.2">
      <c r="A230" s="82">
        <v>224</v>
      </c>
      <c r="B230" s="154"/>
      <c r="C230" s="191"/>
      <c r="D230" s="191"/>
      <c r="E230" s="191"/>
      <c r="F230" s="191"/>
      <c r="G230" s="191"/>
      <c r="H230" s="191"/>
      <c r="I230" s="191"/>
      <c r="J230" s="191"/>
      <c r="K230" s="191"/>
      <c r="L230" s="191"/>
      <c r="M230" s="191"/>
      <c r="N230" s="191"/>
      <c r="O230" s="191"/>
      <c r="P230" s="191"/>
      <c r="Q230" s="7">
        <f t="shared" si="3"/>
        <v>0</v>
      </c>
    </row>
    <row r="231" spans="1:17" x14ac:dyDescent="0.2">
      <c r="A231" s="82">
        <v>225</v>
      </c>
      <c r="B231" s="154"/>
      <c r="C231" s="191"/>
      <c r="D231" s="191"/>
      <c r="E231" s="191"/>
      <c r="F231" s="191"/>
      <c r="G231" s="191"/>
      <c r="H231" s="191"/>
      <c r="I231" s="191"/>
      <c r="J231" s="191"/>
      <c r="K231" s="191"/>
      <c r="L231" s="191"/>
      <c r="M231" s="191"/>
      <c r="N231" s="191"/>
      <c r="O231" s="191"/>
      <c r="P231" s="191"/>
      <c r="Q231" s="7">
        <f t="shared" si="3"/>
        <v>0</v>
      </c>
    </row>
    <row r="232" spans="1:17" x14ac:dyDescent="0.2">
      <c r="A232" s="82">
        <v>226</v>
      </c>
      <c r="B232" s="154"/>
      <c r="C232" s="191"/>
      <c r="D232" s="191"/>
      <c r="E232" s="191"/>
      <c r="F232" s="191"/>
      <c r="G232" s="191"/>
      <c r="H232" s="191"/>
      <c r="I232" s="191"/>
      <c r="J232" s="191"/>
      <c r="K232" s="191"/>
      <c r="L232" s="191"/>
      <c r="M232" s="191"/>
      <c r="N232" s="191"/>
      <c r="O232" s="191"/>
      <c r="P232" s="191"/>
      <c r="Q232" s="7">
        <f t="shared" si="3"/>
        <v>0</v>
      </c>
    </row>
    <row r="233" spans="1:17" x14ac:dyDescent="0.2">
      <c r="A233" s="82">
        <v>227</v>
      </c>
      <c r="B233" s="154"/>
      <c r="C233" s="191"/>
      <c r="D233" s="191"/>
      <c r="E233" s="191"/>
      <c r="F233" s="191"/>
      <c r="G233" s="191"/>
      <c r="H233" s="191"/>
      <c r="I233" s="191"/>
      <c r="J233" s="191"/>
      <c r="K233" s="191"/>
      <c r="L233" s="191"/>
      <c r="M233" s="191"/>
      <c r="N233" s="191"/>
      <c r="O233" s="191"/>
      <c r="P233" s="191"/>
      <c r="Q233" s="7">
        <f t="shared" si="3"/>
        <v>0</v>
      </c>
    </row>
    <row r="234" spans="1:17" x14ac:dyDescent="0.2">
      <c r="A234" s="82">
        <v>228</v>
      </c>
      <c r="B234" s="154"/>
      <c r="C234" s="191"/>
      <c r="D234" s="191"/>
      <c r="E234" s="191"/>
      <c r="F234" s="191"/>
      <c r="G234" s="191"/>
      <c r="H234" s="191"/>
      <c r="I234" s="191"/>
      <c r="J234" s="191"/>
      <c r="K234" s="191"/>
      <c r="L234" s="191"/>
      <c r="M234" s="191"/>
      <c r="N234" s="191"/>
      <c r="O234" s="191"/>
      <c r="P234" s="191"/>
      <c r="Q234" s="7">
        <f t="shared" si="3"/>
        <v>0</v>
      </c>
    </row>
    <row r="235" spans="1:17" x14ac:dyDescent="0.2">
      <c r="A235" s="82">
        <v>229</v>
      </c>
      <c r="B235" s="154"/>
      <c r="C235" s="191"/>
      <c r="D235" s="191"/>
      <c r="E235" s="191"/>
      <c r="F235" s="191"/>
      <c r="G235" s="191"/>
      <c r="H235" s="191"/>
      <c r="I235" s="191"/>
      <c r="J235" s="191"/>
      <c r="K235" s="191"/>
      <c r="L235" s="191"/>
      <c r="M235" s="191"/>
      <c r="N235" s="191"/>
      <c r="O235" s="191"/>
      <c r="P235" s="191"/>
      <c r="Q235" s="7">
        <f t="shared" si="3"/>
        <v>0</v>
      </c>
    </row>
    <row r="236" spans="1:17" x14ac:dyDescent="0.2">
      <c r="A236" s="82">
        <v>230</v>
      </c>
      <c r="B236" s="154"/>
      <c r="C236" s="191"/>
      <c r="D236" s="191"/>
      <c r="E236" s="191"/>
      <c r="F236" s="191"/>
      <c r="G236" s="191"/>
      <c r="H236" s="191"/>
      <c r="I236" s="191"/>
      <c r="J236" s="191"/>
      <c r="K236" s="191"/>
      <c r="L236" s="191"/>
      <c r="M236" s="191"/>
      <c r="N236" s="191"/>
      <c r="O236" s="191"/>
      <c r="P236" s="191"/>
      <c r="Q236" s="7">
        <f t="shared" si="3"/>
        <v>0</v>
      </c>
    </row>
    <row r="237" spans="1:17" x14ac:dyDescent="0.2">
      <c r="A237" s="82">
        <v>231</v>
      </c>
      <c r="B237" s="154"/>
      <c r="C237" s="191"/>
      <c r="D237" s="191"/>
      <c r="E237" s="191"/>
      <c r="F237" s="191"/>
      <c r="G237" s="191"/>
      <c r="H237" s="191"/>
      <c r="I237" s="191"/>
      <c r="J237" s="191"/>
      <c r="K237" s="191"/>
      <c r="L237" s="191"/>
      <c r="M237" s="191"/>
      <c r="N237" s="191"/>
      <c r="O237" s="191"/>
      <c r="P237" s="191"/>
      <c r="Q237" s="7">
        <f t="shared" si="3"/>
        <v>0</v>
      </c>
    </row>
    <row r="238" spans="1:17" x14ac:dyDescent="0.2">
      <c r="A238" s="82">
        <v>232</v>
      </c>
      <c r="B238" s="154"/>
      <c r="C238" s="191"/>
      <c r="D238" s="191"/>
      <c r="E238" s="191"/>
      <c r="F238" s="191"/>
      <c r="G238" s="191"/>
      <c r="H238" s="191"/>
      <c r="I238" s="191"/>
      <c r="J238" s="191"/>
      <c r="K238" s="191"/>
      <c r="L238" s="191"/>
      <c r="M238" s="191"/>
      <c r="N238" s="191"/>
      <c r="O238" s="191"/>
      <c r="P238" s="191"/>
      <c r="Q238" s="7">
        <f t="shared" si="3"/>
        <v>0</v>
      </c>
    </row>
    <row r="239" spans="1:17" x14ac:dyDescent="0.2">
      <c r="A239" s="82">
        <v>233</v>
      </c>
      <c r="B239" s="154"/>
      <c r="C239" s="191"/>
      <c r="D239" s="191"/>
      <c r="E239" s="191"/>
      <c r="F239" s="191"/>
      <c r="G239" s="191"/>
      <c r="H239" s="191"/>
      <c r="I239" s="191"/>
      <c r="J239" s="191"/>
      <c r="K239" s="191"/>
      <c r="L239" s="191"/>
      <c r="M239" s="191"/>
      <c r="N239" s="191"/>
      <c r="O239" s="191"/>
      <c r="P239" s="191"/>
      <c r="Q239" s="7">
        <f t="shared" si="3"/>
        <v>0</v>
      </c>
    </row>
    <row r="240" spans="1:17" x14ac:dyDescent="0.2">
      <c r="A240" s="82">
        <v>234</v>
      </c>
      <c r="B240" s="154"/>
      <c r="C240" s="191"/>
      <c r="D240" s="191"/>
      <c r="E240" s="191"/>
      <c r="F240" s="191"/>
      <c r="G240" s="191"/>
      <c r="H240" s="191"/>
      <c r="I240" s="191"/>
      <c r="J240" s="191"/>
      <c r="K240" s="191"/>
      <c r="L240" s="191"/>
      <c r="M240" s="191"/>
      <c r="N240" s="191"/>
      <c r="O240" s="191"/>
      <c r="P240" s="191"/>
      <c r="Q240" s="7">
        <f t="shared" si="3"/>
        <v>0</v>
      </c>
    </row>
    <row r="241" spans="1:17" x14ac:dyDescent="0.2">
      <c r="A241" s="82">
        <v>235</v>
      </c>
      <c r="B241" s="154"/>
      <c r="C241" s="191"/>
      <c r="D241" s="191"/>
      <c r="E241" s="191"/>
      <c r="F241" s="191"/>
      <c r="G241" s="191"/>
      <c r="H241" s="191"/>
      <c r="I241" s="191"/>
      <c r="J241" s="191"/>
      <c r="K241" s="191"/>
      <c r="L241" s="191"/>
      <c r="M241" s="191"/>
      <c r="N241" s="191"/>
      <c r="O241" s="191"/>
      <c r="P241" s="191"/>
      <c r="Q241" s="7">
        <f t="shared" si="3"/>
        <v>0</v>
      </c>
    </row>
    <row r="242" spans="1:17" x14ac:dyDescent="0.2">
      <c r="A242" s="82">
        <v>236</v>
      </c>
      <c r="B242" s="154"/>
      <c r="C242" s="191"/>
      <c r="D242" s="191"/>
      <c r="E242" s="191"/>
      <c r="F242" s="191"/>
      <c r="G242" s="191"/>
      <c r="H242" s="191"/>
      <c r="I242" s="191"/>
      <c r="J242" s="191"/>
      <c r="K242" s="191"/>
      <c r="L242" s="191"/>
      <c r="M242" s="191"/>
      <c r="N242" s="191"/>
      <c r="O242" s="191"/>
      <c r="P242" s="191"/>
      <c r="Q242" s="7">
        <f t="shared" si="3"/>
        <v>0</v>
      </c>
    </row>
    <row r="243" spans="1:17" x14ac:dyDescent="0.2">
      <c r="A243" s="82">
        <v>237</v>
      </c>
      <c r="B243" s="154"/>
      <c r="C243" s="191"/>
      <c r="D243" s="191"/>
      <c r="E243" s="191"/>
      <c r="F243" s="191"/>
      <c r="G243" s="191"/>
      <c r="H243" s="191"/>
      <c r="I243" s="191"/>
      <c r="J243" s="191"/>
      <c r="K243" s="191"/>
      <c r="L243" s="191"/>
      <c r="M243" s="191"/>
      <c r="N243" s="191"/>
      <c r="O243" s="191"/>
      <c r="P243" s="191"/>
      <c r="Q243" s="7">
        <f t="shared" si="3"/>
        <v>0</v>
      </c>
    </row>
    <row r="244" spans="1:17" x14ac:dyDescent="0.2">
      <c r="A244" s="82">
        <v>238</v>
      </c>
      <c r="B244" s="154"/>
      <c r="C244" s="191"/>
      <c r="D244" s="191"/>
      <c r="E244" s="191"/>
      <c r="F244" s="191"/>
      <c r="G244" s="191"/>
      <c r="H244" s="191"/>
      <c r="I244" s="191"/>
      <c r="J244" s="191"/>
      <c r="K244" s="191"/>
      <c r="L244" s="191"/>
      <c r="M244" s="191"/>
      <c r="N244" s="191"/>
      <c r="O244" s="191"/>
      <c r="P244" s="191"/>
      <c r="Q244" s="7">
        <f t="shared" si="3"/>
        <v>0</v>
      </c>
    </row>
    <row r="245" spans="1:17" x14ac:dyDescent="0.2">
      <c r="A245" s="82">
        <v>239</v>
      </c>
      <c r="B245" s="154"/>
      <c r="C245" s="191"/>
      <c r="D245" s="191"/>
      <c r="E245" s="191"/>
      <c r="F245" s="191"/>
      <c r="G245" s="191"/>
      <c r="H245" s="191"/>
      <c r="I245" s="191"/>
      <c r="J245" s="191"/>
      <c r="K245" s="191"/>
      <c r="L245" s="191"/>
      <c r="M245" s="191"/>
      <c r="N245" s="191"/>
      <c r="O245" s="191"/>
      <c r="P245" s="191"/>
      <c r="Q245" s="7">
        <f t="shared" si="3"/>
        <v>0</v>
      </c>
    </row>
    <row r="246" spans="1:17" x14ac:dyDescent="0.2">
      <c r="A246" s="82">
        <v>240</v>
      </c>
      <c r="B246" s="154"/>
      <c r="C246" s="191"/>
      <c r="D246" s="191"/>
      <c r="E246" s="191"/>
      <c r="F246" s="191"/>
      <c r="G246" s="191"/>
      <c r="H246" s="191"/>
      <c r="I246" s="191"/>
      <c r="J246" s="191"/>
      <c r="K246" s="191"/>
      <c r="L246" s="191"/>
      <c r="M246" s="191"/>
      <c r="N246" s="191"/>
      <c r="O246" s="191"/>
      <c r="P246" s="191"/>
      <c r="Q246" s="7">
        <f t="shared" si="3"/>
        <v>0</v>
      </c>
    </row>
    <row r="247" spans="1:17" x14ac:dyDescent="0.2">
      <c r="A247" s="82">
        <v>241</v>
      </c>
      <c r="B247" s="154"/>
      <c r="C247" s="191"/>
      <c r="D247" s="191"/>
      <c r="E247" s="191"/>
      <c r="F247" s="191"/>
      <c r="G247" s="191"/>
      <c r="H247" s="191"/>
      <c r="I247" s="191"/>
      <c r="J247" s="191"/>
      <c r="K247" s="191"/>
      <c r="L247" s="191"/>
      <c r="M247" s="191"/>
      <c r="N247" s="191"/>
      <c r="O247" s="191"/>
      <c r="P247" s="191"/>
      <c r="Q247" s="7">
        <f t="shared" si="3"/>
        <v>0</v>
      </c>
    </row>
    <row r="248" spans="1:17" x14ac:dyDescent="0.2">
      <c r="A248" s="82">
        <v>242</v>
      </c>
      <c r="B248" s="154"/>
      <c r="C248" s="191"/>
      <c r="D248" s="191"/>
      <c r="E248" s="191"/>
      <c r="F248" s="191"/>
      <c r="G248" s="191"/>
      <c r="H248" s="191"/>
      <c r="I248" s="191"/>
      <c r="J248" s="191"/>
      <c r="K248" s="191"/>
      <c r="L248" s="191"/>
      <c r="M248" s="191"/>
      <c r="N248" s="191"/>
      <c r="O248" s="191"/>
      <c r="P248" s="191"/>
      <c r="Q248" s="7">
        <f t="shared" si="3"/>
        <v>0</v>
      </c>
    </row>
    <row r="249" spans="1:17" x14ac:dyDescent="0.2">
      <c r="A249" s="82">
        <v>243</v>
      </c>
      <c r="B249" s="154"/>
      <c r="C249" s="191"/>
      <c r="D249" s="191"/>
      <c r="E249" s="191"/>
      <c r="F249" s="191"/>
      <c r="G249" s="191"/>
      <c r="H249" s="191"/>
      <c r="I249" s="191"/>
      <c r="J249" s="191"/>
      <c r="K249" s="191"/>
      <c r="L249" s="191"/>
      <c r="M249" s="191"/>
      <c r="N249" s="191"/>
      <c r="O249" s="191"/>
      <c r="P249" s="191"/>
      <c r="Q249" s="7">
        <f t="shared" si="3"/>
        <v>0</v>
      </c>
    </row>
    <row r="250" spans="1:17" x14ac:dyDescent="0.2">
      <c r="A250" s="82">
        <v>244</v>
      </c>
      <c r="B250" s="154"/>
      <c r="C250" s="191"/>
      <c r="D250" s="191"/>
      <c r="E250" s="191"/>
      <c r="F250" s="191"/>
      <c r="G250" s="191"/>
      <c r="H250" s="191"/>
      <c r="I250" s="191"/>
      <c r="J250" s="191"/>
      <c r="K250" s="191"/>
      <c r="L250" s="191"/>
      <c r="M250" s="191"/>
      <c r="N250" s="191"/>
      <c r="O250" s="191"/>
      <c r="P250" s="191"/>
      <c r="Q250" s="7">
        <f t="shared" si="3"/>
        <v>0</v>
      </c>
    </row>
    <row r="251" spans="1:17" x14ac:dyDescent="0.2">
      <c r="A251" s="82">
        <v>245</v>
      </c>
      <c r="B251" s="154"/>
      <c r="C251" s="191"/>
      <c r="D251" s="191"/>
      <c r="E251" s="191"/>
      <c r="F251" s="191"/>
      <c r="G251" s="191"/>
      <c r="H251" s="191"/>
      <c r="I251" s="191"/>
      <c r="J251" s="191"/>
      <c r="K251" s="191"/>
      <c r="L251" s="191"/>
      <c r="M251" s="191"/>
      <c r="N251" s="191"/>
      <c r="O251" s="191"/>
      <c r="P251" s="191"/>
      <c r="Q251" s="7">
        <f t="shared" si="3"/>
        <v>0</v>
      </c>
    </row>
    <row r="252" spans="1:17" x14ac:dyDescent="0.2">
      <c r="A252" s="82">
        <v>246</v>
      </c>
      <c r="B252" s="154"/>
      <c r="C252" s="191"/>
      <c r="D252" s="191"/>
      <c r="E252" s="191"/>
      <c r="F252" s="191"/>
      <c r="G252" s="191"/>
      <c r="H252" s="191"/>
      <c r="I252" s="191"/>
      <c r="J252" s="191"/>
      <c r="K252" s="191"/>
      <c r="L252" s="191"/>
      <c r="M252" s="191"/>
      <c r="N252" s="191"/>
      <c r="O252" s="191"/>
      <c r="P252" s="191"/>
      <c r="Q252" s="7">
        <f t="shared" si="3"/>
        <v>0</v>
      </c>
    </row>
    <row r="253" spans="1:17" x14ac:dyDescent="0.2">
      <c r="A253" s="82">
        <v>247</v>
      </c>
      <c r="B253" s="154"/>
      <c r="C253" s="191"/>
      <c r="D253" s="191"/>
      <c r="E253" s="191"/>
      <c r="F253" s="191"/>
      <c r="G253" s="191"/>
      <c r="H253" s="191"/>
      <c r="I253" s="191"/>
      <c r="J253" s="191"/>
      <c r="K253" s="191"/>
      <c r="L253" s="191"/>
      <c r="M253" s="191"/>
      <c r="N253" s="191"/>
      <c r="O253" s="191"/>
      <c r="P253" s="191"/>
      <c r="Q253" s="7">
        <f t="shared" si="3"/>
        <v>0</v>
      </c>
    </row>
    <row r="254" spans="1:17" x14ac:dyDescent="0.2">
      <c r="A254" s="82">
        <v>248</v>
      </c>
      <c r="B254" s="154"/>
      <c r="C254" s="191"/>
      <c r="D254" s="191"/>
      <c r="E254" s="191"/>
      <c r="F254" s="191"/>
      <c r="G254" s="191"/>
      <c r="H254" s="191"/>
      <c r="I254" s="191"/>
      <c r="J254" s="191"/>
      <c r="K254" s="191"/>
      <c r="L254" s="191"/>
      <c r="M254" s="191"/>
      <c r="N254" s="191"/>
      <c r="O254" s="191"/>
      <c r="P254" s="191"/>
      <c r="Q254" s="7">
        <f t="shared" si="3"/>
        <v>0</v>
      </c>
    </row>
    <row r="255" spans="1:17" x14ac:dyDescent="0.2">
      <c r="A255" s="82">
        <v>249</v>
      </c>
      <c r="B255" s="154"/>
      <c r="C255" s="191"/>
      <c r="D255" s="191"/>
      <c r="E255" s="191"/>
      <c r="F255" s="191"/>
      <c r="G255" s="191"/>
      <c r="H255" s="191"/>
      <c r="I255" s="191"/>
      <c r="J255" s="191"/>
      <c r="K255" s="191"/>
      <c r="L255" s="191"/>
      <c r="M255" s="191"/>
      <c r="N255" s="191"/>
      <c r="O255" s="191"/>
      <c r="P255" s="191"/>
      <c r="Q255" s="7">
        <f t="shared" si="3"/>
        <v>0</v>
      </c>
    </row>
    <row r="256" spans="1:17" x14ac:dyDescent="0.2">
      <c r="A256" s="82">
        <v>250</v>
      </c>
      <c r="B256" s="154"/>
      <c r="C256" s="191"/>
      <c r="D256" s="191"/>
      <c r="E256" s="191"/>
      <c r="F256" s="191"/>
      <c r="G256" s="191"/>
      <c r="H256" s="191"/>
      <c r="I256" s="191"/>
      <c r="J256" s="191"/>
      <c r="K256" s="191"/>
      <c r="L256" s="191"/>
      <c r="M256" s="191"/>
      <c r="N256" s="191"/>
      <c r="O256" s="191"/>
      <c r="P256" s="191"/>
      <c r="Q256" s="7">
        <f t="shared" si="3"/>
        <v>0</v>
      </c>
    </row>
    <row r="257" spans="1:17" x14ac:dyDescent="0.2">
      <c r="A257" s="82">
        <v>251</v>
      </c>
      <c r="B257" s="154"/>
      <c r="C257" s="191"/>
      <c r="D257" s="191"/>
      <c r="E257" s="191"/>
      <c r="F257" s="191"/>
      <c r="G257" s="191"/>
      <c r="H257" s="191"/>
      <c r="I257" s="191"/>
      <c r="J257" s="191"/>
      <c r="K257" s="191"/>
      <c r="L257" s="191"/>
      <c r="M257" s="191"/>
      <c r="N257" s="191"/>
      <c r="O257" s="191"/>
      <c r="P257" s="191"/>
      <c r="Q257" s="7">
        <f t="shared" si="3"/>
        <v>0</v>
      </c>
    </row>
    <row r="258" spans="1:17" x14ac:dyDescent="0.2">
      <c r="A258" s="82">
        <v>252</v>
      </c>
      <c r="B258" s="154"/>
      <c r="C258" s="191"/>
      <c r="D258" s="191"/>
      <c r="E258" s="191"/>
      <c r="F258" s="191"/>
      <c r="G258" s="191"/>
      <c r="H258" s="191"/>
      <c r="I258" s="191"/>
      <c r="J258" s="191"/>
      <c r="K258" s="191"/>
      <c r="L258" s="191"/>
      <c r="M258" s="191"/>
      <c r="N258" s="191"/>
      <c r="O258" s="191"/>
      <c r="P258" s="191"/>
      <c r="Q258" s="7">
        <f t="shared" si="3"/>
        <v>0</v>
      </c>
    </row>
    <row r="259" spans="1:17" x14ac:dyDescent="0.2">
      <c r="A259" s="82">
        <v>253</v>
      </c>
      <c r="B259" s="154"/>
      <c r="C259" s="191"/>
      <c r="D259" s="191"/>
      <c r="E259" s="191"/>
      <c r="F259" s="191"/>
      <c r="G259" s="191"/>
      <c r="H259" s="191"/>
      <c r="I259" s="191"/>
      <c r="J259" s="191"/>
      <c r="K259" s="191"/>
      <c r="L259" s="191"/>
      <c r="M259" s="191"/>
      <c r="N259" s="191"/>
      <c r="O259" s="191"/>
      <c r="P259" s="191"/>
      <c r="Q259" s="7">
        <f t="shared" si="3"/>
        <v>0</v>
      </c>
    </row>
    <row r="260" spans="1:17" x14ac:dyDescent="0.2">
      <c r="A260" s="82">
        <v>254</v>
      </c>
      <c r="B260" s="154"/>
      <c r="C260" s="191"/>
      <c r="D260" s="191"/>
      <c r="E260" s="191"/>
      <c r="F260" s="191"/>
      <c r="G260" s="191"/>
      <c r="H260" s="191"/>
      <c r="I260" s="191"/>
      <c r="J260" s="191"/>
      <c r="K260" s="191"/>
      <c r="L260" s="191"/>
      <c r="M260" s="191"/>
      <c r="N260" s="191"/>
      <c r="O260" s="191"/>
      <c r="P260" s="191"/>
      <c r="Q260" s="7">
        <f t="shared" si="3"/>
        <v>0</v>
      </c>
    </row>
    <row r="261" spans="1:17" x14ac:dyDescent="0.2">
      <c r="A261" s="82">
        <v>255</v>
      </c>
      <c r="B261" s="154"/>
      <c r="C261" s="191"/>
      <c r="D261" s="191"/>
      <c r="E261" s="191"/>
      <c r="F261" s="191"/>
      <c r="G261" s="191"/>
      <c r="H261" s="191"/>
      <c r="I261" s="191"/>
      <c r="J261" s="191"/>
      <c r="K261" s="191"/>
      <c r="L261" s="191"/>
      <c r="M261" s="191"/>
      <c r="N261" s="191"/>
      <c r="O261" s="191"/>
      <c r="P261" s="191"/>
      <c r="Q261" s="7">
        <f t="shared" si="3"/>
        <v>0</v>
      </c>
    </row>
    <row r="262" spans="1:17" x14ac:dyDescent="0.2">
      <c r="A262" s="82">
        <v>256</v>
      </c>
      <c r="B262" s="154"/>
      <c r="C262" s="191"/>
      <c r="D262" s="191"/>
      <c r="E262" s="191"/>
      <c r="F262" s="191"/>
      <c r="G262" s="191"/>
      <c r="H262" s="191"/>
      <c r="I262" s="191"/>
      <c r="J262" s="191"/>
      <c r="K262" s="191"/>
      <c r="L262" s="191"/>
      <c r="M262" s="191"/>
      <c r="N262" s="191"/>
      <c r="O262" s="191"/>
      <c r="P262" s="191"/>
      <c r="Q262" s="7">
        <f t="shared" ref="Q262:Q325" si="4">CHOOSE(WeeklyFrequency1,C262,D262,E262,F262,G262,H262,I262,J262,K262,L262,M262,N262,O262,P262)</f>
        <v>0</v>
      </c>
    </row>
    <row r="263" spans="1:17" x14ac:dyDescent="0.2">
      <c r="A263" s="82">
        <v>257</v>
      </c>
      <c r="B263" s="154"/>
      <c r="C263" s="191"/>
      <c r="D263" s="191"/>
      <c r="E263" s="191"/>
      <c r="F263" s="191"/>
      <c r="G263" s="191"/>
      <c r="H263" s="191"/>
      <c r="I263" s="191"/>
      <c r="J263" s="191"/>
      <c r="K263" s="191"/>
      <c r="L263" s="191"/>
      <c r="M263" s="191"/>
      <c r="N263" s="191"/>
      <c r="O263" s="191"/>
      <c r="P263" s="191"/>
      <c r="Q263" s="7">
        <f t="shared" si="4"/>
        <v>0</v>
      </c>
    </row>
    <row r="264" spans="1:17" x14ac:dyDescent="0.2">
      <c r="A264" s="82">
        <v>258</v>
      </c>
      <c r="B264" s="154"/>
      <c r="C264" s="191"/>
      <c r="D264" s="191"/>
      <c r="E264" s="191"/>
      <c r="F264" s="191"/>
      <c r="G264" s="191"/>
      <c r="H264" s="191"/>
      <c r="I264" s="191"/>
      <c r="J264" s="191"/>
      <c r="K264" s="191"/>
      <c r="L264" s="191"/>
      <c r="M264" s="191"/>
      <c r="N264" s="191"/>
      <c r="O264" s="191"/>
      <c r="P264" s="191"/>
      <c r="Q264" s="7">
        <f t="shared" si="4"/>
        <v>0</v>
      </c>
    </row>
    <row r="265" spans="1:17" x14ac:dyDescent="0.2">
      <c r="A265" s="82">
        <v>259</v>
      </c>
      <c r="B265" s="154"/>
      <c r="C265" s="191"/>
      <c r="D265" s="191"/>
      <c r="E265" s="191"/>
      <c r="F265" s="191"/>
      <c r="G265" s="191"/>
      <c r="H265" s="191"/>
      <c r="I265" s="191"/>
      <c r="J265" s="191"/>
      <c r="K265" s="191"/>
      <c r="L265" s="191"/>
      <c r="M265" s="191"/>
      <c r="N265" s="191"/>
      <c r="O265" s="191"/>
      <c r="P265" s="191"/>
      <c r="Q265" s="7">
        <f t="shared" si="4"/>
        <v>0</v>
      </c>
    </row>
    <row r="266" spans="1:17" x14ac:dyDescent="0.2">
      <c r="A266" s="82">
        <v>260</v>
      </c>
      <c r="B266" s="154"/>
      <c r="C266" s="191"/>
      <c r="D266" s="191"/>
      <c r="E266" s="191"/>
      <c r="F266" s="191"/>
      <c r="G266" s="191"/>
      <c r="H266" s="191"/>
      <c r="I266" s="191"/>
      <c r="J266" s="191"/>
      <c r="K266" s="191"/>
      <c r="L266" s="191"/>
      <c r="M266" s="191"/>
      <c r="N266" s="191"/>
      <c r="O266" s="191"/>
      <c r="P266" s="191"/>
      <c r="Q266" s="7">
        <f t="shared" si="4"/>
        <v>0</v>
      </c>
    </row>
    <row r="267" spans="1:17" x14ac:dyDescent="0.2">
      <c r="A267" s="82">
        <v>261</v>
      </c>
      <c r="B267" s="154"/>
      <c r="C267" s="191"/>
      <c r="D267" s="191"/>
      <c r="E267" s="191"/>
      <c r="F267" s="191"/>
      <c r="G267" s="191"/>
      <c r="H267" s="191"/>
      <c r="I267" s="191"/>
      <c r="J267" s="191"/>
      <c r="K267" s="191"/>
      <c r="L267" s="191"/>
      <c r="M267" s="191"/>
      <c r="N267" s="191"/>
      <c r="O267" s="191"/>
      <c r="P267" s="191"/>
      <c r="Q267" s="7">
        <f t="shared" si="4"/>
        <v>0</v>
      </c>
    </row>
    <row r="268" spans="1:17" x14ac:dyDescent="0.2">
      <c r="A268" s="82">
        <v>262</v>
      </c>
      <c r="B268" s="154"/>
      <c r="C268" s="191"/>
      <c r="D268" s="191"/>
      <c r="E268" s="191"/>
      <c r="F268" s="191"/>
      <c r="G268" s="191"/>
      <c r="H268" s="191"/>
      <c r="I268" s="191"/>
      <c r="J268" s="191"/>
      <c r="K268" s="191"/>
      <c r="L268" s="191"/>
      <c r="M268" s="191"/>
      <c r="N268" s="191"/>
      <c r="O268" s="191"/>
      <c r="P268" s="191"/>
      <c r="Q268" s="7">
        <f t="shared" si="4"/>
        <v>0</v>
      </c>
    </row>
    <row r="269" spans="1:17" x14ac:dyDescent="0.2">
      <c r="A269" s="82">
        <v>263</v>
      </c>
      <c r="B269" s="154"/>
      <c r="C269" s="191"/>
      <c r="D269" s="191"/>
      <c r="E269" s="191"/>
      <c r="F269" s="191"/>
      <c r="G269" s="191"/>
      <c r="H269" s="191"/>
      <c r="I269" s="191"/>
      <c r="J269" s="191"/>
      <c r="K269" s="191"/>
      <c r="L269" s="191"/>
      <c r="M269" s="191"/>
      <c r="N269" s="191"/>
      <c r="O269" s="191"/>
      <c r="P269" s="191"/>
      <c r="Q269" s="7">
        <f t="shared" si="4"/>
        <v>0</v>
      </c>
    </row>
    <row r="270" spans="1:17" x14ac:dyDescent="0.2">
      <c r="A270" s="82">
        <v>264</v>
      </c>
      <c r="B270" s="154"/>
      <c r="C270" s="191"/>
      <c r="D270" s="191"/>
      <c r="E270" s="191"/>
      <c r="F270" s="191"/>
      <c r="G270" s="191"/>
      <c r="H270" s="191"/>
      <c r="I270" s="191"/>
      <c r="J270" s="191"/>
      <c r="K270" s="191"/>
      <c r="L270" s="191"/>
      <c r="M270" s="191"/>
      <c r="N270" s="191"/>
      <c r="O270" s="191"/>
      <c r="P270" s="191"/>
      <c r="Q270" s="7">
        <f t="shared" si="4"/>
        <v>0</v>
      </c>
    </row>
    <row r="271" spans="1:17" x14ac:dyDescent="0.2">
      <c r="A271" s="82">
        <v>265</v>
      </c>
      <c r="B271" s="154"/>
      <c r="C271" s="191"/>
      <c r="D271" s="191"/>
      <c r="E271" s="191"/>
      <c r="F271" s="191"/>
      <c r="G271" s="191"/>
      <c r="H271" s="191"/>
      <c r="I271" s="191"/>
      <c r="J271" s="191"/>
      <c r="K271" s="191"/>
      <c r="L271" s="191"/>
      <c r="M271" s="191"/>
      <c r="N271" s="191"/>
      <c r="O271" s="191"/>
      <c r="P271" s="191"/>
      <c r="Q271" s="7">
        <f t="shared" si="4"/>
        <v>0</v>
      </c>
    </row>
    <row r="272" spans="1:17" x14ac:dyDescent="0.2">
      <c r="A272" s="82">
        <v>266</v>
      </c>
      <c r="B272" s="154"/>
      <c r="C272" s="191"/>
      <c r="D272" s="191"/>
      <c r="E272" s="191"/>
      <c r="F272" s="191"/>
      <c r="G272" s="191"/>
      <c r="H272" s="191"/>
      <c r="I272" s="191"/>
      <c r="J272" s="191"/>
      <c r="K272" s="191"/>
      <c r="L272" s="191"/>
      <c r="M272" s="191"/>
      <c r="N272" s="191"/>
      <c r="O272" s="191"/>
      <c r="P272" s="191"/>
      <c r="Q272" s="7">
        <f t="shared" si="4"/>
        <v>0</v>
      </c>
    </row>
    <row r="273" spans="1:17" x14ac:dyDescent="0.2">
      <c r="A273" s="82">
        <v>267</v>
      </c>
      <c r="B273" s="154"/>
      <c r="C273" s="191"/>
      <c r="D273" s="191"/>
      <c r="E273" s="191"/>
      <c r="F273" s="191"/>
      <c r="G273" s="191"/>
      <c r="H273" s="191"/>
      <c r="I273" s="191"/>
      <c r="J273" s="191"/>
      <c r="K273" s="191"/>
      <c r="L273" s="191"/>
      <c r="M273" s="191"/>
      <c r="N273" s="191"/>
      <c r="O273" s="191"/>
      <c r="P273" s="191"/>
      <c r="Q273" s="7">
        <f t="shared" si="4"/>
        <v>0</v>
      </c>
    </row>
    <row r="274" spans="1:17" x14ac:dyDescent="0.2">
      <c r="A274" s="82">
        <v>268</v>
      </c>
      <c r="B274" s="154"/>
      <c r="C274" s="191"/>
      <c r="D274" s="191"/>
      <c r="E274" s="191"/>
      <c r="F274" s="191"/>
      <c r="G274" s="191"/>
      <c r="H274" s="191"/>
      <c r="I274" s="191"/>
      <c r="J274" s="191"/>
      <c r="K274" s="191"/>
      <c r="L274" s="191"/>
      <c r="M274" s="191"/>
      <c r="N274" s="191"/>
      <c r="O274" s="191"/>
      <c r="P274" s="191"/>
      <c r="Q274" s="7">
        <f t="shared" si="4"/>
        <v>0</v>
      </c>
    </row>
    <row r="275" spans="1:17" x14ac:dyDescent="0.2">
      <c r="A275" s="82">
        <v>269</v>
      </c>
      <c r="B275" s="154"/>
      <c r="C275" s="191"/>
      <c r="D275" s="191"/>
      <c r="E275" s="191"/>
      <c r="F275" s="191"/>
      <c r="G275" s="191"/>
      <c r="H275" s="191"/>
      <c r="I275" s="191"/>
      <c r="J275" s="191"/>
      <c r="K275" s="191"/>
      <c r="L275" s="191"/>
      <c r="M275" s="191"/>
      <c r="N275" s="191"/>
      <c r="O275" s="191"/>
      <c r="P275" s="191"/>
      <c r="Q275" s="7">
        <f t="shared" si="4"/>
        <v>0</v>
      </c>
    </row>
    <row r="276" spans="1:17" x14ac:dyDescent="0.2">
      <c r="A276" s="82">
        <v>270</v>
      </c>
      <c r="B276" s="154"/>
      <c r="C276" s="191"/>
      <c r="D276" s="191"/>
      <c r="E276" s="191"/>
      <c r="F276" s="191"/>
      <c r="G276" s="191"/>
      <c r="H276" s="191"/>
      <c r="I276" s="191"/>
      <c r="J276" s="191"/>
      <c r="K276" s="191"/>
      <c r="L276" s="191"/>
      <c r="M276" s="191"/>
      <c r="N276" s="191"/>
      <c r="O276" s="191"/>
      <c r="P276" s="191"/>
      <c r="Q276" s="7">
        <f t="shared" si="4"/>
        <v>0</v>
      </c>
    </row>
    <row r="277" spans="1:17" x14ac:dyDescent="0.2">
      <c r="A277" s="82">
        <v>271</v>
      </c>
      <c r="B277" s="154"/>
      <c r="C277" s="191"/>
      <c r="D277" s="191"/>
      <c r="E277" s="191"/>
      <c r="F277" s="191"/>
      <c r="G277" s="191"/>
      <c r="H277" s="191"/>
      <c r="I277" s="191"/>
      <c r="J277" s="191"/>
      <c r="K277" s="191"/>
      <c r="L277" s="191"/>
      <c r="M277" s="191"/>
      <c r="N277" s="191"/>
      <c r="O277" s="191"/>
      <c r="P277" s="191"/>
      <c r="Q277" s="7">
        <f t="shared" si="4"/>
        <v>0</v>
      </c>
    </row>
    <row r="278" spans="1:17" x14ac:dyDescent="0.2">
      <c r="A278" s="82">
        <v>272</v>
      </c>
      <c r="B278" s="154"/>
      <c r="C278" s="191"/>
      <c r="D278" s="191"/>
      <c r="E278" s="191"/>
      <c r="F278" s="191"/>
      <c r="G278" s="191"/>
      <c r="H278" s="191"/>
      <c r="I278" s="191"/>
      <c r="J278" s="191"/>
      <c r="K278" s="191"/>
      <c r="L278" s="191"/>
      <c r="M278" s="191"/>
      <c r="N278" s="191"/>
      <c r="O278" s="191"/>
      <c r="P278" s="191"/>
      <c r="Q278" s="7">
        <f t="shared" si="4"/>
        <v>0</v>
      </c>
    </row>
    <row r="279" spans="1:17" x14ac:dyDescent="0.2">
      <c r="A279" s="82">
        <v>273</v>
      </c>
      <c r="B279" s="154"/>
      <c r="C279" s="191"/>
      <c r="D279" s="191"/>
      <c r="E279" s="191"/>
      <c r="F279" s="191"/>
      <c r="G279" s="191"/>
      <c r="H279" s="191"/>
      <c r="I279" s="191"/>
      <c r="J279" s="191"/>
      <c r="K279" s="191"/>
      <c r="L279" s="191"/>
      <c r="M279" s="191"/>
      <c r="N279" s="191"/>
      <c r="O279" s="191"/>
      <c r="P279" s="191"/>
      <c r="Q279" s="7">
        <f t="shared" si="4"/>
        <v>0</v>
      </c>
    </row>
    <row r="280" spans="1:17" x14ac:dyDescent="0.2">
      <c r="A280" s="82">
        <v>274</v>
      </c>
      <c r="B280" s="154"/>
      <c r="C280" s="191"/>
      <c r="D280" s="191"/>
      <c r="E280" s="191"/>
      <c r="F280" s="191"/>
      <c r="G280" s="191"/>
      <c r="H280" s="191"/>
      <c r="I280" s="191"/>
      <c r="J280" s="191"/>
      <c r="K280" s="191"/>
      <c r="L280" s="191"/>
      <c r="M280" s="191"/>
      <c r="N280" s="191"/>
      <c r="O280" s="191"/>
      <c r="P280" s="191"/>
      <c r="Q280" s="7">
        <f t="shared" si="4"/>
        <v>0</v>
      </c>
    </row>
    <row r="281" spans="1:17" x14ac:dyDescent="0.2">
      <c r="A281" s="82">
        <v>275</v>
      </c>
      <c r="B281" s="154"/>
      <c r="C281" s="191"/>
      <c r="D281" s="191"/>
      <c r="E281" s="191"/>
      <c r="F281" s="191"/>
      <c r="G281" s="191"/>
      <c r="H281" s="191"/>
      <c r="I281" s="191"/>
      <c r="J281" s="191"/>
      <c r="K281" s="191"/>
      <c r="L281" s="191"/>
      <c r="M281" s="191"/>
      <c r="N281" s="191"/>
      <c r="O281" s="191"/>
      <c r="P281" s="191"/>
      <c r="Q281" s="7">
        <f t="shared" si="4"/>
        <v>0</v>
      </c>
    </row>
    <row r="282" spans="1:17" x14ac:dyDescent="0.2">
      <c r="A282" s="82">
        <v>276</v>
      </c>
      <c r="B282" s="154"/>
      <c r="C282" s="191"/>
      <c r="D282" s="191"/>
      <c r="E282" s="191"/>
      <c r="F282" s="191"/>
      <c r="G282" s="191"/>
      <c r="H282" s="191"/>
      <c r="I282" s="191"/>
      <c r="J282" s="191"/>
      <c r="K282" s="191"/>
      <c r="L282" s="191"/>
      <c r="M282" s="191"/>
      <c r="N282" s="191"/>
      <c r="O282" s="191"/>
      <c r="P282" s="191"/>
      <c r="Q282" s="7">
        <f t="shared" si="4"/>
        <v>0</v>
      </c>
    </row>
    <row r="283" spans="1:17" x14ac:dyDescent="0.2">
      <c r="A283" s="82">
        <v>277</v>
      </c>
      <c r="B283" s="154"/>
      <c r="C283" s="191"/>
      <c r="D283" s="191"/>
      <c r="E283" s="191"/>
      <c r="F283" s="191"/>
      <c r="G283" s="191"/>
      <c r="H283" s="191"/>
      <c r="I283" s="191"/>
      <c r="J283" s="191"/>
      <c r="K283" s="191"/>
      <c r="L283" s="191"/>
      <c r="M283" s="191"/>
      <c r="N283" s="191"/>
      <c r="O283" s="191"/>
      <c r="P283" s="191"/>
      <c r="Q283" s="7">
        <f t="shared" si="4"/>
        <v>0</v>
      </c>
    </row>
    <row r="284" spans="1:17" x14ac:dyDescent="0.2">
      <c r="A284" s="82">
        <v>278</v>
      </c>
      <c r="B284" s="154"/>
      <c r="C284" s="191"/>
      <c r="D284" s="191"/>
      <c r="E284" s="191"/>
      <c r="F284" s="191"/>
      <c r="G284" s="191"/>
      <c r="H284" s="191"/>
      <c r="I284" s="191"/>
      <c r="J284" s="191"/>
      <c r="K284" s="191"/>
      <c r="L284" s="191"/>
      <c r="M284" s="191"/>
      <c r="N284" s="191"/>
      <c r="O284" s="191"/>
      <c r="P284" s="191"/>
      <c r="Q284" s="7">
        <f t="shared" si="4"/>
        <v>0</v>
      </c>
    </row>
    <row r="285" spans="1:17" x14ac:dyDescent="0.2">
      <c r="A285" s="82">
        <v>279</v>
      </c>
      <c r="B285" s="154"/>
      <c r="C285" s="191"/>
      <c r="D285" s="191"/>
      <c r="E285" s="191"/>
      <c r="F285" s="191"/>
      <c r="G285" s="191"/>
      <c r="H285" s="191"/>
      <c r="I285" s="191"/>
      <c r="J285" s="191"/>
      <c r="K285" s="191"/>
      <c r="L285" s="191"/>
      <c r="M285" s="191"/>
      <c r="N285" s="191"/>
      <c r="O285" s="191"/>
      <c r="P285" s="191"/>
      <c r="Q285" s="7">
        <f t="shared" si="4"/>
        <v>0</v>
      </c>
    </row>
    <row r="286" spans="1:17" x14ac:dyDescent="0.2">
      <c r="A286" s="82">
        <v>280</v>
      </c>
      <c r="B286" s="154"/>
      <c r="C286" s="191"/>
      <c r="D286" s="191"/>
      <c r="E286" s="191"/>
      <c r="F286" s="191"/>
      <c r="G286" s="191"/>
      <c r="H286" s="191"/>
      <c r="I286" s="191"/>
      <c r="J286" s="191"/>
      <c r="K286" s="191"/>
      <c r="L286" s="191"/>
      <c r="M286" s="191"/>
      <c r="N286" s="191"/>
      <c r="O286" s="191"/>
      <c r="P286" s="191"/>
      <c r="Q286" s="7">
        <f t="shared" si="4"/>
        <v>0</v>
      </c>
    </row>
    <row r="287" spans="1:17" x14ac:dyDescent="0.2">
      <c r="A287" s="82">
        <v>281</v>
      </c>
      <c r="B287" s="154"/>
      <c r="C287" s="191"/>
      <c r="D287" s="191"/>
      <c r="E287" s="191"/>
      <c r="F287" s="191"/>
      <c r="G287" s="191"/>
      <c r="H287" s="191"/>
      <c r="I287" s="191"/>
      <c r="J287" s="191"/>
      <c r="K287" s="191"/>
      <c r="L287" s="191"/>
      <c r="M287" s="191"/>
      <c r="N287" s="191"/>
      <c r="O287" s="191"/>
      <c r="P287" s="191"/>
      <c r="Q287" s="7">
        <f t="shared" si="4"/>
        <v>0</v>
      </c>
    </row>
    <row r="288" spans="1:17" x14ac:dyDescent="0.2">
      <c r="A288" s="82">
        <v>282</v>
      </c>
      <c r="B288" s="154"/>
      <c r="C288" s="191"/>
      <c r="D288" s="191"/>
      <c r="E288" s="191"/>
      <c r="F288" s="191"/>
      <c r="G288" s="191"/>
      <c r="H288" s="191"/>
      <c r="I288" s="191"/>
      <c r="J288" s="191"/>
      <c r="K288" s="191"/>
      <c r="L288" s="191"/>
      <c r="M288" s="191"/>
      <c r="N288" s="191"/>
      <c r="O288" s="191"/>
      <c r="P288" s="191"/>
      <c r="Q288" s="7">
        <f t="shared" si="4"/>
        <v>0</v>
      </c>
    </row>
    <row r="289" spans="1:17" x14ac:dyDescent="0.2">
      <c r="A289" s="82">
        <v>283</v>
      </c>
      <c r="B289" s="154"/>
      <c r="C289" s="191"/>
      <c r="D289" s="191"/>
      <c r="E289" s="191"/>
      <c r="F289" s="191"/>
      <c r="G289" s="191"/>
      <c r="H289" s="191"/>
      <c r="I289" s="191"/>
      <c r="J289" s="191"/>
      <c r="K289" s="191"/>
      <c r="L289" s="191"/>
      <c r="M289" s="191"/>
      <c r="N289" s="191"/>
      <c r="O289" s="191"/>
      <c r="P289" s="191"/>
      <c r="Q289" s="7">
        <f t="shared" si="4"/>
        <v>0</v>
      </c>
    </row>
    <row r="290" spans="1:17" x14ac:dyDescent="0.2">
      <c r="A290" s="82">
        <v>284</v>
      </c>
      <c r="B290" s="154"/>
      <c r="C290" s="191"/>
      <c r="D290" s="191"/>
      <c r="E290" s="191"/>
      <c r="F290" s="191"/>
      <c r="G290" s="191"/>
      <c r="H290" s="191"/>
      <c r="I290" s="191"/>
      <c r="J290" s="191"/>
      <c r="K290" s="191"/>
      <c r="L290" s="191"/>
      <c r="M290" s="191"/>
      <c r="N290" s="191"/>
      <c r="O290" s="191"/>
      <c r="P290" s="191"/>
      <c r="Q290" s="7">
        <f t="shared" si="4"/>
        <v>0</v>
      </c>
    </row>
    <row r="291" spans="1:17" x14ac:dyDescent="0.2">
      <c r="A291" s="82">
        <v>285</v>
      </c>
      <c r="B291" s="154"/>
      <c r="C291" s="191"/>
      <c r="D291" s="191"/>
      <c r="E291" s="191"/>
      <c r="F291" s="191"/>
      <c r="G291" s="191"/>
      <c r="H291" s="191"/>
      <c r="I291" s="191"/>
      <c r="J291" s="191"/>
      <c r="K291" s="191"/>
      <c r="L291" s="191"/>
      <c r="M291" s="191"/>
      <c r="N291" s="191"/>
      <c r="O291" s="191"/>
      <c r="P291" s="191"/>
      <c r="Q291" s="7">
        <f t="shared" si="4"/>
        <v>0</v>
      </c>
    </row>
    <row r="292" spans="1:17" x14ac:dyDescent="0.2">
      <c r="A292" s="82">
        <v>286</v>
      </c>
      <c r="B292" s="154"/>
      <c r="C292" s="191"/>
      <c r="D292" s="191"/>
      <c r="E292" s="191"/>
      <c r="F292" s="191"/>
      <c r="G292" s="191"/>
      <c r="H292" s="191"/>
      <c r="I292" s="191"/>
      <c r="J292" s="191"/>
      <c r="K292" s="191"/>
      <c r="L292" s="191"/>
      <c r="M292" s="191"/>
      <c r="N292" s="191"/>
      <c r="O292" s="191"/>
      <c r="P292" s="191"/>
      <c r="Q292" s="7">
        <f t="shared" si="4"/>
        <v>0</v>
      </c>
    </row>
    <row r="293" spans="1:17" x14ac:dyDescent="0.2">
      <c r="A293" s="82">
        <v>287</v>
      </c>
      <c r="B293" s="154"/>
      <c r="C293" s="191"/>
      <c r="D293" s="191"/>
      <c r="E293" s="191"/>
      <c r="F293" s="191"/>
      <c r="G293" s="191"/>
      <c r="H293" s="191"/>
      <c r="I293" s="191"/>
      <c r="J293" s="191"/>
      <c r="K293" s="191"/>
      <c r="L293" s="191"/>
      <c r="M293" s="191"/>
      <c r="N293" s="191"/>
      <c r="O293" s="191"/>
      <c r="P293" s="191"/>
      <c r="Q293" s="7">
        <f t="shared" si="4"/>
        <v>0</v>
      </c>
    </row>
    <row r="294" spans="1:17" x14ac:dyDescent="0.2">
      <c r="A294" s="82">
        <v>288</v>
      </c>
      <c r="B294" s="154"/>
      <c r="C294" s="191"/>
      <c r="D294" s="191"/>
      <c r="E294" s="191"/>
      <c r="F294" s="191"/>
      <c r="G294" s="191"/>
      <c r="H294" s="191"/>
      <c r="I294" s="191"/>
      <c r="J294" s="191"/>
      <c r="K294" s="191"/>
      <c r="L294" s="191"/>
      <c r="M294" s="191"/>
      <c r="N294" s="191"/>
      <c r="O294" s="191"/>
      <c r="P294" s="191"/>
      <c r="Q294" s="7">
        <f t="shared" si="4"/>
        <v>0</v>
      </c>
    </row>
    <row r="295" spans="1:17" x14ac:dyDescent="0.2">
      <c r="A295" s="82">
        <v>289</v>
      </c>
      <c r="B295" s="154"/>
      <c r="C295" s="191"/>
      <c r="D295" s="191"/>
      <c r="E295" s="191"/>
      <c r="F295" s="191"/>
      <c r="G295" s="191"/>
      <c r="H295" s="191"/>
      <c r="I295" s="191"/>
      <c r="J295" s="191"/>
      <c r="K295" s="191"/>
      <c r="L295" s="191"/>
      <c r="M295" s="191"/>
      <c r="N295" s="191"/>
      <c r="O295" s="191"/>
      <c r="P295" s="191"/>
      <c r="Q295" s="7">
        <f t="shared" si="4"/>
        <v>0</v>
      </c>
    </row>
    <row r="296" spans="1:17" x14ac:dyDescent="0.2">
      <c r="A296" s="82">
        <v>290</v>
      </c>
      <c r="B296" s="154"/>
      <c r="C296" s="191"/>
      <c r="D296" s="191"/>
      <c r="E296" s="191"/>
      <c r="F296" s="191"/>
      <c r="G296" s="191"/>
      <c r="H296" s="191"/>
      <c r="I296" s="191"/>
      <c r="J296" s="191"/>
      <c r="K296" s="191"/>
      <c r="L296" s="191"/>
      <c r="M296" s="191"/>
      <c r="N296" s="191"/>
      <c r="O296" s="191"/>
      <c r="P296" s="191"/>
      <c r="Q296" s="7">
        <f t="shared" si="4"/>
        <v>0</v>
      </c>
    </row>
    <row r="297" spans="1:17" x14ac:dyDescent="0.2">
      <c r="A297" s="82">
        <v>291</v>
      </c>
      <c r="B297" s="154"/>
      <c r="C297" s="191"/>
      <c r="D297" s="191"/>
      <c r="E297" s="191"/>
      <c r="F297" s="191"/>
      <c r="G297" s="191"/>
      <c r="H297" s="191"/>
      <c r="I297" s="191"/>
      <c r="J297" s="191"/>
      <c r="K297" s="191"/>
      <c r="L297" s="191"/>
      <c r="M297" s="191"/>
      <c r="N297" s="191"/>
      <c r="O297" s="191"/>
      <c r="P297" s="191"/>
      <c r="Q297" s="7">
        <f t="shared" si="4"/>
        <v>0</v>
      </c>
    </row>
    <row r="298" spans="1:17" x14ac:dyDescent="0.2">
      <c r="A298" s="82">
        <v>292</v>
      </c>
      <c r="B298" s="154"/>
      <c r="C298" s="191"/>
      <c r="D298" s="191"/>
      <c r="E298" s="191"/>
      <c r="F298" s="191"/>
      <c r="G298" s="191"/>
      <c r="H298" s="191"/>
      <c r="I298" s="191"/>
      <c r="J298" s="191"/>
      <c r="K298" s="191"/>
      <c r="L298" s="191"/>
      <c r="M298" s="191"/>
      <c r="N298" s="191"/>
      <c r="O298" s="191"/>
      <c r="P298" s="191"/>
      <c r="Q298" s="7">
        <f t="shared" si="4"/>
        <v>0</v>
      </c>
    </row>
    <row r="299" spans="1:17" x14ac:dyDescent="0.2">
      <c r="A299" s="82">
        <v>293</v>
      </c>
      <c r="B299" s="154"/>
      <c r="C299" s="191"/>
      <c r="D299" s="191"/>
      <c r="E299" s="191"/>
      <c r="F299" s="191"/>
      <c r="G299" s="191"/>
      <c r="H299" s="191"/>
      <c r="I299" s="191"/>
      <c r="J299" s="191"/>
      <c r="K299" s="191"/>
      <c r="L299" s="191"/>
      <c r="M299" s="191"/>
      <c r="N299" s="191"/>
      <c r="O299" s="191"/>
      <c r="P299" s="191"/>
      <c r="Q299" s="7">
        <f t="shared" si="4"/>
        <v>0</v>
      </c>
    </row>
    <row r="300" spans="1:17" x14ac:dyDescent="0.2">
      <c r="A300" s="82">
        <v>294</v>
      </c>
      <c r="B300" s="154"/>
      <c r="C300" s="191"/>
      <c r="D300" s="191"/>
      <c r="E300" s="191"/>
      <c r="F300" s="191"/>
      <c r="G300" s="191"/>
      <c r="H300" s="191"/>
      <c r="I300" s="191"/>
      <c r="J300" s="191"/>
      <c r="K300" s="191"/>
      <c r="L300" s="191"/>
      <c r="M300" s="191"/>
      <c r="N300" s="191"/>
      <c r="O300" s="191"/>
      <c r="P300" s="191"/>
      <c r="Q300" s="7">
        <f t="shared" si="4"/>
        <v>0</v>
      </c>
    </row>
    <row r="301" spans="1:17" x14ac:dyDescent="0.2">
      <c r="A301" s="82">
        <v>295</v>
      </c>
      <c r="B301" s="154"/>
      <c r="C301" s="191"/>
      <c r="D301" s="191"/>
      <c r="E301" s="191"/>
      <c r="F301" s="191"/>
      <c r="G301" s="191"/>
      <c r="H301" s="191"/>
      <c r="I301" s="191"/>
      <c r="J301" s="191"/>
      <c r="K301" s="191"/>
      <c r="L301" s="191"/>
      <c r="M301" s="191"/>
      <c r="N301" s="191"/>
      <c r="O301" s="191"/>
      <c r="P301" s="191"/>
      <c r="Q301" s="7">
        <f t="shared" si="4"/>
        <v>0</v>
      </c>
    </row>
    <row r="302" spans="1:17" x14ac:dyDescent="0.2">
      <c r="A302" s="82">
        <v>296</v>
      </c>
      <c r="B302" s="154"/>
      <c r="C302" s="191"/>
      <c r="D302" s="191"/>
      <c r="E302" s="191"/>
      <c r="F302" s="191"/>
      <c r="G302" s="191"/>
      <c r="H302" s="191"/>
      <c r="I302" s="191"/>
      <c r="J302" s="191"/>
      <c r="K302" s="191"/>
      <c r="L302" s="191"/>
      <c r="M302" s="191"/>
      <c r="N302" s="191"/>
      <c r="O302" s="191"/>
      <c r="P302" s="191"/>
      <c r="Q302" s="7">
        <f t="shared" si="4"/>
        <v>0</v>
      </c>
    </row>
    <row r="303" spans="1:17" x14ac:dyDescent="0.2">
      <c r="A303" s="82">
        <v>297</v>
      </c>
      <c r="B303" s="154"/>
      <c r="C303" s="191"/>
      <c r="D303" s="191"/>
      <c r="E303" s="191"/>
      <c r="F303" s="191"/>
      <c r="G303" s="191"/>
      <c r="H303" s="191"/>
      <c r="I303" s="191"/>
      <c r="J303" s="191"/>
      <c r="K303" s="191"/>
      <c r="L303" s="191"/>
      <c r="M303" s="191"/>
      <c r="N303" s="191"/>
      <c r="O303" s="191"/>
      <c r="P303" s="191"/>
      <c r="Q303" s="7">
        <f t="shared" si="4"/>
        <v>0</v>
      </c>
    </row>
    <row r="304" spans="1:17" x14ac:dyDescent="0.2">
      <c r="A304" s="82">
        <v>298</v>
      </c>
      <c r="B304" s="154"/>
      <c r="C304" s="191"/>
      <c r="D304" s="191"/>
      <c r="E304" s="191"/>
      <c r="F304" s="191"/>
      <c r="G304" s="191"/>
      <c r="H304" s="191"/>
      <c r="I304" s="191"/>
      <c r="J304" s="191"/>
      <c r="K304" s="191"/>
      <c r="L304" s="191"/>
      <c r="M304" s="191"/>
      <c r="N304" s="191"/>
      <c r="O304" s="191"/>
      <c r="P304" s="191"/>
      <c r="Q304" s="7">
        <f t="shared" si="4"/>
        <v>0</v>
      </c>
    </row>
    <row r="305" spans="1:17" x14ac:dyDescent="0.2">
      <c r="A305" s="82">
        <v>299</v>
      </c>
      <c r="B305" s="154"/>
      <c r="C305" s="191"/>
      <c r="D305" s="191"/>
      <c r="E305" s="191"/>
      <c r="F305" s="191"/>
      <c r="G305" s="191"/>
      <c r="H305" s="191"/>
      <c r="I305" s="191"/>
      <c r="J305" s="191"/>
      <c r="K305" s="191"/>
      <c r="L305" s="191"/>
      <c r="M305" s="191"/>
      <c r="N305" s="191"/>
      <c r="O305" s="191"/>
      <c r="P305" s="191"/>
      <c r="Q305" s="7">
        <f t="shared" si="4"/>
        <v>0</v>
      </c>
    </row>
    <row r="306" spans="1:17" x14ac:dyDescent="0.2">
      <c r="A306" s="82">
        <v>300</v>
      </c>
      <c r="B306" s="154"/>
      <c r="C306" s="191"/>
      <c r="D306" s="191"/>
      <c r="E306" s="191"/>
      <c r="F306" s="191"/>
      <c r="G306" s="191"/>
      <c r="H306" s="191"/>
      <c r="I306" s="191"/>
      <c r="J306" s="191"/>
      <c r="K306" s="191"/>
      <c r="L306" s="191"/>
      <c r="M306" s="191"/>
      <c r="N306" s="191"/>
      <c r="O306" s="191"/>
      <c r="P306" s="191"/>
      <c r="Q306" s="7">
        <f t="shared" si="4"/>
        <v>0</v>
      </c>
    </row>
    <row r="307" spans="1:17" x14ac:dyDescent="0.2">
      <c r="A307" s="82">
        <v>301</v>
      </c>
      <c r="B307" s="154"/>
      <c r="C307" s="191"/>
      <c r="D307" s="191"/>
      <c r="E307" s="191"/>
      <c r="F307" s="191"/>
      <c r="G307" s="191"/>
      <c r="H307" s="191"/>
      <c r="I307" s="191"/>
      <c r="J307" s="191"/>
      <c r="K307" s="191"/>
      <c r="L307" s="191"/>
      <c r="M307" s="191"/>
      <c r="N307" s="191"/>
      <c r="O307" s="191"/>
      <c r="P307" s="191"/>
      <c r="Q307" s="7">
        <f t="shared" si="4"/>
        <v>0</v>
      </c>
    </row>
    <row r="308" spans="1:17" x14ac:dyDescent="0.2">
      <c r="A308" s="82">
        <v>302</v>
      </c>
      <c r="B308" s="154"/>
      <c r="C308" s="191"/>
      <c r="D308" s="191"/>
      <c r="E308" s="191"/>
      <c r="F308" s="191"/>
      <c r="G308" s="191"/>
      <c r="H308" s="191"/>
      <c r="I308" s="191"/>
      <c r="J308" s="191"/>
      <c r="K308" s="191"/>
      <c r="L308" s="191"/>
      <c r="M308" s="191"/>
      <c r="N308" s="191"/>
      <c r="O308" s="191"/>
      <c r="P308" s="191"/>
      <c r="Q308" s="7">
        <f t="shared" si="4"/>
        <v>0</v>
      </c>
    </row>
    <row r="309" spans="1:17" x14ac:dyDescent="0.2">
      <c r="A309" s="82">
        <v>303</v>
      </c>
      <c r="B309" s="154"/>
      <c r="C309" s="191"/>
      <c r="D309" s="191"/>
      <c r="E309" s="191"/>
      <c r="F309" s="191"/>
      <c r="G309" s="191"/>
      <c r="H309" s="191"/>
      <c r="I309" s="191"/>
      <c r="J309" s="191"/>
      <c r="K309" s="191"/>
      <c r="L309" s="191"/>
      <c r="M309" s="191"/>
      <c r="N309" s="191"/>
      <c r="O309" s="191"/>
      <c r="P309" s="191"/>
      <c r="Q309" s="7">
        <f t="shared" si="4"/>
        <v>0</v>
      </c>
    </row>
    <row r="310" spans="1:17" x14ac:dyDescent="0.2">
      <c r="A310" s="82">
        <v>304</v>
      </c>
      <c r="B310" s="154"/>
      <c r="C310" s="191"/>
      <c r="D310" s="191"/>
      <c r="E310" s="191"/>
      <c r="F310" s="191"/>
      <c r="G310" s="191"/>
      <c r="H310" s="191"/>
      <c r="I310" s="191"/>
      <c r="J310" s="191"/>
      <c r="K310" s="191"/>
      <c r="L310" s="191"/>
      <c r="M310" s="191"/>
      <c r="N310" s="191"/>
      <c r="O310" s="191"/>
      <c r="P310" s="191"/>
      <c r="Q310" s="7">
        <f t="shared" si="4"/>
        <v>0</v>
      </c>
    </row>
    <row r="311" spans="1:17" x14ac:dyDescent="0.2">
      <c r="A311" s="82">
        <v>305</v>
      </c>
      <c r="B311" s="154"/>
      <c r="C311" s="191"/>
      <c r="D311" s="191"/>
      <c r="E311" s="191"/>
      <c r="F311" s="191"/>
      <c r="G311" s="191"/>
      <c r="H311" s="191"/>
      <c r="I311" s="191"/>
      <c r="J311" s="191"/>
      <c r="K311" s="191"/>
      <c r="L311" s="191"/>
      <c r="M311" s="191"/>
      <c r="N311" s="191"/>
      <c r="O311" s="191"/>
      <c r="P311" s="191"/>
      <c r="Q311" s="7">
        <f t="shared" si="4"/>
        <v>0</v>
      </c>
    </row>
    <row r="312" spans="1:17" x14ac:dyDescent="0.2">
      <c r="A312" s="82">
        <v>306</v>
      </c>
      <c r="B312" s="154"/>
      <c r="C312" s="191"/>
      <c r="D312" s="191"/>
      <c r="E312" s="191"/>
      <c r="F312" s="191"/>
      <c r="G312" s="191"/>
      <c r="H312" s="191"/>
      <c r="I312" s="191"/>
      <c r="J312" s="191"/>
      <c r="K312" s="191"/>
      <c r="L312" s="191"/>
      <c r="M312" s="191"/>
      <c r="N312" s="191"/>
      <c r="O312" s="191"/>
      <c r="P312" s="191"/>
      <c r="Q312" s="7">
        <f t="shared" si="4"/>
        <v>0</v>
      </c>
    </row>
    <row r="313" spans="1:17" x14ac:dyDescent="0.2">
      <c r="A313" s="82">
        <v>307</v>
      </c>
      <c r="B313" s="154"/>
      <c r="C313" s="191"/>
      <c r="D313" s="191"/>
      <c r="E313" s="191"/>
      <c r="F313" s="191"/>
      <c r="G313" s="191"/>
      <c r="H313" s="191"/>
      <c r="I313" s="191"/>
      <c r="J313" s="191"/>
      <c r="K313" s="191"/>
      <c r="L313" s="191"/>
      <c r="M313" s="191"/>
      <c r="N313" s="191"/>
      <c r="O313" s="191"/>
      <c r="P313" s="191"/>
      <c r="Q313" s="7">
        <f t="shared" si="4"/>
        <v>0</v>
      </c>
    </row>
    <row r="314" spans="1:17" x14ac:dyDescent="0.2">
      <c r="A314" s="82">
        <v>308</v>
      </c>
      <c r="B314" s="154"/>
      <c r="C314" s="191"/>
      <c r="D314" s="191"/>
      <c r="E314" s="191"/>
      <c r="F314" s="191"/>
      <c r="G314" s="191"/>
      <c r="H314" s="191"/>
      <c r="I314" s="191"/>
      <c r="J314" s="191"/>
      <c r="K314" s="191"/>
      <c r="L314" s="191"/>
      <c r="M314" s="191"/>
      <c r="N314" s="191"/>
      <c r="O314" s="191"/>
      <c r="P314" s="191"/>
      <c r="Q314" s="7">
        <f t="shared" si="4"/>
        <v>0</v>
      </c>
    </row>
    <row r="315" spans="1:17" x14ac:dyDescent="0.2">
      <c r="A315" s="82">
        <v>309</v>
      </c>
      <c r="B315" s="154"/>
      <c r="C315" s="191"/>
      <c r="D315" s="191"/>
      <c r="E315" s="191"/>
      <c r="F315" s="191"/>
      <c r="G315" s="191"/>
      <c r="H315" s="191"/>
      <c r="I315" s="191"/>
      <c r="J315" s="191"/>
      <c r="K315" s="191"/>
      <c r="L315" s="191"/>
      <c r="M315" s="191"/>
      <c r="N315" s="191"/>
      <c r="O315" s="191"/>
      <c r="P315" s="191"/>
      <c r="Q315" s="7">
        <f t="shared" si="4"/>
        <v>0</v>
      </c>
    </row>
    <row r="316" spans="1:17" x14ac:dyDescent="0.2">
      <c r="A316" s="82">
        <v>310</v>
      </c>
      <c r="B316" s="154"/>
      <c r="C316" s="191"/>
      <c r="D316" s="191"/>
      <c r="E316" s="191"/>
      <c r="F316" s="191"/>
      <c r="G316" s="191"/>
      <c r="H316" s="191"/>
      <c r="I316" s="191"/>
      <c r="J316" s="191"/>
      <c r="K316" s="191"/>
      <c r="L316" s="191"/>
      <c r="M316" s="191"/>
      <c r="N316" s="191"/>
      <c r="O316" s="191"/>
      <c r="P316" s="191"/>
      <c r="Q316" s="7">
        <f t="shared" si="4"/>
        <v>0</v>
      </c>
    </row>
    <row r="317" spans="1:17" x14ac:dyDescent="0.2">
      <c r="A317" s="82">
        <v>311</v>
      </c>
      <c r="B317" s="154"/>
      <c r="C317" s="191"/>
      <c r="D317" s="191"/>
      <c r="E317" s="191"/>
      <c r="F317" s="191"/>
      <c r="G317" s="191"/>
      <c r="H317" s="191"/>
      <c r="I317" s="191"/>
      <c r="J317" s="191"/>
      <c r="K317" s="191"/>
      <c r="L317" s="191"/>
      <c r="M317" s="191"/>
      <c r="N317" s="191"/>
      <c r="O317" s="191"/>
      <c r="P317" s="191"/>
      <c r="Q317" s="7">
        <f t="shared" si="4"/>
        <v>0</v>
      </c>
    </row>
    <row r="318" spans="1:17" x14ac:dyDescent="0.2">
      <c r="A318" s="82">
        <v>312</v>
      </c>
      <c r="B318" s="154"/>
      <c r="C318" s="191"/>
      <c r="D318" s="191"/>
      <c r="E318" s="191"/>
      <c r="F318" s="191"/>
      <c r="G318" s="191"/>
      <c r="H318" s="191"/>
      <c r="I318" s="191"/>
      <c r="J318" s="191"/>
      <c r="K318" s="191"/>
      <c r="L318" s="191"/>
      <c r="M318" s="191"/>
      <c r="N318" s="191"/>
      <c r="O318" s="191"/>
      <c r="P318" s="191"/>
      <c r="Q318" s="7">
        <f t="shared" si="4"/>
        <v>0</v>
      </c>
    </row>
    <row r="319" spans="1:17" x14ac:dyDescent="0.2">
      <c r="A319" s="82">
        <v>313</v>
      </c>
      <c r="B319" s="154"/>
      <c r="C319" s="191"/>
      <c r="D319" s="191"/>
      <c r="E319" s="191"/>
      <c r="F319" s="191"/>
      <c r="G319" s="191"/>
      <c r="H319" s="191"/>
      <c r="I319" s="191"/>
      <c r="J319" s="191"/>
      <c r="K319" s="191"/>
      <c r="L319" s="191"/>
      <c r="M319" s="191"/>
      <c r="N319" s="191"/>
      <c r="O319" s="191"/>
      <c r="P319" s="191"/>
      <c r="Q319" s="7">
        <f t="shared" si="4"/>
        <v>0</v>
      </c>
    </row>
    <row r="320" spans="1:17" x14ac:dyDescent="0.2">
      <c r="A320" s="82">
        <v>314</v>
      </c>
      <c r="B320" s="154"/>
      <c r="C320" s="191"/>
      <c r="D320" s="191"/>
      <c r="E320" s="191"/>
      <c r="F320" s="191"/>
      <c r="G320" s="191"/>
      <c r="H320" s="191"/>
      <c r="I320" s="191"/>
      <c r="J320" s="191"/>
      <c r="K320" s="191"/>
      <c r="L320" s="191"/>
      <c r="M320" s="191"/>
      <c r="N320" s="191"/>
      <c r="O320" s="191"/>
      <c r="P320" s="191"/>
      <c r="Q320" s="7">
        <f t="shared" si="4"/>
        <v>0</v>
      </c>
    </row>
    <row r="321" spans="1:17" x14ac:dyDescent="0.2">
      <c r="A321" s="82">
        <v>315</v>
      </c>
      <c r="B321" s="154"/>
      <c r="C321" s="191"/>
      <c r="D321" s="191"/>
      <c r="E321" s="191"/>
      <c r="F321" s="191"/>
      <c r="G321" s="191"/>
      <c r="H321" s="191"/>
      <c r="I321" s="191"/>
      <c r="J321" s="191"/>
      <c r="K321" s="191"/>
      <c r="L321" s="191"/>
      <c r="M321" s="191"/>
      <c r="N321" s="191"/>
      <c r="O321" s="191"/>
      <c r="P321" s="191"/>
      <c r="Q321" s="7">
        <f t="shared" si="4"/>
        <v>0</v>
      </c>
    </row>
    <row r="322" spans="1:17" x14ac:dyDescent="0.2">
      <c r="A322" s="82">
        <v>316</v>
      </c>
      <c r="B322" s="154"/>
      <c r="C322" s="191"/>
      <c r="D322" s="191"/>
      <c r="E322" s="191"/>
      <c r="F322" s="191"/>
      <c r="G322" s="191"/>
      <c r="H322" s="191"/>
      <c r="I322" s="191"/>
      <c r="J322" s="191"/>
      <c r="K322" s="191"/>
      <c r="L322" s="191"/>
      <c r="M322" s="191"/>
      <c r="N322" s="191"/>
      <c r="O322" s="191"/>
      <c r="P322" s="191"/>
      <c r="Q322" s="7">
        <f t="shared" si="4"/>
        <v>0</v>
      </c>
    </row>
    <row r="323" spans="1:17" x14ac:dyDescent="0.2">
      <c r="A323" s="82">
        <v>317</v>
      </c>
      <c r="B323" s="154"/>
      <c r="C323" s="191"/>
      <c r="D323" s="191"/>
      <c r="E323" s="191"/>
      <c r="F323" s="191"/>
      <c r="G323" s="191"/>
      <c r="H323" s="191"/>
      <c r="I323" s="191"/>
      <c r="J323" s="191"/>
      <c r="K323" s="191"/>
      <c r="L323" s="191"/>
      <c r="M323" s="191"/>
      <c r="N323" s="191"/>
      <c r="O323" s="191"/>
      <c r="P323" s="191"/>
      <c r="Q323" s="7">
        <f t="shared" si="4"/>
        <v>0</v>
      </c>
    </row>
    <row r="324" spans="1:17" x14ac:dyDescent="0.2">
      <c r="A324" s="82">
        <v>318</v>
      </c>
      <c r="B324" s="154"/>
      <c r="C324" s="191"/>
      <c r="D324" s="191"/>
      <c r="E324" s="191"/>
      <c r="F324" s="191"/>
      <c r="G324" s="191"/>
      <c r="H324" s="191"/>
      <c r="I324" s="191"/>
      <c r="J324" s="191"/>
      <c r="K324" s="191"/>
      <c r="L324" s="191"/>
      <c r="M324" s="191"/>
      <c r="N324" s="191"/>
      <c r="O324" s="191"/>
      <c r="P324" s="191"/>
      <c r="Q324" s="7">
        <f t="shared" si="4"/>
        <v>0</v>
      </c>
    </row>
    <row r="325" spans="1:17" x14ac:dyDescent="0.2">
      <c r="A325" s="82">
        <v>319</v>
      </c>
      <c r="B325" s="154"/>
      <c r="C325" s="191"/>
      <c r="D325" s="191"/>
      <c r="E325" s="191"/>
      <c r="F325" s="191"/>
      <c r="G325" s="191"/>
      <c r="H325" s="191"/>
      <c r="I325" s="191"/>
      <c r="J325" s="191"/>
      <c r="K325" s="191"/>
      <c r="L325" s="191"/>
      <c r="M325" s="191"/>
      <c r="N325" s="191"/>
      <c r="O325" s="191"/>
      <c r="P325" s="191"/>
      <c r="Q325" s="7">
        <f t="shared" si="4"/>
        <v>0</v>
      </c>
    </row>
    <row r="326" spans="1:17" x14ac:dyDescent="0.2">
      <c r="A326" s="82">
        <v>320</v>
      </c>
      <c r="B326" s="154"/>
      <c r="C326" s="191"/>
      <c r="D326" s="191"/>
      <c r="E326" s="191"/>
      <c r="F326" s="191"/>
      <c r="G326" s="191"/>
      <c r="H326" s="191"/>
      <c r="I326" s="191"/>
      <c r="J326" s="191"/>
      <c r="K326" s="191"/>
      <c r="L326" s="191"/>
      <c r="M326" s="191"/>
      <c r="N326" s="191"/>
      <c r="O326" s="191"/>
      <c r="P326" s="191"/>
      <c r="Q326" s="7">
        <f t="shared" ref="Q326:Q389" si="5">CHOOSE(WeeklyFrequency1,C326,D326,E326,F326,G326,H326,I326,J326,K326,L326,M326,N326,O326,P326)</f>
        <v>0</v>
      </c>
    </row>
    <row r="327" spans="1:17" x14ac:dyDescent="0.2">
      <c r="A327" s="82">
        <v>321</v>
      </c>
      <c r="B327" s="154"/>
      <c r="C327" s="191"/>
      <c r="D327" s="191"/>
      <c r="E327" s="191"/>
      <c r="F327" s="191"/>
      <c r="G327" s="191"/>
      <c r="H327" s="191"/>
      <c r="I327" s="191"/>
      <c r="J327" s="191"/>
      <c r="K327" s="191"/>
      <c r="L327" s="191"/>
      <c r="M327" s="191"/>
      <c r="N327" s="191"/>
      <c r="O327" s="191"/>
      <c r="P327" s="191"/>
      <c r="Q327" s="7">
        <f t="shared" si="5"/>
        <v>0</v>
      </c>
    </row>
    <row r="328" spans="1:17" x14ac:dyDescent="0.2">
      <c r="A328" s="82">
        <v>322</v>
      </c>
      <c r="B328" s="154"/>
      <c r="C328" s="191"/>
      <c r="D328" s="191"/>
      <c r="E328" s="191"/>
      <c r="F328" s="191"/>
      <c r="G328" s="191"/>
      <c r="H328" s="191"/>
      <c r="I328" s="191"/>
      <c r="J328" s="191"/>
      <c r="K328" s="191"/>
      <c r="L328" s="191"/>
      <c r="M328" s="191"/>
      <c r="N328" s="191"/>
      <c r="O328" s="191"/>
      <c r="P328" s="191"/>
      <c r="Q328" s="7">
        <f t="shared" si="5"/>
        <v>0</v>
      </c>
    </row>
    <row r="329" spans="1:17" x14ac:dyDescent="0.2">
      <c r="A329" s="82">
        <v>323</v>
      </c>
      <c r="B329" s="154"/>
      <c r="C329" s="191"/>
      <c r="D329" s="191"/>
      <c r="E329" s="191"/>
      <c r="F329" s="191"/>
      <c r="G329" s="191"/>
      <c r="H329" s="191"/>
      <c r="I329" s="191"/>
      <c r="J329" s="191"/>
      <c r="K329" s="191"/>
      <c r="L329" s="191"/>
      <c r="M329" s="191"/>
      <c r="N329" s="191"/>
      <c r="O329" s="191"/>
      <c r="P329" s="191"/>
      <c r="Q329" s="7">
        <f t="shared" si="5"/>
        <v>0</v>
      </c>
    </row>
    <row r="330" spans="1:17" x14ac:dyDescent="0.2">
      <c r="A330" s="82">
        <v>324</v>
      </c>
      <c r="B330" s="154"/>
      <c r="C330" s="191"/>
      <c r="D330" s="191"/>
      <c r="E330" s="191"/>
      <c r="F330" s="191"/>
      <c r="G330" s="191"/>
      <c r="H330" s="191"/>
      <c r="I330" s="191"/>
      <c r="J330" s="191"/>
      <c r="K330" s="191"/>
      <c r="L330" s="191"/>
      <c r="M330" s="191"/>
      <c r="N330" s="191"/>
      <c r="O330" s="191"/>
      <c r="P330" s="191"/>
      <c r="Q330" s="7">
        <f t="shared" si="5"/>
        <v>0</v>
      </c>
    </row>
    <row r="331" spans="1:17" x14ac:dyDescent="0.2">
      <c r="A331" s="82">
        <v>325</v>
      </c>
      <c r="B331" s="154"/>
      <c r="C331" s="191"/>
      <c r="D331" s="191"/>
      <c r="E331" s="191"/>
      <c r="F331" s="191"/>
      <c r="G331" s="191"/>
      <c r="H331" s="191"/>
      <c r="I331" s="191"/>
      <c r="J331" s="191"/>
      <c r="K331" s="191"/>
      <c r="L331" s="191"/>
      <c r="M331" s="191"/>
      <c r="N331" s="191"/>
      <c r="O331" s="191"/>
      <c r="P331" s="191"/>
      <c r="Q331" s="7">
        <f t="shared" si="5"/>
        <v>0</v>
      </c>
    </row>
    <row r="332" spans="1:17" x14ac:dyDescent="0.2">
      <c r="A332" s="82">
        <v>326</v>
      </c>
      <c r="B332" s="154"/>
      <c r="C332" s="191"/>
      <c r="D332" s="191"/>
      <c r="E332" s="191"/>
      <c r="F332" s="191"/>
      <c r="G332" s="191"/>
      <c r="H332" s="191"/>
      <c r="I332" s="191"/>
      <c r="J332" s="191"/>
      <c r="K332" s="191"/>
      <c r="L332" s="191"/>
      <c r="M332" s="191"/>
      <c r="N332" s="191"/>
      <c r="O332" s="191"/>
      <c r="P332" s="191"/>
      <c r="Q332" s="7">
        <f t="shared" si="5"/>
        <v>0</v>
      </c>
    </row>
    <row r="333" spans="1:17" x14ac:dyDescent="0.2">
      <c r="A333" s="82">
        <v>327</v>
      </c>
      <c r="B333" s="154"/>
      <c r="C333" s="191"/>
      <c r="D333" s="191"/>
      <c r="E333" s="191"/>
      <c r="F333" s="191"/>
      <c r="G333" s="191"/>
      <c r="H333" s="191"/>
      <c r="I333" s="191"/>
      <c r="J333" s="191"/>
      <c r="K333" s="191"/>
      <c r="L333" s="191"/>
      <c r="M333" s="191"/>
      <c r="N333" s="191"/>
      <c r="O333" s="191"/>
      <c r="P333" s="191"/>
      <c r="Q333" s="7">
        <f t="shared" si="5"/>
        <v>0</v>
      </c>
    </row>
    <row r="334" spans="1:17" x14ac:dyDescent="0.2">
      <c r="A334" s="82">
        <v>328</v>
      </c>
      <c r="B334" s="154"/>
      <c r="C334" s="191"/>
      <c r="D334" s="191"/>
      <c r="E334" s="191"/>
      <c r="F334" s="191"/>
      <c r="G334" s="191"/>
      <c r="H334" s="191"/>
      <c r="I334" s="191"/>
      <c r="J334" s="191"/>
      <c r="K334" s="191"/>
      <c r="L334" s="191"/>
      <c r="M334" s="191"/>
      <c r="N334" s="191"/>
      <c r="O334" s="191"/>
      <c r="P334" s="191"/>
      <c r="Q334" s="7">
        <f t="shared" si="5"/>
        <v>0</v>
      </c>
    </row>
    <row r="335" spans="1:17" x14ac:dyDescent="0.2">
      <c r="A335" s="82">
        <v>329</v>
      </c>
      <c r="B335" s="154"/>
      <c r="C335" s="191"/>
      <c r="D335" s="191"/>
      <c r="E335" s="191"/>
      <c r="F335" s="191"/>
      <c r="G335" s="191"/>
      <c r="H335" s="191"/>
      <c r="I335" s="191"/>
      <c r="J335" s="191"/>
      <c r="K335" s="191"/>
      <c r="L335" s="191"/>
      <c r="M335" s="191"/>
      <c r="N335" s="191"/>
      <c r="O335" s="191"/>
      <c r="P335" s="191"/>
      <c r="Q335" s="7">
        <f t="shared" si="5"/>
        <v>0</v>
      </c>
    </row>
    <row r="336" spans="1:17" x14ac:dyDescent="0.2">
      <c r="A336" s="82">
        <v>330</v>
      </c>
      <c r="B336" s="154"/>
      <c r="C336" s="191"/>
      <c r="D336" s="191"/>
      <c r="E336" s="191"/>
      <c r="F336" s="191"/>
      <c r="G336" s="191"/>
      <c r="H336" s="191"/>
      <c r="I336" s="191"/>
      <c r="J336" s="191"/>
      <c r="K336" s="191"/>
      <c r="L336" s="191"/>
      <c r="M336" s="191"/>
      <c r="N336" s="191"/>
      <c r="O336" s="191"/>
      <c r="P336" s="191"/>
      <c r="Q336" s="7">
        <f t="shared" si="5"/>
        <v>0</v>
      </c>
    </row>
    <row r="337" spans="1:17" x14ac:dyDescent="0.2">
      <c r="A337" s="82">
        <v>331</v>
      </c>
      <c r="B337" s="154"/>
      <c r="C337" s="191"/>
      <c r="D337" s="191"/>
      <c r="E337" s="191"/>
      <c r="F337" s="191"/>
      <c r="G337" s="191"/>
      <c r="H337" s="191"/>
      <c r="I337" s="191"/>
      <c r="J337" s="191"/>
      <c r="K337" s="191"/>
      <c r="L337" s="191"/>
      <c r="M337" s="191"/>
      <c r="N337" s="191"/>
      <c r="O337" s="191"/>
      <c r="P337" s="191"/>
      <c r="Q337" s="7">
        <f t="shared" si="5"/>
        <v>0</v>
      </c>
    </row>
    <row r="338" spans="1:17" x14ac:dyDescent="0.2">
      <c r="A338" s="82">
        <v>332</v>
      </c>
      <c r="B338" s="154"/>
      <c r="C338" s="191"/>
      <c r="D338" s="191"/>
      <c r="E338" s="191"/>
      <c r="F338" s="191"/>
      <c r="G338" s="191"/>
      <c r="H338" s="191"/>
      <c r="I338" s="191"/>
      <c r="J338" s="191"/>
      <c r="K338" s="191"/>
      <c r="L338" s="191"/>
      <c r="M338" s="191"/>
      <c r="N338" s="191"/>
      <c r="O338" s="191"/>
      <c r="P338" s="191"/>
      <c r="Q338" s="7">
        <f t="shared" si="5"/>
        <v>0</v>
      </c>
    </row>
    <row r="339" spans="1:17" x14ac:dyDescent="0.2">
      <c r="A339" s="82">
        <v>333</v>
      </c>
      <c r="B339" s="154"/>
      <c r="C339" s="191"/>
      <c r="D339" s="191"/>
      <c r="E339" s="191"/>
      <c r="F339" s="191"/>
      <c r="G339" s="191"/>
      <c r="H339" s="191"/>
      <c r="I339" s="191"/>
      <c r="J339" s="191"/>
      <c r="K339" s="191"/>
      <c r="L339" s="191"/>
      <c r="M339" s="191"/>
      <c r="N339" s="191"/>
      <c r="O339" s="191"/>
      <c r="P339" s="191"/>
      <c r="Q339" s="7">
        <f t="shared" si="5"/>
        <v>0</v>
      </c>
    </row>
    <row r="340" spans="1:17" x14ac:dyDescent="0.2">
      <c r="A340" s="82">
        <v>334</v>
      </c>
      <c r="B340" s="154"/>
      <c r="C340" s="191"/>
      <c r="D340" s="191"/>
      <c r="E340" s="191"/>
      <c r="F340" s="191"/>
      <c r="G340" s="191"/>
      <c r="H340" s="191"/>
      <c r="I340" s="191"/>
      <c r="J340" s="191"/>
      <c r="K340" s="191"/>
      <c r="L340" s="191"/>
      <c r="M340" s="191"/>
      <c r="N340" s="191"/>
      <c r="O340" s="191"/>
      <c r="P340" s="191"/>
      <c r="Q340" s="7">
        <f t="shared" si="5"/>
        <v>0</v>
      </c>
    </row>
    <row r="341" spans="1:17" x14ac:dyDescent="0.2">
      <c r="A341" s="82">
        <v>335</v>
      </c>
      <c r="B341" s="154"/>
      <c r="C341" s="191"/>
      <c r="D341" s="191"/>
      <c r="E341" s="191"/>
      <c r="F341" s="191"/>
      <c r="G341" s="191"/>
      <c r="H341" s="191"/>
      <c r="I341" s="191"/>
      <c r="J341" s="191"/>
      <c r="K341" s="191"/>
      <c r="L341" s="191"/>
      <c r="M341" s="191"/>
      <c r="N341" s="191"/>
      <c r="O341" s="191"/>
      <c r="P341" s="191"/>
      <c r="Q341" s="7">
        <f t="shared" si="5"/>
        <v>0</v>
      </c>
    </row>
    <row r="342" spans="1:17" x14ac:dyDescent="0.2">
      <c r="A342" s="82">
        <v>336</v>
      </c>
      <c r="B342" s="154"/>
      <c r="C342" s="191"/>
      <c r="D342" s="191"/>
      <c r="E342" s="191"/>
      <c r="F342" s="191"/>
      <c r="G342" s="191"/>
      <c r="H342" s="191"/>
      <c r="I342" s="191"/>
      <c r="J342" s="191"/>
      <c r="K342" s="191"/>
      <c r="L342" s="191"/>
      <c r="M342" s="191"/>
      <c r="N342" s="191"/>
      <c r="O342" s="191"/>
      <c r="P342" s="191"/>
      <c r="Q342" s="7">
        <f t="shared" si="5"/>
        <v>0</v>
      </c>
    </row>
    <row r="343" spans="1:17" x14ac:dyDescent="0.2">
      <c r="A343" s="82">
        <v>337</v>
      </c>
      <c r="B343" s="154"/>
      <c r="C343" s="191"/>
      <c r="D343" s="191"/>
      <c r="E343" s="191"/>
      <c r="F343" s="191"/>
      <c r="G343" s="191"/>
      <c r="H343" s="191"/>
      <c r="I343" s="191"/>
      <c r="J343" s="191"/>
      <c r="K343" s="191"/>
      <c r="L343" s="191"/>
      <c r="M343" s="191"/>
      <c r="N343" s="191"/>
      <c r="O343" s="191"/>
      <c r="P343" s="191"/>
      <c r="Q343" s="7">
        <f t="shared" si="5"/>
        <v>0</v>
      </c>
    </row>
    <row r="344" spans="1:17" x14ac:dyDescent="0.2">
      <c r="A344" s="82">
        <v>338</v>
      </c>
      <c r="B344" s="154"/>
      <c r="C344" s="191"/>
      <c r="D344" s="191"/>
      <c r="E344" s="191"/>
      <c r="F344" s="191"/>
      <c r="G344" s="191"/>
      <c r="H344" s="191"/>
      <c r="I344" s="191"/>
      <c r="J344" s="191"/>
      <c r="K344" s="191"/>
      <c r="L344" s="191"/>
      <c r="M344" s="191"/>
      <c r="N344" s="191"/>
      <c r="O344" s="191"/>
      <c r="P344" s="191"/>
      <c r="Q344" s="7">
        <f t="shared" si="5"/>
        <v>0</v>
      </c>
    </row>
    <row r="345" spans="1:17" x14ac:dyDescent="0.2">
      <c r="A345" s="82">
        <v>339</v>
      </c>
      <c r="B345" s="154"/>
      <c r="C345" s="191"/>
      <c r="D345" s="191"/>
      <c r="E345" s="191"/>
      <c r="F345" s="191"/>
      <c r="G345" s="191"/>
      <c r="H345" s="191"/>
      <c r="I345" s="191"/>
      <c r="J345" s="191"/>
      <c r="K345" s="191"/>
      <c r="L345" s="191"/>
      <c r="M345" s="191"/>
      <c r="N345" s="191"/>
      <c r="O345" s="191"/>
      <c r="P345" s="191"/>
      <c r="Q345" s="7">
        <f t="shared" si="5"/>
        <v>0</v>
      </c>
    </row>
    <row r="346" spans="1:17" x14ac:dyDescent="0.2">
      <c r="A346" s="82">
        <v>340</v>
      </c>
      <c r="B346" s="154"/>
      <c r="C346" s="191"/>
      <c r="D346" s="191"/>
      <c r="E346" s="191"/>
      <c r="F346" s="191"/>
      <c r="G346" s="191"/>
      <c r="H346" s="191"/>
      <c r="I346" s="191"/>
      <c r="J346" s="191"/>
      <c r="K346" s="191"/>
      <c r="L346" s="191"/>
      <c r="M346" s="191"/>
      <c r="N346" s="191"/>
      <c r="O346" s="191"/>
      <c r="P346" s="191"/>
      <c r="Q346" s="7">
        <f t="shared" si="5"/>
        <v>0</v>
      </c>
    </row>
    <row r="347" spans="1:17" x14ac:dyDescent="0.2">
      <c r="A347" s="82">
        <v>341</v>
      </c>
      <c r="B347" s="154"/>
      <c r="C347" s="191"/>
      <c r="D347" s="191"/>
      <c r="E347" s="191"/>
      <c r="F347" s="191"/>
      <c r="G347" s="191"/>
      <c r="H347" s="191"/>
      <c r="I347" s="191"/>
      <c r="J347" s="191"/>
      <c r="K347" s="191"/>
      <c r="L347" s="191"/>
      <c r="M347" s="191"/>
      <c r="N347" s="191"/>
      <c r="O347" s="191"/>
      <c r="P347" s="191"/>
      <c r="Q347" s="7">
        <f t="shared" si="5"/>
        <v>0</v>
      </c>
    </row>
    <row r="348" spans="1:17" x14ac:dyDescent="0.2">
      <c r="A348" s="82">
        <v>342</v>
      </c>
      <c r="B348" s="154"/>
      <c r="C348" s="191"/>
      <c r="D348" s="191"/>
      <c r="E348" s="191"/>
      <c r="F348" s="191"/>
      <c r="G348" s="191"/>
      <c r="H348" s="191"/>
      <c r="I348" s="191"/>
      <c r="J348" s="191"/>
      <c r="K348" s="191"/>
      <c r="L348" s="191"/>
      <c r="M348" s="191"/>
      <c r="N348" s="191"/>
      <c r="O348" s="191"/>
      <c r="P348" s="191"/>
      <c r="Q348" s="7">
        <f t="shared" si="5"/>
        <v>0</v>
      </c>
    </row>
    <row r="349" spans="1:17" x14ac:dyDescent="0.2">
      <c r="A349" s="82">
        <v>343</v>
      </c>
      <c r="B349" s="154"/>
      <c r="C349" s="191"/>
      <c r="D349" s="191"/>
      <c r="E349" s="191"/>
      <c r="F349" s="191"/>
      <c r="G349" s="191"/>
      <c r="H349" s="191"/>
      <c r="I349" s="191"/>
      <c r="J349" s="191"/>
      <c r="K349" s="191"/>
      <c r="L349" s="191"/>
      <c r="M349" s="191"/>
      <c r="N349" s="191"/>
      <c r="O349" s="191"/>
      <c r="P349" s="191"/>
      <c r="Q349" s="7">
        <f t="shared" si="5"/>
        <v>0</v>
      </c>
    </row>
    <row r="350" spans="1:17" x14ac:dyDescent="0.2">
      <c r="A350" s="82">
        <v>344</v>
      </c>
      <c r="B350" s="154"/>
      <c r="C350" s="191"/>
      <c r="D350" s="191"/>
      <c r="E350" s="191"/>
      <c r="F350" s="191"/>
      <c r="G350" s="191"/>
      <c r="H350" s="191"/>
      <c r="I350" s="191"/>
      <c r="J350" s="191"/>
      <c r="K350" s="191"/>
      <c r="L350" s="191"/>
      <c r="M350" s="191"/>
      <c r="N350" s="191"/>
      <c r="O350" s="191"/>
      <c r="P350" s="191"/>
      <c r="Q350" s="7">
        <f t="shared" si="5"/>
        <v>0</v>
      </c>
    </row>
    <row r="351" spans="1:17" x14ac:dyDescent="0.2">
      <c r="A351" s="82">
        <v>345</v>
      </c>
      <c r="B351" s="154"/>
      <c r="C351" s="191"/>
      <c r="D351" s="191"/>
      <c r="E351" s="191"/>
      <c r="F351" s="191"/>
      <c r="G351" s="191"/>
      <c r="H351" s="191"/>
      <c r="I351" s="191"/>
      <c r="J351" s="191"/>
      <c r="K351" s="191"/>
      <c r="L351" s="191"/>
      <c r="M351" s="191"/>
      <c r="N351" s="191"/>
      <c r="O351" s="191"/>
      <c r="P351" s="191"/>
      <c r="Q351" s="7">
        <f t="shared" si="5"/>
        <v>0</v>
      </c>
    </row>
    <row r="352" spans="1:17" x14ac:dyDescent="0.2">
      <c r="A352" s="82">
        <v>346</v>
      </c>
      <c r="B352" s="154"/>
      <c r="C352" s="191"/>
      <c r="D352" s="191"/>
      <c r="E352" s="191"/>
      <c r="F352" s="191"/>
      <c r="G352" s="191"/>
      <c r="H352" s="191"/>
      <c r="I352" s="191"/>
      <c r="J352" s="191"/>
      <c r="K352" s="191"/>
      <c r="L352" s="191"/>
      <c r="M352" s="191"/>
      <c r="N352" s="191"/>
      <c r="O352" s="191"/>
      <c r="P352" s="191"/>
      <c r="Q352" s="7">
        <f t="shared" si="5"/>
        <v>0</v>
      </c>
    </row>
    <row r="353" spans="1:17" x14ac:dyDescent="0.2">
      <c r="A353" s="82">
        <v>347</v>
      </c>
      <c r="B353" s="154"/>
      <c r="C353" s="191"/>
      <c r="D353" s="191"/>
      <c r="E353" s="191"/>
      <c r="F353" s="191"/>
      <c r="G353" s="191"/>
      <c r="H353" s="191"/>
      <c r="I353" s="191"/>
      <c r="J353" s="191"/>
      <c r="K353" s="191"/>
      <c r="L353" s="191"/>
      <c r="M353" s="191"/>
      <c r="N353" s="191"/>
      <c r="O353" s="191"/>
      <c r="P353" s="191"/>
      <c r="Q353" s="7">
        <f t="shared" si="5"/>
        <v>0</v>
      </c>
    </row>
    <row r="354" spans="1:17" x14ac:dyDescent="0.2">
      <c r="A354" s="82">
        <v>348</v>
      </c>
      <c r="B354" s="154"/>
      <c r="C354" s="191"/>
      <c r="D354" s="191"/>
      <c r="E354" s="191"/>
      <c r="F354" s="191"/>
      <c r="G354" s="191"/>
      <c r="H354" s="191"/>
      <c r="I354" s="191"/>
      <c r="J354" s="191"/>
      <c r="K354" s="191"/>
      <c r="L354" s="191"/>
      <c r="M354" s="191"/>
      <c r="N354" s="191"/>
      <c r="O354" s="191"/>
      <c r="P354" s="191"/>
      <c r="Q354" s="7">
        <f t="shared" si="5"/>
        <v>0</v>
      </c>
    </row>
    <row r="355" spans="1:17" x14ac:dyDescent="0.2">
      <c r="A355" s="82">
        <v>349</v>
      </c>
      <c r="B355" s="154"/>
      <c r="C355" s="191"/>
      <c r="D355" s="191"/>
      <c r="E355" s="191"/>
      <c r="F355" s="191"/>
      <c r="G355" s="191"/>
      <c r="H355" s="191"/>
      <c r="I355" s="191"/>
      <c r="J355" s="191"/>
      <c r="K355" s="191"/>
      <c r="L355" s="191"/>
      <c r="M355" s="191"/>
      <c r="N355" s="191"/>
      <c r="O355" s="191"/>
      <c r="P355" s="191"/>
      <c r="Q355" s="7">
        <f t="shared" si="5"/>
        <v>0</v>
      </c>
    </row>
    <row r="356" spans="1:17" x14ac:dyDescent="0.2">
      <c r="A356" s="82">
        <v>350</v>
      </c>
      <c r="B356" s="154"/>
      <c r="C356" s="191"/>
      <c r="D356" s="191"/>
      <c r="E356" s="191"/>
      <c r="F356" s="191"/>
      <c r="G356" s="191"/>
      <c r="H356" s="191"/>
      <c r="I356" s="191"/>
      <c r="J356" s="191"/>
      <c r="K356" s="191"/>
      <c r="L356" s="191"/>
      <c r="M356" s="191"/>
      <c r="N356" s="191"/>
      <c r="O356" s="191"/>
      <c r="P356" s="191"/>
      <c r="Q356" s="7">
        <f t="shared" si="5"/>
        <v>0</v>
      </c>
    </row>
    <row r="357" spans="1:17" x14ac:dyDescent="0.2">
      <c r="A357" s="82">
        <v>351</v>
      </c>
      <c r="B357" s="154"/>
      <c r="C357" s="191"/>
      <c r="D357" s="191"/>
      <c r="E357" s="191"/>
      <c r="F357" s="191"/>
      <c r="G357" s="191"/>
      <c r="H357" s="191"/>
      <c r="I357" s="191"/>
      <c r="J357" s="191"/>
      <c r="K357" s="191"/>
      <c r="L357" s="191"/>
      <c r="M357" s="191"/>
      <c r="N357" s="191"/>
      <c r="O357" s="191"/>
      <c r="P357" s="191"/>
      <c r="Q357" s="7">
        <f t="shared" si="5"/>
        <v>0</v>
      </c>
    </row>
    <row r="358" spans="1:17" x14ac:dyDescent="0.2">
      <c r="A358" s="82">
        <v>352</v>
      </c>
      <c r="B358" s="154"/>
      <c r="C358" s="191"/>
      <c r="D358" s="191"/>
      <c r="E358" s="191"/>
      <c r="F358" s="191"/>
      <c r="G358" s="191"/>
      <c r="H358" s="191"/>
      <c r="I358" s="191"/>
      <c r="J358" s="191"/>
      <c r="K358" s="191"/>
      <c r="L358" s="191"/>
      <c r="M358" s="191"/>
      <c r="N358" s="191"/>
      <c r="O358" s="191"/>
      <c r="P358" s="191"/>
      <c r="Q358" s="7">
        <f t="shared" si="5"/>
        <v>0</v>
      </c>
    </row>
    <row r="359" spans="1:17" x14ac:dyDescent="0.2">
      <c r="A359" s="82">
        <v>353</v>
      </c>
      <c r="B359" s="154"/>
      <c r="C359" s="191"/>
      <c r="D359" s="191"/>
      <c r="E359" s="191"/>
      <c r="F359" s="191"/>
      <c r="G359" s="191"/>
      <c r="H359" s="191"/>
      <c r="I359" s="191"/>
      <c r="J359" s="191"/>
      <c r="K359" s="191"/>
      <c r="L359" s="191"/>
      <c r="M359" s="191"/>
      <c r="N359" s="191"/>
      <c r="O359" s="191"/>
      <c r="P359" s="191"/>
      <c r="Q359" s="7">
        <f t="shared" si="5"/>
        <v>0</v>
      </c>
    </row>
    <row r="360" spans="1:17" x14ac:dyDescent="0.2">
      <c r="A360" s="82">
        <v>354</v>
      </c>
      <c r="B360" s="154"/>
      <c r="C360" s="191"/>
      <c r="D360" s="191"/>
      <c r="E360" s="191"/>
      <c r="F360" s="191"/>
      <c r="G360" s="191"/>
      <c r="H360" s="191"/>
      <c r="I360" s="191"/>
      <c r="J360" s="191"/>
      <c r="K360" s="191"/>
      <c r="L360" s="191"/>
      <c r="M360" s="191"/>
      <c r="N360" s="191"/>
      <c r="O360" s="191"/>
      <c r="P360" s="191"/>
      <c r="Q360" s="7">
        <f t="shared" si="5"/>
        <v>0</v>
      </c>
    </row>
    <row r="361" spans="1:17" x14ac:dyDescent="0.2">
      <c r="A361" s="82">
        <v>355</v>
      </c>
      <c r="B361" s="154"/>
      <c r="C361" s="191"/>
      <c r="D361" s="191"/>
      <c r="E361" s="191"/>
      <c r="F361" s="191"/>
      <c r="G361" s="191"/>
      <c r="H361" s="191"/>
      <c r="I361" s="191"/>
      <c r="J361" s="191"/>
      <c r="K361" s="191"/>
      <c r="L361" s="191"/>
      <c r="M361" s="191"/>
      <c r="N361" s="191"/>
      <c r="O361" s="191"/>
      <c r="P361" s="191"/>
      <c r="Q361" s="7">
        <f t="shared" si="5"/>
        <v>0</v>
      </c>
    </row>
    <row r="362" spans="1:17" x14ac:dyDescent="0.2">
      <c r="A362" s="82">
        <v>356</v>
      </c>
      <c r="B362" s="154"/>
      <c r="C362" s="191"/>
      <c r="D362" s="191"/>
      <c r="E362" s="191"/>
      <c r="F362" s="191"/>
      <c r="G362" s="191"/>
      <c r="H362" s="191"/>
      <c r="I362" s="191"/>
      <c r="J362" s="191"/>
      <c r="K362" s="191"/>
      <c r="L362" s="191"/>
      <c r="M362" s="191"/>
      <c r="N362" s="191"/>
      <c r="O362" s="191"/>
      <c r="P362" s="191"/>
      <c r="Q362" s="7">
        <f t="shared" si="5"/>
        <v>0</v>
      </c>
    </row>
    <row r="363" spans="1:17" x14ac:dyDescent="0.2">
      <c r="A363" s="82">
        <v>357</v>
      </c>
      <c r="B363" s="154"/>
      <c r="C363" s="191"/>
      <c r="D363" s="191"/>
      <c r="E363" s="191"/>
      <c r="F363" s="191"/>
      <c r="G363" s="191"/>
      <c r="H363" s="191"/>
      <c r="I363" s="191"/>
      <c r="J363" s="191"/>
      <c r="K363" s="191"/>
      <c r="L363" s="191"/>
      <c r="M363" s="191"/>
      <c r="N363" s="191"/>
      <c r="O363" s="191"/>
      <c r="P363" s="191"/>
      <c r="Q363" s="7">
        <f t="shared" si="5"/>
        <v>0</v>
      </c>
    </row>
    <row r="364" spans="1:17" x14ac:dyDescent="0.2">
      <c r="A364" s="82">
        <v>358</v>
      </c>
      <c r="B364" s="154"/>
      <c r="C364" s="191"/>
      <c r="D364" s="191"/>
      <c r="E364" s="191"/>
      <c r="F364" s="191"/>
      <c r="G364" s="191"/>
      <c r="H364" s="191"/>
      <c r="I364" s="191"/>
      <c r="J364" s="191"/>
      <c r="K364" s="191"/>
      <c r="L364" s="191"/>
      <c r="M364" s="191"/>
      <c r="N364" s="191"/>
      <c r="O364" s="191"/>
      <c r="P364" s="191"/>
      <c r="Q364" s="7">
        <f t="shared" si="5"/>
        <v>0</v>
      </c>
    </row>
    <row r="365" spans="1:17" x14ac:dyDescent="0.2">
      <c r="A365" s="82">
        <v>359</v>
      </c>
      <c r="B365" s="154"/>
      <c r="C365" s="191"/>
      <c r="D365" s="191"/>
      <c r="E365" s="191"/>
      <c r="F365" s="191"/>
      <c r="G365" s="191"/>
      <c r="H365" s="191"/>
      <c r="I365" s="191"/>
      <c r="J365" s="191"/>
      <c r="K365" s="191"/>
      <c r="L365" s="191"/>
      <c r="M365" s="191"/>
      <c r="N365" s="191"/>
      <c r="O365" s="191"/>
      <c r="P365" s="191"/>
      <c r="Q365" s="7">
        <f t="shared" si="5"/>
        <v>0</v>
      </c>
    </row>
    <row r="366" spans="1:17" x14ac:dyDescent="0.2">
      <c r="A366" s="82">
        <v>360</v>
      </c>
      <c r="B366" s="154"/>
      <c r="C366" s="191"/>
      <c r="D366" s="191"/>
      <c r="E366" s="191"/>
      <c r="F366" s="191"/>
      <c r="G366" s="191"/>
      <c r="H366" s="191"/>
      <c r="I366" s="191"/>
      <c r="J366" s="191"/>
      <c r="K366" s="191"/>
      <c r="L366" s="191"/>
      <c r="M366" s="191"/>
      <c r="N366" s="191"/>
      <c r="O366" s="191"/>
      <c r="P366" s="191"/>
      <c r="Q366" s="7">
        <f t="shared" si="5"/>
        <v>0</v>
      </c>
    </row>
    <row r="367" spans="1:17" x14ac:dyDescent="0.2">
      <c r="A367" s="82">
        <v>361</v>
      </c>
      <c r="B367" s="154"/>
      <c r="C367" s="191"/>
      <c r="D367" s="191"/>
      <c r="E367" s="191"/>
      <c r="F367" s="191"/>
      <c r="G367" s="191"/>
      <c r="H367" s="191"/>
      <c r="I367" s="191"/>
      <c r="J367" s="191"/>
      <c r="K367" s="191"/>
      <c r="L367" s="191"/>
      <c r="M367" s="191"/>
      <c r="N367" s="191"/>
      <c r="O367" s="191"/>
      <c r="P367" s="191"/>
      <c r="Q367" s="7">
        <f t="shared" si="5"/>
        <v>0</v>
      </c>
    </row>
    <row r="368" spans="1:17" x14ac:dyDescent="0.2">
      <c r="A368" s="82">
        <v>362</v>
      </c>
      <c r="B368" s="154"/>
      <c r="C368" s="191"/>
      <c r="D368" s="191"/>
      <c r="E368" s="191"/>
      <c r="F368" s="191"/>
      <c r="G368" s="191"/>
      <c r="H368" s="191"/>
      <c r="I368" s="191"/>
      <c r="J368" s="191"/>
      <c r="K368" s="191"/>
      <c r="L368" s="191"/>
      <c r="M368" s="191"/>
      <c r="N368" s="191"/>
      <c r="O368" s="191"/>
      <c r="P368" s="191"/>
      <c r="Q368" s="7">
        <f t="shared" si="5"/>
        <v>0</v>
      </c>
    </row>
    <row r="369" spans="1:17" x14ac:dyDescent="0.2">
      <c r="A369" s="82">
        <v>363</v>
      </c>
      <c r="B369" s="154"/>
      <c r="C369" s="191"/>
      <c r="D369" s="191"/>
      <c r="E369" s="191"/>
      <c r="F369" s="191"/>
      <c r="G369" s="191"/>
      <c r="H369" s="191"/>
      <c r="I369" s="191"/>
      <c r="J369" s="191"/>
      <c r="K369" s="191"/>
      <c r="L369" s="191"/>
      <c r="M369" s="191"/>
      <c r="N369" s="191"/>
      <c r="O369" s="191"/>
      <c r="P369" s="191"/>
      <c r="Q369" s="7">
        <f t="shared" si="5"/>
        <v>0</v>
      </c>
    </row>
    <row r="370" spans="1:17" x14ac:dyDescent="0.2">
      <c r="A370" s="82">
        <v>364</v>
      </c>
      <c r="B370" s="154"/>
      <c r="C370" s="191"/>
      <c r="D370" s="191"/>
      <c r="E370" s="191"/>
      <c r="F370" s="191"/>
      <c r="G370" s="191"/>
      <c r="H370" s="191"/>
      <c r="I370" s="191"/>
      <c r="J370" s="191"/>
      <c r="K370" s="191"/>
      <c r="L370" s="191"/>
      <c r="M370" s="191"/>
      <c r="N370" s="191"/>
      <c r="O370" s="191"/>
      <c r="P370" s="191"/>
      <c r="Q370" s="7">
        <f t="shared" si="5"/>
        <v>0</v>
      </c>
    </row>
    <row r="371" spans="1:17" x14ac:dyDescent="0.2">
      <c r="A371" s="82">
        <v>365</v>
      </c>
      <c r="B371" s="154"/>
      <c r="C371" s="191"/>
      <c r="D371" s="191"/>
      <c r="E371" s="191"/>
      <c r="F371" s="191"/>
      <c r="G371" s="191"/>
      <c r="H371" s="191"/>
      <c r="I371" s="191"/>
      <c r="J371" s="191"/>
      <c r="K371" s="191"/>
      <c r="L371" s="191"/>
      <c r="M371" s="191"/>
      <c r="N371" s="191"/>
      <c r="O371" s="191"/>
      <c r="P371" s="191"/>
      <c r="Q371" s="7">
        <f t="shared" si="5"/>
        <v>0</v>
      </c>
    </row>
    <row r="372" spans="1:17" x14ac:dyDescent="0.2">
      <c r="A372" s="82">
        <v>366</v>
      </c>
      <c r="B372" s="154"/>
      <c r="C372" s="191"/>
      <c r="D372" s="191"/>
      <c r="E372" s="191"/>
      <c r="F372" s="191"/>
      <c r="G372" s="191"/>
      <c r="H372" s="191"/>
      <c r="I372" s="191"/>
      <c r="J372" s="191"/>
      <c r="K372" s="191"/>
      <c r="L372" s="191"/>
      <c r="M372" s="191"/>
      <c r="N372" s="191"/>
      <c r="O372" s="191"/>
      <c r="P372" s="191"/>
      <c r="Q372" s="7">
        <f t="shared" si="5"/>
        <v>0</v>
      </c>
    </row>
    <row r="373" spans="1:17" x14ac:dyDescent="0.2">
      <c r="A373" s="82">
        <v>367</v>
      </c>
      <c r="B373" s="154"/>
      <c r="C373" s="191"/>
      <c r="D373" s="191"/>
      <c r="E373" s="191"/>
      <c r="F373" s="191"/>
      <c r="G373" s="191"/>
      <c r="H373" s="191"/>
      <c r="I373" s="191"/>
      <c r="J373" s="191"/>
      <c r="K373" s="191"/>
      <c r="L373" s="191"/>
      <c r="M373" s="191"/>
      <c r="N373" s="191"/>
      <c r="O373" s="191"/>
      <c r="P373" s="191"/>
      <c r="Q373" s="7">
        <f t="shared" si="5"/>
        <v>0</v>
      </c>
    </row>
    <row r="374" spans="1:17" x14ac:dyDescent="0.2">
      <c r="A374" s="82">
        <v>368</v>
      </c>
      <c r="B374" s="154"/>
      <c r="C374" s="191"/>
      <c r="D374" s="191"/>
      <c r="E374" s="191"/>
      <c r="F374" s="191"/>
      <c r="G374" s="191"/>
      <c r="H374" s="191"/>
      <c r="I374" s="191"/>
      <c r="J374" s="191"/>
      <c r="K374" s="191"/>
      <c r="L374" s="191"/>
      <c r="M374" s="191"/>
      <c r="N374" s="191"/>
      <c r="O374" s="191"/>
      <c r="P374" s="191"/>
      <c r="Q374" s="7">
        <f t="shared" si="5"/>
        <v>0</v>
      </c>
    </row>
    <row r="375" spans="1:17" x14ac:dyDescent="0.2">
      <c r="A375" s="82">
        <v>369</v>
      </c>
      <c r="B375" s="154"/>
      <c r="C375" s="191"/>
      <c r="D375" s="191"/>
      <c r="E375" s="191"/>
      <c r="F375" s="191"/>
      <c r="G375" s="191"/>
      <c r="H375" s="191"/>
      <c r="I375" s="191"/>
      <c r="J375" s="191"/>
      <c r="K375" s="191"/>
      <c r="L375" s="191"/>
      <c r="M375" s="191"/>
      <c r="N375" s="191"/>
      <c r="O375" s="191"/>
      <c r="P375" s="191"/>
      <c r="Q375" s="7">
        <f t="shared" si="5"/>
        <v>0</v>
      </c>
    </row>
    <row r="376" spans="1:17" x14ac:dyDescent="0.2">
      <c r="A376" s="82">
        <v>370</v>
      </c>
      <c r="B376" s="154"/>
      <c r="C376" s="191"/>
      <c r="D376" s="191"/>
      <c r="E376" s="191"/>
      <c r="F376" s="191"/>
      <c r="G376" s="191"/>
      <c r="H376" s="191"/>
      <c r="I376" s="191"/>
      <c r="J376" s="191"/>
      <c r="K376" s="191"/>
      <c r="L376" s="191"/>
      <c r="M376" s="191"/>
      <c r="N376" s="191"/>
      <c r="O376" s="191"/>
      <c r="P376" s="191"/>
      <c r="Q376" s="7">
        <f t="shared" si="5"/>
        <v>0</v>
      </c>
    </row>
    <row r="377" spans="1:17" x14ac:dyDescent="0.2">
      <c r="A377" s="82">
        <v>371</v>
      </c>
      <c r="B377" s="154"/>
      <c r="C377" s="191"/>
      <c r="D377" s="191"/>
      <c r="E377" s="191"/>
      <c r="F377" s="191"/>
      <c r="G377" s="191"/>
      <c r="H377" s="191"/>
      <c r="I377" s="191"/>
      <c r="J377" s="191"/>
      <c r="K377" s="191"/>
      <c r="L377" s="191"/>
      <c r="M377" s="191"/>
      <c r="N377" s="191"/>
      <c r="O377" s="191"/>
      <c r="P377" s="191"/>
      <c r="Q377" s="7">
        <f t="shared" si="5"/>
        <v>0</v>
      </c>
    </row>
    <row r="378" spans="1:17" x14ac:dyDescent="0.2">
      <c r="A378" s="82">
        <v>372</v>
      </c>
      <c r="B378" s="154"/>
      <c r="C378" s="191"/>
      <c r="D378" s="191"/>
      <c r="E378" s="191"/>
      <c r="F378" s="191"/>
      <c r="G378" s="191"/>
      <c r="H378" s="191"/>
      <c r="I378" s="191"/>
      <c r="J378" s="191"/>
      <c r="K378" s="191"/>
      <c r="L378" s="191"/>
      <c r="M378" s="191"/>
      <c r="N378" s="191"/>
      <c r="O378" s="191"/>
      <c r="P378" s="191"/>
      <c r="Q378" s="7">
        <f t="shared" si="5"/>
        <v>0</v>
      </c>
    </row>
    <row r="379" spans="1:17" x14ac:dyDescent="0.2">
      <c r="A379" s="82">
        <v>373</v>
      </c>
      <c r="B379" s="154"/>
      <c r="C379" s="191"/>
      <c r="D379" s="191"/>
      <c r="E379" s="191"/>
      <c r="F379" s="191"/>
      <c r="G379" s="191"/>
      <c r="H379" s="191"/>
      <c r="I379" s="191"/>
      <c r="J379" s="191"/>
      <c r="K379" s="191"/>
      <c r="L379" s="191"/>
      <c r="M379" s="191"/>
      <c r="N379" s="191"/>
      <c r="O379" s="191"/>
      <c r="P379" s="191"/>
      <c r="Q379" s="7">
        <f t="shared" si="5"/>
        <v>0</v>
      </c>
    </row>
    <row r="380" spans="1:17" x14ac:dyDescent="0.2">
      <c r="A380" s="82">
        <v>374</v>
      </c>
      <c r="B380" s="154"/>
      <c r="C380" s="191"/>
      <c r="D380" s="191"/>
      <c r="E380" s="191"/>
      <c r="F380" s="191"/>
      <c r="G380" s="191"/>
      <c r="H380" s="191"/>
      <c r="I380" s="191"/>
      <c r="J380" s="191"/>
      <c r="K380" s="191"/>
      <c r="L380" s="191"/>
      <c r="M380" s="191"/>
      <c r="N380" s="191"/>
      <c r="O380" s="191"/>
      <c r="P380" s="191"/>
      <c r="Q380" s="7">
        <f t="shared" si="5"/>
        <v>0</v>
      </c>
    </row>
    <row r="381" spans="1:17" x14ac:dyDescent="0.2">
      <c r="A381" s="82">
        <v>375</v>
      </c>
      <c r="B381" s="154"/>
      <c r="C381" s="191"/>
      <c r="D381" s="191"/>
      <c r="E381" s="191"/>
      <c r="F381" s="191"/>
      <c r="G381" s="191"/>
      <c r="H381" s="191"/>
      <c r="I381" s="191"/>
      <c r="J381" s="191"/>
      <c r="K381" s="191"/>
      <c r="L381" s="191"/>
      <c r="M381" s="191"/>
      <c r="N381" s="191"/>
      <c r="O381" s="191"/>
      <c r="P381" s="191"/>
      <c r="Q381" s="7">
        <f t="shared" si="5"/>
        <v>0</v>
      </c>
    </row>
    <row r="382" spans="1:17" x14ac:dyDescent="0.2">
      <c r="A382" s="82">
        <v>376</v>
      </c>
      <c r="B382" s="154"/>
      <c r="C382" s="191"/>
      <c r="D382" s="191"/>
      <c r="E382" s="191"/>
      <c r="F382" s="191"/>
      <c r="G382" s="191"/>
      <c r="H382" s="191"/>
      <c r="I382" s="191"/>
      <c r="J382" s="191"/>
      <c r="K382" s="191"/>
      <c r="L382" s="191"/>
      <c r="M382" s="191"/>
      <c r="N382" s="191"/>
      <c r="O382" s="191"/>
      <c r="P382" s="191"/>
      <c r="Q382" s="7">
        <f t="shared" si="5"/>
        <v>0</v>
      </c>
    </row>
    <row r="383" spans="1:17" x14ac:dyDescent="0.2">
      <c r="A383" s="82">
        <v>377</v>
      </c>
      <c r="B383" s="154"/>
      <c r="C383" s="191"/>
      <c r="D383" s="191"/>
      <c r="E383" s="191"/>
      <c r="F383" s="191"/>
      <c r="G383" s="191"/>
      <c r="H383" s="191"/>
      <c r="I383" s="191"/>
      <c r="J383" s="191"/>
      <c r="K383" s="191"/>
      <c r="L383" s="191"/>
      <c r="M383" s="191"/>
      <c r="N383" s="191"/>
      <c r="O383" s="191"/>
      <c r="P383" s="191"/>
      <c r="Q383" s="7">
        <f t="shared" si="5"/>
        <v>0</v>
      </c>
    </row>
    <row r="384" spans="1:17" x14ac:dyDescent="0.2">
      <c r="A384" s="82">
        <v>378</v>
      </c>
      <c r="B384" s="154"/>
      <c r="C384" s="191"/>
      <c r="D384" s="191"/>
      <c r="E384" s="191"/>
      <c r="F384" s="191"/>
      <c r="G384" s="191"/>
      <c r="H384" s="191"/>
      <c r="I384" s="191"/>
      <c r="J384" s="191"/>
      <c r="K384" s="191"/>
      <c r="L384" s="191"/>
      <c r="M384" s="191"/>
      <c r="N384" s="191"/>
      <c r="O384" s="191"/>
      <c r="P384" s="191"/>
      <c r="Q384" s="7">
        <f t="shared" si="5"/>
        <v>0</v>
      </c>
    </row>
    <row r="385" spans="1:17" x14ac:dyDescent="0.2">
      <c r="A385" s="82">
        <v>379</v>
      </c>
      <c r="B385" s="154"/>
      <c r="C385" s="191"/>
      <c r="D385" s="191"/>
      <c r="E385" s="191"/>
      <c r="F385" s="191"/>
      <c r="G385" s="191"/>
      <c r="H385" s="191"/>
      <c r="I385" s="191"/>
      <c r="J385" s="191"/>
      <c r="K385" s="191"/>
      <c r="L385" s="191"/>
      <c r="M385" s="191"/>
      <c r="N385" s="191"/>
      <c r="O385" s="191"/>
      <c r="P385" s="191"/>
      <c r="Q385" s="7">
        <f t="shared" si="5"/>
        <v>0</v>
      </c>
    </row>
    <row r="386" spans="1:17" x14ac:dyDescent="0.2">
      <c r="A386" s="82">
        <v>380</v>
      </c>
      <c r="B386" s="154"/>
      <c r="C386" s="191"/>
      <c r="D386" s="191"/>
      <c r="E386" s="191"/>
      <c r="F386" s="191"/>
      <c r="G386" s="191"/>
      <c r="H386" s="191"/>
      <c r="I386" s="191"/>
      <c r="J386" s="191"/>
      <c r="K386" s="191"/>
      <c r="L386" s="191"/>
      <c r="M386" s="191"/>
      <c r="N386" s="191"/>
      <c r="O386" s="191"/>
      <c r="P386" s="191"/>
      <c r="Q386" s="7">
        <f t="shared" si="5"/>
        <v>0</v>
      </c>
    </row>
    <row r="387" spans="1:17" x14ac:dyDescent="0.2">
      <c r="A387" s="82">
        <v>381</v>
      </c>
      <c r="B387" s="154"/>
      <c r="C387" s="191"/>
      <c r="D387" s="191"/>
      <c r="E387" s="191"/>
      <c r="F387" s="191"/>
      <c r="G387" s="191"/>
      <c r="H387" s="191"/>
      <c r="I387" s="191"/>
      <c r="J387" s="191"/>
      <c r="K387" s="191"/>
      <c r="L387" s="191"/>
      <c r="M387" s="191"/>
      <c r="N387" s="191"/>
      <c r="O387" s="191"/>
      <c r="P387" s="191"/>
      <c r="Q387" s="7">
        <f t="shared" si="5"/>
        <v>0</v>
      </c>
    </row>
    <row r="388" spans="1:17" x14ac:dyDescent="0.2">
      <c r="A388" s="82">
        <v>382</v>
      </c>
      <c r="B388" s="154"/>
      <c r="C388" s="191"/>
      <c r="D388" s="191"/>
      <c r="E388" s="191"/>
      <c r="F388" s="191"/>
      <c r="G388" s="191"/>
      <c r="H388" s="191"/>
      <c r="I388" s="191"/>
      <c r="J388" s="191"/>
      <c r="K388" s="191"/>
      <c r="L388" s="191"/>
      <c r="M388" s="191"/>
      <c r="N388" s="191"/>
      <c r="O388" s="191"/>
      <c r="P388" s="191"/>
      <c r="Q388" s="7">
        <f t="shared" si="5"/>
        <v>0</v>
      </c>
    </row>
    <row r="389" spans="1:17" x14ac:dyDescent="0.2">
      <c r="A389" s="82">
        <v>383</v>
      </c>
      <c r="B389" s="154"/>
      <c r="C389" s="191"/>
      <c r="D389" s="191"/>
      <c r="E389" s="191"/>
      <c r="F389" s="191"/>
      <c r="G389" s="191"/>
      <c r="H389" s="191"/>
      <c r="I389" s="191"/>
      <c r="J389" s="191"/>
      <c r="K389" s="191"/>
      <c r="L389" s="191"/>
      <c r="M389" s="191"/>
      <c r="N389" s="191"/>
      <c r="O389" s="191"/>
      <c r="P389" s="191"/>
      <c r="Q389" s="7">
        <f t="shared" si="5"/>
        <v>0</v>
      </c>
    </row>
    <row r="390" spans="1:17" x14ac:dyDescent="0.2">
      <c r="A390" s="82">
        <v>384</v>
      </c>
      <c r="B390" s="154"/>
      <c r="C390" s="191"/>
      <c r="D390" s="191"/>
      <c r="E390" s="191"/>
      <c r="F390" s="191"/>
      <c r="G390" s="191"/>
      <c r="H390" s="191"/>
      <c r="I390" s="191"/>
      <c r="J390" s="191"/>
      <c r="K390" s="191"/>
      <c r="L390" s="191"/>
      <c r="M390" s="191"/>
      <c r="N390" s="191"/>
      <c r="O390" s="191"/>
      <c r="P390" s="191"/>
      <c r="Q390" s="7">
        <f t="shared" ref="Q390:Q405" si="6">CHOOSE(WeeklyFrequency1,C390,D390,E390,F390,G390,H390,I390,J390,K390,L390,M390,N390,O390,P390)</f>
        <v>0</v>
      </c>
    </row>
    <row r="391" spans="1:17" x14ac:dyDescent="0.2">
      <c r="A391" s="82">
        <v>385</v>
      </c>
      <c r="B391" s="154"/>
      <c r="C391" s="191"/>
      <c r="D391" s="191"/>
      <c r="E391" s="191"/>
      <c r="F391" s="191"/>
      <c r="G391" s="191"/>
      <c r="H391" s="191"/>
      <c r="I391" s="191"/>
      <c r="J391" s="191"/>
      <c r="K391" s="191"/>
      <c r="L391" s="191"/>
      <c r="M391" s="191"/>
      <c r="N391" s="191"/>
      <c r="O391" s="191"/>
      <c r="P391" s="191"/>
      <c r="Q391" s="7">
        <f t="shared" si="6"/>
        <v>0</v>
      </c>
    </row>
    <row r="392" spans="1:17" x14ac:dyDescent="0.2">
      <c r="A392" s="82">
        <v>386</v>
      </c>
      <c r="B392" s="154"/>
      <c r="C392" s="191"/>
      <c r="D392" s="191"/>
      <c r="E392" s="191"/>
      <c r="F392" s="191"/>
      <c r="G392" s="191"/>
      <c r="H392" s="191"/>
      <c r="I392" s="191"/>
      <c r="J392" s="191"/>
      <c r="K392" s="191"/>
      <c r="L392" s="191"/>
      <c r="M392" s="191"/>
      <c r="N392" s="191"/>
      <c r="O392" s="191"/>
      <c r="P392" s="191"/>
      <c r="Q392" s="7">
        <f t="shared" si="6"/>
        <v>0</v>
      </c>
    </row>
    <row r="393" spans="1:17" x14ac:dyDescent="0.2">
      <c r="A393" s="82">
        <v>387</v>
      </c>
      <c r="B393" s="154"/>
      <c r="C393" s="191"/>
      <c r="D393" s="191"/>
      <c r="E393" s="191"/>
      <c r="F393" s="191"/>
      <c r="G393" s="191"/>
      <c r="H393" s="191"/>
      <c r="I393" s="191"/>
      <c r="J393" s="191"/>
      <c r="K393" s="191"/>
      <c r="L393" s="191"/>
      <c r="M393" s="191"/>
      <c r="N393" s="191"/>
      <c r="O393" s="191"/>
      <c r="P393" s="191"/>
      <c r="Q393" s="7">
        <f t="shared" si="6"/>
        <v>0</v>
      </c>
    </row>
    <row r="394" spans="1:17" x14ac:dyDescent="0.2">
      <c r="A394" s="82">
        <v>388</v>
      </c>
      <c r="B394" s="154"/>
      <c r="C394" s="191"/>
      <c r="D394" s="191"/>
      <c r="E394" s="191"/>
      <c r="F394" s="191"/>
      <c r="G394" s="191"/>
      <c r="H394" s="191"/>
      <c r="I394" s="191"/>
      <c r="J394" s="191"/>
      <c r="K394" s="191"/>
      <c r="L394" s="191"/>
      <c r="M394" s="191"/>
      <c r="N394" s="191"/>
      <c r="O394" s="191"/>
      <c r="P394" s="191"/>
      <c r="Q394" s="7">
        <f t="shared" si="6"/>
        <v>0</v>
      </c>
    </row>
    <row r="395" spans="1:17" x14ac:dyDescent="0.2">
      <c r="A395" s="82">
        <v>389</v>
      </c>
      <c r="B395" s="154"/>
      <c r="C395" s="191"/>
      <c r="D395" s="191"/>
      <c r="E395" s="191"/>
      <c r="F395" s="191"/>
      <c r="G395" s="191"/>
      <c r="H395" s="191"/>
      <c r="I395" s="191"/>
      <c r="J395" s="191"/>
      <c r="K395" s="191"/>
      <c r="L395" s="191"/>
      <c r="M395" s="191"/>
      <c r="N395" s="191"/>
      <c r="O395" s="191"/>
      <c r="P395" s="191"/>
      <c r="Q395" s="7">
        <f t="shared" si="6"/>
        <v>0</v>
      </c>
    </row>
    <row r="396" spans="1:17" x14ac:dyDescent="0.2">
      <c r="A396" s="82">
        <v>390</v>
      </c>
      <c r="B396" s="154"/>
      <c r="C396" s="191"/>
      <c r="D396" s="191"/>
      <c r="E396" s="191"/>
      <c r="F396" s="191"/>
      <c r="G396" s="191"/>
      <c r="H396" s="191"/>
      <c r="I396" s="191"/>
      <c r="J396" s="191"/>
      <c r="K396" s="191"/>
      <c r="L396" s="191"/>
      <c r="M396" s="191"/>
      <c r="N396" s="191"/>
      <c r="O396" s="191"/>
      <c r="P396" s="191"/>
      <c r="Q396" s="7">
        <f t="shared" si="6"/>
        <v>0</v>
      </c>
    </row>
    <row r="397" spans="1:17" x14ac:dyDescent="0.2">
      <c r="A397" s="82">
        <v>391</v>
      </c>
      <c r="B397" s="154"/>
      <c r="C397" s="191"/>
      <c r="D397" s="191"/>
      <c r="E397" s="191"/>
      <c r="F397" s="191"/>
      <c r="G397" s="191"/>
      <c r="H397" s="191"/>
      <c r="I397" s="191"/>
      <c r="J397" s="191"/>
      <c r="K397" s="191"/>
      <c r="L397" s="191"/>
      <c r="M397" s="191"/>
      <c r="N397" s="191"/>
      <c r="O397" s="191"/>
      <c r="P397" s="191"/>
      <c r="Q397" s="7">
        <f t="shared" si="6"/>
        <v>0</v>
      </c>
    </row>
    <row r="398" spans="1:17" x14ac:dyDescent="0.2">
      <c r="A398" s="82">
        <v>392</v>
      </c>
      <c r="B398" s="154"/>
      <c r="C398" s="191"/>
      <c r="D398" s="191"/>
      <c r="E398" s="191"/>
      <c r="F398" s="191"/>
      <c r="G398" s="191"/>
      <c r="H398" s="191"/>
      <c r="I398" s="191"/>
      <c r="J398" s="191"/>
      <c r="K398" s="191"/>
      <c r="L398" s="191"/>
      <c r="M398" s="191"/>
      <c r="N398" s="191"/>
      <c r="O398" s="191"/>
      <c r="P398" s="191"/>
      <c r="Q398" s="7">
        <f t="shared" si="6"/>
        <v>0</v>
      </c>
    </row>
    <row r="399" spans="1:17" x14ac:dyDescent="0.2">
      <c r="A399" s="82">
        <v>393</v>
      </c>
      <c r="B399" s="154"/>
      <c r="C399" s="191"/>
      <c r="D399" s="191"/>
      <c r="E399" s="191"/>
      <c r="F399" s="191"/>
      <c r="G399" s="191"/>
      <c r="H399" s="191"/>
      <c r="I399" s="191"/>
      <c r="J399" s="191"/>
      <c r="K399" s="191"/>
      <c r="L399" s="191"/>
      <c r="M399" s="191"/>
      <c r="N399" s="191"/>
      <c r="O399" s="191"/>
      <c r="P399" s="191"/>
      <c r="Q399" s="7">
        <f t="shared" si="6"/>
        <v>0</v>
      </c>
    </row>
    <row r="400" spans="1:17" x14ac:dyDescent="0.2">
      <c r="A400" s="82">
        <v>394</v>
      </c>
      <c r="B400" s="154"/>
      <c r="C400" s="191"/>
      <c r="D400" s="191"/>
      <c r="E400" s="191"/>
      <c r="F400" s="191"/>
      <c r="G400" s="191"/>
      <c r="H400" s="191"/>
      <c r="I400" s="191"/>
      <c r="J400" s="191"/>
      <c r="K400" s="191"/>
      <c r="L400" s="191"/>
      <c r="M400" s="191"/>
      <c r="N400" s="191"/>
      <c r="O400" s="191"/>
      <c r="P400" s="191"/>
      <c r="Q400" s="7">
        <f t="shared" si="6"/>
        <v>0</v>
      </c>
    </row>
    <row r="401" spans="1:17" x14ac:dyDescent="0.2">
      <c r="A401" s="82">
        <v>395</v>
      </c>
      <c r="B401" s="154"/>
      <c r="C401" s="191"/>
      <c r="D401" s="191"/>
      <c r="E401" s="191"/>
      <c r="F401" s="191"/>
      <c r="G401" s="191"/>
      <c r="H401" s="191"/>
      <c r="I401" s="191"/>
      <c r="J401" s="191"/>
      <c r="K401" s="191"/>
      <c r="L401" s="191"/>
      <c r="M401" s="191"/>
      <c r="N401" s="191"/>
      <c r="O401" s="191"/>
      <c r="P401" s="191"/>
      <c r="Q401" s="7">
        <f t="shared" si="6"/>
        <v>0</v>
      </c>
    </row>
    <row r="402" spans="1:17" x14ac:dyDescent="0.2">
      <c r="A402" s="82">
        <v>396</v>
      </c>
      <c r="B402" s="154"/>
      <c r="C402" s="191"/>
      <c r="D402" s="191"/>
      <c r="E402" s="191"/>
      <c r="F402" s="191"/>
      <c r="G402" s="191"/>
      <c r="H402" s="191"/>
      <c r="I402" s="191"/>
      <c r="J402" s="191"/>
      <c r="K402" s="191"/>
      <c r="L402" s="191"/>
      <c r="M402" s="191"/>
      <c r="N402" s="191"/>
      <c r="O402" s="191"/>
      <c r="P402" s="191"/>
      <c r="Q402" s="7">
        <f t="shared" si="6"/>
        <v>0</v>
      </c>
    </row>
    <row r="403" spans="1:17" x14ac:dyDescent="0.2">
      <c r="A403" s="82">
        <v>397</v>
      </c>
      <c r="B403" s="154"/>
      <c r="C403" s="191"/>
      <c r="D403" s="191"/>
      <c r="E403" s="191"/>
      <c r="F403" s="191"/>
      <c r="G403" s="191"/>
      <c r="H403" s="191"/>
      <c r="I403" s="191"/>
      <c r="J403" s="191"/>
      <c r="K403" s="191"/>
      <c r="L403" s="191"/>
      <c r="M403" s="191"/>
      <c r="N403" s="191"/>
      <c r="O403" s="191"/>
      <c r="P403" s="191"/>
      <c r="Q403" s="7">
        <f t="shared" si="6"/>
        <v>0</v>
      </c>
    </row>
    <row r="404" spans="1:17" x14ac:dyDescent="0.2">
      <c r="A404" s="82">
        <v>398</v>
      </c>
      <c r="B404" s="154"/>
      <c r="C404" s="191"/>
      <c r="D404" s="191"/>
      <c r="E404" s="191"/>
      <c r="F404" s="191"/>
      <c r="G404" s="191"/>
      <c r="H404" s="191"/>
      <c r="I404" s="191"/>
      <c r="J404" s="191"/>
      <c r="K404" s="191"/>
      <c r="L404" s="191"/>
      <c r="M404" s="191"/>
      <c r="N404" s="191"/>
      <c r="O404" s="191"/>
      <c r="P404" s="191"/>
      <c r="Q404" s="7">
        <f t="shared" si="6"/>
        <v>0</v>
      </c>
    </row>
    <row r="405" spans="1:17" x14ac:dyDescent="0.2">
      <c r="A405" s="82">
        <v>399</v>
      </c>
      <c r="B405" s="154"/>
      <c r="C405" s="191"/>
      <c r="D405" s="191"/>
      <c r="E405" s="191"/>
      <c r="F405" s="191"/>
      <c r="G405" s="191"/>
      <c r="H405" s="191"/>
      <c r="I405" s="191"/>
      <c r="J405" s="191"/>
      <c r="K405" s="191"/>
      <c r="L405" s="191"/>
      <c r="M405" s="191"/>
      <c r="N405" s="191"/>
      <c r="O405" s="191"/>
      <c r="P405" s="191"/>
      <c r="Q405" s="7">
        <f t="shared" si="6"/>
        <v>0</v>
      </c>
    </row>
    <row r="406" spans="1:17" x14ac:dyDescent="0.2">
      <c r="B406" s="81"/>
    </row>
  </sheetData>
  <mergeCells count="1">
    <mergeCell ref="C5:P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B2"/>
  <sheetViews>
    <sheetView showGridLines="0" workbookViewId="0">
      <selection activeCell="R21" sqref="R21"/>
    </sheetView>
  </sheetViews>
  <sheetFormatPr defaultRowHeight="12.75" x14ac:dyDescent="0.2"/>
  <cols>
    <col min="1" max="1" width="2.85546875" style="78" customWidth="1"/>
    <col min="2" max="16384" width="9.140625" style="78"/>
  </cols>
  <sheetData>
    <row r="2" spans="2:2" ht="20.25" x14ac:dyDescent="0.2">
      <c r="B2" s="1" t="str">
        <f ca="1">RIGHT(CELL("filename", B2), LEN(CELL("filename", B2)) - SEARCH("]", CELL("filename", B2)))</f>
        <v>Connecting Forecast &gt;&gt;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184"/>
  <sheetViews>
    <sheetView showGridLines="0" zoomScale="85" zoomScaleNormal="85" workbookViewId="0">
      <pane xSplit="5" ySplit="5" topLeftCell="G6" activePane="bottomRight" state="frozenSplit"/>
      <selection pane="topRight" activeCell="F1" sqref="F1"/>
      <selection pane="bottomLeft" activeCell="A7" sqref="A7"/>
      <selection pane="bottomRight" activeCell="R6" sqref="R6"/>
    </sheetView>
  </sheetViews>
  <sheetFormatPr defaultRowHeight="12.75" x14ac:dyDescent="0.2"/>
  <cols>
    <col min="1" max="1" width="4.140625" style="43" bestFit="1" customWidth="1"/>
    <col min="2" max="2" width="9.28515625" customWidth="1"/>
    <col min="3" max="3" width="18" bestFit="1" customWidth="1"/>
    <col min="4" max="4" width="14.28515625" bestFit="1" customWidth="1"/>
    <col min="5" max="5" width="18.85546875" customWidth="1"/>
    <col min="6" max="8" width="11.7109375" customWidth="1"/>
    <col min="9" max="9" width="9.85546875" bestFit="1" customWidth="1"/>
    <col min="10" max="12" width="11.140625" customWidth="1"/>
    <col min="13" max="13" width="7.5703125" customWidth="1"/>
    <col min="14" max="14" width="8.42578125" bestFit="1" customWidth="1"/>
    <col min="15" max="15" width="12.7109375" bestFit="1" customWidth="1"/>
    <col min="17" max="17" width="10" customWidth="1"/>
    <col min="18" max="18" width="11.28515625" customWidth="1"/>
  </cols>
  <sheetData>
    <row r="2" spans="1:19" ht="20.25" x14ac:dyDescent="0.2">
      <c r="B2" s="1" t="str">
        <f ca="1">RIGHT(CELL("filename", B2), LEN(CELL("filename", B2)) - SEARCH("]", CELL("filename", B2)))</f>
        <v>Forecast Cnx @ Dest. Airport</v>
      </c>
    </row>
    <row r="3" spans="1:19" ht="20.25" x14ac:dyDescent="0.3">
      <c r="B3" s="125" t="str">
        <f>DestinationAirport</f>
        <v>San Jose Intl</v>
      </c>
      <c r="S3">
        <f>52*2*7</f>
        <v>728</v>
      </c>
    </row>
    <row r="4" spans="1:19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83" t="s">
        <v>1486</v>
      </c>
      <c r="P4" s="89">
        <v>1</v>
      </c>
      <c r="Q4" s="80"/>
    </row>
    <row r="5" spans="1:19" s="44" customFormat="1" ht="51" x14ac:dyDescent="0.2">
      <c r="A5" s="126" t="s">
        <v>370</v>
      </c>
      <c r="B5" s="126" t="s">
        <v>366</v>
      </c>
      <c r="C5" s="126" t="s">
        <v>184</v>
      </c>
      <c r="D5" s="126" t="s">
        <v>1445</v>
      </c>
      <c r="E5" s="127" t="s">
        <v>185</v>
      </c>
      <c r="F5" s="128" t="s">
        <v>1511</v>
      </c>
      <c r="G5" s="128" t="s">
        <v>1512</v>
      </c>
      <c r="H5" s="128" t="s">
        <v>1513</v>
      </c>
      <c r="I5" s="128" t="s">
        <v>174</v>
      </c>
      <c r="J5" s="128" t="str">
        <f>"Direct Annual Demand in "&amp;ForecastYear</f>
        <v>Direct Annual Demand in 2016</v>
      </c>
      <c r="K5" s="128" t="str">
        <f>"Indirect Annual Demand in "&amp;ForecastYear</f>
        <v>Indirect Annual Demand in 2016</v>
      </c>
      <c r="L5" s="128" t="str">
        <f>"Total Annual Demand in "&amp;ForecastYear</f>
        <v>Total Annual Demand in 2016</v>
      </c>
      <c r="M5" s="128" t="s">
        <v>1516</v>
      </c>
      <c r="N5" s="128" t="s">
        <v>1496</v>
      </c>
      <c r="O5" s="128" t="s">
        <v>186</v>
      </c>
      <c r="P5" s="128" t="s">
        <v>1485</v>
      </c>
      <c r="Q5" s="128" t="s">
        <v>1520</v>
      </c>
      <c r="R5" s="128" t="s">
        <v>1497</v>
      </c>
      <c r="S5" s="162" t="s">
        <v>8159</v>
      </c>
    </row>
    <row r="6" spans="1:19" s="28" customFormat="1" x14ac:dyDescent="0.2">
      <c r="A6" s="139">
        <f>'Destination Airport Cnx Demand'!A15</f>
        <v>9</v>
      </c>
      <c r="B6" s="139" t="str">
        <f>'Destination Airport Cnx Demand'!B15</f>
        <v>OGG</v>
      </c>
      <c r="C6" s="123" t="str">
        <f>IFERROR(VLOOKUP($B6,'City Lookup'!$C$4:$E$1048576,2,FALSE),"-")</f>
        <v>Kahului</v>
      </c>
      <c r="D6" s="123" t="str">
        <f>IFERROR(VLOOKUP($B6,'City Lookup'!$C$4:$E$1048576,3,FALSE),"-")</f>
        <v>USA</v>
      </c>
      <c r="E6" s="78" t="str">
        <f t="shared" ref="E6:E37" si="0">IFERROR(IF(F6&gt;5000,"Direct Service","No Direct Service"),"-")</f>
        <v>No Direct Service</v>
      </c>
      <c r="F6" s="121">
        <f>IFERROR(INDEX(DestinationAirportCnxDemand,MATCH($B6,'Destination Airport Cnx Demand'!$B$6:$B$1048576,0),MATCH(F$5,'Destination Airport Cnx Demand'!$B$6:$K$6,0)),0)</f>
        <v>0</v>
      </c>
      <c r="G6" s="121">
        <f>IFERROR(INDEX(DestinationAirportCnxDemand,MATCH($B6,'Destination Airport Cnx Demand'!$B$6:$B$1048576,0),MATCH(G$5,'Destination Airport Cnx Demand'!$B$6:$K$6,0)),0)</f>
        <v>5722</v>
      </c>
      <c r="H6" s="29">
        <f t="shared" ref="H6:H37" si="1">SUM(F6,G6)</f>
        <v>5722</v>
      </c>
      <c r="I6" s="122">
        <f>Forecast!$D$40</f>
        <v>0.09</v>
      </c>
      <c r="J6" s="29">
        <f t="shared" ref="J6:J37" si="2">F6*(1+$I6)</f>
        <v>0</v>
      </c>
      <c r="K6" s="29">
        <f t="shared" ref="K6:K37" si="3">G6*(1+$I6)</f>
        <v>6236.9800000000005</v>
      </c>
      <c r="L6" s="29">
        <f t="shared" ref="L6:L37" si="4">SUM(J6,K6)</f>
        <v>6236.9800000000005</v>
      </c>
      <c r="M6" s="122">
        <f>IFERROR(INDEX(DestinationAirportQSI,MATCH(B6,'QSI for Destination Airport'!$B$6:$B$1048576,0),MATCH(M$5,'QSI for Destination Airport'!$B$6:$Q$6,0)),0)</f>
        <v>0.16027548248917414</v>
      </c>
      <c r="N6" s="29">
        <f t="shared" ref="N6:N37" si="5">K6*M6</f>
        <v>999.63497877532939</v>
      </c>
      <c r="O6" s="7">
        <f t="shared" ref="O6:O37" si="6">IFERROR(N6/L6,0%)</f>
        <v>0.16027548248917414</v>
      </c>
      <c r="P6" s="30">
        <f t="shared" ref="P6:P37" si="7">IF((M6*QSIAdjustmentFactor)&gt;P$4,P$4,M6*QSIAdjustmentFactor)</f>
        <v>0.16027548248917414</v>
      </c>
      <c r="Q6" s="29">
        <f t="shared" ref="Q6:Q37" si="8">K6*P6</f>
        <v>999.63497877532939</v>
      </c>
      <c r="R6" s="29">
        <f t="shared" ref="R6:R37" si="9">Q6*SeasonalityFactorDestinationAirport</f>
        <v>999.63497877532939</v>
      </c>
      <c r="S6" s="841">
        <f>Q6/$S$3</f>
        <v>1.3731249708452327</v>
      </c>
    </row>
    <row r="7" spans="1:19" x14ac:dyDescent="0.2">
      <c r="A7" s="139">
        <f>'Destination Airport Cnx Demand'!A17</f>
        <v>11</v>
      </c>
      <c r="B7" s="139" t="str">
        <f>'Destination Airport Cnx Demand'!B17</f>
        <v>KOA</v>
      </c>
      <c r="C7" s="123" t="str">
        <f>IFERROR(VLOOKUP($B7,'City Lookup'!$C$4:$E$1048576,2,FALSE),"-")</f>
        <v>Kona</v>
      </c>
      <c r="D7" s="123" t="str">
        <f>IFERROR(VLOOKUP($B7,'City Lookup'!$C$4:$E$1048576,3,FALSE),"-")</f>
        <v>USA</v>
      </c>
      <c r="E7" s="78" t="str">
        <f t="shared" si="0"/>
        <v>No Direct Service</v>
      </c>
      <c r="F7" s="121">
        <f>IFERROR(INDEX(DestinationAirportCnxDemand,MATCH($B7,'Destination Airport Cnx Demand'!$B$6:$B$1048576,0),MATCH(F$5,'Destination Airport Cnx Demand'!$B$6:$K$6,0)),0)</f>
        <v>0</v>
      </c>
      <c r="G7" s="121">
        <f>IFERROR(INDEX(DestinationAirportCnxDemand,MATCH($B7,'Destination Airport Cnx Demand'!$B$6:$B$1048576,0),MATCH(G$5,'Destination Airport Cnx Demand'!$B$6:$K$6,0)),0)</f>
        <v>4417</v>
      </c>
      <c r="H7" s="29">
        <f t="shared" si="1"/>
        <v>4417</v>
      </c>
      <c r="I7" s="122">
        <f>Forecast!$D$40</f>
        <v>0.09</v>
      </c>
      <c r="J7" s="29">
        <f t="shared" si="2"/>
        <v>0</v>
      </c>
      <c r="K7" s="29">
        <f t="shared" si="3"/>
        <v>4814.5300000000007</v>
      </c>
      <c r="L7" s="29">
        <f t="shared" si="4"/>
        <v>4814.5300000000007</v>
      </c>
      <c r="M7" s="122">
        <f>IFERROR(INDEX(DestinationAirportQSI,MATCH(B7,'QSI for Destination Airport'!$B$6:$B$1048576,0),MATCH(M$5,'QSI for Destination Airport'!$B$6:$Q$6,0)),0)</f>
        <v>0.10078258025564796</v>
      </c>
      <c r="N7" s="29">
        <f t="shared" si="5"/>
        <v>485.22075611822481</v>
      </c>
      <c r="O7" s="7">
        <f t="shared" si="6"/>
        <v>0.10078258025564796</v>
      </c>
      <c r="P7" s="30">
        <f t="shared" si="7"/>
        <v>0.10078258025564796</v>
      </c>
      <c r="Q7" s="29">
        <f t="shared" si="8"/>
        <v>485.22075611822481</v>
      </c>
      <c r="R7" s="29">
        <f t="shared" si="9"/>
        <v>485.22075611822481</v>
      </c>
      <c r="S7" s="841">
        <f t="shared" ref="S7:S18" si="10">Q7/$S$3</f>
        <v>0.66651202763492423</v>
      </c>
    </row>
    <row r="8" spans="1:19" x14ac:dyDescent="0.2">
      <c r="A8" s="139">
        <f>'Destination Airport Cnx Demand'!A8</f>
        <v>2</v>
      </c>
      <c r="B8" s="139" t="str">
        <f>'Destination Airport Cnx Demand'!B8</f>
        <v>SEA</v>
      </c>
      <c r="C8" s="123" t="str">
        <f>IFERROR(VLOOKUP($B8,'City Lookup'!$C$4:$E$1048576,2,FALSE),"-")</f>
        <v>Seattle</v>
      </c>
      <c r="D8" s="123" t="str">
        <f>IFERROR(VLOOKUP($B8,'City Lookup'!$C$4:$E$1048576,3,FALSE),"-")</f>
        <v>USA</v>
      </c>
      <c r="E8" s="78" t="str">
        <f t="shared" si="0"/>
        <v>Direct Service</v>
      </c>
      <c r="F8" s="121">
        <f>IFERROR(INDEX(DestinationAirportCnxDemand,MATCH($B8,'Destination Airport Cnx Demand'!$B$6:$B$1048576,0),MATCH(F$5,'Destination Airport Cnx Demand'!$B$6:$K$6,0)),0)</f>
        <v>98168</v>
      </c>
      <c r="G8" s="121">
        <f>IFERROR(INDEX(DestinationAirportCnxDemand,MATCH($B8,'Destination Airport Cnx Demand'!$B$6:$B$1048576,0),MATCH(G$5,'Destination Airport Cnx Demand'!$B$6:$K$6,0)),0)</f>
        <v>50988</v>
      </c>
      <c r="H8" s="29">
        <f t="shared" si="1"/>
        <v>149156</v>
      </c>
      <c r="I8" s="122">
        <f>Forecast!$D$40</f>
        <v>0.09</v>
      </c>
      <c r="J8" s="29">
        <f t="shared" si="2"/>
        <v>107003.12000000001</v>
      </c>
      <c r="K8" s="29">
        <f t="shared" si="3"/>
        <v>55576.920000000006</v>
      </c>
      <c r="L8" s="29">
        <f t="shared" si="4"/>
        <v>162580.04</v>
      </c>
      <c r="M8" s="122">
        <f>IFERROR(INDEX(DestinationAirportQSI,MATCH(B8,'QSI for Destination Airport'!$B$6:$B$1048576,0),MATCH(M$5,'QSI for Destination Airport'!$B$6:$Q$6,0)),0)</f>
        <v>6.88302964017754E-3</v>
      </c>
      <c r="N8" s="29">
        <f t="shared" si="5"/>
        <v>382.53758766977597</v>
      </c>
      <c r="O8" s="7">
        <f t="shared" si="6"/>
        <v>2.352918523514793E-3</v>
      </c>
      <c r="P8" s="30">
        <f t="shared" si="7"/>
        <v>6.88302964017754E-3</v>
      </c>
      <c r="Q8" s="29">
        <f t="shared" si="8"/>
        <v>382.53758766977597</v>
      </c>
      <c r="R8" s="29">
        <f t="shared" si="9"/>
        <v>382.53758766977597</v>
      </c>
      <c r="S8" s="841">
        <f t="shared" si="10"/>
        <v>0.5254637193266154</v>
      </c>
    </row>
    <row r="9" spans="1:19" x14ac:dyDescent="0.2">
      <c r="A9" s="139">
        <f>'Destination Airport Cnx Demand'!A7</f>
        <v>1</v>
      </c>
      <c r="B9" s="139" t="str">
        <f>'Destination Airport Cnx Demand'!B7</f>
        <v>LAX</v>
      </c>
      <c r="C9" s="123" t="str">
        <f>IFERROR(VLOOKUP($B9,'City Lookup'!$C$4:$E$1048576,2,FALSE),"-")</f>
        <v>Los Angeles</v>
      </c>
      <c r="D9" s="123" t="str">
        <f>IFERROR(VLOOKUP($B9,'City Lookup'!$C$4:$E$1048576,3,FALSE),"-")</f>
        <v>USA</v>
      </c>
      <c r="E9" s="78" t="str">
        <f t="shared" si="0"/>
        <v>Direct Service</v>
      </c>
      <c r="F9" s="121">
        <f>IFERROR(INDEX(DestinationAirportCnxDemand,MATCH($B9,'Destination Airport Cnx Demand'!$B$6:$B$1048576,0),MATCH(F$5,'Destination Airport Cnx Demand'!$B$6:$K$6,0)),0)</f>
        <v>670910</v>
      </c>
      <c r="G9" s="121">
        <f>IFERROR(INDEX(DestinationAirportCnxDemand,MATCH($B9,'Destination Airport Cnx Demand'!$B$6:$B$1048576,0),MATCH(G$5,'Destination Airport Cnx Demand'!$B$6:$K$6,0)),0)</f>
        <v>57774</v>
      </c>
      <c r="H9" s="29">
        <f t="shared" si="1"/>
        <v>728684</v>
      </c>
      <c r="I9" s="122">
        <f>Forecast!$D$40</f>
        <v>0.09</v>
      </c>
      <c r="J9" s="29">
        <f t="shared" si="2"/>
        <v>731291.9</v>
      </c>
      <c r="K9" s="29">
        <f t="shared" si="3"/>
        <v>62973.66</v>
      </c>
      <c r="L9" s="29">
        <f t="shared" si="4"/>
        <v>794265.56</v>
      </c>
      <c r="M9" s="122">
        <f>IFERROR(INDEX(DestinationAirportQSI,MATCH(B9,'QSI for Destination Airport'!$B$6:$B$1048576,0),MATCH(M$5,'QSI for Destination Airport'!$B$6:$Q$6,0)),0)</f>
        <v>5.4974870146468242E-3</v>
      </c>
      <c r="N9" s="29">
        <f t="shared" si="5"/>
        <v>346.19687811478417</v>
      </c>
      <c r="O9" s="7">
        <f t="shared" si="6"/>
        <v>4.3587043874190407E-4</v>
      </c>
      <c r="P9" s="30">
        <f t="shared" si="7"/>
        <v>5.4974870146468242E-3</v>
      </c>
      <c r="Q9" s="29">
        <f t="shared" si="8"/>
        <v>346.19687811478417</v>
      </c>
      <c r="R9" s="29">
        <f t="shared" si="9"/>
        <v>346.19687811478417</v>
      </c>
      <c r="S9" s="841">
        <f t="shared" si="10"/>
        <v>0.47554516224558263</v>
      </c>
    </row>
    <row r="10" spans="1:19" x14ac:dyDescent="0.2">
      <c r="A10" s="139">
        <f>'Destination Airport Cnx Demand'!A14</f>
        <v>8</v>
      </c>
      <c r="B10" s="139" t="str">
        <f>'Destination Airport Cnx Demand'!B14</f>
        <v>RNO</v>
      </c>
      <c r="C10" s="123" t="str">
        <f>IFERROR(VLOOKUP($B10,'City Lookup'!$C$4:$E$1048576,2,FALSE),"-")</f>
        <v>Reno</v>
      </c>
      <c r="D10" s="123" t="str">
        <f>IFERROR(VLOOKUP($B10,'City Lookup'!$C$4:$E$1048576,3,FALSE),"-")</f>
        <v>USA</v>
      </c>
      <c r="E10" s="78" t="str">
        <f t="shared" si="0"/>
        <v>No Direct Service</v>
      </c>
      <c r="F10" s="121">
        <f>IFERROR(INDEX(DestinationAirportCnxDemand,MATCH($B10,'Destination Airport Cnx Demand'!$B$6:$B$1048576,0),MATCH(F$5,'Destination Airport Cnx Demand'!$B$6:$K$6,0)),0)</f>
        <v>0</v>
      </c>
      <c r="G10" s="121">
        <f>IFERROR(INDEX(DestinationAirportCnxDemand,MATCH($B10,'Destination Airport Cnx Demand'!$B$6:$B$1048576,0),MATCH(G$5,'Destination Airport Cnx Demand'!$B$6:$K$6,0)),0)</f>
        <v>5803</v>
      </c>
      <c r="H10" s="29">
        <f t="shared" si="1"/>
        <v>5803</v>
      </c>
      <c r="I10" s="122">
        <f>Forecast!$D$40</f>
        <v>0.09</v>
      </c>
      <c r="J10" s="29">
        <f t="shared" si="2"/>
        <v>0</v>
      </c>
      <c r="K10" s="29">
        <f t="shared" si="3"/>
        <v>6325.27</v>
      </c>
      <c r="L10" s="29">
        <f t="shared" si="4"/>
        <v>6325.27</v>
      </c>
      <c r="M10" s="122">
        <f>IFERROR(INDEX(DestinationAirportQSI,MATCH(B10,'QSI for Destination Airport'!$B$6:$B$1048576,0),MATCH(M$5,'QSI for Destination Airport'!$B$6:$Q$6,0)),0)</f>
        <v>1.5457089245541013E-2</v>
      </c>
      <c r="N10" s="29">
        <f t="shared" si="5"/>
        <v>97.770262892143208</v>
      </c>
      <c r="O10" s="7">
        <f t="shared" si="6"/>
        <v>1.5457089245541013E-2</v>
      </c>
      <c r="P10" s="30">
        <f t="shared" si="7"/>
        <v>1.5457089245541013E-2</v>
      </c>
      <c r="Q10" s="29">
        <f t="shared" si="8"/>
        <v>97.770262892143208</v>
      </c>
      <c r="R10" s="29">
        <f t="shared" si="9"/>
        <v>97.770262892143208</v>
      </c>
      <c r="S10" s="841">
        <f t="shared" si="10"/>
        <v>0.13429981166503188</v>
      </c>
    </row>
    <row r="11" spans="1:19" x14ac:dyDescent="0.2">
      <c r="A11" s="139">
        <f>'Destination Airport Cnx Demand'!A11</f>
        <v>5</v>
      </c>
      <c r="B11" s="139" t="str">
        <f>'Destination Airport Cnx Demand'!B11</f>
        <v>SLC</v>
      </c>
      <c r="C11" s="123" t="str">
        <f>IFERROR(VLOOKUP($B11,'City Lookup'!$C$4:$E$1048576,2,FALSE),"-")</f>
        <v>Salt Lake City</v>
      </c>
      <c r="D11" s="123" t="str">
        <f>IFERROR(VLOOKUP($B11,'City Lookup'!$C$4:$E$1048576,3,FALSE),"-")</f>
        <v>USA</v>
      </c>
      <c r="E11" s="78" t="str">
        <f t="shared" si="0"/>
        <v>No Direct Service</v>
      </c>
      <c r="F11" s="121">
        <f>IFERROR(INDEX(DestinationAirportCnxDemand,MATCH($B11,'Destination Airport Cnx Demand'!$B$6:$B$1048576,0),MATCH(F$5,'Destination Airport Cnx Demand'!$B$6:$K$6,0)),0)</f>
        <v>0</v>
      </c>
      <c r="G11" s="121">
        <f>IFERROR(INDEX(DestinationAirportCnxDemand,MATCH($B11,'Destination Airport Cnx Demand'!$B$6:$B$1048576,0),MATCH(G$5,'Destination Airport Cnx Demand'!$B$6:$K$6,0)),0)</f>
        <v>32314</v>
      </c>
      <c r="H11" s="29">
        <f t="shared" si="1"/>
        <v>32314</v>
      </c>
      <c r="I11" s="122">
        <f>Forecast!$D$40</f>
        <v>0.09</v>
      </c>
      <c r="J11" s="29">
        <f t="shared" si="2"/>
        <v>0</v>
      </c>
      <c r="K11" s="29">
        <f t="shared" si="3"/>
        <v>35222.26</v>
      </c>
      <c r="L11" s="29">
        <f t="shared" si="4"/>
        <v>35222.26</v>
      </c>
      <c r="M11" s="122">
        <f>IFERROR(INDEX(DestinationAirportQSI,MATCH(B11,'QSI for Destination Airport'!$B$6:$B$1048576,0),MATCH(M$5,'QSI for Destination Airport'!$B$6:$Q$6,0)),0)</f>
        <v>2.7753283786633555E-3</v>
      </c>
      <c r="N11" s="29">
        <f t="shared" si="5"/>
        <v>97.75333773865917</v>
      </c>
      <c r="O11" s="7">
        <f t="shared" si="6"/>
        <v>2.7753283786633555E-3</v>
      </c>
      <c r="P11" s="30">
        <f t="shared" si="7"/>
        <v>2.7753283786633555E-3</v>
      </c>
      <c r="Q11" s="29">
        <f t="shared" si="8"/>
        <v>97.75333773865917</v>
      </c>
      <c r="R11" s="29">
        <f t="shared" si="9"/>
        <v>97.75333773865917</v>
      </c>
      <c r="S11" s="841">
        <f t="shared" si="10"/>
        <v>0.13427656282782852</v>
      </c>
    </row>
    <row r="12" spans="1:19" x14ac:dyDescent="0.2">
      <c r="A12" s="139">
        <f>'Destination Airport Cnx Demand'!A9</f>
        <v>3</v>
      </c>
      <c r="B12" s="139" t="str">
        <f>'Destination Airport Cnx Demand'!B9</f>
        <v>PHX</v>
      </c>
      <c r="C12" s="123" t="str">
        <f>IFERROR(VLOOKUP($B12,'City Lookup'!$C$4:$E$1048576,2,FALSE),"-")</f>
        <v>Phoenix</v>
      </c>
      <c r="D12" s="123" t="str">
        <f>IFERROR(VLOOKUP($B12,'City Lookup'!$C$4:$E$1048576,3,FALSE),"-")</f>
        <v>USA</v>
      </c>
      <c r="E12" s="78" t="str">
        <f t="shared" si="0"/>
        <v>Direct Service</v>
      </c>
      <c r="F12" s="121">
        <f>IFERROR(INDEX(DestinationAirportCnxDemand,MATCH($B12,'Destination Airport Cnx Demand'!$B$6:$B$1048576,0),MATCH(F$5,'Destination Airport Cnx Demand'!$B$6:$K$6,0)),0)</f>
        <v>74780</v>
      </c>
      <c r="G12" s="121">
        <f>IFERROR(INDEX(DestinationAirportCnxDemand,MATCH($B12,'Destination Airport Cnx Demand'!$B$6:$B$1048576,0),MATCH(G$5,'Destination Airport Cnx Demand'!$B$6:$K$6,0)),0)</f>
        <v>25164</v>
      </c>
      <c r="H12" s="29">
        <f t="shared" si="1"/>
        <v>99944</v>
      </c>
      <c r="I12" s="122">
        <f>Forecast!$D$40</f>
        <v>0.09</v>
      </c>
      <c r="J12" s="29">
        <f t="shared" si="2"/>
        <v>81510.200000000012</v>
      </c>
      <c r="K12" s="29">
        <f t="shared" si="3"/>
        <v>27428.760000000002</v>
      </c>
      <c r="L12" s="29">
        <f t="shared" si="4"/>
        <v>108938.96000000002</v>
      </c>
      <c r="M12" s="122">
        <f>IFERROR(INDEX(DestinationAirportQSI,MATCH(B12,'QSI for Destination Airport'!$B$6:$B$1048576,0),MATCH(M$5,'QSI for Destination Airport'!$B$6:$Q$6,0)),0)</f>
        <v>3.3225498557775896E-3</v>
      </c>
      <c r="N12" s="29">
        <f t="shared" si="5"/>
        <v>91.133422582158119</v>
      </c>
      <c r="O12" s="7">
        <f t="shared" si="6"/>
        <v>8.3655491646109071E-4</v>
      </c>
      <c r="P12" s="30">
        <f t="shared" si="7"/>
        <v>3.3225498557775896E-3</v>
      </c>
      <c r="Q12" s="29">
        <f t="shared" si="8"/>
        <v>91.133422582158119</v>
      </c>
      <c r="R12" s="29">
        <f t="shared" si="9"/>
        <v>91.133422582158119</v>
      </c>
      <c r="S12" s="841">
        <f t="shared" si="10"/>
        <v>0.12518327277768973</v>
      </c>
    </row>
    <row r="13" spans="1:19" x14ac:dyDescent="0.2">
      <c r="A13" s="139">
        <f>'Destination Airport Cnx Demand'!A10</f>
        <v>4</v>
      </c>
      <c r="B13" s="139" t="str">
        <f>'Destination Airport Cnx Demand'!B10</f>
        <v>PDX</v>
      </c>
      <c r="C13" s="123" t="str">
        <f>IFERROR(VLOOKUP($B13,'City Lookup'!$C$4:$E$1048576,2,FALSE),"-")</f>
        <v>Portland</v>
      </c>
      <c r="D13" s="123" t="str">
        <f>IFERROR(VLOOKUP($B13,'City Lookup'!$C$4:$E$1048576,3,FALSE),"-")</f>
        <v>USA</v>
      </c>
      <c r="E13" s="78" t="str">
        <f t="shared" si="0"/>
        <v>No Direct Service</v>
      </c>
      <c r="F13" s="121">
        <f>IFERROR(INDEX(DestinationAirportCnxDemand,MATCH($B13,'Destination Airport Cnx Demand'!$B$6:$B$1048576,0),MATCH(F$5,'Destination Airport Cnx Demand'!$B$6:$K$6,0)),0)</f>
        <v>0</v>
      </c>
      <c r="G13" s="121">
        <f>IFERROR(INDEX(DestinationAirportCnxDemand,MATCH($B13,'Destination Airport Cnx Demand'!$B$6:$B$1048576,0),MATCH(G$5,'Destination Airport Cnx Demand'!$B$6:$K$6,0)),0)</f>
        <v>36192</v>
      </c>
      <c r="H13" s="29">
        <f t="shared" si="1"/>
        <v>36192</v>
      </c>
      <c r="I13" s="122">
        <f>Forecast!$D$40</f>
        <v>0.09</v>
      </c>
      <c r="J13" s="29">
        <f t="shared" si="2"/>
        <v>0</v>
      </c>
      <c r="K13" s="29">
        <f t="shared" si="3"/>
        <v>39449.280000000006</v>
      </c>
      <c r="L13" s="29">
        <f t="shared" si="4"/>
        <v>39449.280000000006</v>
      </c>
      <c r="M13" s="122">
        <f>IFERROR(INDEX(DestinationAirportQSI,MATCH(B13,'QSI for Destination Airport'!$B$6:$B$1048576,0),MATCH(M$5,'QSI for Destination Airport'!$B$6:$Q$6,0)),0)</f>
        <v>2.1715679442106247E-3</v>
      </c>
      <c r="N13" s="29">
        <f t="shared" si="5"/>
        <v>85.666791870189329</v>
      </c>
      <c r="O13" s="7">
        <f t="shared" si="6"/>
        <v>2.1715679442106247E-3</v>
      </c>
      <c r="P13" s="30">
        <f t="shared" si="7"/>
        <v>2.1715679442106247E-3</v>
      </c>
      <c r="Q13" s="29">
        <f t="shared" si="8"/>
        <v>85.666791870189329</v>
      </c>
      <c r="R13" s="29">
        <f t="shared" si="9"/>
        <v>85.666791870189329</v>
      </c>
      <c r="S13" s="841">
        <f t="shared" si="10"/>
        <v>0.11767416465685347</v>
      </c>
    </row>
    <row r="14" spans="1:19" x14ac:dyDescent="0.2">
      <c r="A14" s="139">
        <f>'Destination Airport Cnx Demand'!A13</f>
        <v>7</v>
      </c>
      <c r="B14" s="139" t="str">
        <f>'Destination Airport Cnx Demand'!B13</f>
        <v>GDL</v>
      </c>
      <c r="C14" s="123" t="str">
        <f>IFERROR(VLOOKUP($B14,'City Lookup'!$C$4:$E$1048576,2,FALSE),"-")</f>
        <v>Guadalajara</v>
      </c>
      <c r="D14" s="123" t="str">
        <f>IFERROR(VLOOKUP($B14,'City Lookup'!$C$4:$E$1048576,3,FALSE),"-")</f>
        <v>Mexico</v>
      </c>
      <c r="E14" s="78" t="str">
        <f t="shared" si="0"/>
        <v>No Direct Service</v>
      </c>
      <c r="F14" s="121">
        <f>IFERROR(INDEX(DestinationAirportCnxDemand,MATCH($B14,'Destination Airport Cnx Demand'!$B$6:$B$1048576,0),MATCH(F$5,'Destination Airport Cnx Demand'!$B$6:$K$6,0)),0)</f>
        <v>0</v>
      </c>
      <c r="G14" s="121">
        <f>IFERROR(INDEX(DestinationAirportCnxDemand,MATCH($B14,'Destination Airport Cnx Demand'!$B$6:$B$1048576,0),MATCH(G$5,'Destination Airport Cnx Demand'!$B$6:$K$6,0)),0)</f>
        <v>8256</v>
      </c>
      <c r="H14" s="29">
        <f t="shared" si="1"/>
        <v>8256</v>
      </c>
      <c r="I14" s="122">
        <f>Forecast!$D$40</f>
        <v>0.09</v>
      </c>
      <c r="J14" s="29">
        <f t="shared" si="2"/>
        <v>0</v>
      </c>
      <c r="K14" s="29">
        <f t="shared" si="3"/>
        <v>8999.0400000000009</v>
      </c>
      <c r="L14" s="29">
        <f t="shared" si="4"/>
        <v>8999.0400000000009</v>
      </c>
      <c r="M14" s="122">
        <f>IFERROR(INDEX(DestinationAirportQSI,MATCH(B14,'QSI for Destination Airport'!$B$6:$B$1048576,0),MATCH(M$5,'QSI for Destination Airport'!$B$6:$Q$6,0)),0)</f>
        <v>4.0767762337649283E-3</v>
      </c>
      <c r="N14" s="29">
        <f t="shared" si="5"/>
        <v>36.687072398699947</v>
      </c>
      <c r="O14" s="7">
        <f t="shared" si="6"/>
        <v>4.0767762337649283E-3</v>
      </c>
      <c r="P14" s="30">
        <f t="shared" si="7"/>
        <v>4.0767762337649283E-3</v>
      </c>
      <c r="Q14" s="29">
        <f t="shared" si="8"/>
        <v>36.687072398699947</v>
      </c>
      <c r="R14" s="29">
        <f t="shared" si="9"/>
        <v>36.687072398699947</v>
      </c>
      <c r="S14" s="841">
        <f t="shared" si="10"/>
        <v>5.0394330217994429E-2</v>
      </c>
    </row>
    <row r="15" spans="1:19" x14ac:dyDescent="0.2">
      <c r="A15" s="139">
        <f>'Destination Airport Cnx Demand'!A18</f>
        <v>12</v>
      </c>
      <c r="B15" s="139" t="str">
        <f>'Destination Airport Cnx Demand'!B18</f>
        <v>SJD</v>
      </c>
      <c r="C15" s="123" t="str">
        <f>IFERROR(VLOOKUP($B15,'City Lookup'!$C$4:$E$1048576,2,FALSE),"-")</f>
        <v>San Jose Cabo</v>
      </c>
      <c r="D15" s="123" t="str">
        <f>IFERROR(VLOOKUP($B15,'City Lookup'!$C$4:$E$1048576,3,FALSE),"-")</f>
        <v>Mexico</v>
      </c>
      <c r="E15" s="78" t="str">
        <f t="shared" si="0"/>
        <v>No Direct Service</v>
      </c>
      <c r="F15" s="121">
        <f>IFERROR(INDEX(DestinationAirportCnxDemand,MATCH($B15,'Destination Airport Cnx Demand'!$B$6:$B$1048576,0),MATCH(F$5,'Destination Airport Cnx Demand'!$B$6:$K$6,0)),0)</f>
        <v>0</v>
      </c>
      <c r="G15" s="121">
        <f>IFERROR(INDEX(DestinationAirportCnxDemand,MATCH($B15,'Destination Airport Cnx Demand'!$B$6:$B$1048576,0),MATCH(G$5,'Destination Airport Cnx Demand'!$B$6:$K$6,0)),0)</f>
        <v>2543</v>
      </c>
      <c r="H15" s="29">
        <f t="shared" si="1"/>
        <v>2543</v>
      </c>
      <c r="I15" s="122">
        <f>Forecast!$D$40</f>
        <v>0.09</v>
      </c>
      <c r="J15" s="29">
        <f t="shared" si="2"/>
        <v>0</v>
      </c>
      <c r="K15" s="29">
        <f t="shared" si="3"/>
        <v>2771.8700000000003</v>
      </c>
      <c r="L15" s="29">
        <f t="shared" si="4"/>
        <v>2771.8700000000003</v>
      </c>
      <c r="M15" s="122">
        <f>IFERROR(INDEX(DestinationAirportQSI,MATCH(B15,'QSI for Destination Airport'!$B$6:$B$1048576,0),MATCH(M$5,'QSI for Destination Airport'!$B$6:$Q$6,0)),0)</f>
        <v>1.8184666244786725E-3</v>
      </c>
      <c r="N15" s="29">
        <f t="shared" si="5"/>
        <v>5.0405530823936981</v>
      </c>
      <c r="O15" s="7">
        <f t="shared" si="6"/>
        <v>1.8184666244786723E-3</v>
      </c>
      <c r="P15" s="30">
        <f t="shared" si="7"/>
        <v>1.8184666244786725E-3</v>
      </c>
      <c r="Q15" s="29">
        <f t="shared" si="8"/>
        <v>5.0405530823936981</v>
      </c>
      <c r="R15" s="29">
        <f t="shared" si="9"/>
        <v>5.0405530823936981</v>
      </c>
      <c r="S15" s="841">
        <f t="shared" si="10"/>
        <v>6.9238366516396954E-3</v>
      </c>
    </row>
    <row r="16" spans="1:19" x14ac:dyDescent="0.2">
      <c r="A16" s="139">
        <f>'Destination Airport Cnx Demand'!A12</f>
        <v>6</v>
      </c>
      <c r="B16" s="139" t="str">
        <f>'Destination Airport Cnx Demand'!B12</f>
        <v>HNL</v>
      </c>
      <c r="C16" s="123" t="str">
        <f>IFERROR(VLOOKUP($B16,'City Lookup'!$C$4:$E$1048576,2,FALSE),"-")</f>
        <v>Honolulu</v>
      </c>
      <c r="D16" s="123" t="str">
        <f>IFERROR(VLOOKUP($B16,'City Lookup'!$C$4:$E$1048576,3,FALSE),"-")</f>
        <v>USA</v>
      </c>
      <c r="E16" s="78" t="str">
        <f t="shared" si="0"/>
        <v>No Direct Service</v>
      </c>
      <c r="F16" s="121">
        <f>IFERROR(INDEX(DestinationAirportCnxDemand,MATCH($B16,'Destination Airport Cnx Demand'!$B$6:$B$1048576,0),MATCH(F$5,'Destination Airport Cnx Demand'!$B$6:$K$6,0)),0)</f>
        <v>0</v>
      </c>
      <c r="G16" s="121">
        <f>IFERROR(INDEX(DestinationAirportCnxDemand,MATCH($B16,'Destination Airport Cnx Demand'!$B$6:$B$1048576,0),MATCH(G$5,'Destination Airport Cnx Demand'!$B$6:$K$6,0)),0)</f>
        <v>27309</v>
      </c>
      <c r="H16" s="25">
        <f t="shared" si="1"/>
        <v>27309</v>
      </c>
      <c r="I16" s="122">
        <f>Forecast!$D$40</f>
        <v>0.09</v>
      </c>
      <c r="J16" s="25">
        <f t="shared" si="2"/>
        <v>0</v>
      </c>
      <c r="K16" s="25">
        <f t="shared" si="3"/>
        <v>29766.81</v>
      </c>
      <c r="L16" s="25">
        <f t="shared" si="4"/>
        <v>29766.81</v>
      </c>
      <c r="M16" s="122">
        <f>IFERROR(INDEX(DestinationAirportQSI,MATCH(B16,'QSI for Destination Airport'!$B$6:$B$1048576,0),MATCH(M$5,'QSI for Destination Airport'!$B$6:$Q$6,0)),0)</f>
        <v>0</v>
      </c>
      <c r="N16" s="29">
        <f t="shared" si="5"/>
        <v>0</v>
      </c>
      <c r="O16" s="7">
        <f t="shared" si="6"/>
        <v>0</v>
      </c>
      <c r="P16" s="30">
        <f t="shared" si="7"/>
        <v>0</v>
      </c>
      <c r="Q16" s="29">
        <f t="shared" si="8"/>
        <v>0</v>
      </c>
      <c r="R16" s="29">
        <f t="shared" si="9"/>
        <v>0</v>
      </c>
      <c r="S16" s="841">
        <f t="shared" si="10"/>
        <v>0</v>
      </c>
    </row>
    <row r="17" spans="1:19" x14ac:dyDescent="0.2">
      <c r="A17" s="139">
        <f>'Destination Airport Cnx Demand'!A16</f>
        <v>10</v>
      </c>
      <c r="B17" s="139" t="str">
        <f>'Destination Airport Cnx Demand'!B16</f>
        <v>BOI</v>
      </c>
      <c r="C17" s="123" t="str">
        <f>IFERROR(VLOOKUP($B17,'City Lookup'!$C$4:$E$1048576,2,FALSE),"-")</f>
        <v>Boise</v>
      </c>
      <c r="D17" s="123" t="str">
        <f>IFERROR(VLOOKUP($B17,'City Lookup'!$C$4:$E$1048576,3,FALSE),"-")</f>
        <v>USA</v>
      </c>
      <c r="E17" s="78" t="str">
        <f t="shared" si="0"/>
        <v>No Direct Service</v>
      </c>
      <c r="F17" s="121">
        <f>IFERROR(INDEX(DestinationAirportCnxDemand,MATCH($B17,'Destination Airport Cnx Demand'!$B$6:$B$1048576,0),MATCH(F$5,'Destination Airport Cnx Demand'!$B$6:$K$6,0)),0)</f>
        <v>0</v>
      </c>
      <c r="G17" s="121">
        <f>IFERROR(INDEX(DestinationAirportCnxDemand,MATCH($B17,'Destination Airport Cnx Demand'!$B$6:$B$1048576,0),MATCH(G$5,'Destination Airport Cnx Demand'!$B$6:$K$6,0)),0)</f>
        <v>4842</v>
      </c>
      <c r="H17" s="29">
        <f t="shared" si="1"/>
        <v>4842</v>
      </c>
      <c r="I17" s="122">
        <f>Forecast!$D$40</f>
        <v>0.09</v>
      </c>
      <c r="J17" s="29">
        <f t="shared" si="2"/>
        <v>0</v>
      </c>
      <c r="K17" s="29">
        <f t="shared" si="3"/>
        <v>5277.7800000000007</v>
      </c>
      <c r="L17" s="29">
        <f t="shared" si="4"/>
        <v>5277.7800000000007</v>
      </c>
      <c r="M17" s="122">
        <f>IFERROR(INDEX(DestinationAirportQSI,MATCH(B17,'QSI for Destination Airport'!$B$6:$B$1048576,0),MATCH(M$5,'QSI for Destination Airport'!$B$6:$Q$6,0)),0)</f>
        <v>0</v>
      </c>
      <c r="N17" s="29">
        <f t="shared" si="5"/>
        <v>0</v>
      </c>
      <c r="O17" s="7">
        <f t="shared" si="6"/>
        <v>0</v>
      </c>
      <c r="P17" s="30">
        <f t="shared" si="7"/>
        <v>0</v>
      </c>
      <c r="Q17" s="29">
        <f t="shared" si="8"/>
        <v>0</v>
      </c>
      <c r="R17" s="29">
        <f t="shared" si="9"/>
        <v>0</v>
      </c>
      <c r="S17" s="841">
        <f t="shared" si="10"/>
        <v>0</v>
      </c>
    </row>
    <row r="18" spans="1:19" x14ac:dyDescent="0.2">
      <c r="A18" s="139">
        <f>'Destination Airport Cnx Demand'!A19</f>
        <v>13</v>
      </c>
      <c r="B18" s="139" t="str">
        <f>'Destination Airport Cnx Demand'!B19</f>
        <v>LIH</v>
      </c>
      <c r="C18" s="123" t="str">
        <f>IFERROR(VLOOKUP($B18,'City Lookup'!$C$4:$E$1048576,2,FALSE),"-")</f>
        <v>Kauai Island</v>
      </c>
      <c r="D18" s="123" t="str">
        <f>IFERROR(VLOOKUP($B18,'City Lookup'!$C$4:$E$1048576,3,FALSE),"-")</f>
        <v>USA</v>
      </c>
      <c r="E18" s="78" t="str">
        <f t="shared" si="0"/>
        <v>No Direct Service</v>
      </c>
      <c r="F18" s="121">
        <f>IFERROR(INDEX(DestinationAirportCnxDemand,MATCH($B18,'Destination Airport Cnx Demand'!$B$6:$B$1048576,0),MATCH(F$5,'Destination Airport Cnx Demand'!$B$6:$K$6,0)),0)</f>
        <v>0</v>
      </c>
      <c r="G18" s="121">
        <f>IFERROR(INDEX(DestinationAirportCnxDemand,MATCH($B18,'Destination Airport Cnx Demand'!$B$6:$B$1048576,0),MATCH(G$5,'Destination Airport Cnx Demand'!$B$6:$K$6,0)),0)</f>
        <v>2013</v>
      </c>
      <c r="H18" s="29">
        <f t="shared" si="1"/>
        <v>2013</v>
      </c>
      <c r="I18" s="122">
        <f>Forecast!$D$40</f>
        <v>0.09</v>
      </c>
      <c r="J18" s="29">
        <f t="shared" si="2"/>
        <v>0</v>
      </c>
      <c r="K18" s="29">
        <f t="shared" si="3"/>
        <v>2194.17</v>
      </c>
      <c r="L18" s="29">
        <f t="shared" si="4"/>
        <v>2194.17</v>
      </c>
      <c r="M18" s="122">
        <f>IFERROR(INDEX(DestinationAirportQSI,MATCH(B18,'QSI for Destination Airport'!$B$6:$B$1048576,0),MATCH(M$5,'QSI for Destination Airport'!$B$6:$Q$6,0)),0)</f>
        <v>0</v>
      </c>
      <c r="N18" s="29">
        <f t="shared" si="5"/>
        <v>0</v>
      </c>
      <c r="O18" s="7">
        <f t="shared" si="6"/>
        <v>0</v>
      </c>
      <c r="P18" s="30">
        <f t="shared" si="7"/>
        <v>0</v>
      </c>
      <c r="Q18" s="29">
        <f t="shared" si="8"/>
        <v>0</v>
      </c>
      <c r="R18" s="29">
        <f t="shared" si="9"/>
        <v>0</v>
      </c>
      <c r="S18" s="841">
        <f t="shared" si="10"/>
        <v>0</v>
      </c>
    </row>
    <row r="19" spans="1:19" x14ac:dyDescent="0.2">
      <c r="A19" s="139">
        <f>'Destination Airport Cnx Demand'!A20</f>
        <v>14</v>
      </c>
      <c r="B19" s="139">
        <f>'Destination Airport Cnx Demand'!B20</f>
        <v>0</v>
      </c>
      <c r="C19" s="123" t="str">
        <f>IFERROR(VLOOKUP($B19,'City Lookup'!$C$4:$E$1048576,2,FALSE),"-")</f>
        <v>-</v>
      </c>
      <c r="D19" s="123" t="str">
        <f>IFERROR(VLOOKUP($B19,'City Lookup'!$C$4:$E$1048576,3,FALSE),"-")</f>
        <v>-</v>
      </c>
      <c r="E19" s="78" t="str">
        <f t="shared" si="0"/>
        <v>No Direct Service</v>
      </c>
      <c r="F19" s="121">
        <f>IFERROR(INDEX(DestinationAirportCnxDemand,MATCH($B19,'Destination Airport Cnx Demand'!$B$6:$B$1048576,0),MATCH(F$5,'Destination Airport Cnx Demand'!$B$6:$K$6,0)),0)</f>
        <v>0</v>
      </c>
      <c r="G19" s="121">
        <f>IFERROR(INDEX(DestinationAirportCnxDemand,MATCH($B19,'Destination Airport Cnx Demand'!$B$6:$B$1048576,0),MATCH(G$5,'Destination Airport Cnx Demand'!$B$6:$K$6,0)),0)</f>
        <v>0</v>
      </c>
      <c r="H19" s="29">
        <f t="shared" si="1"/>
        <v>0</v>
      </c>
      <c r="I19" s="122">
        <f>Forecast!$D$40</f>
        <v>0.09</v>
      </c>
      <c r="J19" s="29">
        <f t="shared" si="2"/>
        <v>0</v>
      </c>
      <c r="K19" s="29">
        <f t="shared" si="3"/>
        <v>0</v>
      </c>
      <c r="L19" s="29">
        <f t="shared" si="4"/>
        <v>0</v>
      </c>
      <c r="M19" s="122">
        <f>IFERROR(INDEX(DestinationAirportQSI,MATCH(B19,'QSI for Destination Airport'!$B$6:$B$1048576,0),MATCH(M$5,'QSI for Destination Airport'!$B$6:$Q$6,0)),0)</f>
        <v>0</v>
      </c>
      <c r="N19" s="29">
        <f t="shared" si="5"/>
        <v>0</v>
      </c>
      <c r="O19" s="7">
        <f t="shared" si="6"/>
        <v>0</v>
      </c>
      <c r="P19" s="30">
        <f t="shared" si="7"/>
        <v>0</v>
      </c>
      <c r="Q19" s="29">
        <f t="shared" si="8"/>
        <v>0</v>
      </c>
      <c r="R19" s="29">
        <f t="shared" si="9"/>
        <v>0</v>
      </c>
      <c r="S19" s="153"/>
    </row>
    <row r="20" spans="1:19" x14ac:dyDescent="0.2">
      <c r="A20" s="139">
        <f>'Destination Airport Cnx Demand'!A21</f>
        <v>15</v>
      </c>
      <c r="B20" s="139">
        <f>'Destination Airport Cnx Demand'!B21</f>
        <v>0</v>
      </c>
      <c r="C20" s="123" t="str">
        <f>IFERROR(VLOOKUP($B20,'City Lookup'!$C$4:$E$1048576,2,FALSE),"-")</f>
        <v>-</v>
      </c>
      <c r="D20" s="123" t="str">
        <f>IFERROR(VLOOKUP($B20,'City Lookup'!$C$4:$E$1048576,3,FALSE),"-")</f>
        <v>-</v>
      </c>
      <c r="E20" s="78" t="str">
        <f t="shared" si="0"/>
        <v>No Direct Service</v>
      </c>
      <c r="F20" s="121">
        <f>IFERROR(INDEX(DestinationAirportCnxDemand,MATCH($B20,'Destination Airport Cnx Demand'!$B$6:$B$1048576,0),MATCH(F$5,'Destination Airport Cnx Demand'!$B$6:$K$6,0)),0)</f>
        <v>0</v>
      </c>
      <c r="G20" s="121">
        <f>IFERROR(INDEX(DestinationAirportCnxDemand,MATCH($B20,'Destination Airport Cnx Demand'!$B$6:$B$1048576,0),MATCH(G$5,'Destination Airport Cnx Demand'!$B$6:$K$6,0)),0)</f>
        <v>0</v>
      </c>
      <c r="H20" s="29">
        <f t="shared" si="1"/>
        <v>0</v>
      </c>
      <c r="I20" s="122">
        <f>Forecast!$D$40</f>
        <v>0.09</v>
      </c>
      <c r="J20" s="29">
        <f t="shared" si="2"/>
        <v>0</v>
      </c>
      <c r="K20" s="29">
        <f t="shared" si="3"/>
        <v>0</v>
      </c>
      <c r="L20" s="29">
        <f t="shared" si="4"/>
        <v>0</v>
      </c>
      <c r="M20" s="122">
        <f>IFERROR(INDEX(DestinationAirportQSI,MATCH(B20,'QSI for Destination Airport'!$B$6:$B$1048576,0),MATCH(M$5,'QSI for Destination Airport'!$B$6:$Q$6,0)),0)</f>
        <v>0</v>
      </c>
      <c r="N20" s="29">
        <f t="shared" si="5"/>
        <v>0</v>
      </c>
      <c r="O20" s="7">
        <f t="shared" si="6"/>
        <v>0</v>
      </c>
      <c r="P20" s="30">
        <f t="shared" si="7"/>
        <v>0</v>
      </c>
      <c r="Q20" s="29">
        <f t="shared" si="8"/>
        <v>0</v>
      </c>
      <c r="R20" s="29">
        <f t="shared" si="9"/>
        <v>0</v>
      </c>
      <c r="S20" s="153"/>
    </row>
    <row r="21" spans="1:19" x14ac:dyDescent="0.2">
      <c r="A21" s="139">
        <f>'Destination Airport Cnx Demand'!A22</f>
        <v>16</v>
      </c>
      <c r="B21" s="139">
        <f>'Destination Airport Cnx Demand'!B22</f>
        <v>0</v>
      </c>
      <c r="C21" s="123" t="str">
        <f>IFERROR(VLOOKUP($B21,'City Lookup'!$C$4:$E$1048576,2,FALSE),"-")</f>
        <v>-</v>
      </c>
      <c r="D21" s="123" t="str">
        <f>IFERROR(VLOOKUP($B21,'City Lookup'!$C$4:$E$1048576,3,FALSE),"-")</f>
        <v>-</v>
      </c>
      <c r="E21" s="78" t="str">
        <f t="shared" si="0"/>
        <v>No Direct Service</v>
      </c>
      <c r="F21" s="121">
        <f>IFERROR(INDEX(DestinationAirportCnxDemand,MATCH($B21,'Destination Airport Cnx Demand'!$B$6:$B$1048576,0),MATCH(F$5,'Destination Airport Cnx Demand'!$B$6:$K$6,0)),0)</f>
        <v>0</v>
      </c>
      <c r="G21" s="121">
        <f>IFERROR(INDEX(DestinationAirportCnxDemand,MATCH($B21,'Destination Airport Cnx Demand'!$B$6:$B$1048576,0),MATCH(G$5,'Destination Airport Cnx Demand'!$B$6:$K$6,0)),0)</f>
        <v>0</v>
      </c>
      <c r="H21" s="25">
        <f t="shared" si="1"/>
        <v>0</v>
      </c>
      <c r="I21" s="122">
        <f>Forecast!$D$40</f>
        <v>0.09</v>
      </c>
      <c r="J21" s="25">
        <f t="shared" si="2"/>
        <v>0</v>
      </c>
      <c r="K21" s="25">
        <f t="shared" si="3"/>
        <v>0</v>
      </c>
      <c r="L21" s="25">
        <f t="shared" si="4"/>
        <v>0</v>
      </c>
      <c r="M21" s="122">
        <f>IFERROR(INDEX(DestinationAirportQSI,MATCH(B21,'QSI for Destination Airport'!$B$6:$B$1048576,0),MATCH(M$5,'QSI for Destination Airport'!$B$6:$Q$6,0)),0)</f>
        <v>0</v>
      </c>
      <c r="N21" s="29">
        <f t="shared" si="5"/>
        <v>0</v>
      </c>
      <c r="O21" s="7">
        <f t="shared" si="6"/>
        <v>0</v>
      </c>
      <c r="P21" s="30">
        <f t="shared" si="7"/>
        <v>0</v>
      </c>
      <c r="Q21" s="29">
        <f t="shared" si="8"/>
        <v>0</v>
      </c>
      <c r="R21" s="29">
        <f t="shared" si="9"/>
        <v>0</v>
      </c>
      <c r="S21" s="153"/>
    </row>
    <row r="22" spans="1:19" x14ac:dyDescent="0.2">
      <c r="A22" s="139">
        <f>'Destination Airport Cnx Demand'!A23</f>
        <v>17</v>
      </c>
      <c r="B22" s="139">
        <f>'Destination Airport Cnx Demand'!B23</f>
        <v>0</v>
      </c>
      <c r="C22" s="123" t="str">
        <f>IFERROR(VLOOKUP($B22,'City Lookup'!$C$4:$E$1048576,2,FALSE),"-")</f>
        <v>-</v>
      </c>
      <c r="D22" s="123" t="str">
        <f>IFERROR(VLOOKUP($B22,'City Lookup'!$C$4:$E$1048576,3,FALSE),"-")</f>
        <v>-</v>
      </c>
      <c r="E22" s="78" t="str">
        <f t="shared" si="0"/>
        <v>No Direct Service</v>
      </c>
      <c r="F22" s="121">
        <f>IFERROR(INDEX(DestinationAirportCnxDemand,MATCH($B22,'Destination Airport Cnx Demand'!$B$6:$B$1048576,0),MATCH(F$5,'Destination Airport Cnx Demand'!$B$6:$K$6,0)),0)</f>
        <v>0</v>
      </c>
      <c r="G22" s="121">
        <f>IFERROR(INDEX(DestinationAirportCnxDemand,MATCH($B22,'Destination Airport Cnx Demand'!$B$6:$B$1048576,0),MATCH(G$5,'Destination Airport Cnx Demand'!$B$6:$K$6,0)),0)</f>
        <v>0</v>
      </c>
      <c r="H22" s="29">
        <f t="shared" si="1"/>
        <v>0</v>
      </c>
      <c r="I22" s="122">
        <f>Forecast!$D$40</f>
        <v>0.09</v>
      </c>
      <c r="J22" s="29">
        <f t="shared" si="2"/>
        <v>0</v>
      </c>
      <c r="K22" s="29">
        <f t="shared" si="3"/>
        <v>0</v>
      </c>
      <c r="L22" s="29">
        <f t="shared" si="4"/>
        <v>0</v>
      </c>
      <c r="M22" s="122">
        <f>IFERROR(INDEX(DestinationAirportQSI,MATCH(B22,'QSI for Destination Airport'!$B$6:$B$1048576,0),MATCH(M$5,'QSI for Destination Airport'!$B$6:$Q$6,0)),0)</f>
        <v>0</v>
      </c>
      <c r="N22" s="29">
        <f t="shared" si="5"/>
        <v>0</v>
      </c>
      <c r="O22" s="7">
        <f t="shared" si="6"/>
        <v>0</v>
      </c>
      <c r="P22" s="30">
        <f t="shared" si="7"/>
        <v>0</v>
      </c>
      <c r="Q22" s="29">
        <f t="shared" si="8"/>
        <v>0</v>
      </c>
      <c r="R22" s="29">
        <f t="shared" si="9"/>
        <v>0</v>
      </c>
      <c r="S22" s="153"/>
    </row>
    <row r="23" spans="1:19" x14ac:dyDescent="0.2">
      <c r="A23" s="139">
        <f>'Destination Airport Cnx Demand'!A24</f>
        <v>18</v>
      </c>
      <c r="B23" s="139">
        <f>'Destination Airport Cnx Demand'!B24</f>
        <v>0</v>
      </c>
      <c r="C23" s="123" t="str">
        <f>IFERROR(VLOOKUP($B23,'City Lookup'!$C$4:$E$1048576,2,FALSE),"-")</f>
        <v>-</v>
      </c>
      <c r="D23" s="123" t="str">
        <f>IFERROR(VLOOKUP($B23,'City Lookup'!$C$4:$E$1048576,3,FALSE),"-")</f>
        <v>-</v>
      </c>
      <c r="E23" s="78" t="str">
        <f t="shared" si="0"/>
        <v>No Direct Service</v>
      </c>
      <c r="F23" s="121">
        <f>IFERROR(INDEX(DestinationAirportCnxDemand,MATCH($B23,'Destination Airport Cnx Demand'!$B$6:$B$1048576,0),MATCH(F$5,'Destination Airport Cnx Demand'!$B$6:$K$6,0)),0)</f>
        <v>0</v>
      </c>
      <c r="G23" s="121">
        <f>IFERROR(INDEX(DestinationAirportCnxDemand,MATCH($B23,'Destination Airport Cnx Demand'!$B$6:$B$1048576,0),MATCH(G$5,'Destination Airport Cnx Demand'!$B$6:$K$6,0)),0)</f>
        <v>0</v>
      </c>
      <c r="H23" s="29">
        <f t="shared" si="1"/>
        <v>0</v>
      </c>
      <c r="I23" s="122">
        <f>Forecast!$D$40</f>
        <v>0.09</v>
      </c>
      <c r="J23" s="29">
        <f t="shared" si="2"/>
        <v>0</v>
      </c>
      <c r="K23" s="29">
        <f t="shared" si="3"/>
        <v>0</v>
      </c>
      <c r="L23" s="29">
        <f t="shared" si="4"/>
        <v>0</v>
      </c>
      <c r="M23" s="122">
        <f>IFERROR(INDEX(DestinationAirportQSI,MATCH(B23,'QSI for Destination Airport'!$B$6:$B$1048576,0),MATCH(M$5,'QSI for Destination Airport'!$B$6:$Q$6,0)),0)</f>
        <v>0</v>
      </c>
      <c r="N23" s="29">
        <f t="shared" si="5"/>
        <v>0</v>
      </c>
      <c r="O23" s="7">
        <f t="shared" si="6"/>
        <v>0</v>
      </c>
      <c r="P23" s="30">
        <f t="shared" si="7"/>
        <v>0</v>
      </c>
      <c r="Q23" s="29">
        <f t="shared" si="8"/>
        <v>0</v>
      </c>
      <c r="R23" s="29">
        <f t="shared" si="9"/>
        <v>0</v>
      </c>
      <c r="S23" s="153"/>
    </row>
    <row r="24" spans="1:19" x14ac:dyDescent="0.2">
      <c r="A24" s="139">
        <f>'Destination Airport Cnx Demand'!A25</f>
        <v>19</v>
      </c>
      <c r="B24" s="139">
        <f>'Destination Airport Cnx Demand'!B25</f>
        <v>0</v>
      </c>
      <c r="C24" s="123" t="str">
        <f>IFERROR(VLOOKUP($B24,'City Lookup'!$C$4:$E$1048576,2,FALSE),"-")</f>
        <v>-</v>
      </c>
      <c r="D24" s="123" t="str">
        <f>IFERROR(VLOOKUP($B24,'City Lookup'!$C$4:$E$1048576,3,FALSE),"-")</f>
        <v>-</v>
      </c>
      <c r="E24" s="78" t="str">
        <f t="shared" si="0"/>
        <v>No Direct Service</v>
      </c>
      <c r="F24" s="121">
        <f>IFERROR(INDEX(DestinationAirportCnxDemand,MATCH($B24,'Destination Airport Cnx Demand'!$B$6:$B$1048576,0),MATCH(F$5,'Destination Airport Cnx Demand'!$B$6:$K$6,0)),0)</f>
        <v>0</v>
      </c>
      <c r="G24" s="121">
        <f>IFERROR(INDEX(DestinationAirportCnxDemand,MATCH($B24,'Destination Airport Cnx Demand'!$B$6:$B$1048576,0),MATCH(G$5,'Destination Airport Cnx Demand'!$B$6:$K$6,0)),0)</f>
        <v>0</v>
      </c>
      <c r="H24" s="29">
        <f t="shared" si="1"/>
        <v>0</v>
      </c>
      <c r="I24" s="122">
        <f>Forecast!$D$40</f>
        <v>0.09</v>
      </c>
      <c r="J24" s="29">
        <f t="shared" si="2"/>
        <v>0</v>
      </c>
      <c r="K24" s="29">
        <f t="shared" si="3"/>
        <v>0</v>
      </c>
      <c r="L24" s="29">
        <f t="shared" si="4"/>
        <v>0</v>
      </c>
      <c r="M24" s="122">
        <f>IFERROR(INDEX(DestinationAirportQSI,MATCH(B24,'QSI for Destination Airport'!$B$6:$B$1048576,0),MATCH(M$5,'QSI for Destination Airport'!$B$6:$Q$6,0)),0)</f>
        <v>0</v>
      </c>
      <c r="N24" s="29">
        <f t="shared" si="5"/>
        <v>0</v>
      </c>
      <c r="O24" s="7">
        <f t="shared" si="6"/>
        <v>0</v>
      </c>
      <c r="P24" s="30">
        <f t="shared" si="7"/>
        <v>0</v>
      </c>
      <c r="Q24" s="29">
        <f t="shared" si="8"/>
        <v>0</v>
      </c>
      <c r="R24" s="29">
        <f t="shared" si="9"/>
        <v>0</v>
      </c>
      <c r="S24" s="153"/>
    </row>
    <row r="25" spans="1:19" x14ac:dyDescent="0.2">
      <c r="A25" s="139">
        <f>'Destination Airport Cnx Demand'!A26</f>
        <v>20</v>
      </c>
      <c r="B25" s="139">
        <f>'Destination Airport Cnx Demand'!B26</f>
        <v>0</v>
      </c>
      <c r="C25" s="123" t="str">
        <f>IFERROR(VLOOKUP($B25,'City Lookup'!$C$4:$E$1048576,2,FALSE),"-")</f>
        <v>-</v>
      </c>
      <c r="D25" s="123" t="str">
        <f>IFERROR(VLOOKUP($B25,'City Lookup'!$C$4:$E$1048576,3,FALSE),"-")</f>
        <v>-</v>
      </c>
      <c r="E25" s="78" t="str">
        <f t="shared" si="0"/>
        <v>No Direct Service</v>
      </c>
      <c r="F25" s="121">
        <f>IFERROR(INDEX(DestinationAirportCnxDemand,MATCH($B25,'Destination Airport Cnx Demand'!$B$6:$B$1048576,0),MATCH(F$5,'Destination Airport Cnx Demand'!$B$6:$K$6,0)),0)</f>
        <v>0</v>
      </c>
      <c r="G25" s="121">
        <f>IFERROR(INDEX(DestinationAirportCnxDemand,MATCH($B25,'Destination Airport Cnx Demand'!$B$6:$B$1048576,0),MATCH(G$5,'Destination Airport Cnx Demand'!$B$6:$K$6,0)),0)</f>
        <v>0</v>
      </c>
      <c r="H25" s="29">
        <f t="shared" si="1"/>
        <v>0</v>
      </c>
      <c r="I25" s="122">
        <f>Forecast!$D$40</f>
        <v>0.09</v>
      </c>
      <c r="J25" s="29">
        <f t="shared" si="2"/>
        <v>0</v>
      </c>
      <c r="K25" s="29">
        <f t="shared" si="3"/>
        <v>0</v>
      </c>
      <c r="L25" s="29">
        <f t="shared" si="4"/>
        <v>0</v>
      </c>
      <c r="M25" s="122">
        <f>IFERROR(INDEX(DestinationAirportQSI,MATCH(B25,'QSI for Destination Airport'!$B$6:$B$1048576,0),MATCH(M$5,'QSI for Destination Airport'!$B$6:$Q$6,0)),0)</f>
        <v>0</v>
      </c>
      <c r="N25" s="29">
        <f t="shared" si="5"/>
        <v>0</v>
      </c>
      <c r="O25" s="7">
        <f t="shared" si="6"/>
        <v>0</v>
      </c>
      <c r="P25" s="30">
        <f t="shared" si="7"/>
        <v>0</v>
      </c>
      <c r="Q25" s="29">
        <f t="shared" si="8"/>
        <v>0</v>
      </c>
      <c r="R25" s="29">
        <f t="shared" si="9"/>
        <v>0</v>
      </c>
      <c r="S25" s="153"/>
    </row>
    <row r="26" spans="1:19" x14ac:dyDescent="0.2">
      <c r="A26" s="139">
        <f>'Destination Airport Cnx Demand'!A27</f>
        <v>21</v>
      </c>
      <c r="B26" s="139">
        <f>'Destination Airport Cnx Demand'!B27</f>
        <v>0</v>
      </c>
      <c r="C26" s="123" t="str">
        <f>IFERROR(VLOOKUP($B26,'City Lookup'!$C$4:$E$1048576,2,FALSE),"-")</f>
        <v>-</v>
      </c>
      <c r="D26" s="123" t="str">
        <f>IFERROR(VLOOKUP($B26,'City Lookup'!$C$4:$E$1048576,3,FALSE),"-")</f>
        <v>-</v>
      </c>
      <c r="E26" s="78" t="str">
        <f t="shared" si="0"/>
        <v>No Direct Service</v>
      </c>
      <c r="F26" s="121">
        <f>IFERROR(INDEX(DestinationAirportCnxDemand,MATCH($B26,'Destination Airport Cnx Demand'!$B$6:$B$1048576,0),MATCH(F$5,'Destination Airport Cnx Demand'!$B$6:$K$6,0)),0)</f>
        <v>0</v>
      </c>
      <c r="G26" s="121">
        <f>IFERROR(INDEX(DestinationAirportCnxDemand,MATCH($B26,'Destination Airport Cnx Demand'!$B$6:$B$1048576,0),MATCH(G$5,'Destination Airport Cnx Demand'!$B$6:$K$6,0)),0)</f>
        <v>0</v>
      </c>
      <c r="H26" s="29">
        <f t="shared" si="1"/>
        <v>0</v>
      </c>
      <c r="I26" s="122">
        <f>Forecast!$D$40</f>
        <v>0.09</v>
      </c>
      <c r="J26" s="29">
        <f t="shared" si="2"/>
        <v>0</v>
      </c>
      <c r="K26" s="29">
        <f t="shared" si="3"/>
        <v>0</v>
      </c>
      <c r="L26" s="29">
        <f t="shared" si="4"/>
        <v>0</v>
      </c>
      <c r="M26" s="122">
        <f>IFERROR(INDEX(DestinationAirportQSI,MATCH(B26,'QSI for Destination Airport'!$B$6:$B$1048576,0),MATCH(M$5,'QSI for Destination Airport'!$B$6:$Q$6,0)),0)</f>
        <v>0</v>
      </c>
      <c r="N26" s="29">
        <f t="shared" si="5"/>
        <v>0</v>
      </c>
      <c r="O26" s="7">
        <f t="shared" si="6"/>
        <v>0</v>
      </c>
      <c r="P26" s="30">
        <f t="shared" si="7"/>
        <v>0</v>
      </c>
      <c r="Q26" s="29">
        <f t="shared" si="8"/>
        <v>0</v>
      </c>
      <c r="R26" s="29">
        <f t="shared" si="9"/>
        <v>0</v>
      </c>
      <c r="S26" s="153"/>
    </row>
    <row r="27" spans="1:19" x14ac:dyDescent="0.2">
      <c r="A27" s="139">
        <f>'Destination Airport Cnx Demand'!A28</f>
        <v>22</v>
      </c>
      <c r="B27" s="139">
        <f>'Destination Airport Cnx Demand'!B28</f>
        <v>0</v>
      </c>
      <c r="C27" s="123" t="str">
        <f>IFERROR(VLOOKUP($B27,'City Lookup'!$C$4:$E$1048576,2,FALSE),"-")</f>
        <v>-</v>
      </c>
      <c r="D27" s="123" t="str">
        <f>IFERROR(VLOOKUP($B27,'City Lookup'!$C$4:$E$1048576,3,FALSE),"-")</f>
        <v>-</v>
      </c>
      <c r="E27" s="78" t="str">
        <f t="shared" si="0"/>
        <v>No Direct Service</v>
      </c>
      <c r="F27" s="121">
        <f>IFERROR(INDEX(DestinationAirportCnxDemand,MATCH($B27,'Destination Airport Cnx Demand'!$B$6:$B$1048576,0),MATCH(F$5,'Destination Airport Cnx Demand'!$B$6:$K$6,0)),0)</f>
        <v>0</v>
      </c>
      <c r="G27" s="121">
        <f>IFERROR(INDEX(DestinationAirportCnxDemand,MATCH($B27,'Destination Airport Cnx Demand'!$B$6:$B$1048576,0),MATCH(G$5,'Destination Airport Cnx Demand'!$B$6:$K$6,0)),0)</f>
        <v>0</v>
      </c>
      <c r="H27" s="29">
        <f t="shared" si="1"/>
        <v>0</v>
      </c>
      <c r="I27" s="122">
        <f>Forecast!$D$40</f>
        <v>0.09</v>
      </c>
      <c r="J27" s="29">
        <f t="shared" si="2"/>
        <v>0</v>
      </c>
      <c r="K27" s="29">
        <f t="shared" si="3"/>
        <v>0</v>
      </c>
      <c r="L27" s="29">
        <f t="shared" si="4"/>
        <v>0</v>
      </c>
      <c r="M27" s="122">
        <f>IFERROR(INDEX(DestinationAirportQSI,MATCH(B27,'QSI for Destination Airport'!$B$6:$B$1048576,0),MATCH(M$5,'QSI for Destination Airport'!$B$6:$Q$6,0)),0)</f>
        <v>0</v>
      </c>
      <c r="N27" s="29">
        <f t="shared" si="5"/>
        <v>0</v>
      </c>
      <c r="O27" s="7">
        <f t="shared" si="6"/>
        <v>0</v>
      </c>
      <c r="P27" s="30">
        <f t="shared" si="7"/>
        <v>0</v>
      </c>
      <c r="Q27" s="29">
        <f t="shared" si="8"/>
        <v>0</v>
      </c>
      <c r="R27" s="29">
        <f t="shared" si="9"/>
        <v>0</v>
      </c>
      <c r="S27" s="153"/>
    </row>
    <row r="28" spans="1:19" x14ac:dyDescent="0.2">
      <c r="A28" s="139">
        <f>'Destination Airport Cnx Demand'!A29</f>
        <v>23</v>
      </c>
      <c r="B28" s="139">
        <f>'Destination Airport Cnx Demand'!B29</f>
        <v>0</v>
      </c>
      <c r="C28" s="123" t="str">
        <f>IFERROR(VLOOKUP($B28,'City Lookup'!$C$4:$E$1048576,2,FALSE),"-")</f>
        <v>-</v>
      </c>
      <c r="D28" s="123" t="str">
        <f>IFERROR(VLOOKUP($B28,'City Lookup'!$C$4:$E$1048576,3,FALSE),"-")</f>
        <v>-</v>
      </c>
      <c r="E28" s="78" t="str">
        <f t="shared" si="0"/>
        <v>No Direct Service</v>
      </c>
      <c r="F28" s="121">
        <f>IFERROR(INDEX(DestinationAirportCnxDemand,MATCH($B28,'Destination Airport Cnx Demand'!$B$6:$B$1048576,0),MATCH(F$5,'Destination Airport Cnx Demand'!$B$6:$K$6,0)),0)</f>
        <v>0</v>
      </c>
      <c r="G28" s="121">
        <f>IFERROR(INDEX(DestinationAirportCnxDemand,MATCH($B28,'Destination Airport Cnx Demand'!$B$6:$B$1048576,0),MATCH(G$5,'Destination Airport Cnx Demand'!$B$6:$K$6,0)),0)</f>
        <v>0</v>
      </c>
      <c r="H28" s="29">
        <f t="shared" si="1"/>
        <v>0</v>
      </c>
      <c r="I28" s="122">
        <f>Forecast!$D$40</f>
        <v>0.09</v>
      </c>
      <c r="J28" s="29">
        <f t="shared" si="2"/>
        <v>0</v>
      </c>
      <c r="K28" s="29">
        <f t="shared" si="3"/>
        <v>0</v>
      </c>
      <c r="L28" s="29">
        <f t="shared" si="4"/>
        <v>0</v>
      </c>
      <c r="M28" s="122">
        <f>IFERROR(INDEX(DestinationAirportQSI,MATCH(B28,'QSI for Destination Airport'!$B$6:$B$1048576,0),MATCH(M$5,'QSI for Destination Airport'!$B$6:$Q$6,0)),0)</f>
        <v>0</v>
      </c>
      <c r="N28" s="29">
        <f t="shared" si="5"/>
        <v>0</v>
      </c>
      <c r="O28" s="7">
        <f t="shared" si="6"/>
        <v>0</v>
      </c>
      <c r="P28" s="30">
        <f t="shared" si="7"/>
        <v>0</v>
      </c>
      <c r="Q28" s="29">
        <f t="shared" si="8"/>
        <v>0</v>
      </c>
      <c r="R28" s="29">
        <f t="shared" si="9"/>
        <v>0</v>
      </c>
      <c r="S28" s="153"/>
    </row>
    <row r="29" spans="1:19" x14ac:dyDescent="0.2">
      <c r="A29" s="139">
        <f>'Destination Airport Cnx Demand'!A30</f>
        <v>24</v>
      </c>
      <c r="B29" s="139">
        <f>'Destination Airport Cnx Demand'!B30</f>
        <v>0</v>
      </c>
      <c r="C29" s="123" t="str">
        <f>IFERROR(VLOOKUP($B29,'City Lookup'!$C$4:$E$1048576,2,FALSE),"-")</f>
        <v>-</v>
      </c>
      <c r="D29" s="123" t="str">
        <f>IFERROR(VLOOKUP($B29,'City Lookup'!$C$4:$E$1048576,3,FALSE),"-")</f>
        <v>-</v>
      </c>
      <c r="E29" s="78" t="str">
        <f t="shared" si="0"/>
        <v>No Direct Service</v>
      </c>
      <c r="F29" s="121">
        <f>IFERROR(INDEX(DestinationAirportCnxDemand,MATCH($B29,'Destination Airport Cnx Demand'!$B$6:$B$1048576,0),MATCH(F$5,'Destination Airport Cnx Demand'!$B$6:$K$6,0)),0)</f>
        <v>0</v>
      </c>
      <c r="G29" s="121">
        <f>IFERROR(INDEX(DestinationAirportCnxDemand,MATCH($B29,'Destination Airport Cnx Demand'!$B$6:$B$1048576,0),MATCH(G$5,'Destination Airport Cnx Demand'!$B$6:$K$6,0)),0)</f>
        <v>0</v>
      </c>
      <c r="H29" s="29">
        <f t="shared" si="1"/>
        <v>0</v>
      </c>
      <c r="I29" s="122">
        <f>Forecast!$D$40</f>
        <v>0.09</v>
      </c>
      <c r="J29" s="29">
        <f t="shared" si="2"/>
        <v>0</v>
      </c>
      <c r="K29" s="29">
        <f t="shared" si="3"/>
        <v>0</v>
      </c>
      <c r="L29" s="29">
        <f t="shared" si="4"/>
        <v>0</v>
      </c>
      <c r="M29" s="122">
        <f>IFERROR(INDEX(DestinationAirportQSI,MATCH(B29,'QSI for Destination Airport'!$B$6:$B$1048576,0),MATCH(M$5,'QSI for Destination Airport'!$B$6:$Q$6,0)),0)</f>
        <v>0</v>
      </c>
      <c r="N29" s="29">
        <f t="shared" si="5"/>
        <v>0</v>
      </c>
      <c r="O29" s="7">
        <f t="shared" si="6"/>
        <v>0</v>
      </c>
      <c r="P29" s="30">
        <f t="shared" si="7"/>
        <v>0</v>
      </c>
      <c r="Q29" s="29">
        <f t="shared" si="8"/>
        <v>0</v>
      </c>
      <c r="R29" s="29">
        <f t="shared" si="9"/>
        <v>0</v>
      </c>
      <c r="S29" s="153"/>
    </row>
    <row r="30" spans="1:19" x14ac:dyDescent="0.2">
      <c r="A30" s="139">
        <f>'Destination Airport Cnx Demand'!A31</f>
        <v>25</v>
      </c>
      <c r="B30" s="139">
        <f>'Destination Airport Cnx Demand'!B31</f>
        <v>0</v>
      </c>
      <c r="C30" s="123" t="str">
        <f>IFERROR(VLOOKUP($B30,'City Lookup'!$C$4:$E$1048576,2,FALSE),"-")</f>
        <v>-</v>
      </c>
      <c r="D30" s="123" t="str">
        <f>IFERROR(VLOOKUP($B30,'City Lookup'!$C$4:$E$1048576,3,FALSE),"-")</f>
        <v>-</v>
      </c>
      <c r="E30" s="78" t="str">
        <f t="shared" si="0"/>
        <v>No Direct Service</v>
      </c>
      <c r="F30" s="121">
        <f>IFERROR(INDEX(DestinationAirportCnxDemand,MATCH($B30,'Destination Airport Cnx Demand'!$B$6:$B$1048576,0),MATCH(F$5,'Destination Airport Cnx Demand'!$B$6:$K$6,0)),0)</f>
        <v>0</v>
      </c>
      <c r="G30" s="121">
        <f>IFERROR(INDEX(DestinationAirportCnxDemand,MATCH($B30,'Destination Airport Cnx Demand'!$B$6:$B$1048576,0),MATCH(G$5,'Destination Airport Cnx Demand'!$B$6:$K$6,0)),0)</f>
        <v>0</v>
      </c>
      <c r="H30" s="29">
        <f t="shared" si="1"/>
        <v>0</v>
      </c>
      <c r="I30" s="122">
        <f>Forecast!$D$40</f>
        <v>0.09</v>
      </c>
      <c r="J30" s="29">
        <f t="shared" si="2"/>
        <v>0</v>
      </c>
      <c r="K30" s="29">
        <f t="shared" si="3"/>
        <v>0</v>
      </c>
      <c r="L30" s="29">
        <f t="shared" si="4"/>
        <v>0</v>
      </c>
      <c r="M30" s="122">
        <f>IFERROR(INDEX(DestinationAirportQSI,MATCH(B30,'QSI for Destination Airport'!$B$6:$B$1048576,0),MATCH(M$5,'QSI for Destination Airport'!$B$6:$Q$6,0)),0)</f>
        <v>0</v>
      </c>
      <c r="N30" s="29">
        <f t="shared" si="5"/>
        <v>0</v>
      </c>
      <c r="O30" s="7">
        <f t="shared" si="6"/>
        <v>0</v>
      </c>
      <c r="P30" s="30">
        <f t="shared" si="7"/>
        <v>0</v>
      </c>
      <c r="Q30" s="29">
        <f t="shared" si="8"/>
        <v>0</v>
      </c>
      <c r="R30" s="29">
        <f t="shared" si="9"/>
        <v>0</v>
      </c>
      <c r="S30" s="153"/>
    </row>
    <row r="31" spans="1:19" x14ac:dyDescent="0.2">
      <c r="A31" s="139">
        <f>'Destination Airport Cnx Demand'!A32</f>
        <v>26</v>
      </c>
      <c r="B31" s="139">
        <f>'Destination Airport Cnx Demand'!B32</f>
        <v>0</v>
      </c>
      <c r="C31" s="123" t="str">
        <f>IFERROR(VLOOKUP($B31,'City Lookup'!$C$4:$E$1048576,2,FALSE),"-")</f>
        <v>-</v>
      </c>
      <c r="D31" s="123" t="str">
        <f>IFERROR(VLOOKUP($B31,'City Lookup'!$C$4:$E$1048576,3,FALSE),"-")</f>
        <v>-</v>
      </c>
      <c r="E31" s="78" t="str">
        <f t="shared" si="0"/>
        <v>No Direct Service</v>
      </c>
      <c r="F31" s="121">
        <f>IFERROR(INDEX(DestinationAirportCnxDemand,MATCH($B31,'Destination Airport Cnx Demand'!$B$6:$B$1048576,0),MATCH(F$5,'Destination Airport Cnx Demand'!$B$6:$K$6,0)),0)</f>
        <v>0</v>
      </c>
      <c r="G31" s="121">
        <f>IFERROR(INDEX(DestinationAirportCnxDemand,MATCH($B31,'Destination Airport Cnx Demand'!$B$6:$B$1048576,0),MATCH(G$5,'Destination Airport Cnx Demand'!$B$6:$K$6,0)),0)</f>
        <v>0</v>
      </c>
      <c r="H31" s="29">
        <f t="shared" si="1"/>
        <v>0</v>
      </c>
      <c r="I31" s="122">
        <f>Forecast!$D$40</f>
        <v>0.09</v>
      </c>
      <c r="J31" s="29">
        <f t="shared" si="2"/>
        <v>0</v>
      </c>
      <c r="K31" s="29">
        <f t="shared" si="3"/>
        <v>0</v>
      </c>
      <c r="L31" s="29">
        <f t="shared" si="4"/>
        <v>0</v>
      </c>
      <c r="M31" s="122">
        <f>IFERROR(INDEX(DestinationAirportQSI,MATCH(B31,'QSI for Destination Airport'!$B$6:$B$1048576,0),MATCH(M$5,'QSI for Destination Airport'!$B$6:$Q$6,0)),0)</f>
        <v>0</v>
      </c>
      <c r="N31" s="29">
        <f t="shared" si="5"/>
        <v>0</v>
      </c>
      <c r="O31" s="7">
        <f t="shared" si="6"/>
        <v>0</v>
      </c>
      <c r="P31" s="30">
        <f t="shared" si="7"/>
        <v>0</v>
      </c>
      <c r="Q31" s="29">
        <f t="shared" si="8"/>
        <v>0</v>
      </c>
      <c r="R31" s="29">
        <f t="shared" si="9"/>
        <v>0</v>
      </c>
      <c r="S31" s="153"/>
    </row>
    <row r="32" spans="1:19" x14ac:dyDescent="0.2">
      <c r="A32" s="139">
        <f>'Destination Airport Cnx Demand'!A33</f>
        <v>27</v>
      </c>
      <c r="B32" s="139">
        <f>'Destination Airport Cnx Demand'!B33</f>
        <v>0</v>
      </c>
      <c r="C32" s="123" t="str">
        <f>IFERROR(VLOOKUP($B32,'City Lookup'!$C$4:$E$1048576,2,FALSE),"-")</f>
        <v>-</v>
      </c>
      <c r="D32" s="123" t="str">
        <f>IFERROR(VLOOKUP($B32,'City Lookup'!$C$4:$E$1048576,3,FALSE),"-")</f>
        <v>-</v>
      </c>
      <c r="E32" s="78" t="str">
        <f t="shared" si="0"/>
        <v>No Direct Service</v>
      </c>
      <c r="F32" s="121">
        <f>IFERROR(INDEX(DestinationAirportCnxDemand,MATCH($B32,'Destination Airport Cnx Demand'!$B$6:$B$1048576,0),MATCH(F$5,'Destination Airport Cnx Demand'!$B$6:$K$6,0)),0)</f>
        <v>0</v>
      </c>
      <c r="G32" s="121">
        <f>IFERROR(INDEX(DestinationAirportCnxDemand,MATCH($B32,'Destination Airport Cnx Demand'!$B$6:$B$1048576,0),MATCH(G$5,'Destination Airport Cnx Demand'!$B$6:$K$6,0)),0)</f>
        <v>0</v>
      </c>
      <c r="H32" s="29">
        <f t="shared" si="1"/>
        <v>0</v>
      </c>
      <c r="I32" s="122">
        <f>Forecast!$D$40</f>
        <v>0.09</v>
      </c>
      <c r="J32" s="29">
        <f t="shared" si="2"/>
        <v>0</v>
      </c>
      <c r="K32" s="29">
        <f t="shared" si="3"/>
        <v>0</v>
      </c>
      <c r="L32" s="29">
        <f t="shared" si="4"/>
        <v>0</v>
      </c>
      <c r="M32" s="122">
        <f>IFERROR(INDEX(DestinationAirportQSI,MATCH(B32,'QSI for Destination Airport'!$B$6:$B$1048576,0),MATCH(M$5,'QSI for Destination Airport'!$B$6:$Q$6,0)),0)</f>
        <v>0</v>
      </c>
      <c r="N32" s="29">
        <f t="shared" si="5"/>
        <v>0</v>
      </c>
      <c r="O32" s="7">
        <f t="shared" si="6"/>
        <v>0</v>
      </c>
      <c r="P32" s="30">
        <f t="shared" si="7"/>
        <v>0</v>
      </c>
      <c r="Q32" s="29">
        <f t="shared" si="8"/>
        <v>0</v>
      </c>
      <c r="R32" s="29">
        <f t="shared" si="9"/>
        <v>0</v>
      </c>
      <c r="S32" s="153"/>
    </row>
    <row r="33" spans="1:19" x14ac:dyDescent="0.2">
      <c r="A33" s="139">
        <f>'Destination Airport Cnx Demand'!A34</f>
        <v>28</v>
      </c>
      <c r="B33" s="139">
        <f>'Destination Airport Cnx Demand'!B34</f>
        <v>0</v>
      </c>
      <c r="C33" s="123" t="str">
        <f>IFERROR(VLOOKUP($B33,'City Lookup'!$C$4:$E$1048576,2,FALSE),"-")</f>
        <v>-</v>
      </c>
      <c r="D33" s="123" t="str">
        <f>IFERROR(VLOOKUP($B33,'City Lookup'!$C$4:$E$1048576,3,FALSE),"-")</f>
        <v>-</v>
      </c>
      <c r="E33" s="78" t="str">
        <f t="shared" si="0"/>
        <v>No Direct Service</v>
      </c>
      <c r="F33" s="121">
        <f>IFERROR(INDEX(DestinationAirportCnxDemand,MATCH($B33,'Destination Airport Cnx Demand'!$B$6:$B$1048576,0),MATCH(F$5,'Destination Airport Cnx Demand'!$B$6:$K$6,0)),0)</f>
        <v>0</v>
      </c>
      <c r="G33" s="121">
        <f>IFERROR(INDEX(DestinationAirportCnxDemand,MATCH($B33,'Destination Airport Cnx Demand'!$B$6:$B$1048576,0),MATCH(G$5,'Destination Airport Cnx Demand'!$B$6:$K$6,0)),0)</f>
        <v>0</v>
      </c>
      <c r="H33" s="29">
        <f t="shared" si="1"/>
        <v>0</v>
      </c>
      <c r="I33" s="122">
        <f>Forecast!$D$40</f>
        <v>0.09</v>
      </c>
      <c r="J33" s="29">
        <f t="shared" si="2"/>
        <v>0</v>
      </c>
      <c r="K33" s="29">
        <f t="shared" si="3"/>
        <v>0</v>
      </c>
      <c r="L33" s="29">
        <f t="shared" si="4"/>
        <v>0</v>
      </c>
      <c r="M33" s="122">
        <f>IFERROR(INDEX(DestinationAirportQSI,MATCH(B33,'QSI for Destination Airport'!$B$6:$B$1048576,0),MATCH(M$5,'QSI for Destination Airport'!$B$6:$Q$6,0)),0)</f>
        <v>0</v>
      </c>
      <c r="N33" s="29">
        <f t="shared" si="5"/>
        <v>0</v>
      </c>
      <c r="O33" s="7">
        <f t="shared" si="6"/>
        <v>0</v>
      </c>
      <c r="P33" s="30">
        <f t="shared" si="7"/>
        <v>0</v>
      </c>
      <c r="Q33" s="29">
        <f t="shared" si="8"/>
        <v>0</v>
      </c>
      <c r="R33" s="29">
        <f t="shared" si="9"/>
        <v>0</v>
      </c>
      <c r="S33" s="153"/>
    </row>
    <row r="34" spans="1:19" x14ac:dyDescent="0.2">
      <c r="A34" s="139">
        <f>'Destination Airport Cnx Demand'!A35</f>
        <v>29</v>
      </c>
      <c r="B34" s="139">
        <f>'Destination Airport Cnx Demand'!B35</f>
        <v>0</v>
      </c>
      <c r="C34" s="123" t="str">
        <f>IFERROR(VLOOKUP($B34,'City Lookup'!$C$4:$E$1048576,2,FALSE),"-")</f>
        <v>-</v>
      </c>
      <c r="D34" s="123" t="str">
        <f>IFERROR(VLOOKUP($B34,'City Lookup'!$C$4:$E$1048576,3,FALSE),"-")</f>
        <v>-</v>
      </c>
      <c r="E34" s="78" t="str">
        <f t="shared" si="0"/>
        <v>No Direct Service</v>
      </c>
      <c r="F34" s="121">
        <f>IFERROR(INDEX(DestinationAirportCnxDemand,MATCH($B34,'Destination Airport Cnx Demand'!$B$6:$B$1048576,0),MATCH(F$5,'Destination Airport Cnx Demand'!$B$6:$K$6,0)),0)</f>
        <v>0</v>
      </c>
      <c r="G34" s="121">
        <f>IFERROR(INDEX(DestinationAirportCnxDemand,MATCH($B34,'Destination Airport Cnx Demand'!$B$6:$B$1048576,0),MATCH(G$5,'Destination Airport Cnx Demand'!$B$6:$K$6,0)),0)</f>
        <v>0</v>
      </c>
      <c r="H34" s="29">
        <f t="shared" si="1"/>
        <v>0</v>
      </c>
      <c r="I34" s="122">
        <f>Forecast!$D$40</f>
        <v>0.09</v>
      </c>
      <c r="J34" s="29">
        <f t="shared" si="2"/>
        <v>0</v>
      </c>
      <c r="K34" s="29">
        <f t="shared" si="3"/>
        <v>0</v>
      </c>
      <c r="L34" s="29">
        <f t="shared" si="4"/>
        <v>0</v>
      </c>
      <c r="M34" s="122">
        <f>IFERROR(INDEX(DestinationAirportQSI,MATCH(B34,'QSI for Destination Airport'!$B$6:$B$1048576,0),MATCH(M$5,'QSI for Destination Airport'!$B$6:$Q$6,0)),0)</f>
        <v>0</v>
      </c>
      <c r="N34" s="29">
        <f t="shared" si="5"/>
        <v>0</v>
      </c>
      <c r="O34" s="7">
        <f t="shared" si="6"/>
        <v>0</v>
      </c>
      <c r="P34" s="30">
        <f t="shared" si="7"/>
        <v>0</v>
      </c>
      <c r="Q34" s="29">
        <f t="shared" si="8"/>
        <v>0</v>
      </c>
      <c r="R34" s="29">
        <f t="shared" si="9"/>
        <v>0</v>
      </c>
      <c r="S34" s="153"/>
    </row>
    <row r="35" spans="1:19" x14ac:dyDescent="0.2">
      <c r="A35" s="139">
        <f>'Destination Airport Cnx Demand'!A36</f>
        <v>30</v>
      </c>
      <c r="B35" s="139">
        <f>'Destination Airport Cnx Demand'!B36</f>
        <v>0</v>
      </c>
      <c r="C35" s="123" t="str">
        <f>IFERROR(VLOOKUP($B35,'City Lookup'!$C$4:$E$1048576,2,FALSE),"-")</f>
        <v>-</v>
      </c>
      <c r="D35" s="123" t="str">
        <f>IFERROR(VLOOKUP($B35,'City Lookup'!$C$4:$E$1048576,3,FALSE),"-")</f>
        <v>-</v>
      </c>
      <c r="E35" s="78" t="str">
        <f t="shared" si="0"/>
        <v>No Direct Service</v>
      </c>
      <c r="F35" s="121">
        <f>IFERROR(INDEX(DestinationAirportCnxDemand,MATCH($B35,'Destination Airport Cnx Demand'!$B$6:$B$1048576,0),MATCH(F$5,'Destination Airport Cnx Demand'!$B$6:$K$6,0)),0)</f>
        <v>0</v>
      </c>
      <c r="G35" s="121">
        <f>IFERROR(INDEX(DestinationAirportCnxDemand,MATCH($B35,'Destination Airport Cnx Demand'!$B$6:$B$1048576,0),MATCH(G$5,'Destination Airport Cnx Demand'!$B$6:$K$6,0)),0)</f>
        <v>0</v>
      </c>
      <c r="H35" s="29">
        <f t="shared" si="1"/>
        <v>0</v>
      </c>
      <c r="I35" s="122">
        <f>Forecast!$D$40</f>
        <v>0.09</v>
      </c>
      <c r="J35" s="29">
        <f t="shared" si="2"/>
        <v>0</v>
      </c>
      <c r="K35" s="29">
        <f t="shared" si="3"/>
        <v>0</v>
      </c>
      <c r="L35" s="29">
        <f t="shared" si="4"/>
        <v>0</v>
      </c>
      <c r="M35" s="122">
        <f>IFERROR(INDEX(DestinationAirportQSI,MATCH(B35,'QSI for Destination Airport'!$B$6:$B$1048576,0),MATCH(M$5,'QSI for Destination Airport'!$B$6:$Q$6,0)),0)</f>
        <v>0</v>
      </c>
      <c r="N35" s="29">
        <f t="shared" si="5"/>
        <v>0</v>
      </c>
      <c r="O35" s="7">
        <f t="shared" si="6"/>
        <v>0</v>
      </c>
      <c r="P35" s="30">
        <f t="shared" si="7"/>
        <v>0</v>
      </c>
      <c r="Q35" s="29">
        <f t="shared" si="8"/>
        <v>0</v>
      </c>
      <c r="R35" s="29">
        <f t="shared" si="9"/>
        <v>0</v>
      </c>
      <c r="S35" s="153"/>
    </row>
    <row r="36" spans="1:19" x14ac:dyDescent="0.2">
      <c r="A36" s="139">
        <f>'Destination Airport Cnx Demand'!A37</f>
        <v>31</v>
      </c>
      <c r="B36" s="139">
        <f>'Destination Airport Cnx Demand'!B37</f>
        <v>0</v>
      </c>
      <c r="C36" s="123" t="str">
        <f>IFERROR(VLOOKUP($B36,'City Lookup'!$C$4:$E$1048576,2,FALSE),"-")</f>
        <v>-</v>
      </c>
      <c r="D36" s="123" t="str">
        <f>IFERROR(VLOOKUP($B36,'City Lookup'!$C$4:$E$1048576,3,FALSE),"-")</f>
        <v>-</v>
      </c>
      <c r="E36" s="78" t="str">
        <f t="shared" si="0"/>
        <v>No Direct Service</v>
      </c>
      <c r="F36" s="121">
        <f>IFERROR(INDEX(DestinationAirportCnxDemand,MATCH($B36,'Destination Airport Cnx Demand'!$B$6:$B$1048576,0),MATCH(F$5,'Destination Airport Cnx Demand'!$B$6:$K$6,0)),0)</f>
        <v>0</v>
      </c>
      <c r="G36" s="121">
        <f>IFERROR(INDEX(DestinationAirportCnxDemand,MATCH($B36,'Destination Airport Cnx Demand'!$B$6:$B$1048576,0),MATCH(G$5,'Destination Airport Cnx Demand'!$B$6:$K$6,0)),0)</f>
        <v>0</v>
      </c>
      <c r="H36" s="29">
        <f t="shared" si="1"/>
        <v>0</v>
      </c>
      <c r="I36" s="122">
        <f>Forecast!$D$40</f>
        <v>0.09</v>
      </c>
      <c r="J36" s="29">
        <f t="shared" si="2"/>
        <v>0</v>
      </c>
      <c r="K36" s="29">
        <f t="shared" si="3"/>
        <v>0</v>
      </c>
      <c r="L36" s="29">
        <f t="shared" si="4"/>
        <v>0</v>
      </c>
      <c r="M36" s="122">
        <f>IFERROR(INDEX(DestinationAirportQSI,MATCH(B36,'QSI for Destination Airport'!$B$6:$B$1048576,0),MATCH(M$5,'QSI for Destination Airport'!$B$6:$Q$6,0)),0)</f>
        <v>0</v>
      </c>
      <c r="N36" s="29">
        <f t="shared" si="5"/>
        <v>0</v>
      </c>
      <c r="O36" s="7">
        <f t="shared" si="6"/>
        <v>0</v>
      </c>
      <c r="P36" s="30">
        <f t="shared" si="7"/>
        <v>0</v>
      </c>
      <c r="Q36" s="29">
        <f t="shared" si="8"/>
        <v>0</v>
      </c>
      <c r="R36" s="29">
        <f t="shared" si="9"/>
        <v>0</v>
      </c>
      <c r="S36" s="153"/>
    </row>
    <row r="37" spans="1:19" x14ac:dyDescent="0.2">
      <c r="A37" s="139">
        <f>'Destination Airport Cnx Demand'!A38</f>
        <v>32</v>
      </c>
      <c r="B37" s="139">
        <f>'Destination Airport Cnx Demand'!B38</f>
        <v>0</v>
      </c>
      <c r="C37" s="123" t="str">
        <f>IFERROR(VLOOKUP($B37,'City Lookup'!$C$4:$E$1048576,2,FALSE),"-")</f>
        <v>-</v>
      </c>
      <c r="D37" s="123" t="str">
        <f>IFERROR(VLOOKUP($B37,'City Lookup'!$C$4:$E$1048576,3,FALSE),"-")</f>
        <v>-</v>
      </c>
      <c r="E37" s="78" t="str">
        <f t="shared" si="0"/>
        <v>No Direct Service</v>
      </c>
      <c r="F37" s="121">
        <f>IFERROR(INDEX(DestinationAirportCnxDemand,MATCH($B37,'Destination Airport Cnx Demand'!$B$6:$B$1048576,0),MATCH(F$5,'Destination Airport Cnx Demand'!$B$6:$K$6,0)),0)</f>
        <v>0</v>
      </c>
      <c r="G37" s="121">
        <f>IFERROR(INDEX(DestinationAirportCnxDemand,MATCH($B37,'Destination Airport Cnx Demand'!$B$6:$B$1048576,0),MATCH(G$5,'Destination Airport Cnx Demand'!$B$6:$K$6,0)),0)</f>
        <v>0</v>
      </c>
      <c r="H37" s="29">
        <f t="shared" si="1"/>
        <v>0</v>
      </c>
      <c r="I37" s="122">
        <f>Forecast!$D$40</f>
        <v>0.09</v>
      </c>
      <c r="J37" s="29">
        <f t="shared" si="2"/>
        <v>0</v>
      </c>
      <c r="K37" s="29">
        <f t="shared" si="3"/>
        <v>0</v>
      </c>
      <c r="L37" s="29">
        <f t="shared" si="4"/>
        <v>0</v>
      </c>
      <c r="M37" s="122">
        <f>IFERROR(INDEX(DestinationAirportQSI,MATCH(B37,'QSI for Destination Airport'!$B$6:$B$1048576,0),MATCH(M$5,'QSI for Destination Airport'!$B$6:$Q$6,0)),0)</f>
        <v>0</v>
      </c>
      <c r="N37" s="29">
        <f t="shared" si="5"/>
        <v>0</v>
      </c>
      <c r="O37" s="7">
        <f t="shared" si="6"/>
        <v>0</v>
      </c>
      <c r="P37" s="30">
        <f t="shared" si="7"/>
        <v>0</v>
      </c>
      <c r="Q37" s="29">
        <f t="shared" si="8"/>
        <v>0</v>
      </c>
      <c r="R37" s="29">
        <f t="shared" si="9"/>
        <v>0</v>
      </c>
      <c r="S37" s="153"/>
    </row>
    <row r="38" spans="1:19" x14ac:dyDescent="0.2">
      <c r="A38" s="139">
        <f>'Destination Airport Cnx Demand'!A39</f>
        <v>33</v>
      </c>
      <c r="B38" s="139">
        <f>'Destination Airport Cnx Demand'!B39</f>
        <v>0</v>
      </c>
      <c r="C38" s="123" t="str">
        <f>IFERROR(VLOOKUP($B38,'City Lookup'!$C$4:$E$1048576,2,FALSE),"-")</f>
        <v>-</v>
      </c>
      <c r="D38" s="123" t="str">
        <f>IFERROR(VLOOKUP($B38,'City Lookup'!$C$4:$E$1048576,3,FALSE),"-")</f>
        <v>-</v>
      </c>
      <c r="E38" s="78" t="str">
        <f t="shared" ref="E38:E69" si="11">IFERROR(IF(F38&gt;5000,"Direct Service","No Direct Service"),"-")</f>
        <v>No Direct Service</v>
      </c>
      <c r="F38" s="121">
        <f>IFERROR(INDEX(DestinationAirportCnxDemand,MATCH($B38,'Destination Airport Cnx Demand'!$B$6:$B$1048576,0),MATCH(F$5,'Destination Airport Cnx Demand'!$B$6:$K$6,0)),0)</f>
        <v>0</v>
      </c>
      <c r="G38" s="121">
        <f>IFERROR(INDEX(DestinationAirportCnxDemand,MATCH($B38,'Destination Airport Cnx Demand'!$B$6:$B$1048576,0),MATCH(G$5,'Destination Airport Cnx Demand'!$B$6:$K$6,0)),0)</f>
        <v>0</v>
      </c>
      <c r="H38" s="29">
        <f t="shared" ref="H38:H69" si="12">SUM(F38,G38)</f>
        <v>0</v>
      </c>
      <c r="I38" s="122">
        <f>Forecast!$D$40</f>
        <v>0.09</v>
      </c>
      <c r="J38" s="29">
        <f t="shared" ref="J38:J69" si="13">F38*(1+$I38)</f>
        <v>0</v>
      </c>
      <c r="K38" s="29">
        <f t="shared" ref="K38:K69" si="14">G38*(1+$I38)</f>
        <v>0</v>
      </c>
      <c r="L38" s="29">
        <f t="shared" ref="L38:L69" si="15">SUM(J38,K38)</f>
        <v>0</v>
      </c>
      <c r="M38" s="122">
        <f>IFERROR(INDEX(DestinationAirportQSI,MATCH(B38,'QSI for Destination Airport'!$B$6:$B$1048576,0),MATCH(M$5,'QSI for Destination Airport'!$B$6:$Q$6,0)),0)</f>
        <v>0</v>
      </c>
      <c r="N38" s="29">
        <f t="shared" ref="N38:N69" si="16">K38*M38</f>
        <v>0</v>
      </c>
      <c r="O38" s="7">
        <f t="shared" ref="O38:O69" si="17">IFERROR(N38/L38,0%)</f>
        <v>0</v>
      </c>
      <c r="P38" s="30">
        <f t="shared" ref="P38:P69" si="18">IF((M38*QSIAdjustmentFactor)&gt;P$4,P$4,M38*QSIAdjustmentFactor)</f>
        <v>0</v>
      </c>
      <c r="Q38" s="29">
        <f t="shared" ref="Q38:Q69" si="19">K38*P38</f>
        <v>0</v>
      </c>
      <c r="R38" s="29">
        <f t="shared" ref="R38:R69" si="20">Q38*SeasonalityFactorDestinationAirport</f>
        <v>0</v>
      </c>
      <c r="S38" s="153"/>
    </row>
    <row r="39" spans="1:19" x14ac:dyDescent="0.2">
      <c r="A39" s="139">
        <f>'Destination Airport Cnx Demand'!A40</f>
        <v>34</v>
      </c>
      <c r="B39" s="139">
        <f>'Destination Airport Cnx Demand'!B40</f>
        <v>0</v>
      </c>
      <c r="C39" s="123" t="str">
        <f>IFERROR(VLOOKUP($B39,'City Lookup'!$C$4:$E$1048576,2,FALSE),"-")</f>
        <v>-</v>
      </c>
      <c r="D39" s="123" t="str">
        <f>IFERROR(VLOOKUP($B39,'City Lookup'!$C$4:$E$1048576,3,FALSE),"-")</f>
        <v>-</v>
      </c>
      <c r="E39" s="78" t="str">
        <f t="shared" si="11"/>
        <v>No Direct Service</v>
      </c>
      <c r="F39" s="121">
        <f>IFERROR(INDEX(DestinationAirportCnxDemand,MATCH($B39,'Destination Airport Cnx Demand'!$B$6:$B$1048576,0),MATCH(F$5,'Destination Airport Cnx Demand'!$B$6:$K$6,0)),0)</f>
        <v>0</v>
      </c>
      <c r="G39" s="121">
        <f>IFERROR(INDEX(DestinationAirportCnxDemand,MATCH($B39,'Destination Airport Cnx Demand'!$B$6:$B$1048576,0),MATCH(G$5,'Destination Airport Cnx Demand'!$B$6:$K$6,0)),0)</f>
        <v>0</v>
      </c>
      <c r="H39" s="25">
        <f t="shared" si="12"/>
        <v>0</v>
      </c>
      <c r="I39" s="122">
        <f>Forecast!$D$40</f>
        <v>0.09</v>
      </c>
      <c r="J39" s="25">
        <f t="shared" si="13"/>
        <v>0</v>
      </c>
      <c r="K39" s="25">
        <f t="shared" si="14"/>
        <v>0</v>
      </c>
      <c r="L39" s="25">
        <f t="shared" si="15"/>
        <v>0</v>
      </c>
      <c r="M39" s="122">
        <f>IFERROR(INDEX(DestinationAirportQSI,MATCH(B39,'QSI for Destination Airport'!$B$6:$B$1048576,0),MATCH(M$5,'QSI for Destination Airport'!$B$6:$Q$6,0)),0)</f>
        <v>0</v>
      </c>
      <c r="N39" s="29">
        <f t="shared" si="16"/>
        <v>0</v>
      </c>
      <c r="O39" s="7">
        <f t="shared" si="17"/>
        <v>0</v>
      </c>
      <c r="P39" s="30">
        <f t="shared" si="18"/>
        <v>0</v>
      </c>
      <c r="Q39" s="29">
        <f t="shared" si="19"/>
        <v>0</v>
      </c>
      <c r="R39" s="29">
        <f t="shared" si="20"/>
        <v>0</v>
      </c>
      <c r="S39" s="153"/>
    </row>
    <row r="40" spans="1:19" x14ac:dyDescent="0.2">
      <c r="A40" s="139">
        <f>'Destination Airport Cnx Demand'!A41</f>
        <v>35</v>
      </c>
      <c r="B40" s="139">
        <f>'Destination Airport Cnx Demand'!B41</f>
        <v>0</v>
      </c>
      <c r="C40" s="123" t="str">
        <f>IFERROR(VLOOKUP($B40,'City Lookup'!$C$4:$E$1048576,2,FALSE),"-")</f>
        <v>-</v>
      </c>
      <c r="D40" s="123" t="str">
        <f>IFERROR(VLOOKUP($B40,'City Lookup'!$C$4:$E$1048576,3,FALSE),"-")</f>
        <v>-</v>
      </c>
      <c r="E40" s="78" t="str">
        <f t="shared" si="11"/>
        <v>No Direct Service</v>
      </c>
      <c r="F40" s="121">
        <f>IFERROR(INDEX(DestinationAirportCnxDemand,MATCH($B40,'Destination Airport Cnx Demand'!$B$6:$B$1048576,0),MATCH(F$5,'Destination Airport Cnx Demand'!$B$6:$K$6,0)),0)</f>
        <v>0</v>
      </c>
      <c r="G40" s="121">
        <f>IFERROR(INDEX(DestinationAirportCnxDemand,MATCH($B40,'Destination Airport Cnx Demand'!$B$6:$B$1048576,0),MATCH(G$5,'Destination Airport Cnx Demand'!$B$6:$K$6,0)),0)</f>
        <v>0</v>
      </c>
      <c r="H40" s="29">
        <f t="shared" si="12"/>
        <v>0</v>
      </c>
      <c r="I40" s="122">
        <f>Forecast!$D$40</f>
        <v>0.09</v>
      </c>
      <c r="J40" s="29">
        <f t="shared" si="13"/>
        <v>0</v>
      </c>
      <c r="K40" s="29">
        <f t="shared" si="14"/>
        <v>0</v>
      </c>
      <c r="L40" s="29">
        <f t="shared" si="15"/>
        <v>0</v>
      </c>
      <c r="M40" s="122">
        <f>IFERROR(INDEX(DestinationAirportQSI,MATCH(B40,'QSI for Destination Airport'!$B$6:$B$1048576,0),MATCH(M$5,'QSI for Destination Airport'!$B$6:$Q$6,0)),0)</f>
        <v>0</v>
      </c>
      <c r="N40" s="29">
        <f t="shared" si="16"/>
        <v>0</v>
      </c>
      <c r="O40" s="7">
        <f t="shared" si="17"/>
        <v>0</v>
      </c>
      <c r="P40" s="30">
        <f t="shared" si="18"/>
        <v>0</v>
      </c>
      <c r="Q40" s="29">
        <f t="shared" si="19"/>
        <v>0</v>
      </c>
      <c r="R40" s="29">
        <f t="shared" si="20"/>
        <v>0</v>
      </c>
      <c r="S40" s="153"/>
    </row>
    <row r="41" spans="1:19" x14ac:dyDescent="0.2">
      <c r="A41" s="139">
        <f>'Destination Airport Cnx Demand'!A42</f>
        <v>36</v>
      </c>
      <c r="B41" s="139">
        <f>'Destination Airport Cnx Demand'!B42</f>
        <v>0</v>
      </c>
      <c r="C41" s="123" t="str">
        <f>IFERROR(VLOOKUP($B41,'City Lookup'!$C$4:$E$1048576,2,FALSE),"-")</f>
        <v>-</v>
      </c>
      <c r="D41" s="123" t="str">
        <f>IFERROR(VLOOKUP($B41,'City Lookup'!$C$4:$E$1048576,3,FALSE),"-")</f>
        <v>-</v>
      </c>
      <c r="E41" s="78" t="str">
        <f t="shared" si="11"/>
        <v>No Direct Service</v>
      </c>
      <c r="F41" s="121">
        <f>IFERROR(INDEX(DestinationAirportCnxDemand,MATCH($B41,'Destination Airport Cnx Demand'!$B$6:$B$1048576,0),MATCH(F$5,'Destination Airport Cnx Demand'!$B$6:$K$6,0)),0)</f>
        <v>0</v>
      </c>
      <c r="G41" s="121">
        <f>IFERROR(INDEX(DestinationAirportCnxDemand,MATCH($B41,'Destination Airport Cnx Demand'!$B$6:$B$1048576,0),MATCH(G$5,'Destination Airport Cnx Demand'!$B$6:$K$6,0)),0)</f>
        <v>0</v>
      </c>
      <c r="H41" s="29">
        <f t="shared" si="12"/>
        <v>0</v>
      </c>
      <c r="I41" s="122">
        <f>Forecast!$D$40</f>
        <v>0.09</v>
      </c>
      <c r="J41" s="29">
        <f t="shared" si="13"/>
        <v>0</v>
      </c>
      <c r="K41" s="29">
        <f t="shared" si="14"/>
        <v>0</v>
      </c>
      <c r="L41" s="29">
        <f t="shared" si="15"/>
        <v>0</v>
      </c>
      <c r="M41" s="122">
        <f>IFERROR(INDEX(DestinationAirportQSI,MATCH(B41,'QSI for Destination Airport'!$B$6:$B$1048576,0),MATCH(M$5,'QSI for Destination Airport'!$B$6:$Q$6,0)),0)</f>
        <v>0</v>
      </c>
      <c r="N41" s="29">
        <f t="shared" si="16"/>
        <v>0</v>
      </c>
      <c r="O41" s="7">
        <f t="shared" si="17"/>
        <v>0</v>
      </c>
      <c r="P41" s="30">
        <f t="shared" si="18"/>
        <v>0</v>
      </c>
      <c r="Q41" s="29">
        <f t="shared" si="19"/>
        <v>0</v>
      </c>
      <c r="R41" s="29">
        <f t="shared" si="20"/>
        <v>0</v>
      </c>
      <c r="S41" s="153"/>
    </row>
    <row r="42" spans="1:19" x14ac:dyDescent="0.2">
      <c r="A42" s="139">
        <f>'Destination Airport Cnx Demand'!A43</f>
        <v>37</v>
      </c>
      <c r="B42" s="139">
        <f>'Destination Airport Cnx Demand'!B43</f>
        <v>0</v>
      </c>
      <c r="C42" s="123" t="str">
        <f>IFERROR(VLOOKUP($B42,'City Lookup'!$C$4:$E$1048576,2,FALSE),"-")</f>
        <v>-</v>
      </c>
      <c r="D42" s="123" t="str">
        <f>IFERROR(VLOOKUP($B42,'City Lookup'!$C$4:$E$1048576,3,FALSE),"-")</f>
        <v>-</v>
      </c>
      <c r="E42" s="78" t="str">
        <f t="shared" si="11"/>
        <v>No Direct Service</v>
      </c>
      <c r="F42" s="121">
        <f>IFERROR(INDEX(DestinationAirportCnxDemand,MATCH($B42,'Destination Airport Cnx Demand'!$B$6:$B$1048576,0),MATCH(F$5,'Destination Airport Cnx Demand'!$B$6:$K$6,0)),0)</f>
        <v>0</v>
      </c>
      <c r="G42" s="121">
        <f>IFERROR(INDEX(DestinationAirportCnxDemand,MATCH($B42,'Destination Airport Cnx Demand'!$B$6:$B$1048576,0),MATCH(G$5,'Destination Airport Cnx Demand'!$B$6:$K$6,0)),0)</f>
        <v>0</v>
      </c>
      <c r="H42" s="25">
        <f t="shared" si="12"/>
        <v>0</v>
      </c>
      <c r="I42" s="122">
        <f>Forecast!$D$40</f>
        <v>0.09</v>
      </c>
      <c r="J42" s="25">
        <f t="shared" si="13"/>
        <v>0</v>
      </c>
      <c r="K42" s="25">
        <f t="shared" si="14"/>
        <v>0</v>
      </c>
      <c r="L42" s="25">
        <f t="shared" si="15"/>
        <v>0</v>
      </c>
      <c r="M42" s="122">
        <f>IFERROR(INDEX(DestinationAirportQSI,MATCH(B42,'QSI for Destination Airport'!$B$6:$B$1048576,0),MATCH(M$5,'QSI for Destination Airport'!$B$6:$Q$6,0)),0)</f>
        <v>0</v>
      </c>
      <c r="N42" s="29">
        <f t="shared" si="16"/>
        <v>0</v>
      </c>
      <c r="O42" s="7">
        <f t="shared" si="17"/>
        <v>0</v>
      </c>
      <c r="P42" s="30">
        <f t="shared" si="18"/>
        <v>0</v>
      </c>
      <c r="Q42" s="29">
        <f t="shared" si="19"/>
        <v>0</v>
      </c>
      <c r="R42" s="29">
        <f t="shared" si="20"/>
        <v>0</v>
      </c>
      <c r="S42" s="153"/>
    </row>
    <row r="43" spans="1:19" x14ac:dyDescent="0.2">
      <c r="A43" s="139">
        <f>'Destination Airport Cnx Demand'!A44</f>
        <v>38</v>
      </c>
      <c r="B43" s="139">
        <f>'Destination Airport Cnx Demand'!B44</f>
        <v>0</v>
      </c>
      <c r="C43" s="123" t="str">
        <f>IFERROR(VLOOKUP($B43,'City Lookup'!$C$4:$E$1048576,2,FALSE),"-")</f>
        <v>-</v>
      </c>
      <c r="D43" s="123" t="str">
        <f>IFERROR(VLOOKUP($B43,'City Lookup'!$C$4:$E$1048576,3,FALSE),"-")</f>
        <v>-</v>
      </c>
      <c r="E43" s="78" t="str">
        <f t="shared" si="11"/>
        <v>No Direct Service</v>
      </c>
      <c r="F43" s="121">
        <f>IFERROR(INDEX(DestinationAirportCnxDemand,MATCH($B43,'Destination Airport Cnx Demand'!$B$6:$B$1048576,0),MATCH(F$5,'Destination Airport Cnx Demand'!$B$6:$K$6,0)),0)</f>
        <v>0</v>
      </c>
      <c r="G43" s="121">
        <f>IFERROR(INDEX(DestinationAirportCnxDemand,MATCH($B43,'Destination Airport Cnx Demand'!$B$6:$B$1048576,0),MATCH(G$5,'Destination Airport Cnx Demand'!$B$6:$K$6,0)),0)</f>
        <v>0</v>
      </c>
      <c r="H43" s="29">
        <f t="shared" si="12"/>
        <v>0</v>
      </c>
      <c r="I43" s="122">
        <f>Forecast!$D$40</f>
        <v>0.09</v>
      </c>
      <c r="J43" s="29">
        <f t="shared" si="13"/>
        <v>0</v>
      </c>
      <c r="K43" s="29">
        <f t="shared" si="14"/>
        <v>0</v>
      </c>
      <c r="L43" s="29">
        <f t="shared" si="15"/>
        <v>0</v>
      </c>
      <c r="M43" s="122">
        <f>IFERROR(INDEX(DestinationAirportQSI,MATCH(B43,'QSI for Destination Airport'!$B$6:$B$1048576,0),MATCH(M$5,'QSI for Destination Airport'!$B$6:$Q$6,0)),0)</f>
        <v>0</v>
      </c>
      <c r="N43" s="29">
        <f t="shared" si="16"/>
        <v>0</v>
      </c>
      <c r="O43" s="7">
        <f t="shared" si="17"/>
        <v>0</v>
      </c>
      <c r="P43" s="30">
        <f t="shared" si="18"/>
        <v>0</v>
      </c>
      <c r="Q43" s="29">
        <f t="shared" si="19"/>
        <v>0</v>
      </c>
      <c r="R43" s="29">
        <f t="shared" si="20"/>
        <v>0</v>
      </c>
      <c r="S43" s="153"/>
    </row>
    <row r="44" spans="1:19" x14ac:dyDescent="0.2">
      <c r="A44" s="139">
        <f>'Destination Airport Cnx Demand'!A45</f>
        <v>39</v>
      </c>
      <c r="B44" s="139">
        <f>'Destination Airport Cnx Demand'!B45</f>
        <v>0</v>
      </c>
      <c r="C44" s="123" t="str">
        <f>IFERROR(VLOOKUP($B44,'City Lookup'!$C$4:$E$1048576,2,FALSE),"-")</f>
        <v>-</v>
      </c>
      <c r="D44" s="123" t="str">
        <f>IFERROR(VLOOKUP($B44,'City Lookup'!$C$4:$E$1048576,3,FALSE),"-")</f>
        <v>-</v>
      </c>
      <c r="E44" s="78" t="str">
        <f t="shared" si="11"/>
        <v>No Direct Service</v>
      </c>
      <c r="F44" s="121">
        <f>IFERROR(INDEX(DestinationAirportCnxDemand,MATCH($B44,'Destination Airport Cnx Demand'!$B$6:$B$1048576,0),MATCH(F$5,'Destination Airport Cnx Demand'!$B$6:$K$6,0)),0)</f>
        <v>0</v>
      </c>
      <c r="G44" s="121">
        <f>IFERROR(INDEX(DestinationAirportCnxDemand,MATCH($B44,'Destination Airport Cnx Demand'!$B$6:$B$1048576,0),MATCH(G$5,'Destination Airport Cnx Demand'!$B$6:$K$6,0)),0)</f>
        <v>0</v>
      </c>
      <c r="H44" s="29">
        <f t="shared" si="12"/>
        <v>0</v>
      </c>
      <c r="I44" s="122">
        <f>Forecast!$D$40</f>
        <v>0.09</v>
      </c>
      <c r="J44" s="29">
        <f t="shared" si="13"/>
        <v>0</v>
      </c>
      <c r="K44" s="29">
        <f t="shared" si="14"/>
        <v>0</v>
      </c>
      <c r="L44" s="29">
        <f t="shared" si="15"/>
        <v>0</v>
      </c>
      <c r="M44" s="122">
        <f>IFERROR(INDEX(DestinationAirportQSI,MATCH(B44,'QSI for Destination Airport'!$B$6:$B$1048576,0),MATCH(M$5,'QSI for Destination Airport'!$B$6:$Q$6,0)),0)</f>
        <v>0</v>
      </c>
      <c r="N44" s="29">
        <f t="shared" si="16"/>
        <v>0</v>
      </c>
      <c r="O44" s="7">
        <f t="shared" si="17"/>
        <v>0</v>
      </c>
      <c r="P44" s="30">
        <f t="shared" si="18"/>
        <v>0</v>
      </c>
      <c r="Q44" s="29">
        <f t="shared" si="19"/>
        <v>0</v>
      </c>
      <c r="R44" s="29">
        <f t="shared" si="20"/>
        <v>0</v>
      </c>
      <c r="S44" s="153"/>
    </row>
    <row r="45" spans="1:19" x14ac:dyDescent="0.2">
      <c r="A45" s="139">
        <f>'Destination Airport Cnx Demand'!A46</f>
        <v>40</v>
      </c>
      <c r="B45" s="139">
        <f>'Destination Airport Cnx Demand'!B46</f>
        <v>0</v>
      </c>
      <c r="C45" s="123" t="str">
        <f>IFERROR(VLOOKUP($B45,'City Lookup'!$C$4:$E$1048576,2,FALSE),"-")</f>
        <v>-</v>
      </c>
      <c r="D45" s="123" t="str">
        <f>IFERROR(VLOOKUP($B45,'City Lookup'!$C$4:$E$1048576,3,FALSE),"-")</f>
        <v>-</v>
      </c>
      <c r="E45" s="78" t="str">
        <f t="shared" si="11"/>
        <v>No Direct Service</v>
      </c>
      <c r="F45" s="121">
        <f>IFERROR(INDEX(DestinationAirportCnxDemand,MATCH($B45,'Destination Airport Cnx Demand'!$B$6:$B$1048576,0),MATCH(F$5,'Destination Airport Cnx Demand'!$B$6:$K$6,0)),0)</f>
        <v>0</v>
      </c>
      <c r="G45" s="121">
        <f>IFERROR(INDEX(DestinationAirportCnxDemand,MATCH($B45,'Destination Airport Cnx Demand'!$B$6:$B$1048576,0),MATCH(G$5,'Destination Airport Cnx Demand'!$B$6:$K$6,0)),0)</f>
        <v>0</v>
      </c>
      <c r="H45" s="29">
        <f t="shared" si="12"/>
        <v>0</v>
      </c>
      <c r="I45" s="122">
        <f>Forecast!$D$40</f>
        <v>0.09</v>
      </c>
      <c r="J45" s="29">
        <f t="shared" si="13"/>
        <v>0</v>
      </c>
      <c r="K45" s="29">
        <f t="shared" si="14"/>
        <v>0</v>
      </c>
      <c r="L45" s="29">
        <f t="shared" si="15"/>
        <v>0</v>
      </c>
      <c r="M45" s="122">
        <f>IFERROR(INDEX(DestinationAirportQSI,MATCH(B45,'QSI for Destination Airport'!$B$6:$B$1048576,0),MATCH(M$5,'QSI for Destination Airport'!$B$6:$Q$6,0)),0)</f>
        <v>0</v>
      </c>
      <c r="N45" s="29">
        <f t="shared" si="16"/>
        <v>0</v>
      </c>
      <c r="O45" s="7">
        <f t="shared" si="17"/>
        <v>0</v>
      </c>
      <c r="P45" s="30">
        <f t="shared" si="18"/>
        <v>0</v>
      </c>
      <c r="Q45" s="29">
        <f t="shared" si="19"/>
        <v>0</v>
      </c>
      <c r="R45" s="29">
        <f t="shared" si="20"/>
        <v>0</v>
      </c>
      <c r="S45" s="153"/>
    </row>
    <row r="46" spans="1:19" x14ac:dyDescent="0.2">
      <c r="A46" s="139">
        <f>'Destination Airport Cnx Demand'!A47</f>
        <v>41</v>
      </c>
      <c r="B46" s="139">
        <f>'Destination Airport Cnx Demand'!B47</f>
        <v>0</v>
      </c>
      <c r="C46" s="123" t="str">
        <f>IFERROR(VLOOKUP($B46,'City Lookup'!$C$4:$E$1048576,2,FALSE),"-")</f>
        <v>-</v>
      </c>
      <c r="D46" s="123" t="str">
        <f>IFERROR(VLOOKUP($B46,'City Lookup'!$C$4:$E$1048576,3,FALSE),"-")</f>
        <v>-</v>
      </c>
      <c r="E46" s="78" t="str">
        <f t="shared" si="11"/>
        <v>No Direct Service</v>
      </c>
      <c r="F46" s="121">
        <f>IFERROR(INDEX(DestinationAirportCnxDemand,MATCH($B46,'Destination Airport Cnx Demand'!$B$6:$B$1048576,0),MATCH(F$5,'Destination Airport Cnx Demand'!$B$6:$K$6,0)),0)</f>
        <v>0</v>
      </c>
      <c r="G46" s="121">
        <f>IFERROR(INDEX(DestinationAirportCnxDemand,MATCH($B46,'Destination Airport Cnx Demand'!$B$6:$B$1048576,0),MATCH(G$5,'Destination Airport Cnx Demand'!$B$6:$K$6,0)),0)</f>
        <v>0</v>
      </c>
      <c r="H46" s="29">
        <f t="shared" si="12"/>
        <v>0</v>
      </c>
      <c r="I46" s="122">
        <f>Forecast!$D$40</f>
        <v>0.09</v>
      </c>
      <c r="J46" s="29">
        <f t="shared" si="13"/>
        <v>0</v>
      </c>
      <c r="K46" s="29">
        <f t="shared" si="14"/>
        <v>0</v>
      </c>
      <c r="L46" s="29">
        <f t="shared" si="15"/>
        <v>0</v>
      </c>
      <c r="M46" s="122">
        <f>IFERROR(INDEX(DestinationAirportQSI,MATCH(B46,'QSI for Destination Airport'!$B$6:$B$1048576,0),MATCH(M$5,'QSI for Destination Airport'!$B$6:$Q$6,0)),0)</f>
        <v>0</v>
      </c>
      <c r="N46" s="29">
        <f t="shared" si="16"/>
        <v>0</v>
      </c>
      <c r="O46" s="7">
        <f t="shared" si="17"/>
        <v>0</v>
      </c>
      <c r="P46" s="30">
        <f t="shared" si="18"/>
        <v>0</v>
      </c>
      <c r="Q46" s="29">
        <f t="shared" si="19"/>
        <v>0</v>
      </c>
      <c r="R46" s="29">
        <f t="shared" si="20"/>
        <v>0</v>
      </c>
      <c r="S46" s="153"/>
    </row>
    <row r="47" spans="1:19" x14ac:dyDescent="0.2">
      <c r="A47" s="139">
        <f>'Destination Airport Cnx Demand'!A48</f>
        <v>42</v>
      </c>
      <c r="B47" s="139">
        <f>'Destination Airport Cnx Demand'!B48</f>
        <v>0</v>
      </c>
      <c r="C47" s="123" t="str">
        <f>IFERROR(VLOOKUP($B47,'City Lookup'!$C$4:$E$1048576,2,FALSE),"-")</f>
        <v>-</v>
      </c>
      <c r="D47" s="123" t="str">
        <f>IFERROR(VLOOKUP($B47,'City Lookup'!$C$4:$E$1048576,3,FALSE),"-")</f>
        <v>-</v>
      </c>
      <c r="E47" s="78" t="str">
        <f t="shared" si="11"/>
        <v>No Direct Service</v>
      </c>
      <c r="F47" s="121">
        <f>IFERROR(INDEX(DestinationAirportCnxDemand,MATCH($B47,'Destination Airport Cnx Demand'!$B$6:$B$1048576,0),MATCH(F$5,'Destination Airport Cnx Demand'!$B$6:$K$6,0)),0)</f>
        <v>0</v>
      </c>
      <c r="G47" s="121">
        <f>IFERROR(INDEX(DestinationAirportCnxDemand,MATCH($B47,'Destination Airport Cnx Demand'!$B$6:$B$1048576,0),MATCH(G$5,'Destination Airport Cnx Demand'!$B$6:$K$6,0)),0)</f>
        <v>0</v>
      </c>
      <c r="H47" s="29">
        <f t="shared" si="12"/>
        <v>0</v>
      </c>
      <c r="I47" s="122">
        <f>Forecast!$D$40</f>
        <v>0.09</v>
      </c>
      <c r="J47" s="29">
        <f t="shared" si="13"/>
        <v>0</v>
      </c>
      <c r="K47" s="29">
        <f t="shared" si="14"/>
        <v>0</v>
      </c>
      <c r="L47" s="29">
        <f t="shared" si="15"/>
        <v>0</v>
      </c>
      <c r="M47" s="122">
        <f>IFERROR(INDEX(DestinationAirportQSI,MATCH(B47,'QSI for Destination Airport'!$B$6:$B$1048576,0),MATCH(M$5,'QSI for Destination Airport'!$B$6:$Q$6,0)),0)</f>
        <v>0</v>
      </c>
      <c r="N47" s="29">
        <f t="shared" si="16"/>
        <v>0</v>
      </c>
      <c r="O47" s="7">
        <f t="shared" si="17"/>
        <v>0</v>
      </c>
      <c r="P47" s="30">
        <f t="shared" si="18"/>
        <v>0</v>
      </c>
      <c r="Q47" s="29">
        <f t="shared" si="19"/>
        <v>0</v>
      </c>
      <c r="R47" s="29">
        <f t="shared" si="20"/>
        <v>0</v>
      </c>
      <c r="S47" s="153"/>
    </row>
    <row r="48" spans="1:19" x14ac:dyDescent="0.2">
      <c r="A48" s="139">
        <f>'Destination Airport Cnx Demand'!A49</f>
        <v>43</v>
      </c>
      <c r="B48" s="139">
        <f>'Destination Airport Cnx Demand'!B49</f>
        <v>0</v>
      </c>
      <c r="C48" s="123" t="str">
        <f>IFERROR(VLOOKUP($B48,'City Lookup'!$C$4:$E$1048576,2,FALSE),"-")</f>
        <v>-</v>
      </c>
      <c r="D48" s="123" t="str">
        <f>IFERROR(VLOOKUP($B48,'City Lookup'!$C$4:$E$1048576,3,FALSE),"-")</f>
        <v>-</v>
      </c>
      <c r="E48" s="78" t="str">
        <f t="shared" si="11"/>
        <v>No Direct Service</v>
      </c>
      <c r="F48" s="121">
        <f>IFERROR(INDEX(DestinationAirportCnxDemand,MATCH($B48,'Destination Airport Cnx Demand'!$B$6:$B$1048576,0),MATCH(F$5,'Destination Airport Cnx Demand'!$B$6:$K$6,0)),0)</f>
        <v>0</v>
      </c>
      <c r="G48" s="121">
        <f>IFERROR(INDEX(DestinationAirportCnxDemand,MATCH($B48,'Destination Airport Cnx Demand'!$B$6:$B$1048576,0),MATCH(G$5,'Destination Airport Cnx Demand'!$B$6:$K$6,0)),0)</f>
        <v>0</v>
      </c>
      <c r="H48" s="25">
        <f t="shared" si="12"/>
        <v>0</v>
      </c>
      <c r="I48" s="122">
        <f>Forecast!$D$40</f>
        <v>0.09</v>
      </c>
      <c r="J48" s="25">
        <f t="shared" si="13"/>
        <v>0</v>
      </c>
      <c r="K48" s="25">
        <f t="shared" si="14"/>
        <v>0</v>
      </c>
      <c r="L48" s="25">
        <f t="shared" si="15"/>
        <v>0</v>
      </c>
      <c r="M48" s="122">
        <f>IFERROR(INDEX(DestinationAirportQSI,MATCH(B48,'QSI for Destination Airport'!$B$6:$B$1048576,0),MATCH(M$5,'QSI for Destination Airport'!$B$6:$Q$6,0)),0)</f>
        <v>0</v>
      </c>
      <c r="N48" s="29">
        <f t="shared" si="16"/>
        <v>0</v>
      </c>
      <c r="O48" s="7">
        <f t="shared" si="17"/>
        <v>0</v>
      </c>
      <c r="P48" s="30">
        <f t="shared" si="18"/>
        <v>0</v>
      </c>
      <c r="Q48" s="29">
        <f t="shared" si="19"/>
        <v>0</v>
      </c>
      <c r="R48" s="29">
        <f t="shared" si="20"/>
        <v>0</v>
      </c>
      <c r="S48" s="153"/>
    </row>
    <row r="49" spans="1:19" x14ac:dyDescent="0.2">
      <c r="A49" s="139">
        <f>'Destination Airport Cnx Demand'!A50</f>
        <v>44</v>
      </c>
      <c r="B49" s="139">
        <f>'Destination Airport Cnx Demand'!B50</f>
        <v>0</v>
      </c>
      <c r="C49" s="123" t="str">
        <f>IFERROR(VLOOKUP($B49,'City Lookup'!$C$4:$E$1048576,2,FALSE),"-")</f>
        <v>-</v>
      </c>
      <c r="D49" s="123" t="str">
        <f>IFERROR(VLOOKUP($B49,'City Lookup'!$C$4:$E$1048576,3,FALSE),"-")</f>
        <v>-</v>
      </c>
      <c r="E49" s="78" t="str">
        <f t="shared" si="11"/>
        <v>No Direct Service</v>
      </c>
      <c r="F49" s="121">
        <f>IFERROR(INDEX(DestinationAirportCnxDemand,MATCH($B49,'Destination Airport Cnx Demand'!$B$6:$B$1048576,0),MATCH(F$5,'Destination Airport Cnx Demand'!$B$6:$K$6,0)),0)</f>
        <v>0</v>
      </c>
      <c r="G49" s="121">
        <f>IFERROR(INDEX(DestinationAirportCnxDemand,MATCH($B49,'Destination Airport Cnx Demand'!$B$6:$B$1048576,0),MATCH(G$5,'Destination Airport Cnx Demand'!$B$6:$K$6,0)),0)</f>
        <v>0</v>
      </c>
      <c r="H49" s="29">
        <f t="shared" si="12"/>
        <v>0</v>
      </c>
      <c r="I49" s="122">
        <f>Forecast!$D$40</f>
        <v>0.09</v>
      </c>
      <c r="J49" s="29">
        <f t="shared" si="13"/>
        <v>0</v>
      </c>
      <c r="K49" s="29">
        <f t="shared" si="14"/>
        <v>0</v>
      </c>
      <c r="L49" s="29">
        <f t="shared" si="15"/>
        <v>0</v>
      </c>
      <c r="M49" s="122">
        <f>IFERROR(INDEX(DestinationAirportQSI,MATCH(B49,'QSI for Destination Airport'!$B$6:$B$1048576,0),MATCH(M$5,'QSI for Destination Airport'!$B$6:$Q$6,0)),0)</f>
        <v>0</v>
      </c>
      <c r="N49" s="29">
        <f t="shared" si="16"/>
        <v>0</v>
      </c>
      <c r="O49" s="7">
        <f t="shared" si="17"/>
        <v>0</v>
      </c>
      <c r="P49" s="30">
        <f t="shared" si="18"/>
        <v>0</v>
      </c>
      <c r="Q49" s="29">
        <f t="shared" si="19"/>
        <v>0</v>
      </c>
      <c r="R49" s="29">
        <f t="shared" si="20"/>
        <v>0</v>
      </c>
      <c r="S49" s="153"/>
    </row>
    <row r="50" spans="1:19" x14ac:dyDescent="0.2">
      <c r="A50" s="139">
        <f>'Destination Airport Cnx Demand'!A51</f>
        <v>45</v>
      </c>
      <c r="B50" s="139">
        <f>'Destination Airport Cnx Demand'!B51</f>
        <v>0</v>
      </c>
      <c r="C50" s="123" t="str">
        <f>IFERROR(VLOOKUP($B50,'City Lookup'!$C$4:$E$1048576,2,FALSE),"-")</f>
        <v>-</v>
      </c>
      <c r="D50" s="123" t="str">
        <f>IFERROR(VLOOKUP($B50,'City Lookup'!$C$4:$E$1048576,3,FALSE),"-")</f>
        <v>-</v>
      </c>
      <c r="E50" s="78" t="str">
        <f t="shared" si="11"/>
        <v>No Direct Service</v>
      </c>
      <c r="F50" s="121">
        <f>IFERROR(INDEX(DestinationAirportCnxDemand,MATCH($B50,'Destination Airport Cnx Demand'!$B$6:$B$1048576,0),MATCH(F$5,'Destination Airport Cnx Demand'!$B$6:$K$6,0)),0)</f>
        <v>0</v>
      </c>
      <c r="G50" s="121">
        <f>IFERROR(INDEX(DestinationAirportCnxDemand,MATCH($B50,'Destination Airport Cnx Demand'!$B$6:$B$1048576,0),MATCH(G$5,'Destination Airport Cnx Demand'!$B$6:$K$6,0)),0)</f>
        <v>0</v>
      </c>
      <c r="H50" s="29">
        <f t="shared" si="12"/>
        <v>0</v>
      </c>
      <c r="I50" s="122">
        <f>Forecast!$D$40</f>
        <v>0.09</v>
      </c>
      <c r="J50" s="29">
        <f t="shared" si="13"/>
        <v>0</v>
      </c>
      <c r="K50" s="29">
        <f t="shared" si="14"/>
        <v>0</v>
      </c>
      <c r="L50" s="29">
        <f t="shared" si="15"/>
        <v>0</v>
      </c>
      <c r="M50" s="122">
        <f>IFERROR(INDEX(DestinationAirportQSI,MATCH(B50,'QSI for Destination Airport'!$B$6:$B$1048576,0),MATCH(M$5,'QSI for Destination Airport'!$B$6:$Q$6,0)),0)</f>
        <v>0</v>
      </c>
      <c r="N50" s="29">
        <f t="shared" si="16"/>
        <v>0</v>
      </c>
      <c r="O50" s="7">
        <f t="shared" si="17"/>
        <v>0</v>
      </c>
      <c r="P50" s="30">
        <f t="shared" si="18"/>
        <v>0</v>
      </c>
      <c r="Q50" s="29">
        <f t="shared" si="19"/>
        <v>0</v>
      </c>
      <c r="R50" s="29">
        <f t="shared" si="20"/>
        <v>0</v>
      </c>
      <c r="S50" s="153"/>
    </row>
    <row r="51" spans="1:19" x14ac:dyDescent="0.2">
      <c r="A51" s="139">
        <f>'Destination Airport Cnx Demand'!A52</f>
        <v>46</v>
      </c>
      <c r="B51" s="139">
        <f>'Destination Airport Cnx Demand'!B52</f>
        <v>0</v>
      </c>
      <c r="C51" s="123" t="str">
        <f>IFERROR(VLOOKUP($B51,'City Lookup'!$C$4:$E$1048576,2,FALSE),"-")</f>
        <v>-</v>
      </c>
      <c r="D51" s="123" t="str">
        <f>IFERROR(VLOOKUP($B51,'City Lookup'!$C$4:$E$1048576,3,FALSE),"-")</f>
        <v>-</v>
      </c>
      <c r="E51" s="78" t="str">
        <f t="shared" si="11"/>
        <v>No Direct Service</v>
      </c>
      <c r="F51" s="121">
        <f>IFERROR(INDEX(DestinationAirportCnxDemand,MATCH($B51,'Destination Airport Cnx Demand'!$B$6:$B$1048576,0),MATCH(F$5,'Destination Airport Cnx Demand'!$B$6:$K$6,0)),0)</f>
        <v>0</v>
      </c>
      <c r="G51" s="121">
        <f>IFERROR(INDEX(DestinationAirportCnxDemand,MATCH($B51,'Destination Airport Cnx Demand'!$B$6:$B$1048576,0),MATCH(G$5,'Destination Airport Cnx Demand'!$B$6:$K$6,0)),0)</f>
        <v>0</v>
      </c>
      <c r="H51" s="29">
        <f t="shared" si="12"/>
        <v>0</v>
      </c>
      <c r="I51" s="122">
        <f>Forecast!$D$40</f>
        <v>0.09</v>
      </c>
      <c r="J51" s="29">
        <f t="shared" si="13"/>
        <v>0</v>
      </c>
      <c r="K51" s="29">
        <f t="shared" si="14"/>
        <v>0</v>
      </c>
      <c r="L51" s="29">
        <f t="shared" si="15"/>
        <v>0</v>
      </c>
      <c r="M51" s="122">
        <f>IFERROR(INDEX(DestinationAirportQSI,MATCH(B51,'QSI for Destination Airport'!$B$6:$B$1048576,0),MATCH(M$5,'QSI for Destination Airport'!$B$6:$Q$6,0)),0)</f>
        <v>0</v>
      </c>
      <c r="N51" s="29">
        <f t="shared" si="16"/>
        <v>0</v>
      </c>
      <c r="O51" s="7">
        <f t="shared" si="17"/>
        <v>0</v>
      </c>
      <c r="P51" s="30">
        <f t="shared" si="18"/>
        <v>0</v>
      </c>
      <c r="Q51" s="29">
        <f t="shared" si="19"/>
        <v>0</v>
      </c>
      <c r="R51" s="29">
        <f t="shared" si="20"/>
        <v>0</v>
      </c>
      <c r="S51" s="153"/>
    </row>
    <row r="52" spans="1:19" x14ac:dyDescent="0.2">
      <c r="A52" s="139">
        <f>'Destination Airport Cnx Demand'!A53</f>
        <v>47</v>
      </c>
      <c r="B52" s="139">
        <f>'Destination Airport Cnx Demand'!B53</f>
        <v>0</v>
      </c>
      <c r="C52" s="123" t="str">
        <f>IFERROR(VLOOKUP($B52,'City Lookup'!$C$4:$E$1048576,2,FALSE),"-")</f>
        <v>-</v>
      </c>
      <c r="D52" s="123" t="str">
        <f>IFERROR(VLOOKUP($B52,'City Lookup'!$C$4:$E$1048576,3,FALSE),"-")</f>
        <v>-</v>
      </c>
      <c r="E52" s="78" t="str">
        <f t="shared" si="11"/>
        <v>No Direct Service</v>
      </c>
      <c r="F52" s="121">
        <f>IFERROR(INDEX(DestinationAirportCnxDemand,MATCH($B52,'Destination Airport Cnx Demand'!$B$6:$B$1048576,0),MATCH(F$5,'Destination Airport Cnx Demand'!$B$6:$K$6,0)),0)</f>
        <v>0</v>
      </c>
      <c r="G52" s="121">
        <f>IFERROR(INDEX(DestinationAirportCnxDemand,MATCH($B52,'Destination Airport Cnx Demand'!$B$6:$B$1048576,0),MATCH(G$5,'Destination Airport Cnx Demand'!$B$6:$K$6,0)),0)</f>
        <v>0</v>
      </c>
      <c r="H52" s="29">
        <f t="shared" si="12"/>
        <v>0</v>
      </c>
      <c r="I52" s="122">
        <f>Forecast!$D$40</f>
        <v>0.09</v>
      </c>
      <c r="J52" s="29">
        <f t="shared" si="13"/>
        <v>0</v>
      </c>
      <c r="K52" s="29">
        <f t="shared" si="14"/>
        <v>0</v>
      </c>
      <c r="L52" s="29">
        <f t="shared" si="15"/>
        <v>0</v>
      </c>
      <c r="M52" s="122">
        <f>IFERROR(INDEX(DestinationAirportQSI,MATCH(B52,'QSI for Destination Airport'!$B$6:$B$1048576,0),MATCH(M$5,'QSI for Destination Airport'!$B$6:$Q$6,0)),0)</f>
        <v>0</v>
      </c>
      <c r="N52" s="29">
        <f t="shared" si="16"/>
        <v>0</v>
      </c>
      <c r="O52" s="7">
        <f t="shared" si="17"/>
        <v>0</v>
      </c>
      <c r="P52" s="30">
        <f t="shared" si="18"/>
        <v>0</v>
      </c>
      <c r="Q52" s="29">
        <f t="shared" si="19"/>
        <v>0</v>
      </c>
      <c r="R52" s="29">
        <f t="shared" si="20"/>
        <v>0</v>
      </c>
      <c r="S52" s="153"/>
    </row>
    <row r="53" spans="1:19" x14ac:dyDescent="0.2">
      <c r="A53" s="139">
        <f>'Destination Airport Cnx Demand'!A54</f>
        <v>48</v>
      </c>
      <c r="B53" s="139">
        <f>'Destination Airport Cnx Demand'!B54</f>
        <v>0</v>
      </c>
      <c r="C53" s="123" t="str">
        <f>IFERROR(VLOOKUP($B53,'City Lookup'!$C$4:$E$1048576,2,FALSE),"-")</f>
        <v>-</v>
      </c>
      <c r="D53" s="123" t="str">
        <f>IFERROR(VLOOKUP($B53,'City Lookup'!$C$4:$E$1048576,3,FALSE),"-")</f>
        <v>-</v>
      </c>
      <c r="E53" s="78" t="str">
        <f t="shared" si="11"/>
        <v>No Direct Service</v>
      </c>
      <c r="F53" s="121">
        <f>IFERROR(INDEX(DestinationAirportCnxDemand,MATCH($B53,'Destination Airport Cnx Demand'!$B$6:$B$1048576,0),MATCH(F$5,'Destination Airport Cnx Demand'!$B$6:$K$6,0)),0)</f>
        <v>0</v>
      </c>
      <c r="G53" s="121">
        <f>IFERROR(INDEX(DestinationAirportCnxDemand,MATCH($B53,'Destination Airport Cnx Demand'!$B$6:$B$1048576,0),MATCH(G$5,'Destination Airport Cnx Demand'!$B$6:$K$6,0)),0)</f>
        <v>0</v>
      </c>
      <c r="H53" s="29">
        <f t="shared" si="12"/>
        <v>0</v>
      </c>
      <c r="I53" s="122">
        <f>Forecast!$D$40</f>
        <v>0.09</v>
      </c>
      <c r="J53" s="29">
        <f t="shared" si="13"/>
        <v>0</v>
      </c>
      <c r="K53" s="29">
        <f t="shared" si="14"/>
        <v>0</v>
      </c>
      <c r="L53" s="29">
        <f t="shared" si="15"/>
        <v>0</v>
      </c>
      <c r="M53" s="122">
        <f>IFERROR(INDEX(DestinationAirportQSI,MATCH(B53,'QSI for Destination Airport'!$B$6:$B$1048576,0),MATCH(M$5,'QSI for Destination Airport'!$B$6:$Q$6,0)),0)</f>
        <v>0</v>
      </c>
      <c r="N53" s="29">
        <f t="shared" si="16"/>
        <v>0</v>
      </c>
      <c r="O53" s="7">
        <f t="shared" si="17"/>
        <v>0</v>
      </c>
      <c r="P53" s="30">
        <f t="shared" si="18"/>
        <v>0</v>
      </c>
      <c r="Q53" s="29">
        <f t="shared" si="19"/>
        <v>0</v>
      </c>
      <c r="R53" s="29">
        <f t="shared" si="20"/>
        <v>0</v>
      </c>
      <c r="S53" s="153"/>
    </row>
    <row r="54" spans="1:19" x14ac:dyDescent="0.2">
      <c r="A54" s="139">
        <f>'Destination Airport Cnx Demand'!A55</f>
        <v>49</v>
      </c>
      <c r="B54" s="139">
        <f>'Destination Airport Cnx Demand'!B55</f>
        <v>0</v>
      </c>
      <c r="C54" s="123" t="str">
        <f>IFERROR(VLOOKUP($B54,'City Lookup'!$C$4:$E$1048576,2,FALSE),"-")</f>
        <v>-</v>
      </c>
      <c r="D54" s="123" t="str">
        <f>IFERROR(VLOOKUP($B54,'City Lookup'!$C$4:$E$1048576,3,FALSE),"-")</f>
        <v>-</v>
      </c>
      <c r="E54" s="78" t="str">
        <f t="shared" si="11"/>
        <v>No Direct Service</v>
      </c>
      <c r="F54" s="121">
        <f>IFERROR(INDEX(DestinationAirportCnxDemand,MATCH($B54,'Destination Airport Cnx Demand'!$B$6:$B$1048576,0),MATCH(F$5,'Destination Airport Cnx Demand'!$B$6:$K$6,0)),0)</f>
        <v>0</v>
      </c>
      <c r="G54" s="121">
        <f>IFERROR(INDEX(DestinationAirportCnxDemand,MATCH($B54,'Destination Airport Cnx Demand'!$B$6:$B$1048576,0),MATCH(G$5,'Destination Airport Cnx Demand'!$B$6:$K$6,0)),0)</f>
        <v>0</v>
      </c>
      <c r="H54" s="29">
        <f t="shared" si="12"/>
        <v>0</v>
      </c>
      <c r="I54" s="122">
        <f>Forecast!$D$40</f>
        <v>0.09</v>
      </c>
      <c r="J54" s="29">
        <f t="shared" si="13"/>
        <v>0</v>
      </c>
      <c r="K54" s="29">
        <f t="shared" si="14"/>
        <v>0</v>
      </c>
      <c r="L54" s="29">
        <f t="shared" si="15"/>
        <v>0</v>
      </c>
      <c r="M54" s="122">
        <f>IFERROR(INDEX(DestinationAirportQSI,MATCH(B54,'QSI for Destination Airport'!$B$6:$B$1048576,0),MATCH(M$5,'QSI for Destination Airport'!$B$6:$Q$6,0)),0)</f>
        <v>0</v>
      </c>
      <c r="N54" s="29">
        <f t="shared" si="16"/>
        <v>0</v>
      </c>
      <c r="O54" s="7">
        <f t="shared" si="17"/>
        <v>0</v>
      </c>
      <c r="P54" s="30">
        <f t="shared" si="18"/>
        <v>0</v>
      </c>
      <c r="Q54" s="29">
        <f t="shared" si="19"/>
        <v>0</v>
      </c>
      <c r="R54" s="29">
        <f t="shared" si="20"/>
        <v>0</v>
      </c>
      <c r="S54" s="153"/>
    </row>
    <row r="55" spans="1:19" x14ac:dyDescent="0.2">
      <c r="A55" s="139">
        <f>'Destination Airport Cnx Demand'!A56</f>
        <v>50</v>
      </c>
      <c r="B55" s="139">
        <f>'Destination Airport Cnx Demand'!B56</f>
        <v>0</v>
      </c>
      <c r="C55" s="123" t="str">
        <f>IFERROR(VLOOKUP($B55,'City Lookup'!$C$4:$E$1048576,2,FALSE),"-")</f>
        <v>-</v>
      </c>
      <c r="D55" s="123" t="str">
        <f>IFERROR(VLOOKUP($B55,'City Lookup'!$C$4:$E$1048576,3,FALSE),"-")</f>
        <v>-</v>
      </c>
      <c r="E55" s="78" t="str">
        <f t="shared" si="11"/>
        <v>No Direct Service</v>
      </c>
      <c r="F55" s="121">
        <f>IFERROR(INDEX(DestinationAirportCnxDemand,MATCH($B55,'Destination Airport Cnx Demand'!$B$6:$B$1048576,0),MATCH(F$5,'Destination Airport Cnx Demand'!$B$6:$K$6,0)),0)</f>
        <v>0</v>
      </c>
      <c r="G55" s="121">
        <f>IFERROR(INDEX(DestinationAirportCnxDemand,MATCH($B55,'Destination Airport Cnx Demand'!$B$6:$B$1048576,0),MATCH(G$5,'Destination Airport Cnx Demand'!$B$6:$K$6,0)),0)</f>
        <v>0</v>
      </c>
      <c r="H55" s="29">
        <f t="shared" si="12"/>
        <v>0</v>
      </c>
      <c r="I55" s="122">
        <f>Forecast!$D$40</f>
        <v>0.09</v>
      </c>
      <c r="J55" s="29">
        <f t="shared" si="13"/>
        <v>0</v>
      </c>
      <c r="K55" s="29">
        <f t="shared" si="14"/>
        <v>0</v>
      </c>
      <c r="L55" s="29">
        <f t="shared" si="15"/>
        <v>0</v>
      </c>
      <c r="M55" s="122">
        <f>IFERROR(INDEX(DestinationAirportQSI,MATCH(B55,'QSI for Destination Airport'!$B$6:$B$1048576,0),MATCH(M$5,'QSI for Destination Airport'!$B$6:$Q$6,0)),0)</f>
        <v>0</v>
      </c>
      <c r="N55" s="29">
        <f t="shared" si="16"/>
        <v>0</v>
      </c>
      <c r="O55" s="7">
        <f t="shared" si="17"/>
        <v>0</v>
      </c>
      <c r="P55" s="30">
        <f t="shared" si="18"/>
        <v>0</v>
      </c>
      <c r="Q55" s="29">
        <f t="shared" si="19"/>
        <v>0</v>
      </c>
      <c r="R55" s="29">
        <f t="shared" si="20"/>
        <v>0</v>
      </c>
      <c r="S55" s="153"/>
    </row>
    <row r="56" spans="1:19" x14ac:dyDescent="0.2">
      <c r="A56" s="139">
        <f>'Destination Airport Cnx Demand'!A57</f>
        <v>51</v>
      </c>
      <c r="B56" s="139">
        <f>'Destination Airport Cnx Demand'!B57</f>
        <v>0</v>
      </c>
      <c r="C56" s="123" t="str">
        <f>IFERROR(VLOOKUP($B56,'City Lookup'!$C$4:$E$1048576,2,FALSE),"-")</f>
        <v>-</v>
      </c>
      <c r="D56" s="123" t="str">
        <f>IFERROR(VLOOKUP($B56,'City Lookup'!$C$4:$E$1048576,3,FALSE),"-")</f>
        <v>-</v>
      </c>
      <c r="E56" s="78" t="str">
        <f t="shared" si="11"/>
        <v>No Direct Service</v>
      </c>
      <c r="F56" s="121">
        <f>IFERROR(INDEX(DestinationAirportCnxDemand,MATCH($B56,'Destination Airport Cnx Demand'!$B$6:$B$1048576,0),MATCH(F$5,'Destination Airport Cnx Demand'!$B$6:$K$6,0)),0)</f>
        <v>0</v>
      </c>
      <c r="G56" s="121">
        <f>IFERROR(INDEX(DestinationAirportCnxDemand,MATCH($B56,'Destination Airport Cnx Demand'!$B$6:$B$1048576,0),MATCH(G$5,'Destination Airport Cnx Demand'!$B$6:$K$6,0)),0)</f>
        <v>0</v>
      </c>
      <c r="H56" s="29">
        <f t="shared" si="12"/>
        <v>0</v>
      </c>
      <c r="I56" s="122">
        <f>Forecast!$D$40</f>
        <v>0.09</v>
      </c>
      <c r="J56" s="29">
        <f t="shared" si="13"/>
        <v>0</v>
      </c>
      <c r="K56" s="29">
        <f t="shared" si="14"/>
        <v>0</v>
      </c>
      <c r="L56" s="29">
        <f t="shared" si="15"/>
        <v>0</v>
      </c>
      <c r="M56" s="122">
        <f>IFERROR(INDEX(DestinationAirportQSI,MATCH(B56,'QSI for Destination Airport'!$B$6:$B$1048576,0),MATCH(M$5,'QSI for Destination Airport'!$B$6:$Q$6,0)),0)</f>
        <v>0</v>
      </c>
      <c r="N56" s="29">
        <f t="shared" si="16"/>
        <v>0</v>
      </c>
      <c r="O56" s="7">
        <f t="shared" si="17"/>
        <v>0</v>
      </c>
      <c r="P56" s="30">
        <f t="shared" si="18"/>
        <v>0</v>
      </c>
      <c r="Q56" s="29">
        <f t="shared" si="19"/>
        <v>0</v>
      </c>
      <c r="R56" s="29">
        <f t="shared" si="20"/>
        <v>0</v>
      </c>
      <c r="S56" s="153"/>
    </row>
    <row r="57" spans="1:19" x14ac:dyDescent="0.2">
      <c r="A57" s="139">
        <f>'Destination Airport Cnx Demand'!A58</f>
        <v>52</v>
      </c>
      <c r="B57" s="139">
        <f>'Destination Airport Cnx Demand'!B58</f>
        <v>0</v>
      </c>
      <c r="C57" s="123" t="str">
        <f>IFERROR(VLOOKUP($B57,'City Lookup'!$C$4:$E$1048576,2,FALSE),"-")</f>
        <v>-</v>
      </c>
      <c r="D57" s="123" t="str">
        <f>IFERROR(VLOOKUP($B57,'City Lookup'!$C$4:$E$1048576,3,FALSE),"-")</f>
        <v>-</v>
      </c>
      <c r="E57" s="78" t="str">
        <f t="shared" si="11"/>
        <v>No Direct Service</v>
      </c>
      <c r="F57" s="121">
        <f>IFERROR(INDEX(DestinationAirportCnxDemand,MATCH($B57,'Destination Airport Cnx Demand'!$B$6:$B$1048576,0),MATCH(F$5,'Destination Airport Cnx Demand'!$B$6:$K$6,0)),0)</f>
        <v>0</v>
      </c>
      <c r="G57" s="121">
        <f>IFERROR(INDEX(DestinationAirportCnxDemand,MATCH($B57,'Destination Airport Cnx Demand'!$B$6:$B$1048576,0),MATCH(G$5,'Destination Airport Cnx Demand'!$B$6:$K$6,0)),0)</f>
        <v>0</v>
      </c>
      <c r="H57" s="29">
        <f t="shared" si="12"/>
        <v>0</v>
      </c>
      <c r="I57" s="122">
        <f>Forecast!$D$40</f>
        <v>0.09</v>
      </c>
      <c r="J57" s="29">
        <f t="shared" si="13"/>
        <v>0</v>
      </c>
      <c r="K57" s="29">
        <f t="shared" si="14"/>
        <v>0</v>
      </c>
      <c r="L57" s="29">
        <f t="shared" si="15"/>
        <v>0</v>
      </c>
      <c r="M57" s="122">
        <f>IFERROR(INDEX(DestinationAirportQSI,MATCH(B57,'QSI for Destination Airport'!$B$6:$B$1048576,0),MATCH(M$5,'QSI for Destination Airport'!$B$6:$Q$6,0)),0)</f>
        <v>0</v>
      </c>
      <c r="N57" s="29">
        <f t="shared" si="16"/>
        <v>0</v>
      </c>
      <c r="O57" s="7">
        <f t="shared" si="17"/>
        <v>0</v>
      </c>
      <c r="P57" s="30">
        <f t="shared" si="18"/>
        <v>0</v>
      </c>
      <c r="Q57" s="29">
        <f t="shared" si="19"/>
        <v>0</v>
      </c>
      <c r="R57" s="29">
        <f t="shared" si="20"/>
        <v>0</v>
      </c>
      <c r="S57" s="153"/>
    </row>
    <row r="58" spans="1:19" x14ac:dyDescent="0.2">
      <c r="A58" s="139">
        <f>'Destination Airport Cnx Demand'!A59</f>
        <v>53</v>
      </c>
      <c r="B58" s="139">
        <f>'Destination Airport Cnx Demand'!B59</f>
        <v>0</v>
      </c>
      <c r="C58" s="123" t="str">
        <f>IFERROR(VLOOKUP($B58,'City Lookup'!$C$4:$E$1048576,2,FALSE),"-")</f>
        <v>-</v>
      </c>
      <c r="D58" s="123" t="str">
        <f>IFERROR(VLOOKUP($B58,'City Lookup'!$C$4:$E$1048576,3,FALSE),"-")</f>
        <v>-</v>
      </c>
      <c r="E58" s="78" t="str">
        <f t="shared" si="11"/>
        <v>No Direct Service</v>
      </c>
      <c r="F58" s="121">
        <f>IFERROR(INDEX(DestinationAirportCnxDemand,MATCH($B58,'Destination Airport Cnx Demand'!$B$6:$B$1048576,0),MATCH(F$5,'Destination Airport Cnx Demand'!$B$6:$K$6,0)),0)</f>
        <v>0</v>
      </c>
      <c r="G58" s="121">
        <f>IFERROR(INDEX(DestinationAirportCnxDemand,MATCH($B58,'Destination Airport Cnx Demand'!$B$6:$B$1048576,0),MATCH(G$5,'Destination Airport Cnx Demand'!$B$6:$K$6,0)),0)</f>
        <v>0</v>
      </c>
      <c r="H58" s="29">
        <f t="shared" si="12"/>
        <v>0</v>
      </c>
      <c r="I58" s="122">
        <f>Forecast!$D$40</f>
        <v>0.09</v>
      </c>
      <c r="J58" s="29">
        <f t="shared" si="13"/>
        <v>0</v>
      </c>
      <c r="K58" s="29">
        <f t="shared" si="14"/>
        <v>0</v>
      </c>
      <c r="L58" s="29">
        <f t="shared" si="15"/>
        <v>0</v>
      </c>
      <c r="M58" s="122">
        <f>IFERROR(INDEX(DestinationAirportQSI,MATCH(B58,'QSI for Destination Airport'!$B$6:$B$1048576,0),MATCH(M$5,'QSI for Destination Airport'!$B$6:$Q$6,0)),0)</f>
        <v>0</v>
      </c>
      <c r="N58" s="29">
        <f t="shared" si="16"/>
        <v>0</v>
      </c>
      <c r="O58" s="7">
        <f t="shared" si="17"/>
        <v>0</v>
      </c>
      <c r="P58" s="30">
        <f t="shared" si="18"/>
        <v>0</v>
      </c>
      <c r="Q58" s="29">
        <f t="shared" si="19"/>
        <v>0</v>
      </c>
      <c r="R58" s="29">
        <f t="shared" si="20"/>
        <v>0</v>
      </c>
      <c r="S58" s="153"/>
    </row>
    <row r="59" spans="1:19" x14ac:dyDescent="0.2">
      <c r="A59" s="139">
        <f>'Destination Airport Cnx Demand'!A60</f>
        <v>54</v>
      </c>
      <c r="B59" s="139">
        <f>'Destination Airport Cnx Demand'!B60</f>
        <v>0</v>
      </c>
      <c r="C59" s="123" t="str">
        <f>IFERROR(VLOOKUP($B59,'City Lookup'!$C$4:$E$1048576,2,FALSE),"-")</f>
        <v>-</v>
      </c>
      <c r="D59" s="123" t="str">
        <f>IFERROR(VLOOKUP($B59,'City Lookup'!$C$4:$E$1048576,3,FALSE),"-")</f>
        <v>-</v>
      </c>
      <c r="E59" s="78" t="str">
        <f t="shared" si="11"/>
        <v>No Direct Service</v>
      </c>
      <c r="F59" s="121">
        <f>IFERROR(INDEX(DestinationAirportCnxDemand,MATCH($B59,'Destination Airport Cnx Demand'!$B$6:$B$1048576,0),MATCH(F$5,'Destination Airport Cnx Demand'!$B$6:$K$6,0)),0)</f>
        <v>0</v>
      </c>
      <c r="G59" s="121">
        <f>IFERROR(INDEX(DestinationAirportCnxDemand,MATCH($B59,'Destination Airport Cnx Demand'!$B$6:$B$1048576,0),MATCH(G$5,'Destination Airport Cnx Demand'!$B$6:$K$6,0)),0)</f>
        <v>0</v>
      </c>
      <c r="H59" s="29">
        <f t="shared" si="12"/>
        <v>0</v>
      </c>
      <c r="I59" s="122">
        <f>Forecast!$D$40</f>
        <v>0.09</v>
      </c>
      <c r="J59" s="29">
        <f t="shared" si="13"/>
        <v>0</v>
      </c>
      <c r="K59" s="29">
        <f t="shared" si="14"/>
        <v>0</v>
      </c>
      <c r="L59" s="29">
        <f t="shared" si="15"/>
        <v>0</v>
      </c>
      <c r="M59" s="122">
        <f>IFERROR(INDEX(DestinationAirportQSI,MATCH(B59,'QSI for Destination Airport'!$B$6:$B$1048576,0),MATCH(M$5,'QSI for Destination Airport'!$B$6:$Q$6,0)),0)</f>
        <v>0</v>
      </c>
      <c r="N59" s="29">
        <f t="shared" si="16"/>
        <v>0</v>
      </c>
      <c r="O59" s="7">
        <f t="shared" si="17"/>
        <v>0</v>
      </c>
      <c r="P59" s="30">
        <f t="shared" si="18"/>
        <v>0</v>
      </c>
      <c r="Q59" s="29">
        <f t="shared" si="19"/>
        <v>0</v>
      </c>
      <c r="R59" s="29">
        <f t="shared" si="20"/>
        <v>0</v>
      </c>
      <c r="S59" s="153"/>
    </row>
    <row r="60" spans="1:19" x14ac:dyDescent="0.2">
      <c r="A60" s="139">
        <f>'Destination Airport Cnx Demand'!A61</f>
        <v>55</v>
      </c>
      <c r="B60" s="139">
        <f>'Destination Airport Cnx Demand'!B61</f>
        <v>0</v>
      </c>
      <c r="C60" s="123" t="str">
        <f>IFERROR(VLOOKUP($B60,'City Lookup'!$C$4:$E$1048576,2,FALSE),"-")</f>
        <v>-</v>
      </c>
      <c r="D60" s="123" t="str">
        <f>IFERROR(VLOOKUP($B60,'City Lookup'!$C$4:$E$1048576,3,FALSE),"-")</f>
        <v>-</v>
      </c>
      <c r="E60" s="78" t="str">
        <f t="shared" si="11"/>
        <v>No Direct Service</v>
      </c>
      <c r="F60" s="121">
        <f>IFERROR(INDEX(DestinationAirportCnxDemand,MATCH($B60,'Destination Airport Cnx Demand'!$B$6:$B$1048576,0),MATCH(F$5,'Destination Airport Cnx Demand'!$B$6:$K$6,0)),0)</f>
        <v>0</v>
      </c>
      <c r="G60" s="121">
        <f>IFERROR(INDEX(DestinationAirportCnxDemand,MATCH($B60,'Destination Airport Cnx Demand'!$B$6:$B$1048576,0),MATCH(G$5,'Destination Airport Cnx Demand'!$B$6:$K$6,0)),0)</f>
        <v>0</v>
      </c>
      <c r="H60" s="29">
        <f t="shared" si="12"/>
        <v>0</v>
      </c>
      <c r="I60" s="122">
        <f>Forecast!$D$40</f>
        <v>0.09</v>
      </c>
      <c r="J60" s="29">
        <f t="shared" si="13"/>
        <v>0</v>
      </c>
      <c r="K60" s="29">
        <f t="shared" si="14"/>
        <v>0</v>
      </c>
      <c r="L60" s="29">
        <f t="shared" si="15"/>
        <v>0</v>
      </c>
      <c r="M60" s="122">
        <f>IFERROR(INDEX(DestinationAirportQSI,MATCH(B60,'QSI for Destination Airport'!$B$6:$B$1048576,0),MATCH(M$5,'QSI for Destination Airport'!$B$6:$Q$6,0)),0)</f>
        <v>0</v>
      </c>
      <c r="N60" s="29">
        <f t="shared" si="16"/>
        <v>0</v>
      </c>
      <c r="O60" s="7">
        <f t="shared" si="17"/>
        <v>0</v>
      </c>
      <c r="P60" s="30">
        <f t="shared" si="18"/>
        <v>0</v>
      </c>
      <c r="Q60" s="29">
        <f t="shared" si="19"/>
        <v>0</v>
      </c>
      <c r="R60" s="29">
        <f t="shared" si="20"/>
        <v>0</v>
      </c>
      <c r="S60" s="153"/>
    </row>
    <row r="61" spans="1:19" x14ac:dyDescent="0.2">
      <c r="A61" s="139">
        <f>'Destination Airport Cnx Demand'!A62</f>
        <v>56</v>
      </c>
      <c r="B61" s="139">
        <f>'Destination Airport Cnx Demand'!B62</f>
        <v>0</v>
      </c>
      <c r="C61" s="123" t="str">
        <f>IFERROR(VLOOKUP($B61,'City Lookup'!$C$4:$E$1048576,2,FALSE),"-")</f>
        <v>-</v>
      </c>
      <c r="D61" s="123" t="str">
        <f>IFERROR(VLOOKUP($B61,'City Lookup'!$C$4:$E$1048576,3,FALSE),"-")</f>
        <v>-</v>
      </c>
      <c r="E61" s="78" t="str">
        <f t="shared" si="11"/>
        <v>No Direct Service</v>
      </c>
      <c r="F61" s="121">
        <f>IFERROR(INDEX(DestinationAirportCnxDemand,MATCH($B61,'Destination Airport Cnx Demand'!$B$6:$B$1048576,0),MATCH(F$5,'Destination Airport Cnx Demand'!$B$6:$K$6,0)),0)</f>
        <v>0</v>
      </c>
      <c r="G61" s="121">
        <f>IFERROR(INDEX(DestinationAirportCnxDemand,MATCH($B61,'Destination Airport Cnx Demand'!$B$6:$B$1048576,0),MATCH(G$5,'Destination Airport Cnx Demand'!$B$6:$K$6,0)),0)</f>
        <v>0</v>
      </c>
      <c r="H61" s="29">
        <f t="shared" si="12"/>
        <v>0</v>
      </c>
      <c r="I61" s="122">
        <f>Forecast!$D$40</f>
        <v>0.09</v>
      </c>
      <c r="J61" s="29">
        <f t="shared" si="13"/>
        <v>0</v>
      </c>
      <c r="K61" s="29">
        <f t="shared" si="14"/>
        <v>0</v>
      </c>
      <c r="L61" s="29">
        <f t="shared" si="15"/>
        <v>0</v>
      </c>
      <c r="M61" s="122">
        <f>IFERROR(INDEX(DestinationAirportQSI,MATCH(B61,'QSI for Destination Airport'!$B$6:$B$1048576,0),MATCH(M$5,'QSI for Destination Airport'!$B$6:$Q$6,0)),0)</f>
        <v>0</v>
      </c>
      <c r="N61" s="29">
        <f t="shared" si="16"/>
        <v>0</v>
      </c>
      <c r="O61" s="7">
        <f t="shared" si="17"/>
        <v>0</v>
      </c>
      <c r="P61" s="30">
        <f t="shared" si="18"/>
        <v>0</v>
      </c>
      <c r="Q61" s="29">
        <f t="shared" si="19"/>
        <v>0</v>
      </c>
      <c r="R61" s="29">
        <f t="shared" si="20"/>
        <v>0</v>
      </c>
      <c r="S61" s="153"/>
    </row>
    <row r="62" spans="1:19" x14ac:dyDescent="0.2">
      <c r="A62" s="139">
        <f>'Destination Airport Cnx Demand'!A63</f>
        <v>57</v>
      </c>
      <c r="B62" s="139">
        <f>'Destination Airport Cnx Demand'!B63</f>
        <v>0</v>
      </c>
      <c r="C62" s="123" t="str">
        <f>IFERROR(VLOOKUP($B62,'City Lookup'!$C$4:$E$1048576,2,FALSE),"-")</f>
        <v>-</v>
      </c>
      <c r="D62" s="123" t="str">
        <f>IFERROR(VLOOKUP($B62,'City Lookup'!$C$4:$E$1048576,3,FALSE),"-")</f>
        <v>-</v>
      </c>
      <c r="E62" s="78" t="str">
        <f t="shared" si="11"/>
        <v>No Direct Service</v>
      </c>
      <c r="F62" s="121">
        <f>IFERROR(INDEX(DestinationAirportCnxDemand,MATCH($B62,'Destination Airport Cnx Demand'!$B$6:$B$1048576,0),MATCH(F$5,'Destination Airport Cnx Demand'!$B$6:$K$6,0)),0)</f>
        <v>0</v>
      </c>
      <c r="G62" s="121">
        <f>IFERROR(INDEX(DestinationAirportCnxDemand,MATCH($B62,'Destination Airport Cnx Demand'!$B$6:$B$1048576,0),MATCH(G$5,'Destination Airport Cnx Demand'!$B$6:$K$6,0)),0)</f>
        <v>0</v>
      </c>
      <c r="H62" s="29">
        <f t="shared" si="12"/>
        <v>0</v>
      </c>
      <c r="I62" s="122">
        <f>Forecast!$D$40</f>
        <v>0.09</v>
      </c>
      <c r="J62" s="29">
        <f t="shared" si="13"/>
        <v>0</v>
      </c>
      <c r="K62" s="29">
        <f t="shared" si="14"/>
        <v>0</v>
      </c>
      <c r="L62" s="29">
        <f t="shared" si="15"/>
        <v>0</v>
      </c>
      <c r="M62" s="122">
        <f>IFERROR(INDEX(DestinationAirportQSI,MATCH(B62,'QSI for Destination Airport'!$B$6:$B$1048576,0),MATCH(M$5,'QSI for Destination Airport'!$B$6:$Q$6,0)),0)</f>
        <v>0</v>
      </c>
      <c r="N62" s="29">
        <f t="shared" si="16"/>
        <v>0</v>
      </c>
      <c r="O62" s="7">
        <f t="shared" si="17"/>
        <v>0</v>
      </c>
      <c r="P62" s="30">
        <f t="shared" si="18"/>
        <v>0</v>
      </c>
      <c r="Q62" s="29">
        <f t="shared" si="19"/>
        <v>0</v>
      </c>
      <c r="R62" s="29">
        <f t="shared" si="20"/>
        <v>0</v>
      </c>
      <c r="S62" s="153"/>
    </row>
    <row r="63" spans="1:19" x14ac:dyDescent="0.2">
      <c r="A63" s="139">
        <f>'Destination Airport Cnx Demand'!A64</f>
        <v>58</v>
      </c>
      <c r="B63" s="139">
        <f>'Destination Airport Cnx Demand'!B64</f>
        <v>0</v>
      </c>
      <c r="C63" s="123" t="str">
        <f>IFERROR(VLOOKUP($B63,'City Lookup'!$C$4:$E$1048576,2,FALSE),"-")</f>
        <v>-</v>
      </c>
      <c r="D63" s="123" t="str">
        <f>IFERROR(VLOOKUP($B63,'City Lookup'!$C$4:$E$1048576,3,FALSE),"-")</f>
        <v>-</v>
      </c>
      <c r="E63" s="78" t="str">
        <f t="shared" si="11"/>
        <v>No Direct Service</v>
      </c>
      <c r="F63" s="121">
        <f>IFERROR(INDEX(DestinationAirportCnxDemand,MATCH($B63,'Destination Airport Cnx Demand'!$B$6:$B$1048576,0),MATCH(F$5,'Destination Airport Cnx Demand'!$B$6:$K$6,0)),0)</f>
        <v>0</v>
      </c>
      <c r="G63" s="121">
        <f>IFERROR(INDEX(DestinationAirportCnxDemand,MATCH($B63,'Destination Airport Cnx Demand'!$B$6:$B$1048576,0),MATCH(G$5,'Destination Airport Cnx Demand'!$B$6:$K$6,0)),0)</f>
        <v>0</v>
      </c>
      <c r="H63" s="29">
        <f t="shared" si="12"/>
        <v>0</v>
      </c>
      <c r="I63" s="122">
        <f>Forecast!$D$40</f>
        <v>0.09</v>
      </c>
      <c r="J63" s="29">
        <f t="shared" si="13"/>
        <v>0</v>
      </c>
      <c r="K63" s="29">
        <f t="shared" si="14"/>
        <v>0</v>
      </c>
      <c r="L63" s="29">
        <f t="shared" si="15"/>
        <v>0</v>
      </c>
      <c r="M63" s="122">
        <f>IFERROR(INDEX(DestinationAirportQSI,MATCH(B63,'QSI for Destination Airport'!$B$6:$B$1048576,0),MATCH(M$5,'QSI for Destination Airport'!$B$6:$Q$6,0)),0)</f>
        <v>0</v>
      </c>
      <c r="N63" s="29">
        <f t="shared" si="16"/>
        <v>0</v>
      </c>
      <c r="O63" s="7">
        <f t="shared" si="17"/>
        <v>0</v>
      </c>
      <c r="P63" s="30">
        <f t="shared" si="18"/>
        <v>0</v>
      </c>
      <c r="Q63" s="29">
        <f t="shared" si="19"/>
        <v>0</v>
      </c>
      <c r="R63" s="29">
        <f t="shared" si="20"/>
        <v>0</v>
      </c>
      <c r="S63" s="153"/>
    </row>
    <row r="64" spans="1:19" x14ac:dyDescent="0.2">
      <c r="A64" s="139">
        <f>'Destination Airport Cnx Demand'!A65</f>
        <v>59</v>
      </c>
      <c r="B64" s="139">
        <f>'Destination Airport Cnx Demand'!B65</f>
        <v>0</v>
      </c>
      <c r="C64" s="123" t="str">
        <f>IFERROR(VLOOKUP($B64,'City Lookup'!$C$4:$E$1048576,2,FALSE),"-")</f>
        <v>-</v>
      </c>
      <c r="D64" s="123" t="str">
        <f>IFERROR(VLOOKUP($B64,'City Lookup'!$C$4:$E$1048576,3,FALSE),"-")</f>
        <v>-</v>
      </c>
      <c r="E64" s="78" t="str">
        <f t="shared" si="11"/>
        <v>No Direct Service</v>
      </c>
      <c r="F64" s="121">
        <f>IFERROR(INDEX(DestinationAirportCnxDemand,MATCH($B64,'Destination Airport Cnx Demand'!$B$6:$B$1048576,0),MATCH(F$5,'Destination Airport Cnx Demand'!$B$6:$K$6,0)),0)</f>
        <v>0</v>
      </c>
      <c r="G64" s="121">
        <f>IFERROR(INDEX(DestinationAirportCnxDemand,MATCH($B64,'Destination Airport Cnx Demand'!$B$6:$B$1048576,0),MATCH(G$5,'Destination Airport Cnx Demand'!$B$6:$K$6,0)),0)</f>
        <v>0</v>
      </c>
      <c r="H64" s="29">
        <f t="shared" si="12"/>
        <v>0</v>
      </c>
      <c r="I64" s="122">
        <f>Forecast!$D$40</f>
        <v>0.09</v>
      </c>
      <c r="J64" s="29">
        <f t="shared" si="13"/>
        <v>0</v>
      </c>
      <c r="K64" s="29">
        <f t="shared" si="14"/>
        <v>0</v>
      </c>
      <c r="L64" s="29">
        <f t="shared" si="15"/>
        <v>0</v>
      </c>
      <c r="M64" s="122">
        <f>IFERROR(INDEX(DestinationAirportQSI,MATCH(B64,'QSI for Destination Airport'!$B$6:$B$1048576,0),MATCH(M$5,'QSI for Destination Airport'!$B$6:$Q$6,0)),0)</f>
        <v>0</v>
      </c>
      <c r="N64" s="29">
        <f t="shared" si="16"/>
        <v>0</v>
      </c>
      <c r="O64" s="7">
        <f t="shared" si="17"/>
        <v>0</v>
      </c>
      <c r="P64" s="30">
        <f t="shared" si="18"/>
        <v>0</v>
      </c>
      <c r="Q64" s="29">
        <f t="shared" si="19"/>
        <v>0</v>
      </c>
      <c r="R64" s="29">
        <f t="shared" si="20"/>
        <v>0</v>
      </c>
      <c r="S64" s="153"/>
    </row>
    <row r="65" spans="1:19" x14ac:dyDescent="0.2">
      <c r="A65" s="139">
        <f>'Destination Airport Cnx Demand'!A66</f>
        <v>60</v>
      </c>
      <c r="B65" s="139">
        <f>'Destination Airport Cnx Demand'!B66</f>
        <v>0</v>
      </c>
      <c r="C65" s="123" t="str">
        <f>IFERROR(VLOOKUP($B65,'City Lookup'!$C$4:$E$1048576,2,FALSE),"-")</f>
        <v>-</v>
      </c>
      <c r="D65" s="123" t="str">
        <f>IFERROR(VLOOKUP($B65,'City Lookup'!$C$4:$E$1048576,3,FALSE),"-")</f>
        <v>-</v>
      </c>
      <c r="E65" s="78" t="str">
        <f t="shared" si="11"/>
        <v>No Direct Service</v>
      </c>
      <c r="F65" s="121">
        <f>IFERROR(INDEX(DestinationAirportCnxDemand,MATCH($B65,'Destination Airport Cnx Demand'!$B$6:$B$1048576,0),MATCH(F$5,'Destination Airport Cnx Demand'!$B$6:$K$6,0)),0)</f>
        <v>0</v>
      </c>
      <c r="G65" s="121">
        <f>IFERROR(INDEX(DestinationAirportCnxDemand,MATCH($B65,'Destination Airport Cnx Demand'!$B$6:$B$1048576,0),MATCH(G$5,'Destination Airport Cnx Demand'!$B$6:$K$6,0)),0)</f>
        <v>0</v>
      </c>
      <c r="H65" s="29">
        <f t="shared" si="12"/>
        <v>0</v>
      </c>
      <c r="I65" s="122">
        <f>Forecast!$D$40</f>
        <v>0.09</v>
      </c>
      <c r="J65" s="29">
        <f t="shared" si="13"/>
        <v>0</v>
      </c>
      <c r="K65" s="29">
        <f t="shared" si="14"/>
        <v>0</v>
      </c>
      <c r="L65" s="29">
        <f t="shared" si="15"/>
        <v>0</v>
      </c>
      <c r="M65" s="122">
        <f>IFERROR(INDEX(DestinationAirportQSI,MATCH(B65,'QSI for Destination Airport'!$B$6:$B$1048576,0),MATCH(M$5,'QSI for Destination Airport'!$B$6:$Q$6,0)),0)</f>
        <v>0</v>
      </c>
      <c r="N65" s="29">
        <f t="shared" si="16"/>
        <v>0</v>
      </c>
      <c r="O65" s="7">
        <f t="shared" si="17"/>
        <v>0</v>
      </c>
      <c r="P65" s="30">
        <f t="shared" si="18"/>
        <v>0</v>
      </c>
      <c r="Q65" s="29">
        <f t="shared" si="19"/>
        <v>0</v>
      </c>
      <c r="R65" s="29">
        <f t="shared" si="20"/>
        <v>0</v>
      </c>
      <c r="S65" s="153"/>
    </row>
    <row r="66" spans="1:19" x14ac:dyDescent="0.2">
      <c r="A66" s="139">
        <f>'Destination Airport Cnx Demand'!A67</f>
        <v>61</v>
      </c>
      <c r="B66" s="139">
        <f>'Destination Airport Cnx Demand'!B67</f>
        <v>0</v>
      </c>
      <c r="C66" s="123" t="str">
        <f>IFERROR(VLOOKUP($B66,'City Lookup'!$C$4:$E$1048576,2,FALSE),"-")</f>
        <v>-</v>
      </c>
      <c r="D66" s="123" t="str">
        <f>IFERROR(VLOOKUP($B66,'City Lookup'!$C$4:$E$1048576,3,FALSE),"-")</f>
        <v>-</v>
      </c>
      <c r="E66" s="78" t="str">
        <f t="shared" si="11"/>
        <v>No Direct Service</v>
      </c>
      <c r="F66" s="121">
        <f>IFERROR(INDEX(DestinationAirportCnxDemand,MATCH($B66,'Destination Airport Cnx Demand'!$B$6:$B$1048576,0),MATCH(F$5,'Destination Airport Cnx Demand'!$B$6:$K$6,0)),0)</f>
        <v>0</v>
      </c>
      <c r="G66" s="121">
        <f>IFERROR(INDEX(DestinationAirportCnxDemand,MATCH($B66,'Destination Airport Cnx Demand'!$B$6:$B$1048576,0),MATCH(G$5,'Destination Airport Cnx Demand'!$B$6:$K$6,0)),0)</f>
        <v>0</v>
      </c>
      <c r="H66" s="29">
        <f t="shared" si="12"/>
        <v>0</v>
      </c>
      <c r="I66" s="122">
        <f>Forecast!$D$40</f>
        <v>0.09</v>
      </c>
      <c r="J66" s="29">
        <f t="shared" si="13"/>
        <v>0</v>
      </c>
      <c r="K66" s="29">
        <f t="shared" si="14"/>
        <v>0</v>
      </c>
      <c r="L66" s="29">
        <f t="shared" si="15"/>
        <v>0</v>
      </c>
      <c r="M66" s="122">
        <f>IFERROR(INDEX(DestinationAirportQSI,MATCH(B66,'QSI for Destination Airport'!$B$6:$B$1048576,0),MATCH(M$5,'QSI for Destination Airport'!$B$6:$Q$6,0)),0)</f>
        <v>0</v>
      </c>
      <c r="N66" s="29">
        <f t="shared" si="16"/>
        <v>0</v>
      </c>
      <c r="O66" s="7">
        <f t="shared" si="17"/>
        <v>0</v>
      </c>
      <c r="P66" s="30">
        <f t="shared" si="18"/>
        <v>0</v>
      </c>
      <c r="Q66" s="29">
        <f t="shared" si="19"/>
        <v>0</v>
      </c>
      <c r="R66" s="29">
        <f t="shared" si="20"/>
        <v>0</v>
      </c>
      <c r="S66" s="153"/>
    </row>
    <row r="67" spans="1:19" x14ac:dyDescent="0.2">
      <c r="A67" s="139">
        <f>'Destination Airport Cnx Demand'!A68</f>
        <v>62</v>
      </c>
      <c r="B67" s="139">
        <f>'Destination Airport Cnx Demand'!B68</f>
        <v>0</v>
      </c>
      <c r="C67" s="123" t="str">
        <f>IFERROR(VLOOKUP($B67,'City Lookup'!$C$4:$E$1048576,2,FALSE),"-")</f>
        <v>-</v>
      </c>
      <c r="D67" s="123" t="str">
        <f>IFERROR(VLOOKUP($B67,'City Lookup'!$C$4:$E$1048576,3,FALSE),"-")</f>
        <v>-</v>
      </c>
      <c r="E67" s="78" t="str">
        <f t="shared" si="11"/>
        <v>No Direct Service</v>
      </c>
      <c r="F67" s="121">
        <f>IFERROR(INDEX(DestinationAirportCnxDemand,MATCH($B67,'Destination Airport Cnx Demand'!$B$6:$B$1048576,0),MATCH(F$5,'Destination Airport Cnx Demand'!$B$6:$K$6,0)),0)</f>
        <v>0</v>
      </c>
      <c r="G67" s="121">
        <f>IFERROR(INDEX(DestinationAirportCnxDemand,MATCH($B67,'Destination Airport Cnx Demand'!$B$6:$B$1048576,0),MATCH(G$5,'Destination Airport Cnx Demand'!$B$6:$K$6,0)),0)</f>
        <v>0</v>
      </c>
      <c r="H67" s="29">
        <f t="shared" si="12"/>
        <v>0</v>
      </c>
      <c r="I67" s="122">
        <f>Forecast!$D$40</f>
        <v>0.09</v>
      </c>
      <c r="J67" s="29">
        <f t="shared" si="13"/>
        <v>0</v>
      </c>
      <c r="K67" s="29">
        <f t="shared" si="14"/>
        <v>0</v>
      </c>
      <c r="L67" s="29">
        <f t="shared" si="15"/>
        <v>0</v>
      </c>
      <c r="M67" s="122">
        <f>IFERROR(INDEX(DestinationAirportQSI,MATCH(B67,'QSI for Destination Airport'!$B$6:$B$1048576,0),MATCH(M$5,'QSI for Destination Airport'!$B$6:$Q$6,0)),0)</f>
        <v>0</v>
      </c>
      <c r="N67" s="29">
        <f t="shared" si="16"/>
        <v>0</v>
      </c>
      <c r="O67" s="7">
        <f t="shared" si="17"/>
        <v>0</v>
      </c>
      <c r="P67" s="30">
        <f t="shared" si="18"/>
        <v>0</v>
      </c>
      <c r="Q67" s="29">
        <f t="shared" si="19"/>
        <v>0</v>
      </c>
      <c r="R67" s="29">
        <f t="shared" si="20"/>
        <v>0</v>
      </c>
      <c r="S67" s="153"/>
    </row>
    <row r="68" spans="1:19" x14ac:dyDescent="0.2">
      <c r="A68" s="139">
        <f>'Destination Airport Cnx Demand'!A69</f>
        <v>63</v>
      </c>
      <c r="B68" s="139">
        <f>'Destination Airport Cnx Demand'!B69</f>
        <v>0</v>
      </c>
      <c r="C68" s="123" t="str">
        <f>IFERROR(VLOOKUP($B68,'City Lookup'!$C$4:$E$1048576,2,FALSE),"-")</f>
        <v>-</v>
      </c>
      <c r="D68" s="123" t="str">
        <f>IFERROR(VLOOKUP($B68,'City Lookup'!$C$4:$E$1048576,3,FALSE),"-")</f>
        <v>-</v>
      </c>
      <c r="E68" s="78" t="str">
        <f t="shared" si="11"/>
        <v>No Direct Service</v>
      </c>
      <c r="F68" s="121">
        <f>IFERROR(INDEX(DestinationAirportCnxDemand,MATCH($B68,'Destination Airport Cnx Demand'!$B$6:$B$1048576,0),MATCH(F$5,'Destination Airport Cnx Demand'!$B$6:$K$6,0)),0)</f>
        <v>0</v>
      </c>
      <c r="G68" s="121">
        <f>IFERROR(INDEX(DestinationAirportCnxDemand,MATCH($B68,'Destination Airport Cnx Demand'!$B$6:$B$1048576,0),MATCH(G$5,'Destination Airport Cnx Demand'!$B$6:$K$6,0)),0)</f>
        <v>0</v>
      </c>
      <c r="H68" s="29">
        <f t="shared" si="12"/>
        <v>0</v>
      </c>
      <c r="I68" s="122">
        <f>Forecast!$D$40</f>
        <v>0.09</v>
      </c>
      <c r="J68" s="29">
        <f t="shared" si="13"/>
        <v>0</v>
      </c>
      <c r="K68" s="29">
        <f t="shared" si="14"/>
        <v>0</v>
      </c>
      <c r="L68" s="29">
        <f t="shared" si="15"/>
        <v>0</v>
      </c>
      <c r="M68" s="122">
        <f>IFERROR(INDEX(DestinationAirportQSI,MATCH(B68,'QSI for Destination Airport'!$B$6:$B$1048576,0),MATCH(M$5,'QSI for Destination Airport'!$B$6:$Q$6,0)),0)</f>
        <v>0</v>
      </c>
      <c r="N68" s="29">
        <f t="shared" si="16"/>
        <v>0</v>
      </c>
      <c r="O68" s="7">
        <f t="shared" si="17"/>
        <v>0</v>
      </c>
      <c r="P68" s="30">
        <f t="shared" si="18"/>
        <v>0</v>
      </c>
      <c r="Q68" s="29">
        <f t="shared" si="19"/>
        <v>0</v>
      </c>
      <c r="R68" s="29">
        <f t="shared" si="20"/>
        <v>0</v>
      </c>
      <c r="S68" s="153"/>
    </row>
    <row r="69" spans="1:19" x14ac:dyDescent="0.2">
      <c r="A69" s="139">
        <f>'Destination Airport Cnx Demand'!A70</f>
        <v>64</v>
      </c>
      <c r="B69" s="139">
        <f>'Destination Airport Cnx Demand'!B70</f>
        <v>0</v>
      </c>
      <c r="C69" s="123" t="str">
        <f>IFERROR(VLOOKUP($B69,'City Lookup'!$C$4:$E$1048576,2,FALSE),"-")</f>
        <v>-</v>
      </c>
      <c r="D69" s="123" t="str">
        <f>IFERROR(VLOOKUP($B69,'City Lookup'!$C$4:$E$1048576,3,FALSE),"-")</f>
        <v>-</v>
      </c>
      <c r="E69" s="78" t="str">
        <f t="shared" si="11"/>
        <v>No Direct Service</v>
      </c>
      <c r="F69" s="121">
        <f>IFERROR(INDEX(DestinationAirportCnxDemand,MATCH($B69,'Destination Airport Cnx Demand'!$B$6:$B$1048576,0),MATCH(F$5,'Destination Airport Cnx Demand'!$B$6:$K$6,0)),0)</f>
        <v>0</v>
      </c>
      <c r="G69" s="121">
        <f>IFERROR(INDEX(DestinationAirportCnxDemand,MATCH($B69,'Destination Airport Cnx Demand'!$B$6:$B$1048576,0),MATCH(G$5,'Destination Airport Cnx Demand'!$B$6:$K$6,0)),0)</f>
        <v>0</v>
      </c>
      <c r="H69" s="29">
        <f t="shared" si="12"/>
        <v>0</v>
      </c>
      <c r="I69" s="122">
        <f>Forecast!$D$40</f>
        <v>0.09</v>
      </c>
      <c r="J69" s="29">
        <f t="shared" si="13"/>
        <v>0</v>
      </c>
      <c r="K69" s="29">
        <f t="shared" si="14"/>
        <v>0</v>
      </c>
      <c r="L69" s="29">
        <f t="shared" si="15"/>
        <v>0</v>
      </c>
      <c r="M69" s="122">
        <f>IFERROR(INDEX(DestinationAirportQSI,MATCH(B69,'QSI for Destination Airport'!$B$6:$B$1048576,0),MATCH(M$5,'QSI for Destination Airport'!$B$6:$Q$6,0)),0)</f>
        <v>0</v>
      </c>
      <c r="N69" s="29">
        <f t="shared" si="16"/>
        <v>0</v>
      </c>
      <c r="O69" s="7">
        <f t="shared" si="17"/>
        <v>0</v>
      </c>
      <c r="P69" s="30">
        <f t="shared" si="18"/>
        <v>0</v>
      </c>
      <c r="Q69" s="29">
        <f t="shared" si="19"/>
        <v>0</v>
      </c>
      <c r="R69" s="29">
        <f t="shared" si="20"/>
        <v>0</v>
      </c>
      <c r="S69" s="153"/>
    </row>
    <row r="70" spans="1:19" x14ac:dyDescent="0.2">
      <c r="A70" s="139">
        <f>'Destination Airport Cnx Demand'!A71</f>
        <v>65</v>
      </c>
      <c r="B70" s="139">
        <f>'Destination Airport Cnx Demand'!B71</f>
        <v>0</v>
      </c>
      <c r="C70" s="123" t="str">
        <f>IFERROR(VLOOKUP($B70,'City Lookup'!$C$4:$E$1048576,2,FALSE),"-")</f>
        <v>-</v>
      </c>
      <c r="D70" s="123" t="str">
        <f>IFERROR(VLOOKUP($B70,'City Lookup'!$C$4:$E$1048576,3,FALSE),"-")</f>
        <v>-</v>
      </c>
      <c r="E70" s="78" t="str">
        <f t="shared" ref="E70:E101" si="21">IFERROR(IF(F70&gt;5000,"Direct Service","No Direct Service"),"-")</f>
        <v>No Direct Service</v>
      </c>
      <c r="F70" s="121">
        <f>IFERROR(INDEX(DestinationAirportCnxDemand,MATCH($B70,'Destination Airport Cnx Demand'!$B$6:$B$1048576,0),MATCH(F$5,'Destination Airport Cnx Demand'!$B$6:$K$6,0)),0)</f>
        <v>0</v>
      </c>
      <c r="G70" s="121">
        <f>IFERROR(INDEX(DestinationAirportCnxDemand,MATCH($B70,'Destination Airport Cnx Demand'!$B$6:$B$1048576,0),MATCH(G$5,'Destination Airport Cnx Demand'!$B$6:$K$6,0)),0)</f>
        <v>0</v>
      </c>
      <c r="H70" s="29">
        <f t="shared" ref="H70:H101" si="22">SUM(F70,G70)</f>
        <v>0</v>
      </c>
      <c r="I70" s="122">
        <f>Forecast!$D$40</f>
        <v>0.09</v>
      </c>
      <c r="J70" s="29">
        <f t="shared" ref="J70:J101" si="23">F70*(1+$I70)</f>
        <v>0</v>
      </c>
      <c r="K70" s="29">
        <f t="shared" ref="K70:K101" si="24">G70*(1+$I70)</f>
        <v>0</v>
      </c>
      <c r="L70" s="29">
        <f t="shared" ref="L70:L101" si="25">SUM(J70,K70)</f>
        <v>0</v>
      </c>
      <c r="M70" s="122">
        <f>IFERROR(INDEX(DestinationAirportQSI,MATCH(B70,'QSI for Destination Airport'!$B$6:$B$1048576,0),MATCH(M$5,'QSI for Destination Airport'!$B$6:$Q$6,0)),0)</f>
        <v>0</v>
      </c>
      <c r="N70" s="29">
        <f t="shared" ref="N70:N101" si="26">K70*M70</f>
        <v>0</v>
      </c>
      <c r="O70" s="7">
        <f t="shared" ref="O70:O101" si="27">IFERROR(N70/L70,0%)</f>
        <v>0</v>
      </c>
      <c r="P70" s="30">
        <f t="shared" ref="P70:P101" si="28">IF((M70*QSIAdjustmentFactor)&gt;P$4,P$4,M70*QSIAdjustmentFactor)</f>
        <v>0</v>
      </c>
      <c r="Q70" s="29">
        <f t="shared" ref="Q70:Q101" si="29">K70*P70</f>
        <v>0</v>
      </c>
      <c r="R70" s="29">
        <f t="shared" ref="R70:R101" si="30">Q70*SeasonalityFactorDestinationAirport</f>
        <v>0</v>
      </c>
      <c r="S70" s="153"/>
    </row>
    <row r="71" spans="1:19" x14ac:dyDescent="0.2">
      <c r="A71" s="139">
        <f>'Destination Airport Cnx Demand'!A72</f>
        <v>66</v>
      </c>
      <c r="B71" s="139">
        <f>'Destination Airport Cnx Demand'!B72</f>
        <v>0</v>
      </c>
      <c r="C71" s="123" t="str">
        <f>IFERROR(VLOOKUP($B71,'City Lookup'!$C$4:$E$1048576,2,FALSE),"-")</f>
        <v>-</v>
      </c>
      <c r="D71" s="123" t="str">
        <f>IFERROR(VLOOKUP($B71,'City Lookup'!$C$4:$E$1048576,3,FALSE),"-")</f>
        <v>-</v>
      </c>
      <c r="E71" s="78" t="str">
        <f t="shared" si="21"/>
        <v>No Direct Service</v>
      </c>
      <c r="F71" s="121">
        <f>IFERROR(INDEX(DestinationAirportCnxDemand,MATCH($B71,'Destination Airport Cnx Demand'!$B$6:$B$1048576,0),MATCH(F$5,'Destination Airport Cnx Demand'!$B$6:$K$6,0)),0)</f>
        <v>0</v>
      </c>
      <c r="G71" s="121">
        <f>IFERROR(INDEX(DestinationAirportCnxDemand,MATCH($B71,'Destination Airport Cnx Demand'!$B$6:$B$1048576,0),MATCH(G$5,'Destination Airport Cnx Demand'!$B$6:$K$6,0)),0)</f>
        <v>0</v>
      </c>
      <c r="H71" s="25">
        <f t="shared" si="22"/>
        <v>0</v>
      </c>
      <c r="I71" s="122">
        <f>Forecast!$D$40</f>
        <v>0.09</v>
      </c>
      <c r="J71" s="25">
        <f t="shared" si="23"/>
        <v>0</v>
      </c>
      <c r="K71" s="25">
        <f t="shared" si="24"/>
        <v>0</v>
      </c>
      <c r="L71" s="25">
        <f t="shared" si="25"/>
        <v>0</v>
      </c>
      <c r="M71" s="122">
        <f>IFERROR(INDEX(DestinationAirportQSI,MATCH(B71,'QSI for Destination Airport'!$B$6:$B$1048576,0),MATCH(M$5,'QSI for Destination Airport'!$B$6:$Q$6,0)),0)</f>
        <v>0</v>
      </c>
      <c r="N71" s="29">
        <f t="shared" si="26"/>
        <v>0</v>
      </c>
      <c r="O71" s="7">
        <f t="shared" si="27"/>
        <v>0</v>
      </c>
      <c r="P71" s="30">
        <f t="shared" si="28"/>
        <v>0</v>
      </c>
      <c r="Q71" s="29">
        <f t="shared" si="29"/>
        <v>0</v>
      </c>
      <c r="R71" s="29">
        <f t="shared" si="30"/>
        <v>0</v>
      </c>
      <c r="S71" s="153"/>
    </row>
    <row r="72" spans="1:19" x14ac:dyDescent="0.2">
      <c r="A72" s="139">
        <f>'Destination Airport Cnx Demand'!A73</f>
        <v>67</v>
      </c>
      <c r="B72" s="139">
        <f>'Destination Airport Cnx Demand'!B73</f>
        <v>0</v>
      </c>
      <c r="C72" s="123" t="str">
        <f>IFERROR(VLOOKUP($B72,'City Lookup'!$C$4:$E$1048576,2,FALSE),"-")</f>
        <v>-</v>
      </c>
      <c r="D72" s="123" t="str">
        <f>IFERROR(VLOOKUP($B72,'City Lookup'!$C$4:$E$1048576,3,FALSE),"-")</f>
        <v>-</v>
      </c>
      <c r="E72" s="78" t="str">
        <f t="shared" si="21"/>
        <v>No Direct Service</v>
      </c>
      <c r="F72" s="121">
        <f>IFERROR(INDEX(DestinationAirportCnxDemand,MATCH($B72,'Destination Airport Cnx Demand'!$B$6:$B$1048576,0),MATCH(F$5,'Destination Airport Cnx Demand'!$B$6:$K$6,0)),0)</f>
        <v>0</v>
      </c>
      <c r="G72" s="121">
        <f>IFERROR(INDEX(DestinationAirportCnxDemand,MATCH($B72,'Destination Airport Cnx Demand'!$B$6:$B$1048576,0),MATCH(G$5,'Destination Airport Cnx Demand'!$B$6:$K$6,0)),0)</f>
        <v>0</v>
      </c>
      <c r="H72" s="29">
        <f t="shared" si="22"/>
        <v>0</v>
      </c>
      <c r="I72" s="122">
        <f>Forecast!$D$40</f>
        <v>0.09</v>
      </c>
      <c r="J72" s="29">
        <f t="shared" si="23"/>
        <v>0</v>
      </c>
      <c r="K72" s="29">
        <f t="shared" si="24"/>
        <v>0</v>
      </c>
      <c r="L72" s="29">
        <f t="shared" si="25"/>
        <v>0</v>
      </c>
      <c r="M72" s="122">
        <f>IFERROR(INDEX(DestinationAirportQSI,MATCH(B72,'QSI for Destination Airport'!$B$6:$B$1048576,0),MATCH(M$5,'QSI for Destination Airport'!$B$6:$Q$6,0)),0)</f>
        <v>0</v>
      </c>
      <c r="N72" s="29">
        <f t="shared" si="26"/>
        <v>0</v>
      </c>
      <c r="O72" s="7">
        <f t="shared" si="27"/>
        <v>0</v>
      </c>
      <c r="P72" s="30">
        <f t="shared" si="28"/>
        <v>0</v>
      </c>
      <c r="Q72" s="29">
        <f t="shared" si="29"/>
        <v>0</v>
      </c>
      <c r="R72" s="29">
        <f t="shared" si="30"/>
        <v>0</v>
      </c>
      <c r="S72" s="153"/>
    </row>
    <row r="73" spans="1:19" x14ac:dyDescent="0.2">
      <c r="A73" s="139">
        <f>'Destination Airport Cnx Demand'!A74</f>
        <v>68</v>
      </c>
      <c r="B73" s="139">
        <f>'Destination Airport Cnx Demand'!B74</f>
        <v>0</v>
      </c>
      <c r="C73" s="123" t="str">
        <f>IFERROR(VLOOKUP($B73,'City Lookup'!$C$4:$E$1048576,2,FALSE),"-")</f>
        <v>-</v>
      </c>
      <c r="D73" s="123" t="str">
        <f>IFERROR(VLOOKUP($B73,'City Lookup'!$C$4:$E$1048576,3,FALSE),"-")</f>
        <v>-</v>
      </c>
      <c r="E73" s="78" t="str">
        <f t="shared" si="21"/>
        <v>No Direct Service</v>
      </c>
      <c r="F73" s="121">
        <f>IFERROR(INDEX(DestinationAirportCnxDemand,MATCH($B73,'Destination Airport Cnx Demand'!$B$6:$B$1048576,0),MATCH(F$5,'Destination Airport Cnx Demand'!$B$6:$K$6,0)),0)</f>
        <v>0</v>
      </c>
      <c r="G73" s="121">
        <f>IFERROR(INDEX(DestinationAirportCnxDemand,MATCH($B73,'Destination Airport Cnx Demand'!$B$6:$B$1048576,0),MATCH(G$5,'Destination Airport Cnx Demand'!$B$6:$K$6,0)),0)</f>
        <v>0</v>
      </c>
      <c r="H73" s="29">
        <f t="shared" si="22"/>
        <v>0</v>
      </c>
      <c r="I73" s="122">
        <f>Forecast!$D$40</f>
        <v>0.09</v>
      </c>
      <c r="J73" s="29">
        <f t="shared" si="23"/>
        <v>0</v>
      </c>
      <c r="K73" s="29">
        <f t="shared" si="24"/>
        <v>0</v>
      </c>
      <c r="L73" s="29">
        <f t="shared" si="25"/>
        <v>0</v>
      </c>
      <c r="M73" s="122">
        <f>IFERROR(INDEX(DestinationAirportQSI,MATCH(B73,'QSI for Destination Airport'!$B$6:$B$1048576,0),MATCH(M$5,'QSI for Destination Airport'!$B$6:$Q$6,0)),0)</f>
        <v>0</v>
      </c>
      <c r="N73" s="29">
        <f t="shared" si="26"/>
        <v>0</v>
      </c>
      <c r="O73" s="7">
        <f t="shared" si="27"/>
        <v>0</v>
      </c>
      <c r="P73" s="30">
        <f t="shared" si="28"/>
        <v>0</v>
      </c>
      <c r="Q73" s="29">
        <f t="shared" si="29"/>
        <v>0</v>
      </c>
      <c r="R73" s="29">
        <f t="shared" si="30"/>
        <v>0</v>
      </c>
      <c r="S73" s="153"/>
    </row>
    <row r="74" spans="1:19" x14ac:dyDescent="0.2">
      <c r="A74" s="139">
        <f>'Destination Airport Cnx Demand'!A75</f>
        <v>69</v>
      </c>
      <c r="B74" s="139">
        <f>'Destination Airport Cnx Demand'!B75</f>
        <v>0</v>
      </c>
      <c r="C74" s="123" t="str">
        <f>IFERROR(VLOOKUP($B74,'City Lookup'!$C$4:$E$1048576,2,FALSE),"-")</f>
        <v>-</v>
      </c>
      <c r="D74" s="123" t="str">
        <f>IFERROR(VLOOKUP($B74,'City Lookup'!$C$4:$E$1048576,3,FALSE),"-")</f>
        <v>-</v>
      </c>
      <c r="E74" s="78" t="str">
        <f t="shared" si="21"/>
        <v>No Direct Service</v>
      </c>
      <c r="F74" s="121">
        <f>IFERROR(INDEX(DestinationAirportCnxDemand,MATCH($B74,'Destination Airport Cnx Demand'!$B$6:$B$1048576,0),MATCH(F$5,'Destination Airport Cnx Demand'!$B$6:$K$6,0)),0)</f>
        <v>0</v>
      </c>
      <c r="G74" s="121">
        <f>IFERROR(INDEX(DestinationAirportCnxDemand,MATCH($B74,'Destination Airport Cnx Demand'!$B$6:$B$1048576,0),MATCH(G$5,'Destination Airport Cnx Demand'!$B$6:$K$6,0)),0)</f>
        <v>0</v>
      </c>
      <c r="H74" s="29">
        <f t="shared" si="22"/>
        <v>0</v>
      </c>
      <c r="I74" s="122">
        <f>Forecast!$D$40</f>
        <v>0.09</v>
      </c>
      <c r="J74" s="29">
        <f t="shared" si="23"/>
        <v>0</v>
      </c>
      <c r="K74" s="29">
        <f t="shared" si="24"/>
        <v>0</v>
      </c>
      <c r="L74" s="29">
        <f t="shared" si="25"/>
        <v>0</v>
      </c>
      <c r="M74" s="122">
        <f>IFERROR(INDEX(DestinationAirportQSI,MATCH(B74,'QSI for Destination Airport'!$B$6:$B$1048576,0),MATCH(M$5,'QSI for Destination Airport'!$B$6:$Q$6,0)),0)</f>
        <v>0</v>
      </c>
      <c r="N74" s="29">
        <f t="shared" si="26"/>
        <v>0</v>
      </c>
      <c r="O74" s="7">
        <f t="shared" si="27"/>
        <v>0</v>
      </c>
      <c r="P74" s="30">
        <f t="shared" si="28"/>
        <v>0</v>
      </c>
      <c r="Q74" s="29">
        <f t="shared" si="29"/>
        <v>0</v>
      </c>
      <c r="R74" s="29">
        <f t="shared" si="30"/>
        <v>0</v>
      </c>
      <c r="S74" s="153"/>
    </row>
    <row r="75" spans="1:19" x14ac:dyDescent="0.2">
      <c r="A75" s="139">
        <f>'Destination Airport Cnx Demand'!A76</f>
        <v>70</v>
      </c>
      <c r="B75" s="139">
        <f>'Destination Airport Cnx Demand'!B76</f>
        <v>0</v>
      </c>
      <c r="C75" s="123" t="str">
        <f>IFERROR(VLOOKUP($B75,'City Lookup'!$C$4:$E$1048576,2,FALSE),"-")</f>
        <v>-</v>
      </c>
      <c r="D75" s="123" t="str">
        <f>IFERROR(VLOOKUP($B75,'City Lookup'!$C$4:$E$1048576,3,FALSE),"-")</f>
        <v>-</v>
      </c>
      <c r="E75" s="78" t="str">
        <f t="shared" si="21"/>
        <v>No Direct Service</v>
      </c>
      <c r="F75" s="121">
        <f>IFERROR(INDEX(DestinationAirportCnxDemand,MATCH($B75,'Destination Airport Cnx Demand'!$B$6:$B$1048576,0),MATCH(F$5,'Destination Airport Cnx Demand'!$B$6:$K$6,0)),0)</f>
        <v>0</v>
      </c>
      <c r="G75" s="121">
        <f>IFERROR(INDEX(DestinationAirportCnxDemand,MATCH($B75,'Destination Airport Cnx Demand'!$B$6:$B$1048576,0),MATCH(G$5,'Destination Airport Cnx Demand'!$B$6:$K$6,0)),0)</f>
        <v>0</v>
      </c>
      <c r="H75" s="29">
        <f t="shared" si="22"/>
        <v>0</v>
      </c>
      <c r="I75" s="122">
        <f>Forecast!$D$40</f>
        <v>0.09</v>
      </c>
      <c r="J75" s="29">
        <f t="shared" si="23"/>
        <v>0</v>
      </c>
      <c r="K75" s="29">
        <f t="shared" si="24"/>
        <v>0</v>
      </c>
      <c r="L75" s="29">
        <f t="shared" si="25"/>
        <v>0</v>
      </c>
      <c r="M75" s="122">
        <f>IFERROR(INDEX(DestinationAirportQSI,MATCH(B75,'QSI for Destination Airport'!$B$6:$B$1048576,0),MATCH(M$5,'QSI for Destination Airport'!$B$6:$Q$6,0)),0)</f>
        <v>0</v>
      </c>
      <c r="N75" s="29">
        <f t="shared" si="26"/>
        <v>0</v>
      </c>
      <c r="O75" s="7">
        <f t="shared" si="27"/>
        <v>0</v>
      </c>
      <c r="P75" s="30">
        <f t="shared" si="28"/>
        <v>0</v>
      </c>
      <c r="Q75" s="29">
        <f t="shared" si="29"/>
        <v>0</v>
      </c>
      <c r="R75" s="29">
        <f t="shared" si="30"/>
        <v>0</v>
      </c>
      <c r="S75" s="153"/>
    </row>
    <row r="76" spans="1:19" x14ac:dyDescent="0.2">
      <c r="A76" s="139">
        <f>'Destination Airport Cnx Demand'!A77</f>
        <v>71</v>
      </c>
      <c r="B76" s="139">
        <f>'Destination Airport Cnx Demand'!B77</f>
        <v>0</v>
      </c>
      <c r="C76" s="123" t="str">
        <f>IFERROR(VLOOKUP($B76,'City Lookup'!$C$4:$E$1048576,2,FALSE),"-")</f>
        <v>-</v>
      </c>
      <c r="D76" s="123" t="str">
        <f>IFERROR(VLOOKUP($B76,'City Lookup'!$C$4:$E$1048576,3,FALSE),"-")</f>
        <v>-</v>
      </c>
      <c r="E76" s="78" t="str">
        <f t="shared" si="21"/>
        <v>No Direct Service</v>
      </c>
      <c r="F76" s="121">
        <f>IFERROR(INDEX(DestinationAirportCnxDemand,MATCH($B76,'Destination Airport Cnx Demand'!$B$6:$B$1048576,0),MATCH(F$5,'Destination Airport Cnx Demand'!$B$6:$K$6,0)),0)</f>
        <v>0</v>
      </c>
      <c r="G76" s="121">
        <f>IFERROR(INDEX(DestinationAirportCnxDemand,MATCH($B76,'Destination Airport Cnx Demand'!$B$6:$B$1048576,0),MATCH(G$5,'Destination Airport Cnx Demand'!$B$6:$K$6,0)),0)</f>
        <v>0</v>
      </c>
      <c r="H76" s="29">
        <f t="shared" si="22"/>
        <v>0</v>
      </c>
      <c r="I76" s="122">
        <f>Forecast!$D$40</f>
        <v>0.09</v>
      </c>
      <c r="J76" s="29">
        <f t="shared" si="23"/>
        <v>0</v>
      </c>
      <c r="K76" s="29">
        <f t="shared" si="24"/>
        <v>0</v>
      </c>
      <c r="L76" s="29">
        <f t="shared" si="25"/>
        <v>0</v>
      </c>
      <c r="M76" s="122">
        <f>IFERROR(INDEX(DestinationAirportQSI,MATCH(B76,'QSI for Destination Airport'!$B$6:$B$1048576,0),MATCH(M$5,'QSI for Destination Airport'!$B$6:$Q$6,0)),0)</f>
        <v>0</v>
      </c>
      <c r="N76" s="29">
        <f t="shared" si="26"/>
        <v>0</v>
      </c>
      <c r="O76" s="7">
        <f t="shared" si="27"/>
        <v>0</v>
      </c>
      <c r="P76" s="30">
        <f t="shared" si="28"/>
        <v>0</v>
      </c>
      <c r="Q76" s="29">
        <f t="shared" si="29"/>
        <v>0</v>
      </c>
      <c r="R76" s="29">
        <f t="shared" si="30"/>
        <v>0</v>
      </c>
      <c r="S76" s="153"/>
    </row>
    <row r="77" spans="1:19" x14ac:dyDescent="0.2">
      <c r="A77" s="139">
        <f>'Destination Airport Cnx Demand'!A78</f>
        <v>72</v>
      </c>
      <c r="B77" s="139">
        <f>'Destination Airport Cnx Demand'!B78</f>
        <v>0</v>
      </c>
      <c r="C77" s="123" t="str">
        <f>IFERROR(VLOOKUP($B77,'City Lookup'!$C$4:$E$1048576,2,FALSE),"-")</f>
        <v>-</v>
      </c>
      <c r="D77" s="123" t="str">
        <f>IFERROR(VLOOKUP($B77,'City Lookup'!$C$4:$E$1048576,3,FALSE),"-")</f>
        <v>-</v>
      </c>
      <c r="E77" s="78" t="str">
        <f t="shared" si="21"/>
        <v>No Direct Service</v>
      </c>
      <c r="F77" s="121">
        <f>IFERROR(INDEX(DestinationAirportCnxDemand,MATCH($B77,'Destination Airport Cnx Demand'!$B$6:$B$1048576,0),MATCH(F$5,'Destination Airport Cnx Demand'!$B$6:$K$6,0)),0)</f>
        <v>0</v>
      </c>
      <c r="G77" s="121">
        <f>IFERROR(INDEX(DestinationAirportCnxDemand,MATCH($B77,'Destination Airport Cnx Demand'!$B$6:$B$1048576,0),MATCH(G$5,'Destination Airport Cnx Demand'!$B$6:$K$6,0)),0)</f>
        <v>0</v>
      </c>
      <c r="H77" s="29">
        <f t="shared" si="22"/>
        <v>0</v>
      </c>
      <c r="I77" s="122">
        <f>Forecast!$D$40</f>
        <v>0.09</v>
      </c>
      <c r="J77" s="29">
        <f t="shared" si="23"/>
        <v>0</v>
      </c>
      <c r="K77" s="29">
        <f t="shared" si="24"/>
        <v>0</v>
      </c>
      <c r="L77" s="29">
        <f t="shared" si="25"/>
        <v>0</v>
      </c>
      <c r="M77" s="122">
        <f>IFERROR(INDEX(DestinationAirportQSI,MATCH(B77,'QSI for Destination Airport'!$B$6:$B$1048576,0),MATCH(M$5,'QSI for Destination Airport'!$B$6:$Q$6,0)),0)</f>
        <v>0</v>
      </c>
      <c r="N77" s="29">
        <f t="shared" si="26"/>
        <v>0</v>
      </c>
      <c r="O77" s="7">
        <f t="shared" si="27"/>
        <v>0</v>
      </c>
      <c r="P77" s="30">
        <f t="shared" si="28"/>
        <v>0</v>
      </c>
      <c r="Q77" s="29">
        <f t="shared" si="29"/>
        <v>0</v>
      </c>
      <c r="R77" s="29">
        <f t="shared" si="30"/>
        <v>0</v>
      </c>
      <c r="S77" s="153"/>
    </row>
    <row r="78" spans="1:19" x14ac:dyDescent="0.2">
      <c r="A78" s="139">
        <f>'Destination Airport Cnx Demand'!A79</f>
        <v>73</v>
      </c>
      <c r="B78" s="139">
        <f>'Destination Airport Cnx Demand'!B79</f>
        <v>0</v>
      </c>
      <c r="C78" s="123" t="str">
        <f>IFERROR(VLOOKUP($B78,'City Lookup'!$C$4:$E$1048576,2,FALSE),"-")</f>
        <v>-</v>
      </c>
      <c r="D78" s="123" t="str">
        <f>IFERROR(VLOOKUP($B78,'City Lookup'!$C$4:$E$1048576,3,FALSE),"-")</f>
        <v>-</v>
      </c>
      <c r="E78" s="78" t="str">
        <f t="shared" si="21"/>
        <v>No Direct Service</v>
      </c>
      <c r="F78" s="121">
        <f>IFERROR(INDEX(DestinationAirportCnxDemand,MATCH($B78,'Destination Airport Cnx Demand'!$B$6:$B$1048576,0),MATCH(F$5,'Destination Airport Cnx Demand'!$B$6:$K$6,0)),0)</f>
        <v>0</v>
      </c>
      <c r="G78" s="121">
        <f>IFERROR(INDEX(DestinationAirportCnxDemand,MATCH($B78,'Destination Airport Cnx Demand'!$B$6:$B$1048576,0),MATCH(G$5,'Destination Airport Cnx Demand'!$B$6:$K$6,0)),0)</f>
        <v>0</v>
      </c>
      <c r="H78" s="29">
        <f t="shared" si="22"/>
        <v>0</v>
      </c>
      <c r="I78" s="122">
        <f>Forecast!$D$40</f>
        <v>0.09</v>
      </c>
      <c r="J78" s="29">
        <f t="shared" si="23"/>
        <v>0</v>
      </c>
      <c r="K78" s="29">
        <f t="shared" si="24"/>
        <v>0</v>
      </c>
      <c r="L78" s="29">
        <f t="shared" si="25"/>
        <v>0</v>
      </c>
      <c r="M78" s="122">
        <f>IFERROR(INDEX(DestinationAirportQSI,MATCH(B78,'QSI for Destination Airport'!$B$6:$B$1048576,0),MATCH(M$5,'QSI for Destination Airport'!$B$6:$Q$6,0)),0)</f>
        <v>0</v>
      </c>
      <c r="N78" s="29">
        <f t="shared" si="26"/>
        <v>0</v>
      </c>
      <c r="O78" s="7">
        <f t="shared" si="27"/>
        <v>0</v>
      </c>
      <c r="P78" s="30">
        <f t="shared" si="28"/>
        <v>0</v>
      </c>
      <c r="Q78" s="29">
        <f t="shared" si="29"/>
        <v>0</v>
      </c>
      <c r="R78" s="29">
        <f t="shared" si="30"/>
        <v>0</v>
      </c>
      <c r="S78" s="153"/>
    </row>
    <row r="79" spans="1:19" x14ac:dyDescent="0.2">
      <c r="A79" s="139">
        <f>'Destination Airport Cnx Demand'!A80</f>
        <v>74</v>
      </c>
      <c r="B79" s="139">
        <f>'Destination Airport Cnx Demand'!B80</f>
        <v>0</v>
      </c>
      <c r="C79" s="123" t="str">
        <f>IFERROR(VLOOKUP($B79,'City Lookup'!$C$4:$E$1048576,2,FALSE),"-")</f>
        <v>-</v>
      </c>
      <c r="D79" s="123" t="str">
        <f>IFERROR(VLOOKUP($B79,'City Lookup'!$C$4:$E$1048576,3,FALSE),"-")</f>
        <v>-</v>
      </c>
      <c r="E79" s="78" t="str">
        <f t="shared" si="21"/>
        <v>No Direct Service</v>
      </c>
      <c r="F79" s="121">
        <f>IFERROR(INDEX(DestinationAirportCnxDemand,MATCH($B79,'Destination Airport Cnx Demand'!$B$6:$B$1048576,0),MATCH(F$5,'Destination Airport Cnx Demand'!$B$6:$K$6,0)),0)</f>
        <v>0</v>
      </c>
      <c r="G79" s="121">
        <f>IFERROR(INDEX(DestinationAirportCnxDemand,MATCH($B79,'Destination Airport Cnx Demand'!$B$6:$B$1048576,0),MATCH(G$5,'Destination Airport Cnx Demand'!$B$6:$K$6,0)),0)</f>
        <v>0</v>
      </c>
      <c r="H79" s="29">
        <f t="shared" si="22"/>
        <v>0</v>
      </c>
      <c r="I79" s="122">
        <f>Forecast!$D$40</f>
        <v>0.09</v>
      </c>
      <c r="J79" s="29">
        <f t="shared" si="23"/>
        <v>0</v>
      </c>
      <c r="K79" s="29">
        <f t="shared" si="24"/>
        <v>0</v>
      </c>
      <c r="L79" s="29">
        <f t="shared" si="25"/>
        <v>0</v>
      </c>
      <c r="M79" s="122">
        <f>IFERROR(INDEX(DestinationAirportQSI,MATCH(B79,'QSI for Destination Airport'!$B$6:$B$1048576,0),MATCH(M$5,'QSI for Destination Airport'!$B$6:$Q$6,0)),0)</f>
        <v>0</v>
      </c>
      <c r="N79" s="29">
        <f t="shared" si="26"/>
        <v>0</v>
      </c>
      <c r="O79" s="7">
        <f t="shared" si="27"/>
        <v>0</v>
      </c>
      <c r="P79" s="30">
        <f t="shared" si="28"/>
        <v>0</v>
      </c>
      <c r="Q79" s="29">
        <f t="shared" si="29"/>
        <v>0</v>
      </c>
      <c r="R79" s="29">
        <f t="shared" si="30"/>
        <v>0</v>
      </c>
      <c r="S79" s="153"/>
    </row>
    <row r="80" spans="1:19" x14ac:dyDescent="0.2">
      <c r="A80" s="139">
        <f>'Destination Airport Cnx Demand'!A81</f>
        <v>75</v>
      </c>
      <c r="B80" s="139">
        <f>'Destination Airport Cnx Demand'!B81</f>
        <v>0</v>
      </c>
      <c r="C80" s="123" t="str">
        <f>IFERROR(VLOOKUP($B80,'City Lookup'!$C$4:$E$1048576,2,FALSE),"-")</f>
        <v>-</v>
      </c>
      <c r="D80" s="123" t="str">
        <f>IFERROR(VLOOKUP($B80,'City Lookup'!$C$4:$E$1048576,3,FALSE),"-")</f>
        <v>-</v>
      </c>
      <c r="E80" s="78" t="str">
        <f t="shared" si="21"/>
        <v>No Direct Service</v>
      </c>
      <c r="F80" s="121">
        <f>IFERROR(INDEX(DestinationAirportCnxDemand,MATCH($B80,'Destination Airport Cnx Demand'!$B$6:$B$1048576,0),MATCH(F$5,'Destination Airport Cnx Demand'!$B$6:$K$6,0)),0)</f>
        <v>0</v>
      </c>
      <c r="G80" s="121">
        <f>IFERROR(INDEX(DestinationAirportCnxDemand,MATCH($B80,'Destination Airport Cnx Demand'!$B$6:$B$1048576,0),MATCH(G$5,'Destination Airport Cnx Demand'!$B$6:$K$6,0)),0)</f>
        <v>0</v>
      </c>
      <c r="H80" s="29">
        <f t="shared" si="22"/>
        <v>0</v>
      </c>
      <c r="I80" s="122">
        <f>Forecast!$D$40</f>
        <v>0.09</v>
      </c>
      <c r="J80" s="29">
        <f t="shared" si="23"/>
        <v>0</v>
      </c>
      <c r="K80" s="29">
        <f t="shared" si="24"/>
        <v>0</v>
      </c>
      <c r="L80" s="29">
        <f t="shared" si="25"/>
        <v>0</v>
      </c>
      <c r="M80" s="122">
        <f>IFERROR(INDEX(DestinationAirportQSI,MATCH(B80,'QSI for Destination Airport'!$B$6:$B$1048576,0),MATCH(M$5,'QSI for Destination Airport'!$B$6:$Q$6,0)),0)</f>
        <v>0</v>
      </c>
      <c r="N80" s="29">
        <f t="shared" si="26"/>
        <v>0</v>
      </c>
      <c r="O80" s="7">
        <f t="shared" si="27"/>
        <v>0</v>
      </c>
      <c r="P80" s="30">
        <f t="shared" si="28"/>
        <v>0</v>
      </c>
      <c r="Q80" s="29">
        <f t="shared" si="29"/>
        <v>0</v>
      </c>
      <c r="R80" s="29">
        <f t="shared" si="30"/>
        <v>0</v>
      </c>
      <c r="S80" s="153"/>
    </row>
    <row r="81" spans="1:19" x14ac:dyDescent="0.2">
      <c r="A81" s="139">
        <f>'Destination Airport Cnx Demand'!A82</f>
        <v>76</v>
      </c>
      <c r="B81" s="139">
        <f>'Destination Airport Cnx Demand'!B82</f>
        <v>0</v>
      </c>
      <c r="C81" s="123" t="str">
        <f>IFERROR(VLOOKUP($B81,'City Lookup'!$C$4:$E$1048576,2,FALSE),"-")</f>
        <v>-</v>
      </c>
      <c r="D81" s="123" t="str">
        <f>IFERROR(VLOOKUP($B81,'City Lookup'!$C$4:$E$1048576,3,FALSE),"-")</f>
        <v>-</v>
      </c>
      <c r="E81" s="78" t="str">
        <f t="shared" si="21"/>
        <v>No Direct Service</v>
      </c>
      <c r="F81" s="121">
        <f>IFERROR(INDEX(DestinationAirportCnxDemand,MATCH($B81,'Destination Airport Cnx Demand'!$B$6:$B$1048576,0),MATCH(F$5,'Destination Airport Cnx Demand'!$B$6:$K$6,0)),0)</f>
        <v>0</v>
      </c>
      <c r="G81" s="121">
        <f>IFERROR(INDEX(DestinationAirportCnxDemand,MATCH($B81,'Destination Airport Cnx Demand'!$B$6:$B$1048576,0),MATCH(G$5,'Destination Airport Cnx Demand'!$B$6:$K$6,0)),0)</f>
        <v>0</v>
      </c>
      <c r="H81" s="29">
        <f t="shared" si="22"/>
        <v>0</v>
      </c>
      <c r="I81" s="122">
        <f>Forecast!$D$40</f>
        <v>0.09</v>
      </c>
      <c r="J81" s="29">
        <f t="shared" si="23"/>
        <v>0</v>
      </c>
      <c r="K81" s="29">
        <f t="shared" si="24"/>
        <v>0</v>
      </c>
      <c r="L81" s="29">
        <f t="shared" si="25"/>
        <v>0</v>
      </c>
      <c r="M81" s="122">
        <f>IFERROR(INDEX(DestinationAirportQSI,MATCH(B81,'QSI for Destination Airport'!$B$6:$B$1048576,0),MATCH(M$5,'QSI for Destination Airport'!$B$6:$Q$6,0)),0)</f>
        <v>0</v>
      </c>
      <c r="N81" s="29">
        <f t="shared" si="26"/>
        <v>0</v>
      </c>
      <c r="O81" s="7">
        <f t="shared" si="27"/>
        <v>0</v>
      </c>
      <c r="P81" s="30">
        <f t="shared" si="28"/>
        <v>0</v>
      </c>
      <c r="Q81" s="29">
        <f t="shared" si="29"/>
        <v>0</v>
      </c>
      <c r="R81" s="29">
        <f t="shared" si="30"/>
        <v>0</v>
      </c>
      <c r="S81" s="153"/>
    </row>
    <row r="82" spans="1:19" x14ac:dyDescent="0.2">
      <c r="A82" s="139">
        <f>'Destination Airport Cnx Demand'!A83</f>
        <v>77</v>
      </c>
      <c r="B82" s="139">
        <f>'Destination Airport Cnx Demand'!B83</f>
        <v>0</v>
      </c>
      <c r="C82" s="123" t="str">
        <f>IFERROR(VLOOKUP($B82,'City Lookup'!$C$4:$E$1048576,2,FALSE),"-")</f>
        <v>-</v>
      </c>
      <c r="D82" s="123" t="str">
        <f>IFERROR(VLOOKUP($B82,'City Lookup'!$C$4:$E$1048576,3,FALSE),"-")</f>
        <v>-</v>
      </c>
      <c r="E82" s="78" t="str">
        <f t="shared" si="21"/>
        <v>No Direct Service</v>
      </c>
      <c r="F82" s="121">
        <f>IFERROR(INDEX(DestinationAirportCnxDemand,MATCH($B82,'Destination Airport Cnx Demand'!$B$6:$B$1048576,0),MATCH(F$5,'Destination Airport Cnx Demand'!$B$6:$K$6,0)),0)</f>
        <v>0</v>
      </c>
      <c r="G82" s="121">
        <f>IFERROR(INDEX(DestinationAirportCnxDemand,MATCH($B82,'Destination Airport Cnx Demand'!$B$6:$B$1048576,0),MATCH(G$5,'Destination Airport Cnx Demand'!$B$6:$K$6,0)),0)</f>
        <v>0</v>
      </c>
      <c r="H82" s="29">
        <f t="shared" si="22"/>
        <v>0</v>
      </c>
      <c r="I82" s="122">
        <f>Forecast!$D$40</f>
        <v>0.09</v>
      </c>
      <c r="J82" s="29">
        <f t="shared" si="23"/>
        <v>0</v>
      </c>
      <c r="K82" s="29">
        <f t="shared" si="24"/>
        <v>0</v>
      </c>
      <c r="L82" s="29">
        <f t="shared" si="25"/>
        <v>0</v>
      </c>
      <c r="M82" s="122">
        <f>IFERROR(INDEX(DestinationAirportQSI,MATCH(B82,'QSI for Destination Airport'!$B$6:$B$1048576,0),MATCH(M$5,'QSI for Destination Airport'!$B$6:$Q$6,0)),0)</f>
        <v>0</v>
      </c>
      <c r="N82" s="29">
        <f t="shared" si="26"/>
        <v>0</v>
      </c>
      <c r="O82" s="7">
        <f t="shared" si="27"/>
        <v>0</v>
      </c>
      <c r="P82" s="30">
        <f t="shared" si="28"/>
        <v>0</v>
      </c>
      <c r="Q82" s="29">
        <f t="shared" si="29"/>
        <v>0</v>
      </c>
      <c r="R82" s="29">
        <f t="shared" si="30"/>
        <v>0</v>
      </c>
      <c r="S82" s="153"/>
    </row>
    <row r="83" spans="1:19" x14ac:dyDescent="0.2">
      <c r="A83" s="139">
        <f>'Destination Airport Cnx Demand'!A84</f>
        <v>78</v>
      </c>
      <c r="B83" s="139">
        <f>'Destination Airport Cnx Demand'!B84</f>
        <v>0</v>
      </c>
      <c r="C83" s="123" t="str">
        <f>IFERROR(VLOOKUP($B83,'City Lookup'!$C$4:$E$1048576,2,FALSE),"-")</f>
        <v>-</v>
      </c>
      <c r="D83" s="123" t="str">
        <f>IFERROR(VLOOKUP($B83,'City Lookup'!$C$4:$E$1048576,3,FALSE),"-")</f>
        <v>-</v>
      </c>
      <c r="E83" s="78" t="str">
        <f t="shared" si="21"/>
        <v>No Direct Service</v>
      </c>
      <c r="F83" s="121">
        <f>IFERROR(INDEX(DestinationAirportCnxDemand,MATCH($B83,'Destination Airport Cnx Demand'!$B$6:$B$1048576,0),MATCH(F$5,'Destination Airport Cnx Demand'!$B$6:$K$6,0)),0)</f>
        <v>0</v>
      </c>
      <c r="G83" s="121">
        <f>IFERROR(INDEX(DestinationAirportCnxDemand,MATCH($B83,'Destination Airport Cnx Demand'!$B$6:$B$1048576,0),MATCH(G$5,'Destination Airport Cnx Demand'!$B$6:$K$6,0)),0)</f>
        <v>0</v>
      </c>
      <c r="H83" s="29">
        <f t="shared" si="22"/>
        <v>0</v>
      </c>
      <c r="I83" s="122">
        <f>Forecast!$D$40</f>
        <v>0.09</v>
      </c>
      <c r="J83" s="29">
        <f t="shared" si="23"/>
        <v>0</v>
      </c>
      <c r="K83" s="29">
        <f t="shared" si="24"/>
        <v>0</v>
      </c>
      <c r="L83" s="29">
        <f t="shared" si="25"/>
        <v>0</v>
      </c>
      <c r="M83" s="122">
        <f>IFERROR(INDEX(DestinationAirportQSI,MATCH(B83,'QSI for Destination Airport'!$B$6:$B$1048576,0),MATCH(M$5,'QSI for Destination Airport'!$B$6:$Q$6,0)),0)</f>
        <v>0</v>
      </c>
      <c r="N83" s="29">
        <f t="shared" si="26"/>
        <v>0</v>
      </c>
      <c r="O83" s="7">
        <f t="shared" si="27"/>
        <v>0</v>
      </c>
      <c r="P83" s="30">
        <f t="shared" si="28"/>
        <v>0</v>
      </c>
      <c r="Q83" s="29">
        <f t="shared" si="29"/>
        <v>0</v>
      </c>
      <c r="R83" s="29">
        <f t="shared" si="30"/>
        <v>0</v>
      </c>
      <c r="S83" s="153"/>
    </row>
    <row r="84" spans="1:19" x14ac:dyDescent="0.2">
      <c r="A84" s="139">
        <f>'Destination Airport Cnx Demand'!A85</f>
        <v>79</v>
      </c>
      <c r="B84" s="139">
        <f>'Destination Airport Cnx Demand'!B85</f>
        <v>0</v>
      </c>
      <c r="C84" s="123" t="str">
        <f>IFERROR(VLOOKUP($B84,'City Lookup'!$C$4:$E$1048576,2,FALSE),"-")</f>
        <v>-</v>
      </c>
      <c r="D84" s="123" t="str">
        <f>IFERROR(VLOOKUP($B84,'City Lookup'!$C$4:$E$1048576,3,FALSE),"-")</f>
        <v>-</v>
      </c>
      <c r="E84" s="78" t="str">
        <f t="shared" si="21"/>
        <v>No Direct Service</v>
      </c>
      <c r="F84" s="121">
        <f>IFERROR(INDEX(DestinationAirportCnxDemand,MATCH($B84,'Destination Airport Cnx Demand'!$B$6:$B$1048576,0),MATCH(F$5,'Destination Airport Cnx Demand'!$B$6:$K$6,0)),0)</f>
        <v>0</v>
      </c>
      <c r="G84" s="121">
        <f>IFERROR(INDEX(DestinationAirportCnxDemand,MATCH($B84,'Destination Airport Cnx Demand'!$B$6:$B$1048576,0),MATCH(G$5,'Destination Airport Cnx Demand'!$B$6:$K$6,0)),0)</f>
        <v>0</v>
      </c>
      <c r="H84" s="25">
        <f t="shared" si="22"/>
        <v>0</v>
      </c>
      <c r="I84" s="122">
        <f>Forecast!$D$40</f>
        <v>0.09</v>
      </c>
      <c r="J84" s="25">
        <f t="shared" si="23"/>
        <v>0</v>
      </c>
      <c r="K84" s="25">
        <f t="shared" si="24"/>
        <v>0</v>
      </c>
      <c r="L84" s="25">
        <f t="shared" si="25"/>
        <v>0</v>
      </c>
      <c r="M84" s="122">
        <f>IFERROR(INDEX(DestinationAirportQSI,MATCH(B84,'QSI for Destination Airport'!$B$6:$B$1048576,0),MATCH(M$5,'QSI for Destination Airport'!$B$6:$Q$6,0)),0)</f>
        <v>0</v>
      </c>
      <c r="N84" s="29">
        <f t="shared" si="26"/>
        <v>0</v>
      </c>
      <c r="O84" s="7">
        <f t="shared" si="27"/>
        <v>0</v>
      </c>
      <c r="P84" s="30">
        <f t="shared" si="28"/>
        <v>0</v>
      </c>
      <c r="Q84" s="29">
        <f t="shared" si="29"/>
        <v>0</v>
      </c>
      <c r="R84" s="29">
        <f t="shared" si="30"/>
        <v>0</v>
      </c>
      <c r="S84" s="153"/>
    </row>
    <row r="85" spans="1:19" x14ac:dyDescent="0.2">
      <c r="A85" s="139">
        <f>'Destination Airport Cnx Demand'!A86</f>
        <v>80</v>
      </c>
      <c r="B85" s="139">
        <f>'Destination Airport Cnx Demand'!B86</f>
        <v>0</v>
      </c>
      <c r="C85" s="123" t="str">
        <f>IFERROR(VLOOKUP($B85,'City Lookup'!$C$4:$E$1048576,2,FALSE),"-")</f>
        <v>-</v>
      </c>
      <c r="D85" s="123" t="str">
        <f>IFERROR(VLOOKUP($B85,'City Lookup'!$C$4:$E$1048576,3,FALSE),"-")</f>
        <v>-</v>
      </c>
      <c r="E85" s="78" t="str">
        <f t="shared" si="21"/>
        <v>No Direct Service</v>
      </c>
      <c r="F85" s="121">
        <f>IFERROR(INDEX(DestinationAirportCnxDemand,MATCH($B85,'Destination Airport Cnx Demand'!$B$6:$B$1048576,0),MATCH(F$5,'Destination Airport Cnx Demand'!$B$6:$K$6,0)),0)</f>
        <v>0</v>
      </c>
      <c r="G85" s="121">
        <f>IFERROR(INDEX(DestinationAirportCnxDemand,MATCH($B85,'Destination Airport Cnx Demand'!$B$6:$B$1048576,0),MATCH(G$5,'Destination Airport Cnx Demand'!$B$6:$K$6,0)),0)</f>
        <v>0</v>
      </c>
      <c r="H85" s="29">
        <f t="shared" si="22"/>
        <v>0</v>
      </c>
      <c r="I85" s="122">
        <f>Forecast!$D$40</f>
        <v>0.09</v>
      </c>
      <c r="J85" s="29">
        <f t="shared" si="23"/>
        <v>0</v>
      </c>
      <c r="K85" s="29">
        <f t="shared" si="24"/>
        <v>0</v>
      </c>
      <c r="L85" s="29">
        <f t="shared" si="25"/>
        <v>0</v>
      </c>
      <c r="M85" s="122">
        <f>IFERROR(INDEX(DestinationAirportQSI,MATCH(B85,'QSI for Destination Airport'!$B$6:$B$1048576,0),MATCH(M$5,'QSI for Destination Airport'!$B$6:$Q$6,0)),0)</f>
        <v>0</v>
      </c>
      <c r="N85" s="29">
        <f t="shared" si="26"/>
        <v>0</v>
      </c>
      <c r="O85" s="7">
        <f t="shared" si="27"/>
        <v>0</v>
      </c>
      <c r="P85" s="30">
        <f t="shared" si="28"/>
        <v>0</v>
      </c>
      <c r="Q85" s="29">
        <f t="shared" si="29"/>
        <v>0</v>
      </c>
      <c r="R85" s="29">
        <f t="shared" si="30"/>
        <v>0</v>
      </c>
      <c r="S85" s="153"/>
    </row>
    <row r="86" spans="1:19" x14ac:dyDescent="0.2">
      <c r="A86" s="139">
        <f>'Destination Airport Cnx Demand'!A87</f>
        <v>81</v>
      </c>
      <c r="B86" s="139">
        <f>'Destination Airport Cnx Demand'!B87</f>
        <v>0</v>
      </c>
      <c r="C86" s="123" t="str">
        <f>IFERROR(VLOOKUP($B86,'City Lookup'!$C$4:$E$1048576,2,FALSE),"-")</f>
        <v>-</v>
      </c>
      <c r="D86" s="123" t="str">
        <f>IFERROR(VLOOKUP($B86,'City Lookup'!$C$4:$E$1048576,3,FALSE),"-")</f>
        <v>-</v>
      </c>
      <c r="E86" s="78" t="str">
        <f t="shared" si="21"/>
        <v>No Direct Service</v>
      </c>
      <c r="F86" s="121">
        <f>IFERROR(INDEX(DestinationAirportCnxDemand,MATCH($B86,'Destination Airport Cnx Demand'!$B$6:$B$1048576,0),MATCH(F$5,'Destination Airport Cnx Demand'!$B$6:$K$6,0)),0)</f>
        <v>0</v>
      </c>
      <c r="G86" s="121">
        <f>IFERROR(INDEX(DestinationAirportCnxDemand,MATCH($B86,'Destination Airport Cnx Demand'!$B$6:$B$1048576,0),MATCH(G$5,'Destination Airport Cnx Demand'!$B$6:$K$6,0)),0)</f>
        <v>0</v>
      </c>
      <c r="H86" s="29">
        <f t="shared" si="22"/>
        <v>0</v>
      </c>
      <c r="I86" s="122">
        <f>Forecast!$D$40</f>
        <v>0.09</v>
      </c>
      <c r="J86" s="29">
        <f t="shared" si="23"/>
        <v>0</v>
      </c>
      <c r="K86" s="29">
        <f t="shared" si="24"/>
        <v>0</v>
      </c>
      <c r="L86" s="29">
        <f t="shared" si="25"/>
        <v>0</v>
      </c>
      <c r="M86" s="122">
        <f>IFERROR(INDEX(DestinationAirportQSI,MATCH(B86,'QSI for Destination Airport'!$B$6:$B$1048576,0),MATCH(M$5,'QSI for Destination Airport'!$B$6:$Q$6,0)),0)</f>
        <v>0</v>
      </c>
      <c r="N86" s="29">
        <f t="shared" si="26"/>
        <v>0</v>
      </c>
      <c r="O86" s="7">
        <f t="shared" si="27"/>
        <v>0</v>
      </c>
      <c r="P86" s="30">
        <f t="shared" si="28"/>
        <v>0</v>
      </c>
      <c r="Q86" s="29">
        <f t="shared" si="29"/>
        <v>0</v>
      </c>
      <c r="R86" s="29">
        <f t="shared" si="30"/>
        <v>0</v>
      </c>
      <c r="S86" s="153"/>
    </row>
    <row r="87" spans="1:19" x14ac:dyDescent="0.2">
      <c r="A87" s="139">
        <f>'Destination Airport Cnx Demand'!A88</f>
        <v>82</v>
      </c>
      <c r="B87" s="139">
        <f>'Destination Airport Cnx Demand'!B88</f>
        <v>0</v>
      </c>
      <c r="C87" s="123" t="str">
        <f>IFERROR(VLOOKUP($B87,'City Lookup'!$C$4:$E$1048576,2,FALSE),"-")</f>
        <v>-</v>
      </c>
      <c r="D87" s="123" t="str">
        <f>IFERROR(VLOOKUP($B87,'City Lookup'!$C$4:$E$1048576,3,FALSE),"-")</f>
        <v>-</v>
      </c>
      <c r="E87" s="78" t="str">
        <f t="shared" si="21"/>
        <v>No Direct Service</v>
      </c>
      <c r="F87" s="121">
        <f>IFERROR(INDEX(DestinationAirportCnxDemand,MATCH($B87,'Destination Airport Cnx Demand'!$B$6:$B$1048576,0),MATCH(F$5,'Destination Airport Cnx Demand'!$B$6:$K$6,0)),0)</f>
        <v>0</v>
      </c>
      <c r="G87" s="121">
        <f>IFERROR(INDEX(DestinationAirportCnxDemand,MATCH($B87,'Destination Airport Cnx Demand'!$B$6:$B$1048576,0),MATCH(G$5,'Destination Airport Cnx Demand'!$B$6:$K$6,0)),0)</f>
        <v>0</v>
      </c>
      <c r="H87" s="29">
        <f t="shared" si="22"/>
        <v>0</v>
      </c>
      <c r="I87" s="122">
        <f>Forecast!$D$40</f>
        <v>0.09</v>
      </c>
      <c r="J87" s="29">
        <f t="shared" si="23"/>
        <v>0</v>
      </c>
      <c r="K87" s="29">
        <f t="shared" si="24"/>
        <v>0</v>
      </c>
      <c r="L87" s="29">
        <f t="shared" si="25"/>
        <v>0</v>
      </c>
      <c r="M87" s="122">
        <f>IFERROR(INDEX(DestinationAirportQSI,MATCH(B87,'QSI for Destination Airport'!$B$6:$B$1048576,0),MATCH(M$5,'QSI for Destination Airport'!$B$6:$Q$6,0)),0)</f>
        <v>0</v>
      </c>
      <c r="N87" s="29">
        <f t="shared" si="26"/>
        <v>0</v>
      </c>
      <c r="O87" s="7">
        <f t="shared" si="27"/>
        <v>0</v>
      </c>
      <c r="P87" s="30">
        <f t="shared" si="28"/>
        <v>0</v>
      </c>
      <c r="Q87" s="29">
        <f t="shared" si="29"/>
        <v>0</v>
      </c>
      <c r="R87" s="29">
        <f t="shared" si="30"/>
        <v>0</v>
      </c>
      <c r="S87" s="153"/>
    </row>
    <row r="88" spans="1:19" x14ac:dyDescent="0.2">
      <c r="A88" s="139">
        <f>'Destination Airport Cnx Demand'!A89</f>
        <v>83</v>
      </c>
      <c r="B88" s="139">
        <f>'Destination Airport Cnx Demand'!B89</f>
        <v>0</v>
      </c>
      <c r="C88" s="123" t="str">
        <f>IFERROR(VLOOKUP($B88,'City Lookup'!$C$4:$E$1048576,2,FALSE),"-")</f>
        <v>-</v>
      </c>
      <c r="D88" s="123" t="str">
        <f>IFERROR(VLOOKUP($B88,'City Lookup'!$C$4:$E$1048576,3,FALSE),"-")</f>
        <v>-</v>
      </c>
      <c r="E88" s="78" t="str">
        <f t="shared" si="21"/>
        <v>No Direct Service</v>
      </c>
      <c r="F88" s="121">
        <f>IFERROR(INDEX(DestinationAirportCnxDemand,MATCH($B88,'Destination Airport Cnx Demand'!$B$6:$B$1048576,0),MATCH(F$5,'Destination Airport Cnx Demand'!$B$6:$K$6,0)),0)</f>
        <v>0</v>
      </c>
      <c r="G88" s="121">
        <f>IFERROR(INDEX(DestinationAirportCnxDemand,MATCH($B88,'Destination Airport Cnx Demand'!$B$6:$B$1048576,0),MATCH(G$5,'Destination Airport Cnx Demand'!$B$6:$K$6,0)),0)</f>
        <v>0</v>
      </c>
      <c r="H88" s="29">
        <f t="shared" si="22"/>
        <v>0</v>
      </c>
      <c r="I88" s="122">
        <f>Forecast!$D$40</f>
        <v>0.09</v>
      </c>
      <c r="J88" s="29">
        <f t="shared" si="23"/>
        <v>0</v>
      </c>
      <c r="K88" s="29">
        <f t="shared" si="24"/>
        <v>0</v>
      </c>
      <c r="L88" s="29">
        <f t="shared" si="25"/>
        <v>0</v>
      </c>
      <c r="M88" s="122">
        <f>IFERROR(INDEX(DestinationAirportQSI,MATCH(B88,'QSI for Destination Airport'!$B$6:$B$1048576,0),MATCH(M$5,'QSI for Destination Airport'!$B$6:$Q$6,0)),0)</f>
        <v>0</v>
      </c>
      <c r="N88" s="29">
        <f t="shared" si="26"/>
        <v>0</v>
      </c>
      <c r="O88" s="7">
        <f t="shared" si="27"/>
        <v>0</v>
      </c>
      <c r="P88" s="30">
        <f t="shared" si="28"/>
        <v>0</v>
      </c>
      <c r="Q88" s="29">
        <f t="shared" si="29"/>
        <v>0</v>
      </c>
      <c r="R88" s="29">
        <f t="shared" si="30"/>
        <v>0</v>
      </c>
      <c r="S88" s="153"/>
    </row>
    <row r="89" spans="1:19" x14ac:dyDescent="0.2">
      <c r="A89" s="139">
        <f>'Destination Airport Cnx Demand'!A90</f>
        <v>84</v>
      </c>
      <c r="B89" s="139">
        <f>'Destination Airport Cnx Demand'!B90</f>
        <v>0</v>
      </c>
      <c r="C89" s="123" t="str">
        <f>IFERROR(VLOOKUP($B89,'City Lookup'!$C$4:$E$1048576,2,FALSE),"-")</f>
        <v>-</v>
      </c>
      <c r="D89" s="123" t="str">
        <f>IFERROR(VLOOKUP($B89,'City Lookup'!$C$4:$E$1048576,3,FALSE),"-")</f>
        <v>-</v>
      </c>
      <c r="E89" s="78" t="str">
        <f t="shared" si="21"/>
        <v>No Direct Service</v>
      </c>
      <c r="F89" s="121">
        <f>IFERROR(INDEX(DestinationAirportCnxDemand,MATCH($B89,'Destination Airport Cnx Demand'!$B$6:$B$1048576,0),MATCH(F$5,'Destination Airport Cnx Demand'!$B$6:$K$6,0)),0)</f>
        <v>0</v>
      </c>
      <c r="G89" s="121">
        <f>IFERROR(INDEX(DestinationAirportCnxDemand,MATCH($B89,'Destination Airport Cnx Demand'!$B$6:$B$1048576,0),MATCH(G$5,'Destination Airport Cnx Demand'!$B$6:$K$6,0)),0)</f>
        <v>0</v>
      </c>
      <c r="H89" s="29">
        <f t="shared" si="22"/>
        <v>0</v>
      </c>
      <c r="I89" s="122">
        <f>Forecast!$D$40</f>
        <v>0.09</v>
      </c>
      <c r="J89" s="29">
        <f t="shared" si="23"/>
        <v>0</v>
      </c>
      <c r="K89" s="29">
        <f t="shared" si="24"/>
        <v>0</v>
      </c>
      <c r="L89" s="29">
        <f t="shared" si="25"/>
        <v>0</v>
      </c>
      <c r="M89" s="122">
        <f>IFERROR(INDEX(DestinationAirportQSI,MATCH(B89,'QSI for Destination Airport'!$B$6:$B$1048576,0),MATCH(M$5,'QSI for Destination Airport'!$B$6:$Q$6,0)),0)</f>
        <v>0</v>
      </c>
      <c r="N89" s="29">
        <f t="shared" si="26"/>
        <v>0</v>
      </c>
      <c r="O89" s="7">
        <f t="shared" si="27"/>
        <v>0</v>
      </c>
      <c r="P89" s="30">
        <f t="shared" si="28"/>
        <v>0</v>
      </c>
      <c r="Q89" s="29">
        <f t="shared" si="29"/>
        <v>0</v>
      </c>
      <c r="R89" s="29">
        <f t="shared" si="30"/>
        <v>0</v>
      </c>
      <c r="S89" s="153"/>
    </row>
    <row r="90" spans="1:19" x14ac:dyDescent="0.2">
      <c r="A90" s="139">
        <f>'Destination Airport Cnx Demand'!A91</f>
        <v>85</v>
      </c>
      <c r="B90" s="139">
        <f>'Destination Airport Cnx Demand'!B91</f>
        <v>0</v>
      </c>
      <c r="C90" s="123" t="str">
        <f>IFERROR(VLOOKUP($B90,'City Lookup'!$C$4:$E$1048576,2,FALSE),"-")</f>
        <v>-</v>
      </c>
      <c r="D90" s="123" t="str">
        <f>IFERROR(VLOOKUP($B90,'City Lookup'!$C$4:$E$1048576,3,FALSE),"-")</f>
        <v>-</v>
      </c>
      <c r="E90" s="78" t="str">
        <f t="shared" si="21"/>
        <v>No Direct Service</v>
      </c>
      <c r="F90" s="121">
        <f>IFERROR(INDEX(DestinationAirportCnxDemand,MATCH($B90,'Destination Airport Cnx Demand'!$B$6:$B$1048576,0),MATCH(F$5,'Destination Airport Cnx Demand'!$B$6:$K$6,0)),0)</f>
        <v>0</v>
      </c>
      <c r="G90" s="121">
        <f>IFERROR(INDEX(DestinationAirportCnxDemand,MATCH($B90,'Destination Airport Cnx Demand'!$B$6:$B$1048576,0),MATCH(G$5,'Destination Airport Cnx Demand'!$B$6:$K$6,0)),0)</f>
        <v>0</v>
      </c>
      <c r="H90" s="29">
        <f t="shared" si="22"/>
        <v>0</v>
      </c>
      <c r="I90" s="122">
        <f>Forecast!$D$40</f>
        <v>0.09</v>
      </c>
      <c r="J90" s="29">
        <f t="shared" si="23"/>
        <v>0</v>
      </c>
      <c r="K90" s="29">
        <f t="shared" si="24"/>
        <v>0</v>
      </c>
      <c r="L90" s="29">
        <f t="shared" si="25"/>
        <v>0</v>
      </c>
      <c r="M90" s="122">
        <f>IFERROR(INDEX(DestinationAirportQSI,MATCH(B90,'QSI for Destination Airport'!$B$6:$B$1048576,0),MATCH(M$5,'QSI for Destination Airport'!$B$6:$Q$6,0)),0)</f>
        <v>0</v>
      </c>
      <c r="N90" s="29">
        <f t="shared" si="26"/>
        <v>0</v>
      </c>
      <c r="O90" s="7">
        <f t="shared" si="27"/>
        <v>0</v>
      </c>
      <c r="P90" s="30">
        <f t="shared" si="28"/>
        <v>0</v>
      </c>
      <c r="Q90" s="29">
        <f t="shared" si="29"/>
        <v>0</v>
      </c>
      <c r="R90" s="29">
        <f t="shared" si="30"/>
        <v>0</v>
      </c>
      <c r="S90" s="153"/>
    </row>
    <row r="91" spans="1:19" x14ac:dyDescent="0.2">
      <c r="A91" s="139">
        <f>'Destination Airport Cnx Demand'!A92</f>
        <v>86</v>
      </c>
      <c r="B91" s="139">
        <f>'Destination Airport Cnx Demand'!B92</f>
        <v>0</v>
      </c>
      <c r="C91" s="123" t="str">
        <f>IFERROR(VLOOKUP($B91,'City Lookup'!$C$4:$E$1048576,2,FALSE),"-")</f>
        <v>-</v>
      </c>
      <c r="D91" s="123" t="str">
        <f>IFERROR(VLOOKUP($B91,'City Lookup'!$C$4:$E$1048576,3,FALSE),"-")</f>
        <v>-</v>
      </c>
      <c r="E91" s="78" t="str">
        <f t="shared" si="21"/>
        <v>No Direct Service</v>
      </c>
      <c r="F91" s="121">
        <f>IFERROR(INDEX(DestinationAirportCnxDemand,MATCH($B91,'Destination Airport Cnx Demand'!$B$6:$B$1048576,0),MATCH(F$5,'Destination Airport Cnx Demand'!$B$6:$K$6,0)),0)</f>
        <v>0</v>
      </c>
      <c r="G91" s="121">
        <f>IFERROR(INDEX(DestinationAirportCnxDemand,MATCH($B91,'Destination Airport Cnx Demand'!$B$6:$B$1048576,0),MATCH(G$5,'Destination Airport Cnx Demand'!$B$6:$K$6,0)),0)</f>
        <v>0</v>
      </c>
      <c r="H91" s="29">
        <f t="shared" si="22"/>
        <v>0</v>
      </c>
      <c r="I91" s="122">
        <f>Forecast!$D$40</f>
        <v>0.09</v>
      </c>
      <c r="J91" s="29">
        <f t="shared" si="23"/>
        <v>0</v>
      </c>
      <c r="K91" s="29">
        <f t="shared" si="24"/>
        <v>0</v>
      </c>
      <c r="L91" s="29">
        <f t="shared" si="25"/>
        <v>0</v>
      </c>
      <c r="M91" s="122">
        <f>IFERROR(INDEX(DestinationAirportQSI,MATCH(B91,'QSI for Destination Airport'!$B$6:$B$1048576,0),MATCH(M$5,'QSI for Destination Airport'!$B$6:$Q$6,0)),0)</f>
        <v>0</v>
      </c>
      <c r="N91" s="29">
        <f t="shared" si="26"/>
        <v>0</v>
      </c>
      <c r="O91" s="7">
        <f t="shared" si="27"/>
        <v>0</v>
      </c>
      <c r="P91" s="30">
        <f t="shared" si="28"/>
        <v>0</v>
      </c>
      <c r="Q91" s="29">
        <f t="shared" si="29"/>
        <v>0</v>
      </c>
      <c r="R91" s="29">
        <f t="shared" si="30"/>
        <v>0</v>
      </c>
      <c r="S91" s="153"/>
    </row>
    <row r="92" spans="1:19" x14ac:dyDescent="0.2">
      <c r="A92" s="139">
        <f>'Destination Airport Cnx Demand'!A93</f>
        <v>87</v>
      </c>
      <c r="B92" s="139">
        <f>'Destination Airport Cnx Demand'!B93</f>
        <v>0</v>
      </c>
      <c r="C92" s="123" t="str">
        <f>IFERROR(VLOOKUP($B92,'City Lookup'!$C$4:$E$1048576,2,FALSE),"-")</f>
        <v>-</v>
      </c>
      <c r="D92" s="123" t="str">
        <f>IFERROR(VLOOKUP($B92,'City Lookup'!$C$4:$E$1048576,3,FALSE),"-")</f>
        <v>-</v>
      </c>
      <c r="E92" s="78" t="str">
        <f t="shared" si="21"/>
        <v>No Direct Service</v>
      </c>
      <c r="F92" s="121">
        <f>IFERROR(INDEX(DestinationAirportCnxDemand,MATCH($B92,'Destination Airport Cnx Demand'!$B$6:$B$1048576,0),MATCH(F$5,'Destination Airport Cnx Demand'!$B$6:$K$6,0)),0)</f>
        <v>0</v>
      </c>
      <c r="G92" s="121">
        <f>IFERROR(INDEX(DestinationAirportCnxDemand,MATCH($B92,'Destination Airport Cnx Demand'!$B$6:$B$1048576,0),MATCH(G$5,'Destination Airport Cnx Demand'!$B$6:$K$6,0)),0)</f>
        <v>0</v>
      </c>
      <c r="H92" s="29">
        <f t="shared" si="22"/>
        <v>0</v>
      </c>
      <c r="I92" s="122">
        <f>Forecast!$D$40</f>
        <v>0.09</v>
      </c>
      <c r="J92" s="29">
        <f t="shared" si="23"/>
        <v>0</v>
      </c>
      <c r="K92" s="29">
        <f t="shared" si="24"/>
        <v>0</v>
      </c>
      <c r="L92" s="29">
        <f t="shared" si="25"/>
        <v>0</v>
      </c>
      <c r="M92" s="122">
        <f>IFERROR(INDEX(DestinationAirportQSI,MATCH(B92,'QSI for Destination Airport'!$B$6:$B$1048576,0),MATCH(M$5,'QSI for Destination Airport'!$B$6:$Q$6,0)),0)</f>
        <v>0</v>
      </c>
      <c r="N92" s="29">
        <f t="shared" si="26"/>
        <v>0</v>
      </c>
      <c r="O92" s="7">
        <f t="shared" si="27"/>
        <v>0</v>
      </c>
      <c r="P92" s="30">
        <f t="shared" si="28"/>
        <v>0</v>
      </c>
      <c r="Q92" s="29">
        <f t="shared" si="29"/>
        <v>0</v>
      </c>
      <c r="R92" s="29">
        <f t="shared" si="30"/>
        <v>0</v>
      </c>
      <c r="S92" s="153"/>
    </row>
    <row r="93" spans="1:19" x14ac:dyDescent="0.2">
      <c r="A93" s="139">
        <f>'Destination Airport Cnx Demand'!A94</f>
        <v>88</v>
      </c>
      <c r="B93" s="139">
        <f>'Destination Airport Cnx Demand'!B94</f>
        <v>0</v>
      </c>
      <c r="C93" s="123" t="str">
        <f>IFERROR(VLOOKUP($B93,'City Lookup'!$C$4:$E$1048576,2,FALSE),"-")</f>
        <v>-</v>
      </c>
      <c r="D93" s="123" t="str">
        <f>IFERROR(VLOOKUP($B93,'City Lookup'!$C$4:$E$1048576,3,FALSE),"-")</f>
        <v>-</v>
      </c>
      <c r="E93" s="78" t="str">
        <f t="shared" si="21"/>
        <v>No Direct Service</v>
      </c>
      <c r="F93" s="121">
        <f>IFERROR(INDEX(DestinationAirportCnxDemand,MATCH($B93,'Destination Airport Cnx Demand'!$B$6:$B$1048576,0),MATCH(F$5,'Destination Airport Cnx Demand'!$B$6:$K$6,0)),0)</f>
        <v>0</v>
      </c>
      <c r="G93" s="121">
        <f>IFERROR(INDEX(DestinationAirportCnxDemand,MATCH($B93,'Destination Airport Cnx Demand'!$B$6:$B$1048576,0),MATCH(G$5,'Destination Airport Cnx Demand'!$B$6:$K$6,0)),0)</f>
        <v>0</v>
      </c>
      <c r="H93" s="29">
        <f t="shared" si="22"/>
        <v>0</v>
      </c>
      <c r="I93" s="122">
        <f>Forecast!$D$40</f>
        <v>0.09</v>
      </c>
      <c r="J93" s="29">
        <f t="shared" si="23"/>
        <v>0</v>
      </c>
      <c r="K93" s="29">
        <f t="shared" si="24"/>
        <v>0</v>
      </c>
      <c r="L93" s="29">
        <f t="shared" si="25"/>
        <v>0</v>
      </c>
      <c r="M93" s="122">
        <f>IFERROR(INDEX(DestinationAirportQSI,MATCH(B93,'QSI for Destination Airport'!$B$6:$B$1048576,0),MATCH(M$5,'QSI for Destination Airport'!$B$6:$Q$6,0)),0)</f>
        <v>0</v>
      </c>
      <c r="N93" s="29">
        <f t="shared" si="26"/>
        <v>0</v>
      </c>
      <c r="O93" s="7">
        <f t="shared" si="27"/>
        <v>0</v>
      </c>
      <c r="P93" s="30">
        <f t="shared" si="28"/>
        <v>0</v>
      </c>
      <c r="Q93" s="29">
        <f t="shared" si="29"/>
        <v>0</v>
      </c>
      <c r="R93" s="29">
        <f t="shared" si="30"/>
        <v>0</v>
      </c>
      <c r="S93" s="153"/>
    </row>
    <row r="94" spans="1:19" x14ac:dyDescent="0.2">
      <c r="A94" s="139">
        <f>'Destination Airport Cnx Demand'!A95</f>
        <v>89</v>
      </c>
      <c r="B94" s="139">
        <f>'Destination Airport Cnx Demand'!B95</f>
        <v>0</v>
      </c>
      <c r="C94" s="123" t="str">
        <f>IFERROR(VLOOKUP($B94,'City Lookup'!$C$4:$E$1048576,2,FALSE),"-")</f>
        <v>-</v>
      </c>
      <c r="D94" s="123" t="str">
        <f>IFERROR(VLOOKUP($B94,'City Lookup'!$C$4:$E$1048576,3,FALSE),"-")</f>
        <v>-</v>
      </c>
      <c r="E94" s="78" t="str">
        <f t="shared" si="21"/>
        <v>No Direct Service</v>
      </c>
      <c r="F94" s="121">
        <f>IFERROR(INDEX(DestinationAirportCnxDemand,MATCH($B94,'Destination Airport Cnx Demand'!$B$6:$B$1048576,0),MATCH(F$5,'Destination Airport Cnx Demand'!$B$6:$K$6,0)),0)</f>
        <v>0</v>
      </c>
      <c r="G94" s="121">
        <f>IFERROR(INDEX(DestinationAirportCnxDemand,MATCH($B94,'Destination Airport Cnx Demand'!$B$6:$B$1048576,0),MATCH(G$5,'Destination Airport Cnx Demand'!$B$6:$K$6,0)),0)</f>
        <v>0</v>
      </c>
      <c r="H94" s="29">
        <f t="shared" si="22"/>
        <v>0</v>
      </c>
      <c r="I94" s="122">
        <f>Forecast!$D$40</f>
        <v>0.09</v>
      </c>
      <c r="J94" s="29">
        <f t="shared" si="23"/>
        <v>0</v>
      </c>
      <c r="K94" s="29">
        <f t="shared" si="24"/>
        <v>0</v>
      </c>
      <c r="L94" s="29">
        <f t="shared" si="25"/>
        <v>0</v>
      </c>
      <c r="M94" s="122">
        <f>IFERROR(INDEX(DestinationAirportQSI,MATCH(B94,'QSI for Destination Airport'!$B$6:$B$1048576,0),MATCH(M$5,'QSI for Destination Airport'!$B$6:$Q$6,0)),0)</f>
        <v>0</v>
      </c>
      <c r="N94" s="29">
        <f t="shared" si="26"/>
        <v>0</v>
      </c>
      <c r="O94" s="7">
        <f t="shared" si="27"/>
        <v>0</v>
      </c>
      <c r="P94" s="30">
        <f t="shared" si="28"/>
        <v>0</v>
      </c>
      <c r="Q94" s="29">
        <f t="shared" si="29"/>
        <v>0</v>
      </c>
      <c r="R94" s="29">
        <f t="shared" si="30"/>
        <v>0</v>
      </c>
      <c r="S94" s="153"/>
    </row>
    <row r="95" spans="1:19" x14ac:dyDescent="0.2">
      <c r="A95" s="139">
        <f>'Destination Airport Cnx Demand'!A96</f>
        <v>90</v>
      </c>
      <c r="B95" s="139">
        <f>'Destination Airport Cnx Demand'!B96</f>
        <v>0</v>
      </c>
      <c r="C95" s="123" t="str">
        <f>IFERROR(VLOOKUP($B95,'City Lookup'!$C$4:$E$1048576,2,FALSE),"-")</f>
        <v>-</v>
      </c>
      <c r="D95" s="123" t="str">
        <f>IFERROR(VLOOKUP($B95,'City Lookup'!$C$4:$E$1048576,3,FALSE),"-")</f>
        <v>-</v>
      </c>
      <c r="E95" s="78" t="str">
        <f t="shared" si="21"/>
        <v>No Direct Service</v>
      </c>
      <c r="F95" s="121">
        <f>IFERROR(INDEX(DestinationAirportCnxDemand,MATCH($B95,'Destination Airport Cnx Demand'!$B$6:$B$1048576,0),MATCH(F$5,'Destination Airport Cnx Demand'!$B$6:$K$6,0)),0)</f>
        <v>0</v>
      </c>
      <c r="G95" s="121">
        <f>IFERROR(INDEX(DestinationAirportCnxDemand,MATCH($B95,'Destination Airport Cnx Demand'!$B$6:$B$1048576,0),MATCH(G$5,'Destination Airport Cnx Demand'!$B$6:$K$6,0)),0)</f>
        <v>0</v>
      </c>
      <c r="H95" s="29">
        <f t="shared" si="22"/>
        <v>0</v>
      </c>
      <c r="I95" s="122">
        <f>Forecast!$D$40</f>
        <v>0.09</v>
      </c>
      <c r="J95" s="29">
        <f t="shared" si="23"/>
        <v>0</v>
      </c>
      <c r="K95" s="29">
        <f t="shared" si="24"/>
        <v>0</v>
      </c>
      <c r="L95" s="29">
        <f t="shared" si="25"/>
        <v>0</v>
      </c>
      <c r="M95" s="122">
        <f>IFERROR(INDEX(DestinationAirportQSI,MATCH(B95,'QSI for Destination Airport'!$B$6:$B$1048576,0),MATCH(M$5,'QSI for Destination Airport'!$B$6:$Q$6,0)),0)</f>
        <v>0</v>
      </c>
      <c r="N95" s="29">
        <f t="shared" si="26"/>
        <v>0</v>
      </c>
      <c r="O95" s="7">
        <f t="shared" si="27"/>
        <v>0</v>
      </c>
      <c r="P95" s="30">
        <f t="shared" si="28"/>
        <v>0</v>
      </c>
      <c r="Q95" s="29">
        <f t="shared" si="29"/>
        <v>0</v>
      </c>
      <c r="R95" s="29">
        <f t="shared" si="30"/>
        <v>0</v>
      </c>
      <c r="S95" s="153"/>
    </row>
    <row r="96" spans="1:19" x14ac:dyDescent="0.2">
      <c r="A96" s="139">
        <f>'Destination Airport Cnx Demand'!A97</f>
        <v>91</v>
      </c>
      <c r="B96" s="139">
        <f>'Destination Airport Cnx Demand'!B97</f>
        <v>0</v>
      </c>
      <c r="C96" s="123" t="str">
        <f>IFERROR(VLOOKUP($B96,'City Lookup'!$C$4:$E$1048576,2,FALSE),"-")</f>
        <v>-</v>
      </c>
      <c r="D96" s="123" t="str">
        <f>IFERROR(VLOOKUP($B96,'City Lookup'!$C$4:$E$1048576,3,FALSE),"-")</f>
        <v>-</v>
      </c>
      <c r="E96" s="78" t="str">
        <f t="shared" si="21"/>
        <v>No Direct Service</v>
      </c>
      <c r="F96" s="121">
        <f>IFERROR(INDEX(DestinationAirportCnxDemand,MATCH($B96,'Destination Airport Cnx Demand'!$B$6:$B$1048576,0),MATCH(F$5,'Destination Airport Cnx Demand'!$B$6:$K$6,0)),0)</f>
        <v>0</v>
      </c>
      <c r="G96" s="121">
        <f>IFERROR(INDEX(DestinationAirportCnxDemand,MATCH($B96,'Destination Airport Cnx Demand'!$B$6:$B$1048576,0),MATCH(G$5,'Destination Airport Cnx Demand'!$B$6:$K$6,0)),0)</f>
        <v>0</v>
      </c>
      <c r="H96" s="29">
        <f t="shared" si="22"/>
        <v>0</v>
      </c>
      <c r="I96" s="122">
        <f>Forecast!$D$40</f>
        <v>0.09</v>
      </c>
      <c r="J96" s="29">
        <f t="shared" si="23"/>
        <v>0</v>
      </c>
      <c r="K96" s="29">
        <f t="shared" si="24"/>
        <v>0</v>
      </c>
      <c r="L96" s="29">
        <f t="shared" si="25"/>
        <v>0</v>
      </c>
      <c r="M96" s="122">
        <f>IFERROR(INDEX(DestinationAirportQSI,MATCH(B96,'QSI for Destination Airport'!$B$6:$B$1048576,0),MATCH(M$5,'QSI for Destination Airport'!$B$6:$Q$6,0)),0)</f>
        <v>0</v>
      </c>
      <c r="N96" s="29">
        <f t="shared" si="26"/>
        <v>0</v>
      </c>
      <c r="O96" s="7">
        <f t="shared" si="27"/>
        <v>0</v>
      </c>
      <c r="P96" s="30">
        <f t="shared" si="28"/>
        <v>0</v>
      </c>
      <c r="Q96" s="29">
        <f t="shared" si="29"/>
        <v>0</v>
      </c>
      <c r="R96" s="29">
        <f t="shared" si="30"/>
        <v>0</v>
      </c>
      <c r="S96" s="153"/>
    </row>
    <row r="97" spans="1:19" x14ac:dyDescent="0.2">
      <c r="A97" s="139">
        <f>'Destination Airport Cnx Demand'!A98</f>
        <v>92</v>
      </c>
      <c r="B97" s="139">
        <f>'Destination Airport Cnx Demand'!B98</f>
        <v>0</v>
      </c>
      <c r="C97" s="123" t="str">
        <f>IFERROR(VLOOKUP($B97,'City Lookup'!$C$4:$E$1048576,2,FALSE),"-")</f>
        <v>-</v>
      </c>
      <c r="D97" s="123" t="str">
        <f>IFERROR(VLOOKUP($B97,'City Lookup'!$C$4:$E$1048576,3,FALSE),"-")</f>
        <v>-</v>
      </c>
      <c r="E97" s="78" t="str">
        <f t="shared" si="21"/>
        <v>No Direct Service</v>
      </c>
      <c r="F97" s="121">
        <f>IFERROR(INDEX(DestinationAirportCnxDemand,MATCH($B97,'Destination Airport Cnx Demand'!$B$6:$B$1048576,0),MATCH(F$5,'Destination Airport Cnx Demand'!$B$6:$K$6,0)),0)</f>
        <v>0</v>
      </c>
      <c r="G97" s="121">
        <f>IFERROR(INDEX(DestinationAirportCnxDemand,MATCH($B97,'Destination Airport Cnx Demand'!$B$6:$B$1048576,0),MATCH(G$5,'Destination Airport Cnx Demand'!$B$6:$K$6,0)),0)</f>
        <v>0</v>
      </c>
      <c r="H97" s="29">
        <f t="shared" si="22"/>
        <v>0</v>
      </c>
      <c r="I97" s="122">
        <f>Forecast!$D$40</f>
        <v>0.09</v>
      </c>
      <c r="J97" s="29">
        <f t="shared" si="23"/>
        <v>0</v>
      </c>
      <c r="K97" s="29">
        <f t="shared" si="24"/>
        <v>0</v>
      </c>
      <c r="L97" s="29">
        <f t="shared" si="25"/>
        <v>0</v>
      </c>
      <c r="M97" s="122">
        <f>IFERROR(INDEX(DestinationAirportQSI,MATCH(B97,'QSI for Destination Airport'!$B$6:$B$1048576,0),MATCH(M$5,'QSI for Destination Airport'!$B$6:$Q$6,0)),0)</f>
        <v>0</v>
      </c>
      <c r="N97" s="29">
        <f t="shared" si="26"/>
        <v>0</v>
      </c>
      <c r="O97" s="7">
        <f t="shared" si="27"/>
        <v>0</v>
      </c>
      <c r="P97" s="30">
        <f t="shared" si="28"/>
        <v>0</v>
      </c>
      <c r="Q97" s="29">
        <f t="shared" si="29"/>
        <v>0</v>
      </c>
      <c r="R97" s="29">
        <f t="shared" si="30"/>
        <v>0</v>
      </c>
      <c r="S97" s="153"/>
    </row>
    <row r="98" spans="1:19" x14ac:dyDescent="0.2">
      <c r="A98" s="139">
        <f>'Destination Airport Cnx Demand'!A99</f>
        <v>93</v>
      </c>
      <c r="B98" s="139">
        <f>'Destination Airport Cnx Demand'!B99</f>
        <v>0</v>
      </c>
      <c r="C98" s="123" t="str">
        <f>IFERROR(VLOOKUP($B98,'City Lookup'!$C$4:$E$1048576,2,FALSE),"-")</f>
        <v>-</v>
      </c>
      <c r="D98" s="123" t="str">
        <f>IFERROR(VLOOKUP($B98,'City Lookup'!$C$4:$E$1048576,3,FALSE),"-")</f>
        <v>-</v>
      </c>
      <c r="E98" s="78" t="str">
        <f t="shared" si="21"/>
        <v>No Direct Service</v>
      </c>
      <c r="F98" s="121">
        <f>IFERROR(INDEX(DestinationAirportCnxDemand,MATCH($B98,'Destination Airport Cnx Demand'!$B$6:$B$1048576,0),MATCH(F$5,'Destination Airport Cnx Demand'!$B$6:$K$6,0)),0)</f>
        <v>0</v>
      </c>
      <c r="G98" s="121">
        <f>IFERROR(INDEX(DestinationAirportCnxDemand,MATCH($B98,'Destination Airport Cnx Demand'!$B$6:$B$1048576,0),MATCH(G$5,'Destination Airport Cnx Demand'!$B$6:$K$6,0)),0)</f>
        <v>0</v>
      </c>
      <c r="H98" s="29">
        <f t="shared" si="22"/>
        <v>0</v>
      </c>
      <c r="I98" s="122">
        <f>Forecast!$D$40</f>
        <v>0.09</v>
      </c>
      <c r="J98" s="29">
        <f t="shared" si="23"/>
        <v>0</v>
      </c>
      <c r="K98" s="29">
        <f t="shared" si="24"/>
        <v>0</v>
      </c>
      <c r="L98" s="29">
        <f t="shared" si="25"/>
        <v>0</v>
      </c>
      <c r="M98" s="122">
        <f>IFERROR(INDEX(DestinationAirportQSI,MATCH(B98,'QSI for Destination Airport'!$B$6:$B$1048576,0),MATCH(M$5,'QSI for Destination Airport'!$B$6:$Q$6,0)),0)</f>
        <v>0</v>
      </c>
      <c r="N98" s="29">
        <f t="shared" si="26"/>
        <v>0</v>
      </c>
      <c r="O98" s="7">
        <f t="shared" si="27"/>
        <v>0</v>
      </c>
      <c r="P98" s="30">
        <f t="shared" si="28"/>
        <v>0</v>
      </c>
      <c r="Q98" s="29">
        <f t="shared" si="29"/>
        <v>0</v>
      </c>
      <c r="R98" s="29">
        <f t="shared" si="30"/>
        <v>0</v>
      </c>
      <c r="S98" s="153"/>
    </row>
    <row r="99" spans="1:19" x14ac:dyDescent="0.2">
      <c r="A99" s="139">
        <f>'Destination Airport Cnx Demand'!A100</f>
        <v>94</v>
      </c>
      <c r="B99" s="139">
        <f>'Destination Airport Cnx Demand'!B100</f>
        <v>0</v>
      </c>
      <c r="C99" s="123" t="str">
        <f>IFERROR(VLOOKUP($B99,'City Lookup'!$C$4:$E$1048576,2,FALSE),"-")</f>
        <v>-</v>
      </c>
      <c r="D99" s="123" t="str">
        <f>IFERROR(VLOOKUP($B99,'City Lookup'!$C$4:$E$1048576,3,FALSE),"-")</f>
        <v>-</v>
      </c>
      <c r="E99" s="78" t="str">
        <f t="shared" si="21"/>
        <v>No Direct Service</v>
      </c>
      <c r="F99" s="121">
        <f>IFERROR(INDEX(DestinationAirportCnxDemand,MATCH($B99,'Destination Airport Cnx Demand'!$B$6:$B$1048576,0),MATCH(F$5,'Destination Airport Cnx Demand'!$B$6:$K$6,0)),0)</f>
        <v>0</v>
      </c>
      <c r="G99" s="121">
        <f>IFERROR(INDEX(DestinationAirportCnxDemand,MATCH($B99,'Destination Airport Cnx Demand'!$B$6:$B$1048576,0),MATCH(G$5,'Destination Airport Cnx Demand'!$B$6:$K$6,0)),0)</f>
        <v>0</v>
      </c>
      <c r="H99" s="29">
        <f t="shared" si="22"/>
        <v>0</v>
      </c>
      <c r="I99" s="122">
        <f>Forecast!$D$40</f>
        <v>0.09</v>
      </c>
      <c r="J99" s="29">
        <f t="shared" si="23"/>
        <v>0</v>
      </c>
      <c r="K99" s="29">
        <f t="shared" si="24"/>
        <v>0</v>
      </c>
      <c r="L99" s="29">
        <f t="shared" si="25"/>
        <v>0</v>
      </c>
      <c r="M99" s="122">
        <f>IFERROR(INDEX(DestinationAirportQSI,MATCH(B99,'QSI for Destination Airport'!$B$6:$B$1048576,0),MATCH(M$5,'QSI for Destination Airport'!$B$6:$Q$6,0)),0)</f>
        <v>0</v>
      </c>
      <c r="N99" s="29">
        <f t="shared" si="26"/>
        <v>0</v>
      </c>
      <c r="O99" s="7">
        <f t="shared" si="27"/>
        <v>0</v>
      </c>
      <c r="P99" s="30">
        <f t="shared" si="28"/>
        <v>0</v>
      </c>
      <c r="Q99" s="29">
        <f t="shared" si="29"/>
        <v>0</v>
      </c>
      <c r="R99" s="29">
        <f t="shared" si="30"/>
        <v>0</v>
      </c>
      <c r="S99" s="153"/>
    </row>
    <row r="100" spans="1:19" x14ac:dyDescent="0.2">
      <c r="A100" s="139">
        <f>'Destination Airport Cnx Demand'!A101</f>
        <v>95</v>
      </c>
      <c r="B100" s="139">
        <f>'Destination Airport Cnx Demand'!B101</f>
        <v>0</v>
      </c>
      <c r="C100" s="123" t="str">
        <f>IFERROR(VLOOKUP($B100,'City Lookup'!$C$4:$E$1048576,2,FALSE),"-")</f>
        <v>-</v>
      </c>
      <c r="D100" s="123" t="str">
        <f>IFERROR(VLOOKUP($B100,'City Lookup'!$C$4:$E$1048576,3,FALSE),"-")</f>
        <v>-</v>
      </c>
      <c r="E100" s="78" t="str">
        <f t="shared" si="21"/>
        <v>No Direct Service</v>
      </c>
      <c r="F100" s="121">
        <f>IFERROR(INDEX(DestinationAirportCnxDemand,MATCH($B100,'Destination Airport Cnx Demand'!$B$6:$B$1048576,0),MATCH(F$5,'Destination Airport Cnx Demand'!$B$6:$K$6,0)),0)</f>
        <v>0</v>
      </c>
      <c r="G100" s="121">
        <f>IFERROR(INDEX(DestinationAirportCnxDemand,MATCH($B100,'Destination Airport Cnx Demand'!$B$6:$B$1048576,0),MATCH(G$5,'Destination Airport Cnx Demand'!$B$6:$K$6,0)),0)</f>
        <v>0</v>
      </c>
      <c r="H100" s="29">
        <f t="shared" si="22"/>
        <v>0</v>
      </c>
      <c r="I100" s="122">
        <f>Forecast!$D$40</f>
        <v>0.09</v>
      </c>
      <c r="J100" s="29">
        <f t="shared" si="23"/>
        <v>0</v>
      </c>
      <c r="K100" s="29">
        <f t="shared" si="24"/>
        <v>0</v>
      </c>
      <c r="L100" s="29">
        <f t="shared" si="25"/>
        <v>0</v>
      </c>
      <c r="M100" s="122">
        <f>IFERROR(INDEX(DestinationAirportQSI,MATCH(B100,'QSI for Destination Airport'!$B$6:$B$1048576,0),MATCH(M$5,'QSI for Destination Airport'!$B$6:$Q$6,0)),0)</f>
        <v>0</v>
      </c>
      <c r="N100" s="29">
        <f t="shared" si="26"/>
        <v>0</v>
      </c>
      <c r="O100" s="7">
        <f t="shared" si="27"/>
        <v>0</v>
      </c>
      <c r="P100" s="30">
        <f t="shared" si="28"/>
        <v>0</v>
      </c>
      <c r="Q100" s="29">
        <f t="shared" si="29"/>
        <v>0</v>
      </c>
      <c r="R100" s="29">
        <f t="shared" si="30"/>
        <v>0</v>
      </c>
      <c r="S100" s="153"/>
    </row>
    <row r="101" spans="1:19" x14ac:dyDescent="0.2">
      <c r="A101" s="139">
        <f>'Destination Airport Cnx Demand'!A102</f>
        <v>96</v>
      </c>
      <c r="B101" s="139">
        <f>'Destination Airport Cnx Demand'!B102</f>
        <v>0</v>
      </c>
      <c r="C101" s="123" t="str">
        <f>IFERROR(VLOOKUP($B101,'City Lookup'!$C$4:$E$1048576,2,FALSE),"-")</f>
        <v>-</v>
      </c>
      <c r="D101" s="123" t="str">
        <f>IFERROR(VLOOKUP($B101,'City Lookup'!$C$4:$E$1048576,3,FALSE),"-")</f>
        <v>-</v>
      </c>
      <c r="E101" s="78" t="str">
        <f t="shared" si="21"/>
        <v>No Direct Service</v>
      </c>
      <c r="F101" s="121">
        <f>IFERROR(INDEX(DestinationAirportCnxDemand,MATCH($B101,'Destination Airport Cnx Demand'!$B$6:$B$1048576,0),MATCH(F$5,'Destination Airport Cnx Demand'!$B$6:$K$6,0)),0)</f>
        <v>0</v>
      </c>
      <c r="G101" s="121">
        <f>IFERROR(INDEX(DestinationAirportCnxDemand,MATCH($B101,'Destination Airport Cnx Demand'!$B$6:$B$1048576,0),MATCH(G$5,'Destination Airport Cnx Demand'!$B$6:$K$6,0)),0)</f>
        <v>0</v>
      </c>
      <c r="H101" s="29">
        <f t="shared" si="22"/>
        <v>0</v>
      </c>
      <c r="I101" s="122">
        <f>Forecast!$D$40</f>
        <v>0.09</v>
      </c>
      <c r="J101" s="29">
        <f t="shared" si="23"/>
        <v>0</v>
      </c>
      <c r="K101" s="29">
        <f t="shared" si="24"/>
        <v>0</v>
      </c>
      <c r="L101" s="29">
        <f t="shared" si="25"/>
        <v>0</v>
      </c>
      <c r="M101" s="122">
        <f>IFERROR(INDEX(DestinationAirportQSI,MATCH(B101,'QSI for Destination Airport'!$B$6:$B$1048576,0),MATCH(M$5,'QSI for Destination Airport'!$B$6:$Q$6,0)),0)</f>
        <v>0</v>
      </c>
      <c r="N101" s="29">
        <f t="shared" si="26"/>
        <v>0</v>
      </c>
      <c r="O101" s="7">
        <f t="shared" si="27"/>
        <v>0</v>
      </c>
      <c r="P101" s="30">
        <f t="shared" si="28"/>
        <v>0</v>
      </c>
      <c r="Q101" s="29">
        <f t="shared" si="29"/>
        <v>0</v>
      </c>
      <c r="R101" s="29">
        <f t="shared" si="30"/>
        <v>0</v>
      </c>
      <c r="S101" s="153"/>
    </row>
    <row r="102" spans="1:19" x14ac:dyDescent="0.2">
      <c r="A102" s="139">
        <f>'Destination Airport Cnx Demand'!A103</f>
        <v>97</v>
      </c>
      <c r="B102" s="139">
        <f>'Destination Airport Cnx Demand'!B103</f>
        <v>0</v>
      </c>
      <c r="C102" s="123" t="str">
        <f>IFERROR(VLOOKUP($B102,'City Lookup'!$C$4:$E$1048576,2,FALSE),"-")</f>
        <v>-</v>
      </c>
      <c r="D102" s="123" t="str">
        <f>IFERROR(VLOOKUP($B102,'City Lookup'!$C$4:$E$1048576,3,FALSE),"-")</f>
        <v>-</v>
      </c>
      <c r="E102" s="78" t="str">
        <f t="shared" ref="E102:E133" si="31">IFERROR(IF(F102&gt;5000,"Direct Service","No Direct Service"),"-")</f>
        <v>No Direct Service</v>
      </c>
      <c r="F102" s="121">
        <f>IFERROR(INDEX(DestinationAirportCnxDemand,MATCH($B102,'Destination Airport Cnx Demand'!$B$6:$B$1048576,0),MATCH(F$5,'Destination Airport Cnx Demand'!$B$6:$K$6,0)),0)</f>
        <v>0</v>
      </c>
      <c r="G102" s="121">
        <f>IFERROR(INDEX(DestinationAirportCnxDemand,MATCH($B102,'Destination Airport Cnx Demand'!$B$6:$B$1048576,0),MATCH(G$5,'Destination Airport Cnx Demand'!$B$6:$K$6,0)),0)</f>
        <v>0</v>
      </c>
      <c r="H102" s="29">
        <f t="shared" ref="H102:H133" si="32">SUM(F102,G102)</f>
        <v>0</v>
      </c>
      <c r="I102" s="122">
        <f>Forecast!$D$40</f>
        <v>0.09</v>
      </c>
      <c r="J102" s="29">
        <f t="shared" ref="J102:J133" si="33">F102*(1+$I102)</f>
        <v>0</v>
      </c>
      <c r="K102" s="29">
        <f t="shared" ref="K102:K133" si="34">G102*(1+$I102)</f>
        <v>0</v>
      </c>
      <c r="L102" s="29">
        <f t="shared" ref="L102:L133" si="35">SUM(J102,K102)</f>
        <v>0</v>
      </c>
      <c r="M102" s="122">
        <f>IFERROR(INDEX(DestinationAirportQSI,MATCH(B102,'QSI for Destination Airport'!$B$6:$B$1048576,0),MATCH(M$5,'QSI for Destination Airport'!$B$6:$Q$6,0)),0)</f>
        <v>0</v>
      </c>
      <c r="N102" s="29">
        <f t="shared" ref="N102:N133" si="36">K102*M102</f>
        <v>0</v>
      </c>
      <c r="O102" s="7">
        <f t="shared" ref="O102:O133" si="37">IFERROR(N102/L102,0%)</f>
        <v>0</v>
      </c>
      <c r="P102" s="30">
        <f t="shared" ref="P102:P133" si="38">IF((M102*QSIAdjustmentFactor)&gt;P$4,P$4,M102*QSIAdjustmentFactor)</f>
        <v>0</v>
      </c>
      <c r="Q102" s="29">
        <f t="shared" ref="Q102:Q133" si="39">K102*P102</f>
        <v>0</v>
      </c>
      <c r="R102" s="29">
        <f t="shared" ref="R102:R133" si="40">Q102*SeasonalityFactorDestinationAirport</f>
        <v>0</v>
      </c>
      <c r="S102" s="153"/>
    </row>
    <row r="103" spans="1:19" x14ac:dyDescent="0.2">
      <c r="A103" s="139">
        <f>'Destination Airport Cnx Demand'!A104</f>
        <v>98</v>
      </c>
      <c r="B103" s="139">
        <f>'Destination Airport Cnx Demand'!B104</f>
        <v>0</v>
      </c>
      <c r="C103" s="123" t="str">
        <f>IFERROR(VLOOKUP($B103,'City Lookup'!$C$4:$E$1048576,2,FALSE),"-")</f>
        <v>-</v>
      </c>
      <c r="D103" s="123" t="str">
        <f>IFERROR(VLOOKUP($B103,'City Lookup'!$C$4:$E$1048576,3,FALSE),"-")</f>
        <v>-</v>
      </c>
      <c r="E103" s="78" t="str">
        <f t="shared" si="31"/>
        <v>No Direct Service</v>
      </c>
      <c r="F103" s="121">
        <f>IFERROR(INDEX(DestinationAirportCnxDemand,MATCH($B103,'Destination Airport Cnx Demand'!$B$6:$B$1048576,0),MATCH(F$5,'Destination Airport Cnx Demand'!$B$6:$K$6,0)),0)</f>
        <v>0</v>
      </c>
      <c r="G103" s="121">
        <f>IFERROR(INDEX(DestinationAirportCnxDemand,MATCH($B103,'Destination Airport Cnx Demand'!$B$6:$B$1048576,0),MATCH(G$5,'Destination Airport Cnx Demand'!$B$6:$K$6,0)),0)</f>
        <v>0</v>
      </c>
      <c r="H103" s="25">
        <f t="shared" si="32"/>
        <v>0</v>
      </c>
      <c r="I103" s="122">
        <f>Forecast!$D$40</f>
        <v>0.09</v>
      </c>
      <c r="J103" s="25">
        <f t="shared" si="33"/>
        <v>0</v>
      </c>
      <c r="K103" s="25">
        <f t="shared" si="34"/>
        <v>0</v>
      </c>
      <c r="L103" s="25">
        <f t="shared" si="35"/>
        <v>0</v>
      </c>
      <c r="M103" s="122">
        <f>IFERROR(INDEX(DestinationAirportQSI,MATCH(B103,'QSI for Destination Airport'!$B$6:$B$1048576,0),MATCH(M$5,'QSI for Destination Airport'!$B$6:$Q$6,0)),0)</f>
        <v>0</v>
      </c>
      <c r="N103" s="29">
        <f t="shared" si="36"/>
        <v>0</v>
      </c>
      <c r="O103" s="7">
        <f t="shared" si="37"/>
        <v>0</v>
      </c>
      <c r="P103" s="30">
        <f t="shared" si="38"/>
        <v>0</v>
      </c>
      <c r="Q103" s="29">
        <f t="shared" si="39"/>
        <v>0</v>
      </c>
      <c r="R103" s="29">
        <f t="shared" si="40"/>
        <v>0</v>
      </c>
      <c r="S103" s="153"/>
    </row>
    <row r="104" spans="1:19" s="78" customFormat="1" x14ac:dyDescent="0.2">
      <c r="A104" s="139">
        <f>'Destination Airport Cnx Demand'!A105</f>
        <v>99</v>
      </c>
      <c r="B104" s="139">
        <f>'Destination Airport Cnx Demand'!B105</f>
        <v>0</v>
      </c>
      <c r="C104" s="123" t="str">
        <f>IFERROR(VLOOKUP($B104,'City Lookup'!$C$4:$E$1048576,2,FALSE),"-")</f>
        <v>-</v>
      </c>
      <c r="D104" s="123" t="str">
        <f>IFERROR(VLOOKUP($B104,'City Lookup'!$C$4:$E$1048576,3,FALSE),"-")</f>
        <v>-</v>
      </c>
      <c r="E104" s="78" t="str">
        <f t="shared" si="31"/>
        <v>No Direct Service</v>
      </c>
      <c r="F104" s="121">
        <f>IFERROR(INDEX(DestinationAirportCnxDemand,MATCH($B104,'Destination Airport Cnx Demand'!$B$6:$B$1048576,0),MATCH(F$5,'Destination Airport Cnx Demand'!$B$6:$K$6,0)),0)</f>
        <v>0</v>
      </c>
      <c r="G104" s="121">
        <f>IFERROR(INDEX(DestinationAirportCnxDemand,MATCH($B104,'Destination Airport Cnx Demand'!$B$6:$B$1048576,0),MATCH(G$5,'Destination Airport Cnx Demand'!$B$6:$K$6,0)),0)</f>
        <v>0</v>
      </c>
      <c r="H104" s="29">
        <f t="shared" si="32"/>
        <v>0</v>
      </c>
      <c r="I104" s="122">
        <f>Forecast!$D$40</f>
        <v>0.09</v>
      </c>
      <c r="J104" s="29">
        <f t="shared" si="33"/>
        <v>0</v>
      </c>
      <c r="K104" s="29">
        <f t="shared" si="34"/>
        <v>0</v>
      </c>
      <c r="L104" s="29">
        <f t="shared" si="35"/>
        <v>0</v>
      </c>
      <c r="M104" s="122">
        <f>IFERROR(INDEX(DestinationAirportQSI,MATCH(B104,'QSI for Destination Airport'!$B$6:$B$1048576,0),MATCH(M$5,'QSI for Destination Airport'!$B$6:$Q$6,0)),0)</f>
        <v>0</v>
      </c>
      <c r="N104" s="29">
        <f t="shared" si="36"/>
        <v>0</v>
      </c>
      <c r="O104" s="7">
        <f t="shared" si="37"/>
        <v>0</v>
      </c>
      <c r="P104" s="30">
        <f t="shared" si="38"/>
        <v>0</v>
      </c>
      <c r="Q104" s="29">
        <f t="shared" si="39"/>
        <v>0</v>
      </c>
      <c r="R104" s="29">
        <f t="shared" si="40"/>
        <v>0</v>
      </c>
      <c r="S104" s="153"/>
    </row>
    <row r="105" spans="1:19" s="78" customFormat="1" x14ac:dyDescent="0.2">
      <c r="A105" s="139">
        <f>'Destination Airport Cnx Demand'!A106</f>
        <v>100</v>
      </c>
      <c r="B105" s="139">
        <f>'Destination Airport Cnx Demand'!B106</f>
        <v>0</v>
      </c>
      <c r="C105" s="123" t="str">
        <f>IFERROR(VLOOKUP($B105,'City Lookup'!$C$4:$E$1048576,2,FALSE),"-")</f>
        <v>-</v>
      </c>
      <c r="D105" s="123" t="str">
        <f>IFERROR(VLOOKUP($B105,'City Lookup'!$C$4:$E$1048576,3,FALSE),"-")</f>
        <v>-</v>
      </c>
      <c r="E105" s="78" t="str">
        <f t="shared" si="31"/>
        <v>No Direct Service</v>
      </c>
      <c r="F105" s="121">
        <f>IFERROR(INDEX(DestinationAirportCnxDemand,MATCH($B105,'Destination Airport Cnx Demand'!$B$6:$B$1048576,0),MATCH(F$5,'Destination Airport Cnx Demand'!$B$6:$K$6,0)),0)</f>
        <v>0</v>
      </c>
      <c r="G105" s="121">
        <f>IFERROR(INDEX(DestinationAirportCnxDemand,MATCH($B105,'Destination Airport Cnx Demand'!$B$6:$B$1048576,0),MATCH(G$5,'Destination Airport Cnx Demand'!$B$6:$K$6,0)),0)</f>
        <v>0</v>
      </c>
      <c r="H105" s="29">
        <f t="shared" si="32"/>
        <v>0</v>
      </c>
      <c r="I105" s="122">
        <f>Forecast!$D$40</f>
        <v>0.09</v>
      </c>
      <c r="J105" s="29">
        <f t="shared" si="33"/>
        <v>0</v>
      </c>
      <c r="K105" s="29">
        <f t="shared" si="34"/>
        <v>0</v>
      </c>
      <c r="L105" s="29">
        <f t="shared" si="35"/>
        <v>0</v>
      </c>
      <c r="M105" s="122">
        <f>IFERROR(INDEX(DestinationAirportQSI,MATCH(B105,'QSI for Destination Airport'!$B$6:$B$1048576,0),MATCH(M$5,'QSI for Destination Airport'!$B$6:$Q$6,0)),0)</f>
        <v>0</v>
      </c>
      <c r="N105" s="29">
        <f t="shared" si="36"/>
        <v>0</v>
      </c>
      <c r="O105" s="7">
        <f t="shared" si="37"/>
        <v>0</v>
      </c>
      <c r="P105" s="30">
        <f t="shared" si="38"/>
        <v>0</v>
      </c>
      <c r="Q105" s="29">
        <f t="shared" si="39"/>
        <v>0</v>
      </c>
      <c r="R105" s="29">
        <f t="shared" si="40"/>
        <v>0</v>
      </c>
      <c r="S105" s="153"/>
    </row>
    <row r="106" spans="1:19" s="78" customFormat="1" x14ac:dyDescent="0.2">
      <c r="A106" s="139">
        <f>'Destination Airport Cnx Demand'!A107</f>
        <v>101</v>
      </c>
      <c r="B106" s="139">
        <f>'Destination Airport Cnx Demand'!B107</f>
        <v>0</v>
      </c>
      <c r="C106" s="123" t="str">
        <f>IFERROR(VLOOKUP($B106,'City Lookup'!$C$4:$E$1048576,2,FALSE),"-")</f>
        <v>-</v>
      </c>
      <c r="D106" s="123" t="str">
        <f>IFERROR(VLOOKUP($B106,'City Lookup'!$C$4:$E$1048576,3,FALSE),"-")</f>
        <v>-</v>
      </c>
      <c r="E106" s="78" t="str">
        <f t="shared" si="31"/>
        <v>No Direct Service</v>
      </c>
      <c r="F106" s="121">
        <f>IFERROR(INDEX(DestinationAirportCnxDemand,MATCH($B106,'Destination Airport Cnx Demand'!$B$6:$B$1048576,0),MATCH(F$5,'Destination Airport Cnx Demand'!$B$6:$K$6,0)),0)</f>
        <v>0</v>
      </c>
      <c r="G106" s="121">
        <f>IFERROR(INDEX(DestinationAirportCnxDemand,MATCH($B106,'Destination Airport Cnx Demand'!$B$6:$B$1048576,0),MATCH(G$5,'Destination Airport Cnx Demand'!$B$6:$K$6,0)),0)</f>
        <v>0</v>
      </c>
      <c r="H106" s="29">
        <f t="shared" si="32"/>
        <v>0</v>
      </c>
      <c r="I106" s="122">
        <f>Forecast!$D$40</f>
        <v>0.09</v>
      </c>
      <c r="J106" s="29">
        <f t="shared" si="33"/>
        <v>0</v>
      </c>
      <c r="K106" s="29">
        <f t="shared" si="34"/>
        <v>0</v>
      </c>
      <c r="L106" s="29">
        <f t="shared" si="35"/>
        <v>0</v>
      </c>
      <c r="M106" s="122">
        <f>IFERROR(INDEX(DestinationAirportQSI,MATCH(B106,'QSI for Destination Airport'!$B$6:$B$1048576,0),MATCH(M$5,'QSI for Destination Airport'!$B$6:$Q$6,0)),0)</f>
        <v>0</v>
      </c>
      <c r="N106" s="29">
        <f t="shared" si="36"/>
        <v>0</v>
      </c>
      <c r="O106" s="7">
        <f t="shared" si="37"/>
        <v>0</v>
      </c>
      <c r="P106" s="30">
        <f t="shared" si="38"/>
        <v>0</v>
      </c>
      <c r="Q106" s="29">
        <f t="shared" si="39"/>
        <v>0</v>
      </c>
      <c r="R106" s="29">
        <f t="shared" si="40"/>
        <v>0</v>
      </c>
      <c r="S106" s="153"/>
    </row>
    <row r="107" spans="1:19" s="78" customFormat="1" x14ac:dyDescent="0.2">
      <c r="A107" s="139">
        <f>'Destination Airport Cnx Demand'!A108</f>
        <v>102</v>
      </c>
      <c r="B107" s="139">
        <f>'Destination Airport Cnx Demand'!B108</f>
        <v>0</v>
      </c>
      <c r="C107" s="123" t="str">
        <f>IFERROR(VLOOKUP($B107,'City Lookup'!$C$4:$E$1048576,2,FALSE),"-")</f>
        <v>-</v>
      </c>
      <c r="D107" s="123" t="str">
        <f>IFERROR(VLOOKUP($B107,'City Lookup'!$C$4:$E$1048576,3,FALSE),"-")</f>
        <v>-</v>
      </c>
      <c r="E107" s="78" t="str">
        <f t="shared" si="31"/>
        <v>No Direct Service</v>
      </c>
      <c r="F107" s="121">
        <f>IFERROR(INDEX(DestinationAirportCnxDemand,MATCH($B107,'Destination Airport Cnx Demand'!$B$6:$B$1048576,0),MATCH(F$5,'Destination Airport Cnx Demand'!$B$6:$K$6,0)),0)</f>
        <v>0</v>
      </c>
      <c r="G107" s="121">
        <f>IFERROR(INDEX(DestinationAirportCnxDemand,MATCH($B107,'Destination Airport Cnx Demand'!$B$6:$B$1048576,0),MATCH(G$5,'Destination Airport Cnx Demand'!$B$6:$K$6,0)),0)</f>
        <v>0</v>
      </c>
      <c r="H107" s="29">
        <f t="shared" si="32"/>
        <v>0</v>
      </c>
      <c r="I107" s="122">
        <f>Forecast!$D$40</f>
        <v>0.09</v>
      </c>
      <c r="J107" s="29">
        <f t="shared" si="33"/>
        <v>0</v>
      </c>
      <c r="K107" s="29">
        <f t="shared" si="34"/>
        <v>0</v>
      </c>
      <c r="L107" s="29">
        <f t="shared" si="35"/>
        <v>0</v>
      </c>
      <c r="M107" s="122">
        <f>IFERROR(INDEX(DestinationAirportQSI,MATCH(B107,'QSI for Destination Airport'!$B$6:$B$1048576,0),MATCH(M$5,'QSI for Destination Airport'!$B$6:$Q$6,0)),0)</f>
        <v>0</v>
      </c>
      <c r="N107" s="29">
        <f t="shared" si="36"/>
        <v>0</v>
      </c>
      <c r="O107" s="7">
        <f t="shared" si="37"/>
        <v>0</v>
      </c>
      <c r="P107" s="30">
        <f t="shared" si="38"/>
        <v>0</v>
      </c>
      <c r="Q107" s="29">
        <f t="shared" si="39"/>
        <v>0</v>
      </c>
      <c r="R107" s="29">
        <f t="shared" si="40"/>
        <v>0</v>
      </c>
      <c r="S107" s="153"/>
    </row>
    <row r="108" spans="1:19" s="78" customFormat="1" x14ac:dyDescent="0.2">
      <c r="A108" s="139">
        <f>'Destination Airport Cnx Demand'!A109</f>
        <v>103</v>
      </c>
      <c r="B108" s="139">
        <f>'Destination Airport Cnx Demand'!B109</f>
        <v>0</v>
      </c>
      <c r="C108" s="123" t="str">
        <f>IFERROR(VLOOKUP($B108,'City Lookup'!$C$4:$E$1048576,2,FALSE),"-")</f>
        <v>-</v>
      </c>
      <c r="D108" s="123" t="str">
        <f>IFERROR(VLOOKUP($B108,'City Lookup'!$C$4:$E$1048576,3,FALSE),"-")</f>
        <v>-</v>
      </c>
      <c r="E108" s="78" t="str">
        <f t="shared" si="31"/>
        <v>No Direct Service</v>
      </c>
      <c r="F108" s="121">
        <f>IFERROR(INDEX(DestinationAirportCnxDemand,MATCH($B108,'Destination Airport Cnx Demand'!$B$6:$B$1048576,0),MATCH(F$5,'Destination Airport Cnx Demand'!$B$6:$K$6,0)),0)</f>
        <v>0</v>
      </c>
      <c r="G108" s="121">
        <f>IFERROR(INDEX(DestinationAirportCnxDemand,MATCH($B108,'Destination Airport Cnx Demand'!$B$6:$B$1048576,0),MATCH(G$5,'Destination Airport Cnx Demand'!$B$6:$K$6,0)),0)</f>
        <v>0</v>
      </c>
      <c r="H108" s="29">
        <f t="shared" si="32"/>
        <v>0</v>
      </c>
      <c r="I108" s="122">
        <f>Forecast!$D$40</f>
        <v>0.09</v>
      </c>
      <c r="J108" s="29">
        <f t="shared" si="33"/>
        <v>0</v>
      </c>
      <c r="K108" s="29">
        <f t="shared" si="34"/>
        <v>0</v>
      </c>
      <c r="L108" s="29">
        <f t="shared" si="35"/>
        <v>0</v>
      </c>
      <c r="M108" s="122">
        <f>IFERROR(INDEX(DestinationAirportQSI,MATCH(B108,'QSI for Destination Airport'!$B$6:$B$1048576,0),MATCH(M$5,'QSI for Destination Airport'!$B$6:$Q$6,0)),0)</f>
        <v>0</v>
      </c>
      <c r="N108" s="29">
        <f t="shared" si="36"/>
        <v>0</v>
      </c>
      <c r="O108" s="7">
        <f t="shared" si="37"/>
        <v>0</v>
      </c>
      <c r="P108" s="30">
        <f t="shared" si="38"/>
        <v>0</v>
      </c>
      <c r="Q108" s="29">
        <f t="shared" si="39"/>
        <v>0</v>
      </c>
      <c r="R108" s="29">
        <f t="shared" si="40"/>
        <v>0</v>
      </c>
      <c r="S108" s="153"/>
    </row>
    <row r="109" spans="1:19" s="78" customFormat="1" x14ac:dyDescent="0.2">
      <c r="A109" s="139">
        <f>'Destination Airport Cnx Demand'!A110</f>
        <v>104</v>
      </c>
      <c r="B109" s="139">
        <f>'Destination Airport Cnx Demand'!B110</f>
        <v>0</v>
      </c>
      <c r="C109" s="123" t="str">
        <f>IFERROR(VLOOKUP($B109,'City Lookup'!$C$4:$E$1048576,2,FALSE),"-")</f>
        <v>-</v>
      </c>
      <c r="D109" s="123" t="str">
        <f>IFERROR(VLOOKUP($B109,'City Lookup'!$C$4:$E$1048576,3,FALSE),"-")</f>
        <v>-</v>
      </c>
      <c r="E109" s="78" t="str">
        <f t="shared" si="31"/>
        <v>No Direct Service</v>
      </c>
      <c r="F109" s="121">
        <f>IFERROR(INDEX(DestinationAirportCnxDemand,MATCH($B109,'Destination Airport Cnx Demand'!$B$6:$B$1048576,0),MATCH(F$5,'Destination Airport Cnx Demand'!$B$6:$K$6,0)),0)</f>
        <v>0</v>
      </c>
      <c r="G109" s="121">
        <f>IFERROR(INDEX(DestinationAirportCnxDemand,MATCH($B109,'Destination Airport Cnx Demand'!$B$6:$B$1048576,0),MATCH(G$5,'Destination Airport Cnx Demand'!$B$6:$K$6,0)),0)</f>
        <v>0</v>
      </c>
      <c r="H109" s="29">
        <f t="shared" si="32"/>
        <v>0</v>
      </c>
      <c r="I109" s="122">
        <f>Forecast!$D$40</f>
        <v>0.09</v>
      </c>
      <c r="J109" s="29">
        <f t="shared" si="33"/>
        <v>0</v>
      </c>
      <c r="K109" s="29">
        <f t="shared" si="34"/>
        <v>0</v>
      </c>
      <c r="L109" s="29">
        <f t="shared" si="35"/>
        <v>0</v>
      </c>
      <c r="M109" s="122">
        <f>IFERROR(INDEX(DestinationAirportQSI,MATCH(B109,'QSI for Destination Airport'!$B$6:$B$1048576,0),MATCH(M$5,'QSI for Destination Airport'!$B$6:$Q$6,0)),0)</f>
        <v>0</v>
      </c>
      <c r="N109" s="29">
        <f t="shared" si="36"/>
        <v>0</v>
      </c>
      <c r="O109" s="7">
        <f t="shared" si="37"/>
        <v>0</v>
      </c>
      <c r="P109" s="30">
        <f t="shared" si="38"/>
        <v>0</v>
      </c>
      <c r="Q109" s="29">
        <f t="shared" si="39"/>
        <v>0</v>
      </c>
      <c r="R109" s="29">
        <f t="shared" si="40"/>
        <v>0</v>
      </c>
      <c r="S109" s="153"/>
    </row>
    <row r="110" spans="1:19" s="78" customFormat="1" x14ac:dyDescent="0.2">
      <c r="A110" s="139">
        <f>'Destination Airport Cnx Demand'!A111</f>
        <v>105</v>
      </c>
      <c r="B110" s="139">
        <f>'Destination Airport Cnx Demand'!B111</f>
        <v>0</v>
      </c>
      <c r="C110" s="123" t="str">
        <f>IFERROR(VLOOKUP($B110,'City Lookup'!$C$4:$E$1048576,2,FALSE),"-")</f>
        <v>-</v>
      </c>
      <c r="D110" s="123" t="str">
        <f>IFERROR(VLOOKUP($B110,'City Lookup'!$C$4:$E$1048576,3,FALSE),"-")</f>
        <v>-</v>
      </c>
      <c r="E110" s="78" t="str">
        <f t="shared" si="31"/>
        <v>No Direct Service</v>
      </c>
      <c r="F110" s="121">
        <f>IFERROR(INDEX(DestinationAirportCnxDemand,MATCH($B110,'Destination Airport Cnx Demand'!$B$6:$B$1048576,0),MATCH(F$5,'Destination Airport Cnx Demand'!$B$6:$K$6,0)),0)</f>
        <v>0</v>
      </c>
      <c r="G110" s="121">
        <f>IFERROR(INDEX(DestinationAirportCnxDemand,MATCH($B110,'Destination Airport Cnx Demand'!$B$6:$B$1048576,0),MATCH(G$5,'Destination Airport Cnx Demand'!$B$6:$K$6,0)),0)</f>
        <v>0</v>
      </c>
      <c r="H110" s="29">
        <f t="shared" si="32"/>
        <v>0</v>
      </c>
      <c r="I110" s="122">
        <f>Forecast!$D$40</f>
        <v>0.09</v>
      </c>
      <c r="J110" s="29">
        <f t="shared" si="33"/>
        <v>0</v>
      </c>
      <c r="K110" s="29">
        <f t="shared" si="34"/>
        <v>0</v>
      </c>
      <c r="L110" s="29">
        <f t="shared" si="35"/>
        <v>0</v>
      </c>
      <c r="M110" s="122">
        <f>IFERROR(INDEX(DestinationAirportQSI,MATCH(B110,'QSI for Destination Airport'!$B$6:$B$1048576,0),MATCH(M$5,'QSI for Destination Airport'!$B$6:$Q$6,0)),0)</f>
        <v>0</v>
      </c>
      <c r="N110" s="29">
        <f t="shared" si="36"/>
        <v>0</v>
      </c>
      <c r="O110" s="7">
        <f t="shared" si="37"/>
        <v>0</v>
      </c>
      <c r="P110" s="30">
        <f t="shared" si="38"/>
        <v>0</v>
      </c>
      <c r="Q110" s="29">
        <f t="shared" si="39"/>
        <v>0</v>
      </c>
      <c r="R110" s="29">
        <f t="shared" si="40"/>
        <v>0</v>
      </c>
      <c r="S110" s="153"/>
    </row>
    <row r="111" spans="1:19" s="78" customFormat="1" x14ac:dyDescent="0.2">
      <c r="A111" s="139">
        <f>'Destination Airport Cnx Demand'!A112</f>
        <v>106</v>
      </c>
      <c r="B111" s="139">
        <f>'Destination Airport Cnx Demand'!B112</f>
        <v>0</v>
      </c>
      <c r="C111" s="123" t="str">
        <f>IFERROR(VLOOKUP($B111,'City Lookup'!$C$4:$E$1048576,2,FALSE),"-")</f>
        <v>-</v>
      </c>
      <c r="D111" s="123" t="str">
        <f>IFERROR(VLOOKUP($B111,'City Lookup'!$C$4:$E$1048576,3,FALSE),"-")</f>
        <v>-</v>
      </c>
      <c r="E111" s="78" t="str">
        <f t="shared" si="31"/>
        <v>No Direct Service</v>
      </c>
      <c r="F111" s="121">
        <f>IFERROR(INDEX(DestinationAirportCnxDemand,MATCH($B111,'Destination Airport Cnx Demand'!$B$6:$B$1048576,0),MATCH(F$5,'Destination Airport Cnx Demand'!$B$6:$K$6,0)),0)</f>
        <v>0</v>
      </c>
      <c r="G111" s="121">
        <f>IFERROR(INDEX(DestinationAirportCnxDemand,MATCH($B111,'Destination Airport Cnx Demand'!$B$6:$B$1048576,0),MATCH(G$5,'Destination Airport Cnx Demand'!$B$6:$K$6,0)),0)</f>
        <v>0</v>
      </c>
      <c r="H111" s="29">
        <f t="shared" si="32"/>
        <v>0</v>
      </c>
      <c r="I111" s="122">
        <f>Forecast!$D$40</f>
        <v>0.09</v>
      </c>
      <c r="J111" s="29">
        <f t="shared" si="33"/>
        <v>0</v>
      </c>
      <c r="K111" s="29">
        <f t="shared" si="34"/>
        <v>0</v>
      </c>
      <c r="L111" s="29">
        <f t="shared" si="35"/>
        <v>0</v>
      </c>
      <c r="M111" s="122">
        <f>IFERROR(INDEX(DestinationAirportQSI,MATCH(B111,'QSI for Destination Airport'!$B$6:$B$1048576,0),MATCH(M$5,'QSI for Destination Airport'!$B$6:$Q$6,0)),0)</f>
        <v>0</v>
      </c>
      <c r="N111" s="29">
        <f t="shared" si="36"/>
        <v>0</v>
      </c>
      <c r="O111" s="7">
        <f t="shared" si="37"/>
        <v>0</v>
      </c>
      <c r="P111" s="30">
        <f t="shared" si="38"/>
        <v>0</v>
      </c>
      <c r="Q111" s="29">
        <f t="shared" si="39"/>
        <v>0</v>
      </c>
      <c r="R111" s="29">
        <f t="shared" si="40"/>
        <v>0</v>
      </c>
      <c r="S111" s="153"/>
    </row>
    <row r="112" spans="1:19" s="78" customFormat="1" x14ac:dyDescent="0.2">
      <c r="A112" s="139">
        <f>'Destination Airport Cnx Demand'!A113</f>
        <v>107</v>
      </c>
      <c r="B112" s="139">
        <f>'Destination Airport Cnx Demand'!B113</f>
        <v>0</v>
      </c>
      <c r="C112" s="123" t="str">
        <f>IFERROR(VLOOKUP($B112,'City Lookup'!$C$4:$E$1048576,2,FALSE),"-")</f>
        <v>-</v>
      </c>
      <c r="D112" s="123" t="str">
        <f>IFERROR(VLOOKUP($B112,'City Lookup'!$C$4:$E$1048576,3,FALSE),"-")</f>
        <v>-</v>
      </c>
      <c r="E112" s="78" t="str">
        <f t="shared" si="31"/>
        <v>No Direct Service</v>
      </c>
      <c r="F112" s="121">
        <f>IFERROR(INDEX(DestinationAirportCnxDemand,MATCH($B112,'Destination Airport Cnx Demand'!$B$6:$B$1048576,0),MATCH(F$5,'Destination Airport Cnx Demand'!$B$6:$K$6,0)),0)</f>
        <v>0</v>
      </c>
      <c r="G112" s="121">
        <f>IFERROR(INDEX(DestinationAirportCnxDemand,MATCH($B112,'Destination Airport Cnx Demand'!$B$6:$B$1048576,0),MATCH(G$5,'Destination Airport Cnx Demand'!$B$6:$K$6,0)),0)</f>
        <v>0</v>
      </c>
      <c r="H112" s="29">
        <f t="shared" si="32"/>
        <v>0</v>
      </c>
      <c r="I112" s="122">
        <f>Forecast!$D$40</f>
        <v>0.09</v>
      </c>
      <c r="J112" s="29">
        <f t="shared" si="33"/>
        <v>0</v>
      </c>
      <c r="K112" s="29">
        <f t="shared" si="34"/>
        <v>0</v>
      </c>
      <c r="L112" s="29">
        <f t="shared" si="35"/>
        <v>0</v>
      </c>
      <c r="M112" s="122">
        <f>IFERROR(INDEX(DestinationAirportQSI,MATCH(B112,'QSI for Destination Airport'!$B$6:$B$1048576,0),MATCH(M$5,'QSI for Destination Airport'!$B$6:$Q$6,0)),0)</f>
        <v>0</v>
      </c>
      <c r="N112" s="29">
        <f t="shared" si="36"/>
        <v>0</v>
      </c>
      <c r="O112" s="7">
        <f t="shared" si="37"/>
        <v>0</v>
      </c>
      <c r="P112" s="30">
        <f t="shared" si="38"/>
        <v>0</v>
      </c>
      <c r="Q112" s="29">
        <f t="shared" si="39"/>
        <v>0</v>
      </c>
      <c r="R112" s="29">
        <f t="shared" si="40"/>
        <v>0</v>
      </c>
      <c r="S112" s="153"/>
    </row>
    <row r="113" spans="1:19" s="78" customFormat="1" x14ac:dyDescent="0.2">
      <c r="A113" s="139">
        <f>'Destination Airport Cnx Demand'!A114</f>
        <v>108</v>
      </c>
      <c r="B113" s="139">
        <f>'Destination Airport Cnx Demand'!B114</f>
        <v>0</v>
      </c>
      <c r="C113" s="123" t="str">
        <f>IFERROR(VLOOKUP($B113,'City Lookup'!$C$4:$E$1048576,2,FALSE),"-")</f>
        <v>-</v>
      </c>
      <c r="D113" s="123" t="str">
        <f>IFERROR(VLOOKUP($B113,'City Lookup'!$C$4:$E$1048576,3,FALSE),"-")</f>
        <v>-</v>
      </c>
      <c r="E113" s="78" t="str">
        <f t="shared" si="31"/>
        <v>No Direct Service</v>
      </c>
      <c r="F113" s="121">
        <f>IFERROR(INDEX(DestinationAirportCnxDemand,MATCH($B113,'Destination Airport Cnx Demand'!$B$6:$B$1048576,0),MATCH(F$5,'Destination Airport Cnx Demand'!$B$6:$K$6,0)),0)</f>
        <v>0</v>
      </c>
      <c r="G113" s="121">
        <f>IFERROR(INDEX(DestinationAirportCnxDemand,MATCH($B113,'Destination Airport Cnx Demand'!$B$6:$B$1048576,0),MATCH(G$5,'Destination Airport Cnx Demand'!$B$6:$K$6,0)),0)</f>
        <v>0</v>
      </c>
      <c r="H113" s="29">
        <f t="shared" si="32"/>
        <v>0</v>
      </c>
      <c r="I113" s="122">
        <f>Forecast!$D$40</f>
        <v>0.09</v>
      </c>
      <c r="J113" s="29">
        <f t="shared" si="33"/>
        <v>0</v>
      </c>
      <c r="K113" s="29">
        <f t="shared" si="34"/>
        <v>0</v>
      </c>
      <c r="L113" s="29">
        <f t="shared" si="35"/>
        <v>0</v>
      </c>
      <c r="M113" s="122">
        <f>IFERROR(INDEX(DestinationAirportQSI,MATCH(B113,'QSI for Destination Airport'!$B$6:$B$1048576,0),MATCH(M$5,'QSI for Destination Airport'!$B$6:$Q$6,0)),0)</f>
        <v>0</v>
      </c>
      <c r="N113" s="29">
        <f t="shared" si="36"/>
        <v>0</v>
      </c>
      <c r="O113" s="7">
        <f t="shared" si="37"/>
        <v>0</v>
      </c>
      <c r="P113" s="30">
        <f t="shared" si="38"/>
        <v>0</v>
      </c>
      <c r="Q113" s="29">
        <f t="shared" si="39"/>
        <v>0</v>
      </c>
      <c r="R113" s="29">
        <f t="shared" si="40"/>
        <v>0</v>
      </c>
      <c r="S113" s="153"/>
    </row>
    <row r="114" spans="1:19" s="78" customFormat="1" x14ac:dyDescent="0.2">
      <c r="A114" s="139">
        <f>'Destination Airport Cnx Demand'!A115</f>
        <v>109</v>
      </c>
      <c r="B114" s="139">
        <f>'Destination Airport Cnx Demand'!B115</f>
        <v>0</v>
      </c>
      <c r="C114" s="123" t="str">
        <f>IFERROR(VLOOKUP($B114,'City Lookup'!$C$4:$E$1048576,2,FALSE),"-")</f>
        <v>-</v>
      </c>
      <c r="D114" s="123" t="str">
        <f>IFERROR(VLOOKUP($B114,'City Lookup'!$C$4:$E$1048576,3,FALSE),"-")</f>
        <v>-</v>
      </c>
      <c r="E114" s="78" t="str">
        <f t="shared" si="31"/>
        <v>No Direct Service</v>
      </c>
      <c r="F114" s="121">
        <f>IFERROR(INDEX(DestinationAirportCnxDemand,MATCH($B114,'Destination Airport Cnx Demand'!$B$6:$B$1048576,0),MATCH(F$5,'Destination Airport Cnx Demand'!$B$6:$K$6,0)),0)</f>
        <v>0</v>
      </c>
      <c r="G114" s="121">
        <f>IFERROR(INDEX(DestinationAirportCnxDemand,MATCH($B114,'Destination Airport Cnx Demand'!$B$6:$B$1048576,0),MATCH(G$5,'Destination Airport Cnx Demand'!$B$6:$K$6,0)),0)</f>
        <v>0</v>
      </c>
      <c r="H114" s="29">
        <f t="shared" si="32"/>
        <v>0</v>
      </c>
      <c r="I114" s="122">
        <f>Forecast!$D$40</f>
        <v>0.09</v>
      </c>
      <c r="J114" s="29">
        <f t="shared" si="33"/>
        <v>0</v>
      </c>
      <c r="K114" s="29">
        <f t="shared" si="34"/>
        <v>0</v>
      </c>
      <c r="L114" s="29">
        <f t="shared" si="35"/>
        <v>0</v>
      </c>
      <c r="M114" s="122">
        <f>IFERROR(INDEX(DestinationAirportQSI,MATCH(B114,'QSI for Destination Airport'!$B$6:$B$1048576,0),MATCH(M$5,'QSI for Destination Airport'!$B$6:$Q$6,0)),0)</f>
        <v>0</v>
      </c>
      <c r="N114" s="29">
        <f t="shared" si="36"/>
        <v>0</v>
      </c>
      <c r="O114" s="7">
        <f t="shared" si="37"/>
        <v>0</v>
      </c>
      <c r="P114" s="30">
        <f t="shared" si="38"/>
        <v>0</v>
      </c>
      <c r="Q114" s="29">
        <f t="shared" si="39"/>
        <v>0</v>
      </c>
      <c r="R114" s="29">
        <f t="shared" si="40"/>
        <v>0</v>
      </c>
      <c r="S114" s="153"/>
    </row>
    <row r="115" spans="1:19" s="78" customFormat="1" x14ac:dyDescent="0.2">
      <c r="A115" s="139">
        <f>'Destination Airport Cnx Demand'!A116</f>
        <v>110</v>
      </c>
      <c r="B115" s="139">
        <f>'Destination Airport Cnx Demand'!B116</f>
        <v>0</v>
      </c>
      <c r="C115" s="123" t="str">
        <f>IFERROR(VLOOKUP($B115,'City Lookup'!$C$4:$E$1048576,2,FALSE),"-")</f>
        <v>-</v>
      </c>
      <c r="D115" s="123" t="str">
        <f>IFERROR(VLOOKUP($B115,'City Lookup'!$C$4:$E$1048576,3,FALSE),"-")</f>
        <v>-</v>
      </c>
      <c r="E115" s="78" t="str">
        <f t="shared" si="31"/>
        <v>No Direct Service</v>
      </c>
      <c r="F115" s="121">
        <f>IFERROR(INDEX(DestinationAirportCnxDemand,MATCH($B115,'Destination Airport Cnx Demand'!$B$6:$B$1048576,0),MATCH(F$5,'Destination Airport Cnx Demand'!$B$6:$K$6,0)),0)</f>
        <v>0</v>
      </c>
      <c r="G115" s="121">
        <f>IFERROR(INDEX(DestinationAirportCnxDemand,MATCH($B115,'Destination Airport Cnx Demand'!$B$6:$B$1048576,0),MATCH(G$5,'Destination Airport Cnx Demand'!$B$6:$K$6,0)),0)</f>
        <v>0</v>
      </c>
      <c r="H115" s="29">
        <f t="shared" si="32"/>
        <v>0</v>
      </c>
      <c r="I115" s="122">
        <f>Forecast!$D$40</f>
        <v>0.09</v>
      </c>
      <c r="J115" s="29">
        <f t="shared" si="33"/>
        <v>0</v>
      </c>
      <c r="K115" s="29">
        <f t="shared" si="34"/>
        <v>0</v>
      </c>
      <c r="L115" s="29">
        <f t="shared" si="35"/>
        <v>0</v>
      </c>
      <c r="M115" s="122">
        <f>IFERROR(INDEX(DestinationAirportQSI,MATCH(B115,'QSI for Destination Airport'!$B$6:$B$1048576,0),MATCH(M$5,'QSI for Destination Airport'!$B$6:$Q$6,0)),0)</f>
        <v>0</v>
      </c>
      <c r="N115" s="29">
        <f t="shared" si="36"/>
        <v>0</v>
      </c>
      <c r="O115" s="7">
        <f t="shared" si="37"/>
        <v>0</v>
      </c>
      <c r="P115" s="30">
        <f t="shared" si="38"/>
        <v>0</v>
      </c>
      <c r="Q115" s="29">
        <f t="shared" si="39"/>
        <v>0</v>
      </c>
      <c r="R115" s="29">
        <f t="shared" si="40"/>
        <v>0</v>
      </c>
      <c r="S115" s="153"/>
    </row>
    <row r="116" spans="1:19" s="78" customFormat="1" x14ac:dyDescent="0.2">
      <c r="A116" s="139">
        <f>'Destination Airport Cnx Demand'!A117</f>
        <v>111</v>
      </c>
      <c r="B116" s="139">
        <f>'Destination Airport Cnx Demand'!B117</f>
        <v>0</v>
      </c>
      <c r="C116" s="123" t="str">
        <f>IFERROR(VLOOKUP($B116,'City Lookup'!$C$4:$E$1048576,2,FALSE),"-")</f>
        <v>-</v>
      </c>
      <c r="D116" s="123" t="str">
        <f>IFERROR(VLOOKUP($B116,'City Lookup'!$C$4:$E$1048576,3,FALSE),"-")</f>
        <v>-</v>
      </c>
      <c r="E116" s="78" t="str">
        <f t="shared" si="31"/>
        <v>No Direct Service</v>
      </c>
      <c r="F116" s="121">
        <f>IFERROR(INDEX(DestinationAirportCnxDemand,MATCH($B116,'Destination Airport Cnx Demand'!$B$6:$B$1048576,0),MATCH(F$5,'Destination Airport Cnx Demand'!$B$6:$K$6,0)),0)</f>
        <v>0</v>
      </c>
      <c r="G116" s="121">
        <f>IFERROR(INDEX(DestinationAirportCnxDemand,MATCH($B116,'Destination Airport Cnx Demand'!$B$6:$B$1048576,0),MATCH(G$5,'Destination Airport Cnx Demand'!$B$6:$K$6,0)),0)</f>
        <v>0</v>
      </c>
      <c r="H116" s="29">
        <f t="shared" si="32"/>
        <v>0</v>
      </c>
      <c r="I116" s="122">
        <f>Forecast!$D$40</f>
        <v>0.09</v>
      </c>
      <c r="J116" s="29">
        <f t="shared" si="33"/>
        <v>0</v>
      </c>
      <c r="K116" s="29">
        <f t="shared" si="34"/>
        <v>0</v>
      </c>
      <c r="L116" s="29">
        <f t="shared" si="35"/>
        <v>0</v>
      </c>
      <c r="M116" s="122">
        <f>IFERROR(INDEX(DestinationAirportQSI,MATCH(B116,'QSI for Destination Airport'!$B$6:$B$1048576,0),MATCH(M$5,'QSI for Destination Airport'!$B$6:$Q$6,0)),0)</f>
        <v>0</v>
      </c>
      <c r="N116" s="29">
        <f t="shared" si="36"/>
        <v>0</v>
      </c>
      <c r="O116" s="7">
        <f t="shared" si="37"/>
        <v>0</v>
      </c>
      <c r="P116" s="30">
        <f t="shared" si="38"/>
        <v>0</v>
      </c>
      <c r="Q116" s="29">
        <f t="shared" si="39"/>
        <v>0</v>
      </c>
      <c r="R116" s="29">
        <f t="shared" si="40"/>
        <v>0</v>
      </c>
      <c r="S116" s="153"/>
    </row>
    <row r="117" spans="1:19" s="78" customFormat="1" x14ac:dyDescent="0.2">
      <c r="A117" s="139">
        <f>'Destination Airport Cnx Demand'!A118</f>
        <v>112</v>
      </c>
      <c r="B117" s="139">
        <f>'Destination Airport Cnx Demand'!B118</f>
        <v>0</v>
      </c>
      <c r="C117" s="123" t="str">
        <f>IFERROR(VLOOKUP($B117,'City Lookup'!$C$4:$E$1048576,2,FALSE),"-")</f>
        <v>-</v>
      </c>
      <c r="D117" s="123" t="str">
        <f>IFERROR(VLOOKUP($B117,'City Lookup'!$C$4:$E$1048576,3,FALSE),"-")</f>
        <v>-</v>
      </c>
      <c r="E117" s="78" t="str">
        <f t="shared" si="31"/>
        <v>No Direct Service</v>
      </c>
      <c r="F117" s="121">
        <f>IFERROR(INDEX(DestinationAirportCnxDemand,MATCH($B117,'Destination Airport Cnx Demand'!$B$6:$B$1048576,0),MATCH(F$5,'Destination Airport Cnx Demand'!$B$6:$K$6,0)),0)</f>
        <v>0</v>
      </c>
      <c r="G117" s="121">
        <f>IFERROR(INDEX(DestinationAirportCnxDemand,MATCH($B117,'Destination Airport Cnx Demand'!$B$6:$B$1048576,0),MATCH(G$5,'Destination Airport Cnx Demand'!$B$6:$K$6,0)),0)</f>
        <v>0</v>
      </c>
      <c r="H117" s="29">
        <f t="shared" si="32"/>
        <v>0</v>
      </c>
      <c r="I117" s="122">
        <f>Forecast!$D$40</f>
        <v>0.09</v>
      </c>
      <c r="J117" s="29">
        <f t="shared" si="33"/>
        <v>0</v>
      </c>
      <c r="K117" s="29">
        <f t="shared" si="34"/>
        <v>0</v>
      </c>
      <c r="L117" s="29">
        <f t="shared" si="35"/>
        <v>0</v>
      </c>
      <c r="M117" s="122">
        <f>IFERROR(INDEX(DestinationAirportQSI,MATCH(B117,'QSI for Destination Airport'!$B$6:$B$1048576,0),MATCH(M$5,'QSI for Destination Airport'!$B$6:$Q$6,0)),0)</f>
        <v>0</v>
      </c>
      <c r="N117" s="29">
        <f t="shared" si="36"/>
        <v>0</v>
      </c>
      <c r="O117" s="7">
        <f t="shared" si="37"/>
        <v>0</v>
      </c>
      <c r="P117" s="30">
        <f t="shared" si="38"/>
        <v>0</v>
      </c>
      <c r="Q117" s="29">
        <f t="shared" si="39"/>
        <v>0</v>
      </c>
      <c r="R117" s="29">
        <f t="shared" si="40"/>
        <v>0</v>
      </c>
      <c r="S117" s="153"/>
    </row>
    <row r="118" spans="1:19" s="78" customFormat="1" x14ac:dyDescent="0.2">
      <c r="A118" s="139">
        <f>'Destination Airport Cnx Demand'!A119</f>
        <v>113</v>
      </c>
      <c r="B118" s="139">
        <f>'Destination Airport Cnx Demand'!B119</f>
        <v>0</v>
      </c>
      <c r="C118" s="123" t="str">
        <f>IFERROR(VLOOKUP($B118,'City Lookup'!$C$4:$E$1048576,2,FALSE),"-")</f>
        <v>-</v>
      </c>
      <c r="D118" s="123" t="str">
        <f>IFERROR(VLOOKUP($B118,'City Lookup'!$C$4:$E$1048576,3,FALSE),"-")</f>
        <v>-</v>
      </c>
      <c r="E118" s="78" t="str">
        <f t="shared" si="31"/>
        <v>No Direct Service</v>
      </c>
      <c r="F118" s="121">
        <f>IFERROR(INDEX(DestinationAirportCnxDemand,MATCH($B118,'Destination Airport Cnx Demand'!$B$6:$B$1048576,0),MATCH(F$5,'Destination Airport Cnx Demand'!$B$6:$K$6,0)),0)</f>
        <v>0</v>
      </c>
      <c r="G118" s="121">
        <f>IFERROR(INDEX(DestinationAirportCnxDemand,MATCH($B118,'Destination Airport Cnx Demand'!$B$6:$B$1048576,0),MATCH(G$5,'Destination Airport Cnx Demand'!$B$6:$K$6,0)),0)</f>
        <v>0</v>
      </c>
      <c r="H118" s="29">
        <f t="shared" si="32"/>
        <v>0</v>
      </c>
      <c r="I118" s="122">
        <f>Forecast!$D$40</f>
        <v>0.09</v>
      </c>
      <c r="J118" s="29">
        <f t="shared" si="33"/>
        <v>0</v>
      </c>
      <c r="K118" s="29">
        <f t="shared" si="34"/>
        <v>0</v>
      </c>
      <c r="L118" s="29">
        <f t="shared" si="35"/>
        <v>0</v>
      </c>
      <c r="M118" s="122">
        <f>IFERROR(INDEX(DestinationAirportQSI,MATCH(B118,'QSI for Destination Airport'!$B$6:$B$1048576,0),MATCH(M$5,'QSI for Destination Airport'!$B$6:$Q$6,0)),0)</f>
        <v>0</v>
      </c>
      <c r="N118" s="29">
        <f t="shared" si="36"/>
        <v>0</v>
      </c>
      <c r="O118" s="7">
        <f t="shared" si="37"/>
        <v>0</v>
      </c>
      <c r="P118" s="30">
        <f t="shared" si="38"/>
        <v>0</v>
      </c>
      <c r="Q118" s="29">
        <f t="shared" si="39"/>
        <v>0</v>
      </c>
      <c r="R118" s="29">
        <f t="shared" si="40"/>
        <v>0</v>
      </c>
      <c r="S118" s="153"/>
    </row>
    <row r="119" spans="1:19" s="78" customFormat="1" x14ac:dyDescent="0.2">
      <c r="A119" s="139">
        <f>'Destination Airport Cnx Demand'!A120</f>
        <v>114</v>
      </c>
      <c r="B119" s="139">
        <f>'Destination Airport Cnx Demand'!B120</f>
        <v>0</v>
      </c>
      <c r="C119" s="123" t="str">
        <f>IFERROR(VLOOKUP($B119,'City Lookup'!$C$4:$E$1048576,2,FALSE),"-")</f>
        <v>-</v>
      </c>
      <c r="D119" s="123" t="str">
        <f>IFERROR(VLOOKUP($B119,'City Lookup'!$C$4:$E$1048576,3,FALSE),"-")</f>
        <v>-</v>
      </c>
      <c r="E119" s="78" t="str">
        <f t="shared" si="31"/>
        <v>No Direct Service</v>
      </c>
      <c r="F119" s="121">
        <f>IFERROR(INDEX(DestinationAirportCnxDemand,MATCH($B119,'Destination Airport Cnx Demand'!$B$6:$B$1048576,0),MATCH(F$5,'Destination Airport Cnx Demand'!$B$6:$K$6,0)),0)</f>
        <v>0</v>
      </c>
      <c r="G119" s="121">
        <f>IFERROR(INDEX(DestinationAirportCnxDemand,MATCH($B119,'Destination Airport Cnx Demand'!$B$6:$B$1048576,0),MATCH(G$5,'Destination Airport Cnx Demand'!$B$6:$K$6,0)),0)</f>
        <v>0</v>
      </c>
      <c r="H119" s="29">
        <f t="shared" si="32"/>
        <v>0</v>
      </c>
      <c r="I119" s="122">
        <f>Forecast!$D$40</f>
        <v>0.09</v>
      </c>
      <c r="J119" s="29">
        <f t="shared" si="33"/>
        <v>0</v>
      </c>
      <c r="K119" s="29">
        <f t="shared" si="34"/>
        <v>0</v>
      </c>
      <c r="L119" s="29">
        <f t="shared" si="35"/>
        <v>0</v>
      </c>
      <c r="M119" s="122">
        <f>IFERROR(INDEX(DestinationAirportQSI,MATCH(B119,'QSI for Destination Airport'!$B$6:$B$1048576,0),MATCH(M$5,'QSI for Destination Airport'!$B$6:$Q$6,0)),0)</f>
        <v>0</v>
      </c>
      <c r="N119" s="29">
        <f t="shared" si="36"/>
        <v>0</v>
      </c>
      <c r="O119" s="7">
        <f t="shared" si="37"/>
        <v>0</v>
      </c>
      <c r="P119" s="30">
        <f t="shared" si="38"/>
        <v>0</v>
      </c>
      <c r="Q119" s="29">
        <f t="shared" si="39"/>
        <v>0</v>
      </c>
      <c r="R119" s="29">
        <f t="shared" si="40"/>
        <v>0</v>
      </c>
      <c r="S119" s="153"/>
    </row>
    <row r="120" spans="1:19" s="78" customFormat="1" x14ac:dyDescent="0.2">
      <c r="A120" s="139">
        <f>'Destination Airport Cnx Demand'!A121</f>
        <v>115</v>
      </c>
      <c r="B120" s="139">
        <f>'Destination Airport Cnx Demand'!B121</f>
        <v>0</v>
      </c>
      <c r="C120" s="123" t="str">
        <f>IFERROR(VLOOKUP($B120,'City Lookup'!$C$4:$E$1048576,2,FALSE),"-")</f>
        <v>-</v>
      </c>
      <c r="D120" s="123" t="str">
        <f>IFERROR(VLOOKUP($B120,'City Lookup'!$C$4:$E$1048576,3,FALSE),"-")</f>
        <v>-</v>
      </c>
      <c r="E120" s="78" t="str">
        <f t="shared" si="31"/>
        <v>No Direct Service</v>
      </c>
      <c r="F120" s="121">
        <f>IFERROR(INDEX(DestinationAirportCnxDemand,MATCH($B120,'Destination Airport Cnx Demand'!$B$6:$B$1048576,0),MATCH(F$5,'Destination Airport Cnx Demand'!$B$6:$K$6,0)),0)</f>
        <v>0</v>
      </c>
      <c r="G120" s="121">
        <f>IFERROR(INDEX(DestinationAirportCnxDemand,MATCH($B120,'Destination Airport Cnx Demand'!$B$6:$B$1048576,0),MATCH(G$5,'Destination Airport Cnx Demand'!$B$6:$K$6,0)),0)</f>
        <v>0</v>
      </c>
      <c r="H120" s="25">
        <f t="shared" si="32"/>
        <v>0</v>
      </c>
      <c r="I120" s="122">
        <f>Forecast!$D$40</f>
        <v>0.09</v>
      </c>
      <c r="J120" s="25">
        <f t="shared" si="33"/>
        <v>0</v>
      </c>
      <c r="K120" s="25">
        <f t="shared" si="34"/>
        <v>0</v>
      </c>
      <c r="L120" s="25">
        <f t="shared" si="35"/>
        <v>0</v>
      </c>
      <c r="M120" s="122">
        <f>IFERROR(INDEX(DestinationAirportQSI,MATCH(B120,'QSI for Destination Airport'!$B$6:$B$1048576,0),MATCH(M$5,'QSI for Destination Airport'!$B$6:$Q$6,0)),0)</f>
        <v>0</v>
      </c>
      <c r="N120" s="29">
        <f t="shared" si="36"/>
        <v>0</v>
      </c>
      <c r="O120" s="7">
        <f t="shared" si="37"/>
        <v>0</v>
      </c>
      <c r="P120" s="30">
        <f t="shared" si="38"/>
        <v>0</v>
      </c>
      <c r="Q120" s="29">
        <f t="shared" si="39"/>
        <v>0</v>
      </c>
      <c r="R120" s="29">
        <f t="shared" si="40"/>
        <v>0</v>
      </c>
      <c r="S120" s="153"/>
    </row>
    <row r="121" spans="1:19" s="78" customFormat="1" x14ac:dyDescent="0.2">
      <c r="A121" s="139">
        <f>'Destination Airport Cnx Demand'!A122</f>
        <v>116</v>
      </c>
      <c r="B121" s="139">
        <f>'Destination Airport Cnx Demand'!B122</f>
        <v>0</v>
      </c>
      <c r="C121" s="123" t="str">
        <f>IFERROR(VLOOKUP($B121,'City Lookup'!$C$4:$E$1048576,2,FALSE),"-")</f>
        <v>-</v>
      </c>
      <c r="D121" s="123" t="str">
        <f>IFERROR(VLOOKUP($B121,'City Lookup'!$C$4:$E$1048576,3,FALSE),"-")</f>
        <v>-</v>
      </c>
      <c r="E121" s="78" t="str">
        <f t="shared" si="31"/>
        <v>No Direct Service</v>
      </c>
      <c r="F121" s="121">
        <f>IFERROR(INDEX(DestinationAirportCnxDemand,MATCH($B121,'Destination Airport Cnx Demand'!$B$6:$B$1048576,0),MATCH(F$5,'Destination Airport Cnx Demand'!$B$6:$K$6,0)),0)</f>
        <v>0</v>
      </c>
      <c r="G121" s="121">
        <f>IFERROR(INDEX(DestinationAirportCnxDemand,MATCH($B121,'Destination Airport Cnx Demand'!$B$6:$B$1048576,0),MATCH(G$5,'Destination Airport Cnx Demand'!$B$6:$K$6,0)),0)</f>
        <v>0</v>
      </c>
      <c r="H121" s="29">
        <f t="shared" si="32"/>
        <v>0</v>
      </c>
      <c r="I121" s="122">
        <f>Forecast!$D$40</f>
        <v>0.09</v>
      </c>
      <c r="J121" s="29">
        <f t="shared" si="33"/>
        <v>0</v>
      </c>
      <c r="K121" s="29">
        <f t="shared" si="34"/>
        <v>0</v>
      </c>
      <c r="L121" s="29">
        <f t="shared" si="35"/>
        <v>0</v>
      </c>
      <c r="M121" s="122">
        <f>IFERROR(INDEX(DestinationAirportQSI,MATCH(B121,'QSI for Destination Airport'!$B$6:$B$1048576,0),MATCH(M$5,'QSI for Destination Airport'!$B$6:$Q$6,0)),0)</f>
        <v>0</v>
      </c>
      <c r="N121" s="29">
        <f t="shared" si="36"/>
        <v>0</v>
      </c>
      <c r="O121" s="7">
        <f t="shared" si="37"/>
        <v>0</v>
      </c>
      <c r="P121" s="30">
        <f t="shared" si="38"/>
        <v>0</v>
      </c>
      <c r="Q121" s="29">
        <f t="shared" si="39"/>
        <v>0</v>
      </c>
      <c r="R121" s="29">
        <f t="shared" si="40"/>
        <v>0</v>
      </c>
      <c r="S121" s="153"/>
    </row>
    <row r="122" spans="1:19" s="78" customFormat="1" x14ac:dyDescent="0.2">
      <c r="A122" s="139">
        <f>'Destination Airport Cnx Demand'!A123</f>
        <v>117</v>
      </c>
      <c r="B122" s="139">
        <f>'Destination Airport Cnx Demand'!B123</f>
        <v>0</v>
      </c>
      <c r="C122" s="123" t="str">
        <f>IFERROR(VLOOKUP($B122,'City Lookup'!$C$4:$E$1048576,2,FALSE),"-")</f>
        <v>-</v>
      </c>
      <c r="D122" s="123" t="str">
        <f>IFERROR(VLOOKUP($B122,'City Lookup'!$C$4:$E$1048576,3,FALSE),"-")</f>
        <v>-</v>
      </c>
      <c r="E122" s="78" t="str">
        <f t="shared" si="31"/>
        <v>No Direct Service</v>
      </c>
      <c r="F122" s="121">
        <f>IFERROR(INDEX(DestinationAirportCnxDemand,MATCH($B122,'Destination Airport Cnx Demand'!$B$6:$B$1048576,0),MATCH(F$5,'Destination Airport Cnx Demand'!$B$6:$K$6,0)),0)</f>
        <v>0</v>
      </c>
      <c r="G122" s="121">
        <f>IFERROR(INDEX(DestinationAirportCnxDemand,MATCH($B122,'Destination Airport Cnx Demand'!$B$6:$B$1048576,0),MATCH(G$5,'Destination Airport Cnx Demand'!$B$6:$K$6,0)),0)</f>
        <v>0</v>
      </c>
      <c r="H122" s="29">
        <f t="shared" si="32"/>
        <v>0</v>
      </c>
      <c r="I122" s="122">
        <f>Forecast!$D$40</f>
        <v>0.09</v>
      </c>
      <c r="J122" s="29">
        <f t="shared" si="33"/>
        <v>0</v>
      </c>
      <c r="K122" s="29">
        <f t="shared" si="34"/>
        <v>0</v>
      </c>
      <c r="L122" s="29">
        <f t="shared" si="35"/>
        <v>0</v>
      </c>
      <c r="M122" s="122">
        <f>IFERROR(INDEX(DestinationAirportQSI,MATCH(B122,'QSI for Destination Airport'!$B$6:$B$1048576,0),MATCH(M$5,'QSI for Destination Airport'!$B$6:$Q$6,0)),0)</f>
        <v>0</v>
      </c>
      <c r="N122" s="29">
        <f t="shared" si="36"/>
        <v>0</v>
      </c>
      <c r="O122" s="7">
        <f t="shared" si="37"/>
        <v>0</v>
      </c>
      <c r="P122" s="30">
        <f t="shared" si="38"/>
        <v>0</v>
      </c>
      <c r="Q122" s="29">
        <f t="shared" si="39"/>
        <v>0</v>
      </c>
      <c r="R122" s="29">
        <f t="shared" si="40"/>
        <v>0</v>
      </c>
      <c r="S122" s="153"/>
    </row>
    <row r="123" spans="1:19" s="78" customFormat="1" x14ac:dyDescent="0.2">
      <c r="A123" s="139">
        <f>'Destination Airport Cnx Demand'!A124</f>
        <v>118</v>
      </c>
      <c r="B123" s="139">
        <f>'Destination Airport Cnx Demand'!B124</f>
        <v>0</v>
      </c>
      <c r="C123" s="123" t="str">
        <f>IFERROR(VLOOKUP($B123,'City Lookup'!$C$4:$E$1048576,2,FALSE),"-")</f>
        <v>-</v>
      </c>
      <c r="D123" s="123" t="str">
        <f>IFERROR(VLOOKUP($B123,'City Lookup'!$C$4:$E$1048576,3,FALSE),"-")</f>
        <v>-</v>
      </c>
      <c r="E123" s="78" t="str">
        <f t="shared" si="31"/>
        <v>No Direct Service</v>
      </c>
      <c r="F123" s="121">
        <f>IFERROR(INDEX(DestinationAirportCnxDemand,MATCH($B123,'Destination Airport Cnx Demand'!$B$6:$B$1048576,0),MATCH(F$5,'Destination Airport Cnx Demand'!$B$6:$K$6,0)),0)</f>
        <v>0</v>
      </c>
      <c r="G123" s="121">
        <f>IFERROR(INDEX(DestinationAirportCnxDemand,MATCH($B123,'Destination Airport Cnx Demand'!$B$6:$B$1048576,0),MATCH(G$5,'Destination Airport Cnx Demand'!$B$6:$K$6,0)),0)</f>
        <v>0</v>
      </c>
      <c r="H123" s="29">
        <f t="shared" si="32"/>
        <v>0</v>
      </c>
      <c r="I123" s="122">
        <f>Forecast!$D$40</f>
        <v>0.09</v>
      </c>
      <c r="J123" s="29">
        <f t="shared" si="33"/>
        <v>0</v>
      </c>
      <c r="K123" s="29">
        <f t="shared" si="34"/>
        <v>0</v>
      </c>
      <c r="L123" s="29">
        <f t="shared" si="35"/>
        <v>0</v>
      </c>
      <c r="M123" s="122">
        <f>IFERROR(INDEX(DestinationAirportQSI,MATCH(B123,'QSI for Destination Airport'!$B$6:$B$1048576,0),MATCH(M$5,'QSI for Destination Airport'!$B$6:$Q$6,0)),0)</f>
        <v>0</v>
      </c>
      <c r="N123" s="29">
        <f t="shared" si="36"/>
        <v>0</v>
      </c>
      <c r="O123" s="7">
        <f t="shared" si="37"/>
        <v>0</v>
      </c>
      <c r="P123" s="30">
        <f t="shared" si="38"/>
        <v>0</v>
      </c>
      <c r="Q123" s="29">
        <f t="shared" si="39"/>
        <v>0</v>
      </c>
      <c r="R123" s="29">
        <f t="shared" si="40"/>
        <v>0</v>
      </c>
      <c r="S123" s="153"/>
    </row>
    <row r="124" spans="1:19" s="78" customFormat="1" x14ac:dyDescent="0.2">
      <c r="A124" s="139">
        <f>'Destination Airport Cnx Demand'!A125</f>
        <v>119</v>
      </c>
      <c r="B124" s="139">
        <f>'Destination Airport Cnx Demand'!B125</f>
        <v>0</v>
      </c>
      <c r="C124" s="123" t="str">
        <f>IFERROR(VLOOKUP($B124,'City Lookup'!$C$4:$E$1048576,2,FALSE),"-")</f>
        <v>-</v>
      </c>
      <c r="D124" s="123" t="str">
        <f>IFERROR(VLOOKUP($B124,'City Lookup'!$C$4:$E$1048576,3,FALSE),"-")</f>
        <v>-</v>
      </c>
      <c r="E124" s="78" t="str">
        <f t="shared" si="31"/>
        <v>No Direct Service</v>
      </c>
      <c r="F124" s="121">
        <f>IFERROR(INDEX(DestinationAirportCnxDemand,MATCH($B124,'Destination Airport Cnx Demand'!$B$6:$B$1048576,0),MATCH(F$5,'Destination Airport Cnx Demand'!$B$6:$K$6,0)),0)</f>
        <v>0</v>
      </c>
      <c r="G124" s="121">
        <f>IFERROR(INDEX(DestinationAirportCnxDemand,MATCH($B124,'Destination Airport Cnx Demand'!$B$6:$B$1048576,0),MATCH(G$5,'Destination Airport Cnx Demand'!$B$6:$K$6,0)),0)</f>
        <v>0</v>
      </c>
      <c r="H124" s="29">
        <f t="shared" si="32"/>
        <v>0</v>
      </c>
      <c r="I124" s="122">
        <f>Forecast!$D$40</f>
        <v>0.09</v>
      </c>
      <c r="J124" s="29">
        <f t="shared" si="33"/>
        <v>0</v>
      </c>
      <c r="K124" s="29">
        <f t="shared" si="34"/>
        <v>0</v>
      </c>
      <c r="L124" s="29">
        <f t="shared" si="35"/>
        <v>0</v>
      </c>
      <c r="M124" s="122">
        <f>IFERROR(INDEX(DestinationAirportQSI,MATCH(B124,'QSI for Destination Airport'!$B$6:$B$1048576,0),MATCH(M$5,'QSI for Destination Airport'!$B$6:$Q$6,0)),0)</f>
        <v>0</v>
      </c>
      <c r="N124" s="29">
        <f t="shared" si="36"/>
        <v>0</v>
      </c>
      <c r="O124" s="7">
        <f t="shared" si="37"/>
        <v>0</v>
      </c>
      <c r="P124" s="30">
        <f t="shared" si="38"/>
        <v>0</v>
      </c>
      <c r="Q124" s="29">
        <f t="shared" si="39"/>
        <v>0</v>
      </c>
      <c r="R124" s="29">
        <f t="shared" si="40"/>
        <v>0</v>
      </c>
      <c r="S124" s="153"/>
    </row>
    <row r="125" spans="1:19" s="78" customFormat="1" x14ac:dyDescent="0.2">
      <c r="A125" s="139">
        <f>'Destination Airport Cnx Demand'!A126</f>
        <v>120</v>
      </c>
      <c r="B125" s="139">
        <f>'Destination Airport Cnx Demand'!B126</f>
        <v>0</v>
      </c>
      <c r="C125" s="123" t="str">
        <f>IFERROR(VLOOKUP($B125,'City Lookup'!$C$4:$E$1048576,2,FALSE),"-")</f>
        <v>-</v>
      </c>
      <c r="D125" s="123" t="str">
        <f>IFERROR(VLOOKUP($B125,'City Lookup'!$C$4:$E$1048576,3,FALSE),"-")</f>
        <v>-</v>
      </c>
      <c r="E125" s="78" t="str">
        <f t="shared" si="31"/>
        <v>No Direct Service</v>
      </c>
      <c r="F125" s="121">
        <f>IFERROR(INDEX(DestinationAirportCnxDemand,MATCH($B125,'Destination Airport Cnx Demand'!$B$6:$B$1048576,0),MATCH(F$5,'Destination Airport Cnx Demand'!$B$6:$K$6,0)),0)</f>
        <v>0</v>
      </c>
      <c r="G125" s="121">
        <f>IFERROR(INDEX(DestinationAirportCnxDemand,MATCH($B125,'Destination Airport Cnx Demand'!$B$6:$B$1048576,0),MATCH(G$5,'Destination Airport Cnx Demand'!$B$6:$K$6,0)),0)</f>
        <v>0</v>
      </c>
      <c r="H125" s="29">
        <f t="shared" si="32"/>
        <v>0</v>
      </c>
      <c r="I125" s="122">
        <f>Forecast!$D$40</f>
        <v>0.09</v>
      </c>
      <c r="J125" s="29">
        <f t="shared" si="33"/>
        <v>0</v>
      </c>
      <c r="K125" s="29">
        <f t="shared" si="34"/>
        <v>0</v>
      </c>
      <c r="L125" s="29">
        <f t="shared" si="35"/>
        <v>0</v>
      </c>
      <c r="M125" s="122">
        <f>IFERROR(INDEX(DestinationAirportQSI,MATCH(B125,'QSI for Destination Airport'!$B$6:$B$1048576,0),MATCH(M$5,'QSI for Destination Airport'!$B$6:$Q$6,0)),0)</f>
        <v>0</v>
      </c>
      <c r="N125" s="29">
        <f t="shared" si="36"/>
        <v>0</v>
      </c>
      <c r="O125" s="7">
        <f t="shared" si="37"/>
        <v>0</v>
      </c>
      <c r="P125" s="30">
        <f t="shared" si="38"/>
        <v>0</v>
      </c>
      <c r="Q125" s="29">
        <f t="shared" si="39"/>
        <v>0</v>
      </c>
      <c r="R125" s="29">
        <f t="shared" si="40"/>
        <v>0</v>
      </c>
      <c r="S125" s="153"/>
    </row>
    <row r="126" spans="1:19" s="78" customFormat="1" x14ac:dyDescent="0.2">
      <c r="A126" s="139">
        <f>'Destination Airport Cnx Demand'!A127</f>
        <v>121</v>
      </c>
      <c r="B126" s="139">
        <f>'Destination Airport Cnx Demand'!B127</f>
        <v>0</v>
      </c>
      <c r="C126" s="123" t="str">
        <f>IFERROR(VLOOKUP($B126,'City Lookup'!$C$4:$E$1048576,2,FALSE),"-")</f>
        <v>-</v>
      </c>
      <c r="D126" s="123" t="str">
        <f>IFERROR(VLOOKUP($B126,'City Lookup'!$C$4:$E$1048576,3,FALSE),"-")</f>
        <v>-</v>
      </c>
      <c r="E126" s="78" t="str">
        <f t="shared" si="31"/>
        <v>No Direct Service</v>
      </c>
      <c r="F126" s="121">
        <f>IFERROR(INDEX(DestinationAirportCnxDemand,MATCH($B126,'Destination Airport Cnx Demand'!$B$6:$B$1048576,0),MATCH(F$5,'Destination Airport Cnx Demand'!$B$6:$K$6,0)),0)</f>
        <v>0</v>
      </c>
      <c r="G126" s="121">
        <f>IFERROR(INDEX(DestinationAirportCnxDemand,MATCH($B126,'Destination Airport Cnx Demand'!$B$6:$B$1048576,0),MATCH(G$5,'Destination Airport Cnx Demand'!$B$6:$K$6,0)),0)</f>
        <v>0</v>
      </c>
      <c r="H126" s="29">
        <f t="shared" si="32"/>
        <v>0</v>
      </c>
      <c r="I126" s="122">
        <f>Forecast!$D$40</f>
        <v>0.09</v>
      </c>
      <c r="J126" s="29">
        <f t="shared" si="33"/>
        <v>0</v>
      </c>
      <c r="K126" s="29">
        <f t="shared" si="34"/>
        <v>0</v>
      </c>
      <c r="L126" s="29">
        <f t="shared" si="35"/>
        <v>0</v>
      </c>
      <c r="M126" s="122">
        <f>IFERROR(INDEX(DestinationAirportQSI,MATCH(B126,'QSI for Destination Airport'!$B$6:$B$1048576,0),MATCH(M$5,'QSI for Destination Airport'!$B$6:$Q$6,0)),0)</f>
        <v>0</v>
      </c>
      <c r="N126" s="29">
        <f t="shared" si="36"/>
        <v>0</v>
      </c>
      <c r="O126" s="7">
        <f t="shared" si="37"/>
        <v>0</v>
      </c>
      <c r="P126" s="30">
        <f t="shared" si="38"/>
        <v>0</v>
      </c>
      <c r="Q126" s="29">
        <f t="shared" si="39"/>
        <v>0</v>
      </c>
      <c r="R126" s="29">
        <f t="shared" si="40"/>
        <v>0</v>
      </c>
      <c r="S126" s="153"/>
    </row>
    <row r="127" spans="1:19" s="78" customFormat="1" x14ac:dyDescent="0.2">
      <c r="A127" s="139">
        <f>'Destination Airport Cnx Demand'!A128</f>
        <v>122</v>
      </c>
      <c r="B127" s="139">
        <f>'Destination Airport Cnx Demand'!B128</f>
        <v>0</v>
      </c>
      <c r="C127" s="123" t="str">
        <f>IFERROR(VLOOKUP($B127,'City Lookup'!$C$4:$E$1048576,2,FALSE),"-")</f>
        <v>-</v>
      </c>
      <c r="D127" s="123" t="str">
        <f>IFERROR(VLOOKUP($B127,'City Lookup'!$C$4:$E$1048576,3,FALSE),"-")</f>
        <v>-</v>
      </c>
      <c r="E127" s="78" t="str">
        <f t="shared" si="31"/>
        <v>No Direct Service</v>
      </c>
      <c r="F127" s="121">
        <f>IFERROR(INDEX(DestinationAirportCnxDemand,MATCH($B127,'Destination Airport Cnx Demand'!$B$6:$B$1048576,0),MATCH(F$5,'Destination Airport Cnx Demand'!$B$6:$K$6,0)),0)</f>
        <v>0</v>
      </c>
      <c r="G127" s="121">
        <f>IFERROR(INDEX(DestinationAirportCnxDemand,MATCH($B127,'Destination Airport Cnx Demand'!$B$6:$B$1048576,0),MATCH(G$5,'Destination Airport Cnx Demand'!$B$6:$K$6,0)),0)</f>
        <v>0</v>
      </c>
      <c r="H127" s="29">
        <f t="shared" si="32"/>
        <v>0</v>
      </c>
      <c r="I127" s="122">
        <f>Forecast!$D$40</f>
        <v>0.09</v>
      </c>
      <c r="J127" s="29">
        <f t="shared" si="33"/>
        <v>0</v>
      </c>
      <c r="K127" s="29">
        <f t="shared" si="34"/>
        <v>0</v>
      </c>
      <c r="L127" s="29">
        <f t="shared" si="35"/>
        <v>0</v>
      </c>
      <c r="M127" s="122">
        <f>IFERROR(INDEX(DestinationAirportQSI,MATCH(B127,'QSI for Destination Airport'!$B$6:$B$1048576,0),MATCH(M$5,'QSI for Destination Airport'!$B$6:$Q$6,0)),0)</f>
        <v>0</v>
      </c>
      <c r="N127" s="29">
        <f t="shared" si="36"/>
        <v>0</v>
      </c>
      <c r="O127" s="7">
        <f t="shared" si="37"/>
        <v>0</v>
      </c>
      <c r="P127" s="30">
        <f t="shared" si="38"/>
        <v>0</v>
      </c>
      <c r="Q127" s="29">
        <f t="shared" si="39"/>
        <v>0</v>
      </c>
      <c r="R127" s="29">
        <f t="shared" si="40"/>
        <v>0</v>
      </c>
      <c r="S127" s="153"/>
    </row>
    <row r="128" spans="1:19" s="78" customFormat="1" x14ac:dyDescent="0.2">
      <c r="A128" s="139">
        <f>'Destination Airport Cnx Demand'!A129</f>
        <v>123</v>
      </c>
      <c r="B128" s="139">
        <f>'Destination Airport Cnx Demand'!B129</f>
        <v>0</v>
      </c>
      <c r="C128" s="123" t="str">
        <f>IFERROR(VLOOKUP($B128,'City Lookup'!$C$4:$E$1048576,2,FALSE),"-")</f>
        <v>-</v>
      </c>
      <c r="D128" s="123" t="str">
        <f>IFERROR(VLOOKUP($B128,'City Lookup'!$C$4:$E$1048576,3,FALSE),"-")</f>
        <v>-</v>
      </c>
      <c r="E128" s="78" t="str">
        <f t="shared" si="31"/>
        <v>No Direct Service</v>
      </c>
      <c r="F128" s="121">
        <f>IFERROR(INDEX(DestinationAirportCnxDemand,MATCH($B128,'Destination Airport Cnx Demand'!$B$6:$B$1048576,0),MATCH(F$5,'Destination Airport Cnx Demand'!$B$6:$K$6,0)),0)</f>
        <v>0</v>
      </c>
      <c r="G128" s="121">
        <f>IFERROR(INDEX(DestinationAirportCnxDemand,MATCH($B128,'Destination Airport Cnx Demand'!$B$6:$B$1048576,0),MATCH(G$5,'Destination Airport Cnx Demand'!$B$6:$K$6,0)),0)</f>
        <v>0</v>
      </c>
      <c r="H128" s="29">
        <f t="shared" si="32"/>
        <v>0</v>
      </c>
      <c r="I128" s="122">
        <f>Forecast!$D$40</f>
        <v>0.09</v>
      </c>
      <c r="J128" s="29">
        <f t="shared" si="33"/>
        <v>0</v>
      </c>
      <c r="K128" s="29">
        <f t="shared" si="34"/>
        <v>0</v>
      </c>
      <c r="L128" s="29">
        <f t="shared" si="35"/>
        <v>0</v>
      </c>
      <c r="M128" s="122">
        <f>IFERROR(INDEX(DestinationAirportQSI,MATCH(B128,'QSI for Destination Airport'!$B$6:$B$1048576,0),MATCH(M$5,'QSI for Destination Airport'!$B$6:$Q$6,0)),0)</f>
        <v>0</v>
      </c>
      <c r="N128" s="29">
        <f t="shared" si="36"/>
        <v>0</v>
      </c>
      <c r="O128" s="7">
        <f t="shared" si="37"/>
        <v>0</v>
      </c>
      <c r="P128" s="30">
        <f t="shared" si="38"/>
        <v>0</v>
      </c>
      <c r="Q128" s="29">
        <f t="shared" si="39"/>
        <v>0</v>
      </c>
      <c r="R128" s="29">
        <f t="shared" si="40"/>
        <v>0</v>
      </c>
      <c r="S128" s="153"/>
    </row>
    <row r="129" spans="1:19" s="78" customFormat="1" x14ac:dyDescent="0.2">
      <c r="A129" s="139">
        <f>'Destination Airport Cnx Demand'!A130</f>
        <v>124</v>
      </c>
      <c r="B129" s="139">
        <f>'Destination Airport Cnx Demand'!B130</f>
        <v>0</v>
      </c>
      <c r="C129" s="123" t="str">
        <f>IFERROR(VLOOKUP($B129,'City Lookup'!$C$4:$E$1048576,2,FALSE),"-")</f>
        <v>-</v>
      </c>
      <c r="D129" s="123" t="str">
        <f>IFERROR(VLOOKUP($B129,'City Lookup'!$C$4:$E$1048576,3,FALSE),"-")</f>
        <v>-</v>
      </c>
      <c r="E129" s="78" t="str">
        <f t="shared" si="31"/>
        <v>No Direct Service</v>
      </c>
      <c r="F129" s="121">
        <f>IFERROR(INDEX(DestinationAirportCnxDemand,MATCH($B129,'Destination Airport Cnx Demand'!$B$6:$B$1048576,0),MATCH(F$5,'Destination Airport Cnx Demand'!$B$6:$K$6,0)),0)</f>
        <v>0</v>
      </c>
      <c r="G129" s="121">
        <f>IFERROR(INDEX(DestinationAirportCnxDemand,MATCH($B129,'Destination Airport Cnx Demand'!$B$6:$B$1048576,0),MATCH(G$5,'Destination Airport Cnx Demand'!$B$6:$K$6,0)),0)</f>
        <v>0</v>
      </c>
      <c r="H129" s="29">
        <f t="shared" si="32"/>
        <v>0</v>
      </c>
      <c r="I129" s="122">
        <f>Forecast!$D$40</f>
        <v>0.09</v>
      </c>
      <c r="J129" s="29">
        <f t="shared" si="33"/>
        <v>0</v>
      </c>
      <c r="K129" s="29">
        <f t="shared" si="34"/>
        <v>0</v>
      </c>
      <c r="L129" s="29">
        <f t="shared" si="35"/>
        <v>0</v>
      </c>
      <c r="M129" s="122">
        <f>IFERROR(INDEX(DestinationAirportQSI,MATCH(B129,'QSI for Destination Airport'!$B$6:$B$1048576,0),MATCH(M$5,'QSI for Destination Airport'!$B$6:$Q$6,0)),0)</f>
        <v>0</v>
      </c>
      <c r="N129" s="29">
        <f t="shared" si="36"/>
        <v>0</v>
      </c>
      <c r="O129" s="7">
        <f t="shared" si="37"/>
        <v>0</v>
      </c>
      <c r="P129" s="30">
        <f t="shared" si="38"/>
        <v>0</v>
      </c>
      <c r="Q129" s="29">
        <f t="shared" si="39"/>
        <v>0</v>
      </c>
      <c r="R129" s="29">
        <f t="shared" si="40"/>
        <v>0</v>
      </c>
      <c r="S129" s="153"/>
    </row>
    <row r="130" spans="1:19" s="78" customFormat="1" x14ac:dyDescent="0.2">
      <c r="A130" s="139">
        <f>'Destination Airport Cnx Demand'!A131</f>
        <v>125</v>
      </c>
      <c r="B130" s="139">
        <f>'Destination Airport Cnx Demand'!B131</f>
        <v>0</v>
      </c>
      <c r="C130" s="123" t="str">
        <f>IFERROR(VLOOKUP($B130,'City Lookup'!$C$4:$E$1048576,2,FALSE),"-")</f>
        <v>-</v>
      </c>
      <c r="D130" s="123" t="str">
        <f>IFERROR(VLOOKUP($B130,'City Lookup'!$C$4:$E$1048576,3,FALSE),"-")</f>
        <v>-</v>
      </c>
      <c r="E130" s="78" t="str">
        <f t="shared" si="31"/>
        <v>No Direct Service</v>
      </c>
      <c r="F130" s="121">
        <f>IFERROR(INDEX(DestinationAirportCnxDemand,MATCH($B130,'Destination Airport Cnx Demand'!$B$6:$B$1048576,0),MATCH(F$5,'Destination Airport Cnx Demand'!$B$6:$K$6,0)),0)</f>
        <v>0</v>
      </c>
      <c r="G130" s="121">
        <f>IFERROR(INDEX(DestinationAirportCnxDemand,MATCH($B130,'Destination Airport Cnx Demand'!$B$6:$B$1048576,0),MATCH(G$5,'Destination Airport Cnx Demand'!$B$6:$K$6,0)),0)</f>
        <v>0</v>
      </c>
      <c r="H130" s="29">
        <f t="shared" si="32"/>
        <v>0</v>
      </c>
      <c r="I130" s="122">
        <f>Forecast!$D$40</f>
        <v>0.09</v>
      </c>
      <c r="J130" s="29">
        <f t="shared" si="33"/>
        <v>0</v>
      </c>
      <c r="K130" s="29">
        <f t="shared" si="34"/>
        <v>0</v>
      </c>
      <c r="L130" s="29">
        <f t="shared" si="35"/>
        <v>0</v>
      </c>
      <c r="M130" s="122">
        <f>IFERROR(INDEX(DestinationAirportQSI,MATCH(B130,'QSI for Destination Airport'!$B$6:$B$1048576,0),MATCH(M$5,'QSI for Destination Airport'!$B$6:$Q$6,0)),0)</f>
        <v>0</v>
      </c>
      <c r="N130" s="29">
        <f t="shared" si="36"/>
        <v>0</v>
      </c>
      <c r="O130" s="7">
        <f t="shared" si="37"/>
        <v>0</v>
      </c>
      <c r="P130" s="30">
        <f t="shared" si="38"/>
        <v>0</v>
      </c>
      <c r="Q130" s="29">
        <f t="shared" si="39"/>
        <v>0</v>
      </c>
      <c r="R130" s="29">
        <f t="shared" si="40"/>
        <v>0</v>
      </c>
      <c r="S130" s="153"/>
    </row>
    <row r="131" spans="1:19" s="78" customFormat="1" x14ac:dyDescent="0.2">
      <c r="A131" s="139">
        <f>'Destination Airport Cnx Demand'!A132</f>
        <v>126</v>
      </c>
      <c r="B131" s="139">
        <f>'Destination Airport Cnx Demand'!B132</f>
        <v>0</v>
      </c>
      <c r="C131" s="123" t="str">
        <f>IFERROR(VLOOKUP($B131,'City Lookup'!$C$4:$E$1048576,2,FALSE),"-")</f>
        <v>-</v>
      </c>
      <c r="D131" s="123" t="str">
        <f>IFERROR(VLOOKUP($B131,'City Lookup'!$C$4:$E$1048576,3,FALSE),"-")</f>
        <v>-</v>
      </c>
      <c r="E131" s="78" t="str">
        <f t="shared" si="31"/>
        <v>No Direct Service</v>
      </c>
      <c r="F131" s="121">
        <f>IFERROR(INDEX(DestinationAirportCnxDemand,MATCH($B131,'Destination Airport Cnx Demand'!$B$6:$B$1048576,0),MATCH(F$5,'Destination Airport Cnx Demand'!$B$6:$K$6,0)),0)</f>
        <v>0</v>
      </c>
      <c r="G131" s="121">
        <f>IFERROR(INDEX(DestinationAirportCnxDemand,MATCH($B131,'Destination Airport Cnx Demand'!$B$6:$B$1048576,0),MATCH(G$5,'Destination Airport Cnx Demand'!$B$6:$K$6,0)),0)</f>
        <v>0</v>
      </c>
      <c r="H131" s="29">
        <f t="shared" si="32"/>
        <v>0</v>
      </c>
      <c r="I131" s="122">
        <f>Forecast!$D$40</f>
        <v>0.09</v>
      </c>
      <c r="J131" s="29">
        <f t="shared" si="33"/>
        <v>0</v>
      </c>
      <c r="K131" s="29">
        <f t="shared" si="34"/>
        <v>0</v>
      </c>
      <c r="L131" s="29">
        <f t="shared" si="35"/>
        <v>0</v>
      </c>
      <c r="M131" s="122">
        <f>IFERROR(INDEX(DestinationAirportQSI,MATCH(B131,'QSI for Destination Airport'!$B$6:$B$1048576,0),MATCH(M$5,'QSI for Destination Airport'!$B$6:$Q$6,0)),0)</f>
        <v>0</v>
      </c>
      <c r="N131" s="29">
        <f t="shared" si="36"/>
        <v>0</v>
      </c>
      <c r="O131" s="7">
        <f t="shared" si="37"/>
        <v>0</v>
      </c>
      <c r="P131" s="30">
        <f t="shared" si="38"/>
        <v>0</v>
      </c>
      <c r="Q131" s="29">
        <f t="shared" si="39"/>
        <v>0</v>
      </c>
      <c r="R131" s="29">
        <f t="shared" si="40"/>
        <v>0</v>
      </c>
      <c r="S131" s="153"/>
    </row>
    <row r="132" spans="1:19" s="78" customFormat="1" x14ac:dyDescent="0.2">
      <c r="A132" s="139">
        <f>'Destination Airport Cnx Demand'!A133</f>
        <v>127</v>
      </c>
      <c r="B132" s="139">
        <f>'Destination Airport Cnx Demand'!B133</f>
        <v>0</v>
      </c>
      <c r="C132" s="123" t="str">
        <f>IFERROR(VLOOKUP($B132,'City Lookup'!$C$4:$E$1048576,2,FALSE),"-")</f>
        <v>-</v>
      </c>
      <c r="D132" s="123" t="str">
        <f>IFERROR(VLOOKUP($B132,'City Lookup'!$C$4:$E$1048576,3,FALSE),"-")</f>
        <v>-</v>
      </c>
      <c r="E132" s="78" t="str">
        <f t="shared" si="31"/>
        <v>No Direct Service</v>
      </c>
      <c r="F132" s="121">
        <f>IFERROR(INDEX(DestinationAirportCnxDemand,MATCH($B132,'Destination Airport Cnx Demand'!$B$6:$B$1048576,0),MATCH(F$5,'Destination Airport Cnx Demand'!$B$6:$K$6,0)),0)</f>
        <v>0</v>
      </c>
      <c r="G132" s="121">
        <f>IFERROR(INDEX(DestinationAirportCnxDemand,MATCH($B132,'Destination Airport Cnx Demand'!$B$6:$B$1048576,0),MATCH(G$5,'Destination Airport Cnx Demand'!$B$6:$K$6,0)),0)</f>
        <v>0</v>
      </c>
      <c r="H132" s="29">
        <f t="shared" si="32"/>
        <v>0</v>
      </c>
      <c r="I132" s="122">
        <f>Forecast!$D$40</f>
        <v>0.09</v>
      </c>
      <c r="J132" s="29">
        <f t="shared" si="33"/>
        <v>0</v>
      </c>
      <c r="K132" s="29">
        <f t="shared" si="34"/>
        <v>0</v>
      </c>
      <c r="L132" s="29">
        <f t="shared" si="35"/>
        <v>0</v>
      </c>
      <c r="M132" s="122">
        <f>IFERROR(INDEX(DestinationAirportQSI,MATCH(B132,'QSI for Destination Airport'!$B$6:$B$1048576,0),MATCH(M$5,'QSI for Destination Airport'!$B$6:$Q$6,0)),0)</f>
        <v>0</v>
      </c>
      <c r="N132" s="29">
        <f t="shared" si="36"/>
        <v>0</v>
      </c>
      <c r="O132" s="7">
        <f t="shared" si="37"/>
        <v>0</v>
      </c>
      <c r="P132" s="30">
        <f t="shared" si="38"/>
        <v>0</v>
      </c>
      <c r="Q132" s="29">
        <f t="shared" si="39"/>
        <v>0</v>
      </c>
      <c r="R132" s="29">
        <f t="shared" si="40"/>
        <v>0</v>
      </c>
      <c r="S132" s="153"/>
    </row>
    <row r="133" spans="1:19" s="78" customFormat="1" x14ac:dyDescent="0.2">
      <c r="A133" s="139">
        <f>'Destination Airport Cnx Demand'!A134</f>
        <v>128</v>
      </c>
      <c r="B133" s="139">
        <f>'Destination Airport Cnx Demand'!B134</f>
        <v>0</v>
      </c>
      <c r="C133" s="123" t="str">
        <f>IFERROR(VLOOKUP($B133,'City Lookup'!$C$4:$E$1048576,2,FALSE),"-")</f>
        <v>-</v>
      </c>
      <c r="D133" s="123" t="str">
        <f>IFERROR(VLOOKUP($B133,'City Lookup'!$C$4:$E$1048576,3,FALSE),"-")</f>
        <v>-</v>
      </c>
      <c r="E133" s="78" t="str">
        <f t="shared" si="31"/>
        <v>No Direct Service</v>
      </c>
      <c r="F133" s="121">
        <f>IFERROR(INDEX(DestinationAirportCnxDemand,MATCH($B133,'Destination Airport Cnx Demand'!$B$6:$B$1048576,0),MATCH(F$5,'Destination Airport Cnx Demand'!$B$6:$K$6,0)),0)</f>
        <v>0</v>
      </c>
      <c r="G133" s="121">
        <f>IFERROR(INDEX(DestinationAirportCnxDemand,MATCH($B133,'Destination Airport Cnx Demand'!$B$6:$B$1048576,0),MATCH(G$5,'Destination Airport Cnx Demand'!$B$6:$K$6,0)),0)</f>
        <v>0</v>
      </c>
      <c r="H133" s="29">
        <f t="shared" si="32"/>
        <v>0</v>
      </c>
      <c r="I133" s="122">
        <f>Forecast!$D$40</f>
        <v>0.09</v>
      </c>
      <c r="J133" s="29">
        <f t="shared" si="33"/>
        <v>0</v>
      </c>
      <c r="K133" s="29">
        <f t="shared" si="34"/>
        <v>0</v>
      </c>
      <c r="L133" s="29">
        <f t="shared" si="35"/>
        <v>0</v>
      </c>
      <c r="M133" s="122">
        <f>IFERROR(INDEX(DestinationAirportQSI,MATCH(B133,'QSI for Destination Airport'!$B$6:$B$1048576,0),MATCH(M$5,'QSI for Destination Airport'!$B$6:$Q$6,0)),0)</f>
        <v>0</v>
      </c>
      <c r="N133" s="29">
        <f t="shared" si="36"/>
        <v>0</v>
      </c>
      <c r="O133" s="7">
        <f t="shared" si="37"/>
        <v>0</v>
      </c>
      <c r="P133" s="30">
        <f t="shared" si="38"/>
        <v>0</v>
      </c>
      <c r="Q133" s="29">
        <f t="shared" si="39"/>
        <v>0</v>
      </c>
      <c r="R133" s="29">
        <f t="shared" si="40"/>
        <v>0</v>
      </c>
      <c r="S133" s="153"/>
    </row>
    <row r="134" spans="1:19" s="78" customFormat="1" x14ac:dyDescent="0.2">
      <c r="A134" s="139">
        <f>'Destination Airport Cnx Demand'!A135</f>
        <v>129</v>
      </c>
      <c r="B134" s="139">
        <f>'Destination Airport Cnx Demand'!B135</f>
        <v>0</v>
      </c>
      <c r="C134" s="123" t="str">
        <f>IFERROR(VLOOKUP($B134,'City Lookup'!$C$4:$E$1048576,2,FALSE),"-")</f>
        <v>-</v>
      </c>
      <c r="D134" s="123" t="str">
        <f>IFERROR(VLOOKUP($B134,'City Lookup'!$C$4:$E$1048576,3,FALSE),"-")</f>
        <v>-</v>
      </c>
      <c r="E134" s="78" t="str">
        <f t="shared" ref="E134:E165" si="41">IFERROR(IF(F134&gt;5000,"Direct Service","No Direct Service"),"-")</f>
        <v>No Direct Service</v>
      </c>
      <c r="F134" s="121">
        <f>IFERROR(INDEX(DestinationAirportCnxDemand,MATCH($B134,'Destination Airport Cnx Demand'!$B$6:$B$1048576,0),MATCH(F$5,'Destination Airport Cnx Demand'!$B$6:$K$6,0)),0)</f>
        <v>0</v>
      </c>
      <c r="G134" s="121">
        <f>IFERROR(INDEX(DestinationAirportCnxDemand,MATCH($B134,'Destination Airport Cnx Demand'!$B$6:$B$1048576,0),MATCH(G$5,'Destination Airport Cnx Demand'!$B$6:$K$6,0)),0)</f>
        <v>0</v>
      </c>
      <c r="H134" s="29">
        <f t="shared" ref="H134:H165" si="42">SUM(F134,G134)</f>
        <v>0</v>
      </c>
      <c r="I134" s="122">
        <f>Forecast!$D$40</f>
        <v>0.09</v>
      </c>
      <c r="J134" s="29">
        <f t="shared" ref="J134:J165" si="43">F134*(1+$I134)</f>
        <v>0</v>
      </c>
      <c r="K134" s="29">
        <f t="shared" ref="K134:K165" si="44">G134*(1+$I134)</f>
        <v>0</v>
      </c>
      <c r="L134" s="29">
        <f t="shared" ref="L134:L165" si="45">SUM(J134,K134)</f>
        <v>0</v>
      </c>
      <c r="M134" s="122">
        <f>IFERROR(INDEX(DestinationAirportQSI,MATCH(B134,'QSI for Destination Airport'!$B$6:$B$1048576,0),MATCH(M$5,'QSI for Destination Airport'!$B$6:$Q$6,0)),0)</f>
        <v>0</v>
      </c>
      <c r="N134" s="29">
        <f t="shared" ref="N134:N165" si="46">K134*M134</f>
        <v>0</v>
      </c>
      <c r="O134" s="7">
        <f t="shared" ref="O134:O165" si="47">IFERROR(N134/L134,0%)</f>
        <v>0</v>
      </c>
      <c r="P134" s="30">
        <f t="shared" ref="P134:P165" si="48">IF((M134*QSIAdjustmentFactor)&gt;P$4,P$4,M134*QSIAdjustmentFactor)</f>
        <v>0</v>
      </c>
      <c r="Q134" s="29">
        <f t="shared" ref="Q134:Q165" si="49">K134*P134</f>
        <v>0</v>
      </c>
      <c r="R134" s="29">
        <f t="shared" ref="R134:R165" si="50">Q134*SeasonalityFactorDestinationAirport</f>
        <v>0</v>
      </c>
      <c r="S134" s="153"/>
    </row>
    <row r="135" spans="1:19" s="78" customFormat="1" x14ac:dyDescent="0.2">
      <c r="A135" s="139">
        <f>'Destination Airport Cnx Demand'!A136</f>
        <v>130</v>
      </c>
      <c r="B135" s="139">
        <f>'Destination Airport Cnx Demand'!B136</f>
        <v>0</v>
      </c>
      <c r="C135" s="123" t="str">
        <f>IFERROR(VLOOKUP($B135,'City Lookup'!$C$4:$E$1048576,2,FALSE),"-")</f>
        <v>-</v>
      </c>
      <c r="D135" s="123" t="str">
        <f>IFERROR(VLOOKUP($B135,'City Lookup'!$C$4:$E$1048576,3,FALSE),"-")</f>
        <v>-</v>
      </c>
      <c r="E135" s="78" t="str">
        <f t="shared" si="41"/>
        <v>No Direct Service</v>
      </c>
      <c r="F135" s="121">
        <f>IFERROR(INDEX(DestinationAirportCnxDemand,MATCH($B135,'Destination Airport Cnx Demand'!$B$6:$B$1048576,0),MATCH(F$5,'Destination Airport Cnx Demand'!$B$6:$K$6,0)),0)</f>
        <v>0</v>
      </c>
      <c r="G135" s="121">
        <f>IFERROR(INDEX(DestinationAirportCnxDemand,MATCH($B135,'Destination Airport Cnx Demand'!$B$6:$B$1048576,0),MATCH(G$5,'Destination Airport Cnx Demand'!$B$6:$K$6,0)),0)</f>
        <v>0</v>
      </c>
      <c r="H135" s="29">
        <f t="shared" si="42"/>
        <v>0</v>
      </c>
      <c r="I135" s="122">
        <f>Forecast!$D$40</f>
        <v>0.09</v>
      </c>
      <c r="J135" s="29">
        <f t="shared" si="43"/>
        <v>0</v>
      </c>
      <c r="K135" s="29">
        <f t="shared" si="44"/>
        <v>0</v>
      </c>
      <c r="L135" s="29">
        <f t="shared" si="45"/>
        <v>0</v>
      </c>
      <c r="M135" s="122">
        <f>IFERROR(INDEX(DestinationAirportQSI,MATCH(B135,'QSI for Destination Airport'!$B$6:$B$1048576,0),MATCH(M$5,'QSI for Destination Airport'!$B$6:$Q$6,0)),0)</f>
        <v>0</v>
      </c>
      <c r="N135" s="29">
        <f t="shared" si="46"/>
        <v>0</v>
      </c>
      <c r="O135" s="7">
        <f t="shared" si="47"/>
        <v>0</v>
      </c>
      <c r="P135" s="30">
        <f t="shared" si="48"/>
        <v>0</v>
      </c>
      <c r="Q135" s="29">
        <f t="shared" si="49"/>
        <v>0</v>
      </c>
      <c r="R135" s="29">
        <f t="shared" si="50"/>
        <v>0</v>
      </c>
      <c r="S135" s="153"/>
    </row>
    <row r="136" spans="1:19" s="78" customFormat="1" x14ac:dyDescent="0.2">
      <c r="A136" s="139">
        <f>'Destination Airport Cnx Demand'!A137</f>
        <v>131</v>
      </c>
      <c r="B136" s="139">
        <f>'Destination Airport Cnx Demand'!B137</f>
        <v>0</v>
      </c>
      <c r="C136" s="123" t="str">
        <f>IFERROR(VLOOKUP($B136,'City Lookup'!$C$4:$E$1048576,2,FALSE),"-")</f>
        <v>-</v>
      </c>
      <c r="D136" s="123" t="str">
        <f>IFERROR(VLOOKUP($B136,'City Lookup'!$C$4:$E$1048576,3,FALSE),"-")</f>
        <v>-</v>
      </c>
      <c r="E136" s="78" t="str">
        <f t="shared" si="41"/>
        <v>No Direct Service</v>
      </c>
      <c r="F136" s="121">
        <f>IFERROR(INDEX(DestinationAirportCnxDemand,MATCH($B136,'Destination Airport Cnx Demand'!$B$6:$B$1048576,0),MATCH(F$5,'Destination Airport Cnx Demand'!$B$6:$K$6,0)),0)</f>
        <v>0</v>
      </c>
      <c r="G136" s="121">
        <f>IFERROR(INDEX(DestinationAirportCnxDemand,MATCH($B136,'Destination Airport Cnx Demand'!$B$6:$B$1048576,0),MATCH(G$5,'Destination Airport Cnx Demand'!$B$6:$K$6,0)),0)</f>
        <v>0</v>
      </c>
      <c r="H136" s="29">
        <f t="shared" si="42"/>
        <v>0</v>
      </c>
      <c r="I136" s="122">
        <f>Forecast!$D$40</f>
        <v>0.09</v>
      </c>
      <c r="J136" s="29">
        <f t="shared" si="43"/>
        <v>0</v>
      </c>
      <c r="K136" s="29">
        <f t="shared" si="44"/>
        <v>0</v>
      </c>
      <c r="L136" s="29">
        <f t="shared" si="45"/>
        <v>0</v>
      </c>
      <c r="M136" s="122">
        <f>IFERROR(INDEX(DestinationAirportQSI,MATCH(B136,'QSI for Destination Airport'!$B$6:$B$1048576,0),MATCH(M$5,'QSI for Destination Airport'!$B$6:$Q$6,0)),0)</f>
        <v>0</v>
      </c>
      <c r="N136" s="29">
        <f t="shared" si="46"/>
        <v>0</v>
      </c>
      <c r="O136" s="7">
        <f t="shared" si="47"/>
        <v>0</v>
      </c>
      <c r="P136" s="30">
        <f t="shared" si="48"/>
        <v>0</v>
      </c>
      <c r="Q136" s="29">
        <f t="shared" si="49"/>
        <v>0</v>
      </c>
      <c r="R136" s="29">
        <f t="shared" si="50"/>
        <v>0</v>
      </c>
      <c r="S136" s="153"/>
    </row>
    <row r="137" spans="1:19" s="78" customFormat="1" x14ac:dyDescent="0.2">
      <c r="A137" s="139">
        <f>'Destination Airport Cnx Demand'!A138</f>
        <v>132</v>
      </c>
      <c r="B137" s="139">
        <f>'Destination Airport Cnx Demand'!B138</f>
        <v>0</v>
      </c>
      <c r="C137" s="123" t="str">
        <f>IFERROR(VLOOKUP($B137,'City Lookup'!$C$4:$E$1048576,2,FALSE),"-")</f>
        <v>-</v>
      </c>
      <c r="D137" s="123" t="str">
        <f>IFERROR(VLOOKUP($B137,'City Lookup'!$C$4:$E$1048576,3,FALSE),"-")</f>
        <v>-</v>
      </c>
      <c r="E137" s="78" t="str">
        <f t="shared" si="41"/>
        <v>No Direct Service</v>
      </c>
      <c r="F137" s="121">
        <f>IFERROR(INDEX(DestinationAirportCnxDemand,MATCH($B137,'Destination Airport Cnx Demand'!$B$6:$B$1048576,0),MATCH(F$5,'Destination Airport Cnx Demand'!$B$6:$K$6,0)),0)</f>
        <v>0</v>
      </c>
      <c r="G137" s="121">
        <f>IFERROR(INDEX(DestinationAirportCnxDemand,MATCH($B137,'Destination Airport Cnx Demand'!$B$6:$B$1048576,0),MATCH(G$5,'Destination Airport Cnx Demand'!$B$6:$K$6,0)),0)</f>
        <v>0</v>
      </c>
      <c r="H137" s="29">
        <f t="shared" si="42"/>
        <v>0</v>
      </c>
      <c r="I137" s="122">
        <f>Forecast!$D$40</f>
        <v>0.09</v>
      </c>
      <c r="J137" s="29">
        <f t="shared" si="43"/>
        <v>0</v>
      </c>
      <c r="K137" s="29">
        <f t="shared" si="44"/>
        <v>0</v>
      </c>
      <c r="L137" s="29">
        <f t="shared" si="45"/>
        <v>0</v>
      </c>
      <c r="M137" s="122">
        <f>IFERROR(INDEX(DestinationAirportQSI,MATCH(B137,'QSI for Destination Airport'!$B$6:$B$1048576,0),MATCH(M$5,'QSI for Destination Airport'!$B$6:$Q$6,0)),0)</f>
        <v>0</v>
      </c>
      <c r="N137" s="29">
        <f t="shared" si="46"/>
        <v>0</v>
      </c>
      <c r="O137" s="7">
        <f t="shared" si="47"/>
        <v>0</v>
      </c>
      <c r="P137" s="30">
        <f t="shared" si="48"/>
        <v>0</v>
      </c>
      <c r="Q137" s="29">
        <f t="shared" si="49"/>
        <v>0</v>
      </c>
      <c r="R137" s="29">
        <f t="shared" si="50"/>
        <v>0</v>
      </c>
      <c r="S137" s="153"/>
    </row>
    <row r="138" spans="1:19" s="78" customFormat="1" x14ac:dyDescent="0.2">
      <c r="A138" s="139">
        <f>'Destination Airport Cnx Demand'!A139</f>
        <v>133</v>
      </c>
      <c r="B138" s="139">
        <f>'Destination Airport Cnx Demand'!B139</f>
        <v>0</v>
      </c>
      <c r="C138" s="123" t="str">
        <f>IFERROR(VLOOKUP($B138,'City Lookup'!$C$4:$E$1048576,2,FALSE),"-")</f>
        <v>-</v>
      </c>
      <c r="D138" s="123" t="str">
        <f>IFERROR(VLOOKUP($B138,'City Lookup'!$C$4:$E$1048576,3,FALSE),"-")</f>
        <v>-</v>
      </c>
      <c r="E138" s="78" t="str">
        <f t="shared" si="41"/>
        <v>No Direct Service</v>
      </c>
      <c r="F138" s="121">
        <f>IFERROR(INDEX(DestinationAirportCnxDemand,MATCH($B138,'Destination Airport Cnx Demand'!$B$6:$B$1048576,0),MATCH(F$5,'Destination Airport Cnx Demand'!$B$6:$K$6,0)),0)</f>
        <v>0</v>
      </c>
      <c r="G138" s="121">
        <f>IFERROR(INDEX(DestinationAirportCnxDemand,MATCH($B138,'Destination Airport Cnx Demand'!$B$6:$B$1048576,0),MATCH(G$5,'Destination Airport Cnx Demand'!$B$6:$K$6,0)),0)</f>
        <v>0</v>
      </c>
      <c r="H138" s="29">
        <f t="shared" si="42"/>
        <v>0</v>
      </c>
      <c r="I138" s="122">
        <f>Forecast!$D$40</f>
        <v>0.09</v>
      </c>
      <c r="J138" s="29">
        <f t="shared" si="43"/>
        <v>0</v>
      </c>
      <c r="K138" s="29">
        <f t="shared" si="44"/>
        <v>0</v>
      </c>
      <c r="L138" s="29">
        <f t="shared" si="45"/>
        <v>0</v>
      </c>
      <c r="M138" s="122">
        <f>IFERROR(INDEX(DestinationAirportQSI,MATCH(B138,'QSI for Destination Airport'!$B$6:$B$1048576,0),MATCH(M$5,'QSI for Destination Airport'!$B$6:$Q$6,0)),0)</f>
        <v>0</v>
      </c>
      <c r="N138" s="29">
        <f t="shared" si="46"/>
        <v>0</v>
      </c>
      <c r="O138" s="7">
        <f t="shared" si="47"/>
        <v>0</v>
      </c>
      <c r="P138" s="30">
        <f t="shared" si="48"/>
        <v>0</v>
      </c>
      <c r="Q138" s="29">
        <f t="shared" si="49"/>
        <v>0</v>
      </c>
      <c r="R138" s="29">
        <f t="shared" si="50"/>
        <v>0</v>
      </c>
      <c r="S138" s="153"/>
    </row>
    <row r="139" spans="1:19" s="78" customFormat="1" x14ac:dyDescent="0.2">
      <c r="A139" s="139">
        <f>'Destination Airport Cnx Demand'!A140</f>
        <v>134</v>
      </c>
      <c r="B139" s="139">
        <f>'Destination Airport Cnx Demand'!B140</f>
        <v>0</v>
      </c>
      <c r="C139" s="123" t="str">
        <f>IFERROR(VLOOKUP($B139,'City Lookup'!$C$4:$E$1048576,2,FALSE),"-")</f>
        <v>-</v>
      </c>
      <c r="D139" s="123" t="str">
        <f>IFERROR(VLOOKUP($B139,'City Lookup'!$C$4:$E$1048576,3,FALSE),"-")</f>
        <v>-</v>
      </c>
      <c r="E139" s="78" t="str">
        <f t="shared" si="41"/>
        <v>No Direct Service</v>
      </c>
      <c r="F139" s="121">
        <f>IFERROR(INDEX(DestinationAirportCnxDemand,MATCH($B139,'Destination Airport Cnx Demand'!$B$6:$B$1048576,0),MATCH(F$5,'Destination Airport Cnx Demand'!$B$6:$K$6,0)),0)</f>
        <v>0</v>
      </c>
      <c r="G139" s="121">
        <f>IFERROR(INDEX(DestinationAirportCnxDemand,MATCH($B139,'Destination Airport Cnx Demand'!$B$6:$B$1048576,0),MATCH(G$5,'Destination Airport Cnx Demand'!$B$6:$K$6,0)),0)</f>
        <v>0</v>
      </c>
      <c r="H139" s="29">
        <f t="shared" si="42"/>
        <v>0</v>
      </c>
      <c r="I139" s="122">
        <f>Forecast!$D$40</f>
        <v>0.09</v>
      </c>
      <c r="J139" s="29">
        <f t="shared" si="43"/>
        <v>0</v>
      </c>
      <c r="K139" s="29">
        <f t="shared" si="44"/>
        <v>0</v>
      </c>
      <c r="L139" s="29">
        <f t="shared" si="45"/>
        <v>0</v>
      </c>
      <c r="M139" s="122">
        <f>IFERROR(INDEX(DestinationAirportQSI,MATCH(B139,'QSI for Destination Airport'!$B$6:$B$1048576,0),MATCH(M$5,'QSI for Destination Airport'!$B$6:$Q$6,0)),0)</f>
        <v>0</v>
      </c>
      <c r="N139" s="29">
        <f t="shared" si="46"/>
        <v>0</v>
      </c>
      <c r="O139" s="7">
        <f t="shared" si="47"/>
        <v>0</v>
      </c>
      <c r="P139" s="30">
        <f t="shared" si="48"/>
        <v>0</v>
      </c>
      <c r="Q139" s="29">
        <f t="shared" si="49"/>
        <v>0</v>
      </c>
      <c r="R139" s="29">
        <f t="shared" si="50"/>
        <v>0</v>
      </c>
      <c r="S139" s="153"/>
    </row>
    <row r="140" spans="1:19" s="78" customFormat="1" x14ac:dyDescent="0.2">
      <c r="A140" s="139">
        <f>'Destination Airport Cnx Demand'!A141</f>
        <v>135</v>
      </c>
      <c r="B140" s="139">
        <f>'Destination Airport Cnx Demand'!B141</f>
        <v>0</v>
      </c>
      <c r="C140" s="123" t="str">
        <f>IFERROR(VLOOKUP($B140,'City Lookup'!$C$4:$E$1048576,2,FALSE),"-")</f>
        <v>-</v>
      </c>
      <c r="D140" s="123" t="str">
        <f>IFERROR(VLOOKUP($B140,'City Lookup'!$C$4:$E$1048576,3,FALSE),"-")</f>
        <v>-</v>
      </c>
      <c r="E140" s="78" t="str">
        <f t="shared" si="41"/>
        <v>No Direct Service</v>
      </c>
      <c r="F140" s="121">
        <f>IFERROR(INDEX(DestinationAirportCnxDemand,MATCH($B140,'Destination Airport Cnx Demand'!$B$6:$B$1048576,0),MATCH(F$5,'Destination Airport Cnx Demand'!$B$6:$K$6,0)),0)</f>
        <v>0</v>
      </c>
      <c r="G140" s="121">
        <f>IFERROR(INDEX(DestinationAirportCnxDemand,MATCH($B140,'Destination Airport Cnx Demand'!$B$6:$B$1048576,0),MATCH(G$5,'Destination Airport Cnx Demand'!$B$6:$K$6,0)),0)</f>
        <v>0</v>
      </c>
      <c r="H140" s="29">
        <f t="shared" si="42"/>
        <v>0</v>
      </c>
      <c r="I140" s="122">
        <f>Forecast!$D$40</f>
        <v>0.09</v>
      </c>
      <c r="J140" s="29">
        <f t="shared" si="43"/>
        <v>0</v>
      </c>
      <c r="K140" s="29">
        <f t="shared" si="44"/>
        <v>0</v>
      </c>
      <c r="L140" s="29">
        <f t="shared" si="45"/>
        <v>0</v>
      </c>
      <c r="M140" s="122">
        <f>IFERROR(INDEX(DestinationAirportQSI,MATCH(B140,'QSI for Destination Airport'!$B$6:$B$1048576,0),MATCH(M$5,'QSI for Destination Airport'!$B$6:$Q$6,0)),0)</f>
        <v>0</v>
      </c>
      <c r="N140" s="29">
        <f t="shared" si="46"/>
        <v>0</v>
      </c>
      <c r="O140" s="7">
        <f t="shared" si="47"/>
        <v>0</v>
      </c>
      <c r="P140" s="30">
        <f t="shared" si="48"/>
        <v>0</v>
      </c>
      <c r="Q140" s="29">
        <f t="shared" si="49"/>
        <v>0</v>
      </c>
      <c r="R140" s="29">
        <f t="shared" si="50"/>
        <v>0</v>
      </c>
      <c r="S140" s="153"/>
    </row>
    <row r="141" spans="1:19" s="78" customFormat="1" x14ac:dyDescent="0.2">
      <c r="A141" s="139">
        <f>'Destination Airport Cnx Demand'!A142</f>
        <v>136</v>
      </c>
      <c r="B141" s="139">
        <f>'Destination Airport Cnx Demand'!B142</f>
        <v>0</v>
      </c>
      <c r="C141" s="123" t="str">
        <f>IFERROR(VLOOKUP($B141,'City Lookup'!$C$4:$E$1048576,2,FALSE),"-")</f>
        <v>-</v>
      </c>
      <c r="D141" s="123" t="str">
        <f>IFERROR(VLOOKUP($B141,'City Lookup'!$C$4:$E$1048576,3,FALSE),"-")</f>
        <v>-</v>
      </c>
      <c r="E141" s="78" t="str">
        <f t="shared" si="41"/>
        <v>No Direct Service</v>
      </c>
      <c r="F141" s="121">
        <f>IFERROR(INDEX(DestinationAirportCnxDemand,MATCH($B141,'Destination Airport Cnx Demand'!$B$6:$B$1048576,0),MATCH(F$5,'Destination Airport Cnx Demand'!$B$6:$K$6,0)),0)</f>
        <v>0</v>
      </c>
      <c r="G141" s="121">
        <f>IFERROR(INDEX(DestinationAirportCnxDemand,MATCH($B141,'Destination Airport Cnx Demand'!$B$6:$B$1048576,0),MATCH(G$5,'Destination Airport Cnx Demand'!$B$6:$K$6,0)),0)</f>
        <v>0</v>
      </c>
      <c r="H141" s="29">
        <f t="shared" si="42"/>
        <v>0</v>
      </c>
      <c r="I141" s="122">
        <f>Forecast!$D$40</f>
        <v>0.09</v>
      </c>
      <c r="J141" s="29">
        <f t="shared" si="43"/>
        <v>0</v>
      </c>
      <c r="K141" s="29">
        <f t="shared" si="44"/>
        <v>0</v>
      </c>
      <c r="L141" s="29">
        <f t="shared" si="45"/>
        <v>0</v>
      </c>
      <c r="M141" s="122">
        <f>IFERROR(INDEX(DestinationAirportQSI,MATCH(B141,'QSI for Destination Airport'!$B$6:$B$1048576,0),MATCH(M$5,'QSI for Destination Airport'!$B$6:$Q$6,0)),0)</f>
        <v>0</v>
      </c>
      <c r="N141" s="29">
        <f t="shared" si="46"/>
        <v>0</v>
      </c>
      <c r="O141" s="7">
        <f t="shared" si="47"/>
        <v>0</v>
      </c>
      <c r="P141" s="30">
        <f t="shared" si="48"/>
        <v>0</v>
      </c>
      <c r="Q141" s="29">
        <f t="shared" si="49"/>
        <v>0</v>
      </c>
      <c r="R141" s="29">
        <f t="shared" si="50"/>
        <v>0</v>
      </c>
      <c r="S141" s="153"/>
    </row>
    <row r="142" spans="1:19" s="78" customFormat="1" x14ac:dyDescent="0.2">
      <c r="A142" s="139">
        <f>'Destination Airport Cnx Demand'!A143</f>
        <v>137</v>
      </c>
      <c r="B142" s="139">
        <f>'Destination Airport Cnx Demand'!B143</f>
        <v>0</v>
      </c>
      <c r="C142" s="123" t="str">
        <f>IFERROR(VLOOKUP($B142,'City Lookup'!$C$4:$E$1048576,2,FALSE),"-")</f>
        <v>-</v>
      </c>
      <c r="D142" s="123" t="str">
        <f>IFERROR(VLOOKUP($B142,'City Lookup'!$C$4:$E$1048576,3,FALSE),"-")</f>
        <v>-</v>
      </c>
      <c r="E142" s="78" t="str">
        <f t="shared" si="41"/>
        <v>No Direct Service</v>
      </c>
      <c r="F142" s="121">
        <f>IFERROR(INDEX(DestinationAirportCnxDemand,MATCH($B142,'Destination Airport Cnx Demand'!$B$6:$B$1048576,0),MATCH(F$5,'Destination Airport Cnx Demand'!$B$6:$K$6,0)),0)</f>
        <v>0</v>
      </c>
      <c r="G142" s="121">
        <f>IFERROR(INDEX(DestinationAirportCnxDemand,MATCH($B142,'Destination Airport Cnx Demand'!$B$6:$B$1048576,0),MATCH(G$5,'Destination Airport Cnx Demand'!$B$6:$K$6,0)),0)</f>
        <v>0</v>
      </c>
      <c r="H142" s="29">
        <f t="shared" si="42"/>
        <v>0</v>
      </c>
      <c r="I142" s="122">
        <f>Forecast!$D$40</f>
        <v>0.09</v>
      </c>
      <c r="J142" s="29">
        <f t="shared" si="43"/>
        <v>0</v>
      </c>
      <c r="K142" s="29">
        <f t="shared" si="44"/>
        <v>0</v>
      </c>
      <c r="L142" s="29">
        <f t="shared" si="45"/>
        <v>0</v>
      </c>
      <c r="M142" s="122">
        <f>IFERROR(INDEX(DestinationAirportQSI,MATCH(B142,'QSI for Destination Airport'!$B$6:$B$1048576,0),MATCH(M$5,'QSI for Destination Airport'!$B$6:$Q$6,0)),0)</f>
        <v>0</v>
      </c>
      <c r="N142" s="29">
        <f t="shared" si="46"/>
        <v>0</v>
      </c>
      <c r="O142" s="7">
        <f t="shared" si="47"/>
        <v>0</v>
      </c>
      <c r="P142" s="30">
        <f t="shared" si="48"/>
        <v>0</v>
      </c>
      <c r="Q142" s="29">
        <f t="shared" si="49"/>
        <v>0</v>
      </c>
      <c r="R142" s="29">
        <f t="shared" si="50"/>
        <v>0</v>
      </c>
      <c r="S142" s="153"/>
    </row>
    <row r="143" spans="1:19" s="78" customFormat="1" x14ac:dyDescent="0.2">
      <c r="A143" s="139">
        <f>'Destination Airport Cnx Demand'!A144</f>
        <v>138</v>
      </c>
      <c r="B143" s="139">
        <f>'Destination Airport Cnx Demand'!B144</f>
        <v>0</v>
      </c>
      <c r="C143" s="123" t="str">
        <f>IFERROR(VLOOKUP($B143,'City Lookup'!$C$4:$E$1048576,2,FALSE),"-")</f>
        <v>-</v>
      </c>
      <c r="D143" s="123" t="str">
        <f>IFERROR(VLOOKUP($B143,'City Lookup'!$C$4:$E$1048576,3,FALSE),"-")</f>
        <v>-</v>
      </c>
      <c r="E143" s="78" t="str">
        <f t="shared" si="41"/>
        <v>No Direct Service</v>
      </c>
      <c r="F143" s="121">
        <f>IFERROR(INDEX(DestinationAirportCnxDemand,MATCH($B143,'Destination Airport Cnx Demand'!$B$6:$B$1048576,0),MATCH(F$5,'Destination Airport Cnx Demand'!$B$6:$K$6,0)),0)</f>
        <v>0</v>
      </c>
      <c r="G143" s="121">
        <f>IFERROR(INDEX(DestinationAirportCnxDemand,MATCH($B143,'Destination Airport Cnx Demand'!$B$6:$B$1048576,0),MATCH(G$5,'Destination Airport Cnx Demand'!$B$6:$K$6,0)),0)</f>
        <v>0</v>
      </c>
      <c r="H143" s="29">
        <f t="shared" si="42"/>
        <v>0</v>
      </c>
      <c r="I143" s="122">
        <f>Forecast!$D$40</f>
        <v>0.09</v>
      </c>
      <c r="J143" s="29">
        <f t="shared" si="43"/>
        <v>0</v>
      </c>
      <c r="K143" s="29">
        <f t="shared" si="44"/>
        <v>0</v>
      </c>
      <c r="L143" s="29">
        <f t="shared" si="45"/>
        <v>0</v>
      </c>
      <c r="M143" s="122">
        <f>IFERROR(INDEX(DestinationAirportQSI,MATCH(B143,'QSI for Destination Airport'!$B$6:$B$1048576,0),MATCH(M$5,'QSI for Destination Airport'!$B$6:$Q$6,0)),0)</f>
        <v>0</v>
      </c>
      <c r="N143" s="29">
        <f t="shared" si="46"/>
        <v>0</v>
      </c>
      <c r="O143" s="7">
        <f t="shared" si="47"/>
        <v>0</v>
      </c>
      <c r="P143" s="30">
        <f t="shared" si="48"/>
        <v>0</v>
      </c>
      <c r="Q143" s="29">
        <f t="shared" si="49"/>
        <v>0</v>
      </c>
      <c r="R143" s="29">
        <f t="shared" si="50"/>
        <v>0</v>
      </c>
      <c r="S143" s="153"/>
    </row>
    <row r="144" spans="1:19" s="78" customFormat="1" x14ac:dyDescent="0.2">
      <c r="A144" s="139">
        <f>'Destination Airport Cnx Demand'!A145</f>
        <v>139</v>
      </c>
      <c r="B144" s="139">
        <f>'Destination Airport Cnx Demand'!B145</f>
        <v>0</v>
      </c>
      <c r="C144" s="123" t="str">
        <f>IFERROR(VLOOKUP($B144,'City Lookup'!$C$4:$E$1048576,2,FALSE),"-")</f>
        <v>-</v>
      </c>
      <c r="D144" s="123" t="str">
        <f>IFERROR(VLOOKUP($B144,'City Lookup'!$C$4:$E$1048576,3,FALSE),"-")</f>
        <v>-</v>
      </c>
      <c r="E144" s="78" t="str">
        <f t="shared" si="41"/>
        <v>No Direct Service</v>
      </c>
      <c r="F144" s="121">
        <f>IFERROR(INDEX(DestinationAirportCnxDemand,MATCH($B144,'Destination Airport Cnx Demand'!$B$6:$B$1048576,0),MATCH(F$5,'Destination Airport Cnx Demand'!$B$6:$K$6,0)),0)</f>
        <v>0</v>
      </c>
      <c r="G144" s="121">
        <f>IFERROR(INDEX(DestinationAirportCnxDemand,MATCH($B144,'Destination Airport Cnx Demand'!$B$6:$B$1048576,0),MATCH(G$5,'Destination Airport Cnx Demand'!$B$6:$K$6,0)),0)</f>
        <v>0</v>
      </c>
      <c r="H144" s="29">
        <f t="shared" si="42"/>
        <v>0</v>
      </c>
      <c r="I144" s="122">
        <f>Forecast!$D$40</f>
        <v>0.09</v>
      </c>
      <c r="J144" s="29">
        <f t="shared" si="43"/>
        <v>0</v>
      </c>
      <c r="K144" s="29">
        <f t="shared" si="44"/>
        <v>0</v>
      </c>
      <c r="L144" s="29">
        <f t="shared" si="45"/>
        <v>0</v>
      </c>
      <c r="M144" s="122">
        <f>IFERROR(INDEX(DestinationAirportQSI,MATCH(B144,'QSI for Destination Airport'!$B$6:$B$1048576,0),MATCH(M$5,'QSI for Destination Airport'!$B$6:$Q$6,0)),0)</f>
        <v>0</v>
      </c>
      <c r="N144" s="29">
        <f t="shared" si="46"/>
        <v>0</v>
      </c>
      <c r="O144" s="7">
        <f t="shared" si="47"/>
        <v>0</v>
      </c>
      <c r="P144" s="30">
        <f t="shared" si="48"/>
        <v>0</v>
      </c>
      <c r="Q144" s="29">
        <f t="shared" si="49"/>
        <v>0</v>
      </c>
      <c r="R144" s="29">
        <f t="shared" si="50"/>
        <v>0</v>
      </c>
      <c r="S144" s="153"/>
    </row>
    <row r="145" spans="1:19" s="78" customFormat="1" x14ac:dyDescent="0.2">
      <c r="A145" s="139">
        <f>'Destination Airport Cnx Demand'!A146</f>
        <v>140</v>
      </c>
      <c r="B145" s="139">
        <f>'Destination Airport Cnx Demand'!B146</f>
        <v>0</v>
      </c>
      <c r="C145" s="123" t="str">
        <f>IFERROR(VLOOKUP($B145,'City Lookup'!$C$4:$E$1048576,2,FALSE),"-")</f>
        <v>-</v>
      </c>
      <c r="D145" s="123" t="str">
        <f>IFERROR(VLOOKUP($B145,'City Lookup'!$C$4:$E$1048576,3,FALSE),"-")</f>
        <v>-</v>
      </c>
      <c r="E145" s="78" t="str">
        <f t="shared" si="41"/>
        <v>No Direct Service</v>
      </c>
      <c r="F145" s="121">
        <f>IFERROR(INDEX(DestinationAirportCnxDemand,MATCH($B145,'Destination Airport Cnx Demand'!$B$6:$B$1048576,0),MATCH(F$5,'Destination Airport Cnx Demand'!$B$6:$K$6,0)),0)</f>
        <v>0</v>
      </c>
      <c r="G145" s="121">
        <f>IFERROR(INDEX(DestinationAirportCnxDemand,MATCH($B145,'Destination Airport Cnx Demand'!$B$6:$B$1048576,0),MATCH(G$5,'Destination Airport Cnx Demand'!$B$6:$K$6,0)),0)</f>
        <v>0</v>
      </c>
      <c r="H145" s="29">
        <f t="shared" si="42"/>
        <v>0</v>
      </c>
      <c r="I145" s="122">
        <f>Forecast!$D$40</f>
        <v>0.09</v>
      </c>
      <c r="J145" s="29">
        <f t="shared" si="43"/>
        <v>0</v>
      </c>
      <c r="K145" s="29">
        <f t="shared" si="44"/>
        <v>0</v>
      </c>
      <c r="L145" s="29">
        <f t="shared" si="45"/>
        <v>0</v>
      </c>
      <c r="M145" s="122">
        <f>IFERROR(INDEX(DestinationAirportQSI,MATCH(B145,'QSI for Destination Airport'!$B$6:$B$1048576,0),MATCH(M$5,'QSI for Destination Airport'!$B$6:$Q$6,0)),0)</f>
        <v>0</v>
      </c>
      <c r="N145" s="29">
        <f t="shared" si="46"/>
        <v>0</v>
      </c>
      <c r="O145" s="7">
        <f t="shared" si="47"/>
        <v>0</v>
      </c>
      <c r="P145" s="30">
        <f t="shared" si="48"/>
        <v>0</v>
      </c>
      <c r="Q145" s="29">
        <f t="shared" si="49"/>
        <v>0</v>
      </c>
      <c r="R145" s="29">
        <f t="shared" si="50"/>
        <v>0</v>
      </c>
      <c r="S145" s="153"/>
    </row>
    <row r="146" spans="1:19" s="78" customFormat="1" x14ac:dyDescent="0.2">
      <c r="A146" s="139">
        <f>'Destination Airport Cnx Demand'!A147</f>
        <v>141</v>
      </c>
      <c r="B146" s="139">
        <f>'Destination Airport Cnx Demand'!B147</f>
        <v>0</v>
      </c>
      <c r="C146" s="123" t="str">
        <f>IFERROR(VLOOKUP($B146,'City Lookup'!$C$4:$E$1048576,2,FALSE),"-")</f>
        <v>-</v>
      </c>
      <c r="D146" s="123" t="str">
        <f>IFERROR(VLOOKUP($B146,'City Lookup'!$C$4:$E$1048576,3,FALSE),"-")</f>
        <v>-</v>
      </c>
      <c r="E146" s="78" t="str">
        <f t="shared" si="41"/>
        <v>No Direct Service</v>
      </c>
      <c r="F146" s="121">
        <f>IFERROR(INDEX(DestinationAirportCnxDemand,MATCH($B146,'Destination Airport Cnx Demand'!$B$6:$B$1048576,0),MATCH(F$5,'Destination Airport Cnx Demand'!$B$6:$K$6,0)),0)</f>
        <v>0</v>
      </c>
      <c r="G146" s="121">
        <f>IFERROR(INDEX(DestinationAirportCnxDemand,MATCH($B146,'Destination Airport Cnx Demand'!$B$6:$B$1048576,0),MATCH(G$5,'Destination Airport Cnx Demand'!$B$6:$K$6,0)),0)</f>
        <v>0</v>
      </c>
      <c r="H146" s="29">
        <f t="shared" si="42"/>
        <v>0</v>
      </c>
      <c r="I146" s="122">
        <f>Forecast!$D$40</f>
        <v>0.09</v>
      </c>
      <c r="J146" s="29">
        <f t="shared" si="43"/>
        <v>0</v>
      </c>
      <c r="K146" s="29">
        <f t="shared" si="44"/>
        <v>0</v>
      </c>
      <c r="L146" s="29">
        <f t="shared" si="45"/>
        <v>0</v>
      </c>
      <c r="M146" s="122">
        <f>IFERROR(INDEX(DestinationAirportQSI,MATCH(B146,'QSI for Destination Airport'!$B$6:$B$1048576,0),MATCH(M$5,'QSI for Destination Airport'!$B$6:$Q$6,0)),0)</f>
        <v>0</v>
      </c>
      <c r="N146" s="29">
        <f t="shared" si="46"/>
        <v>0</v>
      </c>
      <c r="O146" s="7">
        <f t="shared" si="47"/>
        <v>0</v>
      </c>
      <c r="P146" s="30">
        <f t="shared" si="48"/>
        <v>0</v>
      </c>
      <c r="Q146" s="29">
        <f t="shared" si="49"/>
        <v>0</v>
      </c>
      <c r="R146" s="29">
        <f t="shared" si="50"/>
        <v>0</v>
      </c>
      <c r="S146" s="153"/>
    </row>
    <row r="147" spans="1:19" s="78" customFormat="1" x14ac:dyDescent="0.2">
      <c r="A147" s="139">
        <f>'Destination Airport Cnx Demand'!A148</f>
        <v>142</v>
      </c>
      <c r="B147" s="139">
        <f>'Destination Airport Cnx Demand'!B148</f>
        <v>0</v>
      </c>
      <c r="C147" s="123" t="str">
        <f>IFERROR(VLOOKUP($B147,'City Lookup'!$C$4:$E$1048576,2,FALSE),"-")</f>
        <v>-</v>
      </c>
      <c r="D147" s="123" t="str">
        <f>IFERROR(VLOOKUP($B147,'City Lookup'!$C$4:$E$1048576,3,FALSE),"-")</f>
        <v>-</v>
      </c>
      <c r="E147" s="78" t="str">
        <f t="shared" si="41"/>
        <v>No Direct Service</v>
      </c>
      <c r="F147" s="121">
        <f>IFERROR(INDEX(DestinationAirportCnxDemand,MATCH($B147,'Destination Airport Cnx Demand'!$B$6:$B$1048576,0),MATCH(F$5,'Destination Airport Cnx Demand'!$B$6:$K$6,0)),0)</f>
        <v>0</v>
      </c>
      <c r="G147" s="121">
        <f>IFERROR(INDEX(DestinationAirportCnxDemand,MATCH($B147,'Destination Airport Cnx Demand'!$B$6:$B$1048576,0),MATCH(G$5,'Destination Airport Cnx Demand'!$B$6:$K$6,0)),0)</f>
        <v>0</v>
      </c>
      <c r="H147" s="29">
        <f t="shared" si="42"/>
        <v>0</v>
      </c>
      <c r="I147" s="122">
        <f>Forecast!$D$40</f>
        <v>0.09</v>
      </c>
      <c r="J147" s="29">
        <f t="shared" si="43"/>
        <v>0</v>
      </c>
      <c r="K147" s="29">
        <f t="shared" si="44"/>
        <v>0</v>
      </c>
      <c r="L147" s="29">
        <f t="shared" si="45"/>
        <v>0</v>
      </c>
      <c r="M147" s="122">
        <f>IFERROR(INDEX(DestinationAirportQSI,MATCH(B147,'QSI for Destination Airport'!$B$6:$B$1048576,0),MATCH(M$5,'QSI for Destination Airport'!$B$6:$Q$6,0)),0)</f>
        <v>0</v>
      </c>
      <c r="N147" s="29">
        <f t="shared" si="46"/>
        <v>0</v>
      </c>
      <c r="O147" s="7">
        <f t="shared" si="47"/>
        <v>0</v>
      </c>
      <c r="P147" s="30">
        <f t="shared" si="48"/>
        <v>0</v>
      </c>
      <c r="Q147" s="29">
        <f t="shared" si="49"/>
        <v>0</v>
      </c>
      <c r="R147" s="29">
        <f t="shared" si="50"/>
        <v>0</v>
      </c>
      <c r="S147" s="153"/>
    </row>
    <row r="148" spans="1:19" s="78" customFormat="1" x14ac:dyDescent="0.2">
      <c r="A148" s="139">
        <f>'Destination Airport Cnx Demand'!A149</f>
        <v>143</v>
      </c>
      <c r="B148" s="139">
        <f>'Destination Airport Cnx Demand'!B149</f>
        <v>0</v>
      </c>
      <c r="C148" s="123" t="str">
        <f>IFERROR(VLOOKUP($B148,'City Lookup'!$C$4:$E$1048576,2,FALSE),"-")</f>
        <v>-</v>
      </c>
      <c r="D148" s="123" t="str">
        <f>IFERROR(VLOOKUP($B148,'City Lookup'!$C$4:$E$1048576,3,FALSE),"-")</f>
        <v>-</v>
      </c>
      <c r="E148" s="78" t="str">
        <f t="shared" si="41"/>
        <v>No Direct Service</v>
      </c>
      <c r="F148" s="121">
        <f>IFERROR(INDEX(DestinationAirportCnxDemand,MATCH($B148,'Destination Airport Cnx Demand'!$B$6:$B$1048576,0),MATCH(F$5,'Destination Airport Cnx Demand'!$B$6:$K$6,0)),0)</f>
        <v>0</v>
      </c>
      <c r="G148" s="121">
        <f>IFERROR(INDEX(DestinationAirportCnxDemand,MATCH($B148,'Destination Airport Cnx Demand'!$B$6:$B$1048576,0),MATCH(G$5,'Destination Airport Cnx Demand'!$B$6:$K$6,0)),0)</f>
        <v>0</v>
      </c>
      <c r="H148" s="29">
        <f t="shared" si="42"/>
        <v>0</v>
      </c>
      <c r="I148" s="122">
        <f>Forecast!$D$40</f>
        <v>0.09</v>
      </c>
      <c r="J148" s="29">
        <f t="shared" si="43"/>
        <v>0</v>
      </c>
      <c r="K148" s="29">
        <f t="shared" si="44"/>
        <v>0</v>
      </c>
      <c r="L148" s="29">
        <f t="shared" si="45"/>
        <v>0</v>
      </c>
      <c r="M148" s="122">
        <f>IFERROR(INDEX(DestinationAirportQSI,MATCH(B148,'QSI for Destination Airport'!$B$6:$B$1048576,0),MATCH(M$5,'QSI for Destination Airport'!$B$6:$Q$6,0)),0)</f>
        <v>0</v>
      </c>
      <c r="N148" s="29">
        <f t="shared" si="46"/>
        <v>0</v>
      </c>
      <c r="O148" s="7">
        <f t="shared" si="47"/>
        <v>0</v>
      </c>
      <c r="P148" s="30">
        <f t="shared" si="48"/>
        <v>0</v>
      </c>
      <c r="Q148" s="29">
        <f t="shared" si="49"/>
        <v>0</v>
      </c>
      <c r="R148" s="29">
        <f t="shared" si="50"/>
        <v>0</v>
      </c>
      <c r="S148" s="153"/>
    </row>
    <row r="149" spans="1:19" s="78" customFormat="1" x14ac:dyDescent="0.2">
      <c r="A149" s="139">
        <f>'Destination Airport Cnx Demand'!A150</f>
        <v>144</v>
      </c>
      <c r="B149" s="139">
        <f>'Destination Airport Cnx Demand'!B150</f>
        <v>0</v>
      </c>
      <c r="C149" s="123" t="str">
        <f>IFERROR(VLOOKUP($B149,'City Lookup'!$C$4:$E$1048576,2,FALSE),"-")</f>
        <v>-</v>
      </c>
      <c r="D149" s="123" t="str">
        <f>IFERROR(VLOOKUP($B149,'City Lookup'!$C$4:$E$1048576,3,FALSE),"-")</f>
        <v>-</v>
      </c>
      <c r="E149" s="78" t="str">
        <f t="shared" si="41"/>
        <v>No Direct Service</v>
      </c>
      <c r="F149" s="121">
        <f>IFERROR(INDEX(DestinationAirportCnxDemand,MATCH($B149,'Destination Airport Cnx Demand'!$B$6:$B$1048576,0),MATCH(F$5,'Destination Airport Cnx Demand'!$B$6:$K$6,0)),0)</f>
        <v>0</v>
      </c>
      <c r="G149" s="121">
        <f>IFERROR(INDEX(DestinationAirportCnxDemand,MATCH($B149,'Destination Airport Cnx Demand'!$B$6:$B$1048576,0),MATCH(G$5,'Destination Airport Cnx Demand'!$B$6:$K$6,0)),0)</f>
        <v>0</v>
      </c>
      <c r="H149" s="29">
        <f t="shared" si="42"/>
        <v>0</v>
      </c>
      <c r="I149" s="122">
        <f>Forecast!$D$40</f>
        <v>0.09</v>
      </c>
      <c r="J149" s="29">
        <f t="shared" si="43"/>
        <v>0</v>
      </c>
      <c r="K149" s="29">
        <f t="shared" si="44"/>
        <v>0</v>
      </c>
      <c r="L149" s="29">
        <f t="shared" si="45"/>
        <v>0</v>
      </c>
      <c r="M149" s="122">
        <f>IFERROR(INDEX(DestinationAirportQSI,MATCH(B149,'QSI for Destination Airport'!$B$6:$B$1048576,0),MATCH(M$5,'QSI for Destination Airport'!$B$6:$Q$6,0)),0)</f>
        <v>0</v>
      </c>
      <c r="N149" s="29">
        <f t="shared" si="46"/>
        <v>0</v>
      </c>
      <c r="O149" s="7">
        <f t="shared" si="47"/>
        <v>0</v>
      </c>
      <c r="P149" s="30">
        <f t="shared" si="48"/>
        <v>0</v>
      </c>
      <c r="Q149" s="29">
        <f t="shared" si="49"/>
        <v>0</v>
      </c>
      <c r="R149" s="29">
        <f t="shared" si="50"/>
        <v>0</v>
      </c>
      <c r="S149" s="153"/>
    </row>
    <row r="150" spans="1:19" s="78" customFormat="1" x14ac:dyDescent="0.2">
      <c r="A150" s="139">
        <f>'Destination Airport Cnx Demand'!A151</f>
        <v>145</v>
      </c>
      <c r="B150" s="139">
        <f>'Destination Airport Cnx Demand'!B151</f>
        <v>0</v>
      </c>
      <c r="C150" s="123" t="str">
        <f>IFERROR(VLOOKUP($B150,'City Lookup'!$C$4:$E$1048576,2,FALSE),"-")</f>
        <v>-</v>
      </c>
      <c r="D150" s="123" t="str">
        <f>IFERROR(VLOOKUP($B150,'City Lookup'!$C$4:$E$1048576,3,FALSE),"-")</f>
        <v>-</v>
      </c>
      <c r="E150" s="78" t="str">
        <f t="shared" si="41"/>
        <v>No Direct Service</v>
      </c>
      <c r="F150" s="121">
        <f>IFERROR(INDEX(DestinationAirportCnxDemand,MATCH($B150,'Destination Airport Cnx Demand'!$B$6:$B$1048576,0),MATCH(F$5,'Destination Airport Cnx Demand'!$B$6:$K$6,0)),0)</f>
        <v>0</v>
      </c>
      <c r="G150" s="121">
        <f>IFERROR(INDEX(DestinationAirportCnxDemand,MATCH($B150,'Destination Airport Cnx Demand'!$B$6:$B$1048576,0),MATCH(G$5,'Destination Airport Cnx Demand'!$B$6:$K$6,0)),0)</f>
        <v>0</v>
      </c>
      <c r="H150" s="29">
        <f t="shared" si="42"/>
        <v>0</v>
      </c>
      <c r="I150" s="122">
        <f>Forecast!$D$40</f>
        <v>0.09</v>
      </c>
      <c r="J150" s="29">
        <f t="shared" si="43"/>
        <v>0</v>
      </c>
      <c r="K150" s="29">
        <f t="shared" si="44"/>
        <v>0</v>
      </c>
      <c r="L150" s="29">
        <f t="shared" si="45"/>
        <v>0</v>
      </c>
      <c r="M150" s="122">
        <f>IFERROR(INDEX(DestinationAirportQSI,MATCH(B150,'QSI for Destination Airport'!$B$6:$B$1048576,0),MATCH(M$5,'QSI for Destination Airport'!$B$6:$Q$6,0)),0)</f>
        <v>0</v>
      </c>
      <c r="N150" s="29">
        <f t="shared" si="46"/>
        <v>0</v>
      </c>
      <c r="O150" s="7">
        <f t="shared" si="47"/>
        <v>0</v>
      </c>
      <c r="P150" s="30">
        <f t="shared" si="48"/>
        <v>0</v>
      </c>
      <c r="Q150" s="29">
        <f t="shared" si="49"/>
        <v>0</v>
      </c>
      <c r="R150" s="29">
        <f t="shared" si="50"/>
        <v>0</v>
      </c>
      <c r="S150" s="153"/>
    </row>
    <row r="151" spans="1:19" s="78" customFormat="1" x14ac:dyDescent="0.2">
      <c r="A151" s="139">
        <f>'Destination Airport Cnx Demand'!A152</f>
        <v>146</v>
      </c>
      <c r="B151" s="139">
        <f>'Destination Airport Cnx Demand'!B152</f>
        <v>0</v>
      </c>
      <c r="C151" s="123" t="str">
        <f>IFERROR(VLOOKUP($B151,'City Lookup'!$C$4:$E$1048576,2,FALSE),"-")</f>
        <v>-</v>
      </c>
      <c r="D151" s="123" t="str">
        <f>IFERROR(VLOOKUP($B151,'City Lookup'!$C$4:$E$1048576,3,FALSE),"-")</f>
        <v>-</v>
      </c>
      <c r="E151" s="78" t="str">
        <f t="shared" si="41"/>
        <v>No Direct Service</v>
      </c>
      <c r="F151" s="121">
        <f>IFERROR(INDEX(DestinationAirportCnxDemand,MATCH($B151,'Destination Airport Cnx Demand'!$B$6:$B$1048576,0),MATCH(F$5,'Destination Airport Cnx Demand'!$B$6:$K$6,0)),0)</f>
        <v>0</v>
      </c>
      <c r="G151" s="121">
        <f>IFERROR(INDEX(DestinationAirportCnxDemand,MATCH($B151,'Destination Airport Cnx Demand'!$B$6:$B$1048576,0),MATCH(G$5,'Destination Airport Cnx Demand'!$B$6:$K$6,0)),0)</f>
        <v>0</v>
      </c>
      <c r="H151" s="29">
        <f t="shared" si="42"/>
        <v>0</v>
      </c>
      <c r="I151" s="122">
        <f>Forecast!$D$40</f>
        <v>0.09</v>
      </c>
      <c r="J151" s="29">
        <f t="shared" si="43"/>
        <v>0</v>
      </c>
      <c r="K151" s="29">
        <f t="shared" si="44"/>
        <v>0</v>
      </c>
      <c r="L151" s="29">
        <f t="shared" si="45"/>
        <v>0</v>
      </c>
      <c r="M151" s="122">
        <f>IFERROR(INDEX(DestinationAirportQSI,MATCH(B151,'QSI for Destination Airport'!$B$6:$B$1048576,0),MATCH(M$5,'QSI for Destination Airport'!$B$6:$Q$6,0)),0)</f>
        <v>0</v>
      </c>
      <c r="N151" s="29">
        <f t="shared" si="46"/>
        <v>0</v>
      </c>
      <c r="O151" s="7">
        <f t="shared" si="47"/>
        <v>0</v>
      </c>
      <c r="P151" s="30">
        <f t="shared" si="48"/>
        <v>0</v>
      </c>
      <c r="Q151" s="29">
        <f t="shared" si="49"/>
        <v>0</v>
      </c>
      <c r="R151" s="29">
        <f t="shared" si="50"/>
        <v>0</v>
      </c>
      <c r="S151" s="153"/>
    </row>
    <row r="152" spans="1:19" s="78" customFormat="1" x14ac:dyDescent="0.2">
      <c r="A152" s="139">
        <f>'Destination Airport Cnx Demand'!A153</f>
        <v>147</v>
      </c>
      <c r="B152" s="139">
        <f>'Destination Airport Cnx Demand'!B153</f>
        <v>0</v>
      </c>
      <c r="C152" s="123" t="str">
        <f>IFERROR(VLOOKUP($B152,'City Lookup'!$C$4:$E$1048576,2,FALSE),"-")</f>
        <v>-</v>
      </c>
      <c r="D152" s="123" t="str">
        <f>IFERROR(VLOOKUP($B152,'City Lookup'!$C$4:$E$1048576,3,FALSE),"-")</f>
        <v>-</v>
      </c>
      <c r="E152" s="78" t="str">
        <f t="shared" si="41"/>
        <v>No Direct Service</v>
      </c>
      <c r="F152" s="121">
        <f>IFERROR(INDEX(DestinationAirportCnxDemand,MATCH($B152,'Destination Airport Cnx Demand'!$B$6:$B$1048576,0),MATCH(F$5,'Destination Airport Cnx Demand'!$B$6:$K$6,0)),0)</f>
        <v>0</v>
      </c>
      <c r="G152" s="121">
        <f>IFERROR(INDEX(DestinationAirportCnxDemand,MATCH($B152,'Destination Airport Cnx Demand'!$B$6:$B$1048576,0),MATCH(G$5,'Destination Airport Cnx Demand'!$B$6:$K$6,0)),0)</f>
        <v>0</v>
      </c>
      <c r="H152" s="29">
        <f t="shared" si="42"/>
        <v>0</v>
      </c>
      <c r="I152" s="122">
        <f>Forecast!$D$40</f>
        <v>0.09</v>
      </c>
      <c r="J152" s="29">
        <f t="shared" si="43"/>
        <v>0</v>
      </c>
      <c r="K152" s="29">
        <f t="shared" si="44"/>
        <v>0</v>
      </c>
      <c r="L152" s="29">
        <f t="shared" si="45"/>
        <v>0</v>
      </c>
      <c r="M152" s="122">
        <f>IFERROR(INDEX(DestinationAirportQSI,MATCH(B152,'QSI for Destination Airport'!$B$6:$B$1048576,0),MATCH(M$5,'QSI for Destination Airport'!$B$6:$Q$6,0)),0)</f>
        <v>0</v>
      </c>
      <c r="N152" s="29">
        <f t="shared" si="46"/>
        <v>0</v>
      </c>
      <c r="O152" s="7">
        <f t="shared" si="47"/>
        <v>0</v>
      </c>
      <c r="P152" s="30">
        <f t="shared" si="48"/>
        <v>0</v>
      </c>
      <c r="Q152" s="29">
        <f t="shared" si="49"/>
        <v>0</v>
      </c>
      <c r="R152" s="29">
        <f t="shared" si="50"/>
        <v>0</v>
      </c>
      <c r="S152" s="153"/>
    </row>
    <row r="153" spans="1:19" s="78" customFormat="1" x14ac:dyDescent="0.2">
      <c r="A153" s="139">
        <f>'Destination Airport Cnx Demand'!A154</f>
        <v>148</v>
      </c>
      <c r="B153" s="139">
        <f>'Destination Airport Cnx Demand'!B154</f>
        <v>0</v>
      </c>
      <c r="C153" s="123" t="str">
        <f>IFERROR(VLOOKUP($B153,'City Lookup'!$C$4:$E$1048576,2,FALSE),"-")</f>
        <v>-</v>
      </c>
      <c r="D153" s="123" t="str">
        <f>IFERROR(VLOOKUP($B153,'City Lookup'!$C$4:$E$1048576,3,FALSE),"-")</f>
        <v>-</v>
      </c>
      <c r="E153" s="78" t="str">
        <f t="shared" si="41"/>
        <v>No Direct Service</v>
      </c>
      <c r="F153" s="121">
        <f>IFERROR(INDEX(DestinationAirportCnxDemand,MATCH($B153,'Destination Airport Cnx Demand'!$B$6:$B$1048576,0),MATCH(F$5,'Destination Airport Cnx Demand'!$B$6:$K$6,0)),0)</f>
        <v>0</v>
      </c>
      <c r="G153" s="121">
        <f>IFERROR(INDEX(DestinationAirportCnxDemand,MATCH($B153,'Destination Airport Cnx Demand'!$B$6:$B$1048576,0),MATCH(G$5,'Destination Airport Cnx Demand'!$B$6:$K$6,0)),0)</f>
        <v>0</v>
      </c>
      <c r="H153" s="29">
        <f t="shared" si="42"/>
        <v>0</v>
      </c>
      <c r="I153" s="122">
        <f>Forecast!$D$40</f>
        <v>0.09</v>
      </c>
      <c r="J153" s="29">
        <f t="shared" si="43"/>
        <v>0</v>
      </c>
      <c r="K153" s="29">
        <f t="shared" si="44"/>
        <v>0</v>
      </c>
      <c r="L153" s="29">
        <f t="shared" si="45"/>
        <v>0</v>
      </c>
      <c r="M153" s="122">
        <f>IFERROR(INDEX(DestinationAirportQSI,MATCH(B153,'QSI for Destination Airport'!$B$6:$B$1048576,0),MATCH(M$5,'QSI for Destination Airport'!$B$6:$Q$6,0)),0)</f>
        <v>0</v>
      </c>
      <c r="N153" s="29">
        <f t="shared" si="46"/>
        <v>0</v>
      </c>
      <c r="O153" s="7">
        <f t="shared" si="47"/>
        <v>0</v>
      </c>
      <c r="P153" s="30">
        <f t="shared" si="48"/>
        <v>0</v>
      </c>
      <c r="Q153" s="29">
        <f t="shared" si="49"/>
        <v>0</v>
      </c>
      <c r="R153" s="29">
        <f t="shared" si="50"/>
        <v>0</v>
      </c>
      <c r="S153" s="153"/>
    </row>
    <row r="154" spans="1:19" s="78" customFormat="1" x14ac:dyDescent="0.2">
      <c r="A154" s="139">
        <f>'Destination Airport Cnx Demand'!A155</f>
        <v>149</v>
      </c>
      <c r="B154" s="139">
        <f>'Destination Airport Cnx Demand'!B155</f>
        <v>0</v>
      </c>
      <c r="C154" s="123" t="str">
        <f>IFERROR(VLOOKUP($B154,'City Lookup'!$C$4:$E$1048576,2,FALSE),"-")</f>
        <v>-</v>
      </c>
      <c r="D154" s="123" t="str">
        <f>IFERROR(VLOOKUP($B154,'City Lookup'!$C$4:$E$1048576,3,FALSE),"-")</f>
        <v>-</v>
      </c>
      <c r="E154" s="78" t="str">
        <f t="shared" si="41"/>
        <v>No Direct Service</v>
      </c>
      <c r="F154" s="121">
        <f>IFERROR(INDEX(DestinationAirportCnxDemand,MATCH($B154,'Destination Airport Cnx Demand'!$B$6:$B$1048576,0),MATCH(F$5,'Destination Airport Cnx Demand'!$B$6:$K$6,0)),0)</f>
        <v>0</v>
      </c>
      <c r="G154" s="121">
        <f>IFERROR(INDEX(DestinationAirportCnxDemand,MATCH($B154,'Destination Airport Cnx Demand'!$B$6:$B$1048576,0),MATCH(G$5,'Destination Airport Cnx Demand'!$B$6:$K$6,0)),0)</f>
        <v>0</v>
      </c>
      <c r="H154" s="29">
        <f t="shared" si="42"/>
        <v>0</v>
      </c>
      <c r="I154" s="122">
        <f>Forecast!$D$40</f>
        <v>0.09</v>
      </c>
      <c r="J154" s="29">
        <f t="shared" si="43"/>
        <v>0</v>
      </c>
      <c r="K154" s="29">
        <f t="shared" si="44"/>
        <v>0</v>
      </c>
      <c r="L154" s="29">
        <f t="shared" si="45"/>
        <v>0</v>
      </c>
      <c r="M154" s="122">
        <f>IFERROR(INDEX(DestinationAirportQSI,MATCH(B154,'QSI for Destination Airport'!$B$6:$B$1048576,0),MATCH(M$5,'QSI for Destination Airport'!$B$6:$Q$6,0)),0)</f>
        <v>0</v>
      </c>
      <c r="N154" s="29">
        <f t="shared" si="46"/>
        <v>0</v>
      </c>
      <c r="O154" s="7">
        <f t="shared" si="47"/>
        <v>0</v>
      </c>
      <c r="P154" s="30">
        <f t="shared" si="48"/>
        <v>0</v>
      </c>
      <c r="Q154" s="29">
        <f t="shared" si="49"/>
        <v>0</v>
      </c>
      <c r="R154" s="29">
        <f t="shared" si="50"/>
        <v>0</v>
      </c>
      <c r="S154" s="153"/>
    </row>
    <row r="155" spans="1:19" s="78" customFormat="1" x14ac:dyDescent="0.2">
      <c r="A155" s="139">
        <f>'Destination Airport Cnx Demand'!A156</f>
        <v>150</v>
      </c>
      <c r="B155" s="139">
        <f>'Destination Airport Cnx Demand'!B156</f>
        <v>0</v>
      </c>
      <c r="C155" s="123" t="str">
        <f>IFERROR(VLOOKUP($B155,'City Lookup'!$C$4:$E$1048576,2,FALSE),"-")</f>
        <v>-</v>
      </c>
      <c r="D155" s="123" t="str">
        <f>IFERROR(VLOOKUP($B155,'City Lookup'!$C$4:$E$1048576,3,FALSE),"-")</f>
        <v>-</v>
      </c>
      <c r="E155" s="78" t="str">
        <f t="shared" si="41"/>
        <v>No Direct Service</v>
      </c>
      <c r="F155" s="121">
        <f>IFERROR(INDEX(DestinationAirportCnxDemand,MATCH($B155,'Destination Airport Cnx Demand'!$B$6:$B$1048576,0),MATCH(F$5,'Destination Airport Cnx Demand'!$B$6:$K$6,0)),0)</f>
        <v>0</v>
      </c>
      <c r="G155" s="121">
        <f>IFERROR(INDEX(DestinationAirportCnxDemand,MATCH($B155,'Destination Airport Cnx Demand'!$B$6:$B$1048576,0),MATCH(G$5,'Destination Airport Cnx Demand'!$B$6:$K$6,0)),0)</f>
        <v>0</v>
      </c>
      <c r="H155" s="29">
        <f t="shared" si="42"/>
        <v>0</v>
      </c>
      <c r="I155" s="122">
        <f>Forecast!$D$40</f>
        <v>0.09</v>
      </c>
      <c r="J155" s="29">
        <f t="shared" si="43"/>
        <v>0</v>
      </c>
      <c r="K155" s="29">
        <f t="shared" si="44"/>
        <v>0</v>
      </c>
      <c r="L155" s="29">
        <f t="shared" si="45"/>
        <v>0</v>
      </c>
      <c r="M155" s="122">
        <f>IFERROR(INDEX(DestinationAirportQSI,MATCH(B155,'QSI for Destination Airport'!$B$6:$B$1048576,0),MATCH(M$5,'QSI for Destination Airport'!$B$6:$Q$6,0)),0)</f>
        <v>0</v>
      </c>
      <c r="N155" s="29">
        <f t="shared" si="46"/>
        <v>0</v>
      </c>
      <c r="O155" s="7">
        <f t="shared" si="47"/>
        <v>0</v>
      </c>
      <c r="P155" s="30">
        <f t="shared" si="48"/>
        <v>0</v>
      </c>
      <c r="Q155" s="29">
        <f t="shared" si="49"/>
        <v>0</v>
      </c>
      <c r="R155" s="29">
        <f t="shared" si="50"/>
        <v>0</v>
      </c>
      <c r="S155" s="153"/>
    </row>
    <row r="156" spans="1:19" s="78" customFormat="1" x14ac:dyDescent="0.2">
      <c r="A156" s="139">
        <f>'Destination Airport Cnx Demand'!A157</f>
        <v>151</v>
      </c>
      <c r="B156" s="139">
        <f>'Destination Airport Cnx Demand'!B157</f>
        <v>0</v>
      </c>
      <c r="C156" s="123" t="str">
        <f>IFERROR(VLOOKUP($B156,'City Lookup'!$C$4:$E$1048576,2,FALSE),"-")</f>
        <v>-</v>
      </c>
      <c r="D156" s="123" t="str">
        <f>IFERROR(VLOOKUP($B156,'City Lookup'!$C$4:$E$1048576,3,FALSE),"-")</f>
        <v>-</v>
      </c>
      <c r="E156" s="78" t="str">
        <f t="shared" si="41"/>
        <v>No Direct Service</v>
      </c>
      <c r="F156" s="121">
        <f>IFERROR(INDEX(DestinationAirportCnxDemand,MATCH($B156,'Destination Airport Cnx Demand'!$B$6:$B$1048576,0),MATCH(F$5,'Destination Airport Cnx Demand'!$B$6:$K$6,0)),0)</f>
        <v>0</v>
      </c>
      <c r="G156" s="121">
        <f>IFERROR(INDEX(DestinationAirportCnxDemand,MATCH($B156,'Destination Airport Cnx Demand'!$B$6:$B$1048576,0),MATCH(G$5,'Destination Airport Cnx Demand'!$B$6:$K$6,0)),0)</f>
        <v>0</v>
      </c>
      <c r="H156" s="29">
        <f t="shared" si="42"/>
        <v>0</v>
      </c>
      <c r="I156" s="122">
        <f>Forecast!$D$40</f>
        <v>0.09</v>
      </c>
      <c r="J156" s="29">
        <f t="shared" si="43"/>
        <v>0</v>
      </c>
      <c r="K156" s="29">
        <f t="shared" si="44"/>
        <v>0</v>
      </c>
      <c r="L156" s="29">
        <f t="shared" si="45"/>
        <v>0</v>
      </c>
      <c r="M156" s="122">
        <f>IFERROR(INDEX(DestinationAirportQSI,MATCH(B156,'QSI for Destination Airport'!$B$6:$B$1048576,0),MATCH(M$5,'QSI for Destination Airport'!$B$6:$Q$6,0)),0)</f>
        <v>0</v>
      </c>
      <c r="N156" s="29">
        <f t="shared" si="46"/>
        <v>0</v>
      </c>
      <c r="O156" s="7">
        <f t="shared" si="47"/>
        <v>0</v>
      </c>
      <c r="P156" s="30">
        <f t="shared" si="48"/>
        <v>0</v>
      </c>
      <c r="Q156" s="29">
        <f t="shared" si="49"/>
        <v>0</v>
      </c>
      <c r="R156" s="29">
        <f t="shared" si="50"/>
        <v>0</v>
      </c>
      <c r="S156" s="153"/>
    </row>
    <row r="157" spans="1:19" s="78" customFormat="1" x14ac:dyDescent="0.2">
      <c r="A157" s="139">
        <f>'Destination Airport Cnx Demand'!A158</f>
        <v>152</v>
      </c>
      <c r="B157" s="139">
        <f>'Destination Airport Cnx Demand'!B158</f>
        <v>0</v>
      </c>
      <c r="C157" s="123" t="str">
        <f>IFERROR(VLOOKUP($B157,'City Lookup'!$C$4:$E$1048576,2,FALSE),"-")</f>
        <v>-</v>
      </c>
      <c r="D157" s="123" t="str">
        <f>IFERROR(VLOOKUP($B157,'City Lookup'!$C$4:$E$1048576,3,FALSE),"-")</f>
        <v>-</v>
      </c>
      <c r="E157" s="78" t="str">
        <f t="shared" si="41"/>
        <v>No Direct Service</v>
      </c>
      <c r="F157" s="121">
        <f>IFERROR(INDEX(DestinationAirportCnxDemand,MATCH($B157,'Destination Airport Cnx Demand'!$B$6:$B$1048576,0),MATCH(F$5,'Destination Airport Cnx Demand'!$B$6:$K$6,0)),0)</f>
        <v>0</v>
      </c>
      <c r="G157" s="121">
        <f>IFERROR(INDEX(DestinationAirportCnxDemand,MATCH($B157,'Destination Airport Cnx Demand'!$B$6:$B$1048576,0),MATCH(G$5,'Destination Airport Cnx Demand'!$B$6:$K$6,0)),0)</f>
        <v>0</v>
      </c>
      <c r="H157" s="29">
        <f t="shared" si="42"/>
        <v>0</v>
      </c>
      <c r="I157" s="122">
        <f>Forecast!$D$40</f>
        <v>0.09</v>
      </c>
      <c r="J157" s="29">
        <f t="shared" si="43"/>
        <v>0</v>
      </c>
      <c r="K157" s="29">
        <f t="shared" si="44"/>
        <v>0</v>
      </c>
      <c r="L157" s="29">
        <f t="shared" si="45"/>
        <v>0</v>
      </c>
      <c r="M157" s="122">
        <f>IFERROR(INDEX(DestinationAirportQSI,MATCH(B157,'QSI for Destination Airport'!$B$6:$B$1048576,0),MATCH(M$5,'QSI for Destination Airport'!$B$6:$Q$6,0)),0)</f>
        <v>0</v>
      </c>
      <c r="N157" s="29">
        <f t="shared" si="46"/>
        <v>0</v>
      </c>
      <c r="O157" s="7">
        <f t="shared" si="47"/>
        <v>0</v>
      </c>
      <c r="P157" s="30">
        <f t="shared" si="48"/>
        <v>0</v>
      </c>
      <c r="Q157" s="29">
        <f t="shared" si="49"/>
        <v>0</v>
      </c>
      <c r="R157" s="29">
        <f t="shared" si="50"/>
        <v>0</v>
      </c>
      <c r="S157" s="153"/>
    </row>
    <row r="158" spans="1:19" s="78" customFormat="1" x14ac:dyDescent="0.2">
      <c r="A158" s="139">
        <f>'Destination Airport Cnx Demand'!A159</f>
        <v>153</v>
      </c>
      <c r="B158" s="139">
        <f>'Destination Airport Cnx Demand'!B159</f>
        <v>0</v>
      </c>
      <c r="C158" s="123" t="str">
        <f>IFERROR(VLOOKUP($B158,'City Lookup'!$C$4:$E$1048576,2,FALSE),"-")</f>
        <v>-</v>
      </c>
      <c r="D158" s="123" t="str">
        <f>IFERROR(VLOOKUP($B158,'City Lookup'!$C$4:$E$1048576,3,FALSE),"-")</f>
        <v>-</v>
      </c>
      <c r="E158" s="78" t="str">
        <f t="shared" si="41"/>
        <v>No Direct Service</v>
      </c>
      <c r="F158" s="121">
        <f>IFERROR(INDEX(DestinationAirportCnxDemand,MATCH($B158,'Destination Airport Cnx Demand'!$B$6:$B$1048576,0),MATCH(F$5,'Destination Airport Cnx Demand'!$B$6:$K$6,0)),0)</f>
        <v>0</v>
      </c>
      <c r="G158" s="121">
        <f>IFERROR(INDEX(DestinationAirportCnxDemand,MATCH($B158,'Destination Airport Cnx Demand'!$B$6:$B$1048576,0),MATCH(G$5,'Destination Airport Cnx Demand'!$B$6:$K$6,0)),0)</f>
        <v>0</v>
      </c>
      <c r="H158" s="29">
        <f t="shared" si="42"/>
        <v>0</v>
      </c>
      <c r="I158" s="122">
        <f>Forecast!$D$40</f>
        <v>0.09</v>
      </c>
      <c r="J158" s="29">
        <f t="shared" si="43"/>
        <v>0</v>
      </c>
      <c r="K158" s="29">
        <f t="shared" si="44"/>
        <v>0</v>
      </c>
      <c r="L158" s="29">
        <f t="shared" si="45"/>
        <v>0</v>
      </c>
      <c r="M158" s="122">
        <f>IFERROR(INDEX(DestinationAirportQSI,MATCH(B158,'QSI for Destination Airport'!$B$6:$B$1048576,0),MATCH(M$5,'QSI for Destination Airport'!$B$6:$Q$6,0)),0)</f>
        <v>0</v>
      </c>
      <c r="N158" s="29">
        <f t="shared" si="46"/>
        <v>0</v>
      </c>
      <c r="O158" s="7">
        <f t="shared" si="47"/>
        <v>0</v>
      </c>
      <c r="P158" s="30">
        <f t="shared" si="48"/>
        <v>0</v>
      </c>
      <c r="Q158" s="29">
        <f t="shared" si="49"/>
        <v>0</v>
      </c>
      <c r="R158" s="29">
        <f t="shared" si="50"/>
        <v>0</v>
      </c>
      <c r="S158" s="153"/>
    </row>
    <row r="159" spans="1:19" s="78" customFormat="1" x14ac:dyDescent="0.2">
      <c r="A159" s="139">
        <f>'Destination Airport Cnx Demand'!A160</f>
        <v>154</v>
      </c>
      <c r="B159" s="139">
        <f>'Destination Airport Cnx Demand'!B160</f>
        <v>0</v>
      </c>
      <c r="C159" s="123" t="str">
        <f>IFERROR(VLOOKUP($B159,'City Lookup'!$C$4:$E$1048576,2,FALSE),"-")</f>
        <v>-</v>
      </c>
      <c r="D159" s="123" t="str">
        <f>IFERROR(VLOOKUP($B159,'City Lookup'!$C$4:$E$1048576,3,FALSE),"-")</f>
        <v>-</v>
      </c>
      <c r="E159" s="78" t="str">
        <f t="shared" si="41"/>
        <v>No Direct Service</v>
      </c>
      <c r="F159" s="121">
        <f>IFERROR(INDEX(DestinationAirportCnxDemand,MATCH($B159,'Destination Airport Cnx Demand'!$B$6:$B$1048576,0),MATCH(F$5,'Destination Airport Cnx Demand'!$B$6:$K$6,0)),0)</f>
        <v>0</v>
      </c>
      <c r="G159" s="121">
        <f>IFERROR(INDEX(DestinationAirportCnxDemand,MATCH($B159,'Destination Airport Cnx Demand'!$B$6:$B$1048576,0),MATCH(G$5,'Destination Airport Cnx Demand'!$B$6:$K$6,0)),0)</f>
        <v>0</v>
      </c>
      <c r="H159" s="29">
        <f t="shared" si="42"/>
        <v>0</v>
      </c>
      <c r="I159" s="122">
        <f>Forecast!$D$40</f>
        <v>0.09</v>
      </c>
      <c r="J159" s="29">
        <f t="shared" si="43"/>
        <v>0</v>
      </c>
      <c r="K159" s="29">
        <f t="shared" si="44"/>
        <v>0</v>
      </c>
      <c r="L159" s="29">
        <f t="shared" si="45"/>
        <v>0</v>
      </c>
      <c r="M159" s="122">
        <f>IFERROR(INDEX(DestinationAirportQSI,MATCH(B159,'QSI for Destination Airport'!$B$6:$B$1048576,0),MATCH(M$5,'QSI for Destination Airport'!$B$6:$Q$6,0)),0)</f>
        <v>0</v>
      </c>
      <c r="N159" s="29">
        <f t="shared" si="46"/>
        <v>0</v>
      </c>
      <c r="O159" s="7">
        <f t="shared" si="47"/>
        <v>0</v>
      </c>
      <c r="P159" s="30">
        <f t="shared" si="48"/>
        <v>0</v>
      </c>
      <c r="Q159" s="29">
        <f t="shared" si="49"/>
        <v>0</v>
      </c>
      <c r="R159" s="29">
        <f t="shared" si="50"/>
        <v>0</v>
      </c>
      <c r="S159" s="153"/>
    </row>
    <row r="160" spans="1:19" s="78" customFormat="1" x14ac:dyDescent="0.2">
      <c r="A160" s="139">
        <f>'Destination Airport Cnx Demand'!A161</f>
        <v>155</v>
      </c>
      <c r="B160" s="139">
        <f>'Destination Airport Cnx Demand'!B161</f>
        <v>0</v>
      </c>
      <c r="C160" s="123" t="str">
        <f>IFERROR(VLOOKUP($B160,'City Lookup'!$C$4:$E$1048576,2,FALSE),"-")</f>
        <v>-</v>
      </c>
      <c r="D160" s="123" t="str">
        <f>IFERROR(VLOOKUP($B160,'City Lookup'!$C$4:$E$1048576,3,FALSE),"-")</f>
        <v>-</v>
      </c>
      <c r="E160" s="78" t="str">
        <f t="shared" si="41"/>
        <v>No Direct Service</v>
      </c>
      <c r="F160" s="121">
        <f>IFERROR(INDEX(DestinationAirportCnxDemand,MATCH($B160,'Destination Airport Cnx Demand'!$B$6:$B$1048576,0),MATCH(F$5,'Destination Airport Cnx Demand'!$B$6:$K$6,0)),0)</f>
        <v>0</v>
      </c>
      <c r="G160" s="121">
        <f>IFERROR(INDEX(DestinationAirportCnxDemand,MATCH($B160,'Destination Airport Cnx Demand'!$B$6:$B$1048576,0),MATCH(G$5,'Destination Airport Cnx Demand'!$B$6:$K$6,0)),0)</f>
        <v>0</v>
      </c>
      <c r="H160" s="29">
        <f t="shared" si="42"/>
        <v>0</v>
      </c>
      <c r="I160" s="122">
        <f>Forecast!$D$40</f>
        <v>0.09</v>
      </c>
      <c r="J160" s="29">
        <f t="shared" si="43"/>
        <v>0</v>
      </c>
      <c r="K160" s="29">
        <f t="shared" si="44"/>
        <v>0</v>
      </c>
      <c r="L160" s="29">
        <f t="shared" si="45"/>
        <v>0</v>
      </c>
      <c r="M160" s="122">
        <f>IFERROR(INDEX(DestinationAirportQSI,MATCH(B160,'QSI for Destination Airport'!$B$6:$B$1048576,0),MATCH(M$5,'QSI for Destination Airport'!$B$6:$Q$6,0)),0)</f>
        <v>0</v>
      </c>
      <c r="N160" s="29">
        <f t="shared" si="46"/>
        <v>0</v>
      </c>
      <c r="O160" s="7">
        <f t="shared" si="47"/>
        <v>0</v>
      </c>
      <c r="P160" s="30">
        <f t="shared" si="48"/>
        <v>0</v>
      </c>
      <c r="Q160" s="29">
        <f t="shared" si="49"/>
        <v>0</v>
      </c>
      <c r="R160" s="29">
        <f t="shared" si="50"/>
        <v>0</v>
      </c>
      <c r="S160" s="153"/>
    </row>
    <row r="161" spans="1:19" s="78" customFormat="1" x14ac:dyDescent="0.2">
      <c r="A161" s="139">
        <f>'Destination Airport Cnx Demand'!A162</f>
        <v>156</v>
      </c>
      <c r="B161" s="139">
        <f>'Destination Airport Cnx Demand'!B162</f>
        <v>0</v>
      </c>
      <c r="C161" s="123" t="str">
        <f>IFERROR(VLOOKUP($B161,'City Lookup'!$C$4:$E$1048576,2,FALSE),"-")</f>
        <v>-</v>
      </c>
      <c r="D161" s="123" t="str">
        <f>IFERROR(VLOOKUP($B161,'City Lookup'!$C$4:$E$1048576,3,FALSE),"-")</f>
        <v>-</v>
      </c>
      <c r="E161" s="78" t="str">
        <f t="shared" si="41"/>
        <v>No Direct Service</v>
      </c>
      <c r="F161" s="121">
        <f>IFERROR(INDEX(DestinationAirportCnxDemand,MATCH($B161,'Destination Airport Cnx Demand'!$B$6:$B$1048576,0),MATCH(F$5,'Destination Airport Cnx Demand'!$B$6:$K$6,0)),0)</f>
        <v>0</v>
      </c>
      <c r="G161" s="121">
        <f>IFERROR(INDEX(DestinationAirportCnxDemand,MATCH($B161,'Destination Airport Cnx Demand'!$B$6:$B$1048576,0),MATCH(G$5,'Destination Airport Cnx Demand'!$B$6:$K$6,0)),0)</f>
        <v>0</v>
      </c>
      <c r="H161" s="29">
        <f t="shared" si="42"/>
        <v>0</v>
      </c>
      <c r="I161" s="122">
        <f>Forecast!$D$40</f>
        <v>0.09</v>
      </c>
      <c r="J161" s="29">
        <f t="shared" si="43"/>
        <v>0</v>
      </c>
      <c r="K161" s="29">
        <f t="shared" si="44"/>
        <v>0</v>
      </c>
      <c r="L161" s="29">
        <f t="shared" si="45"/>
        <v>0</v>
      </c>
      <c r="M161" s="122">
        <f>IFERROR(INDEX(DestinationAirportQSI,MATCH(B161,'QSI for Destination Airport'!$B$6:$B$1048576,0),MATCH(M$5,'QSI for Destination Airport'!$B$6:$Q$6,0)),0)</f>
        <v>0</v>
      </c>
      <c r="N161" s="29">
        <f t="shared" si="46"/>
        <v>0</v>
      </c>
      <c r="O161" s="7">
        <f t="shared" si="47"/>
        <v>0</v>
      </c>
      <c r="P161" s="30">
        <f t="shared" si="48"/>
        <v>0</v>
      </c>
      <c r="Q161" s="29">
        <f t="shared" si="49"/>
        <v>0</v>
      </c>
      <c r="R161" s="29">
        <f t="shared" si="50"/>
        <v>0</v>
      </c>
      <c r="S161" s="153"/>
    </row>
    <row r="162" spans="1:19" s="78" customFormat="1" x14ac:dyDescent="0.2">
      <c r="A162" s="139">
        <f>'Destination Airport Cnx Demand'!A163</f>
        <v>157</v>
      </c>
      <c r="B162" s="139">
        <f>'Destination Airport Cnx Demand'!B163</f>
        <v>0</v>
      </c>
      <c r="C162" s="123" t="str">
        <f>IFERROR(VLOOKUP($B162,'City Lookup'!$C$4:$E$1048576,2,FALSE),"-")</f>
        <v>-</v>
      </c>
      <c r="D162" s="123" t="str">
        <f>IFERROR(VLOOKUP($B162,'City Lookup'!$C$4:$E$1048576,3,FALSE),"-")</f>
        <v>-</v>
      </c>
      <c r="E162" s="78" t="str">
        <f t="shared" si="41"/>
        <v>No Direct Service</v>
      </c>
      <c r="F162" s="121">
        <f>IFERROR(INDEX(DestinationAirportCnxDemand,MATCH($B162,'Destination Airport Cnx Demand'!$B$6:$B$1048576,0),MATCH(F$5,'Destination Airport Cnx Demand'!$B$6:$K$6,0)),0)</f>
        <v>0</v>
      </c>
      <c r="G162" s="121">
        <f>IFERROR(INDEX(DestinationAirportCnxDemand,MATCH($B162,'Destination Airport Cnx Demand'!$B$6:$B$1048576,0),MATCH(G$5,'Destination Airport Cnx Demand'!$B$6:$K$6,0)),0)</f>
        <v>0</v>
      </c>
      <c r="H162" s="29">
        <f t="shared" si="42"/>
        <v>0</v>
      </c>
      <c r="I162" s="122">
        <f>Forecast!$D$40</f>
        <v>0.09</v>
      </c>
      <c r="J162" s="29">
        <f t="shared" si="43"/>
        <v>0</v>
      </c>
      <c r="K162" s="29">
        <f t="shared" si="44"/>
        <v>0</v>
      </c>
      <c r="L162" s="29">
        <f t="shared" si="45"/>
        <v>0</v>
      </c>
      <c r="M162" s="122">
        <f>IFERROR(INDEX(DestinationAirportQSI,MATCH(B162,'QSI for Destination Airport'!$B$6:$B$1048576,0),MATCH(M$5,'QSI for Destination Airport'!$B$6:$Q$6,0)),0)</f>
        <v>0</v>
      </c>
      <c r="N162" s="29">
        <f t="shared" si="46"/>
        <v>0</v>
      </c>
      <c r="O162" s="7">
        <f t="shared" si="47"/>
        <v>0</v>
      </c>
      <c r="P162" s="30">
        <f t="shared" si="48"/>
        <v>0</v>
      </c>
      <c r="Q162" s="29">
        <f t="shared" si="49"/>
        <v>0</v>
      </c>
      <c r="R162" s="29">
        <f t="shared" si="50"/>
        <v>0</v>
      </c>
      <c r="S162" s="153"/>
    </row>
    <row r="163" spans="1:19" s="78" customFormat="1" x14ac:dyDescent="0.2">
      <c r="A163" s="139">
        <f>'Destination Airport Cnx Demand'!A164</f>
        <v>158</v>
      </c>
      <c r="B163" s="139">
        <f>'Destination Airport Cnx Demand'!B164</f>
        <v>0</v>
      </c>
      <c r="C163" s="123" t="str">
        <f>IFERROR(VLOOKUP($B163,'City Lookup'!$C$4:$E$1048576,2,FALSE),"-")</f>
        <v>-</v>
      </c>
      <c r="D163" s="123" t="str">
        <f>IFERROR(VLOOKUP($B163,'City Lookup'!$C$4:$E$1048576,3,FALSE),"-")</f>
        <v>-</v>
      </c>
      <c r="E163" s="78" t="str">
        <f t="shared" si="41"/>
        <v>No Direct Service</v>
      </c>
      <c r="F163" s="121">
        <f>IFERROR(INDEX(DestinationAirportCnxDemand,MATCH($B163,'Destination Airport Cnx Demand'!$B$6:$B$1048576,0),MATCH(F$5,'Destination Airport Cnx Demand'!$B$6:$K$6,0)),0)</f>
        <v>0</v>
      </c>
      <c r="G163" s="121">
        <f>IFERROR(INDEX(DestinationAirportCnxDemand,MATCH($B163,'Destination Airport Cnx Demand'!$B$6:$B$1048576,0),MATCH(G$5,'Destination Airport Cnx Demand'!$B$6:$K$6,0)),0)</f>
        <v>0</v>
      </c>
      <c r="H163" s="29">
        <f t="shared" si="42"/>
        <v>0</v>
      </c>
      <c r="I163" s="122">
        <f>Forecast!$D$40</f>
        <v>0.09</v>
      </c>
      <c r="J163" s="29">
        <f t="shared" si="43"/>
        <v>0</v>
      </c>
      <c r="K163" s="29">
        <f t="shared" si="44"/>
        <v>0</v>
      </c>
      <c r="L163" s="29">
        <f t="shared" si="45"/>
        <v>0</v>
      </c>
      <c r="M163" s="122">
        <f>IFERROR(INDEX(DestinationAirportQSI,MATCH(B163,'QSI for Destination Airport'!$B$6:$B$1048576,0),MATCH(M$5,'QSI for Destination Airport'!$B$6:$Q$6,0)),0)</f>
        <v>0</v>
      </c>
      <c r="N163" s="29">
        <f t="shared" si="46"/>
        <v>0</v>
      </c>
      <c r="O163" s="7">
        <f t="shared" si="47"/>
        <v>0</v>
      </c>
      <c r="P163" s="30">
        <f t="shared" si="48"/>
        <v>0</v>
      </c>
      <c r="Q163" s="29">
        <f t="shared" si="49"/>
        <v>0</v>
      </c>
      <c r="R163" s="29">
        <f t="shared" si="50"/>
        <v>0</v>
      </c>
      <c r="S163" s="153"/>
    </row>
    <row r="164" spans="1:19" s="78" customFormat="1" x14ac:dyDescent="0.2">
      <c r="A164" s="139">
        <f>'Destination Airport Cnx Demand'!A165</f>
        <v>159</v>
      </c>
      <c r="B164" s="139">
        <f>'Destination Airport Cnx Demand'!B165</f>
        <v>0</v>
      </c>
      <c r="C164" s="123" t="str">
        <f>IFERROR(VLOOKUP($B164,'City Lookup'!$C$4:$E$1048576,2,FALSE),"-")</f>
        <v>-</v>
      </c>
      <c r="D164" s="123" t="str">
        <f>IFERROR(VLOOKUP($B164,'City Lookup'!$C$4:$E$1048576,3,FALSE),"-")</f>
        <v>-</v>
      </c>
      <c r="E164" s="78" t="str">
        <f t="shared" si="41"/>
        <v>No Direct Service</v>
      </c>
      <c r="F164" s="121">
        <f>IFERROR(INDEX(DestinationAirportCnxDemand,MATCH($B164,'Destination Airport Cnx Demand'!$B$6:$B$1048576,0),MATCH(F$5,'Destination Airport Cnx Demand'!$B$6:$K$6,0)),0)</f>
        <v>0</v>
      </c>
      <c r="G164" s="121">
        <f>IFERROR(INDEX(DestinationAirportCnxDemand,MATCH($B164,'Destination Airport Cnx Demand'!$B$6:$B$1048576,0),MATCH(G$5,'Destination Airport Cnx Demand'!$B$6:$K$6,0)),0)</f>
        <v>0</v>
      </c>
      <c r="H164" s="29">
        <f t="shared" si="42"/>
        <v>0</v>
      </c>
      <c r="I164" s="122">
        <f>Forecast!$D$40</f>
        <v>0.09</v>
      </c>
      <c r="J164" s="29">
        <f t="shared" si="43"/>
        <v>0</v>
      </c>
      <c r="K164" s="29">
        <f t="shared" si="44"/>
        <v>0</v>
      </c>
      <c r="L164" s="29">
        <f t="shared" si="45"/>
        <v>0</v>
      </c>
      <c r="M164" s="122">
        <f>IFERROR(INDEX(DestinationAirportQSI,MATCH(B164,'QSI for Destination Airport'!$B$6:$B$1048576,0),MATCH(M$5,'QSI for Destination Airport'!$B$6:$Q$6,0)),0)</f>
        <v>0</v>
      </c>
      <c r="N164" s="29">
        <f t="shared" si="46"/>
        <v>0</v>
      </c>
      <c r="O164" s="7">
        <f t="shared" si="47"/>
        <v>0</v>
      </c>
      <c r="P164" s="30">
        <f t="shared" si="48"/>
        <v>0</v>
      </c>
      <c r="Q164" s="29">
        <f t="shared" si="49"/>
        <v>0</v>
      </c>
      <c r="R164" s="29">
        <f t="shared" si="50"/>
        <v>0</v>
      </c>
      <c r="S164" s="153"/>
    </row>
    <row r="165" spans="1:19" s="78" customFormat="1" x14ac:dyDescent="0.2">
      <c r="A165" s="139">
        <f>'Destination Airport Cnx Demand'!A166</f>
        <v>160</v>
      </c>
      <c r="B165" s="139">
        <f>'Destination Airport Cnx Demand'!B166</f>
        <v>0</v>
      </c>
      <c r="C165" s="123" t="str">
        <f>IFERROR(VLOOKUP($B165,'City Lookup'!$C$4:$E$1048576,2,FALSE),"-")</f>
        <v>-</v>
      </c>
      <c r="D165" s="123" t="str">
        <f>IFERROR(VLOOKUP($B165,'City Lookup'!$C$4:$E$1048576,3,FALSE),"-")</f>
        <v>-</v>
      </c>
      <c r="E165" s="78" t="str">
        <f t="shared" si="41"/>
        <v>No Direct Service</v>
      </c>
      <c r="F165" s="121">
        <f>IFERROR(INDEX(DestinationAirportCnxDemand,MATCH($B165,'Destination Airport Cnx Demand'!$B$6:$B$1048576,0),MATCH(F$5,'Destination Airport Cnx Demand'!$B$6:$K$6,0)),0)</f>
        <v>0</v>
      </c>
      <c r="G165" s="121">
        <f>IFERROR(INDEX(DestinationAirportCnxDemand,MATCH($B165,'Destination Airport Cnx Demand'!$B$6:$B$1048576,0),MATCH(G$5,'Destination Airport Cnx Demand'!$B$6:$K$6,0)),0)</f>
        <v>0</v>
      </c>
      <c r="H165" s="29">
        <f t="shared" si="42"/>
        <v>0</v>
      </c>
      <c r="I165" s="122">
        <f>Forecast!$D$40</f>
        <v>0.09</v>
      </c>
      <c r="J165" s="29">
        <f t="shared" si="43"/>
        <v>0</v>
      </c>
      <c r="K165" s="29">
        <f t="shared" si="44"/>
        <v>0</v>
      </c>
      <c r="L165" s="29">
        <f t="shared" si="45"/>
        <v>0</v>
      </c>
      <c r="M165" s="122">
        <f>IFERROR(INDEX(DestinationAirportQSI,MATCH(B165,'QSI for Destination Airport'!$B$6:$B$1048576,0),MATCH(M$5,'QSI for Destination Airport'!$B$6:$Q$6,0)),0)</f>
        <v>0</v>
      </c>
      <c r="N165" s="29">
        <f t="shared" si="46"/>
        <v>0</v>
      </c>
      <c r="O165" s="7">
        <f t="shared" si="47"/>
        <v>0</v>
      </c>
      <c r="P165" s="30">
        <f t="shared" si="48"/>
        <v>0</v>
      </c>
      <c r="Q165" s="29">
        <f t="shared" si="49"/>
        <v>0</v>
      </c>
      <c r="R165" s="29">
        <f t="shared" si="50"/>
        <v>0</v>
      </c>
      <c r="S165" s="153"/>
    </row>
    <row r="166" spans="1:19" s="78" customFormat="1" x14ac:dyDescent="0.2">
      <c r="A166" s="139">
        <f>'Destination Airport Cnx Demand'!A167</f>
        <v>161</v>
      </c>
      <c r="B166" s="139">
        <f>'Destination Airport Cnx Demand'!B167</f>
        <v>0</v>
      </c>
      <c r="C166" s="123" t="str">
        <f>IFERROR(VLOOKUP($B166,'City Lookup'!$C$4:$E$1048576,2,FALSE),"-")</f>
        <v>-</v>
      </c>
      <c r="D166" s="123" t="str">
        <f>IFERROR(VLOOKUP($B166,'City Lookup'!$C$4:$E$1048576,3,FALSE),"-")</f>
        <v>-</v>
      </c>
      <c r="E166" s="78" t="str">
        <f t="shared" ref="E166:E197" si="51">IFERROR(IF(F166&gt;5000,"Direct Service","No Direct Service"),"-")</f>
        <v>No Direct Service</v>
      </c>
      <c r="F166" s="121">
        <f>IFERROR(INDEX(DestinationAirportCnxDemand,MATCH($B166,'Destination Airport Cnx Demand'!$B$6:$B$1048576,0),MATCH(F$5,'Destination Airport Cnx Demand'!$B$6:$K$6,0)),0)</f>
        <v>0</v>
      </c>
      <c r="G166" s="121">
        <f>IFERROR(INDEX(DestinationAirportCnxDemand,MATCH($B166,'Destination Airport Cnx Demand'!$B$6:$B$1048576,0),MATCH(G$5,'Destination Airport Cnx Demand'!$B$6:$K$6,0)),0)</f>
        <v>0</v>
      </c>
      <c r="H166" s="29">
        <f t="shared" ref="H166:H197" si="52">SUM(F166,G166)</f>
        <v>0</v>
      </c>
      <c r="I166" s="122">
        <f>Forecast!$D$40</f>
        <v>0.09</v>
      </c>
      <c r="J166" s="29">
        <f t="shared" ref="J166:J175" si="53">F166*(1+$I166)</f>
        <v>0</v>
      </c>
      <c r="K166" s="29">
        <f t="shared" ref="K166:K175" si="54">G166*(1+$I166)</f>
        <v>0</v>
      </c>
      <c r="L166" s="29">
        <f t="shared" ref="L166:L197" si="55">SUM(J166,K166)</f>
        <v>0</v>
      </c>
      <c r="M166" s="122">
        <f>IFERROR(INDEX(DestinationAirportQSI,MATCH(B166,'QSI for Destination Airport'!$B$6:$B$1048576,0),MATCH(M$5,'QSI for Destination Airport'!$B$6:$Q$6,0)),0)</f>
        <v>0</v>
      </c>
      <c r="N166" s="29">
        <f t="shared" ref="N166:N197" si="56">K166*M166</f>
        <v>0</v>
      </c>
      <c r="O166" s="7">
        <f t="shared" ref="O166:O197" si="57">IFERROR(N166/L166,0%)</f>
        <v>0</v>
      </c>
      <c r="P166" s="30">
        <f t="shared" ref="P166:P175" si="58">IF((M166*QSIAdjustmentFactor)&gt;P$4,P$4,M166*QSIAdjustmentFactor)</f>
        <v>0</v>
      </c>
      <c r="Q166" s="29">
        <f t="shared" ref="Q166:Q197" si="59">K166*P166</f>
        <v>0</v>
      </c>
      <c r="R166" s="29">
        <f t="shared" ref="R166:R197" si="60">Q166*SeasonalityFactorDestinationAirport</f>
        <v>0</v>
      </c>
      <c r="S166" s="153"/>
    </row>
    <row r="167" spans="1:19" s="78" customFormat="1" x14ac:dyDescent="0.2">
      <c r="A167" s="139">
        <f>'Destination Airport Cnx Demand'!A168</f>
        <v>162</v>
      </c>
      <c r="B167" s="139">
        <f>'Destination Airport Cnx Demand'!B168</f>
        <v>0</v>
      </c>
      <c r="C167" s="123" t="str">
        <f>IFERROR(VLOOKUP($B167,'City Lookup'!$C$4:$E$1048576,2,FALSE),"-")</f>
        <v>-</v>
      </c>
      <c r="D167" s="123" t="str">
        <f>IFERROR(VLOOKUP($B167,'City Lookup'!$C$4:$E$1048576,3,FALSE),"-")</f>
        <v>-</v>
      </c>
      <c r="E167" s="78" t="str">
        <f t="shared" si="51"/>
        <v>No Direct Service</v>
      </c>
      <c r="F167" s="121">
        <f>IFERROR(INDEX(DestinationAirportCnxDemand,MATCH($B167,'Destination Airport Cnx Demand'!$B$6:$B$1048576,0),MATCH(F$5,'Destination Airport Cnx Demand'!$B$6:$K$6,0)),0)</f>
        <v>0</v>
      </c>
      <c r="G167" s="121">
        <f>IFERROR(INDEX(DestinationAirportCnxDemand,MATCH($B167,'Destination Airport Cnx Demand'!$B$6:$B$1048576,0),MATCH(G$5,'Destination Airport Cnx Demand'!$B$6:$K$6,0)),0)</f>
        <v>0</v>
      </c>
      <c r="H167" s="29">
        <f t="shared" si="52"/>
        <v>0</v>
      </c>
      <c r="I167" s="122">
        <f>Forecast!$D$40</f>
        <v>0.09</v>
      </c>
      <c r="J167" s="29">
        <f t="shared" si="53"/>
        <v>0</v>
      </c>
      <c r="K167" s="29">
        <f t="shared" si="54"/>
        <v>0</v>
      </c>
      <c r="L167" s="29">
        <f t="shared" si="55"/>
        <v>0</v>
      </c>
      <c r="M167" s="122">
        <f>IFERROR(INDEX(DestinationAirportQSI,MATCH(B167,'QSI for Destination Airport'!$B$6:$B$1048576,0),MATCH(M$5,'QSI for Destination Airport'!$B$6:$Q$6,0)),0)</f>
        <v>0</v>
      </c>
      <c r="N167" s="29">
        <f t="shared" si="56"/>
        <v>0</v>
      </c>
      <c r="O167" s="7">
        <f t="shared" si="57"/>
        <v>0</v>
      </c>
      <c r="P167" s="30">
        <f t="shared" si="58"/>
        <v>0</v>
      </c>
      <c r="Q167" s="29">
        <f t="shared" si="59"/>
        <v>0</v>
      </c>
      <c r="R167" s="29">
        <f t="shared" si="60"/>
        <v>0</v>
      </c>
      <c r="S167" s="153"/>
    </row>
    <row r="168" spans="1:19" s="78" customFormat="1" x14ac:dyDescent="0.2">
      <c r="A168" s="139">
        <f>'Destination Airport Cnx Demand'!A169</f>
        <v>163</v>
      </c>
      <c r="B168" s="139">
        <f>'Destination Airport Cnx Demand'!B169</f>
        <v>0</v>
      </c>
      <c r="C168" s="123" t="str">
        <f>IFERROR(VLOOKUP($B168,'City Lookup'!$C$4:$E$1048576,2,FALSE),"-")</f>
        <v>-</v>
      </c>
      <c r="D168" s="123" t="str">
        <f>IFERROR(VLOOKUP($B168,'City Lookup'!$C$4:$E$1048576,3,FALSE),"-")</f>
        <v>-</v>
      </c>
      <c r="E168" s="78" t="str">
        <f t="shared" si="51"/>
        <v>No Direct Service</v>
      </c>
      <c r="F168" s="121">
        <f>IFERROR(INDEX(DestinationAirportCnxDemand,MATCH($B168,'Destination Airport Cnx Demand'!$B$6:$B$1048576,0),MATCH(F$5,'Destination Airport Cnx Demand'!$B$6:$K$6,0)),0)</f>
        <v>0</v>
      </c>
      <c r="G168" s="121">
        <f>IFERROR(INDEX(DestinationAirportCnxDemand,MATCH($B168,'Destination Airport Cnx Demand'!$B$6:$B$1048576,0),MATCH(G$5,'Destination Airport Cnx Demand'!$B$6:$K$6,0)),0)</f>
        <v>0</v>
      </c>
      <c r="H168" s="29">
        <f t="shared" si="52"/>
        <v>0</v>
      </c>
      <c r="I168" s="122">
        <f>Forecast!$D$40</f>
        <v>0.09</v>
      </c>
      <c r="J168" s="29">
        <f t="shared" si="53"/>
        <v>0</v>
      </c>
      <c r="K168" s="29">
        <f t="shared" si="54"/>
        <v>0</v>
      </c>
      <c r="L168" s="29">
        <f t="shared" si="55"/>
        <v>0</v>
      </c>
      <c r="M168" s="122">
        <f>IFERROR(INDEX(DestinationAirportQSI,MATCH(B168,'QSI for Destination Airport'!$B$6:$B$1048576,0),MATCH(M$5,'QSI for Destination Airport'!$B$6:$Q$6,0)),0)</f>
        <v>0</v>
      </c>
      <c r="N168" s="29">
        <f t="shared" si="56"/>
        <v>0</v>
      </c>
      <c r="O168" s="7">
        <f t="shared" si="57"/>
        <v>0</v>
      </c>
      <c r="P168" s="30">
        <f t="shared" si="58"/>
        <v>0</v>
      </c>
      <c r="Q168" s="29">
        <f t="shared" si="59"/>
        <v>0</v>
      </c>
      <c r="R168" s="29">
        <f t="shared" si="60"/>
        <v>0</v>
      </c>
      <c r="S168" s="153"/>
    </row>
    <row r="169" spans="1:19" s="78" customFormat="1" x14ac:dyDescent="0.2">
      <c r="A169" s="139">
        <f>'Destination Airport Cnx Demand'!A170</f>
        <v>164</v>
      </c>
      <c r="B169" s="139">
        <f>'Destination Airport Cnx Demand'!B170</f>
        <v>0</v>
      </c>
      <c r="C169" s="123" t="str">
        <f>IFERROR(VLOOKUP($B169,'City Lookup'!$C$4:$E$1048576,2,FALSE),"-")</f>
        <v>-</v>
      </c>
      <c r="D169" s="123" t="str">
        <f>IFERROR(VLOOKUP($B169,'City Lookup'!$C$4:$E$1048576,3,FALSE),"-")</f>
        <v>-</v>
      </c>
      <c r="E169" s="78" t="str">
        <f t="shared" si="51"/>
        <v>No Direct Service</v>
      </c>
      <c r="F169" s="121">
        <f>IFERROR(INDEX(DestinationAirportCnxDemand,MATCH($B169,'Destination Airport Cnx Demand'!$B$6:$B$1048576,0),MATCH(F$5,'Destination Airport Cnx Demand'!$B$6:$K$6,0)),0)</f>
        <v>0</v>
      </c>
      <c r="G169" s="121">
        <f>IFERROR(INDEX(DestinationAirportCnxDemand,MATCH($B169,'Destination Airport Cnx Demand'!$B$6:$B$1048576,0),MATCH(G$5,'Destination Airport Cnx Demand'!$B$6:$K$6,0)),0)</f>
        <v>0</v>
      </c>
      <c r="H169" s="29">
        <f t="shared" si="52"/>
        <v>0</v>
      </c>
      <c r="I169" s="122">
        <f>Forecast!$D$40</f>
        <v>0.09</v>
      </c>
      <c r="J169" s="29">
        <f t="shared" si="53"/>
        <v>0</v>
      </c>
      <c r="K169" s="29">
        <f t="shared" si="54"/>
        <v>0</v>
      </c>
      <c r="L169" s="29">
        <f t="shared" si="55"/>
        <v>0</v>
      </c>
      <c r="M169" s="122">
        <f>IFERROR(INDEX(DestinationAirportQSI,MATCH(B169,'QSI for Destination Airport'!$B$6:$B$1048576,0),MATCH(M$5,'QSI for Destination Airport'!$B$6:$Q$6,0)),0)</f>
        <v>0</v>
      </c>
      <c r="N169" s="29">
        <f t="shared" si="56"/>
        <v>0</v>
      </c>
      <c r="O169" s="7">
        <f t="shared" si="57"/>
        <v>0</v>
      </c>
      <c r="P169" s="30">
        <f t="shared" si="58"/>
        <v>0</v>
      </c>
      <c r="Q169" s="29">
        <f t="shared" si="59"/>
        <v>0</v>
      </c>
      <c r="R169" s="29">
        <f t="shared" si="60"/>
        <v>0</v>
      </c>
      <c r="S169" s="153"/>
    </row>
    <row r="170" spans="1:19" s="78" customFormat="1" x14ac:dyDescent="0.2">
      <c r="A170" s="139">
        <f>'Destination Airport Cnx Demand'!A171</f>
        <v>165</v>
      </c>
      <c r="B170" s="139">
        <f>'Destination Airport Cnx Demand'!B171</f>
        <v>0</v>
      </c>
      <c r="C170" s="123" t="str">
        <f>IFERROR(VLOOKUP($B170,'City Lookup'!$C$4:$E$1048576,2,FALSE),"-")</f>
        <v>-</v>
      </c>
      <c r="D170" s="123" t="str">
        <f>IFERROR(VLOOKUP($B170,'City Lookup'!$C$4:$E$1048576,3,FALSE),"-")</f>
        <v>-</v>
      </c>
      <c r="E170" s="78" t="str">
        <f t="shared" si="51"/>
        <v>No Direct Service</v>
      </c>
      <c r="F170" s="121">
        <f>IFERROR(INDEX(DestinationAirportCnxDemand,MATCH($B170,'Destination Airport Cnx Demand'!$B$6:$B$1048576,0),MATCH(F$5,'Destination Airport Cnx Demand'!$B$6:$K$6,0)),0)</f>
        <v>0</v>
      </c>
      <c r="G170" s="121">
        <f>IFERROR(INDEX(DestinationAirportCnxDemand,MATCH($B170,'Destination Airport Cnx Demand'!$B$6:$B$1048576,0),MATCH(G$5,'Destination Airport Cnx Demand'!$B$6:$K$6,0)),0)</f>
        <v>0</v>
      </c>
      <c r="H170" s="29">
        <f t="shared" si="52"/>
        <v>0</v>
      </c>
      <c r="I170" s="122">
        <f>Forecast!$D$40</f>
        <v>0.09</v>
      </c>
      <c r="J170" s="29">
        <f t="shared" si="53"/>
        <v>0</v>
      </c>
      <c r="K170" s="29">
        <f t="shared" si="54"/>
        <v>0</v>
      </c>
      <c r="L170" s="29">
        <f t="shared" si="55"/>
        <v>0</v>
      </c>
      <c r="M170" s="122">
        <f>IFERROR(INDEX(DestinationAirportQSI,MATCH(B170,'QSI for Destination Airport'!$B$6:$B$1048576,0),MATCH(M$5,'QSI for Destination Airport'!$B$6:$Q$6,0)),0)</f>
        <v>0</v>
      </c>
      <c r="N170" s="29">
        <f t="shared" si="56"/>
        <v>0</v>
      </c>
      <c r="O170" s="7">
        <f t="shared" si="57"/>
        <v>0</v>
      </c>
      <c r="P170" s="30">
        <f t="shared" si="58"/>
        <v>0</v>
      </c>
      <c r="Q170" s="29">
        <f t="shared" si="59"/>
        <v>0</v>
      </c>
      <c r="R170" s="29">
        <f t="shared" si="60"/>
        <v>0</v>
      </c>
      <c r="S170" s="153"/>
    </row>
    <row r="171" spans="1:19" s="78" customFormat="1" x14ac:dyDescent="0.2">
      <c r="A171" s="139">
        <f>'Destination Airport Cnx Demand'!A172</f>
        <v>166</v>
      </c>
      <c r="B171" s="139">
        <f>'Destination Airport Cnx Demand'!B172</f>
        <v>0</v>
      </c>
      <c r="C171" s="123" t="str">
        <f>IFERROR(VLOOKUP($B171,'City Lookup'!$C$4:$E$1048576,2,FALSE),"-")</f>
        <v>-</v>
      </c>
      <c r="D171" s="123" t="str">
        <f>IFERROR(VLOOKUP($B171,'City Lookup'!$C$4:$E$1048576,3,FALSE),"-")</f>
        <v>-</v>
      </c>
      <c r="E171" s="78" t="str">
        <f t="shared" si="51"/>
        <v>No Direct Service</v>
      </c>
      <c r="F171" s="121">
        <f>IFERROR(INDEX(DestinationAirportCnxDemand,MATCH($B171,'Destination Airport Cnx Demand'!$B$6:$B$1048576,0),MATCH(F$5,'Destination Airport Cnx Demand'!$B$6:$K$6,0)),0)</f>
        <v>0</v>
      </c>
      <c r="G171" s="121">
        <f>IFERROR(INDEX(DestinationAirportCnxDemand,MATCH($B171,'Destination Airport Cnx Demand'!$B$6:$B$1048576,0),MATCH(G$5,'Destination Airport Cnx Demand'!$B$6:$K$6,0)),0)</f>
        <v>0</v>
      </c>
      <c r="H171" s="29">
        <f t="shared" si="52"/>
        <v>0</v>
      </c>
      <c r="I171" s="122">
        <f>Forecast!$D$40</f>
        <v>0.09</v>
      </c>
      <c r="J171" s="29">
        <f t="shared" si="53"/>
        <v>0</v>
      </c>
      <c r="K171" s="29">
        <f t="shared" si="54"/>
        <v>0</v>
      </c>
      <c r="L171" s="29">
        <f t="shared" si="55"/>
        <v>0</v>
      </c>
      <c r="M171" s="122">
        <f>IFERROR(INDEX(DestinationAirportQSI,MATCH(B171,'QSI for Destination Airport'!$B$6:$B$1048576,0),MATCH(M$5,'QSI for Destination Airport'!$B$6:$Q$6,0)),0)</f>
        <v>0</v>
      </c>
      <c r="N171" s="29">
        <f t="shared" si="56"/>
        <v>0</v>
      </c>
      <c r="O171" s="7">
        <f t="shared" si="57"/>
        <v>0</v>
      </c>
      <c r="P171" s="30">
        <f t="shared" si="58"/>
        <v>0</v>
      </c>
      <c r="Q171" s="29">
        <f t="shared" si="59"/>
        <v>0</v>
      </c>
      <c r="R171" s="29">
        <f t="shared" si="60"/>
        <v>0</v>
      </c>
      <c r="S171" s="153"/>
    </row>
    <row r="172" spans="1:19" s="78" customFormat="1" x14ac:dyDescent="0.2">
      <c r="A172" s="139">
        <f>'Destination Airport Cnx Demand'!A173</f>
        <v>167</v>
      </c>
      <c r="B172" s="139">
        <f>'Destination Airport Cnx Demand'!B173</f>
        <v>0</v>
      </c>
      <c r="C172" s="123" t="str">
        <f>IFERROR(VLOOKUP($B172,'City Lookup'!$C$4:$E$1048576,2,FALSE),"-")</f>
        <v>-</v>
      </c>
      <c r="D172" s="123" t="str">
        <f>IFERROR(VLOOKUP($B172,'City Lookup'!$C$4:$E$1048576,3,FALSE),"-")</f>
        <v>-</v>
      </c>
      <c r="E172" s="78" t="str">
        <f t="shared" si="51"/>
        <v>No Direct Service</v>
      </c>
      <c r="F172" s="121">
        <f>IFERROR(INDEX(DestinationAirportCnxDemand,MATCH($B172,'Destination Airport Cnx Demand'!$B$6:$B$1048576,0),MATCH(F$5,'Destination Airport Cnx Demand'!$B$6:$K$6,0)),0)</f>
        <v>0</v>
      </c>
      <c r="G172" s="121">
        <f>IFERROR(INDEX(DestinationAirportCnxDemand,MATCH($B172,'Destination Airport Cnx Demand'!$B$6:$B$1048576,0),MATCH(G$5,'Destination Airport Cnx Demand'!$B$6:$K$6,0)),0)</f>
        <v>0</v>
      </c>
      <c r="H172" s="29">
        <f t="shared" si="52"/>
        <v>0</v>
      </c>
      <c r="I172" s="122">
        <f>Forecast!$D$40</f>
        <v>0.09</v>
      </c>
      <c r="J172" s="29">
        <f t="shared" si="53"/>
        <v>0</v>
      </c>
      <c r="K172" s="29">
        <f t="shared" si="54"/>
        <v>0</v>
      </c>
      <c r="L172" s="29">
        <f t="shared" si="55"/>
        <v>0</v>
      </c>
      <c r="M172" s="122">
        <f>IFERROR(INDEX(DestinationAirportQSI,MATCH(B172,'QSI for Destination Airport'!$B$6:$B$1048576,0),MATCH(M$5,'QSI for Destination Airport'!$B$6:$Q$6,0)),0)</f>
        <v>0</v>
      </c>
      <c r="N172" s="29">
        <f t="shared" si="56"/>
        <v>0</v>
      </c>
      <c r="O172" s="7">
        <f t="shared" si="57"/>
        <v>0</v>
      </c>
      <c r="P172" s="30">
        <f t="shared" si="58"/>
        <v>0</v>
      </c>
      <c r="Q172" s="29">
        <f t="shared" si="59"/>
        <v>0</v>
      </c>
      <c r="R172" s="29">
        <f t="shared" si="60"/>
        <v>0</v>
      </c>
      <c r="S172" s="153"/>
    </row>
    <row r="173" spans="1:19" s="78" customFormat="1" x14ac:dyDescent="0.2">
      <c r="A173" s="139">
        <f>'Destination Airport Cnx Demand'!A174</f>
        <v>168</v>
      </c>
      <c r="B173" s="139">
        <f>'Destination Airport Cnx Demand'!B174</f>
        <v>0</v>
      </c>
      <c r="C173" s="123" t="str">
        <f>IFERROR(VLOOKUP($B173,'City Lookup'!$C$4:$E$1048576,2,FALSE),"-")</f>
        <v>-</v>
      </c>
      <c r="D173" s="123" t="str">
        <f>IFERROR(VLOOKUP($B173,'City Lookup'!$C$4:$E$1048576,3,FALSE),"-")</f>
        <v>-</v>
      </c>
      <c r="E173" s="78" t="str">
        <f t="shared" si="51"/>
        <v>No Direct Service</v>
      </c>
      <c r="F173" s="121">
        <f>IFERROR(INDEX(DestinationAirportCnxDemand,MATCH($B173,'Destination Airport Cnx Demand'!$B$6:$B$1048576,0),MATCH(F$5,'Destination Airport Cnx Demand'!$B$6:$K$6,0)),0)</f>
        <v>0</v>
      </c>
      <c r="G173" s="121">
        <f>IFERROR(INDEX(DestinationAirportCnxDemand,MATCH($B173,'Destination Airport Cnx Demand'!$B$6:$B$1048576,0),MATCH(G$5,'Destination Airport Cnx Demand'!$B$6:$K$6,0)),0)</f>
        <v>0</v>
      </c>
      <c r="H173" s="29">
        <f t="shared" si="52"/>
        <v>0</v>
      </c>
      <c r="I173" s="122">
        <f>Forecast!$D$40</f>
        <v>0.09</v>
      </c>
      <c r="J173" s="29">
        <f t="shared" si="53"/>
        <v>0</v>
      </c>
      <c r="K173" s="29">
        <f t="shared" si="54"/>
        <v>0</v>
      </c>
      <c r="L173" s="29">
        <f t="shared" si="55"/>
        <v>0</v>
      </c>
      <c r="M173" s="122">
        <f>IFERROR(INDEX(DestinationAirportQSI,MATCH(B173,'QSI for Destination Airport'!$B$6:$B$1048576,0),MATCH(M$5,'QSI for Destination Airport'!$B$6:$Q$6,0)),0)</f>
        <v>0</v>
      </c>
      <c r="N173" s="29">
        <f t="shared" si="56"/>
        <v>0</v>
      </c>
      <c r="O173" s="7">
        <f t="shared" si="57"/>
        <v>0</v>
      </c>
      <c r="P173" s="30">
        <f t="shared" si="58"/>
        <v>0</v>
      </c>
      <c r="Q173" s="29">
        <f t="shared" si="59"/>
        <v>0</v>
      </c>
      <c r="R173" s="29">
        <f t="shared" si="60"/>
        <v>0</v>
      </c>
      <c r="S173" s="153"/>
    </row>
    <row r="174" spans="1:19" s="78" customFormat="1" x14ac:dyDescent="0.2">
      <c r="A174" s="139">
        <f>'Destination Airport Cnx Demand'!A175</f>
        <v>169</v>
      </c>
      <c r="B174" s="139">
        <f>'Destination Airport Cnx Demand'!B175</f>
        <v>0</v>
      </c>
      <c r="C174" s="123" t="str">
        <f>IFERROR(VLOOKUP($B174,'City Lookup'!$C$4:$E$1048576,2,FALSE),"-")</f>
        <v>-</v>
      </c>
      <c r="D174" s="123" t="str">
        <f>IFERROR(VLOOKUP($B174,'City Lookup'!$C$4:$E$1048576,3,FALSE),"-")</f>
        <v>-</v>
      </c>
      <c r="E174" s="78" t="str">
        <f t="shared" si="51"/>
        <v>No Direct Service</v>
      </c>
      <c r="F174" s="121">
        <f>IFERROR(INDEX(DestinationAirportCnxDemand,MATCH($B174,'Destination Airport Cnx Demand'!$B$6:$B$1048576,0),MATCH(F$5,'Destination Airport Cnx Demand'!$B$6:$K$6,0)),0)</f>
        <v>0</v>
      </c>
      <c r="G174" s="121">
        <f>IFERROR(INDEX(DestinationAirportCnxDemand,MATCH($B174,'Destination Airport Cnx Demand'!$B$6:$B$1048576,0),MATCH(G$5,'Destination Airport Cnx Demand'!$B$6:$K$6,0)),0)</f>
        <v>0</v>
      </c>
      <c r="H174" s="29">
        <f t="shared" si="52"/>
        <v>0</v>
      </c>
      <c r="I174" s="122">
        <f>Forecast!$D$40</f>
        <v>0.09</v>
      </c>
      <c r="J174" s="29">
        <f t="shared" si="53"/>
        <v>0</v>
      </c>
      <c r="K174" s="29">
        <f t="shared" si="54"/>
        <v>0</v>
      </c>
      <c r="L174" s="29">
        <f t="shared" si="55"/>
        <v>0</v>
      </c>
      <c r="M174" s="122">
        <f>IFERROR(INDEX(DestinationAirportQSI,MATCH(B174,'QSI for Destination Airport'!$B$6:$B$1048576,0),MATCH(M$5,'QSI for Destination Airport'!$B$6:$Q$6,0)),0)</f>
        <v>0</v>
      </c>
      <c r="N174" s="29">
        <f t="shared" si="56"/>
        <v>0</v>
      </c>
      <c r="O174" s="7">
        <f t="shared" si="57"/>
        <v>0</v>
      </c>
      <c r="P174" s="30">
        <f t="shared" si="58"/>
        <v>0</v>
      </c>
      <c r="Q174" s="29">
        <f t="shared" si="59"/>
        <v>0</v>
      </c>
      <c r="R174" s="29">
        <f t="shared" si="60"/>
        <v>0</v>
      </c>
      <c r="S174" s="153"/>
    </row>
    <row r="175" spans="1:19" s="78" customFormat="1" x14ac:dyDescent="0.2">
      <c r="A175" s="139">
        <f>'Destination Airport Cnx Demand'!A176</f>
        <v>170</v>
      </c>
      <c r="B175" s="139">
        <f>'Destination Airport Cnx Demand'!B176</f>
        <v>0</v>
      </c>
      <c r="C175" s="123" t="str">
        <f>IFERROR(VLOOKUP($B175,'City Lookup'!$C$4:$E$1048576,2,FALSE),"-")</f>
        <v>-</v>
      </c>
      <c r="D175" s="123" t="str">
        <f>IFERROR(VLOOKUP($B175,'City Lookup'!$C$4:$E$1048576,3,FALSE),"-")</f>
        <v>-</v>
      </c>
      <c r="E175" s="78" t="str">
        <f t="shared" si="51"/>
        <v>No Direct Service</v>
      </c>
      <c r="F175" s="121">
        <f>IFERROR(INDEX(DestinationAirportCnxDemand,MATCH($B175,'Destination Airport Cnx Demand'!$B$6:$B$1048576,0),MATCH(F$5,'Destination Airport Cnx Demand'!$B$6:$K$6,0)),0)</f>
        <v>0</v>
      </c>
      <c r="G175" s="121">
        <f>IFERROR(INDEX(DestinationAirportCnxDemand,MATCH($B175,'Destination Airport Cnx Demand'!$B$6:$B$1048576,0),MATCH(G$5,'Destination Airport Cnx Demand'!$B$6:$K$6,0)),0)</f>
        <v>0</v>
      </c>
      <c r="H175" s="29">
        <f t="shared" si="52"/>
        <v>0</v>
      </c>
      <c r="I175" s="122">
        <f>Forecast!$D$40</f>
        <v>0.09</v>
      </c>
      <c r="J175" s="29">
        <f t="shared" si="53"/>
        <v>0</v>
      </c>
      <c r="K175" s="29">
        <f t="shared" si="54"/>
        <v>0</v>
      </c>
      <c r="L175" s="29">
        <f t="shared" si="55"/>
        <v>0</v>
      </c>
      <c r="M175" s="122">
        <f>IFERROR(INDEX(DestinationAirportQSI,MATCH(B175,'QSI for Destination Airport'!$B$6:$B$1048576,0),MATCH(M$5,'QSI for Destination Airport'!$B$6:$Q$6,0)),0)</f>
        <v>0</v>
      </c>
      <c r="N175" s="29">
        <f t="shared" si="56"/>
        <v>0</v>
      </c>
      <c r="O175" s="7">
        <f t="shared" si="57"/>
        <v>0</v>
      </c>
      <c r="P175" s="30">
        <f t="shared" si="58"/>
        <v>0</v>
      </c>
      <c r="Q175" s="29">
        <f t="shared" si="59"/>
        <v>0</v>
      </c>
      <c r="R175" s="29">
        <f t="shared" si="60"/>
        <v>0</v>
      </c>
      <c r="S175" s="153"/>
    </row>
    <row r="177" spans="2:18" customFormat="1" x14ac:dyDescent="0.2">
      <c r="B177" s="31" t="s">
        <v>6</v>
      </c>
      <c r="C177" s="31"/>
      <c r="D177" s="31"/>
      <c r="E177" s="31"/>
      <c r="F177" s="32">
        <f>SUM(F6:F176)</f>
        <v>843858</v>
      </c>
      <c r="G177" s="32">
        <f>SUM(G6:G176)</f>
        <v>263337</v>
      </c>
      <c r="H177" s="32">
        <f>SUM(H6:H176)</f>
        <v>1107195</v>
      </c>
      <c r="I177" s="31"/>
      <c r="J177" s="32">
        <f>SUM(J6:J176)</f>
        <v>919805.22</v>
      </c>
      <c r="K177" s="32">
        <f>SUM(K6:K176)</f>
        <v>287037.33000000007</v>
      </c>
      <c r="L177" s="32">
        <f>SUM(L6:L176)</f>
        <v>1206842.5500000003</v>
      </c>
      <c r="M177" s="39">
        <f>N177/K177</f>
        <v>9.1543550842057963E-3</v>
      </c>
      <c r="N177" s="32">
        <f>SUM(N6:N176)</f>
        <v>2627.6416412423578</v>
      </c>
      <c r="O177" s="31"/>
      <c r="P177" s="32"/>
      <c r="Q177" s="32">
        <f>SUM(Q6:Q176)</f>
        <v>2627.6416412423578</v>
      </c>
      <c r="R177" s="32">
        <f>SUM(R6:R176)</f>
        <v>2627.6416412423578</v>
      </c>
    </row>
    <row r="179" spans="2:18" customFormat="1" x14ac:dyDescent="0.2">
      <c r="E179" s="33" t="s">
        <v>187</v>
      </c>
      <c r="F179" s="27">
        <f t="shared" ref="F179:H180" si="61">SUMIF($E$5:$E$176,$E179,F$5:F$176)</f>
        <v>843858</v>
      </c>
      <c r="G179" s="27">
        <f t="shared" si="61"/>
        <v>133926</v>
      </c>
      <c r="H179" s="27">
        <f t="shared" si="61"/>
        <v>977784</v>
      </c>
      <c r="I179" s="34"/>
      <c r="J179" s="27">
        <f t="shared" ref="J179:L180" si="62">SUMIF($E$5:$E$176,$E179,J$5:J$176)</f>
        <v>919805.22</v>
      </c>
      <c r="K179" s="27">
        <f t="shared" si="62"/>
        <v>145979.34000000003</v>
      </c>
      <c r="L179" s="27">
        <f t="shared" si="62"/>
        <v>1065784.56</v>
      </c>
      <c r="M179" s="35">
        <f>IF(ISERROR(N179/L179),,N179/L179)</f>
        <v>7.692623060393352E-4</v>
      </c>
      <c r="N179" s="27">
        <f>SUMIF($E$5:$E$176,$E179,N$5:N$176)</f>
        <v>819.86788836671826</v>
      </c>
      <c r="O179" s="27"/>
      <c r="P179" s="35">
        <f>IF(ISERROR(Q179/L179),,Q179/L179)</f>
        <v>7.692623060393352E-4</v>
      </c>
      <c r="Q179" s="27">
        <f>SUMIF($E$5:$E$176,$E179,Q$5:Q$176)</f>
        <v>819.86788836671826</v>
      </c>
      <c r="R179" s="27">
        <f>SUMIF($E$5:$E$176,$E179,R$5:R$176)</f>
        <v>819.86788836671826</v>
      </c>
    </row>
    <row r="180" spans="2:18" customFormat="1" x14ac:dyDescent="0.2">
      <c r="E180" s="33" t="s">
        <v>188</v>
      </c>
      <c r="F180" s="27">
        <f t="shared" si="61"/>
        <v>0</v>
      </c>
      <c r="G180" s="27">
        <f t="shared" si="61"/>
        <v>129411</v>
      </c>
      <c r="H180" s="27">
        <f t="shared" si="61"/>
        <v>129411</v>
      </c>
      <c r="I180" s="34"/>
      <c r="J180" s="27">
        <f t="shared" si="62"/>
        <v>0</v>
      </c>
      <c r="K180" s="27">
        <f t="shared" si="62"/>
        <v>141057.99000000002</v>
      </c>
      <c r="L180" s="27">
        <f t="shared" si="62"/>
        <v>141057.99000000002</v>
      </c>
      <c r="M180" s="35">
        <f>IF(ISERROR(N180/L180),,N180/L180)</f>
        <v>1.2815819599270055E-2</v>
      </c>
      <c r="N180" s="27">
        <f>SUMIF($E$5:$E$176,$E180,N$5:N$176)</f>
        <v>1807.7737528756395</v>
      </c>
      <c r="O180" s="27"/>
      <c r="P180" s="35">
        <f>IF(ISERROR(Q180/L180),,Q180/L180)</f>
        <v>1.2815819599270055E-2</v>
      </c>
      <c r="Q180" s="27">
        <f>SUMIF($E$5:$E$176,$E180,Q$5:Q$176)</f>
        <v>1807.7737528756395</v>
      </c>
      <c r="R180" s="27">
        <f>SUMIF($E$5:$E$176,$E180,R$5:R$176)</f>
        <v>1807.7737528756395</v>
      </c>
    </row>
    <row r="181" spans="2:18" customFormat="1" x14ac:dyDescent="0.2">
      <c r="E181" s="36" t="s">
        <v>6</v>
      </c>
      <c r="F181" s="37">
        <f>SUM(F179:F180)</f>
        <v>843858</v>
      </c>
      <c r="G181" s="37">
        <f>SUM(G179:G180)</f>
        <v>263337</v>
      </c>
      <c r="H181" s="37">
        <f>SUM(H179:H180)</f>
        <v>1107195</v>
      </c>
      <c r="I181" s="36"/>
      <c r="J181" s="37">
        <f>SUM(J179:J180)</f>
        <v>919805.22</v>
      </c>
      <c r="K181" s="37">
        <f>SUM(K179:K180)</f>
        <v>287037.33000000007</v>
      </c>
      <c r="L181" s="37">
        <f>SUM(L179:L180)</f>
        <v>1206842.55</v>
      </c>
      <c r="M181" s="38">
        <f t="shared" ref="M181" si="63">IF(ISERROR(N181/L181),,N181/L181)</f>
        <v>2.1772862095741966E-3</v>
      </c>
      <c r="N181" s="37">
        <f>SUM(N179:N180)</f>
        <v>2627.6416412423578</v>
      </c>
      <c r="O181" s="37"/>
      <c r="P181" s="94">
        <f>IF(ISERROR(Q181/L181),,Q181/L181)</f>
        <v>2.1772862095741966E-3</v>
      </c>
      <c r="Q181" s="37">
        <f>SUM(Q179:Q180)</f>
        <v>2627.6416412423578</v>
      </c>
      <c r="R181" s="37">
        <f>SUM(R179:R180)</f>
        <v>2627.6416412423578</v>
      </c>
    </row>
    <row r="184" spans="2:18" customFormat="1" x14ac:dyDescent="0.2">
      <c r="O184" s="42"/>
    </row>
  </sheetData>
  <autoFilter ref="A5:R5">
    <sortState ref="A6:R175">
      <sortCondition descending="1" ref="R5"/>
    </sortState>
  </autoFilter>
  <sortState ref="A6:R175">
    <sortCondition descending="1" ref="Q6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S243"/>
  <sheetViews>
    <sheetView showGridLines="0" zoomScale="85" zoomScaleNormal="85" workbookViewId="0">
      <pane xSplit="5" ySplit="5" topLeftCell="G6" activePane="bottomRight" state="frozenSplit"/>
      <selection pane="topRight" activeCell="F1" sqref="F1"/>
      <selection pane="bottomLeft" activeCell="A7" sqref="A7"/>
      <selection pane="bottomRight" activeCell="M10" activeCellId="1" sqref="M6:M8 M10:M12"/>
    </sheetView>
  </sheetViews>
  <sheetFormatPr defaultRowHeight="12.75" x14ac:dyDescent="0.2"/>
  <cols>
    <col min="1" max="1" width="4.140625" style="82" bestFit="1" customWidth="1"/>
    <col min="2" max="2" width="9.28515625" style="78" customWidth="1"/>
    <col min="3" max="3" width="19.42578125" style="78" bestFit="1" customWidth="1"/>
    <col min="4" max="4" width="14.28515625" style="78" bestFit="1" customWidth="1"/>
    <col min="5" max="5" width="18.85546875" style="78" customWidth="1"/>
    <col min="6" max="8" width="11.7109375" style="78" customWidth="1"/>
    <col min="9" max="9" width="9.85546875" style="78" bestFit="1" customWidth="1"/>
    <col min="10" max="12" width="11.140625" style="78" customWidth="1"/>
    <col min="13" max="13" width="7.5703125" style="78" customWidth="1"/>
    <col min="14" max="14" width="8.42578125" style="78" bestFit="1" customWidth="1"/>
    <col min="15" max="15" width="12.7109375" style="78" bestFit="1" customWidth="1"/>
    <col min="16" max="16" width="9.140625" style="78"/>
    <col min="17" max="17" width="10" style="78" customWidth="1"/>
    <col min="18" max="18" width="11.28515625" style="78" customWidth="1"/>
    <col min="19" max="19" width="10.7109375" style="78" bestFit="1" customWidth="1"/>
    <col min="20" max="16384" width="9.140625" style="78"/>
  </cols>
  <sheetData>
    <row r="2" spans="1:19" ht="20.25" x14ac:dyDescent="0.2">
      <c r="B2" s="1" t="str">
        <f ca="1">RIGHT(CELL("filename", B2), LEN(CELL("filename", B2)) - SEARCH("]", CELL("filename", B2)))</f>
        <v>Forecast Cnx @ Home Airport</v>
      </c>
    </row>
    <row r="3" spans="1:19" ht="20.25" x14ac:dyDescent="0.3">
      <c r="B3" s="125" t="str">
        <f>AirlineHomeAirport</f>
        <v>London Heathrow</v>
      </c>
      <c r="S3" s="78">
        <f>52*2*7</f>
        <v>728</v>
      </c>
    </row>
    <row r="4" spans="1:19" x14ac:dyDescent="0.2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3" t="s">
        <v>1486</v>
      </c>
      <c r="P4" s="89">
        <v>1</v>
      </c>
      <c r="Q4" s="80"/>
    </row>
    <row r="5" spans="1:19" s="44" customFormat="1" ht="51" x14ac:dyDescent="0.2">
      <c r="A5" s="126" t="s">
        <v>370</v>
      </c>
      <c r="B5" s="126" t="s">
        <v>366</v>
      </c>
      <c r="C5" s="126" t="s">
        <v>184</v>
      </c>
      <c r="D5" s="126" t="s">
        <v>1445</v>
      </c>
      <c r="E5" s="127" t="s">
        <v>185</v>
      </c>
      <c r="F5" s="128" t="s">
        <v>1511</v>
      </c>
      <c r="G5" s="128" t="s">
        <v>1512</v>
      </c>
      <c r="H5" s="128" t="s">
        <v>1513</v>
      </c>
      <c r="I5" s="128" t="s">
        <v>174</v>
      </c>
      <c r="J5" s="128" t="str">
        <f>"Direct Annual Demand in "&amp;ForecastYear</f>
        <v>Direct Annual Demand in 2016</v>
      </c>
      <c r="K5" s="128" t="str">
        <f>"Indirect Annual Demand in "&amp;ForecastYear</f>
        <v>Indirect Annual Demand in 2016</v>
      </c>
      <c r="L5" s="128" t="str">
        <f>"Total Annual Demand in "&amp;ForecastYear</f>
        <v>Total Annual Demand in 2016</v>
      </c>
      <c r="M5" s="128" t="s">
        <v>1516</v>
      </c>
      <c r="N5" s="128" t="s">
        <v>1496</v>
      </c>
      <c r="O5" s="128" t="s">
        <v>186</v>
      </c>
      <c r="P5" s="128" t="s">
        <v>1485</v>
      </c>
      <c r="Q5" s="128" t="s">
        <v>1520</v>
      </c>
      <c r="R5" s="128" t="s">
        <v>1497</v>
      </c>
      <c r="S5" s="162" t="s">
        <v>8159</v>
      </c>
    </row>
    <row r="6" spans="1:19" s="28" customFormat="1" x14ac:dyDescent="0.2">
      <c r="A6" s="139">
        <f>'Home Airport Cnx Demand'!A7</f>
        <v>1</v>
      </c>
      <c r="B6" s="139" t="str">
        <f>'Home Airport Cnx Demand'!B7</f>
        <v>PAR</v>
      </c>
      <c r="C6" s="123" t="str">
        <f>IFERROR(VLOOKUP($B6,'City Lookup'!$C$4:$E$1048576,2,FALSE),"-")</f>
        <v>Paris</v>
      </c>
      <c r="D6" s="123" t="str">
        <f>IFERROR(VLOOKUP($B6,'City Lookup'!$C$4:$E$1048576,3,FALSE),"-")</f>
        <v>France</v>
      </c>
      <c r="E6" s="78" t="str">
        <f t="shared" ref="E6:E37" si="0">IFERROR(IF(F6&gt;5000,"Direct Service","No Direct Service"),"-")</f>
        <v>No Direct Service</v>
      </c>
      <c r="F6" s="121">
        <f>IFERROR(INDEX(HomeAirportCnxDemand,MATCH($B6,'Home Airport Cnx Demand'!$B$6:$B$1048576,0),MATCH(F$5,'Home Airport Cnx Demand'!$B$6:$K$6,0)),0)</f>
        <v>0</v>
      </c>
      <c r="G6" s="121">
        <f>IFERROR(INDEX(HomeAirportCnxDemand,MATCH($B6,'Home Airport Cnx Demand'!$B$6:$B$1048576,0),MATCH(G$5,'Home Airport Cnx Demand'!$B$6:$K$6,0)),0)</f>
        <v>129348.78464933367</v>
      </c>
      <c r="H6" s="29">
        <f t="shared" ref="H6:H37" si="1">SUM(F6,G6)</f>
        <v>129348.78464933367</v>
      </c>
      <c r="I6" s="122">
        <f t="shared" ref="I6:I37" si="2">IFERROR(INDEX($E$186:$E$243,MATCH(D6,$B$186:$B$243,0)),0)</f>
        <v>8.6373951999999976E-2</v>
      </c>
      <c r="J6" s="29">
        <f t="shared" ref="J6:J37" si="3">F6*(1+$I6)</f>
        <v>0</v>
      </c>
      <c r="K6" s="29">
        <f t="shared" ref="K6:K37" si="4">G6*(1+$I6)</f>
        <v>140521.15036589355</v>
      </c>
      <c r="L6" s="29">
        <f t="shared" ref="L6:L37" si="5">SUM(J6,K6)</f>
        <v>140521.15036589355</v>
      </c>
      <c r="M6" s="122">
        <f>IFERROR(INDEX(AirlineHomeAirportQSI,MATCH(B6,'QSI for Home Airport'!$B$6:$B$1048576,0),MATCH(M$5,'QSI for Home Airport'!$B$6:$Q$6,0)),0)</f>
        <v>0.03</v>
      </c>
      <c r="N6" s="29">
        <f t="shared" ref="N6:N37" si="6">K6*M6</f>
        <v>4215.6345109768063</v>
      </c>
      <c r="O6" s="7">
        <f t="shared" ref="O6:O37" si="7">IFERROR(N6/L6,0%)</f>
        <v>0.03</v>
      </c>
      <c r="P6" s="30">
        <f t="shared" ref="P6:P37" si="8">IF((M6*QSIAdjustmentFactor)&gt;P$4,P$4,M6*QSIAdjustmentFactor)</f>
        <v>0.03</v>
      </c>
      <c r="Q6" s="29">
        <f t="shared" ref="Q6:Q37" si="9">K6*P6</f>
        <v>4215.6345109768063</v>
      </c>
      <c r="R6" s="29">
        <f t="shared" ref="R6:R37" si="10">Q6*SeasonalityFactorHomeAirport</f>
        <v>4215.6345109768063</v>
      </c>
      <c r="S6" s="842">
        <f t="shared" ref="S6:S37" si="11">Q6/$S$3</f>
        <v>5.7907067458472614</v>
      </c>
    </row>
    <row r="7" spans="1:19" x14ac:dyDescent="0.2">
      <c r="A7" s="139">
        <f>'Home Airport Cnx Demand'!A19</f>
        <v>13</v>
      </c>
      <c r="B7" s="139" t="str">
        <f>'Home Airport Cnx Demand'!B19</f>
        <v>DUB</v>
      </c>
      <c r="C7" s="123" t="str">
        <f>IFERROR(VLOOKUP($B7,'City Lookup'!$C$4:$E$1048576,2,FALSE),"-")</f>
        <v>Dublin</v>
      </c>
      <c r="D7" s="123" t="str">
        <f>IFERROR(VLOOKUP($B7,'City Lookup'!$C$4:$E$1048576,3,FALSE),"-")</f>
        <v>Ireland</v>
      </c>
      <c r="E7" s="78" t="str">
        <f t="shared" si="0"/>
        <v>No Direct Service</v>
      </c>
      <c r="F7" s="121">
        <f>IFERROR(INDEX(HomeAirportCnxDemand,MATCH($B7,'Home Airport Cnx Demand'!$B$6:$B$1048576,0),MATCH(F$5,'Home Airport Cnx Demand'!$B$6:$K$6,0)),0)</f>
        <v>0</v>
      </c>
      <c r="G7" s="121">
        <f>IFERROR(INDEX(HomeAirportCnxDemand,MATCH($B7,'Home Airport Cnx Demand'!$B$6:$B$1048576,0),MATCH(G$5,'Home Airport Cnx Demand'!$B$6:$K$6,0)),0)</f>
        <v>28174.208534072572</v>
      </c>
      <c r="H7" s="29">
        <f t="shared" si="1"/>
        <v>28174.208534072572</v>
      </c>
      <c r="I7" s="122">
        <f t="shared" si="2"/>
        <v>0</v>
      </c>
      <c r="J7" s="29">
        <f t="shared" si="3"/>
        <v>0</v>
      </c>
      <c r="K7" s="29">
        <f t="shared" si="4"/>
        <v>28174.208534072572</v>
      </c>
      <c r="L7" s="29">
        <f t="shared" si="5"/>
        <v>28174.208534072572</v>
      </c>
      <c r="M7" s="122">
        <f>IFERROR(INDEX(AirlineHomeAirportQSI,MATCH(B7,'QSI for Home Airport'!$B$6:$B$1048576,0),MATCH(M$5,'QSI for Home Airport'!$B$6:$Q$6,0)),0)</f>
        <v>0.09</v>
      </c>
      <c r="N7" s="29">
        <f t="shared" si="6"/>
        <v>2535.6787680665316</v>
      </c>
      <c r="O7" s="7">
        <f t="shared" si="7"/>
        <v>9.0000000000000011E-2</v>
      </c>
      <c r="P7" s="30">
        <f t="shared" si="8"/>
        <v>0.09</v>
      </c>
      <c r="Q7" s="29">
        <f t="shared" si="9"/>
        <v>2535.6787680665316</v>
      </c>
      <c r="R7" s="29">
        <f t="shared" si="10"/>
        <v>2535.6787680665316</v>
      </c>
      <c r="S7" s="842">
        <f t="shared" si="11"/>
        <v>3.4830752308606203</v>
      </c>
    </row>
    <row r="8" spans="1:19" x14ac:dyDescent="0.2">
      <c r="A8" s="139">
        <f>'Home Airport Cnx Demand'!A14</f>
        <v>8</v>
      </c>
      <c r="B8" s="139" t="str">
        <f>'Home Airport Cnx Demand'!B14</f>
        <v>MUC</v>
      </c>
      <c r="C8" s="123" t="str">
        <f>IFERROR(VLOOKUP($B8,'City Lookup'!$C$4:$E$1048576,2,FALSE),"-")</f>
        <v>Munich</v>
      </c>
      <c r="D8" s="123" t="str">
        <f>IFERROR(VLOOKUP($B8,'City Lookup'!$C$4:$E$1048576,3,FALSE),"-")</f>
        <v>Germany</v>
      </c>
      <c r="E8" s="78" t="str">
        <f t="shared" si="0"/>
        <v>No Direct Service</v>
      </c>
      <c r="F8" s="121">
        <f>IFERROR(INDEX(HomeAirportCnxDemand,MATCH($B8,'Home Airport Cnx Demand'!$B$6:$B$1048576,0),MATCH(F$5,'Home Airport Cnx Demand'!$B$6:$K$6,0)),0)</f>
        <v>0</v>
      </c>
      <c r="G8" s="121">
        <f>IFERROR(INDEX(HomeAirportCnxDemand,MATCH($B8,'Home Airport Cnx Demand'!$B$6:$B$1048576,0),MATCH(G$5,'Home Airport Cnx Demand'!$B$6:$K$6,0)),0)</f>
        <v>40326.816564706191</v>
      </c>
      <c r="H8" s="29">
        <f t="shared" si="1"/>
        <v>40326.816564706191</v>
      </c>
      <c r="I8" s="122">
        <f t="shared" si="2"/>
        <v>8.6373951999999976E-2</v>
      </c>
      <c r="J8" s="29">
        <f t="shared" si="3"/>
        <v>0</v>
      </c>
      <c r="K8" s="29">
        <f t="shared" si="4"/>
        <v>43810.003082978925</v>
      </c>
      <c r="L8" s="29">
        <f t="shared" si="5"/>
        <v>43810.003082978925</v>
      </c>
      <c r="M8" s="122">
        <f>IFERROR(INDEX(AirlineHomeAirportQSI,MATCH(B8,'QSI for Home Airport'!$B$6:$B$1048576,0),MATCH(M$5,'QSI for Home Airport'!$B$6:$Q$6,0)),0)</f>
        <v>5.3999999999999999E-2</v>
      </c>
      <c r="N8" s="29">
        <f t="shared" si="6"/>
        <v>2365.7401664808617</v>
      </c>
      <c r="O8" s="7">
        <f t="shared" si="7"/>
        <v>5.3999999999999992E-2</v>
      </c>
      <c r="P8" s="30">
        <f t="shared" si="8"/>
        <v>5.3999999999999999E-2</v>
      </c>
      <c r="Q8" s="29">
        <f t="shared" si="9"/>
        <v>2365.7401664808617</v>
      </c>
      <c r="R8" s="29">
        <f t="shared" si="10"/>
        <v>2365.7401664808617</v>
      </c>
      <c r="S8" s="842">
        <f t="shared" si="11"/>
        <v>3.2496430858253595</v>
      </c>
    </row>
    <row r="9" spans="1:19" x14ac:dyDescent="0.2">
      <c r="A9" s="139">
        <f>'Home Airport Cnx Demand'!A50</f>
        <v>44</v>
      </c>
      <c r="B9" s="139" t="str">
        <f>'Home Airport Cnx Demand'!B50</f>
        <v>CPT</v>
      </c>
      <c r="C9" s="123" t="str">
        <f>IFERROR(VLOOKUP($B9,'City Lookup'!$C$4:$E$1048576,2,FALSE),"-")</f>
        <v>Cape Town</v>
      </c>
      <c r="D9" s="123" t="str">
        <f>IFERROR(VLOOKUP($B9,'City Lookup'!$C$4:$E$1048576,3,FALSE),"-")</f>
        <v>South Africa</v>
      </c>
      <c r="E9" s="78" t="str">
        <f t="shared" si="0"/>
        <v>No Direct Service</v>
      </c>
      <c r="F9" s="121">
        <f>IFERROR(INDEX(HomeAirportCnxDemand,MATCH($B9,'Home Airport Cnx Demand'!$B$6:$B$1048576,0),MATCH(F$5,'Home Airport Cnx Demand'!$B$6:$K$6,0)),0)</f>
        <v>0</v>
      </c>
      <c r="G9" s="121">
        <f>IFERROR(INDEX(HomeAirportCnxDemand,MATCH($B9,'Home Airport Cnx Demand'!$B$6:$B$1048576,0),MATCH(G$5,'Home Airport Cnx Demand'!$B$6:$K$6,0)),0)</f>
        <v>5178.6909066812623</v>
      </c>
      <c r="H9" s="29">
        <f t="shared" si="1"/>
        <v>5178.6909066812623</v>
      </c>
      <c r="I9" s="122">
        <f t="shared" si="2"/>
        <v>0.13789318400000017</v>
      </c>
      <c r="J9" s="29">
        <f t="shared" si="3"/>
        <v>0</v>
      </c>
      <c r="K9" s="29">
        <f t="shared" si="4"/>
        <v>5892.7970847553897</v>
      </c>
      <c r="L9" s="29">
        <f t="shared" si="5"/>
        <v>5892.7970847553897</v>
      </c>
      <c r="M9" s="122">
        <f>IFERROR(INDEX(AirlineHomeAirportQSI,MATCH(B9,'QSI for Home Airport'!$B$6:$B$1048576,0),MATCH(M$5,'QSI for Home Airport'!$B$6:$Q$6,0)),0)</f>
        <v>0.37543014617987269</v>
      </c>
      <c r="N9" s="29">
        <f t="shared" si="6"/>
        <v>2212.3336709380437</v>
      </c>
      <c r="O9" s="7">
        <f t="shared" si="7"/>
        <v>0.37543014617987269</v>
      </c>
      <c r="P9" s="30">
        <f t="shared" si="8"/>
        <v>0.37543014617987269</v>
      </c>
      <c r="Q9" s="29">
        <f t="shared" si="9"/>
        <v>2212.3336709380437</v>
      </c>
      <c r="R9" s="29">
        <f t="shared" si="10"/>
        <v>2212.3336709380437</v>
      </c>
      <c r="S9" s="842">
        <f t="shared" si="11"/>
        <v>3.0389198776621478</v>
      </c>
    </row>
    <row r="10" spans="1:19" x14ac:dyDescent="0.2">
      <c r="A10" s="139">
        <f>'Home Airport Cnx Demand'!A9</f>
        <v>3</v>
      </c>
      <c r="B10" s="139" t="str">
        <f>'Home Airport Cnx Demand'!B9</f>
        <v>FRA</v>
      </c>
      <c r="C10" s="123" t="str">
        <f>IFERROR(VLOOKUP($B10,'City Lookup'!$C$4:$E$1048576,2,FALSE),"-")</f>
        <v>Frankfurt</v>
      </c>
      <c r="D10" s="123" t="str">
        <f>IFERROR(VLOOKUP($B10,'City Lookup'!$C$4:$E$1048576,3,FALSE),"-")</f>
        <v>Germany</v>
      </c>
      <c r="E10" s="78" t="str">
        <f t="shared" si="0"/>
        <v>No Direct Service</v>
      </c>
      <c r="F10" s="121">
        <f>IFERROR(INDEX(HomeAirportCnxDemand,MATCH($B10,'Home Airport Cnx Demand'!$B$6:$B$1048576,0),MATCH(F$5,'Home Airport Cnx Demand'!$B$6:$K$6,0)),0)</f>
        <v>0</v>
      </c>
      <c r="G10" s="121">
        <f>IFERROR(INDEX(HomeAirportCnxDemand,MATCH($B10,'Home Airport Cnx Demand'!$B$6:$B$1048576,0),MATCH(G$5,'Home Airport Cnx Demand'!$B$6:$K$6,0)),0)</f>
        <v>92794.486241960505</v>
      </c>
      <c r="H10" s="29">
        <f t="shared" si="1"/>
        <v>92794.486241960505</v>
      </c>
      <c r="I10" s="122">
        <f t="shared" si="2"/>
        <v>8.6373951999999976E-2</v>
      </c>
      <c r="J10" s="29">
        <f t="shared" si="3"/>
        <v>0</v>
      </c>
      <c r="K10" s="29">
        <f t="shared" si="4"/>
        <v>100809.51274248827</v>
      </c>
      <c r="L10" s="29">
        <f t="shared" si="5"/>
        <v>100809.51274248827</v>
      </c>
      <c r="M10" s="122">
        <f>IFERROR(INDEX(AirlineHomeAirportQSI,MATCH(B10,'QSI for Home Airport'!$B$6:$B$1048576,0),MATCH(M$5,'QSI for Home Airport'!$B$6:$Q$6,0)),0)</f>
        <v>0.02</v>
      </c>
      <c r="N10" s="29">
        <f t="shared" si="6"/>
        <v>2016.1902548497653</v>
      </c>
      <c r="O10" s="7">
        <f t="shared" si="7"/>
        <v>0.02</v>
      </c>
      <c r="P10" s="30">
        <f t="shared" si="8"/>
        <v>0.02</v>
      </c>
      <c r="Q10" s="29">
        <f t="shared" si="9"/>
        <v>2016.1902548497653</v>
      </c>
      <c r="R10" s="29">
        <f t="shared" si="10"/>
        <v>2016.1902548497653</v>
      </c>
      <c r="S10" s="842">
        <f t="shared" si="11"/>
        <v>2.7694921083101174</v>
      </c>
    </row>
    <row r="11" spans="1:19" x14ac:dyDescent="0.2">
      <c r="A11" s="139">
        <f>'Home Airport Cnx Demand'!A31</f>
        <v>25</v>
      </c>
      <c r="B11" s="139" t="str">
        <f>'Home Airport Cnx Demand'!B31</f>
        <v>DUS</v>
      </c>
      <c r="C11" s="123" t="str">
        <f>IFERROR(VLOOKUP($B11,'City Lookup'!$C$4:$E$1048576,2,FALSE),"-")</f>
        <v>Duesseldorf</v>
      </c>
      <c r="D11" s="123" t="str">
        <f>IFERROR(VLOOKUP($B11,'City Lookup'!$C$4:$E$1048576,3,FALSE),"-")</f>
        <v>Germany</v>
      </c>
      <c r="E11" s="78" t="str">
        <f t="shared" si="0"/>
        <v>No Direct Service</v>
      </c>
      <c r="F11" s="121">
        <f>IFERROR(INDEX(HomeAirportCnxDemand,MATCH($B11,'Home Airport Cnx Demand'!$B$6:$B$1048576,0),MATCH(F$5,'Home Airport Cnx Demand'!$B$6:$K$6,0)),0)</f>
        <v>0</v>
      </c>
      <c r="G11" s="121">
        <f>IFERROR(INDEX(HomeAirportCnxDemand,MATCH($B11,'Home Airport Cnx Demand'!$B$6:$B$1048576,0),MATCH(G$5,'Home Airport Cnx Demand'!$B$6:$K$6,0)),0)</f>
        <v>12047.679922371897</v>
      </c>
      <c r="H11" s="29">
        <f t="shared" si="1"/>
        <v>12047.679922371897</v>
      </c>
      <c r="I11" s="122">
        <f t="shared" si="2"/>
        <v>8.6373951999999976E-2</v>
      </c>
      <c r="J11" s="29">
        <f t="shared" si="3"/>
        <v>0</v>
      </c>
      <c r="K11" s="29">
        <f t="shared" si="4"/>
        <v>13088.285649698211</v>
      </c>
      <c r="L11" s="29">
        <f t="shared" si="5"/>
        <v>13088.285649698211</v>
      </c>
      <c r="M11" s="122">
        <f>IFERROR(INDEX(AirlineHomeAirportQSI,MATCH(B11,'QSI for Home Airport'!$B$6:$B$1048576,0),MATCH(M$5,'QSI for Home Airport'!$B$6:$Q$6,0)),0)</f>
        <v>0.13700000000000001</v>
      </c>
      <c r="N11" s="29">
        <f t="shared" si="6"/>
        <v>1793.0951340086551</v>
      </c>
      <c r="O11" s="7">
        <f t="shared" si="7"/>
        <v>0.13700000000000001</v>
      </c>
      <c r="P11" s="30">
        <f t="shared" si="8"/>
        <v>0.13700000000000001</v>
      </c>
      <c r="Q11" s="29">
        <f t="shared" si="9"/>
        <v>1793.0951340086551</v>
      </c>
      <c r="R11" s="29">
        <f t="shared" si="10"/>
        <v>1793.0951340086551</v>
      </c>
      <c r="S11" s="842">
        <f t="shared" si="11"/>
        <v>2.4630427664954055</v>
      </c>
    </row>
    <row r="12" spans="1:19" x14ac:dyDescent="0.2">
      <c r="A12" s="139">
        <f>'Home Airport Cnx Demand'!A12</f>
        <v>6</v>
      </c>
      <c r="B12" s="139" t="str">
        <f>'Home Airport Cnx Demand'!B12</f>
        <v>AMS</v>
      </c>
      <c r="C12" s="123" t="str">
        <f>IFERROR(VLOOKUP($B12,'City Lookup'!$C$4:$E$1048576,2,FALSE),"-")</f>
        <v>Amsterdam</v>
      </c>
      <c r="D12" s="123" t="str">
        <f>IFERROR(VLOOKUP($B12,'City Lookup'!$C$4:$E$1048576,3,FALSE),"-")</f>
        <v>Netherlands</v>
      </c>
      <c r="E12" s="78" t="str">
        <f t="shared" si="0"/>
        <v>No Direct Service</v>
      </c>
      <c r="F12" s="121">
        <f>IFERROR(INDEX(HomeAirportCnxDemand,MATCH($B12,'Home Airport Cnx Demand'!$B$6:$B$1048576,0),MATCH(F$5,'Home Airport Cnx Demand'!$B$6:$K$6,0)),0)</f>
        <v>0</v>
      </c>
      <c r="G12" s="121">
        <f>IFERROR(INDEX(HomeAirportCnxDemand,MATCH($B12,'Home Airport Cnx Demand'!$B$6:$B$1048576,0),MATCH(G$5,'Home Airport Cnx Demand'!$B$6:$K$6,0)),0)</f>
        <v>55850.526360707692</v>
      </c>
      <c r="H12" s="25">
        <f t="shared" si="1"/>
        <v>55850.526360707692</v>
      </c>
      <c r="I12" s="122">
        <f t="shared" si="2"/>
        <v>8.6373951999999976E-2</v>
      </c>
      <c r="J12" s="25">
        <f t="shared" si="3"/>
        <v>0</v>
      </c>
      <c r="K12" s="25">
        <f t="shared" si="4"/>
        <v>60674.557043762194</v>
      </c>
      <c r="L12" s="25">
        <f t="shared" si="5"/>
        <v>60674.557043762194</v>
      </c>
      <c r="M12" s="122">
        <f>IFERROR(INDEX(AirlineHomeAirportQSI,MATCH(B12,'QSI for Home Airport'!$B$6:$B$1048576,0),MATCH(M$5,'QSI for Home Airport'!$B$6:$Q$6,0)),0)</f>
        <v>2.9118452266933888E-2</v>
      </c>
      <c r="N12" s="29">
        <f t="shared" si="6"/>
        <v>1766.7491930961467</v>
      </c>
      <c r="O12" s="7">
        <f t="shared" si="7"/>
        <v>2.9118452266933888E-2</v>
      </c>
      <c r="P12" s="30">
        <f t="shared" si="8"/>
        <v>2.9118452266933888E-2</v>
      </c>
      <c r="Q12" s="29">
        <f t="shared" si="9"/>
        <v>1766.7491930961467</v>
      </c>
      <c r="R12" s="29">
        <f t="shared" si="10"/>
        <v>1766.7491930961467</v>
      </c>
      <c r="S12" s="842">
        <f t="shared" si="11"/>
        <v>2.4268532872199815</v>
      </c>
    </row>
    <row r="13" spans="1:19" x14ac:dyDescent="0.2">
      <c r="A13" s="139">
        <f>'Home Airport Cnx Demand'!A21</f>
        <v>15</v>
      </c>
      <c r="B13" s="139" t="str">
        <f>'Home Airport Cnx Demand'!B21</f>
        <v>STO</v>
      </c>
      <c r="C13" s="123" t="str">
        <f>IFERROR(VLOOKUP($B13,'City Lookup'!$C$4:$E$1048576,2,FALSE),"-")</f>
        <v>Stockholm</v>
      </c>
      <c r="D13" s="123" t="str">
        <f>IFERROR(VLOOKUP($B13,'City Lookup'!$C$4:$E$1048576,3,FALSE),"-")</f>
        <v>Sweden</v>
      </c>
      <c r="E13" s="78" t="str">
        <f t="shared" si="0"/>
        <v>No Direct Service</v>
      </c>
      <c r="F13" s="121">
        <f>IFERROR(INDEX(HomeAirportCnxDemand,MATCH($B13,'Home Airport Cnx Demand'!$B$6:$B$1048576,0),MATCH(F$5,'Home Airport Cnx Demand'!$B$6:$K$6,0)),0)</f>
        <v>0</v>
      </c>
      <c r="G13" s="121">
        <f>IFERROR(INDEX(HomeAirportCnxDemand,MATCH($B13,'Home Airport Cnx Demand'!$B$6:$B$1048576,0),MATCH(G$5,'Home Airport Cnx Demand'!$B$6:$K$6,0)),0)</f>
        <v>23154.585160237024</v>
      </c>
      <c r="H13" s="29">
        <f t="shared" si="1"/>
        <v>23154.585160237024</v>
      </c>
      <c r="I13" s="122">
        <f t="shared" si="2"/>
        <v>8.6373951999999976E-2</v>
      </c>
      <c r="J13" s="29">
        <f t="shared" si="3"/>
        <v>0</v>
      </c>
      <c r="K13" s="29">
        <f t="shared" si="4"/>
        <v>25154.538187447248</v>
      </c>
      <c r="L13" s="29">
        <f t="shared" si="5"/>
        <v>25154.538187447248</v>
      </c>
      <c r="M13" s="122">
        <f>IFERROR(INDEX(AirlineHomeAirportQSI,MATCH(B13,'QSI for Home Airport'!$B$6:$B$1048576,0),MATCH(M$5,'QSI for Home Airport'!$B$6:$Q$6,0)),0)</f>
        <v>6.1806158357991359E-2</v>
      </c>
      <c r="N13" s="29">
        <f t="shared" si="6"/>
        <v>1554.7053706355055</v>
      </c>
      <c r="O13" s="7">
        <f t="shared" si="7"/>
        <v>6.1806158357991359E-2</v>
      </c>
      <c r="P13" s="30">
        <f t="shared" si="8"/>
        <v>6.1806158357991359E-2</v>
      </c>
      <c r="Q13" s="29">
        <f t="shared" si="9"/>
        <v>1554.7053706355055</v>
      </c>
      <c r="R13" s="29">
        <f t="shared" si="10"/>
        <v>1554.7053706355055</v>
      </c>
      <c r="S13" s="842">
        <f t="shared" si="11"/>
        <v>2.1355843003234964</v>
      </c>
    </row>
    <row r="14" spans="1:19" x14ac:dyDescent="0.2">
      <c r="A14" s="139">
        <f>'Home Airport Cnx Demand'!A33</f>
        <v>27</v>
      </c>
      <c r="B14" s="139" t="str">
        <f>'Home Airport Cnx Demand'!B33</f>
        <v>GVA</v>
      </c>
      <c r="C14" s="123" t="str">
        <f>IFERROR(VLOOKUP($B14,'City Lookup'!$C$4:$E$1048576,2,FALSE),"-")</f>
        <v>Geneva</v>
      </c>
      <c r="D14" s="123" t="str">
        <f>IFERROR(VLOOKUP($B14,'City Lookup'!$C$4:$E$1048576,3,FALSE),"-")</f>
        <v>Switzerland</v>
      </c>
      <c r="E14" s="78" t="str">
        <f t="shared" si="0"/>
        <v>No Direct Service</v>
      </c>
      <c r="F14" s="121">
        <f>IFERROR(INDEX(HomeAirportCnxDemand,MATCH($B14,'Home Airport Cnx Demand'!$B$6:$B$1048576,0),MATCH(F$5,'Home Airport Cnx Demand'!$B$6:$K$6,0)),0)</f>
        <v>0</v>
      </c>
      <c r="G14" s="121">
        <f>IFERROR(INDEX(HomeAirportCnxDemand,MATCH($B14,'Home Airport Cnx Demand'!$B$6:$B$1048576,0),MATCH(G$5,'Home Airport Cnx Demand'!$B$6:$K$6,0)),0)</f>
        <v>11163.42358656294</v>
      </c>
      <c r="H14" s="29">
        <f t="shared" si="1"/>
        <v>11163.42358656294</v>
      </c>
      <c r="I14" s="122">
        <f t="shared" si="2"/>
        <v>8.6373951999999976E-2</v>
      </c>
      <c r="J14" s="29">
        <f t="shared" si="3"/>
        <v>0</v>
      </c>
      <c r="K14" s="29">
        <f t="shared" si="4"/>
        <v>12127.652599584395</v>
      </c>
      <c r="L14" s="29">
        <f t="shared" si="5"/>
        <v>12127.652599584395</v>
      </c>
      <c r="M14" s="122">
        <f>IFERROR(INDEX(AirlineHomeAirportQSI,MATCH(B14,'QSI for Home Airport'!$B$6:$B$1048576,0),MATCH(M$5,'QSI for Home Airport'!$B$6:$Q$6,0)),0)</f>
        <v>0.12625443220119104</v>
      </c>
      <c r="N14" s="29">
        <f t="shared" si="6"/>
        <v>1531.1698928938263</v>
      </c>
      <c r="O14" s="7">
        <f t="shared" si="7"/>
        <v>0.12625443220119104</v>
      </c>
      <c r="P14" s="30">
        <f t="shared" si="8"/>
        <v>0.12625443220119104</v>
      </c>
      <c r="Q14" s="29">
        <f t="shared" si="9"/>
        <v>1531.1698928938263</v>
      </c>
      <c r="R14" s="29">
        <f t="shared" si="10"/>
        <v>1531.1698928938263</v>
      </c>
      <c r="S14" s="842">
        <f t="shared" si="11"/>
        <v>2.1032553473816296</v>
      </c>
    </row>
    <row r="15" spans="1:19" x14ac:dyDescent="0.2">
      <c r="A15" s="139">
        <f>'Home Airport Cnx Demand'!A46</f>
        <v>40</v>
      </c>
      <c r="B15" s="139" t="str">
        <f>'Home Airport Cnx Demand'!B46</f>
        <v>HEL</v>
      </c>
      <c r="C15" s="123" t="str">
        <f>IFERROR(VLOOKUP($B15,'City Lookup'!$C$4:$E$1048576,2,FALSE),"-")</f>
        <v>Helsinki</v>
      </c>
      <c r="D15" s="123" t="str">
        <f>IFERROR(VLOOKUP($B15,'City Lookup'!$C$4:$E$1048576,3,FALSE),"-")</f>
        <v>Finland</v>
      </c>
      <c r="E15" s="78" t="str">
        <f t="shared" si="0"/>
        <v>No Direct Service</v>
      </c>
      <c r="F15" s="121">
        <f>IFERROR(INDEX(HomeAirportCnxDemand,MATCH($B15,'Home Airport Cnx Demand'!$B$6:$B$1048576,0),MATCH(F$5,'Home Airport Cnx Demand'!$B$6:$K$6,0)),0)</f>
        <v>0</v>
      </c>
      <c r="G15" s="121">
        <f>IFERROR(INDEX(HomeAirportCnxDemand,MATCH($B15,'Home Airport Cnx Demand'!$B$6:$B$1048576,0),MATCH(G$5,'Home Airport Cnx Demand'!$B$6:$K$6,0)),0)</f>
        <v>6081.0643811539321</v>
      </c>
      <c r="H15" s="29">
        <f t="shared" si="1"/>
        <v>6081.0643811539321</v>
      </c>
      <c r="I15" s="122">
        <f t="shared" si="2"/>
        <v>8.6373951999999976E-2</v>
      </c>
      <c r="J15" s="29">
        <f t="shared" si="3"/>
        <v>0</v>
      </c>
      <c r="K15" s="29">
        <f t="shared" si="4"/>
        <v>6606.3099441206314</v>
      </c>
      <c r="L15" s="29">
        <f t="shared" si="5"/>
        <v>6606.3099441206314</v>
      </c>
      <c r="M15" s="122">
        <f>IFERROR(INDEX(AirlineHomeAirportQSI,MATCH(B15,'QSI for Home Airport'!$B$6:$B$1048576,0),MATCH(M$5,'QSI for Home Airport'!$B$6:$Q$6,0)),0)</f>
        <v>0.19589140814836353</v>
      </c>
      <c r="N15" s="29">
        <f t="shared" si="6"/>
        <v>1294.1193576183273</v>
      </c>
      <c r="O15" s="7">
        <f t="shared" si="7"/>
        <v>0.19589140814836353</v>
      </c>
      <c r="P15" s="30">
        <f t="shared" si="8"/>
        <v>0.19589140814836353</v>
      </c>
      <c r="Q15" s="29">
        <f t="shared" si="9"/>
        <v>1294.1193576183273</v>
      </c>
      <c r="R15" s="29">
        <f t="shared" si="10"/>
        <v>1294.1193576183273</v>
      </c>
      <c r="S15" s="842">
        <f t="shared" si="11"/>
        <v>1.7776364802449551</v>
      </c>
    </row>
    <row r="16" spans="1:19" x14ac:dyDescent="0.2">
      <c r="A16" s="139">
        <f>'Home Airport Cnx Demand'!A51</f>
        <v>45</v>
      </c>
      <c r="B16" s="139" t="str">
        <f>'Home Airport Cnx Demand'!B51</f>
        <v>CAI</v>
      </c>
      <c r="C16" s="123" t="str">
        <f>IFERROR(VLOOKUP($B16,'City Lookup'!$C$4:$E$1048576,2,FALSE),"-")</f>
        <v>Cairo</v>
      </c>
      <c r="D16" s="123" t="str">
        <f>IFERROR(VLOOKUP($B16,'City Lookup'!$C$4:$E$1048576,3,FALSE),"-")</f>
        <v>Egypt</v>
      </c>
      <c r="E16" s="78" t="str">
        <f t="shared" si="0"/>
        <v>No Direct Service</v>
      </c>
      <c r="F16" s="121">
        <f>IFERROR(INDEX(HomeAirportCnxDemand,MATCH($B16,'Home Airport Cnx Demand'!$B$6:$B$1048576,0),MATCH(F$5,'Home Airport Cnx Demand'!$B$6:$K$6,0)),0)</f>
        <v>0</v>
      </c>
      <c r="G16" s="121">
        <f>IFERROR(INDEX(HomeAirportCnxDemand,MATCH($B16,'Home Airport Cnx Demand'!$B$6:$B$1048576,0),MATCH(G$5,'Home Airport Cnx Demand'!$B$6:$K$6,0)),0)</f>
        <v>4834.7924763492729</v>
      </c>
      <c r="H16" s="29">
        <f t="shared" si="1"/>
        <v>4834.7924763492729</v>
      </c>
      <c r="I16" s="122">
        <f t="shared" si="2"/>
        <v>0.13789318400000017</v>
      </c>
      <c r="J16" s="29">
        <f t="shared" si="3"/>
        <v>0</v>
      </c>
      <c r="K16" s="29">
        <f t="shared" si="4"/>
        <v>5501.47740489232</v>
      </c>
      <c r="L16" s="29">
        <f t="shared" si="5"/>
        <v>5501.47740489232</v>
      </c>
      <c r="M16" s="122">
        <f>IFERROR(INDEX(AirlineHomeAirportQSI,MATCH(B16,'QSI for Home Airport'!$B$6:$B$1048576,0),MATCH(M$5,'QSI for Home Airport'!$B$6:$Q$6,0)),0)</f>
        <v>0.23522807201825741</v>
      </c>
      <c r="N16" s="29">
        <f t="shared" si="6"/>
        <v>1294.1019232048266</v>
      </c>
      <c r="O16" s="7">
        <f t="shared" si="7"/>
        <v>0.23522807201825741</v>
      </c>
      <c r="P16" s="30">
        <f t="shared" si="8"/>
        <v>0.23522807201825741</v>
      </c>
      <c r="Q16" s="29">
        <f t="shared" si="9"/>
        <v>1294.1019232048266</v>
      </c>
      <c r="R16" s="29">
        <f t="shared" si="10"/>
        <v>1294.1019232048266</v>
      </c>
      <c r="S16" s="842">
        <f t="shared" si="11"/>
        <v>1.7776125318747618</v>
      </c>
    </row>
    <row r="17" spans="1:19" x14ac:dyDescent="0.2">
      <c r="A17" s="139">
        <f>'Home Airport Cnx Demand'!A24</f>
        <v>18</v>
      </c>
      <c r="B17" s="139" t="str">
        <f>'Home Airport Cnx Demand'!B24</f>
        <v>MIL</v>
      </c>
      <c r="C17" s="123" t="str">
        <f>IFERROR(VLOOKUP($B17,'City Lookup'!$C$4:$E$1048576,2,FALSE),"-")</f>
        <v>Milan</v>
      </c>
      <c r="D17" s="123" t="str">
        <f>IFERROR(VLOOKUP($B17,'City Lookup'!$C$4:$E$1048576,3,FALSE),"-")</f>
        <v>Italy</v>
      </c>
      <c r="E17" s="78" t="str">
        <f t="shared" si="0"/>
        <v>No Direct Service</v>
      </c>
      <c r="F17" s="121">
        <f>IFERROR(INDEX(HomeAirportCnxDemand,MATCH($B17,'Home Airport Cnx Demand'!$B$6:$B$1048576,0),MATCH(F$5,'Home Airport Cnx Demand'!$B$6:$K$6,0)),0)</f>
        <v>0</v>
      </c>
      <c r="G17" s="121">
        <f>IFERROR(INDEX(HomeAirportCnxDemand,MATCH($B17,'Home Airport Cnx Demand'!$B$6:$B$1048576,0),MATCH(G$5,'Home Airport Cnx Demand'!$B$6:$K$6,0)),0)</f>
        <v>18011.386423289227</v>
      </c>
      <c r="H17" s="29">
        <f t="shared" si="1"/>
        <v>18011.386423289227</v>
      </c>
      <c r="I17" s="122">
        <f t="shared" si="2"/>
        <v>8.6373951999999976E-2</v>
      </c>
      <c r="J17" s="29">
        <f t="shared" si="3"/>
        <v>0</v>
      </c>
      <c r="K17" s="29">
        <f t="shared" si="4"/>
        <v>19567.101049667861</v>
      </c>
      <c r="L17" s="29">
        <f t="shared" si="5"/>
        <v>19567.101049667861</v>
      </c>
      <c r="M17" s="122">
        <f>IFERROR(INDEX(AirlineHomeAirportQSI,MATCH(B17,'QSI for Home Airport'!$B$6:$B$1048576,0),MATCH(M$5,'QSI for Home Airport'!$B$6:$Q$6,0)),0)</f>
        <v>6.5316240704125422E-2</v>
      </c>
      <c r="N17" s="29">
        <f t="shared" si="6"/>
        <v>1278.0494820420513</v>
      </c>
      <c r="O17" s="7">
        <f t="shared" si="7"/>
        <v>6.5316240704125422E-2</v>
      </c>
      <c r="P17" s="30">
        <f t="shared" si="8"/>
        <v>6.5316240704125422E-2</v>
      </c>
      <c r="Q17" s="29">
        <f t="shared" si="9"/>
        <v>1278.0494820420513</v>
      </c>
      <c r="R17" s="29">
        <f t="shared" si="10"/>
        <v>1278.0494820420513</v>
      </c>
      <c r="S17" s="842">
        <f t="shared" si="11"/>
        <v>1.7555624753324881</v>
      </c>
    </row>
    <row r="18" spans="1:19" x14ac:dyDescent="0.2">
      <c r="A18" s="139">
        <f>'Home Airport Cnx Demand'!A25</f>
        <v>19</v>
      </c>
      <c r="B18" s="139" t="str">
        <f>'Home Airport Cnx Demand'!B25</f>
        <v>BER</v>
      </c>
      <c r="C18" s="123" t="str">
        <f>IFERROR(VLOOKUP($B18,'City Lookup'!$C$4:$E$1048576,2,FALSE),"-")</f>
        <v>Berlin</v>
      </c>
      <c r="D18" s="123" t="str">
        <f>IFERROR(VLOOKUP($B18,'City Lookup'!$C$4:$E$1048576,3,FALSE),"-")</f>
        <v>Germany</v>
      </c>
      <c r="E18" s="78" t="str">
        <f t="shared" si="0"/>
        <v>No Direct Service</v>
      </c>
      <c r="F18" s="121">
        <f>IFERROR(INDEX(HomeAirportCnxDemand,MATCH($B18,'Home Airport Cnx Demand'!$B$6:$B$1048576,0),MATCH(F$5,'Home Airport Cnx Demand'!$B$6:$K$6,0)),0)</f>
        <v>0</v>
      </c>
      <c r="G18" s="121">
        <f>IFERROR(INDEX(HomeAirportCnxDemand,MATCH($B18,'Home Airport Cnx Demand'!$B$6:$B$1048576,0),MATCH(G$5,'Home Airport Cnx Demand'!$B$6:$K$6,0)),0)</f>
        <v>16586.974699067992</v>
      </c>
      <c r="H18" s="29">
        <f t="shared" si="1"/>
        <v>16586.974699067992</v>
      </c>
      <c r="I18" s="122">
        <f t="shared" si="2"/>
        <v>8.6373951999999976E-2</v>
      </c>
      <c r="J18" s="29">
        <f t="shared" si="3"/>
        <v>0</v>
      </c>
      <c r="K18" s="29">
        <f t="shared" si="4"/>
        <v>18019.657255550504</v>
      </c>
      <c r="L18" s="29">
        <f t="shared" si="5"/>
        <v>18019.657255550504</v>
      </c>
      <c r="M18" s="122">
        <f>IFERROR(INDEX(AirlineHomeAirportQSI,MATCH(B18,'QSI for Home Airport'!$B$6:$B$1048576,0),MATCH(M$5,'QSI for Home Airport'!$B$6:$Q$6,0)),0)</f>
        <v>7.0446670376770881E-2</v>
      </c>
      <c r="N18" s="29">
        <f t="shared" si="6"/>
        <v>1269.4248549841543</v>
      </c>
      <c r="O18" s="7">
        <f t="shared" si="7"/>
        <v>7.0446670376770881E-2</v>
      </c>
      <c r="P18" s="30">
        <f t="shared" si="8"/>
        <v>7.0446670376770881E-2</v>
      </c>
      <c r="Q18" s="29">
        <f t="shared" si="9"/>
        <v>1269.4248549841543</v>
      </c>
      <c r="R18" s="29">
        <f t="shared" si="10"/>
        <v>1269.4248549841543</v>
      </c>
      <c r="S18" s="842">
        <f t="shared" si="11"/>
        <v>1.7437154601430691</v>
      </c>
    </row>
    <row r="19" spans="1:19" x14ac:dyDescent="0.2">
      <c r="A19" s="139">
        <f>'Home Airport Cnx Demand'!A59</f>
        <v>53</v>
      </c>
      <c r="B19" s="139" t="str">
        <f>'Home Airport Cnx Demand'!B59</f>
        <v>GLA</v>
      </c>
      <c r="C19" s="123" t="str">
        <f>IFERROR(VLOOKUP($B19,'City Lookup'!$C$4:$E$1048576,2,FALSE),"-")</f>
        <v>Glasgow</v>
      </c>
      <c r="D19" s="123" t="str">
        <f>IFERROR(VLOOKUP($B19,'City Lookup'!$C$4:$E$1048576,3,FALSE),"-")</f>
        <v>United Kingdom</v>
      </c>
      <c r="E19" s="78" t="str">
        <f t="shared" si="0"/>
        <v>No Direct Service</v>
      </c>
      <c r="F19" s="121">
        <f>IFERROR(INDEX(HomeAirportCnxDemand,MATCH($B19,'Home Airport Cnx Demand'!$B$6:$B$1048576,0),MATCH(F$5,'Home Airport Cnx Demand'!$B$6:$K$6,0)),0)</f>
        <v>0</v>
      </c>
      <c r="G19" s="121">
        <f>IFERROR(INDEX(HomeAirportCnxDemand,MATCH($B19,'Home Airport Cnx Demand'!$B$6:$B$1048576,0),MATCH(G$5,'Home Airport Cnx Demand'!$B$6:$K$6,0)),0)</f>
        <v>3707.3222991215021</v>
      </c>
      <c r="H19" s="29">
        <f t="shared" si="1"/>
        <v>3707.3222991215021</v>
      </c>
      <c r="I19" s="122">
        <f t="shared" si="2"/>
        <v>8.6373951999999976E-2</v>
      </c>
      <c r="J19" s="29">
        <f t="shared" si="3"/>
        <v>0</v>
      </c>
      <c r="K19" s="29">
        <f t="shared" si="4"/>
        <v>4027.5383774343522</v>
      </c>
      <c r="L19" s="29">
        <f t="shared" si="5"/>
        <v>4027.5383774343522</v>
      </c>
      <c r="M19" s="122">
        <f>IFERROR(INDEX(AirlineHomeAirportQSI,MATCH(B19,'QSI for Home Airport'!$B$6:$B$1048576,0),MATCH(M$5,'QSI for Home Airport'!$B$6:$Q$6,0)),0)</f>
        <v>0.30271670532026812</v>
      </c>
      <c r="N19" s="29">
        <f t="shared" si="6"/>
        <v>1219.2031481678657</v>
      </c>
      <c r="O19" s="7">
        <f t="shared" si="7"/>
        <v>0.30271670532026812</v>
      </c>
      <c r="P19" s="30">
        <f t="shared" si="8"/>
        <v>0.30271670532026812</v>
      </c>
      <c r="Q19" s="29">
        <f t="shared" si="9"/>
        <v>1219.2031481678657</v>
      </c>
      <c r="R19" s="29">
        <f t="shared" si="10"/>
        <v>1219.2031481678657</v>
      </c>
      <c r="S19" s="842">
        <f t="shared" si="11"/>
        <v>1.6747295991316837</v>
      </c>
    </row>
    <row r="20" spans="1:19" x14ac:dyDescent="0.2">
      <c r="A20" s="139">
        <f>'Home Airport Cnx Demand'!A18</f>
        <v>12</v>
      </c>
      <c r="B20" s="139" t="str">
        <f>'Home Airport Cnx Demand'!B18</f>
        <v>CPH</v>
      </c>
      <c r="C20" s="123" t="str">
        <f>IFERROR(VLOOKUP($B20,'City Lookup'!$C$4:$E$1048576,2,FALSE),"-")</f>
        <v>Copenhagen</v>
      </c>
      <c r="D20" s="123" t="str">
        <f>IFERROR(VLOOKUP($B20,'City Lookup'!$C$4:$E$1048576,3,FALSE),"-")</f>
        <v>Denmark</v>
      </c>
      <c r="E20" s="78" t="str">
        <f t="shared" si="0"/>
        <v>No Direct Service</v>
      </c>
      <c r="F20" s="121">
        <f>IFERROR(INDEX(HomeAirportCnxDemand,MATCH($B20,'Home Airport Cnx Demand'!$B$6:$B$1048576,0),MATCH(F$5,'Home Airport Cnx Demand'!$B$6:$K$6,0)),0)</f>
        <v>0</v>
      </c>
      <c r="G20" s="121">
        <f>IFERROR(INDEX(HomeAirportCnxDemand,MATCH($B20,'Home Airport Cnx Demand'!$B$6:$B$1048576,0),MATCH(G$5,'Home Airport Cnx Demand'!$B$6:$K$6,0)),0)</f>
        <v>29868.975644484053</v>
      </c>
      <c r="H20" s="29">
        <f t="shared" si="1"/>
        <v>29868.975644484053</v>
      </c>
      <c r="I20" s="122">
        <f t="shared" si="2"/>
        <v>8.6373951999999976E-2</v>
      </c>
      <c r="J20" s="29">
        <f t="shared" si="3"/>
        <v>0</v>
      </c>
      <c r="K20" s="29">
        <f t="shared" si="4"/>
        <v>32448.877113089886</v>
      </c>
      <c r="L20" s="29">
        <f t="shared" si="5"/>
        <v>32448.877113089886</v>
      </c>
      <c r="M20" s="122">
        <f>IFERROR(INDEX(AirlineHomeAirportQSI,MATCH(B20,'QSI for Home Airport'!$B$6:$B$1048576,0),MATCH(M$5,'QSI for Home Airport'!$B$6:$Q$6,0)),0)</f>
        <v>3.6150309668058427E-2</v>
      </c>
      <c r="N20" s="29">
        <f t="shared" si="6"/>
        <v>1173.0369560189731</v>
      </c>
      <c r="O20" s="7">
        <f t="shared" si="7"/>
        <v>3.6150309668058427E-2</v>
      </c>
      <c r="P20" s="30">
        <f t="shared" si="8"/>
        <v>3.6150309668058427E-2</v>
      </c>
      <c r="Q20" s="29">
        <f t="shared" si="9"/>
        <v>1173.0369560189731</v>
      </c>
      <c r="R20" s="29">
        <f t="shared" si="10"/>
        <v>1173.0369560189731</v>
      </c>
      <c r="S20" s="842">
        <f t="shared" si="11"/>
        <v>1.611314500026062</v>
      </c>
    </row>
    <row r="21" spans="1:19" x14ac:dyDescent="0.2">
      <c r="A21" s="139">
        <f>'Home Airport Cnx Demand'!A22</f>
        <v>16</v>
      </c>
      <c r="B21" s="139" t="str">
        <f>'Home Airport Cnx Demand'!B22</f>
        <v>BCN</v>
      </c>
      <c r="C21" s="123" t="str">
        <f>IFERROR(VLOOKUP($B21,'City Lookup'!$C$4:$E$1048576,2,FALSE),"-")</f>
        <v>Barcelona</v>
      </c>
      <c r="D21" s="123" t="str">
        <f>IFERROR(VLOOKUP($B21,'City Lookup'!$C$4:$E$1048576,3,FALSE),"-")</f>
        <v>Spain</v>
      </c>
      <c r="E21" s="78" t="str">
        <f t="shared" si="0"/>
        <v>No Direct Service</v>
      </c>
      <c r="F21" s="121">
        <f>IFERROR(INDEX(HomeAirportCnxDemand,MATCH($B21,'Home Airport Cnx Demand'!$B$6:$B$1048576,0),MATCH(F$5,'Home Airport Cnx Demand'!$B$6:$K$6,0)),0)</f>
        <v>0</v>
      </c>
      <c r="G21" s="121">
        <f>IFERROR(INDEX(HomeAirportCnxDemand,MATCH($B21,'Home Airport Cnx Demand'!$B$6:$B$1048576,0),MATCH(G$5,'Home Airport Cnx Demand'!$B$6:$K$6,0)),0)</f>
        <v>20317.303688247994</v>
      </c>
      <c r="H21" s="29">
        <f t="shared" si="1"/>
        <v>20317.303688247994</v>
      </c>
      <c r="I21" s="122">
        <f t="shared" si="2"/>
        <v>8.6373951999999976E-2</v>
      </c>
      <c r="J21" s="29">
        <f t="shared" si="3"/>
        <v>0</v>
      </c>
      <c r="K21" s="29">
        <f t="shared" si="4"/>
        <v>22072.18950178615</v>
      </c>
      <c r="L21" s="29">
        <f t="shared" si="5"/>
        <v>22072.18950178615</v>
      </c>
      <c r="M21" s="122">
        <f>IFERROR(INDEX(AirlineHomeAirportQSI,MATCH(B21,'QSI for Home Airport'!$B$6:$B$1048576,0),MATCH(M$5,'QSI for Home Airport'!$B$6:$Q$6,0)),0)</f>
        <v>5.2319137280560715E-2</v>
      </c>
      <c r="N21" s="29">
        <f t="shared" si="6"/>
        <v>1154.7979126265006</v>
      </c>
      <c r="O21" s="7">
        <f t="shared" si="7"/>
        <v>5.2319137280560715E-2</v>
      </c>
      <c r="P21" s="30">
        <f t="shared" si="8"/>
        <v>5.2319137280560715E-2</v>
      </c>
      <c r="Q21" s="29">
        <f t="shared" si="9"/>
        <v>1154.7979126265006</v>
      </c>
      <c r="R21" s="29">
        <f t="shared" si="10"/>
        <v>1154.7979126265006</v>
      </c>
      <c r="S21" s="842">
        <f t="shared" si="11"/>
        <v>1.586260868992446</v>
      </c>
    </row>
    <row r="22" spans="1:19" x14ac:dyDescent="0.2">
      <c r="A22" s="139">
        <f>'Home Airport Cnx Demand'!A15</f>
        <v>9</v>
      </c>
      <c r="B22" s="139" t="str">
        <f>'Home Airport Cnx Demand'!B15</f>
        <v>TLV</v>
      </c>
      <c r="C22" s="123" t="str">
        <f>IFERROR(VLOOKUP($B22,'City Lookup'!$C$4:$E$1048576,2,FALSE),"-")</f>
        <v>Tel Aviv-yafo</v>
      </c>
      <c r="D22" s="123" t="str">
        <f>IFERROR(VLOOKUP($B22,'City Lookup'!$C$4:$E$1048576,3,FALSE),"-")</f>
        <v>Israel</v>
      </c>
      <c r="E22" s="78" t="str">
        <f t="shared" si="0"/>
        <v>No Direct Service</v>
      </c>
      <c r="F22" s="121">
        <f>IFERROR(INDEX(HomeAirportCnxDemand,MATCH($B22,'Home Airport Cnx Demand'!$B$6:$B$1048576,0),MATCH(F$5,'Home Airport Cnx Demand'!$B$6:$K$6,0)),0)</f>
        <v>0</v>
      </c>
      <c r="G22" s="121">
        <f>IFERROR(INDEX(HomeAirportCnxDemand,MATCH($B22,'Home Airport Cnx Demand'!$B$6:$B$1048576,0),MATCH(G$5,'Home Airport Cnx Demand'!$B$6:$K$6,0)),0)</f>
        <v>38860.747142044616</v>
      </c>
      <c r="H22" s="25">
        <f t="shared" si="1"/>
        <v>38860.747142044616</v>
      </c>
      <c r="I22" s="122">
        <f t="shared" si="2"/>
        <v>0.18093219299999985</v>
      </c>
      <c r="J22" s="25">
        <f t="shared" si="3"/>
        <v>0</v>
      </c>
      <c r="K22" s="25">
        <f t="shared" si="4"/>
        <v>45891.907344073225</v>
      </c>
      <c r="L22" s="25">
        <f t="shared" si="5"/>
        <v>45891.907344073225</v>
      </c>
      <c r="M22" s="122">
        <f>IFERROR(INDEX(AirlineHomeAirportQSI,MATCH(B22,'QSI for Home Airport'!$B$6:$B$1048576,0),MATCH(M$5,'QSI for Home Airport'!$B$6:$Q$6,0)),0)</f>
        <v>2.3423762728628499E-2</v>
      </c>
      <c r="N22" s="29">
        <f t="shared" si="6"/>
        <v>1074.9611487917748</v>
      </c>
      <c r="O22" s="7">
        <f t="shared" si="7"/>
        <v>2.3423762728628499E-2</v>
      </c>
      <c r="P22" s="30">
        <f t="shared" si="8"/>
        <v>2.3423762728628499E-2</v>
      </c>
      <c r="Q22" s="29">
        <f t="shared" si="9"/>
        <v>1074.9611487917748</v>
      </c>
      <c r="R22" s="29">
        <f t="shared" si="10"/>
        <v>1074.9611487917748</v>
      </c>
      <c r="S22" s="842">
        <f t="shared" si="11"/>
        <v>1.4765949846040862</v>
      </c>
    </row>
    <row r="23" spans="1:19" x14ac:dyDescent="0.2">
      <c r="A23" s="139">
        <f>'Home Airport Cnx Demand'!A17</f>
        <v>11</v>
      </c>
      <c r="B23" s="139" t="str">
        <f>'Home Airport Cnx Demand'!B17</f>
        <v>ZRH</v>
      </c>
      <c r="C23" s="123" t="str">
        <f>IFERROR(VLOOKUP($B23,'City Lookup'!$C$4:$E$1048576,2,FALSE),"-")</f>
        <v>Zurich</v>
      </c>
      <c r="D23" s="123" t="str">
        <f>IFERROR(VLOOKUP($B23,'City Lookup'!$C$4:$E$1048576,3,FALSE),"-")</f>
        <v>Switzerland</v>
      </c>
      <c r="E23" s="78" t="str">
        <f t="shared" si="0"/>
        <v>No Direct Service</v>
      </c>
      <c r="F23" s="121">
        <f>IFERROR(INDEX(HomeAirportCnxDemand,MATCH($B23,'Home Airport Cnx Demand'!$B$6:$B$1048576,0),MATCH(F$5,'Home Airport Cnx Demand'!$B$6:$K$6,0)),0)</f>
        <v>0</v>
      </c>
      <c r="G23" s="121">
        <f>IFERROR(INDEX(HomeAirportCnxDemand,MATCH($B23,'Home Airport Cnx Demand'!$B$6:$B$1048576,0),MATCH(G$5,'Home Airport Cnx Demand'!$B$6:$K$6,0)),0)</f>
        <v>33988.675165454304</v>
      </c>
      <c r="H23" s="29">
        <f t="shared" si="1"/>
        <v>33988.675165454304</v>
      </c>
      <c r="I23" s="122">
        <f t="shared" si="2"/>
        <v>8.6373951999999976E-2</v>
      </c>
      <c r="J23" s="29">
        <f t="shared" si="3"/>
        <v>0</v>
      </c>
      <c r="K23" s="29">
        <f t="shared" si="4"/>
        <v>36924.411362738843</v>
      </c>
      <c r="L23" s="29">
        <f t="shared" si="5"/>
        <v>36924.411362738843</v>
      </c>
      <c r="M23" s="122">
        <f>IFERROR(INDEX(AirlineHomeAirportQSI,MATCH(B23,'QSI for Home Airport'!$B$6:$B$1048576,0),MATCH(M$5,'QSI for Home Airport'!$B$6:$Q$6,0)),0)</f>
        <v>2.8628945938936168E-2</v>
      </c>
      <c r="N23" s="29">
        <f t="shared" si="6"/>
        <v>1057.1069767308907</v>
      </c>
      <c r="O23" s="7">
        <f t="shared" si="7"/>
        <v>2.8628945938936168E-2</v>
      </c>
      <c r="P23" s="30">
        <f t="shared" si="8"/>
        <v>2.8628945938936168E-2</v>
      </c>
      <c r="Q23" s="29">
        <f t="shared" si="9"/>
        <v>1057.1069767308907</v>
      </c>
      <c r="R23" s="29">
        <f t="shared" si="10"/>
        <v>1057.1069767308907</v>
      </c>
      <c r="S23" s="842">
        <f t="shared" si="11"/>
        <v>1.4520700229819927</v>
      </c>
    </row>
    <row r="24" spans="1:19" x14ac:dyDescent="0.2">
      <c r="A24" s="139">
        <f>'Home Airport Cnx Demand'!A64</f>
        <v>58</v>
      </c>
      <c r="B24" s="139" t="str">
        <f>'Home Airport Cnx Demand'!B64</f>
        <v>ORK</v>
      </c>
      <c r="C24" s="123" t="str">
        <f>IFERROR(VLOOKUP($B24,'City Lookup'!$C$4:$E$1048576,2,FALSE),"-")</f>
        <v>Cork</v>
      </c>
      <c r="D24" s="123" t="str">
        <f>IFERROR(VLOOKUP($B24,'City Lookup'!$C$4:$E$1048576,3,FALSE),"-")</f>
        <v>Ireland</v>
      </c>
      <c r="E24" s="78" t="str">
        <f t="shared" si="0"/>
        <v>No Direct Service</v>
      </c>
      <c r="F24" s="121">
        <f>IFERROR(INDEX(HomeAirportCnxDemand,MATCH($B24,'Home Airport Cnx Demand'!$B$6:$B$1048576,0),MATCH(F$5,'Home Airport Cnx Demand'!$B$6:$K$6,0)),0)</f>
        <v>0</v>
      </c>
      <c r="G24" s="121">
        <f>IFERROR(INDEX(HomeAirportCnxDemand,MATCH($B24,'Home Airport Cnx Demand'!$B$6:$B$1048576,0),MATCH(G$5,'Home Airport Cnx Demand'!$B$6:$K$6,0)),0)</f>
        <v>3036.6036346487676</v>
      </c>
      <c r="H24" s="29">
        <f t="shared" si="1"/>
        <v>3036.6036346487676</v>
      </c>
      <c r="I24" s="122">
        <f t="shared" si="2"/>
        <v>0</v>
      </c>
      <c r="J24" s="29">
        <f t="shared" si="3"/>
        <v>0</v>
      </c>
      <c r="K24" s="29">
        <f t="shared" si="4"/>
        <v>3036.6036346487676</v>
      </c>
      <c r="L24" s="29">
        <f t="shared" si="5"/>
        <v>3036.6036346487676</v>
      </c>
      <c r="M24" s="122">
        <f>IFERROR(INDEX(AirlineHomeAirportQSI,MATCH(B24,'QSI for Home Airport'!$B$6:$B$1048576,0),MATCH(M$5,'QSI for Home Airport'!$B$6:$Q$6,0)),0)</f>
        <v>0.30619142572180102</v>
      </c>
      <c r="N24" s="29">
        <f t="shared" si="6"/>
        <v>929.7819962451091</v>
      </c>
      <c r="O24" s="7">
        <f t="shared" si="7"/>
        <v>0.30619142572180102</v>
      </c>
      <c r="P24" s="30">
        <f t="shared" si="8"/>
        <v>0.30619142572180102</v>
      </c>
      <c r="Q24" s="29">
        <f t="shared" si="9"/>
        <v>929.7819962451091</v>
      </c>
      <c r="R24" s="29">
        <f t="shared" si="10"/>
        <v>929.7819962451091</v>
      </c>
      <c r="S24" s="842">
        <f t="shared" si="11"/>
        <v>1.2771730717652598</v>
      </c>
    </row>
    <row r="25" spans="1:19" x14ac:dyDescent="0.2">
      <c r="A25" s="139">
        <f>'Home Airport Cnx Demand'!A54</f>
        <v>48</v>
      </c>
      <c r="B25" s="139" t="str">
        <f>'Home Airport Cnx Demand'!B54</f>
        <v>JED</v>
      </c>
      <c r="C25" s="123" t="str">
        <f>IFERROR(VLOOKUP($B25,'City Lookup'!$C$4:$E$1048576,2,FALSE),"-")</f>
        <v>Jeddah</v>
      </c>
      <c r="D25" s="123" t="str">
        <f>IFERROR(VLOOKUP($B25,'City Lookup'!$C$4:$E$1048576,3,FALSE),"-")</f>
        <v>Saudi Arabia</v>
      </c>
      <c r="E25" s="78" t="str">
        <f t="shared" si="0"/>
        <v>No Direct Service</v>
      </c>
      <c r="F25" s="121">
        <f>IFERROR(INDEX(HomeAirportCnxDemand,MATCH($B25,'Home Airport Cnx Demand'!$B$6:$B$1048576,0),MATCH(F$5,'Home Airport Cnx Demand'!$B$6:$K$6,0)),0)</f>
        <v>0</v>
      </c>
      <c r="G25" s="121">
        <f>IFERROR(INDEX(HomeAirportCnxDemand,MATCH($B25,'Home Airport Cnx Demand'!$B$6:$B$1048576,0),MATCH(G$5,'Home Airport Cnx Demand'!$B$6:$K$6,0)),0)</f>
        <v>4518.3124541607986</v>
      </c>
      <c r="H25" s="29">
        <f t="shared" si="1"/>
        <v>4518.3124541607986</v>
      </c>
      <c r="I25" s="122">
        <f t="shared" si="2"/>
        <v>0.18093219299999985</v>
      </c>
      <c r="J25" s="29">
        <f t="shared" si="3"/>
        <v>0</v>
      </c>
      <c r="K25" s="29">
        <f t="shared" si="4"/>
        <v>5335.8206351513236</v>
      </c>
      <c r="L25" s="29">
        <f t="shared" si="5"/>
        <v>5335.8206351513236</v>
      </c>
      <c r="M25" s="122">
        <f>IFERROR(INDEX(AirlineHomeAirportQSI,MATCH(B25,'QSI for Home Airport'!$B$6:$B$1048576,0),MATCH(M$5,'QSI for Home Airport'!$B$6:$Q$6,0)),0)</f>
        <v>0.15267740716669714</v>
      </c>
      <c r="N25" s="29">
        <f t="shared" si="6"/>
        <v>814.65925968146314</v>
      </c>
      <c r="O25" s="7">
        <f t="shared" si="7"/>
        <v>0.15267740716669714</v>
      </c>
      <c r="P25" s="30">
        <f t="shared" si="8"/>
        <v>0.15267740716669714</v>
      </c>
      <c r="Q25" s="29">
        <f t="shared" si="9"/>
        <v>814.65925968146314</v>
      </c>
      <c r="R25" s="29">
        <f t="shared" si="10"/>
        <v>814.65925968146314</v>
      </c>
      <c r="S25" s="842">
        <f t="shared" si="11"/>
        <v>1.1190374446173945</v>
      </c>
    </row>
    <row r="26" spans="1:19" x14ac:dyDescent="0.2">
      <c r="A26" s="139">
        <f>'Home Airport Cnx Demand'!A48</f>
        <v>42</v>
      </c>
      <c r="B26" s="139" t="str">
        <f>'Home Airport Cnx Demand'!B48</f>
        <v>EDI</v>
      </c>
      <c r="C26" s="123" t="str">
        <f>IFERROR(VLOOKUP($B26,'City Lookup'!$C$4:$E$1048576,2,FALSE),"-")</f>
        <v>Edinburgh</v>
      </c>
      <c r="D26" s="123" t="str">
        <f>IFERROR(VLOOKUP($B26,'City Lookup'!$C$4:$E$1048576,3,FALSE),"-")</f>
        <v>United Kingdom</v>
      </c>
      <c r="E26" s="78" t="str">
        <f t="shared" si="0"/>
        <v>No Direct Service</v>
      </c>
      <c r="F26" s="121">
        <f>IFERROR(INDEX(HomeAirportCnxDemand,MATCH($B26,'Home Airport Cnx Demand'!$B$6:$B$1048576,0),MATCH(F$5,'Home Airport Cnx Demand'!$B$6:$K$6,0)),0)</f>
        <v>0</v>
      </c>
      <c r="G26" s="121">
        <f>IFERROR(INDEX(HomeAirportCnxDemand,MATCH($B26,'Home Airport Cnx Demand'!$B$6:$B$1048576,0),MATCH(G$5,'Home Airport Cnx Demand'!$B$6:$K$6,0)),0)</f>
        <v>5471.3455078543502</v>
      </c>
      <c r="H26" s="25">
        <f t="shared" si="1"/>
        <v>5471.3455078543502</v>
      </c>
      <c r="I26" s="122">
        <f t="shared" si="2"/>
        <v>8.6373951999999976E-2</v>
      </c>
      <c r="J26" s="25">
        <f t="shared" si="3"/>
        <v>0</v>
      </c>
      <c r="K26" s="25">
        <f t="shared" si="4"/>
        <v>5943.9272421251771</v>
      </c>
      <c r="L26" s="25">
        <f t="shared" si="5"/>
        <v>5943.9272421251771</v>
      </c>
      <c r="M26" s="122">
        <f>IFERROR(INDEX(AirlineHomeAirportQSI,MATCH(B26,'QSI for Home Airport'!$B$6:$B$1048576,0),MATCH(M$5,'QSI for Home Airport'!$B$6:$Q$6,0)),0)</f>
        <v>0.12918656402892237</v>
      </c>
      <c r="N26" s="29">
        <f t="shared" si="6"/>
        <v>767.87553724806014</v>
      </c>
      <c r="O26" s="7">
        <f t="shared" si="7"/>
        <v>0.12918656402892237</v>
      </c>
      <c r="P26" s="30">
        <f t="shared" si="8"/>
        <v>0.12918656402892237</v>
      </c>
      <c r="Q26" s="29">
        <f t="shared" si="9"/>
        <v>767.87553724806014</v>
      </c>
      <c r="R26" s="29">
        <f t="shared" si="10"/>
        <v>767.87553724806014</v>
      </c>
      <c r="S26" s="842">
        <f t="shared" si="11"/>
        <v>1.0547740896264561</v>
      </c>
    </row>
    <row r="27" spans="1:19" x14ac:dyDescent="0.2">
      <c r="A27" s="139">
        <f>'Home Airport Cnx Demand'!A38</f>
        <v>32</v>
      </c>
      <c r="B27" s="139" t="str">
        <f>'Home Airport Cnx Demand'!B38</f>
        <v>OSL</v>
      </c>
      <c r="C27" s="123" t="str">
        <f>IFERROR(VLOOKUP($B27,'City Lookup'!$C$4:$E$1048576,2,FALSE),"-")</f>
        <v>Oslo</v>
      </c>
      <c r="D27" s="123" t="str">
        <f>IFERROR(VLOOKUP($B27,'City Lookup'!$C$4:$E$1048576,3,FALSE),"-")</f>
        <v>Norway</v>
      </c>
      <c r="E27" s="78" t="str">
        <f t="shared" si="0"/>
        <v>No Direct Service</v>
      </c>
      <c r="F27" s="121">
        <f>IFERROR(INDEX(HomeAirportCnxDemand,MATCH($B27,'Home Airport Cnx Demand'!$B$6:$B$1048576,0),MATCH(F$5,'Home Airport Cnx Demand'!$B$6:$K$6,0)),0)</f>
        <v>0</v>
      </c>
      <c r="G27" s="121">
        <f>IFERROR(INDEX(HomeAirportCnxDemand,MATCH($B27,'Home Airport Cnx Demand'!$B$6:$B$1048576,0),MATCH(G$5,'Home Airport Cnx Demand'!$B$6:$K$6,0)),0)</f>
        <v>8528.2643868861105</v>
      </c>
      <c r="H27" s="29">
        <f t="shared" si="1"/>
        <v>8528.2643868861105</v>
      </c>
      <c r="I27" s="122">
        <f t="shared" si="2"/>
        <v>8.6373951999999976E-2</v>
      </c>
      <c r="J27" s="29">
        <f t="shared" si="3"/>
        <v>0</v>
      </c>
      <c r="K27" s="29">
        <f t="shared" si="4"/>
        <v>9264.8842856823212</v>
      </c>
      <c r="L27" s="29">
        <f t="shared" si="5"/>
        <v>9264.8842856823212</v>
      </c>
      <c r="M27" s="122">
        <f>IFERROR(INDEX(AirlineHomeAirportQSI,MATCH(B27,'QSI for Home Airport'!$B$6:$B$1048576,0),MATCH(M$5,'QSI for Home Airport'!$B$6:$Q$6,0)),0)</f>
        <v>8.0270642082887991E-2</v>
      </c>
      <c r="N27" s="29">
        <f t="shared" si="6"/>
        <v>743.698210435379</v>
      </c>
      <c r="O27" s="7">
        <f t="shared" si="7"/>
        <v>8.0270642082887991E-2</v>
      </c>
      <c r="P27" s="30">
        <f t="shared" si="8"/>
        <v>8.0270642082887991E-2</v>
      </c>
      <c r="Q27" s="29">
        <f t="shared" si="9"/>
        <v>743.698210435379</v>
      </c>
      <c r="R27" s="29">
        <f t="shared" si="10"/>
        <v>743.698210435379</v>
      </c>
      <c r="S27" s="842">
        <f t="shared" si="11"/>
        <v>1.0215634758727734</v>
      </c>
    </row>
    <row r="28" spans="1:19" x14ac:dyDescent="0.2">
      <c r="A28" s="139">
        <f>'Home Airport Cnx Demand'!A20</f>
        <v>14</v>
      </c>
      <c r="B28" s="139" t="str">
        <f>'Home Airport Cnx Demand'!B20</f>
        <v>ROM</v>
      </c>
      <c r="C28" s="123" t="str">
        <f>IFERROR(VLOOKUP($B28,'City Lookup'!$C$4:$E$1048576,2,FALSE),"-")</f>
        <v>Rome</v>
      </c>
      <c r="D28" s="123" t="str">
        <f>IFERROR(VLOOKUP($B28,'City Lookup'!$C$4:$E$1048576,3,FALSE),"-")</f>
        <v>Italy</v>
      </c>
      <c r="E28" s="78" t="str">
        <f t="shared" si="0"/>
        <v>No Direct Service</v>
      </c>
      <c r="F28" s="121">
        <f>IFERROR(INDEX(HomeAirportCnxDemand,MATCH($B28,'Home Airport Cnx Demand'!$B$6:$B$1048576,0),MATCH(F$5,'Home Airport Cnx Demand'!$B$6:$K$6,0)),0)</f>
        <v>0</v>
      </c>
      <c r="G28" s="121">
        <f>IFERROR(INDEX(HomeAirportCnxDemand,MATCH($B28,'Home Airport Cnx Demand'!$B$6:$B$1048576,0),MATCH(G$5,'Home Airport Cnx Demand'!$B$6:$K$6,0)),0)</f>
        <v>25359.08063464981</v>
      </c>
      <c r="H28" s="29">
        <f t="shared" si="1"/>
        <v>25359.08063464981</v>
      </c>
      <c r="I28" s="122">
        <f t="shared" si="2"/>
        <v>8.6373951999999976E-2</v>
      </c>
      <c r="J28" s="29">
        <f t="shared" si="3"/>
        <v>0</v>
      </c>
      <c r="K28" s="29">
        <f t="shared" si="4"/>
        <v>27549.44464815118</v>
      </c>
      <c r="L28" s="29">
        <f t="shared" si="5"/>
        <v>27549.44464815118</v>
      </c>
      <c r="M28" s="122">
        <f>IFERROR(INDEX(AirlineHomeAirportQSI,MATCH(B28,'QSI for Home Airport'!$B$6:$B$1048576,0),MATCH(M$5,'QSI for Home Airport'!$B$6:$Q$6,0)),0)</f>
        <v>2.5935585124089847E-2</v>
      </c>
      <c r="N28" s="29">
        <f t="shared" si="6"/>
        <v>714.51096679352645</v>
      </c>
      <c r="O28" s="7">
        <f t="shared" si="7"/>
        <v>2.593558512408985E-2</v>
      </c>
      <c r="P28" s="30">
        <f t="shared" si="8"/>
        <v>2.5935585124089847E-2</v>
      </c>
      <c r="Q28" s="29">
        <f t="shared" si="9"/>
        <v>714.51096679352645</v>
      </c>
      <c r="R28" s="29">
        <f t="shared" si="10"/>
        <v>714.51096679352645</v>
      </c>
      <c r="S28" s="842">
        <f t="shared" si="11"/>
        <v>0.98147110823286599</v>
      </c>
    </row>
    <row r="29" spans="1:19" x14ac:dyDescent="0.2">
      <c r="A29" s="139">
        <f>'Home Airport Cnx Demand'!A28</f>
        <v>22</v>
      </c>
      <c r="B29" s="139" t="str">
        <f>'Home Airport Cnx Demand'!B28</f>
        <v>VIE</v>
      </c>
      <c r="C29" s="123" t="str">
        <f>IFERROR(VLOOKUP($B29,'City Lookup'!$C$4:$E$1048576,2,FALSE),"-")</f>
        <v>Vienna</v>
      </c>
      <c r="D29" s="123" t="str">
        <f>IFERROR(VLOOKUP($B29,'City Lookup'!$C$4:$E$1048576,3,FALSE),"-")</f>
        <v>Austria</v>
      </c>
      <c r="E29" s="78" t="str">
        <f t="shared" si="0"/>
        <v>No Direct Service</v>
      </c>
      <c r="F29" s="121">
        <f>IFERROR(INDEX(HomeAirportCnxDemand,MATCH($B29,'Home Airport Cnx Demand'!$B$6:$B$1048576,0),MATCH(F$5,'Home Airport Cnx Demand'!$B$6:$K$6,0)),0)</f>
        <v>0</v>
      </c>
      <c r="G29" s="121">
        <f>IFERROR(INDEX(HomeAirportCnxDemand,MATCH($B29,'Home Airport Cnx Demand'!$B$6:$B$1048576,0),MATCH(G$5,'Home Airport Cnx Demand'!$B$6:$K$6,0)),0)</f>
        <v>13166.662073286883</v>
      </c>
      <c r="H29" s="29">
        <f t="shared" si="1"/>
        <v>13166.662073286883</v>
      </c>
      <c r="I29" s="122">
        <f t="shared" si="2"/>
        <v>8.6373951999999976E-2</v>
      </c>
      <c r="J29" s="29">
        <f t="shared" si="3"/>
        <v>0</v>
      </c>
      <c r="K29" s="29">
        <f t="shared" si="4"/>
        <v>14303.918711205184</v>
      </c>
      <c r="L29" s="29">
        <f t="shared" si="5"/>
        <v>14303.918711205184</v>
      </c>
      <c r="M29" s="122">
        <f>IFERROR(INDEX(AirlineHomeAirportQSI,MATCH(B29,'QSI for Home Airport'!$B$6:$B$1048576,0),MATCH(M$5,'QSI for Home Airport'!$B$6:$Q$6,0)),0)</f>
        <v>4.8749170695979317E-2</v>
      </c>
      <c r="N29" s="29">
        <f t="shared" si="6"/>
        <v>697.30417487395403</v>
      </c>
      <c r="O29" s="7">
        <f t="shared" si="7"/>
        <v>4.8749170695979317E-2</v>
      </c>
      <c r="P29" s="30">
        <f t="shared" si="8"/>
        <v>4.8749170695979317E-2</v>
      </c>
      <c r="Q29" s="29">
        <f t="shared" si="9"/>
        <v>697.30417487395403</v>
      </c>
      <c r="R29" s="29">
        <f t="shared" si="10"/>
        <v>697.30417487395403</v>
      </c>
      <c r="S29" s="842">
        <f t="shared" si="11"/>
        <v>0.95783540504664011</v>
      </c>
    </row>
    <row r="30" spans="1:19" x14ac:dyDescent="0.2">
      <c r="A30" s="139">
        <f>'Home Airport Cnx Demand'!A40</f>
        <v>34</v>
      </c>
      <c r="B30" s="139" t="str">
        <f>'Home Airport Cnx Demand'!B40</f>
        <v>PRG</v>
      </c>
      <c r="C30" s="123" t="str">
        <f>IFERROR(VLOOKUP($B30,'City Lookup'!$C$4:$E$1048576,2,FALSE),"-")</f>
        <v>Prague</v>
      </c>
      <c r="D30" s="123" t="str">
        <f>IFERROR(VLOOKUP($B30,'City Lookup'!$C$4:$E$1048576,3,FALSE),"-")</f>
        <v>Czech Republic</v>
      </c>
      <c r="E30" s="78" t="str">
        <f t="shared" si="0"/>
        <v>No Direct Service</v>
      </c>
      <c r="F30" s="121">
        <f>IFERROR(INDEX(HomeAirportCnxDemand,MATCH($B30,'Home Airport Cnx Demand'!$B$6:$B$1048576,0),MATCH(F$5,'Home Airport Cnx Demand'!$B$6:$K$6,0)),0)</f>
        <v>0</v>
      </c>
      <c r="G30" s="121">
        <f>IFERROR(INDEX(HomeAirportCnxDemand,MATCH($B30,'Home Airport Cnx Demand'!$B$6:$B$1048576,0),MATCH(G$5,'Home Airport Cnx Demand'!$B$6:$K$6,0)),0)</f>
        <v>7782.4797072731935</v>
      </c>
      <c r="H30" s="29">
        <f t="shared" si="1"/>
        <v>7782.4797072731935</v>
      </c>
      <c r="I30" s="122">
        <f t="shared" si="2"/>
        <v>8.6373951999999976E-2</v>
      </c>
      <c r="J30" s="29">
        <f t="shared" si="3"/>
        <v>0</v>
      </c>
      <c r="K30" s="29">
        <f t="shared" si="4"/>
        <v>8454.6832359501823</v>
      </c>
      <c r="L30" s="29">
        <f t="shared" si="5"/>
        <v>8454.6832359501823</v>
      </c>
      <c r="M30" s="122">
        <f>IFERROR(INDEX(AirlineHomeAirportQSI,MATCH(B30,'QSI for Home Airport'!$B$6:$B$1048576,0),MATCH(M$5,'QSI for Home Airport'!$B$6:$Q$6,0)),0)</f>
        <v>6.8121648834727405E-2</v>
      </c>
      <c r="N30" s="29">
        <f t="shared" si="6"/>
        <v>575.9469624082551</v>
      </c>
      <c r="O30" s="7">
        <f t="shared" si="7"/>
        <v>6.8121648834727405E-2</v>
      </c>
      <c r="P30" s="30">
        <f t="shared" si="8"/>
        <v>6.8121648834727405E-2</v>
      </c>
      <c r="Q30" s="29">
        <f t="shared" si="9"/>
        <v>575.9469624082551</v>
      </c>
      <c r="R30" s="29">
        <f t="shared" si="10"/>
        <v>575.9469624082551</v>
      </c>
      <c r="S30" s="842">
        <f t="shared" si="11"/>
        <v>0.79113593737397681</v>
      </c>
    </row>
    <row r="31" spans="1:19" x14ac:dyDescent="0.2">
      <c r="A31" s="139">
        <f>'Home Airport Cnx Demand'!A23</f>
        <v>17</v>
      </c>
      <c r="B31" s="139" t="str">
        <f>'Home Airport Cnx Demand'!B23</f>
        <v>MAD</v>
      </c>
      <c r="C31" s="123" t="str">
        <f>IFERROR(VLOOKUP($B31,'City Lookup'!$C$4:$E$1048576,2,FALSE),"-")</f>
        <v>Madrid</v>
      </c>
      <c r="D31" s="123" t="str">
        <f>IFERROR(VLOOKUP($B31,'City Lookup'!$C$4:$E$1048576,3,FALSE),"-")</f>
        <v>Spain</v>
      </c>
      <c r="E31" s="78" t="str">
        <f t="shared" si="0"/>
        <v>No Direct Service</v>
      </c>
      <c r="F31" s="121">
        <f>IFERROR(INDEX(HomeAirportCnxDemand,MATCH($B31,'Home Airport Cnx Demand'!$B$6:$B$1048576,0),MATCH(F$5,'Home Airport Cnx Demand'!$B$6:$K$6,0)),0)</f>
        <v>0</v>
      </c>
      <c r="G31" s="121">
        <f>IFERROR(INDEX(HomeAirportCnxDemand,MATCH($B31,'Home Airport Cnx Demand'!$B$6:$B$1048576,0),MATCH(G$5,'Home Airport Cnx Demand'!$B$6:$K$6,0)),0)</f>
        <v>18160.986079825449</v>
      </c>
      <c r="H31" s="29">
        <f t="shared" si="1"/>
        <v>18160.986079825449</v>
      </c>
      <c r="I31" s="122">
        <f t="shared" si="2"/>
        <v>8.6373951999999976E-2</v>
      </c>
      <c r="J31" s="29">
        <f t="shared" si="3"/>
        <v>0</v>
      </c>
      <c r="K31" s="29">
        <f t="shared" si="4"/>
        <v>19729.622219756959</v>
      </c>
      <c r="L31" s="29">
        <f t="shared" si="5"/>
        <v>19729.622219756959</v>
      </c>
      <c r="M31" s="122">
        <f>IFERROR(INDEX(AirlineHomeAirportQSI,MATCH(B31,'QSI for Home Airport'!$B$6:$B$1048576,0),MATCH(M$5,'QSI for Home Airport'!$B$6:$Q$6,0)),0)</f>
        <v>2.9188015326352325E-2</v>
      </c>
      <c r="N31" s="29">
        <f t="shared" si="6"/>
        <v>575.86851573340743</v>
      </c>
      <c r="O31" s="7">
        <f t="shared" si="7"/>
        <v>2.9188015326352321E-2</v>
      </c>
      <c r="P31" s="30">
        <f t="shared" si="8"/>
        <v>2.9188015326352325E-2</v>
      </c>
      <c r="Q31" s="29">
        <f t="shared" si="9"/>
        <v>575.86851573340743</v>
      </c>
      <c r="R31" s="29">
        <f t="shared" si="10"/>
        <v>575.86851573340743</v>
      </c>
      <c r="S31" s="842">
        <f t="shared" si="11"/>
        <v>0.79102818095248273</v>
      </c>
    </row>
    <row r="32" spans="1:19" x14ac:dyDescent="0.2">
      <c r="A32" s="139">
        <f>'Home Airport Cnx Demand'!A36</f>
        <v>30</v>
      </c>
      <c r="B32" s="139" t="str">
        <f>'Home Airport Cnx Demand'!B36</f>
        <v>LYS</v>
      </c>
      <c r="C32" s="123" t="str">
        <f>IFERROR(VLOOKUP($B32,'City Lookup'!$C$4:$E$1048576,2,FALSE),"-")</f>
        <v>Grenoble</v>
      </c>
      <c r="D32" s="123" t="str">
        <f>IFERROR(VLOOKUP($B32,'City Lookup'!$C$4:$E$1048576,3,FALSE),"-")</f>
        <v>France</v>
      </c>
      <c r="E32" s="78" t="str">
        <f t="shared" si="0"/>
        <v>No Direct Service</v>
      </c>
      <c r="F32" s="121">
        <f>IFERROR(INDEX(HomeAirportCnxDemand,MATCH($B32,'Home Airport Cnx Demand'!$B$6:$B$1048576,0),MATCH(F$5,'Home Airport Cnx Demand'!$B$6:$K$6,0)),0)</f>
        <v>0</v>
      </c>
      <c r="G32" s="121">
        <f>IFERROR(INDEX(HomeAirportCnxDemand,MATCH($B32,'Home Airport Cnx Demand'!$B$6:$B$1048576,0),MATCH(G$5,'Home Airport Cnx Demand'!$B$6:$K$6,0)),0)</f>
        <v>9259.7240538783935</v>
      </c>
      <c r="H32" s="29">
        <f t="shared" si="1"/>
        <v>9259.7240538783935</v>
      </c>
      <c r="I32" s="122">
        <f t="shared" si="2"/>
        <v>8.6373951999999976E-2</v>
      </c>
      <c r="J32" s="29">
        <f t="shared" si="3"/>
        <v>0</v>
      </c>
      <c r="K32" s="29">
        <f t="shared" si="4"/>
        <v>10059.52301484133</v>
      </c>
      <c r="L32" s="29">
        <f t="shared" si="5"/>
        <v>10059.52301484133</v>
      </c>
      <c r="M32" s="122">
        <f>IFERROR(INDEX(AirlineHomeAirportQSI,MATCH(B32,'QSI for Home Airport'!$B$6:$B$1048576,0),MATCH(M$5,'QSI for Home Airport'!$B$6:$Q$6,0)),0)</f>
        <v>5.651690566570261E-2</v>
      </c>
      <c r="N32" s="29">
        <f t="shared" si="6"/>
        <v>568.53311327175174</v>
      </c>
      <c r="O32" s="7">
        <f t="shared" si="7"/>
        <v>5.6516905665702603E-2</v>
      </c>
      <c r="P32" s="30">
        <f t="shared" si="8"/>
        <v>5.651690566570261E-2</v>
      </c>
      <c r="Q32" s="29">
        <f t="shared" si="9"/>
        <v>568.53311327175174</v>
      </c>
      <c r="R32" s="29">
        <f t="shared" si="10"/>
        <v>568.53311327175174</v>
      </c>
      <c r="S32" s="842">
        <f t="shared" si="11"/>
        <v>0.78095207866998861</v>
      </c>
    </row>
    <row r="33" spans="1:19" x14ac:dyDescent="0.2">
      <c r="A33" s="139">
        <f>'Home Airport Cnx Demand'!A29</f>
        <v>23</v>
      </c>
      <c r="B33" s="139" t="str">
        <f>'Home Airport Cnx Demand'!B29</f>
        <v>DXB</v>
      </c>
      <c r="C33" s="123" t="str">
        <f>IFERROR(VLOOKUP($B33,'City Lookup'!$C$4:$E$1048576,2,FALSE),"-")</f>
        <v>Dubai</v>
      </c>
      <c r="D33" s="123" t="str">
        <f>IFERROR(VLOOKUP($B33,'City Lookup'!$C$4:$E$1048576,3,FALSE),"-")</f>
        <v>U.A.E</v>
      </c>
      <c r="E33" s="78" t="str">
        <f t="shared" si="0"/>
        <v>No Direct Service</v>
      </c>
      <c r="F33" s="121">
        <f>IFERROR(INDEX(HomeAirportCnxDemand,MATCH($B33,'Home Airport Cnx Demand'!$B$6:$B$1048576,0),MATCH(F$5,'Home Airport Cnx Demand'!$B$6:$K$6,0)),0)</f>
        <v>0</v>
      </c>
      <c r="G33" s="121">
        <f>IFERROR(INDEX(HomeAirportCnxDemand,MATCH($B33,'Home Airport Cnx Demand'!$B$6:$B$1048576,0),MATCH(G$5,'Home Airport Cnx Demand'!$B$6:$K$6,0)),0)</f>
        <v>13038.240515649979</v>
      </c>
      <c r="H33" s="29">
        <f t="shared" si="1"/>
        <v>13038.240515649979</v>
      </c>
      <c r="I33" s="122">
        <f t="shared" si="2"/>
        <v>0</v>
      </c>
      <c r="J33" s="29">
        <f t="shared" si="3"/>
        <v>0</v>
      </c>
      <c r="K33" s="29">
        <f t="shared" si="4"/>
        <v>13038.240515649979</v>
      </c>
      <c r="L33" s="29">
        <f t="shared" si="5"/>
        <v>13038.240515649979</v>
      </c>
      <c r="M33" s="122">
        <f>IFERROR(INDEX(AirlineHomeAirportQSI,MATCH(B33,'QSI for Home Airport'!$B$6:$B$1048576,0),MATCH(M$5,'QSI for Home Airport'!$B$6:$Q$6,0)),0)</f>
        <v>4.2744426540676464E-2</v>
      </c>
      <c r="N33" s="29">
        <f t="shared" si="6"/>
        <v>557.31211394087211</v>
      </c>
      <c r="O33" s="7">
        <f t="shared" si="7"/>
        <v>4.2744426540676464E-2</v>
      </c>
      <c r="P33" s="30">
        <f t="shared" si="8"/>
        <v>4.2744426540676464E-2</v>
      </c>
      <c r="Q33" s="29">
        <f t="shared" si="9"/>
        <v>557.31211394087211</v>
      </c>
      <c r="R33" s="29">
        <f t="shared" si="10"/>
        <v>557.31211394087211</v>
      </c>
      <c r="S33" s="842">
        <f t="shared" si="11"/>
        <v>0.76553861805064849</v>
      </c>
    </row>
    <row r="34" spans="1:19" x14ac:dyDescent="0.2">
      <c r="A34" s="139">
        <f>'Home Airport Cnx Demand'!A30</f>
        <v>24</v>
      </c>
      <c r="B34" s="139" t="str">
        <f>'Home Airport Cnx Demand'!B30</f>
        <v>MAN</v>
      </c>
      <c r="C34" s="123" t="str">
        <f>IFERROR(VLOOKUP($B34,'City Lookup'!$C$4:$E$1048576,2,FALSE),"-")</f>
        <v>Manchester</v>
      </c>
      <c r="D34" s="123" t="str">
        <f>IFERROR(VLOOKUP($B34,'City Lookup'!$C$4:$E$1048576,3,FALSE),"-")</f>
        <v>United Kingdom</v>
      </c>
      <c r="E34" s="78" t="str">
        <f t="shared" si="0"/>
        <v>No Direct Service</v>
      </c>
      <c r="F34" s="121">
        <f>IFERROR(INDEX(HomeAirportCnxDemand,MATCH($B34,'Home Airport Cnx Demand'!$B$6:$B$1048576,0),MATCH(F$5,'Home Airport Cnx Demand'!$B$6:$K$6,0)),0)</f>
        <v>0</v>
      </c>
      <c r="G34" s="121">
        <f>IFERROR(INDEX(HomeAirportCnxDemand,MATCH($B34,'Home Airport Cnx Demand'!$B$6:$B$1048576,0),MATCH(G$5,'Home Airport Cnx Demand'!$B$6:$K$6,0)),0)</f>
        <v>12094.259777062383</v>
      </c>
      <c r="H34" s="29">
        <f t="shared" si="1"/>
        <v>12094.259777062383</v>
      </c>
      <c r="I34" s="122">
        <f t="shared" si="2"/>
        <v>8.6373951999999976E-2</v>
      </c>
      <c r="J34" s="29">
        <f t="shared" si="3"/>
        <v>0</v>
      </c>
      <c r="K34" s="29">
        <f t="shared" si="4"/>
        <v>13138.8887905219</v>
      </c>
      <c r="L34" s="29">
        <f t="shared" si="5"/>
        <v>13138.8887905219</v>
      </c>
      <c r="M34" s="122">
        <f>IFERROR(INDEX(AirlineHomeAirportQSI,MATCH(B34,'QSI for Home Airport'!$B$6:$B$1048576,0),MATCH(M$5,'QSI for Home Airport'!$B$6:$Q$6,0)),0)</f>
        <v>4.2120753446433651E-2</v>
      </c>
      <c r="N34" s="29">
        <f t="shared" si="6"/>
        <v>553.41989530568378</v>
      </c>
      <c r="O34" s="7">
        <f t="shared" si="7"/>
        <v>4.2120753446433651E-2</v>
      </c>
      <c r="P34" s="30">
        <f t="shared" si="8"/>
        <v>4.2120753446433651E-2</v>
      </c>
      <c r="Q34" s="29">
        <f t="shared" si="9"/>
        <v>553.41989530568378</v>
      </c>
      <c r="R34" s="29">
        <f t="shared" si="10"/>
        <v>553.41989530568378</v>
      </c>
      <c r="S34" s="842">
        <f t="shared" si="11"/>
        <v>0.76019216388143374</v>
      </c>
    </row>
    <row r="35" spans="1:19" x14ac:dyDescent="0.2">
      <c r="A35" s="139">
        <f>'Home Airport Cnx Demand'!A26</f>
        <v>20</v>
      </c>
      <c r="B35" s="139" t="str">
        <f>'Home Airport Cnx Demand'!B26</f>
        <v>BRU</v>
      </c>
      <c r="C35" s="123" t="str">
        <f>IFERROR(VLOOKUP($B35,'City Lookup'!$C$4:$E$1048576,2,FALSE),"-")</f>
        <v>Brussels</v>
      </c>
      <c r="D35" s="123" t="str">
        <f>IFERROR(VLOOKUP($B35,'City Lookup'!$C$4:$E$1048576,3,FALSE),"-")</f>
        <v>Belgium</v>
      </c>
      <c r="E35" s="78" t="str">
        <f t="shared" si="0"/>
        <v>No Direct Service</v>
      </c>
      <c r="F35" s="121">
        <f>IFERROR(INDEX(HomeAirportCnxDemand,MATCH($B35,'Home Airport Cnx Demand'!$B$6:$B$1048576,0),MATCH(F$5,'Home Airport Cnx Demand'!$B$6:$K$6,0)),0)</f>
        <v>0</v>
      </c>
      <c r="G35" s="121">
        <f>IFERROR(INDEX(HomeAirportCnxDemand,MATCH($B35,'Home Airport Cnx Demand'!$B$6:$B$1048576,0),MATCH(G$5,'Home Airport Cnx Demand'!$B$6:$K$6,0)),0)</f>
        <v>15338.445653877301</v>
      </c>
      <c r="H35" s="29">
        <f t="shared" si="1"/>
        <v>15338.445653877301</v>
      </c>
      <c r="I35" s="122">
        <f t="shared" si="2"/>
        <v>8.6373951999999976E-2</v>
      </c>
      <c r="J35" s="29">
        <f t="shared" si="3"/>
        <v>0</v>
      </c>
      <c r="K35" s="29">
        <f t="shared" si="4"/>
        <v>16663.287822539907</v>
      </c>
      <c r="L35" s="29">
        <f t="shared" si="5"/>
        <v>16663.287822539907</v>
      </c>
      <c r="M35" s="122">
        <f>IFERROR(INDEX(AirlineHomeAirportQSI,MATCH(B35,'QSI for Home Airport'!$B$6:$B$1048576,0),MATCH(M$5,'QSI for Home Airport'!$B$6:$Q$6,0)),0)</f>
        <v>3.096327590039951E-2</v>
      </c>
      <c r="N35" s="29">
        <f t="shared" si="6"/>
        <v>515.9499782570706</v>
      </c>
      <c r="O35" s="7">
        <f t="shared" si="7"/>
        <v>3.0963275900399514E-2</v>
      </c>
      <c r="P35" s="30">
        <f t="shared" si="8"/>
        <v>3.096327590039951E-2</v>
      </c>
      <c r="Q35" s="29">
        <f t="shared" si="9"/>
        <v>515.9499782570706</v>
      </c>
      <c r="R35" s="29">
        <f t="shared" si="10"/>
        <v>515.9499782570706</v>
      </c>
      <c r="S35" s="842">
        <f t="shared" si="11"/>
        <v>0.70872249760586625</v>
      </c>
    </row>
    <row r="36" spans="1:19" x14ac:dyDescent="0.2">
      <c r="A36" s="139">
        <f>'Home Airport Cnx Demand'!A37</f>
        <v>31</v>
      </c>
      <c r="B36" s="139" t="str">
        <f>'Home Airport Cnx Demand'!B37</f>
        <v>JNB</v>
      </c>
      <c r="C36" s="123" t="str">
        <f>IFERROR(VLOOKUP($B36,'City Lookup'!$C$4:$E$1048576,2,FALSE),"-")</f>
        <v>Johannesburg</v>
      </c>
      <c r="D36" s="123" t="str">
        <f>IFERROR(VLOOKUP($B36,'City Lookup'!$C$4:$E$1048576,3,FALSE),"-")</f>
        <v>South Africa</v>
      </c>
      <c r="E36" s="78" t="str">
        <f t="shared" si="0"/>
        <v>No Direct Service</v>
      </c>
      <c r="F36" s="121">
        <f>IFERROR(INDEX(HomeAirportCnxDemand,MATCH($B36,'Home Airport Cnx Demand'!$B$6:$B$1048576,0),MATCH(F$5,'Home Airport Cnx Demand'!$B$6:$K$6,0)),0)</f>
        <v>0</v>
      </c>
      <c r="G36" s="121">
        <f>IFERROR(INDEX(HomeAirportCnxDemand,MATCH($B36,'Home Airport Cnx Demand'!$B$6:$B$1048576,0),MATCH(G$5,'Home Airport Cnx Demand'!$B$6:$K$6,0)),0)</f>
        <v>8570.265093498745</v>
      </c>
      <c r="H36" s="29">
        <f t="shared" si="1"/>
        <v>8570.265093498745</v>
      </c>
      <c r="I36" s="122">
        <f t="shared" si="2"/>
        <v>0.13789318400000017</v>
      </c>
      <c r="J36" s="29">
        <f t="shared" si="3"/>
        <v>0</v>
      </c>
      <c r="K36" s="29">
        <f t="shared" si="4"/>
        <v>9752.0462349653462</v>
      </c>
      <c r="L36" s="29">
        <f t="shared" si="5"/>
        <v>9752.0462349653462</v>
      </c>
      <c r="M36" s="122">
        <f>IFERROR(INDEX(AirlineHomeAirportQSI,MATCH(B36,'QSI for Home Airport'!$B$6:$B$1048576,0),MATCH(M$5,'QSI for Home Airport'!$B$6:$Q$6,0)),0)</f>
        <v>4.4167790666098702E-2</v>
      </c>
      <c r="N36" s="29">
        <f t="shared" si="6"/>
        <v>430.72633667206543</v>
      </c>
      <c r="O36" s="7">
        <f t="shared" si="7"/>
        <v>4.4167790666098702E-2</v>
      </c>
      <c r="P36" s="30">
        <f t="shared" si="8"/>
        <v>4.4167790666098702E-2</v>
      </c>
      <c r="Q36" s="29">
        <f t="shared" si="9"/>
        <v>430.72633667206543</v>
      </c>
      <c r="R36" s="29">
        <f t="shared" si="10"/>
        <v>430.72633667206543</v>
      </c>
      <c r="S36" s="842">
        <f t="shared" si="11"/>
        <v>0.5916570558682217</v>
      </c>
    </row>
    <row r="37" spans="1:19" x14ac:dyDescent="0.2">
      <c r="A37" s="139">
        <f>'Home Airport Cnx Demand'!A47</f>
        <v>41</v>
      </c>
      <c r="B37" s="139" t="str">
        <f>'Home Airport Cnx Demand'!B47</f>
        <v>EAP</v>
      </c>
      <c r="C37" s="123" t="str">
        <f>IFERROR(VLOOKUP($B37,'City Lookup'!$C$4:$E$1048576,2,FALSE),"-")</f>
        <v>Basel/Mulhouse</v>
      </c>
      <c r="D37" s="123" t="str">
        <f>IFERROR(VLOOKUP($B37,'City Lookup'!$C$4:$E$1048576,3,FALSE),"-")</f>
        <v>France</v>
      </c>
      <c r="E37" s="78" t="str">
        <f t="shared" si="0"/>
        <v>No Direct Service</v>
      </c>
      <c r="F37" s="121">
        <f>IFERROR(INDEX(HomeAirportCnxDemand,MATCH($B37,'Home Airport Cnx Demand'!$B$6:$B$1048576,0),MATCH(F$5,'Home Airport Cnx Demand'!$B$6:$K$6,0)),0)</f>
        <v>0</v>
      </c>
      <c r="G37" s="121">
        <f>IFERROR(INDEX(HomeAirportCnxDemand,MATCH($B37,'Home Airport Cnx Demand'!$B$6:$B$1048576,0),MATCH(G$5,'Home Airport Cnx Demand'!$B$6:$K$6,0)),0)</f>
        <v>6052.2757389925073</v>
      </c>
      <c r="H37" s="29">
        <f t="shared" si="1"/>
        <v>6052.2757389925073</v>
      </c>
      <c r="I37" s="122">
        <f t="shared" si="2"/>
        <v>8.6373951999999976E-2</v>
      </c>
      <c r="J37" s="29">
        <f t="shared" si="3"/>
        <v>0</v>
      </c>
      <c r="K37" s="29">
        <f t="shared" si="4"/>
        <v>6575.0347131630106</v>
      </c>
      <c r="L37" s="29">
        <f t="shared" si="5"/>
        <v>6575.0347131630106</v>
      </c>
      <c r="M37" s="122">
        <f>IFERROR(INDEX(AirlineHomeAirportQSI,MATCH(B37,'QSI for Home Airport'!$B$6:$B$1048576,0),MATCH(M$5,'QSI for Home Airport'!$B$6:$Q$6,0)),0)</f>
        <v>6.4926385508512832E-2</v>
      </c>
      <c r="N37" s="29">
        <f t="shared" si="6"/>
        <v>426.89323851867573</v>
      </c>
      <c r="O37" s="7">
        <f t="shared" si="7"/>
        <v>6.4926385508512832E-2</v>
      </c>
      <c r="P37" s="30">
        <f t="shared" si="8"/>
        <v>6.4926385508512832E-2</v>
      </c>
      <c r="Q37" s="29">
        <f t="shared" si="9"/>
        <v>426.89323851867573</v>
      </c>
      <c r="R37" s="29">
        <f t="shared" si="10"/>
        <v>426.89323851867573</v>
      </c>
      <c r="S37" s="842">
        <f t="shared" si="11"/>
        <v>0.5863918111520271</v>
      </c>
    </row>
    <row r="38" spans="1:19" x14ac:dyDescent="0.2">
      <c r="A38" s="139">
        <f>'Home Airport Cnx Demand'!A44</f>
        <v>38</v>
      </c>
      <c r="B38" s="139" t="str">
        <f>'Home Airport Cnx Demand'!B44</f>
        <v>NCE</v>
      </c>
      <c r="C38" s="123" t="str">
        <f>IFERROR(VLOOKUP($B38,'City Lookup'!$C$4:$E$1048576,2,FALSE),"-")</f>
        <v>Nice</v>
      </c>
      <c r="D38" s="123" t="str">
        <f>IFERROR(VLOOKUP($B38,'City Lookup'!$C$4:$E$1048576,3,FALSE),"-")</f>
        <v>France</v>
      </c>
      <c r="E38" s="78" t="str">
        <f t="shared" ref="E38:E69" si="12">IFERROR(IF(F38&gt;5000,"Direct Service","No Direct Service"),"-")</f>
        <v>No Direct Service</v>
      </c>
      <c r="F38" s="121">
        <f>IFERROR(INDEX(HomeAirportCnxDemand,MATCH($B38,'Home Airport Cnx Demand'!$B$6:$B$1048576,0),MATCH(F$5,'Home Airport Cnx Demand'!$B$6:$K$6,0)),0)</f>
        <v>0</v>
      </c>
      <c r="G38" s="121">
        <f>IFERROR(INDEX(HomeAirportCnxDemand,MATCH($B38,'Home Airport Cnx Demand'!$B$6:$B$1048576,0),MATCH(G$5,'Home Airport Cnx Demand'!$B$6:$K$6,0)),0)</f>
        <v>6725.5363148774095</v>
      </c>
      <c r="H38" s="29">
        <f t="shared" ref="H38:H69" si="13">SUM(F38,G38)</f>
        <v>6725.5363148774095</v>
      </c>
      <c r="I38" s="122">
        <f t="shared" ref="I38:I69" si="14">IFERROR(INDEX($E$186:$E$243,MATCH(D38,$B$186:$B$243,0)),0)</f>
        <v>8.6373951999999976E-2</v>
      </c>
      <c r="J38" s="29">
        <f t="shared" ref="J38:J69" si="15">F38*(1+$I38)</f>
        <v>0</v>
      </c>
      <c r="K38" s="29">
        <f t="shared" ref="K38:K69" si="16">G38*(1+$I38)</f>
        <v>7306.4474657128876</v>
      </c>
      <c r="L38" s="29">
        <f t="shared" ref="L38:L69" si="17">SUM(J38,K38)</f>
        <v>7306.4474657128876</v>
      </c>
      <c r="M38" s="122">
        <f>IFERROR(INDEX(AirlineHomeAirportQSI,MATCH(B38,'QSI for Home Airport'!$B$6:$B$1048576,0),MATCH(M$5,'QSI for Home Airport'!$B$6:$Q$6,0)),0)</f>
        <v>5.7253183081958328E-2</v>
      </c>
      <c r="N38" s="29">
        <f t="shared" ref="N38:N69" si="18">K38*M38</f>
        <v>418.31737443317041</v>
      </c>
      <c r="O38" s="7">
        <f t="shared" ref="O38:O69" si="19">IFERROR(N38/L38,0%)</f>
        <v>5.7253183081958328E-2</v>
      </c>
      <c r="P38" s="30">
        <f t="shared" ref="P38:P69" si="20">IF((M38*QSIAdjustmentFactor)&gt;P$4,P$4,M38*QSIAdjustmentFactor)</f>
        <v>5.7253183081958328E-2</v>
      </c>
      <c r="Q38" s="29">
        <f t="shared" ref="Q38:Q69" si="21">K38*P38</f>
        <v>418.31737443317041</v>
      </c>
      <c r="R38" s="29">
        <f t="shared" ref="R38:R69" si="22">Q38*SeasonalityFactorHomeAirport</f>
        <v>418.31737443317041</v>
      </c>
      <c r="S38" s="842">
        <f t="shared" ref="S38:S73" si="23">Q38/$S$3</f>
        <v>0.57461177806754182</v>
      </c>
    </row>
    <row r="39" spans="1:19" x14ac:dyDescent="0.2">
      <c r="A39" s="139">
        <f>'Home Airport Cnx Demand'!A32</f>
        <v>26</v>
      </c>
      <c r="B39" s="139" t="str">
        <f>'Home Airport Cnx Demand'!B32</f>
        <v>HAM</v>
      </c>
      <c r="C39" s="123" t="str">
        <f>IFERROR(VLOOKUP($B39,'City Lookup'!$C$4:$E$1048576,2,FALSE),"-")</f>
        <v>Hamburg</v>
      </c>
      <c r="D39" s="123" t="str">
        <f>IFERROR(VLOOKUP($B39,'City Lookup'!$C$4:$E$1048576,3,FALSE),"-")</f>
        <v>Germany</v>
      </c>
      <c r="E39" s="78" t="str">
        <f t="shared" si="12"/>
        <v>No Direct Service</v>
      </c>
      <c r="F39" s="121">
        <f>IFERROR(INDEX(HomeAirportCnxDemand,MATCH($B39,'Home Airport Cnx Demand'!$B$6:$B$1048576,0),MATCH(F$5,'Home Airport Cnx Demand'!$B$6:$K$6,0)),0)</f>
        <v>0</v>
      </c>
      <c r="G39" s="121">
        <f>IFERROR(INDEX(HomeAirportCnxDemand,MATCH($B39,'Home Airport Cnx Demand'!$B$6:$B$1048576,0),MATCH(G$5,'Home Airport Cnx Demand'!$B$6:$K$6,0)),0)</f>
        <v>11289.413314762618</v>
      </c>
      <c r="H39" s="29">
        <f t="shared" si="13"/>
        <v>11289.413314762618</v>
      </c>
      <c r="I39" s="122">
        <f t="shared" si="14"/>
        <v>8.6373951999999976E-2</v>
      </c>
      <c r="J39" s="29">
        <f t="shared" si="15"/>
        <v>0</v>
      </c>
      <c r="K39" s="29">
        <f t="shared" si="16"/>
        <v>12264.524558520085</v>
      </c>
      <c r="L39" s="29">
        <f t="shared" si="17"/>
        <v>12264.524558520085</v>
      </c>
      <c r="M39" s="122">
        <f>IFERROR(INDEX(AirlineHomeAirportQSI,MATCH(B39,'QSI for Home Airport'!$B$6:$B$1048576,0),MATCH(M$5,'QSI for Home Airport'!$B$6:$Q$6,0)),0)</f>
        <v>3.1307274619890815E-2</v>
      </c>
      <c r="N39" s="29">
        <f t="shared" si="18"/>
        <v>383.96883843598346</v>
      </c>
      <c r="O39" s="7">
        <f t="shared" si="19"/>
        <v>3.1307274619890815E-2</v>
      </c>
      <c r="P39" s="30">
        <f t="shared" si="20"/>
        <v>3.1307274619890815E-2</v>
      </c>
      <c r="Q39" s="29">
        <f t="shared" si="21"/>
        <v>383.96883843598346</v>
      </c>
      <c r="R39" s="29">
        <f t="shared" si="22"/>
        <v>383.96883843598346</v>
      </c>
      <c r="S39" s="842">
        <f t="shared" si="23"/>
        <v>0.52742972312635095</v>
      </c>
    </row>
    <row r="40" spans="1:19" x14ac:dyDescent="0.2">
      <c r="A40" s="139">
        <f>'Home Airport Cnx Demand'!A27</f>
        <v>21</v>
      </c>
      <c r="B40" s="139" t="str">
        <f>'Home Airport Cnx Demand'!B27</f>
        <v>IST</v>
      </c>
      <c r="C40" s="123" t="str">
        <f>IFERROR(VLOOKUP($B40,'City Lookup'!$C$4:$E$1048576,2,FALSE),"-")</f>
        <v>Istanbul</v>
      </c>
      <c r="D40" s="123" t="str">
        <f>IFERROR(VLOOKUP($B40,'City Lookup'!$C$4:$E$1048576,3,FALSE),"-")</f>
        <v>Turkey</v>
      </c>
      <c r="E40" s="78" t="str">
        <f t="shared" si="12"/>
        <v>No Direct Service</v>
      </c>
      <c r="F40" s="121">
        <f>IFERROR(INDEX(HomeAirportCnxDemand,MATCH($B40,'Home Airport Cnx Demand'!$B$6:$B$1048576,0),MATCH(F$5,'Home Airport Cnx Demand'!$B$6:$K$6,0)),0)</f>
        <v>0</v>
      </c>
      <c r="G40" s="121">
        <f>IFERROR(INDEX(HomeAirportCnxDemand,MATCH($B40,'Home Airport Cnx Demand'!$B$6:$B$1048576,0),MATCH(G$5,'Home Airport Cnx Demand'!$B$6:$K$6,0)),0)</f>
        <v>13249.15010783435</v>
      </c>
      <c r="H40" s="29">
        <f t="shared" si="13"/>
        <v>13249.15010783435</v>
      </c>
      <c r="I40" s="122">
        <f t="shared" si="14"/>
        <v>0.18093219299999985</v>
      </c>
      <c r="J40" s="29">
        <f t="shared" si="15"/>
        <v>0</v>
      </c>
      <c r="K40" s="29">
        <f t="shared" si="16"/>
        <v>15646.347892231004</v>
      </c>
      <c r="L40" s="29">
        <f t="shared" si="17"/>
        <v>15646.347892231004</v>
      </c>
      <c r="M40" s="122">
        <f>IFERROR(INDEX(AirlineHomeAirportQSI,MATCH(B40,'QSI for Home Airport'!$B$6:$B$1048576,0),MATCH(M$5,'QSI for Home Airport'!$B$6:$Q$6,0)),0)</f>
        <v>2.2760082587717639E-2</v>
      </c>
      <c r="N40" s="29">
        <f t="shared" si="18"/>
        <v>356.11217022333949</v>
      </c>
      <c r="O40" s="7">
        <f t="shared" si="19"/>
        <v>2.2760082587717639E-2</v>
      </c>
      <c r="P40" s="30">
        <f t="shared" si="20"/>
        <v>2.2760082587717639E-2</v>
      </c>
      <c r="Q40" s="29">
        <f t="shared" si="21"/>
        <v>356.11217022333949</v>
      </c>
      <c r="R40" s="29">
        <f t="shared" si="22"/>
        <v>356.11217022333949</v>
      </c>
      <c r="S40" s="842">
        <f t="shared" si="23"/>
        <v>0.48916506898810369</v>
      </c>
    </row>
    <row r="41" spans="1:19" x14ac:dyDescent="0.2">
      <c r="A41" s="139">
        <f>'Home Airport Cnx Demand'!A42</f>
        <v>36</v>
      </c>
      <c r="B41" s="139" t="str">
        <f>'Home Airport Cnx Demand'!B42</f>
        <v>BUD</v>
      </c>
      <c r="C41" s="123" t="str">
        <f>IFERROR(VLOOKUP($B41,'City Lookup'!$C$4:$E$1048576,2,FALSE),"-")</f>
        <v>Budapest</v>
      </c>
      <c r="D41" s="123" t="str">
        <f>IFERROR(VLOOKUP($B41,'City Lookup'!$C$4:$E$1048576,3,FALSE),"-")</f>
        <v>Hungary</v>
      </c>
      <c r="E41" s="78" t="str">
        <f t="shared" si="12"/>
        <v>No Direct Service</v>
      </c>
      <c r="F41" s="121">
        <f>IFERROR(INDEX(HomeAirportCnxDemand,MATCH($B41,'Home Airport Cnx Demand'!$B$6:$B$1048576,0),MATCH(F$5,'Home Airport Cnx Demand'!$B$6:$K$6,0)),0)</f>
        <v>0</v>
      </c>
      <c r="G41" s="121">
        <f>IFERROR(INDEX(HomeAirportCnxDemand,MATCH($B41,'Home Airport Cnx Demand'!$B$6:$B$1048576,0),MATCH(G$5,'Home Airport Cnx Demand'!$B$6:$K$6,0)),0)</f>
        <v>7052.6181433037536</v>
      </c>
      <c r="H41" s="29">
        <f t="shared" si="13"/>
        <v>7052.6181433037536</v>
      </c>
      <c r="I41" s="122">
        <f t="shared" si="14"/>
        <v>0.27023878699999981</v>
      </c>
      <c r="J41" s="29">
        <f t="shared" si="15"/>
        <v>0</v>
      </c>
      <c r="K41" s="29">
        <f t="shared" si="16"/>
        <v>8958.5091155243517</v>
      </c>
      <c r="L41" s="29">
        <f t="shared" si="17"/>
        <v>8958.5091155243517</v>
      </c>
      <c r="M41" s="122">
        <f>IFERROR(INDEX(AirlineHomeAirportQSI,MATCH(B41,'QSI for Home Airport'!$B$6:$B$1048576,0),MATCH(M$5,'QSI for Home Airport'!$B$6:$Q$6,0)),0)</f>
        <v>3.6234903633013925E-2</v>
      </c>
      <c r="N41" s="29">
        <f t="shared" si="18"/>
        <v>324.61071449650171</v>
      </c>
      <c r="O41" s="7">
        <f t="shared" si="19"/>
        <v>3.6234903633013925E-2</v>
      </c>
      <c r="P41" s="30">
        <f t="shared" si="20"/>
        <v>3.6234903633013925E-2</v>
      </c>
      <c r="Q41" s="29">
        <f t="shared" si="21"/>
        <v>324.61071449650171</v>
      </c>
      <c r="R41" s="29">
        <f t="shared" si="22"/>
        <v>324.61071449650171</v>
      </c>
      <c r="S41" s="842">
        <f t="shared" si="23"/>
        <v>0.44589383859409576</v>
      </c>
    </row>
    <row r="42" spans="1:19" x14ac:dyDescent="0.2">
      <c r="A42" s="139">
        <f>'Home Airport Cnx Demand'!A43</f>
        <v>37</v>
      </c>
      <c r="B42" s="139" t="str">
        <f>'Home Airport Cnx Demand'!B43</f>
        <v>ATH</v>
      </c>
      <c r="C42" s="123" t="str">
        <f>IFERROR(VLOOKUP($B42,'City Lookup'!$C$4:$E$1048576,2,FALSE),"-")</f>
        <v>Athens</v>
      </c>
      <c r="D42" s="123" t="str">
        <f>IFERROR(VLOOKUP($B42,'City Lookup'!$C$4:$E$1048576,3,FALSE),"-")</f>
        <v>Greece</v>
      </c>
      <c r="E42" s="78" t="str">
        <f t="shared" si="12"/>
        <v>No Direct Service</v>
      </c>
      <c r="F42" s="121">
        <f>IFERROR(INDEX(HomeAirportCnxDemand,MATCH($B42,'Home Airport Cnx Demand'!$B$6:$B$1048576,0),MATCH(F$5,'Home Airport Cnx Demand'!$B$6:$K$6,0)),0)</f>
        <v>0</v>
      </c>
      <c r="G42" s="121">
        <f>IFERROR(INDEX(HomeAirportCnxDemand,MATCH($B42,'Home Airport Cnx Demand'!$B$6:$B$1048576,0),MATCH(G$5,'Home Airport Cnx Demand'!$B$6:$K$6,0)),0)</f>
        <v>6947.4205336870837</v>
      </c>
      <c r="H42" s="29">
        <f t="shared" si="13"/>
        <v>6947.4205336870837</v>
      </c>
      <c r="I42" s="122">
        <f t="shared" si="14"/>
        <v>8.6373951999999976E-2</v>
      </c>
      <c r="J42" s="29">
        <f t="shared" si="15"/>
        <v>0</v>
      </c>
      <c r="K42" s="29">
        <f t="shared" si="16"/>
        <v>7547.4967013875857</v>
      </c>
      <c r="L42" s="29">
        <f t="shared" si="17"/>
        <v>7547.4967013875857</v>
      </c>
      <c r="M42" s="122">
        <f>IFERROR(INDEX(AirlineHomeAirportQSI,MATCH(B42,'QSI for Home Airport'!$B$6:$B$1048576,0),MATCH(M$5,'QSI for Home Airport'!$B$6:$Q$6,0)),0)</f>
        <v>4.2962977780159596E-2</v>
      </c>
      <c r="N42" s="29">
        <f t="shared" si="18"/>
        <v>324.2629330775427</v>
      </c>
      <c r="O42" s="7">
        <f t="shared" si="19"/>
        <v>4.2962977780159596E-2</v>
      </c>
      <c r="P42" s="30">
        <f t="shared" si="20"/>
        <v>4.2962977780159596E-2</v>
      </c>
      <c r="Q42" s="29">
        <f t="shared" si="21"/>
        <v>324.2629330775427</v>
      </c>
      <c r="R42" s="29">
        <f t="shared" si="22"/>
        <v>324.2629330775427</v>
      </c>
      <c r="S42" s="842">
        <f t="shared" si="23"/>
        <v>0.44541611686475646</v>
      </c>
    </row>
    <row r="43" spans="1:19" x14ac:dyDescent="0.2">
      <c r="A43" s="139">
        <f>'Home Airport Cnx Demand'!A75</f>
        <v>69</v>
      </c>
      <c r="B43" s="139" t="str">
        <f>'Home Airport Cnx Demand'!B75</f>
        <v>BFS</v>
      </c>
      <c r="C43" s="123" t="str">
        <f>IFERROR(VLOOKUP($B43,'City Lookup'!$C$4:$E$1048576,2,FALSE),"-")</f>
        <v>Belfast</v>
      </c>
      <c r="D43" s="123" t="str">
        <f>IFERROR(VLOOKUP($B43,'City Lookup'!$C$4:$E$1048576,3,FALSE),"-")</f>
        <v>United Kingdom</v>
      </c>
      <c r="E43" s="78" t="str">
        <f t="shared" si="12"/>
        <v>No Direct Service</v>
      </c>
      <c r="F43" s="121">
        <f>IFERROR(INDEX(HomeAirportCnxDemand,MATCH($B43,'Home Airport Cnx Demand'!$B$6:$B$1048576,0),MATCH(F$5,'Home Airport Cnx Demand'!$B$6:$K$6,0)),0)</f>
        <v>0</v>
      </c>
      <c r="G43" s="121">
        <f>IFERROR(INDEX(HomeAirportCnxDemand,MATCH($B43,'Home Airport Cnx Demand'!$B$6:$B$1048576,0),MATCH(G$5,'Home Airport Cnx Demand'!$B$6:$K$6,0)),0)</f>
        <v>1460.3693230574636</v>
      </c>
      <c r="H43" s="29">
        <f t="shared" si="13"/>
        <v>1460.3693230574636</v>
      </c>
      <c r="I43" s="122">
        <f t="shared" si="14"/>
        <v>8.6373951999999976E-2</v>
      </c>
      <c r="J43" s="29">
        <f t="shared" si="15"/>
        <v>0</v>
      </c>
      <c r="K43" s="29">
        <f t="shared" si="16"/>
        <v>1586.5071928695013</v>
      </c>
      <c r="L43" s="29">
        <f t="shared" si="17"/>
        <v>1586.5071928695013</v>
      </c>
      <c r="M43" s="122">
        <f>IFERROR(INDEX(AirlineHomeAirportQSI,MATCH(B43,'QSI for Home Airport'!$B$6:$B$1048576,0),MATCH(M$5,'QSI for Home Airport'!$B$6:$Q$6,0)),0)</f>
        <v>0.19398213767500561</v>
      </c>
      <c r="N43" s="29">
        <f t="shared" si="18"/>
        <v>307.75405670959827</v>
      </c>
      <c r="O43" s="7">
        <f t="shared" si="19"/>
        <v>0.19398213767500561</v>
      </c>
      <c r="P43" s="30">
        <f t="shared" si="20"/>
        <v>0.19398213767500561</v>
      </c>
      <c r="Q43" s="29">
        <f t="shared" si="21"/>
        <v>307.75405670959827</v>
      </c>
      <c r="R43" s="29">
        <f t="shared" si="22"/>
        <v>307.75405670959827</v>
      </c>
      <c r="S43" s="842">
        <f t="shared" si="23"/>
        <v>0.42273908888681083</v>
      </c>
    </row>
    <row r="44" spans="1:19" x14ac:dyDescent="0.2">
      <c r="A44" s="139">
        <f>'Home Airport Cnx Demand'!A35</f>
        <v>29</v>
      </c>
      <c r="B44" s="139" t="str">
        <f>'Home Airport Cnx Demand'!B35</f>
        <v>VCE</v>
      </c>
      <c r="C44" s="123" t="str">
        <f>IFERROR(VLOOKUP($B44,'City Lookup'!$C$4:$E$1048576,2,FALSE),"-")</f>
        <v>Venice</v>
      </c>
      <c r="D44" s="123" t="str">
        <f>IFERROR(VLOOKUP($B44,'City Lookup'!$C$4:$E$1048576,3,FALSE),"-")</f>
        <v>Italy</v>
      </c>
      <c r="E44" s="78" t="str">
        <f t="shared" si="12"/>
        <v>No Direct Service</v>
      </c>
      <c r="F44" s="121">
        <f>IFERROR(INDEX(HomeAirportCnxDemand,MATCH($B44,'Home Airport Cnx Demand'!$B$6:$B$1048576,0),MATCH(F$5,'Home Airport Cnx Demand'!$B$6:$K$6,0)),0)</f>
        <v>0</v>
      </c>
      <c r="G44" s="121">
        <f>IFERROR(INDEX(HomeAirportCnxDemand,MATCH($B44,'Home Airport Cnx Demand'!$B$6:$B$1048576,0),MATCH(G$5,'Home Airport Cnx Demand'!$B$6:$K$6,0)),0)</f>
        <v>9824.4885583468476</v>
      </c>
      <c r="H44" s="25">
        <f t="shared" si="13"/>
        <v>9824.4885583468476</v>
      </c>
      <c r="I44" s="122">
        <f t="shared" si="14"/>
        <v>8.6373951999999976E-2</v>
      </c>
      <c r="J44" s="25">
        <f t="shared" si="15"/>
        <v>0</v>
      </c>
      <c r="K44" s="25">
        <f t="shared" si="16"/>
        <v>10673.068461510047</v>
      </c>
      <c r="L44" s="25">
        <f t="shared" si="17"/>
        <v>10673.068461510047</v>
      </c>
      <c r="M44" s="122">
        <f>IFERROR(INDEX(AirlineHomeAirportQSI,MATCH(B44,'QSI for Home Airport'!$B$6:$B$1048576,0),MATCH(M$5,'QSI for Home Airport'!$B$6:$Q$6,0)),0)</f>
        <v>2.7709800400139973E-2</v>
      </c>
      <c r="N44" s="29">
        <f t="shared" si="18"/>
        <v>295.74859672547245</v>
      </c>
      <c r="O44" s="7">
        <f t="shared" si="19"/>
        <v>2.7709800400139976E-2</v>
      </c>
      <c r="P44" s="30">
        <f t="shared" si="20"/>
        <v>2.7709800400139973E-2</v>
      </c>
      <c r="Q44" s="29">
        <f t="shared" si="21"/>
        <v>295.74859672547245</v>
      </c>
      <c r="R44" s="29">
        <f t="shared" si="22"/>
        <v>295.74859672547245</v>
      </c>
      <c r="S44" s="842">
        <f t="shared" si="23"/>
        <v>0.40624807242509953</v>
      </c>
    </row>
    <row r="45" spans="1:19" x14ac:dyDescent="0.2">
      <c r="A45" s="139">
        <f>'Home Airport Cnx Demand'!A58</f>
        <v>52</v>
      </c>
      <c r="B45" s="139" t="str">
        <f>'Home Airport Cnx Demand'!B58</f>
        <v>HAJ</v>
      </c>
      <c r="C45" s="123" t="str">
        <f>IFERROR(VLOOKUP($B45,'City Lookup'!$C$4:$E$1048576,2,FALSE),"-")</f>
        <v>Hannover</v>
      </c>
      <c r="D45" s="123" t="str">
        <f>IFERROR(VLOOKUP($B45,'City Lookup'!$C$4:$E$1048576,3,FALSE),"-")</f>
        <v>Germany</v>
      </c>
      <c r="E45" s="78" t="str">
        <f t="shared" si="12"/>
        <v>No Direct Service</v>
      </c>
      <c r="F45" s="121">
        <f>IFERROR(INDEX(HomeAirportCnxDemand,MATCH($B45,'Home Airport Cnx Demand'!$B$6:$B$1048576,0),MATCH(F$5,'Home Airport Cnx Demand'!$B$6:$K$6,0)),0)</f>
        <v>0</v>
      </c>
      <c r="G45" s="121">
        <f>IFERROR(INDEX(HomeAirportCnxDemand,MATCH($B45,'Home Airport Cnx Demand'!$B$6:$B$1048576,0),MATCH(G$5,'Home Airport Cnx Demand'!$B$6:$K$6,0)),0)</f>
        <v>3850.5860345639962</v>
      </c>
      <c r="H45" s="29">
        <f t="shared" si="13"/>
        <v>3850.5860345639962</v>
      </c>
      <c r="I45" s="122">
        <f t="shared" si="14"/>
        <v>8.6373951999999976E-2</v>
      </c>
      <c r="J45" s="29">
        <f t="shared" si="15"/>
        <v>0</v>
      </c>
      <c r="K45" s="29">
        <f t="shared" si="16"/>
        <v>4183.1763678852967</v>
      </c>
      <c r="L45" s="29">
        <f t="shared" si="17"/>
        <v>4183.1763678852967</v>
      </c>
      <c r="M45" s="122">
        <f>IFERROR(INDEX(AirlineHomeAirportQSI,MATCH(B45,'QSI for Home Airport'!$B$6:$B$1048576,0),MATCH(M$5,'QSI for Home Airport'!$B$6:$Q$6,0)),0)</f>
        <v>5.9101159761692432E-2</v>
      </c>
      <c r="N45" s="29">
        <f t="shared" si="18"/>
        <v>247.23057482972519</v>
      </c>
      <c r="O45" s="7">
        <f t="shared" si="19"/>
        <v>5.9101159761692432E-2</v>
      </c>
      <c r="P45" s="30">
        <f t="shared" si="20"/>
        <v>5.9101159761692432E-2</v>
      </c>
      <c r="Q45" s="29">
        <f t="shared" si="21"/>
        <v>247.23057482972519</v>
      </c>
      <c r="R45" s="29">
        <f t="shared" si="22"/>
        <v>247.23057482972519</v>
      </c>
      <c r="S45" s="842">
        <f t="shared" si="23"/>
        <v>0.33960243795291922</v>
      </c>
    </row>
    <row r="46" spans="1:19" x14ac:dyDescent="0.2">
      <c r="A46" s="139">
        <f>'Home Airport Cnx Demand'!A98</f>
        <v>92</v>
      </c>
      <c r="B46" s="139" t="str">
        <f>'Home Airport Cnx Demand'!B98</f>
        <v>ABV</v>
      </c>
      <c r="C46" s="123" t="str">
        <f>IFERROR(VLOOKUP($B46,'City Lookup'!$C$4:$E$1048576,2,FALSE),"-")</f>
        <v>Abuja</v>
      </c>
      <c r="D46" s="123" t="str">
        <f>IFERROR(VLOOKUP($B46,'City Lookup'!$C$4:$E$1048576,3,FALSE),"-")</f>
        <v>Nigeria</v>
      </c>
      <c r="E46" s="78" t="str">
        <f t="shared" si="12"/>
        <v>No Direct Service</v>
      </c>
      <c r="F46" s="121">
        <f>IFERROR(INDEX(HomeAirportCnxDemand,MATCH($B46,'Home Airport Cnx Demand'!$B$6:$B$1048576,0),MATCH(F$5,'Home Airport Cnx Demand'!$B$6:$K$6,0)),0)</f>
        <v>0</v>
      </c>
      <c r="G46" s="121">
        <f>IFERROR(INDEX(HomeAirportCnxDemand,MATCH($B46,'Home Airport Cnx Demand'!$B$6:$B$1048576,0),MATCH(G$5,'Home Airport Cnx Demand'!$B$6:$K$6,0)),0)</f>
        <v>479.7205886963236</v>
      </c>
      <c r="H46" s="29">
        <f t="shared" si="13"/>
        <v>479.7205886963236</v>
      </c>
      <c r="I46" s="122">
        <f t="shared" si="14"/>
        <v>0.13789318400000017</v>
      </c>
      <c r="J46" s="29">
        <f t="shared" si="15"/>
        <v>0</v>
      </c>
      <c r="K46" s="29">
        <f t="shared" si="16"/>
        <v>545.8707881020141</v>
      </c>
      <c r="L46" s="29">
        <f t="shared" si="17"/>
        <v>545.8707881020141</v>
      </c>
      <c r="M46" s="122">
        <f>IFERROR(INDEX(AirlineHomeAirportQSI,MATCH(B46,'QSI for Home Airport'!$B$6:$B$1048576,0),MATCH(M$5,'QSI for Home Airport'!$B$6:$Q$6,0)),0)</f>
        <v>0.4350257903160169</v>
      </c>
      <c r="N46" s="29">
        <f t="shared" si="18"/>
        <v>237.46787100450567</v>
      </c>
      <c r="O46" s="7">
        <f t="shared" si="19"/>
        <v>0.4350257903160169</v>
      </c>
      <c r="P46" s="30">
        <f t="shared" si="20"/>
        <v>0.4350257903160169</v>
      </c>
      <c r="Q46" s="29">
        <f t="shared" si="21"/>
        <v>237.46787100450567</v>
      </c>
      <c r="R46" s="29">
        <f t="shared" si="22"/>
        <v>237.46787100450567</v>
      </c>
      <c r="S46" s="842">
        <f t="shared" si="23"/>
        <v>0.32619213050069462</v>
      </c>
    </row>
    <row r="47" spans="1:19" x14ac:dyDescent="0.2">
      <c r="A47" s="139">
        <f>'Home Airport Cnx Demand'!A52</f>
        <v>46</v>
      </c>
      <c r="B47" s="139" t="str">
        <f>'Home Airport Cnx Demand'!B52</f>
        <v>SNN</v>
      </c>
      <c r="C47" s="123" t="str">
        <f>IFERROR(VLOOKUP($B47,'City Lookup'!$C$4:$E$1048576,2,FALSE),"-")</f>
        <v>Shannon</v>
      </c>
      <c r="D47" s="123" t="str">
        <f>IFERROR(VLOOKUP($B47,'City Lookup'!$C$4:$E$1048576,3,FALSE),"-")</f>
        <v>Ireland</v>
      </c>
      <c r="E47" s="78" t="str">
        <f t="shared" si="12"/>
        <v>No Direct Service</v>
      </c>
      <c r="F47" s="121">
        <f>IFERROR(INDEX(HomeAirportCnxDemand,MATCH($B47,'Home Airport Cnx Demand'!$B$6:$B$1048576,0),MATCH(F$5,'Home Airport Cnx Demand'!$B$6:$K$6,0)),0)</f>
        <v>0</v>
      </c>
      <c r="G47" s="121">
        <f>IFERROR(INDEX(HomeAirportCnxDemand,MATCH($B47,'Home Airport Cnx Demand'!$B$6:$B$1048576,0),MATCH(G$5,'Home Airport Cnx Demand'!$B$6:$K$6,0)),0)</f>
        <v>4740.1782178151416</v>
      </c>
      <c r="H47" s="29">
        <f t="shared" si="13"/>
        <v>4740.1782178151416</v>
      </c>
      <c r="I47" s="122">
        <f t="shared" si="14"/>
        <v>0</v>
      </c>
      <c r="J47" s="29">
        <f t="shared" si="15"/>
        <v>0</v>
      </c>
      <c r="K47" s="29">
        <f t="shared" si="16"/>
        <v>4740.1782178151416</v>
      </c>
      <c r="L47" s="29">
        <f t="shared" si="17"/>
        <v>4740.1782178151416</v>
      </c>
      <c r="M47" s="122">
        <f>IFERROR(INDEX(AirlineHomeAirportQSI,MATCH(B47,'QSI for Home Airport'!$B$6:$B$1048576,0),MATCH(M$5,'QSI for Home Airport'!$B$6:$Q$6,0)),0)</f>
        <v>4.8896923810206203E-2</v>
      </c>
      <c r="N47" s="29">
        <f t="shared" si="18"/>
        <v>231.780133163306</v>
      </c>
      <c r="O47" s="7">
        <f t="shared" si="19"/>
        <v>4.8896923810206203E-2</v>
      </c>
      <c r="P47" s="30">
        <f t="shared" si="20"/>
        <v>4.8896923810206203E-2</v>
      </c>
      <c r="Q47" s="29">
        <f t="shared" si="21"/>
        <v>231.780133163306</v>
      </c>
      <c r="R47" s="29">
        <f t="shared" si="22"/>
        <v>231.780133163306</v>
      </c>
      <c r="S47" s="842">
        <f t="shared" si="23"/>
        <v>0.31837930379575002</v>
      </c>
    </row>
    <row r="48" spans="1:19" x14ac:dyDescent="0.2">
      <c r="A48" s="139">
        <f>'Home Airport Cnx Demand'!A41</f>
        <v>35</v>
      </c>
      <c r="B48" s="139" t="str">
        <f>'Home Airport Cnx Demand'!B41</f>
        <v>GOT</v>
      </c>
      <c r="C48" s="123" t="str">
        <f>IFERROR(VLOOKUP($B48,'City Lookup'!$C$4:$E$1048576,2,FALSE),"-")</f>
        <v>Goteborg</v>
      </c>
      <c r="D48" s="123" t="str">
        <f>IFERROR(VLOOKUP($B48,'City Lookup'!$C$4:$E$1048576,3,FALSE),"-")</f>
        <v>Sweden</v>
      </c>
      <c r="E48" s="78" t="str">
        <f t="shared" si="12"/>
        <v>No Direct Service</v>
      </c>
      <c r="F48" s="121">
        <f>IFERROR(INDEX(HomeAirportCnxDemand,MATCH($B48,'Home Airport Cnx Demand'!$B$6:$B$1048576,0),MATCH(F$5,'Home Airport Cnx Demand'!$B$6:$K$6,0)),0)</f>
        <v>0</v>
      </c>
      <c r="G48" s="121">
        <f>IFERROR(INDEX(HomeAirportCnxDemand,MATCH($B48,'Home Airport Cnx Demand'!$B$6:$B$1048576,0),MATCH(G$5,'Home Airport Cnx Demand'!$B$6:$K$6,0)),0)</f>
        <v>7448.2228437439262</v>
      </c>
      <c r="H48" s="29">
        <f t="shared" si="13"/>
        <v>7448.2228437439262</v>
      </c>
      <c r="I48" s="122">
        <f t="shared" si="14"/>
        <v>8.6373951999999976E-2</v>
      </c>
      <c r="J48" s="29">
        <f t="shared" si="15"/>
        <v>0</v>
      </c>
      <c r="K48" s="29">
        <f t="shared" si="16"/>
        <v>8091.5552861347678</v>
      </c>
      <c r="L48" s="29">
        <f t="shared" si="17"/>
        <v>8091.5552861347678</v>
      </c>
      <c r="M48" s="122">
        <f>IFERROR(INDEX(AirlineHomeAirportQSI,MATCH(B48,'QSI for Home Airport'!$B$6:$B$1048576,0),MATCH(M$5,'QSI for Home Airport'!$B$6:$Q$6,0)),0)</f>
        <v>2.778196147732449E-2</v>
      </c>
      <c r="N48" s="29">
        <f t="shared" si="18"/>
        <v>224.79927725103747</v>
      </c>
      <c r="O48" s="7">
        <f t="shared" si="19"/>
        <v>2.778196147732449E-2</v>
      </c>
      <c r="P48" s="30">
        <f t="shared" si="20"/>
        <v>2.778196147732449E-2</v>
      </c>
      <c r="Q48" s="29">
        <f t="shared" si="21"/>
        <v>224.79927725103747</v>
      </c>
      <c r="R48" s="29">
        <f t="shared" si="22"/>
        <v>224.79927725103747</v>
      </c>
      <c r="S48" s="842">
        <f t="shared" si="23"/>
        <v>0.30879021600417234</v>
      </c>
    </row>
    <row r="49" spans="1:19" x14ac:dyDescent="0.2">
      <c r="A49" s="139">
        <f>'Home Airport Cnx Demand'!A93</f>
        <v>87</v>
      </c>
      <c r="B49" s="139" t="str">
        <f>'Home Airport Cnx Demand'!B93</f>
        <v>ABZ</v>
      </c>
      <c r="C49" s="123" t="str">
        <f>IFERROR(VLOOKUP($B49,'City Lookup'!$C$4:$E$1048576,2,FALSE),"-")</f>
        <v>Aberdeen</v>
      </c>
      <c r="D49" s="123" t="str">
        <f>IFERROR(VLOOKUP($B49,'City Lookup'!$C$4:$E$1048576,3,FALSE),"-")</f>
        <v>United Kingdom</v>
      </c>
      <c r="E49" s="78" t="str">
        <f t="shared" si="12"/>
        <v>No Direct Service</v>
      </c>
      <c r="F49" s="121">
        <f>IFERROR(INDEX(HomeAirportCnxDemand,MATCH($B49,'Home Airport Cnx Demand'!$B$6:$B$1048576,0),MATCH(F$5,'Home Airport Cnx Demand'!$B$6:$K$6,0)),0)</f>
        <v>0</v>
      </c>
      <c r="G49" s="121">
        <f>IFERROR(INDEX(HomeAirportCnxDemand,MATCH($B49,'Home Airport Cnx Demand'!$B$6:$B$1048576,0),MATCH(G$5,'Home Airport Cnx Demand'!$B$6:$K$6,0)),0)</f>
        <v>897.23718761709654</v>
      </c>
      <c r="H49" s="29">
        <f t="shared" si="13"/>
        <v>897.23718761709654</v>
      </c>
      <c r="I49" s="122">
        <f t="shared" si="14"/>
        <v>8.6373951999999976E-2</v>
      </c>
      <c r="J49" s="29">
        <f t="shared" si="15"/>
        <v>0</v>
      </c>
      <c r="K49" s="29">
        <f t="shared" si="16"/>
        <v>974.73510939295056</v>
      </c>
      <c r="L49" s="29">
        <f t="shared" si="17"/>
        <v>974.73510939295056</v>
      </c>
      <c r="M49" s="122">
        <f>IFERROR(INDEX(AirlineHomeAirportQSI,MATCH(B49,'QSI for Home Airport'!$B$6:$B$1048576,0),MATCH(M$5,'QSI for Home Airport'!$B$6:$Q$6,0)),0)</f>
        <v>0.2074901600313602</v>
      </c>
      <c r="N49" s="29">
        <f t="shared" si="18"/>
        <v>202.24794383612871</v>
      </c>
      <c r="O49" s="7">
        <f t="shared" si="19"/>
        <v>0.2074901600313602</v>
      </c>
      <c r="P49" s="30">
        <f t="shared" si="20"/>
        <v>0.2074901600313602</v>
      </c>
      <c r="Q49" s="29">
        <f t="shared" si="21"/>
        <v>202.24794383612871</v>
      </c>
      <c r="R49" s="29">
        <f t="shared" si="22"/>
        <v>202.24794383612871</v>
      </c>
      <c r="S49" s="842">
        <f t="shared" si="23"/>
        <v>0.27781310966501199</v>
      </c>
    </row>
    <row r="50" spans="1:19" x14ac:dyDescent="0.2">
      <c r="A50" s="139">
        <f>'Home Airport Cnx Demand'!A60</f>
        <v>54</v>
      </c>
      <c r="B50" s="139" t="str">
        <f>'Home Airport Cnx Demand'!B60</f>
        <v>BLQ</v>
      </c>
      <c r="C50" s="123" t="str">
        <f>IFERROR(VLOOKUP($B50,'City Lookup'!$C$4:$E$1048576,2,FALSE),"-")</f>
        <v>Bologna</v>
      </c>
      <c r="D50" s="123" t="str">
        <f>IFERROR(VLOOKUP($B50,'City Lookup'!$C$4:$E$1048576,3,FALSE),"-")</f>
        <v>Italy</v>
      </c>
      <c r="E50" s="78" t="str">
        <f t="shared" si="12"/>
        <v>No Direct Service</v>
      </c>
      <c r="F50" s="121">
        <f>IFERROR(INDEX(HomeAirportCnxDemand,MATCH($B50,'Home Airport Cnx Demand'!$B$6:$B$1048576,0),MATCH(F$5,'Home Airport Cnx Demand'!$B$6:$K$6,0)),0)</f>
        <v>0</v>
      </c>
      <c r="G50" s="121">
        <f>IFERROR(INDEX(HomeAirportCnxDemand,MATCH($B50,'Home Airport Cnx Demand'!$B$6:$B$1048576,0),MATCH(G$5,'Home Airport Cnx Demand'!$B$6:$K$6,0)),0)</f>
        <v>3563.7126220026817</v>
      </c>
      <c r="H50" s="29">
        <f t="shared" si="13"/>
        <v>3563.7126220026817</v>
      </c>
      <c r="I50" s="122">
        <f t="shared" si="14"/>
        <v>8.6373951999999976E-2</v>
      </c>
      <c r="J50" s="29">
        <f t="shared" si="15"/>
        <v>0</v>
      </c>
      <c r="K50" s="29">
        <f t="shared" si="16"/>
        <v>3871.5245649573353</v>
      </c>
      <c r="L50" s="29">
        <f t="shared" si="17"/>
        <v>3871.5245649573353</v>
      </c>
      <c r="M50" s="122">
        <f>IFERROR(INDEX(AirlineHomeAirportQSI,MATCH(B50,'QSI for Home Airport'!$B$6:$B$1048576,0),MATCH(M$5,'QSI for Home Airport'!$B$6:$Q$6,0)),0)</f>
        <v>4.1844313821947719E-2</v>
      </c>
      <c r="N50" s="29">
        <f t="shared" si="18"/>
        <v>162.00128886545437</v>
      </c>
      <c r="O50" s="7">
        <f t="shared" si="19"/>
        <v>4.1844313821947719E-2</v>
      </c>
      <c r="P50" s="30">
        <f t="shared" si="20"/>
        <v>4.1844313821947719E-2</v>
      </c>
      <c r="Q50" s="29">
        <f t="shared" si="21"/>
        <v>162.00128886545437</v>
      </c>
      <c r="R50" s="29">
        <f t="shared" si="22"/>
        <v>162.00128886545437</v>
      </c>
      <c r="S50" s="842">
        <f t="shared" si="23"/>
        <v>0.2225292429470527</v>
      </c>
    </row>
    <row r="51" spans="1:19" x14ac:dyDescent="0.2">
      <c r="A51" s="139">
        <f>'Home Airport Cnx Demand'!A72</f>
        <v>66</v>
      </c>
      <c r="B51" s="139" t="str">
        <f>'Home Airport Cnx Demand'!B72</f>
        <v>NCL</v>
      </c>
      <c r="C51" s="123" t="str">
        <f>IFERROR(VLOOKUP($B51,'City Lookup'!$C$4:$E$1048576,2,FALSE),"-")</f>
        <v>Newcastle</v>
      </c>
      <c r="D51" s="123" t="str">
        <f>IFERROR(VLOOKUP($B51,'City Lookup'!$C$4:$E$1048576,3,FALSE),"-")</f>
        <v>United Kingdom</v>
      </c>
      <c r="E51" s="78" t="str">
        <f t="shared" si="12"/>
        <v>No Direct Service</v>
      </c>
      <c r="F51" s="121">
        <f>IFERROR(INDEX(HomeAirportCnxDemand,MATCH($B51,'Home Airport Cnx Demand'!$B$6:$B$1048576,0),MATCH(F$5,'Home Airport Cnx Demand'!$B$6:$K$6,0)),0)</f>
        <v>0</v>
      </c>
      <c r="G51" s="121">
        <f>IFERROR(INDEX(HomeAirportCnxDemand,MATCH($B51,'Home Airport Cnx Demand'!$B$6:$B$1048576,0),MATCH(G$5,'Home Airport Cnx Demand'!$B$6:$K$6,0)),0)</f>
        <v>1746.0098426334607</v>
      </c>
      <c r="H51" s="29">
        <f t="shared" si="13"/>
        <v>1746.0098426334607</v>
      </c>
      <c r="I51" s="122">
        <f t="shared" si="14"/>
        <v>8.6373951999999976E-2</v>
      </c>
      <c r="J51" s="29">
        <f t="shared" si="15"/>
        <v>0</v>
      </c>
      <c r="K51" s="29">
        <f t="shared" si="16"/>
        <v>1896.8196129726107</v>
      </c>
      <c r="L51" s="29">
        <f t="shared" si="17"/>
        <v>1896.8196129726107</v>
      </c>
      <c r="M51" s="122">
        <f>IFERROR(INDEX(AirlineHomeAirportQSI,MATCH(B51,'QSI for Home Airport'!$B$6:$B$1048576,0),MATCH(M$5,'QSI for Home Airport'!$B$6:$Q$6,0)),0)</f>
        <v>7.467256299700642E-2</v>
      </c>
      <c r="N51" s="29">
        <f t="shared" si="18"/>
        <v>141.6403820436546</v>
      </c>
      <c r="O51" s="7">
        <f t="shared" si="19"/>
        <v>7.467256299700642E-2</v>
      </c>
      <c r="P51" s="30">
        <f t="shared" si="20"/>
        <v>7.467256299700642E-2</v>
      </c>
      <c r="Q51" s="29">
        <f t="shared" si="21"/>
        <v>141.6403820436546</v>
      </c>
      <c r="R51" s="29">
        <f t="shared" si="22"/>
        <v>141.6403820436546</v>
      </c>
      <c r="S51" s="842">
        <f t="shared" si="23"/>
        <v>0.1945609643456794</v>
      </c>
    </row>
    <row r="52" spans="1:19" x14ac:dyDescent="0.2">
      <c r="A52" s="139">
        <f>'Home Airport Cnx Demand'!A34</f>
        <v>28</v>
      </c>
      <c r="B52" s="139" t="str">
        <f>'Home Airport Cnx Demand'!B34</f>
        <v>MOW</v>
      </c>
      <c r="C52" s="123" t="str">
        <f>IFERROR(VLOOKUP($B52,'City Lookup'!$C$4:$E$1048576,2,FALSE),"-")</f>
        <v>Moscow</v>
      </c>
      <c r="D52" s="123" t="str">
        <f>IFERROR(VLOOKUP($B52,'City Lookup'!$C$4:$E$1048576,3,FALSE),"-")</f>
        <v>Russia</v>
      </c>
      <c r="E52" s="78" t="str">
        <f t="shared" si="12"/>
        <v>No Direct Service</v>
      </c>
      <c r="F52" s="121">
        <f>IFERROR(INDEX(HomeAirportCnxDemand,MATCH($B52,'Home Airport Cnx Demand'!$B$6:$B$1048576,0),MATCH(F$5,'Home Airport Cnx Demand'!$B$6:$K$6,0)),0)</f>
        <v>0</v>
      </c>
      <c r="G52" s="121">
        <f>IFERROR(INDEX(HomeAirportCnxDemand,MATCH($B52,'Home Airport Cnx Demand'!$B$6:$B$1048576,0),MATCH(G$5,'Home Airport Cnx Demand'!$B$6:$K$6,0)),0)</f>
        <v>10825.534030589191</v>
      </c>
      <c r="H52" s="29">
        <f t="shared" si="13"/>
        <v>10825.534030589191</v>
      </c>
      <c r="I52" s="122">
        <f t="shared" si="14"/>
        <v>0</v>
      </c>
      <c r="J52" s="29">
        <f t="shared" si="15"/>
        <v>0</v>
      </c>
      <c r="K52" s="29">
        <f t="shared" si="16"/>
        <v>10825.534030589191</v>
      </c>
      <c r="L52" s="29">
        <f t="shared" si="17"/>
        <v>10825.534030589191</v>
      </c>
      <c r="M52" s="122">
        <f>IFERROR(INDEX(AirlineHomeAirportQSI,MATCH(B52,'QSI for Home Airport'!$B$6:$B$1048576,0),MATCH(M$5,'QSI for Home Airport'!$B$6:$Q$6,0)),0)</f>
        <v>1.2731924697578612E-2</v>
      </c>
      <c r="N52" s="29">
        <f t="shared" si="18"/>
        <v>137.82988408853626</v>
      </c>
      <c r="O52" s="7">
        <f t="shared" si="19"/>
        <v>1.2731924697578612E-2</v>
      </c>
      <c r="P52" s="30">
        <f t="shared" si="20"/>
        <v>1.2731924697578612E-2</v>
      </c>
      <c r="Q52" s="29">
        <f t="shared" si="21"/>
        <v>137.82988408853626</v>
      </c>
      <c r="R52" s="29">
        <f t="shared" si="22"/>
        <v>137.82988408853626</v>
      </c>
      <c r="S52" s="842">
        <f t="shared" si="23"/>
        <v>0.18932676385787947</v>
      </c>
    </row>
    <row r="53" spans="1:19" x14ac:dyDescent="0.2">
      <c r="A53" s="139">
        <f>'Home Airport Cnx Demand'!A67</f>
        <v>61</v>
      </c>
      <c r="B53" s="139" t="str">
        <f>'Home Airport Cnx Demand'!B67</f>
        <v>BUH</v>
      </c>
      <c r="C53" s="123" t="str">
        <f>IFERROR(VLOOKUP($B53,'City Lookup'!$C$4:$E$1048576,2,FALSE),"-")</f>
        <v>Bucharest</v>
      </c>
      <c r="D53" s="123" t="str">
        <f>IFERROR(VLOOKUP($B53,'City Lookup'!$C$4:$E$1048576,3,FALSE),"-")</f>
        <v>Romania</v>
      </c>
      <c r="E53" s="78" t="str">
        <f t="shared" si="12"/>
        <v>No Direct Service</v>
      </c>
      <c r="F53" s="121">
        <f>IFERROR(INDEX(HomeAirportCnxDemand,MATCH($B53,'Home Airport Cnx Demand'!$B$6:$B$1048576,0),MATCH(F$5,'Home Airport Cnx Demand'!$B$6:$K$6,0)),0)</f>
        <v>0</v>
      </c>
      <c r="G53" s="121">
        <f>IFERROR(INDEX(HomeAirportCnxDemand,MATCH($B53,'Home Airport Cnx Demand'!$B$6:$B$1048576,0),MATCH(G$5,'Home Airport Cnx Demand'!$B$6:$K$6,0)),0)</f>
        <v>2618.6226159509947</v>
      </c>
      <c r="H53" s="29">
        <f t="shared" si="13"/>
        <v>2618.6226159509947</v>
      </c>
      <c r="I53" s="122">
        <f t="shared" si="14"/>
        <v>0.27023878699999981</v>
      </c>
      <c r="J53" s="29">
        <f t="shared" si="15"/>
        <v>0</v>
      </c>
      <c r="K53" s="29">
        <f t="shared" si="16"/>
        <v>3326.2760152963579</v>
      </c>
      <c r="L53" s="29">
        <f t="shared" si="17"/>
        <v>3326.2760152963579</v>
      </c>
      <c r="M53" s="122">
        <f>IFERROR(INDEX(AirlineHomeAirportQSI,MATCH(B53,'QSI for Home Airport'!$B$6:$B$1048576,0),MATCH(M$5,'QSI for Home Airport'!$B$6:$Q$6,0)),0)</f>
        <v>3.8424388511855201E-2</v>
      </c>
      <c r="N53" s="29">
        <f t="shared" si="18"/>
        <v>127.81012190941287</v>
      </c>
      <c r="O53" s="7">
        <f t="shared" si="19"/>
        <v>3.8424388511855201E-2</v>
      </c>
      <c r="P53" s="30">
        <f t="shared" si="20"/>
        <v>3.8424388511855201E-2</v>
      </c>
      <c r="Q53" s="29">
        <f t="shared" si="21"/>
        <v>127.81012190941287</v>
      </c>
      <c r="R53" s="29">
        <f t="shared" si="22"/>
        <v>127.81012190941287</v>
      </c>
      <c r="S53" s="842">
        <f t="shared" si="23"/>
        <v>0.17556335427117153</v>
      </c>
    </row>
    <row r="54" spans="1:19" x14ac:dyDescent="0.2">
      <c r="A54" s="139">
        <f>'Home Airport Cnx Demand'!A62</f>
        <v>56</v>
      </c>
      <c r="B54" s="139" t="str">
        <f>'Home Airport Cnx Demand'!B62</f>
        <v>LIS</v>
      </c>
      <c r="C54" s="123" t="str">
        <f>IFERROR(VLOOKUP($B54,'City Lookup'!$C$4:$E$1048576,2,FALSE),"-")</f>
        <v>Lisbon</v>
      </c>
      <c r="D54" s="123" t="str">
        <f>IFERROR(VLOOKUP($B54,'City Lookup'!$C$4:$E$1048576,3,FALSE),"-")</f>
        <v>Portugal</v>
      </c>
      <c r="E54" s="78" t="str">
        <f t="shared" si="12"/>
        <v>No Direct Service</v>
      </c>
      <c r="F54" s="121">
        <f>IFERROR(INDEX(HomeAirportCnxDemand,MATCH($B54,'Home Airport Cnx Demand'!$B$6:$B$1048576,0),MATCH(F$5,'Home Airport Cnx Demand'!$B$6:$K$6,0)),0)</f>
        <v>0</v>
      </c>
      <c r="G54" s="121">
        <f>IFERROR(INDEX(HomeAirportCnxDemand,MATCH($B54,'Home Airport Cnx Demand'!$B$6:$B$1048576,0),MATCH(G$5,'Home Airport Cnx Demand'!$B$6:$K$6,0)),0)</f>
        <v>3505.1197689791211</v>
      </c>
      <c r="H54" s="29">
        <f t="shared" si="13"/>
        <v>3505.1197689791211</v>
      </c>
      <c r="I54" s="122">
        <f t="shared" si="14"/>
        <v>8.6373951999999976E-2</v>
      </c>
      <c r="J54" s="29">
        <f t="shared" si="15"/>
        <v>0</v>
      </c>
      <c r="K54" s="29">
        <f t="shared" si="16"/>
        <v>3807.8708156591747</v>
      </c>
      <c r="L54" s="29">
        <f t="shared" si="17"/>
        <v>3807.8708156591747</v>
      </c>
      <c r="M54" s="122">
        <f>IFERROR(INDEX(AirlineHomeAirportQSI,MATCH(B54,'QSI for Home Airport'!$B$6:$B$1048576,0),MATCH(M$5,'QSI for Home Airport'!$B$6:$Q$6,0)),0)</f>
        <v>3.0080146853554209E-2</v>
      </c>
      <c r="N54" s="29">
        <f t="shared" si="18"/>
        <v>114.54131333439122</v>
      </c>
      <c r="O54" s="7">
        <f t="shared" si="19"/>
        <v>3.0080146853554209E-2</v>
      </c>
      <c r="P54" s="30">
        <f t="shared" si="20"/>
        <v>3.0080146853554209E-2</v>
      </c>
      <c r="Q54" s="29">
        <f t="shared" si="21"/>
        <v>114.54131333439122</v>
      </c>
      <c r="R54" s="29">
        <f t="shared" si="22"/>
        <v>114.54131333439122</v>
      </c>
      <c r="S54" s="842">
        <f t="shared" si="23"/>
        <v>0.15733696886592199</v>
      </c>
    </row>
    <row r="55" spans="1:19" x14ac:dyDescent="0.2">
      <c r="A55" s="139">
        <f>'Home Airport Cnx Demand'!A105</f>
        <v>99</v>
      </c>
      <c r="B55" s="139" t="str">
        <f>'Home Airport Cnx Demand'!B105</f>
        <v>LAD</v>
      </c>
      <c r="C55" s="123" t="str">
        <f>IFERROR(VLOOKUP($B55,'City Lookup'!$C$4:$E$1048576,2,FALSE),"-")</f>
        <v>Luanda</v>
      </c>
      <c r="D55" s="123" t="str">
        <f>IFERROR(VLOOKUP($B55,'City Lookup'!$C$4:$E$1048576,3,FALSE),"-")</f>
        <v>Angola</v>
      </c>
      <c r="E55" s="78" t="str">
        <f t="shared" si="12"/>
        <v>No Direct Service</v>
      </c>
      <c r="F55" s="121">
        <f>IFERROR(INDEX(HomeAirportCnxDemand,MATCH($B55,'Home Airport Cnx Demand'!$B$6:$B$1048576,0),MATCH(F$5,'Home Airport Cnx Demand'!$B$6:$K$6,0)),0)</f>
        <v>0</v>
      </c>
      <c r="G55" s="121">
        <f>IFERROR(INDEX(HomeAirportCnxDemand,MATCH($B55,'Home Airport Cnx Demand'!$B$6:$B$1048576,0),MATCH(G$5,'Home Airport Cnx Demand'!$B$6:$K$6,0)),0)</f>
        <v>266.80592594160174</v>
      </c>
      <c r="H55" s="29">
        <f t="shared" si="13"/>
        <v>266.80592594160174</v>
      </c>
      <c r="I55" s="122">
        <f t="shared" si="14"/>
        <v>0.13789318400000017</v>
      </c>
      <c r="J55" s="29">
        <f t="shared" si="15"/>
        <v>0</v>
      </c>
      <c r="K55" s="29">
        <f t="shared" si="16"/>
        <v>303.59664457975742</v>
      </c>
      <c r="L55" s="29">
        <f t="shared" si="17"/>
        <v>303.59664457975742</v>
      </c>
      <c r="M55" s="122">
        <f>IFERROR(INDEX(AirlineHomeAirportQSI,MATCH(B55,'QSI for Home Airport'!$B$6:$B$1048576,0),MATCH(M$5,'QSI for Home Airport'!$B$6:$Q$6,0)),0)</f>
        <v>0.3459189580049406</v>
      </c>
      <c r="N55" s="29">
        <f t="shared" si="18"/>
        <v>105.01983494682598</v>
      </c>
      <c r="O55" s="7">
        <f t="shared" si="19"/>
        <v>0.3459189580049406</v>
      </c>
      <c r="P55" s="30">
        <f t="shared" si="20"/>
        <v>0.3459189580049406</v>
      </c>
      <c r="Q55" s="29">
        <f t="shared" si="21"/>
        <v>105.01983494682598</v>
      </c>
      <c r="R55" s="29">
        <f t="shared" si="22"/>
        <v>105.01983494682598</v>
      </c>
      <c r="S55" s="842">
        <f t="shared" si="23"/>
        <v>0.14425801503684887</v>
      </c>
    </row>
    <row r="56" spans="1:19" x14ac:dyDescent="0.2">
      <c r="A56" s="139">
        <f>'Home Airport Cnx Demand'!A55</f>
        <v>49</v>
      </c>
      <c r="B56" s="139" t="str">
        <f>'Home Airport Cnx Demand'!B55</f>
        <v>TLS</v>
      </c>
      <c r="C56" s="123" t="str">
        <f>IFERROR(VLOOKUP($B56,'City Lookup'!$C$4:$E$1048576,2,FALSE),"-")</f>
        <v>Toulouse</v>
      </c>
      <c r="D56" s="123" t="str">
        <f>IFERROR(VLOOKUP($B56,'City Lookup'!$C$4:$E$1048576,3,FALSE),"-")</f>
        <v>France</v>
      </c>
      <c r="E56" s="78" t="str">
        <f t="shared" si="12"/>
        <v>No Direct Service</v>
      </c>
      <c r="F56" s="121">
        <f>IFERROR(INDEX(HomeAirportCnxDemand,MATCH($B56,'Home Airport Cnx Demand'!$B$6:$B$1048576,0),MATCH(F$5,'Home Airport Cnx Demand'!$B$6:$K$6,0)),0)</f>
        <v>0</v>
      </c>
      <c r="G56" s="121">
        <f>IFERROR(INDEX(HomeAirportCnxDemand,MATCH($B56,'Home Airport Cnx Demand'!$B$6:$B$1048576,0),MATCH(G$5,'Home Airport Cnx Demand'!$B$6:$K$6,0)),0)</f>
        <v>4450.4229049538144</v>
      </c>
      <c r="H56" s="29">
        <f t="shared" si="13"/>
        <v>4450.4229049538144</v>
      </c>
      <c r="I56" s="122">
        <f t="shared" si="14"/>
        <v>8.6373951999999976E-2</v>
      </c>
      <c r="J56" s="29">
        <f t="shared" si="15"/>
        <v>0</v>
      </c>
      <c r="K56" s="29">
        <f t="shared" si="16"/>
        <v>4834.8235193259952</v>
      </c>
      <c r="L56" s="29">
        <f t="shared" si="17"/>
        <v>4834.8235193259952</v>
      </c>
      <c r="M56" s="122">
        <f>IFERROR(INDEX(AirlineHomeAirportQSI,MATCH(B56,'QSI for Home Airport'!$B$6:$B$1048576,0),MATCH(M$5,'QSI for Home Airport'!$B$6:$Q$6,0)),0)</f>
        <v>2.0550499488966773E-2</v>
      </c>
      <c r="N56" s="29">
        <f t="shared" si="18"/>
        <v>99.358038263153404</v>
      </c>
      <c r="O56" s="7">
        <f t="shared" si="19"/>
        <v>2.0550499488966773E-2</v>
      </c>
      <c r="P56" s="30">
        <f t="shared" si="20"/>
        <v>2.0550499488966773E-2</v>
      </c>
      <c r="Q56" s="29">
        <f t="shared" si="21"/>
        <v>99.358038263153404</v>
      </c>
      <c r="R56" s="29">
        <f t="shared" si="22"/>
        <v>99.358038263153404</v>
      </c>
      <c r="S56" s="842">
        <f t="shared" si="23"/>
        <v>0.13648082179004589</v>
      </c>
    </row>
    <row r="57" spans="1:19" x14ac:dyDescent="0.2">
      <c r="A57" s="139">
        <f>'Home Airport Cnx Demand'!A49</f>
        <v>43</v>
      </c>
      <c r="B57" s="139" t="str">
        <f>'Home Airport Cnx Demand'!B49</f>
        <v>MRS</v>
      </c>
      <c r="C57" s="123" t="str">
        <f>IFERROR(VLOOKUP($B57,'City Lookup'!$C$4:$E$1048576,2,FALSE),"-")</f>
        <v>Marseille</v>
      </c>
      <c r="D57" s="123" t="str">
        <f>IFERROR(VLOOKUP($B57,'City Lookup'!$C$4:$E$1048576,3,FALSE),"-")</f>
        <v>France</v>
      </c>
      <c r="E57" s="78" t="str">
        <f t="shared" si="12"/>
        <v>No Direct Service</v>
      </c>
      <c r="F57" s="121">
        <f>IFERROR(INDEX(HomeAirportCnxDemand,MATCH($B57,'Home Airport Cnx Demand'!$B$6:$B$1048576,0),MATCH(F$5,'Home Airport Cnx Demand'!$B$6:$K$6,0)),0)</f>
        <v>0</v>
      </c>
      <c r="G57" s="121">
        <f>IFERROR(INDEX(HomeAirportCnxDemand,MATCH($B57,'Home Airport Cnx Demand'!$B$6:$B$1048576,0),MATCH(G$5,'Home Airport Cnx Demand'!$B$6:$K$6,0)),0)</f>
        <v>5204.7741616895846</v>
      </c>
      <c r="H57" s="29">
        <f t="shared" si="13"/>
        <v>5204.7741616895846</v>
      </c>
      <c r="I57" s="122">
        <f t="shared" si="14"/>
        <v>8.6373951999999976E-2</v>
      </c>
      <c r="J57" s="29">
        <f t="shared" si="15"/>
        <v>0</v>
      </c>
      <c r="K57" s="29">
        <f t="shared" si="16"/>
        <v>5654.3310753022006</v>
      </c>
      <c r="L57" s="29">
        <f t="shared" si="17"/>
        <v>5654.3310753022006</v>
      </c>
      <c r="M57" s="122">
        <f>IFERROR(INDEX(AirlineHomeAirportQSI,MATCH(B57,'QSI for Home Airport'!$B$6:$B$1048576,0),MATCH(M$5,'QSI for Home Airport'!$B$6:$Q$6,0)),0)</f>
        <v>1.6087397428099094E-2</v>
      </c>
      <c r="N57" s="29">
        <f t="shared" si="18"/>
        <v>90.963471198437404</v>
      </c>
      <c r="O57" s="7">
        <f t="shared" si="19"/>
        <v>1.6087397428099094E-2</v>
      </c>
      <c r="P57" s="30">
        <f t="shared" si="20"/>
        <v>1.6087397428099094E-2</v>
      </c>
      <c r="Q57" s="29">
        <f t="shared" si="21"/>
        <v>90.963471198437404</v>
      </c>
      <c r="R57" s="29">
        <f t="shared" si="22"/>
        <v>90.963471198437404</v>
      </c>
      <c r="S57" s="842">
        <f t="shared" si="23"/>
        <v>0.12494982307477666</v>
      </c>
    </row>
    <row r="58" spans="1:19" x14ac:dyDescent="0.2">
      <c r="A58" s="139">
        <f>'Home Airport Cnx Demand'!A81</f>
        <v>75</v>
      </c>
      <c r="B58" s="139" t="str">
        <f>'Home Airport Cnx Demand'!B81</f>
        <v>PSA</v>
      </c>
      <c r="C58" s="123" t="str">
        <f>IFERROR(VLOOKUP($B58,'City Lookup'!$C$4:$E$1048576,2,FALSE),"-")</f>
        <v>Pisa</v>
      </c>
      <c r="D58" s="123" t="str">
        <f>IFERROR(VLOOKUP($B58,'City Lookup'!$C$4:$E$1048576,3,FALSE),"-")</f>
        <v>Italy</v>
      </c>
      <c r="E58" s="78" t="str">
        <f t="shared" si="12"/>
        <v>No Direct Service</v>
      </c>
      <c r="F58" s="121">
        <f>IFERROR(INDEX(HomeAirportCnxDemand,MATCH($B58,'Home Airport Cnx Demand'!$B$6:$B$1048576,0),MATCH(F$5,'Home Airport Cnx Demand'!$B$6:$K$6,0)),0)</f>
        <v>0</v>
      </c>
      <c r="G58" s="121">
        <f>IFERROR(INDEX(HomeAirportCnxDemand,MATCH($B58,'Home Airport Cnx Demand'!$B$6:$B$1048576,0),MATCH(G$5,'Home Airport Cnx Demand'!$B$6:$K$6,0)),0)</f>
        <v>1206.5531774138226</v>
      </c>
      <c r="H58" s="29">
        <f t="shared" si="13"/>
        <v>1206.5531774138226</v>
      </c>
      <c r="I58" s="122">
        <f t="shared" si="14"/>
        <v>8.6373951999999976E-2</v>
      </c>
      <c r="J58" s="29">
        <f t="shared" si="15"/>
        <v>0</v>
      </c>
      <c r="K58" s="29">
        <f t="shared" si="16"/>
        <v>1310.7679436452115</v>
      </c>
      <c r="L58" s="29">
        <f t="shared" si="17"/>
        <v>1310.7679436452115</v>
      </c>
      <c r="M58" s="122">
        <f>IFERROR(INDEX(AirlineHomeAirportQSI,MATCH(B58,'QSI for Home Airport'!$B$6:$B$1048576,0),MATCH(M$5,'QSI for Home Airport'!$B$6:$Q$6,0)),0)</f>
        <v>6.6049900194141697E-2</v>
      </c>
      <c r="N58" s="29">
        <f t="shared" si="18"/>
        <v>86.576091855446563</v>
      </c>
      <c r="O58" s="7">
        <f t="shared" si="19"/>
        <v>6.6049900194141697E-2</v>
      </c>
      <c r="P58" s="30">
        <f t="shared" si="20"/>
        <v>6.6049900194141697E-2</v>
      </c>
      <c r="Q58" s="29">
        <f t="shared" si="21"/>
        <v>86.576091855446563</v>
      </c>
      <c r="R58" s="29">
        <f t="shared" si="22"/>
        <v>86.576091855446563</v>
      </c>
      <c r="S58" s="842">
        <f t="shared" si="23"/>
        <v>0.11892320309814089</v>
      </c>
    </row>
    <row r="59" spans="1:19" x14ac:dyDescent="0.2">
      <c r="A59" s="139">
        <f>'Home Airport Cnx Demand'!A53</f>
        <v>47</v>
      </c>
      <c r="B59" s="139" t="str">
        <f>'Home Airport Cnx Demand'!B53</f>
        <v>RUH</v>
      </c>
      <c r="C59" s="123" t="str">
        <f>IFERROR(VLOOKUP($B59,'City Lookup'!$C$4:$E$1048576,2,FALSE),"-")</f>
        <v>Riyadh</v>
      </c>
      <c r="D59" s="123" t="str">
        <f>IFERROR(VLOOKUP($B59,'City Lookup'!$C$4:$E$1048576,3,FALSE),"-")</f>
        <v>Saudi Arabia</v>
      </c>
      <c r="E59" s="78" t="str">
        <f t="shared" si="12"/>
        <v>No Direct Service</v>
      </c>
      <c r="F59" s="121">
        <f>IFERROR(INDEX(HomeAirportCnxDemand,MATCH($B59,'Home Airport Cnx Demand'!$B$6:$B$1048576,0),MATCH(F$5,'Home Airport Cnx Demand'!$B$6:$K$6,0)),0)</f>
        <v>0</v>
      </c>
      <c r="G59" s="121">
        <f>IFERROR(INDEX(HomeAirportCnxDemand,MATCH($B59,'Home Airport Cnx Demand'!$B$6:$B$1048576,0),MATCH(G$5,'Home Airport Cnx Demand'!$B$6:$K$6,0)),0)</f>
        <v>4572.933831384431</v>
      </c>
      <c r="H59" s="29">
        <f t="shared" si="13"/>
        <v>4572.933831384431</v>
      </c>
      <c r="I59" s="122">
        <f t="shared" si="14"/>
        <v>0.18093219299999985</v>
      </c>
      <c r="J59" s="29">
        <f t="shared" si="15"/>
        <v>0</v>
      </c>
      <c r="K59" s="29">
        <f t="shared" si="16"/>
        <v>5400.3247779407075</v>
      </c>
      <c r="L59" s="29">
        <f t="shared" si="17"/>
        <v>5400.3247779407075</v>
      </c>
      <c r="M59" s="122">
        <f>IFERROR(INDEX(AirlineHomeAirportQSI,MATCH(B59,'QSI for Home Airport'!$B$6:$B$1048576,0),MATCH(M$5,'QSI for Home Airport'!$B$6:$Q$6,0)),0)</f>
        <v>1.4915874544373077E-2</v>
      </c>
      <c r="N59" s="29">
        <f t="shared" si="18"/>
        <v>80.550566886632993</v>
      </c>
      <c r="O59" s="7">
        <f t="shared" si="19"/>
        <v>1.4915874544373079E-2</v>
      </c>
      <c r="P59" s="30">
        <f t="shared" si="20"/>
        <v>1.4915874544373077E-2</v>
      </c>
      <c r="Q59" s="29">
        <f t="shared" si="21"/>
        <v>80.550566886632993</v>
      </c>
      <c r="R59" s="29">
        <f t="shared" si="22"/>
        <v>80.550566886632993</v>
      </c>
      <c r="S59" s="842">
        <f t="shared" si="23"/>
        <v>0.11064638308603433</v>
      </c>
    </row>
    <row r="60" spans="1:19" x14ac:dyDescent="0.2">
      <c r="A60" s="139">
        <f>'Home Airport Cnx Demand'!A56</f>
        <v>50</v>
      </c>
      <c r="B60" s="139" t="str">
        <f>'Home Airport Cnx Demand'!B56</f>
        <v>WAW</v>
      </c>
      <c r="C60" s="123" t="str">
        <f>IFERROR(VLOOKUP($B60,'City Lookup'!$C$4:$E$1048576,2,FALSE),"-")</f>
        <v>Warsaw</v>
      </c>
      <c r="D60" s="123" t="str">
        <f>IFERROR(VLOOKUP($B60,'City Lookup'!$C$4:$E$1048576,3,FALSE),"-")</f>
        <v>Poland</v>
      </c>
      <c r="E60" s="78" t="str">
        <f t="shared" si="12"/>
        <v>No Direct Service</v>
      </c>
      <c r="F60" s="121">
        <f>IFERROR(INDEX(HomeAirportCnxDemand,MATCH($B60,'Home Airport Cnx Demand'!$B$6:$B$1048576,0),MATCH(F$5,'Home Airport Cnx Demand'!$B$6:$K$6,0)),0)</f>
        <v>0</v>
      </c>
      <c r="G60" s="121">
        <f>IFERROR(INDEX(HomeAirportCnxDemand,MATCH($B60,'Home Airport Cnx Demand'!$B$6:$B$1048576,0),MATCH(G$5,'Home Airport Cnx Demand'!$B$6:$K$6,0)),0)</f>
        <v>4338.8514151807085</v>
      </c>
      <c r="H60" s="29">
        <f t="shared" si="13"/>
        <v>4338.8514151807085</v>
      </c>
      <c r="I60" s="122">
        <f t="shared" si="14"/>
        <v>0.27023878699999981</v>
      </c>
      <c r="J60" s="29">
        <f t="shared" si="15"/>
        <v>0</v>
      </c>
      <c r="K60" s="29">
        <f t="shared" si="16"/>
        <v>5511.3773585923755</v>
      </c>
      <c r="L60" s="29">
        <f t="shared" si="17"/>
        <v>5511.3773585923755</v>
      </c>
      <c r="M60" s="122">
        <f>IFERROR(INDEX(AirlineHomeAirportQSI,MATCH(B60,'QSI for Home Airport'!$B$6:$B$1048576,0),MATCH(M$5,'QSI for Home Airport'!$B$6:$Q$6,0)),0)</f>
        <v>1.4202652830481373E-2</v>
      </c>
      <c r="N60" s="29">
        <f t="shared" si="18"/>
        <v>78.276179241862948</v>
      </c>
      <c r="O60" s="7">
        <f t="shared" si="19"/>
        <v>1.4202652830481373E-2</v>
      </c>
      <c r="P60" s="30">
        <f t="shared" si="20"/>
        <v>1.4202652830481373E-2</v>
      </c>
      <c r="Q60" s="29">
        <f t="shared" si="21"/>
        <v>78.276179241862948</v>
      </c>
      <c r="R60" s="29">
        <f t="shared" si="22"/>
        <v>78.276179241862948</v>
      </c>
      <c r="S60" s="842">
        <f t="shared" si="23"/>
        <v>0.10752222423332823</v>
      </c>
    </row>
    <row r="61" spans="1:19" x14ac:dyDescent="0.2">
      <c r="A61" s="139">
        <f>'Home Airport Cnx Demand'!A100</f>
        <v>94</v>
      </c>
      <c r="B61" s="139" t="str">
        <f>'Home Airport Cnx Demand'!B100</f>
        <v>LBA</v>
      </c>
      <c r="C61" s="123" t="str">
        <f>IFERROR(VLOOKUP($B61,'City Lookup'!$C$4:$E$1048576,2,FALSE),"-")</f>
        <v>Leeds Bradford</v>
      </c>
      <c r="D61" s="123" t="str">
        <f>IFERROR(VLOOKUP($B61,'City Lookup'!$C$4:$E$1048576,3,FALSE),"-")</f>
        <v>United Kingdom</v>
      </c>
      <c r="E61" s="78" t="str">
        <f t="shared" si="12"/>
        <v>No Direct Service</v>
      </c>
      <c r="F61" s="121">
        <f>IFERROR(INDEX(HomeAirportCnxDemand,MATCH($B61,'Home Airport Cnx Demand'!$B$6:$B$1048576,0),MATCH(F$5,'Home Airport Cnx Demand'!$B$6:$K$6,0)),0)</f>
        <v>0</v>
      </c>
      <c r="G61" s="121">
        <f>IFERROR(INDEX(HomeAirportCnxDemand,MATCH($B61,'Home Airport Cnx Demand'!$B$6:$B$1048576,0),MATCH(G$5,'Home Airport Cnx Demand'!$B$6:$K$6,0)),0)</f>
        <v>435.75190373755743</v>
      </c>
      <c r="H61" s="29">
        <f t="shared" si="13"/>
        <v>435.75190373755743</v>
      </c>
      <c r="I61" s="122">
        <f t="shared" si="14"/>
        <v>8.6373951999999976E-2</v>
      </c>
      <c r="J61" s="29">
        <f t="shared" si="15"/>
        <v>0</v>
      </c>
      <c r="K61" s="29">
        <f t="shared" si="16"/>
        <v>473.3895177548938</v>
      </c>
      <c r="L61" s="29">
        <f t="shared" si="17"/>
        <v>473.3895177548938</v>
      </c>
      <c r="M61" s="122">
        <f>IFERROR(INDEX(AirlineHomeAirportQSI,MATCH(B61,'QSI for Home Airport'!$B$6:$B$1048576,0),MATCH(M$5,'QSI for Home Airport'!$B$6:$Q$6,0)),0)</f>
        <v>0.15935827374230976</v>
      </c>
      <c r="N61" s="29">
        <f t="shared" si="18"/>
        <v>75.438536357124377</v>
      </c>
      <c r="O61" s="7">
        <f t="shared" si="19"/>
        <v>0.15935827374230976</v>
      </c>
      <c r="P61" s="30">
        <f t="shared" si="20"/>
        <v>0.15935827374230976</v>
      </c>
      <c r="Q61" s="29">
        <f t="shared" si="21"/>
        <v>75.438536357124377</v>
      </c>
      <c r="R61" s="29">
        <f t="shared" si="22"/>
        <v>75.438536357124377</v>
      </c>
      <c r="S61" s="842">
        <f t="shared" si="23"/>
        <v>0.1036243631279181</v>
      </c>
    </row>
    <row r="62" spans="1:19" x14ac:dyDescent="0.2">
      <c r="A62" s="139">
        <f>'Home Airport Cnx Demand'!A45</f>
        <v>39</v>
      </c>
      <c r="B62" s="139" t="str">
        <f>'Home Airport Cnx Demand'!B45</f>
        <v>STR</v>
      </c>
      <c r="C62" s="123" t="str">
        <f>IFERROR(VLOOKUP($B62,'City Lookup'!$C$4:$E$1048576,2,FALSE),"-")</f>
        <v>Stuttgart</v>
      </c>
      <c r="D62" s="123" t="str">
        <f>IFERROR(VLOOKUP($B62,'City Lookup'!$C$4:$E$1048576,3,FALSE),"-")</f>
        <v>Germany</v>
      </c>
      <c r="E62" s="78" t="str">
        <f t="shared" si="12"/>
        <v>No Direct Service</v>
      </c>
      <c r="F62" s="121">
        <f>IFERROR(INDEX(HomeAirportCnxDemand,MATCH($B62,'Home Airport Cnx Demand'!$B$6:$B$1048576,0),MATCH(F$5,'Home Airport Cnx Demand'!$B$6:$K$6,0)),0)</f>
        <v>0</v>
      </c>
      <c r="G62" s="121">
        <f>IFERROR(INDEX(HomeAirportCnxDemand,MATCH($B62,'Home Airport Cnx Demand'!$B$6:$B$1048576,0),MATCH(G$5,'Home Airport Cnx Demand'!$B$6:$K$6,0)),0)</f>
        <v>6533.7162899152909</v>
      </c>
      <c r="H62" s="29">
        <f t="shared" si="13"/>
        <v>6533.7162899152909</v>
      </c>
      <c r="I62" s="122">
        <f t="shared" si="14"/>
        <v>8.6373951999999976E-2</v>
      </c>
      <c r="J62" s="29">
        <f t="shared" si="15"/>
        <v>0</v>
      </c>
      <c r="K62" s="29">
        <f t="shared" si="16"/>
        <v>7098.0591871220522</v>
      </c>
      <c r="L62" s="29">
        <f t="shared" si="17"/>
        <v>7098.0591871220522</v>
      </c>
      <c r="M62" s="122">
        <f>IFERROR(INDEX(AirlineHomeAirportQSI,MATCH(B62,'QSI for Home Airport'!$B$6:$B$1048576,0),MATCH(M$5,'QSI for Home Airport'!$B$6:$Q$6,0)),0)</f>
        <v>8.87715251716884E-3</v>
      </c>
      <c r="N62" s="29">
        <f t="shared" si="18"/>
        <v>63.010553979973935</v>
      </c>
      <c r="O62" s="7">
        <f t="shared" si="19"/>
        <v>8.87715251716884E-3</v>
      </c>
      <c r="P62" s="30">
        <f t="shared" si="20"/>
        <v>8.87715251716884E-3</v>
      </c>
      <c r="Q62" s="29">
        <f t="shared" si="21"/>
        <v>63.010553979973935</v>
      </c>
      <c r="R62" s="29">
        <f t="shared" si="22"/>
        <v>63.010553979973935</v>
      </c>
      <c r="S62" s="842">
        <f t="shared" si="23"/>
        <v>8.6552958763700463E-2</v>
      </c>
    </row>
    <row r="63" spans="1:19" x14ac:dyDescent="0.2">
      <c r="A63" s="139">
        <f>'Home Airport Cnx Demand'!A70</f>
        <v>64</v>
      </c>
      <c r="B63" s="139" t="str">
        <f>'Home Airport Cnx Demand'!B70</f>
        <v>BEY</v>
      </c>
      <c r="C63" s="123" t="str">
        <f>IFERROR(VLOOKUP($B63,'City Lookup'!$C$4:$E$1048576,2,FALSE),"-")</f>
        <v>Beirut</v>
      </c>
      <c r="D63" s="123" t="str">
        <f>IFERROR(VLOOKUP($B63,'City Lookup'!$C$4:$E$1048576,3,FALSE),"-")</f>
        <v>Lebanon</v>
      </c>
      <c r="E63" s="78" t="str">
        <f t="shared" si="12"/>
        <v>No Direct Service</v>
      </c>
      <c r="F63" s="121">
        <f>IFERROR(INDEX(HomeAirportCnxDemand,MATCH($B63,'Home Airport Cnx Demand'!$B$6:$B$1048576,0),MATCH(F$5,'Home Airport Cnx Demand'!$B$6:$K$6,0)),0)</f>
        <v>0</v>
      </c>
      <c r="G63" s="121">
        <f>IFERROR(INDEX(HomeAirportCnxDemand,MATCH($B63,'Home Airport Cnx Demand'!$B$6:$B$1048576,0),MATCH(G$5,'Home Airport Cnx Demand'!$B$6:$K$6,0)),0)</f>
        <v>2118.8095362107128</v>
      </c>
      <c r="H63" s="29">
        <f t="shared" si="13"/>
        <v>2118.8095362107128</v>
      </c>
      <c r="I63" s="122">
        <f t="shared" si="14"/>
        <v>0.18093219299999985</v>
      </c>
      <c r="J63" s="29">
        <f t="shared" si="15"/>
        <v>0</v>
      </c>
      <c r="K63" s="29">
        <f t="shared" si="16"/>
        <v>2502.1703921466296</v>
      </c>
      <c r="L63" s="29">
        <f t="shared" si="17"/>
        <v>2502.1703921466296</v>
      </c>
      <c r="M63" s="122">
        <f>IFERROR(INDEX(AirlineHomeAirportQSI,MATCH(B63,'QSI for Home Airport'!$B$6:$B$1048576,0),MATCH(M$5,'QSI for Home Airport'!$B$6:$Q$6,0)),0)</f>
        <v>2.1025216288311464E-2</v>
      </c>
      <c r="N63" s="29">
        <f t="shared" si="18"/>
        <v>52.608673685092</v>
      </c>
      <c r="O63" s="7">
        <f t="shared" si="19"/>
        <v>2.1025216288311464E-2</v>
      </c>
      <c r="P63" s="30">
        <f t="shared" si="20"/>
        <v>2.1025216288311464E-2</v>
      </c>
      <c r="Q63" s="29">
        <f t="shared" si="21"/>
        <v>52.608673685092</v>
      </c>
      <c r="R63" s="29">
        <f t="shared" si="22"/>
        <v>52.608673685092</v>
      </c>
      <c r="S63" s="842">
        <f t="shared" si="23"/>
        <v>7.226466165534616E-2</v>
      </c>
    </row>
    <row r="64" spans="1:19" x14ac:dyDescent="0.2">
      <c r="A64" s="139">
        <f>'Home Airport Cnx Demand'!A85</f>
        <v>79</v>
      </c>
      <c r="B64" s="139" t="str">
        <f>'Home Airport Cnx Demand'!B85</f>
        <v>KWI</v>
      </c>
      <c r="C64" s="123" t="str">
        <f>IFERROR(VLOOKUP($B64,'City Lookup'!$C$4:$E$1048576,2,FALSE),"-")</f>
        <v>Kuwait</v>
      </c>
      <c r="D64" s="123" t="str">
        <f>IFERROR(VLOOKUP($B64,'City Lookup'!$C$4:$E$1048576,3,FALSE),"-")</f>
        <v>Kuwait</v>
      </c>
      <c r="E64" s="78" t="str">
        <f t="shared" si="12"/>
        <v>No Direct Service</v>
      </c>
      <c r="F64" s="121">
        <f>IFERROR(INDEX(HomeAirportCnxDemand,MATCH($B64,'Home Airport Cnx Demand'!$B$6:$B$1048576,0),MATCH(F$5,'Home Airport Cnx Demand'!$B$6:$K$6,0)),0)</f>
        <v>0</v>
      </c>
      <c r="G64" s="121">
        <f>IFERROR(INDEX(HomeAirportCnxDemand,MATCH($B64,'Home Airport Cnx Demand'!$B$6:$B$1048576,0),MATCH(G$5,'Home Airport Cnx Demand'!$B$6:$K$6,0)),0)</f>
        <v>1105.6802878952521</v>
      </c>
      <c r="H64" s="29">
        <f t="shared" si="13"/>
        <v>1105.6802878952521</v>
      </c>
      <c r="I64" s="122">
        <f t="shared" si="14"/>
        <v>0.18093219299999985</v>
      </c>
      <c r="J64" s="29">
        <f t="shared" si="15"/>
        <v>0</v>
      </c>
      <c r="K64" s="29">
        <f t="shared" si="16"/>
        <v>1305.7334471410113</v>
      </c>
      <c r="L64" s="29">
        <f t="shared" si="17"/>
        <v>1305.7334471410113</v>
      </c>
      <c r="M64" s="122">
        <f>IFERROR(INDEX(AirlineHomeAirportQSI,MATCH(B64,'QSI for Home Airport'!$B$6:$B$1048576,0),MATCH(M$5,'QSI for Home Airport'!$B$6:$Q$6,0)),0)</f>
        <v>3.8364721741123833E-2</v>
      </c>
      <c r="N64" s="29">
        <f t="shared" si="18"/>
        <v>50.094100367643321</v>
      </c>
      <c r="O64" s="7">
        <f t="shared" si="19"/>
        <v>3.8364721741123833E-2</v>
      </c>
      <c r="P64" s="30">
        <f t="shared" si="20"/>
        <v>3.8364721741123833E-2</v>
      </c>
      <c r="Q64" s="29">
        <f t="shared" si="21"/>
        <v>50.094100367643321</v>
      </c>
      <c r="R64" s="29">
        <f t="shared" si="22"/>
        <v>50.094100367643321</v>
      </c>
      <c r="S64" s="842">
        <f t="shared" si="23"/>
        <v>6.8810577428081485E-2</v>
      </c>
    </row>
    <row r="65" spans="1:19" x14ac:dyDescent="0.2">
      <c r="A65" s="139">
        <f>'Home Airport Cnx Demand'!A80</f>
        <v>74</v>
      </c>
      <c r="B65" s="139" t="str">
        <f>'Home Airport Cnx Demand'!B80</f>
        <v>DOH</v>
      </c>
      <c r="C65" s="123" t="str">
        <f>IFERROR(VLOOKUP($B65,'City Lookup'!$C$4:$E$1048576,2,FALSE),"-")</f>
        <v>Doha</v>
      </c>
      <c r="D65" s="123" t="str">
        <f>IFERROR(VLOOKUP($B65,'City Lookup'!$C$4:$E$1048576,3,FALSE),"-")</f>
        <v>Qatar</v>
      </c>
      <c r="E65" s="78" t="str">
        <f t="shared" si="12"/>
        <v>No Direct Service</v>
      </c>
      <c r="F65" s="121">
        <f>IFERROR(INDEX(HomeAirportCnxDemand,MATCH($B65,'Home Airport Cnx Demand'!$B$6:$B$1048576,0),MATCH(F$5,'Home Airport Cnx Demand'!$B$6:$K$6,0)),0)</f>
        <v>0</v>
      </c>
      <c r="G65" s="121">
        <f>IFERROR(INDEX(HomeAirportCnxDemand,MATCH($B65,'Home Airport Cnx Demand'!$B$6:$B$1048576,0),MATCH(G$5,'Home Airport Cnx Demand'!$B$6:$K$6,0)),0)</f>
        <v>1250.1783392465811</v>
      </c>
      <c r="H65" s="29">
        <f t="shared" si="13"/>
        <v>1250.1783392465811</v>
      </c>
      <c r="I65" s="122">
        <f t="shared" si="14"/>
        <v>0.18093219299999985</v>
      </c>
      <c r="J65" s="29">
        <f t="shared" si="15"/>
        <v>0</v>
      </c>
      <c r="K65" s="29">
        <f t="shared" si="16"/>
        <v>1476.3758478075629</v>
      </c>
      <c r="L65" s="29">
        <f t="shared" si="17"/>
        <v>1476.3758478075629</v>
      </c>
      <c r="M65" s="122">
        <f>IFERROR(INDEX(AirlineHomeAirportQSI,MATCH(B65,'QSI for Home Airport'!$B$6:$B$1048576,0),MATCH(M$5,'QSI for Home Airport'!$B$6:$Q$6,0)),0)</f>
        <v>3.2040087535411717E-2</v>
      </c>
      <c r="N65" s="29">
        <f t="shared" si="18"/>
        <v>47.303211398922002</v>
      </c>
      <c r="O65" s="7">
        <f t="shared" si="19"/>
        <v>3.2040087535411717E-2</v>
      </c>
      <c r="P65" s="30">
        <f t="shared" si="20"/>
        <v>3.2040087535411717E-2</v>
      </c>
      <c r="Q65" s="29">
        <f t="shared" si="21"/>
        <v>47.303211398922002</v>
      </c>
      <c r="R65" s="29">
        <f t="shared" si="22"/>
        <v>47.303211398922002</v>
      </c>
      <c r="S65" s="842">
        <f t="shared" si="23"/>
        <v>6.4976938734782969E-2</v>
      </c>
    </row>
    <row r="66" spans="1:19" x14ac:dyDescent="0.2">
      <c r="A66" s="139">
        <f>'Home Airport Cnx Demand'!A78</f>
        <v>72</v>
      </c>
      <c r="B66" s="139" t="str">
        <f>'Home Airport Cnx Demand'!B78</f>
        <v>ZAG</v>
      </c>
      <c r="C66" s="123" t="str">
        <f>IFERROR(VLOOKUP($B66,'City Lookup'!$C$4:$E$1048576,2,FALSE),"-")</f>
        <v>Zagreb</v>
      </c>
      <c r="D66" s="123" t="str">
        <f>IFERROR(VLOOKUP($B66,'City Lookup'!$C$4:$E$1048576,3,FALSE),"-")</f>
        <v>Croatia</v>
      </c>
      <c r="E66" s="78" t="str">
        <f t="shared" si="12"/>
        <v>No Direct Service</v>
      </c>
      <c r="F66" s="121">
        <f>IFERROR(INDEX(HomeAirportCnxDemand,MATCH($B66,'Home Airport Cnx Demand'!$B$6:$B$1048576,0),MATCH(F$5,'Home Airport Cnx Demand'!$B$6:$K$6,0)),0)</f>
        <v>0</v>
      </c>
      <c r="G66" s="121">
        <f>IFERROR(INDEX(HomeAirportCnxDemand,MATCH($B66,'Home Airport Cnx Demand'!$B$6:$B$1048576,0),MATCH(G$5,'Home Airport Cnx Demand'!$B$6:$K$6,0)),0)</f>
        <v>1313.1710993826757</v>
      </c>
      <c r="H66" s="29">
        <f t="shared" si="13"/>
        <v>1313.1710993826757</v>
      </c>
      <c r="I66" s="122">
        <f t="shared" si="14"/>
        <v>0.27023878699999981</v>
      </c>
      <c r="J66" s="29">
        <f t="shared" si="15"/>
        <v>0</v>
      </c>
      <c r="K66" s="29">
        <f t="shared" si="16"/>
        <v>1668.0408644033062</v>
      </c>
      <c r="L66" s="29">
        <f t="shared" si="17"/>
        <v>1668.0408644033062</v>
      </c>
      <c r="M66" s="122">
        <f>IFERROR(INDEX(AirlineHomeAirportQSI,MATCH(B66,'QSI for Home Airport'!$B$6:$B$1048576,0),MATCH(M$5,'QSI for Home Airport'!$B$6:$Q$6,0)),0)</f>
        <v>2.5487187222999842E-2</v>
      </c>
      <c r="N66" s="29">
        <f t="shared" si="18"/>
        <v>42.513669806661554</v>
      </c>
      <c r="O66" s="7">
        <f t="shared" si="19"/>
        <v>2.5487187222999839E-2</v>
      </c>
      <c r="P66" s="30">
        <f t="shared" si="20"/>
        <v>2.5487187222999842E-2</v>
      </c>
      <c r="Q66" s="29">
        <f t="shared" si="21"/>
        <v>42.513669806661554</v>
      </c>
      <c r="R66" s="29">
        <f t="shared" si="22"/>
        <v>42.513669806661554</v>
      </c>
      <c r="S66" s="842">
        <f t="shared" si="23"/>
        <v>5.8397898086073562E-2</v>
      </c>
    </row>
    <row r="67" spans="1:19" x14ac:dyDescent="0.2">
      <c r="A67" s="139">
        <f>'Home Airport Cnx Demand'!A76</f>
        <v>70</v>
      </c>
      <c r="B67" s="139" t="str">
        <f>'Home Airport Cnx Demand'!B76</f>
        <v>BIO</v>
      </c>
      <c r="C67" s="123" t="str">
        <f>IFERROR(VLOOKUP($B67,'City Lookup'!$C$4:$E$1048576,2,FALSE),"-")</f>
        <v>Bilbao</v>
      </c>
      <c r="D67" s="123" t="str">
        <f>IFERROR(VLOOKUP($B67,'City Lookup'!$C$4:$E$1048576,3,FALSE),"-")</f>
        <v>Spain</v>
      </c>
      <c r="E67" s="78" t="str">
        <f t="shared" si="12"/>
        <v>No Direct Service</v>
      </c>
      <c r="F67" s="121">
        <f>IFERROR(INDEX(HomeAirportCnxDemand,MATCH($B67,'Home Airport Cnx Demand'!$B$6:$B$1048576,0),MATCH(F$5,'Home Airport Cnx Demand'!$B$6:$K$6,0)),0)</f>
        <v>0</v>
      </c>
      <c r="G67" s="121">
        <f>IFERROR(INDEX(HomeAirportCnxDemand,MATCH($B67,'Home Airport Cnx Demand'!$B$6:$B$1048576,0),MATCH(G$5,'Home Airport Cnx Demand'!$B$6:$K$6,0)),0)</f>
        <v>1459.9528491877672</v>
      </c>
      <c r="H67" s="29">
        <f t="shared" si="13"/>
        <v>1459.9528491877672</v>
      </c>
      <c r="I67" s="122">
        <f t="shared" si="14"/>
        <v>8.6373951999999976E-2</v>
      </c>
      <c r="J67" s="29">
        <f t="shared" si="15"/>
        <v>0</v>
      </c>
      <c r="K67" s="29">
        <f t="shared" si="16"/>
        <v>1586.0547465057746</v>
      </c>
      <c r="L67" s="29">
        <f t="shared" si="17"/>
        <v>1586.0547465057746</v>
      </c>
      <c r="M67" s="122">
        <f>IFERROR(INDEX(AirlineHomeAirportQSI,MATCH(B67,'QSI for Home Airport'!$B$6:$B$1048576,0),MATCH(M$5,'QSI for Home Airport'!$B$6:$Q$6,0)),0)</f>
        <v>2.2716891497981492E-2</v>
      </c>
      <c r="N67" s="29">
        <f t="shared" si="18"/>
        <v>36.030233586230224</v>
      </c>
      <c r="O67" s="7">
        <f t="shared" si="19"/>
        <v>2.2716891497981496E-2</v>
      </c>
      <c r="P67" s="30">
        <f t="shared" si="20"/>
        <v>2.2716891497981492E-2</v>
      </c>
      <c r="Q67" s="29">
        <f t="shared" si="21"/>
        <v>36.030233586230224</v>
      </c>
      <c r="R67" s="29">
        <f t="shared" si="22"/>
        <v>36.030233586230224</v>
      </c>
      <c r="S67" s="842">
        <f t="shared" si="23"/>
        <v>4.9492079101964591E-2</v>
      </c>
    </row>
    <row r="68" spans="1:19" x14ac:dyDescent="0.2">
      <c r="A68" s="139">
        <f>'Home Airport Cnx Demand'!A74</f>
        <v>68</v>
      </c>
      <c r="B68" s="139" t="str">
        <f>'Home Airport Cnx Demand'!B74</f>
        <v>LUX</v>
      </c>
      <c r="C68" s="123" t="str">
        <f>IFERROR(VLOOKUP($B68,'City Lookup'!$C$4:$E$1048576,2,FALSE),"-")</f>
        <v>Luxembourg</v>
      </c>
      <c r="D68" s="123" t="str">
        <f>IFERROR(VLOOKUP($B68,'City Lookup'!$C$4:$E$1048576,3,FALSE),"-")</f>
        <v>Luxembourg</v>
      </c>
      <c r="E68" s="78" t="str">
        <f t="shared" si="12"/>
        <v>No Direct Service</v>
      </c>
      <c r="F68" s="121">
        <f>IFERROR(INDEX(HomeAirportCnxDemand,MATCH($B68,'Home Airport Cnx Demand'!$B$6:$B$1048576,0),MATCH(F$5,'Home Airport Cnx Demand'!$B$6:$K$6,0)),0)</f>
        <v>0</v>
      </c>
      <c r="G68" s="121">
        <f>IFERROR(INDEX(HomeAirportCnxDemand,MATCH($B68,'Home Airport Cnx Demand'!$B$6:$B$1048576,0),MATCH(G$5,'Home Airport Cnx Demand'!$B$6:$K$6,0)),0)</f>
        <v>1512.4625125672912</v>
      </c>
      <c r="H68" s="25">
        <f t="shared" si="13"/>
        <v>1512.4625125672912</v>
      </c>
      <c r="I68" s="122">
        <f t="shared" si="14"/>
        <v>8.6373951999999976E-2</v>
      </c>
      <c r="J68" s="25">
        <f t="shared" si="15"/>
        <v>0</v>
      </c>
      <c r="K68" s="25">
        <f t="shared" si="16"/>
        <v>1643.0998770295778</v>
      </c>
      <c r="L68" s="25">
        <f t="shared" si="17"/>
        <v>1643.0998770295778</v>
      </c>
      <c r="M68" s="122">
        <f>IFERROR(INDEX(AirlineHomeAirportQSI,MATCH(B68,'QSI for Home Airport'!$B$6:$B$1048576,0),MATCH(M$5,'QSI for Home Airport'!$B$6:$Q$6,0)),0)</f>
        <v>2.0266330319140515E-2</v>
      </c>
      <c r="N68" s="29">
        <f t="shared" si="18"/>
        <v>33.299604855220586</v>
      </c>
      <c r="O68" s="7">
        <f t="shared" si="19"/>
        <v>2.0266330319140515E-2</v>
      </c>
      <c r="P68" s="30">
        <f t="shared" si="20"/>
        <v>2.0266330319140515E-2</v>
      </c>
      <c r="Q68" s="29">
        <f t="shared" si="21"/>
        <v>33.299604855220586</v>
      </c>
      <c r="R68" s="29">
        <f t="shared" si="22"/>
        <v>33.299604855220586</v>
      </c>
      <c r="S68" s="842">
        <f t="shared" si="23"/>
        <v>4.5741215460467839E-2</v>
      </c>
    </row>
    <row r="69" spans="1:19" x14ac:dyDescent="0.2">
      <c r="A69" s="139">
        <f>'Home Airport Cnx Demand'!A63</f>
        <v>57</v>
      </c>
      <c r="B69" s="139" t="str">
        <f>'Home Airport Cnx Demand'!B63</f>
        <v>NBO</v>
      </c>
      <c r="C69" s="123" t="str">
        <f>IFERROR(VLOOKUP($B69,'City Lookup'!$C$4:$E$1048576,2,FALSE),"-")</f>
        <v>Nairobi</v>
      </c>
      <c r="D69" s="123" t="str">
        <f>IFERROR(VLOOKUP($B69,'City Lookup'!$C$4:$E$1048576,3,FALSE),"-")</f>
        <v>Kenya</v>
      </c>
      <c r="E69" s="78" t="str">
        <f t="shared" si="12"/>
        <v>No Direct Service</v>
      </c>
      <c r="F69" s="121">
        <f>IFERROR(INDEX(HomeAirportCnxDemand,MATCH($B69,'Home Airport Cnx Demand'!$B$6:$B$1048576,0),MATCH(F$5,'Home Airport Cnx Demand'!$B$6:$K$6,0)),0)</f>
        <v>0</v>
      </c>
      <c r="G69" s="121">
        <f>IFERROR(INDEX(HomeAirportCnxDemand,MATCH($B69,'Home Airport Cnx Demand'!$B$6:$B$1048576,0),MATCH(G$5,'Home Airport Cnx Demand'!$B$6:$K$6,0)),0)</f>
        <v>3301.9441993600549</v>
      </c>
      <c r="H69" s="29">
        <f t="shared" si="13"/>
        <v>3301.9441993600549</v>
      </c>
      <c r="I69" s="122">
        <f t="shared" si="14"/>
        <v>0.13789318400000017</v>
      </c>
      <c r="J69" s="29">
        <f t="shared" si="15"/>
        <v>0</v>
      </c>
      <c r="K69" s="29">
        <f t="shared" si="16"/>
        <v>3757.2597984001441</v>
      </c>
      <c r="L69" s="29">
        <f t="shared" si="17"/>
        <v>3757.2597984001441</v>
      </c>
      <c r="M69" s="122">
        <f>IFERROR(INDEX(AirlineHomeAirportQSI,MATCH(B69,'QSI for Home Airport'!$B$6:$B$1048576,0),MATCH(M$5,'QSI for Home Airport'!$B$6:$Q$6,0)),0)</f>
        <v>7.4095090703027262E-3</v>
      </c>
      <c r="N69" s="29">
        <f t="shared" si="18"/>
        <v>27.839450555729659</v>
      </c>
      <c r="O69" s="7">
        <f t="shared" si="19"/>
        <v>7.4095090703027262E-3</v>
      </c>
      <c r="P69" s="30">
        <f t="shared" si="20"/>
        <v>7.4095090703027262E-3</v>
      </c>
      <c r="Q69" s="29">
        <f t="shared" si="21"/>
        <v>27.839450555729659</v>
      </c>
      <c r="R69" s="29">
        <f t="shared" si="22"/>
        <v>27.839450555729659</v>
      </c>
      <c r="S69" s="842">
        <f t="shared" si="23"/>
        <v>3.8241003510617662E-2</v>
      </c>
    </row>
    <row r="70" spans="1:19" x14ac:dyDescent="0.2">
      <c r="A70" s="139">
        <f>'Home Airport Cnx Demand'!A83</f>
        <v>77</v>
      </c>
      <c r="B70" s="139" t="str">
        <f>'Home Airport Cnx Demand'!B83</f>
        <v>BGO</v>
      </c>
      <c r="C70" s="123" t="str">
        <f>IFERROR(VLOOKUP($B70,'City Lookup'!$C$4:$E$1048576,2,FALSE),"-")</f>
        <v>Bergen</v>
      </c>
      <c r="D70" s="123" t="str">
        <f>IFERROR(VLOOKUP($B70,'City Lookup'!$C$4:$E$1048576,3,FALSE),"-")</f>
        <v>Norway</v>
      </c>
      <c r="E70" s="78" t="str">
        <f t="shared" ref="E70:E101" si="24">IFERROR(IF(F70&gt;5000,"Direct Service","No Direct Service"),"-")</f>
        <v>No Direct Service</v>
      </c>
      <c r="F70" s="121">
        <f>IFERROR(INDEX(HomeAirportCnxDemand,MATCH($B70,'Home Airport Cnx Demand'!$B$6:$B$1048576,0),MATCH(F$5,'Home Airport Cnx Demand'!$B$6:$K$6,0)),0)</f>
        <v>0</v>
      </c>
      <c r="G70" s="121">
        <f>IFERROR(INDEX(HomeAirportCnxDemand,MATCH($B70,'Home Airport Cnx Demand'!$B$6:$B$1048576,0),MATCH(G$5,'Home Airport Cnx Demand'!$B$6:$K$6,0)),0)</f>
        <v>1151.8506354561041</v>
      </c>
      <c r="H70" s="29">
        <f t="shared" ref="H70:H101" si="25">SUM(F70,G70)</f>
        <v>1151.8506354561041</v>
      </c>
      <c r="I70" s="122">
        <f t="shared" ref="I70:I101" si="26">IFERROR(INDEX($E$186:$E$243,MATCH(D70,$B$186:$B$243,0)),0)</f>
        <v>8.6373951999999976E-2</v>
      </c>
      <c r="J70" s="29">
        <f t="shared" ref="J70:J101" si="27">F70*(1+$I70)</f>
        <v>0</v>
      </c>
      <c r="K70" s="29">
        <f t="shared" ref="K70:K101" si="28">G70*(1+$I70)</f>
        <v>1251.340526954159</v>
      </c>
      <c r="L70" s="29">
        <f t="shared" ref="L70:L101" si="29">SUM(J70,K70)</f>
        <v>1251.340526954159</v>
      </c>
      <c r="M70" s="122">
        <f>IFERROR(INDEX(AirlineHomeAirportQSI,MATCH(B70,'QSI for Home Airport'!$B$6:$B$1048576,0),MATCH(M$5,'QSI for Home Airport'!$B$6:$Q$6,0)),0)</f>
        <v>1.6468578250887364E-2</v>
      </c>
      <c r="N70" s="29">
        <f t="shared" ref="N70:N101" si="30">K70*M70</f>
        <v>20.607799386651198</v>
      </c>
      <c r="O70" s="7">
        <f t="shared" ref="O70:O101" si="31">IFERROR(N70/L70,0%)</f>
        <v>1.6468578250887364E-2</v>
      </c>
      <c r="P70" s="30">
        <f t="shared" ref="P70:P101" si="32">IF((M70*QSIAdjustmentFactor)&gt;P$4,P$4,M70*QSIAdjustmentFactor)</f>
        <v>1.6468578250887364E-2</v>
      </c>
      <c r="Q70" s="29">
        <f t="shared" ref="Q70:Q101" si="33">K70*P70</f>
        <v>20.607799386651198</v>
      </c>
      <c r="R70" s="29">
        <f t="shared" ref="R70:R101" si="34">Q70*SeasonalityFactorHomeAirport</f>
        <v>20.607799386651198</v>
      </c>
      <c r="S70" s="842">
        <f t="shared" si="23"/>
        <v>2.8307416739905493E-2</v>
      </c>
    </row>
    <row r="71" spans="1:19" x14ac:dyDescent="0.2">
      <c r="A71" s="139">
        <f>'Home Airport Cnx Demand'!A68</f>
        <v>62</v>
      </c>
      <c r="B71" s="139" t="str">
        <f>'Home Airport Cnx Demand'!B68</f>
        <v>LOS</v>
      </c>
      <c r="C71" s="123" t="str">
        <f>IFERROR(VLOOKUP($B71,'City Lookup'!$C$4:$E$1048576,2,FALSE),"-")</f>
        <v>Lagos</v>
      </c>
      <c r="D71" s="123" t="str">
        <f>IFERROR(VLOOKUP($B71,'City Lookup'!$C$4:$E$1048576,3,FALSE),"-")</f>
        <v>Nigeria</v>
      </c>
      <c r="E71" s="78" t="str">
        <f t="shared" si="24"/>
        <v>No Direct Service</v>
      </c>
      <c r="F71" s="121">
        <f>IFERROR(INDEX(HomeAirportCnxDemand,MATCH($B71,'Home Airport Cnx Demand'!$B$6:$B$1048576,0),MATCH(F$5,'Home Airport Cnx Demand'!$B$6:$K$6,0)),0)</f>
        <v>0</v>
      </c>
      <c r="G71" s="121">
        <f>IFERROR(INDEX(HomeAirportCnxDemand,MATCH($B71,'Home Airport Cnx Demand'!$B$6:$B$1048576,0),MATCH(G$5,'Home Airport Cnx Demand'!$B$6:$K$6,0)),0)</f>
        <v>2417.1556734311994</v>
      </c>
      <c r="H71" s="29">
        <f t="shared" si="25"/>
        <v>2417.1556734311994</v>
      </c>
      <c r="I71" s="122">
        <f t="shared" si="26"/>
        <v>0.13789318400000017</v>
      </c>
      <c r="J71" s="29">
        <f t="shared" si="27"/>
        <v>0</v>
      </c>
      <c r="K71" s="29">
        <f t="shared" si="28"/>
        <v>2750.4649654642922</v>
      </c>
      <c r="L71" s="29">
        <f t="shared" si="29"/>
        <v>2750.4649654642922</v>
      </c>
      <c r="M71" s="122">
        <f>IFERROR(INDEX(AirlineHomeAirportQSI,MATCH(B71,'QSI for Home Airport'!$B$6:$B$1048576,0),MATCH(M$5,'QSI for Home Airport'!$B$6:$Q$6,0)),0)</f>
        <v>6.6308631584967815E-3</v>
      </c>
      <c r="N71" s="29">
        <f t="shared" si="30"/>
        <v>18.237956808233296</v>
      </c>
      <c r="O71" s="7">
        <f t="shared" si="31"/>
        <v>6.6308631584967807E-3</v>
      </c>
      <c r="P71" s="30">
        <f t="shared" si="32"/>
        <v>6.6308631584967815E-3</v>
      </c>
      <c r="Q71" s="29">
        <f t="shared" si="33"/>
        <v>18.237956808233296</v>
      </c>
      <c r="R71" s="29">
        <f t="shared" si="34"/>
        <v>18.237956808233296</v>
      </c>
      <c r="S71" s="842">
        <f t="shared" si="23"/>
        <v>2.5052138472847933E-2</v>
      </c>
    </row>
    <row r="72" spans="1:19" x14ac:dyDescent="0.2">
      <c r="A72" s="139">
        <f>'Home Airport Cnx Demand'!A84</f>
        <v>78</v>
      </c>
      <c r="B72" s="139" t="str">
        <f>'Home Airport Cnx Demand'!B84</f>
        <v>EBB</v>
      </c>
      <c r="C72" s="123" t="str">
        <f>IFERROR(VLOOKUP($B72,'City Lookup'!$C$4:$E$1048576,2,FALSE),"-")</f>
        <v>Entebbe</v>
      </c>
      <c r="D72" s="123" t="str">
        <f>IFERROR(VLOOKUP($B72,'City Lookup'!$C$4:$E$1048576,3,FALSE),"-")</f>
        <v>Uganda</v>
      </c>
      <c r="E72" s="78" t="str">
        <f t="shared" si="24"/>
        <v>No Direct Service</v>
      </c>
      <c r="F72" s="121">
        <f>IFERROR(INDEX(HomeAirportCnxDemand,MATCH($B72,'Home Airport Cnx Demand'!$B$6:$B$1048576,0),MATCH(F$5,'Home Airport Cnx Demand'!$B$6:$K$6,0)),0)</f>
        <v>0</v>
      </c>
      <c r="G72" s="121">
        <f>IFERROR(INDEX(HomeAirportCnxDemand,MATCH($B72,'Home Airport Cnx Demand'!$B$6:$B$1048576,0),MATCH(G$5,'Home Airport Cnx Demand'!$B$6:$K$6,0)),0)</f>
        <v>1137.4590385755369</v>
      </c>
      <c r="H72" s="29">
        <f t="shared" si="25"/>
        <v>1137.4590385755369</v>
      </c>
      <c r="I72" s="122">
        <f t="shared" si="26"/>
        <v>0.13789318400000017</v>
      </c>
      <c r="J72" s="29">
        <f t="shared" si="27"/>
        <v>0</v>
      </c>
      <c r="K72" s="29">
        <f t="shared" si="28"/>
        <v>1294.3068870742966</v>
      </c>
      <c r="L72" s="29">
        <f t="shared" si="29"/>
        <v>1294.3068870742966</v>
      </c>
      <c r="M72" s="122">
        <f>IFERROR(INDEX(AirlineHomeAirportQSI,MATCH(B72,'QSI for Home Airport'!$B$6:$B$1048576,0),MATCH(M$5,'QSI for Home Airport'!$B$6:$Q$6,0)),0)</f>
        <v>1.2950360169960587E-2</v>
      </c>
      <c r="N72" s="29">
        <f t="shared" si="30"/>
        <v>16.761740358072647</v>
      </c>
      <c r="O72" s="7">
        <f t="shared" si="31"/>
        <v>1.2950360169960588E-2</v>
      </c>
      <c r="P72" s="30">
        <f t="shared" si="32"/>
        <v>1.2950360169960587E-2</v>
      </c>
      <c r="Q72" s="29">
        <f t="shared" si="33"/>
        <v>16.761740358072647</v>
      </c>
      <c r="R72" s="29">
        <f t="shared" si="34"/>
        <v>16.761740358072647</v>
      </c>
      <c r="S72" s="842">
        <f t="shared" si="23"/>
        <v>2.3024368623726164E-2</v>
      </c>
    </row>
    <row r="73" spans="1:19" x14ac:dyDescent="0.2">
      <c r="A73" s="139">
        <f>'Home Airport Cnx Demand'!A88</f>
        <v>82</v>
      </c>
      <c r="B73" s="139" t="str">
        <f>'Home Airport Cnx Demand'!B88</f>
        <v>ACC</v>
      </c>
      <c r="C73" s="123" t="str">
        <f>IFERROR(VLOOKUP($B73,'City Lookup'!$C$4:$E$1048576,2,FALSE),"-")</f>
        <v>Accra</v>
      </c>
      <c r="D73" s="123" t="str">
        <f>IFERROR(VLOOKUP($B73,'City Lookup'!$C$4:$E$1048576,3,FALSE),"-")</f>
        <v>Ghana</v>
      </c>
      <c r="E73" s="78" t="str">
        <f t="shared" si="24"/>
        <v>No Direct Service</v>
      </c>
      <c r="F73" s="121">
        <f>IFERROR(INDEX(HomeAirportCnxDemand,MATCH($B73,'Home Airport Cnx Demand'!$B$6:$B$1048576,0),MATCH(F$5,'Home Airport Cnx Demand'!$B$6:$K$6,0)),0)</f>
        <v>0</v>
      </c>
      <c r="G73" s="121">
        <f>IFERROR(INDEX(HomeAirportCnxDemand,MATCH($B73,'Home Airport Cnx Demand'!$B$6:$B$1048576,0),MATCH(G$5,'Home Airport Cnx Demand'!$B$6:$K$6,0)),0)</f>
        <v>1049.1127054822912</v>
      </c>
      <c r="H73" s="29">
        <f t="shared" si="25"/>
        <v>1049.1127054822912</v>
      </c>
      <c r="I73" s="122">
        <f t="shared" si="26"/>
        <v>0.13789318400000017</v>
      </c>
      <c r="J73" s="29">
        <f t="shared" si="27"/>
        <v>0</v>
      </c>
      <c r="K73" s="29">
        <f t="shared" si="28"/>
        <v>1193.7781968160987</v>
      </c>
      <c r="L73" s="29">
        <f t="shared" si="29"/>
        <v>1193.7781968160987</v>
      </c>
      <c r="M73" s="122">
        <f>IFERROR(INDEX(AirlineHomeAirportQSI,MATCH(B73,'QSI for Home Airport'!$B$6:$B$1048576,0),MATCH(M$5,'QSI for Home Airport'!$B$6:$Q$6,0)),0)</f>
        <v>1.214631139162642E-2</v>
      </c>
      <c r="N73" s="29">
        <f t="shared" si="30"/>
        <v>14.500001711062627</v>
      </c>
      <c r="O73" s="7">
        <f t="shared" si="31"/>
        <v>1.214631139162642E-2</v>
      </c>
      <c r="P73" s="30">
        <f t="shared" si="32"/>
        <v>1.214631139162642E-2</v>
      </c>
      <c r="Q73" s="29">
        <f t="shared" si="33"/>
        <v>14.500001711062627</v>
      </c>
      <c r="R73" s="29">
        <f t="shared" si="34"/>
        <v>14.500001711062627</v>
      </c>
      <c r="S73" s="842">
        <f t="shared" si="23"/>
        <v>1.9917584767943169E-2</v>
      </c>
    </row>
    <row r="74" spans="1:19" x14ac:dyDescent="0.2">
      <c r="A74" s="139">
        <f>'Home Airport Cnx Demand'!A91</f>
        <v>85</v>
      </c>
      <c r="B74" s="139" t="str">
        <f>'Home Airport Cnx Demand'!B91</f>
        <v>SVG</v>
      </c>
      <c r="C74" s="123" t="str">
        <f>IFERROR(VLOOKUP($B74,'City Lookup'!$C$4:$E$1048576,2,FALSE),"-")</f>
        <v>Stavanger</v>
      </c>
      <c r="D74" s="123" t="str">
        <f>IFERROR(VLOOKUP($B74,'City Lookup'!$C$4:$E$1048576,3,FALSE),"-")</f>
        <v>Norway</v>
      </c>
      <c r="E74" s="78" t="str">
        <f t="shared" si="24"/>
        <v>No Direct Service</v>
      </c>
      <c r="F74" s="121">
        <f>IFERROR(INDEX(HomeAirportCnxDemand,MATCH($B74,'Home Airport Cnx Demand'!$B$6:$B$1048576,0),MATCH(F$5,'Home Airport Cnx Demand'!$B$6:$K$6,0)),0)</f>
        <v>0</v>
      </c>
      <c r="G74" s="121">
        <f>IFERROR(INDEX(HomeAirportCnxDemand,MATCH($B74,'Home Airport Cnx Demand'!$B$6:$B$1048576,0),MATCH(G$5,'Home Airport Cnx Demand'!$B$6:$K$6,0)),0)</f>
        <v>968.70058164460136</v>
      </c>
      <c r="H74" s="29">
        <f t="shared" si="25"/>
        <v>968.70058164460136</v>
      </c>
      <c r="I74" s="122">
        <f t="shared" si="26"/>
        <v>8.6373951999999976E-2</v>
      </c>
      <c r="J74" s="29">
        <f t="shared" si="27"/>
        <v>0</v>
      </c>
      <c r="K74" s="29">
        <f t="shared" si="28"/>
        <v>1052.3710791859442</v>
      </c>
      <c r="L74" s="29">
        <f t="shared" si="29"/>
        <v>1052.3710791859442</v>
      </c>
      <c r="M74" s="122">
        <f>IFERROR(INDEX(AirlineHomeAirportQSI,MATCH(B74,'QSI for Home Airport'!$B$6:$B$1048576,0),MATCH(M$5,'QSI for Home Airport'!$B$6:$Q$6,0)),0)</f>
        <v>1.3333875613315737E-2</v>
      </c>
      <c r="N74" s="29">
        <f t="shared" si="30"/>
        <v>14.032185068916226</v>
      </c>
      <c r="O74" s="7">
        <f t="shared" si="31"/>
        <v>1.3333875613315737E-2</v>
      </c>
      <c r="P74" s="30">
        <f t="shared" si="32"/>
        <v>1.3333875613315737E-2</v>
      </c>
      <c r="Q74" s="29">
        <f t="shared" si="33"/>
        <v>14.032185068916226</v>
      </c>
      <c r="R74" s="29">
        <f t="shared" si="34"/>
        <v>14.032185068916226</v>
      </c>
      <c r="S74" s="842"/>
    </row>
    <row r="75" spans="1:19" x14ac:dyDescent="0.2">
      <c r="A75" s="139">
        <f>'Home Airport Cnx Demand'!A94</f>
        <v>88</v>
      </c>
      <c r="B75" s="139" t="str">
        <f>'Home Airport Cnx Demand'!B94</f>
        <v>CMB</v>
      </c>
      <c r="C75" s="123" t="str">
        <f>IFERROR(VLOOKUP($B75,'City Lookup'!$C$4:$E$1048576,2,FALSE),"-")</f>
        <v>Colombo</v>
      </c>
      <c r="D75" s="123" t="str">
        <f>IFERROR(VLOOKUP($B75,'City Lookup'!$C$4:$E$1048576,3,FALSE),"-")</f>
        <v>Sri Lanka</v>
      </c>
      <c r="E75" s="78" t="str">
        <f t="shared" si="24"/>
        <v>No Direct Service</v>
      </c>
      <c r="F75" s="121">
        <f>IFERROR(INDEX(HomeAirportCnxDemand,MATCH($B75,'Home Airport Cnx Demand'!$B$6:$B$1048576,0),MATCH(F$5,'Home Airport Cnx Demand'!$B$6:$K$6,0)),0)</f>
        <v>0</v>
      </c>
      <c r="G75" s="121">
        <f>IFERROR(INDEX(HomeAirportCnxDemand,MATCH($B75,'Home Airport Cnx Demand'!$B$6:$B$1048576,0),MATCH(G$5,'Home Airport Cnx Demand'!$B$6:$K$6,0)),0)</f>
        <v>801.66377150056371</v>
      </c>
      <c r="H75" s="29">
        <f t="shared" si="25"/>
        <v>801.66377150056371</v>
      </c>
      <c r="I75" s="122">
        <f t="shared" si="26"/>
        <v>0.22161150899999993</v>
      </c>
      <c r="J75" s="29">
        <f t="shared" si="27"/>
        <v>0</v>
      </c>
      <c r="K75" s="29">
        <f t="shared" si="28"/>
        <v>979.32168961343473</v>
      </c>
      <c r="L75" s="29">
        <f t="shared" si="29"/>
        <v>979.32168961343473</v>
      </c>
      <c r="M75" s="122">
        <f>IFERROR(INDEX(AirlineHomeAirportQSI,MATCH(B75,'QSI for Home Airport'!$B$6:$B$1048576,0),MATCH(M$5,'QSI for Home Airport'!$B$6:$Q$6,0)),0)</f>
        <v>1.4245423057721664E-2</v>
      </c>
      <c r="N75" s="29">
        <f t="shared" si="30"/>
        <v>13.950851778146163</v>
      </c>
      <c r="O75" s="7">
        <f t="shared" si="31"/>
        <v>1.4245423057721664E-2</v>
      </c>
      <c r="P75" s="30">
        <f t="shared" si="32"/>
        <v>1.4245423057721664E-2</v>
      </c>
      <c r="Q75" s="29">
        <f t="shared" si="33"/>
        <v>13.950851778146163</v>
      </c>
      <c r="R75" s="29">
        <f t="shared" si="34"/>
        <v>13.950851778146163</v>
      </c>
      <c r="S75" s="842">
        <f t="shared" ref="S75:S81" si="35">Q75/$S$3</f>
        <v>1.9163257937013959E-2</v>
      </c>
    </row>
    <row r="76" spans="1:19" x14ac:dyDescent="0.2">
      <c r="A76" s="139">
        <f>'Home Airport Cnx Demand'!A95</f>
        <v>89</v>
      </c>
      <c r="B76" s="139" t="str">
        <f>'Home Airport Cnx Demand'!B95</f>
        <v>AUH</v>
      </c>
      <c r="C76" s="123" t="str">
        <f>IFERROR(VLOOKUP($B76,'City Lookup'!$C$4:$E$1048576,2,FALSE),"-")</f>
        <v>Abu Dhabi</v>
      </c>
      <c r="D76" s="123" t="str">
        <f>IFERROR(VLOOKUP($B76,'City Lookup'!$C$4:$E$1048576,3,FALSE),"-")</f>
        <v>U.A.E</v>
      </c>
      <c r="E76" s="78" t="str">
        <f t="shared" si="24"/>
        <v>No Direct Service</v>
      </c>
      <c r="F76" s="121">
        <f>IFERROR(INDEX(HomeAirportCnxDemand,MATCH($B76,'Home Airport Cnx Demand'!$B$6:$B$1048576,0),MATCH(F$5,'Home Airport Cnx Demand'!$B$6:$K$6,0)),0)</f>
        <v>0</v>
      </c>
      <c r="G76" s="121">
        <f>IFERROR(INDEX(HomeAirportCnxDemand,MATCH($B76,'Home Airport Cnx Demand'!$B$6:$B$1048576,0),MATCH(G$5,'Home Airport Cnx Demand'!$B$6:$K$6,0)),0)</f>
        <v>783.3051472580413</v>
      </c>
      <c r="H76" s="29">
        <f t="shared" si="25"/>
        <v>783.3051472580413</v>
      </c>
      <c r="I76" s="122">
        <f t="shared" si="26"/>
        <v>0</v>
      </c>
      <c r="J76" s="29">
        <f t="shared" si="27"/>
        <v>0</v>
      </c>
      <c r="K76" s="29">
        <f t="shared" si="28"/>
        <v>783.3051472580413</v>
      </c>
      <c r="L76" s="29">
        <f t="shared" si="29"/>
        <v>783.3051472580413</v>
      </c>
      <c r="M76" s="122">
        <f>IFERROR(INDEX(AirlineHomeAirportQSI,MATCH(B76,'QSI for Home Airport'!$B$6:$B$1048576,0),MATCH(M$5,'QSI for Home Airport'!$B$6:$Q$6,0)),0)</f>
        <v>1.012376889296274E-2</v>
      </c>
      <c r="N76" s="29">
        <f t="shared" si="30"/>
        <v>7.9300002835085568</v>
      </c>
      <c r="O76" s="7">
        <f t="shared" si="31"/>
        <v>1.012376889296274E-2</v>
      </c>
      <c r="P76" s="30">
        <f t="shared" si="32"/>
        <v>1.012376889296274E-2</v>
      </c>
      <c r="Q76" s="29">
        <f t="shared" si="33"/>
        <v>7.9300002835085568</v>
      </c>
      <c r="R76" s="29">
        <f t="shared" si="34"/>
        <v>7.9300002835085568</v>
      </c>
      <c r="S76" s="842">
        <f t="shared" si="35"/>
        <v>1.0892857532291973E-2</v>
      </c>
    </row>
    <row r="77" spans="1:19" x14ac:dyDescent="0.2">
      <c r="A77" s="139">
        <f>'Home Airport Cnx Demand'!A96</f>
        <v>90</v>
      </c>
      <c r="B77" s="139" t="str">
        <f>'Home Airport Cnx Demand'!B96</f>
        <v>BAH</v>
      </c>
      <c r="C77" s="123" t="str">
        <f>IFERROR(VLOOKUP($B77,'City Lookup'!$C$4:$E$1048576,2,FALSE),"-")</f>
        <v>Bahrain</v>
      </c>
      <c r="D77" s="123" t="str">
        <f>IFERROR(VLOOKUP($B77,'City Lookup'!$C$4:$E$1048576,3,FALSE),"-")</f>
        <v>Bahrain</v>
      </c>
      <c r="E77" s="78" t="str">
        <f t="shared" si="24"/>
        <v>No Direct Service</v>
      </c>
      <c r="F77" s="121">
        <f>IFERROR(INDEX(HomeAirportCnxDemand,MATCH($B77,'Home Airport Cnx Demand'!$B$6:$B$1048576,0),MATCH(F$5,'Home Airport Cnx Demand'!$B$6:$K$6,0)),0)</f>
        <v>0</v>
      </c>
      <c r="G77" s="121">
        <f>IFERROR(INDEX(HomeAirportCnxDemand,MATCH($B77,'Home Airport Cnx Demand'!$B$6:$B$1048576,0),MATCH(G$5,'Home Airport Cnx Demand'!$B$6:$K$6,0)),0)</f>
        <v>676.87014213057546</v>
      </c>
      <c r="H77" s="29">
        <f t="shared" si="25"/>
        <v>676.87014213057546</v>
      </c>
      <c r="I77" s="122">
        <f t="shared" si="26"/>
        <v>0.18093219299999985</v>
      </c>
      <c r="J77" s="29">
        <f t="shared" si="27"/>
        <v>0</v>
      </c>
      <c r="K77" s="29">
        <f t="shared" si="28"/>
        <v>799.33774132248209</v>
      </c>
      <c r="L77" s="29">
        <f t="shared" si="29"/>
        <v>799.33774132248209</v>
      </c>
      <c r="M77" s="122">
        <f>IFERROR(INDEX(AirlineHomeAirportQSI,MATCH(B77,'QSI for Home Airport'!$B$6:$B$1048576,0),MATCH(M$5,'QSI for Home Airport'!$B$6:$Q$6,0)),0)</f>
        <v>7.223381066804503E-3</v>
      </c>
      <c r="N77" s="29">
        <f t="shared" si="30"/>
        <v>5.7739211066510929</v>
      </c>
      <c r="O77" s="7">
        <f t="shared" si="31"/>
        <v>7.2233810668045038E-3</v>
      </c>
      <c r="P77" s="30">
        <f t="shared" si="32"/>
        <v>7.223381066804503E-3</v>
      </c>
      <c r="Q77" s="29">
        <f t="shared" si="33"/>
        <v>5.7739211066510929</v>
      </c>
      <c r="R77" s="29">
        <f t="shared" si="34"/>
        <v>5.7739211066510929</v>
      </c>
      <c r="S77" s="842">
        <f t="shared" si="35"/>
        <v>7.931210311333918E-3</v>
      </c>
    </row>
    <row r="78" spans="1:19" x14ac:dyDescent="0.2">
      <c r="A78" s="139">
        <f>'Home Airport Cnx Demand'!A101</f>
        <v>95</v>
      </c>
      <c r="B78" s="139" t="str">
        <f>'Home Airport Cnx Demand'!B101</f>
        <v>SPU</v>
      </c>
      <c r="C78" s="123" t="str">
        <f>IFERROR(VLOOKUP($B78,'City Lookup'!$C$4:$E$1048576,2,FALSE),"-")</f>
        <v>Split</v>
      </c>
      <c r="D78" s="123" t="str">
        <f>IFERROR(VLOOKUP($B78,'City Lookup'!$C$4:$E$1048576,3,FALSE),"-")</f>
        <v>Croatia</v>
      </c>
      <c r="E78" s="78" t="str">
        <f t="shared" si="24"/>
        <v>No Direct Service</v>
      </c>
      <c r="F78" s="121">
        <f>IFERROR(INDEX(HomeAirportCnxDemand,MATCH($B78,'Home Airport Cnx Demand'!$B$6:$B$1048576,0),MATCH(F$5,'Home Airport Cnx Demand'!$B$6:$K$6,0)),0)</f>
        <v>0</v>
      </c>
      <c r="G78" s="121">
        <f>IFERROR(INDEX(HomeAirportCnxDemand,MATCH($B78,'Home Airport Cnx Demand'!$B$6:$B$1048576,0),MATCH(G$5,'Home Airport Cnx Demand'!$B$6:$K$6,0)),0)</f>
        <v>407.59253147297073</v>
      </c>
      <c r="H78" s="29">
        <f t="shared" si="25"/>
        <v>407.59253147297073</v>
      </c>
      <c r="I78" s="122">
        <f t="shared" si="26"/>
        <v>0.27023878699999981</v>
      </c>
      <c r="J78" s="29">
        <f t="shared" si="27"/>
        <v>0</v>
      </c>
      <c r="K78" s="29">
        <f t="shared" si="28"/>
        <v>517.73984276848557</v>
      </c>
      <c r="L78" s="29">
        <f t="shared" si="29"/>
        <v>517.73984276848557</v>
      </c>
      <c r="M78" s="122">
        <f>IFERROR(INDEX(AirlineHomeAirportQSI,MATCH(B78,'QSI for Home Airport'!$B$6:$B$1048576,0),MATCH(M$5,'QSI for Home Airport'!$B$6:$Q$6,0)),0)</f>
        <v>8.5173454387211522E-3</v>
      </c>
      <c r="N78" s="29">
        <f t="shared" si="30"/>
        <v>4.4097690882483676</v>
      </c>
      <c r="O78" s="7">
        <f t="shared" si="31"/>
        <v>8.5173454387211522E-3</v>
      </c>
      <c r="P78" s="30">
        <f t="shared" si="32"/>
        <v>8.5173454387211522E-3</v>
      </c>
      <c r="Q78" s="29">
        <f t="shared" si="33"/>
        <v>4.4097690882483676</v>
      </c>
      <c r="R78" s="29">
        <f t="shared" si="34"/>
        <v>4.4097690882483676</v>
      </c>
      <c r="S78" s="842">
        <f t="shared" si="35"/>
        <v>6.0573751212202849E-3</v>
      </c>
    </row>
    <row r="79" spans="1:19" x14ac:dyDescent="0.2">
      <c r="A79" s="139">
        <f>'Home Airport Cnx Demand'!A108</f>
        <v>102</v>
      </c>
      <c r="B79" s="139" t="str">
        <f>'Home Airport Cnx Demand'!B108</f>
        <v>IBZ</v>
      </c>
      <c r="C79" s="123" t="str">
        <f>IFERROR(VLOOKUP($B79,'City Lookup'!$C$4:$E$1048576,2,FALSE),"-")</f>
        <v>Ibiza</v>
      </c>
      <c r="D79" s="123" t="str">
        <f>IFERROR(VLOOKUP($B79,'City Lookup'!$C$4:$E$1048576,3,FALSE),"-")</f>
        <v>Spain</v>
      </c>
      <c r="E79" s="78" t="str">
        <f t="shared" si="24"/>
        <v>No Direct Service</v>
      </c>
      <c r="F79" s="121">
        <f>IFERROR(INDEX(HomeAirportCnxDemand,MATCH($B79,'Home Airport Cnx Demand'!$B$6:$B$1048576,0),MATCH(F$5,'Home Airport Cnx Demand'!$B$6:$K$6,0)),0)</f>
        <v>0</v>
      </c>
      <c r="G79" s="121">
        <f>IFERROR(INDEX(HomeAirportCnxDemand,MATCH($B79,'Home Airport Cnx Demand'!$B$6:$B$1048576,0),MATCH(G$5,'Home Airport Cnx Demand'!$B$6:$K$6,0)),0)</f>
        <v>106.17838903183763</v>
      </c>
      <c r="H79" s="29">
        <f t="shared" si="25"/>
        <v>106.17838903183763</v>
      </c>
      <c r="I79" s="122">
        <f t="shared" si="26"/>
        <v>8.6373951999999976E-2</v>
      </c>
      <c r="J79" s="29">
        <f t="shared" si="27"/>
        <v>0</v>
      </c>
      <c r="K79" s="29">
        <f t="shared" si="28"/>
        <v>115.34943610951089</v>
      </c>
      <c r="L79" s="29">
        <f t="shared" si="29"/>
        <v>115.34943610951089</v>
      </c>
      <c r="M79" s="122">
        <f>IFERROR(INDEX(AirlineHomeAirportQSI,MATCH(B79,'QSI for Home Airport'!$B$6:$B$1048576,0),MATCH(M$5,'QSI for Home Airport'!$B$6:$Q$6,0)),0)</f>
        <v>2.73909573389606E-2</v>
      </c>
      <c r="N79" s="29">
        <f t="shared" si="30"/>
        <v>3.1595314835487742</v>
      </c>
      <c r="O79" s="7">
        <f t="shared" si="31"/>
        <v>2.73909573389606E-2</v>
      </c>
      <c r="P79" s="30">
        <f t="shared" si="32"/>
        <v>2.73909573389606E-2</v>
      </c>
      <c r="Q79" s="29">
        <f t="shared" si="33"/>
        <v>3.1595314835487742</v>
      </c>
      <c r="R79" s="29">
        <f t="shared" si="34"/>
        <v>3.1595314835487742</v>
      </c>
      <c r="S79" s="842">
        <f t="shared" si="35"/>
        <v>4.3400157741054594E-3</v>
      </c>
    </row>
    <row r="80" spans="1:19" x14ac:dyDescent="0.2">
      <c r="A80" s="139">
        <f>'Home Airport Cnx Demand'!A113</f>
        <v>107</v>
      </c>
      <c r="B80" s="139" t="str">
        <f>'Home Airport Cnx Demand'!B113</f>
        <v>OLB</v>
      </c>
      <c r="C80" s="123" t="str">
        <f>IFERROR(VLOOKUP($B80,'City Lookup'!$C$4:$E$1048576,2,FALSE),"-")</f>
        <v>Olbia</v>
      </c>
      <c r="D80" s="123" t="str">
        <f>IFERROR(VLOOKUP($B80,'City Lookup'!$C$4:$E$1048576,3,FALSE),"-")</f>
        <v>Italy</v>
      </c>
      <c r="E80" s="78" t="str">
        <f t="shared" si="24"/>
        <v>No Direct Service</v>
      </c>
      <c r="F80" s="121">
        <f>IFERROR(INDEX(HomeAirportCnxDemand,MATCH($B80,'Home Airport Cnx Demand'!$B$6:$B$1048576,0),MATCH(F$5,'Home Airport Cnx Demand'!$B$6:$K$6,0)),0)</f>
        <v>0</v>
      </c>
      <c r="G80" s="121">
        <f>IFERROR(INDEX(HomeAirportCnxDemand,MATCH($B80,'Home Airport Cnx Demand'!$B$6:$B$1048576,0),MATCH(G$5,'Home Airport Cnx Demand'!$B$6:$K$6,0)),0)</f>
        <v>45.742756799007566</v>
      </c>
      <c r="H80" s="29">
        <f t="shared" si="25"/>
        <v>45.742756799007566</v>
      </c>
      <c r="I80" s="122">
        <f t="shared" si="26"/>
        <v>8.6373951999999976E-2</v>
      </c>
      <c r="J80" s="29">
        <f t="shared" si="27"/>
        <v>0</v>
      </c>
      <c r="K80" s="29">
        <f t="shared" si="28"/>
        <v>49.693739479112715</v>
      </c>
      <c r="L80" s="29">
        <f t="shared" si="29"/>
        <v>49.693739479112715</v>
      </c>
      <c r="M80" s="122">
        <f>IFERROR(INDEX(AirlineHomeAirportQSI,MATCH(B80,'QSI for Home Airport'!$B$6:$B$1048576,0),MATCH(M$5,'QSI for Home Airport'!$B$6:$Q$6,0)),0)</f>
        <v>5.7295331415141738E-2</v>
      </c>
      <c r="N80" s="29">
        <f t="shared" si="30"/>
        <v>2.8472192727134762</v>
      </c>
      <c r="O80" s="7">
        <f t="shared" si="31"/>
        <v>5.7295331415141745E-2</v>
      </c>
      <c r="P80" s="30">
        <f t="shared" si="32"/>
        <v>5.7295331415141738E-2</v>
      </c>
      <c r="Q80" s="29">
        <f t="shared" si="33"/>
        <v>2.8472192727134762</v>
      </c>
      <c r="R80" s="29">
        <f t="shared" si="34"/>
        <v>2.8472192727134762</v>
      </c>
      <c r="S80" s="842">
        <f t="shared" si="35"/>
        <v>3.9110154844965335E-3</v>
      </c>
    </row>
    <row r="81" spans="1:19" x14ac:dyDescent="0.2">
      <c r="A81" s="139">
        <f>'Home Airport Cnx Demand'!A103</f>
        <v>97</v>
      </c>
      <c r="B81" s="139" t="str">
        <f>'Home Airport Cnx Demand'!B103</f>
        <v>MCT</v>
      </c>
      <c r="C81" s="123" t="str">
        <f>IFERROR(VLOOKUP($B81,'City Lookup'!$C$4:$E$1048576,2,FALSE),"-")</f>
        <v>Muscat</v>
      </c>
      <c r="D81" s="123" t="str">
        <f>IFERROR(VLOOKUP($B81,'City Lookup'!$C$4:$E$1048576,3,FALSE),"-")</f>
        <v>Oman</v>
      </c>
      <c r="E81" s="78" t="str">
        <f t="shared" si="24"/>
        <v>No Direct Service</v>
      </c>
      <c r="F81" s="121">
        <f>IFERROR(INDEX(HomeAirportCnxDemand,MATCH($B81,'Home Airport Cnx Demand'!$B$6:$B$1048576,0),MATCH(F$5,'Home Airport Cnx Demand'!$B$6:$K$6,0)),0)</f>
        <v>0</v>
      </c>
      <c r="G81" s="121">
        <f>IFERROR(INDEX(HomeAirportCnxDemand,MATCH($B81,'Home Airport Cnx Demand'!$B$6:$B$1048576,0),MATCH(G$5,'Home Airport Cnx Demand'!$B$6:$K$6,0)),0)</f>
        <v>355.40759713242812</v>
      </c>
      <c r="H81" s="29">
        <f t="shared" si="25"/>
        <v>355.40759713242812</v>
      </c>
      <c r="I81" s="122">
        <f t="shared" si="26"/>
        <v>0.18093219299999985</v>
      </c>
      <c r="J81" s="29">
        <f t="shared" si="27"/>
        <v>0</v>
      </c>
      <c r="K81" s="29">
        <f t="shared" si="28"/>
        <v>419.71227309045878</v>
      </c>
      <c r="L81" s="29">
        <f t="shared" si="29"/>
        <v>419.71227309045878</v>
      </c>
      <c r="M81" s="122">
        <f>IFERROR(INDEX(AirlineHomeAirportQSI,MATCH(B81,'QSI for Home Airport'!$B$6:$B$1048576,0),MATCH(M$5,'QSI for Home Airport'!$B$6:$Q$6,0)),0)</f>
        <v>6.5300172985224237E-3</v>
      </c>
      <c r="N81" s="29">
        <f t="shared" si="30"/>
        <v>2.7407284036828634</v>
      </c>
      <c r="O81" s="7">
        <f t="shared" si="31"/>
        <v>6.5300172985224237E-3</v>
      </c>
      <c r="P81" s="30">
        <f t="shared" si="32"/>
        <v>6.5300172985224237E-3</v>
      </c>
      <c r="Q81" s="29">
        <f t="shared" si="33"/>
        <v>2.7407284036828634</v>
      </c>
      <c r="R81" s="29">
        <f t="shared" si="34"/>
        <v>2.7407284036828634</v>
      </c>
      <c r="S81" s="842">
        <f t="shared" si="35"/>
        <v>3.7647368182456916E-3</v>
      </c>
    </row>
    <row r="82" spans="1:19" x14ac:dyDescent="0.2">
      <c r="A82" s="139">
        <f>'Home Airport Cnx Demand'!A120</f>
        <v>114</v>
      </c>
      <c r="B82" s="139" t="str">
        <f>'Home Airport Cnx Demand'!B120</f>
        <v>RJK</v>
      </c>
      <c r="C82" s="123" t="str">
        <f>IFERROR(VLOOKUP($B82,'City Lookup'!$C$4:$E$1048576,2,FALSE),"-")</f>
        <v>Rijeka</v>
      </c>
      <c r="D82" s="123" t="str">
        <f>IFERROR(VLOOKUP($B82,'City Lookup'!$C$4:$E$1048576,3,FALSE),"-")</f>
        <v>Croatia</v>
      </c>
      <c r="E82" s="78" t="str">
        <f t="shared" si="24"/>
        <v>No Direct Service</v>
      </c>
      <c r="F82" s="121">
        <f>IFERROR(INDEX(HomeAirportCnxDemand,MATCH($B82,'Home Airport Cnx Demand'!$B$6:$B$1048576,0),MATCH(F$5,'Home Airport Cnx Demand'!$B$6:$K$6,0)),0)</f>
        <v>0</v>
      </c>
      <c r="G82" s="121">
        <f>IFERROR(INDEX(HomeAirportCnxDemand,MATCH($B82,'Home Airport Cnx Demand'!$B$6:$B$1048576,0),MATCH(G$5,'Home Airport Cnx Demand'!$B$6:$K$6,0)),0)</f>
        <v>1.1739416229060216</v>
      </c>
      <c r="H82" s="29">
        <f t="shared" si="25"/>
        <v>1.1739416229060216</v>
      </c>
      <c r="I82" s="122">
        <f t="shared" si="26"/>
        <v>0.27023878699999981</v>
      </c>
      <c r="J82" s="29">
        <f t="shared" si="27"/>
        <v>0</v>
      </c>
      <c r="K82" s="29">
        <f t="shared" si="28"/>
        <v>1.4911861830889561</v>
      </c>
      <c r="L82" s="29">
        <f t="shared" si="29"/>
        <v>1.4911861830889561</v>
      </c>
      <c r="M82" s="122">
        <f>IFERROR(INDEX(AirlineHomeAirportQSI,MATCH(B82,'QSI for Home Airport'!$B$6:$B$1048576,0),MATCH(M$5,'QSI for Home Airport'!$B$6:$Q$6,0)),0)</f>
        <v>3.2279653576744805E-3</v>
      </c>
      <c r="N82" s="29">
        <f t="shared" si="30"/>
        <v>4.8134973408539856E-3</v>
      </c>
      <c r="O82" s="7">
        <f t="shared" si="31"/>
        <v>3.2279653576744805E-3</v>
      </c>
      <c r="P82" s="30">
        <f t="shared" si="32"/>
        <v>3.2279653576744805E-3</v>
      </c>
      <c r="Q82" s="29">
        <f t="shared" si="33"/>
        <v>4.8134973408539856E-3</v>
      </c>
      <c r="R82" s="29">
        <f t="shared" si="34"/>
        <v>4.8134973408539856E-3</v>
      </c>
      <c r="S82" s="842"/>
    </row>
    <row r="83" spans="1:19" x14ac:dyDescent="0.2">
      <c r="A83" s="139">
        <f>'Home Airport Cnx Demand'!A8</f>
        <v>2</v>
      </c>
      <c r="B83" s="139" t="str">
        <f>'Home Airport Cnx Demand'!B8</f>
        <v>DEL</v>
      </c>
      <c r="C83" s="123" t="str">
        <f>IFERROR(VLOOKUP($B83,'City Lookup'!$C$4:$E$1048576,2,FALSE),"-")</f>
        <v>Delhi</v>
      </c>
      <c r="D83" s="123" t="str">
        <f>IFERROR(VLOOKUP($B83,'City Lookup'!$C$4:$E$1048576,3,FALSE),"-")</f>
        <v>India</v>
      </c>
      <c r="E83" s="78" t="str">
        <f t="shared" si="24"/>
        <v>No Direct Service</v>
      </c>
      <c r="F83" s="121">
        <f>IFERROR(INDEX(HomeAirportCnxDemand,MATCH($B83,'Home Airport Cnx Demand'!$B$6:$B$1048576,0),MATCH(F$5,'Home Airport Cnx Demand'!$B$6:$K$6,0)),0)</f>
        <v>0</v>
      </c>
      <c r="G83" s="121">
        <f>IFERROR(INDEX(HomeAirportCnxDemand,MATCH($B83,'Home Airport Cnx Demand'!$B$6:$B$1048576,0),MATCH(G$5,'Home Airport Cnx Demand'!$B$6:$K$6,0)),0)</f>
        <v>0</v>
      </c>
      <c r="H83" s="25">
        <f t="shared" si="25"/>
        <v>0</v>
      </c>
      <c r="I83" s="122">
        <f t="shared" si="26"/>
        <v>0.22161150899999993</v>
      </c>
      <c r="J83" s="25">
        <f t="shared" si="27"/>
        <v>0</v>
      </c>
      <c r="K83" s="25">
        <f t="shared" si="28"/>
        <v>0</v>
      </c>
      <c r="L83" s="25">
        <f t="shared" si="29"/>
        <v>0</v>
      </c>
      <c r="M83" s="122">
        <f>IFERROR(INDEX(AirlineHomeAirportQSI,MATCH(B83,'QSI for Home Airport'!$B$6:$B$1048576,0),MATCH(M$5,'QSI for Home Airport'!$B$6:$Q$6,0)),0)</f>
        <v>0</v>
      </c>
      <c r="N83" s="29">
        <f t="shared" si="30"/>
        <v>0</v>
      </c>
      <c r="O83" s="7">
        <f t="shared" si="31"/>
        <v>0</v>
      </c>
      <c r="P83" s="30">
        <f t="shared" si="32"/>
        <v>0</v>
      </c>
      <c r="Q83" s="29">
        <f t="shared" si="33"/>
        <v>0</v>
      </c>
      <c r="R83" s="29">
        <f t="shared" si="34"/>
        <v>0</v>
      </c>
      <c r="S83" s="842">
        <f t="shared" ref="S83:S118" si="36">Q83/$S$3</f>
        <v>0</v>
      </c>
    </row>
    <row r="84" spans="1:19" x14ac:dyDescent="0.2">
      <c r="A84" s="139">
        <f>'Home Airport Cnx Demand'!A10</f>
        <v>4</v>
      </c>
      <c r="B84" s="139" t="str">
        <f>'Home Airport Cnx Demand'!B10</f>
        <v>BLR</v>
      </c>
      <c r="C84" s="123" t="str">
        <f>IFERROR(VLOOKUP($B84,'City Lookup'!$C$4:$E$1048576,2,FALSE),"-")</f>
        <v>Bengaluru</v>
      </c>
      <c r="D84" s="123" t="str">
        <f>IFERROR(VLOOKUP($B84,'City Lookup'!$C$4:$E$1048576,3,FALSE),"-")</f>
        <v>India</v>
      </c>
      <c r="E84" s="78" t="str">
        <f t="shared" si="24"/>
        <v>No Direct Service</v>
      </c>
      <c r="F84" s="121">
        <f>IFERROR(INDEX(HomeAirportCnxDemand,MATCH($B84,'Home Airport Cnx Demand'!$B$6:$B$1048576,0),MATCH(F$5,'Home Airport Cnx Demand'!$B$6:$K$6,0)),0)</f>
        <v>0</v>
      </c>
      <c r="G84" s="121">
        <f>IFERROR(INDEX(HomeAirportCnxDemand,MATCH($B84,'Home Airport Cnx Demand'!$B$6:$B$1048576,0),MATCH(G$5,'Home Airport Cnx Demand'!$B$6:$K$6,0)),0)</f>
        <v>0</v>
      </c>
      <c r="H84" s="29">
        <f t="shared" si="25"/>
        <v>0</v>
      </c>
      <c r="I84" s="122">
        <f t="shared" si="26"/>
        <v>0.22161150899999993</v>
      </c>
      <c r="J84" s="29">
        <f t="shared" si="27"/>
        <v>0</v>
      </c>
      <c r="K84" s="29">
        <f t="shared" si="28"/>
        <v>0</v>
      </c>
      <c r="L84" s="29">
        <f t="shared" si="29"/>
        <v>0</v>
      </c>
      <c r="M84" s="122">
        <f>IFERROR(INDEX(AirlineHomeAirportQSI,MATCH(B84,'QSI for Home Airport'!$B$6:$B$1048576,0),MATCH(M$5,'QSI for Home Airport'!$B$6:$Q$6,0)),0)</f>
        <v>0</v>
      </c>
      <c r="N84" s="29">
        <f t="shared" si="30"/>
        <v>0</v>
      </c>
      <c r="O84" s="7">
        <f t="shared" si="31"/>
        <v>0</v>
      </c>
      <c r="P84" s="30">
        <f t="shared" si="32"/>
        <v>0</v>
      </c>
      <c r="Q84" s="29">
        <f t="shared" si="33"/>
        <v>0</v>
      </c>
      <c r="R84" s="29">
        <f t="shared" si="34"/>
        <v>0</v>
      </c>
      <c r="S84" s="842">
        <f t="shared" si="36"/>
        <v>0</v>
      </c>
    </row>
    <row r="85" spans="1:19" x14ac:dyDescent="0.2">
      <c r="A85" s="139">
        <f>'Home Airport Cnx Demand'!A11</f>
        <v>5</v>
      </c>
      <c r="B85" s="139" t="str">
        <f>'Home Airport Cnx Demand'!B11</f>
        <v>BOM</v>
      </c>
      <c r="C85" s="123" t="str">
        <f>IFERROR(VLOOKUP($B85,'City Lookup'!$C$4:$E$1048576,2,FALSE),"-")</f>
        <v>Mumbai</v>
      </c>
      <c r="D85" s="123" t="str">
        <f>IFERROR(VLOOKUP($B85,'City Lookup'!$C$4:$E$1048576,3,FALSE),"-")</f>
        <v>India</v>
      </c>
      <c r="E85" s="78" t="str">
        <f t="shared" si="24"/>
        <v>No Direct Service</v>
      </c>
      <c r="F85" s="121">
        <f>IFERROR(INDEX(HomeAirportCnxDemand,MATCH($B85,'Home Airport Cnx Demand'!$B$6:$B$1048576,0),MATCH(F$5,'Home Airport Cnx Demand'!$B$6:$K$6,0)),0)</f>
        <v>0</v>
      </c>
      <c r="G85" s="121">
        <f>IFERROR(INDEX(HomeAirportCnxDemand,MATCH($B85,'Home Airport Cnx Demand'!$B$6:$B$1048576,0),MATCH(G$5,'Home Airport Cnx Demand'!$B$6:$K$6,0)),0)</f>
        <v>0</v>
      </c>
      <c r="H85" s="29">
        <f t="shared" si="25"/>
        <v>0</v>
      </c>
      <c r="I85" s="122">
        <f t="shared" si="26"/>
        <v>0.22161150899999993</v>
      </c>
      <c r="J85" s="29">
        <f t="shared" si="27"/>
        <v>0</v>
      </c>
      <c r="K85" s="29">
        <f t="shared" si="28"/>
        <v>0</v>
      </c>
      <c r="L85" s="29">
        <f t="shared" si="29"/>
        <v>0</v>
      </c>
      <c r="M85" s="122">
        <f>IFERROR(INDEX(AirlineHomeAirportQSI,MATCH(B85,'QSI for Home Airport'!$B$6:$B$1048576,0),MATCH(M$5,'QSI for Home Airport'!$B$6:$Q$6,0)),0)</f>
        <v>0</v>
      </c>
      <c r="N85" s="29">
        <f t="shared" si="30"/>
        <v>0</v>
      </c>
      <c r="O85" s="7">
        <f t="shared" si="31"/>
        <v>0</v>
      </c>
      <c r="P85" s="30">
        <f t="shared" si="32"/>
        <v>0</v>
      </c>
      <c r="Q85" s="29">
        <f t="shared" si="33"/>
        <v>0</v>
      </c>
      <c r="R85" s="29">
        <f t="shared" si="34"/>
        <v>0</v>
      </c>
      <c r="S85" s="842">
        <f t="shared" si="36"/>
        <v>0</v>
      </c>
    </row>
    <row r="86" spans="1:19" x14ac:dyDescent="0.2">
      <c r="A86" s="139">
        <f>'Home Airport Cnx Demand'!A13</f>
        <v>7</v>
      </c>
      <c r="B86" s="139" t="str">
        <f>'Home Airport Cnx Demand'!B13</f>
        <v>HYD</v>
      </c>
      <c r="C86" s="123" t="str">
        <f>IFERROR(VLOOKUP($B86,'City Lookup'!$C$4:$E$1048576,2,FALSE),"-")</f>
        <v>Hyderabad</v>
      </c>
      <c r="D86" s="123" t="str">
        <f>IFERROR(VLOOKUP($B86,'City Lookup'!$C$4:$E$1048576,3,FALSE),"-")</f>
        <v>India</v>
      </c>
      <c r="E86" s="78" t="str">
        <f t="shared" si="24"/>
        <v>No Direct Service</v>
      </c>
      <c r="F86" s="121">
        <f>IFERROR(INDEX(HomeAirportCnxDemand,MATCH($B86,'Home Airport Cnx Demand'!$B$6:$B$1048576,0),MATCH(F$5,'Home Airport Cnx Demand'!$B$6:$K$6,0)),0)</f>
        <v>0</v>
      </c>
      <c r="G86" s="121">
        <f>IFERROR(INDEX(HomeAirportCnxDemand,MATCH($B86,'Home Airport Cnx Demand'!$B$6:$B$1048576,0),MATCH(G$5,'Home Airport Cnx Demand'!$B$6:$K$6,0)),0)</f>
        <v>0</v>
      </c>
      <c r="H86" s="29">
        <f t="shared" si="25"/>
        <v>0</v>
      </c>
      <c r="I86" s="122">
        <f t="shared" si="26"/>
        <v>0.22161150899999993</v>
      </c>
      <c r="J86" s="29">
        <f t="shared" si="27"/>
        <v>0</v>
      </c>
      <c r="K86" s="29">
        <f t="shared" si="28"/>
        <v>0</v>
      </c>
      <c r="L86" s="29">
        <f t="shared" si="29"/>
        <v>0</v>
      </c>
      <c r="M86" s="122">
        <f>IFERROR(INDEX(AirlineHomeAirportQSI,MATCH(B86,'QSI for Home Airport'!$B$6:$B$1048576,0),MATCH(M$5,'QSI for Home Airport'!$B$6:$Q$6,0)),0)</f>
        <v>0</v>
      </c>
      <c r="N86" s="29">
        <f t="shared" si="30"/>
        <v>0</v>
      </c>
      <c r="O86" s="7">
        <f t="shared" si="31"/>
        <v>0</v>
      </c>
      <c r="P86" s="30">
        <f t="shared" si="32"/>
        <v>0</v>
      </c>
      <c r="Q86" s="29">
        <f t="shared" si="33"/>
        <v>0</v>
      </c>
      <c r="R86" s="29">
        <f t="shared" si="34"/>
        <v>0</v>
      </c>
      <c r="S86" s="842">
        <f t="shared" si="36"/>
        <v>0</v>
      </c>
    </row>
    <row r="87" spans="1:19" x14ac:dyDescent="0.2">
      <c r="A87" s="139">
        <f>'Home Airport Cnx Demand'!A16</f>
        <v>10</v>
      </c>
      <c r="B87" s="139" t="str">
        <f>'Home Airport Cnx Demand'!B16</f>
        <v>MAA</v>
      </c>
      <c r="C87" s="123" t="str">
        <f>IFERROR(VLOOKUP($B87,'City Lookup'!$C$4:$E$1048576,2,FALSE),"-")</f>
        <v>Chennai</v>
      </c>
      <c r="D87" s="123" t="str">
        <f>IFERROR(VLOOKUP($B87,'City Lookup'!$C$4:$E$1048576,3,FALSE),"-")</f>
        <v>India</v>
      </c>
      <c r="E87" s="78" t="str">
        <f t="shared" si="24"/>
        <v>No Direct Service</v>
      </c>
      <c r="F87" s="121">
        <f>IFERROR(INDEX(HomeAirportCnxDemand,MATCH($B87,'Home Airport Cnx Demand'!$B$6:$B$1048576,0),MATCH(F$5,'Home Airport Cnx Demand'!$B$6:$K$6,0)),0)</f>
        <v>0</v>
      </c>
      <c r="G87" s="121">
        <f>IFERROR(INDEX(HomeAirportCnxDemand,MATCH($B87,'Home Airport Cnx Demand'!$B$6:$B$1048576,0),MATCH(G$5,'Home Airport Cnx Demand'!$B$6:$K$6,0)),0)</f>
        <v>0</v>
      </c>
      <c r="H87" s="29">
        <f t="shared" si="25"/>
        <v>0</v>
      </c>
      <c r="I87" s="122">
        <f t="shared" si="26"/>
        <v>0.22161150899999993</v>
      </c>
      <c r="J87" s="29">
        <f t="shared" si="27"/>
        <v>0</v>
      </c>
      <c r="K87" s="29">
        <f t="shared" si="28"/>
        <v>0</v>
      </c>
      <c r="L87" s="29">
        <f t="shared" si="29"/>
        <v>0</v>
      </c>
      <c r="M87" s="122">
        <f>IFERROR(INDEX(AirlineHomeAirportQSI,MATCH(B87,'QSI for Home Airport'!$B$6:$B$1048576,0),MATCH(M$5,'QSI for Home Airport'!$B$6:$Q$6,0)),0)</f>
        <v>0</v>
      </c>
      <c r="N87" s="29">
        <f t="shared" si="30"/>
        <v>0</v>
      </c>
      <c r="O87" s="7">
        <f t="shared" si="31"/>
        <v>0</v>
      </c>
      <c r="P87" s="30">
        <f t="shared" si="32"/>
        <v>0</v>
      </c>
      <c r="Q87" s="29">
        <f t="shared" si="33"/>
        <v>0</v>
      </c>
      <c r="R87" s="29">
        <f t="shared" si="34"/>
        <v>0</v>
      </c>
      <c r="S87" s="842">
        <f t="shared" si="36"/>
        <v>0</v>
      </c>
    </row>
    <row r="88" spans="1:19" x14ac:dyDescent="0.2">
      <c r="A88" s="139">
        <f>'Home Airport Cnx Demand'!A39</f>
        <v>33</v>
      </c>
      <c r="B88" s="139" t="str">
        <f>'Home Airport Cnx Demand'!B39</f>
        <v>THR</v>
      </c>
      <c r="C88" s="123" t="str">
        <f>IFERROR(VLOOKUP($B88,'City Lookup'!$C$4:$E$1048576,2,FALSE),"-")</f>
        <v>Tehran</v>
      </c>
      <c r="D88" s="123" t="str">
        <f>IFERROR(VLOOKUP($B88,'City Lookup'!$C$4:$E$1048576,3,FALSE),"-")</f>
        <v>Iran Islamic Republic of</v>
      </c>
      <c r="E88" s="78" t="str">
        <f t="shared" si="24"/>
        <v>No Direct Service</v>
      </c>
      <c r="F88" s="121">
        <f>IFERROR(INDEX(HomeAirportCnxDemand,MATCH($B88,'Home Airport Cnx Demand'!$B$6:$B$1048576,0),MATCH(F$5,'Home Airport Cnx Demand'!$B$6:$K$6,0)),0)</f>
        <v>0</v>
      </c>
      <c r="G88" s="121">
        <f>IFERROR(INDEX(HomeAirportCnxDemand,MATCH($B88,'Home Airport Cnx Demand'!$B$6:$B$1048576,0),MATCH(G$5,'Home Airport Cnx Demand'!$B$6:$K$6,0)),0)</f>
        <v>7942.2718134695688</v>
      </c>
      <c r="H88" s="29">
        <f t="shared" si="25"/>
        <v>7942.2718134695688</v>
      </c>
      <c r="I88" s="122">
        <f t="shared" si="26"/>
        <v>0.18093219299999985</v>
      </c>
      <c r="J88" s="29">
        <f t="shared" si="27"/>
        <v>0</v>
      </c>
      <c r="K88" s="29">
        <f t="shared" si="28"/>
        <v>9379.2844700827045</v>
      </c>
      <c r="L88" s="29">
        <f t="shared" si="29"/>
        <v>9379.2844700827045</v>
      </c>
      <c r="M88" s="122">
        <f>IFERROR(INDEX(AirlineHomeAirportQSI,MATCH(B88,'QSI for Home Airport'!$B$6:$B$1048576,0),MATCH(M$5,'QSI for Home Airport'!$B$6:$Q$6,0)),0)</f>
        <v>0</v>
      </c>
      <c r="N88" s="29">
        <f t="shared" si="30"/>
        <v>0</v>
      </c>
      <c r="O88" s="7">
        <f t="shared" si="31"/>
        <v>0</v>
      </c>
      <c r="P88" s="30">
        <f t="shared" si="32"/>
        <v>0</v>
      </c>
      <c r="Q88" s="29">
        <f t="shared" si="33"/>
        <v>0</v>
      </c>
      <c r="R88" s="29">
        <f t="shared" si="34"/>
        <v>0</v>
      </c>
      <c r="S88" s="842">
        <f t="shared" si="36"/>
        <v>0</v>
      </c>
    </row>
    <row r="89" spans="1:19" x14ac:dyDescent="0.2">
      <c r="A89" s="139">
        <f>'Home Airport Cnx Demand'!A57</f>
        <v>51</v>
      </c>
      <c r="B89" s="139" t="str">
        <f>'Home Airport Cnx Demand'!B57</f>
        <v>IEV</v>
      </c>
      <c r="C89" s="123" t="str">
        <f>IFERROR(VLOOKUP($B89,'City Lookup'!$C$4:$E$1048576,2,FALSE),"-")</f>
        <v>Kiev</v>
      </c>
      <c r="D89" s="123" t="str">
        <f>IFERROR(VLOOKUP($B89,'City Lookup'!$C$4:$E$1048576,3,FALSE),"-")</f>
        <v>Ukraine</v>
      </c>
      <c r="E89" s="78" t="str">
        <f t="shared" si="24"/>
        <v>No Direct Service</v>
      </c>
      <c r="F89" s="121">
        <f>IFERROR(INDEX(HomeAirportCnxDemand,MATCH($B89,'Home Airport Cnx Demand'!$B$6:$B$1048576,0),MATCH(F$5,'Home Airport Cnx Demand'!$B$6:$K$6,0)),0)</f>
        <v>0</v>
      </c>
      <c r="G89" s="121">
        <f>IFERROR(INDEX(HomeAirportCnxDemand,MATCH($B89,'Home Airport Cnx Demand'!$B$6:$B$1048576,0),MATCH(G$5,'Home Airport Cnx Demand'!$B$6:$K$6,0)),0)</f>
        <v>4181.2871419005687</v>
      </c>
      <c r="H89" s="29">
        <f t="shared" si="25"/>
        <v>4181.2871419005687</v>
      </c>
      <c r="I89" s="122">
        <f t="shared" si="26"/>
        <v>0.27023878699999981</v>
      </c>
      <c r="J89" s="29">
        <f t="shared" si="27"/>
        <v>0</v>
      </c>
      <c r="K89" s="29">
        <f t="shared" si="28"/>
        <v>5311.2331072264742</v>
      </c>
      <c r="L89" s="29">
        <f t="shared" si="29"/>
        <v>5311.2331072264742</v>
      </c>
      <c r="M89" s="122">
        <f>IFERROR(INDEX(AirlineHomeAirportQSI,MATCH(B89,'QSI for Home Airport'!$B$6:$B$1048576,0),MATCH(M$5,'QSI for Home Airport'!$B$6:$Q$6,0)),0)</f>
        <v>0</v>
      </c>
      <c r="N89" s="29">
        <f t="shared" si="30"/>
        <v>0</v>
      </c>
      <c r="O89" s="7">
        <f t="shared" si="31"/>
        <v>0</v>
      </c>
      <c r="P89" s="30">
        <f t="shared" si="32"/>
        <v>0</v>
      </c>
      <c r="Q89" s="29">
        <f t="shared" si="33"/>
        <v>0</v>
      </c>
      <c r="R89" s="29">
        <f t="shared" si="34"/>
        <v>0</v>
      </c>
      <c r="S89" s="842">
        <f t="shared" si="36"/>
        <v>0</v>
      </c>
    </row>
    <row r="90" spans="1:19" x14ac:dyDescent="0.2">
      <c r="A90" s="139">
        <f>'Home Airport Cnx Demand'!A61</f>
        <v>55</v>
      </c>
      <c r="B90" s="139" t="str">
        <f>'Home Airport Cnx Demand'!B61</f>
        <v>AMM</v>
      </c>
      <c r="C90" s="123" t="str">
        <f>IFERROR(VLOOKUP($B90,'City Lookup'!$C$4:$E$1048576,2,FALSE),"-")</f>
        <v>Amman</v>
      </c>
      <c r="D90" s="123" t="str">
        <f>IFERROR(VLOOKUP($B90,'City Lookup'!$C$4:$E$1048576,3,FALSE),"-")</f>
        <v>Jordan</v>
      </c>
      <c r="E90" s="78" t="str">
        <f t="shared" si="24"/>
        <v>No Direct Service</v>
      </c>
      <c r="F90" s="121">
        <f>IFERROR(INDEX(HomeAirportCnxDemand,MATCH($B90,'Home Airport Cnx Demand'!$B$6:$B$1048576,0),MATCH(F$5,'Home Airport Cnx Demand'!$B$6:$K$6,0)),0)</f>
        <v>0</v>
      </c>
      <c r="G90" s="121">
        <f>IFERROR(INDEX(HomeAirportCnxDemand,MATCH($B90,'Home Airport Cnx Demand'!$B$6:$B$1048576,0),MATCH(G$5,'Home Airport Cnx Demand'!$B$6:$K$6,0)),0)</f>
        <v>3547.6931410084344</v>
      </c>
      <c r="H90" s="29">
        <f t="shared" si="25"/>
        <v>3547.6931410084344</v>
      </c>
      <c r="I90" s="122">
        <f t="shared" si="26"/>
        <v>0.18093219299999985</v>
      </c>
      <c r="J90" s="29">
        <f t="shared" si="27"/>
        <v>0</v>
      </c>
      <c r="K90" s="29">
        <f t="shared" si="28"/>
        <v>4189.5850411021484</v>
      </c>
      <c r="L90" s="29">
        <f t="shared" si="29"/>
        <v>4189.5850411021484</v>
      </c>
      <c r="M90" s="122">
        <f>IFERROR(INDEX(AirlineHomeAirportQSI,MATCH(B90,'QSI for Home Airport'!$B$6:$B$1048576,0),MATCH(M$5,'QSI for Home Airport'!$B$6:$Q$6,0)),0)</f>
        <v>0</v>
      </c>
      <c r="N90" s="29">
        <f t="shared" si="30"/>
        <v>0</v>
      </c>
      <c r="O90" s="7">
        <f t="shared" si="31"/>
        <v>0</v>
      </c>
      <c r="P90" s="30">
        <f t="shared" si="32"/>
        <v>0</v>
      </c>
      <c r="Q90" s="29">
        <f t="shared" si="33"/>
        <v>0</v>
      </c>
      <c r="R90" s="29">
        <f t="shared" si="34"/>
        <v>0</v>
      </c>
      <c r="S90" s="842">
        <f t="shared" si="36"/>
        <v>0</v>
      </c>
    </row>
    <row r="91" spans="1:19" x14ac:dyDescent="0.2">
      <c r="A91" s="139">
        <f>'Home Airport Cnx Demand'!A65</f>
        <v>59</v>
      </c>
      <c r="B91" s="139" t="str">
        <f>'Home Airport Cnx Demand'!B65</f>
        <v>LED</v>
      </c>
      <c r="C91" s="123" t="str">
        <f>IFERROR(VLOOKUP($B91,'City Lookup'!$C$4:$E$1048576,2,FALSE),"-")</f>
        <v>St Petersburg</v>
      </c>
      <c r="D91" s="123" t="str">
        <f>IFERROR(VLOOKUP($B91,'City Lookup'!$C$4:$E$1048576,3,FALSE),"-")</f>
        <v>Russia</v>
      </c>
      <c r="E91" s="78" t="str">
        <f t="shared" si="24"/>
        <v>No Direct Service</v>
      </c>
      <c r="F91" s="121">
        <f>IFERROR(INDEX(HomeAirportCnxDemand,MATCH($B91,'Home Airport Cnx Demand'!$B$6:$B$1048576,0),MATCH(F$5,'Home Airport Cnx Demand'!$B$6:$K$6,0)),0)</f>
        <v>0</v>
      </c>
      <c r="G91" s="121">
        <f>IFERROR(INDEX(HomeAirportCnxDemand,MATCH($B91,'Home Airport Cnx Demand'!$B$6:$B$1048576,0),MATCH(G$5,'Home Airport Cnx Demand'!$B$6:$K$6,0)),0)</f>
        <v>2964.1133386701968</v>
      </c>
      <c r="H91" s="29">
        <f t="shared" si="25"/>
        <v>2964.1133386701968</v>
      </c>
      <c r="I91" s="122">
        <f t="shared" si="26"/>
        <v>0</v>
      </c>
      <c r="J91" s="29">
        <f t="shared" si="27"/>
        <v>0</v>
      </c>
      <c r="K91" s="29">
        <f t="shared" si="28"/>
        <v>2964.1133386701968</v>
      </c>
      <c r="L91" s="29">
        <f t="shared" si="29"/>
        <v>2964.1133386701968</v>
      </c>
      <c r="M91" s="122">
        <f>IFERROR(INDEX(AirlineHomeAirportQSI,MATCH(B91,'QSI for Home Airport'!$B$6:$B$1048576,0),MATCH(M$5,'QSI for Home Airport'!$B$6:$Q$6,0)),0)</f>
        <v>0</v>
      </c>
      <c r="N91" s="29">
        <f t="shared" si="30"/>
        <v>0</v>
      </c>
      <c r="O91" s="7">
        <f t="shared" si="31"/>
        <v>0</v>
      </c>
      <c r="P91" s="30">
        <f t="shared" si="32"/>
        <v>0</v>
      </c>
      <c r="Q91" s="29">
        <f t="shared" si="33"/>
        <v>0</v>
      </c>
      <c r="R91" s="29">
        <f t="shared" si="34"/>
        <v>0</v>
      </c>
      <c r="S91" s="842">
        <f t="shared" si="36"/>
        <v>0</v>
      </c>
    </row>
    <row r="92" spans="1:19" x14ac:dyDescent="0.2">
      <c r="A92" s="139">
        <f>'Home Airport Cnx Demand'!A66</f>
        <v>60</v>
      </c>
      <c r="B92" s="139" t="str">
        <f>'Home Airport Cnx Demand'!B66</f>
        <v>ADD</v>
      </c>
      <c r="C92" s="123" t="str">
        <f>IFERROR(VLOOKUP($B92,'City Lookup'!$C$4:$E$1048576,2,FALSE),"-")</f>
        <v>Addis Ababa</v>
      </c>
      <c r="D92" s="123" t="str">
        <f>IFERROR(VLOOKUP($B92,'City Lookup'!$C$4:$E$1048576,3,FALSE),"-")</f>
        <v>Ethiopia</v>
      </c>
      <c r="E92" s="78" t="str">
        <f t="shared" si="24"/>
        <v>No Direct Service</v>
      </c>
      <c r="F92" s="121">
        <f>IFERROR(INDEX(HomeAirportCnxDemand,MATCH($B92,'Home Airport Cnx Demand'!$B$6:$B$1048576,0),MATCH(F$5,'Home Airport Cnx Demand'!$B$6:$K$6,0)),0)</f>
        <v>0</v>
      </c>
      <c r="G92" s="121">
        <f>IFERROR(INDEX(HomeAirportCnxDemand,MATCH($B92,'Home Airport Cnx Demand'!$B$6:$B$1048576,0),MATCH(G$5,'Home Airport Cnx Demand'!$B$6:$K$6,0)),0)</f>
        <v>2886.2747021563337</v>
      </c>
      <c r="H92" s="29">
        <f t="shared" si="25"/>
        <v>2886.2747021563337</v>
      </c>
      <c r="I92" s="122">
        <f t="shared" si="26"/>
        <v>0.13789318400000017</v>
      </c>
      <c r="J92" s="29">
        <f t="shared" si="27"/>
        <v>0</v>
      </c>
      <c r="K92" s="29">
        <f t="shared" si="28"/>
        <v>3284.2723107353227</v>
      </c>
      <c r="L92" s="29">
        <f t="shared" si="29"/>
        <v>3284.2723107353227</v>
      </c>
      <c r="M92" s="122">
        <f>IFERROR(INDEX(AirlineHomeAirportQSI,MATCH(B92,'QSI for Home Airport'!$B$6:$B$1048576,0),MATCH(M$5,'QSI for Home Airport'!$B$6:$Q$6,0)),0)</f>
        <v>0</v>
      </c>
      <c r="N92" s="29">
        <f t="shared" si="30"/>
        <v>0</v>
      </c>
      <c r="O92" s="7">
        <f t="shared" si="31"/>
        <v>0</v>
      </c>
      <c r="P92" s="30">
        <f t="shared" si="32"/>
        <v>0</v>
      </c>
      <c r="Q92" s="29">
        <f t="shared" si="33"/>
        <v>0</v>
      </c>
      <c r="R92" s="29">
        <f t="shared" si="34"/>
        <v>0</v>
      </c>
      <c r="S92" s="842">
        <f t="shared" si="36"/>
        <v>0</v>
      </c>
    </row>
    <row r="93" spans="1:19" x14ac:dyDescent="0.2">
      <c r="A93" s="139">
        <f>'Home Airport Cnx Demand'!A69</f>
        <v>63</v>
      </c>
      <c r="B93" s="139" t="str">
        <f>'Home Airport Cnx Demand'!B69</f>
        <v>CGN</v>
      </c>
      <c r="C93" s="123" t="str">
        <f>IFERROR(VLOOKUP($B93,'City Lookup'!$C$4:$E$1048576,2,FALSE),"-")</f>
        <v>Cologne/Bonn</v>
      </c>
      <c r="D93" s="123" t="str">
        <f>IFERROR(VLOOKUP($B93,'City Lookup'!$C$4:$E$1048576,3,FALSE),"-")</f>
        <v>Germany</v>
      </c>
      <c r="E93" s="78" t="str">
        <f t="shared" si="24"/>
        <v>No Direct Service</v>
      </c>
      <c r="F93" s="121">
        <f>IFERROR(INDEX(HomeAirportCnxDemand,MATCH($B93,'Home Airport Cnx Demand'!$B$6:$B$1048576,0),MATCH(F$5,'Home Airport Cnx Demand'!$B$6:$K$6,0)),0)</f>
        <v>0</v>
      </c>
      <c r="G93" s="121">
        <f>IFERROR(INDEX(HomeAirportCnxDemand,MATCH($B93,'Home Airport Cnx Demand'!$B$6:$B$1048576,0),MATCH(G$5,'Home Airport Cnx Demand'!$B$6:$K$6,0)),0)</f>
        <v>2124.5204838339264</v>
      </c>
      <c r="H93" s="25">
        <f t="shared" si="25"/>
        <v>2124.5204838339264</v>
      </c>
      <c r="I93" s="122">
        <f t="shared" si="26"/>
        <v>8.6373951999999976E-2</v>
      </c>
      <c r="J93" s="25">
        <f t="shared" si="27"/>
        <v>0</v>
      </c>
      <c r="K93" s="25">
        <f t="shared" si="28"/>
        <v>2308.0237141276148</v>
      </c>
      <c r="L93" s="25">
        <f t="shared" si="29"/>
        <v>2308.0237141276148</v>
      </c>
      <c r="M93" s="122">
        <f>IFERROR(INDEX(AirlineHomeAirportQSI,MATCH(B93,'QSI for Home Airport'!$B$6:$B$1048576,0),MATCH(M$5,'QSI for Home Airport'!$B$6:$Q$6,0)),0)</f>
        <v>0</v>
      </c>
      <c r="N93" s="29">
        <f t="shared" si="30"/>
        <v>0</v>
      </c>
      <c r="O93" s="7">
        <f t="shared" si="31"/>
        <v>0</v>
      </c>
      <c r="P93" s="30">
        <f t="shared" si="32"/>
        <v>0</v>
      </c>
      <c r="Q93" s="29">
        <f t="shared" si="33"/>
        <v>0</v>
      </c>
      <c r="R93" s="29">
        <f t="shared" si="34"/>
        <v>0</v>
      </c>
      <c r="S93" s="842">
        <f t="shared" si="36"/>
        <v>0</v>
      </c>
    </row>
    <row r="94" spans="1:19" x14ac:dyDescent="0.2">
      <c r="A94" s="139">
        <f>'Home Airport Cnx Demand'!A71</f>
        <v>65</v>
      </c>
      <c r="B94" s="139" t="str">
        <f>'Home Airport Cnx Demand'!B71</f>
        <v>CAS</v>
      </c>
      <c r="C94" s="123" t="str">
        <f>IFERROR(VLOOKUP($B94,'City Lookup'!$C$4:$E$1048576,2,FALSE),"-")</f>
        <v>Casablanca</v>
      </c>
      <c r="D94" s="123" t="str">
        <f>IFERROR(VLOOKUP($B94,'City Lookup'!$C$4:$E$1048576,3,FALSE),"-")</f>
        <v>Morocco</v>
      </c>
      <c r="E94" s="78" t="str">
        <f t="shared" si="24"/>
        <v>No Direct Service</v>
      </c>
      <c r="F94" s="121">
        <f>IFERROR(INDEX(HomeAirportCnxDemand,MATCH($B94,'Home Airport Cnx Demand'!$B$6:$B$1048576,0),MATCH(F$5,'Home Airport Cnx Demand'!$B$6:$K$6,0)),0)</f>
        <v>0</v>
      </c>
      <c r="G94" s="121">
        <f>IFERROR(INDEX(HomeAirportCnxDemand,MATCH($B94,'Home Airport Cnx Demand'!$B$6:$B$1048576,0),MATCH(G$5,'Home Airport Cnx Demand'!$B$6:$K$6,0)),0)</f>
        <v>1776.644758505169</v>
      </c>
      <c r="H94" s="29">
        <f t="shared" si="25"/>
        <v>1776.644758505169</v>
      </c>
      <c r="I94" s="122">
        <f t="shared" si="26"/>
        <v>0.13789318400000017</v>
      </c>
      <c r="J94" s="29">
        <f t="shared" si="27"/>
        <v>0</v>
      </c>
      <c r="K94" s="29">
        <f t="shared" si="28"/>
        <v>2021.6319610923581</v>
      </c>
      <c r="L94" s="29">
        <f t="shared" si="29"/>
        <v>2021.6319610923581</v>
      </c>
      <c r="M94" s="122">
        <f>IFERROR(INDEX(AirlineHomeAirportQSI,MATCH(B94,'QSI for Home Airport'!$B$6:$B$1048576,0),MATCH(M$5,'QSI for Home Airport'!$B$6:$Q$6,0)),0)</f>
        <v>0</v>
      </c>
      <c r="N94" s="29">
        <f t="shared" si="30"/>
        <v>0</v>
      </c>
      <c r="O94" s="7">
        <f t="shared" si="31"/>
        <v>0</v>
      </c>
      <c r="P94" s="30">
        <f t="shared" si="32"/>
        <v>0</v>
      </c>
      <c r="Q94" s="29">
        <f t="shared" si="33"/>
        <v>0</v>
      </c>
      <c r="R94" s="29">
        <f t="shared" si="34"/>
        <v>0</v>
      </c>
      <c r="S94" s="842">
        <f t="shared" si="36"/>
        <v>0</v>
      </c>
    </row>
    <row r="95" spans="1:19" x14ac:dyDescent="0.2">
      <c r="A95" s="139">
        <f>'Home Airport Cnx Demand'!A73</f>
        <v>67</v>
      </c>
      <c r="B95" s="139" t="str">
        <f>'Home Airport Cnx Demand'!B73</f>
        <v>SOF</v>
      </c>
      <c r="C95" s="123" t="str">
        <f>IFERROR(VLOOKUP($B95,'City Lookup'!$C$4:$E$1048576,2,FALSE),"-")</f>
        <v>Sofia</v>
      </c>
      <c r="D95" s="123" t="str">
        <f>IFERROR(VLOOKUP($B95,'City Lookup'!$C$4:$E$1048576,3,FALSE),"-")</f>
        <v>Bulgaria</v>
      </c>
      <c r="E95" s="78" t="str">
        <f t="shared" si="24"/>
        <v>No Direct Service</v>
      </c>
      <c r="F95" s="121">
        <f>IFERROR(INDEX(HomeAirportCnxDemand,MATCH($B95,'Home Airport Cnx Demand'!$B$6:$B$1048576,0),MATCH(F$5,'Home Airport Cnx Demand'!$B$6:$K$6,0)),0)</f>
        <v>0</v>
      </c>
      <c r="G95" s="121">
        <f>IFERROR(INDEX(HomeAirportCnxDemand,MATCH($B95,'Home Airport Cnx Demand'!$B$6:$B$1048576,0),MATCH(G$5,'Home Airport Cnx Demand'!$B$6:$K$6,0)),0)</f>
        <v>1698.0278260190464</v>
      </c>
      <c r="H95" s="29">
        <f t="shared" si="25"/>
        <v>1698.0278260190464</v>
      </c>
      <c r="I95" s="122">
        <f t="shared" si="26"/>
        <v>0.27023878699999981</v>
      </c>
      <c r="J95" s="29">
        <f t="shared" si="27"/>
        <v>0</v>
      </c>
      <c r="K95" s="29">
        <f t="shared" si="28"/>
        <v>2156.9008060146803</v>
      </c>
      <c r="L95" s="29">
        <f t="shared" si="29"/>
        <v>2156.9008060146803</v>
      </c>
      <c r="M95" s="122">
        <f>IFERROR(INDEX(AirlineHomeAirportQSI,MATCH(B95,'QSI for Home Airport'!$B$6:$B$1048576,0),MATCH(M$5,'QSI for Home Airport'!$B$6:$Q$6,0)),0)</f>
        <v>0</v>
      </c>
      <c r="N95" s="29">
        <f t="shared" si="30"/>
        <v>0</v>
      </c>
      <c r="O95" s="7">
        <f t="shared" si="31"/>
        <v>0</v>
      </c>
      <c r="P95" s="30">
        <f t="shared" si="32"/>
        <v>0</v>
      </c>
      <c r="Q95" s="29">
        <f t="shared" si="33"/>
        <v>0</v>
      </c>
      <c r="R95" s="29">
        <f t="shared" si="34"/>
        <v>0</v>
      </c>
      <c r="S95" s="842">
        <f t="shared" si="36"/>
        <v>0</v>
      </c>
    </row>
    <row r="96" spans="1:19" x14ac:dyDescent="0.2">
      <c r="A96" s="139">
        <f>'Home Airport Cnx Demand'!A77</f>
        <v>71</v>
      </c>
      <c r="B96" s="139" t="str">
        <f>'Home Airport Cnx Demand'!B77</f>
        <v>BEG</v>
      </c>
      <c r="C96" s="123" t="str">
        <f>IFERROR(VLOOKUP($B96,'City Lookup'!$C$4:$E$1048576,2,FALSE),"-")</f>
        <v>Belgrade</v>
      </c>
      <c r="D96" s="123" t="str">
        <f>IFERROR(VLOOKUP($B96,'City Lookup'!$C$4:$E$1048576,3,FALSE),"-")</f>
        <v>Serbia</v>
      </c>
      <c r="E96" s="78" t="str">
        <f t="shared" si="24"/>
        <v>No Direct Service</v>
      </c>
      <c r="F96" s="121">
        <f>IFERROR(INDEX(HomeAirportCnxDemand,MATCH($B96,'Home Airport Cnx Demand'!$B$6:$B$1048576,0),MATCH(F$5,'Home Airport Cnx Demand'!$B$6:$K$6,0)),0)</f>
        <v>0</v>
      </c>
      <c r="G96" s="121">
        <f>IFERROR(INDEX(HomeAirportCnxDemand,MATCH($B96,'Home Airport Cnx Demand'!$B$6:$B$1048576,0),MATCH(G$5,'Home Airport Cnx Demand'!$B$6:$K$6,0)),0)</f>
        <v>1403.6043816206841</v>
      </c>
      <c r="H96" s="29">
        <f t="shared" si="25"/>
        <v>1403.6043816206841</v>
      </c>
      <c r="I96" s="122">
        <f t="shared" si="26"/>
        <v>0.27023878699999981</v>
      </c>
      <c r="J96" s="29">
        <f t="shared" si="27"/>
        <v>0</v>
      </c>
      <c r="K96" s="29">
        <f t="shared" si="28"/>
        <v>1782.9127271377426</v>
      </c>
      <c r="L96" s="29">
        <f t="shared" si="29"/>
        <v>1782.9127271377426</v>
      </c>
      <c r="M96" s="122">
        <f>IFERROR(INDEX(AirlineHomeAirportQSI,MATCH(B96,'QSI for Home Airport'!$B$6:$B$1048576,0),MATCH(M$5,'QSI for Home Airport'!$B$6:$Q$6,0)),0)</f>
        <v>0</v>
      </c>
      <c r="N96" s="29">
        <f t="shared" si="30"/>
        <v>0</v>
      </c>
      <c r="O96" s="7">
        <f t="shared" si="31"/>
        <v>0</v>
      </c>
      <c r="P96" s="30">
        <f t="shared" si="32"/>
        <v>0</v>
      </c>
      <c r="Q96" s="29">
        <f t="shared" si="33"/>
        <v>0</v>
      </c>
      <c r="R96" s="29">
        <f t="shared" si="34"/>
        <v>0</v>
      </c>
      <c r="S96" s="842">
        <f t="shared" si="36"/>
        <v>0</v>
      </c>
    </row>
    <row r="97" spans="1:19" x14ac:dyDescent="0.2">
      <c r="A97" s="139">
        <f>'Home Airport Cnx Demand'!A79</f>
        <v>73</v>
      </c>
      <c r="B97" s="139" t="str">
        <f>'Home Airport Cnx Demand'!B79</f>
        <v>AGP</v>
      </c>
      <c r="C97" s="123" t="str">
        <f>IFERROR(VLOOKUP($B97,'City Lookup'!$C$4:$E$1048576,2,FALSE),"-")</f>
        <v>Malaga</v>
      </c>
      <c r="D97" s="123" t="str">
        <f>IFERROR(VLOOKUP($B97,'City Lookup'!$C$4:$E$1048576,3,FALSE),"-")</f>
        <v>Spain</v>
      </c>
      <c r="E97" s="78" t="str">
        <f t="shared" si="24"/>
        <v>No Direct Service</v>
      </c>
      <c r="F97" s="121">
        <f>IFERROR(INDEX(HomeAirportCnxDemand,MATCH($B97,'Home Airport Cnx Demand'!$B$6:$B$1048576,0),MATCH(F$5,'Home Airport Cnx Demand'!$B$6:$K$6,0)),0)</f>
        <v>0</v>
      </c>
      <c r="G97" s="121">
        <f>IFERROR(INDEX(HomeAirportCnxDemand,MATCH($B97,'Home Airport Cnx Demand'!$B$6:$B$1048576,0),MATCH(G$5,'Home Airport Cnx Demand'!$B$6:$K$6,0)),0)</f>
        <v>1299.3063255227144</v>
      </c>
      <c r="H97" s="29">
        <f t="shared" si="25"/>
        <v>1299.3063255227144</v>
      </c>
      <c r="I97" s="122">
        <f t="shared" si="26"/>
        <v>8.6373951999999976E-2</v>
      </c>
      <c r="J97" s="29">
        <f t="shared" si="27"/>
        <v>0</v>
      </c>
      <c r="K97" s="29">
        <f t="shared" si="28"/>
        <v>1411.5325477167096</v>
      </c>
      <c r="L97" s="29">
        <f t="shared" si="29"/>
        <v>1411.5325477167096</v>
      </c>
      <c r="M97" s="122">
        <f>IFERROR(INDEX(AirlineHomeAirportQSI,MATCH(B97,'QSI for Home Airport'!$B$6:$B$1048576,0),MATCH(M$5,'QSI for Home Airport'!$B$6:$Q$6,0)),0)</f>
        <v>0</v>
      </c>
      <c r="N97" s="29">
        <f t="shared" si="30"/>
        <v>0</v>
      </c>
      <c r="O97" s="7">
        <f t="shared" si="31"/>
        <v>0</v>
      </c>
      <c r="P97" s="30">
        <f t="shared" si="32"/>
        <v>0</v>
      </c>
      <c r="Q97" s="29">
        <f t="shared" si="33"/>
        <v>0</v>
      </c>
      <c r="R97" s="29">
        <f t="shared" si="34"/>
        <v>0</v>
      </c>
      <c r="S97" s="842">
        <f t="shared" si="36"/>
        <v>0</v>
      </c>
    </row>
    <row r="98" spans="1:19" x14ac:dyDescent="0.2">
      <c r="A98" s="139">
        <f>'Home Airport Cnx Demand'!A82</f>
        <v>76</v>
      </c>
      <c r="B98" s="139" t="str">
        <f>'Home Airport Cnx Demand'!B82</f>
        <v>KHI</v>
      </c>
      <c r="C98" s="123" t="str">
        <f>IFERROR(VLOOKUP($B98,'City Lookup'!$C$4:$E$1048576,2,FALSE),"-")</f>
        <v>Karachi</v>
      </c>
      <c r="D98" s="123" t="str">
        <f>IFERROR(VLOOKUP($B98,'City Lookup'!$C$4:$E$1048576,3,FALSE),"-")</f>
        <v>Pakistan</v>
      </c>
      <c r="E98" s="78" t="str">
        <f t="shared" si="24"/>
        <v>No Direct Service</v>
      </c>
      <c r="F98" s="121">
        <f>IFERROR(INDEX(HomeAirportCnxDemand,MATCH($B98,'Home Airport Cnx Demand'!$B$6:$B$1048576,0),MATCH(F$5,'Home Airport Cnx Demand'!$B$6:$K$6,0)),0)</f>
        <v>0</v>
      </c>
      <c r="G98" s="121">
        <f>IFERROR(INDEX(HomeAirportCnxDemand,MATCH($B98,'Home Airport Cnx Demand'!$B$6:$B$1048576,0),MATCH(G$5,'Home Airport Cnx Demand'!$B$6:$K$6,0)),0)</f>
        <v>1204.5759555991447</v>
      </c>
      <c r="H98" s="29">
        <f t="shared" si="25"/>
        <v>1204.5759555991447</v>
      </c>
      <c r="I98" s="122">
        <f t="shared" si="26"/>
        <v>0.22161150899999993</v>
      </c>
      <c r="J98" s="29">
        <f t="shared" si="27"/>
        <v>0</v>
      </c>
      <c r="K98" s="29">
        <f t="shared" si="28"/>
        <v>1471.523850824588</v>
      </c>
      <c r="L98" s="29">
        <f t="shared" si="29"/>
        <v>1471.523850824588</v>
      </c>
      <c r="M98" s="122">
        <f>IFERROR(INDEX(AirlineHomeAirportQSI,MATCH(B98,'QSI for Home Airport'!$B$6:$B$1048576,0),MATCH(M$5,'QSI for Home Airport'!$B$6:$Q$6,0)),0)</f>
        <v>0</v>
      </c>
      <c r="N98" s="29">
        <f t="shared" si="30"/>
        <v>0</v>
      </c>
      <c r="O98" s="7">
        <f t="shared" si="31"/>
        <v>0</v>
      </c>
      <c r="P98" s="30">
        <f t="shared" si="32"/>
        <v>0</v>
      </c>
      <c r="Q98" s="29">
        <f t="shared" si="33"/>
        <v>0</v>
      </c>
      <c r="R98" s="29">
        <f t="shared" si="34"/>
        <v>0</v>
      </c>
      <c r="S98" s="842">
        <f t="shared" si="36"/>
        <v>0</v>
      </c>
    </row>
    <row r="99" spans="1:19" x14ac:dyDescent="0.2">
      <c r="A99" s="139">
        <f>'Home Airport Cnx Demand'!A86</f>
        <v>80</v>
      </c>
      <c r="B99" s="139" t="str">
        <f>'Home Airport Cnx Demand'!B86</f>
        <v>ALG</v>
      </c>
      <c r="C99" s="123" t="str">
        <f>IFERROR(VLOOKUP($B99,'City Lookup'!$C$4:$E$1048576,2,FALSE),"-")</f>
        <v>Algiers</v>
      </c>
      <c r="D99" s="123" t="str">
        <f>IFERROR(VLOOKUP($B99,'City Lookup'!$C$4:$E$1048576,3,FALSE),"-")</f>
        <v>Algeria</v>
      </c>
      <c r="E99" s="78" t="str">
        <f t="shared" si="24"/>
        <v>No Direct Service</v>
      </c>
      <c r="F99" s="121">
        <f>IFERROR(INDEX(HomeAirportCnxDemand,MATCH($B99,'Home Airport Cnx Demand'!$B$6:$B$1048576,0),MATCH(F$5,'Home Airport Cnx Demand'!$B$6:$K$6,0)),0)</f>
        <v>0</v>
      </c>
      <c r="G99" s="121">
        <f>IFERROR(INDEX(HomeAirportCnxDemand,MATCH($B99,'Home Airport Cnx Demand'!$B$6:$B$1048576,0),MATCH(G$5,'Home Airport Cnx Demand'!$B$6:$K$6,0)),0)</f>
        <v>1070.3158254246703</v>
      </c>
      <c r="H99" s="29">
        <f t="shared" si="25"/>
        <v>1070.3158254246703</v>
      </c>
      <c r="I99" s="122">
        <f t="shared" si="26"/>
        <v>0.13789318400000017</v>
      </c>
      <c r="J99" s="29">
        <f t="shared" si="27"/>
        <v>0</v>
      </c>
      <c r="K99" s="29">
        <f t="shared" si="28"/>
        <v>1217.9050824780663</v>
      </c>
      <c r="L99" s="29">
        <f t="shared" si="29"/>
        <v>1217.9050824780663</v>
      </c>
      <c r="M99" s="122">
        <f>IFERROR(INDEX(AirlineHomeAirportQSI,MATCH(B99,'QSI for Home Airport'!$B$6:$B$1048576,0),MATCH(M$5,'QSI for Home Airport'!$B$6:$Q$6,0)),0)</f>
        <v>0</v>
      </c>
      <c r="N99" s="29">
        <f t="shared" si="30"/>
        <v>0</v>
      </c>
      <c r="O99" s="7">
        <f t="shared" si="31"/>
        <v>0</v>
      </c>
      <c r="P99" s="30">
        <f t="shared" si="32"/>
        <v>0</v>
      </c>
      <c r="Q99" s="29">
        <f t="shared" si="33"/>
        <v>0</v>
      </c>
      <c r="R99" s="29">
        <f t="shared" si="34"/>
        <v>0</v>
      </c>
      <c r="S99" s="842">
        <f t="shared" si="36"/>
        <v>0</v>
      </c>
    </row>
    <row r="100" spans="1:19" x14ac:dyDescent="0.2">
      <c r="A100" s="139">
        <f>'Home Airport Cnx Demand'!A87</f>
        <v>81</v>
      </c>
      <c r="B100" s="139" t="str">
        <f>'Home Airport Cnx Demand'!B87</f>
        <v>LHE</v>
      </c>
      <c r="C100" s="123" t="str">
        <f>IFERROR(VLOOKUP($B100,'City Lookup'!$C$4:$E$1048576,2,FALSE),"-")</f>
        <v>Lahore</v>
      </c>
      <c r="D100" s="123" t="str">
        <f>IFERROR(VLOOKUP($B100,'City Lookup'!$C$4:$E$1048576,3,FALSE),"-")</f>
        <v>Pakistan</v>
      </c>
      <c r="E100" s="78" t="str">
        <f t="shared" si="24"/>
        <v>No Direct Service</v>
      </c>
      <c r="F100" s="121">
        <f>IFERROR(INDEX(HomeAirportCnxDemand,MATCH($B100,'Home Airport Cnx Demand'!$B$6:$B$1048576,0),MATCH(F$5,'Home Airport Cnx Demand'!$B$6:$K$6,0)),0)</f>
        <v>0</v>
      </c>
      <c r="G100" s="121">
        <f>IFERROR(INDEX(HomeAirportCnxDemand,MATCH($B100,'Home Airport Cnx Demand'!$B$6:$B$1048576,0),MATCH(G$5,'Home Airport Cnx Demand'!$B$6:$K$6,0)),0)</f>
        <v>1053.9623551822856</v>
      </c>
      <c r="H100" s="29">
        <f t="shared" si="25"/>
        <v>1053.9623551822856</v>
      </c>
      <c r="I100" s="122">
        <f t="shared" si="26"/>
        <v>0.22161150899999993</v>
      </c>
      <c r="J100" s="29">
        <f t="shared" si="27"/>
        <v>0</v>
      </c>
      <c r="K100" s="29">
        <f t="shared" si="28"/>
        <v>1287.5325431434258</v>
      </c>
      <c r="L100" s="29">
        <f t="shared" si="29"/>
        <v>1287.5325431434258</v>
      </c>
      <c r="M100" s="122">
        <f>IFERROR(INDEX(AirlineHomeAirportQSI,MATCH(B100,'QSI for Home Airport'!$B$6:$B$1048576,0),MATCH(M$5,'QSI for Home Airport'!$B$6:$Q$6,0)),0)</f>
        <v>0</v>
      </c>
      <c r="N100" s="29">
        <f t="shared" si="30"/>
        <v>0</v>
      </c>
      <c r="O100" s="7">
        <f t="shared" si="31"/>
        <v>0</v>
      </c>
      <c r="P100" s="30">
        <f t="shared" si="32"/>
        <v>0</v>
      </c>
      <c r="Q100" s="29">
        <f t="shared" si="33"/>
        <v>0</v>
      </c>
      <c r="R100" s="29">
        <f t="shared" si="34"/>
        <v>0</v>
      </c>
      <c r="S100" s="842">
        <f t="shared" si="36"/>
        <v>0</v>
      </c>
    </row>
    <row r="101" spans="1:19" x14ac:dyDescent="0.2">
      <c r="A101" s="139">
        <f>'Home Airport Cnx Demand'!A89</f>
        <v>83</v>
      </c>
      <c r="B101" s="139" t="str">
        <f>'Home Airport Cnx Demand'!B89</f>
        <v>KRK</v>
      </c>
      <c r="C101" s="123" t="str">
        <f>IFERROR(VLOOKUP($B101,'City Lookup'!$C$4:$E$1048576,2,FALSE),"-")</f>
        <v>Krakow</v>
      </c>
      <c r="D101" s="123" t="str">
        <f>IFERROR(VLOOKUP($B101,'City Lookup'!$C$4:$E$1048576,3,FALSE),"-")</f>
        <v>Poland</v>
      </c>
      <c r="E101" s="78" t="str">
        <f t="shared" si="24"/>
        <v>No Direct Service</v>
      </c>
      <c r="F101" s="121">
        <f>IFERROR(INDEX(HomeAirportCnxDemand,MATCH($B101,'Home Airport Cnx Demand'!$B$6:$B$1048576,0),MATCH(F$5,'Home Airport Cnx Demand'!$B$6:$K$6,0)),0)</f>
        <v>0</v>
      </c>
      <c r="G101" s="121">
        <f>IFERROR(INDEX(HomeAirportCnxDemand,MATCH($B101,'Home Airport Cnx Demand'!$B$6:$B$1048576,0),MATCH(G$5,'Home Airport Cnx Demand'!$B$6:$K$6,0)),0)</f>
        <v>1047.6511851665787</v>
      </c>
      <c r="H101" s="29">
        <f t="shared" si="25"/>
        <v>1047.6511851665787</v>
      </c>
      <c r="I101" s="122">
        <f t="shared" si="26"/>
        <v>0.27023878699999981</v>
      </c>
      <c r="J101" s="29">
        <f t="shared" si="27"/>
        <v>0</v>
      </c>
      <c r="K101" s="29">
        <f t="shared" si="28"/>
        <v>1330.7671706451072</v>
      </c>
      <c r="L101" s="29">
        <f t="shared" si="29"/>
        <v>1330.7671706451072</v>
      </c>
      <c r="M101" s="122">
        <f>IFERROR(INDEX(AirlineHomeAirportQSI,MATCH(B101,'QSI for Home Airport'!$B$6:$B$1048576,0),MATCH(M$5,'QSI for Home Airport'!$B$6:$Q$6,0)),0)</f>
        <v>0</v>
      </c>
      <c r="N101" s="29">
        <f t="shared" si="30"/>
        <v>0</v>
      </c>
      <c r="O101" s="7">
        <f t="shared" si="31"/>
        <v>0</v>
      </c>
      <c r="P101" s="30">
        <f t="shared" si="32"/>
        <v>0</v>
      </c>
      <c r="Q101" s="29">
        <f t="shared" si="33"/>
        <v>0</v>
      </c>
      <c r="R101" s="29">
        <f t="shared" si="34"/>
        <v>0</v>
      </c>
      <c r="S101" s="842">
        <f t="shared" si="36"/>
        <v>0</v>
      </c>
    </row>
    <row r="102" spans="1:19" x14ac:dyDescent="0.2">
      <c r="A102" s="139">
        <f>'Home Airport Cnx Demand'!A90</f>
        <v>84</v>
      </c>
      <c r="B102" s="139" t="str">
        <f>'Home Airport Cnx Demand'!B90</f>
        <v>ISB</v>
      </c>
      <c r="C102" s="123" t="str">
        <f>IFERROR(VLOOKUP($B102,'City Lookup'!$C$4:$E$1048576,2,FALSE),"-")</f>
        <v>Islamabad</v>
      </c>
      <c r="D102" s="123" t="str">
        <f>IFERROR(VLOOKUP($B102,'City Lookup'!$C$4:$E$1048576,3,FALSE),"-")</f>
        <v>Pakistan</v>
      </c>
      <c r="E102" s="78" t="str">
        <f t="shared" ref="E102:E133" si="37">IFERROR(IF(F102&gt;5000,"Direct Service","No Direct Service"),"-")</f>
        <v>No Direct Service</v>
      </c>
      <c r="F102" s="121">
        <f>IFERROR(INDEX(HomeAirportCnxDemand,MATCH($B102,'Home Airport Cnx Demand'!$B$6:$B$1048576,0),MATCH(F$5,'Home Airport Cnx Demand'!$B$6:$K$6,0)),0)</f>
        <v>0</v>
      </c>
      <c r="G102" s="121">
        <f>IFERROR(INDEX(HomeAirportCnxDemand,MATCH($B102,'Home Airport Cnx Demand'!$B$6:$B$1048576,0),MATCH(G$5,'Home Airport Cnx Demand'!$B$6:$K$6,0)),0)</f>
        <v>970.58399738245544</v>
      </c>
      <c r="H102" s="29">
        <f t="shared" ref="H102:H133" si="38">SUM(F102,G102)</f>
        <v>970.58399738245544</v>
      </c>
      <c r="I102" s="122">
        <f t="shared" ref="I102:I133" si="39">IFERROR(INDEX($E$186:$E$243,MATCH(D102,$B$186:$B$243,0)),0)</f>
        <v>0.22161150899999993</v>
      </c>
      <c r="J102" s="29">
        <f t="shared" ref="J102:J133" si="40">F102*(1+$I102)</f>
        <v>0</v>
      </c>
      <c r="K102" s="29">
        <f t="shared" ref="K102:K133" si="41">G102*(1+$I102)</f>
        <v>1185.6765816536333</v>
      </c>
      <c r="L102" s="29">
        <f t="shared" ref="L102:L133" si="42">SUM(J102,K102)</f>
        <v>1185.6765816536333</v>
      </c>
      <c r="M102" s="122">
        <f>IFERROR(INDEX(AirlineHomeAirportQSI,MATCH(B102,'QSI for Home Airport'!$B$6:$B$1048576,0),MATCH(M$5,'QSI for Home Airport'!$B$6:$Q$6,0)),0)</f>
        <v>0</v>
      </c>
      <c r="N102" s="29">
        <f t="shared" ref="N102:N133" si="43">K102*M102</f>
        <v>0</v>
      </c>
      <c r="O102" s="7">
        <f t="shared" ref="O102:O133" si="44">IFERROR(N102/L102,0%)</f>
        <v>0</v>
      </c>
      <c r="P102" s="30">
        <f t="shared" ref="P102:P133" si="45">IF((M102*QSIAdjustmentFactor)&gt;P$4,P$4,M102*QSIAdjustmentFactor)</f>
        <v>0</v>
      </c>
      <c r="Q102" s="29">
        <f t="shared" ref="Q102:Q133" si="46">K102*P102</f>
        <v>0</v>
      </c>
      <c r="R102" s="29">
        <f t="shared" ref="R102:R133" si="47">Q102*SeasonalityFactorHomeAirport</f>
        <v>0</v>
      </c>
      <c r="S102" s="842">
        <f t="shared" si="36"/>
        <v>0</v>
      </c>
    </row>
    <row r="103" spans="1:19" x14ac:dyDescent="0.2">
      <c r="A103" s="139">
        <f>'Home Airport Cnx Demand'!A92</f>
        <v>86</v>
      </c>
      <c r="B103" s="139" t="str">
        <f>'Home Airport Cnx Demand'!B92</f>
        <v>TUN</v>
      </c>
      <c r="C103" s="123" t="str">
        <f>IFERROR(VLOOKUP($B103,'City Lookup'!$C$4:$E$1048576,2,FALSE),"-")</f>
        <v>Tunis</v>
      </c>
      <c r="D103" s="123" t="str">
        <f>IFERROR(VLOOKUP($B103,'City Lookup'!$C$4:$E$1048576,3,FALSE),"-")</f>
        <v>Tunisia</v>
      </c>
      <c r="E103" s="78" t="str">
        <f t="shared" si="37"/>
        <v>No Direct Service</v>
      </c>
      <c r="F103" s="121">
        <f>IFERROR(INDEX(HomeAirportCnxDemand,MATCH($B103,'Home Airport Cnx Demand'!$B$6:$B$1048576,0),MATCH(F$5,'Home Airport Cnx Demand'!$B$6:$K$6,0)),0)</f>
        <v>0</v>
      </c>
      <c r="G103" s="121">
        <f>IFERROR(INDEX(HomeAirportCnxDemand,MATCH($B103,'Home Airport Cnx Demand'!$B$6:$B$1048576,0),MATCH(G$5,'Home Airport Cnx Demand'!$B$6:$K$6,0)),0)</f>
        <v>902.89952421296994</v>
      </c>
      <c r="H103" s="29">
        <f t="shared" si="38"/>
        <v>902.89952421296994</v>
      </c>
      <c r="I103" s="122">
        <f t="shared" si="39"/>
        <v>0.13789318400000017</v>
      </c>
      <c r="J103" s="29">
        <f t="shared" si="40"/>
        <v>0</v>
      </c>
      <c r="K103" s="29">
        <f t="shared" si="41"/>
        <v>1027.4032144387816</v>
      </c>
      <c r="L103" s="29">
        <f t="shared" si="42"/>
        <v>1027.4032144387816</v>
      </c>
      <c r="M103" s="122">
        <f>IFERROR(INDEX(AirlineHomeAirportQSI,MATCH(B103,'QSI for Home Airport'!$B$6:$B$1048576,0),MATCH(M$5,'QSI for Home Airport'!$B$6:$Q$6,0)),0)</f>
        <v>0</v>
      </c>
      <c r="N103" s="29">
        <f t="shared" si="43"/>
        <v>0</v>
      </c>
      <c r="O103" s="7">
        <f t="shared" si="44"/>
        <v>0</v>
      </c>
      <c r="P103" s="30">
        <f t="shared" si="45"/>
        <v>0</v>
      </c>
      <c r="Q103" s="29">
        <f t="shared" si="46"/>
        <v>0</v>
      </c>
      <c r="R103" s="29">
        <f t="shared" si="47"/>
        <v>0</v>
      </c>
      <c r="S103" s="842">
        <f t="shared" si="36"/>
        <v>0</v>
      </c>
    </row>
    <row r="104" spans="1:19" x14ac:dyDescent="0.2">
      <c r="A104" s="139">
        <f>'Home Airport Cnx Demand'!A97</f>
        <v>91</v>
      </c>
      <c r="B104" s="139" t="str">
        <f>'Home Airport Cnx Demand'!B97</f>
        <v>OPO</v>
      </c>
      <c r="C104" s="123" t="str">
        <f>IFERROR(VLOOKUP($B104,'City Lookup'!$C$4:$E$1048576,2,FALSE),"-")</f>
        <v>Porto</v>
      </c>
      <c r="D104" s="123" t="str">
        <f>IFERROR(VLOOKUP($B104,'City Lookup'!$C$4:$E$1048576,3,FALSE),"-")</f>
        <v>Portugal</v>
      </c>
      <c r="E104" s="78" t="str">
        <f t="shared" si="37"/>
        <v>No Direct Service</v>
      </c>
      <c r="F104" s="121">
        <f>IFERROR(INDEX(HomeAirportCnxDemand,MATCH($B104,'Home Airport Cnx Demand'!$B$6:$B$1048576,0),MATCH(F$5,'Home Airport Cnx Demand'!$B$6:$K$6,0)),0)</f>
        <v>0</v>
      </c>
      <c r="G104" s="121">
        <f>IFERROR(INDEX(HomeAirportCnxDemand,MATCH($B104,'Home Airport Cnx Demand'!$B$6:$B$1048576,0),MATCH(G$5,'Home Airport Cnx Demand'!$B$6:$K$6,0)),0)</f>
        <v>554.35286924273908</v>
      </c>
      <c r="H104" s="29">
        <f t="shared" si="38"/>
        <v>554.35286924273908</v>
      </c>
      <c r="I104" s="122">
        <f t="shared" si="39"/>
        <v>8.6373951999999976E-2</v>
      </c>
      <c r="J104" s="29">
        <f t="shared" si="40"/>
        <v>0</v>
      </c>
      <c r="K104" s="29">
        <f t="shared" si="41"/>
        <v>602.23451736177367</v>
      </c>
      <c r="L104" s="29">
        <f t="shared" si="42"/>
        <v>602.23451736177367</v>
      </c>
      <c r="M104" s="122">
        <f>IFERROR(INDEX(AirlineHomeAirportQSI,MATCH(B104,'QSI for Home Airport'!$B$6:$B$1048576,0),MATCH(M$5,'QSI for Home Airport'!$B$6:$Q$6,0)),0)</f>
        <v>0</v>
      </c>
      <c r="N104" s="29">
        <f t="shared" si="43"/>
        <v>0</v>
      </c>
      <c r="O104" s="7">
        <f t="shared" si="44"/>
        <v>0</v>
      </c>
      <c r="P104" s="30">
        <f t="shared" si="45"/>
        <v>0</v>
      </c>
      <c r="Q104" s="29">
        <f t="shared" si="46"/>
        <v>0</v>
      </c>
      <c r="R104" s="29">
        <f t="shared" si="47"/>
        <v>0</v>
      </c>
      <c r="S104" s="842">
        <f t="shared" si="36"/>
        <v>0</v>
      </c>
    </row>
    <row r="105" spans="1:19" x14ac:dyDescent="0.2">
      <c r="A105" s="139">
        <f>'Home Airport Cnx Demand'!A99</f>
        <v>93</v>
      </c>
      <c r="B105" s="139" t="str">
        <f>'Home Airport Cnx Demand'!B99</f>
        <v>MLA</v>
      </c>
      <c r="C105" s="123" t="str">
        <f>IFERROR(VLOOKUP($B105,'City Lookup'!$C$4:$E$1048576,2,FALSE),"-")</f>
        <v>Malta</v>
      </c>
      <c r="D105" s="123" t="str">
        <f>IFERROR(VLOOKUP($B105,'City Lookup'!$C$4:$E$1048576,3,FALSE),"-")</f>
        <v>Malta</v>
      </c>
      <c r="E105" s="78" t="str">
        <f t="shared" si="37"/>
        <v>No Direct Service</v>
      </c>
      <c r="F105" s="121">
        <f>IFERROR(INDEX(HomeAirportCnxDemand,MATCH($B105,'Home Airport Cnx Demand'!$B$6:$B$1048576,0),MATCH(F$5,'Home Airport Cnx Demand'!$B$6:$K$6,0)),0)</f>
        <v>0</v>
      </c>
      <c r="G105" s="121">
        <f>IFERROR(INDEX(HomeAirportCnxDemand,MATCH($B105,'Home Airport Cnx Demand'!$B$6:$B$1048576,0),MATCH(G$5,'Home Airport Cnx Demand'!$B$6:$K$6,0)),0)</f>
        <v>476.02621502157871</v>
      </c>
      <c r="H105" s="25">
        <f t="shared" si="38"/>
        <v>476.02621502157871</v>
      </c>
      <c r="I105" s="122">
        <f t="shared" si="39"/>
        <v>8.6373951999999976E-2</v>
      </c>
      <c r="J105" s="25">
        <f t="shared" si="40"/>
        <v>0</v>
      </c>
      <c r="K105" s="25">
        <f t="shared" si="41"/>
        <v>517.14248046859416</v>
      </c>
      <c r="L105" s="25">
        <f t="shared" si="42"/>
        <v>517.14248046859416</v>
      </c>
      <c r="M105" s="122">
        <f>IFERROR(INDEX(AirlineHomeAirportQSI,MATCH(B105,'QSI for Home Airport'!$B$6:$B$1048576,0),MATCH(M$5,'QSI for Home Airport'!$B$6:$Q$6,0)),0)</f>
        <v>0</v>
      </c>
      <c r="N105" s="29">
        <f t="shared" si="43"/>
        <v>0</v>
      </c>
      <c r="O105" s="7">
        <f t="shared" si="44"/>
        <v>0</v>
      </c>
      <c r="P105" s="30">
        <f t="shared" si="45"/>
        <v>0</v>
      </c>
      <c r="Q105" s="29">
        <f t="shared" si="46"/>
        <v>0</v>
      </c>
      <c r="R105" s="29">
        <f t="shared" si="47"/>
        <v>0</v>
      </c>
      <c r="S105" s="842">
        <f t="shared" si="36"/>
        <v>0</v>
      </c>
    </row>
    <row r="106" spans="1:19" x14ac:dyDescent="0.2">
      <c r="A106" s="139">
        <f>'Home Airport Cnx Demand'!A102</f>
        <v>96</v>
      </c>
      <c r="B106" s="139" t="str">
        <f>'Home Airport Cnx Demand'!B102</f>
        <v>PMI</v>
      </c>
      <c r="C106" s="123" t="str">
        <f>IFERROR(VLOOKUP($B106,'City Lookup'!$C$4:$E$1048576,2,FALSE),"-")</f>
        <v>Palma de Mallorca</v>
      </c>
      <c r="D106" s="123" t="str">
        <f>IFERROR(VLOOKUP($B106,'City Lookup'!$C$4:$E$1048576,3,FALSE),"-")</f>
        <v>Spain</v>
      </c>
      <c r="E106" s="78" t="str">
        <f t="shared" si="37"/>
        <v>No Direct Service</v>
      </c>
      <c r="F106" s="121">
        <f>IFERROR(INDEX(HomeAirportCnxDemand,MATCH($B106,'Home Airport Cnx Demand'!$B$6:$B$1048576,0),MATCH(F$5,'Home Airport Cnx Demand'!$B$6:$K$6,0)),0)</f>
        <v>0</v>
      </c>
      <c r="G106" s="121">
        <f>IFERROR(INDEX(HomeAirportCnxDemand,MATCH($B106,'Home Airport Cnx Demand'!$B$6:$B$1048576,0),MATCH(G$5,'Home Airport Cnx Demand'!$B$6:$K$6,0)),0)</f>
        <v>374.72697687534901</v>
      </c>
      <c r="H106" s="29">
        <f t="shared" si="38"/>
        <v>374.72697687534901</v>
      </c>
      <c r="I106" s="122">
        <f t="shared" si="39"/>
        <v>8.6373951999999976E-2</v>
      </c>
      <c r="J106" s="29">
        <f t="shared" si="40"/>
        <v>0</v>
      </c>
      <c r="K106" s="29">
        <f t="shared" si="41"/>
        <v>407.09362678908553</v>
      </c>
      <c r="L106" s="29">
        <f t="shared" si="42"/>
        <v>407.09362678908553</v>
      </c>
      <c r="M106" s="122">
        <f>IFERROR(INDEX(AirlineHomeAirportQSI,MATCH(B106,'QSI for Home Airport'!$B$6:$B$1048576,0),MATCH(M$5,'QSI for Home Airport'!$B$6:$Q$6,0)),0)</f>
        <v>0</v>
      </c>
      <c r="N106" s="29">
        <f t="shared" si="43"/>
        <v>0</v>
      </c>
      <c r="O106" s="7">
        <f t="shared" si="44"/>
        <v>0</v>
      </c>
      <c r="P106" s="30">
        <f t="shared" si="45"/>
        <v>0</v>
      </c>
      <c r="Q106" s="29">
        <f t="shared" si="46"/>
        <v>0</v>
      </c>
      <c r="R106" s="29">
        <f t="shared" si="47"/>
        <v>0</v>
      </c>
      <c r="S106" s="842">
        <f t="shared" si="36"/>
        <v>0</v>
      </c>
    </row>
    <row r="107" spans="1:19" x14ac:dyDescent="0.2">
      <c r="A107" s="139">
        <f>'Home Airport Cnx Demand'!A104</f>
        <v>98</v>
      </c>
      <c r="B107" s="139" t="str">
        <f>'Home Airport Cnx Demand'!B104</f>
        <v>LCA</v>
      </c>
      <c r="C107" s="123" t="str">
        <f>IFERROR(VLOOKUP($B107,'City Lookup'!$C$4:$E$1048576,2,FALSE),"-")</f>
        <v>Larnaca</v>
      </c>
      <c r="D107" s="123" t="str">
        <f>IFERROR(VLOOKUP($B107,'City Lookup'!$C$4:$E$1048576,3,FALSE),"-")</f>
        <v>Cyprus</v>
      </c>
      <c r="E107" s="78" t="str">
        <f t="shared" si="37"/>
        <v>No Direct Service</v>
      </c>
      <c r="F107" s="121">
        <f>IFERROR(INDEX(HomeAirportCnxDemand,MATCH($B107,'Home Airport Cnx Demand'!$B$6:$B$1048576,0),MATCH(F$5,'Home Airport Cnx Demand'!$B$6:$K$6,0)),0)</f>
        <v>0</v>
      </c>
      <c r="G107" s="121">
        <f>IFERROR(INDEX(HomeAirportCnxDemand,MATCH($B107,'Home Airport Cnx Demand'!$B$6:$B$1048576,0),MATCH(G$5,'Home Airport Cnx Demand'!$B$6:$K$6,0)),0)</f>
        <v>323.49344555318976</v>
      </c>
      <c r="H107" s="29">
        <f t="shared" si="38"/>
        <v>323.49344555318976</v>
      </c>
      <c r="I107" s="122">
        <f t="shared" si="39"/>
        <v>8.6373951999999976E-2</v>
      </c>
      <c r="J107" s="29">
        <f t="shared" si="40"/>
        <v>0</v>
      </c>
      <c r="K107" s="29">
        <f t="shared" si="41"/>
        <v>351.43485289171559</v>
      </c>
      <c r="L107" s="29">
        <f t="shared" si="42"/>
        <v>351.43485289171559</v>
      </c>
      <c r="M107" s="122">
        <f>IFERROR(INDEX(AirlineHomeAirportQSI,MATCH(B107,'QSI for Home Airport'!$B$6:$B$1048576,0),MATCH(M$5,'QSI for Home Airport'!$B$6:$Q$6,0)),0)</f>
        <v>0</v>
      </c>
      <c r="N107" s="29">
        <f t="shared" si="43"/>
        <v>0</v>
      </c>
      <c r="O107" s="7">
        <f t="shared" si="44"/>
        <v>0</v>
      </c>
      <c r="P107" s="30">
        <f t="shared" si="45"/>
        <v>0</v>
      </c>
      <c r="Q107" s="29">
        <f t="shared" si="46"/>
        <v>0</v>
      </c>
      <c r="R107" s="29">
        <f t="shared" si="47"/>
        <v>0</v>
      </c>
      <c r="S107" s="842">
        <f t="shared" si="36"/>
        <v>0</v>
      </c>
    </row>
    <row r="108" spans="1:19" x14ac:dyDescent="0.2">
      <c r="A108" s="139">
        <f>'Home Airport Cnx Demand'!A106</f>
        <v>100</v>
      </c>
      <c r="B108" s="139" t="str">
        <f>'Home Airport Cnx Demand'!B106</f>
        <v>MRU</v>
      </c>
      <c r="C108" s="123" t="str">
        <f>IFERROR(VLOOKUP($B108,'City Lookup'!$C$4:$E$1048576,2,FALSE),"-")</f>
        <v>Mauritius</v>
      </c>
      <c r="D108" s="123" t="str">
        <f>IFERROR(VLOOKUP($B108,'City Lookup'!$C$4:$E$1048576,3,FALSE),"-")</f>
        <v>Mauritius</v>
      </c>
      <c r="E108" s="78" t="str">
        <f t="shared" si="37"/>
        <v>No Direct Service</v>
      </c>
      <c r="F108" s="121">
        <f>IFERROR(INDEX(HomeAirportCnxDemand,MATCH($B108,'Home Airport Cnx Demand'!$B$6:$B$1048576,0),MATCH(F$5,'Home Airport Cnx Demand'!$B$6:$K$6,0)),0)</f>
        <v>0</v>
      </c>
      <c r="G108" s="121">
        <f>IFERROR(INDEX(HomeAirportCnxDemand,MATCH($B108,'Home Airport Cnx Demand'!$B$6:$B$1048576,0),MATCH(G$5,'Home Airport Cnx Demand'!$B$6:$K$6,0)),0)</f>
        <v>206.28868777272845</v>
      </c>
      <c r="H108" s="29">
        <f t="shared" si="38"/>
        <v>206.28868777272845</v>
      </c>
      <c r="I108" s="122">
        <f t="shared" si="39"/>
        <v>0.13789318400000017</v>
      </c>
      <c r="J108" s="29">
        <f t="shared" si="40"/>
        <v>0</v>
      </c>
      <c r="K108" s="29">
        <f t="shared" si="41"/>
        <v>234.73449175289187</v>
      </c>
      <c r="L108" s="29">
        <f t="shared" si="42"/>
        <v>234.73449175289187</v>
      </c>
      <c r="M108" s="122">
        <f>IFERROR(INDEX(AirlineHomeAirportQSI,MATCH(B108,'QSI for Home Airport'!$B$6:$B$1048576,0),MATCH(M$5,'QSI for Home Airport'!$B$6:$Q$6,0)),0)</f>
        <v>0</v>
      </c>
      <c r="N108" s="29">
        <f t="shared" si="43"/>
        <v>0</v>
      </c>
      <c r="O108" s="7">
        <f t="shared" si="44"/>
        <v>0</v>
      </c>
      <c r="P108" s="30">
        <f t="shared" si="45"/>
        <v>0</v>
      </c>
      <c r="Q108" s="29">
        <f t="shared" si="46"/>
        <v>0</v>
      </c>
      <c r="R108" s="29">
        <f t="shared" si="47"/>
        <v>0</v>
      </c>
      <c r="S108" s="842">
        <f t="shared" si="36"/>
        <v>0</v>
      </c>
    </row>
    <row r="109" spans="1:19" x14ac:dyDescent="0.2">
      <c r="A109" s="139">
        <f>'Home Airport Cnx Demand'!A107</f>
        <v>101</v>
      </c>
      <c r="B109" s="139" t="str">
        <f>'Home Airport Cnx Demand'!B107</f>
        <v>BAK</v>
      </c>
      <c r="C109" s="123" t="str">
        <f>IFERROR(VLOOKUP($B109,'City Lookup'!$C$4:$E$1048576,2,FALSE),"-")</f>
        <v>Baku</v>
      </c>
      <c r="D109" s="123" t="str">
        <f>IFERROR(VLOOKUP($B109,'City Lookup'!$C$4:$E$1048576,3,FALSE),"-")</f>
        <v>Azerbaijan</v>
      </c>
      <c r="E109" s="78" t="str">
        <f t="shared" si="37"/>
        <v>No Direct Service</v>
      </c>
      <c r="F109" s="121">
        <f>IFERROR(INDEX(HomeAirportCnxDemand,MATCH($B109,'Home Airport Cnx Demand'!$B$6:$B$1048576,0),MATCH(F$5,'Home Airport Cnx Demand'!$B$6:$K$6,0)),0)</f>
        <v>0</v>
      </c>
      <c r="G109" s="121">
        <f>IFERROR(INDEX(HomeAirportCnxDemand,MATCH($B109,'Home Airport Cnx Demand'!$B$6:$B$1048576,0),MATCH(G$5,'Home Airport Cnx Demand'!$B$6:$K$6,0)),0)</f>
        <v>185.97246511174407</v>
      </c>
      <c r="H109" s="29">
        <f t="shared" si="38"/>
        <v>185.97246511174407</v>
      </c>
      <c r="I109" s="122">
        <f t="shared" si="39"/>
        <v>0.27023878699999981</v>
      </c>
      <c r="J109" s="29">
        <f t="shared" si="40"/>
        <v>0</v>
      </c>
      <c r="K109" s="29">
        <f t="shared" si="41"/>
        <v>236.22943849894156</v>
      </c>
      <c r="L109" s="29">
        <f t="shared" si="42"/>
        <v>236.22943849894156</v>
      </c>
      <c r="M109" s="122">
        <f>IFERROR(INDEX(AirlineHomeAirportQSI,MATCH(B109,'QSI for Home Airport'!$B$6:$B$1048576,0),MATCH(M$5,'QSI for Home Airport'!$B$6:$Q$6,0)),0)</f>
        <v>0</v>
      </c>
      <c r="N109" s="29">
        <f t="shared" si="43"/>
        <v>0</v>
      </c>
      <c r="O109" s="7">
        <f t="shared" si="44"/>
        <v>0</v>
      </c>
      <c r="P109" s="30">
        <f t="shared" si="45"/>
        <v>0</v>
      </c>
      <c r="Q109" s="29">
        <f t="shared" si="46"/>
        <v>0</v>
      </c>
      <c r="R109" s="29">
        <f t="shared" si="47"/>
        <v>0</v>
      </c>
      <c r="S109" s="842">
        <f t="shared" si="36"/>
        <v>0</v>
      </c>
    </row>
    <row r="110" spans="1:19" x14ac:dyDescent="0.2">
      <c r="A110" s="139">
        <f>'Home Airport Cnx Demand'!A109</f>
        <v>103</v>
      </c>
      <c r="B110" s="139" t="str">
        <f>'Home Airport Cnx Demand'!B109</f>
        <v>LCG</v>
      </c>
      <c r="C110" s="123" t="str">
        <f>IFERROR(VLOOKUP($B110,'City Lookup'!$C$4:$E$1048576,2,FALSE),"-")</f>
        <v>A Coruna</v>
      </c>
      <c r="D110" s="123" t="str">
        <f>IFERROR(VLOOKUP($B110,'City Lookup'!$C$4:$E$1048576,3,FALSE),"-")</f>
        <v>Spain</v>
      </c>
      <c r="E110" s="78" t="str">
        <f t="shared" si="37"/>
        <v>No Direct Service</v>
      </c>
      <c r="F110" s="121">
        <f>IFERROR(INDEX(HomeAirportCnxDemand,MATCH($B110,'Home Airport Cnx Demand'!$B$6:$B$1048576,0),MATCH(F$5,'Home Airport Cnx Demand'!$B$6:$K$6,0)),0)</f>
        <v>0</v>
      </c>
      <c r="G110" s="121">
        <f>IFERROR(INDEX(HomeAirportCnxDemand,MATCH($B110,'Home Airport Cnx Demand'!$B$6:$B$1048576,0),MATCH(G$5,'Home Airport Cnx Demand'!$B$6:$K$6,0)),0)</f>
        <v>92.733722888195842</v>
      </c>
      <c r="H110" s="29">
        <f t="shared" si="38"/>
        <v>92.733722888195842</v>
      </c>
      <c r="I110" s="122">
        <f t="shared" si="39"/>
        <v>8.6373951999999976E-2</v>
      </c>
      <c r="J110" s="29">
        <f t="shared" si="40"/>
        <v>0</v>
      </c>
      <c r="K110" s="29">
        <f t="shared" si="41"/>
        <v>100.74350101772217</v>
      </c>
      <c r="L110" s="29">
        <f t="shared" si="42"/>
        <v>100.74350101772217</v>
      </c>
      <c r="M110" s="122">
        <f>IFERROR(INDEX(AirlineHomeAirportQSI,MATCH(B110,'QSI for Home Airport'!$B$6:$B$1048576,0),MATCH(M$5,'QSI for Home Airport'!$B$6:$Q$6,0)),0)</f>
        <v>0</v>
      </c>
      <c r="N110" s="29">
        <f t="shared" si="43"/>
        <v>0</v>
      </c>
      <c r="O110" s="7">
        <f t="shared" si="44"/>
        <v>0</v>
      </c>
      <c r="P110" s="30">
        <f t="shared" si="45"/>
        <v>0</v>
      </c>
      <c r="Q110" s="29">
        <f t="shared" si="46"/>
        <v>0</v>
      </c>
      <c r="R110" s="29">
        <f t="shared" si="47"/>
        <v>0</v>
      </c>
      <c r="S110" s="842">
        <f t="shared" si="36"/>
        <v>0</v>
      </c>
    </row>
    <row r="111" spans="1:19" x14ac:dyDescent="0.2">
      <c r="A111" s="139">
        <f>'Home Airport Cnx Demand'!A110</f>
        <v>104</v>
      </c>
      <c r="B111" s="139" t="str">
        <f>'Home Airport Cnx Demand'!B110</f>
        <v>JTR</v>
      </c>
      <c r="C111" s="123" t="str">
        <f>IFERROR(VLOOKUP($B111,'City Lookup'!$C$4:$E$1048576,2,FALSE),"-")</f>
        <v>Thira</v>
      </c>
      <c r="D111" s="123" t="str">
        <f>IFERROR(VLOOKUP($B111,'City Lookup'!$C$4:$E$1048576,3,FALSE),"-")</f>
        <v>Greece</v>
      </c>
      <c r="E111" s="78" t="str">
        <f t="shared" si="37"/>
        <v>No Direct Service</v>
      </c>
      <c r="F111" s="121">
        <f>IFERROR(INDEX(HomeAirportCnxDemand,MATCH($B111,'Home Airport Cnx Demand'!$B$6:$B$1048576,0),MATCH(F$5,'Home Airport Cnx Demand'!$B$6:$K$6,0)),0)</f>
        <v>0</v>
      </c>
      <c r="G111" s="121">
        <f>IFERROR(INDEX(HomeAirportCnxDemand,MATCH($B111,'Home Airport Cnx Demand'!$B$6:$B$1048576,0),MATCH(G$5,'Home Airport Cnx Demand'!$B$6:$K$6,0)),0)</f>
        <v>87.827898498351416</v>
      </c>
      <c r="H111" s="29">
        <f t="shared" si="38"/>
        <v>87.827898498351416</v>
      </c>
      <c r="I111" s="122">
        <f t="shared" si="39"/>
        <v>8.6373951999999976E-2</v>
      </c>
      <c r="J111" s="29">
        <f t="shared" si="40"/>
        <v>0</v>
      </c>
      <c r="K111" s="29">
        <f t="shared" si="41"/>
        <v>95.413941187508897</v>
      </c>
      <c r="L111" s="29">
        <f t="shared" si="42"/>
        <v>95.413941187508897</v>
      </c>
      <c r="M111" s="122">
        <f>IFERROR(INDEX(AirlineHomeAirportQSI,MATCH(B111,'QSI for Home Airport'!$B$6:$B$1048576,0),MATCH(M$5,'QSI for Home Airport'!$B$6:$Q$6,0)),0)</f>
        <v>0</v>
      </c>
      <c r="N111" s="29">
        <f t="shared" si="43"/>
        <v>0</v>
      </c>
      <c r="O111" s="7">
        <f t="shared" si="44"/>
        <v>0</v>
      </c>
      <c r="P111" s="30">
        <f t="shared" si="45"/>
        <v>0</v>
      </c>
      <c r="Q111" s="29">
        <f t="shared" si="46"/>
        <v>0</v>
      </c>
      <c r="R111" s="29">
        <f t="shared" si="47"/>
        <v>0</v>
      </c>
      <c r="S111" s="842">
        <f t="shared" si="36"/>
        <v>0</v>
      </c>
    </row>
    <row r="112" spans="1:19" x14ac:dyDescent="0.2">
      <c r="A112" s="139">
        <f>'Home Airport Cnx Demand'!A111</f>
        <v>105</v>
      </c>
      <c r="B112" s="139" t="str">
        <f>'Home Airport Cnx Demand'!B111</f>
        <v>FAO</v>
      </c>
      <c r="C112" s="123" t="str">
        <f>IFERROR(VLOOKUP($B112,'City Lookup'!$C$4:$E$1048576,2,FALSE),"-")</f>
        <v>Faro</v>
      </c>
      <c r="D112" s="123" t="str">
        <f>IFERROR(VLOOKUP($B112,'City Lookup'!$C$4:$E$1048576,3,FALSE),"-")</f>
        <v>Portugal</v>
      </c>
      <c r="E112" s="78" t="str">
        <f t="shared" si="37"/>
        <v>No Direct Service</v>
      </c>
      <c r="F112" s="121">
        <f>IFERROR(INDEX(HomeAirportCnxDemand,MATCH($B112,'Home Airport Cnx Demand'!$B$6:$B$1048576,0),MATCH(F$5,'Home Airport Cnx Demand'!$B$6:$K$6,0)),0)</f>
        <v>0</v>
      </c>
      <c r="G112" s="121">
        <f>IFERROR(INDEX(HomeAirportCnxDemand,MATCH($B112,'Home Airport Cnx Demand'!$B$6:$B$1048576,0),MATCH(G$5,'Home Airport Cnx Demand'!$B$6:$K$6,0)),0)</f>
        <v>73.543684780638714</v>
      </c>
      <c r="H112" s="25">
        <f t="shared" si="38"/>
        <v>73.543684780638714</v>
      </c>
      <c r="I112" s="122">
        <f t="shared" si="39"/>
        <v>8.6373951999999976E-2</v>
      </c>
      <c r="J112" s="25">
        <f t="shared" si="40"/>
        <v>0</v>
      </c>
      <c r="K112" s="25">
        <f t="shared" si="41"/>
        <v>79.895943479784734</v>
      </c>
      <c r="L112" s="25">
        <f t="shared" si="42"/>
        <v>79.895943479784734</v>
      </c>
      <c r="M112" s="122">
        <f>IFERROR(INDEX(AirlineHomeAirportQSI,MATCH(B112,'QSI for Home Airport'!$B$6:$B$1048576,0),MATCH(M$5,'QSI for Home Airport'!$B$6:$Q$6,0)),0)</f>
        <v>0</v>
      </c>
      <c r="N112" s="29">
        <f t="shared" si="43"/>
        <v>0</v>
      </c>
      <c r="O112" s="7">
        <f t="shared" si="44"/>
        <v>0</v>
      </c>
      <c r="P112" s="30">
        <f t="shared" si="45"/>
        <v>0</v>
      </c>
      <c r="Q112" s="29">
        <f t="shared" si="46"/>
        <v>0</v>
      </c>
      <c r="R112" s="29">
        <f t="shared" si="47"/>
        <v>0</v>
      </c>
      <c r="S112" s="842">
        <f t="shared" si="36"/>
        <v>0</v>
      </c>
    </row>
    <row r="113" spans="1:19" x14ac:dyDescent="0.2">
      <c r="A113" s="139">
        <f>'Home Airport Cnx Demand'!A112</f>
        <v>106</v>
      </c>
      <c r="B113" s="139" t="str">
        <f>'Home Airport Cnx Demand'!B112</f>
        <v>TAS</v>
      </c>
      <c r="C113" s="123" t="str">
        <f>IFERROR(VLOOKUP($B113,'City Lookup'!$C$4:$E$1048576,2,FALSE),"-")</f>
        <v>Tashkent</v>
      </c>
      <c r="D113" s="123" t="str">
        <f>IFERROR(VLOOKUP($B113,'City Lookup'!$C$4:$E$1048576,3,FALSE),"-")</f>
        <v>Uzbekistan</v>
      </c>
      <c r="E113" s="78" t="str">
        <f t="shared" si="37"/>
        <v>No Direct Service</v>
      </c>
      <c r="F113" s="121">
        <f>IFERROR(INDEX(HomeAirportCnxDemand,MATCH($B113,'Home Airport Cnx Demand'!$B$6:$B$1048576,0),MATCH(F$5,'Home Airport Cnx Demand'!$B$6:$K$6,0)),0)</f>
        <v>0</v>
      </c>
      <c r="G113" s="121">
        <f>IFERROR(INDEX(HomeAirportCnxDemand,MATCH($B113,'Home Airport Cnx Demand'!$B$6:$B$1048576,0),MATCH(G$5,'Home Airport Cnx Demand'!$B$6:$K$6,0)),0)</f>
        <v>66.902394881300921</v>
      </c>
      <c r="H113" s="29">
        <f t="shared" si="38"/>
        <v>66.902394881300921</v>
      </c>
      <c r="I113" s="122">
        <f t="shared" si="39"/>
        <v>0.27023878699999981</v>
      </c>
      <c r="J113" s="29">
        <f t="shared" si="40"/>
        <v>0</v>
      </c>
      <c r="K113" s="29">
        <f t="shared" si="41"/>
        <v>84.982016921418676</v>
      </c>
      <c r="L113" s="29">
        <f t="shared" si="42"/>
        <v>84.982016921418676</v>
      </c>
      <c r="M113" s="122">
        <f>IFERROR(INDEX(AirlineHomeAirportQSI,MATCH(B113,'QSI for Home Airport'!$B$6:$B$1048576,0),MATCH(M$5,'QSI for Home Airport'!$B$6:$Q$6,0)),0)</f>
        <v>0</v>
      </c>
      <c r="N113" s="29">
        <f t="shared" si="43"/>
        <v>0</v>
      </c>
      <c r="O113" s="7">
        <f t="shared" si="44"/>
        <v>0</v>
      </c>
      <c r="P113" s="30">
        <f t="shared" si="45"/>
        <v>0</v>
      </c>
      <c r="Q113" s="29">
        <f t="shared" si="46"/>
        <v>0</v>
      </c>
      <c r="R113" s="29">
        <f t="shared" si="47"/>
        <v>0</v>
      </c>
      <c r="S113" s="842">
        <f t="shared" si="36"/>
        <v>0</v>
      </c>
    </row>
    <row r="114" spans="1:19" x14ac:dyDescent="0.2">
      <c r="A114" s="139">
        <f>'Home Airport Cnx Demand'!A114</f>
        <v>108</v>
      </c>
      <c r="B114" s="139" t="str">
        <f>'Home Airport Cnx Demand'!B114</f>
        <v>JMK</v>
      </c>
      <c r="C114" s="123" t="str">
        <f>IFERROR(VLOOKUP($B114,'City Lookup'!$C$4:$E$1048576,2,FALSE),"-")</f>
        <v>Mykonos</v>
      </c>
      <c r="D114" s="123" t="str">
        <f>IFERROR(VLOOKUP($B114,'City Lookup'!$C$4:$E$1048576,3,FALSE),"-")</f>
        <v>Greece</v>
      </c>
      <c r="E114" s="78" t="str">
        <f t="shared" si="37"/>
        <v>No Direct Service</v>
      </c>
      <c r="F114" s="121">
        <f>IFERROR(INDEX(HomeAirportCnxDemand,MATCH($B114,'Home Airport Cnx Demand'!$B$6:$B$1048576,0),MATCH(F$5,'Home Airport Cnx Demand'!$B$6:$K$6,0)),0)</f>
        <v>0</v>
      </c>
      <c r="G114" s="121">
        <f>IFERROR(INDEX(HomeAirportCnxDemand,MATCH($B114,'Home Airport Cnx Demand'!$B$6:$B$1048576,0),MATCH(G$5,'Home Airport Cnx Demand'!$B$6:$K$6,0)),0)</f>
        <v>41.409351383253139</v>
      </c>
      <c r="H114" s="29">
        <f t="shared" si="38"/>
        <v>41.409351383253139</v>
      </c>
      <c r="I114" s="122">
        <f t="shared" si="39"/>
        <v>8.6373951999999976E-2</v>
      </c>
      <c r="J114" s="29">
        <f t="shared" si="40"/>
        <v>0</v>
      </c>
      <c r="K114" s="29">
        <f t="shared" si="41"/>
        <v>44.986040711981374</v>
      </c>
      <c r="L114" s="29">
        <f t="shared" si="42"/>
        <v>44.986040711981374</v>
      </c>
      <c r="M114" s="122">
        <f>IFERROR(INDEX(AirlineHomeAirportQSI,MATCH(B114,'QSI for Home Airport'!$B$6:$B$1048576,0),MATCH(M$5,'QSI for Home Airport'!$B$6:$Q$6,0)),0)</f>
        <v>0</v>
      </c>
      <c r="N114" s="29">
        <f t="shared" si="43"/>
        <v>0</v>
      </c>
      <c r="O114" s="7">
        <f t="shared" si="44"/>
        <v>0</v>
      </c>
      <c r="P114" s="30">
        <f t="shared" si="45"/>
        <v>0</v>
      </c>
      <c r="Q114" s="29">
        <f t="shared" si="46"/>
        <v>0</v>
      </c>
      <c r="R114" s="29">
        <f t="shared" si="47"/>
        <v>0</v>
      </c>
      <c r="S114" s="842">
        <f t="shared" si="36"/>
        <v>0</v>
      </c>
    </row>
    <row r="115" spans="1:19" x14ac:dyDescent="0.2">
      <c r="A115" s="139">
        <f>'Home Airport Cnx Demand'!A115</f>
        <v>109</v>
      </c>
      <c r="B115" s="139" t="str">
        <f>'Home Airport Cnx Demand'!B115</f>
        <v>GIB</v>
      </c>
      <c r="C115" s="123" t="str">
        <f>IFERROR(VLOOKUP($B115,'City Lookup'!$C$4:$E$1048576,2,FALSE),"-")</f>
        <v>Gibraltar</v>
      </c>
      <c r="D115" s="123" t="str">
        <f>IFERROR(VLOOKUP($B115,'City Lookup'!$C$4:$E$1048576,3,FALSE),"-")</f>
        <v>Gibraltar</v>
      </c>
      <c r="E115" s="78" t="str">
        <f t="shared" si="37"/>
        <v>No Direct Service</v>
      </c>
      <c r="F115" s="121">
        <f>IFERROR(INDEX(HomeAirportCnxDemand,MATCH($B115,'Home Airport Cnx Demand'!$B$6:$B$1048576,0),MATCH(F$5,'Home Airport Cnx Demand'!$B$6:$K$6,0)),0)</f>
        <v>0</v>
      </c>
      <c r="G115" s="121">
        <f>IFERROR(INDEX(HomeAirportCnxDemand,MATCH($B115,'Home Airport Cnx Demand'!$B$6:$B$1048576,0),MATCH(G$5,'Home Airport Cnx Demand'!$B$6:$K$6,0)),0)</f>
        <v>38.312289442490972</v>
      </c>
      <c r="H115" s="29">
        <f t="shared" si="38"/>
        <v>38.312289442490972</v>
      </c>
      <c r="I115" s="122">
        <f t="shared" si="39"/>
        <v>8.6373951999999976E-2</v>
      </c>
      <c r="J115" s="29">
        <f t="shared" si="40"/>
        <v>0</v>
      </c>
      <c r="K115" s="29">
        <f t="shared" si="41"/>
        <v>41.621473291806794</v>
      </c>
      <c r="L115" s="29">
        <f t="shared" si="42"/>
        <v>41.621473291806794</v>
      </c>
      <c r="M115" s="122">
        <f>IFERROR(INDEX(AirlineHomeAirportQSI,MATCH(B115,'QSI for Home Airport'!$B$6:$B$1048576,0),MATCH(M$5,'QSI for Home Airport'!$B$6:$Q$6,0)),0)</f>
        <v>0</v>
      </c>
      <c r="N115" s="29">
        <f t="shared" si="43"/>
        <v>0</v>
      </c>
      <c r="O115" s="7">
        <f t="shared" si="44"/>
        <v>0</v>
      </c>
      <c r="P115" s="30">
        <f t="shared" si="45"/>
        <v>0</v>
      </c>
      <c r="Q115" s="29">
        <f t="shared" si="46"/>
        <v>0</v>
      </c>
      <c r="R115" s="29">
        <f t="shared" si="47"/>
        <v>0</v>
      </c>
      <c r="S115" s="842">
        <f t="shared" si="36"/>
        <v>0</v>
      </c>
    </row>
    <row r="116" spans="1:19" x14ac:dyDescent="0.2">
      <c r="A116" s="139">
        <f>'Home Airport Cnx Demand'!A116</f>
        <v>110</v>
      </c>
      <c r="B116" s="139" t="str">
        <f>'Home Airport Cnx Demand'!B116</f>
        <v>CFU</v>
      </c>
      <c r="C116" s="123" t="str">
        <f>IFERROR(VLOOKUP($B116,'City Lookup'!$C$4:$E$1048576,2,FALSE),"-")</f>
        <v>Kerkyra</v>
      </c>
      <c r="D116" s="123" t="str">
        <f>IFERROR(VLOOKUP($B116,'City Lookup'!$C$4:$E$1048576,3,FALSE),"-")</f>
        <v>Greece</v>
      </c>
      <c r="E116" s="78" t="str">
        <f t="shared" si="37"/>
        <v>No Direct Service</v>
      </c>
      <c r="F116" s="121">
        <f>IFERROR(INDEX(HomeAirportCnxDemand,MATCH($B116,'Home Airport Cnx Demand'!$B$6:$B$1048576,0),MATCH(F$5,'Home Airport Cnx Demand'!$B$6:$K$6,0)),0)</f>
        <v>0</v>
      </c>
      <c r="G116" s="121">
        <f>IFERROR(INDEX(HomeAirportCnxDemand,MATCH($B116,'Home Airport Cnx Demand'!$B$6:$B$1048576,0),MATCH(G$5,'Home Airport Cnx Demand'!$B$6:$K$6,0)),0)</f>
        <v>27.049656951963744</v>
      </c>
      <c r="H116" s="29">
        <f t="shared" si="38"/>
        <v>27.049656951963744</v>
      </c>
      <c r="I116" s="122">
        <f t="shared" si="39"/>
        <v>8.6373951999999976E-2</v>
      </c>
      <c r="J116" s="29">
        <f t="shared" si="40"/>
        <v>0</v>
      </c>
      <c r="K116" s="29">
        <f t="shared" si="41"/>
        <v>29.386042723149124</v>
      </c>
      <c r="L116" s="29">
        <f t="shared" si="42"/>
        <v>29.386042723149124</v>
      </c>
      <c r="M116" s="122">
        <f>IFERROR(INDEX(AirlineHomeAirportQSI,MATCH(B116,'QSI for Home Airport'!$B$6:$B$1048576,0),MATCH(M$5,'QSI for Home Airport'!$B$6:$Q$6,0)),0)</f>
        <v>0</v>
      </c>
      <c r="N116" s="29">
        <f t="shared" si="43"/>
        <v>0</v>
      </c>
      <c r="O116" s="7">
        <f t="shared" si="44"/>
        <v>0</v>
      </c>
      <c r="P116" s="30">
        <f t="shared" si="45"/>
        <v>0</v>
      </c>
      <c r="Q116" s="29">
        <f t="shared" si="46"/>
        <v>0</v>
      </c>
      <c r="R116" s="29">
        <f t="shared" si="47"/>
        <v>0</v>
      </c>
      <c r="S116" s="842">
        <f t="shared" si="36"/>
        <v>0</v>
      </c>
    </row>
    <row r="117" spans="1:19" x14ac:dyDescent="0.2">
      <c r="A117" s="139">
        <f>'Home Airport Cnx Demand'!A117</f>
        <v>111</v>
      </c>
      <c r="B117" s="139" t="str">
        <f>'Home Airport Cnx Demand'!B117</f>
        <v>KGS</v>
      </c>
      <c r="C117" s="123" t="str">
        <f>IFERROR(VLOOKUP($B117,'City Lookup'!$C$4:$E$1048576,2,FALSE),"-")</f>
        <v>Kos</v>
      </c>
      <c r="D117" s="123" t="str">
        <f>IFERROR(VLOOKUP($B117,'City Lookup'!$C$4:$E$1048576,3,FALSE),"-")</f>
        <v>Greece</v>
      </c>
      <c r="E117" s="78" t="str">
        <f t="shared" si="37"/>
        <v>No Direct Service</v>
      </c>
      <c r="F117" s="121">
        <f>IFERROR(INDEX(HomeAirportCnxDemand,MATCH($B117,'Home Airport Cnx Demand'!$B$6:$B$1048576,0),MATCH(F$5,'Home Airport Cnx Demand'!$B$6:$K$6,0)),0)</f>
        <v>0</v>
      </c>
      <c r="G117" s="121">
        <f>IFERROR(INDEX(HomeAirportCnxDemand,MATCH($B117,'Home Airport Cnx Demand'!$B$6:$B$1048576,0),MATCH(G$5,'Home Airport Cnx Demand'!$B$6:$K$6,0)),0)</f>
        <v>20.704675691626569</v>
      </c>
      <c r="H117" s="29">
        <f t="shared" si="38"/>
        <v>20.704675691626569</v>
      </c>
      <c r="I117" s="122">
        <f t="shared" si="39"/>
        <v>8.6373951999999976E-2</v>
      </c>
      <c r="J117" s="29">
        <f t="shared" si="40"/>
        <v>0</v>
      </c>
      <c r="K117" s="29">
        <f t="shared" si="41"/>
        <v>22.493020355990687</v>
      </c>
      <c r="L117" s="29">
        <f t="shared" si="42"/>
        <v>22.493020355990687</v>
      </c>
      <c r="M117" s="122">
        <f>IFERROR(INDEX(AirlineHomeAirportQSI,MATCH(B117,'QSI for Home Airport'!$B$6:$B$1048576,0),MATCH(M$5,'QSI for Home Airport'!$B$6:$Q$6,0)),0)</f>
        <v>0</v>
      </c>
      <c r="N117" s="29">
        <f t="shared" si="43"/>
        <v>0</v>
      </c>
      <c r="O117" s="7">
        <f t="shared" si="44"/>
        <v>0</v>
      </c>
      <c r="P117" s="30">
        <f t="shared" si="45"/>
        <v>0</v>
      </c>
      <c r="Q117" s="29">
        <f t="shared" si="46"/>
        <v>0</v>
      </c>
      <c r="R117" s="29">
        <f t="shared" si="47"/>
        <v>0</v>
      </c>
      <c r="S117" s="842">
        <f t="shared" si="36"/>
        <v>0</v>
      </c>
    </row>
    <row r="118" spans="1:19" x14ac:dyDescent="0.2">
      <c r="A118" s="139">
        <f>'Home Airport Cnx Demand'!A118</f>
        <v>112</v>
      </c>
      <c r="B118" s="139" t="str">
        <f>'Home Airport Cnx Demand'!B118</f>
        <v>LXR</v>
      </c>
      <c r="C118" s="123" t="str">
        <f>IFERROR(VLOOKUP($B118,'City Lookup'!$C$4:$E$1048576,2,FALSE),"-")</f>
        <v>Luxor</v>
      </c>
      <c r="D118" s="123" t="str">
        <f>IFERROR(VLOOKUP($B118,'City Lookup'!$C$4:$E$1048576,3,FALSE),"-")</f>
        <v>Egypt</v>
      </c>
      <c r="E118" s="78" t="str">
        <f t="shared" si="37"/>
        <v>No Direct Service</v>
      </c>
      <c r="F118" s="121">
        <f>IFERROR(INDEX(HomeAirportCnxDemand,MATCH($B118,'Home Airport Cnx Demand'!$B$6:$B$1048576,0),MATCH(F$5,'Home Airport Cnx Demand'!$B$6:$K$6,0)),0)</f>
        <v>0</v>
      </c>
      <c r="G118" s="121">
        <f>IFERROR(INDEX(HomeAirportCnxDemand,MATCH($B118,'Home Airport Cnx Demand'!$B$6:$B$1048576,0),MATCH(G$5,'Home Airport Cnx Demand'!$B$6:$K$6,0)),0)</f>
        <v>11.357053874168793</v>
      </c>
      <c r="H118" s="29">
        <f t="shared" si="38"/>
        <v>11.357053874168793</v>
      </c>
      <c r="I118" s="122">
        <f t="shared" si="39"/>
        <v>0.13789318400000017</v>
      </c>
      <c r="J118" s="29">
        <f t="shared" si="40"/>
        <v>0</v>
      </c>
      <c r="K118" s="29">
        <f t="shared" si="41"/>
        <v>12.923114193737465</v>
      </c>
      <c r="L118" s="29">
        <f t="shared" si="42"/>
        <v>12.923114193737465</v>
      </c>
      <c r="M118" s="122">
        <f>IFERROR(INDEX(AirlineHomeAirportQSI,MATCH(B118,'QSI for Home Airport'!$B$6:$B$1048576,0),MATCH(M$5,'QSI for Home Airport'!$B$6:$Q$6,0)),0)</f>
        <v>0</v>
      </c>
      <c r="N118" s="29">
        <f t="shared" si="43"/>
        <v>0</v>
      </c>
      <c r="O118" s="7">
        <f t="shared" si="44"/>
        <v>0</v>
      </c>
      <c r="P118" s="30">
        <f t="shared" si="45"/>
        <v>0</v>
      </c>
      <c r="Q118" s="29">
        <f t="shared" si="46"/>
        <v>0</v>
      </c>
      <c r="R118" s="29">
        <f t="shared" si="47"/>
        <v>0</v>
      </c>
      <c r="S118" s="842">
        <f t="shared" si="36"/>
        <v>0</v>
      </c>
    </row>
    <row r="119" spans="1:19" x14ac:dyDescent="0.2">
      <c r="A119" s="139">
        <f>'Home Airport Cnx Demand'!A119</f>
        <v>113</v>
      </c>
      <c r="B119" s="139" t="str">
        <f>'Home Airport Cnx Demand'!B119</f>
        <v>ASB</v>
      </c>
      <c r="C119" s="123" t="str">
        <f>IFERROR(VLOOKUP($B119,'City Lookup'!$C$4:$E$1048576,2,FALSE),"-")</f>
        <v>Ashgabat</v>
      </c>
      <c r="D119" s="123" t="str">
        <f>IFERROR(VLOOKUP($B119,'City Lookup'!$C$4:$E$1048576,3,FALSE),"-")</f>
        <v>Turkmenistan</v>
      </c>
      <c r="E119" s="78" t="str">
        <f t="shared" si="37"/>
        <v>No Direct Service</v>
      </c>
      <c r="F119" s="121">
        <f>IFERROR(INDEX(HomeAirportCnxDemand,MATCH($B119,'Home Airport Cnx Demand'!$B$6:$B$1048576,0),MATCH(F$5,'Home Airport Cnx Demand'!$B$6:$K$6,0)),0)</f>
        <v>0</v>
      </c>
      <c r="G119" s="121">
        <f>IFERROR(INDEX(HomeAirportCnxDemand,MATCH($B119,'Home Airport Cnx Demand'!$B$6:$B$1048576,0),MATCH(G$5,'Home Airport Cnx Demand'!$B$6:$K$6,0)),0)</f>
        <v>10.151855939699892</v>
      </c>
      <c r="H119" s="29">
        <f t="shared" si="38"/>
        <v>10.151855939699892</v>
      </c>
      <c r="I119" s="122">
        <f t="shared" si="39"/>
        <v>0.27023878699999981</v>
      </c>
      <c r="J119" s="29">
        <f t="shared" si="40"/>
        <v>0</v>
      </c>
      <c r="K119" s="29">
        <f t="shared" si="41"/>
        <v>12.895281174643134</v>
      </c>
      <c r="L119" s="29">
        <f t="shared" si="42"/>
        <v>12.895281174643134</v>
      </c>
      <c r="M119" s="122">
        <f>IFERROR(INDEX(AirlineHomeAirportQSI,MATCH(B119,'QSI for Home Airport'!$B$6:$B$1048576,0),MATCH(M$5,'QSI for Home Airport'!$B$6:$Q$6,0)),0)</f>
        <v>0</v>
      </c>
      <c r="N119" s="29">
        <f t="shared" si="43"/>
        <v>0</v>
      </c>
      <c r="O119" s="7">
        <f t="shared" si="44"/>
        <v>0</v>
      </c>
      <c r="P119" s="30">
        <f t="shared" si="45"/>
        <v>0</v>
      </c>
      <c r="Q119" s="29">
        <f t="shared" si="46"/>
        <v>0</v>
      </c>
      <c r="R119" s="29">
        <f t="shared" si="47"/>
        <v>0</v>
      </c>
      <c r="S119" s="842"/>
    </row>
    <row r="120" spans="1:19" x14ac:dyDescent="0.2">
      <c r="A120" s="139">
        <f>'Home Airport Cnx Demand'!A121</f>
        <v>115</v>
      </c>
      <c r="B120" s="139">
        <f>'Home Airport Cnx Demand'!B121</f>
        <v>0</v>
      </c>
      <c r="C120" s="123" t="str">
        <f>IFERROR(VLOOKUP($B120,'City Lookup'!$C$4:$E$1048576,2,FALSE),"-")</f>
        <v>-</v>
      </c>
      <c r="D120" s="123" t="str">
        <f>IFERROR(VLOOKUP($B120,'City Lookup'!$C$4:$E$1048576,3,FALSE),"-")</f>
        <v>-</v>
      </c>
      <c r="E120" s="78" t="str">
        <f t="shared" si="37"/>
        <v>No Direct Service</v>
      </c>
      <c r="F120" s="121">
        <f>IFERROR(INDEX(HomeAirportCnxDemand,MATCH($B120,'Home Airport Cnx Demand'!$B$6:$B$1048576,0),MATCH(F$5,'Home Airport Cnx Demand'!$B$6:$K$6,0)),0)</f>
        <v>0</v>
      </c>
      <c r="G120" s="121">
        <f>IFERROR(INDEX(HomeAirportCnxDemand,MATCH($B120,'Home Airport Cnx Demand'!$B$6:$B$1048576,0),MATCH(G$5,'Home Airport Cnx Demand'!$B$6:$K$6,0)),0)</f>
        <v>0</v>
      </c>
      <c r="H120" s="29">
        <f t="shared" si="38"/>
        <v>0</v>
      </c>
      <c r="I120" s="122">
        <f t="shared" si="39"/>
        <v>0</v>
      </c>
      <c r="J120" s="29">
        <f t="shared" si="40"/>
        <v>0</v>
      </c>
      <c r="K120" s="29">
        <f t="shared" si="41"/>
        <v>0</v>
      </c>
      <c r="L120" s="29">
        <f t="shared" si="42"/>
        <v>0</v>
      </c>
      <c r="M120" s="122">
        <f>IFERROR(INDEX(AirlineHomeAirportQSI,MATCH(B120,'QSI for Home Airport'!$B$6:$B$1048576,0),MATCH(M$5,'QSI for Home Airport'!$B$6:$Q$6,0)),0)</f>
        <v>0</v>
      </c>
      <c r="N120" s="29">
        <f t="shared" si="43"/>
        <v>0</v>
      </c>
      <c r="O120" s="7">
        <f t="shared" si="44"/>
        <v>0</v>
      </c>
      <c r="P120" s="30">
        <f t="shared" si="45"/>
        <v>0</v>
      </c>
      <c r="Q120" s="29">
        <f t="shared" si="46"/>
        <v>0</v>
      </c>
      <c r="R120" s="29">
        <f t="shared" si="47"/>
        <v>0</v>
      </c>
      <c r="S120" s="842"/>
    </row>
    <row r="121" spans="1:19" x14ac:dyDescent="0.2">
      <c r="A121" s="139">
        <f>'Home Airport Cnx Demand'!A122</f>
        <v>116</v>
      </c>
      <c r="B121" s="139">
        <f>'Home Airport Cnx Demand'!B122</f>
        <v>0</v>
      </c>
      <c r="C121" s="123" t="str">
        <f>IFERROR(VLOOKUP($B121,'City Lookup'!$C$4:$E$1048576,2,FALSE),"-")</f>
        <v>-</v>
      </c>
      <c r="D121" s="123" t="str">
        <f>IFERROR(VLOOKUP($B121,'City Lookup'!$C$4:$E$1048576,3,FALSE),"-")</f>
        <v>-</v>
      </c>
      <c r="E121" s="78" t="str">
        <f t="shared" si="37"/>
        <v>No Direct Service</v>
      </c>
      <c r="F121" s="121">
        <f>IFERROR(INDEX(HomeAirportCnxDemand,MATCH($B121,'Home Airport Cnx Demand'!$B$6:$B$1048576,0),MATCH(F$5,'Home Airport Cnx Demand'!$B$6:$K$6,0)),0)</f>
        <v>0</v>
      </c>
      <c r="G121" s="121">
        <f>IFERROR(INDEX(HomeAirportCnxDemand,MATCH($B121,'Home Airport Cnx Demand'!$B$6:$B$1048576,0),MATCH(G$5,'Home Airport Cnx Demand'!$B$6:$K$6,0)),0)</f>
        <v>0</v>
      </c>
      <c r="H121" s="29">
        <f t="shared" si="38"/>
        <v>0</v>
      </c>
      <c r="I121" s="122">
        <f t="shared" si="39"/>
        <v>0</v>
      </c>
      <c r="J121" s="29">
        <f t="shared" si="40"/>
        <v>0</v>
      </c>
      <c r="K121" s="29">
        <f t="shared" si="41"/>
        <v>0</v>
      </c>
      <c r="L121" s="29">
        <f t="shared" si="42"/>
        <v>0</v>
      </c>
      <c r="M121" s="122">
        <f>IFERROR(INDEX(AirlineHomeAirportQSI,MATCH(B121,'QSI for Home Airport'!$B$6:$B$1048576,0),MATCH(M$5,'QSI for Home Airport'!$B$6:$Q$6,0)),0)</f>
        <v>0</v>
      </c>
      <c r="N121" s="29">
        <f t="shared" si="43"/>
        <v>0</v>
      </c>
      <c r="O121" s="7">
        <f t="shared" si="44"/>
        <v>0</v>
      </c>
      <c r="P121" s="30">
        <f t="shared" si="45"/>
        <v>0</v>
      </c>
      <c r="Q121" s="29">
        <f t="shared" si="46"/>
        <v>0</v>
      </c>
      <c r="R121" s="29">
        <f t="shared" si="47"/>
        <v>0</v>
      </c>
      <c r="S121" s="842"/>
    </row>
    <row r="122" spans="1:19" x14ac:dyDescent="0.2">
      <c r="A122" s="139">
        <f>'Home Airport Cnx Demand'!A123</f>
        <v>117</v>
      </c>
      <c r="B122" s="139">
        <f>'Home Airport Cnx Demand'!B123</f>
        <v>0</v>
      </c>
      <c r="C122" s="123" t="str">
        <f>IFERROR(VLOOKUP($B122,'City Lookup'!$C$4:$E$1048576,2,FALSE),"-")</f>
        <v>-</v>
      </c>
      <c r="D122" s="123" t="str">
        <f>IFERROR(VLOOKUP($B122,'City Lookup'!$C$4:$E$1048576,3,FALSE),"-")</f>
        <v>-</v>
      </c>
      <c r="E122" s="78" t="str">
        <f t="shared" si="37"/>
        <v>No Direct Service</v>
      </c>
      <c r="F122" s="121">
        <f>IFERROR(INDEX(HomeAirportCnxDemand,MATCH($B122,'Home Airport Cnx Demand'!$B$6:$B$1048576,0),MATCH(F$5,'Home Airport Cnx Demand'!$B$6:$K$6,0)),0)</f>
        <v>0</v>
      </c>
      <c r="G122" s="121">
        <f>IFERROR(INDEX(HomeAirportCnxDemand,MATCH($B122,'Home Airport Cnx Demand'!$B$6:$B$1048576,0),MATCH(G$5,'Home Airport Cnx Demand'!$B$6:$K$6,0)),0)</f>
        <v>0</v>
      </c>
      <c r="H122" s="29">
        <f t="shared" si="38"/>
        <v>0</v>
      </c>
      <c r="I122" s="122">
        <f t="shared" si="39"/>
        <v>0</v>
      </c>
      <c r="J122" s="29">
        <f t="shared" si="40"/>
        <v>0</v>
      </c>
      <c r="K122" s="29">
        <f t="shared" si="41"/>
        <v>0</v>
      </c>
      <c r="L122" s="29">
        <f t="shared" si="42"/>
        <v>0</v>
      </c>
      <c r="M122" s="122">
        <f>IFERROR(INDEX(AirlineHomeAirportQSI,MATCH(B122,'QSI for Home Airport'!$B$6:$B$1048576,0),MATCH(M$5,'QSI for Home Airport'!$B$6:$Q$6,0)),0)</f>
        <v>0</v>
      </c>
      <c r="N122" s="29">
        <f t="shared" si="43"/>
        <v>0</v>
      </c>
      <c r="O122" s="7">
        <f t="shared" si="44"/>
        <v>0</v>
      </c>
      <c r="P122" s="30">
        <f t="shared" si="45"/>
        <v>0</v>
      </c>
      <c r="Q122" s="29">
        <f t="shared" si="46"/>
        <v>0</v>
      </c>
      <c r="R122" s="29">
        <f t="shared" si="47"/>
        <v>0</v>
      </c>
      <c r="S122" s="842"/>
    </row>
    <row r="123" spans="1:19" x14ac:dyDescent="0.2">
      <c r="A123" s="139">
        <f>'Home Airport Cnx Demand'!A124</f>
        <v>118</v>
      </c>
      <c r="B123" s="139">
        <f>'Home Airport Cnx Demand'!B124</f>
        <v>0</v>
      </c>
      <c r="C123" s="123" t="str">
        <f>IFERROR(VLOOKUP($B123,'City Lookup'!$C$4:$E$1048576,2,FALSE),"-")</f>
        <v>-</v>
      </c>
      <c r="D123" s="123" t="str">
        <f>IFERROR(VLOOKUP($B123,'City Lookup'!$C$4:$E$1048576,3,FALSE),"-")</f>
        <v>-</v>
      </c>
      <c r="E123" s="78" t="str">
        <f t="shared" si="37"/>
        <v>No Direct Service</v>
      </c>
      <c r="F123" s="121">
        <f>IFERROR(INDEX(HomeAirportCnxDemand,MATCH($B123,'Home Airport Cnx Demand'!$B$6:$B$1048576,0),MATCH(F$5,'Home Airport Cnx Demand'!$B$6:$K$6,0)),0)</f>
        <v>0</v>
      </c>
      <c r="G123" s="121">
        <f>IFERROR(INDEX(HomeAirportCnxDemand,MATCH($B123,'Home Airport Cnx Demand'!$B$6:$B$1048576,0),MATCH(G$5,'Home Airport Cnx Demand'!$B$6:$K$6,0)),0)</f>
        <v>0</v>
      </c>
      <c r="H123" s="29">
        <f t="shared" si="38"/>
        <v>0</v>
      </c>
      <c r="I123" s="122">
        <f t="shared" si="39"/>
        <v>0</v>
      </c>
      <c r="J123" s="29">
        <f t="shared" si="40"/>
        <v>0</v>
      </c>
      <c r="K123" s="29">
        <f t="shared" si="41"/>
        <v>0</v>
      </c>
      <c r="L123" s="29">
        <f t="shared" si="42"/>
        <v>0</v>
      </c>
      <c r="M123" s="122">
        <f>IFERROR(INDEX(AirlineHomeAirportQSI,MATCH(B123,'QSI for Home Airport'!$B$6:$B$1048576,0),MATCH(M$5,'QSI for Home Airport'!$B$6:$Q$6,0)),0)</f>
        <v>0</v>
      </c>
      <c r="N123" s="29">
        <f t="shared" si="43"/>
        <v>0</v>
      </c>
      <c r="O123" s="7">
        <f t="shared" si="44"/>
        <v>0</v>
      </c>
      <c r="P123" s="30">
        <f t="shared" si="45"/>
        <v>0</v>
      </c>
      <c r="Q123" s="29">
        <f t="shared" si="46"/>
        <v>0</v>
      </c>
      <c r="R123" s="29">
        <f t="shared" si="47"/>
        <v>0</v>
      </c>
      <c r="S123" s="842"/>
    </row>
    <row r="124" spans="1:19" x14ac:dyDescent="0.2">
      <c r="A124" s="139">
        <f>'Home Airport Cnx Demand'!A125</f>
        <v>119</v>
      </c>
      <c r="B124" s="139">
        <f>'Home Airport Cnx Demand'!B125</f>
        <v>0</v>
      </c>
      <c r="C124" s="123" t="str">
        <f>IFERROR(VLOOKUP($B124,'City Lookup'!$C$4:$E$1048576,2,FALSE),"-")</f>
        <v>-</v>
      </c>
      <c r="D124" s="123" t="str">
        <f>IFERROR(VLOOKUP($B124,'City Lookup'!$C$4:$E$1048576,3,FALSE),"-")</f>
        <v>-</v>
      </c>
      <c r="E124" s="78" t="str">
        <f t="shared" si="37"/>
        <v>No Direct Service</v>
      </c>
      <c r="F124" s="121">
        <f>IFERROR(INDEX(HomeAirportCnxDemand,MATCH($B124,'Home Airport Cnx Demand'!$B$6:$B$1048576,0),MATCH(F$5,'Home Airport Cnx Demand'!$B$6:$K$6,0)),0)</f>
        <v>0</v>
      </c>
      <c r="G124" s="121">
        <f>IFERROR(INDEX(HomeAirportCnxDemand,MATCH($B124,'Home Airport Cnx Demand'!$B$6:$B$1048576,0),MATCH(G$5,'Home Airport Cnx Demand'!$B$6:$K$6,0)),0)</f>
        <v>0</v>
      </c>
      <c r="H124" s="29">
        <f t="shared" si="38"/>
        <v>0</v>
      </c>
      <c r="I124" s="122">
        <f t="shared" si="39"/>
        <v>0</v>
      </c>
      <c r="J124" s="29">
        <f t="shared" si="40"/>
        <v>0</v>
      </c>
      <c r="K124" s="29">
        <f t="shared" si="41"/>
        <v>0</v>
      </c>
      <c r="L124" s="29">
        <f t="shared" si="42"/>
        <v>0</v>
      </c>
      <c r="M124" s="122">
        <f>IFERROR(INDEX(AirlineHomeAirportQSI,MATCH(B124,'QSI for Home Airport'!$B$6:$B$1048576,0),MATCH(M$5,'QSI for Home Airport'!$B$6:$Q$6,0)),0)</f>
        <v>0</v>
      </c>
      <c r="N124" s="29">
        <f t="shared" si="43"/>
        <v>0</v>
      </c>
      <c r="O124" s="7">
        <f t="shared" si="44"/>
        <v>0</v>
      </c>
      <c r="P124" s="30">
        <f t="shared" si="45"/>
        <v>0</v>
      </c>
      <c r="Q124" s="29">
        <f t="shared" si="46"/>
        <v>0</v>
      </c>
      <c r="R124" s="29">
        <f t="shared" si="47"/>
        <v>0</v>
      </c>
    </row>
    <row r="125" spans="1:19" x14ac:dyDescent="0.2">
      <c r="A125" s="139">
        <f>'Home Airport Cnx Demand'!A126</f>
        <v>120</v>
      </c>
      <c r="B125" s="139">
        <f>'Home Airport Cnx Demand'!B126</f>
        <v>0</v>
      </c>
      <c r="C125" s="123" t="str">
        <f>IFERROR(VLOOKUP($B125,'City Lookup'!$C$4:$E$1048576,2,FALSE),"-")</f>
        <v>-</v>
      </c>
      <c r="D125" s="123" t="str">
        <f>IFERROR(VLOOKUP($B125,'City Lookup'!$C$4:$E$1048576,3,FALSE),"-")</f>
        <v>-</v>
      </c>
      <c r="E125" s="78" t="str">
        <f t="shared" si="37"/>
        <v>No Direct Service</v>
      </c>
      <c r="F125" s="121">
        <f>IFERROR(INDEX(HomeAirportCnxDemand,MATCH($B125,'Home Airport Cnx Demand'!$B$6:$B$1048576,0),MATCH(F$5,'Home Airport Cnx Demand'!$B$6:$K$6,0)),0)</f>
        <v>0</v>
      </c>
      <c r="G125" s="121">
        <f>IFERROR(INDEX(HomeAirportCnxDemand,MATCH($B125,'Home Airport Cnx Demand'!$B$6:$B$1048576,0),MATCH(G$5,'Home Airport Cnx Demand'!$B$6:$K$6,0)),0)</f>
        <v>0</v>
      </c>
      <c r="H125" s="29">
        <f t="shared" si="38"/>
        <v>0</v>
      </c>
      <c r="I125" s="122">
        <f t="shared" si="39"/>
        <v>0</v>
      </c>
      <c r="J125" s="29">
        <f t="shared" si="40"/>
        <v>0</v>
      </c>
      <c r="K125" s="29">
        <f t="shared" si="41"/>
        <v>0</v>
      </c>
      <c r="L125" s="29">
        <f t="shared" si="42"/>
        <v>0</v>
      </c>
      <c r="M125" s="122">
        <f>IFERROR(INDEX(AirlineHomeAirportQSI,MATCH(B125,'QSI for Home Airport'!$B$6:$B$1048576,0),MATCH(M$5,'QSI for Home Airport'!$B$6:$Q$6,0)),0)</f>
        <v>0</v>
      </c>
      <c r="N125" s="29">
        <f t="shared" si="43"/>
        <v>0</v>
      </c>
      <c r="O125" s="7">
        <f t="shared" si="44"/>
        <v>0</v>
      </c>
      <c r="P125" s="30">
        <f t="shared" si="45"/>
        <v>0</v>
      </c>
      <c r="Q125" s="29">
        <f t="shared" si="46"/>
        <v>0</v>
      </c>
      <c r="R125" s="29">
        <f t="shared" si="47"/>
        <v>0</v>
      </c>
    </row>
    <row r="126" spans="1:19" x14ac:dyDescent="0.2">
      <c r="A126" s="139">
        <f>'Home Airport Cnx Demand'!A127</f>
        <v>121</v>
      </c>
      <c r="B126" s="139">
        <f>'Home Airport Cnx Demand'!B127</f>
        <v>0</v>
      </c>
      <c r="C126" s="123" t="str">
        <f>IFERROR(VLOOKUP($B126,'City Lookup'!$C$4:$E$1048576,2,FALSE),"-")</f>
        <v>-</v>
      </c>
      <c r="D126" s="123" t="str">
        <f>IFERROR(VLOOKUP($B126,'City Lookup'!$C$4:$E$1048576,3,FALSE),"-")</f>
        <v>-</v>
      </c>
      <c r="E126" s="78" t="str">
        <f t="shared" si="37"/>
        <v>No Direct Service</v>
      </c>
      <c r="F126" s="121">
        <f>IFERROR(INDEX(HomeAirportCnxDemand,MATCH($B126,'Home Airport Cnx Demand'!$B$6:$B$1048576,0),MATCH(F$5,'Home Airport Cnx Demand'!$B$6:$K$6,0)),0)</f>
        <v>0</v>
      </c>
      <c r="G126" s="121">
        <f>IFERROR(INDEX(HomeAirportCnxDemand,MATCH($B126,'Home Airport Cnx Demand'!$B$6:$B$1048576,0),MATCH(G$5,'Home Airport Cnx Demand'!$B$6:$K$6,0)),0)</f>
        <v>0</v>
      </c>
      <c r="H126" s="29">
        <f t="shared" si="38"/>
        <v>0</v>
      </c>
      <c r="I126" s="122">
        <f t="shared" si="39"/>
        <v>0</v>
      </c>
      <c r="J126" s="29">
        <f t="shared" si="40"/>
        <v>0</v>
      </c>
      <c r="K126" s="29">
        <f t="shared" si="41"/>
        <v>0</v>
      </c>
      <c r="L126" s="29">
        <f t="shared" si="42"/>
        <v>0</v>
      </c>
      <c r="M126" s="122">
        <f>IFERROR(INDEX(AirlineHomeAirportQSI,MATCH(B126,'QSI for Home Airport'!$B$6:$B$1048576,0),MATCH(M$5,'QSI for Home Airport'!$B$6:$Q$6,0)),0)</f>
        <v>0</v>
      </c>
      <c r="N126" s="29">
        <f t="shared" si="43"/>
        <v>0</v>
      </c>
      <c r="O126" s="7">
        <f t="shared" si="44"/>
        <v>0</v>
      </c>
      <c r="P126" s="30">
        <f t="shared" si="45"/>
        <v>0</v>
      </c>
      <c r="Q126" s="29">
        <f t="shared" si="46"/>
        <v>0</v>
      </c>
      <c r="R126" s="29">
        <f t="shared" si="47"/>
        <v>0</v>
      </c>
    </row>
    <row r="127" spans="1:19" x14ac:dyDescent="0.2">
      <c r="A127" s="139">
        <f>'Home Airport Cnx Demand'!A128</f>
        <v>122</v>
      </c>
      <c r="B127" s="139">
        <f>'Home Airport Cnx Demand'!B128</f>
        <v>0</v>
      </c>
      <c r="C127" s="123" t="str">
        <f>IFERROR(VLOOKUP($B127,'City Lookup'!$C$4:$E$1048576,2,FALSE),"-")</f>
        <v>-</v>
      </c>
      <c r="D127" s="123" t="str">
        <f>IFERROR(VLOOKUP($B127,'City Lookup'!$C$4:$E$1048576,3,FALSE),"-")</f>
        <v>-</v>
      </c>
      <c r="E127" s="78" t="str">
        <f t="shared" si="37"/>
        <v>No Direct Service</v>
      </c>
      <c r="F127" s="121">
        <f>IFERROR(INDEX(HomeAirportCnxDemand,MATCH($B127,'Home Airport Cnx Demand'!$B$6:$B$1048576,0),MATCH(F$5,'Home Airport Cnx Demand'!$B$6:$K$6,0)),0)</f>
        <v>0</v>
      </c>
      <c r="G127" s="121">
        <f>IFERROR(INDEX(HomeAirportCnxDemand,MATCH($B127,'Home Airport Cnx Demand'!$B$6:$B$1048576,0),MATCH(G$5,'Home Airport Cnx Demand'!$B$6:$K$6,0)),0)</f>
        <v>0</v>
      </c>
      <c r="H127" s="29">
        <f t="shared" si="38"/>
        <v>0</v>
      </c>
      <c r="I127" s="122">
        <f t="shared" si="39"/>
        <v>0</v>
      </c>
      <c r="J127" s="29">
        <f t="shared" si="40"/>
        <v>0</v>
      </c>
      <c r="K127" s="29">
        <f t="shared" si="41"/>
        <v>0</v>
      </c>
      <c r="L127" s="29">
        <f t="shared" si="42"/>
        <v>0</v>
      </c>
      <c r="M127" s="122">
        <f>IFERROR(INDEX(AirlineHomeAirportQSI,MATCH(B127,'QSI for Home Airport'!$B$6:$B$1048576,0),MATCH(M$5,'QSI for Home Airport'!$B$6:$Q$6,0)),0)</f>
        <v>0</v>
      </c>
      <c r="N127" s="29">
        <f t="shared" si="43"/>
        <v>0</v>
      </c>
      <c r="O127" s="7">
        <f t="shared" si="44"/>
        <v>0</v>
      </c>
      <c r="P127" s="30">
        <f t="shared" si="45"/>
        <v>0</v>
      </c>
      <c r="Q127" s="29">
        <f t="shared" si="46"/>
        <v>0</v>
      </c>
      <c r="R127" s="29">
        <f t="shared" si="47"/>
        <v>0</v>
      </c>
    </row>
    <row r="128" spans="1:19" x14ac:dyDescent="0.2">
      <c r="A128" s="139">
        <f>'Home Airport Cnx Demand'!A129</f>
        <v>123</v>
      </c>
      <c r="B128" s="139">
        <f>'Home Airport Cnx Demand'!B129</f>
        <v>0</v>
      </c>
      <c r="C128" s="123" t="str">
        <f>IFERROR(VLOOKUP($B128,'City Lookup'!$C$4:$E$1048576,2,FALSE),"-")</f>
        <v>-</v>
      </c>
      <c r="D128" s="123" t="str">
        <f>IFERROR(VLOOKUP($B128,'City Lookup'!$C$4:$E$1048576,3,FALSE),"-")</f>
        <v>-</v>
      </c>
      <c r="E128" s="78" t="str">
        <f t="shared" si="37"/>
        <v>No Direct Service</v>
      </c>
      <c r="F128" s="121">
        <f>IFERROR(INDEX(HomeAirportCnxDemand,MATCH($B128,'Home Airport Cnx Demand'!$B$6:$B$1048576,0),MATCH(F$5,'Home Airport Cnx Demand'!$B$6:$K$6,0)),0)</f>
        <v>0</v>
      </c>
      <c r="G128" s="121">
        <f>IFERROR(INDEX(HomeAirportCnxDemand,MATCH($B128,'Home Airport Cnx Demand'!$B$6:$B$1048576,0),MATCH(G$5,'Home Airport Cnx Demand'!$B$6:$K$6,0)),0)</f>
        <v>0</v>
      </c>
      <c r="H128" s="29">
        <f t="shared" si="38"/>
        <v>0</v>
      </c>
      <c r="I128" s="122">
        <f t="shared" si="39"/>
        <v>0</v>
      </c>
      <c r="J128" s="29">
        <f t="shared" si="40"/>
        <v>0</v>
      </c>
      <c r="K128" s="29">
        <f t="shared" si="41"/>
        <v>0</v>
      </c>
      <c r="L128" s="29">
        <f t="shared" si="42"/>
        <v>0</v>
      </c>
      <c r="M128" s="122">
        <f>IFERROR(INDEX(AirlineHomeAirportQSI,MATCH(B128,'QSI for Home Airport'!$B$6:$B$1048576,0),MATCH(M$5,'QSI for Home Airport'!$B$6:$Q$6,0)),0)</f>
        <v>0</v>
      </c>
      <c r="N128" s="29">
        <f t="shared" si="43"/>
        <v>0</v>
      </c>
      <c r="O128" s="7">
        <f t="shared" si="44"/>
        <v>0</v>
      </c>
      <c r="P128" s="30">
        <f t="shared" si="45"/>
        <v>0</v>
      </c>
      <c r="Q128" s="29">
        <f t="shared" si="46"/>
        <v>0</v>
      </c>
      <c r="R128" s="29">
        <f t="shared" si="47"/>
        <v>0</v>
      </c>
    </row>
    <row r="129" spans="1:18" x14ac:dyDescent="0.2">
      <c r="A129" s="139">
        <f>'Home Airport Cnx Demand'!A130</f>
        <v>124</v>
      </c>
      <c r="B129" s="139">
        <f>'Home Airport Cnx Demand'!B130</f>
        <v>0</v>
      </c>
      <c r="C129" s="123" t="str">
        <f>IFERROR(VLOOKUP($B129,'City Lookup'!$C$4:$E$1048576,2,FALSE),"-")</f>
        <v>-</v>
      </c>
      <c r="D129" s="123" t="str">
        <f>IFERROR(VLOOKUP($B129,'City Lookup'!$C$4:$E$1048576,3,FALSE),"-")</f>
        <v>-</v>
      </c>
      <c r="E129" s="78" t="str">
        <f t="shared" si="37"/>
        <v>No Direct Service</v>
      </c>
      <c r="F129" s="121">
        <f>IFERROR(INDEX(HomeAirportCnxDemand,MATCH($B129,'Home Airport Cnx Demand'!$B$6:$B$1048576,0),MATCH(F$5,'Home Airport Cnx Demand'!$B$6:$K$6,0)),0)</f>
        <v>0</v>
      </c>
      <c r="G129" s="121">
        <f>IFERROR(INDEX(HomeAirportCnxDemand,MATCH($B129,'Home Airport Cnx Demand'!$B$6:$B$1048576,0),MATCH(G$5,'Home Airport Cnx Demand'!$B$6:$K$6,0)),0)</f>
        <v>0</v>
      </c>
      <c r="H129" s="29">
        <f t="shared" si="38"/>
        <v>0</v>
      </c>
      <c r="I129" s="122">
        <f t="shared" si="39"/>
        <v>0</v>
      </c>
      <c r="J129" s="29">
        <f t="shared" si="40"/>
        <v>0</v>
      </c>
      <c r="K129" s="29">
        <f t="shared" si="41"/>
        <v>0</v>
      </c>
      <c r="L129" s="29">
        <f t="shared" si="42"/>
        <v>0</v>
      </c>
      <c r="M129" s="122">
        <f>IFERROR(INDEX(AirlineHomeAirportQSI,MATCH(B129,'QSI for Home Airport'!$B$6:$B$1048576,0),MATCH(M$5,'QSI for Home Airport'!$B$6:$Q$6,0)),0)</f>
        <v>0</v>
      </c>
      <c r="N129" s="29">
        <f t="shared" si="43"/>
        <v>0</v>
      </c>
      <c r="O129" s="7">
        <f t="shared" si="44"/>
        <v>0</v>
      </c>
      <c r="P129" s="30">
        <f t="shared" si="45"/>
        <v>0</v>
      </c>
      <c r="Q129" s="29">
        <f t="shared" si="46"/>
        <v>0</v>
      </c>
      <c r="R129" s="29">
        <f t="shared" si="47"/>
        <v>0</v>
      </c>
    </row>
    <row r="130" spans="1:18" x14ac:dyDescent="0.2">
      <c r="A130" s="139">
        <f>'Home Airport Cnx Demand'!A131</f>
        <v>125</v>
      </c>
      <c r="B130" s="139">
        <f>'Home Airport Cnx Demand'!B131</f>
        <v>0</v>
      </c>
      <c r="C130" s="123" t="str">
        <f>IFERROR(VLOOKUP($B130,'City Lookup'!$C$4:$E$1048576,2,FALSE),"-")</f>
        <v>-</v>
      </c>
      <c r="D130" s="123" t="str">
        <f>IFERROR(VLOOKUP($B130,'City Lookup'!$C$4:$E$1048576,3,FALSE),"-")</f>
        <v>-</v>
      </c>
      <c r="E130" s="78" t="str">
        <f t="shared" si="37"/>
        <v>No Direct Service</v>
      </c>
      <c r="F130" s="121">
        <f>IFERROR(INDEX(HomeAirportCnxDemand,MATCH($B130,'Home Airport Cnx Demand'!$B$6:$B$1048576,0),MATCH(F$5,'Home Airport Cnx Demand'!$B$6:$K$6,0)),0)</f>
        <v>0</v>
      </c>
      <c r="G130" s="121">
        <f>IFERROR(INDEX(HomeAirportCnxDemand,MATCH($B130,'Home Airport Cnx Demand'!$B$6:$B$1048576,0),MATCH(G$5,'Home Airport Cnx Demand'!$B$6:$K$6,0)),0)</f>
        <v>0</v>
      </c>
      <c r="H130" s="29">
        <f t="shared" si="38"/>
        <v>0</v>
      </c>
      <c r="I130" s="122">
        <f t="shared" si="39"/>
        <v>0</v>
      </c>
      <c r="J130" s="29">
        <f t="shared" si="40"/>
        <v>0</v>
      </c>
      <c r="K130" s="29">
        <f t="shared" si="41"/>
        <v>0</v>
      </c>
      <c r="L130" s="29">
        <f t="shared" si="42"/>
        <v>0</v>
      </c>
      <c r="M130" s="122">
        <f>IFERROR(INDEX(AirlineHomeAirportQSI,MATCH(B130,'QSI for Home Airport'!$B$6:$B$1048576,0),MATCH(M$5,'QSI for Home Airport'!$B$6:$Q$6,0)),0)</f>
        <v>0</v>
      </c>
      <c r="N130" s="29">
        <f t="shared" si="43"/>
        <v>0</v>
      </c>
      <c r="O130" s="7">
        <f t="shared" si="44"/>
        <v>0</v>
      </c>
      <c r="P130" s="30">
        <f t="shared" si="45"/>
        <v>0</v>
      </c>
      <c r="Q130" s="29">
        <f t="shared" si="46"/>
        <v>0</v>
      </c>
      <c r="R130" s="29">
        <f t="shared" si="47"/>
        <v>0</v>
      </c>
    </row>
    <row r="131" spans="1:18" x14ac:dyDescent="0.2">
      <c r="A131" s="139">
        <f>'Home Airport Cnx Demand'!A132</f>
        <v>126</v>
      </c>
      <c r="B131" s="139">
        <f>'Home Airport Cnx Demand'!B132</f>
        <v>0</v>
      </c>
      <c r="C131" s="123" t="str">
        <f>IFERROR(VLOOKUP($B131,'City Lookup'!$C$4:$E$1048576,2,FALSE),"-")</f>
        <v>-</v>
      </c>
      <c r="D131" s="123" t="str">
        <f>IFERROR(VLOOKUP($B131,'City Lookup'!$C$4:$E$1048576,3,FALSE),"-")</f>
        <v>-</v>
      </c>
      <c r="E131" s="78" t="str">
        <f t="shared" si="37"/>
        <v>No Direct Service</v>
      </c>
      <c r="F131" s="121">
        <f>IFERROR(INDEX(HomeAirportCnxDemand,MATCH($B131,'Home Airport Cnx Demand'!$B$6:$B$1048576,0),MATCH(F$5,'Home Airport Cnx Demand'!$B$6:$K$6,0)),0)</f>
        <v>0</v>
      </c>
      <c r="G131" s="121">
        <f>IFERROR(INDEX(HomeAirportCnxDemand,MATCH($B131,'Home Airport Cnx Demand'!$B$6:$B$1048576,0),MATCH(G$5,'Home Airport Cnx Demand'!$B$6:$K$6,0)),0)</f>
        <v>0</v>
      </c>
      <c r="H131" s="29">
        <f t="shared" si="38"/>
        <v>0</v>
      </c>
      <c r="I131" s="122">
        <f t="shared" si="39"/>
        <v>0</v>
      </c>
      <c r="J131" s="29">
        <f t="shared" si="40"/>
        <v>0</v>
      </c>
      <c r="K131" s="29">
        <f t="shared" si="41"/>
        <v>0</v>
      </c>
      <c r="L131" s="29">
        <f t="shared" si="42"/>
        <v>0</v>
      </c>
      <c r="M131" s="122">
        <f>IFERROR(INDEX(AirlineHomeAirportQSI,MATCH(B131,'QSI for Home Airport'!$B$6:$B$1048576,0),MATCH(M$5,'QSI for Home Airport'!$B$6:$Q$6,0)),0)</f>
        <v>0</v>
      </c>
      <c r="N131" s="29">
        <f t="shared" si="43"/>
        <v>0</v>
      </c>
      <c r="O131" s="7">
        <f t="shared" si="44"/>
        <v>0</v>
      </c>
      <c r="P131" s="30">
        <f t="shared" si="45"/>
        <v>0</v>
      </c>
      <c r="Q131" s="29">
        <f t="shared" si="46"/>
        <v>0</v>
      </c>
      <c r="R131" s="29">
        <f t="shared" si="47"/>
        <v>0</v>
      </c>
    </row>
    <row r="132" spans="1:18" x14ac:dyDescent="0.2">
      <c r="A132" s="139">
        <f>'Home Airport Cnx Demand'!A133</f>
        <v>127</v>
      </c>
      <c r="B132" s="139">
        <f>'Home Airport Cnx Demand'!B133</f>
        <v>0</v>
      </c>
      <c r="C132" s="123" t="str">
        <f>IFERROR(VLOOKUP($B132,'City Lookup'!$C$4:$E$1048576,2,FALSE),"-")</f>
        <v>-</v>
      </c>
      <c r="D132" s="123" t="str">
        <f>IFERROR(VLOOKUP($B132,'City Lookup'!$C$4:$E$1048576,3,FALSE),"-")</f>
        <v>-</v>
      </c>
      <c r="E132" s="78" t="str">
        <f t="shared" si="37"/>
        <v>No Direct Service</v>
      </c>
      <c r="F132" s="121">
        <f>IFERROR(INDEX(HomeAirportCnxDemand,MATCH($B132,'Home Airport Cnx Demand'!$B$6:$B$1048576,0),MATCH(F$5,'Home Airport Cnx Demand'!$B$6:$K$6,0)),0)</f>
        <v>0</v>
      </c>
      <c r="G132" s="121">
        <f>IFERROR(INDEX(HomeAirportCnxDemand,MATCH($B132,'Home Airport Cnx Demand'!$B$6:$B$1048576,0),MATCH(G$5,'Home Airport Cnx Demand'!$B$6:$K$6,0)),0)</f>
        <v>0</v>
      </c>
      <c r="H132" s="29">
        <f t="shared" si="38"/>
        <v>0</v>
      </c>
      <c r="I132" s="122">
        <f t="shared" si="39"/>
        <v>0</v>
      </c>
      <c r="J132" s="29">
        <f t="shared" si="40"/>
        <v>0</v>
      </c>
      <c r="K132" s="29">
        <f t="shared" si="41"/>
        <v>0</v>
      </c>
      <c r="L132" s="29">
        <f t="shared" si="42"/>
        <v>0</v>
      </c>
      <c r="M132" s="122">
        <f>IFERROR(INDEX(AirlineHomeAirportQSI,MATCH(B132,'QSI for Home Airport'!$B$6:$B$1048576,0),MATCH(M$5,'QSI for Home Airport'!$B$6:$Q$6,0)),0)</f>
        <v>0</v>
      </c>
      <c r="N132" s="29">
        <f t="shared" si="43"/>
        <v>0</v>
      </c>
      <c r="O132" s="7">
        <f t="shared" si="44"/>
        <v>0</v>
      </c>
      <c r="P132" s="30">
        <f t="shared" si="45"/>
        <v>0</v>
      </c>
      <c r="Q132" s="29">
        <f t="shared" si="46"/>
        <v>0</v>
      </c>
      <c r="R132" s="29">
        <f t="shared" si="47"/>
        <v>0</v>
      </c>
    </row>
    <row r="133" spans="1:18" x14ac:dyDescent="0.2">
      <c r="A133" s="139">
        <f>'Home Airport Cnx Demand'!A134</f>
        <v>128</v>
      </c>
      <c r="B133" s="139">
        <f>'Home Airport Cnx Demand'!B134</f>
        <v>0</v>
      </c>
      <c r="C133" s="123" t="str">
        <f>IFERROR(VLOOKUP($B133,'City Lookup'!$C$4:$E$1048576,2,FALSE),"-")</f>
        <v>-</v>
      </c>
      <c r="D133" s="123" t="str">
        <f>IFERROR(VLOOKUP($B133,'City Lookup'!$C$4:$E$1048576,3,FALSE),"-")</f>
        <v>-</v>
      </c>
      <c r="E133" s="78" t="str">
        <f t="shared" si="37"/>
        <v>No Direct Service</v>
      </c>
      <c r="F133" s="121">
        <f>IFERROR(INDEX(HomeAirportCnxDemand,MATCH($B133,'Home Airport Cnx Demand'!$B$6:$B$1048576,0),MATCH(F$5,'Home Airport Cnx Demand'!$B$6:$K$6,0)),0)</f>
        <v>0</v>
      </c>
      <c r="G133" s="121">
        <f>IFERROR(INDEX(HomeAirportCnxDemand,MATCH($B133,'Home Airport Cnx Demand'!$B$6:$B$1048576,0),MATCH(G$5,'Home Airport Cnx Demand'!$B$6:$K$6,0)),0)</f>
        <v>0</v>
      </c>
      <c r="H133" s="29">
        <f t="shared" si="38"/>
        <v>0</v>
      </c>
      <c r="I133" s="122">
        <f t="shared" si="39"/>
        <v>0</v>
      </c>
      <c r="J133" s="29">
        <f t="shared" si="40"/>
        <v>0</v>
      </c>
      <c r="K133" s="29">
        <f t="shared" si="41"/>
        <v>0</v>
      </c>
      <c r="L133" s="29">
        <f t="shared" si="42"/>
        <v>0</v>
      </c>
      <c r="M133" s="122">
        <f>IFERROR(INDEX(AirlineHomeAirportQSI,MATCH(B133,'QSI for Home Airport'!$B$6:$B$1048576,0),MATCH(M$5,'QSI for Home Airport'!$B$6:$Q$6,0)),0)</f>
        <v>0</v>
      </c>
      <c r="N133" s="29">
        <f t="shared" si="43"/>
        <v>0</v>
      </c>
      <c r="O133" s="7">
        <f t="shared" si="44"/>
        <v>0</v>
      </c>
      <c r="P133" s="30">
        <f t="shared" si="45"/>
        <v>0</v>
      </c>
      <c r="Q133" s="29">
        <f t="shared" si="46"/>
        <v>0</v>
      </c>
      <c r="R133" s="29">
        <f t="shared" si="47"/>
        <v>0</v>
      </c>
    </row>
    <row r="134" spans="1:18" x14ac:dyDescent="0.2">
      <c r="A134" s="139">
        <f>'Home Airport Cnx Demand'!A135</f>
        <v>129</v>
      </c>
      <c r="B134" s="139">
        <f>'Home Airport Cnx Demand'!B135</f>
        <v>0</v>
      </c>
      <c r="C134" s="123" t="str">
        <f>IFERROR(VLOOKUP($B134,'City Lookup'!$C$4:$E$1048576,2,FALSE),"-")</f>
        <v>-</v>
      </c>
      <c r="D134" s="123" t="str">
        <f>IFERROR(VLOOKUP($B134,'City Lookup'!$C$4:$E$1048576,3,FALSE),"-")</f>
        <v>-</v>
      </c>
      <c r="E134" s="78" t="str">
        <f t="shared" ref="E134:E165" si="48">IFERROR(IF(F134&gt;5000,"Direct Service","No Direct Service"),"-")</f>
        <v>No Direct Service</v>
      </c>
      <c r="F134" s="121">
        <f>IFERROR(INDEX(HomeAirportCnxDemand,MATCH($B134,'Home Airport Cnx Demand'!$B$6:$B$1048576,0),MATCH(F$5,'Home Airport Cnx Demand'!$B$6:$K$6,0)),0)</f>
        <v>0</v>
      </c>
      <c r="G134" s="121">
        <f>IFERROR(INDEX(HomeAirportCnxDemand,MATCH($B134,'Home Airport Cnx Demand'!$B$6:$B$1048576,0),MATCH(G$5,'Home Airport Cnx Demand'!$B$6:$K$6,0)),0)</f>
        <v>0</v>
      </c>
      <c r="H134" s="29">
        <f t="shared" ref="H134:H165" si="49">SUM(F134,G134)</f>
        <v>0</v>
      </c>
      <c r="I134" s="122">
        <f t="shared" ref="I134:I165" si="50">IFERROR(INDEX($E$186:$E$243,MATCH(D134,$B$186:$B$243,0)),0)</f>
        <v>0</v>
      </c>
      <c r="J134" s="29">
        <f t="shared" ref="J134:J165" si="51">F134*(1+$I134)</f>
        <v>0</v>
      </c>
      <c r="K134" s="29">
        <f t="shared" ref="K134:K165" si="52">G134*(1+$I134)</f>
        <v>0</v>
      </c>
      <c r="L134" s="29">
        <f t="shared" ref="L134:L165" si="53">SUM(J134,K134)</f>
        <v>0</v>
      </c>
      <c r="M134" s="122">
        <f>IFERROR(INDEX(AirlineHomeAirportQSI,MATCH(B134,'QSI for Home Airport'!$B$6:$B$1048576,0),MATCH(M$5,'QSI for Home Airport'!$B$6:$Q$6,0)),0)</f>
        <v>0</v>
      </c>
      <c r="N134" s="29">
        <f t="shared" ref="N134:N165" si="54">K134*M134</f>
        <v>0</v>
      </c>
      <c r="O134" s="7">
        <f t="shared" ref="O134:O165" si="55">IFERROR(N134/L134,0%)</f>
        <v>0</v>
      </c>
      <c r="P134" s="30">
        <f t="shared" ref="P134:P165" si="56">IF((M134*QSIAdjustmentFactor)&gt;P$4,P$4,M134*QSIAdjustmentFactor)</f>
        <v>0</v>
      </c>
      <c r="Q134" s="29">
        <f t="shared" ref="Q134:Q165" si="57">K134*P134</f>
        <v>0</v>
      </c>
      <c r="R134" s="29">
        <f t="shared" ref="R134:R165" si="58">Q134*SeasonalityFactorHomeAirport</f>
        <v>0</v>
      </c>
    </row>
    <row r="135" spans="1:18" x14ac:dyDescent="0.2">
      <c r="A135" s="139">
        <f>'Home Airport Cnx Demand'!A136</f>
        <v>130</v>
      </c>
      <c r="B135" s="139">
        <f>'Home Airport Cnx Demand'!B136</f>
        <v>0</v>
      </c>
      <c r="C135" s="123" t="str">
        <f>IFERROR(VLOOKUP($B135,'City Lookup'!$C$4:$E$1048576,2,FALSE),"-")</f>
        <v>-</v>
      </c>
      <c r="D135" s="123" t="str">
        <f>IFERROR(VLOOKUP($B135,'City Lookup'!$C$4:$E$1048576,3,FALSE),"-")</f>
        <v>-</v>
      </c>
      <c r="E135" s="78" t="str">
        <f t="shared" si="48"/>
        <v>No Direct Service</v>
      </c>
      <c r="F135" s="121">
        <f>IFERROR(INDEX(HomeAirportCnxDemand,MATCH($B135,'Home Airport Cnx Demand'!$B$6:$B$1048576,0),MATCH(F$5,'Home Airport Cnx Demand'!$B$6:$K$6,0)),0)</f>
        <v>0</v>
      </c>
      <c r="G135" s="121">
        <f>IFERROR(INDEX(HomeAirportCnxDemand,MATCH($B135,'Home Airport Cnx Demand'!$B$6:$B$1048576,0),MATCH(G$5,'Home Airport Cnx Demand'!$B$6:$K$6,0)),0)</f>
        <v>0</v>
      </c>
      <c r="H135" s="29">
        <f t="shared" si="49"/>
        <v>0</v>
      </c>
      <c r="I135" s="122">
        <f t="shared" si="50"/>
        <v>0</v>
      </c>
      <c r="J135" s="29">
        <f t="shared" si="51"/>
        <v>0</v>
      </c>
      <c r="K135" s="29">
        <f t="shared" si="52"/>
        <v>0</v>
      </c>
      <c r="L135" s="29">
        <f t="shared" si="53"/>
        <v>0</v>
      </c>
      <c r="M135" s="122">
        <f>IFERROR(INDEX(AirlineHomeAirportQSI,MATCH(B135,'QSI for Home Airport'!$B$6:$B$1048576,0),MATCH(M$5,'QSI for Home Airport'!$B$6:$Q$6,0)),0)</f>
        <v>0</v>
      </c>
      <c r="N135" s="29">
        <f t="shared" si="54"/>
        <v>0</v>
      </c>
      <c r="O135" s="7">
        <f t="shared" si="55"/>
        <v>0</v>
      </c>
      <c r="P135" s="30">
        <f t="shared" si="56"/>
        <v>0</v>
      </c>
      <c r="Q135" s="29">
        <f t="shared" si="57"/>
        <v>0</v>
      </c>
      <c r="R135" s="29">
        <f t="shared" si="58"/>
        <v>0</v>
      </c>
    </row>
    <row r="136" spans="1:18" x14ac:dyDescent="0.2">
      <c r="A136" s="139">
        <f>'Home Airport Cnx Demand'!A137</f>
        <v>131</v>
      </c>
      <c r="B136" s="139">
        <f>'Home Airport Cnx Demand'!B137</f>
        <v>0</v>
      </c>
      <c r="C136" s="123" t="str">
        <f>IFERROR(VLOOKUP($B136,'City Lookup'!$C$4:$E$1048576,2,FALSE),"-")</f>
        <v>-</v>
      </c>
      <c r="D136" s="123" t="str">
        <f>IFERROR(VLOOKUP($B136,'City Lookup'!$C$4:$E$1048576,3,FALSE),"-")</f>
        <v>-</v>
      </c>
      <c r="E136" s="78" t="str">
        <f t="shared" si="48"/>
        <v>No Direct Service</v>
      </c>
      <c r="F136" s="121">
        <f>IFERROR(INDEX(HomeAirportCnxDemand,MATCH($B136,'Home Airport Cnx Demand'!$B$6:$B$1048576,0),MATCH(F$5,'Home Airport Cnx Demand'!$B$6:$K$6,0)),0)</f>
        <v>0</v>
      </c>
      <c r="G136" s="121">
        <f>IFERROR(INDEX(HomeAirportCnxDemand,MATCH($B136,'Home Airport Cnx Demand'!$B$6:$B$1048576,0),MATCH(G$5,'Home Airport Cnx Demand'!$B$6:$K$6,0)),0)</f>
        <v>0</v>
      </c>
      <c r="H136" s="29">
        <f t="shared" si="49"/>
        <v>0</v>
      </c>
      <c r="I136" s="122">
        <f t="shared" si="50"/>
        <v>0</v>
      </c>
      <c r="J136" s="29">
        <f t="shared" si="51"/>
        <v>0</v>
      </c>
      <c r="K136" s="29">
        <f t="shared" si="52"/>
        <v>0</v>
      </c>
      <c r="L136" s="29">
        <f t="shared" si="53"/>
        <v>0</v>
      </c>
      <c r="M136" s="122">
        <f>IFERROR(INDEX(AirlineHomeAirportQSI,MATCH(B136,'QSI for Home Airport'!$B$6:$B$1048576,0),MATCH(M$5,'QSI for Home Airport'!$B$6:$Q$6,0)),0)</f>
        <v>0</v>
      </c>
      <c r="N136" s="29">
        <f t="shared" si="54"/>
        <v>0</v>
      </c>
      <c r="O136" s="7">
        <f t="shared" si="55"/>
        <v>0</v>
      </c>
      <c r="P136" s="30">
        <f t="shared" si="56"/>
        <v>0</v>
      </c>
      <c r="Q136" s="29">
        <f t="shared" si="57"/>
        <v>0</v>
      </c>
      <c r="R136" s="29">
        <f t="shared" si="58"/>
        <v>0</v>
      </c>
    </row>
    <row r="137" spans="1:18" x14ac:dyDescent="0.2">
      <c r="A137" s="139">
        <f>'Home Airport Cnx Demand'!A138</f>
        <v>132</v>
      </c>
      <c r="B137" s="139">
        <f>'Home Airport Cnx Demand'!B138</f>
        <v>0</v>
      </c>
      <c r="C137" s="123" t="str">
        <f>IFERROR(VLOOKUP($B137,'City Lookup'!$C$4:$E$1048576,2,FALSE),"-")</f>
        <v>-</v>
      </c>
      <c r="D137" s="123" t="str">
        <f>IFERROR(VLOOKUP($B137,'City Lookup'!$C$4:$E$1048576,3,FALSE),"-")</f>
        <v>-</v>
      </c>
      <c r="E137" s="78" t="str">
        <f t="shared" si="48"/>
        <v>No Direct Service</v>
      </c>
      <c r="F137" s="121">
        <f>IFERROR(INDEX(HomeAirportCnxDemand,MATCH($B137,'Home Airport Cnx Demand'!$B$6:$B$1048576,0),MATCH(F$5,'Home Airport Cnx Demand'!$B$6:$K$6,0)),0)</f>
        <v>0</v>
      </c>
      <c r="G137" s="121">
        <f>IFERROR(INDEX(HomeAirportCnxDemand,MATCH($B137,'Home Airport Cnx Demand'!$B$6:$B$1048576,0),MATCH(G$5,'Home Airport Cnx Demand'!$B$6:$K$6,0)),0)</f>
        <v>0</v>
      </c>
      <c r="H137" s="29">
        <f t="shared" si="49"/>
        <v>0</v>
      </c>
      <c r="I137" s="122">
        <f t="shared" si="50"/>
        <v>0</v>
      </c>
      <c r="J137" s="29">
        <f t="shared" si="51"/>
        <v>0</v>
      </c>
      <c r="K137" s="29">
        <f t="shared" si="52"/>
        <v>0</v>
      </c>
      <c r="L137" s="29">
        <f t="shared" si="53"/>
        <v>0</v>
      </c>
      <c r="M137" s="122">
        <f>IFERROR(INDEX(AirlineHomeAirportQSI,MATCH(B137,'QSI for Home Airport'!$B$6:$B$1048576,0),MATCH(M$5,'QSI for Home Airport'!$B$6:$Q$6,0)),0)</f>
        <v>0</v>
      </c>
      <c r="N137" s="29">
        <f t="shared" si="54"/>
        <v>0</v>
      </c>
      <c r="O137" s="7">
        <f t="shared" si="55"/>
        <v>0</v>
      </c>
      <c r="P137" s="30">
        <f t="shared" si="56"/>
        <v>0</v>
      </c>
      <c r="Q137" s="29">
        <f t="shared" si="57"/>
        <v>0</v>
      </c>
      <c r="R137" s="29">
        <f t="shared" si="58"/>
        <v>0</v>
      </c>
    </row>
    <row r="138" spans="1:18" x14ac:dyDescent="0.2">
      <c r="A138" s="139">
        <f>'Home Airport Cnx Demand'!A139</f>
        <v>133</v>
      </c>
      <c r="B138" s="139">
        <f>'Home Airport Cnx Demand'!B139</f>
        <v>0</v>
      </c>
      <c r="C138" s="123" t="str">
        <f>IFERROR(VLOOKUP($B138,'City Lookup'!$C$4:$E$1048576,2,FALSE),"-")</f>
        <v>-</v>
      </c>
      <c r="D138" s="123" t="str">
        <f>IFERROR(VLOOKUP($B138,'City Lookup'!$C$4:$E$1048576,3,FALSE),"-")</f>
        <v>-</v>
      </c>
      <c r="E138" s="78" t="str">
        <f t="shared" si="48"/>
        <v>No Direct Service</v>
      </c>
      <c r="F138" s="121">
        <f>IFERROR(INDEX(HomeAirportCnxDemand,MATCH($B138,'Home Airport Cnx Demand'!$B$6:$B$1048576,0),MATCH(F$5,'Home Airport Cnx Demand'!$B$6:$K$6,0)),0)</f>
        <v>0</v>
      </c>
      <c r="G138" s="121">
        <f>IFERROR(INDEX(HomeAirportCnxDemand,MATCH($B138,'Home Airport Cnx Demand'!$B$6:$B$1048576,0),MATCH(G$5,'Home Airport Cnx Demand'!$B$6:$K$6,0)),0)</f>
        <v>0</v>
      </c>
      <c r="H138" s="29">
        <f t="shared" si="49"/>
        <v>0</v>
      </c>
      <c r="I138" s="122">
        <f t="shared" si="50"/>
        <v>0</v>
      </c>
      <c r="J138" s="29">
        <f t="shared" si="51"/>
        <v>0</v>
      </c>
      <c r="K138" s="29">
        <f t="shared" si="52"/>
        <v>0</v>
      </c>
      <c r="L138" s="29">
        <f t="shared" si="53"/>
        <v>0</v>
      </c>
      <c r="M138" s="122">
        <f>IFERROR(INDEX(AirlineHomeAirportQSI,MATCH(B138,'QSI for Home Airport'!$B$6:$B$1048576,0),MATCH(M$5,'QSI for Home Airport'!$B$6:$Q$6,0)),0)</f>
        <v>0</v>
      </c>
      <c r="N138" s="29">
        <f t="shared" si="54"/>
        <v>0</v>
      </c>
      <c r="O138" s="7">
        <f t="shared" si="55"/>
        <v>0</v>
      </c>
      <c r="P138" s="30">
        <f t="shared" si="56"/>
        <v>0</v>
      </c>
      <c r="Q138" s="29">
        <f t="shared" si="57"/>
        <v>0</v>
      </c>
      <c r="R138" s="29">
        <f t="shared" si="58"/>
        <v>0</v>
      </c>
    </row>
    <row r="139" spans="1:18" x14ac:dyDescent="0.2">
      <c r="A139" s="139">
        <f>'Home Airport Cnx Demand'!A140</f>
        <v>134</v>
      </c>
      <c r="B139" s="139">
        <f>'Home Airport Cnx Demand'!B140</f>
        <v>0</v>
      </c>
      <c r="C139" s="123" t="str">
        <f>IFERROR(VLOOKUP($B139,'City Lookup'!$C$4:$E$1048576,2,FALSE),"-")</f>
        <v>-</v>
      </c>
      <c r="D139" s="123" t="str">
        <f>IFERROR(VLOOKUP($B139,'City Lookup'!$C$4:$E$1048576,3,FALSE),"-")</f>
        <v>-</v>
      </c>
      <c r="E139" s="78" t="str">
        <f t="shared" si="48"/>
        <v>No Direct Service</v>
      </c>
      <c r="F139" s="121">
        <f>IFERROR(INDEX(HomeAirportCnxDemand,MATCH($B139,'Home Airport Cnx Demand'!$B$6:$B$1048576,0),MATCH(F$5,'Home Airport Cnx Demand'!$B$6:$K$6,0)),0)</f>
        <v>0</v>
      </c>
      <c r="G139" s="121">
        <f>IFERROR(INDEX(HomeAirportCnxDemand,MATCH($B139,'Home Airport Cnx Demand'!$B$6:$B$1048576,0),MATCH(G$5,'Home Airport Cnx Demand'!$B$6:$K$6,0)),0)</f>
        <v>0</v>
      </c>
      <c r="H139" s="29">
        <f t="shared" si="49"/>
        <v>0</v>
      </c>
      <c r="I139" s="122">
        <f t="shared" si="50"/>
        <v>0</v>
      </c>
      <c r="J139" s="29">
        <f t="shared" si="51"/>
        <v>0</v>
      </c>
      <c r="K139" s="29">
        <f t="shared" si="52"/>
        <v>0</v>
      </c>
      <c r="L139" s="29">
        <f t="shared" si="53"/>
        <v>0</v>
      </c>
      <c r="M139" s="122">
        <f>IFERROR(INDEX(AirlineHomeAirportQSI,MATCH(B139,'QSI for Home Airport'!$B$6:$B$1048576,0),MATCH(M$5,'QSI for Home Airport'!$B$6:$Q$6,0)),0)</f>
        <v>0</v>
      </c>
      <c r="N139" s="29">
        <f t="shared" si="54"/>
        <v>0</v>
      </c>
      <c r="O139" s="7">
        <f t="shared" si="55"/>
        <v>0</v>
      </c>
      <c r="P139" s="30">
        <f t="shared" si="56"/>
        <v>0</v>
      </c>
      <c r="Q139" s="29">
        <f t="shared" si="57"/>
        <v>0</v>
      </c>
      <c r="R139" s="29">
        <f t="shared" si="58"/>
        <v>0</v>
      </c>
    </row>
    <row r="140" spans="1:18" x14ac:dyDescent="0.2">
      <c r="A140" s="139">
        <f>'Home Airport Cnx Demand'!A141</f>
        <v>135</v>
      </c>
      <c r="B140" s="139">
        <f>'Home Airport Cnx Demand'!B141</f>
        <v>0</v>
      </c>
      <c r="C140" s="123" t="str">
        <f>IFERROR(VLOOKUP($B140,'City Lookup'!$C$4:$E$1048576,2,FALSE),"-")</f>
        <v>-</v>
      </c>
      <c r="D140" s="123" t="str">
        <f>IFERROR(VLOOKUP($B140,'City Lookup'!$C$4:$E$1048576,3,FALSE),"-")</f>
        <v>-</v>
      </c>
      <c r="E140" s="78" t="str">
        <f t="shared" si="48"/>
        <v>No Direct Service</v>
      </c>
      <c r="F140" s="121">
        <f>IFERROR(INDEX(HomeAirportCnxDemand,MATCH($B140,'Home Airport Cnx Demand'!$B$6:$B$1048576,0),MATCH(F$5,'Home Airport Cnx Demand'!$B$6:$K$6,0)),0)</f>
        <v>0</v>
      </c>
      <c r="G140" s="121">
        <f>IFERROR(INDEX(HomeAirportCnxDemand,MATCH($B140,'Home Airport Cnx Demand'!$B$6:$B$1048576,0),MATCH(G$5,'Home Airport Cnx Demand'!$B$6:$K$6,0)),0)</f>
        <v>0</v>
      </c>
      <c r="H140" s="29">
        <f t="shared" si="49"/>
        <v>0</v>
      </c>
      <c r="I140" s="122">
        <f t="shared" si="50"/>
        <v>0</v>
      </c>
      <c r="J140" s="29">
        <f t="shared" si="51"/>
        <v>0</v>
      </c>
      <c r="K140" s="29">
        <f t="shared" si="52"/>
        <v>0</v>
      </c>
      <c r="L140" s="29">
        <f t="shared" si="53"/>
        <v>0</v>
      </c>
      <c r="M140" s="122">
        <f>IFERROR(INDEX(AirlineHomeAirportQSI,MATCH(B140,'QSI for Home Airport'!$B$6:$B$1048576,0),MATCH(M$5,'QSI for Home Airport'!$B$6:$Q$6,0)),0)</f>
        <v>0</v>
      </c>
      <c r="N140" s="29">
        <f t="shared" si="54"/>
        <v>0</v>
      </c>
      <c r="O140" s="7">
        <f t="shared" si="55"/>
        <v>0</v>
      </c>
      <c r="P140" s="30">
        <f t="shared" si="56"/>
        <v>0</v>
      </c>
      <c r="Q140" s="29">
        <f t="shared" si="57"/>
        <v>0</v>
      </c>
      <c r="R140" s="29">
        <f t="shared" si="58"/>
        <v>0</v>
      </c>
    </row>
    <row r="141" spans="1:18" x14ac:dyDescent="0.2">
      <c r="A141" s="139">
        <f>'Home Airport Cnx Demand'!A142</f>
        <v>136</v>
      </c>
      <c r="B141" s="139">
        <f>'Home Airport Cnx Demand'!B142</f>
        <v>0</v>
      </c>
      <c r="C141" s="123" t="str">
        <f>IFERROR(VLOOKUP($B141,'City Lookup'!$C$4:$E$1048576,2,FALSE),"-")</f>
        <v>-</v>
      </c>
      <c r="D141" s="123" t="str">
        <f>IFERROR(VLOOKUP($B141,'City Lookup'!$C$4:$E$1048576,3,FALSE),"-")</f>
        <v>-</v>
      </c>
      <c r="E141" s="78" t="str">
        <f t="shared" si="48"/>
        <v>No Direct Service</v>
      </c>
      <c r="F141" s="121">
        <f>IFERROR(INDEX(HomeAirportCnxDemand,MATCH($B141,'Home Airport Cnx Demand'!$B$6:$B$1048576,0),MATCH(F$5,'Home Airport Cnx Demand'!$B$6:$K$6,0)),0)</f>
        <v>0</v>
      </c>
      <c r="G141" s="121">
        <f>IFERROR(INDEX(HomeAirportCnxDemand,MATCH($B141,'Home Airport Cnx Demand'!$B$6:$B$1048576,0),MATCH(G$5,'Home Airport Cnx Demand'!$B$6:$K$6,0)),0)</f>
        <v>0</v>
      </c>
      <c r="H141" s="29">
        <f t="shared" si="49"/>
        <v>0</v>
      </c>
      <c r="I141" s="122">
        <f t="shared" si="50"/>
        <v>0</v>
      </c>
      <c r="J141" s="29">
        <f t="shared" si="51"/>
        <v>0</v>
      </c>
      <c r="K141" s="29">
        <f t="shared" si="52"/>
        <v>0</v>
      </c>
      <c r="L141" s="29">
        <f t="shared" si="53"/>
        <v>0</v>
      </c>
      <c r="M141" s="122">
        <f>IFERROR(INDEX(AirlineHomeAirportQSI,MATCH(B141,'QSI for Home Airport'!$B$6:$B$1048576,0),MATCH(M$5,'QSI for Home Airport'!$B$6:$Q$6,0)),0)</f>
        <v>0</v>
      </c>
      <c r="N141" s="29">
        <f t="shared" si="54"/>
        <v>0</v>
      </c>
      <c r="O141" s="7">
        <f t="shared" si="55"/>
        <v>0</v>
      </c>
      <c r="P141" s="30">
        <f t="shared" si="56"/>
        <v>0</v>
      </c>
      <c r="Q141" s="29">
        <f t="shared" si="57"/>
        <v>0</v>
      </c>
      <c r="R141" s="29">
        <f t="shared" si="58"/>
        <v>0</v>
      </c>
    </row>
    <row r="142" spans="1:18" x14ac:dyDescent="0.2">
      <c r="A142" s="139">
        <f>'Home Airport Cnx Demand'!A143</f>
        <v>137</v>
      </c>
      <c r="B142" s="139">
        <f>'Home Airport Cnx Demand'!B143</f>
        <v>0</v>
      </c>
      <c r="C142" s="123" t="str">
        <f>IFERROR(VLOOKUP($B142,'City Lookup'!$C$4:$E$1048576,2,FALSE),"-")</f>
        <v>-</v>
      </c>
      <c r="D142" s="123" t="str">
        <f>IFERROR(VLOOKUP($B142,'City Lookup'!$C$4:$E$1048576,3,FALSE),"-")</f>
        <v>-</v>
      </c>
      <c r="E142" s="78" t="str">
        <f t="shared" si="48"/>
        <v>No Direct Service</v>
      </c>
      <c r="F142" s="121">
        <f>IFERROR(INDEX(HomeAirportCnxDemand,MATCH($B142,'Home Airport Cnx Demand'!$B$6:$B$1048576,0),MATCH(F$5,'Home Airport Cnx Demand'!$B$6:$K$6,0)),0)</f>
        <v>0</v>
      </c>
      <c r="G142" s="121">
        <f>IFERROR(INDEX(HomeAirportCnxDemand,MATCH($B142,'Home Airport Cnx Demand'!$B$6:$B$1048576,0),MATCH(G$5,'Home Airport Cnx Demand'!$B$6:$K$6,0)),0)</f>
        <v>0</v>
      </c>
      <c r="H142" s="29">
        <f t="shared" si="49"/>
        <v>0</v>
      </c>
      <c r="I142" s="122">
        <f t="shared" si="50"/>
        <v>0</v>
      </c>
      <c r="J142" s="29">
        <f t="shared" si="51"/>
        <v>0</v>
      </c>
      <c r="K142" s="29">
        <f t="shared" si="52"/>
        <v>0</v>
      </c>
      <c r="L142" s="29">
        <f t="shared" si="53"/>
        <v>0</v>
      </c>
      <c r="M142" s="122">
        <f>IFERROR(INDEX(AirlineHomeAirportQSI,MATCH(B142,'QSI for Home Airport'!$B$6:$B$1048576,0),MATCH(M$5,'QSI for Home Airport'!$B$6:$Q$6,0)),0)</f>
        <v>0</v>
      </c>
      <c r="N142" s="29">
        <f t="shared" si="54"/>
        <v>0</v>
      </c>
      <c r="O142" s="7">
        <f t="shared" si="55"/>
        <v>0</v>
      </c>
      <c r="P142" s="30">
        <f t="shared" si="56"/>
        <v>0</v>
      </c>
      <c r="Q142" s="29">
        <f t="shared" si="57"/>
        <v>0</v>
      </c>
      <c r="R142" s="29">
        <f t="shared" si="58"/>
        <v>0</v>
      </c>
    </row>
    <row r="143" spans="1:18" x14ac:dyDescent="0.2">
      <c r="A143" s="139">
        <f>'Home Airport Cnx Demand'!A144</f>
        <v>138</v>
      </c>
      <c r="B143" s="139">
        <f>'Home Airport Cnx Demand'!B144</f>
        <v>0</v>
      </c>
      <c r="C143" s="123" t="str">
        <f>IFERROR(VLOOKUP($B143,'City Lookup'!$C$4:$E$1048576,2,FALSE),"-")</f>
        <v>-</v>
      </c>
      <c r="D143" s="123" t="str">
        <f>IFERROR(VLOOKUP($B143,'City Lookup'!$C$4:$E$1048576,3,FALSE),"-")</f>
        <v>-</v>
      </c>
      <c r="E143" s="78" t="str">
        <f t="shared" si="48"/>
        <v>No Direct Service</v>
      </c>
      <c r="F143" s="121">
        <f>IFERROR(INDEX(HomeAirportCnxDemand,MATCH($B143,'Home Airport Cnx Demand'!$B$6:$B$1048576,0),MATCH(F$5,'Home Airport Cnx Demand'!$B$6:$K$6,0)),0)</f>
        <v>0</v>
      </c>
      <c r="G143" s="121">
        <f>IFERROR(INDEX(HomeAirportCnxDemand,MATCH($B143,'Home Airport Cnx Demand'!$B$6:$B$1048576,0),MATCH(G$5,'Home Airport Cnx Demand'!$B$6:$K$6,0)),0)</f>
        <v>0</v>
      </c>
      <c r="H143" s="29">
        <f t="shared" si="49"/>
        <v>0</v>
      </c>
      <c r="I143" s="122">
        <f t="shared" si="50"/>
        <v>0</v>
      </c>
      <c r="J143" s="29">
        <f t="shared" si="51"/>
        <v>0</v>
      </c>
      <c r="K143" s="29">
        <f t="shared" si="52"/>
        <v>0</v>
      </c>
      <c r="L143" s="29">
        <f t="shared" si="53"/>
        <v>0</v>
      </c>
      <c r="M143" s="122">
        <f>IFERROR(INDEX(AirlineHomeAirportQSI,MATCH(B143,'QSI for Home Airport'!$B$6:$B$1048576,0),MATCH(M$5,'QSI for Home Airport'!$B$6:$Q$6,0)),0)</f>
        <v>0</v>
      </c>
      <c r="N143" s="29">
        <f t="shared" si="54"/>
        <v>0</v>
      </c>
      <c r="O143" s="7">
        <f t="shared" si="55"/>
        <v>0</v>
      </c>
      <c r="P143" s="30">
        <f t="shared" si="56"/>
        <v>0</v>
      </c>
      <c r="Q143" s="29">
        <f t="shared" si="57"/>
        <v>0</v>
      </c>
      <c r="R143" s="29">
        <f t="shared" si="58"/>
        <v>0</v>
      </c>
    </row>
    <row r="144" spans="1:18" x14ac:dyDescent="0.2">
      <c r="A144" s="139">
        <f>'Home Airport Cnx Demand'!A145</f>
        <v>139</v>
      </c>
      <c r="B144" s="139">
        <f>'Home Airport Cnx Demand'!B145</f>
        <v>0</v>
      </c>
      <c r="C144" s="123" t="str">
        <f>IFERROR(VLOOKUP($B144,'City Lookup'!$C$4:$E$1048576,2,FALSE),"-")</f>
        <v>-</v>
      </c>
      <c r="D144" s="123" t="str">
        <f>IFERROR(VLOOKUP($B144,'City Lookup'!$C$4:$E$1048576,3,FALSE),"-")</f>
        <v>-</v>
      </c>
      <c r="E144" s="78" t="str">
        <f t="shared" si="48"/>
        <v>No Direct Service</v>
      </c>
      <c r="F144" s="121">
        <f>IFERROR(INDEX(HomeAirportCnxDemand,MATCH($B144,'Home Airport Cnx Demand'!$B$6:$B$1048576,0),MATCH(F$5,'Home Airport Cnx Demand'!$B$6:$K$6,0)),0)</f>
        <v>0</v>
      </c>
      <c r="G144" s="121">
        <f>IFERROR(INDEX(HomeAirportCnxDemand,MATCH($B144,'Home Airport Cnx Demand'!$B$6:$B$1048576,0),MATCH(G$5,'Home Airport Cnx Demand'!$B$6:$K$6,0)),0)</f>
        <v>0</v>
      </c>
      <c r="H144" s="29">
        <f t="shared" si="49"/>
        <v>0</v>
      </c>
      <c r="I144" s="122">
        <f t="shared" si="50"/>
        <v>0</v>
      </c>
      <c r="J144" s="29">
        <f t="shared" si="51"/>
        <v>0</v>
      </c>
      <c r="K144" s="29">
        <f t="shared" si="52"/>
        <v>0</v>
      </c>
      <c r="L144" s="29">
        <f t="shared" si="53"/>
        <v>0</v>
      </c>
      <c r="M144" s="122">
        <f>IFERROR(INDEX(AirlineHomeAirportQSI,MATCH(B144,'QSI for Home Airport'!$B$6:$B$1048576,0),MATCH(M$5,'QSI for Home Airport'!$B$6:$Q$6,0)),0)</f>
        <v>0</v>
      </c>
      <c r="N144" s="29">
        <f t="shared" si="54"/>
        <v>0</v>
      </c>
      <c r="O144" s="7">
        <f t="shared" si="55"/>
        <v>0</v>
      </c>
      <c r="P144" s="30">
        <f t="shared" si="56"/>
        <v>0</v>
      </c>
      <c r="Q144" s="29">
        <f t="shared" si="57"/>
        <v>0</v>
      </c>
      <c r="R144" s="29">
        <f t="shared" si="58"/>
        <v>0</v>
      </c>
    </row>
    <row r="145" spans="1:18" x14ac:dyDescent="0.2">
      <c r="A145" s="139">
        <f>'Home Airport Cnx Demand'!A146</f>
        <v>140</v>
      </c>
      <c r="B145" s="139">
        <f>'Home Airport Cnx Demand'!B146</f>
        <v>0</v>
      </c>
      <c r="C145" s="123" t="str">
        <f>IFERROR(VLOOKUP($B145,'City Lookup'!$C$4:$E$1048576,2,FALSE),"-")</f>
        <v>-</v>
      </c>
      <c r="D145" s="123" t="str">
        <f>IFERROR(VLOOKUP($B145,'City Lookup'!$C$4:$E$1048576,3,FALSE),"-")</f>
        <v>-</v>
      </c>
      <c r="E145" s="78" t="str">
        <f t="shared" si="48"/>
        <v>No Direct Service</v>
      </c>
      <c r="F145" s="121">
        <f>IFERROR(INDEX(HomeAirportCnxDemand,MATCH($B145,'Home Airport Cnx Demand'!$B$6:$B$1048576,0),MATCH(F$5,'Home Airport Cnx Demand'!$B$6:$K$6,0)),0)</f>
        <v>0</v>
      </c>
      <c r="G145" s="121">
        <f>IFERROR(INDEX(HomeAirportCnxDemand,MATCH($B145,'Home Airport Cnx Demand'!$B$6:$B$1048576,0),MATCH(G$5,'Home Airport Cnx Demand'!$B$6:$K$6,0)),0)</f>
        <v>0</v>
      </c>
      <c r="H145" s="29">
        <f t="shared" si="49"/>
        <v>0</v>
      </c>
      <c r="I145" s="122">
        <f t="shared" si="50"/>
        <v>0</v>
      </c>
      <c r="J145" s="29">
        <f t="shared" si="51"/>
        <v>0</v>
      </c>
      <c r="K145" s="29">
        <f t="shared" si="52"/>
        <v>0</v>
      </c>
      <c r="L145" s="29">
        <f t="shared" si="53"/>
        <v>0</v>
      </c>
      <c r="M145" s="122">
        <f>IFERROR(INDEX(AirlineHomeAirportQSI,MATCH(B145,'QSI for Home Airport'!$B$6:$B$1048576,0),MATCH(M$5,'QSI for Home Airport'!$B$6:$Q$6,0)),0)</f>
        <v>0</v>
      </c>
      <c r="N145" s="29">
        <f t="shared" si="54"/>
        <v>0</v>
      </c>
      <c r="O145" s="7">
        <f t="shared" si="55"/>
        <v>0</v>
      </c>
      <c r="P145" s="30">
        <f t="shared" si="56"/>
        <v>0</v>
      </c>
      <c r="Q145" s="29">
        <f t="shared" si="57"/>
        <v>0</v>
      </c>
      <c r="R145" s="29">
        <f t="shared" si="58"/>
        <v>0</v>
      </c>
    </row>
    <row r="146" spans="1:18" x14ac:dyDescent="0.2">
      <c r="A146" s="139">
        <f>'Home Airport Cnx Demand'!A147</f>
        <v>141</v>
      </c>
      <c r="B146" s="139">
        <f>'Home Airport Cnx Demand'!B147</f>
        <v>0</v>
      </c>
      <c r="C146" s="123" t="str">
        <f>IFERROR(VLOOKUP($B146,'City Lookup'!$C$4:$E$1048576,2,FALSE),"-")</f>
        <v>-</v>
      </c>
      <c r="D146" s="123" t="str">
        <f>IFERROR(VLOOKUP($B146,'City Lookup'!$C$4:$E$1048576,3,FALSE),"-")</f>
        <v>-</v>
      </c>
      <c r="E146" s="78" t="str">
        <f t="shared" si="48"/>
        <v>No Direct Service</v>
      </c>
      <c r="F146" s="121">
        <f>IFERROR(INDEX(HomeAirportCnxDemand,MATCH($B146,'Home Airport Cnx Demand'!$B$6:$B$1048576,0),MATCH(F$5,'Home Airport Cnx Demand'!$B$6:$K$6,0)),0)</f>
        <v>0</v>
      </c>
      <c r="G146" s="121">
        <f>IFERROR(INDEX(HomeAirportCnxDemand,MATCH($B146,'Home Airport Cnx Demand'!$B$6:$B$1048576,0),MATCH(G$5,'Home Airport Cnx Demand'!$B$6:$K$6,0)),0)</f>
        <v>0</v>
      </c>
      <c r="H146" s="29">
        <f t="shared" si="49"/>
        <v>0</v>
      </c>
      <c r="I146" s="122">
        <f t="shared" si="50"/>
        <v>0</v>
      </c>
      <c r="J146" s="29">
        <f t="shared" si="51"/>
        <v>0</v>
      </c>
      <c r="K146" s="29">
        <f t="shared" si="52"/>
        <v>0</v>
      </c>
      <c r="L146" s="29">
        <f t="shared" si="53"/>
        <v>0</v>
      </c>
      <c r="M146" s="122">
        <f>IFERROR(INDEX(AirlineHomeAirportQSI,MATCH(B146,'QSI for Home Airport'!$B$6:$B$1048576,0),MATCH(M$5,'QSI for Home Airport'!$B$6:$Q$6,0)),0)</f>
        <v>0</v>
      </c>
      <c r="N146" s="29">
        <f t="shared" si="54"/>
        <v>0</v>
      </c>
      <c r="O146" s="7">
        <f t="shared" si="55"/>
        <v>0</v>
      </c>
      <c r="P146" s="30">
        <f t="shared" si="56"/>
        <v>0</v>
      </c>
      <c r="Q146" s="29">
        <f t="shared" si="57"/>
        <v>0</v>
      </c>
      <c r="R146" s="29">
        <f t="shared" si="58"/>
        <v>0</v>
      </c>
    </row>
    <row r="147" spans="1:18" x14ac:dyDescent="0.2">
      <c r="A147" s="139">
        <f>'Home Airport Cnx Demand'!A148</f>
        <v>142</v>
      </c>
      <c r="B147" s="139">
        <f>'Home Airport Cnx Demand'!B148</f>
        <v>0</v>
      </c>
      <c r="C147" s="123" t="str">
        <f>IFERROR(VLOOKUP($B147,'City Lookup'!$C$4:$E$1048576,2,FALSE),"-")</f>
        <v>-</v>
      </c>
      <c r="D147" s="123" t="str">
        <f>IFERROR(VLOOKUP($B147,'City Lookup'!$C$4:$E$1048576,3,FALSE),"-")</f>
        <v>-</v>
      </c>
      <c r="E147" s="78" t="str">
        <f t="shared" si="48"/>
        <v>No Direct Service</v>
      </c>
      <c r="F147" s="121">
        <f>IFERROR(INDEX(HomeAirportCnxDemand,MATCH($B147,'Home Airport Cnx Demand'!$B$6:$B$1048576,0),MATCH(F$5,'Home Airport Cnx Demand'!$B$6:$K$6,0)),0)</f>
        <v>0</v>
      </c>
      <c r="G147" s="121">
        <f>IFERROR(INDEX(HomeAirportCnxDemand,MATCH($B147,'Home Airport Cnx Demand'!$B$6:$B$1048576,0),MATCH(G$5,'Home Airport Cnx Demand'!$B$6:$K$6,0)),0)</f>
        <v>0</v>
      </c>
      <c r="H147" s="29">
        <f t="shared" si="49"/>
        <v>0</v>
      </c>
      <c r="I147" s="122">
        <f t="shared" si="50"/>
        <v>0</v>
      </c>
      <c r="J147" s="29">
        <f t="shared" si="51"/>
        <v>0</v>
      </c>
      <c r="K147" s="29">
        <f t="shared" si="52"/>
        <v>0</v>
      </c>
      <c r="L147" s="29">
        <f t="shared" si="53"/>
        <v>0</v>
      </c>
      <c r="M147" s="122">
        <f>IFERROR(INDEX(AirlineHomeAirportQSI,MATCH(B147,'QSI for Home Airport'!$B$6:$B$1048576,0),MATCH(M$5,'QSI for Home Airport'!$B$6:$Q$6,0)),0)</f>
        <v>0</v>
      </c>
      <c r="N147" s="29">
        <f t="shared" si="54"/>
        <v>0</v>
      </c>
      <c r="O147" s="7">
        <f t="shared" si="55"/>
        <v>0</v>
      </c>
      <c r="P147" s="30">
        <f t="shared" si="56"/>
        <v>0</v>
      </c>
      <c r="Q147" s="29">
        <f t="shared" si="57"/>
        <v>0</v>
      </c>
      <c r="R147" s="29">
        <f t="shared" si="58"/>
        <v>0</v>
      </c>
    </row>
    <row r="148" spans="1:18" x14ac:dyDescent="0.2">
      <c r="A148" s="139">
        <f>'Home Airport Cnx Demand'!A149</f>
        <v>143</v>
      </c>
      <c r="B148" s="139">
        <f>'Home Airport Cnx Demand'!B149</f>
        <v>0</v>
      </c>
      <c r="C148" s="123" t="str">
        <f>IFERROR(VLOOKUP($B148,'City Lookup'!$C$4:$E$1048576,2,FALSE),"-")</f>
        <v>-</v>
      </c>
      <c r="D148" s="123" t="str">
        <f>IFERROR(VLOOKUP($B148,'City Lookup'!$C$4:$E$1048576,3,FALSE),"-")</f>
        <v>-</v>
      </c>
      <c r="E148" s="78" t="str">
        <f t="shared" si="48"/>
        <v>No Direct Service</v>
      </c>
      <c r="F148" s="121">
        <f>IFERROR(INDEX(HomeAirportCnxDemand,MATCH($B148,'Home Airport Cnx Demand'!$B$6:$B$1048576,0),MATCH(F$5,'Home Airport Cnx Demand'!$B$6:$K$6,0)),0)</f>
        <v>0</v>
      </c>
      <c r="G148" s="121">
        <f>IFERROR(INDEX(HomeAirportCnxDemand,MATCH($B148,'Home Airport Cnx Demand'!$B$6:$B$1048576,0),MATCH(G$5,'Home Airport Cnx Demand'!$B$6:$K$6,0)),0)</f>
        <v>0</v>
      </c>
      <c r="H148" s="29">
        <f t="shared" si="49"/>
        <v>0</v>
      </c>
      <c r="I148" s="122">
        <f t="shared" si="50"/>
        <v>0</v>
      </c>
      <c r="J148" s="29">
        <f t="shared" si="51"/>
        <v>0</v>
      </c>
      <c r="K148" s="29">
        <f t="shared" si="52"/>
        <v>0</v>
      </c>
      <c r="L148" s="29">
        <f t="shared" si="53"/>
        <v>0</v>
      </c>
      <c r="M148" s="122">
        <f>IFERROR(INDEX(AirlineHomeAirportQSI,MATCH(B148,'QSI for Home Airport'!$B$6:$B$1048576,0),MATCH(M$5,'QSI for Home Airport'!$B$6:$Q$6,0)),0)</f>
        <v>0</v>
      </c>
      <c r="N148" s="29">
        <f t="shared" si="54"/>
        <v>0</v>
      </c>
      <c r="O148" s="7">
        <f t="shared" si="55"/>
        <v>0</v>
      </c>
      <c r="P148" s="30">
        <f t="shared" si="56"/>
        <v>0</v>
      </c>
      <c r="Q148" s="29">
        <f t="shared" si="57"/>
        <v>0</v>
      </c>
      <c r="R148" s="29">
        <f t="shared" si="58"/>
        <v>0</v>
      </c>
    </row>
    <row r="149" spans="1:18" x14ac:dyDescent="0.2">
      <c r="A149" s="139">
        <f>'Home Airport Cnx Demand'!A150</f>
        <v>144</v>
      </c>
      <c r="B149" s="139">
        <f>'Home Airport Cnx Demand'!B150</f>
        <v>0</v>
      </c>
      <c r="C149" s="123" t="str">
        <f>IFERROR(VLOOKUP($B149,'City Lookup'!$C$4:$E$1048576,2,FALSE),"-")</f>
        <v>-</v>
      </c>
      <c r="D149" s="123" t="str">
        <f>IFERROR(VLOOKUP($B149,'City Lookup'!$C$4:$E$1048576,3,FALSE),"-")</f>
        <v>-</v>
      </c>
      <c r="E149" s="78" t="str">
        <f t="shared" si="48"/>
        <v>No Direct Service</v>
      </c>
      <c r="F149" s="121">
        <f>IFERROR(INDEX(HomeAirportCnxDemand,MATCH($B149,'Home Airport Cnx Demand'!$B$6:$B$1048576,0),MATCH(F$5,'Home Airport Cnx Demand'!$B$6:$K$6,0)),0)</f>
        <v>0</v>
      </c>
      <c r="G149" s="121">
        <f>IFERROR(INDEX(HomeAirportCnxDemand,MATCH($B149,'Home Airport Cnx Demand'!$B$6:$B$1048576,0),MATCH(G$5,'Home Airport Cnx Demand'!$B$6:$K$6,0)),0)</f>
        <v>0</v>
      </c>
      <c r="H149" s="29">
        <f t="shared" si="49"/>
        <v>0</v>
      </c>
      <c r="I149" s="122">
        <f t="shared" si="50"/>
        <v>0</v>
      </c>
      <c r="J149" s="29">
        <f t="shared" si="51"/>
        <v>0</v>
      </c>
      <c r="K149" s="29">
        <f t="shared" si="52"/>
        <v>0</v>
      </c>
      <c r="L149" s="29">
        <f t="shared" si="53"/>
        <v>0</v>
      </c>
      <c r="M149" s="122">
        <f>IFERROR(INDEX(AirlineHomeAirportQSI,MATCH(B149,'QSI for Home Airport'!$B$6:$B$1048576,0),MATCH(M$5,'QSI for Home Airport'!$B$6:$Q$6,0)),0)</f>
        <v>0</v>
      </c>
      <c r="N149" s="29">
        <f t="shared" si="54"/>
        <v>0</v>
      </c>
      <c r="O149" s="7">
        <f t="shared" si="55"/>
        <v>0</v>
      </c>
      <c r="P149" s="30">
        <f t="shared" si="56"/>
        <v>0</v>
      </c>
      <c r="Q149" s="29">
        <f t="shared" si="57"/>
        <v>0</v>
      </c>
      <c r="R149" s="29">
        <f t="shared" si="58"/>
        <v>0</v>
      </c>
    </row>
    <row r="150" spans="1:18" x14ac:dyDescent="0.2">
      <c r="A150" s="139">
        <f>'Home Airport Cnx Demand'!A151</f>
        <v>145</v>
      </c>
      <c r="B150" s="139">
        <f>'Home Airport Cnx Demand'!B151</f>
        <v>0</v>
      </c>
      <c r="C150" s="123" t="str">
        <f>IFERROR(VLOOKUP($B150,'City Lookup'!$C$4:$E$1048576,2,FALSE),"-")</f>
        <v>-</v>
      </c>
      <c r="D150" s="123" t="str">
        <f>IFERROR(VLOOKUP($B150,'City Lookup'!$C$4:$E$1048576,3,FALSE),"-")</f>
        <v>-</v>
      </c>
      <c r="E150" s="78" t="str">
        <f t="shared" si="48"/>
        <v>No Direct Service</v>
      </c>
      <c r="F150" s="121">
        <f>IFERROR(INDEX(HomeAirportCnxDemand,MATCH($B150,'Home Airport Cnx Demand'!$B$6:$B$1048576,0),MATCH(F$5,'Home Airport Cnx Demand'!$B$6:$K$6,0)),0)</f>
        <v>0</v>
      </c>
      <c r="G150" s="121">
        <f>IFERROR(INDEX(HomeAirportCnxDemand,MATCH($B150,'Home Airport Cnx Demand'!$B$6:$B$1048576,0),MATCH(G$5,'Home Airport Cnx Demand'!$B$6:$K$6,0)),0)</f>
        <v>0</v>
      </c>
      <c r="H150" s="29">
        <f t="shared" si="49"/>
        <v>0</v>
      </c>
      <c r="I150" s="122">
        <f t="shared" si="50"/>
        <v>0</v>
      </c>
      <c r="J150" s="29">
        <f t="shared" si="51"/>
        <v>0</v>
      </c>
      <c r="K150" s="29">
        <f t="shared" si="52"/>
        <v>0</v>
      </c>
      <c r="L150" s="29">
        <f t="shared" si="53"/>
        <v>0</v>
      </c>
      <c r="M150" s="122">
        <f>IFERROR(INDEX(AirlineHomeAirportQSI,MATCH(B150,'QSI for Home Airport'!$B$6:$B$1048576,0),MATCH(M$5,'QSI for Home Airport'!$B$6:$Q$6,0)),0)</f>
        <v>0</v>
      </c>
      <c r="N150" s="29">
        <f t="shared" si="54"/>
        <v>0</v>
      </c>
      <c r="O150" s="7">
        <f t="shared" si="55"/>
        <v>0</v>
      </c>
      <c r="P150" s="30">
        <f t="shared" si="56"/>
        <v>0</v>
      </c>
      <c r="Q150" s="29">
        <f t="shared" si="57"/>
        <v>0</v>
      </c>
      <c r="R150" s="29">
        <f t="shared" si="58"/>
        <v>0</v>
      </c>
    </row>
    <row r="151" spans="1:18" x14ac:dyDescent="0.2">
      <c r="A151" s="139">
        <f>'Home Airport Cnx Demand'!A152</f>
        <v>146</v>
      </c>
      <c r="B151" s="139">
        <f>'Home Airport Cnx Demand'!B152</f>
        <v>0</v>
      </c>
      <c r="C151" s="123" t="str">
        <f>IFERROR(VLOOKUP($B151,'City Lookup'!$C$4:$E$1048576,2,FALSE),"-")</f>
        <v>-</v>
      </c>
      <c r="D151" s="123" t="str">
        <f>IFERROR(VLOOKUP($B151,'City Lookup'!$C$4:$E$1048576,3,FALSE),"-")</f>
        <v>-</v>
      </c>
      <c r="E151" s="78" t="str">
        <f t="shared" si="48"/>
        <v>No Direct Service</v>
      </c>
      <c r="F151" s="121">
        <f>IFERROR(INDEX(HomeAirportCnxDemand,MATCH($B151,'Home Airport Cnx Demand'!$B$6:$B$1048576,0),MATCH(F$5,'Home Airport Cnx Demand'!$B$6:$K$6,0)),0)</f>
        <v>0</v>
      </c>
      <c r="G151" s="121">
        <f>IFERROR(INDEX(HomeAirportCnxDemand,MATCH($B151,'Home Airport Cnx Demand'!$B$6:$B$1048576,0),MATCH(G$5,'Home Airport Cnx Demand'!$B$6:$K$6,0)),0)</f>
        <v>0</v>
      </c>
      <c r="H151" s="29">
        <f t="shared" si="49"/>
        <v>0</v>
      </c>
      <c r="I151" s="122">
        <f t="shared" si="50"/>
        <v>0</v>
      </c>
      <c r="J151" s="29">
        <f t="shared" si="51"/>
        <v>0</v>
      </c>
      <c r="K151" s="29">
        <f t="shared" si="52"/>
        <v>0</v>
      </c>
      <c r="L151" s="29">
        <f t="shared" si="53"/>
        <v>0</v>
      </c>
      <c r="M151" s="122">
        <f>IFERROR(INDEX(AirlineHomeAirportQSI,MATCH(B151,'QSI for Home Airport'!$B$6:$B$1048576,0),MATCH(M$5,'QSI for Home Airport'!$B$6:$Q$6,0)),0)</f>
        <v>0</v>
      </c>
      <c r="N151" s="29">
        <f t="shared" si="54"/>
        <v>0</v>
      </c>
      <c r="O151" s="7">
        <f t="shared" si="55"/>
        <v>0</v>
      </c>
      <c r="P151" s="30">
        <f t="shared" si="56"/>
        <v>0</v>
      </c>
      <c r="Q151" s="29">
        <f t="shared" si="57"/>
        <v>0</v>
      </c>
      <c r="R151" s="29">
        <f t="shared" si="58"/>
        <v>0</v>
      </c>
    </row>
    <row r="152" spans="1:18" x14ac:dyDescent="0.2">
      <c r="A152" s="139">
        <f>'Home Airport Cnx Demand'!A153</f>
        <v>147</v>
      </c>
      <c r="B152" s="139">
        <f>'Home Airport Cnx Demand'!B153</f>
        <v>0</v>
      </c>
      <c r="C152" s="123" t="str">
        <f>IFERROR(VLOOKUP($B152,'City Lookup'!$C$4:$E$1048576,2,FALSE),"-")</f>
        <v>-</v>
      </c>
      <c r="D152" s="123" t="str">
        <f>IFERROR(VLOOKUP($B152,'City Lookup'!$C$4:$E$1048576,3,FALSE),"-")</f>
        <v>-</v>
      </c>
      <c r="E152" s="78" t="str">
        <f t="shared" si="48"/>
        <v>No Direct Service</v>
      </c>
      <c r="F152" s="121">
        <f>IFERROR(INDEX(HomeAirportCnxDemand,MATCH($B152,'Home Airport Cnx Demand'!$B$6:$B$1048576,0),MATCH(F$5,'Home Airport Cnx Demand'!$B$6:$K$6,0)),0)</f>
        <v>0</v>
      </c>
      <c r="G152" s="121">
        <f>IFERROR(INDEX(HomeAirportCnxDemand,MATCH($B152,'Home Airport Cnx Demand'!$B$6:$B$1048576,0),MATCH(G$5,'Home Airport Cnx Demand'!$B$6:$K$6,0)),0)</f>
        <v>0</v>
      </c>
      <c r="H152" s="29">
        <f t="shared" si="49"/>
        <v>0</v>
      </c>
      <c r="I152" s="122">
        <f t="shared" si="50"/>
        <v>0</v>
      </c>
      <c r="J152" s="29">
        <f t="shared" si="51"/>
        <v>0</v>
      </c>
      <c r="K152" s="29">
        <f t="shared" si="52"/>
        <v>0</v>
      </c>
      <c r="L152" s="29">
        <f t="shared" si="53"/>
        <v>0</v>
      </c>
      <c r="M152" s="122">
        <f>IFERROR(INDEX(AirlineHomeAirportQSI,MATCH(B152,'QSI for Home Airport'!$B$6:$B$1048576,0),MATCH(M$5,'QSI for Home Airport'!$B$6:$Q$6,0)),0)</f>
        <v>0</v>
      </c>
      <c r="N152" s="29">
        <f t="shared" si="54"/>
        <v>0</v>
      </c>
      <c r="O152" s="7">
        <f t="shared" si="55"/>
        <v>0</v>
      </c>
      <c r="P152" s="30">
        <f t="shared" si="56"/>
        <v>0</v>
      </c>
      <c r="Q152" s="29">
        <f t="shared" si="57"/>
        <v>0</v>
      </c>
      <c r="R152" s="29">
        <f t="shared" si="58"/>
        <v>0</v>
      </c>
    </row>
    <row r="153" spans="1:18" x14ac:dyDescent="0.2">
      <c r="A153" s="139">
        <f>'Home Airport Cnx Demand'!A154</f>
        <v>148</v>
      </c>
      <c r="B153" s="139">
        <f>'Home Airport Cnx Demand'!B154</f>
        <v>0</v>
      </c>
      <c r="C153" s="123" t="str">
        <f>IFERROR(VLOOKUP($B153,'City Lookup'!$C$4:$E$1048576,2,FALSE),"-")</f>
        <v>-</v>
      </c>
      <c r="D153" s="123" t="str">
        <f>IFERROR(VLOOKUP($B153,'City Lookup'!$C$4:$E$1048576,3,FALSE),"-")</f>
        <v>-</v>
      </c>
      <c r="E153" s="78" t="str">
        <f t="shared" si="48"/>
        <v>No Direct Service</v>
      </c>
      <c r="F153" s="121">
        <f>IFERROR(INDEX(HomeAirportCnxDemand,MATCH($B153,'Home Airport Cnx Demand'!$B$6:$B$1048576,0),MATCH(F$5,'Home Airport Cnx Demand'!$B$6:$K$6,0)),0)</f>
        <v>0</v>
      </c>
      <c r="G153" s="121">
        <f>IFERROR(INDEX(HomeAirportCnxDemand,MATCH($B153,'Home Airport Cnx Demand'!$B$6:$B$1048576,0),MATCH(G$5,'Home Airport Cnx Demand'!$B$6:$K$6,0)),0)</f>
        <v>0</v>
      </c>
      <c r="H153" s="29">
        <f t="shared" si="49"/>
        <v>0</v>
      </c>
      <c r="I153" s="122">
        <f t="shared" si="50"/>
        <v>0</v>
      </c>
      <c r="J153" s="29">
        <f t="shared" si="51"/>
        <v>0</v>
      </c>
      <c r="K153" s="29">
        <f t="shared" si="52"/>
        <v>0</v>
      </c>
      <c r="L153" s="29">
        <f t="shared" si="53"/>
        <v>0</v>
      </c>
      <c r="M153" s="122">
        <f>IFERROR(INDEX(AirlineHomeAirportQSI,MATCH(B153,'QSI for Home Airport'!$B$6:$B$1048576,0),MATCH(M$5,'QSI for Home Airport'!$B$6:$Q$6,0)),0)</f>
        <v>0</v>
      </c>
      <c r="N153" s="29">
        <f t="shared" si="54"/>
        <v>0</v>
      </c>
      <c r="O153" s="7">
        <f t="shared" si="55"/>
        <v>0</v>
      </c>
      <c r="P153" s="30">
        <f t="shared" si="56"/>
        <v>0</v>
      </c>
      <c r="Q153" s="29">
        <f t="shared" si="57"/>
        <v>0</v>
      </c>
      <c r="R153" s="29">
        <f t="shared" si="58"/>
        <v>0</v>
      </c>
    </row>
    <row r="154" spans="1:18" x14ac:dyDescent="0.2">
      <c r="A154" s="139">
        <f>'Home Airport Cnx Demand'!A155</f>
        <v>149</v>
      </c>
      <c r="B154" s="139">
        <f>'Home Airport Cnx Demand'!B155</f>
        <v>0</v>
      </c>
      <c r="C154" s="123" t="str">
        <f>IFERROR(VLOOKUP($B154,'City Lookup'!$C$4:$E$1048576,2,FALSE),"-")</f>
        <v>-</v>
      </c>
      <c r="D154" s="123" t="str">
        <f>IFERROR(VLOOKUP($B154,'City Lookup'!$C$4:$E$1048576,3,FALSE),"-")</f>
        <v>-</v>
      </c>
      <c r="E154" s="78" t="str">
        <f t="shared" si="48"/>
        <v>No Direct Service</v>
      </c>
      <c r="F154" s="121">
        <f>IFERROR(INDEX(HomeAirportCnxDemand,MATCH($B154,'Home Airport Cnx Demand'!$B$6:$B$1048576,0),MATCH(F$5,'Home Airport Cnx Demand'!$B$6:$K$6,0)),0)</f>
        <v>0</v>
      </c>
      <c r="G154" s="121">
        <f>IFERROR(INDEX(HomeAirportCnxDemand,MATCH($B154,'Home Airport Cnx Demand'!$B$6:$B$1048576,0),MATCH(G$5,'Home Airport Cnx Demand'!$B$6:$K$6,0)),0)</f>
        <v>0</v>
      </c>
      <c r="H154" s="29">
        <f t="shared" si="49"/>
        <v>0</v>
      </c>
      <c r="I154" s="122">
        <f t="shared" si="50"/>
        <v>0</v>
      </c>
      <c r="J154" s="29">
        <f t="shared" si="51"/>
        <v>0</v>
      </c>
      <c r="K154" s="29">
        <f t="shared" si="52"/>
        <v>0</v>
      </c>
      <c r="L154" s="29">
        <f t="shared" si="53"/>
        <v>0</v>
      </c>
      <c r="M154" s="122">
        <f>IFERROR(INDEX(AirlineHomeAirportQSI,MATCH(B154,'QSI for Home Airport'!$B$6:$B$1048576,0),MATCH(M$5,'QSI for Home Airport'!$B$6:$Q$6,0)),0)</f>
        <v>0</v>
      </c>
      <c r="N154" s="29">
        <f t="shared" si="54"/>
        <v>0</v>
      </c>
      <c r="O154" s="7">
        <f t="shared" si="55"/>
        <v>0</v>
      </c>
      <c r="P154" s="30">
        <f t="shared" si="56"/>
        <v>0</v>
      </c>
      <c r="Q154" s="29">
        <f t="shared" si="57"/>
        <v>0</v>
      </c>
      <c r="R154" s="29">
        <f t="shared" si="58"/>
        <v>0</v>
      </c>
    </row>
    <row r="155" spans="1:18" x14ac:dyDescent="0.2">
      <c r="A155" s="139">
        <f>'Home Airport Cnx Demand'!A156</f>
        <v>150</v>
      </c>
      <c r="B155" s="139">
        <f>'Home Airport Cnx Demand'!B156</f>
        <v>0</v>
      </c>
      <c r="C155" s="123" t="str">
        <f>IFERROR(VLOOKUP($B155,'City Lookup'!$C$4:$E$1048576,2,FALSE),"-")</f>
        <v>-</v>
      </c>
      <c r="D155" s="123" t="str">
        <f>IFERROR(VLOOKUP($B155,'City Lookup'!$C$4:$E$1048576,3,FALSE),"-")</f>
        <v>-</v>
      </c>
      <c r="E155" s="78" t="str">
        <f t="shared" si="48"/>
        <v>No Direct Service</v>
      </c>
      <c r="F155" s="121">
        <f>IFERROR(INDEX(HomeAirportCnxDemand,MATCH($B155,'Home Airport Cnx Demand'!$B$6:$B$1048576,0),MATCH(F$5,'Home Airport Cnx Demand'!$B$6:$K$6,0)),0)</f>
        <v>0</v>
      </c>
      <c r="G155" s="121">
        <f>IFERROR(INDEX(HomeAirportCnxDemand,MATCH($B155,'Home Airport Cnx Demand'!$B$6:$B$1048576,0),MATCH(G$5,'Home Airport Cnx Demand'!$B$6:$K$6,0)),0)</f>
        <v>0</v>
      </c>
      <c r="H155" s="29">
        <f t="shared" si="49"/>
        <v>0</v>
      </c>
      <c r="I155" s="122">
        <f t="shared" si="50"/>
        <v>0</v>
      </c>
      <c r="J155" s="29">
        <f t="shared" si="51"/>
        <v>0</v>
      </c>
      <c r="K155" s="29">
        <f t="shared" si="52"/>
        <v>0</v>
      </c>
      <c r="L155" s="29">
        <f t="shared" si="53"/>
        <v>0</v>
      </c>
      <c r="M155" s="122">
        <f>IFERROR(INDEX(AirlineHomeAirportQSI,MATCH(B155,'QSI for Home Airport'!$B$6:$B$1048576,0),MATCH(M$5,'QSI for Home Airport'!$B$6:$Q$6,0)),0)</f>
        <v>0</v>
      </c>
      <c r="N155" s="29">
        <f t="shared" si="54"/>
        <v>0</v>
      </c>
      <c r="O155" s="7">
        <f t="shared" si="55"/>
        <v>0</v>
      </c>
      <c r="P155" s="30">
        <f t="shared" si="56"/>
        <v>0</v>
      </c>
      <c r="Q155" s="29">
        <f t="shared" si="57"/>
        <v>0</v>
      </c>
      <c r="R155" s="29">
        <f t="shared" si="58"/>
        <v>0</v>
      </c>
    </row>
    <row r="156" spans="1:18" x14ac:dyDescent="0.2">
      <c r="A156" s="139">
        <f>'Home Airport Cnx Demand'!A157</f>
        <v>151</v>
      </c>
      <c r="B156" s="139">
        <f>'Home Airport Cnx Demand'!B157</f>
        <v>0</v>
      </c>
      <c r="C156" s="123" t="str">
        <f>IFERROR(VLOOKUP($B156,'City Lookup'!$C$4:$E$1048576,2,FALSE),"-")</f>
        <v>-</v>
      </c>
      <c r="D156" s="123" t="str">
        <f>IFERROR(VLOOKUP($B156,'City Lookup'!$C$4:$E$1048576,3,FALSE),"-")</f>
        <v>-</v>
      </c>
      <c r="E156" s="78" t="str">
        <f t="shared" si="48"/>
        <v>No Direct Service</v>
      </c>
      <c r="F156" s="121">
        <f>IFERROR(INDEX(HomeAirportCnxDemand,MATCH($B156,'Home Airport Cnx Demand'!$B$6:$B$1048576,0),MATCH(F$5,'Home Airport Cnx Demand'!$B$6:$K$6,0)),0)</f>
        <v>0</v>
      </c>
      <c r="G156" s="121">
        <f>IFERROR(INDEX(HomeAirportCnxDemand,MATCH($B156,'Home Airport Cnx Demand'!$B$6:$B$1048576,0),MATCH(G$5,'Home Airport Cnx Demand'!$B$6:$K$6,0)),0)</f>
        <v>0</v>
      </c>
      <c r="H156" s="29">
        <f t="shared" si="49"/>
        <v>0</v>
      </c>
      <c r="I156" s="122">
        <f t="shared" si="50"/>
        <v>0</v>
      </c>
      <c r="J156" s="29">
        <f t="shared" si="51"/>
        <v>0</v>
      </c>
      <c r="K156" s="29">
        <f t="shared" si="52"/>
        <v>0</v>
      </c>
      <c r="L156" s="29">
        <f t="shared" si="53"/>
        <v>0</v>
      </c>
      <c r="M156" s="122">
        <f>IFERROR(INDEX(AirlineHomeAirportQSI,MATCH(B156,'QSI for Home Airport'!$B$6:$B$1048576,0),MATCH(M$5,'QSI for Home Airport'!$B$6:$Q$6,0)),0)</f>
        <v>0</v>
      </c>
      <c r="N156" s="29">
        <f t="shared" si="54"/>
        <v>0</v>
      </c>
      <c r="O156" s="7">
        <f t="shared" si="55"/>
        <v>0</v>
      </c>
      <c r="P156" s="30">
        <f t="shared" si="56"/>
        <v>0</v>
      </c>
      <c r="Q156" s="29">
        <f t="shared" si="57"/>
        <v>0</v>
      </c>
      <c r="R156" s="29">
        <f t="shared" si="58"/>
        <v>0</v>
      </c>
    </row>
    <row r="157" spans="1:18" x14ac:dyDescent="0.2">
      <c r="A157" s="139">
        <f>'Home Airport Cnx Demand'!A158</f>
        <v>152</v>
      </c>
      <c r="B157" s="139">
        <f>'Home Airport Cnx Demand'!B158</f>
        <v>0</v>
      </c>
      <c r="C157" s="123" t="str">
        <f>IFERROR(VLOOKUP($B157,'City Lookup'!$C$4:$E$1048576,2,FALSE),"-")</f>
        <v>-</v>
      </c>
      <c r="D157" s="123" t="str">
        <f>IFERROR(VLOOKUP($B157,'City Lookup'!$C$4:$E$1048576,3,FALSE),"-")</f>
        <v>-</v>
      </c>
      <c r="E157" s="78" t="str">
        <f t="shared" si="48"/>
        <v>No Direct Service</v>
      </c>
      <c r="F157" s="121">
        <f>IFERROR(INDEX(HomeAirportCnxDemand,MATCH($B157,'Home Airport Cnx Demand'!$B$6:$B$1048576,0),MATCH(F$5,'Home Airport Cnx Demand'!$B$6:$K$6,0)),0)</f>
        <v>0</v>
      </c>
      <c r="G157" s="121">
        <f>IFERROR(INDEX(HomeAirportCnxDemand,MATCH($B157,'Home Airport Cnx Demand'!$B$6:$B$1048576,0),MATCH(G$5,'Home Airport Cnx Demand'!$B$6:$K$6,0)),0)</f>
        <v>0</v>
      </c>
      <c r="H157" s="29">
        <f t="shared" si="49"/>
        <v>0</v>
      </c>
      <c r="I157" s="122">
        <f t="shared" si="50"/>
        <v>0</v>
      </c>
      <c r="J157" s="29">
        <f t="shared" si="51"/>
        <v>0</v>
      </c>
      <c r="K157" s="29">
        <f t="shared" si="52"/>
        <v>0</v>
      </c>
      <c r="L157" s="29">
        <f t="shared" si="53"/>
        <v>0</v>
      </c>
      <c r="M157" s="122">
        <f>IFERROR(INDEX(AirlineHomeAirportQSI,MATCH(B157,'QSI for Home Airport'!$B$6:$B$1048576,0),MATCH(M$5,'QSI for Home Airport'!$B$6:$Q$6,0)),0)</f>
        <v>0</v>
      </c>
      <c r="N157" s="29">
        <f t="shared" si="54"/>
        <v>0</v>
      </c>
      <c r="O157" s="7">
        <f t="shared" si="55"/>
        <v>0</v>
      </c>
      <c r="P157" s="30">
        <f t="shared" si="56"/>
        <v>0</v>
      </c>
      <c r="Q157" s="29">
        <f t="shared" si="57"/>
        <v>0</v>
      </c>
      <c r="R157" s="29">
        <f t="shared" si="58"/>
        <v>0</v>
      </c>
    </row>
    <row r="158" spans="1:18" x14ac:dyDescent="0.2">
      <c r="A158" s="139">
        <f>'Home Airport Cnx Demand'!A159</f>
        <v>153</v>
      </c>
      <c r="B158" s="139">
        <f>'Home Airport Cnx Demand'!B159</f>
        <v>0</v>
      </c>
      <c r="C158" s="123" t="str">
        <f>IFERROR(VLOOKUP($B158,'City Lookup'!$C$4:$E$1048576,2,FALSE),"-")</f>
        <v>-</v>
      </c>
      <c r="D158" s="123" t="str">
        <f>IFERROR(VLOOKUP($B158,'City Lookup'!$C$4:$E$1048576,3,FALSE),"-")</f>
        <v>-</v>
      </c>
      <c r="E158" s="78" t="str">
        <f t="shared" si="48"/>
        <v>No Direct Service</v>
      </c>
      <c r="F158" s="121">
        <f>IFERROR(INDEX(HomeAirportCnxDemand,MATCH($B158,'Home Airport Cnx Demand'!$B$6:$B$1048576,0),MATCH(F$5,'Home Airport Cnx Demand'!$B$6:$K$6,0)),0)</f>
        <v>0</v>
      </c>
      <c r="G158" s="121">
        <f>IFERROR(INDEX(HomeAirportCnxDemand,MATCH($B158,'Home Airport Cnx Demand'!$B$6:$B$1048576,0),MATCH(G$5,'Home Airport Cnx Demand'!$B$6:$K$6,0)),0)</f>
        <v>0</v>
      </c>
      <c r="H158" s="29">
        <f t="shared" si="49"/>
        <v>0</v>
      </c>
      <c r="I158" s="122">
        <f t="shared" si="50"/>
        <v>0</v>
      </c>
      <c r="J158" s="29">
        <f t="shared" si="51"/>
        <v>0</v>
      </c>
      <c r="K158" s="29">
        <f t="shared" si="52"/>
        <v>0</v>
      </c>
      <c r="L158" s="29">
        <f t="shared" si="53"/>
        <v>0</v>
      </c>
      <c r="M158" s="122">
        <f>IFERROR(INDEX(AirlineHomeAirportQSI,MATCH(B158,'QSI for Home Airport'!$B$6:$B$1048576,0),MATCH(M$5,'QSI for Home Airport'!$B$6:$Q$6,0)),0)</f>
        <v>0</v>
      </c>
      <c r="N158" s="29">
        <f t="shared" si="54"/>
        <v>0</v>
      </c>
      <c r="O158" s="7">
        <f t="shared" si="55"/>
        <v>0</v>
      </c>
      <c r="P158" s="30">
        <f t="shared" si="56"/>
        <v>0</v>
      </c>
      <c r="Q158" s="29">
        <f t="shared" si="57"/>
        <v>0</v>
      </c>
      <c r="R158" s="29">
        <f t="shared" si="58"/>
        <v>0</v>
      </c>
    </row>
    <row r="159" spans="1:18" x14ac:dyDescent="0.2">
      <c r="A159" s="139">
        <f>'Home Airport Cnx Demand'!A160</f>
        <v>154</v>
      </c>
      <c r="B159" s="139">
        <f>'Home Airport Cnx Demand'!B160</f>
        <v>0</v>
      </c>
      <c r="C159" s="123" t="str">
        <f>IFERROR(VLOOKUP($B159,'City Lookup'!$C$4:$E$1048576,2,FALSE),"-")</f>
        <v>-</v>
      </c>
      <c r="D159" s="123" t="str">
        <f>IFERROR(VLOOKUP($B159,'City Lookup'!$C$4:$E$1048576,3,FALSE),"-")</f>
        <v>-</v>
      </c>
      <c r="E159" s="78" t="str">
        <f t="shared" si="48"/>
        <v>No Direct Service</v>
      </c>
      <c r="F159" s="121">
        <f>IFERROR(INDEX(HomeAirportCnxDemand,MATCH($B159,'Home Airport Cnx Demand'!$B$6:$B$1048576,0),MATCH(F$5,'Home Airport Cnx Demand'!$B$6:$K$6,0)),0)</f>
        <v>0</v>
      </c>
      <c r="G159" s="121">
        <f>IFERROR(INDEX(HomeAirportCnxDemand,MATCH($B159,'Home Airport Cnx Demand'!$B$6:$B$1048576,0),MATCH(G$5,'Home Airport Cnx Demand'!$B$6:$K$6,0)),0)</f>
        <v>0</v>
      </c>
      <c r="H159" s="29">
        <f t="shared" si="49"/>
        <v>0</v>
      </c>
      <c r="I159" s="122">
        <f t="shared" si="50"/>
        <v>0</v>
      </c>
      <c r="J159" s="29">
        <f t="shared" si="51"/>
        <v>0</v>
      </c>
      <c r="K159" s="29">
        <f t="shared" si="52"/>
        <v>0</v>
      </c>
      <c r="L159" s="29">
        <f t="shared" si="53"/>
        <v>0</v>
      </c>
      <c r="M159" s="122">
        <f>IFERROR(INDEX(AirlineHomeAirportQSI,MATCH(B159,'QSI for Home Airport'!$B$6:$B$1048576,0),MATCH(M$5,'QSI for Home Airport'!$B$6:$Q$6,0)),0)</f>
        <v>0</v>
      </c>
      <c r="N159" s="29">
        <f t="shared" si="54"/>
        <v>0</v>
      </c>
      <c r="O159" s="7">
        <f t="shared" si="55"/>
        <v>0</v>
      </c>
      <c r="P159" s="30">
        <f t="shared" si="56"/>
        <v>0</v>
      </c>
      <c r="Q159" s="29">
        <f t="shared" si="57"/>
        <v>0</v>
      </c>
      <c r="R159" s="29">
        <f t="shared" si="58"/>
        <v>0</v>
      </c>
    </row>
    <row r="160" spans="1:18" x14ac:dyDescent="0.2">
      <c r="A160" s="139">
        <f>'Home Airport Cnx Demand'!A161</f>
        <v>155</v>
      </c>
      <c r="B160" s="139">
        <f>'Home Airport Cnx Demand'!B161</f>
        <v>0</v>
      </c>
      <c r="C160" s="123" t="str">
        <f>IFERROR(VLOOKUP($B160,'City Lookup'!$C$4:$E$1048576,2,FALSE),"-")</f>
        <v>-</v>
      </c>
      <c r="D160" s="123" t="str">
        <f>IFERROR(VLOOKUP($B160,'City Lookup'!$C$4:$E$1048576,3,FALSE),"-")</f>
        <v>-</v>
      </c>
      <c r="E160" s="78" t="str">
        <f t="shared" si="48"/>
        <v>No Direct Service</v>
      </c>
      <c r="F160" s="121">
        <f>IFERROR(INDEX(HomeAirportCnxDemand,MATCH($B160,'Home Airport Cnx Demand'!$B$6:$B$1048576,0),MATCH(F$5,'Home Airport Cnx Demand'!$B$6:$K$6,0)),0)</f>
        <v>0</v>
      </c>
      <c r="G160" s="121">
        <f>IFERROR(INDEX(HomeAirportCnxDemand,MATCH($B160,'Home Airport Cnx Demand'!$B$6:$B$1048576,0),MATCH(G$5,'Home Airport Cnx Demand'!$B$6:$K$6,0)),0)</f>
        <v>0</v>
      </c>
      <c r="H160" s="29">
        <f t="shared" si="49"/>
        <v>0</v>
      </c>
      <c r="I160" s="122">
        <f t="shared" si="50"/>
        <v>0</v>
      </c>
      <c r="J160" s="29">
        <f t="shared" si="51"/>
        <v>0</v>
      </c>
      <c r="K160" s="29">
        <f t="shared" si="52"/>
        <v>0</v>
      </c>
      <c r="L160" s="29">
        <f t="shared" si="53"/>
        <v>0</v>
      </c>
      <c r="M160" s="122">
        <f>IFERROR(INDEX(AirlineHomeAirportQSI,MATCH(B160,'QSI for Home Airport'!$B$6:$B$1048576,0),MATCH(M$5,'QSI for Home Airport'!$B$6:$Q$6,0)),0)</f>
        <v>0</v>
      </c>
      <c r="N160" s="29">
        <f t="shared" si="54"/>
        <v>0</v>
      </c>
      <c r="O160" s="7">
        <f t="shared" si="55"/>
        <v>0</v>
      </c>
      <c r="P160" s="30">
        <f t="shared" si="56"/>
        <v>0</v>
      </c>
      <c r="Q160" s="29">
        <f t="shared" si="57"/>
        <v>0</v>
      </c>
      <c r="R160" s="29">
        <f t="shared" si="58"/>
        <v>0</v>
      </c>
    </row>
    <row r="161" spans="1:18" x14ac:dyDescent="0.2">
      <c r="A161" s="139">
        <f>'Home Airport Cnx Demand'!A162</f>
        <v>156</v>
      </c>
      <c r="B161" s="139">
        <f>'Home Airport Cnx Demand'!B162</f>
        <v>0</v>
      </c>
      <c r="C161" s="123" t="str">
        <f>IFERROR(VLOOKUP($B161,'City Lookup'!$C$4:$E$1048576,2,FALSE),"-")</f>
        <v>-</v>
      </c>
      <c r="D161" s="123" t="str">
        <f>IFERROR(VLOOKUP($B161,'City Lookup'!$C$4:$E$1048576,3,FALSE),"-")</f>
        <v>-</v>
      </c>
      <c r="E161" s="78" t="str">
        <f t="shared" si="48"/>
        <v>No Direct Service</v>
      </c>
      <c r="F161" s="121">
        <f>IFERROR(INDEX(HomeAirportCnxDemand,MATCH($B161,'Home Airport Cnx Demand'!$B$6:$B$1048576,0),MATCH(F$5,'Home Airport Cnx Demand'!$B$6:$K$6,0)),0)</f>
        <v>0</v>
      </c>
      <c r="G161" s="121">
        <f>IFERROR(INDEX(HomeAirportCnxDemand,MATCH($B161,'Home Airport Cnx Demand'!$B$6:$B$1048576,0),MATCH(G$5,'Home Airport Cnx Demand'!$B$6:$K$6,0)),0)</f>
        <v>0</v>
      </c>
      <c r="H161" s="29">
        <f t="shared" si="49"/>
        <v>0</v>
      </c>
      <c r="I161" s="122">
        <f t="shared" si="50"/>
        <v>0</v>
      </c>
      <c r="J161" s="29">
        <f t="shared" si="51"/>
        <v>0</v>
      </c>
      <c r="K161" s="29">
        <f t="shared" si="52"/>
        <v>0</v>
      </c>
      <c r="L161" s="29">
        <f t="shared" si="53"/>
        <v>0</v>
      </c>
      <c r="M161" s="122">
        <f>IFERROR(INDEX(AirlineHomeAirportQSI,MATCH(B161,'QSI for Home Airport'!$B$6:$B$1048576,0),MATCH(M$5,'QSI for Home Airport'!$B$6:$Q$6,0)),0)</f>
        <v>0</v>
      </c>
      <c r="N161" s="29">
        <f t="shared" si="54"/>
        <v>0</v>
      </c>
      <c r="O161" s="7">
        <f t="shared" si="55"/>
        <v>0</v>
      </c>
      <c r="P161" s="30">
        <f t="shared" si="56"/>
        <v>0</v>
      </c>
      <c r="Q161" s="29">
        <f t="shared" si="57"/>
        <v>0</v>
      </c>
      <c r="R161" s="29">
        <f t="shared" si="58"/>
        <v>0</v>
      </c>
    </row>
    <row r="162" spans="1:18" x14ac:dyDescent="0.2">
      <c r="A162" s="139">
        <f>'Home Airport Cnx Demand'!A163</f>
        <v>157</v>
      </c>
      <c r="B162" s="139">
        <f>'Home Airport Cnx Demand'!B163</f>
        <v>0</v>
      </c>
      <c r="C162" s="123" t="str">
        <f>IFERROR(VLOOKUP($B162,'City Lookup'!$C$4:$E$1048576,2,FALSE),"-")</f>
        <v>-</v>
      </c>
      <c r="D162" s="123" t="str">
        <f>IFERROR(VLOOKUP($B162,'City Lookup'!$C$4:$E$1048576,3,FALSE),"-")</f>
        <v>-</v>
      </c>
      <c r="E162" s="78" t="str">
        <f t="shared" si="48"/>
        <v>No Direct Service</v>
      </c>
      <c r="F162" s="121">
        <f>IFERROR(INDEX(HomeAirportCnxDemand,MATCH($B162,'Home Airport Cnx Demand'!$B$6:$B$1048576,0),MATCH(F$5,'Home Airport Cnx Demand'!$B$6:$K$6,0)),0)</f>
        <v>0</v>
      </c>
      <c r="G162" s="121">
        <f>IFERROR(INDEX(HomeAirportCnxDemand,MATCH($B162,'Home Airport Cnx Demand'!$B$6:$B$1048576,0),MATCH(G$5,'Home Airport Cnx Demand'!$B$6:$K$6,0)),0)</f>
        <v>0</v>
      </c>
      <c r="H162" s="29">
        <f t="shared" si="49"/>
        <v>0</v>
      </c>
      <c r="I162" s="122">
        <f t="shared" si="50"/>
        <v>0</v>
      </c>
      <c r="J162" s="29">
        <f t="shared" si="51"/>
        <v>0</v>
      </c>
      <c r="K162" s="29">
        <f t="shared" si="52"/>
        <v>0</v>
      </c>
      <c r="L162" s="29">
        <f t="shared" si="53"/>
        <v>0</v>
      </c>
      <c r="M162" s="122">
        <f>IFERROR(INDEX(AirlineHomeAirportQSI,MATCH(B162,'QSI for Home Airport'!$B$6:$B$1048576,0),MATCH(M$5,'QSI for Home Airport'!$B$6:$Q$6,0)),0)</f>
        <v>0</v>
      </c>
      <c r="N162" s="29">
        <f t="shared" si="54"/>
        <v>0</v>
      </c>
      <c r="O162" s="7">
        <f t="shared" si="55"/>
        <v>0</v>
      </c>
      <c r="P162" s="30">
        <f t="shared" si="56"/>
        <v>0</v>
      </c>
      <c r="Q162" s="29">
        <f t="shared" si="57"/>
        <v>0</v>
      </c>
      <c r="R162" s="29">
        <f t="shared" si="58"/>
        <v>0</v>
      </c>
    </row>
    <row r="163" spans="1:18" x14ac:dyDescent="0.2">
      <c r="A163" s="139">
        <f>'Home Airport Cnx Demand'!A164</f>
        <v>158</v>
      </c>
      <c r="B163" s="139">
        <f>'Home Airport Cnx Demand'!B164</f>
        <v>0</v>
      </c>
      <c r="C163" s="123" t="str">
        <f>IFERROR(VLOOKUP($B163,'City Lookup'!$C$4:$E$1048576,2,FALSE),"-")</f>
        <v>-</v>
      </c>
      <c r="D163" s="123" t="str">
        <f>IFERROR(VLOOKUP($B163,'City Lookup'!$C$4:$E$1048576,3,FALSE),"-")</f>
        <v>-</v>
      </c>
      <c r="E163" s="78" t="str">
        <f t="shared" si="48"/>
        <v>No Direct Service</v>
      </c>
      <c r="F163" s="121">
        <f>IFERROR(INDEX(HomeAirportCnxDemand,MATCH($B163,'Home Airport Cnx Demand'!$B$6:$B$1048576,0),MATCH(F$5,'Home Airport Cnx Demand'!$B$6:$K$6,0)),0)</f>
        <v>0</v>
      </c>
      <c r="G163" s="121">
        <f>IFERROR(INDEX(HomeAirportCnxDemand,MATCH($B163,'Home Airport Cnx Demand'!$B$6:$B$1048576,0),MATCH(G$5,'Home Airport Cnx Demand'!$B$6:$K$6,0)),0)</f>
        <v>0</v>
      </c>
      <c r="H163" s="29">
        <f t="shared" si="49"/>
        <v>0</v>
      </c>
      <c r="I163" s="122">
        <f t="shared" si="50"/>
        <v>0</v>
      </c>
      <c r="J163" s="29">
        <f t="shared" si="51"/>
        <v>0</v>
      </c>
      <c r="K163" s="29">
        <f t="shared" si="52"/>
        <v>0</v>
      </c>
      <c r="L163" s="29">
        <f t="shared" si="53"/>
        <v>0</v>
      </c>
      <c r="M163" s="122">
        <f>IFERROR(INDEX(AirlineHomeAirportQSI,MATCH(B163,'QSI for Home Airport'!$B$6:$B$1048576,0),MATCH(M$5,'QSI for Home Airport'!$B$6:$Q$6,0)),0)</f>
        <v>0</v>
      </c>
      <c r="N163" s="29">
        <f t="shared" si="54"/>
        <v>0</v>
      </c>
      <c r="O163" s="7">
        <f t="shared" si="55"/>
        <v>0</v>
      </c>
      <c r="P163" s="30">
        <f t="shared" si="56"/>
        <v>0</v>
      </c>
      <c r="Q163" s="29">
        <f t="shared" si="57"/>
        <v>0</v>
      </c>
      <c r="R163" s="29">
        <f t="shared" si="58"/>
        <v>0</v>
      </c>
    </row>
    <row r="164" spans="1:18" x14ac:dyDescent="0.2">
      <c r="A164" s="139">
        <f>'Home Airport Cnx Demand'!A165</f>
        <v>159</v>
      </c>
      <c r="B164" s="139">
        <f>'Home Airport Cnx Demand'!B165</f>
        <v>0</v>
      </c>
      <c r="C164" s="123" t="str">
        <f>IFERROR(VLOOKUP($B164,'City Lookup'!$C$4:$E$1048576,2,FALSE),"-")</f>
        <v>-</v>
      </c>
      <c r="D164" s="123" t="str">
        <f>IFERROR(VLOOKUP($B164,'City Lookup'!$C$4:$E$1048576,3,FALSE),"-")</f>
        <v>-</v>
      </c>
      <c r="E164" s="78" t="str">
        <f t="shared" si="48"/>
        <v>No Direct Service</v>
      </c>
      <c r="F164" s="121">
        <f>IFERROR(INDEX(HomeAirportCnxDemand,MATCH($B164,'Home Airport Cnx Demand'!$B$6:$B$1048576,0),MATCH(F$5,'Home Airport Cnx Demand'!$B$6:$K$6,0)),0)</f>
        <v>0</v>
      </c>
      <c r="G164" s="121">
        <f>IFERROR(INDEX(HomeAirportCnxDemand,MATCH($B164,'Home Airport Cnx Demand'!$B$6:$B$1048576,0),MATCH(G$5,'Home Airport Cnx Demand'!$B$6:$K$6,0)),0)</f>
        <v>0</v>
      </c>
      <c r="H164" s="29">
        <f t="shared" si="49"/>
        <v>0</v>
      </c>
      <c r="I164" s="122">
        <f t="shared" si="50"/>
        <v>0</v>
      </c>
      <c r="J164" s="29">
        <f t="shared" si="51"/>
        <v>0</v>
      </c>
      <c r="K164" s="29">
        <f t="shared" si="52"/>
        <v>0</v>
      </c>
      <c r="L164" s="29">
        <f t="shared" si="53"/>
        <v>0</v>
      </c>
      <c r="M164" s="122">
        <f>IFERROR(INDEX(AirlineHomeAirportQSI,MATCH(B164,'QSI for Home Airport'!$B$6:$B$1048576,0),MATCH(M$5,'QSI for Home Airport'!$B$6:$Q$6,0)),0)</f>
        <v>0</v>
      </c>
      <c r="N164" s="29">
        <f t="shared" si="54"/>
        <v>0</v>
      </c>
      <c r="O164" s="7">
        <f t="shared" si="55"/>
        <v>0</v>
      </c>
      <c r="P164" s="30">
        <f t="shared" si="56"/>
        <v>0</v>
      </c>
      <c r="Q164" s="29">
        <f t="shared" si="57"/>
        <v>0</v>
      </c>
      <c r="R164" s="29">
        <f t="shared" si="58"/>
        <v>0</v>
      </c>
    </row>
    <row r="165" spans="1:18" x14ac:dyDescent="0.2">
      <c r="A165" s="139">
        <f>'Home Airport Cnx Demand'!A166</f>
        <v>160</v>
      </c>
      <c r="B165" s="139">
        <f>'Home Airport Cnx Demand'!B166</f>
        <v>0</v>
      </c>
      <c r="C165" s="123" t="str">
        <f>IFERROR(VLOOKUP($B165,'City Lookup'!$C$4:$E$1048576,2,FALSE),"-")</f>
        <v>-</v>
      </c>
      <c r="D165" s="123" t="str">
        <f>IFERROR(VLOOKUP($B165,'City Lookup'!$C$4:$E$1048576,3,FALSE),"-")</f>
        <v>-</v>
      </c>
      <c r="E165" s="78" t="str">
        <f t="shared" si="48"/>
        <v>No Direct Service</v>
      </c>
      <c r="F165" s="121">
        <f>IFERROR(INDEX(HomeAirportCnxDemand,MATCH($B165,'Home Airport Cnx Demand'!$B$6:$B$1048576,0),MATCH(F$5,'Home Airport Cnx Demand'!$B$6:$K$6,0)),0)</f>
        <v>0</v>
      </c>
      <c r="G165" s="121">
        <f>IFERROR(INDEX(HomeAirportCnxDemand,MATCH($B165,'Home Airport Cnx Demand'!$B$6:$B$1048576,0),MATCH(G$5,'Home Airport Cnx Demand'!$B$6:$K$6,0)),0)</f>
        <v>0</v>
      </c>
      <c r="H165" s="29">
        <f t="shared" si="49"/>
        <v>0</v>
      </c>
      <c r="I165" s="122">
        <f t="shared" si="50"/>
        <v>0</v>
      </c>
      <c r="J165" s="29">
        <f t="shared" si="51"/>
        <v>0</v>
      </c>
      <c r="K165" s="29">
        <f t="shared" si="52"/>
        <v>0</v>
      </c>
      <c r="L165" s="29">
        <f t="shared" si="53"/>
        <v>0</v>
      </c>
      <c r="M165" s="122">
        <f>IFERROR(INDEX(AirlineHomeAirportQSI,MATCH(B165,'QSI for Home Airport'!$B$6:$B$1048576,0),MATCH(M$5,'QSI for Home Airport'!$B$6:$Q$6,0)),0)</f>
        <v>0</v>
      </c>
      <c r="N165" s="29">
        <f t="shared" si="54"/>
        <v>0</v>
      </c>
      <c r="O165" s="7">
        <f t="shared" si="55"/>
        <v>0</v>
      </c>
      <c r="P165" s="30">
        <f t="shared" si="56"/>
        <v>0</v>
      </c>
      <c r="Q165" s="29">
        <f t="shared" si="57"/>
        <v>0</v>
      </c>
      <c r="R165" s="29">
        <f t="shared" si="58"/>
        <v>0</v>
      </c>
    </row>
    <row r="166" spans="1:18" x14ac:dyDescent="0.2">
      <c r="A166" s="139">
        <f>'Home Airport Cnx Demand'!A167</f>
        <v>161</v>
      </c>
      <c r="B166" s="139">
        <f>'Home Airport Cnx Demand'!B167</f>
        <v>0</v>
      </c>
      <c r="C166" s="123" t="str">
        <f>IFERROR(VLOOKUP($B166,'City Lookup'!$C$4:$E$1048576,2,FALSE),"-")</f>
        <v>-</v>
      </c>
      <c r="D166" s="123" t="str">
        <f>IFERROR(VLOOKUP($B166,'City Lookup'!$C$4:$E$1048576,3,FALSE),"-")</f>
        <v>-</v>
      </c>
      <c r="E166" s="78" t="str">
        <f t="shared" ref="E166:E197" si="59">IFERROR(IF(F166&gt;5000,"Direct Service","No Direct Service"),"-")</f>
        <v>No Direct Service</v>
      </c>
      <c r="F166" s="121">
        <f>IFERROR(INDEX(HomeAirportCnxDemand,MATCH($B166,'Home Airport Cnx Demand'!$B$6:$B$1048576,0),MATCH(F$5,'Home Airport Cnx Demand'!$B$6:$K$6,0)),0)</f>
        <v>0</v>
      </c>
      <c r="G166" s="121">
        <f>IFERROR(INDEX(HomeAirportCnxDemand,MATCH($B166,'Home Airport Cnx Demand'!$B$6:$B$1048576,0),MATCH(G$5,'Home Airport Cnx Demand'!$B$6:$K$6,0)),0)</f>
        <v>0</v>
      </c>
      <c r="H166" s="29">
        <f t="shared" ref="H166:H197" si="60">SUM(F166,G166)</f>
        <v>0</v>
      </c>
      <c r="I166" s="122">
        <f t="shared" ref="I166:I175" si="61">IFERROR(INDEX($E$186:$E$243,MATCH(D166,$B$186:$B$243,0)),0)</f>
        <v>0</v>
      </c>
      <c r="J166" s="29">
        <f t="shared" ref="J166:J175" si="62">F166*(1+$I166)</f>
        <v>0</v>
      </c>
      <c r="K166" s="29">
        <f t="shared" ref="K166:K175" si="63">G166*(1+$I166)</f>
        <v>0</v>
      </c>
      <c r="L166" s="29">
        <f t="shared" ref="L166:L197" si="64">SUM(J166,K166)</f>
        <v>0</v>
      </c>
      <c r="M166" s="122">
        <f>IFERROR(INDEX(AirlineHomeAirportQSI,MATCH(B166,'QSI for Home Airport'!$B$6:$B$1048576,0),MATCH(M$5,'QSI for Home Airport'!$B$6:$Q$6,0)),0)</f>
        <v>0</v>
      </c>
      <c r="N166" s="29">
        <f t="shared" ref="N166:N197" si="65">K166*M166</f>
        <v>0</v>
      </c>
      <c r="O166" s="7">
        <f t="shared" ref="O166:O197" si="66">IFERROR(N166/L166,0%)</f>
        <v>0</v>
      </c>
      <c r="P166" s="30">
        <f t="shared" ref="P166:P175" si="67">IF((M166*QSIAdjustmentFactor)&gt;P$4,P$4,M166*QSIAdjustmentFactor)</f>
        <v>0</v>
      </c>
      <c r="Q166" s="29">
        <f t="shared" ref="Q166:Q197" si="68">K166*P166</f>
        <v>0</v>
      </c>
      <c r="R166" s="29">
        <f t="shared" ref="R166:R197" si="69">Q166*SeasonalityFactorHomeAirport</f>
        <v>0</v>
      </c>
    </row>
    <row r="167" spans="1:18" x14ac:dyDescent="0.2">
      <c r="A167" s="139">
        <f>'Home Airport Cnx Demand'!A168</f>
        <v>162</v>
      </c>
      <c r="B167" s="139">
        <f>'Home Airport Cnx Demand'!B168</f>
        <v>0</v>
      </c>
      <c r="C167" s="123" t="str">
        <f>IFERROR(VLOOKUP($B167,'City Lookup'!$C$4:$E$1048576,2,FALSE),"-")</f>
        <v>-</v>
      </c>
      <c r="D167" s="123" t="str">
        <f>IFERROR(VLOOKUP($B167,'City Lookup'!$C$4:$E$1048576,3,FALSE),"-")</f>
        <v>-</v>
      </c>
      <c r="E167" s="78" t="str">
        <f t="shared" si="59"/>
        <v>No Direct Service</v>
      </c>
      <c r="F167" s="121">
        <f>IFERROR(INDEX(HomeAirportCnxDemand,MATCH($B167,'Home Airport Cnx Demand'!$B$6:$B$1048576,0),MATCH(F$5,'Home Airport Cnx Demand'!$B$6:$K$6,0)),0)</f>
        <v>0</v>
      </c>
      <c r="G167" s="121">
        <f>IFERROR(INDEX(HomeAirportCnxDemand,MATCH($B167,'Home Airport Cnx Demand'!$B$6:$B$1048576,0),MATCH(G$5,'Home Airport Cnx Demand'!$B$6:$K$6,0)),0)</f>
        <v>0</v>
      </c>
      <c r="H167" s="29">
        <f t="shared" si="60"/>
        <v>0</v>
      </c>
      <c r="I167" s="122">
        <f t="shared" si="61"/>
        <v>0</v>
      </c>
      <c r="J167" s="29">
        <f t="shared" si="62"/>
        <v>0</v>
      </c>
      <c r="K167" s="29">
        <f t="shared" si="63"/>
        <v>0</v>
      </c>
      <c r="L167" s="29">
        <f t="shared" si="64"/>
        <v>0</v>
      </c>
      <c r="M167" s="122">
        <f>IFERROR(INDEX(AirlineHomeAirportQSI,MATCH(B167,'QSI for Home Airport'!$B$6:$B$1048576,0),MATCH(M$5,'QSI for Home Airport'!$B$6:$Q$6,0)),0)</f>
        <v>0</v>
      </c>
      <c r="N167" s="29">
        <f t="shared" si="65"/>
        <v>0</v>
      </c>
      <c r="O167" s="7">
        <f t="shared" si="66"/>
        <v>0</v>
      </c>
      <c r="P167" s="30">
        <f t="shared" si="67"/>
        <v>0</v>
      </c>
      <c r="Q167" s="29">
        <f t="shared" si="68"/>
        <v>0</v>
      </c>
      <c r="R167" s="29">
        <f t="shared" si="69"/>
        <v>0</v>
      </c>
    </row>
    <row r="168" spans="1:18" x14ac:dyDescent="0.2">
      <c r="A168" s="139">
        <f>'Home Airport Cnx Demand'!A169</f>
        <v>163</v>
      </c>
      <c r="B168" s="139">
        <f>'Home Airport Cnx Demand'!B169</f>
        <v>0</v>
      </c>
      <c r="C168" s="123" t="str">
        <f>IFERROR(VLOOKUP($B168,'City Lookup'!$C$4:$E$1048576,2,FALSE),"-")</f>
        <v>-</v>
      </c>
      <c r="D168" s="123" t="str">
        <f>IFERROR(VLOOKUP($B168,'City Lookup'!$C$4:$E$1048576,3,FALSE),"-")</f>
        <v>-</v>
      </c>
      <c r="E168" s="78" t="str">
        <f t="shared" si="59"/>
        <v>No Direct Service</v>
      </c>
      <c r="F168" s="121">
        <f>IFERROR(INDEX(HomeAirportCnxDemand,MATCH($B168,'Home Airport Cnx Demand'!$B$6:$B$1048576,0),MATCH(F$5,'Home Airport Cnx Demand'!$B$6:$K$6,0)),0)</f>
        <v>0</v>
      </c>
      <c r="G168" s="121">
        <f>IFERROR(INDEX(HomeAirportCnxDemand,MATCH($B168,'Home Airport Cnx Demand'!$B$6:$B$1048576,0),MATCH(G$5,'Home Airport Cnx Demand'!$B$6:$K$6,0)),0)</f>
        <v>0</v>
      </c>
      <c r="H168" s="29">
        <f t="shared" si="60"/>
        <v>0</v>
      </c>
      <c r="I168" s="122">
        <f t="shared" si="61"/>
        <v>0</v>
      </c>
      <c r="J168" s="29">
        <f t="shared" si="62"/>
        <v>0</v>
      </c>
      <c r="K168" s="29">
        <f t="shared" si="63"/>
        <v>0</v>
      </c>
      <c r="L168" s="29">
        <f t="shared" si="64"/>
        <v>0</v>
      </c>
      <c r="M168" s="122">
        <f>IFERROR(INDEX(AirlineHomeAirportQSI,MATCH(B168,'QSI for Home Airport'!$B$6:$B$1048576,0),MATCH(M$5,'QSI for Home Airport'!$B$6:$Q$6,0)),0)</f>
        <v>0</v>
      </c>
      <c r="N168" s="29">
        <f t="shared" si="65"/>
        <v>0</v>
      </c>
      <c r="O168" s="7">
        <f t="shared" si="66"/>
        <v>0</v>
      </c>
      <c r="P168" s="30">
        <f t="shared" si="67"/>
        <v>0</v>
      </c>
      <c r="Q168" s="29">
        <f t="shared" si="68"/>
        <v>0</v>
      </c>
      <c r="R168" s="29">
        <f t="shared" si="69"/>
        <v>0</v>
      </c>
    </row>
    <row r="169" spans="1:18" x14ac:dyDescent="0.2">
      <c r="A169" s="139">
        <f>'Home Airport Cnx Demand'!A170</f>
        <v>164</v>
      </c>
      <c r="B169" s="139">
        <f>'Home Airport Cnx Demand'!B170</f>
        <v>0</v>
      </c>
      <c r="C169" s="123" t="str">
        <f>IFERROR(VLOOKUP($B169,'City Lookup'!$C$4:$E$1048576,2,FALSE),"-")</f>
        <v>-</v>
      </c>
      <c r="D169" s="123" t="str">
        <f>IFERROR(VLOOKUP($B169,'City Lookup'!$C$4:$E$1048576,3,FALSE),"-")</f>
        <v>-</v>
      </c>
      <c r="E169" s="78" t="str">
        <f t="shared" si="59"/>
        <v>No Direct Service</v>
      </c>
      <c r="F169" s="121">
        <f>IFERROR(INDEX(HomeAirportCnxDemand,MATCH($B169,'Home Airport Cnx Demand'!$B$6:$B$1048576,0),MATCH(F$5,'Home Airport Cnx Demand'!$B$6:$K$6,0)),0)</f>
        <v>0</v>
      </c>
      <c r="G169" s="121">
        <f>IFERROR(INDEX(HomeAirportCnxDemand,MATCH($B169,'Home Airport Cnx Demand'!$B$6:$B$1048576,0),MATCH(G$5,'Home Airport Cnx Demand'!$B$6:$K$6,0)),0)</f>
        <v>0</v>
      </c>
      <c r="H169" s="29">
        <f t="shared" si="60"/>
        <v>0</v>
      </c>
      <c r="I169" s="122">
        <f t="shared" si="61"/>
        <v>0</v>
      </c>
      <c r="J169" s="29">
        <f t="shared" si="62"/>
        <v>0</v>
      </c>
      <c r="K169" s="29">
        <f t="shared" si="63"/>
        <v>0</v>
      </c>
      <c r="L169" s="29">
        <f t="shared" si="64"/>
        <v>0</v>
      </c>
      <c r="M169" s="122">
        <f>IFERROR(INDEX(AirlineHomeAirportQSI,MATCH(B169,'QSI for Home Airport'!$B$6:$B$1048576,0),MATCH(M$5,'QSI for Home Airport'!$B$6:$Q$6,0)),0)</f>
        <v>0</v>
      </c>
      <c r="N169" s="29">
        <f t="shared" si="65"/>
        <v>0</v>
      </c>
      <c r="O169" s="7">
        <f t="shared" si="66"/>
        <v>0</v>
      </c>
      <c r="P169" s="30">
        <f t="shared" si="67"/>
        <v>0</v>
      </c>
      <c r="Q169" s="29">
        <f t="shared" si="68"/>
        <v>0</v>
      </c>
      <c r="R169" s="29">
        <f t="shared" si="69"/>
        <v>0</v>
      </c>
    </row>
    <row r="170" spans="1:18" x14ac:dyDescent="0.2">
      <c r="A170" s="139">
        <f>'Home Airport Cnx Demand'!A171</f>
        <v>165</v>
      </c>
      <c r="B170" s="139">
        <f>'Home Airport Cnx Demand'!B171</f>
        <v>0</v>
      </c>
      <c r="C170" s="123" t="str">
        <f>IFERROR(VLOOKUP($B170,'City Lookup'!$C$4:$E$1048576,2,FALSE),"-")</f>
        <v>-</v>
      </c>
      <c r="D170" s="123" t="str">
        <f>IFERROR(VLOOKUP($B170,'City Lookup'!$C$4:$E$1048576,3,FALSE),"-")</f>
        <v>-</v>
      </c>
      <c r="E170" s="78" t="str">
        <f t="shared" si="59"/>
        <v>No Direct Service</v>
      </c>
      <c r="F170" s="121">
        <f>IFERROR(INDEX(HomeAirportCnxDemand,MATCH($B170,'Home Airport Cnx Demand'!$B$6:$B$1048576,0),MATCH(F$5,'Home Airport Cnx Demand'!$B$6:$K$6,0)),0)</f>
        <v>0</v>
      </c>
      <c r="G170" s="121">
        <f>IFERROR(INDEX(HomeAirportCnxDemand,MATCH($B170,'Home Airport Cnx Demand'!$B$6:$B$1048576,0),MATCH(G$5,'Home Airport Cnx Demand'!$B$6:$K$6,0)),0)</f>
        <v>0</v>
      </c>
      <c r="H170" s="29">
        <f t="shared" si="60"/>
        <v>0</v>
      </c>
      <c r="I170" s="122">
        <f t="shared" si="61"/>
        <v>0</v>
      </c>
      <c r="J170" s="29">
        <f t="shared" si="62"/>
        <v>0</v>
      </c>
      <c r="K170" s="29">
        <f t="shared" si="63"/>
        <v>0</v>
      </c>
      <c r="L170" s="29">
        <f t="shared" si="64"/>
        <v>0</v>
      </c>
      <c r="M170" s="122">
        <f>IFERROR(INDEX(AirlineHomeAirportQSI,MATCH(B170,'QSI for Home Airport'!$B$6:$B$1048576,0),MATCH(M$5,'QSI for Home Airport'!$B$6:$Q$6,0)),0)</f>
        <v>0</v>
      </c>
      <c r="N170" s="29">
        <f t="shared" si="65"/>
        <v>0</v>
      </c>
      <c r="O170" s="7">
        <f t="shared" si="66"/>
        <v>0</v>
      </c>
      <c r="P170" s="30">
        <f t="shared" si="67"/>
        <v>0</v>
      </c>
      <c r="Q170" s="29">
        <f t="shared" si="68"/>
        <v>0</v>
      </c>
      <c r="R170" s="29">
        <f t="shared" si="69"/>
        <v>0</v>
      </c>
    </row>
    <row r="171" spans="1:18" x14ac:dyDescent="0.2">
      <c r="A171" s="139">
        <f>'Home Airport Cnx Demand'!A172</f>
        <v>166</v>
      </c>
      <c r="B171" s="139">
        <f>'Home Airport Cnx Demand'!B172</f>
        <v>0</v>
      </c>
      <c r="C171" s="123" t="str">
        <f>IFERROR(VLOOKUP($B171,'City Lookup'!$C$4:$E$1048576,2,FALSE),"-")</f>
        <v>-</v>
      </c>
      <c r="D171" s="123" t="str">
        <f>IFERROR(VLOOKUP($B171,'City Lookup'!$C$4:$E$1048576,3,FALSE),"-")</f>
        <v>-</v>
      </c>
      <c r="E171" s="78" t="str">
        <f t="shared" si="59"/>
        <v>No Direct Service</v>
      </c>
      <c r="F171" s="121">
        <f>IFERROR(INDEX(HomeAirportCnxDemand,MATCH($B171,'Home Airport Cnx Demand'!$B$6:$B$1048576,0),MATCH(F$5,'Home Airport Cnx Demand'!$B$6:$K$6,0)),0)</f>
        <v>0</v>
      </c>
      <c r="G171" s="121">
        <f>IFERROR(INDEX(HomeAirportCnxDemand,MATCH($B171,'Home Airport Cnx Demand'!$B$6:$B$1048576,0),MATCH(G$5,'Home Airport Cnx Demand'!$B$6:$K$6,0)),0)</f>
        <v>0</v>
      </c>
      <c r="H171" s="29">
        <f t="shared" si="60"/>
        <v>0</v>
      </c>
      <c r="I171" s="122">
        <f t="shared" si="61"/>
        <v>0</v>
      </c>
      <c r="J171" s="29">
        <f t="shared" si="62"/>
        <v>0</v>
      </c>
      <c r="K171" s="29">
        <f t="shared" si="63"/>
        <v>0</v>
      </c>
      <c r="L171" s="29">
        <f t="shared" si="64"/>
        <v>0</v>
      </c>
      <c r="M171" s="122">
        <f>IFERROR(INDEX(AirlineHomeAirportQSI,MATCH(B171,'QSI for Home Airport'!$B$6:$B$1048576,0),MATCH(M$5,'QSI for Home Airport'!$B$6:$Q$6,0)),0)</f>
        <v>0</v>
      </c>
      <c r="N171" s="29">
        <f t="shared" si="65"/>
        <v>0</v>
      </c>
      <c r="O171" s="7">
        <f t="shared" si="66"/>
        <v>0</v>
      </c>
      <c r="P171" s="30">
        <f t="shared" si="67"/>
        <v>0</v>
      </c>
      <c r="Q171" s="29">
        <f t="shared" si="68"/>
        <v>0</v>
      </c>
      <c r="R171" s="29">
        <f t="shared" si="69"/>
        <v>0</v>
      </c>
    </row>
    <row r="172" spans="1:18" x14ac:dyDescent="0.2">
      <c r="A172" s="139">
        <f>'Home Airport Cnx Demand'!A173</f>
        <v>167</v>
      </c>
      <c r="B172" s="139">
        <f>'Home Airport Cnx Demand'!B173</f>
        <v>0</v>
      </c>
      <c r="C172" s="123" t="str">
        <f>IFERROR(VLOOKUP($B172,'City Lookup'!$C$4:$E$1048576,2,FALSE),"-")</f>
        <v>-</v>
      </c>
      <c r="D172" s="123" t="str">
        <f>IFERROR(VLOOKUP($B172,'City Lookup'!$C$4:$E$1048576,3,FALSE),"-")</f>
        <v>-</v>
      </c>
      <c r="E172" s="78" t="str">
        <f t="shared" si="59"/>
        <v>No Direct Service</v>
      </c>
      <c r="F172" s="121">
        <f>IFERROR(INDEX(HomeAirportCnxDemand,MATCH($B172,'Home Airport Cnx Demand'!$B$6:$B$1048576,0),MATCH(F$5,'Home Airport Cnx Demand'!$B$6:$K$6,0)),0)</f>
        <v>0</v>
      </c>
      <c r="G172" s="121">
        <f>IFERROR(INDEX(HomeAirportCnxDemand,MATCH($B172,'Home Airport Cnx Demand'!$B$6:$B$1048576,0),MATCH(G$5,'Home Airport Cnx Demand'!$B$6:$K$6,0)),0)</f>
        <v>0</v>
      </c>
      <c r="H172" s="29">
        <f t="shared" si="60"/>
        <v>0</v>
      </c>
      <c r="I172" s="122">
        <f t="shared" si="61"/>
        <v>0</v>
      </c>
      <c r="J172" s="29">
        <f t="shared" si="62"/>
        <v>0</v>
      </c>
      <c r="K172" s="29">
        <f t="shared" si="63"/>
        <v>0</v>
      </c>
      <c r="L172" s="29">
        <f t="shared" si="64"/>
        <v>0</v>
      </c>
      <c r="M172" s="122">
        <f>IFERROR(INDEX(AirlineHomeAirportQSI,MATCH(B172,'QSI for Home Airport'!$B$6:$B$1048576,0),MATCH(M$5,'QSI for Home Airport'!$B$6:$Q$6,0)),0)</f>
        <v>0</v>
      </c>
      <c r="N172" s="29">
        <f t="shared" si="65"/>
        <v>0</v>
      </c>
      <c r="O172" s="7">
        <f t="shared" si="66"/>
        <v>0</v>
      </c>
      <c r="P172" s="30">
        <f t="shared" si="67"/>
        <v>0</v>
      </c>
      <c r="Q172" s="29">
        <f t="shared" si="68"/>
        <v>0</v>
      </c>
      <c r="R172" s="29">
        <f t="shared" si="69"/>
        <v>0</v>
      </c>
    </row>
    <row r="173" spans="1:18" x14ac:dyDescent="0.2">
      <c r="A173" s="139">
        <f>'Home Airport Cnx Demand'!A174</f>
        <v>168</v>
      </c>
      <c r="B173" s="139">
        <f>'Home Airport Cnx Demand'!B174</f>
        <v>0</v>
      </c>
      <c r="C173" s="123" t="str">
        <f>IFERROR(VLOOKUP($B173,'City Lookup'!$C$4:$E$1048576,2,FALSE),"-")</f>
        <v>-</v>
      </c>
      <c r="D173" s="123" t="str">
        <f>IFERROR(VLOOKUP($B173,'City Lookup'!$C$4:$E$1048576,3,FALSE),"-")</f>
        <v>-</v>
      </c>
      <c r="E173" s="78" t="str">
        <f t="shared" si="59"/>
        <v>No Direct Service</v>
      </c>
      <c r="F173" s="121">
        <f>IFERROR(INDEX(HomeAirportCnxDemand,MATCH($B173,'Home Airport Cnx Demand'!$B$6:$B$1048576,0),MATCH(F$5,'Home Airport Cnx Demand'!$B$6:$K$6,0)),0)</f>
        <v>0</v>
      </c>
      <c r="G173" s="121">
        <f>IFERROR(INDEX(HomeAirportCnxDemand,MATCH($B173,'Home Airport Cnx Demand'!$B$6:$B$1048576,0),MATCH(G$5,'Home Airport Cnx Demand'!$B$6:$K$6,0)),0)</f>
        <v>0</v>
      </c>
      <c r="H173" s="29">
        <f t="shared" si="60"/>
        <v>0</v>
      </c>
      <c r="I173" s="122">
        <f t="shared" si="61"/>
        <v>0</v>
      </c>
      <c r="J173" s="29">
        <f t="shared" si="62"/>
        <v>0</v>
      </c>
      <c r="K173" s="29">
        <f t="shared" si="63"/>
        <v>0</v>
      </c>
      <c r="L173" s="29">
        <f t="shared" si="64"/>
        <v>0</v>
      </c>
      <c r="M173" s="122">
        <f>IFERROR(INDEX(AirlineHomeAirportQSI,MATCH(B173,'QSI for Home Airport'!$B$6:$B$1048576,0),MATCH(M$5,'QSI for Home Airport'!$B$6:$Q$6,0)),0)</f>
        <v>0</v>
      </c>
      <c r="N173" s="29">
        <f t="shared" si="65"/>
        <v>0</v>
      </c>
      <c r="O173" s="7">
        <f t="shared" si="66"/>
        <v>0</v>
      </c>
      <c r="P173" s="30">
        <f t="shared" si="67"/>
        <v>0</v>
      </c>
      <c r="Q173" s="29">
        <f t="shared" si="68"/>
        <v>0</v>
      </c>
      <c r="R173" s="29">
        <f t="shared" si="69"/>
        <v>0</v>
      </c>
    </row>
    <row r="174" spans="1:18" x14ac:dyDescent="0.2">
      <c r="A174" s="139">
        <f>'Home Airport Cnx Demand'!A175</f>
        <v>169</v>
      </c>
      <c r="B174" s="139">
        <f>'Home Airport Cnx Demand'!B175</f>
        <v>0</v>
      </c>
      <c r="C174" s="123" t="str">
        <f>IFERROR(VLOOKUP($B174,'City Lookup'!$C$4:$E$1048576,2,FALSE),"-")</f>
        <v>-</v>
      </c>
      <c r="D174" s="123" t="str">
        <f>IFERROR(VLOOKUP($B174,'City Lookup'!$C$4:$E$1048576,3,FALSE),"-")</f>
        <v>-</v>
      </c>
      <c r="E174" s="78" t="str">
        <f t="shared" si="59"/>
        <v>No Direct Service</v>
      </c>
      <c r="F174" s="121">
        <f>IFERROR(INDEX(HomeAirportCnxDemand,MATCH($B174,'Home Airport Cnx Demand'!$B$6:$B$1048576,0),MATCH(F$5,'Home Airport Cnx Demand'!$B$6:$K$6,0)),0)</f>
        <v>0</v>
      </c>
      <c r="G174" s="121">
        <f>IFERROR(INDEX(HomeAirportCnxDemand,MATCH($B174,'Home Airport Cnx Demand'!$B$6:$B$1048576,0),MATCH(G$5,'Home Airport Cnx Demand'!$B$6:$K$6,0)),0)</f>
        <v>0</v>
      </c>
      <c r="H174" s="29">
        <f t="shared" si="60"/>
        <v>0</v>
      </c>
      <c r="I174" s="122">
        <f t="shared" si="61"/>
        <v>0</v>
      </c>
      <c r="J174" s="29">
        <f t="shared" si="62"/>
        <v>0</v>
      </c>
      <c r="K174" s="29">
        <f t="shared" si="63"/>
        <v>0</v>
      </c>
      <c r="L174" s="29">
        <f t="shared" si="64"/>
        <v>0</v>
      </c>
      <c r="M174" s="122">
        <f>IFERROR(INDEX(AirlineHomeAirportQSI,MATCH(B174,'QSI for Home Airport'!$B$6:$B$1048576,0),MATCH(M$5,'QSI for Home Airport'!$B$6:$Q$6,0)),0)</f>
        <v>0</v>
      </c>
      <c r="N174" s="29">
        <f t="shared" si="65"/>
        <v>0</v>
      </c>
      <c r="O174" s="7">
        <f t="shared" si="66"/>
        <v>0</v>
      </c>
      <c r="P174" s="30">
        <f t="shared" si="67"/>
        <v>0</v>
      </c>
      <c r="Q174" s="29">
        <f t="shared" si="68"/>
        <v>0</v>
      </c>
      <c r="R174" s="29">
        <f t="shared" si="69"/>
        <v>0</v>
      </c>
    </row>
    <row r="175" spans="1:18" x14ac:dyDescent="0.2">
      <c r="A175" s="139">
        <f>'Home Airport Cnx Demand'!A176</f>
        <v>170</v>
      </c>
      <c r="B175" s="139">
        <f>'Home Airport Cnx Demand'!B176</f>
        <v>0</v>
      </c>
      <c r="C175" s="123" t="str">
        <f>IFERROR(VLOOKUP($B175,'City Lookup'!$C$4:$E$1048576,2,FALSE),"-")</f>
        <v>-</v>
      </c>
      <c r="D175" s="123" t="str">
        <f>IFERROR(VLOOKUP($B175,'City Lookup'!$C$4:$E$1048576,3,FALSE),"-")</f>
        <v>-</v>
      </c>
      <c r="E175" s="78" t="str">
        <f t="shared" si="59"/>
        <v>No Direct Service</v>
      </c>
      <c r="F175" s="121">
        <f>IFERROR(INDEX(HomeAirportCnxDemand,MATCH($B175,'Home Airport Cnx Demand'!$B$6:$B$1048576,0),MATCH(F$5,'Home Airport Cnx Demand'!$B$6:$K$6,0)),0)</f>
        <v>0</v>
      </c>
      <c r="G175" s="121">
        <f>IFERROR(INDEX(HomeAirportCnxDemand,MATCH($B175,'Home Airport Cnx Demand'!$B$6:$B$1048576,0),MATCH(G$5,'Home Airport Cnx Demand'!$B$6:$K$6,0)),0)</f>
        <v>0</v>
      </c>
      <c r="H175" s="29">
        <f t="shared" si="60"/>
        <v>0</v>
      </c>
      <c r="I175" s="122">
        <f t="shared" si="61"/>
        <v>0</v>
      </c>
      <c r="J175" s="29">
        <f t="shared" si="62"/>
        <v>0</v>
      </c>
      <c r="K175" s="29">
        <f t="shared" si="63"/>
        <v>0</v>
      </c>
      <c r="L175" s="29">
        <f t="shared" si="64"/>
        <v>0</v>
      </c>
      <c r="M175" s="122">
        <f>IFERROR(INDEX(AirlineHomeAirportQSI,MATCH(B175,'QSI for Home Airport'!$B$6:$B$1048576,0),MATCH(M$5,'QSI for Home Airport'!$B$6:$Q$6,0)),0)</f>
        <v>0</v>
      </c>
      <c r="N175" s="29">
        <f t="shared" si="65"/>
        <v>0</v>
      </c>
      <c r="O175" s="7">
        <f t="shared" si="66"/>
        <v>0</v>
      </c>
      <c r="P175" s="30">
        <f t="shared" si="67"/>
        <v>0</v>
      </c>
      <c r="Q175" s="29">
        <f t="shared" si="68"/>
        <v>0</v>
      </c>
      <c r="R175" s="29">
        <f t="shared" si="69"/>
        <v>0</v>
      </c>
    </row>
    <row r="177" spans="2:18" s="78" customFormat="1" x14ac:dyDescent="0.2">
      <c r="B177" s="31" t="s">
        <v>6</v>
      </c>
      <c r="C177" s="31"/>
      <c r="D177" s="31"/>
      <c r="E177" s="31"/>
      <c r="F177" s="32">
        <f>SUM(F6:F176)</f>
        <v>0</v>
      </c>
      <c r="G177" s="32">
        <f>SUM(G6:G176)</f>
        <v>904536.13655104185</v>
      </c>
      <c r="H177" s="32">
        <f>SUM(H6:H176)</f>
        <v>904536.13655104185</v>
      </c>
      <c r="I177" s="31"/>
      <c r="J177" s="32">
        <f>SUM(J6:J176)</f>
        <v>0</v>
      </c>
      <c r="K177" s="32">
        <f>SUM(K6:K176)</f>
        <v>991342.66850387433</v>
      </c>
      <c r="L177" s="32">
        <f>SUM(L6:L176)</f>
        <v>991342.66850387433</v>
      </c>
      <c r="M177" s="39">
        <f>N177/K177</f>
        <v>4.5403615380649145E-2</v>
      </c>
      <c r="N177" s="32">
        <f>SUM(N6:N176)</f>
        <v>45010.541231176278</v>
      </c>
      <c r="O177" s="31"/>
      <c r="P177" s="32"/>
      <c r="Q177" s="32">
        <f>SUM(Q6:Q176)</f>
        <v>45010.541231176278</v>
      </c>
      <c r="R177" s="32">
        <f>SUM(R6:R176)</f>
        <v>45010.541231176278</v>
      </c>
    </row>
    <row r="179" spans="2:18" s="78" customFormat="1" x14ac:dyDescent="0.2">
      <c r="E179" s="33" t="s">
        <v>187</v>
      </c>
      <c r="F179" s="27">
        <f t="shared" ref="F179:H180" si="70">SUMIF($E$5:$E$176,$E179,F$5:F$176)</f>
        <v>0</v>
      </c>
      <c r="G179" s="27">
        <f t="shared" si="70"/>
        <v>0</v>
      </c>
      <c r="H179" s="27">
        <f t="shared" si="70"/>
        <v>0</v>
      </c>
      <c r="I179" s="34"/>
      <c r="J179" s="27">
        <f t="shared" ref="J179:L180" si="71">SUMIF($E$5:$E$176,$E179,J$5:J$176)</f>
        <v>0</v>
      </c>
      <c r="K179" s="27">
        <f t="shared" si="71"/>
        <v>0</v>
      </c>
      <c r="L179" s="27">
        <f t="shared" si="71"/>
        <v>0</v>
      </c>
      <c r="M179" s="35">
        <f>IF(ISERROR(N179/L179),,N179/L179)</f>
        <v>0</v>
      </c>
      <c r="N179" s="27">
        <f>SUMIF($E$5:$E$176,$E179,N$5:N$176)</f>
        <v>0</v>
      </c>
      <c r="O179" s="27"/>
      <c r="P179" s="35">
        <f>IF(ISERROR(Q179/L179),,Q179/L179)</f>
        <v>0</v>
      </c>
      <c r="Q179" s="27">
        <f>SUMIF($E$5:$E$176,$E179,Q$5:Q$176)</f>
        <v>0</v>
      </c>
      <c r="R179" s="27">
        <f>SUMIF($E$5:$E$176,$E179,R$5:R$176)</f>
        <v>0</v>
      </c>
    </row>
    <row r="180" spans="2:18" s="78" customFormat="1" x14ac:dyDescent="0.2">
      <c r="E180" s="33" t="s">
        <v>188</v>
      </c>
      <c r="F180" s="27">
        <f t="shared" si="70"/>
        <v>0</v>
      </c>
      <c r="G180" s="27">
        <f t="shared" si="70"/>
        <v>904536.13655104185</v>
      </c>
      <c r="H180" s="27">
        <f t="shared" si="70"/>
        <v>904536.13655104185</v>
      </c>
      <c r="I180" s="34"/>
      <c r="J180" s="27">
        <f t="shared" si="71"/>
        <v>0</v>
      </c>
      <c r="K180" s="27">
        <f t="shared" si="71"/>
        <v>991342.66850387433</v>
      </c>
      <c r="L180" s="27">
        <f t="shared" si="71"/>
        <v>991342.66850387433</v>
      </c>
      <c r="M180" s="35">
        <f>IF(ISERROR(N180/L180),,N180/L180)</f>
        <v>4.5403615380649145E-2</v>
      </c>
      <c r="N180" s="27">
        <f>SUMIF($E$5:$E$176,$E180,N$5:N$176)</f>
        <v>45010.541231176278</v>
      </c>
      <c r="O180" s="27"/>
      <c r="P180" s="35">
        <f>IF(ISERROR(Q180/L180),,Q180/L180)</f>
        <v>4.5403615380649145E-2</v>
      </c>
      <c r="Q180" s="27">
        <f>SUMIF($E$5:$E$176,$E180,Q$5:Q$176)</f>
        <v>45010.541231176278</v>
      </c>
      <c r="R180" s="27">
        <f>SUMIF($E$5:$E$176,$E180,R$5:R$176)</f>
        <v>45010.541231176278</v>
      </c>
    </row>
    <row r="181" spans="2:18" s="78" customFormat="1" x14ac:dyDescent="0.2">
      <c r="E181" s="36" t="s">
        <v>6</v>
      </c>
      <c r="F181" s="37">
        <f>SUM(F179:F180)</f>
        <v>0</v>
      </c>
      <c r="G181" s="37">
        <f>SUM(G179:G180)</f>
        <v>904536.13655104185</v>
      </c>
      <c r="H181" s="37">
        <f>SUM(H179:H180)</f>
        <v>904536.13655104185</v>
      </c>
      <c r="I181" s="944">
        <f>K181/H181-1</f>
        <v>9.596800884464618E-2</v>
      </c>
      <c r="J181" s="37">
        <f>SUM(J179:J180)</f>
        <v>0</v>
      </c>
      <c r="K181" s="37">
        <f>SUM(K179:K180)</f>
        <v>991342.66850387433</v>
      </c>
      <c r="L181" s="37">
        <f>SUM(L179:L180)</f>
        <v>991342.66850387433</v>
      </c>
      <c r="M181" s="38">
        <f t="shared" ref="M181" si="72">IF(ISERROR(N181/L181),,N181/L181)</f>
        <v>4.5403615380649145E-2</v>
      </c>
      <c r="N181" s="37">
        <f>SUM(N179:N180)</f>
        <v>45010.541231176278</v>
      </c>
      <c r="O181" s="37"/>
      <c r="P181" s="94">
        <f>IF(ISERROR(Q181/L181),,Q181/L181)</f>
        <v>4.5403615380649145E-2</v>
      </c>
      <c r="Q181" s="945">
        <f>SUM(Q179:Q180)</f>
        <v>45010.541231176278</v>
      </c>
      <c r="R181" s="37">
        <f>SUM(R179:R180)</f>
        <v>45010.541231176278</v>
      </c>
    </row>
    <row r="184" spans="2:18" s="78" customFormat="1" x14ac:dyDescent="0.2">
      <c r="O184" s="42"/>
    </row>
    <row r="185" spans="2:18" x14ac:dyDescent="0.2">
      <c r="F185" s="78" t="s">
        <v>8214</v>
      </c>
      <c r="G185" s="925">
        <v>2.8000000000000001E-2</v>
      </c>
    </row>
    <row r="186" spans="2:18" x14ac:dyDescent="0.2">
      <c r="B186" s="78" t="s">
        <v>1612</v>
      </c>
      <c r="C186" s="78" t="s">
        <v>8214</v>
      </c>
      <c r="D186" s="425">
        <f>INDEX($G$185:$G$189,MATCH(C186,$F$185:$F$189,0))</f>
        <v>2.8000000000000001E-2</v>
      </c>
      <c r="E186" s="425">
        <f>((1+D186)^3)-1</f>
        <v>8.6373951999999976E-2</v>
      </c>
      <c r="F186" s="78" t="s">
        <v>8215</v>
      </c>
      <c r="G186" s="925">
        <v>8.3000000000000004E-2</v>
      </c>
    </row>
    <row r="187" spans="2:18" x14ac:dyDescent="0.2">
      <c r="B187" s="78" t="s">
        <v>6868</v>
      </c>
      <c r="C187" s="78" t="s">
        <v>8214</v>
      </c>
      <c r="D187" s="425">
        <f t="shared" ref="D187:D243" si="73">INDEX($G$185:$G$189,MATCH(C187,$F$185:$F$189,0))</f>
        <v>2.8000000000000001E-2</v>
      </c>
      <c r="E187" s="425">
        <f t="shared" ref="E187:E243" si="74">((1+D187)^3)-1</f>
        <v>8.6373951999999976E-2</v>
      </c>
      <c r="F187" s="78" t="s">
        <v>8217</v>
      </c>
      <c r="G187" s="925">
        <v>4.3999999999999997E-2</v>
      </c>
    </row>
    <row r="188" spans="2:18" x14ac:dyDescent="0.2">
      <c r="B188" s="78" t="s">
        <v>1776</v>
      </c>
      <c r="C188" s="78" t="s">
        <v>8214</v>
      </c>
      <c r="D188" s="425">
        <f t="shared" si="73"/>
        <v>2.8000000000000001E-2</v>
      </c>
      <c r="E188" s="425">
        <f t="shared" si="74"/>
        <v>8.6373951999999976E-2</v>
      </c>
      <c r="F188" s="78" t="s">
        <v>8121</v>
      </c>
      <c r="G188" s="925">
        <v>5.7000000000000002E-2</v>
      </c>
    </row>
    <row r="189" spans="2:18" x14ac:dyDescent="0.2">
      <c r="B189" s="78" t="s">
        <v>1613</v>
      </c>
      <c r="C189" s="78" t="s">
        <v>8214</v>
      </c>
      <c r="D189" s="425">
        <f t="shared" si="73"/>
        <v>2.8000000000000001E-2</v>
      </c>
      <c r="E189" s="425">
        <f t="shared" si="74"/>
        <v>8.6373951999999976E-2</v>
      </c>
      <c r="F189" s="78" t="s">
        <v>8216</v>
      </c>
      <c r="G189" s="925">
        <v>6.9000000000000006E-2</v>
      </c>
    </row>
    <row r="190" spans="2:18" x14ac:dyDescent="0.2">
      <c r="B190" s="78" t="s">
        <v>1629</v>
      </c>
      <c r="C190" s="78" t="s">
        <v>8121</v>
      </c>
      <c r="D190" s="425">
        <f t="shared" si="73"/>
        <v>5.7000000000000002E-2</v>
      </c>
      <c r="E190" s="425">
        <f t="shared" si="74"/>
        <v>0.18093219299999985</v>
      </c>
    </row>
    <row r="191" spans="2:18" x14ac:dyDescent="0.2">
      <c r="B191" s="78" t="s">
        <v>1618</v>
      </c>
      <c r="C191" s="78" t="s">
        <v>8214</v>
      </c>
      <c r="D191" s="425">
        <f t="shared" si="73"/>
        <v>2.8000000000000001E-2</v>
      </c>
      <c r="E191" s="425">
        <f t="shared" si="74"/>
        <v>8.6373951999999976E-2</v>
      </c>
    </row>
    <row r="192" spans="2:18" x14ac:dyDescent="0.2">
      <c r="B192" s="78" t="s">
        <v>1579</v>
      </c>
      <c r="C192" s="78" t="s">
        <v>8217</v>
      </c>
      <c r="D192" s="425">
        <f t="shared" si="73"/>
        <v>4.3999999999999997E-2</v>
      </c>
      <c r="E192" s="425">
        <f t="shared" si="74"/>
        <v>0.13789318400000017</v>
      </c>
    </row>
    <row r="193" spans="2:5" x14ac:dyDescent="0.2">
      <c r="B193" s="78" t="s">
        <v>1615</v>
      </c>
      <c r="C193" s="78" t="s">
        <v>8214</v>
      </c>
      <c r="D193" s="425">
        <f t="shared" si="73"/>
        <v>2.8000000000000001E-2</v>
      </c>
      <c r="E193" s="425">
        <f t="shared" si="74"/>
        <v>8.6373951999999976E-2</v>
      </c>
    </row>
    <row r="194" spans="2:5" x14ac:dyDescent="0.2">
      <c r="B194" s="78" t="s">
        <v>2770</v>
      </c>
      <c r="C194" s="78" t="s">
        <v>8121</v>
      </c>
      <c r="D194" s="425">
        <f t="shared" si="73"/>
        <v>5.7000000000000002E-2</v>
      </c>
      <c r="E194" s="425">
        <f t="shared" si="74"/>
        <v>0.18093219299999985</v>
      </c>
    </row>
    <row r="195" spans="2:5" x14ac:dyDescent="0.2">
      <c r="B195" s="78" t="s">
        <v>1617</v>
      </c>
      <c r="C195" s="78" t="s">
        <v>8214</v>
      </c>
      <c r="D195" s="425">
        <f t="shared" si="73"/>
        <v>2.8000000000000001E-2</v>
      </c>
      <c r="E195" s="425">
        <f t="shared" si="74"/>
        <v>8.6373951999999976E-2</v>
      </c>
    </row>
    <row r="196" spans="2:5" x14ac:dyDescent="0.2">
      <c r="B196" s="78" t="s">
        <v>1574</v>
      </c>
      <c r="C196" s="78" t="s">
        <v>8217</v>
      </c>
      <c r="D196" s="425">
        <f t="shared" si="73"/>
        <v>4.3999999999999997E-2</v>
      </c>
      <c r="E196" s="425">
        <f t="shared" si="74"/>
        <v>0.13789318400000017</v>
      </c>
    </row>
    <row r="197" spans="2:5" x14ac:dyDescent="0.2">
      <c r="B197" s="78" t="s">
        <v>1616</v>
      </c>
      <c r="C197" s="78" t="s">
        <v>8214</v>
      </c>
      <c r="D197" s="425">
        <f t="shared" si="73"/>
        <v>2.8000000000000001E-2</v>
      </c>
      <c r="E197" s="425">
        <f t="shared" si="74"/>
        <v>8.6373951999999976E-2</v>
      </c>
    </row>
    <row r="198" spans="2:5" x14ac:dyDescent="0.2">
      <c r="B198" s="78" t="s">
        <v>6084</v>
      </c>
      <c r="C198" s="78" t="s">
        <v>8121</v>
      </c>
      <c r="D198" s="425">
        <f t="shared" si="73"/>
        <v>5.7000000000000002E-2</v>
      </c>
      <c r="E198" s="425">
        <f t="shared" si="74"/>
        <v>0.18093219299999985</v>
      </c>
    </row>
    <row r="199" spans="2:5" x14ac:dyDescent="0.2">
      <c r="B199" s="78" t="s">
        <v>1611</v>
      </c>
      <c r="C199" s="78" t="s">
        <v>8214</v>
      </c>
      <c r="D199" s="425">
        <f t="shared" si="73"/>
        <v>2.8000000000000001E-2</v>
      </c>
      <c r="E199" s="425">
        <f t="shared" si="74"/>
        <v>8.6373951999999976E-2</v>
      </c>
    </row>
    <row r="200" spans="2:5" x14ac:dyDescent="0.2">
      <c r="B200" s="78" t="s">
        <v>1608</v>
      </c>
      <c r="C200" s="78" t="s">
        <v>8214</v>
      </c>
      <c r="D200" s="425">
        <f t="shared" si="73"/>
        <v>2.8000000000000001E-2</v>
      </c>
      <c r="E200" s="425">
        <f t="shared" si="74"/>
        <v>8.6373951999999976E-2</v>
      </c>
    </row>
    <row r="201" spans="2:5" x14ac:dyDescent="0.2">
      <c r="B201" s="78" t="s">
        <v>1620</v>
      </c>
      <c r="C201" s="78" t="s">
        <v>8214</v>
      </c>
      <c r="D201" s="425">
        <f t="shared" si="73"/>
        <v>2.8000000000000001E-2</v>
      </c>
      <c r="E201" s="425">
        <f t="shared" si="74"/>
        <v>8.6373951999999976E-2</v>
      </c>
    </row>
    <row r="202" spans="2:5" x14ac:dyDescent="0.2">
      <c r="B202" s="78" t="s">
        <v>1610</v>
      </c>
      <c r="C202" s="78" t="s">
        <v>8214</v>
      </c>
      <c r="D202" s="425">
        <f t="shared" si="73"/>
        <v>2.8000000000000001E-2</v>
      </c>
      <c r="E202" s="425">
        <f t="shared" si="74"/>
        <v>8.6373951999999976E-2</v>
      </c>
    </row>
    <row r="203" spans="2:5" x14ac:dyDescent="0.2">
      <c r="B203" s="78" t="s">
        <v>1757</v>
      </c>
      <c r="C203" s="78" t="s">
        <v>8214</v>
      </c>
      <c r="D203" s="425">
        <f t="shared" si="73"/>
        <v>2.8000000000000001E-2</v>
      </c>
      <c r="E203" s="425">
        <f t="shared" si="74"/>
        <v>8.6373951999999976E-2</v>
      </c>
    </row>
    <row r="204" spans="2:5" x14ac:dyDescent="0.2">
      <c r="B204" s="78" t="s">
        <v>3908</v>
      </c>
      <c r="C204" s="78" t="s">
        <v>8214</v>
      </c>
      <c r="D204" s="425">
        <f t="shared" si="73"/>
        <v>2.8000000000000001E-2</v>
      </c>
      <c r="E204" s="425">
        <f t="shared" si="74"/>
        <v>8.6373951999999976E-2</v>
      </c>
    </row>
    <row r="205" spans="2:5" x14ac:dyDescent="0.2">
      <c r="B205" s="78" t="s">
        <v>1603</v>
      </c>
      <c r="C205" s="78" t="s">
        <v>8214</v>
      </c>
      <c r="D205" s="425">
        <f t="shared" si="73"/>
        <v>2.8000000000000001E-2</v>
      </c>
      <c r="E205" s="425">
        <f t="shared" si="74"/>
        <v>8.6373951999999976E-2</v>
      </c>
    </row>
    <row r="206" spans="2:5" x14ac:dyDescent="0.2">
      <c r="B206" s="78" t="s">
        <v>1856</v>
      </c>
      <c r="C206" s="78" t="s">
        <v>8214</v>
      </c>
      <c r="D206" s="425">
        <f t="shared" si="73"/>
        <v>2.8000000000000001E-2</v>
      </c>
      <c r="E206" s="425">
        <f t="shared" si="74"/>
        <v>8.6373951999999976E-2</v>
      </c>
    </row>
    <row r="207" spans="2:5" x14ac:dyDescent="0.2">
      <c r="B207" s="78" t="s">
        <v>1619</v>
      </c>
      <c r="C207" s="78" t="s">
        <v>8121</v>
      </c>
      <c r="D207" s="425">
        <f t="shared" si="73"/>
        <v>5.7000000000000002E-2</v>
      </c>
      <c r="E207" s="425">
        <f t="shared" si="74"/>
        <v>0.18093219299999985</v>
      </c>
    </row>
    <row r="208" spans="2:5" x14ac:dyDescent="0.2">
      <c r="B208" s="78" t="s">
        <v>1563</v>
      </c>
      <c r="C208" s="78" t="s">
        <v>8217</v>
      </c>
      <c r="D208" s="425">
        <f t="shared" si="73"/>
        <v>4.3999999999999997E-2</v>
      </c>
      <c r="E208" s="425">
        <f t="shared" si="74"/>
        <v>0.13789318400000017</v>
      </c>
    </row>
    <row r="209" spans="2:5" x14ac:dyDescent="0.2">
      <c r="B209" s="78" t="s">
        <v>2043</v>
      </c>
      <c r="C209" s="78" t="s">
        <v>8214</v>
      </c>
      <c r="D209" s="425">
        <f t="shared" si="73"/>
        <v>2.8000000000000001E-2</v>
      </c>
      <c r="E209" s="425">
        <f t="shared" si="74"/>
        <v>8.6373951999999976E-2</v>
      </c>
    </row>
    <row r="210" spans="2:5" x14ac:dyDescent="0.2">
      <c r="B210" s="78" t="s">
        <v>6761</v>
      </c>
      <c r="C210" s="78" t="s">
        <v>8215</v>
      </c>
      <c r="D210" s="425">
        <f t="shared" si="73"/>
        <v>8.3000000000000004E-2</v>
      </c>
      <c r="E210" s="425">
        <f t="shared" si="74"/>
        <v>0.27023878699999981</v>
      </c>
    </row>
    <row r="211" spans="2:5" x14ac:dyDescent="0.2">
      <c r="B211" s="78" t="s">
        <v>2222</v>
      </c>
      <c r="C211" s="78" t="s">
        <v>8215</v>
      </c>
      <c r="D211" s="425">
        <f t="shared" si="73"/>
        <v>8.3000000000000004E-2</v>
      </c>
      <c r="E211" s="425">
        <f t="shared" si="74"/>
        <v>0.27023878699999981</v>
      </c>
    </row>
    <row r="212" spans="2:5" x14ac:dyDescent="0.2">
      <c r="B212" s="78" t="s">
        <v>1614</v>
      </c>
      <c r="C212" s="78" t="s">
        <v>8214</v>
      </c>
      <c r="D212" s="425">
        <f t="shared" si="73"/>
        <v>2.8000000000000001E-2</v>
      </c>
      <c r="E212" s="425">
        <f t="shared" si="74"/>
        <v>8.6373951999999976E-2</v>
      </c>
    </row>
    <row r="213" spans="2:5" x14ac:dyDescent="0.2">
      <c r="B213" s="78" t="s">
        <v>2274</v>
      </c>
      <c r="C213" s="78" t="s">
        <v>8215</v>
      </c>
      <c r="D213" s="425">
        <f t="shared" si="73"/>
        <v>8.3000000000000004E-2</v>
      </c>
      <c r="E213" s="425">
        <f t="shared" si="74"/>
        <v>0.27023878699999981</v>
      </c>
    </row>
    <row r="214" spans="2:5" x14ac:dyDescent="0.2">
      <c r="B214" s="78" t="s">
        <v>1605</v>
      </c>
      <c r="C214" s="78" t="s">
        <v>8215</v>
      </c>
      <c r="D214" s="425">
        <f t="shared" si="73"/>
        <v>8.3000000000000004E-2</v>
      </c>
      <c r="E214" s="425">
        <f t="shared" si="74"/>
        <v>0.27023878699999981</v>
      </c>
    </row>
    <row r="215" spans="2:5" x14ac:dyDescent="0.2">
      <c r="B215" s="78" t="s">
        <v>1578</v>
      </c>
      <c r="C215" s="78" t="s">
        <v>8217</v>
      </c>
      <c r="D215" s="425">
        <f t="shared" si="73"/>
        <v>4.3999999999999997E-2</v>
      </c>
      <c r="E215" s="425">
        <f t="shared" si="74"/>
        <v>0.13789318400000017</v>
      </c>
    </row>
    <row r="216" spans="2:5" x14ac:dyDescent="0.2">
      <c r="B216" s="78" t="s">
        <v>2255</v>
      </c>
      <c r="C216" s="78" t="s">
        <v>8215</v>
      </c>
      <c r="D216" s="425">
        <f t="shared" si="73"/>
        <v>8.3000000000000004E-2</v>
      </c>
      <c r="E216" s="425">
        <f t="shared" si="74"/>
        <v>0.27023878699999981</v>
      </c>
    </row>
    <row r="217" spans="2:5" x14ac:dyDescent="0.2">
      <c r="B217" s="78" t="s">
        <v>1626</v>
      </c>
      <c r="C217" s="78" t="s">
        <v>8121</v>
      </c>
      <c r="D217" s="425">
        <f t="shared" si="73"/>
        <v>5.7000000000000002E-2</v>
      </c>
      <c r="E217" s="425">
        <f t="shared" si="74"/>
        <v>0.18093219299999985</v>
      </c>
    </row>
    <row r="218" spans="2:5" x14ac:dyDescent="0.2">
      <c r="B218" s="78" t="s">
        <v>1625</v>
      </c>
      <c r="C218" s="78" t="s">
        <v>8121</v>
      </c>
      <c r="D218" s="425">
        <f t="shared" si="73"/>
        <v>5.7000000000000002E-2</v>
      </c>
      <c r="E218" s="425">
        <f t="shared" si="74"/>
        <v>0.18093219299999985</v>
      </c>
    </row>
    <row r="219" spans="2:5" x14ac:dyDescent="0.2">
      <c r="B219" s="78" t="s">
        <v>1628</v>
      </c>
      <c r="C219" s="78" t="s">
        <v>8121</v>
      </c>
      <c r="D219" s="425">
        <f t="shared" si="73"/>
        <v>5.7000000000000002E-2</v>
      </c>
      <c r="E219" s="425">
        <f t="shared" si="74"/>
        <v>0.18093219299999985</v>
      </c>
    </row>
    <row r="220" spans="2:5" x14ac:dyDescent="0.2">
      <c r="B220" s="78" t="s">
        <v>1568</v>
      </c>
      <c r="C220" s="78" t="s">
        <v>8217</v>
      </c>
      <c r="D220" s="425">
        <f t="shared" si="73"/>
        <v>4.3999999999999997E-2</v>
      </c>
      <c r="E220" s="425">
        <f t="shared" si="74"/>
        <v>0.13789318400000017</v>
      </c>
    </row>
    <row r="221" spans="2:5" x14ac:dyDescent="0.2">
      <c r="B221" s="78" t="s">
        <v>1572</v>
      </c>
      <c r="C221" s="78" t="s">
        <v>8217</v>
      </c>
      <c r="D221" s="425">
        <f t="shared" si="73"/>
        <v>4.3999999999999997E-2</v>
      </c>
      <c r="E221" s="425">
        <f t="shared" si="74"/>
        <v>0.13789318400000017</v>
      </c>
    </row>
    <row r="222" spans="2:5" x14ac:dyDescent="0.2">
      <c r="B222" s="78" t="s">
        <v>1562</v>
      </c>
      <c r="C222" s="78" t="s">
        <v>8217</v>
      </c>
      <c r="D222" s="425">
        <f t="shared" si="73"/>
        <v>4.3999999999999997E-2</v>
      </c>
      <c r="E222" s="425">
        <f t="shared" si="74"/>
        <v>0.13789318400000017</v>
      </c>
    </row>
    <row r="223" spans="2:5" x14ac:dyDescent="0.2">
      <c r="B223" s="78" t="s">
        <v>1594</v>
      </c>
      <c r="C223" s="78" t="s">
        <v>8216</v>
      </c>
      <c r="D223" s="425">
        <f t="shared" si="73"/>
        <v>6.9000000000000006E-2</v>
      </c>
      <c r="E223" s="425">
        <f t="shared" si="74"/>
        <v>0.22161150899999993</v>
      </c>
    </row>
    <row r="224" spans="2:5" x14ac:dyDescent="0.2">
      <c r="B224" s="78" t="s">
        <v>1622</v>
      </c>
      <c r="C224" s="78" t="s">
        <v>8121</v>
      </c>
      <c r="D224" s="425">
        <f t="shared" si="73"/>
        <v>5.7000000000000002E-2</v>
      </c>
      <c r="E224" s="425">
        <f t="shared" si="74"/>
        <v>0.18093219299999985</v>
      </c>
    </row>
    <row r="225" spans="2:5" x14ac:dyDescent="0.2">
      <c r="B225" s="78" t="s">
        <v>1627</v>
      </c>
      <c r="C225" s="78" t="s">
        <v>8121</v>
      </c>
      <c r="D225" s="425">
        <f t="shared" si="73"/>
        <v>5.7000000000000002E-2</v>
      </c>
      <c r="E225" s="425">
        <f t="shared" si="74"/>
        <v>0.18093219299999985</v>
      </c>
    </row>
    <row r="226" spans="2:5" x14ac:dyDescent="0.2">
      <c r="B226" s="78" t="s">
        <v>1590</v>
      </c>
      <c r="C226" s="78" t="s">
        <v>8216</v>
      </c>
      <c r="D226" s="425">
        <f t="shared" si="73"/>
        <v>6.9000000000000006E-2</v>
      </c>
      <c r="E226" s="425">
        <f t="shared" si="74"/>
        <v>0.22161150899999993</v>
      </c>
    </row>
    <row r="227" spans="2:5" x14ac:dyDescent="0.2">
      <c r="B227" s="78" t="s">
        <v>6765</v>
      </c>
      <c r="C227" s="78" t="s">
        <v>8121</v>
      </c>
      <c r="D227" s="425">
        <f t="shared" si="73"/>
        <v>5.7000000000000002E-2</v>
      </c>
      <c r="E227" s="425">
        <f t="shared" si="74"/>
        <v>0.18093219299999985</v>
      </c>
    </row>
    <row r="228" spans="2:5" x14ac:dyDescent="0.2">
      <c r="B228" s="78" t="s">
        <v>1607</v>
      </c>
      <c r="C228" s="78" t="s">
        <v>8215</v>
      </c>
      <c r="D228" s="425">
        <f t="shared" si="73"/>
        <v>8.3000000000000004E-2</v>
      </c>
      <c r="E228" s="425">
        <f t="shared" si="74"/>
        <v>0.27023878699999981</v>
      </c>
    </row>
    <row r="229" spans="2:5" x14ac:dyDescent="0.2">
      <c r="B229" s="78" t="s">
        <v>1624</v>
      </c>
      <c r="C229" s="78" t="s">
        <v>8121</v>
      </c>
      <c r="D229" s="425">
        <f t="shared" si="73"/>
        <v>5.7000000000000002E-2</v>
      </c>
      <c r="E229" s="425">
        <f t="shared" si="74"/>
        <v>0.18093219299999985</v>
      </c>
    </row>
    <row r="230" spans="2:5" x14ac:dyDescent="0.2">
      <c r="B230" s="78" t="s">
        <v>1567</v>
      </c>
      <c r="C230" s="78" t="s">
        <v>8217</v>
      </c>
      <c r="D230" s="425">
        <f t="shared" si="73"/>
        <v>4.3999999999999997E-2</v>
      </c>
      <c r="E230" s="425">
        <f t="shared" si="74"/>
        <v>0.13789318400000017</v>
      </c>
    </row>
    <row r="231" spans="2:5" x14ac:dyDescent="0.2">
      <c r="B231" s="78" t="s">
        <v>1575</v>
      </c>
      <c r="C231" s="78" t="s">
        <v>8217</v>
      </c>
      <c r="D231" s="425">
        <f t="shared" si="73"/>
        <v>4.3999999999999997E-2</v>
      </c>
      <c r="E231" s="425">
        <f t="shared" si="74"/>
        <v>0.13789318400000017</v>
      </c>
    </row>
    <row r="232" spans="2:5" x14ac:dyDescent="0.2">
      <c r="B232" s="78" t="s">
        <v>2152</v>
      </c>
      <c r="C232" s="78" t="s">
        <v>8215</v>
      </c>
      <c r="D232" s="425">
        <f t="shared" si="73"/>
        <v>8.3000000000000004E-2</v>
      </c>
      <c r="E232" s="425">
        <f t="shared" si="74"/>
        <v>0.27023878699999981</v>
      </c>
    </row>
    <row r="233" spans="2:5" x14ac:dyDescent="0.2">
      <c r="B233" s="78" t="s">
        <v>1606</v>
      </c>
      <c r="C233" s="78" t="s">
        <v>8215</v>
      </c>
      <c r="D233" s="425">
        <f t="shared" si="73"/>
        <v>8.3000000000000004E-2</v>
      </c>
      <c r="E233" s="425">
        <f t="shared" si="74"/>
        <v>0.27023878699999981</v>
      </c>
    </row>
    <row r="234" spans="2:5" x14ac:dyDescent="0.2">
      <c r="B234" s="78" t="s">
        <v>1593</v>
      </c>
      <c r="C234" s="78" t="s">
        <v>8216</v>
      </c>
      <c r="D234" s="425">
        <f t="shared" si="73"/>
        <v>6.9000000000000006E-2</v>
      </c>
      <c r="E234" s="425">
        <f t="shared" si="74"/>
        <v>0.22161150899999993</v>
      </c>
    </row>
    <row r="235" spans="2:5" x14ac:dyDescent="0.2">
      <c r="B235" s="78" t="s">
        <v>1573</v>
      </c>
      <c r="C235" s="78" t="s">
        <v>8217</v>
      </c>
      <c r="D235" s="425">
        <f t="shared" si="73"/>
        <v>4.3999999999999997E-2</v>
      </c>
      <c r="E235" s="425">
        <f t="shared" si="74"/>
        <v>0.13789318400000017</v>
      </c>
    </row>
    <row r="236" spans="2:5" x14ac:dyDescent="0.2">
      <c r="B236" s="78" t="s">
        <v>1577</v>
      </c>
      <c r="C236" s="78" t="s">
        <v>8217</v>
      </c>
      <c r="D236" s="425">
        <f t="shared" si="73"/>
        <v>4.3999999999999997E-2</v>
      </c>
      <c r="E236" s="425">
        <f t="shared" si="74"/>
        <v>0.13789318400000017</v>
      </c>
    </row>
    <row r="237" spans="2:5" x14ac:dyDescent="0.2">
      <c r="B237" s="78" t="s">
        <v>4079</v>
      </c>
      <c r="C237" s="78" t="s">
        <v>8214</v>
      </c>
      <c r="D237" s="425">
        <f t="shared" si="73"/>
        <v>2.8000000000000001E-2</v>
      </c>
      <c r="E237" s="425">
        <f t="shared" si="74"/>
        <v>8.6373951999999976E-2</v>
      </c>
    </row>
    <row r="238" spans="2:5" x14ac:dyDescent="0.2">
      <c r="B238" s="78" t="s">
        <v>1609</v>
      </c>
      <c r="C238" s="78" t="s">
        <v>8214</v>
      </c>
      <c r="D238" s="425">
        <f t="shared" si="73"/>
        <v>2.8000000000000001E-2</v>
      </c>
      <c r="E238" s="425">
        <f t="shared" si="74"/>
        <v>8.6373951999999976E-2</v>
      </c>
    </row>
    <row r="239" spans="2:5" x14ac:dyDescent="0.2">
      <c r="B239" s="78" t="s">
        <v>1569</v>
      </c>
      <c r="C239" s="78" t="s">
        <v>8217</v>
      </c>
      <c r="D239" s="425">
        <f t="shared" si="73"/>
        <v>4.3999999999999997E-2</v>
      </c>
      <c r="E239" s="425">
        <f t="shared" si="74"/>
        <v>0.13789318400000017</v>
      </c>
    </row>
    <row r="240" spans="2:5" x14ac:dyDescent="0.2">
      <c r="B240" s="78" t="s">
        <v>1602</v>
      </c>
      <c r="C240" s="78" t="s">
        <v>8215</v>
      </c>
      <c r="D240" s="425">
        <f t="shared" si="73"/>
        <v>8.3000000000000004E-2</v>
      </c>
      <c r="E240" s="425">
        <f t="shared" si="74"/>
        <v>0.27023878699999981</v>
      </c>
    </row>
    <row r="241" spans="2:5" x14ac:dyDescent="0.2">
      <c r="B241" s="78" t="s">
        <v>1584</v>
      </c>
      <c r="C241" s="78" t="s">
        <v>8215</v>
      </c>
      <c r="D241" s="425">
        <f t="shared" si="73"/>
        <v>8.3000000000000004E-2</v>
      </c>
      <c r="E241" s="425">
        <f t="shared" si="74"/>
        <v>0.27023878699999981</v>
      </c>
    </row>
    <row r="242" spans="2:5" x14ac:dyDescent="0.2">
      <c r="B242" s="78" t="s">
        <v>2942</v>
      </c>
      <c r="C242" s="78" t="s">
        <v>8214</v>
      </c>
      <c r="D242" s="425">
        <f t="shared" si="73"/>
        <v>2.8000000000000001E-2</v>
      </c>
      <c r="E242" s="425">
        <f t="shared" si="74"/>
        <v>8.6373951999999976E-2</v>
      </c>
    </row>
    <row r="243" spans="2:5" x14ac:dyDescent="0.2">
      <c r="B243" s="78" t="s">
        <v>1583</v>
      </c>
      <c r="C243" s="78" t="s">
        <v>8215</v>
      </c>
      <c r="D243" s="425">
        <f t="shared" si="73"/>
        <v>8.3000000000000004E-2</v>
      </c>
      <c r="E243" s="425">
        <f t="shared" si="74"/>
        <v>0.27023878699999981</v>
      </c>
    </row>
  </sheetData>
  <autoFilter ref="A5:R175">
    <sortState ref="A6:R175">
      <sortCondition descending="1" ref="R5:R175"/>
    </sortState>
  </autoFilter>
  <sortState ref="A6:S175">
    <sortCondition descending="1" ref="Q6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49"/>
  <sheetViews>
    <sheetView showGridLines="0" workbookViewId="0">
      <selection activeCell="G24" sqref="G24"/>
    </sheetView>
  </sheetViews>
  <sheetFormatPr defaultRowHeight="12.75" x14ac:dyDescent="0.2"/>
  <cols>
    <col min="1" max="2" width="9.140625" style="604"/>
    <col min="3" max="3" width="10.42578125" style="604" bestFit="1" customWidth="1"/>
    <col min="4" max="4" width="14.28515625" style="604" bestFit="1" customWidth="1"/>
    <col min="5" max="16384" width="9.140625" style="604"/>
  </cols>
  <sheetData>
    <row r="2" spans="2:4" x14ac:dyDescent="0.2">
      <c r="B2" s="606" t="s">
        <v>8104</v>
      </c>
    </row>
    <row r="4" spans="2:4" x14ac:dyDescent="0.2">
      <c r="B4" s="603" t="s">
        <v>366</v>
      </c>
      <c r="C4" s="603" t="s">
        <v>184</v>
      </c>
      <c r="D4" s="603" t="s">
        <v>7928</v>
      </c>
    </row>
    <row r="5" spans="2:4" x14ac:dyDescent="0.2">
      <c r="D5" s="607"/>
    </row>
    <row r="6" spans="2:4" x14ac:dyDescent="0.2">
      <c r="D6" s="607"/>
    </row>
    <row r="7" spans="2:4" x14ac:dyDescent="0.2">
      <c r="D7" s="607"/>
    </row>
    <row r="8" spans="2:4" x14ac:dyDescent="0.2">
      <c r="D8" s="607"/>
    </row>
    <row r="9" spans="2:4" x14ac:dyDescent="0.2">
      <c r="D9" s="607"/>
    </row>
    <row r="10" spans="2:4" x14ac:dyDescent="0.2">
      <c r="D10" s="607"/>
    </row>
    <row r="11" spans="2:4" x14ac:dyDescent="0.2">
      <c r="D11" s="607"/>
    </row>
    <row r="12" spans="2:4" x14ac:dyDescent="0.2">
      <c r="D12" s="607"/>
    </row>
    <row r="13" spans="2:4" x14ac:dyDescent="0.2">
      <c r="D13" s="607"/>
    </row>
    <row r="14" spans="2:4" x14ac:dyDescent="0.2">
      <c r="D14" s="607"/>
    </row>
    <row r="15" spans="2:4" x14ac:dyDescent="0.2">
      <c r="D15" s="607"/>
    </row>
    <row r="16" spans="2:4" x14ac:dyDescent="0.2">
      <c r="D16" s="607"/>
    </row>
    <row r="17" spans="4:4" x14ac:dyDescent="0.2">
      <c r="D17" s="607"/>
    </row>
    <row r="18" spans="4:4" x14ac:dyDescent="0.2">
      <c r="D18" s="607"/>
    </row>
    <row r="19" spans="4:4" x14ac:dyDescent="0.2">
      <c r="D19" s="607"/>
    </row>
    <row r="20" spans="4:4" x14ac:dyDescent="0.2">
      <c r="D20" s="607"/>
    </row>
    <row r="21" spans="4:4" x14ac:dyDescent="0.2">
      <c r="D21" s="607"/>
    </row>
    <row r="22" spans="4:4" x14ac:dyDescent="0.2">
      <c r="D22" s="607"/>
    </row>
    <row r="23" spans="4:4" x14ac:dyDescent="0.2">
      <c r="D23" s="607"/>
    </row>
    <row r="24" spans="4:4" x14ac:dyDescent="0.2">
      <c r="D24" s="607"/>
    </row>
    <row r="25" spans="4:4" x14ac:dyDescent="0.2">
      <c r="D25" s="607"/>
    </row>
    <row r="26" spans="4:4" x14ac:dyDescent="0.2">
      <c r="D26" s="607"/>
    </row>
    <row r="27" spans="4:4" x14ac:dyDescent="0.2">
      <c r="D27" s="607"/>
    </row>
    <row r="28" spans="4:4" x14ac:dyDescent="0.2">
      <c r="D28" s="607"/>
    </row>
    <row r="29" spans="4:4" x14ac:dyDescent="0.2">
      <c r="D29" s="607"/>
    </row>
    <row r="30" spans="4:4" x14ac:dyDescent="0.2">
      <c r="D30" s="607"/>
    </row>
    <row r="31" spans="4:4" x14ac:dyDescent="0.2">
      <c r="D31" s="607"/>
    </row>
    <row r="32" spans="4:4" x14ac:dyDescent="0.2">
      <c r="D32" s="607"/>
    </row>
    <row r="33" spans="4:4" x14ac:dyDescent="0.2">
      <c r="D33" s="607"/>
    </row>
    <row r="34" spans="4:4" x14ac:dyDescent="0.2">
      <c r="D34" s="607"/>
    </row>
    <row r="35" spans="4:4" x14ac:dyDescent="0.2">
      <c r="D35" s="607"/>
    </row>
    <row r="36" spans="4:4" x14ac:dyDescent="0.2">
      <c r="D36" s="607"/>
    </row>
    <row r="37" spans="4:4" x14ac:dyDescent="0.2">
      <c r="D37" s="607"/>
    </row>
    <row r="38" spans="4:4" x14ac:dyDescent="0.2">
      <c r="D38" s="607"/>
    </row>
    <row r="39" spans="4:4" x14ac:dyDescent="0.2">
      <c r="D39" s="607"/>
    </row>
    <row r="40" spans="4:4" x14ac:dyDescent="0.2">
      <c r="D40" s="607"/>
    </row>
    <row r="41" spans="4:4" x14ac:dyDescent="0.2">
      <c r="D41" s="607"/>
    </row>
    <row r="42" spans="4:4" x14ac:dyDescent="0.2">
      <c r="D42" s="607"/>
    </row>
    <row r="43" spans="4:4" x14ac:dyDescent="0.2">
      <c r="D43" s="607"/>
    </row>
    <row r="44" spans="4:4" x14ac:dyDescent="0.2">
      <c r="D44" s="607"/>
    </row>
    <row r="45" spans="4:4" x14ac:dyDescent="0.2">
      <c r="D45" s="607"/>
    </row>
    <row r="46" spans="4:4" x14ac:dyDescent="0.2">
      <c r="D46" s="607"/>
    </row>
    <row r="47" spans="4:4" x14ac:dyDescent="0.2">
      <c r="D47" s="607"/>
    </row>
    <row r="48" spans="4:4" x14ac:dyDescent="0.2">
      <c r="D48" s="607"/>
    </row>
    <row r="49" spans="4:4" x14ac:dyDescent="0.2">
      <c r="D49" s="607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20"/>
  <sheetViews>
    <sheetView showGridLines="0" workbookViewId="0">
      <selection activeCell="L28" sqref="L28"/>
    </sheetView>
  </sheetViews>
  <sheetFormatPr defaultRowHeight="12.75" x14ac:dyDescent="0.2"/>
  <cols>
    <col min="1" max="2" width="9.140625" style="604"/>
    <col min="3" max="3" width="17.85546875" style="604" bestFit="1" customWidth="1"/>
    <col min="4" max="4" width="14.28515625" style="604" bestFit="1" customWidth="1"/>
    <col min="5" max="16384" width="9.140625" style="604"/>
  </cols>
  <sheetData>
    <row r="2" spans="2:4" x14ac:dyDescent="0.2">
      <c r="B2" s="606" t="s">
        <v>7929</v>
      </c>
    </row>
    <row r="4" spans="2:4" x14ac:dyDescent="0.2">
      <c r="B4" s="605" t="s">
        <v>366</v>
      </c>
      <c r="C4" s="605" t="s">
        <v>184</v>
      </c>
      <c r="D4" s="605" t="s">
        <v>7928</v>
      </c>
    </row>
    <row r="5" spans="2:4" x14ac:dyDescent="0.2">
      <c r="D5" s="607"/>
    </row>
    <row r="6" spans="2:4" x14ac:dyDescent="0.2">
      <c r="D6" s="607"/>
    </row>
    <row r="7" spans="2:4" x14ac:dyDescent="0.2">
      <c r="D7" s="607"/>
    </row>
    <row r="8" spans="2:4" x14ac:dyDescent="0.2">
      <c r="D8" s="607"/>
    </row>
    <row r="9" spans="2:4" x14ac:dyDescent="0.2">
      <c r="D9" s="607"/>
    </row>
    <row r="10" spans="2:4" x14ac:dyDescent="0.2">
      <c r="D10" s="607"/>
    </row>
    <row r="11" spans="2:4" x14ac:dyDescent="0.2">
      <c r="D11" s="607"/>
    </row>
    <row r="12" spans="2:4" x14ac:dyDescent="0.2">
      <c r="D12" s="607"/>
    </row>
    <row r="13" spans="2:4" x14ac:dyDescent="0.2">
      <c r="D13" s="607"/>
    </row>
    <row r="14" spans="2:4" x14ac:dyDescent="0.2">
      <c r="D14" s="607"/>
    </row>
    <row r="15" spans="2:4" x14ac:dyDescent="0.2">
      <c r="D15" s="607"/>
    </row>
    <row r="16" spans="2:4" x14ac:dyDescent="0.2">
      <c r="D16" s="607"/>
    </row>
    <row r="17" spans="4:4" x14ac:dyDescent="0.2">
      <c r="D17" s="607"/>
    </row>
    <row r="18" spans="4:4" x14ac:dyDescent="0.2">
      <c r="D18" s="607"/>
    </row>
    <row r="19" spans="4:4" x14ac:dyDescent="0.2">
      <c r="D19" s="607"/>
    </row>
    <row r="20" spans="4:4" x14ac:dyDescent="0.2">
      <c r="D20" s="607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20"/>
  <sheetViews>
    <sheetView showGridLines="0" workbookViewId="0">
      <selection activeCell="G14" sqref="G14"/>
    </sheetView>
  </sheetViews>
  <sheetFormatPr defaultRowHeight="12.75" x14ac:dyDescent="0.2"/>
  <cols>
    <col min="1" max="1" width="9.140625" style="604"/>
    <col min="2" max="2" width="15.85546875" style="604" bestFit="1" customWidth="1"/>
    <col min="3" max="3" width="17.85546875" style="604" bestFit="1" customWidth="1"/>
    <col min="4" max="4" width="14.28515625" style="604" bestFit="1" customWidth="1"/>
    <col min="5" max="16384" width="9.140625" style="604"/>
  </cols>
  <sheetData>
    <row r="2" spans="2:3" x14ac:dyDescent="0.2">
      <c r="B2" s="608" t="s">
        <v>7930</v>
      </c>
    </row>
    <row r="4" spans="2:3" x14ac:dyDescent="0.2">
      <c r="B4" s="604" t="s">
        <v>7884</v>
      </c>
      <c r="C4" s="607">
        <v>21993.934233600001</v>
      </c>
    </row>
    <row r="5" spans="2:3" x14ac:dyDescent="0.2">
      <c r="C5" s="607"/>
    </row>
    <row r="6" spans="2:3" x14ac:dyDescent="0.2">
      <c r="B6" s="604" t="s">
        <v>7900</v>
      </c>
      <c r="C6" s="607">
        <v>41719.020139393295</v>
      </c>
    </row>
    <row r="7" spans="2:3" x14ac:dyDescent="0.2">
      <c r="C7" s="607"/>
    </row>
    <row r="8" spans="2:3" x14ac:dyDescent="0.2">
      <c r="B8" s="609" t="s">
        <v>7889</v>
      </c>
      <c r="C8" s="610">
        <v>63712.954372993292</v>
      </c>
    </row>
    <row r="12" spans="2:3" x14ac:dyDescent="0.2">
      <c r="B12" s="611" t="s">
        <v>1510</v>
      </c>
      <c r="C12" s="80"/>
    </row>
    <row r="13" spans="2:3" x14ac:dyDescent="0.2">
      <c r="B13" s="147"/>
      <c r="C13" s="95" t="s">
        <v>1533</v>
      </c>
    </row>
    <row r="14" spans="2:3" x14ac:dyDescent="0.2">
      <c r="B14" s="117"/>
      <c r="C14" s="118"/>
    </row>
    <row r="15" spans="2:3" x14ac:dyDescent="0.2">
      <c r="B15" s="612" t="s">
        <v>168</v>
      </c>
      <c r="C15" s="613" t="s">
        <v>7805</v>
      </c>
    </row>
    <row r="16" spans="2:3" x14ac:dyDescent="0.2">
      <c r="B16" s="612" t="s">
        <v>169</v>
      </c>
      <c r="C16" s="614">
        <v>213</v>
      </c>
    </row>
    <row r="17" spans="2:3" x14ac:dyDescent="0.2">
      <c r="B17" s="612" t="s">
        <v>181</v>
      </c>
      <c r="C17" s="615">
        <v>4</v>
      </c>
    </row>
    <row r="18" spans="2:3" x14ac:dyDescent="0.2">
      <c r="B18" s="612" t="s">
        <v>182</v>
      </c>
      <c r="C18" s="616">
        <v>88608</v>
      </c>
    </row>
    <row r="19" spans="2:3" ht="23.25" x14ac:dyDescent="0.35">
      <c r="B19" s="612" t="s">
        <v>183</v>
      </c>
      <c r="C19" s="397">
        <v>0.86401706635917908</v>
      </c>
    </row>
    <row r="20" spans="2:3" x14ac:dyDescent="0.2">
      <c r="B20" s="612" t="s">
        <v>7806</v>
      </c>
      <c r="C20" s="617" t="s">
        <v>7807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B2:E63"/>
  <sheetViews>
    <sheetView showGridLines="0" topLeftCell="A32" workbookViewId="0">
      <selection activeCell="D58" sqref="D58"/>
    </sheetView>
  </sheetViews>
  <sheetFormatPr defaultRowHeight="12.75" x14ac:dyDescent="0.2"/>
  <cols>
    <col min="1" max="1" width="2.85546875" customWidth="1"/>
  </cols>
  <sheetData>
    <row r="2" spans="2:5" ht="20.25" x14ac:dyDescent="0.2">
      <c r="B2" s="1" t="str">
        <f ca="1">RIGHT(CELL("filename", B2), LEN(CELL("filename", B2)) - SEARCH("]", CELL("filename", B2)))</f>
        <v>Output Tables &gt;&gt;</v>
      </c>
    </row>
    <row r="5" spans="2:5" x14ac:dyDescent="0.2">
      <c r="D5" t="s">
        <v>1612</v>
      </c>
      <c r="E5" t="s">
        <v>8214</v>
      </c>
    </row>
    <row r="6" spans="2:5" x14ac:dyDescent="0.2">
      <c r="D6" t="s">
        <v>6868</v>
      </c>
      <c r="E6" s="78" t="s">
        <v>8214</v>
      </c>
    </row>
    <row r="7" spans="2:5" x14ac:dyDescent="0.2">
      <c r="D7" t="s">
        <v>1776</v>
      </c>
      <c r="E7" s="78" t="s">
        <v>8214</v>
      </c>
    </row>
    <row r="8" spans="2:5" x14ac:dyDescent="0.2">
      <c r="D8" t="s">
        <v>1613</v>
      </c>
      <c r="E8" s="78" t="s">
        <v>8214</v>
      </c>
    </row>
    <row r="9" spans="2:5" x14ac:dyDescent="0.2">
      <c r="D9" t="s">
        <v>1629</v>
      </c>
      <c r="E9" t="s">
        <v>8121</v>
      </c>
    </row>
    <row r="10" spans="2:5" x14ac:dyDescent="0.2">
      <c r="D10" t="s">
        <v>1618</v>
      </c>
      <c r="E10" s="78" t="s">
        <v>8214</v>
      </c>
    </row>
    <row r="11" spans="2:5" x14ac:dyDescent="0.2">
      <c r="D11" t="s">
        <v>1579</v>
      </c>
      <c r="E11" t="s">
        <v>8217</v>
      </c>
    </row>
    <row r="12" spans="2:5" x14ac:dyDescent="0.2">
      <c r="D12" t="s">
        <v>1615</v>
      </c>
      <c r="E12" s="78" t="s">
        <v>8214</v>
      </c>
    </row>
    <row r="13" spans="2:5" x14ac:dyDescent="0.2">
      <c r="D13" t="s">
        <v>2770</v>
      </c>
      <c r="E13" s="78" t="s">
        <v>8121</v>
      </c>
    </row>
    <row r="14" spans="2:5" x14ac:dyDescent="0.2">
      <c r="D14" t="s">
        <v>1617</v>
      </c>
      <c r="E14" s="78" t="s">
        <v>8214</v>
      </c>
    </row>
    <row r="15" spans="2:5" x14ac:dyDescent="0.2">
      <c r="D15" t="s">
        <v>1574</v>
      </c>
      <c r="E15" t="s">
        <v>8217</v>
      </c>
    </row>
    <row r="16" spans="2:5" x14ac:dyDescent="0.2">
      <c r="D16" t="s">
        <v>1616</v>
      </c>
      <c r="E16" s="78" t="s">
        <v>8214</v>
      </c>
    </row>
    <row r="17" spans="4:5" x14ac:dyDescent="0.2">
      <c r="D17" t="s">
        <v>6084</v>
      </c>
      <c r="E17" t="s">
        <v>8121</v>
      </c>
    </row>
    <row r="18" spans="4:5" x14ac:dyDescent="0.2">
      <c r="D18" t="s">
        <v>1611</v>
      </c>
      <c r="E18" s="78" t="s">
        <v>8214</v>
      </c>
    </row>
    <row r="19" spans="4:5" x14ac:dyDescent="0.2">
      <c r="D19" t="s">
        <v>1608</v>
      </c>
      <c r="E19" s="78" t="s">
        <v>8214</v>
      </c>
    </row>
    <row r="20" spans="4:5" x14ac:dyDescent="0.2">
      <c r="D20" t="s">
        <v>1620</v>
      </c>
      <c r="E20" s="78" t="s">
        <v>8214</v>
      </c>
    </row>
    <row r="21" spans="4:5" x14ac:dyDescent="0.2">
      <c r="D21" t="s">
        <v>1610</v>
      </c>
      <c r="E21" s="78" t="s">
        <v>8214</v>
      </c>
    </row>
    <row r="22" spans="4:5" x14ac:dyDescent="0.2">
      <c r="D22" t="s">
        <v>1757</v>
      </c>
      <c r="E22" s="78" t="s">
        <v>8214</v>
      </c>
    </row>
    <row r="23" spans="4:5" x14ac:dyDescent="0.2">
      <c r="D23" t="s">
        <v>3908</v>
      </c>
      <c r="E23" s="78" t="s">
        <v>8214</v>
      </c>
    </row>
    <row r="24" spans="4:5" x14ac:dyDescent="0.2">
      <c r="D24" t="s">
        <v>1603</v>
      </c>
      <c r="E24" s="78" t="s">
        <v>8214</v>
      </c>
    </row>
    <row r="25" spans="4:5" x14ac:dyDescent="0.2">
      <c r="D25" t="s">
        <v>1856</v>
      </c>
      <c r="E25" s="78" t="s">
        <v>8214</v>
      </c>
    </row>
    <row r="26" spans="4:5" x14ac:dyDescent="0.2">
      <c r="D26" t="s">
        <v>1619</v>
      </c>
      <c r="E26" s="78" t="s">
        <v>8121</v>
      </c>
    </row>
    <row r="27" spans="4:5" x14ac:dyDescent="0.2">
      <c r="D27" t="s">
        <v>1563</v>
      </c>
      <c r="E27" t="s">
        <v>8217</v>
      </c>
    </row>
    <row r="28" spans="4:5" x14ac:dyDescent="0.2">
      <c r="D28" t="s">
        <v>2043</v>
      </c>
      <c r="E28" s="78" t="s">
        <v>8214</v>
      </c>
    </row>
    <row r="29" spans="4:5" x14ac:dyDescent="0.2">
      <c r="D29" t="s">
        <v>6761</v>
      </c>
      <c r="E29" t="s">
        <v>8215</v>
      </c>
    </row>
    <row r="30" spans="4:5" x14ac:dyDescent="0.2">
      <c r="D30" t="s">
        <v>2222</v>
      </c>
      <c r="E30" t="s">
        <v>8215</v>
      </c>
    </row>
    <row r="31" spans="4:5" x14ac:dyDescent="0.2">
      <c r="D31" t="s">
        <v>1614</v>
      </c>
      <c r="E31" s="78" t="s">
        <v>8214</v>
      </c>
    </row>
    <row r="32" spans="4:5" x14ac:dyDescent="0.2">
      <c r="D32" t="s">
        <v>2274</v>
      </c>
      <c r="E32" s="78" t="s">
        <v>8215</v>
      </c>
    </row>
    <row r="33" spans="4:5" x14ac:dyDescent="0.2">
      <c r="D33" t="s">
        <v>1605</v>
      </c>
      <c r="E33" s="78" t="s">
        <v>8215</v>
      </c>
    </row>
    <row r="34" spans="4:5" x14ac:dyDescent="0.2">
      <c r="D34" t="s">
        <v>1578</v>
      </c>
      <c r="E34" t="s">
        <v>8217</v>
      </c>
    </row>
    <row r="35" spans="4:5" x14ac:dyDescent="0.2">
      <c r="D35" t="s">
        <v>2255</v>
      </c>
      <c r="E35" s="78" t="s">
        <v>8215</v>
      </c>
    </row>
    <row r="36" spans="4:5" x14ac:dyDescent="0.2">
      <c r="D36" t="s">
        <v>1626</v>
      </c>
      <c r="E36" s="78" t="s">
        <v>8121</v>
      </c>
    </row>
    <row r="37" spans="4:5" x14ac:dyDescent="0.2">
      <c r="D37" t="s">
        <v>1625</v>
      </c>
      <c r="E37" s="78" t="s">
        <v>8121</v>
      </c>
    </row>
    <row r="38" spans="4:5" x14ac:dyDescent="0.2">
      <c r="D38" t="s">
        <v>1628</v>
      </c>
      <c r="E38" s="78" t="s">
        <v>8121</v>
      </c>
    </row>
    <row r="39" spans="4:5" x14ac:dyDescent="0.2">
      <c r="D39" t="s">
        <v>1568</v>
      </c>
      <c r="E39" t="s">
        <v>8217</v>
      </c>
    </row>
    <row r="40" spans="4:5" x14ac:dyDescent="0.2">
      <c r="D40" t="s">
        <v>1572</v>
      </c>
      <c r="E40" t="s">
        <v>8217</v>
      </c>
    </row>
    <row r="41" spans="4:5" x14ac:dyDescent="0.2">
      <c r="D41" t="s">
        <v>1562</v>
      </c>
      <c r="E41" t="s">
        <v>8217</v>
      </c>
    </row>
    <row r="42" spans="4:5" x14ac:dyDescent="0.2">
      <c r="D42" t="s">
        <v>1594</v>
      </c>
      <c r="E42" t="s">
        <v>8216</v>
      </c>
    </row>
    <row r="43" spans="4:5" x14ac:dyDescent="0.2">
      <c r="D43" t="s">
        <v>1622</v>
      </c>
      <c r="E43" s="78" t="s">
        <v>8121</v>
      </c>
    </row>
    <row r="44" spans="4:5" x14ac:dyDescent="0.2">
      <c r="D44" t="s">
        <v>1627</v>
      </c>
      <c r="E44" s="78" t="s">
        <v>8121</v>
      </c>
    </row>
    <row r="45" spans="4:5" x14ac:dyDescent="0.2">
      <c r="D45" t="s">
        <v>1590</v>
      </c>
      <c r="E45" t="s">
        <v>8216</v>
      </c>
    </row>
    <row r="46" spans="4:5" x14ac:dyDescent="0.2">
      <c r="D46" t="s">
        <v>6765</v>
      </c>
      <c r="E46" s="78" t="s">
        <v>8121</v>
      </c>
    </row>
    <row r="47" spans="4:5" x14ac:dyDescent="0.2">
      <c r="D47" t="s">
        <v>1607</v>
      </c>
      <c r="E47" s="78" t="s">
        <v>8215</v>
      </c>
    </row>
    <row r="48" spans="4:5" x14ac:dyDescent="0.2">
      <c r="D48" t="s">
        <v>1624</v>
      </c>
      <c r="E48" t="s">
        <v>8121</v>
      </c>
    </row>
    <row r="49" spans="4:5" x14ac:dyDescent="0.2">
      <c r="D49" t="s">
        <v>1567</v>
      </c>
      <c r="E49" t="s">
        <v>8217</v>
      </c>
    </row>
    <row r="50" spans="4:5" x14ac:dyDescent="0.2">
      <c r="D50" t="s">
        <v>1575</v>
      </c>
      <c r="E50" t="s">
        <v>8217</v>
      </c>
    </row>
    <row r="51" spans="4:5" x14ac:dyDescent="0.2">
      <c r="D51" t="s">
        <v>2152</v>
      </c>
      <c r="E51" s="78" t="s">
        <v>8215</v>
      </c>
    </row>
    <row r="52" spans="4:5" x14ac:dyDescent="0.2">
      <c r="D52" t="s">
        <v>1606</v>
      </c>
      <c r="E52" s="78" t="s">
        <v>8215</v>
      </c>
    </row>
    <row r="53" spans="4:5" x14ac:dyDescent="0.2">
      <c r="D53" t="s">
        <v>1593</v>
      </c>
      <c r="E53" t="s">
        <v>8216</v>
      </c>
    </row>
    <row r="54" spans="4:5" x14ac:dyDescent="0.2">
      <c r="D54" t="s">
        <v>1573</v>
      </c>
      <c r="E54" t="s">
        <v>8217</v>
      </c>
    </row>
    <row r="55" spans="4:5" x14ac:dyDescent="0.2">
      <c r="D55" t="s">
        <v>1577</v>
      </c>
      <c r="E55" t="s">
        <v>8217</v>
      </c>
    </row>
    <row r="56" spans="4:5" x14ac:dyDescent="0.2">
      <c r="D56" t="s">
        <v>4079</v>
      </c>
      <c r="E56" s="78" t="s">
        <v>8214</v>
      </c>
    </row>
    <row r="57" spans="4:5" x14ac:dyDescent="0.2">
      <c r="D57" t="s">
        <v>1609</v>
      </c>
      <c r="E57" s="78" t="s">
        <v>8214</v>
      </c>
    </row>
    <row r="58" spans="4:5" x14ac:dyDescent="0.2">
      <c r="D58" t="s">
        <v>1569</v>
      </c>
      <c r="E58" t="s">
        <v>8217</v>
      </c>
    </row>
    <row r="59" spans="4:5" x14ac:dyDescent="0.2">
      <c r="D59" t="s">
        <v>1602</v>
      </c>
      <c r="E59" t="s">
        <v>8215</v>
      </c>
    </row>
    <row r="60" spans="4:5" x14ac:dyDescent="0.2">
      <c r="D60" t="s">
        <v>1584</v>
      </c>
      <c r="E60" t="s">
        <v>8215</v>
      </c>
    </row>
    <row r="61" spans="4:5" x14ac:dyDescent="0.2">
      <c r="D61" t="s">
        <v>2942</v>
      </c>
      <c r="E61" s="78" t="s">
        <v>8214</v>
      </c>
    </row>
    <row r="62" spans="4:5" x14ac:dyDescent="0.2">
      <c r="D62" t="s">
        <v>1583</v>
      </c>
      <c r="E62" t="s">
        <v>8215</v>
      </c>
    </row>
    <row r="63" spans="4:5" x14ac:dyDescent="0.2">
      <c r="D63" t="s">
        <v>1495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C000"/>
  </sheetPr>
  <dimension ref="A2:M239"/>
  <sheetViews>
    <sheetView showGridLines="0" zoomScale="80" zoomScaleNormal="80" workbookViewId="0">
      <pane xSplit="1" ySplit="3" topLeftCell="B7" activePane="bottomRight" state="frozenSplit"/>
      <selection activeCell="G15" sqref="G15"/>
      <selection pane="topRight" activeCell="G15" sqref="G15"/>
      <selection pane="bottomLeft" activeCell="G15" sqref="G15"/>
      <selection pane="bottomRight" activeCell="B7" sqref="B7:M48"/>
    </sheetView>
  </sheetViews>
  <sheetFormatPr defaultRowHeight="14.25" outlineLevelCol="1" x14ac:dyDescent="0.2"/>
  <cols>
    <col min="1" max="1" width="2.85546875" style="446" customWidth="1"/>
    <col min="2" max="2" width="39.140625" style="446" customWidth="1"/>
    <col min="3" max="3" width="14.85546875" style="448" customWidth="1"/>
    <col min="4" max="4" width="12.42578125" style="448" customWidth="1"/>
    <col min="5" max="5" width="17.28515625" style="448" hidden="1" customWidth="1"/>
    <col min="6" max="6" width="16.85546875" style="448" customWidth="1"/>
    <col min="7" max="7" width="17.140625" style="448" hidden="1" customWidth="1" outlineLevel="1"/>
    <col min="8" max="8" width="15.28515625" style="448" hidden="1" customWidth="1" outlineLevel="1"/>
    <col min="9" max="9" width="14.85546875" style="448" customWidth="1" collapsed="1"/>
    <col min="10" max="10" width="14.85546875" style="448" customWidth="1"/>
    <col min="11" max="11" width="15" style="448" customWidth="1"/>
    <col min="12" max="12" width="15.85546875" style="448" bestFit="1" customWidth="1"/>
    <col min="13" max="13" width="8.140625" style="446" bestFit="1" customWidth="1"/>
    <col min="14" max="16384" width="9.140625" style="446"/>
  </cols>
  <sheetData>
    <row r="2" spans="1:13" ht="20.25" x14ac:dyDescent="0.2">
      <c r="B2" s="447" t="str">
        <f ca="1">RIGHT(CELL("filename", B2), LEN(CELL("filename", B2)) - SEARCH("]", CELL("filename", B2)))</f>
        <v>Forecast TABLE</v>
      </c>
    </row>
    <row r="3" spans="1:13" ht="15" x14ac:dyDescent="0.25">
      <c r="B3" s="449" t="s">
        <v>1509</v>
      </c>
    </row>
    <row r="4" spans="1:13" ht="15" x14ac:dyDescent="0.25">
      <c r="B4" s="449"/>
    </row>
    <row r="5" spans="1:13" ht="15.75" x14ac:dyDescent="0.25">
      <c r="A5" s="450"/>
      <c r="B5" s="462" t="str">
        <f>AirlineName&amp;"' "&amp;AirlineHomeAirport&amp;" - "&amp;DestinationAirport&amp;" Traffic Forecast ("&amp;WeeklyFrequency1&amp;"x Weekly Service)"</f>
        <v>British Airways' London Heathrow - San Jose Intl Traffic Forecast (7x Weekly Service)</v>
      </c>
      <c r="C5" s="451"/>
      <c r="D5" s="451"/>
      <c r="E5" s="451"/>
      <c r="F5" s="451"/>
      <c r="G5" s="451"/>
      <c r="H5" s="451"/>
      <c r="I5" s="451"/>
      <c r="J5" s="451"/>
      <c r="K5" s="451"/>
      <c r="L5" s="451"/>
    </row>
    <row r="6" spans="1:13" ht="6" customHeight="1" x14ac:dyDescent="0.2">
      <c r="B6" s="452"/>
      <c r="C6" s="451"/>
      <c r="D6" s="451"/>
      <c r="E6" s="451"/>
      <c r="F6" s="451"/>
      <c r="G6" s="451"/>
      <c r="H6" s="451"/>
      <c r="I6" s="451"/>
      <c r="J6" s="451"/>
      <c r="K6" s="451"/>
      <c r="L6" s="451"/>
    </row>
    <row r="7" spans="1:13" ht="55.5" customHeight="1" x14ac:dyDescent="0.2">
      <c r="B7" s="934" t="s">
        <v>173</v>
      </c>
      <c r="C7" s="935" t="s">
        <v>7910</v>
      </c>
      <c r="D7" s="935" t="s">
        <v>7925</v>
      </c>
      <c r="E7" s="935" t="s">
        <v>7911</v>
      </c>
      <c r="F7" s="935" t="s">
        <v>8110</v>
      </c>
      <c r="G7" s="935" t="s">
        <v>7908</v>
      </c>
      <c r="H7" s="935" t="s">
        <v>7909</v>
      </c>
      <c r="I7" s="935" t="s">
        <v>7912</v>
      </c>
      <c r="J7" s="935" t="s">
        <v>8223</v>
      </c>
      <c r="K7" s="936" t="s">
        <v>8108</v>
      </c>
      <c r="L7" s="937" t="s">
        <v>368</v>
      </c>
      <c r="M7" s="937" t="s">
        <v>8222</v>
      </c>
    </row>
    <row r="8" spans="1:13" ht="6" customHeight="1" x14ac:dyDescent="0.2">
      <c r="B8" s="452"/>
      <c r="C8" s="451"/>
      <c r="D8" s="451"/>
      <c r="E8" s="451"/>
      <c r="F8" s="451"/>
      <c r="G8" s="451"/>
      <c r="H8" s="451"/>
      <c r="I8" s="451"/>
      <c r="J8" s="451"/>
      <c r="K8" s="451"/>
      <c r="L8" s="497"/>
      <c r="M8" s="591"/>
    </row>
    <row r="9" spans="1:13" ht="16.5" customHeight="1" x14ac:dyDescent="0.25">
      <c r="B9" s="463" t="s">
        <v>7901</v>
      </c>
      <c r="C9" s="464"/>
      <c r="D9" s="464"/>
      <c r="E9" s="464"/>
      <c r="F9" s="464"/>
      <c r="G9" s="464"/>
      <c r="H9" s="464"/>
      <c r="I9" s="464"/>
      <c r="J9" s="464"/>
      <c r="K9" s="464"/>
      <c r="L9" s="498"/>
      <c r="M9" s="591"/>
    </row>
    <row r="10" spans="1:13" ht="6" customHeight="1" x14ac:dyDescent="0.2">
      <c r="B10" s="465"/>
      <c r="C10" s="464"/>
      <c r="D10" s="464"/>
      <c r="E10" s="464"/>
      <c r="F10" s="464"/>
      <c r="G10" s="464"/>
      <c r="H10" s="464"/>
      <c r="I10" s="464"/>
      <c r="J10" s="464"/>
      <c r="K10" s="464"/>
      <c r="L10" s="498"/>
      <c r="M10" s="591"/>
    </row>
    <row r="11" spans="1:13" ht="15" x14ac:dyDescent="0.25">
      <c r="B11" s="466" t="str">
        <f>'Forecast Finalised'!B16</f>
        <v>UK Business</v>
      </c>
      <c r="C11" s="467">
        <f>'Forecast Finalised'!C16/1000</f>
        <v>71.441552066711353</v>
      </c>
      <c r="D11" s="590">
        <f>'Forecast Finalised'!D16</f>
        <v>0.09</v>
      </c>
      <c r="E11" s="468">
        <f>'Forecast Finalised'!D16</f>
        <v>0.09</v>
      </c>
      <c r="F11" s="467">
        <f>'Forecast Finalised'!E16/1000</f>
        <v>77.871291752715393</v>
      </c>
      <c r="G11" s="469">
        <f>Forecast!F17</f>
        <v>0</v>
      </c>
      <c r="H11" s="467">
        <f>Forecast!G17/1000</f>
        <v>0</v>
      </c>
      <c r="I11" s="470">
        <f>'Forecast Finalised'!H16</f>
        <v>1.1499999999999999</v>
      </c>
      <c r="J11" s="467">
        <f>'Forecast Finalised'!I16/1000</f>
        <v>89.551985515622704</v>
      </c>
      <c r="K11" s="468">
        <f>'Forecast Finalised'!J16</f>
        <v>0.4</v>
      </c>
      <c r="L11" s="499">
        <f>'Forecast Finalised'!K16/1000</f>
        <v>35.820794206249083</v>
      </c>
      <c r="M11" s="594">
        <f>'Forecast Finalised'!M16</f>
        <v>49.204387645946547</v>
      </c>
    </row>
    <row r="12" spans="1:13" ht="6" customHeight="1" x14ac:dyDescent="0.25">
      <c r="B12" s="471"/>
      <c r="C12" s="467"/>
      <c r="D12" s="467"/>
      <c r="E12" s="468"/>
      <c r="F12" s="467"/>
      <c r="G12" s="469"/>
      <c r="H12" s="467"/>
      <c r="I12" s="470"/>
      <c r="J12" s="467"/>
      <c r="K12" s="468"/>
      <c r="L12" s="498"/>
      <c r="M12" s="594"/>
    </row>
    <row r="13" spans="1:13" ht="15" x14ac:dyDescent="0.25">
      <c r="B13" s="466" t="str">
        <f>'Forecast Finalised'!B18</f>
        <v>UK Leisure/VFR</v>
      </c>
      <c r="C13" s="467"/>
      <c r="D13" s="467"/>
      <c r="E13" s="468"/>
      <c r="F13" s="467"/>
      <c r="G13" s="469"/>
      <c r="H13" s="467"/>
      <c r="I13" s="470"/>
      <c r="J13" s="467"/>
      <c r="K13" s="468"/>
      <c r="L13" s="498"/>
      <c r="M13" s="594"/>
    </row>
    <row r="14" spans="1:13" ht="15" x14ac:dyDescent="0.25">
      <c r="B14" s="471" t="str">
        <f>'Forecast Finalised'!B19</f>
        <v xml:space="preserve">    Primary</v>
      </c>
      <c r="C14" s="467">
        <f>'Forecast Finalised'!C19/1000</f>
        <v>36.38576437353661</v>
      </c>
      <c r="D14" s="590">
        <f>'Forecast Finalised'!D19</f>
        <v>0.09</v>
      </c>
      <c r="E14" s="468">
        <f>'Forecast Finalised'!D19</f>
        <v>0.09</v>
      </c>
      <c r="F14" s="467">
        <f>'Forecast Finalised'!E19/1000</f>
        <v>39.660483167154901</v>
      </c>
      <c r="G14" s="469">
        <f>Forecast!F20</f>
        <v>1</v>
      </c>
      <c r="H14" s="467">
        <f>Forecast!G20/1000</f>
        <v>39.660483167154901</v>
      </c>
      <c r="I14" s="470">
        <f>'Forecast Finalised'!H19</f>
        <v>1</v>
      </c>
      <c r="J14" s="467">
        <f>'Forecast Finalised'!I19/1000</f>
        <v>39.660483167154901</v>
      </c>
      <c r="K14" s="468">
        <f>'Forecast Finalised'!J19</f>
        <v>0.2</v>
      </c>
      <c r="L14" s="499">
        <f>'Forecast Finalised'!K19/1000</f>
        <v>7.932096633430981</v>
      </c>
      <c r="M14" s="594">
        <f>'Forecast Finalised'!M19</f>
        <v>10.895737133833766</v>
      </c>
    </row>
    <row r="15" spans="1:13" ht="15" x14ac:dyDescent="0.25">
      <c r="B15" s="471" t="str">
        <f>'Forecast Finalised'!B20</f>
        <v xml:space="preserve">    Secondary</v>
      </c>
      <c r="C15" s="467">
        <f>'Forecast Finalised'!C20/1000</f>
        <v>17.448737006918442</v>
      </c>
      <c r="D15" s="590">
        <f>'Forecast Finalised'!D20</f>
        <v>0.09</v>
      </c>
      <c r="E15" s="468">
        <f>'Forecast Finalised'!D20</f>
        <v>0.09</v>
      </c>
      <c r="F15" s="467">
        <f>'Forecast Finalised'!E20/1000</f>
        <v>19.019123337541107</v>
      </c>
      <c r="G15" s="469">
        <f>Forecast!F21</f>
        <v>1</v>
      </c>
      <c r="H15" s="467">
        <f>Forecast!G21/1000</f>
        <v>19.019123337541107</v>
      </c>
      <c r="I15" s="470">
        <f>'Forecast Finalised'!H20</f>
        <v>1</v>
      </c>
      <c r="J15" s="467">
        <f>'Forecast Finalised'!I20/1000</f>
        <v>19.019123337541107</v>
      </c>
      <c r="K15" s="468">
        <f>'Forecast Finalised'!J20</f>
        <v>0.2</v>
      </c>
      <c r="L15" s="499">
        <f>'Forecast Finalised'!K20/1000</f>
        <v>3.8038246675082212</v>
      </c>
      <c r="M15" s="594">
        <f>'Forecast Finalised'!M20</f>
        <v>5.2250338839398642</v>
      </c>
    </row>
    <row r="16" spans="1:13" ht="15" x14ac:dyDescent="0.25">
      <c r="B16" s="471" t="str">
        <f>'Forecast Finalised'!B21</f>
        <v xml:space="preserve">    Contested</v>
      </c>
      <c r="C16" s="467">
        <f>'Forecast Finalised'!C21/1000</f>
        <v>4.6176775832178611</v>
      </c>
      <c r="D16" s="590">
        <f>'Forecast Finalised'!D21</f>
        <v>0.09</v>
      </c>
      <c r="E16" s="468">
        <f>'Forecast Finalised'!D21</f>
        <v>0.09</v>
      </c>
      <c r="F16" s="467">
        <f>'Forecast Finalised'!E21/1000</f>
        <v>5.0332685657074689</v>
      </c>
      <c r="G16" s="469">
        <f>Forecast!F22</f>
        <v>1</v>
      </c>
      <c r="H16" s="467">
        <f>Forecast!G22/1000</f>
        <v>5.0332685657074689</v>
      </c>
      <c r="I16" s="470">
        <f>'Forecast Finalised'!H21</f>
        <v>1</v>
      </c>
      <c r="J16" s="467">
        <f>'Forecast Finalised'!I21/1000</f>
        <v>5.0332685657074689</v>
      </c>
      <c r="K16" s="468">
        <f>'Forecast Finalised'!J21</f>
        <v>0.05</v>
      </c>
      <c r="L16" s="499">
        <f>'Forecast Finalised'!K21/1000</f>
        <v>0.25166342828537347</v>
      </c>
      <c r="M16" s="594">
        <f>'Forecast Finalised'!M21</f>
        <v>0.34569152237001849</v>
      </c>
    </row>
    <row r="17" spans="2:13" ht="16.5" customHeight="1" x14ac:dyDescent="0.25">
      <c r="B17" s="492" t="str">
        <f>'Forecast Finalised'!B23</f>
        <v>Total UK</v>
      </c>
      <c r="C17" s="493">
        <f>SUM(C14:C16,C11)</f>
        <v>129.89373103038426</v>
      </c>
      <c r="D17" s="493"/>
      <c r="E17" s="494"/>
      <c r="F17" s="493">
        <f>SUM(F14:F16,F11)</f>
        <v>141.58416682311886</v>
      </c>
      <c r="G17" s="495">
        <f>Forecast!F23</f>
        <v>1</v>
      </c>
      <c r="H17" s="493">
        <f>Forecast!G23/1000</f>
        <v>141.58416682311886</v>
      </c>
      <c r="I17" s="496"/>
      <c r="J17" s="493">
        <f>SUM(J14:J16,J11)</f>
        <v>153.26486058602617</v>
      </c>
      <c r="K17" s="494">
        <f>L17/J17</f>
        <v>0.31193307293447897</v>
      </c>
      <c r="L17" s="908">
        <f>SUM(L14:L16,L11)</f>
        <v>47.808378935473655</v>
      </c>
      <c r="M17" s="595">
        <f>'Forecast Finalised'!M23</f>
        <v>65.670850186090192</v>
      </c>
    </row>
    <row r="18" spans="2:13" ht="9.75" customHeight="1" x14ac:dyDescent="0.25">
      <c r="B18" s="472"/>
      <c r="C18" s="473"/>
      <c r="D18" s="473"/>
      <c r="E18" s="474"/>
      <c r="F18" s="473"/>
      <c r="G18" s="473"/>
      <c r="H18" s="475"/>
      <c r="I18" s="475"/>
      <c r="J18" s="473"/>
      <c r="K18" s="474"/>
      <c r="L18" s="501"/>
      <c r="M18" s="594"/>
    </row>
    <row r="19" spans="2:13" ht="15" x14ac:dyDescent="0.25">
      <c r="B19" s="466" t="str">
        <f>'Forecast Finalised'!B25</f>
        <v>US Business</v>
      </c>
      <c r="C19" s="467">
        <f>'Forecast Finalised'!C25/1000</f>
        <v>65.946048061579717</v>
      </c>
      <c r="D19" s="590">
        <f>'Forecast Finalised'!D25</f>
        <v>0.09</v>
      </c>
      <c r="E19" s="468">
        <f>'Forecast Finalised'!D25</f>
        <v>0.09</v>
      </c>
      <c r="F19" s="467">
        <f>'Forecast Finalised'!E25/1000</f>
        <v>71.881192387121885</v>
      </c>
      <c r="G19" s="469">
        <f>Forecast!F25</f>
        <v>0</v>
      </c>
      <c r="H19" s="467">
        <f>Forecast!G25/1000</f>
        <v>0</v>
      </c>
      <c r="I19" s="470">
        <f>'Forecast Finalised'!H25</f>
        <v>1.1499999999999999</v>
      </c>
      <c r="J19" s="467">
        <f>'Forecast Finalised'!I25/1000</f>
        <v>82.663371245190163</v>
      </c>
      <c r="K19" s="468">
        <f>'Forecast Finalised'!J25</f>
        <v>0.22</v>
      </c>
      <c r="L19" s="499">
        <f>'Forecast Finalised'!K25/1000</f>
        <v>18.185941673941837</v>
      </c>
      <c r="M19" s="594">
        <f>'Forecast Finalised'!M25</f>
        <v>24.980689112557471</v>
      </c>
    </row>
    <row r="20" spans="2:13" ht="6" customHeight="1" x14ac:dyDescent="0.25">
      <c r="B20" s="471"/>
      <c r="C20" s="467"/>
      <c r="D20" s="467"/>
      <c r="E20" s="468"/>
      <c r="F20" s="467"/>
      <c r="G20" s="469"/>
      <c r="H20" s="467"/>
      <c r="I20" s="470"/>
      <c r="J20" s="467"/>
      <c r="K20" s="468"/>
      <c r="L20" s="498"/>
      <c r="M20" s="594"/>
    </row>
    <row r="21" spans="2:13" ht="15" x14ac:dyDescent="0.25">
      <c r="B21" s="466" t="str">
        <f>'Forecast Finalised'!B27</f>
        <v>US Leisure/VFR</v>
      </c>
      <c r="C21" s="467"/>
      <c r="D21" s="467"/>
      <c r="E21" s="468"/>
      <c r="F21" s="467"/>
      <c r="G21" s="469"/>
      <c r="H21" s="467"/>
      <c r="I21" s="470"/>
      <c r="J21" s="467"/>
      <c r="K21" s="468"/>
      <c r="L21" s="498"/>
      <c r="M21" s="594"/>
    </row>
    <row r="22" spans="2:13" ht="15" x14ac:dyDescent="0.25">
      <c r="B22" s="471" t="str">
        <f>'Forecast Finalised'!B28</f>
        <v xml:space="preserve">    Primary</v>
      </c>
      <c r="C22" s="467">
        <f>'Forecast Finalised'!C28/1000</f>
        <v>33.586859421726096</v>
      </c>
      <c r="D22" s="590">
        <f>'Forecast Finalised'!D28</f>
        <v>7.4999999999999997E-2</v>
      </c>
      <c r="E22" s="468">
        <f>'Forecast Finalised'!D28</f>
        <v>7.4999999999999997E-2</v>
      </c>
      <c r="F22" s="467">
        <f>'Forecast Finalised'!E28/1000</f>
        <v>36.105873878355553</v>
      </c>
      <c r="G22" s="469">
        <f>Forecast!F28</f>
        <v>0</v>
      </c>
      <c r="H22" s="467">
        <f>Forecast!G28/1000</f>
        <v>0</v>
      </c>
      <c r="I22" s="470">
        <f>'Forecast Finalised'!H28</f>
        <v>1</v>
      </c>
      <c r="J22" s="467">
        <f>'Forecast Finalised'!I28/1000</f>
        <v>36.105873878355553</v>
      </c>
      <c r="K22" s="468">
        <f>'Forecast Finalised'!J28</f>
        <v>0.3</v>
      </c>
      <c r="L22" s="499">
        <f>'Forecast Finalised'!K28/1000</f>
        <v>10.831762163506665</v>
      </c>
      <c r="M22" s="594">
        <f>'Forecast Finalised'!M28</f>
        <v>14.878794180641025</v>
      </c>
    </row>
    <row r="23" spans="2:13" ht="15" x14ac:dyDescent="0.25">
      <c r="B23" s="471" t="str">
        <f>'Forecast Finalised'!B29</f>
        <v xml:space="preserve">    Secondary</v>
      </c>
      <c r="C23" s="467">
        <f>'Forecast Finalised'!C29/1000</f>
        <v>16.106526467924716</v>
      </c>
      <c r="D23" s="590">
        <f>'Forecast Finalised'!D29</f>
        <v>7.4999999999999997E-2</v>
      </c>
      <c r="E23" s="468">
        <f>'Forecast Finalised'!D29</f>
        <v>7.4999999999999997E-2</v>
      </c>
      <c r="F23" s="467">
        <f>'Forecast Finalised'!E29/1000</f>
        <v>17.314515953019072</v>
      </c>
      <c r="G23" s="469">
        <f>Forecast!F29</f>
        <v>1</v>
      </c>
      <c r="H23" s="467">
        <f>Forecast!G29/1000</f>
        <v>36.105873878355553</v>
      </c>
      <c r="I23" s="470">
        <f>'Forecast Finalised'!H29</f>
        <v>1</v>
      </c>
      <c r="J23" s="467">
        <f>'Forecast Finalised'!I29/1000</f>
        <v>17.314515953019072</v>
      </c>
      <c r="K23" s="468">
        <f>'Forecast Finalised'!J29</f>
        <v>0.3</v>
      </c>
      <c r="L23" s="499">
        <f>'Forecast Finalised'!K29/1000</f>
        <v>5.1943547859057215</v>
      </c>
      <c r="M23" s="594">
        <f>'Forecast Finalised'!M29</f>
        <v>7.135102727892475</v>
      </c>
    </row>
    <row r="24" spans="2:13" ht="15" x14ac:dyDescent="0.25">
      <c r="B24" s="471" t="str">
        <f>'Forecast Finalised'!B30</f>
        <v xml:space="preserve">    Contested</v>
      </c>
      <c r="C24" s="467">
        <f>'Forecast Finalised'!C30/1000</f>
        <v>4.2624716152780247</v>
      </c>
      <c r="D24" s="590">
        <f>'Forecast Finalised'!D30</f>
        <v>7.4999999999999997E-2</v>
      </c>
      <c r="E24" s="468">
        <f>'Forecast Finalised'!D30</f>
        <v>7.4999999999999997E-2</v>
      </c>
      <c r="F24" s="467">
        <f>'Forecast Finalised'!E30/1000</f>
        <v>4.5821569864238763</v>
      </c>
      <c r="G24" s="469">
        <f>Forecast!F30</f>
        <v>1</v>
      </c>
      <c r="H24" s="467">
        <f>Forecast!G30/1000</f>
        <v>17.314515953019072</v>
      </c>
      <c r="I24" s="470">
        <f>'Forecast Finalised'!H30</f>
        <v>1</v>
      </c>
      <c r="J24" s="467">
        <f>'Forecast Finalised'!I30/1000</f>
        <v>4.5821569864238763</v>
      </c>
      <c r="K24" s="468">
        <f>'Forecast Finalised'!J30</f>
        <v>0.15</v>
      </c>
      <c r="L24" s="499">
        <f>'Forecast Finalised'!K30/1000</f>
        <v>0.68732354796358142</v>
      </c>
      <c r="M24" s="594">
        <f>'Forecast Finalised'!M30</f>
        <v>0.94412575269722721</v>
      </c>
    </row>
    <row r="25" spans="2:13" ht="16.5" customHeight="1" x14ac:dyDescent="0.25">
      <c r="B25" s="492" t="str">
        <f>'Forecast Finalised'!B32</f>
        <v>Total US</v>
      </c>
      <c r="C25" s="493">
        <f>SUM(C22:C24,C19)</f>
        <v>119.90190556650856</v>
      </c>
      <c r="D25" s="493"/>
      <c r="E25" s="494"/>
      <c r="F25" s="493">
        <f>SUM(F22:F24,F19)</f>
        <v>129.88373920492037</v>
      </c>
      <c r="G25" s="495">
        <f>Forecast!F31</f>
        <v>1</v>
      </c>
      <c r="H25" s="493">
        <f>Forecast!G31/1000</f>
        <v>4.5821569864238763</v>
      </c>
      <c r="I25" s="496"/>
      <c r="J25" s="493">
        <f>SUM(J22:J24,J19)</f>
        <v>140.66591806298865</v>
      </c>
      <c r="K25" s="494">
        <f>L25/J25</f>
        <v>0.24810119360746824</v>
      </c>
      <c r="L25" s="908">
        <f>SUM(L22:L24,L19)</f>
        <v>34.899382171317811</v>
      </c>
      <c r="M25" s="595">
        <f>'Forecast Finalised'!M32</f>
        <v>47.938711773788199</v>
      </c>
    </row>
    <row r="26" spans="2:13" ht="16.5" customHeight="1" x14ac:dyDescent="0.25">
      <c r="B26" s="492"/>
      <c r="C26" s="493"/>
      <c r="D26" s="493"/>
      <c r="E26" s="494"/>
      <c r="F26" s="493"/>
      <c r="G26" s="495"/>
      <c r="H26" s="493"/>
      <c r="I26" s="496"/>
      <c r="J26" s="493"/>
      <c r="K26" s="494"/>
      <c r="L26" s="908"/>
      <c r="M26" s="595"/>
    </row>
    <row r="27" spans="2:13" ht="16.5" customHeight="1" x14ac:dyDescent="0.25">
      <c r="B27" s="492" t="s">
        <v>7907</v>
      </c>
      <c r="C27" s="493">
        <f>SUM(C25,C17)</f>
        <v>249.79563659689282</v>
      </c>
      <c r="D27" s="493"/>
      <c r="E27" s="494"/>
      <c r="F27" s="493">
        <f>SUM(F25,F17)</f>
        <v>271.46790602803924</v>
      </c>
      <c r="G27" s="495">
        <f>Forecast!F25</f>
        <v>0</v>
      </c>
      <c r="H27" s="493">
        <f>Forecast!G25/1000</f>
        <v>0</v>
      </c>
      <c r="I27" s="496"/>
      <c r="J27" s="493">
        <f>SUM(J25,J17)</f>
        <v>293.93077864901483</v>
      </c>
      <c r="K27" s="494">
        <f>L27/J27</f>
        <v>0.28138516655839396</v>
      </c>
      <c r="L27" s="908">
        <f>SUM(L25,L17)</f>
        <v>82.707761106791466</v>
      </c>
      <c r="M27" s="595">
        <f>'Forecast Finalised'!M34</f>
        <v>113.60956195987839</v>
      </c>
    </row>
    <row r="28" spans="2:13" ht="6" customHeight="1" x14ac:dyDescent="0.25">
      <c r="B28" s="466"/>
      <c r="C28" s="476"/>
      <c r="D28" s="476"/>
      <c r="E28" s="477"/>
      <c r="F28" s="476"/>
      <c r="G28" s="478"/>
      <c r="H28" s="476"/>
      <c r="I28" s="479"/>
      <c r="J28" s="476"/>
      <c r="K28" s="477"/>
      <c r="L28" s="501"/>
      <c r="M28" s="594"/>
    </row>
    <row r="29" spans="2:13" ht="6" customHeight="1" x14ac:dyDescent="0.25">
      <c r="B29" s="472"/>
      <c r="C29" s="473"/>
      <c r="D29" s="473"/>
      <c r="E29" s="474"/>
      <c r="F29" s="473"/>
      <c r="G29" s="473"/>
      <c r="H29" s="475"/>
      <c r="I29" s="475"/>
      <c r="J29" s="473"/>
      <c r="K29" s="474"/>
      <c r="L29" s="501"/>
      <c r="M29" s="594"/>
    </row>
    <row r="30" spans="2:13" ht="16.5" x14ac:dyDescent="0.25">
      <c r="B30" s="480" t="s">
        <v>8109</v>
      </c>
      <c r="C30" s="481"/>
      <c r="D30" s="481"/>
      <c r="E30" s="482"/>
      <c r="F30" s="481"/>
      <c r="G30" s="481"/>
      <c r="H30" s="483"/>
      <c r="I30" s="483"/>
      <c r="J30" s="481"/>
      <c r="K30" s="482"/>
      <c r="L30" s="502"/>
      <c r="M30" s="594"/>
    </row>
    <row r="31" spans="2:13" ht="15" x14ac:dyDescent="0.25">
      <c r="B31" s="465" t="s">
        <v>7905</v>
      </c>
      <c r="C31" s="484">
        <f>Forecast!C35/1000</f>
        <v>0</v>
      </c>
      <c r="D31" s="590">
        <f>'Forecast Finalised'!D37</f>
        <v>9.596800884464618E-2</v>
      </c>
      <c r="E31" s="485">
        <f>Forecast!D35</f>
        <v>9.596800884464618E-2</v>
      </c>
      <c r="F31" s="484">
        <f>Forecast!E35/1000</f>
        <v>0</v>
      </c>
      <c r="G31" s="469">
        <f>Forecast!F35</f>
        <v>1</v>
      </c>
      <c r="H31" s="467">
        <f>Forecast!G35/1000</f>
        <v>0</v>
      </c>
      <c r="I31" s="486">
        <f>Forecast!H35</f>
        <v>1</v>
      </c>
      <c r="J31" s="484">
        <f>Forecast!I35/1000</f>
        <v>0</v>
      </c>
      <c r="K31" s="485">
        <f>Forecast!J35</f>
        <v>0</v>
      </c>
      <c r="L31" s="498">
        <f>Forecast!K35/1000</f>
        <v>0</v>
      </c>
      <c r="M31" s="594"/>
    </row>
    <row r="32" spans="2:13" ht="15" x14ac:dyDescent="0.25">
      <c r="B32" s="465" t="s">
        <v>7906</v>
      </c>
      <c r="C32" s="484">
        <f>Forecast!C36/1000</f>
        <v>904.53613655104186</v>
      </c>
      <c r="D32" s="590">
        <f>'Forecast Finalised'!D38</f>
        <v>9.596800884464618E-2</v>
      </c>
      <c r="E32" s="485">
        <f>Forecast!D36</f>
        <v>9.596800884464618E-2</v>
      </c>
      <c r="F32" s="484">
        <f>Forecast!E36/1000</f>
        <v>991.34266850387428</v>
      </c>
      <c r="G32" s="469">
        <f>Forecast!F36</f>
        <v>1</v>
      </c>
      <c r="H32" s="467">
        <f>Forecast!G36/1000</f>
        <v>991.34266850387428</v>
      </c>
      <c r="I32" s="486">
        <f>Forecast!H36</f>
        <v>1</v>
      </c>
      <c r="J32" s="484">
        <f>Forecast!I36/1000</f>
        <v>991.34266850387428</v>
      </c>
      <c r="K32" s="485">
        <f>Forecast!J36</f>
        <v>4.5403615380649145E-2</v>
      </c>
      <c r="L32" s="498">
        <f>Forecast!K36/1000</f>
        <v>45.010541231176276</v>
      </c>
      <c r="M32" s="594"/>
    </row>
    <row r="33" spans="1:13" ht="15" x14ac:dyDescent="0.25">
      <c r="B33" s="492" t="s">
        <v>6</v>
      </c>
      <c r="C33" s="493">
        <f>C31+C32</f>
        <v>904.53613655104186</v>
      </c>
      <c r="D33" s="493"/>
      <c r="E33" s="494"/>
      <c r="F33" s="493">
        <f>F31+F32</f>
        <v>991.34266850387428</v>
      </c>
      <c r="G33" s="495">
        <f>H33/F33</f>
        <v>1</v>
      </c>
      <c r="H33" s="493">
        <f>H31+H32</f>
        <v>991.34266850387428</v>
      </c>
      <c r="I33" s="496"/>
      <c r="J33" s="493">
        <f>J31+J32</f>
        <v>991.34266850387428</v>
      </c>
      <c r="K33" s="494">
        <f>IFERROR(L33/J33,"-")</f>
        <v>4.5403615380649145E-2</v>
      </c>
      <c r="L33" s="500">
        <f>L31+L32</f>
        <v>45.010541231176276</v>
      </c>
      <c r="M33" s="595">
        <f>'Forecast Finalised'!M39</f>
        <v>61.827666526341041</v>
      </c>
    </row>
    <row r="34" spans="1:13" ht="6" customHeight="1" x14ac:dyDescent="0.25">
      <c r="B34" s="472"/>
      <c r="C34" s="473"/>
      <c r="D34" s="473"/>
      <c r="E34" s="474"/>
      <c r="F34" s="473"/>
      <c r="G34" s="473"/>
      <c r="H34" s="475"/>
      <c r="I34" s="475"/>
      <c r="J34" s="473"/>
      <c r="K34" s="474"/>
      <c r="L34" s="501"/>
      <c r="M34" s="594"/>
    </row>
    <row r="35" spans="1:13" ht="16.5" x14ac:dyDescent="0.25">
      <c r="B35" s="480" t="s">
        <v>7913</v>
      </c>
      <c r="C35" s="487"/>
      <c r="D35" s="487"/>
      <c r="E35" s="488"/>
      <c r="F35" s="487"/>
      <c r="G35" s="487"/>
      <c r="H35" s="489"/>
      <c r="I35" s="489"/>
      <c r="J35" s="487"/>
      <c r="K35" s="488"/>
      <c r="L35" s="502"/>
      <c r="M35" s="594"/>
    </row>
    <row r="36" spans="1:13" ht="15" x14ac:dyDescent="0.25">
      <c r="B36" s="465" t="s">
        <v>7905</v>
      </c>
      <c r="C36" s="484">
        <f>Forecast!C40/1000</f>
        <v>977.78399999999999</v>
      </c>
      <c r="D36" s="590">
        <f>'Forecast Finalised'!D42</f>
        <v>0.09</v>
      </c>
      <c r="E36" s="485">
        <f>Forecast!D40</f>
        <v>0.09</v>
      </c>
      <c r="F36" s="484">
        <f>Forecast!E40/1000</f>
        <v>1065.7845600000001</v>
      </c>
      <c r="G36" s="469">
        <f>Forecast!F40</f>
        <v>1</v>
      </c>
      <c r="H36" s="467">
        <f>Forecast!G40/1000</f>
        <v>1065.7845600000001</v>
      </c>
      <c r="I36" s="486">
        <f>Forecast!H40</f>
        <v>1</v>
      </c>
      <c r="J36" s="484">
        <f>Forecast!I40/1000</f>
        <v>1065.7845600000001</v>
      </c>
      <c r="K36" s="485">
        <f>Forecast!J40</f>
        <v>7.692623060393352E-4</v>
      </c>
      <c r="L36" s="498">
        <f>Forecast!K40/1000</f>
        <v>0.81986788836671831</v>
      </c>
      <c r="M36" s="594"/>
    </row>
    <row r="37" spans="1:13" ht="15" x14ac:dyDescent="0.25">
      <c r="B37" s="465" t="s">
        <v>7906</v>
      </c>
      <c r="C37" s="484">
        <f>Forecast!C41/1000</f>
        <v>129.411</v>
      </c>
      <c r="D37" s="590">
        <f>'Forecast Finalised'!D43</f>
        <v>0.09</v>
      </c>
      <c r="E37" s="485">
        <f>Forecast!D41</f>
        <v>0.09</v>
      </c>
      <c r="F37" s="484">
        <f>Forecast!E41/1000</f>
        <v>141.05799000000002</v>
      </c>
      <c r="G37" s="469">
        <f>Forecast!F41</f>
        <v>1</v>
      </c>
      <c r="H37" s="467">
        <f>Forecast!G41/1000</f>
        <v>141.05799000000002</v>
      </c>
      <c r="I37" s="486">
        <f>Forecast!H41</f>
        <v>1</v>
      </c>
      <c r="J37" s="484">
        <f>Forecast!I41/1000</f>
        <v>141.05799000000002</v>
      </c>
      <c r="K37" s="485">
        <f>Forecast!J41</f>
        <v>1.2815819599270055E-2</v>
      </c>
      <c r="L37" s="498">
        <f>Forecast!K41/1000</f>
        <v>1.8077737528756397</v>
      </c>
      <c r="M37" s="594"/>
    </row>
    <row r="38" spans="1:13" ht="15" x14ac:dyDescent="0.25">
      <c r="B38" s="492" t="s">
        <v>6</v>
      </c>
      <c r="C38" s="493">
        <f>C36+C37</f>
        <v>1107.1949999999999</v>
      </c>
      <c r="D38" s="493"/>
      <c r="E38" s="494"/>
      <c r="F38" s="493">
        <f>F36+F37</f>
        <v>1206.8425500000001</v>
      </c>
      <c r="G38" s="495">
        <f>H38/F38</f>
        <v>1</v>
      </c>
      <c r="H38" s="493">
        <f>H36+H37</f>
        <v>1206.8425500000001</v>
      </c>
      <c r="I38" s="496"/>
      <c r="J38" s="493">
        <f>J36+J37</f>
        <v>1206.8425500000001</v>
      </c>
      <c r="K38" s="494">
        <f>IFERROR(L38/J38,"-")</f>
        <v>2.1772862095741966E-3</v>
      </c>
      <c r="L38" s="500">
        <f>L36+L37</f>
        <v>2.627641641242358</v>
      </c>
      <c r="M38" s="595">
        <f>'Forecast Finalised'!M44</f>
        <v>3.6093978588493925</v>
      </c>
    </row>
    <row r="39" spans="1:13" ht="6" customHeight="1" x14ac:dyDescent="0.25">
      <c r="B39" s="465"/>
      <c r="C39" s="484"/>
      <c r="D39" s="484"/>
      <c r="E39" s="464"/>
      <c r="F39" s="484"/>
      <c r="G39" s="484"/>
      <c r="H39" s="464"/>
      <c r="I39" s="464"/>
      <c r="J39" s="484"/>
      <c r="K39" s="485"/>
      <c r="L39" s="498"/>
      <c r="M39" s="594"/>
    </row>
    <row r="40" spans="1:13" ht="15" x14ac:dyDescent="0.25">
      <c r="B40" s="492" t="s">
        <v>0</v>
      </c>
      <c r="C40" s="493">
        <f>SUM(C38,C33,C27)</f>
        <v>2261.5267731479348</v>
      </c>
      <c r="D40" s="493"/>
      <c r="E40" s="494"/>
      <c r="F40" s="493">
        <f>SUM(F38,F33,F27)</f>
        <v>2469.6531245319134</v>
      </c>
      <c r="G40" s="495">
        <f>H40/F40</f>
        <v>0.8900785283036492</v>
      </c>
      <c r="H40" s="493">
        <f>SUM(H11,H33,H38)</f>
        <v>2198.1852185038742</v>
      </c>
      <c r="I40" s="496"/>
      <c r="J40" s="493">
        <f>SUM(J38,J33,J27)</f>
        <v>2492.1159971528891</v>
      </c>
      <c r="K40" s="494">
        <f>IFERROR(L40/J40,"-")</f>
        <v>5.2303321405634186E-2</v>
      </c>
      <c r="L40" s="500">
        <f>SUM(L38,L33,L27)</f>
        <v>130.34594397921009</v>
      </c>
      <c r="M40" s="595">
        <f>'Forecast Finalised'!M46</f>
        <v>179.04662634506883</v>
      </c>
    </row>
    <row r="41" spans="1:13" x14ac:dyDescent="0.2">
      <c r="B41" s="490" t="s">
        <v>369</v>
      </c>
      <c r="C41" s="491"/>
      <c r="D41" s="491"/>
      <c r="E41" s="491"/>
      <c r="F41" s="491"/>
      <c r="G41" s="491"/>
      <c r="H41" s="491"/>
      <c r="I41" s="491"/>
      <c r="J41" s="491"/>
      <c r="K41" s="468"/>
      <c r="L41" s="491"/>
      <c r="M41" s="454"/>
    </row>
    <row r="42" spans="1:13" x14ac:dyDescent="0.2">
      <c r="A42" s="450"/>
      <c r="B42" s="490" t="s">
        <v>8229</v>
      </c>
      <c r="C42" s="491"/>
      <c r="D42" s="491"/>
      <c r="E42" s="491"/>
      <c r="F42" s="491"/>
      <c r="G42" s="491"/>
      <c r="H42" s="491"/>
      <c r="I42" s="491"/>
      <c r="J42" s="491"/>
      <c r="K42" s="491"/>
      <c r="L42" s="491"/>
      <c r="M42" s="454"/>
    </row>
    <row r="43" spans="1:13" x14ac:dyDescent="0.2">
      <c r="A43" s="450"/>
      <c r="B43" s="490" t="s">
        <v>8226</v>
      </c>
      <c r="C43" s="491"/>
      <c r="D43" s="491"/>
      <c r="E43" s="491"/>
      <c r="F43" s="491"/>
      <c r="G43" s="491"/>
      <c r="H43" s="491"/>
      <c r="I43" s="491"/>
      <c r="J43" s="491"/>
      <c r="K43" s="491"/>
      <c r="L43" s="491"/>
      <c r="M43" s="454"/>
    </row>
    <row r="44" spans="1:13" x14ac:dyDescent="0.2">
      <c r="A44" s="450"/>
      <c r="B44" s="490" t="s">
        <v>8227</v>
      </c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54"/>
    </row>
    <row r="45" spans="1:13" x14ac:dyDescent="0.2">
      <c r="A45" s="450"/>
      <c r="B45" s="490" t="s">
        <v>8228</v>
      </c>
      <c r="C45" s="491"/>
      <c r="D45" s="491"/>
      <c r="E45" s="491"/>
      <c r="F45" s="491"/>
      <c r="G45" s="491"/>
      <c r="H45" s="491"/>
      <c r="I45" s="491"/>
      <c r="J45" s="491"/>
      <c r="K45" s="491"/>
      <c r="L45" s="491"/>
      <c r="M45" s="454"/>
    </row>
    <row r="46" spans="1:13" x14ac:dyDescent="0.2">
      <c r="A46" s="450"/>
      <c r="B46" s="490" t="s">
        <v>7741</v>
      </c>
      <c r="C46" s="491"/>
      <c r="D46" s="491"/>
      <c r="E46" s="491"/>
      <c r="F46" s="491"/>
      <c r="G46" s="491"/>
      <c r="H46" s="491"/>
      <c r="I46" s="491"/>
      <c r="J46" s="491"/>
      <c r="K46" s="491"/>
      <c r="L46" s="491"/>
      <c r="M46" s="454"/>
    </row>
    <row r="47" spans="1:13" x14ac:dyDescent="0.2">
      <c r="A47" s="450"/>
      <c r="B47" s="490" t="s">
        <v>8224</v>
      </c>
      <c r="C47" s="491"/>
      <c r="D47" s="491"/>
      <c r="E47" s="491"/>
      <c r="F47" s="491"/>
      <c r="G47" s="491"/>
      <c r="H47" s="491"/>
      <c r="I47" s="491"/>
      <c r="J47" s="491"/>
      <c r="K47" s="491"/>
      <c r="L47" s="491"/>
      <c r="M47" s="454"/>
    </row>
    <row r="48" spans="1:13" ht="15" thickBot="1" x14ac:dyDescent="0.25">
      <c r="B48" s="938" t="s">
        <v>8225</v>
      </c>
      <c r="C48" s="939"/>
      <c r="D48" s="939"/>
      <c r="E48" s="939"/>
      <c r="F48" s="939"/>
      <c r="G48" s="939"/>
      <c r="H48" s="939"/>
      <c r="I48" s="939"/>
      <c r="J48" s="939"/>
      <c r="K48" s="939"/>
      <c r="L48" s="939"/>
      <c r="M48" s="939"/>
    </row>
    <row r="49" spans="2:12" x14ac:dyDescent="0.2">
      <c r="B49" s="454"/>
      <c r="C49" s="455"/>
      <c r="D49" s="455"/>
      <c r="E49" s="455"/>
      <c r="F49" s="455"/>
      <c r="G49" s="455"/>
      <c r="H49" s="455"/>
      <c r="I49" s="455"/>
      <c r="J49" s="455"/>
      <c r="K49" s="455"/>
      <c r="L49" s="455"/>
    </row>
    <row r="53" spans="2:12" ht="6" customHeight="1" x14ac:dyDescent="0.2"/>
    <row r="54" spans="2:12" s="456" customFormat="1" x14ac:dyDescent="0.2">
      <c r="C54" s="457"/>
      <c r="D54" s="457"/>
      <c r="E54" s="457"/>
      <c r="F54" s="457"/>
      <c r="G54" s="457"/>
      <c r="H54" s="457"/>
      <c r="I54" s="457"/>
      <c r="J54" s="457"/>
      <c r="K54" s="457"/>
      <c r="L54" s="457"/>
    </row>
    <row r="85" ht="6" customHeight="1" x14ac:dyDescent="0.2"/>
    <row r="113" spans="3:13" x14ac:dyDescent="0.2">
      <c r="M113" s="458"/>
    </row>
    <row r="114" spans="3:13" x14ac:dyDescent="0.2">
      <c r="M114" s="458"/>
    </row>
    <row r="115" spans="3:13" s="458" customFormat="1" x14ac:dyDescent="0.2">
      <c r="C115" s="459"/>
      <c r="D115" s="459"/>
      <c r="E115" s="459"/>
      <c r="F115" s="459"/>
      <c r="G115" s="459"/>
      <c r="H115" s="459"/>
      <c r="I115" s="459"/>
      <c r="J115" s="459"/>
      <c r="K115" s="459"/>
      <c r="L115" s="459"/>
    </row>
    <row r="116" spans="3:13" s="458" customFormat="1" x14ac:dyDescent="0.2">
      <c r="C116" s="459"/>
      <c r="D116" s="459"/>
      <c r="E116" s="459"/>
      <c r="F116" s="459"/>
      <c r="G116" s="459"/>
      <c r="H116" s="459"/>
      <c r="I116" s="459"/>
      <c r="J116" s="459"/>
      <c r="K116" s="459"/>
      <c r="L116" s="459"/>
    </row>
    <row r="117" spans="3:13" s="458" customFormat="1" x14ac:dyDescent="0.2">
      <c r="C117" s="459"/>
      <c r="D117" s="459"/>
      <c r="E117" s="459"/>
      <c r="F117" s="459"/>
      <c r="G117" s="459"/>
      <c r="H117" s="459"/>
      <c r="I117" s="459"/>
      <c r="J117" s="459"/>
      <c r="K117" s="459"/>
      <c r="L117" s="459"/>
    </row>
    <row r="118" spans="3:13" s="458" customFormat="1" x14ac:dyDescent="0.2">
      <c r="C118" s="459"/>
      <c r="D118" s="459"/>
      <c r="E118" s="459"/>
      <c r="F118" s="459"/>
      <c r="G118" s="459"/>
      <c r="H118" s="459"/>
      <c r="I118" s="459"/>
      <c r="J118" s="459"/>
      <c r="K118" s="459"/>
      <c r="L118" s="459"/>
    </row>
    <row r="119" spans="3:13" s="458" customFormat="1" x14ac:dyDescent="0.2">
      <c r="C119" s="459"/>
      <c r="D119" s="459"/>
      <c r="E119" s="459"/>
      <c r="F119" s="459"/>
      <c r="G119" s="459"/>
      <c r="H119" s="459"/>
      <c r="I119" s="459"/>
      <c r="J119" s="459"/>
      <c r="K119" s="459"/>
      <c r="L119" s="459"/>
    </row>
    <row r="120" spans="3:13" s="458" customFormat="1" x14ac:dyDescent="0.2">
      <c r="C120" s="459"/>
      <c r="D120" s="459"/>
      <c r="E120" s="459"/>
      <c r="F120" s="459"/>
      <c r="G120" s="459"/>
      <c r="H120" s="459"/>
      <c r="I120" s="459"/>
      <c r="J120" s="459"/>
      <c r="K120" s="459"/>
      <c r="L120" s="459"/>
    </row>
    <row r="121" spans="3:13" s="458" customFormat="1" x14ac:dyDescent="0.2">
      <c r="C121" s="459"/>
      <c r="D121" s="459"/>
      <c r="E121" s="459"/>
      <c r="F121" s="459"/>
      <c r="G121" s="459"/>
      <c r="H121" s="459"/>
      <c r="I121" s="459"/>
      <c r="J121" s="459"/>
      <c r="K121" s="459"/>
      <c r="L121" s="459"/>
    </row>
    <row r="122" spans="3:13" s="458" customFormat="1" x14ac:dyDescent="0.2">
      <c r="C122" s="459"/>
      <c r="D122" s="459"/>
      <c r="E122" s="459"/>
      <c r="F122" s="459"/>
      <c r="G122" s="459"/>
      <c r="H122" s="459"/>
      <c r="I122" s="459"/>
      <c r="J122" s="459"/>
      <c r="K122" s="459"/>
      <c r="L122" s="459"/>
    </row>
    <row r="123" spans="3:13" s="458" customFormat="1" x14ac:dyDescent="0.2">
      <c r="C123" s="459"/>
      <c r="D123" s="459"/>
      <c r="E123" s="459"/>
      <c r="F123" s="459"/>
      <c r="G123" s="459"/>
      <c r="H123" s="459"/>
      <c r="I123" s="459"/>
      <c r="J123" s="459"/>
      <c r="K123" s="459"/>
      <c r="L123" s="459"/>
    </row>
    <row r="124" spans="3:13" s="458" customFormat="1" x14ac:dyDescent="0.2">
      <c r="C124" s="459"/>
      <c r="D124" s="459"/>
      <c r="E124" s="459"/>
      <c r="F124" s="459"/>
      <c r="G124" s="459"/>
      <c r="H124" s="459"/>
      <c r="I124" s="459"/>
      <c r="J124" s="459"/>
      <c r="K124" s="459"/>
      <c r="L124" s="459"/>
    </row>
    <row r="212" spans="3:12" ht="6" customHeight="1" x14ac:dyDescent="0.2"/>
    <row r="213" spans="3:12" s="461" customFormat="1" ht="29.25" customHeight="1" x14ac:dyDescent="0.2">
      <c r="C213" s="460"/>
      <c r="D213" s="460"/>
      <c r="E213" s="460"/>
      <c r="F213" s="460"/>
      <c r="G213" s="460"/>
      <c r="H213" s="460"/>
      <c r="I213" s="460"/>
      <c r="J213" s="460"/>
      <c r="K213" s="460"/>
      <c r="L213" s="460"/>
    </row>
    <row r="224" spans="3:12" ht="3.75" customHeight="1" x14ac:dyDescent="0.2"/>
    <row r="225" spans="3:12" s="461" customFormat="1" x14ac:dyDescent="0.2">
      <c r="C225" s="460"/>
      <c r="D225" s="460"/>
      <c r="E225" s="460"/>
      <c r="F225" s="460"/>
      <c r="G225" s="460"/>
      <c r="H225" s="460"/>
      <c r="I225" s="460"/>
      <c r="J225" s="460"/>
      <c r="K225" s="460"/>
      <c r="L225" s="460"/>
    </row>
    <row r="234" spans="3:12" ht="3.75" customHeight="1" x14ac:dyDescent="0.2"/>
    <row r="238" spans="3:12" ht="5.25" customHeight="1" x14ac:dyDescent="0.2"/>
    <row r="239" spans="3:12" ht="6.75" customHeight="1" x14ac:dyDescent="0.2"/>
  </sheetData>
  <pageMargins left="0.7" right="0.7" top="0.75" bottom="0.75" header="0.3" footer="0.3"/>
  <ignoredErrors>
    <ignoredError sqref="K33 K38 K40 K17 K27 K25" formula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C000"/>
  </sheetPr>
  <dimension ref="B2:BR147"/>
  <sheetViews>
    <sheetView showGridLines="0" zoomScale="80" zoomScaleNormal="80" workbookViewId="0">
      <pane xSplit="1" ySplit="3" topLeftCell="B4" activePane="bottomRight" state="frozenSplit"/>
      <selection activeCell="G15" sqref="G15"/>
      <selection pane="topRight" activeCell="G15" sqref="G15"/>
      <selection pane="bottomLeft" activeCell="G15" sqref="G15"/>
      <selection pane="bottomRight" activeCell="C28" sqref="C28"/>
    </sheetView>
  </sheetViews>
  <sheetFormatPr defaultRowHeight="16.5" x14ac:dyDescent="0.3"/>
  <cols>
    <col min="1" max="1" width="2.85546875" style="546" customWidth="1"/>
    <col min="2" max="2" width="4.28515625" style="548" customWidth="1"/>
    <col min="3" max="3" width="7.140625" style="546" bestFit="1" customWidth="1"/>
    <col min="4" max="4" width="22.28515625" style="546" bestFit="1" customWidth="1"/>
    <col min="5" max="5" width="9.28515625" style="546" bestFit="1" customWidth="1"/>
    <col min="6" max="6" width="11.85546875" style="547" customWidth="1"/>
    <col min="7" max="7" width="10.85546875" style="547" bestFit="1" customWidth="1"/>
    <col min="8" max="8" width="10.140625" style="546" bestFit="1" customWidth="1"/>
    <col min="9" max="9" width="11.42578125" style="546" hidden="1" customWidth="1"/>
    <col min="10" max="10" width="8" style="546" customWidth="1"/>
    <col min="11" max="11" width="1.42578125" style="546" customWidth="1"/>
    <col min="12" max="12" width="4.42578125" style="548" hidden="1" customWidth="1"/>
    <col min="13" max="13" width="7.140625" style="546" hidden="1" customWidth="1"/>
    <col min="14" max="14" width="22" style="546" hidden="1" customWidth="1"/>
    <col min="15" max="15" width="9.28515625" style="546" hidden="1" customWidth="1"/>
    <col min="16" max="17" width="10.85546875" style="546" hidden="1" customWidth="1"/>
    <col min="18" max="18" width="10.140625" style="546" hidden="1" customWidth="1"/>
    <col min="19" max="19" width="11.42578125" style="546" hidden="1" customWidth="1"/>
    <col min="20" max="20" width="11.140625" style="546" customWidth="1"/>
    <col min="21" max="21" width="26.5703125" style="546" customWidth="1"/>
    <col min="22" max="22" width="12.42578125" style="546" bestFit="1" customWidth="1"/>
    <col min="23" max="26" width="15.5703125" style="546" customWidth="1"/>
    <col min="27" max="27" width="10.7109375" style="546" customWidth="1"/>
    <col min="28" max="28" width="13.7109375" style="546" customWidth="1"/>
    <col min="29" max="29" width="9.140625" style="546"/>
    <col min="30" max="30" width="22.85546875" style="546" customWidth="1"/>
    <col min="31" max="36" width="15.5703125" style="546" customWidth="1"/>
    <col min="37" max="37" width="9.140625" style="546"/>
    <col min="38" max="38" width="12.7109375" style="546" customWidth="1"/>
    <col min="39" max="41" width="9.140625" style="546"/>
    <col min="42" max="42" width="12.5703125" style="546" customWidth="1"/>
    <col min="43" max="16384" width="9.140625" style="546"/>
  </cols>
  <sheetData>
    <row r="2" spans="2:21" x14ac:dyDescent="0.3">
      <c r="B2" s="545" t="str">
        <f ca="1">RIGHT(CELL("filename", B2), LEN(CELL("filename", B2)) - SEARCH("]", CELL("filename", B2)))</f>
        <v>Cnx at Dest Apt TABLE</v>
      </c>
      <c r="J2" s="546">
        <f>7*2*52</f>
        <v>728</v>
      </c>
    </row>
    <row r="3" spans="2:21" x14ac:dyDescent="0.3">
      <c r="B3" s="549" t="s">
        <v>1508</v>
      </c>
    </row>
    <row r="4" spans="2:21" x14ac:dyDescent="0.3">
      <c r="B4" s="550" t="str">
        <f>"Forecast Number of Passengers Connecting at "&amp;DestinationAirport</f>
        <v>Forecast Number of Passengers Connecting at San Jose Intl</v>
      </c>
    </row>
    <row r="5" spans="2:21" ht="6" customHeight="1" x14ac:dyDescent="0.3"/>
    <row r="6" spans="2:21" ht="55.5" customHeight="1" x14ac:dyDescent="0.3">
      <c r="B6" s="940" t="s">
        <v>370</v>
      </c>
      <c r="C6" s="940" t="s">
        <v>366</v>
      </c>
      <c r="D6" s="940" t="s">
        <v>184</v>
      </c>
      <c r="E6" s="940" t="s">
        <v>1445</v>
      </c>
      <c r="F6" s="932" t="s">
        <v>8106</v>
      </c>
      <c r="G6" s="941" t="s">
        <v>8105</v>
      </c>
      <c r="H6" s="941" t="s">
        <v>1496</v>
      </c>
      <c r="I6" s="942" t="s">
        <v>1544</v>
      </c>
      <c r="J6" s="933" t="s">
        <v>8169</v>
      </c>
      <c r="K6" s="552"/>
      <c r="L6" s="553" t="s">
        <v>370</v>
      </c>
      <c r="M6" s="553" t="s">
        <v>366</v>
      </c>
      <c r="N6" s="553" t="s">
        <v>184</v>
      </c>
      <c r="O6" s="553" t="s">
        <v>1445</v>
      </c>
      <c r="P6" s="554" t="s">
        <v>7918</v>
      </c>
      <c r="Q6" s="554" t="s">
        <v>7919</v>
      </c>
      <c r="R6" s="554" t="s">
        <v>1496</v>
      </c>
      <c r="S6" s="551" t="s">
        <v>1544</v>
      </c>
    </row>
    <row r="7" spans="2:21" x14ac:dyDescent="0.3">
      <c r="B7" s="530">
        <v>1</v>
      </c>
      <c r="C7" s="530" t="str">
        <f>'Forecast Cnx @ Dest. Airport'!B6</f>
        <v>OGG</v>
      </c>
      <c r="D7" s="530" t="str">
        <f>'Forecast Cnx @ Dest. Airport'!C6</f>
        <v>Kahului</v>
      </c>
      <c r="E7" s="530" t="str">
        <f>'Forecast Cnx @ Dest. Airport'!D6</f>
        <v>USA</v>
      </c>
      <c r="F7" s="529">
        <f>'Forecast Cnx @ Dest. Airport'!L6</f>
        <v>6236.9800000000005</v>
      </c>
      <c r="G7" s="468">
        <f t="shared" ref="G7:G19" si="0">H7/F7</f>
        <v>0.16027548248917414</v>
      </c>
      <c r="H7" s="529">
        <f>'Forecast Cnx @ Dest. Airport'!Q6</f>
        <v>999.63497877532939</v>
      </c>
      <c r="I7" s="555">
        <f>'Forecast Cnx @ Dest. Airport'!R6</f>
        <v>999.63497877532939</v>
      </c>
      <c r="J7" s="498">
        <f>I7/(52*7*2)</f>
        <v>1.3731249708452327</v>
      </c>
      <c r="K7" s="259"/>
      <c r="L7" s="556">
        <v>31</v>
      </c>
      <c r="M7" s="556">
        <f>'Forecast Cnx @ Dest. Airport'!B36</f>
        <v>0</v>
      </c>
      <c r="N7" s="556" t="str">
        <f>'Forecast Cnx @ Dest. Airport'!C36</f>
        <v>-</v>
      </c>
      <c r="O7" s="556" t="str">
        <f>'Forecast Cnx @ Dest. Airport'!D36</f>
        <v>-</v>
      </c>
      <c r="P7" s="555">
        <f>'Forecast Cnx @ Dest. Airport'!L36</f>
        <v>0</v>
      </c>
      <c r="Q7" s="260" t="e">
        <f t="shared" ref="Q7:Q19" si="1">R7/P7</f>
        <v>#DIV/0!</v>
      </c>
      <c r="R7" s="555">
        <f>'Forecast Cnx @ Dest. Airport'!Q36</f>
        <v>0</v>
      </c>
      <c r="S7" s="557">
        <f>'Forecast Cnx @ Dest. Airport'!R36</f>
        <v>0</v>
      </c>
      <c r="U7" s="558"/>
    </row>
    <row r="8" spans="2:21" x14ac:dyDescent="0.3">
      <c r="B8" s="530">
        <v>2</v>
      </c>
      <c r="C8" s="530" t="str">
        <f>'Forecast Cnx @ Dest. Airport'!B7</f>
        <v>KOA</v>
      </c>
      <c r="D8" s="530" t="str">
        <f>'Forecast Cnx @ Dest. Airport'!C7</f>
        <v>Kona</v>
      </c>
      <c r="E8" s="530" t="str">
        <f>'Forecast Cnx @ Dest. Airport'!D7</f>
        <v>USA</v>
      </c>
      <c r="F8" s="529">
        <f>'Forecast Cnx @ Dest. Airport'!L7</f>
        <v>4814.5300000000007</v>
      </c>
      <c r="G8" s="468">
        <f t="shared" si="0"/>
        <v>0.10078258025564796</v>
      </c>
      <c r="H8" s="529">
        <f>'Forecast Cnx @ Dest. Airport'!Q7</f>
        <v>485.22075611822481</v>
      </c>
      <c r="I8" s="555">
        <f>'Forecast Cnx @ Dest. Airport'!R7</f>
        <v>485.22075611822481</v>
      </c>
      <c r="J8" s="498">
        <f t="shared" ref="J8:J20" si="2">H8/$J$2</f>
        <v>0.66651202763492423</v>
      </c>
      <c r="K8" s="259"/>
      <c r="L8" s="556">
        <v>32</v>
      </c>
      <c r="M8" s="556">
        <f>'Forecast Cnx @ Dest. Airport'!B37</f>
        <v>0</v>
      </c>
      <c r="N8" s="556" t="str">
        <f>'Forecast Cnx @ Dest. Airport'!C37</f>
        <v>-</v>
      </c>
      <c r="O8" s="556" t="str">
        <f>'Forecast Cnx @ Dest. Airport'!D37</f>
        <v>-</v>
      </c>
      <c r="P8" s="555">
        <f>'Forecast Cnx @ Dest. Airport'!L37</f>
        <v>0</v>
      </c>
      <c r="Q8" s="260" t="e">
        <f t="shared" si="1"/>
        <v>#DIV/0!</v>
      </c>
      <c r="R8" s="555">
        <f>'Forecast Cnx @ Dest. Airport'!Q37</f>
        <v>0</v>
      </c>
      <c r="S8" s="557">
        <f>'Forecast Cnx @ Dest. Airport'!R37</f>
        <v>0</v>
      </c>
      <c r="U8" s="558"/>
    </row>
    <row r="9" spans="2:21" x14ac:dyDescent="0.3">
      <c r="B9" s="532">
        <v>3</v>
      </c>
      <c r="C9" s="530" t="str">
        <f>'Forecast Cnx @ Dest. Airport'!B8</f>
        <v>SEA</v>
      </c>
      <c r="D9" s="530" t="str">
        <f>'Forecast Cnx @ Dest. Airport'!C8</f>
        <v>Seattle</v>
      </c>
      <c r="E9" s="530" t="str">
        <f>'Forecast Cnx @ Dest. Airport'!D8</f>
        <v>USA</v>
      </c>
      <c r="F9" s="529">
        <f>'Forecast Cnx @ Dest. Airport'!L8</f>
        <v>162580.04</v>
      </c>
      <c r="G9" s="468">
        <f t="shared" si="0"/>
        <v>2.352918523514793E-3</v>
      </c>
      <c r="H9" s="529">
        <f>'Forecast Cnx @ Dest. Airport'!Q8</f>
        <v>382.53758766977597</v>
      </c>
      <c r="I9" s="555">
        <f>'Forecast Cnx @ Dest. Airport'!R8</f>
        <v>382.53758766977597</v>
      </c>
      <c r="J9" s="498">
        <f t="shared" si="2"/>
        <v>0.5254637193266154</v>
      </c>
      <c r="K9" s="559"/>
      <c r="L9" s="556">
        <v>33</v>
      </c>
      <c r="M9" s="556">
        <f>'Forecast Cnx @ Dest. Airport'!B38</f>
        <v>0</v>
      </c>
      <c r="N9" s="556" t="str">
        <f>'Forecast Cnx @ Dest. Airport'!C38</f>
        <v>-</v>
      </c>
      <c r="O9" s="556" t="str">
        <f>'Forecast Cnx @ Dest. Airport'!D38</f>
        <v>-</v>
      </c>
      <c r="P9" s="555">
        <f>'Forecast Cnx @ Dest. Airport'!L38</f>
        <v>0</v>
      </c>
      <c r="Q9" s="260" t="e">
        <f t="shared" si="1"/>
        <v>#DIV/0!</v>
      </c>
      <c r="R9" s="555">
        <f>'Forecast Cnx @ Dest. Airport'!Q38</f>
        <v>0</v>
      </c>
      <c r="S9" s="557">
        <f>'Forecast Cnx @ Dest. Airport'!R38</f>
        <v>0</v>
      </c>
      <c r="T9" s="557"/>
      <c r="U9" s="558"/>
    </row>
    <row r="10" spans="2:21" x14ac:dyDescent="0.3">
      <c r="B10" s="527">
        <v>4</v>
      </c>
      <c r="C10" s="530" t="str">
        <f>'Forecast Cnx @ Dest. Airport'!B9</f>
        <v>LAX</v>
      </c>
      <c r="D10" s="530" t="str">
        <f>'Forecast Cnx @ Dest. Airport'!C9</f>
        <v>Los Angeles</v>
      </c>
      <c r="E10" s="530" t="str">
        <f>'Forecast Cnx @ Dest. Airport'!D9</f>
        <v>USA</v>
      </c>
      <c r="F10" s="529">
        <f>'Forecast Cnx @ Dest. Airport'!L9</f>
        <v>794265.56</v>
      </c>
      <c r="G10" s="468">
        <f t="shared" si="0"/>
        <v>4.3587043874190407E-4</v>
      </c>
      <c r="H10" s="529">
        <f>'Forecast Cnx @ Dest. Airport'!Q9</f>
        <v>346.19687811478417</v>
      </c>
      <c r="I10" s="555">
        <f>'Forecast Cnx @ Dest. Airport'!R9</f>
        <v>346.19687811478417</v>
      </c>
      <c r="J10" s="498">
        <f t="shared" si="2"/>
        <v>0.47554516224558263</v>
      </c>
      <c r="K10" s="559"/>
      <c r="L10" s="556">
        <v>34</v>
      </c>
      <c r="M10" s="556">
        <f>'Forecast Cnx @ Dest. Airport'!B39</f>
        <v>0</v>
      </c>
      <c r="N10" s="556" t="str">
        <f>'Forecast Cnx @ Dest. Airport'!C39</f>
        <v>-</v>
      </c>
      <c r="O10" s="556" t="str">
        <f>'Forecast Cnx @ Dest. Airport'!D39</f>
        <v>-</v>
      </c>
      <c r="P10" s="555">
        <f>'Forecast Cnx @ Dest. Airport'!L39</f>
        <v>0</v>
      </c>
      <c r="Q10" s="260" t="e">
        <f t="shared" si="1"/>
        <v>#DIV/0!</v>
      </c>
      <c r="R10" s="555">
        <f>'Forecast Cnx @ Dest. Airport'!Q39</f>
        <v>0</v>
      </c>
      <c r="S10" s="557">
        <f>'Forecast Cnx @ Dest. Airport'!R39</f>
        <v>0</v>
      </c>
      <c r="T10" s="557"/>
      <c r="U10" s="558"/>
    </row>
    <row r="11" spans="2:21" x14ac:dyDescent="0.3">
      <c r="B11" s="527">
        <v>5</v>
      </c>
      <c r="C11" s="530" t="str">
        <f>'Forecast Cnx @ Dest. Airport'!B10</f>
        <v>RNO</v>
      </c>
      <c r="D11" s="530" t="str">
        <f>'Forecast Cnx @ Dest. Airport'!C10</f>
        <v>Reno</v>
      </c>
      <c r="E11" s="530" t="str">
        <f>'Forecast Cnx @ Dest. Airport'!D10</f>
        <v>USA</v>
      </c>
      <c r="F11" s="529">
        <f>'Forecast Cnx @ Dest. Airport'!L10</f>
        <v>6325.27</v>
      </c>
      <c r="G11" s="468">
        <f t="shared" si="0"/>
        <v>1.5457089245541013E-2</v>
      </c>
      <c r="H11" s="529">
        <f>'Forecast Cnx @ Dest. Airport'!Q10</f>
        <v>97.770262892143208</v>
      </c>
      <c r="I11" s="555">
        <f>'Forecast Cnx @ Dest. Airport'!R10</f>
        <v>97.770262892143208</v>
      </c>
      <c r="J11" s="498">
        <f t="shared" si="2"/>
        <v>0.13429981166503188</v>
      </c>
      <c r="K11" s="559"/>
      <c r="L11" s="556">
        <v>35</v>
      </c>
      <c r="M11" s="556">
        <f>'Forecast Cnx @ Dest. Airport'!B40</f>
        <v>0</v>
      </c>
      <c r="N11" s="556" t="str">
        <f>'Forecast Cnx @ Dest. Airport'!C40</f>
        <v>-</v>
      </c>
      <c r="O11" s="556" t="str">
        <f>'Forecast Cnx @ Dest. Airport'!D40</f>
        <v>-</v>
      </c>
      <c r="P11" s="555">
        <f>'Forecast Cnx @ Dest. Airport'!L40</f>
        <v>0</v>
      </c>
      <c r="Q11" s="260" t="e">
        <f t="shared" si="1"/>
        <v>#DIV/0!</v>
      </c>
      <c r="R11" s="555">
        <f>'Forecast Cnx @ Dest. Airport'!Q40</f>
        <v>0</v>
      </c>
      <c r="S11" s="557">
        <f>'Forecast Cnx @ Dest. Airport'!R40</f>
        <v>0</v>
      </c>
      <c r="T11" s="557"/>
      <c r="U11" s="558"/>
    </row>
    <row r="12" spans="2:21" x14ac:dyDescent="0.3">
      <c r="B12" s="527">
        <v>6</v>
      </c>
      <c r="C12" s="530" t="str">
        <f>'Forecast Cnx @ Dest. Airport'!B11</f>
        <v>SLC</v>
      </c>
      <c r="D12" s="530" t="str">
        <f>'Forecast Cnx @ Dest. Airport'!C11</f>
        <v>Salt Lake City</v>
      </c>
      <c r="E12" s="530" t="str">
        <f>'Forecast Cnx @ Dest. Airport'!D11</f>
        <v>USA</v>
      </c>
      <c r="F12" s="529">
        <f>'Forecast Cnx @ Dest. Airport'!L11</f>
        <v>35222.26</v>
      </c>
      <c r="G12" s="468">
        <f t="shared" si="0"/>
        <v>2.7753283786633555E-3</v>
      </c>
      <c r="H12" s="529">
        <f>'Forecast Cnx @ Dest. Airport'!Q11</f>
        <v>97.75333773865917</v>
      </c>
      <c r="I12" s="555">
        <f>'Forecast Cnx @ Dest. Airport'!R11</f>
        <v>97.75333773865917</v>
      </c>
      <c r="J12" s="498">
        <f t="shared" si="2"/>
        <v>0.13427656282782852</v>
      </c>
      <c r="K12" s="559"/>
      <c r="L12" s="556">
        <v>36</v>
      </c>
      <c r="M12" s="556">
        <f>'Forecast Cnx @ Dest. Airport'!B41</f>
        <v>0</v>
      </c>
      <c r="N12" s="556" t="str">
        <f>'Forecast Cnx @ Dest. Airport'!C41</f>
        <v>-</v>
      </c>
      <c r="O12" s="556" t="str">
        <f>'Forecast Cnx @ Dest. Airport'!D41</f>
        <v>-</v>
      </c>
      <c r="P12" s="555">
        <f>'Forecast Cnx @ Dest. Airport'!L41</f>
        <v>0</v>
      </c>
      <c r="Q12" s="260" t="e">
        <f t="shared" si="1"/>
        <v>#DIV/0!</v>
      </c>
      <c r="R12" s="555">
        <f>'Forecast Cnx @ Dest. Airport'!Q41</f>
        <v>0</v>
      </c>
      <c r="S12" s="557">
        <f>'Forecast Cnx @ Dest. Airport'!R41</f>
        <v>0</v>
      </c>
      <c r="T12" s="557"/>
      <c r="U12" s="558"/>
    </row>
    <row r="13" spans="2:21" x14ac:dyDescent="0.3">
      <c r="B13" s="527">
        <v>7</v>
      </c>
      <c r="C13" s="530" t="str">
        <f>'Forecast Cnx @ Dest. Airport'!B12</f>
        <v>PHX</v>
      </c>
      <c r="D13" s="530" t="str">
        <f>'Forecast Cnx @ Dest. Airport'!C12</f>
        <v>Phoenix</v>
      </c>
      <c r="E13" s="530" t="str">
        <f>'Forecast Cnx @ Dest. Airport'!D12</f>
        <v>USA</v>
      </c>
      <c r="F13" s="529">
        <f>'Forecast Cnx @ Dest. Airport'!L12</f>
        <v>108938.96000000002</v>
      </c>
      <c r="G13" s="468">
        <f t="shared" si="0"/>
        <v>8.3655491646109071E-4</v>
      </c>
      <c r="H13" s="529">
        <f>'Forecast Cnx @ Dest. Airport'!Q12</f>
        <v>91.133422582158119</v>
      </c>
      <c r="I13" s="555">
        <f>'Forecast Cnx @ Dest. Airport'!R12</f>
        <v>91.133422582158119</v>
      </c>
      <c r="J13" s="498">
        <f t="shared" si="2"/>
        <v>0.12518327277768973</v>
      </c>
      <c r="K13" s="559"/>
      <c r="L13" s="556">
        <v>37</v>
      </c>
      <c r="M13" s="556">
        <f>'Forecast Cnx @ Dest. Airport'!B42</f>
        <v>0</v>
      </c>
      <c r="N13" s="556" t="str">
        <f>'Forecast Cnx @ Dest. Airport'!C42</f>
        <v>-</v>
      </c>
      <c r="O13" s="556" t="str">
        <f>'Forecast Cnx @ Dest. Airport'!D42</f>
        <v>-</v>
      </c>
      <c r="P13" s="555">
        <f>'Forecast Cnx @ Dest. Airport'!L42</f>
        <v>0</v>
      </c>
      <c r="Q13" s="260" t="e">
        <f t="shared" si="1"/>
        <v>#DIV/0!</v>
      </c>
      <c r="R13" s="555">
        <f>'Forecast Cnx @ Dest. Airport'!Q42</f>
        <v>0</v>
      </c>
      <c r="S13" s="557">
        <f>'Forecast Cnx @ Dest. Airport'!R42</f>
        <v>0</v>
      </c>
      <c r="T13" s="557"/>
      <c r="U13" s="558"/>
    </row>
    <row r="14" spans="2:21" x14ac:dyDescent="0.3">
      <c r="B14" s="532">
        <v>8</v>
      </c>
      <c r="C14" s="530" t="str">
        <f>'Forecast Cnx @ Dest. Airport'!B13</f>
        <v>PDX</v>
      </c>
      <c r="D14" s="530" t="str">
        <f>'Forecast Cnx @ Dest. Airport'!C13</f>
        <v>Portland</v>
      </c>
      <c r="E14" s="530" t="str">
        <f>'Forecast Cnx @ Dest. Airport'!D13</f>
        <v>USA</v>
      </c>
      <c r="F14" s="529">
        <f>'Forecast Cnx @ Dest. Airport'!L13</f>
        <v>39449.280000000006</v>
      </c>
      <c r="G14" s="468">
        <f t="shared" si="0"/>
        <v>2.1715679442106247E-3</v>
      </c>
      <c r="H14" s="529">
        <f>'Forecast Cnx @ Dest. Airport'!Q13</f>
        <v>85.666791870189329</v>
      </c>
      <c r="I14" s="555">
        <f>'Forecast Cnx @ Dest. Airport'!R13</f>
        <v>85.666791870189329</v>
      </c>
      <c r="J14" s="498">
        <f t="shared" si="2"/>
        <v>0.11767416465685347</v>
      </c>
      <c r="K14" s="559"/>
      <c r="L14" s="556">
        <v>38</v>
      </c>
      <c r="M14" s="556">
        <f>'Forecast Cnx @ Dest. Airport'!B43</f>
        <v>0</v>
      </c>
      <c r="N14" s="556" t="str">
        <f>'Forecast Cnx @ Dest. Airport'!C43</f>
        <v>-</v>
      </c>
      <c r="O14" s="556" t="str">
        <f>'Forecast Cnx @ Dest. Airport'!D43</f>
        <v>-</v>
      </c>
      <c r="P14" s="555">
        <f>'Forecast Cnx @ Dest. Airport'!L43</f>
        <v>0</v>
      </c>
      <c r="Q14" s="260" t="e">
        <f t="shared" si="1"/>
        <v>#DIV/0!</v>
      </c>
      <c r="R14" s="555">
        <f>'Forecast Cnx @ Dest. Airport'!Q43</f>
        <v>0</v>
      </c>
      <c r="S14" s="557">
        <f>'Forecast Cnx @ Dest. Airport'!R43</f>
        <v>0</v>
      </c>
      <c r="T14" s="557"/>
      <c r="U14" s="558"/>
    </row>
    <row r="15" spans="2:21" x14ac:dyDescent="0.3">
      <c r="B15" s="527">
        <v>9</v>
      </c>
      <c r="C15" s="530" t="str">
        <f>'Forecast Cnx @ Dest. Airport'!B14</f>
        <v>GDL</v>
      </c>
      <c r="D15" s="530" t="str">
        <f>'Forecast Cnx @ Dest. Airport'!C14</f>
        <v>Guadalajara</v>
      </c>
      <c r="E15" s="530" t="str">
        <f>'Forecast Cnx @ Dest. Airport'!D14</f>
        <v>Mexico</v>
      </c>
      <c r="F15" s="529">
        <f>'Forecast Cnx @ Dest. Airport'!L14</f>
        <v>8999.0400000000009</v>
      </c>
      <c r="G15" s="468">
        <f t="shared" si="0"/>
        <v>4.0767762337649283E-3</v>
      </c>
      <c r="H15" s="529">
        <f>'Forecast Cnx @ Dest. Airport'!Q14</f>
        <v>36.687072398699947</v>
      </c>
      <c r="I15" s="555">
        <f>'Forecast Cnx @ Dest. Airport'!R14</f>
        <v>36.687072398699947</v>
      </c>
      <c r="J15" s="498">
        <f t="shared" si="2"/>
        <v>5.0394330217994429E-2</v>
      </c>
      <c r="K15" s="559"/>
      <c r="L15" s="556">
        <v>39</v>
      </c>
      <c r="M15" s="556">
        <f>'Forecast Cnx @ Dest. Airport'!B44</f>
        <v>0</v>
      </c>
      <c r="N15" s="556" t="str">
        <f>'Forecast Cnx @ Dest. Airport'!C44</f>
        <v>-</v>
      </c>
      <c r="O15" s="556" t="str">
        <f>'Forecast Cnx @ Dest. Airport'!D44</f>
        <v>-</v>
      </c>
      <c r="P15" s="555">
        <f>'Forecast Cnx @ Dest. Airport'!L44</f>
        <v>0</v>
      </c>
      <c r="Q15" s="260" t="e">
        <f t="shared" si="1"/>
        <v>#DIV/0!</v>
      </c>
      <c r="R15" s="555">
        <f>'Forecast Cnx @ Dest. Airport'!Q44</f>
        <v>0</v>
      </c>
      <c r="S15" s="557">
        <f>'Forecast Cnx @ Dest. Airport'!R44</f>
        <v>0</v>
      </c>
      <c r="T15" s="557"/>
      <c r="U15" s="558"/>
    </row>
    <row r="16" spans="2:21" x14ac:dyDescent="0.3">
      <c r="B16" s="527">
        <v>10</v>
      </c>
      <c r="C16" s="530" t="str">
        <f>'Forecast Cnx @ Dest. Airport'!B15</f>
        <v>SJD</v>
      </c>
      <c r="D16" s="530" t="str">
        <f>'Forecast Cnx @ Dest. Airport'!C15</f>
        <v>San Jose Cabo</v>
      </c>
      <c r="E16" s="530" t="str">
        <f>'Forecast Cnx @ Dest. Airport'!D15</f>
        <v>Mexico</v>
      </c>
      <c r="F16" s="529">
        <f>'Forecast Cnx @ Dest. Airport'!L15</f>
        <v>2771.8700000000003</v>
      </c>
      <c r="G16" s="468">
        <f t="shared" si="0"/>
        <v>1.8184666244786723E-3</v>
      </c>
      <c r="H16" s="529">
        <f>'Forecast Cnx @ Dest. Airport'!Q15</f>
        <v>5.0405530823936981</v>
      </c>
      <c r="I16" s="555">
        <f>'Forecast Cnx @ Dest. Airport'!R15</f>
        <v>5.0405530823936981</v>
      </c>
      <c r="J16" s="498">
        <f t="shared" si="2"/>
        <v>6.9238366516396954E-3</v>
      </c>
      <c r="K16" s="559"/>
      <c r="L16" s="556">
        <v>40</v>
      </c>
      <c r="M16" s="556">
        <f>'Forecast Cnx @ Dest. Airport'!B45</f>
        <v>0</v>
      </c>
      <c r="N16" s="556" t="str">
        <f>'Forecast Cnx @ Dest. Airport'!C45</f>
        <v>-</v>
      </c>
      <c r="O16" s="556" t="str">
        <f>'Forecast Cnx @ Dest. Airport'!D45</f>
        <v>-</v>
      </c>
      <c r="P16" s="555">
        <f>'Forecast Cnx @ Dest. Airport'!L45</f>
        <v>0</v>
      </c>
      <c r="Q16" s="260" t="e">
        <f t="shared" si="1"/>
        <v>#DIV/0!</v>
      </c>
      <c r="R16" s="555">
        <f>'Forecast Cnx @ Dest. Airport'!Q45</f>
        <v>0</v>
      </c>
      <c r="S16" s="557">
        <f>'Forecast Cnx @ Dest. Airport'!R45</f>
        <v>0</v>
      </c>
      <c r="T16" s="557"/>
      <c r="U16" s="558"/>
    </row>
    <row r="17" spans="2:21" x14ac:dyDescent="0.3">
      <c r="B17" s="532">
        <v>11</v>
      </c>
      <c r="C17" s="530" t="str">
        <f>'Forecast Cnx @ Dest. Airport'!B16</f>
        <v>HNL</v>
      </c>
      <c r="D17" s="530" t="str">
        <f>'Forecast Cnx @ Dest. Airport'!C16</f>
        <v>Honolulu</v>
      </c>
      <c r="E17" s="530" t="str">
        <f>'Forecast Cnx @ Dest. Airport'!D16</f>
        <v>USA</v>
      </c>
      <c r="F17" s="529">
        <f>'Forecast Cnx @ Dest. Airport'!L16</f>
        <v>29766.81</v>
      </c>
      <c r="G17" s="468">
        <f t="shared" si="0"/>
        <v>0</v>
      </c>
      <c r="H17" s="529">
        <f>'Forecast Cnx @ Dest. Airport'!Q16</f>
        <v>0</v>
      </c>
      <c r="I17" s="555">
        <f>'Forecast Cnx @ Dest. Airport'!R16</f>
        <v>0</v>
      </c>
      <c r="J17" s="498">
        <f t="shared" si="2"/>
        <v>0</v>
      </c>
      <c r="K17" s="559"/>
      <c r="L17" s="556">
        <v>41</v>
      </c>
      <c r="M17" s="556">
        <f>'Forecast Cnx @ Dest. Airport'!B46</f>
        <v>0</v>
      </c>
      <c r="N17" s="556" t="str">
        <f>'Forecast Cnx @ Dest. Airport'!C46</f>
        <v>-</v>
      </c>
      <c r="O17" s="556" t="str">
        <f>'Forecast Cnx @ Dest. Airport'!D46</f>
        <v>-</v>
      </c>
      <c r="P17" s="555">
        <f>'Forecast Cnx @ Dest. Airport'!L46</f>
        <v>0</v>
      </c>
      <c r="Q17" s="260" t="e">
        <f t="shared" si="1"/>
        <v>#DIV/0!</v>
      </c>
      <c r="R17" s="555">
        <f>'Forecast Cnx @ Dest. Airport'!Q46</f>
        <v>0</v>
      </c>
      <c r="S17" s="557">
        <f>'Forecast Cnx @ Dest. Airport'!R46</f>
        <v>0</v>
      </c>
      <c r="T17" s="557"/>
      <c r="U17" s="558"/>
    </row>
    <row r="18" spans="2:21" x14ac:dyDescent="0.3">
      <c r="B18" s="532">
        <v>12</v>
      </c>
      <c r="C18" s="530" t="str">
        <f>'Forecast Cnx @ Dest. Airport'!B17</f>
        <v>BOI</v>
      </c>
      <c r="D18" s="530" t="str">
        <f>'Forecast Cnx @ Dest. Airport'!C17</f>
        <v>Boise</v>
      </c>
      <c r="E18" s="530" t="str">
        <f>'Forecast Cnx @ Dest. Airport'!D17</f>
        <v>USA</v>
      </c>
      <c r="F18" s="529">
        <f>'Forecast Cnx @ Dest. Airport'!L17</f>
        <v>5277.7800000000007</v>
      </c>
      <c r="G18" s="468">
        <f t="shared" si="0"/>
        <v>0</v>
      </c>
      <c r="H18" s="529">
        <f>'Forecast Cnx @ Dest. Airport'!Q17</f>
        <v>0</v>
      </c>
      <c r="I18" s="555">
        <f>'Forecast Cnx @ Dest. Airport'!R17</f>
        <v>0</v>
      </c>
      <c r="J18" s="498">
        <f t="shared" si="2"/>
        <v>0</v>
      </c>
      <c r="K18" s="559"/>
      <c r="L18" s="556">
        <v>42</v>
      </c>
      <c r="M18" s="556">
        <f>'Forecast Cnx @ Dest. Airport'!B47</f>
        <v>0</v>
      </c>
      <c r="N18" s="556" t="str">
        <f>'Forecast Cnx @ Dest. Airport'!C47</f>
        <v>-</v>
      </c>
      <c r="O18" s="556" t="str">
        <f>'Forecast Cnx @ Dest. Airport'!D47</f>
        <v>-</v>
      </c>
      <c r="P18" s="555">
        <f>'Forecast Cnx @ Dest. Airport'!L47</f>
        <v>0</v>
      </c>
      <c r="Q18" s="260" t="e">
        <f t="shared" si="1"/>
        <v>#DIV/0!</v>
      </c>
      <c r="R18" s="555">
        <f>'Forecast Cnx @ Dest. Airport'!Q47</f>
        <v>0</v>
      </c>
      <c r="S18" s="557">
        <f>'Forecast Cnx @ Dest. Airport'!R47</f>
        <v>0</v>
      </c>
      <c r="T18" s="557"/>
      <c r="U18" s="558"/>
    </row>
    <row r="19" spans="2:21" x14ac:dyDescent="0.3">
      <c r="B19" s="527">
        <v>13</v>
      </c>
      <c r="C19" s="530" t="str">
        <f>'Forecast Cnx @ Dest. Airport'!B18</f>
        <v>LIH</v>
      </c>
      <c r="D19" s="530" t="str">
        <f>'Forecast Cnx @ Dest. Airport'!C18</f>
        <v>Kauai Island</v>
      </c>
      <c r="E19" s="530" t="str">
        <f>'Forecast Cnx @ Dest. Airport'!D18</f>
        <v>USA</v>
      </c>
      <c r="F19" s="529">
        <f>'Forecast Cnx @ Dest. Airport'!L18</f>
        <v>2194.17</v>
      </c>
      <c r="G19" s="468">
        <f t="shared" si="0"/>
        <v>0</v>
      </c>
      <c r="H19" s="529">
        <f>'Forecast Cnx @ Dest. Airport'!Q18</f>
        <v>0</v>
      </c>
      <c r="I19" s="555">
        <f>'Forecast Cnx @ Dest. Airport'!R18</f>
        <v>0</v>
      </c>
      <c r="J19" s="498">
        <f t="shared" si="2"/>
        <v>0</v>
      </c>
      <c r="K19" s="559"/>
      <c r="L19" s="556">
        <v>43</v>
      </c>
      <c r="M19" s="556">
        <f>'Forecast Cnx @ Dest. Airport'!B48</f>
        <v>0</v>
      </c>
      <c r="N19" s="556" t="str">
        <f>'Forecast Cnx @ Dest. Airport'!C48</f>
        <v>-</v>
      </c>
      <c r="O19" s="556" t="str">
        <f>'Forecast Cnx @ Dest. Airport'!D48</f>
        <v>-</v>
      </c>
      <c r="P19" s="555">
        <f>'Forecast Cnx @ Dest. Airport'!L48</f>
        <v>0</v>
      </c>
      <c r="Q19" s="260" t="e">
        <f t="shared" si="1"/>
        <v>#DIV/0!</v>
      </c>
      <c r="R19" s="555">
        <f>'Forecast Cnx @ Dest. Airport'!Q48</f>
        <v>0</v>
      </c>
      <c r="S19" s="557">
        <f>'Forecast Cnx @ Dest. Airport'!R48</f>
        <v>0</v>
      </c>
      <c r="T19" s="557"/>
      <c r="U19" s="558"/>
    </row>
    <row r="20" spans="2:21" s="563" customFormat="1" hidden="1" x14ac:dyDescent="0.3">
      <c r="B20" s="508"/>
      <c r="C20" s="508" t="s">
        <v>1464</v>
      </c>
      <c r="D20" s="508"/>
      <c r="E20" s="508"/>
      <c r="F20" s="529">
        <v>0</v>
      </c>
      <c r="G20" s="468">
        <v>0</v>
      </c>
      <c r="H20" s="529">
        <v>0</v>
      </c>
      <c r="I20" s="559"/>
      <c r="J20" s="498">
        <f t="shared" si="2"/>
        <v>0</v>
      </c>
      <c r="K20" s="559"/>
      <c r="L20" s="559"/>
      <c r="M20" s="560" t="s">
        <v>1464</v>
      </c>
      <c r="N20" s="560" t="s">
        <v>1495</v>
      </c>
      <c r="O20" s="560" t="s">
        <v>1495</v>
      </c>
      <c r="P20" s="561">
        <f>SUM(P29:P139)</f>
        <v>0</v>
      </c>
      <c r="Q20" s="260" t="e">
        <f>R20/P20</f>
        <v>#DIV/0!</v>
      </c>
      <c r="R20" s="561">
        <f>SUM(R29:R139)</f>
        <v>0</v>
      </c>
      <c r="S20" s="562">
        <f>SUM(S29:S110)</f>
        <v>0</v>
      </c>
      <c r="T20" s="562"/>
    </row>
    <row r="21" spans="2:21" s="563" customFormat="1" x14ac:dyDescent="0.3">
      <c r="B21" s="524"/>
      <c r="C21" s="524"/>
      <c r="D21" s="524"/>
      <c r="E21" s="524"/>
      <c r="F21" s="520"/>
      <c r="G21" s="453"/>
      <c r="H21" s="520"/>
      <c r="I21" s="559"/>
      <c r="J21" s="596"/>
      <c r="K21" s="559"/>
      <c r="L21" s="559"/>
      <c r="M21" s="560"/>
      <c r="N21" s="560"/>
      <c r="O21" s="560"/>
      <c r="P21" s="561"/>
      <c r="Q21" s="260"/>
      <c r="R21" s="561"/>
      <c r="S21" s="562"/>
      <c r="T21" s="562"/>
    </row>
    <row r="22" spans="2:21" s="563" customFormat="1" x14ac:dyDescent="0.3">
      <c r="B22" s="564"/>
      <c r="C22" s="593" t="s">
        <v>6</v>
      </c>
      <c r="D22" s="564"/>
      <c r="E22" s="564"/>
      <c r="F22" s="540">
        <f>SUM(F7:F20)</f>
        <v>1206842.5500000003</v>
      </c>
      <c r="G22" s="592">
        <f>H22/F22</f>
        <v>2.1772862095741962E-3</v>
      </c>
      <c r="H22" s="540">
        <f>SUM(H7:H20)</f>
        <v>2627.6416412423578</v>
      </c>
      <c r="I22" s="565"/>
      <c r="J22" s="597">
        <f>H22/J2</f>
        <v>3.6093978588493925</v>
      </c>
      <c r="K22" s="565"/>
      <c r="L22" s="566"/>
      <c r="M22" s="567" t="s">
        <v>6</v>
      </c>
      <c r="N22" s="568"/>
      <c r="O22" s="568"/>
      <c r="P22" s="569">
        <f>SUM(F7:F20,P7:P20)</f>
        <v>1206842.5500000003</v>
      </c>
      <c r="Q22" s="570">
        <f>R22/P22</f>
        <v>2.1772862095741962E-3</v>
      </c>
      <c r="R22" s="569">
        <f>SUM(H7:H20,R7:R20)</f>
        <v>2627.6416412423578</v>
      </c>
      <c r="S22" s="571">
        <f>SUM(I7:I20,S7:S20)</f>
        <v>2627.6416412423578</v>
      </c>
      <c r="T22" s="572"/>
    </row>
    <row r="23" spans="2:21" s="563" customFormat="1" x14ac:dyDescent="0.3">
      <c r="B23" s="536" t="s">
        <v>369</v>
      </c>
      <c r="C23" s="508"/>
      <c r="D23" s="508"/>
      <c r="E23" s="508"/>
      <c r="F23" s="504"/>
      <c r="G23" s="504"/>
      <c r="H23" s="508"/>
      <c r="I23" s="573"/>
      <c r="J23" s="573"/>
      <c r="K23" s="574"/>
      <c r="L23" s="560"/>
      <c r="M23" s="559"/>
      <c r="N23" s="559"/>
      <c r="O23" s="559"/>
      <c r="P23" s="559"/>
      <c r="Q23" s="559"/>
      <c r="R23" s="559"/>
      <c r="S23" s="575"/>
      <c r="T23" s="573"/>
    </row>
    <row r="24" spans="2:21" s="563" customFormat="1" ht="18" x14ac:dyDescent="0.3">
      <c r="B24" s="537" t="s">
        <v>7915</v>
      </c>
      <c r="C24" s="508"/>
      <c r="D24" s="508"/>
      <c r="E24" s="508"/>
      <c r="F24" s="504"/>
      <c r="G24" s="504"/>
      <c r="H24" s="508"/>
      <c r="I24" s="573"/>
      <c r="J24" s="573"/>
      <c r="K24" s="573"/>
      <c r="L24" s="560"/>
      <c r="M24" s="559"/>
      <c r="N24" s="559"/>
      <c r="O24" s="559"/>
      <c r="P24" s="559"/>
      <c r="Q24" s="559"/>
      <c r="R24" s="559"/>
      <c r="S24" s="573"/>
      <c r="T24" s="573"/>
    </row>
    <row r="25" spans="2:21" s="563" customFormat="1" ht="18" x14ac:dyDescent="0.3">
      <c r="B25" s="537" t="s">
        <v>7916</v>
      </c>
      <c r="C25" s="508"/>
      <c r="D25" s="508"/>
      <c r="E25" s="508"/>
      <c r="F25" s="504"/>
      <c r="G25" s="504"/>
      <c r="H25" s="508"/>
      <c r="I25" s="573"/>
      <c r="J25" s="573"/>
      <c r="K25" s="573"/>
      <c r="L25" s="560"/>
      <c r="M25" s="559"/>
      <c r="N25" s="559"/>
      <c r="O25" s="559"/>
      <c r="P25" s="559"/>
      <c r="Q25" s="559"/>
      <c r="R25" s="559"/>
      <c r="S25" s="573"/>
      <c r="T25" s="573"/>
    </row>
    <row r="26" spans="2:21" s="563" customFormat="1" ht="17.25" thickBot="1" x14ac:dyDescent="0.35">
      <c r="B26" s="542" t="s">
        <v>8257</v>
      </c>
      <c r="C26" s="543"/>
      <c r="D26" s="543"/>
      <c r="E26" s="543"/>
      <c r="F26" s="509"/>
      <c r="G26" s="509"/>
      <c r="H26" s="543"/>
      <c r="I26" s="576"/>
      <c r="J26" s="576"/>
      <c r="K26" s="576"/>
      <c r="L26" s="577"/>
      <c r="M26" s="578"/>
      <c r="N26" s="578"/>
      <c r="O26" s="578"/>
      <c r="P26" s="578"/>
      <c r="Q26" s="578"/>
      <c r="R26" s="578"/>
      <c r="S26" s="579"/>
      <c r="T26" s="573"/>
    </row>
    <row r="27" spans="2:21" s="563" customFormat="1" x14ac:dyDescent="0.3">
      <c r="B27" s="559"/>
      <c r="C27" s="559"/>
      <c r="D27" s="559"/>
      <c r="E27" s="559"/>
      <c r="F27" s="559"/>
      <c r="G27" s="559"/>
      <c r="H27" s="559"/>
      <c r="I27" s="559"/>
      <c r="J27" s="559"/>
      <c r="K27" s="559"/>
      <c r="L27" s="560"/>
      <c r="M27" s="580"/>
      <c r="N27" s="559"/>
      <c r="O27" s="581"/>
      <c r="P27" s="582"/>
      <c r="Q27" s="581"/>
      <c r="R27" s="559"/>
    </row>
    <row r="28" spans="2:21" s="563" customFormat="1" x14ac:dyDescent="0.3">
      <c r="B28" s="559"/>
      <c r="C28" s="559"/>
      <c r="D28" s="559"/>
      <c r="E28" s="559"/>
      <c r="F28" s="559"/>
      <c r="G28" s="559"/>
      <c r="H28" s="559"/>
      <c r="I28" s="559"/>
      <c r="J28" s="559"/>
      <c r="K28" s="559"/>
      <c r="L28" s="560"/>
      <c r="M28" s="580"/>
      <c r="N28" s="559"/>
      <c r="O28" s="581"/>
      <c r="P28" s="582"/>
      <c r="Q28" s="581"/>
      <c r="R28" s="559"/>
    </row>
    <row r="29" spans="2:21" x14ac:dyDescent="0.3">
      <c r="B29" s="583"/>
      <c r="C29" s="584"/>
      <c r="D29" s="584"/>
      <c r="E29" s="584"/>
      <c r="F29" s="585"/>
      <c r="G29" s="585"/>
      <c r="H29" s="584"/>
      <c r="I29" s="584"/>
      <c r="J29" s="584"/>
      <c r="K29" s="584"/>
      <c r="L29" s="560">
        <v>61</v>
      </c>
      <c r="M29" s="556">
        <f>'Forecast Cnx @ Dest. Airport'!B66</f>
        <v>0</v>
      </c>
      <c r="N29" s="556" t="str">
        <f>'Forecast Cnx @ Dest. Airport'!C66</f>
        <v>-</v>
      </c>
      <c r="O29" s="556" t="str">
        <f>'Forecast Cnx @ Dest. Airport'!D66</f>
        <v>-</v>
      </c>
      <c r="P29" s="555">
        <f>'Forecast Cnx @ Dest. Airport'!L66</f>
        <v>0</v>
      </c>
      <c r="Q29" s="260" t="e">
        <f t="shared" ref="Q29:Q92" si="3">R29/P29</f>
        <v>#DIV/0!</v>
      </c>
      <c r="R29" s="555">
        <f>'Forecast Cnx @ Dest. Airport'!Q66</f>
        <v>0</v>
      </c>
      <c r="S29" s="557">
        <f>'Forecast Cnx @ Dest. Airport'!R66</f>
        <v>0</v>
      </c>
      <c r="T29" s="557"/>
    </row>
    <row r="30" spans="2:21" x14ac:dyDescent="0.3">
      <c r="B30" s="583"/>
      <c r="C30" s="584"/>
      <c r="D30" s="584"/>
      <c r="E30" s="584"/>
      <c r="F30" s="585"/>
      <c r="G30" s="585"/>
      <c r="H30" s="584"/>
      <c r="I30" s="584"/>
      <c r="J30" s="584"/>
      <c r="K30" s="584"/>
      <c r="L30" s="560">
        <v>62</v>
      </c>
      <c r="M30" s="556">
        <f>'Forecast Cnx @ Dest. Airport'!B67</f>
        <v>0</v>
      </c>
      <c r="N30" s="556" t="str">
        <f>'Forecast Cnx @ Dest. Airport'!C67</f>
        <v>-</v>
      </c>
      <c r="O30" s="556" t="str">
        <f>'Forecast Cnx @ Dest. Airport'!D67</f>
        <v>-</v>
      </c>
      <c r="P30" s="555">
        <f>'Forecast Cnx @ Dest. Airport'!L67</f>
        <v>0</v>
      </c>
      <c r="Q30" s="260" t="e">
        <f t="shared" si="3"/>
        <v>#DIV/0!</v>
      </c>
      <c r="R30" s="555">
        <f>'Forecast Cnx @ Dest. Airport'!Q67</f>
        <v>0</v>
      </c>
      <c r="S30" s="557">
        <f>'Forecast Cnx @ Dest. Airport'!R67</f>
        <v>0</v>
      </c>
      <c r="T30" s="557"/>
    </row>
    <row r="31" spans="2:21" x14ac:dyDescent="0.3">
      <c r="B31" s="583"/>
      <c r="C31" s="584"/>
      <c r="D31" s="584"/>
      <c r="E31" s="584"/>
      <c r="F31" s="585"/>
      <c r="G31" s="585"/>
      <c r="H31" s="584"/>
      <c r="I31" s="584"/>
      <c r="J31" s="584"/>
      <c r="K31" s="584"/>
      <c r="L31" s="560">
        <v>63</v>
      </c>
      <c r="M31" s="556">
        <f>'Forecast Cnx @ Dest. Airport'!B68</f>
        <v>0</v>
      </c>
      <c r="N31" s="556" t="str">
        <f>'Forecast Cnx @ Dest. Airport'!C68</f>
        <v>-</v>
      </c>
      <c r="O31" s="556" t="str">
        <f>'Forecast Cnx @ Dest. Airport'!D68</f>
        <v>-</v>
      </c>
      <c r="P31" s="555">
        <f>'Forecast Cnx @ Dest. Airport'!L68</f>
        <v>0</v>
      </c>
      <c r="Q31" s="260" t="e">
        <f t="shared" si="3"/>
        <v>#DIV/0!</v>
      </c>
      <c r="R31" s="555">
        <f>'Forecast Cnx @ Dest. Airport'!Q68</f>
        <v>0</v>
      </c>
      <c r="S31" s="557">
        <f>'Forecast Cnx @ Dest. Airport'!R68</f>
        <v>0</v>
      </c>
      <c r="T31" s="557"/>
    </row>
    <row r="32" spans="2:21" x14ac:dyDescent="0.3">
      <c r="B32" s="583"/>
      <c r="C32" s="584"/>
      <c r="D32" s="584"/>
      <c r="E32" s="584"/>
      <c r="F32" s="585"/>
      <c r="G32" s="585"/>
      <c r="H32" s="584"/>
      <c r="I32" s="584"/>
      <c r="J32" s="584"/>
      <c r="K32" s="584"/>
      <c r="L32" s="560">
        <v>64</v>
      </c>
      <c r="M32" s="556">
        <f>'Forecast Cnx @ Dest. Airport'!B69</f>
        <v>0</v>
      </c>
      <c r="N32" s="556" t="str">
        <f>'Forecast Cnx @ Dest. Airport'!C69</f>
        <v>-</v>
      </c>
      <c r="O32" s="556" t="str">
        <f>'Forecast Cnx @ Dest. Airport'!D69</f>
        <v>-</v>
      </c>
      <c r="P32" s="555">
        <f>'Forecast Cnx @ Dest. Airport'!L69</f>
        <v>0</v>
      </c>
      <c r="Q32" s="260" t="e">
        <f t="shared" si="3"/>
        <v>#DIV/0!</v>
      </c>
      <c r="R32" s="555">
        <f>'Forecast Cnx @ Dest. Airport'!Q69</f>
        <v>0</v>
      </c>
      <c r="S32" s="557">
        <f>'Forecast Cnx @ Dest. Airport'!R69</f>
        <v>0</v>
      </c>
      <c r="T32" s="557"/>
    </row>
    <row r="33" spans="2:20" x14ac:dyDescent="0.3">
      <c r="B33" s="583"/>
      <c r="C33" s="584"/>
      <c r="D33" s="584"/>
      <c r="E33" s="584"/>
      <c r="F33" s="585"/>
      <c r="G33" s="585"/>
      <c r="H33" s="584"/>
      <c r="I33" s="584"/>
      <c r="J33" s="584"/>
      <c r="K33" s="584"/>
      <c r="L33" s="560">
        <v>65</v>
      </c>
      <c r="M33" s="556">
        <f>'Forecast Cnx @ Dest. Airport'!B70</f>
        <v>0</v>
      </c>
      <c r="N33" s="556" t="str">
        <f>'Forecast Cnx @ Dest. Airport'!C70</f>
        <v>-</v>
      </c>
      <c r="O33" s="556" t="str">
        <f>'Forecast Cnx @ Dest. Airport'!D70</f>
        <v>-</v>
      </c>
      <c r="P33" s="555">
        <f>'Forecast Cnx @ Dest. Airport'!L70</f>
        <v>0</v>
      </c>
      <c r="Q33" s="260" t="e">
        <f t="shared" si="3"/>
        <v>#DIV/0!</v>
      </c>
      <c r="R33" s="555">
        <f>'Forecast Cnx @ Dest. Airport'!Q70</f>
        <v>0</v>
      </c>
      <c r="S33" s="557">
        <f>'Forecast Cnx @ Dest. Airport'!R70</f>
        <v>0</v>
      </c>
      <c r="T33" s="557"/>
    </row>
    <row r="34" spans="2:20" x14ac:dyDescent="0.3">
      <c r="B34" s="583"/>
      <c r="C34" s="584"/>
      <c r="D34" s="584"/>
      <c r="E34" s="584"/>
      <c r="F34" s="585"/>
      <c r="G34" s="585"/>
      <c r="H34" s="584"/>
      <c r="I34" s="584"/>
      <c r="J34" s="584"/>
      <c r="K34" s="584"/>
      <c r="L34" s="560">
        <v>66</v>
      </c>
      <c r="M34" s="556">
        <f>'Forecast Cnx @ Dest. Airport'!B71</f>
        <v>0</v>
      </c>
      <c r="N34" s="556" t="str">
        <f>'Forecast Cnx @ Dest. Airport'!C71</f>
        <v>-</v>
      </c>
      <c r="O34" s="556" t="str">
        <f>'Forecast Cnx @ Dest. Airport'!D71</f>
        <v>-</v>
      </c>
      <c r="P34" s="555">
        <f>'Forecast Cnx @ Dest. Airport'!L71</f>
        <v>0</v>
      </c>
      <c r="Q34" s="260" t="e">
        <f t="shared" si="3"/>
        <v>#DIV/0!</v>
      </c>
      <c r="R34" s="555">
        <f>'Forecast Cnx @ Dest. Airport'!Q71</f>
        <v>0</v>
      </c>
      <c r="S34" s="557">
        <f>'Forecast Cnx @ Dest. Airport'!R71</f>
        <v>0</v>
      </c>
      <c r="T34" s="557"/>
    </row>
    <row r="35" spans="2:20" x14ac:dyDescent="0.3">
      <c r="B35" s="583"/>
      <c r="C35" s="584"/>
      <c r="D35" s="584"/>
      <c r="E35" s="584"/>
      <c r="F35" s="585"/>
      <c r="G35" s="585"/>
      <c r="H35" s="584"/>
      <c r="I35" s="584"/>
      <c r="J35" s="584"/>
      <c r="K35" s="584"/>
      <c r="L35" s="560">
        <v>67</v>
      </c>
      <c r="M35" s="556">
        <f>'Forecast Cnx @ Dest. Airport'!B72</f>
        <v>0</v>
      </c>
      <c r="N35" s="556" t="str">
        <f>'Forecast Cnx @ Dest. Airport'!C72</f>
        <v>-</v>
      </c>
      <c r="O35" s="556" t="str">
        <f>'Forecast Cnx @ Dest. Airport'!D72</f>
        <v>-</v>
      </c>
      <c r="P35" s="555">
        <f>'Forecast Cnx @ Dest. Airport'!L72</f>
        <v>0</v>
      </c>
      <c r="Q35" s="260" t="e">
        <f t="shared" si="3"/>
        <v>#DIV/0!</v>
      </c>
      <c r="R35" s="555">
        <f>'Forecast Cnx @ Dest. Airport'!Q72</f>
        <v>0</v>
      </c>
      <c r="S35" s="557">
        <f>'Forecast Cnx @ Dest. Airport'!R72</f>
        <v>0</v>
      </c>
      <c r="T35" s="557"/>
    </row>
    <row r="36" spans="2:20" x14ac:dyDescent="0.3">
      <c r="B36" s="583"/>
      <c r="C36" s="584"/>
      <c r="D36" s="584"/>
      <c r="E36" s="584"/>
      <c r="F36" s="585"/>
      <c r="G36" s="585"/>
      <c r="H36" s="584"/>
      <c r="I36" s="584"/>
      <c r="J36" s="584"/>
      <c r="K36" s="584"/>
      <c r="L36" s="560">
        <v>68</v>
      </c>
      <c r="M36" s="556">
        <f>'Forecast Cnx @ Dest. Airport'!B73</f>
        <v>0</v>
      </c>
      <c r="N36" s="556" t="str">
        <f>'Forecast Cnx @ Dest. Airport'!C73</f>
        <v>-</v>
      </c>
      <c r="O36" s="556" t="str">
        <f>'Forecast Cnx @ Dest. Airport'!D73</f>
        <v>-</v>
      </c>
      <c r="P36" s="555">
        <f>'Forecast Cnx @ Dest. Airport'!L73</f>
        <v>0</v>
      </c>
      <c r="Q36" s="260" t="e">
        <f t="shared" si="3"/>
        <v>#DIV/0!</v>
      </c>
      <c r="R36" s="555">
        <f>'Forecast Cnx @ Dest. Airport'!Q73</f>
        <v>0</v>
      </c>
      <c r="S36" s="557">
        <f>'Forecast Cnx @ Dest. Airport'!R73</f>
        <v>0</v>
      </c>
      <c r="T36" s="557"/>
    </row>
    <row r="37" spans="2:20" x14ac:dyDescent="0.3">
      <c r="B37" s="583"/>
      <c r="C37" s="584"/>
      <c r="D37" s="584"/>
      <c r="E37" s="584"/>
      <c r="F37" s="585"/>
      <c r="G37" s="585"/>
      <c r="H37" s="584"/>
      <c r="I37" s="584"/>
      <c r="J37" s="584"/>
      <c r="K37" s="584"/>
      <c r="L37" s="560">
        <v>69</v>
      </c>
      <c r="M37" s="556">
        <f>'Forecast Cnx @ Dest. Airport'!B74</f>
        <v>0</v>
      </c>
      <c r="N37" s="556" t="str">
        <f>'Forecast Cnx @ Dest. Airport'!C74</f>
        <v>-</v>
      </c>
      <c r="O37" s="556" t="str">
        <f>'Forecast Cnx @ Dest. Airport'!D74</f>
        <v>-</v>
      </c>
      <c r="P37" s="555">
        <f>'Forecast Cnx @ Dest. Airport'!L74</f>
        <v>0</v>
      </c>
      <c r="Q37" s="260" t="e">
        <f t="shared" si="3"/>
        <v>#DIV/0!</v>
      </c>
      <c r="R37" s="555">
        <f>'Forecast Cnx @ Dest. Airport'!Q74</f>
        <v>0</v>
      </c>
      <c r="S37" s="557">
        <f>'Forecast Cnx @ Dest. Airport'!R74</f>
        <v>0</v>
      </c>
      <c r="T37" s="557"/>
    </row>
    <row r="38" spans="2:20" x14ac:dyDescent="0.3">
      <c r="B38" s="583"/>
      <c r="C38" s="584"/>
      <c r="D38" s="584"/>
      <c r="E38" s="584"/>
      <c r="F38" s="585"/>
      <c r="G38" s="585"/>
      <c r="H38" s="584"/>
      <c r="I38" s="584"/>
      <c r="J38" s="584"/>
      <c r="K38" s="584"/>
      <c r="L38" s="560">
        <v>70</v>
      </c>
      <c r="M38" s="556">
        <f>'Forecast Cnx @ Dest. Airport'!B75</f>
        <v>0</v>
      </c>
      <c r="N38" s="556" t="str">
        <f>'Forecast Cnx @ Dest. Airport'!C75</f>
        <v>-</v>
      </c>
      <c r="O38" s="556" t="str">
        <f>'Forecast Cnx @ Dest. Airport'!D75</f>
        <v>-</v>
      </c>
      <c r="P38" s="555">
        <f>'Forecast Cnx @ Dest. Airport'!L75</f>
        <v>0</v>
      </c>
      <c r="Q38" s="260" t="e">
        <f t="shared" si="3"/>
        <v>#DIV/0!</v>
      </c>
      <c r="R38" s="555">
        <f>'Forecast Cnx @ Dest. Airport'!Q75</f>
        <v>0</v>
      </c>
      <c r="S38" s="557">
        <f>'Forecast Cnx @ Dest. Airport'!R75</f>
        <v>0</v>
      </c>
      <c r="T38" s="557"/>
    </row>
    <row r="39" spans="2:20" x14ac:dyDescent="0.3">
      <c r="B39" s="583"/>
      <c r="C39" s="584"/>
      <c r="D39" s="584"/>
      <c r="E39" s="584"/>
      <c r="F39" s="585"/>
      <c r="G39" s="585"/>
      <c r="H39" s="584"/>
      <c r="I39" s="584"/>
      <c r="J39" s="584"/>
      <c r="K39" s="584"/>
      <c r="L39" s="560">
        <v>71</v>
      </c>
      <c r="M39" s="556">
        <f>'Forecast Cnx @ Dest. Airport'!B76</f>
        <v>0</v>
      </c>
      <c r="N39" s="556" t="str">
        <f>'Forecast Cnx @ Dest. Airport'!C76</f>
        <v>-</v>
      </c>
      <c r="O39" s="556" t="str">
        <f>'Forecast Cnx @ Dest. Airport'!D76</f>
        <v>-</v>
      </c>
      <c r="P39" s="555">
        <f>'Forecast Cnx @ Dest. Airport'!L76</f>
        <v>0</v>
      </c>
      <c r="Q39" s="260" t="e">
        <f t="shared" si="3"/>
        <v>#DIV/0!</v>
      </c>
      <c r="R39" s="555">
        <f>'Forecast Cnx @ Dest. Airport'!Q76</f>
        <v>0</v>
      </c>
      <c r="S39" s="557">
        <f>'Forecast Cnx @ Dest. Airport'!R76</f>
        <v>0</v>
      </c>
      <c r="T39" s="557"/>
    </row>
    <row r="40" spans="2:20" x14ac:dyDescent="0.3">
      <c r="B40" s="583"/>
      <c r="C40" s="584"/>
      <c r="D40" s="584"/>
      <c r="E40" s="584"/>
      <c r="F40" s="585"/>
      <c r="G40" s="585"/>
      <c r="H40" s="584"/>
      <c r="I40" s="584"/>
      <c r="J40" s="584"/>
      <c r="K40" s="584"/>
      <c r="L40" s="560">
        <v>72</v>
      </c>
      <c r="M40" s="556">
        <f>'Forecast Cnx @ Dest. Airport'!B77</f>
        <v>0</v>
      </c>
      <c r="N40" s="556" t="str">
        <f>'Forecast Cnx @ Dest. Airport'!C77</f>
        <v>-</v>
      </c>
      <c r="O40" s="556" t="str">
        <f>'Forecast Cnx @ Dest. Airport'!D77</f>
        <v>-</v>
      </c>
      <c r="P40" s="555">
        <f>'Forecast Cnx @ Dest. Airport'!L77</f>
        <v>0</v>
      </c>
      <c r="Q40" s="260" t="e">
        <f t="shared" si="3"/>
        <v>#DIV/0!</v>
      </c>
      <c r="R40" s="555">
        <f>'Forecast Cnx @ Dest. Airport'!Q77</f>
        <v>0</v>
      </c>
      <c r="S40" s="557">
        <f>'Forecast Cnx @ Dest. Airport'!R77</f>
        <v>0</v>
      </c>
      <c r="T40" s="557"/>
    </row>
    <row r="41" spans="2:20" x14ac:dyDescent="0.3">
      <c r="B41" s="583"/>
      <c r="C41" s="584"/>
      <c r="D41" s="584"/>
      <c r="E41" s="584"/>
      <c r="F41" s="585"/>
      <c r="G41" s="585"/>
      <c r="H41" s="584"/>
      <c r="I41" s="584"/>
      <c r="J41" s="584"/>
      <c r="K41" s="584"/>
      <c r="L41" s="560">
        <v>73</v>
      </c>
      <c r="M41" s="556">
        <f>'Forecast Cnx @ Dest. Airport'!B78</f>
        <v>0</v>
      </c>
      <c r="N41" s="556" t="str">
        <f>'Forecast Cnx @ Dest. Airport'!C78</f>
        <v>-</v>
      </c>
      <c r="O41" s="556" t="str">
        <f>'Forecast Cnx @ Dest. Airport'!D78</f>
        <v>-</v>
      </c>
      <c r="P41" s="555">
        <f>'Forecast Cnx @ Dest. Airport'!L78</f>
        <v>0</v>
      </c>
      <c r="Q41" s="260" t="e">
        <f t="shared" si="3"/>
        <v>#DIV/0!</v>
      </c>
      <c r="R41" s="555">
        <f>'Forecast Cnx @ Dest. Airport'!Q78</f>
        <v>0</v>
      </c>
      <c r="S41" s="557">
        <f>'Forecast Cnx @ Dest. Airport'!R78</f>
        <v>0</v>
      </c>
      <c r="T41" s="557"/>
    </row>
    <row r="42" spans="2:20" x14ac:dyDescent="0.3">
      <c r="B42" s="583"/>
      <c r="C42" s="584"/>
      <c r="D42" s="584"/>
      <c r="E42" s="584"/>
      <c r="F42" s="585"/>
      <c r="G42" s="585"/>
      <c r="H42" s="584"/>
      <c r="I42" s="584"/>
      <c r="J42" s="584"/>
      <c r="K42" s="584"/>
      <c r="L42" s="560">
        <v>74</v>
      </c>
      <c r="M42" s="556">
        <f>'Forecast Cnx @ Dest. Airport'!B79</f>
        <v>0</v>
      </c>
      <c r="N42" s="556" t="str">
        <f>'Forecast Cnx @ Dest. Airport'!C79</f>
        <v>-</v>
      </c>
      <c r="O42" s="556" t="str">
        <f>'Forecast Cnx @ Dest. Airport'!D79</f>
        <v>-</v>
      </c>
      <c r="P42" s="555">
        <f>'Forecast Cnx @ Dest. Airport'!L79</f>
        <v>0</v>
      </c>
      <c r="Q42" s="260" t="e">
        <f t="shared" si="3"/>
        <v>#DIV/0!</v>
      </c>
      <c r="R42" s="555">
        <f>'Forecast Cnx @ Dest. Airport'!Q79</f>
        <v>0</v>
      </c>
      <c r="S42" s="557">
        <f>'Forecast Cnx @ Dest. Airport'!R79</f>
        <v>0</v>
      </c>
      <c r="T42" s="557"/>
    </row>
    <row r="43" spans="2:20" x14ac:dyDescent="0.3">
      <c r="B43" s="583"/>
      <c r="C43" s="584"/>
      <c r="D43" s="584"/>
      <c r="E43" s="584"/>
      <c r="F43" s="585"/>
      <c r="G43" s="585"/>
      <c r="H43" s="584"/>
      <c r="I43" s="584"/>
      <c r="J43" s="584"/>
      <c r="K43" s="584"/>
      <c r="L43" s="560">
        <v>75</v>
      </c>
      <c r="M43" s="556">
        <f>'Forecast Cnx @ Dest. Airport'!B80</f>
        <v>0</v>
      </c>
      <c r="N43" s="556" t="str">
        <f>'Forecast Cnx @ Dest. Airport'!C80</f>
        <v>-</v>
      </c>
      <c r="O43" s="556" t="str">
        <f>'Forecast Cnx @ Dest. Airport'!D80</f>
        <v>-</v>
      </c>
      <c r="P43" s="555">
        <f>'Forecast Cnx @ Dest. Airport'!L80</f>
        <v>0</v>
      </c>
      <c r="Q43" s="260" t="e">
        <f t="shared" si="3"/>
        <v>#DIV/0!</v>
      </c>
      <c r="R43" s="555">
        <f>'Forecast Cnx @ Dest. Airport'!Q80</f>
        <v>0</v>
      </c>
      <c r="S43" s="557">
        <f>'Forecast Cnx @ Dest. Airport'!R80</f>
        <v>0</v>
      </c>
      <c r="T43" s="557"/>
    </row>
    <row r="44" spans="2:20" x14ac:dyDescent="0.3">
      <c r="B44" s="583"/>
      <c r="C44" s="584"/>
      <c r="D44" s="584"/>
      <c r="E44" s="584"/>
      <c r="F44" s="585"/>
      <c r="G44" s="585"/>
      <c r="H44" s="584"/>
      <c r="I44" s="584"/>
      <c r="J44" s="584"/>
      <c r="K44" s="584"/>
      <c r="L44" s="560">
        <v>76</v>
      </c>
      <c r="M44" s="556">
        <f>'Forecast Cnx @ Dest. Airport'!B81</f>
        <v>0</v>
      </c>
      <c r="N44" s="556" t="str">
        <f>'Forecast Cnx @ Dest. Airport'!C81</f>
        <v>-</v>
      </c>
      <c r="O44" s="556" t="str">
        <f>'Forecast Cnx @ Dest. Airport'!D81</f>
        <v>-</v>
      </c>
      <c r="P44" s="555">
        <f>'Forecast Cnx @ Dest. Airport'!L81</f>
        <v>0</v>
      </c>
      <c r="Q44" s="260" t="e">
        <f t="shared" si="3"/>
        <v>#DIV/0!</v>
      </c>
      <c r="R44" s="555">
        <f>'Forecast Cnx @ Dest. Airport'!Q81</f>
        <v>0</v>
      </c>
      <c r="S44" s="557">
        <f>'Forecast Cnx @ Dest. Airport'!R81</f>
        <v>0</v>
      </c>
      <c r="T44" s="557"/>
    </row>
    <row r="45" spans="2:20" x14ac:dyDescent="0.3">
      <c r="B45" s="583"/>
      <c r="C45" s="584"/>
      <c r="D45" s="584"/>
      <c r="E45" s="584"/>
      <c r="F45" s="585"/>
      <c r="G45" s="585"/>
      <c r="H45" s="584"/>
      <c r="I45" s="584"/>
      <c r="J45" s="584"/>
      <c r="K45" s="584"/>
      <c r="L45" s="560">
        <v>77</v>
      </c>
      <c r="M45" s="556">
        <f>'Forecast Cnx @ Dest. Airport'!B82</f>
        <v>0</v>
      </c>
      <c r="N45" s="556" t="str">
        <f>'Forecast Cnx @ Dest. Airport'!C82</f>
        <v>-</v>
      </c>
      <c r="O45" s="556" t="str">
        <f>'Forecast Cnx @ Dest. Airport'!D82</f>
        <v>-</v>
      </c>
      <c r="P45" s="555">
        <f>'Forecast Cnx @ Dest. Airport'!L82</f>
        <v>0</v>
      </c>
      <c r="Q45" s="260" t="e">
        <f t="shared" si="3"/>
        <v>#DIV/0!</v>
      </c>
      <c r="R45" s="555">
        <f>'Forecast Cnx @ Dest. Airport'!Q82</f>
        <v>0</v>
      </c>
      <c r="S45" s="557">
        <f>'Forecast Cnx @ Dest. Airport'!R82</f>
        <v>0</v>
      </c>
      <c r="T45" s="557"/>
    </row>
    <row r="46" spans="2:20" x14ac:dyDescent="0.3">
      <c r="B46" s="583"/>
      <c r="C46" s="584"/>
      <c r="D46" s="584"/>
      <c r="E46" s="584"/>
      <c r="F46" s="585"/>
      <c r="G46" s="585"/>
      <c r="H46" s="584"/>
      <c r="I46" s="584"/>
      <c r="J46" s="584"/>
      <c r="K46" s="584"/>
      <c r="L46" s="560">
        <v>78</v>
      </c>
      <c r="M46" s="556">
        <f>'Forecast Cnx @ Dest. Airport'!B83</f>
        <v>0</v>
      </c>
      <c r="N46" s="556" t="str">
        <f>'Forecast Cnx @ Dest. Airport'!C83</f>
        <v>-</v>
      </c>
      <c r="O46" s="556" t="str">
        <f>'Forecast Cnx @ Dest. Airport'!D83</f>
        <v>-</v>
      </c>
      <c r="P46" s="555">
        <f>'Forecast Cnx @ Dest. Airport'!L83</f>
        <v>0</v>
      </c>
      <c r="Q46" s="260" t="e">
        <f t="shared" si="3"/>
        <v>#DIV/0!</v>
      </c>
      <c r="R46" s="555">
        <f>'Forecast Cnx @ Dest. Airport'!Q83</f>
        <v>0</v>
      </c>
      <c r="S46" s="557">
        <f>'Forecast Cnx @ Dest. Airport'!R83</f>
        <v>0</v>
      </c>
      <c r="T46" s="557"/>
    </row>
    <row r="47" spans="2:20" x14ac:dyDescent="0.3">
      <c r="B47" s="583"/>
      <c r="C47" s="584"/>
      <c r="D47" s="584"/>
      <c r="E47" s="584"/>
      <c r="F47" s="585"/>
      <c r="G47" s="585"/>
      <c r="H47" s="584"/>
      <c r="I47" s="584"/>
      <c r="J47" s="584"/>
      <c r="K47" s="584"/>
      <c r="L47" s="560">
        <v>79</v>
      </c>
      <c r="M47" s="556">
        <f>'Forecast Cnx @ Dest. Airport'!B84</f>
        <v>0</v>
      </c>
      <c r="N47" s="556" t="str">
        <f>'Forecast Cnx @ Dest. Airport'!C84</f>
        <v>-</v>
      </c>
      <c r="O47" s="556" t="str">
        <f>'Forecast Cnx @ Dest. Airport'!D84</f>
        <v>-</v>
      </c>
      <c r="P47" s="555">
        <f>'Forecast Cnx @ Dest. Airport'!L84</f>
        <v>0</v>
      </c>
      <c r="Q47" s="260" t="e">
        <f t="shared" si="3"/>
        <v>#DIV/0!</v>
      </c>
      <c r="R47" s="555">
        <f>'Forecast Cnx @ Dest. Airport'!Q84</f>
        <v>0</v>
      </c>
      <c r="S47" s="557">
        <f>'Forecast Cnx @ Dest. Airport'!R84</f>
        <v>0</v>
      </c>
      <c r="T47" s="557"/>
    </row>
    <row r="48" spans="2:20" x14ac:dyDescent="0.3">
      <c r="B48" s="583"/>
      <c r="C48" s="584"/>
      <c r="D48" s="584"/>
      <c r="E48" s="584"/>
      <c r="F48" s="585"/>
      <c r="G48" s="585"/>
      <c r="H48" s="584"/>
      <c r="I48" s="584"/>
      <c r="J48" s="584"/>
      <c r="K48" s="584"/>
      <c r="L48" s="560">
        <v>80</v>
      </c>
      <c r="M48" s="556">
        <f>'Forecast Cnx @ Dest. Airport'!B85</f>
        <v>0</v>
      </c>
      <c r="N48" s="556" t="str">
        <f>'Forecast Cnx @ Dest. Airport'!C85</f>
        <v>-</v>
      </c>
      <c r="O48" s="556" t="str">
        <f>'Forecast Cnx @ Dest. Airport'!D85</f>
        <v>-</v>
      </c>
      <c r="P48" s="555">
        <f>'Forecast Cnx @ Dest. Airport'!L85</f>
        <v>0</v>
      </c>
      <c r="Q48" s="260" t="e">
        <f t="shared" si="3"/>
        <v>#DIV/0!</v>
      </c>
      <c r="R48" s="555">
        <f>'Forecast Cnx @ Dest. Airport'!Q85</f>
        <v>0</v>
      </c>
      <c r="S48" s="557">
        <f>'Forecast Cnx @ Dest. Airport'!R85</f>
        <v>0</v>
      </c>
      <c r="T48" s="557"/>
    </row>
    <row r="49" spans="2:20" x14ac:dyDescent="0.3">
      <c r="B49" s="583"/>
      <c r="C49" s="584"/>
      <c r="D49" s="584"/>
      <c r="E49" s="584"/>
      <c r="F49" s="585"/>
      <c r="G49" s="585"/>
      <c r="H49" s="584"/>
      <c r="I49" s="584"/>
      <c r="J49" s="584"/>
      <c r="K49" s="584"/>
      <c r="L49" s="560">
        <v>81</v>
      </c>
      <c r="M49" s="556">
        <f>'Forecast Cnx @ Dest. Airport'!B86</f>
        <v>0</v>
      </c>
      <c r="N49" s="556" t="str">
        <f>'Forecast Cnx @ Dest. Airport'!C86</f>
        <v>-</v>
      </c>
      <c r="O49" s="556" t="str">
        <f>'Forecast Cnx @ Dest. Airport'!D86</f>
        <v>-</v>
      </c>
      <c r="P49" s="555">
        <f>'Forecast Cnx @ Dest. Airport'!L86</f>
        <v>0</v>
      </c>
      <c r="Q49" s="260" t="e">
        <f t="shared" si="3"/>
        <v>#DIV/0!</v>
      </c>
      <c r="R49" s="555">
        <f>'Forecast Cnx @ Dest. Airport'!Q86</f>
        <v>0</v>
      </c>
      <c r="S49" s="557">
        <f>'Forecast Cnx @ Dest. Airport'!R86</f>
        <v>0</v>
      </c>
      <c r="T49" s="557"/>
    </row>
    <row r="50" spans="2:20" x14ac:dyDescent="0.3">
      <c r="B50" s="583"/>
      <c r="C50" s="584"/>
      <c r="D50" s="584"/>
      <c r="E50" s="584"/>
      <c r="F50" s="585"/>
      <c r="G50" s="585"/>
      <c r="H50" s="584"/>
      <c r="I50" s="584"/>
      <c r="J50" s="584"/>
      <c r="K50" s="584"/>
      <c r="L50" s="560">
        <v>82</v>
      </c>
      <c r="M50" s="556">
        <f>'Forecast Cnx @ Dest. Airport'!B87</f>
        <v>0</v>
      </c>
      <c r="N50" s="556" t="str">
        <f>'Forecast Cnx @ Dest. Airport'!C87</f>
        <v>-</v>
      </c>
      <c r="O50" s="556" t="str">
        <f>'Forecast Cnx @ Dest. Airport'!D87</f>
        <v>-</v>
      </c>
      <c r="P50" s="555">
        <f>'Forecast Cnx @ Dest. Airport'!L87</f>
        <v>0</v>
      </c>
      <c r="Q50" s="260" t="e">
        <f t="shared" si="3"/>
        <v>#DIV/0!</v>
      </c>
      <c r="R50" s="555">
        <f>'Forecast Cnx @ Dest. Airport'!Q87</f>
        <v>0</v>
      </c>
      <c r="S50" s="557">
        <f>'Forecast Cnx @ Dest. Airport'!R87</f>
        <v>0</v>
      </c>
      <c r="T50" s="557"/>
    </row>
    <row r="51" spans="2:20" x14ac:dyDescent="0.3">
      <c r="B51" s="583"/>
      <c r="C51" s="584"/>
      <c r="D51" s="584"/>
      <c r="E51" s="584"/>
      <c r="F51" s="585"/>
      <c r="G51" s="585"/>
      <c r="H51" s="584"/>
      <c r="I51" s="584"/>
      <c r="J51" s="584"/>
      <c r="K51" s="584"/>
      <c r="L51" s="560">
        <v>83</v>
      </c>
      <c r="M51" s="556">
        <f>'Forecast Cnx @ Dest. Airport'!B88</f>
        <v>0</v>
      </c>
      <c r="N51" s="556" t="str">
        <f>'Forecast Cnx @ Dest. Airport'!C88</f>
        <v>-</v>
      </c>
      <c r="O51" s="556" t="str">
        <f>'Forecast Cnx @ Dest. Airport'!D88</f>
        <v>-</v>
      </c>
      <c r="P51" s="555">
        <f>'Forecast Cnx @ Dest. Airport'!L88</f>
        <v>0</v>
      </c>
      <c r="Q51" s="260" t="e">
        <f t="shared" si="3"/>
        <v>#DIV/0!</v>
      </c>
      <c r="R51" s="555">
        <f>'Forecast Cnx @ Dest. Airport'!Q88</f>
        <v>0</v>
      </c>
      <c r="S51" s="557">
        <f>'Forecast Cnx @ Dest. Airport'!R88</f>
        <v>0</v>
      </c>
      <c r="T51" s="557"/>
    </row>
    <row r="52" spans="2:20" x14ac:dyDescent="0.3">
      <c r="B52" s="583"/>
      <c r="C52" s="584"/>
      <c r="D52" s="584"/>
      <c r="E52" s="584"/>
      <c r="F52" s="585"/>
      <c r="G52" s="585"/>
      <c r="H52" s="584"/>
      <c r="I52" s="584"/>
      <c r="J52" s="584"/>
      <c r="K52" s="584"/>
      <c r="L52" s="560">
        <v>84</v>
      </c>
      <c r="M52" s="556">
        <f>'Forecast Cnx @ Dest. Airport'!B89</f>
        <v>0</v>
      </c>
      <c r="N52" s="556" t="str">
        <f>'Forecast Cnx @ Dest. Airport'!C89</f>
        <v>-</v>
      </c>
      <c r="O52" s="556" t="str">
        <f>'Forecast Cnx @ Dest. Airport'!D89</f>
        <v>-</v>
      </c>
      <c r="P52" s="555">
        <f>'Forecast Cnx @ Dest. Airport'!L89</f>
        <v>0</v>
      </c>
      <c r="Q52" s="260" t="e">
        <f t="shared" si="3"/>
        <v>#DIV/0!</v>
      </c>
      <c r="R52" s="555">
        <f>'Forecast Cnx @ Dest. Airport'!Q89</f>
        <v>0</v>
      </c>
      <c r="S52" s="557">
        <f>'Forecast Cnx @ Dest. Airport'!R89</f>
        <v>0</v>
      </c>
      <c r="T52" s="557"/>
    </row>
    <row r="53" spans="2:20" x14ac:dyDescent="0.3">
      <c r="B53" s="583"/>
      <c r="C53" s="584"/>
      <c r="D53" s="584"/>
      <c r="E53" s="584"/>
      <c r="F53" s="585"/>
      <c r="G53" s="585"/>
      <c r="H53" s="584"/>
      <c r="I53" s="584"/>
      <c r="J53" s="584"/>
      <c r="K53" s="584"/>
      <c r="L53" s="560">
        <v>85</v>
      </c>
      <c r="M53" s="556">
        <f>'Forecast Cnx @ Dest. Airport'!B90</f>
        <v>0</v>
      </c>
      <c r="N53" s="556" t="str">
        <f>'Forecast Cnx @ Dest. Airport'!C90</f>
        <v>-</v>
      </c>
      <c r="O53" s="556" t="str">
        <f>'Forecast Cnx @ Dest. Airport'!D90</f>
        <v>-</v>
      </c>
      <c r="P53" s="555">
        <f>'Forecast Cnx @ Dest. Airport'!L90</f>
        <v>0</v>
      </c>
      <c r="Q53" s="260" t="e">
        <f t="shared" si="3"/>
        <v>#DIV/0!</v>
      </c>
      <c r="R53" s="555">
        <f>'Forecast Cnx @ Dest. Airport'!Q90</f>
        <v>0</v>
      </c>
      <c r="S53" s="557">
        <f>'Forecast Cnx @ Dest. Airport'!R90</f>
        <v>0</v>
      </c>
      <c r="T53" s="557"/>
    </row>
    <row r="54" spans="2:20" x14ac:dyDescent="0.3">
      <c r="B54" s="583"/>
      <c r="C54" s="584"/>
      <c r="D54" s="584"/>
      <c r="E54" s="584"/>
      <c r="F54" s="585"/>
      <c r="G54" s="585"/>
      <c r="H54" s="584"/>
      <c r="I54" s="584"/>
      <c r="J54" s="584"/>
      <c r="K54" s="584"/>
      <c r="L54" s="560">
        <v>86</v>
      </c>
      <c r="M54" s="556">
        <f>'Forecast Cnx @ Dest. Airport'!B91</f>
        <v>0</v>
      </c>
      <c r="N54" s="556" t="str">
        <f>'Forecast Cnx @ Dest. Airport'!C91</f>
        <v>-</v>
      </c>
      <c r="O54" s="556" t="str">
        <f>'Forecast Cnx @ Dest. Airport'!D91</f>
        <v>-</v>
      </c>
      <c r="P54" s="555">
        <f>'Forecast Cnx @ Dest. Airport'!L91</f>
        <v>0</v>
      </c>
      <c r="Q54" s="260" t="e">
        <f t="shared" si="3"/>
        <v>#DIV/0!</v>
      </c>
      <c r="R54" s="555">
        <f>'Forecast Cnx @ Dest. Airport'!Q91</f>
        <v>0</v>
      </c>
      <c r="S54" s="557">
        <f>'Forecast Cnx @ Dest. Airport'!R91</f>
        <v>0</v>
      </c>
      <c r="T54" s="557"/>
    </row>
    <row r="55" spans="2:20" x14ac:dyDescent="0.3">
      <c r="B55" s="583"/>
      <c r="C55" s="584"/>
      <c r="D55" s="584"/>
      <c r="E55" s="584"/>
      <c r="F55" s="585"/>
      <c r="G55" s="585"/>
      <c r="H55" s="584"/>
      <c r="I55" s="584"/>
      <c r="J55" s="584"/>
      <c r="K55" s="584"/>
      <c r="L55" s="560">
        <v>87</v>
      </c>
      <c r="M55" s="556">
        <f>'Forecast Cnx @ Dest. Airport'!B92</f>
        <v>0</v>
      </c>
      <c r="N55" s="556" t="str">
        <f>'Forecast Cnx @ Dest. Airport'!C92</f>
        <v>-</v>
      </c>
      <c r="O55" s="556" t="str">
        <f>'Forecast Cnx @ Dest. Airport'!D92</f>
        <v>-</v>
      </c>
      <c r="P55" s="555">
        <f>'Forecast Cnx @ Dest. Airport'!L92</f>
        <v>0</v>
      </c>
      <c r="Q55" s="260" t="e">
        <f t="shared" si="3"/>
        <v>#DIV/0!</v>
      </c>
      <c r="R55" s="555">
        <f>'Forecast Cnx @ Dest. Airport'!Q92</f>
        <v>0</v>
      </c>
      <c r="S55" s="557">
        <f>'Forecast Cnx @ Dest. Airport'!R92</f>
        <v>0</v>
      </c>
      <c r="T55" s="557"/>
    </row>
    <row r="56" spans="2:20" x14ac:dyDescent="0.3">
      <c r="B56" s="583"/>
      <c r="C56" s="584"/>
      <c r="D56" s="584"/>
      <c r="E56" s="584"/>
      <c r="F56" s="585"/>
      <c r="G56" s="585"/>
      <c r="H56" s="584"/>
      <c r="I56" s="584"/>
      <c r="J56" s="584"/>
      <c r="K56" s="584"/>
      <c r="L56" s="560">
        <v>88</v>
      </c>
      <c r="M56" s="556">
        <f>'Forecast Cnx @ Dest. Airport'!B93</f>
        <v>0</v>
      </c>
      <c r="N56" s="556" t="str">
        <f>'Forecast Cnx @ Dest. Airport'!C93</f>
        <v>-</v>
      </c>
      <c r="O56" s="556" t="str">
        <f>'Forecast Cnx @ Dest. Airport'!D93</f>
        <v>-</v>
      </c>
      <c r="P56" s="555">
        <f>'Forecast Cnx @ Dest. Airport'!L93</f>
        <v>0</v>
      </c>
      <c r="Q56" s="260" t="e">
        <f t="shared" si="3"/>
        <v>#DIV/0!</v>
      </c>
      <c r="R56" s="555">
        <f>'Forecast Cnx @ Dest. Airport'!Q93</f>
        <v>0</v>
      </c>
      <c r="S56" s="557">
        <f>'Forecast Cnx @ Dest. Airport'!R93</f>
        <v>0</v>
      </c>
      <c r="T56" s="557"/>
    </row>
    <row r="57" spans="2:20" x14ac:dyDescent="0.3">
      <c r="B57" s="583"/>
      <c r="C57" s="584"/>
      <c r="D57" s="584"/>
      <c r="E57" s="584"/>
      <c r="F57" s="585"/>
      <c r="G57" s="585"/>
      <c r="H57" s="584"/>
      <c r="I57" s="584"/>
      <c r="J57" s="584"/>
      <c r="K57" s="584"/>
      <c r="L57" s="560">
        <v>89</v>
      </c>
      <c r="M57" s="556">
        <f>'Forecast Cnx @ Dest. Airport'!B94</f>
        <v>0</v>
      </c>
      <c r="N57" s="556" t="str">
        <f>'Forecast Cnx @ Dest. Airport'!C94</f>
        <v>-</v>
      </c>
      <c r="O57" s="556" t="str">
        <f>'Forecast Cnx @ Dest. Airport'!D94</f>
        <v>-</v>
      </c>
      <c r="P57" s="555">
        <f>'Forecast Cnx @ Dest. Airport'!L94</f>
        <v>0</v>
      </c>
      <c r="Q57" s="260" t="e">
        <f t="shared" si="3"/>
        <v>#DIV/0!</v>
      </c>
      <c r="R57" s="555">
        <f>'Forecast Cnx @ Dest. Airport'!Q94</f>
        <v>0</v>
      </c>
      <c r="S57" s="557">
        <f>'Forecast Cnx @ Dest. Airport'!R94</f>
        <v>0</v>
      </c>
      <c r="T57" s="557"/>
    </row>
    <row r="58" spans="2:20" x14ac:dyDescent="0.3">
      <c r="B58" s="583"/>
      <c r="C58" s="584"/>
      <c r="D58" s="584"/>
      <c r="E58" s="584"/>
      <c r="F58" s="585"/>
      <c r="G58" s="585"/>
      <c r="H58" s="584"/>
      <c r="I58" s="584"/>
      <c r="J58" s="584"/>
      <c r="K58" s="584"/>
      <c r="L58" s="560">
        <v>90</v>
      </c>
      <c r="M58" s="556">
        <f>'Forecast Cnx @ Dest. Airport'!B95</f>
        <v>0</v>
      </c>
      <c r="N58" s="556" t="str">
        <f>'Forecast Cnx @ Dest. Airport'!C95</f>
        <v>-</v>
      </c>
      <c r="O58" s="556" t="str">
        <f>'Forecast Cnx @ Dest. Airport'!D95</f>
        <v>-</v>
      </c>
      <c r="P58" s="555">
        <f>'Forecast Cnx @ Dest. Airport'!L95</f>
        <v>0</v>
      </c>
      <c r="Q58" s="260" t="e">
        <f t="shared" si="3"/>
        <v>#DIV/0!</v>
      </c>
      <c r="R58" s="555">
        <f>'Forecast Cnx @ Dest. Airport'!Q95</f>
        <v>0</v>
      </c>
      <c r="S58" s="557">
        <f>'Forecast Cnx @ Dest. Airport'!R95</f>
        <v>0</v>
      </c>
      <c r="T58" s="557"/>
    </row>
    <row r="59" spans="2:20" x14ac:dyDescent="0.3">
      <c r="B59" s="583"/>
      <c r="C59" s="584"/>
      <c r="D59" s="584"/>
      <c r="E59" s="584"/>
      <c r="F59" s="585"/>
      <c r="G59" s="585"/>
      <c r="H59" s="584"/>
      <c r="I59" s="584"/>
      <c r="J59" s="584"/>
      <c r="K59" s="584"/>
      <c r="L59" s="560">
        <v>91</v>
      </c>
      <c r="M59" s="556">
        <f>'Forecast Cnx @ Dest. Airport'!B96</f>
        <v>0</v>
      </c>
      <c r="N59" s="556" t="str">
        <f>'Forecast Cnx @ Dest. Airport'!C96</f>
        <v>-</v>
      </c>
      <c r="O59" s="556" t="str">
        <f>'Forecast Cnx @ Dest. Airport'!D96</f>
        <v>-</v>
      </c>
      <c r="P59" s="555">
        <f>'Forecast Cnx @ Dest. Airport'!L96</f>
        <v>0</v>
      </c>
      <c r="Q59" s="260" t="e">
        <f t="shared" si="3"/>
        <v>#DIV/0!</v>
      </c>
      <c r="R59" s="555">
        <f>'Forecast Cnx @ Dest. Airport'!Q96</f>
        <v>0</v>
      </c>
      <c r="S59" s="557">
        <f>'Forecast Cnx @ Dest. Airport'!R96</f>
        <v>0</v>
      </c>
      <c r="T59" s="557"/>
    </row>
    <row r="60" spans="2:20" x14ac:dyDescent="0.3">
      <c r="B60" s="583"/>
      <c r="C60" s="584"/>
      <c r="D60" s="584"/>
      <c r="E60" s="584"/>
      <c r="F60" s="585"/>
      <c r="G60" s="585"/>
      <c r="H60" s="584"/>
      <c r="I60" s="584"/>
      <c r="J60" s="584"/>
      <c r="K60" s="584"/>
      <c r="L60" s="560">
        <v>92</v>
      </c>
      <c r="M60" s="556">
        <f>'Forecast Cnx @ Dest. Airport'!B97</f>
        <v>0</v>
      </c>
      <c r="N60" s="556" t="str">
        <f>'Forecast Cnx @ Dest. Airport'!C97</f>
        <v>-</v>
      </c>
      <c r="O60" s="556" t="str">
        <f>'Forecast Cnx @ Dest. Airport'!D97</f>
        <v>-</v>
      </c>
      <c r="P60" s="555">
        <f>'Forecast Cnx @ Dest. Airport'!L97</f>
        <v>0</v>
      </c>
      <c r="Q60" s="260" t="e">
        <f t="shared" si="3"/>
        <v>#DIV/0!</v>
      </c>
      <c r="R60" s="555">
        <f>'Forecast Cnx @ Dest. Airport'!Q97</f>
        <v>0</v>
      </c>
      <c r="S60" s="557">
        <f>'Forecast Cnx @ Dest. Airport'!R97</f>
        <v>0</v>
      </c>
      <c r="T60" s="557"/>
    </row>
    <row r="61" spans="2:20" x14ac:dyDescent="0.3">
      <c r="B61" s="583"/>
      <c r="C61" s="584"/>
      <c r="D61" s="584"/>
      <c r="E61" s="584"/>
      <c r="F61" s="585"/>
      <c r="G61" s="585"/>
      <c r="H61" s="584"/>
      <c r="I61" s="584"/>
      <c r="J61" s="584"/>
      <c r="K61" s="584"/>
      <c r="L61" s="560">
        <v>93</v>
      </c>
      <c r="M61" s="556">
        <f>'Forecast Cnx @ Dest. Airport'!B98</f>
        <v>0</v>
      </c>
      <c r="N61" s="556" t="str">
        <f>'Forecast Cnx @ Dest. Airport'!C98</f>
        <v>-</v>
      </c>
      <c r="O61" s="556" t="str">
        <f>'Forecast Cnx @ Dest. Airport'!D98</f>
        <v>-</v>
      </c>
      <c r="P61" s="555">
        <f>'Forecast Cnx @ Dest. Airport'!L98</f>
        <v>0</v>
      </c>
      <c r="Q61" s="260" t="e">
        <f t="shared" si="3"/>
        <v>#DIV/0!</v>
      </c>
      <c r="R61" s="555">
        <f>'Forecast Cnx @ Dest. Airport'!Q98</f>
        <v>0</v>
      </c>
      <c r="S61" s="557">
        <f>'Forecast Cnx @ Dest. Airport'!R98</f>
        <v>0</v>
      </c>
      <c r="T61" s="557"/>
    </row>
    <row r="62" spans="2:20" x14ac:dyDescent="0.3">
      <c r="B62" s="583"/>
      <c r="C62" s="584"/>
      <c r="D62" s="584"/>
      <c r="E62" s="584"/>
      <c r="F62" s="585"/>
      <c r="G62" s="585"/>
      <c r="H62" s="584"/>
      <c r="I62" s="584"/>
      <c r="J62" s="584"/>
      <c r="K62" s="584"/>
      <c r="L62" s="560">
        <v>94</v>
      </c>
      <c r="M62" s="556">
        <f>'Forecast Cnx @ Dest. Airport'!B99</f>
        <v>0</v>
      </c>
      <c r="N62" s="556" t="str">
        <f>'Forecast Cnx @ Dest. Airport'!C99</f>
        <v>-</v>
      </c>
      <c r="O62" s="556" t="str">
        <f>'Forecast Cnx @ Dest. Airport'!D99</f>
        <v>-</v>
      </c>
      <c r="P62" s="555">
        <f>'Forecast Cnx @ Dest. Airport'!L99</f>
        <v>0</v>
      </c>
      <c r="Q62" s="260" t="e">
        <f t="shared" si="3"/>
        <v>#DIV/0!</v>
      </c>
      <c r="R62" s="555">
        <f>'Forecast Cnx @ Dest. Airport'!Q99</f>
        <v>0</v>
      </c>
      <c r="S62" s="557">
        <f>'Forecast Cnx @ Dest. Airport'!R99</f>
        <v>0</v>
      </c>
      <c r="T62" s="557"/>
    </row>
    <row r="63" spans="2:20" x14ac:dyDescent="0.3">
      <c r="B63" s="583"/>
      <c r="C63" s="584"/>
      <c r="D63" s="584"/>
      <c r="E63" s="584"/>
      <c r="F63" s="585"/>
      <c r="G63" s="585"/>
      <c r="H63" s="584"/>
      <c r="I63" s="584"/>
      <c r="J63" s="584"/>
      <c r="K63" s="584"/>
      <c r="L63" s="560">
        <v>95</v>
      </c>
      <c r="M63" s="556">
        <f>'Forecast Cnx @ Dest. Airport'!B100</f>
        <v>0</v>
      </c>
      <c r="N63" s="556" t="str">
        <f>'Forecast Cnx @ Dest. Airport'!C100</f>
        <v>-</v>
      </c>
      <c r="O63" s="556" t="str">
        <f>'Forecast Cnx @ Dest. Airport'!D100</f>
        <v>-</v>
      </c>
      <c r="P63" s="555">
        <f>'Forecast Cnx @ Dest. Airport'!L100</f>
        <v>0</v>
      </c>
      <c r="Q63" s="260" t="e">
        <f t="shared" si="3"/>
        <v>#DIV/0!</v>
      </c>
      <c r="R63" s="555">
        <f>'Forecast Cnx @ Dest. Airport'!Q100</f>
        <v>0</v>
      </c>
      <c r="S63" s="557">
        <f>'Forecast Cnx @ Dest. Airport'!R100</f>
        <v>0</v>
      </c>
      <c r="T63" s="557"/>
    </row>
    <row r="64" spans="2:20" x14ac:dyDescent="0.3">
      <c r="B64" s="583"/>
      <c r="C64" s="584"/>
      <c r="D64" s="584"/>
      <c r="E64" s="584"/>
      <c r="F64" s="585"/>
      <c r="G64" s="585"/>
      <c r="H64" s="584"/>
      <c r="I64" s="584"/>
      <c r="J64" s="584"/>
      <c r="K64" s="584"/>
      <c r="L64" s="560">
        <v>96</v>
      </c>
      <c r="M64" s="556">
        <f>'Forecast Cnx @ Dest. Airport'!B101</f>
        <v>0</v>
      </c>
      <c r="N64" s="556" t="str">
        <f>'Forecast Cnx @ Dest. Airport'!C101</f>
        <v>-</v>
      </c>
      <c r="O64" s="556" t="str">
        <f>'Forecast Cnx @ Dest. Airport'!D101</f>
        <v>-</v>
      </c>
      <c r="P64" s="555">
        <f>'Forecast Cnx @ Dest. Airport'!L101</f>
        <v>0</v>
      </c>
      <c r="Q64" s="260" t="e">
        <f t="shared" si="3"/>
        <v>#DIV/0!</v>
      </c>
      <c r="R64" s="555">
        <f>'Forecast Cnx @ Dest. Airport'!Q101</f>
        <v>0</v>
      </c>
      <c r="S64" s="557">
        <f>'Forecast Cnx @ Dest. Airport'!R101</f>
        <v>0</v>
      </c>
      <c r="T64" s="557"/>
    </row>
    <row r="65" spans="2:20" x14ac:dyDescent="0.3">
      <c r="B65" s="583"/>
      <c r="C65" s="584"/>
      <c r="D65" s="584"/>
      <c r="E65" s="584"/>
      <c r="F65" s="585"/>
      <c r="G65" s="585"/>
      <c r="H65" s="584"/>
      <c r="I65" s="584"/>
      <c r="J65" s="584"/>
      <c r="K65" s="584"/>
      <c r="L65" s="560">
        <v>97</v>
      </c>
      <c r="M65" s="556">
        <f>'Forecast Cnx @ Dest. Airport'!B102</f>
        <v>0</v>
      </c>
      <c r="N65" s="556" t="str">
        <f>'Forecast Cnx @ Dest. Airport'!C102</f>
        <v>-</v>
      </c>
      <c r="O65" s="556" t="str">
        <f>'Forecast Cnx @ Dest. Airport'!D102</f>
        <v>-</v>
      </c>
      <c r="P65" s="555">
        <f>'Forecast Cnx @ Dest. Airport'!L102</f>
        <v>0</v>
      </c>
      <c r="Q65" s="260" t="e">
        <f t="shared" si="3"/>
        <v>#DIV/0!</v>
      </c>
      <c r="R65" s="555">
        <f>'Forecast Cnx @ Dest. Airport'!Q102</f>
        <v>0</v>
      </c>
      <c r="S65" s="557">
        <f>'Forecast Cnx @ Dest. Airport'!R102</f>
        <v>0</v>
      </c>
      <c r="T65" s="557"/>
    </row>
    <row r="66" spans="2:20" x14ac:dyDescent="0.3">
      <c r="B66" s="583"/>
      <c r="C66" s="584"/>
      <c r="D66" s="584"/>
      <c r="E66" s="584"/>
      <c r="F66" s="585"/>
      <c r="G66" s="585"/>
      <c r="H66" s="584"/>
      <c r="I66" s="584"/>
      <c r="J66" s="584"/>
      <c r="K66" s="584"/>
      <c r="L66" s="560">
        <v>98</v>
      </c>
      <c r="M66" s="556">
        <f>'Forecast Cnx @ Dest. Airport'!B103</f>
        <v>0</v>
      </c>
      <c r="N66" s="556" t="str">
        <f>'Forecast Cnx @ Dest. Airport'!C103</f>
        <v>-</v>
      </c>
      <c r="O66" s="556" t="str">
        <f>'Forecast Cnx @ Dest. Airport'!D103</f>
        <v>-</v>
      </c>
      <c r="P66" s="555">
        <f>'Forecast Cnx @ Dest. Airport'!L103</f>
        <v>0</v>
      </c>
      <c r="Q66" s="260" t="e">
        <f t="shared" si="3"/>
        <v>#DIV/0!</v>
      </c>
      <c r="R66" s="555">
        <f>'Forecast Cnx @ Dest. Airport'!Q103</f>
        <v>0</v>
      </c>
      <c r="S66" s="557">
        <f>'Forecast Cnx @ Dest. Airport'!R103</f>
        <v>0</v>
      </c>
      <c r="T66" s="557"/>
    </row>
    <row r="67" spans="2:20" x14ac:dyDescent="0.3">
      <c r="B67" s="583"/>
      <c r="C67" s="584"/>
      <c r="D67" s="584"/>
      <c r="E67" s="584"/>
      <c r="F67" s="585"/>
      <c r="G67" s="585"/>
      <c r="H67" s="584"/>
      <c r="I67" s="584"/>
      <c r="J67" s="584"/>
      <c r="K67" s="584"/>
      <c r="L67" s="560">
        <v>99</v>
      </c>
      <c r="M67" s="556">
        <f>'Forecast Cnx @ Dest. Airport'!B104</f>
        <v>0</v>
      </c>
      <c r="N67" s="556" t="str">
        <f>'Forecast Cnx @ Dest. Airport'!C104</f>
        <v>-</v>
      </c>
      <c r="O67" s="556" t="str">
        <f>'Forecast Cnx @ Dest. Airport'!D104</f>
        <v>-</v>
      </c>
      <c r="P67" s="555">
        <f>'Forecast Cnx @ Dest. Airport'!L104</f>
        <v>0</v>
      </c>
      <c r="Q67" s="260" t="e">
        <f t="shared" si="3"/>
        <v>#DIV/0!</v>
      </c>
      <c r="R67" s="555">
        <f>'Forecast Cnx @ Dest. Airport'!Q104</f>
        <v>0</v>
      </c>
      <c r="S67" s="557">
        <f>'Forecast Cnx @ Dest. Airport'!R104</f>
        <v>0</v>
      </c>
      <c r="T67" s="557"/>
    </row>
    <row r="68" spans="2:20" x14ac:dyDescent="0.3">
      <c r="B68" s="583"/>
      <c r="C68" s="584"/>
      <c r="D68" s="584"/>
      <c r="E68" s="584"/>
      <c r="F68" s="585"/>
      <c r="G68" s="585"/>
      <c r="H68" s="584"/>
      <c r="I68" s="584"/>
      <c r="J68" s="584"/>
      <c r="K68" s="584"/>
      <c r="L68" s="560">
        <v>100</v>
      </c>
      <c r="M68" s="556">
        <f>'Forecast Cnx @ Dest. Airport'!B105</f>
        <v>0</v>
      </c>
      <c r="N68" s="556" t="str">
        <f>'Forecast Cnx @ Dest. Airport'!C105</f>
        <v>-</v>
      </c>
      <c r="O68" s="556" t="str">
        <f>'Forecast Cnx @ Dest. Airport'!D105</f>
        <v>-</v>
      </c>
      <c r="P68" s="555">
        <f>'Forecast Cnx @ Dest. Airport'!L105</f>
        <v>0</v>
      </c>
      <c r="Q68" s="260" t="e">
        <f t="shared" si="3"/>
        <v>#DIV/0!</v>
      </c>
      <c r="R68" s="555">
        <f>'Forecast Cnx @ Dest. Airport'!Q105</f>
        <v>0</v>
      </c>
      <c r="S68" s="557">
        <f>'Forecast Cnx @ Dest. Airport'!R105</f>
        <v>0</v>
      </c>
      <c r="T68" s="557"/>
    </row>
    <row r="69" spans="2:20" x14ac:dyDescent="0.3">
      <c r="B69" s="583"/>
      <c r="C69" s="584"/>
      <c r="D69" s="584"/>
      <c r="E69" s="584"/>
      <c r="F69" s="585"/>
      <c r="G69" s="585"/>
      <c r="H69" s="584"/>
      <c r="I69" s="584"/>
      <c r="J69" s="584"/>
      <c r="K69" s="584"/>
      <c r="L69" s="560">
        <v>101</v>
      </c>
      <c r="M69" s="556">
        <f>'Forecast Cnx @ Dest. Airport'!B106</f>
        <v>0</v>
      </c>
      <c r="N69" s="556" t="str">
        <f>'Forecast Cnx @ Dest. Airport'!C106</f>
        <v>-</v>
      </c>
      <c r="O69" s="556" t="str">
        <f>'Forecast Cnx @ Dest. Airport'!D106</f>
        <v>-</v>
      </c>
      <c r="P69" s="555">
        <f>'Forecast Cnx @ Dest. Airport'!L106</f>
        <v>0</v>
      </c>
      <c r="Q69" s="260" t="e">
        <f t="shared" si="3"/>
        <v>#DIV/0!</v>
      </c>
      <c r="R69" s="555">
        <f>'Forecast Cnx @ Dest. Airport'!Q106</f>
        <v>0</v>
      </c>
      <c r="S69" s="557">
        <f>'Forecast Cnx @ Dest. Airport'!R106</f>
        <v>0</v>
      </c>
      <c r="T69" s="557"/>
    </row>
    <row r="70" spans="2:20" x14ac:dyDescent="0.3">
      <c r="B70" s="583"/>
      <c r="C70" s="584"/>
      <c r="D70" s="584"/>
      <c r="E70" s="584"/>
      <c r="F70" s="585"/>
      <c r="G70" s="585"/>
      <c r="H70" s="584"/>
      <c r="I70" s="584"/>
      <c r="J70" s="584"/>
      <c r="K70" s="584"/>
      <c r="L70" s="560">
        <v>102</v>
      </c>
      <c r="M70" s="556">
        <f>'Forecast Cnx @ Dest. Airport'!B107</f>
        <v>0</v>
      </c>
      <c r="N70" s="556" t="str">
        <f>'Forecast Cnx @ Dest. Airport'!C107</f>
        <v>-</v>
      </c>
      <c r="O70" s="556" t="str">
        <f>'Forecast Cnx @ Dest. Airport'!D107</f>
        <v>-</v>
      </c>
      <c r="P70" s="555">
        <f>'Forecast Cnx @ Dest. Airport'!L107</f>
        <v>0</v>
      </c>
      <c r="Q70" s="260" t="e">
        <f t="shared" si="3"/>
        <v>#DIV/0!</v>
      </c>
      <c r="R70" s="555">
        <f>'Forecast Cnx @ Dest. Airport'!Q107</f>
        <v>0</v>
      </c>
      <c r="S70" s="557">
        <f>'Forecast Cnx @ Dest. Airport'!R107</f>
        <v>0</v>
      </c>
      <c r="T70" s="557"/>
    </row>
    <row r="71" spans="2:20" x14ac:dyDescent="0.3">
      <c r="B71" s="583"/>
      <c r="C71" s="584"/>
      <c r="D71" s="584"/>
      <c r="E71" s="584"/>
      <c r="F71" s="585"/>
      <c r="G71" s="585"/>
      <c r="H71" s="584"/>
      <c r="I71" s="584"/>
      <c r="J71" s="584"/>
      <c r="K71" s="584"/>
      <c r="L71" s="560">
        <v>103</v>
      </c>
      <c r="M71" s="556">
        <f>'Forecast Cnx @ Dest. Airport'!B108</f>
        <v>0</v>
      </c>
      <c r="N71" s="556" t="str">
        <f>'Forecast Cnx @ Dest. Airport'!C108</f>
        <v>-</v>
      </c>
      <c r="O71" s="556" t="str">
        <f>'Forecast Cnx @ Dest. Airport'!D108</f>
        <v>-</v>
      </c>
      <c r="P71" s="555">
        <f>'Forecast Cnx @ Dest. Airport'!L108</f>
        <v>0</v>
      </c>
      <c r="Q71" s="260" t="e">
        <f t="shared" si="3"/>
        <v>#DIV/0!</v>
      </c>
      <c r="R71" s="555">
        <f>'Forecast Cnx @ Dest. Airport'!Q108</f>
        <v>0</v>
      </c>
      <c r="S71" s="557">
        <f>'Forecast Cnx @ Dest. Airport'!R108</f>
        <v>0</v>
      </c>
      <c r="T71" s="557"/>
    </row>
    <row r="72" spans="2:20" x14ac:dyDescent="0.3">
      <c r="B72" s="583"/>
      <c r="C72" s="584"/>
      <c r="D72" s="584"/>
      <c r="E72" s="584"/>
      <c r="F72" s="585"/>
      <c r="G72" s="585"/>
      <c r="H72" s="584"/>
      <c r="I72" s="584"/>
      <c r="J72" s="584"/>
      <c r="K72" s="584"/>
      <c r="L72" s="560">
        <v>104</v>
      </c>
      <c r="M72" s="556">
        <f>'Forecast Cnx @ Dest. Airport'!B109</f>
        <v>0</v>
      </c>
      <c r="N72" s="556" t="str">
        <f>'Forecast Cnx @ Dest. Airport'!C109</f>
        <v>-</v>
      </c>
      <c r="O72" s="556" t="str">
        <f>'Forecast Cnx @ Dest. Airport'!D109</f>
        <v>-</v>
      </c>
      <c r="P72" s="555">
        <f>'Forecast Cnx @ Dest. Airport'!L109</f>
        <v>0</v>
      </c>
      <c r="Q72" s="260" t="e">
        <f t="shared" si="3"/>
        <v>#DIV/0!</v>
      </c>
      <c r="R72" s="555">
        <f>'Forecast Cnx @ Dest. Airport'!Q109</f>
        <v>0</v>
      </c>
      <c r="S72" s="557">
        <f>'Forecast Cnx @ Dest. Airport'!R109</f>
        <v>0</v>
      </c>
      <c r="T72" s="557"/>
    </row>
    <row r="73" spans="2:20" x14ac:dyDescent="0.3">
      <c r="B73" s="583"/>
      <c r="C73" s="584"/>
      <c r="D73" s="584"/>
      <c r="E73" s="584"/>
      <c r="F73" s="585"/>
      <c r="G73" s="585"/>
      <c r="H73" s="584"/>
      <c r="I73" s="584"/>
      <c r="J73" s="584"/>
      <c r="K73" s="584"/>
      <c r="L73" s="560">
        <v>105</v>
      </c>
      <c r="M73" s="556">
        <f>'Forecast Cnx @ Dest. Airport'!B110</f>
        <v>0</v>
      </c>
      <c r="N73" s="556" t="str">
        <f>'Forecast Cnx @ Dest. Airport'!C110</f>
        <v>-</v>
      </c>
      <c r="O73" s="556" t="str">
        <f>'Forecast Cnx @ Dest. Airport'!D110</f>
        <v>-</v>
      </c>
      <c r="P73" s="555">
        <f>'Forecast Cnx @ Dest. Airport'!L110</f>
        <v>0</v>
      </c>
      <c r="Q73" s="260" t="e">
        <f t="shared" si="3"/>
        <v>#DIV/0!</v>
      </c>
      <c r="R73" s="555">
        <f>'Forecast Cnx @ Dest. Airport'!Q110</f>
        <v>0</v>
      </c>
      <c r="S73" s="557">
        <f>'Forecast Cnx @ Dest. Airport'!R110</f>
        <v>0</v>
      </c>
      <c r="T73" s="557"/>
    </row>
    <row r="74" spans="2:20" x14ac:dyDescent="0.3">
      <c r="B74" s="583"/>
      <c r="C74" s="584"/>
      <c r="D74" s="584"/>
      <c r="E74" s="584"/>
      <c r="F74" s="585"/>
      <c r="G74" s="585"/>
      <c r="H74" s="584"/>
      <c r="I74" s="584"/>
      <c r="J74" s="584"/>
      <c r="K74" s="584"/>
      <c r="L74" s="560">
        <v>106</v>
      </c>
      <c r="M74" s="556">
        <f>'Forecast Cnx @ Dest. Airport'!B111</f>
        <v>0</v>
      </c>
      <c r="N74" s="556" t="str">
        <f>'Forecast Cnx @ Dest. Airport'!C111</f>
        <v>-</v>
      </c>
      <c r="O74" s="556" t="str">
        <f>'Forecast Cnx @ Dest. Airport'!D111</f>
        <v>-</v>
      </c>
      <c r="P74" s="555">
        <f>'Forecast Cnx @ Dest. Airport'!L111</f>
        <v>0</v>
      </c>
      <c r="Q74" s="260" t="e">
        <f t="shared" si="3"/>
        <v>#DIV/0!</v>
      </c>
      <c r="R74" s="555">
        <f>'Forecast Cnx @ Dest. Airport'!Q111</f>
        <v>0</v>
      </c>
      <c r="S74" s="557">
        <f>'Forecast Cnx @ Dest. Airport'!R111</f>
        <v>0</v>
      </c>
      <c r="T74" s="557"/>
    </row>
    <row r="75" spans="2:20" x14ac:dyDescent="0.3">
      <c r="B75" s="583"/>
      <c r="C75" s="584"/>
      <c r="D75" s="584"/>
      <c r="E75" s="584"/>
      <c r="F75" s="585"/>
      <c r="G75" s="585"/>
      <c r="H75" s="584"/>
      <c r="I75" s="584"/>
      <c r="J75" s="584"/>
      <c r="K75" s="584"/>
      <c r="L75" s="560">
        <v>107</v>
      </c>
      <c r="M75" s="556">
        <f>'Forecast Cnx @ Dest. Airport'!B112</f>
        <v>0</v>
      </c>
      <c r="N75" s="556" t="str">
        <f>'Forecast Cnx @ Dest. Airport'!C112</f>
        <v>-</v>
      </c>
      <c r="O75" s="556" t="str">
        <f>'Forecast Cnx @ Dest. Airport'!D112</f>
        <v>-</v>
      </c>
      <c r="P75" s="555">
        <f>'Forecast Cnx @ Dest. Airport'!L112</f>
        <v>0</v>
      </c>
      <c r="Q75" s="260" t="e">
        <f t="shared" si="3"/>
        <v>#DIV/0!</v>
      </c>
      <c r="R75" s="555">
        <f>'Forecast Cnx @ Dest. Airport'!Q112</f>
        <v>0</v>
      </c>
      <c r="S75" s="557">
        <f>'Forecast Cnx @ Dest. Airport'!R112</f>
        <v>0</v>
      </c>
      <c r="T75" s="557"/>
    </row>
    <row r="76" spans="2:20" x14ac:dyDescent="0.3">
      <c r="B76" s="583"/>
      <c r="C76" s="584"/>
      <c r="D76" s="584"/>
      <c r="E76" s="584"/>
      <c r="F76" s="585"/>
      <c r="G76" s="585"/>
      <c r="H76" s="584"/>
      <c r="I76" s="584"/>
      <c r="J76" s="584"/>
      <c r="K76" s="584"/>
      <c r="L76" s="560">
        <v>108</v>
      </c>
      <c r="M76" s="556">
        <f>'Forecast Cnx @ Dest. Airport'!B113</f>
        <v>0</v>
      </c>
      <c r="N76" s="556" t="str">
        <f>'Forecast Cnx @ Dest. Airport'!C113</f>
        <v>-</v>
      </c>
      <c r="O76" s="556" t="str">
        <f>'Forecast Cnx @ Dest. Airport'!D113</f>
        <v>-</v>
      </c>
      <c r="P76" s="555">
        <f>'Forecast Cnx @ Dest. Airport'!L113</f>
        <v>0</v>
      </c>
      <c r="Q76" s="260" t="e">
        <f t="shared" si="3"/>
        <v>#DIV/0!</v>
      </c>
      <c r="R76" s="555">
        <f>'Forecast Cnx @ Dest. Airport'!Q113</f>
        <v>0</v>
      </c>
      <c r="S76" s="557">
        <f>'Forecast Cnx @ Dest. Airport'!R113</f>
        <v>0</v>
      </c>
      <c r="T76" s="557"/>
    </row>
    <row r="77" spans="2:20" x14ac:dyDescent="0.3">
      <c r="B77" s="583"/>
      <c r="C77" s="584"/>
      <c r="D77" s="584"/>
      <c r="E77" s="584"/>
      <c r="F77" s="585"/>
      <c r="G77" s="585"/>
      <c r="H77" s="584"/>
      <c r="I77" s="584"/>
      <c r="J77" s="584"/>
      <c r="K77" s="584"/>
      <c r="L77" s="560">
        <v>109</v>
      </c>
      <c r="M77" s="556">
        <f>'Forecast Cnx @ Dest. Airport'!B114</f>
        <v>0</v>
      </c>
      <c r="N77" s="556" t="str">
        <f>'Forecast Cnx @ Dest. Airport'!C114</f>
        <v>-</v>
      </c>
      <c r="O77" s="556" t="str">
        <f>'Forecast Cnx @ Dest. Airport'!D114</f>
        <v>-</v>
      </c>
      <c r="P77" s="555">
        <f>'Forecast Cnx @ Dest. Airport'!L114</f>
        <v>0</v>
      </c>
      <c r="Q77" s="260" t="e">
        <f t="shared" si="3"/>
        <v>#DIV/0!</v>
      </c>
      <c r="R77" s="555">
        <f>'Forecast Cnx @ Dest. Airport'!Q114</f>
        <v>0</v>
      </c>
      <c r="S77" s="557">
        <f>'Forecast Cnx @ Dest. Airport'!R114</f>
        <v>0</v>
      </c>
      <c r="T77" s="557"/>
    </row>
    <row r="78" spans="2:20" x14ac:dyDescent="0.3">
      <c r="B78" s="583"/>
      <c r="C78" s="584"/>
      <c r="D78" s="584"/>
      <c r="E78" s="584"/>
      <c r="F78" s="585"/>
      <c r="G78" s="585"/>
      <c r="H78" s="584"/>
      <c r="I78" s="584"/>
      <c r="J78" s="584"/>
      <c r="K78" s="584"/>
      <c r="L78" s="560">
        <v>110</v>
      </c>
      <c r="M78" s="556">
        <f>'Forecast Cnx @ Dest. Airport'!B115</f>
        <v>0</v>
      </c>
      <c r="N78" s="556" t="str">
        <f>'Forecast Cnx @ Dest. Airport'!C115</f>
        <v>-</v>
      </c>
      <c r="O78" s="556" t="str">
        <f>'Forecast Cnx @ Dest. Airport'!D115</f>
        <v>-</v>
      </c>
      <c r="P78" s="555">
        <f>'Forecast Cnx @ Dest. Airport'!L115</f>
        <v>0</v>
      </c>
      <c r="Q78" s="260" t="e">
        <f t="shared" si="3"/>
        <v>#DIV/0!</v>
      </c>
      <c r="R78" s="555">
        <f>'Forecast Cnx @ Dest. Airport'!Q115</f>
        <v>0</v>
      </c>
      <c r="S78" s="557">
        <f>'Forecast Cnx @ Dest. Airport'!R115</f>
        <v>0</v>
      </c>
      <c r="T78" s="557"/>
    </row>
    <row r="79" spans="2:20" x14ac:dyDescent="0.3">
      <c r="B79" s="583"/>
      <c r="C79" s="584"/>
      <c r="D79" s="584"/>
      <c r="E79" s="584"/>
      <c r="F79" s="585"/>
      <c r="G79" s="585"/>
      <c r="H79" s="584"/>
      <c r="I79" s="584"/>
      <c r="J79" s="584"/>
      <c r="K79" s="584"/>
      <c r="L79" s="560">
        <v>111</v>
      </c>
      <c r="M79" s="556">
        <f>'Forecast Cnx @ Dest. Airport'!B116</f>
        <v>0</v>
      </c>
      <c r="N79" s="556" t="str">
        <f>'Forecast Cnx @ Dest. Airport'!C116</f>
        <v>-</v>
      </c>
      <c r="O79" s="556" t="str">
        <f>'Forecast Cnx @ Dest. Airport'!D116</f>
        <v>-</v>
      </c>
      <c r="P79" s="555">
        <f>'Forecast Cnx @ Dest. Airport'!L116</f>
        <v>0</v>
      </c>
      <c r="Q79" s="260" t="e">
        <f t="shared" si="3"/>
        <v>#DIV/0!</v>
      </c>
      <c r="R79" s="555">
        <f>'Forecast Cnx @ Dest. Airport'!Q116</f>
        <v>0</v>
      </c>
      <c r="S79" s="557">
        <f>'Forecast Cnx @ Dest. Airport'!R116</f>
        <v>0</v>
      </c>
      <c r="T79" s="557"/>
    </row>
    <row r="80" spans="2:20" x14ac:dyDescent="0.3">
      <c r="B80" s="583"/>
      <c r="C80" s="584"/>
      <c r="D80" s="584"/>
      <c r="E80" s="584"/>
      <c r="F80" s="585"/>
      <c r="G80" s="585"/>
      <c r="H80" s="584"/>
      <c r="I80" s="584"/>
      <c r="J80" s="584"/>
      <c r="K80" s="584"/>
      <c r="L80" s="560">
        <v>112</v>
      </c>
      <c r="M80" s="556">
        <f>'Forecast Cnx @ Dest. Airport'!B117</f>
        <v>0</v>
      </c>
      <c r="N80" s="556" t="str">
        <f>'Forecast Cnx @ Dest. Airport'!C117</f>
        <v>-</v>
      </c>
      <c r="O80" s="556" t="str">
        <f>'Forecast Cnx @ Dest. Airport'!D117</f>
        <v>-</v>
      </c>
      <c r="P80" s="555">
        <f>'Forecast Cnx @ Dest. Airport'!L117</f>
        <v>0</v>
      </c>
      <c r="Q80" s="260" t="e">
        <f t="shared" si="3"/>
        <v>#DIV/0!</v>
      </c>
      <c r="R80" s="555">
        <f>'Forecast Cnx @ Dest. Airport'!Q117</f>
        <v>0</v>
      </c>
      <c r="S80" s="557">
        <f>'Forecast Cnx @ Dest. Airport'!R117</f>
        <v>0</v>
      </c>
      <c r="T80" s="557"/>
    </row>
    <row r="81" spans="2:20" x14ac:dyDescent="0.3">
      <c r="B81" s="583"/>
      <c r="C81" s="584"/>
      <c r="D81" s="584"/>
      <c r="E81" s="584"/>
      <c r="F81" s="585"/>
      <c r="G81" s="585"/>
      <c r="H81" s="584"/>
      <c r="I81" s="584"/>
      <c r="J81" s="584"/>
      <c r="K81" s="584"/>
      <c r="L81" s="560">
        <v>113</v>
      </c>
      <c r="M81" s="556">
        <f>'Forecast Cnx @ Dest. Airport'!B118</f>
        <v>0</v>
      </c>
      <c r="N81" s="556" t="str">
        <f>'Forecast Cnx @ Dest. Airport'!C118</f>
        <v>-</v>
      </c>
      <c r="O81" s="556" t="str">
        <f>'Forecast Cnx @ Dest. Airport'!D118</f>
        <v>-</v>
      </c>
      <c r="P81" s="555">
        <f>'Forecast Cnx @ Dest. Airport'!L118</f>
        <v>0</v>
      </c>
      <c r="Q81" s="260" t="e">
        <f t="shared" si="3"/>
        <v>#DIV/0!</v>
      </c>
      <c r="R81" s="555">
        <f>'Forecast Cnx @ Dest. Airport'!Q118</f>
        <v>0</v>
      </c>
      <c r="S81" s="557">
        <f>'Forecast Cnx @ Dest. Airport'!R118</f>
        <v>0</v>
      </c>
      <c r="T81" s="557"/>
    </row>
    <row r="82" spans="2:20" x14ac:dyDescent="0.3">
      <c r="B82" s="583"/>
      <c r="C82" s="584"/>
      <c r="D82" s="584"/>
      <c r="E82" s="584"/>
      <c r="F82" s="585"/>
      <c r="G82" s="585"/>
      <c r="H82" s="584"/>
      <c r="I82" s="584"/>
      <c r="J82" s="584"/>
      <c r="K82" s="584"/>
      <c r="L82" s="560">
        <v>114</v>
      </c>
      <c r="M82" s="556">
        <f>'Forecast Cnx @ Dest. Airport'!B119</f>
        <v>0</v>
      </c>
      <c r="N82" s="556" t="str">
        <f>'Forecast Cnx @ Dest. Airport'!C119</f>
        <v>-</v>
      </c>
      <c r="O82" s="556" t="str">
        <f>'Forecast Cnx @ Dest. Airport'!D119</f>
        <v>-</v>
      </c>
      <c r="P82" s="555">
        <f>'Forecast Cnx @ Dest. Airport'!L119</f>
        <v>0</v>
      </c>
      <c r="Q82" s="260" t="e">
        <f t="shared" si="3"/>
        <v>#DIV/0!</v>
      </c>
      <c r="R82" s="555">
        <f>'Forecast Cnx @ Dest. Airport'!Q119</f>
        <v>0</v>
      </c>
      <c r="S82" s="557">
        <f>'Forecast Cnx @ Dest. Airport'!R119</f>
        <v>0</v>
      </c>
      <c r="T82" s="557"/>
    </row>
    <row r="83" spans="2:20" x14ac:dyDescent="0.3">
      <c r="B83" s="583"/>
      <c r="C83" s="584"/>
      <c r="D83" s="584"/>
      <c r="E83" s="584"/>
      <c r="F83" s="585"/>
      <c r="G83" s="585"/>
      <c r="H83" s="584"/>
      <c r="I83" s="584"/>
      <c r="J83" s="584"/>
      <c r="K83" s="584"/>
      <c r="L83" s="560">
        <v>115</v>
      </c>
      <c r="M83" s="556">
        <f>'Forecast Cnx @ Dest. Airport'!B120</f>
        <v>0</v>
      </c>
      <c r="N83" s="556" t="str">
        <f>'Forecast Cnx @ Dest. Airport'!C120</f>
        <v>-</v>
      </c>
      <c r="O83" s="556" t="str">
        <f>'Forecast Cnx @ Dest. Airport'!D120</f>
        <v>-</v>
      </c>
      <c r="P83" s="555">
        <f>'Forecast Cnx @ Dest. Airport'!L120</f>
        <v>0</v>
      </c>
      <c r="Q83" s="260" t="e">
        <f t="shared" si="3"/>
        <v>#DIV/0!</v>
      </c>
      <c r="R83" s="555">
        <f>'Forecast Cnx @ Dest. Airport'!Q120</f>
        <v>0</v>
      </c>
      <c r="S83" s="557">
        <f>'Forecast Cnx @ Dest. Airport'!R120</f>
        <v>0</v>
      </c>
      <c r="T83" s="557"/>
    </row>
    <row r="84" spans="2:20" x14ac:dyDescent="0.3">
      <c r="B84" s="583"/>
      <c r="C84" s="584"/>
      <c r="D84" s="584"/>
      <c r="E84" s="584"/>
      <c r="F84" s="585"/>
      <c r="G84" s="585"/>
      <c r="H84" s="584"/>
      <c r="I84" s="584"/>
      <c r="J84" s="584"/>
      <c r="K84" s="584"/>
      <c r="L84" s="560">
        <v>116</v>
      </c>
      <c r="M84" s="556">
        <f>'Forecast Cnx @ Dest. Airport'!B121</f>
        <v>0</v>
      </c>
      <c r="N84" s="556" t="str">
        <f>'Forecast Cnx @ Dest. Airport'!C121</f>
        <v>-</v>
      </c>
      <c r="O84" s="556" t="str">
        <f>'Forecast Cnx @ Dest. Airport'!D121</f>
        <v>-</v>
      </c>
      <c r="P84" s="555">
        <f>'Forecast Cnx @ Dest. Airport'!L121</f>
        <v>0</v>
      </c>
      <c r="Q84" s="260" t="e">
        <f t="shared" si="3"/>
        <v>#DIV/0!</v>
      </c>
      <c r="R84" s="555">
        <f>'Forecast Cnx @ Dest. Airport'!Q121</f>
        <v>0</v>
      </c>
      <c r="S84" s="557">
        <f>'Forecast Cnx @ Dest. Airport'!R121</f>
        <v>0</v>
      </c>
      <c r="T84" s="557"/>
    </row>
    <row r="85" spans="2:20" x14ac:dyDescent="0.3">
      <c r="B85" s="583"/>
      <c r="C85" s="584"/>
      <c r="D85" s="584"/>
      <c r="E85" s="584"/>
      <c r="F85" s="585"/>
      <c r="G85" s="585"/>
      <c r="H85" s="584"/>
      <c r="I85" s="584"/>
      <c r="J85" s="584"/>
      <c r="K85" s="584"/>
      <c r="L85" s="560">
        <v>117</v>
      </c>
      <c r="M85" s="556">
        <f>'Forecast Cnx @ Dest. Airport'!B122</f>
        <v>0</v>
      </c>
      <c r="N85" s="556" t="str">
        <f>'Forecast Cnx @ Dest. Airport'!C122</f>
        <v>-</v>
      </c>
      <c r="O85" s="556" t="str">
        <f>'Forecast Cnx @ Dest. Airport'!D122</f>
        <v>-</v>
      </c>
      <c r="P85" s="555">
        <f>'Forecast Cnx @ Dest. Airport'!L122</f>
        <v>0</v>
      </c>
      <c r="Q85" s="260" t="e">
        <f t="shared" si="3"/>
        <v>#DIV/0!</v>
      </c>
      <c r="R85" s="555">
        <f>'Forecast Cnx @ Dest. Airport'!Q122</f>
        <v>0</v>
      </c>
      <c r="S85" s="557">
        <f>'Forecast Cnx @ Dest. Airport'!R122</f>
        <v>0</v>
      </c>
      <c r="T85" s="557"/>
    </row>
    <row r="86" spans="2:20" x14ac:dyDescent="0.3">
      <c r="B86" s="583"/>
      <c r="C86" s="584"/>
      <c r="D86" s="584"/>
      <c r="E86" s="584"/>
      <c r="F86" s="585"/>
      <c r="G86" s="585"/>
      <c r="H86" s="584"/>
      <c r="I86" s="584"/>
      <c r="J86" s="584"/>
      <c r="K86" s="584"/>
      <c r="L86" s="560">
        <v>118</v>
      </c>
      <c r="M86" s="556">
        <f>'Forecast Cnx @ Dest. Airport'!B123</f>
        <v>0</v>
      </c>
      <c r="N86" s="556" t="str">
        <f>'Forecast Cnx @ Dest. Airport'!C123</f>
        <v>-</v>
      </c>
      <c r="O86" s="556" t="str">
        <f>'Forecast Cnx @ Dest. Airport'!D123</f>
        <v>-</v>
      </c>
      <c r="P86" s="555">
        <f>'Forecast Cnx @ Dest. Airport'!L123</f>
        <v>0</v>
      </c>
      <c r="Q86" s="260" t="e">
        <f t="shared" si="3"/>
        <v>#DIV/0!</v>
      </c>
      <c r="R86" s="555">
        <f>'Forecast Cnx @ Dest. Airport'!Q123</f>
        <v>0</v>
      </c>
      <c r="S86" s="557">
        <f>'Forecast Cnx @ Dest. Airport'!R123</f>
        <v>0</v>
      </c>
      <c r="T86" s="557"/>
    </row>
    <row r="87" spans="2:20" x14ac:dyDescent="0.3">
      <c r="B87" s="583"/>
      <c r="C87" s="584"/>
      <c r="D87" s="584"/>
      <c r="E87" s="584"/>
      <c r="F87" s="585"/>
      <c r="G87" s="585"/>
      <c r="H87" s="584"/>
      <c r="I87" s="584"/>
      <c r="J87" s="584"/>
      <c r="K87" s="584"/>
      <c r="L87" s="560">
        <v>119</v>
      </c>
      <c r="M87" s="556">
        <f>'Forecast Cnx @ Dest. Airport'!B124</f>
        <v>0</v>
      </c>
      <c r="N87" s="556" t="str">
        <f>'Forecast Cnx @ Dest. Airport'!C124</f>
        <v>-</v>
      </c>
      <c r="O87" s="556" t="str">
        <f>'Forecast Cnx @ Dest. Airport'!D124</f>
        <v>-</v>
      </c>
      <c r="P87" s="555">
        <f>'Forecast Cnx @ Dest. Airport'!L124</f>
        <v>0</v>
      </c>
      <c r="Q87" s="260" t="e">
        <f t="shared" si="3"/>
        <v>#DIV/0!</v>
      </c>
      <c r="R87" s="555">
        <f>'Forecast Cnx @ Dest. Airport'!Q124</f>
        <v>0</v>
      </c>
      <c r="S87" s="557">
        <f>'Forecast Cnx @ Dest. Airport'!R124</f>
        <v>0</v>
      </c>
      <c r="T87" s="557"/>
    </row>
    <row r="88" spans="2:20" x14ac:dyDescent="0.3">
      <c r="B88" s="583"/>
      <c r="C88" s="584"/>
      <c r="D88" s="584"/>
      <c r="E88" s="584"/>
      <c r="F88" s="585"/>
      <c r="G88" s="585"/>
      <c r="H88" s="584"/>
      <c r="I88" s="584"/>
      <c r="J88" s="584"/>
      <c r="K88" s="584"/>
      <c r="L88" s="560">
        <v>120</v>
      </c>
      <c r="M88" s="556">
        <f>'Forecast Cnx @ Dest. Airport'!B125</f>
        <v>0</v>
      </c>
      <c r="N88" s="556" t="str">
        <f>'Forecast Cnx @ Dest. Airport'!C125</f>
        <v>-</v>
      </c>
      <c r="O88" s="556" t="str">
        <f>'Forecast Cnx @ Dest. Airport'!D125</f>
        <v>-</v>
      </c>
      <c r="P88" s="555">
        <f>'Forecast Cnx @ Dest. Airport'!L125</f>
        <v>0</v>
      </c>
      <c r="Q88" s="260" t="e">
        <f t="shared" si="3"/>
        <v>#DIV/0!</v>
      </c>
      <c r="R88" s="555">
        <f>'Forecast Cnx @ Dest. Airport'!Q125</f>
        <v>0</v>
      </c>
      <c r="S88" s="557">
        <f>'Forecast Cnx @ Dest. Airport'!R125</f>
        <v>0</v>
      </c>
      <c r="T88" s="557"/>
    </row>
    <row r="89" spans="2:20" x14ac:dyDescent="0.3">
      <c r="B89" s="583"/>
      <c r="C89" s="584"/>
      <c r="D89" s="584"/>
      <c r="E89" s="584"/>
      <c r="F89" s="585"/>
      <c r="G89" s="585"/>
      <c r="H89" s="584"/>
      <c r="I89" s="584"/>
      <c r="J89" s="584"/>
      <c r="K89" s="584"/>
      <c r="L89" s="560">
        <v>121</v>
      </c>
      <c r="M89" s="556">
        <f>'Forecast Cnx @ Dest. Airport'!B126</f>
        <v>0</v>
      </c>
      <c r="N89" s="556" t="str">
        <f>'Forecast Cnx @ Dest. Airport'!C126</f>
        <v>-</v>
      </c>
      <c r="O89" s="556" t="str">
        <f>'Forecast Cnx @ Dest. Airport'!D126</f>
        <v>-</v>
      </c>
      <c r="P89" s="555">
        <f>'Forecast Cnx @ Dest. Airport'!L126</f>
        <v>0</v>
      </c>
      <c r="Q89" s="260" t="e">
        <f t="shared" si="3"/>
        <v>#DIV/0!</v>
      </c>
      <c r="R89" s="555">
        <f>'Forecast Cnx @ Dest. Airport'!Q126</f>
        <v>0</v>
      </c>
      <c r="S89" s="557">
        <f>'Forecast Cnx @ Dest. Airport'!R126</f>
        <v>0</v>
      </c>
      <c r="T89" s="557"/>
    </row>
    <row r="90" spans="2:20" x14ac:dyDescent="0.3">
      <c r="B90" s="583"/>
      <c r="C90" s="584"/>
      <c r="D90" s="584"/>
      <c r="E90" s="584"/>
      <c r="F90" s="585"/>
      <c r="G90" s="585"/>
      <c r="H90" s="584"/>
      <c r="I90" s="584"/>
      <c r="J90" s="584"/>
      <c r="K90" s="584"/>
      <c r="L90" s="560">
        <v>122</v>
      </c>
      <c r="M90" s="556">
        <f>'Forecast Cnx @ Dest. Airport'!B127</f>
        <v>0</v>
      </c>
      <c r="N90" s="556" t="str">
        <f>'Forecast Cnx @ Dest. Airport'!C127</f>
        <v>-</v>
      </c>
      <c r="O90" s="556" t="str">
        <f>'Forecast Cnx @ Dest. Airport'!D127</f>
        <v>-</v>
      </c>
      <c r="P90" s="555">
        <f>'Forecast Cnx @ Dest. Airport'!L127</f>
        <v>0</v>
      </c>
      <c r="Q90" s="260" t="e">
        <f t="shared" si="3"/>
        <v>#DIV/0!</v>
      </c>
      <c r="R90" s="555">
        <f>'Forecast Cnx @ Dest. Airport'!Q127</f>
        <v>0</v>
      </c>
      <c r="S90" s="557">
        <f>'Forecast Cnx @ Dest. Airport'!R127</f>
        <v>0</v>
      </c>
      <c r="T90" s="557"/>
    </row>
    <row r="91" spans="2:20" x14ac:dyDescent="0.3">
      <c r="B91" s="583"/>
      <c r="C91" s="584"/>
      <c r="D91" s="584"/>
      <c r="E91" s="584"/>
      <c r="F91" s="585"/>
      <c r="G91" s="585"/>
      <c r="H91" s="584"/>
      <c r="I91" s="584"/>
      <c r="J91" s="584"/>
      <c r="K91" s="584"/>
      <c r="L91" s="560">
        <v>123</v>
      </c>
      <c r="M91" s="556">
        <f>'Forecast Cnx @ Dest. Airport'!B128</f>
        <v>0</v>
      </c>
      <c r="N91" s="556" t="str">
        <f>'Forecast Cnx @ Dest. Airport'!C128</f>
        <v>-</v>
      </c>
      <c r="O91" s="556" t="str">
        <f>'Forecast Cnx @ Dest. Airport'!D128</f>
        <v>-</v>
      </c>
      <c r="P91" s="555">
        <f>'Forecast Cnx @ Dest. Airport'!L128</f>
        <v>0</v>
      </c>
      <c r="Q91" s="260" t="e">
        <f t="shared" si="3"/>
        <v>#DIV/0!</v>
      </c>
      <c r="R91" s="555">
        <f>'Forecast Cnx @ Dest. Airport'!Q128</f>
        <v>0</v>
      </c>
      <c r="S91" s="557">
        <f>'Forecast Cnx @ Dest. Airport'!R128</f>
        <v>0</v>
      </c>
      <c r="T91" s="557"/>
    </row>
    <row r="92" spans="2:20" x14ac:dyDescent="0.3">
      <c r="B92" s="583"/>
      <c r="C92" s="584"/>
      <c r="D92" s="584"/>
      <c r="E92" s="584"/>
      <c r="F92" s="585"/>
      <c r="G92" s="585"/>
      <c r="H92" s="584"/>
      <c r="I92" s="584"/>
      <c r="J92" s="584"/>
      <c r="K92" s="584"/>
      <c r="L92" s="560">
        <v>124</v>
      </c>
      <c r="M92" s="556">
        <f>'Forecast Cnx @ Dest. Airport'!B129</f>
        <v>0</v>
      </c>
      <c r="N92" s="556" t="str">
        <f>'Forecast Cnx @ Dest. Airport'!C129</f>
        <v>-</v>
      </c>
      <c r="O92" s="556" t="str">
        <f>'Forecast Cnx @ Dest. Airport'!D129</f>
        <v>-</v>
      </c>
      <c r="P92" s="555">
        <f>'Forecast Cnx @ Dest. Airport'!L129</f>
        <v>0</v>
      </c>
      <c r="Q92" s="260" t="e">
        <f t="shared" si="3"/>
        <v>#DIV/0!</v>
      </c>
      <c r="R92" s="555">
        <f>'Forecast Cnx @ Dest. Airport'!Q129</f>
        <v>0</v>
      </c>
      <c r="S92" s="557">
        <f>'Forecast Cnx @ Dest. Airport'!R129</f>
        <v>0</v>
      </c>
      <c r="T92" s="557"/>
    </row>
    <row r="93" spans="2:20" x14ac:dyDescent="0.3">
      <c r="B93" s="583"/>
      <c r="C93" s="584"/>
      <c r="D93" s="584"/>
      <c r="E93" s="584"/>
      <c r="F93" s="585"/>
      <c r="G93" s="585"/>
      <c r="H93" s="584"/>
      <c r="I93" s="584"/>
      <c r="J93" s="584"/>
      <c r="K93" s="584"/>
      <c r="L93" s="560">
        <v>125</v>
      </c>
      <c r="M93" s="556">
        <f>'Forecast Cnx @ Dest. Airport'!B130</f>
        <v>0</v>
      </c>
      <c r="N93" s="556" t="str">
        <f>'Forecast Cnx @ Dest. Airport'!C130</f>
        <v>-</v>
      </c>
      <c r="O93" s="556" t="str">
        <f>'Forecast Cnx @ Dest. Airport'!D130</f>
        <v>-</v>
      </c>
      <c r="P93" s="555">
        <f>'Forecast Cnx @ Dest. Airport'!L130</f>
        <v>0</v>
      </c>
      <c r="Q93" s="260" t="e">
        <f t="shared" ref="Q93:Q110" si="4">R93/P93</f>
        <v>#DIV/0!</v>
      </c>
      <c r="R93" s="555">
        <f>'Forecast Cnx @ Dest. Airport'!Q130</f>
        <v>0</v>
      </c>
      <c r="S93" s="557">
        <f>'Forecast Cnx @ Dest. Airport'!R130</f>
        <v>0</v>
      </c>
      <c r="T93" s="557"/>
    </row>
    <row r="94" spans="2:20" x14ac:dyDescent="0.3">
      <c r="B94" s="583"/>
      <c r="C94" s="584"/>
      <c r="D94" s="584"/>
      <c r="E94" s="584"/>
      <c r="F94" s="585"/>
      <c r="G94" s="585"/>
      <c r="H94" s="584"/>
      <c r="I94" s="584"/>
      <c r="J94" s="584"/>
      <c r="K94" s="584"/>
      <c r="L94" s="560">
        <v>126</v>
      </c>
      <c r="M94" s="556">
        <f>'Forecast Cnx @ Dest. Airport'!B131</f>
        <v>0</v>
      </c>
      <c r="N94" s="556" t="str">
        <f>'Forecast Cnx @ Dest. Airport'!C131</f>
        <v>-</v>
      </c>
      <c r="O94" s="556" t="str">
        <f>'Forecast Cnx @ Dest. Airport'!D131</f>
        <v>-</v>
      </c>
      <c r="P94" s="555">
        <f>'Forecast Cnx @ Dest. Airport'!L131</f>
        <v>0</v>
      </c>
      <c r="Q94" s="260" t="e">
        <f t="shared" si="4"/>
        <v>#DIV/0!</v>
      </c>
      <c r="R94" s="555">
        <f>'Forecast Cnx @ Dest. Airport'!Q131</f>
        <v>0</v>
      </c>
      <c r="S94" s="557">
        <f>'Forecast Cnx @ Dest. Airport'!R131</f>
        <v>0</v>
      </c>
      <c r="T94" s="557"/>
    </row>
    <row r="95" spans="2:20" x14ac:dyDescent="0.3">
      <c r="B95" s="583"/>
      <c r="C95" s="584"/>
      <c r="D95" s="584"/>
      <c r="E95" s="584"/>
      <c r="F95" s="585"/>
      <c r="G95" s="585"/>
      <c r="H95" s="584"/>
      <c r="I95" s="584"/>
      <c r="J95" s="584"/>
      <c r="K95" s="584"/>
      <c r="L95" s="560">
        <v>127</v>
      </c>
      <c r="M95" s="556">
        <f>'Forecast Cnx @ Dest. Airport'!B132</f>
        <v>0</v>
      </c>
      <c r="N95" s="556" t="str">
        <f>'Forecast Cnx @ Dest. Airport'!C132</f>
        <v>-</v>
      </c>
      <c r="O95" s="556" t="str">
        <f>'Forecast Cnx @ Dest. Airport'!D132</f>
        <v>-</v>
      </c>
      <c r="P95" s="555">
        <f>'Forecast Cnx @ Dest. Airport'!L132</f>
        <v>0</v>
      </c>
      <c r="Q95" s="260" t="e">
        <f t="shared" si="4"/>
        <v>#DIV/0!</v>
      </c>
      <c r="R95" s="555">
        <f>'Forecast Cnx @ Dest. Airport'!Q132</f>
        <v>0</v>
      </c>
      <c r="S95" s="557">
        <f>'Forecast Cnx @ Dest. Airport'!R132</f>
        <v>0</v>
      </c>
      <c r="T95" s="557"/>
    </row>
    <row r="96" spans="2:20" x14ac:dyDescent="0.3">
      <c r="B96" s="583"/>
      <c r="C96" s="584"/>
      <c r="D96" s="584"/>
      <c r="E96" s="584"/>
      <c r="F96" s="585"/>
      <c r="G96" s="585"/>
      <c r="H96" s="584"/>
      <c r="I96" s="584"/>
      <c r="J96" s="584"/>
      <c r="K96" s="584"/>
      <c r="L96" s="560">
        <v>128</v>
      </c>
      <c r="M96" s="556">
        <f>'Forecast Cnx @ Dest. Airport'!B133</f>
        <v>0</v>
      </c>
      <c r="N96" s="556" t="str">
        <f>'Forecast Cnx @ Dest. Airport'!C133</f>
        <v>-</v>
      </c>
      <c r="O96" s="556" t="str">
        <f>'Forecast Cnx @ Dest. Airport'!D133</f>
        <v>-</v>
      </c>
      <c r="P96" s="555">
        <f>'Forecast Cnx @ Dest. Airport'!L133</f>
        <v>0</v>
      </c>
      <c r="Q96" s="260" t="e">
        <f t="shared" si="4"/>
        <v>#DIV/0!</v>
      </c>
      <c r="R96" s="555">
        <f>'Forecast Cnx @ Dest. Airport'!Q133</f>
        <v>0</v>
      </c>
      <c r="S96" s="557">
        <f>'Forecast Cnx @ Dest. Airport'!R133</f>
        <v>0</v>
      </c>
      <c r="T96" s="557"/>
    </row>
    <row r="97" spans="2:20" x14ac:dyDescent="0.3">
      <c r="B97" s="583"/>
      <c r="C97" s="584"/>
      <c r="D97" s="584"/>
      <c r="E97" s="584"/>
      <c r="F97" s="585"/>
      <c r="G97" s="585"/>
      <c r="H97" s="584"/>
      <c r="I97" s="584"/>
      <c r="J97" s="584"/>
      <c r="K97" s="584"/>
      <c r="L97" s="560">
        <v>129</v>
      </c>
      <c r="M97" s="556">
        <f>'Forecast Cnx @ Dest. Airport'!B134</f>
        <v>0</v>
      </c>
      <c r="N97" s="556" t="str">
        <f>'Forecast Cnx @ Dest. Airport'!C134</f>
        <v>-</v>
      </c>
      <c r="O97" s="556" t="str">
        <f>'Forecast Cnx @ Dest. Airport'!D134</f>
        <v>-</v>
      </c>
      <c r="P97" s="555">
        <f>'Forecast Cnx @ Dest. Airport'!L134</f>
        <v>0</v>
      </c>
      <c r="Q97" s="260" t="e">
        <f t="shared" si="4"/>
        <v>#DIV/0!</v>
      </c>
      <c r="R97" s="555">
        <f>'Forecast Cnx @ Dest. Airport'!Q134</f>
        <v>0</v>
      </c>
      <c r="S97" s="557">
        <f>'Forecast Cnx @ Dest. Airport'!R134</f>
        <v>0</v>
      </c>
      <c r="T97" s="557"/>
    </row>
    <row r="98" spans="2:20" x14ac:dyDescent="0.3">
      <c r="B98" s="583"/>
      <c r="C98" s="584"/>
      <c r="D98" s="584"/>
      <c r="E98" s="584"/>
      <c r="F98" s="585"/>
      <c r="G98" s="585"/>
      <c r="H98" s="584"/>
      <c r="I98" s="584"/>
      <c r="J98" s="584"/>
      <c r="K98" s="584"/>
      <c r="L98" s="560">
        <v>130</v>
      </c>
      <c r="M98" s="556">
        <f>'Forecast Cnx @ Dest. Airport'!B135</f>
        <v>0</v>
      </c>
      <c r="N98" s="556" t="str">
        <f>'Forecast Cnx @ Dest. Airport'!C135</f>
        <v>-</v>
      </c>
      <c r="O98" s="556" t="str">
        <f>'Forecast Cnx @ Dest. Airport'!D135</f>
        <v>-</v>
      </c>
      <c r="P98" s="555">
        <f>'Forecast Cnx @ Dest. Airport'!L135</f>
        <v>0</v>
      </c>
      <c r="Q98" s="260" t="e">
        <f t="shared" si="4"/>
        <v>#DIV/0!</v>
      </c>
      <c r="R98" s="555">
        <f>'Forecast Cnx @ Dest. Airport'!Q135</f>
        <v>0</v>
      </c>
      <c r="S98" s="557">
        <f>'Forecast Cnx @ Dest. Airport'!R135</f>
        <v>0</v>
      </c>
      <c r="T98" s="557"/>
    </row>
    <row r="99" spans="2:20" x14ac:dyDescent="0.3">
      <c r="B99" s="583"/>
      <c r="C99" s="584"/>
      <c r="D99" s="584"/>
      <c r="E99" s="584"/>
      <c r="F99" s="585"/>
      <c r="G99" s="585"/>
      <c r="H99" s="584"/>
      <c r="I99" s="584"/>
      <c r="J99" s="584"/>
      <c r="K99" s="584"/>
      <c r="L99" s="560">
        <v>131</v>
      </c>
      <c r="M99" s="556">
        <f>'Forecast Cnx @ Dest. Airport'!B136</f>
        <v>0</v>
      </c>
      <c r="N99" s="556" t="str">
        <f>'Forecast Cnx @ Dest. Airport'!C136</f>
        <v>-</v>
      </c>
      <c r="O99" s="556" t="str">
        <f>'Forecast Cnx @ Dest. Airport'!D136</f>
        <v>-</v>
      </c>
      <c r="P99" s="555">
        <f>'Forecast Cnx @ Dest. Airport'!L136</f>
        <v>0</v>
      </c>
      <c r="Q99" s="260" t="e">
        <f t="shared" si="4"/>
        <v>#DIV/0!</v>
      </c>
      <c r="R99" s="555">
        <f>'Forecast Cnx @ Dest. Airport'!Q136</f>
        <v>0</v>
      </c>
      <c r="S99" s="557">
        <f>'Forecast Cnx @ Dest. Airport'!R136</f>
        <v>0</v>
      </c>
      <c r="T99" s="557"/>
    </row>
    <row r="100" spans="2:20" x14ac:dyDescent="0.3">
      <c r="B100" s="583"/>
      <c r="C100" s="584"/>
      <c r="D100" s="584"/>
      <c r="E100" s="584"/>
      <c r="F100" s="585"/>
      <c r="G100" s="585"/>
      <c r="H100" s="584"/>
      <c r="I100" s="584"/>
      <c r="J100" s="584"/>
      <c r="K100" s="584"/>
      <c r="L100" s="560">
        <v>132</v>
      </c>
      <c r="M100" s="556">
        <f>'Forecast Cnx @ Dest. Airport'!B137</f>
        <v>0</v>
      </c>
      <c r="N100" s="556" t="str">
        <f>'Forecast Cnx @ Dest. Airport'!C137</f>
        <v>-</v>
      </c>
      <c r="O100" s="556" t="str">
        <f>'Forecast Cnx @ Dest. Airport'!D137</f>
        <v>-</v>
      </c>
      <c r="P100" s="555">
        <f>'Forecast Cnx @ Dest. Airport'!L137</f>
        <v>0</v>
      </c>
      <c r="Q100" s="260" t="e">
        <f t="shared" si="4"/>
        <v>#DIV/0!</v>
      </c>
      <c r="R100" s="555">
        <f>'Forecast Cnx @ Dest. Airport'!Q137</f>
        <v>0</v>
      </c>
      <c r="S100" s="557">
        <f>'Forecast Cnx @ Dest. Airport'!R137</f>
        <v>0</v>
      </c>
      <c r="T100" s="557"/>
    </row>
    <row r="101" spans="2:20" x14ac:dyDescent="0.3">
      <c r="B101" s="583"/>
      <c r="C101" s="584"/>
      <c r="D101" s="584"/>
      <c r="E101" s="584"/>
      <c r="F101" s="585"/>
      <c r="G101" s="585"/>
      <c r="H101" s="584"/>
      <c r="I101" s="584"/>
      <c r="J101" s="584"/>
      <c r="K101" s="584"/>
      <c r="L101" s="560">
        <v>133</v>
      </c>
      <c r="M101" s="556">
        <f>'Forecast Cnx @ Dest. Airport'!B138</f>
        <v>0</v>
      </c>
      <c r="N101" s="556" t="str">
        <f>'Forecast Cnx @ Dest. Airport'!C138</f>
        <v>-</v>
      </c>
      <c r="O101" s="556" t="str">
        <f>'Forecast Cnx @ Dest. Airport'!D138</f>
        <v>-</v>
      </c>
      <c r="P101" s="555">
        <f>'Forecast Cnx @ Dest. Airport'!L138</f>
        <v>0</v>
      </c>
      <c r="Q101" s="260" t="e">
        <f t="shared" si="4"/>
        <v>#DIV/0!</v>
      </c>
      <c r="R101" s="555">
        <f>'Forecast Cnx @ Dest. Airport'!Q138</f>
        <v>0</v>
      </c>
      <c r="S101" s="557">
        <f>'Forecast Cnx @ Dest. Airport'!R138</f>
        <v>0</v>
      </c>
      <c r="T101" s="557"/>
    </row>
    <row r="102" spans="2:20" x14ac:dyDescent="0.3">
      <c r="B102" s="583"/>
      <c r="C102" s="584"/>
      <c r="D102" s="584"/>
      <c r="E102" s="584"/>
      <c r="F102" s="585"/>
      <c r="G102" s="585"/>
      <c r="H102" s="584"/>
      <c r="I102" s="584"/>
      <c r="J102" s="584"/>
      <c r="K102" s="584"/>
      <c r="L102" s="560">
        <v>134</v>
      </c>
      <c r="M102" s="556">
        <f>'Forecast Cnx @ Dest. Airport'!B139</f>
        <v>0</v>
      </c>
      <c r="N102" s="556" t="str">
        <f>'Forecast Cnx @ Dest. Airport'!C139</f>
        <v>-</v>
      </c>
      <c r="O102" s="556" t="str">
        <f>'Forecast Cnx @ Dest. Airport'!D139</f>
        <v>-</v>
      </c>
      <c r="P102" s="555">
        <f>'Forecast Cnx @ Dest. Airport'!L139</f>
        <v>0</v>
      </c>
      <c r="Q102" s="260" t="e">
        <f t="shared" si="4"/>
        <v>#DIV/0!</v>
      </c>
      <c r="R102" s="555">
        <f>'Forecast Cnx @ Dest. Airport'!Q139</f>
        <v>0</v>
      </c>
      <c r="S102" s="557">
        <f>'Forecast Cnx @ Dest. Airport'!R139</f>
        <v>0</v>
      </c>
      <c r="T102" s="557"/>
    </row>
    <row r="103" spans="2:20" x14ac:dyDescent="0.3">
      <c r="B103" s="583"/>
      <c r="C103" s="584"/>
      <c r="D103" s="584"/>
      <c r="E103" s="584"/>
      <c r="F103" s="585"/>
      <c r="G103" s="585"/>
      <c r="H103" s="584"/>
      <c r="I103" s="584"/>
      <c r="J103" s="584"/>
      <c r="K103" s="584"/>
      <c r="L103" s="560">
        <v>135</v>
      </c>
      <c r="M103" s="556">
        <f>'Forecast Cnx @ Dest. Airport'!B140</f>
        <v>0</v>
      </c>
      <c r="N103" s="556" t="str">
        <f>'Forecast Cnx @ Dest. Airport'!C140</f>
        <v>-</v>
      </c>
      <c r="O103" s="556" t="str">
        <f>'Forecast Cnx @ Dest. Airport'!D140</f>
        <v>-</v>
      </c>
      <c r="P103" s="555">
        <f>'Forecast Cnx @ Dest. Airport'!L140</f>
        <v>0</v>
      </c>
      <c r="Q103" s="260" t="e">
        <f t="shared" si="4"/>
        <v>#DIV/0!</v>
      </c>
      <c r="R103" s="555">
        <f>'Forecast Cnx @ Dest. Airport'!Q140</f>
        <v>0</v>
      </c>
      <c r="S103" s="557">
        <f>'Forecast Cnx @ Dest. Airport'!R140</f>
        <v>0</v>
      </c>
      <c r="T103" s="557"/>
    </row>
    <row r="104" spans="2:20" x14ac:dyDescent="0.3">
      <c r="B104" s="583"/>
      <c r="C104" s="584"/>
      <c r="D104" s="584"/>
      <c r="E104" s="584"/>
      <c r="F104" s="585"/>
      <c r="G104" s="585"/>
      <c r="H104" s="584"/>
      <c r="I104" s="584"/>
      <c r="J104" s="584"/>
      <c r="K104" s="584"/>
      <c r="L104" s="560">
        <v>136</v>
      </c>
      <c r="M104" s="556">
        <f>'Forecast Cnx @ Dest. Airport'!B141</f>
        <v>0</v>
      </c>
      <c r="N104" s="556" t="str">
        <f>'Forecast Cnx @ Dest. Airport'!C141</f>
        <v>-</v>
      </c>
      <c r="O104" s="556" t="str">
        <f>'Forecast Cnx @ Dest. Airport'!D141</f>
        <v>-</v>
      </c>
      <c r="P104" s="555">
        <f>'Forecast Cnx @ Dest. Airport'!L141</f>
        <v>0</v>
      </c>
      <c r="Q104" s="260" t="e">
        <f t="shared" si="4"/>
        <v>#DIV/0!</v>
      </c>
      <c r="R104" s="555">
        <f>'Forecast Cnx @ Dest. Airport'!Q141</f>
        <v>0</v>
      </c>
      <c r="S104" s="557">
        <f>'Forecast Cnx @ Dest. Airport'!R141</f>
        <v>0</v>
      </c>
      <c r="T104" s="557"/>
    </row>
    <row r="105" spans="2:20" x14ac:dyDescent="0.3">
      <c r="B105" s="583"/>
      <c r="C105" s="584"/>
      <c r="D105" s="584"/>
      <c r="E105" s="584"/>
      <c r="F105" s="585"/>
      <c r="G105" s="585"/>
      <c r="H105" s="584"/>
      <c r="I105" s="584"/>
      <c r="J105" s="584"/>
      <c r="K105" s="584"/>
      <c r="L105" s="560">
        <v>137</v>
      </c>
      <c r="M105" s="556">
        <f>'Forecast Cnx @ Dest. Airport'!B142</f>
        <v>0</v>
      </c>
      <c r="N105" s="556" t="str">
        <f>'Forecast Cnx @ Dest. Airport'!C142</f>
        <v>-</v>
      </c>
      <c r="O105" s="556" t="str">
        <f>'Forecast Cnx @ Dest. Airport'!D142</f>
        <v>-</v>
      </c>
      <c r="P105" s="555">
        <f>'Forecast Cnx @ Dest. Airport'!L142</f>
        <v>0</v>
      </c>
      <c r="Q105" s="260" t="e">
        <f t="shared" si="4"/>
        <v>#DIV/0!</v>
      </c>
      <c r="R105" s="555">
        <f>'Forecast Cnx @ Dest. Airport'!Q142</f>
        <v>0</v>
      </c>
      <c r="S105" s="557">
        <f>'Forecast Cnx @ Dest. Airport'!R142</f>
        <v>0</v>
      </c>
      <c r="T105" s="557"/>
    </row>
    <row r="106" spans="2:20" x14ac:dyDescent="0.3">
      <c r="B106" s="583"/>
      <c r="C106" s="584"/>
      <c r="D106" s="584"/>
      <c r="E106" s="584"/>
      <c r="F106" s="585"/>
      <c r="G106" s="585"/>
      <c r="H106" s="584"/>
      <c r="I106" s="584"/>
      <c r="J106" s="584"/>
      <c r="K106" s="584"/>
      <c r="L106" s="560">
        <v>138</v>
      </c>
      <c r="M106" s="556">
        <f>'Forecast Cnx @ Dest. Airport'!B143</f>
        <v>0</v>
      </c>
      <c r="N106" s="556" t="str">
        <f>'Forecast Cnx @ Dest. Airport'!C143</f>
        <v>-</v>
      </c>
      <c r="O106" s="556" t="str">
        <f>'Forecast Cnx @ Dest. Airport'!D143</f>
        <v>-</v>
      </c>
      <c r="P106" s="555">
        <f>'Forecast Cnx @ Dest. Airport'!L143</f>
        <v>0</v>
      </c>
      <c r="Q106" s="260" t="e">
        <f t="shared" si="4"/>
        <v>#DIV/0!</v>
      </c>
      <c r="R106" s="555">
        <f>'Forecast Cnx @ Dest. Airport'!Q143</f>
        <v>0</v>
      </c>
      <c r="S106" s="557">
        <f>'Forecast Cnx @ Dest. Airport'!R143</f>
        <v>0</v>
      </c>
      <c r="T106" s="557"/>
    </row>
    <row r="107" spans="2:20" x14ac:dyDescent="0.3">
      <c r="B107" s="583"/>
      <c r="C107" s="584"/>
      <c r="D107" s="584"/>
      <c r="E107" s="584"/>
      <c r="F107" s="585"/>
      <c r="G107" s="585"/>
      <c r="H107" s="584"/>
      <c r="I107" s="584"/>
      <c r="J107" s="584"/>
      <c r="K107" s="584"/>
      <c r="L107" s="560">
        <v>139</v>
      </c>
      <c r="M107" s="556">
        <f>'Forecast Cnx @ Dest. Airport'!B144</f>
        <v>0</v>
      </c>
      <c r="N107" s="556" t="str">
        <f>'Forecast Cnx @ Dest. Airport'!C144</f>
        <v>-</v>
      </c>
      <c r="O107" s="556" t="str">
        <f>'Forecast Cnx @ Dest. Airport'!D144</f>
        <v>-</v>
      </c>
      <c r="P107" s="555">
        <f>'Forecast Cnx @ Dest. Airport'!L144</f>
        <v>0</v>
      </c>
      <c r="Q107" s="260" t="e">
        <f t="shared" si="4"/>
        <v>#DIV/0!</v>
      </c>
      <c r="R107" s="555">
        <f>'Forecast Cnx @ Dest. Airport'!Q144</f>
        <v>0</v>
      </c>
      <c r="S107" s="557">
        <f>'Forecast Cnx @ Dest. Airport'!R144</f>
        <v>0</v>
      </c>
      <c r="T107" s="557"/>
    </row>
    <row r="108" spans="2:20" x14ac:dyDescent="0.3">
      <c r="B108" s="583"/>
      <c r="C108" s="584"/>
      <c r="D108" s="584"/>
      <c r="E108" s="584"/>
      <c r="F108" s="585"/>
      <c r="G108" s="585"/>
      <c r="H108" s="584"/>
      <c r="I108" s="584"/>
      <c r="J108" s="584"/>
      <c r="K108" s="584"/>
      <c r="L108" s="560">
        <v>140</v>
      </c>
      <c r="M108" s="556">
        <f>'Forecast Cnx @ Dest. Airport'!B145</f>
        <v>0</v>
      </c>
      <c r="N108" s="556" t="str">
        <f>'Forecast Cnx @ Dest. Airport'!C145</f>
        <v>-</v>
      </c>
      <c r="O108" s="556" t="str">
        <f>'Forecast Cnx @ Dest. Airport'!D145</f>
        <v>-</v>
      </c>
      <c r="P108" s="555">
        <f>'Forecast Cnx @ Dest. Airport'!L145</f>
        <v>0</v>
      </c>
      <c r="Q108" s="260" t="e">
        <f t="shared" si="4"/>
        <v>#DIV/0!</v>
      </c>
      <c r="R108" s="555">
        <f>'Forecast Cnx @ Dest. Airport'!Q145</f>
        <v>0</v>
      </c>
      <c r="S108" s="557">
        <f>'Forecast Cnx @ Dest. Airport'!R145</f>
        <v>0</v>
      </c>
      <c r="T108" s="557"/>
    </row>
    <row r="109" spans="2:20" x14ac:dyDescent="0.3">
      <c r="B109" s="583"/>
      <c r="C109" s="584"/>
      <c r="D109" s="584"/>
      <c r="E109" s="584"/>
      <c r="F109" s="585"/>
      <c r="G109" s="585"/>
      <c r="H109" s="584"/>
      <c r="I109" s="584"/>
      <c r="J109" s="584"/>
      <c r="K109" s="584"/>
      <c r="L109" s="560">
        <v>141</v>
      </c>
      <c r="M109" s="556">
        <f>'Forecast Cnx @ Dest. Airport'!B146</f>
        <v>0</v>
      </c>
      <c r="N109" s="556" t="str">
        <f>'Forecast Cnx @ Dest. Airport'!C146</f>
        <v>-</v>
      </c>
      <c r="O109" s="556" t="str">
        <f>'Forecast Cnx @ Dest. Airport'!D146</f>
        <v>-</v>
      </c>
      <c r="P109" s="555">
        <f>'Forecast Cnx @ Dest. Airport'!L146</f>
        <v>0</v>
      </c>
      <c r="Q109" s="260" t="e">
        <f t="shared" si="4"/>
        <v>#DIV/0!</v>
      </c>
      <c r="R109" s="555">
        <f>'Forecast Cnx @ Dest. Airport'!Q146</f>
        <v>0</v>
      </c>
      <c r="S109" s="557">
        <f>'Forecast Cnx @ Dest. Airport'!R146</f>
        <v>0</v>
      </c>
      <c r="T109" s="557"/>
    </row>
    <row r="110" spans="2:20" x14ac:dyDescent="0.3">
      <c r="B110" s="583"/>
      <c r="C110" s="584"/>
      <c r="D110" s="584"/>
      <c r="E110" s="584"/>
      <c r="F110" s="585"/>
      <c r="G110" s="585"/>
      <c r="H110" s="584"/>
      <c r="I110" s="584"/>
      <c r="J110" s="584"/>
      <c r="K110" s="584"/>
      <c r="L110" s="560">
        <v>142</v>
      </c>
      <c r="M110" s="556">
        <f>'Forecast Cnx @ Dest. Airport'!B147</f>
        <v>0</v>
      </c>
      <c r="N110" s="556" t="str">
        <f>'Forecast Cnx @ Dest. Airport'!C147</f>
        <v>-</v>
      </c>
      <c r="O110" s="556" t="str">
        <f>'Forecast Cnx @ Dest. Airport'!D147</f>
        <v>-</v>
      </c>
      <c r="P110" s="555">
        <f>'Forecast Cnx @ Dest. Airport'!L147</f>
        <v>0</v>
      </c>
      <c r="Q110" s="260" t="e">
        <f t="shared" si="4"/>
        <v>#DIV/0!</v>
      </c>
      <c r="R110" s="555">
        <f>'Forecast Cnx @ Dest. Airport'!Q147</f>
        <v>0</v>
      </c>
      <c r="S110" s="557">
        <f>'Forecast Cnx @ Dest. Airport'!R147</f>
        <v>0</v>
      </c>
      <c r="T110" s="557"/>
    </row>
    <row r="111" spans="2:20" x14ac:dyDescent="0.3">
      <c r="B111" s="583"/>
      <c r="C111" s="584"/>
      <c r="D111" s="584"/>
      <c r="E111" s="584"/>
      <c r="F111" s="585"/>
      <c r="G111" s="585"/>
      <c r="H111" s="584"/>
      <c r="I111" s="584"/>
      <c r="J111" s="584"/>
      <c r="K111" s="584"/>
      <c r="L111" s="560">
        <v>143</v>
      </c>
      <c r="M111" s="556">
        <f>'Forecast Cnx @ Dest. Airport'!B148</f>
        <v>0</v>
      </c>
      <c r="N111" s="556" t="str">
        <f>'Forecast Cnx @ Dest. Airport'!C148</f>
        <v>-</v>
      </c>
      <c r="O111" s="556" t="str">
        <f>'Forecast Cnx @ Dest. Airport'!D148</f>
        <v>-</v>
      </c>
      <c r="P111" s="555">
        <f>'Forecast Cnx @ Dest. Airport'!L148</f>
        <v>0</v>
      </c>
      <c r="Q111" s="260" t="e">
        <f t="shared" ref="Q111:Q133" si="5">R111/P111</f>
        <v>#DIV/0!</v>
      </c>
      <c r="R111" s="555">
        <f>'Forecast Cnx @ Dest. Airport'!Q148</f>
        <v>0</v>
      </c>
      <c r="S111" s="557"/>
      <c r="T111" s="557"/>
    </row>
    <row r="112" spans="2:20" x14ac:dyDescent="0.3">
      <c r="B112" s="583"/>
      <c r="C112" s="584"/>
      <c r="D112" s="584"/>
      <c r="E112" s="584"/>
      <c r="F112" s="585"/>
      <c r="G112" s="585"/>
      <c r="H112" s="584"/>
      <c r="I112" s="584"/>
      <c r="J112" s="584"/>
      <c r="K112" s="584"/>
      <c r="L112" s="560">
        <v>144</v>
      </c>
      <c r="M112" s="556">
        <f>'Forecast Cnx @ Dest. Airport'!B149</f>
        <v>0</v>
      </c>
      <c r="N112" s="556" t="str">
        <f>'Forecast Cnx @ Dest. Airport'!C149</f>
        <v>-</v>
      </c>
      <c r="O112" s="556" t="str">
        <f>'Forecast Cnx @ Dest. Airport'!D149</f>
        <v>-</v>
      </c>
      <c r="P112" s="555">
        <f>'Forecast Cnx @ Dest. Airport'!L149</f>
        <v>0</v>
      </c>
      <c r="Q112" s="260" t="e">
        <f t="shared" si="5"/>
        <v>#DIV/0!</v>
      </c>
      <c r="R112" s="555">
        <f>'Forecast Cnx @ Dest. Airport'!Q149</f>
        <v>0</v>
      </c>
      <c r="S112" s="557"/>
      <c r="T112" s="557"/>
    </row>
    <row r="113" spans="2:70" x14ac:dyDescent="0.3">
      <c r="B113" s="583"/>
      <c r="C113" s="584"/>
      <c r="D113" s="584"/>
      <c r="E113" s="584"/>
      <c r="F113" s="585"/>
      <c r="G113" s="585"/>
      <c r="H113" s="584"/>
      <c r="I113" s="584"/>
      <c r="J113" s="584"/>
      <c r="K113" s="584"/>
      <c r="L113" s="560">
        <v>145</v>
      </c>
      <c r="M113" s="556">
        <f>'Forecast Cnx @ Dest. Airport'!B150</f>
        <v>0</v>
      </c>
      <c r="N113" s="556" t="str">
        <f>'Forecast Cnx @ Dest. Airport'!C150</f>
        <v>-</v>
      </c>
      <c r="O113" s="556" t="str">
        <f>'Forecast Cnx @ Dest. Airport'!D150</f>
        <v>-</v>
      </c>
      <c r="P113" s="555">
        <f>'Forecast Cnx @ Dest. Airport'!L150</f>
        <v>0</v>
      </c>
      <c r="Q113" s="260" t="e">
        <f t="shared" si="5"/>
        <v>#DIV/0!</v>
      </c>
      <c r="R113" s="555">
        <f>'Forecast Cnx @ Dest. Airport'!Q150</f>
        <v>0</v>
      </c>
      <c r="S113" s="557"/>
      <c r="T113" s="557"/>
    </row>
    <row r="114" spans="2:70" x14ac:dyDescent="0.3">
      <c r="B114" s="583"/>
      <c r="C114" s="584"/>
      <c r="D114" s="584"/>
      <c r="E114" s="584"/>
      <c r="F114" s="585"/>
      <c r="G114" s="585"/>
      <c r="H114" s="584"/>
      <c r="I114" s="584"/>
      <c r="J114" s="584"/>
      <c r="K114" s="584"/>
      <c r="L114" s="560">
        <v>146</v>
      </c>
      <c r="M114" s="556">
        <f>'Forecast Cnx @ Dest. Airport'!B151</f>
        <v>0</v>
      </c>
      <c r="N114" s="556" t="str">
        <f>'Forecast Cnx @ Dest. Airport'!C151</f>
        <v>-</v>
      </c>
      <c r="O114" s="556" t="str">
        <f>'Forecast Cnx @ Dest. Airport'!D151</f>
        <v>-</v>
      </c>
      <c r="P114" s="555">
        <f>'Forecast Cnx @ Dest. Airport'!L151</f>
        <v>0</v>
      </c>
      <c r="Q114" s="260" t="e">
        <f t="shared" si="5"/>
        <v>#DIV/0!</v>
      </c>
      <c r="R114" s="555">
        <f>'Forecast Cnx @ Dest. Airport'!Q151</f>
        <v>0</v>
      </c>
      <c r="AD114" s="586"/>
      <c r="AE114" s="586"/>
      <c r="AF114" s="586"/>
      <c r="AG114" s="586"/>
      <c r="AH114" s="586"/>
      <c r="AI114" s="586"/>
      <c r="AJ114" s="586"/>
      <c r="AK114" s="586"/>
      <c r="AL114" s="586"/>
      <c r="AM114" s="586"/>
      <c r="AN114" s="586"/>
      <c r="AO114" s="586"/>
      <c r="AP114" s="586"/>
      <c r="AQ114" s="586"/>
      <c r="AR114" s="586"/>
      <c r="AS114" s="586"/>
      <c r="AT114" s="586"/>
      <c r="AU114" s="586"/>
      <c r="AV114" s="586"/>
      <c r="AW114" s="586"/>
      <c r="AX114" s="586"/>
      <c r="AY114" s="586"/>
      <c r="AZ114" s="586"/>
      <c r="BA114" s="586"/>
      <c r="BB114" s="586"/>
      <c r="BC114" s="586"/>
      <c r="BD114" s="586"/>
      <c r="BE114" s="586"/>
      <c r="BF114" s="586"/>
      <c r="BG114" s="586"/>
      <c r="BH114" s="586"/>
      <c r="BI114" s="586"/>
      <c r="BJ114" s="586"/>
      <c r="BK114" s="586"/>
      <c r="BL114" s="586"/>
      <c r="BM114" s="586"/>
      <c r="BN114" s="586"/>
      <c r="BO114" s="586"/>
      <c r="BP114" s="586"/>
      <c r="BQ114" s="586"/>
      <c r="BR114" s="586"/>
    </row>
    <row r="115" spans="2:70" x14ac:dyDescent="0.3">
      <c r="B115" s="583"/>
      <c r="C115" s="584"/>
      <c r="D115" s="584"/>
      <c r="E115" s="584"/>
      <c r="F115" s="585"/>
      <c r="G115" s="585"/>
      <c r="H115" s="584"/>
      <c r="I115" s="584"/>
      <c r="J115" s="584"/>
      <c r="K115" s="584"/>
      <c r="L115" s="560">
        <v>147</v>
      </c>
      <c r="M115" s="556">
        <f>'Forecast Cnx @ Dest. Airport'!B152</f>
        <v>0</v>
      </c>
      <c r="N115" s="556" t="str">
        <f>'Forecast Cnx @ Dest. Airport'!C152</f>
        <v>-</v>
      </c>
      <c r="O115" s="556" t="str">
        <f>'Forecast Cnx @ Dest. Airport'!D152</f>
        <v>-</v>
      </c>
      <c r="P115" s="555">
        <f>'Forecast Cnx @ Dest. Airport'!L152</f>
        <v>0</v>
      </c>
      <c r="Q115" s="260" t="e">
        <f t="shared" si="5"/>
        <v>#DIV/0!</v>
      </c>
      <c r="R115" s="555">
        <f>'Forecast Cnx @ Dest. Airport'!Q152</f>
        <v>0</v>
      </c>
      <c r="AD115" s="586"/>
      <c r="AE115" s="586"/>
      <c r="AF115" s="586"/>
      <c r="AG115" s="586"/>
      <c r="AH115" s="586"/>
      <c r="AI115" s="586"/>
      <c r="AJ115" s="586"/>
      <c r="AK115" s="586"/>
      <c r="AL115" s="586"/>
      <c r="AM115" s="586"/>
      <c r="AN115" s="586"/>
      <c r="AO115" s="586"/>
      <c r="AP115" s="586"/>
      <c r="AQ115" s="586"/>
      <c r="AR115" s="586"/>
      <c r="AS115" s="586"/>
      <c r="AT115" s="586"/>
      <c r="AU115" s="586"/>
      <c r="AV115" s="586"/>
      <c r="AW115" s="586"/>
      <c r="AX115" s="586"/>
      <c r="AY115" s="586"/>
      <c r="AZ115" s="586"/>
      <c r="BA115" s="586"/>
      <c r="BB115" s="586"/>
      <c r="BC115" s="586"/>
      <c r="BD115" s="586"/>
      <c r="BE115" s="586"/>
      <c r="BF115" s="586"/>
      <c r="BG115" s="586"/>
      <c r="BH115" s="586"/>
      <c r="BI115" s="586"/>
      <c r="BJ115" s="586"/>
      <c r="BK115" s="586"/>
      <c r="BL115" s="586"/>
      <c r="BM115" s="586"/>
      <c r="BN115" s="586"/>
      <c r="BO115" s="586"/>
      <c r="BP115" s="586"/>
      <c r="BQ115" s="586"/>
      <c r="BR115" s="586"/>
    </row>
    <row r="116" spans="2:70" x14ac:dyDescent="0.3">
      <c r="B116" s="583"/>
      <c r="C116" s="584"/>
      <c r="D116" s="584"/>
      <c r="E116" s="584"/>
      <c r="F116" s="585"/>
      <c r="G116" s="585"/>
      <c r="H116" s="584"/>
      <c r="I116" s="584"/>
      <c r="J116" s="584"/>
      <c r="K116" s="584"/>
      <c r="L116" s="560">
        <v>148</v>
      </c>
      <c r="M116" s="556">
        <f>'Forecast Cnx @ Dest. Airport'!B153</f>
        <v>0</v>
      </c>
      <c r="N116" s="556" t="str">
        <f>'Forecast Cnx @ Dest. Airport'!C153</f>
        <v>-</v>
      </c>
      <c r="O116" s="556" t="str">
        <f>'Forecast Cnx @ Dest. Airport'!D153</f>
        <v>-</v>
      </c>
      <c r="P116" s="555">
        <f>'Forecast Cnx @ Dest. Airport'!L153</f>
        <v>0</v>
      </c>
      <c r="Q116" s="260" t="e">
        <f t="shared" si="5"/>
        <v>#DIV/0!</v>
      </c>
      <c r="R116" s="555">
        <f>'Forecast Cnx @ Dest. Airport'!Q153</f>
        <v>0</v>
      </c>
      <c r="AD116" s="586"/>
      <c r="AE116" s="586"/>
      <c r="AF116" s="586"/>
      <c r="AG116" s="586"/>
      <c r="AH116" s="586"/>
      <c r="AI116" s="586"/>
      <c r="AJ116" s="586"/>
      <c r="AK116" s="586"/>
      <c r="AL116" s="586"/>
      <c r="AM116" s="586"/>
      <c r="AN116" s="586"/>
      <c r="AO116" s="586"/>
      <c r="AP116" s="586"/>
      <c r="AQ116" s="586"/>
      <c r="AR116" s="586"/>
      <c r="AS116" s="586"/>
      <c r="AT116" s="586"/>
      <c r="AU116" s="586"/>
      <c r="AV116" s="586"/>
      <c r="AW116" s="586"/>
      <c r="AX116" s="586"/>
      <c r="AY116" s="586"/>
      <c r="AZ116" s="586"/>
      <c r="BA116" s="586"/>
      <c r="BB116" s="586"/>
      <c r="BC116" s="586"/>
      <c r="BD116" s="586"/>
      <c r="BE116" s="586"/>
      <c r="BF116" s="586"/>
      <c r="BG116" s="586"/>
      <c r="BH116" s="586"/>
      <c r="BI116" s="586"/>
      <c r="BJ116" s="586"/>
      <c r="BK116" s="586"/>
      <c r="BL116" s="586"/>
      <c r="BM116" s="586"/>
      <c r="BN116" s="586"/>
      <c r="BO116" s="586"/>
      <c r="BP116" s="586"/>
      <c r="BQ116" s="586"/>
      <c r="BR116" s="586"/>
    </row>
    <row r="117" spans="2:70" x14ac:dyDescent="0.3">
      <c r="B117" s="583"/>
      <c r="C117" s="584"/>
      <c r="D117" s="584"/>
      <c r="E117" s="584"/>
      <c r="F117" s="585"/>
      <c r="G117" s="585"/>
      <c r="H117" s="584"/>
      <c r="I117" s="584"/>
      <c r="J117" s="584"/>
      <c r="K117" s="584"/>
      <c r="L117" s="560">
        <v>149</v>
      </c>
      <c r="M117" s="556">
        <f>'Forecast Cnx @ Dest. Airport'!B154</f>
        <v>0</v>
      </c>
      <c r="N117" s="556" t="str">
        <f>'Forecast Cnx @ Dest. Airport'!C154</f>
        <v>-</v>
      </c>
      <c r="O117" s="556" t="str">
        <f>'Forecast Cnx @ Dest. Airport'!D154</f>
        <v>-</v>
      </c>
      <c r="P117" s="555">
        <f>'Forecast Cnx @ Dest. Airport'!L154</f>
        <v>0</v>
      </c>
      <c r="Q117" s="260" t="e">
        <f t="shared" si="5"/>
        <v>#DIV/0!</v>
      </c>
      <c r="R117" s="555">
        <f>'Forecast Cnx @ Dest. Airport'!Q154</f>
        <v>0</v>
      </c>
      <c r="AD117" s="586"/>
      <c r="AE117" s="586"/>
      <c r="AF117" s="586"/>
      <c r="AG117" s="586"/>
      <c r="AH117" s="586"/>
      <c r="AI117" s="586"/>
      <c r="AJ117" s="586"/>
      <c r="AK117" s="586"/>
      <c r="AL117" s="586"/>
      <c r="AM117" s="586"/>
      <c r="AN117" s="586"/>
      <c r="AO117" s="586"/>
      <c r="AP117" s="586"/>
      <c r="AQ117" s="586"/>
      <c r="AR117" s="586"/>
      <c r="AS117" s="586"/>
      <c r="AT117" s="586"/>
      <c r="AU117" s="586"/>
      <c r="AV117" s="586"/>
      <c r="AW117" s="586"/>
      <c r="AX117" s="586"/>
      <c r="AY117" s="586"/>
      <c r="AZ117" s="586"/>
      <c r="BA117" s="586"/>
      <c r="BB117" s="586"/>
      <c r="BC117" s="586"/>
      <c r="BD117" s="586"/>
      <c r="BE117" s="586"/>
      <c r="BF117" s="586"/>
      <c r="BG117" s="586"/>
      <c r="BH117" s="586"/>
      <c r="BI117" s="586"/>
      <c r="BJ117" s="586"/>
      <c r="BK117" s="586"/>
      <c r="BL117" s="586"/>
      <c r="BM117" s="586"/>
      <c r="BN117" s="586"/>
      <c r="BO117" s="586"/>
      <c r="BP117" s="586"/>
      <c r="BQ117" s="586"/>
      <c r="BR117" s="586"/>
    </row>
    <row r="118" spans="2:70" x14ac:dyDescent="0.3">
      <c r="B118" s="583"/>
      <c r="C118" s="584"/>
      <c r="D118" s="584"/>
      <c r="E118" s="584"/>
      <c r="F118" s="585"/>
      <c r="G118" s="585"/>
      <c r="H118" s="584"/>
      <c r="I118" s="584"/>
      <c r="J118" s="584"/>
      <c r="K118" s="584"/>
      <c r="L118" s="560">
        <v>150</v>
      </c>
      <c r="M118" s="556">
        <f>'Forecast Cnx @ Dest. Airport'!B155</f>
        <v>0</v>
      </c>
      <c r="N118" s="556" t="str">
        <f>'Forecast Cnx @ Dest. Airport'!C155</f>
        <v>-</v>
      </c>
      <c r="O118" s="556" t="str">
        <f>'Forecast Cnx @ Dest. Airport'!D155</f>
        <v>-</v>
      </c>
      <c r="P118" s="555">
        <f>'Forecast Cnx @ Dest. Airport'!L155</f>
        <v>0</v>
      </c>
      <c r="Q118" s="260" t="e">
        <f t="shared" si="5"/>
        <v>#DIV/0!</v>
      </c>
      <c r="R118" s="555">
        <f>'Forecast Cnx @ Dest. Airport'!Q155</f>
        <v>0</v>
      </c>
      <c r="AD118" s="586"/>
      <c r="AE118" s="586"/>
      <c r="AF118" s="586"/>
      <c r="AG118" s="586"/>
      <c r="AH118" s="586"/>
      <c r="AI118" s="586"/>
      <c r="AJ118" s="586"/>
      <c r="AK118" s="586"/>
      <c r="AL118" s="586"/>
      <c r="AM118" s="586"/>
      <c r="AN118" s="586"/>
      <c r="AO118" s="586"/>
      <c r="AP118" s="586"/>
      <c r="AQ118" s="586"/>
      <c r="AR118" s="586"/>
      <c r="AS118" s="586"/>
      <c r="AT118" s="586"/>
      <c r="AU118" s="586"/>
      <c r="AV118" s="586"/>
      <c r="AW118" s="586"/>
      <c r="AX118" s="586"/>
      <c r="AY118" s="586"/>
      <c r="AZ118" s="586"/>
      <c r="BA118" s="586"/>
      <c r="BB118" s="586"/>
      <c r="BC118" s="586"/>
      <c r="BD118" s="586"/>
      <c r="BE118" s="586"/>
      <c r="BF118" s="586"/>
      <c r="BG118" s="586"/>
      <c r="BH118" s="586"/>
      <c r="BI118" s="586"/>
      <c r="BJ118" s="586"/>
      <c r="BK118" s="586"/>
      <c r="BL118" s="586"/>
      <c r="BM118" s="586"/>
      <c r="BN118" s="586"/>
      <c r="BO118" s="586"/>
      <c r="BP118" s="586"/>
      <c r="BQ118" s="586"/>
      <c r="BR118" s="586"/>
    </row>
    <row r="119" spans="2:70" x14ac:dyDescent="0.3">
      <c r="B119" s="583"/>
      <c r="C119" s="584"/>
      <c r="D119" s="584"/>
      <c r="E119" s="584"/>
      <c r="F119" s="585"/>
      <c r="G119" s="585"/>
      <c r="H119" s="584"/>
      <c r="I119" s="584"/>
      <c r="J119" s="584"/>
      <c r="K119" s="584"/>
      <c r="L119" s="560">
        <v>151</v>
      </c>
      <c r="M119" s="556">
        <f>'Forecast Cnx @ Dest. Airport'!B156</f>
        <v>0</v>
      </c>
      <c r="N119" s="556" t="str">
        <f>'Forecast Cnx @ Dest. Airport'!C156</f>
        <v>-</v>
      </c>
      <c r="O119" s="556" t="str">
        <f>'Forecast Cnx @ Dest. Airport'!D156</f>
        <v>-</v>
      </c>
      <c r="P119" s="555">
        <f>'Forecast Cnx @ Dest. Airport'!L156</f>
        <v>0</v>
      </c>
      <c r="Q119" s="260" t="e">
        <f t="shared" si="5"/>
        <v>#DIV/0!</v>
      </c>
      <c r="R119" s="555">
        <f>'Forecast Cnx @ Dest. Airport'!Q156</f>
        <v>0</v>
      </c>
      <c r="AD119" s="586"/>
      <c r="AE119" s="586"/>
      <c r="AF119" s="586"/>
      <c r="AG119" s="586"/>
      <c r="AH119" s="586"/>
      <c r="AI119" s="586"/>
      <c r="AJ119" s="586"/>
      <c r="AK119" s="586"/>
      <c r="AL119" s="586"/>
      <c r="AM119" s="586"/>
      <c r="AN119" s="586"/>
      <c r="AO119" s="586"/>
      <c r="AP119" s="586"/>
      <c r="AQ119" s="586"/>
      <c r="AR119" s="586"/>
      <c r="AS119" s="586"/>
      <c r="AT119" s="586"/>
      <c r="AU119" s="586"/>
      <c r="AV119" s="586"/>
      <c r="AW119" s="586"/>
      <c r="AX119" s="586"/>
      <c r="AY119" s="586"/>
      <c r="AZ119" s="586"/>
      <c r="BA119" s="586"/>
      <c r="BB119" s="586"/>
      <c r="BC119" s="586"/>
      <c r="BD119" s="586"/>
      <c r="BE119" s="586"/>
      <c r="BF119" s="586"/>
      <c r="BG119" s="586"/>
      <c r="BH119" s="586"/>
      <c r="BI119" s="586"/>
      <c r="BJ119" s="586"/>
      <c r="BK119" s="586"/>
      <c r="BL119" s="586"/>
      <c r="BM119" s="586"/>
      <c r="BN119" s="586"/>
      <c r="BO119" s="586"/>
      <c r="BP119" s="586"/>
      <c r="BQ119" s="586"/>
      <c r="BR119" s="586"/>
    </row>
    <row r="120" spans="2:70" x14ac:dyDescent="0.3">
      <c r="B120" s="583"/>
      <c r="C120" s="584"/>
      <c r="D120" s="584"/>
      <c r="E120" s="584"/>
      <c r="F120" s="585"/>
      <c r="G120" s="585"/>
      <c r="H120" s="584"/>
      <c r="I120" s="584"/>
      <c r="J120" s="584"/>
      <c r="K120" s="584"/>
      <c r="L120" s="560">
        <v>152</v>
      </c>
      <c r="M120" s="556">
        <f>'Forecast Cnx @ Dest. Airport'!B157</f>
        <v>0</v>
      </c>
      <c r="N120" s="556" t="str">
        <f>'Forecast Cnx @ Dest. Airport'!C157</f>
        <v>-</v>
      </c>
      <c r="O120" s="556" t="str">
        <f>'Forecast Cnx @ Dest. Airport'!D157</f>
        <v>-</v>
      </c>
      <c r="P120" s="555">
        <f>'Forecast Cnx @ Dest. Airport'!L157</f>
        <v>0</v>
      </c>
      <c r="Q120" s="260" t="e">
        <f t="shared" si="5"/>
        <v>#DIV/0!</v>
      </c>
      <c r="R120" s="555">
        <f>'Forecast Cnx @ Dest. Airport'!Q157</f>
        <v>0</v>
      </c>
      <c r="AD120" s="586"/>
      <c r="AE120" s="586"/>
      <c r="AF120" s="586"/>
      <c r="AG120" s="586"/>
      <c r="AH120" s="586"/>
      <c r="AI120" s="586"/>
      <c r="AJ120" s="586"/>
      <c r="AK120" s="586"/>
      <c r="AL120" s="586"/>
      <c r="AM120" s="586"/>
      <c r="AN120" s="586"/>
      <c r="AO120" s="586"/>
      <c r="AP120" s="586"/>
      <c r="AQ120" s="586"/>
      <c r="AR120" s="586"/>
      <c r="AS120" s="586"/>
      <c r="AT120" s="586"/>
      <c r="AU120" s="586"/>
      <c r="AV120" s="586"/>
      <c r="AW120" s="586"/>
      <c r="AX120" s="586"/>
      <c r="AY120" s="586"/>
      <c r="AZ120" s="586"/>
      <c r="BA120" s="586"/>
      <c r="BB120" s="586"/>
      <c r="BC120" s="586"/>
      <c r="BD120" s="586"/>
      <c r="BE120" s="586"/>
      <c r="BF120" s="586"/>
      <c r="BG120" s="586"/>
      <c r="BH120" s="586"/>
      <c r="BI120" s="586"/>
      <c r="BJ120" s="586"/>
      <c r="BK120" s="586"/>
      <c r="BL120" s="586"/>
      <c r="BM120" s="586"/>
      <c r="BN120" s="586"/>
      <c r="BO120" s="586"/>
      <c r="BP120" s="586"/>
      <c r="BQ120" s="586"/>
      <c r="BR120" s="586"/>
    </row>
    <row r="121" spans="2:70" x14ac:dyDescent="0.3">
      <c r="B121" s="583"/>
      <c r="C121" s="584"/>
      <c r="D121" s="584"/>
      <c r="E121" s="584"/>
      <c r="F121" s="585"/>
      <c r="G121" s="585"/>
      <c r="H121" s="584"/>
      <c r="I121" s="584"/>
      <c r="J121" s="584"/>
      <c r="K121" s="584"/>
      <c r="L121" s="560">
        <v>153</v>
      </c>
      <c r="M121" s="556">
        <f>'Forecast Cnx @ Dest. Airport'!B158</f>
        <v>0</v>
      </c>
      <c r="N121" s="556" t="str">
        <f>'Forecast Cnx @ Dest. Airport'!C158</f>
        <v>-</v>
      </c>
      <c r="O121" s="556" t="str">
        <f>'Forecast Cnx @ Dest. Airport'!D158</f>
        <v>-</v>
      </c>
      <c r="P121" s="555">
        <f>'Forecast Cnx @ Dest. Airport'!L158</f>
        <v>0</v>
      </c>
      <c r="Q121" s="260" t="e">
        <f t="shared" si="5"/>
        <v>#DIV/0!</v>
      </c>
      <c r="R121" s="555">
        <f>'Forecast Cnx @ Dest. Airport'!Q158</f>
        <v>0</v>
      </c>
      <c r="AD121" s="586"/>
      <c r="AE121" s="586"/>
      <c r="AF121" s="586"/>
      <c r="AG121" s="586"/>
      <c r="AH121" s="586"/>
      <c r="AI121" s="586"/>
      <c r="AJ121" s="586"/>
      <c r="AK121" s="586"/>
      <c r="AL121" s="586"/>
      <c r="AM121" s="586"/>
      <c r="AN121" s="586"/>
      <c r="AO121" s="586"/>
      <c r="AP121" s="586"/>
      <c r="AQ121" s="586"/>
      <c r="AR121" s="586"/>
      <c r="AS121" s="586"/>
      <c r="AT121" s="586"/>
      <c r="AU121" s="586"/>
      <c r="AV121" s="586"/>
      <c r="AW121" s="586"/>
      <c r="AX121" s="586"/>
      <c r="AY121" s="586"/>
      <c r="AZ121" s="586"/>
      <c r="BA121" s="586"/>
      <c r="BB121" s="586"/>
      <c r="BC121" s="586"/>
      <c r="BD121" s="586"/>
      <c r="BE121" s="586"/>
      <c r="BF121" s="586"/>
      <c r="BG121" s="586"/>
      <c r="BH121" s="586"/>
      <c r="BI121" s="586"/>
      <c r="BJ121" s="586"/>
      <c r="BK121" s="586"/>
      <c r="BL121" s="586"/>
      <c r="BM121" s="586"/>
      <c r="BN121" s="586"/>
      <c r="BO121" s="586"/>
      <c r="BP121" s="586"/>
      <c r="BQ121" s="586"/>
      <c r="BR121" s="586"/>
    </row>
    <row r="122" spans="2:70" x14ac:dyDescent="0.3">
      <c r="B122" s="583"/>
      <c r="C122" s="584"/>
      <c r="D122" s="584"/>
      <c r="E122" s="584"/>
      <c r="F122" s="585"/>
      <c r="G122" s="585"/>
      <c r="H122" s="584"/>
      <c r="I122" s="584"/>
      <c r="J122" s="584"/>
      <c r="K122" s="584"/>
      <c r="L122" s="560">
        <v>154</v>
      </c>
      <c r="M122" s="556">
        <f>'Forecast Cnx @ Dest. Airport'!B159</f>
        <v>0</v>
      </c>
      <c r="N122" s="556" t="str">
        <f>'Forecast Cnx @ Dest. Airport'!C159</f>
        <v>-</v>
      </c>
      <c r="O122" s="556" t="str">
        <f>'Forecast Cnx @ Dest. Airport'!D159</f>
        <v>-</v>
      </c>
      <c r="P122" s="555">
        <f>'Forecast Cnx @ Dest. Airport'!L159</f>
        <v>0</v>
      </c>
      <c r="Q122" s="260" t="e">
        <f t="shared" si="5"/>
        <v>#DIV/0!</v>
      </c>
      <c r="R122" s="555">
        <f>'Forecast Cnx @ Dest. Airport'!Q159</f>
        <v>0</v>
      </c>
      <c r="AD122" s="586"/>
      <c r="AE122" s="586"/>
      <c r="AF122" s="586"/>
      <c r="AG122" s="586"/>
      <c r="AH122" s="586"/>
      <c r="AI122" s="586"/>
      <c r="AJ122" s="586"/>
      <c r="AK122" s="586"/>
      <c r="AL122" s="586"/>
      <c r="AM122" s="586"/>
      <c r="AN122" s="586"/>
      <c r="AO122" s="586"/>
      <c r="AP122" s="586"/>
      <c r="AQ122" s="586"/>
      <c r="AR122" s="586"/>
      <c r="AS122" s="586"/>
      <c r="AT122" s="586"/>
      <c r="AU122" s="586"/>
      <c r="AV122" s="586"/>
      <c r="AW122" s="586"/>
      <c r="AX122" s="586"/>
      <c r="AY122" s="586"/>
      <c r="AZ122" s="586"/>
      <c r="BA122" s="586"/>
      <c r="BB122" s="586"/>
      <c r="BC122" s="586"/>
      <c r="BD122" s="586"/>
      <c r="BE122" s="586"/>
      <c r="BF122" s="586"/>
      <c r="BG122" s="586"/>
      <c r="BH122" s="586"/>
      <c r="BI122" s="586"/>
      <c r="BJ122" s="586"/>
      <c r="BK122" s="586"/>
      <c r="BL122" s="586"/>
      <c r="BM122" s="586"/>
      <c r="BN122" s="586"/>
      <c r="BO122" s="586"/>
      <c r="BP122" s="586"/>
      <c r="BQ122" s="586"/>
      <c r="BR122" s="586"/>
    </row>
    <row r="123" spans="2:70" x14ac:dyDescent="0.3">
      <c r="B123" s="583"/>
      <c r="C123" s="584"/>
      <c r="D123" s="584"/>
      <c r="E123" s="584"/>
      <c r="F123" s="585"/>
      <c r="G123" s="585"/>
      <c r="H123" s="584"/>
      <c r="I123" s="584"/>
      <c r="J123" s="584"/>
      <c r="K123" s="584"/>
      <c r="L123" s="560">
        <v>155</v>
      </c>
      <c r="M123" s="556">
        <f>'Forecast Cnx @ Dest. Airport'!B160</f>
        <v>0</v>
      </c>
      <c r="N123" s="556" t="str">
        <f>'Forecast Cnx @ Dest. Airport'!C160</f>
        <v>-</v>
      </c>
      <c r="O123" s="556" t="str">
        <f>'Forecast Cnx @ Dest. Airport'!D160</f>
        <v>-</v>
      </c>
      <c r="P123" s="555">
        <f>'Forecast Cnx @ Dest. Airport'!L160</f>
        <v>0</v>
      </c>
      <c r="Q123" s="260" t="e">
        <f t="shared" si="5"/>
        <v>#DIV/0!</v>
      </c>
      <c r="R123" s="555">
        <f>'Forecast Cnx @ Dest. Airport'!Q160</f>
        <v>0</v>
      </c>
      <c r="AD123" s="586"/>
      <c r="AE123" s="586"/>
      <c r="AF123" s="586"/>
      <c r="AG123" s="586"/>
      <c r="AH123" s="586"/>
      <c r="AI123" s="586"/>
      <c r="AJ123" s="586"/>
      <c r="AK123" s="586"/>
      <c r="AL123" s="586"/>
      <c r="AM123" s="586"/>
      <c r="AN123" s="586"/>
      <c r="AO123" s="586"/>
      <c r="AP123" s="586"/>
      <c r="AQ123" s="586"/>
      <c r="AR123" s="586"/>
      <c r="AS123" s="586"/>
      <c r="AT123" s="586"/>
      <c r="AU123" s="586"/>
      <c r="AV123" s="586"/>
      <c r="AW123" s="586"/>
      <c r="AX123" s="586"/>
      <c r="AY123" s="586"/>
      <c r="AZ123" s="586"/>
      <c r="BA123" s="586"/>
      <c r="BB123" s="586"/>
      <c r="BC123" s="586"/>
      <c r="BD123" s="586"/>
      <c r="BE123" s="586"/>
      <c r="BF123" s="586"/>
      <c r="BG123" s="586"/>
      <c r="BH123" s="586"/>
      <c r="BI123" s="586"/>
      <c r="BJ123" s="586"/>
      <c r="BK123" s="586"/>
      <c r="BL123" s="586"/>
      <c r="BM123" s="586"/>
      <c r="BN123" s="586"/>
      <c r="BO123" s="586"/>
      <c r="BP123" s="586"/>
      <c r="BQ123" s="586"/>
      <c r="BR123" s="586"/>
    </row>
    <row r="124" spans="2:70" x14ac:dyDescent="0.3">
      <c r="B124" s="583"/>
      <c r="C124" s="584"/>
      <c r="D124" s="584"/>
      <c r="E124" s="584"/>
      <c r="F124" s="585"/>
      <c r="G124" s="585"/>
      <c r="H124" s="584"/>
      <c r="I124" s="584"/>
      <c r="J124" s="584"/>
      <c r="K124" s="584"/>
      <c r="L124" s="560">
        <v>156</v>
      </c>
      <c r="M124" s="556">
        <f>'Forecast Cnx @ Dest. Airport'!B161</f>
        <v>0</v>
      </c>
      <c r="N124" s="556" t="str">
        <f>'Forecast Cnx @ Dest. Airport'!C161</f>
        <v>-</v>
      </c>
      <c r="O124" s="556" t="str">
        <f>'Forecast Cnx @ Dest. Airport'!D161</f>
        <v>-</v>
      </c>
      <c r="P124" s="555">
        <f>'Forecast Cnx @ Dest. Airport'!L161</f>
        <v>0</v>
      </c>
      <c r="Q124" s="260" t="e">
        <f t="shared" si="5"/>
        <v>#DIV/0!</v>
      </c>
      <c r="R124" s="555">
        <f>'Forecast Cnx @ Dest. Airport'!Q161</f>
        <v>0</v>
      </c>
      <c r="AD124" s="586"/>
      <c r="AE124" s="586"/>
      <c r="AF124" s="586"/>
      <c r="AG124" s="586"/>
      <c r="AH124" s="586"/>
      <c r="AI124" s="586"/>
      <c r="AJ124" s="586"/>
      <c r="AK124" s="586"/>
      <c r="AL124" s="586"/>
      <c r="AM124" s="586"/>
      <c r="AN124" s="586"/>
      <c r="AO124" s="586"/>
      <c r="AP124" s="586"/>
      <c r="AQ124" s="586"/>
      <c r="AR124" s="586"/>
      <c r="AS124" s="586"/>
      <c r="AT124" s="586"/>
      <c r="AU124" s="586"/>
      <c r="AV124" s="586"/>
      <c r="AW124" s="586"/>
      <c r="AX124" s="586"/>
      <c r="AY124" s="586"/>
      <c r="AZ124" s="586"/>
      <c r="BA124" s="586"/>
      <c r="BB124" s="586"/>
      <c r="BC124" s="586"/>
      <c r="BD124" s="586"/>
      <c r="BE124" s="586"/>
      <c r="BF124" s="586"/>
      <c r="BG124" s="586"/>
      <c r="BH124" s="586"/>
      <c r="BI124" s="586"/>
      <c r="BJ124" s="586"/>
      <c r="BK124" s="586"/>
      <c r="BL124" s="586"/>
      <c r="BM124" s="586"/>
      <c r="BN124" s="586"/>
      <c r="BO124" s="586"/>
      <c r="BP124" s="586"/>
      <c r="BQ124" s="586"/>
      <c r="BR124" s="586"/>
    </row>
    <row r="125" spans="2:70" x14ac:dyDescent="0.3">
      <c r="B125" s="583"/>
      <c r="C125" s="584"/>
      <c r="D125" s="584"/>
      <c r="E125" s="584"/>
      <c r="F125" s="585"/>
      <c r="G125" s="585"/>
      <c r="H125" s="584"/>
      <c r="I125" s="584"/>
      <c r="J125" s="584"/>
      <c r="K125" s="584"/>
      <c r="L125" s="560">
        <v>157</v>
      </c>
      <c r="M125" s="556">
        <f>'Forecast Cnx @ Dest. Airport'!B162</f>
        <v>0</v>
      </c>
      <c r="N125" s="556" t="str">
        <f>'Forecast Cnx @ Dest. Airport'!C162</f>
        <v>-</v>
      </c>
      <c r="O125" s="556" t="str">
        <f>'Forecast Cnx @ Dest. Airport'!D162</f>
        <v>-</v>
      </c>
      <c r="P125" s="555">
        <f>'Forecast Cnx @ Dest. Airport'!L162</f>
        <v>0</v>
      </c>
      <c r="Q125" s="260" t="e">
        <f t="shared" si="5"/>
        <v>#DIV/0!</v>
      </c>
      <c r="R125" s="555">
        <f>'Forecast Cnx @ Dest. Airport'!Q162</f>
        <v>0</v>
      </c>
    </row>
    <row r="126" spans="2:70" x14ac:dyDescent="0.3">
      <c r="B126" s="583"/>
      <c r="C126" s="584"/>
      <c r="D126" s="584"/>
      <c r="E126" s="584"/>
      <c r="F126" s="585"/>
      <c r="G126" s="585"/>
      <c r="H126" s="584"/>
      <c r="I126" s="584"/>
      <c r="J126" s="584"/>
      <c r="K126" s="584"/>
      <c r="L126" s="560">
        <v>158</v>
      </c>
      <c r="M126" s="556">
        <f>'Forecast Cnx @ Dest. Airport'!B163</f>
        <v>0</v>
      </c>
      <c r="N126" s="556" t="str">
        <f>'Forecast Cnx @ Dest. Airport'!C163</f>
        <v>-</v>
      </c>
      <c r="O126" s="556" t="str">
        <f>'Forecast Cnx @ Dest. Airport'!D163</f>
        <v>-</v>
      </c>
      <c r="P126" s="555">
        <f>'Forecast Cnx @ Dest. Airport'!L163</f>
        <v>0</v>
      </c>
      <c r="Q126" s="260" t="e">
        <f t="shared" si="5"/>
        <v>#DIV/0!</v>
      </c>
      <c r="R126" s="555">
        <f>'Forecast Cnx @ Dest. Airport'!Q163</f>
        <v>0</v>
      </c>
    </row>
    <row r="127" spans="2:70" x14ac:dyDescent="0.3">
      <c r="B127" s="583"/>
      <c r="C127" s="584"/>
      <c r="D127" s="584"/>
      <c r="E127" s="584"/>
      <c r="F127" s="585"/>
      <c r="G127" s="585"/>
      <c r="H127" s="584"/>
      <c r="I127" s="584"/>
      <c r="J127" s="584"/>
      <c r="K127" s="584"/>
      <c r="L127" s="560">
        <v>159</v>
      </c>
      <c r="M127" s="556">
        <f>'Forecast Cnx @ Dest. Airport'!B164</f>
        <v>0</v>
      </c>
      <c r="N127" s="556" t="str">
        <f>'Forecast Cnx @ Dest. Airport'!C164</f>
        <v>-</v>
      </c>
      <c r="O127" s="556" t="str">
        <f>'Forecast Cnx @ Dest. Airport'!D164</f>
        <v>-</v>
      </c>
      <c r="P127" s="555">
        <f>'Forecast Cnx @ Dest. Airport'!L164</f>
        <v>0</v>
      </c>
      <c r="Q127" s="260" t="e">
        <f t="shared" si="5"/>
        <v>#DIV/0!</v>
      </c>
      <c r="R127" s="555">
        <f>'Forecast Cnx @ Dest. Airport'!Q164</f>
        <v>0</v>
      </c>
    </row>
    <row r="128" spans="2:70" x14ac:dyDescent="0.3">
      <c r="B128" s="583"/>
      <c r="C128" s="584"/>
      <c r="D128" s="584"/>
      <c r="E128" s="584"/>
      <c r="F128" s="585"/>
      <c r="G128" s="585"/>
      <c r="H128" s="584"/>
      <c r="I128" s="584"/>
      <c r="J128" s="584"/>
      <c r="K128" s="584"/>
      <c r="L128" s="560">
        <v>160</v>
      </c>
      <c r="M128" s="556">
        <f>'Forecast Cnx @ Dest. Airport'!B165</f>
        <v>0</v>
      </c>
      <c r="N128" s="556" t="str">
        <f>'Forecast Cnx @ Dest. Airport'!C165</f>
        <v>-</v>
      </c>
      <c r="O128" s="556" t="str">
        <f>'Forecast Cnx @ Dest. Airport'!D165</f>
        <v>-</v>
      </c>
      <c r="P128" s="555">
        <f>'Forecast Cnx @ Dest. Airport'!L165</f>
        <v>0</v>
      </c>
      <c r="Q128" s="260" t="e">
        <f t="shared" si="5"/>
        <v>#DIV/0!</v>
      </c>
      <c r="R128" s="555">
        <f>'Forecast Cnx @ Dest. Airport'!Q165</f>
        <v>0</v>
      </c>
    </row>
    <row r="129" spans="2:18" x14ac:dyDescent="0.3">
      <c r="B129" s="583"/>
      <c r="C129" s="584"/>
      <c r="D129" s="584"/>
      <c r="E129" s="584"/>
      <c r="F129" s="585"/>
      <c r="G129" s="585"/>
      <c r="H129" s="584"/>
      <c r="I129" s="584"/>
      <c r="J129" s="584"/>
      <c r="K129" s="584"/>
      <c r="L129" s="560">
        <v>161</v>
      </c>
      <c r="M129" s="556">
        <f>'Forecast Cnx @ Dest. Airport'!B166</f>
        <v>0</v>
      </c>
      <c r="N129" s="556" t="str">
        <f>'Forecast Cnx @ Dest. Airport'!C166</f>
        <v>-</v>
      </c>
      <c r="O129" s="556" t="str">
        <f>'Forecast Cnx @ Dest. Airport'!D166</f>
        <v>-</v>
      </c>
      <c r="P129" s="555">
        <f>'Forecast Cnx @ Dest. Airport'!L166</f>
        <v>0</v>
      </c>
      <c r="Q129" s="260" t="e">
        <f t="shared" si="5"/>
        <v>#DIV/0!</v>
      </c>
      <c r="R129" s="555">
        <f>'Forecast Cnx @ Dest. Airport'!Q166</f>
        <v>0</v>
      </c>
    </row>
    <row r="130" spans="2:18" x14ac:dyDescent="0.3">
      <c r="B130" s="583"/>
      <c r="C130" s="584"/>
      <c r="D130" s="584"/>
      <c r="E130" s="584"/>
      <c r="F130" s="585"/>
      <c r="G130" s="585"/>
      <c r="H130" s="584"/>
      <c r="I130" s="584"/>
      <c r="J130" s="584"/>
      <c r="K130" s="584"/>
      <c r="L130" s="560">
        <v>162</v>
      </c>
      <c r="M130" s="556">
        <f>'Forecast Cnx @ Dest. Airport'!B167</f>
        <v>0</v>
      </c>
      <c r="N130" s="556" t="str">
        <f>'Forecast Cnx @ Dest. Airport'!C167</f>
        <v>-</v>
      </c>
      <c r="O130" s="556" t="str">
        <f>'Forecast Cnx @ Dest. Airport'!D167</f>
        <v>-</v>
      </c>
      <c r="P130" s="555">
        <f>'Forecast Cnx @ Dest. Airport'!L167</f>
        <v>0</v>
      </c>
      <c r="Q130" s="260" t="e">
        <f t="shared" si="5"/>
        <v>#DIV/0!</v>
      </c>
      <c r="R130" s="555">
        <f>'Forecast Cnx @ Dest. Airport'!Q167</f>
        <v>0</v>
      </c>
    </row>
    <row r="131" spans="2:18" x14ac:dyDescent="0.3">
      <c r="B131" s="583"/>
      <c r="C131" s="584"/>
      <c r="D131" s="584"/>
      <c r="E131" s="584"/>
      <c r="F131" s="585"/>
      <c r="G131" s="585"/>
      <c r="H131" s="584"/>
      <c r="I131" s="584"/>
      <c r="J131" s="584"/>
      <c r="K131" s="584"/>
      <c r="L131" s="560">
        <v>163</v>
      </c>
      <c r="M131" s="556">
        <f>'Forecast Cnx @ Dest. Airport'!B168</f>
        <v>0</v>
      </c>
      <c r="N131" s="556" t="str">
        <f>'Forecast Cnx @ Dest. Airport'!C168</f>
        <v>-</v>
      </c>
      <c r="O131" s="556" t="str">
        <f>'Forecast Cnx @ Dest. Airport'!D168</f>
        <v>-</v>
      </c>
      <c r="P131" s="555">
        <f>'Forecast Cnx @ Dest. Airport'!L168</f>
        <v>0</v>
      </c>
      <c r="Q131" s="260" t="e">
        <f t="shared" si="5"/>
        <v>#DIV/0!</v>
      </c>
      <c r="R131" s="555">
        <f>'Forecast Cnx @ Dest. Airport'!Q168</f>
        <v>0</v>
      </c>
    </row>
    <row r="132" spans="2:18" x14ac:dyDescent="0.3">
      <c r="B132" s="583"/>
      <c r="C132" s="584"/>
      <c r="D132" s="584"/>
      <c r="E132" s="584"/>
      <c r="F132" s="585"/>
      <c r="G132" s="585"/>
      <c r="H132" s="584"/>
      <c r="I132" s="584"/>
      <c r="J132" s="584"/>
      <c r="K132" s="584"/>
      <c r="L132" s="560">
        <v>164</v>
      </c>
      <c r="M132" s="556">
        <f>'Forecast Cnx @ Dest. Airport'!B169</f>
        <v>0</v>
      </c>
      <c r="N132" s="556" t="str">
        <f>'Forecast Cnx @ Dest. Airport'!C169</f>
        <v>-</v>
      </c>
      <c r="O132" s="556" t="str">
        <f>'Forecast Cnx @ Dest. Airport'!D169</f>
        <v>-</v>
      </c>
      <c r="P132" s="555">
        <f>'Forecast Cnx @ Dest. Airport'!L169</f>
        <v>0</v>
      </c>
      <c r="Q132" s="260" t="e">
        <f t="shared" si="5"/>
        <v>#DIV/0!</v>
      </c>
      <c r="R132" s="555">
        <f>'Forecast Cnx @ Dest. Airport'!Q169</f>
        <v>0</v>
      </c>
    </row>
    <row r="133" spans="2:18" x14ac:dyDescent="0.3">
      <c r="B133" s="583"/>
      <c r="C133" s="584"/>
      <c r="D133" s="584"/>
      <c r="E133" s="584"/>
      <c r="F133" s="585"/>
      <c r="G133" s="585"/>
      <c r="H133" s="584"/>
      <c r="I133" s="584"/>
      <c r="J133" s="584"/>
      <c r="K133" s="584"/>
      <c r="L133" s="560">
        <v>165</v>
      </c>
      <c r="M133" s="556">
        <f>'Forecast Cnx @ Dest. Airport'!B170</f>
        <v>0</v>
      </c>
      <c r="N133" s="556" t="str">
        <f>'Forecast Cnx @ Dest. Airport'!C170</f>
        <v>-</v>
      </c>
      <c r="O133" s="556" t="str">
        <f>'Forecast Cnx @ Dest. Airport'!D170</f>
        <v>-</v>
      </c>
      <c r="P133" s="555">
        <f>'Forecast Cnx @ Dest. Airport'!L170</f>
        <v>0</v>
      </c>
      <c r="Q133" s="260" t="e">
        <f t="shared" si="5"/>
        <v>#DIV/0!</v>
      </c>
      <c r="R133" s="555">
        <f>'Forecast Cnx @ Dest. Airport'!Q170</f>
        <v>0</v>
      </c>
    </row>
    <row r="134" spans="2:18" x14ac:dyDescent="0.3">
      <c r="B134" s="583"/>
      <c r="C134" s="584"/>
      <c r="D134" s="584"/>
      <c r="E134" s="584"/>
      <c r="F134" s="585"/>
      <c r="G134" s="585"/>
      <c r="H134" s="584"/>
      <c r="I134" s="584"/>
      <c r="J134" s="584"/>
      <c r="K134" s="584"/>
      <c r="L134" s="560">
        <v>166</v>
      </c>
      <c r="M134" s="556">
        <f>'Forecast Cnx @ Dest. Airport'!B171</f>
        <v>0</v>
      </c>
      <c r="N134" s="556" t="str">
        <f>'Forecast Cnx @ Dest. Airport'!C171</f>
        <v>-</v>
      </c>
      <c r="O134" s="556" t="str">
        <f>'Forecast Cnx @ Dest. Airport'!D171</f>
        <v>-</v>
      </c>
      <c r="P134" s="555">
        <f>'Forecast Cnx @ Dest. Airport'!L171</f>
        <v>0</v>
      </c>
      <c r="Q134" s="260" t="e">
        <f t="shared" ref="Q134:Q139" si="6">R134/P134</f>
        <v>#DIV/0!</v>
      </c>
      <c r="R134" s="555">
        <f>'Forecast Cnx @ Dest. Airport'!Q171</f>
        <v>0</v>
      </c>
    </row>
    <row r="135" spans="2:18" x14ac:dyDescent="0.3">
      <c r="B135" s="583"/>
      <c r="C135" s="584"/>
      <c r="D135" s="584"/>
      <c r="E135" s="584"/>
      <c r="F135" s="585"/>
      <c r="G135" s="585"/>
      <c r="H135" s="584"/>
      <c r="I135" s="584"/>
      <c r="J135" s="584"/>
      <c r="K135" s="584"/>
      <c r="L135" s="560">
        <v>167</v>
      </c>
      <c r="M135" s="556">
        <f>'Forecast Cnx @ Dest. Airport'!B172</f>
        <v>0</v>
      </c>
      <c r="N135" s="556" t="str">
        <f>'Forecast Cnx @ Dest. Airport'!C172</f>
        <v>-</v>
      </c>
      <c r="O135" s="556" t="str">
        <f>'Forecast Cnx @ Dest. Airport'!D172</f>
        <v>-</v>
      </c>
      <c r="P135" s="555">
        <f>'Forecast Cnx @ Dest. Airport'!L172</f>
        <v>0</v>
      </c>
      <c r="Q135" s="260" t="e">
        <f t="shared" si="6"/>
        <v>#DIV/0!</v>
      </c>
      <c r="R135" s="555">
        <f>'Forecast Cnx @ Dest. Airport'!Q172</f>
        <v>0</v>
      </c>
    </row>
    <row r="136" spans="2:18" x14ac:dyDescent="0.3">
      <c r="B136" s="583"/>
      <c r="C136" s="584"/>
      <c r="D136" s="584"/>
      <c r="E136" s="584"/>
      <c r="F136" s="585"/>
      <c r="G136" s="585"/>
      <c r="H136" s="584"/>
      <c r="I136" s="584"/>
      <c r="J136" s="584"/>
      <c r="K136" s="584"/>
      <c r="L136" s="560">
        <v>168</v>
      </c>
      <c r="M136" s="556">
        <f>'Forecast Cnx @ Dest. Airport'!B173</f>
        <v>0</v>
      </c>
      <c r="N136" s="556" t="str">
        <f>'Forecast Cnx @ Dest. Airport'!C173</f>
        <v>-</v>
      </c>
      <c r="O136" s="556" t="str">
        <f>'Forecast Cnx @ Dest. Airport'!D173</f>
        <v>-</v>
      </c>
      <c r="P136" s="555">
        <f>'Forecast Cnx @ Dest. Airport'!L173</f>
        <v>0</v>
      </c>
      <c r="Q136" s="260" t="e">
        <f t="shared" si="6"/>
        <v>#DIV/0!</v>
      </c>
      <c r="R136" s="555">
        <f>'Forecast Cnx @ Dest. Airport'!Q173</f>
        <v>0</v>
      </c>
    </row>
    <row r="137" spans="2:18" x14ac:dyDescent="0.3">
      <c r="B137" s="583"/>
      <c r="C137" s="584"/>
      <c r="D137" s="584"/>
      <c r="E137" s="584"/>
      <c r="F137" s="585"/>
      <c r="G137" s="585"/>
      <c r="H137" s="584"/>
      <c r="I137" s="584"/>
      <c r="J137" s="584"/>
      <c r="K137" s="584"/>
      <c r="L137" s="560">
        <v>169</v>
      </c>
      <c r="M137" s="556">
        <f>'Forecast Cnx @ Dest. Airport'!B174</f>
        <v>0</v>
      </c>
      <c r="N137" s="556" t="str">
        <f>'Forecast Cnx @ Dest. Airport'!C174</f>
        <v>-</v>
      </c>
      <c r="O137" s="556" t="str">
        <f>'Forecast Cnx @ Dest. Airport'!D174</f>
        <v>-</v>
      </c>
      <c r="P137" s="555">
        <f>'Forecast Cnx @ Dest. Airport'!L174</f>
        <v>0</v>
      </c>
      <c r="Q137" s="260" t="e">
        <f t="shared" si="6"/>
        <v>#DIV/0!</v>
      </c>
      <c r="R137" s="555">
        <f>'Forecast Cnx @ Dest. Airport'!Q174</f>
        <v>0</v>
      </c>
    </row>
    <row r="138" spans="2:18" x14ac:dyDescent="0.3">
      <c r="B138" s="583"/>
      <c r="C138" s="584"/>
      <c r="D138" s="584"/>
      <c r="E138" s="584"/>
      <c r="F138" s="585"/>
      <c r="G138" s="585"/>
      <c r="H138" s="584"/>
      <c r="I138" s="584"/>
      <c r="J138" s="584"/>
      <c r="K138" s="584"/>
      <c r="L138" s="560">
        <v>170</v>
      </c>
      <c r="M138" s="556">
        <f>'Forecast Cnx @ Dest. Airport'!B175</f>
        <v>0</v>
      </c>
      <c r="N138" s="556" t="str">
        <f>'Forecast Cnx @ Dest. Airport'!C175</f>
        <v>-</v>
      </c>
      <c r="O138" s="556" t="str">
        <f>'Forecast Cnx @ Dest. Airport'!D175</f>
        <v>-</v>
      </c>
      <c r="P138" s="555">
        <f>'Forecast Cnx @ Dest. Airport'!L175</f>
        <v>0</v>
      </c>
      <c r="Q138" s="260" t="e">
        <f t="shared" si="6"/>
        <v>#DIV/0!</v>
      </c>
      <c r="R138" s="555">
        <f>'Forecast Cnx @ Dest. Airport'!Q175</f>
        <v>0</v>
      </c>
    </row>
    <row r="139" spans="2:18" x14ac:dyDescent="0.3">
      <c r="B139" s="583"/>
      <c r="C139" s="584"/>
      <c r="D139" s="584"/>
      <c r="E139" s="584"/>
      <c r="F139" s="585"/>
      <c r="G139" s="585"/>
      <c r="H139" s="584"/>
      <c r="I139" s="584"/>
      <c r="J139" s="584"/>
      <c r="K139" s="584"/>
      <c r="L139" s="560">
        <v>171</v>
      </c>
      <c r="M139" s="556">
        <f>'Forecast Cnx @ Dest. Airport'!B176</f>
        <v>0</v>
      </c>
      <c r="N139" s="556">
        <f>'Forecast Cnx @ Dest. Airport'!C176</f>
        <v>0</v>
      </c>
      <c r="O139" s="556">
        <f>'Forecast Cnx @ Dest. Airport'!D176</f>
        <v>0</v>
      </c>
      <c r="P139" s="555">
        <f>'Forecast Cnx @ Dest. Airport'!L176</f>
        <v>0</v>
      </c>
      <c r="Q139" s="260" t="e">
        <f t="shared" si="6"/>
        <v>#DIV/0!</v>
      </c>
      <c r="R139" s="555">
        <f>'Forecast Cnx @ Dest. Airport'!Q176</f>
        <v>0</v>
      </c>
    </row>
    <row r="140" spans="2:18" x14ac:dyDescent="0.3">
      <c r="L140" s="587"/>
      <c r="M140" s="588"/>
      <c r="N140" s="588"/>
      <c r="O140" s="588"/>
      <c r="P140" s="557"/>
      <c r="Q140" s="589"/>
      <c r="R140" s="557"/>
    </row>
    <row r="141" spans="2:18" x14ac:dyDescent="0.3">
      <c r="L141" s="587"/>
      <c r="M141" s="588"/>
      <c r="N141" s="588"/>
      <c r="O141" s="588"/>
      <c r="P141" s="557"/>
      <c r="Q141" s="589"/>
      <c r="R141" s="557"/>
    </row>
    <row r="142" spans="2:18" x14ac:dyDescent="0.3">
      <c r="L142" s="587"/>
      <c r="M142" s="588"/>
      <c r="N142" s="588"/>
      <c r="O142" s="588"/>
      <c r="P142" s="557"/>
      <c r="Q142" s="589"/>
      <c r="R142" s="557"/>
    </row>
    <row r="143" spans="2:18" x14ac:dyDescent="0.3">
      <c r="L143" s="587"/>
      <c r="M143" s="588"/>
      <c r="N143" s="588"/>
      <c r="O143" s="588"/>
      <c r="P143" s="557"/>
      <c r="Q143" s="589"/>
      <c r="R143" s="557"/>
    </row>
    <row r="144" spans="2:18" x14ac:dyDescent="0.3">
      <c r="L144" s="587"/>
      <c r="M144" s="588"/>
      <c r="N144" s="588"/>
      <c r="O144" s="588"/>
      <c r="P144" s="557"/>
      <c r="Q144" s="589"/>
      <c r="R144" s="557"/>
    </row>
    <row r="145" spans="12:18" x14ac:dyDescent="0.3">
      <c r="L145" s="587"/>
      <c r="M145" s="588"/>
      <c r="N145" s="588"/>
      <c r="O145" s="588"/>
      <c r="P145" s="557"/>
      <c r="Q145" s="589"/>
      <c r="R145" s="557"/>
    </row>
    <row r="146" spans="12:18" x14ac:dyDescent="0.3">
      <c r="L146" s="587"/>
      <c r="M146" s="588"/>
      <c r="N146" s="588"/>
      <c r="O146" s="588"/>
      <c r="P146" s="557"/>
      <c r="Q146" s="589"/>
      <c r="R146" s="557"/>
    </row>
    <row r="147" spans="12:18" x14ac:dyDescent="0.3">
      <c r="L147" s="587"/>
      <c r="M147" s="588"/>
      <c r="N147" s="588"/>
      <c r="O147" s="588"/>
      <c r="P147" s="557"/>
      <c r="Q147" s="589"/>
      <c r="R147" s="557"/>
    </row>
  </sheetData>
  <pageMargins left="0.7" right="0.7" top="0.75" bottom="0.75" header="0.3" footer="0.3"/>
  <ignoredErrors>
    <ignoredError sqref="G22" formula="1"/>
  </ignoredError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C000"/>
  </sheetPr>
  <dimension ref="B2:X191"/>
  <sheetViews>
    <sheetView showGridLines="0" zoomScale="80" zoomScaleNormal="80" workbookViewId="0">
      <pane xSplit="1" ySplit="3" topLeftCell="B10" activePane="bottomRight" state="frozenSplit"/>
      <selection activeCell="G15" sqref="G15"/>
      <selection pane="topRight" activeCell="G15" sqref="G15"/>
      <selection pane="bottomLeft" activeCell="G15" sqref="G15"/>
      <selection pane="bottomRight" activeCell="B6" sqref="B6:S50"/>
    </sheetView>
  </sheetViews>
  <sheetFormatPr defaultRowHeight="14.25" outlineLevelCol="1" x14ac:dyDescent="0.2"/>
  <cols>
    <col min="1" max="1" width="2.85546875" style="512" customWidth="1"/>
    <col min="2" max="2" width="4.28515625" style="514" customWidth="1"/>
    <col min="3" max="3" width="8.140625" style="512" bestFit="1" customWidth="1"/>
    <col min="4" max="4" width="22" style="512" bestFit="1" customWidth="1"/>
    <col min="5" max="5" width="16.28515625" style="512" bestFit="1" customWidth="1"/>
    <col min="6" max="6" width="10.5703125" style="513" customWidth="1"/>
    <col min="7" max="7" width="11.5703125" style="513" bestFit="1" customWidth="1"/>
    <col min="8" max="8" width="9.85546875" style="512" bestFit="1" customWidth="1"/>
    <col min="9" max="9" width="11.42578125" style="512" hidden="1" customWidth="1" outlineLevel="1"/>
    <col min="10" max="10" width="7.85546875" style="512" customWidth="1" outlineLevel="1"/>
    <col min="11" max="11" width="1.42578125" style="452" customWidth="1"/>
    <col min="12" max="12" width="3.42578125" style="514" customWidth="1"/>
    <col min="13" max="13" width="8.140625" style="512" customWidth="1"/>
    <col min="14" max="14" width="16.140625" style="512" customWidth="1"/>
    <col min="15" max="15" width="18.28515625" style="512" customWidth="1"/>
    <col min="16" max="16" width="10.85546875" style="512" bestFit="1" customWidth="1"/>
    <col min="17" max="17" width="11.5703125" style="512" bestFit="1" customWidth="1"/>
    <col min="18" max="18" width="10.140625" style="512" bestFit="1" customWidth="1"/>
    <col min="19" max="19" width="8" style="512" customWidth="1"/>
    <col min="20" max="22" width="15.5703125" style="512" customWidth="1"/>
    <col min="23" max="23" width="10.7109375" style="512" customWidth="1"/>
    <col min="24" max="24" width="13.7109375" style="512" customWidth="1"/>
    <col min="25" max="25" width="9.140625" style="512"/>
    <col min="26" max="26" width="22.85546875" style="512" customWidth="1"/>
    <col min="27" max="32" width="15.5703125" style="512" customWidth="1"/>
    <col min="33" max="33" width="9.140625" style="512"/>
    <col min="34" max="34" width="12.7109375" style="512" customWidth="1"/>
    <col min="35" max="37" width="9.140625" style="512"/>
    <col min="38" max="38" width="12.5703125" style="512" customWidth="1"/>
    <col min="39" max="16384" width="9.140625" style="512"/>
  </cols>
  <sheetData>
    <row r="2" spans="2:24" x14ac:dyDescent="0.2">
      <c r="B2" s="511" t="str">
        <f ca="1">RIGHT(CELL("filename", B2), LEN(CELL("filename", B2)) - SEARCH("]", CELL("filename", B2)))</f>
        <v>Cnx at Home Hub TABLE</v>
      </c>
    </row>
    <row r="3" spans="2:24" ht="15" x14ac:dyDescent="0.25">
      <c r="B3" s="515" t="s">
        <v>1508</v>
      </c>
      <c r="N3" s="512">
        <f>52*7*2</f>
        <v>728</v>
      </c>
    </row>
    <row r="4" spans="2:24" ht="15" x14ac:dyDescent="0.25">
      <c r="B4" s="516" t="str">
        <f>"Forecast Number of Passengers Connecting at "&amp;AirlineHomeAirport</f>
        <v>Forecast Number of Passengers Connecting at London Heathrow</v>
      </c>
      <c r="H4" s="517"/>
      <c r="I4" s="517"/>
      <c r="J4" s="517"/>
      <c r="K4" s="946"/>
    </row>
    <row r="5" spans="2:24" ht="6" customHeight="1" x14ac:dyDescent="0.2"/>
    <row r="6" spans="2:24" s="519" customFormat="1" ht="46.5" x14ac:dyDescent="0.2">
      <c r="B6" s="931" t="s">
        <v>370</v>
      </c>
      <c r="C6" s="931" t="s">
        <v>366</v>
      </c>
      <c r="D6" s="931" t="s">
        <v>184</v>
      </c>
      <c r="E6" s="931" t="s">
        <v>1445</v>
      </c>
      <c r="F6" s="932" t="s">
        <v>8106</v>
      </c>
      <c r="G6" s="932" t="s">
        <v>8107</v>
      </c>
      <c r="H6" s="932" t="s">
        <v>1496</v>
      </c>
      <c r="I6" s="932" t="s">
        <v>1544</v>
      </c>
      <c r="J6" s="933" t="s">
        <v>8169</v>
      </c>
      <c r="K6" s="518"/>
      <c r="L6" s="931" t="s">
        <v>370</v>
      </c>
      <c r="M6" s="931" t="s">
        <v>366</v>
      </c>
      <c r="N6" s="931" t="s">
        <v>184</v>
      </c>
      <c r="O6" s="931" t="s">
        <v>1445</v>
      </c>
      <c r="P6" s="932" t="s">
        <v>8106</v>
      </c>
      <c r="Q6" s="932" t="s">
        <v>8107</v>
      </c>
      <c r="R6" s="932" t="s">
        <v>1496</v>
      </c>
      <c r="S6" s="933" t="s">
        <v>8169</v>
      </c>
    </row>
    <row r="7" spans="2:24" ht="15" x14ac:dyDescent="0.2">
      <c r="B7" s="530">
        <v>1</v>
      </c>
      <c r="C7" s="530" t="str">
        <f>'Forecast Cnx @ Home Airport'!B6</f>
        <v>PAR</v>
      </c>
      <c r="D7" s="530" t="str">
        <f>'Forecast Cnx @ Home Airport'!C6</f>
        <v>Paris</v>
      </c>
      <c r="E7" s="530" t="str">
        <f>'Forecast Cnx @ Home Airport'!D6</f>
        <v>France</v>
      </c>
      <c r="F7" s="529">
        <f>'Forecast Cnx @ Home Airport'!L6</f>
        <v>140521.15036589355</v>
      </c>
      <c r="G7" s="468">
        <f>H7/F7</f>
        <v>0.03</v>
      </c>
      <c r="H7" s="529">
        <f>'Forecast Cnx @ Home Airport'!Q6</f>
        <v>4215.6345109768063</v>
      </c>
      <c r="I7" s="529">
        <f>'Forecast Cnx @ Home Airport'!R6</f>
        <v>4215.6345109768063</v>
      </c>
      <c r="J7" s="498">
        <f>I7/(52*7*2)</f>
        <v>5.7907067458472614</v>
      </c>
      <c r="K7" s="531"/>
      <c r="L7" s="527">
        <v>38</v>
      </c>
      <c r="M7" s="530" t="str">
        <f>'Forecast Cnx @ Home Airport'!B43</f>
        <v>BFS</v>
      </c>
      <c r="N7" s="530" t="str">
        <f>'Forecast Cnx @ Home Airport'!C43</f>
        <v>Belfast</v>
      </c>
      <c r="O7" s="530" t="str">
        <f>'Forecast Cnx @ Home Airport'!D43</f>
        <v>United Kingdom</v>
      </c>
      <c r="P7" s="529">
        <f>'Forecast Cnx @ Home Airport'!L43</f>
        <v>1586.5071928695013</v>
      </c>
      <c r="Q7" s="468">
        <f>R7/P7</f>
        <v>0.19398213767500561</v>
      </c>
      <c r="R7" s="529">
        <f>'Forecast Cnx @ Home Airport'!Q43</f>
        <v>307.75405670959827</v>
      </c>
      <c r="S7" s="498">
        <f>R7/$N$3</f>
        <v>0.42273908888681083</v>
      </c>
      <c r="U7" s="512" t="s">
        <v>279</v>
      </c>
      <c r="V7" s="512" t="s">
        <v>279</v>
      </c>
      <c r="W7" s="512" t="s">
        <v>8269</v>
      </c>
      <c r="X7" s="512" t="str">
        <f>INDEX($W$7:$W$80,MATCH(V7,$U$7:$U$80,0))</f>
        <v>y</v>
      </c>
    </row>
    <row r="8" spans="2:24" ht="15" x14ac:dyDescent="0.2">
      <c r="B8" s="527">
        <v>2</v>
      </c>
      <c r="C8" s="530" t="str">
        <f>'Forecast Cnx @ Home Airport'!B7</f>
        <v>DUB</v>
      </c>
      <c r="D8" s="530" t="str">
        <f>'Forecast Cnx @ Home Airport'!C7</f>
        <v>Dublin</v>
      </c>
      <c r="E8" s="530" t="str">
        <f>'Forecast Cnx @ Home Airport'!D7</f>
        <v>Ireland</v>
      </c>
      <c r="F8" s="529">
        <f>'Forecast Cnx @ Home Airport'!L7</f>
        <v>28174.208534072572</v>
      </c>
      <c r="G8" s="468">
        <f t="shared" ref="G8:G31" si="0">H8/F8</f>
        <v>9.0000000000000011E-2</v>
      </c>
      <c r="H8" s="529">
        <f>'Forecast Cnx @ Home Airport'!Q7</f>
        <v>2535.6787680665316</v>
      </c>
      <c r="I8" s="529">
        <f>'Forecast Cnx @ Home Airport'!R7</f>
        <v>2535.6787680665316</v>
      </c>
      <c r="J8" s="498">
        <f t="shared" ref="J8:J43" si="1">H8/$N$3</f>
        <v>3.4830752308606203</v>
      </c>
      <c r="K8" s="531"/>
      <c r="L8" s="527">
        <v>39</v>
      </c>
      <c r="M8" s="530" t="str">
        <f>'Forecast Cnx @ Home Airport'!B44</f>
        <v>VCE</v>
      </c>
      <c r="N8" s="530" t="str">
        <f>'Forecast Cnx @ Home Airport'!C44</f>
        <v>Venice</v>
      </c>
      <c r="O8" s="530" t="str">
        <f>'Forecast Cnx @ Home Airport'!D44</f>
        <v>Italy</v>
      </c>
      <c r="P8" s="529">
        <f>'Forecast Cnx @ Home Airport'!L44</f>
        <v>10673.068461510047</v>
      </c>
      <c r="Q8" s="468">
        <f t="shared" ref="Q8:Q43" si="2">R8/P8</f>
        <v>2.7709800400139976E-2</v>
      </c>
      <c r="R8" s="529">
        <f>'Forecast Cnx @ Home Airport'!Q44</f>
        <v>295.74859672547245</v>
      </c>
      <c r="S8" s="498">
        <f t="shared" ref="S8:S43" si="3">R8/$N$3</f>
        <v>0.40624807242509953</v>
      </c>
      <c r="U8" s="512" t="s">
        <v>134</v>
      </c>
      <c r="V8" s="512" t="s">
        <v>134</v>
      </c>
      <c r="W8" s="512" t="s">
        <v>8269</v>
      </c>
      <c r="X8" s="512" t="str">
        <f t="shared" ref="X8:X71" si="4">INDEX($W$7:$W$80,MATCH(V8,$U$7:$U$80,0))</f>
        <v>y</v>
      </c>
    </row>
    <row r="9" spans="2:24" x14ac:dyDescent="0.2">
      <c r="B9" s="532">
        <v>3</v>
      </c>
      <c r="C9" s="530" t="str">
        <f>'Forecast Cnx @ Home Airport'!B8</f>
        <v>MUC</v>
      </c>
      <c r="D9" s="530" t="str">
        <f>'Forecast Cnx @ Home Airport'!C8</f>
        <v>Munich</v>
      </c>
      <c r="E9" s="530" t="str">
        <f>'Forecast Cnx @ Home Airport'!D8</f>
        <v>Germany</v>
      </c>
      <c r="F9" s="529">
        <f>'Forecast Cnx @ Home Airport'!L8</f>
        <v>43810.003082978925</v>
      </c>
      <c r="G9" s="468">
        <f t="shared" si="0"/>
        <v>5.3999999999999992E-2</v>
      </c>
      <c r="H9" s="529">
        <f>'Forecast Cnx @ Home Airport'!Q8</f>
        <v>2365.7401664808617</v>
      </c>
      <c r="I9" s="529">
        <f>'Forecast Cnx @ Home Airport'!R8</f>
        <v>2365.7401664808617</v>
      </c>
      <c r="J9" s="498">
        <f t="shared" si="1"/>
        <v>3.2496430858253595</v>
      </c>
      <c r="K9" s="529"/>
      <c r="L9" s="527">
        <v>40</v>
      </c>
      <c r="M9" s="530" t="str">
        <f>'Forecast Cnx @ Home Airport'!B45</f>
        <v>HAJ</v>
      </c>
      <c r="N9" s="530" t="str">
        <f>'Forecast Cnx @ Home Airport'!C45</f>
        <v>Hannover</v>
      </c>
      <c r="O9" s="530" t="str">
        <f>'Forecast Cnx @ Home Airport'!D45</f>
        <v>Germany</v>
      </c>
      <c r="P9" s="529">
        <f>'Forecast Cnx @ Home Airport'!L45</f>
        <v>4183.1763678852967</v>
      </c>
      <c r="Q9" s="468">
        <f t="shared" si="2"/>
        <v>5.9101159761692432E-2</v>
      </c>
      <c r="R9" s="529">
        <f>'Forecast Cnx @ Home Airport'!Q45</f>
        <v>247.23057482972519</v>
      </c>
      <c r="S9" s="498">
        <f t="shared" si="3"/>
        <v>0.33960243795291922</v>
      </c>
      <c r="U9" s="512" t="s">
        <v>351</v>
      </c>
      <c r="V9" s="512" t="s">
        <v>90</v>
      </c>
      <c r="W9" s="512" t="s">
        <v>8269</v>
      </c>
      <c r="X9" s="512" t="str">
        <f t="shared" si="4"/>
        <v>y</v>
      </c>
    </row>
    <row r="10" spans="2:24" x14ac:dyDescent="0.2">
      <c r="B10" s="527">
        <v>4</v>
      </c>
      <c r="C10" s="530" t="str">
        <f>'Forecast Cnx @ Home Airport'!B9</f>
        <v>CPT</v>
      </c>
      <c r="D10" s="530" t="str">
        <f>'Forecast Cnx @ Home Airport'!C9</f>
        <v>Cape Town</v>
      </c>
      <c r="E10" s="530" t="str">
        <f>'Forecast Cnx @ Home Airport'!D9</f>
        <v>South Africa</v>
      </c>
      <c r="F10" s="529">
        <f>'Forecast Cnx @ Home Airport'!L9</f>
        <v>5892.7970847553897</v>
      </c>
      <c r="G10" s="468">
        <f t="shared" si="0"/>
        <v>0.37543014617987269</v>
      </c>
      <c r="H10" s="529">
        <f>'Forecast Cnx @ Home Airport'!Q9</f>
        <v>2212.3336709380437</v>
      </c>
      <c r="I10" s="529">
        <f>'Forecast Cnx @ Home Airport'!R9</f>
        <v>2212.3336709380437</v>
      </c>
      <c r="J10" s="498">
        <f t="shared" si="1"/>
        <v>3.0389198776621478</v>
      </c>
      <c r="K10" s="529"/>
      <c r="L10" s="527">
        <v>41</v>
      </c>
      <c r="M10" s="530" t="str">
        <f>'Forecast Cnx @ Home Airport'!B46</f>
        <v>ABV</v>
      </c>
      <c r="N10" s="530" t="str">
        <f>'Forecast Cnx @ Home Airport'!C46</f>
        <v>Abuja</v>
      </c>
      <c r="O10" s="530" t="str">
        <f>'Forecast Cnx @ Home Airport'!D46</f>
        <v>Nigeria</v>
      </c>
      <c r="P10" s="529">
        <f>'Forecast Cnx @ Home Airport'!L46</f>
        <v>545.8707881020141</v>
      </c>
      <c r="Q10" s="468">
        <f t="shared" si="2"/>
        <v>0.4350257903160169</v>
      </c>
      <c r="R10" s="529">
        <f>'Forecast Cnx @ Home Airport'!Q46</f>
        <v>237.46787100450567</v>
      </c>
      <c r="S10" s="498">
        <f t="shared" si="3"/>
        <v>0.32619213050069462</v>
      </c>
      <c r="U10" s="512" t="s">
        <v>86</v>
      </c>
      <c r="V10" s="512" t="s">
        <v>86</v>
      </c>
      <c r="W10" s="512" t="s">
        <v>8269</v>
      </c>
      <c r="X10" s="512" t="str">
        <f t="shared" si="4"/>
        <v>y</v>
      </c>
    </row>
    <row r="11" spans="2:24" x14ac:dyDescent="0.2">
      <c r="B11" s="527">
        <v>5</v>
      </c>
      <c r="C11" s="530" t="str">
        <f>'Forecast Cnx @ Home Airport'!B10</f>
        <v>FRA</v>
      </c>
      <c r="D11" s="530" t="str">
        <f>'Forecast Cnx @ Home Airport'!C10</f>
        <v>Frankfurt</v>
      </c>
      <c r="E11" s="530" t="str">
        <f>'Forecast Cnx @ Home Airport'!D10</f>
        <v>Germany</v>
      </c>
      <c r="F11" s="529">
        <f>'Forecast Cnx @ Home Airport'!L10</f>
        <v>100809.51274248827</v>
      </c>
      <c r="G11" s="468">
        <f t="shared" si="0"/>
        <v>0.02</v>
      </c>
      <c r="H11" s="529">
        <f>'Forecast Cnx @ Home Airport'!Q10</f>
        <v>2016.1902548497653</v>
      </c>
      <c r="I11" s="529">
        <f>'Forecast Cnx @ Home Airport'!R10</f>
        <v>2016.1902548497653</v>
      </c>
      <c r="J11" s="498">
        <f t="shared" si="1"/>
        <v>2.7694921083101174</v>
      </c>
      <c r="K11" s="529"/>
      <c r="L11" s="527">
        <v>42</v>
      </c>
      <c r="M11" s="530" t="str">
        <f>'Forecast Cnx @ Home Airport'!B47</f>
        <v>SNN</v>
      </c>
      <c r="N11" s="530" t="str">
        <f>'Forecast Cnx @ Home Airport'!C47</f>
        <v>Shannon</v>
      </c>
      <c r="O11" s="530" t="str">
        <f>'Forecast Cnx @ Home Airport'!D47</f>
        <v>Ireland</v>
      </c>
      <c r="P11" s="529">
        <f>'Forecast Cnx @ Home Airport'!L47</f>
        <v>4740.1782178151416</v>
      </c>
      <c r="Q11" s="468">
        <f t="shared" si="2"/>
        <v>4.8896923810206203E-2</v>
      </c>
      <c r="R11" s="529">
        <f>'Forecast Cnx @ Home Airport'!Q47</f>
        <v>231.780133163306</v>
      </c>
      <c r="S11" s="498">
        <f t="shared" si="3"/>
        <v>0.31837930379575002</v>
      </c>
      <c r="U11" s="512" t="s">
        <v>27</v>
      </c>
      <c r="V11" s="512" t="s">
        <v>27</v>
      </c>
      <c r="W11" s="512" t="s">
        <v>8269</v>
      </c>
      <c r="X11" s="512" t="str">
        <f t="shared" si="4"/>
        <v>y</v>
      </c>
    </row>
    <row r="12" spans="2:24" x14ac:dyDescent="0.2">
      <c r="B12" s="532">
        <v>6</v>
      </c>
      <c r="C12" s="530" t="str">
        <f>'Forecast Cnx @ Home Airport'!B11</f>
        <v>DUS</v>
      </c>
      <c r="D12" s="530" t="str">
        <f>'Forecast Cnx @ Home Airport'!C11</f>
        <v>Duesseldorf</v>
      </c>
      <c r="E12" s="530" t="str">
        <f>'Forecast Cnx @ Home Airport'!D11</f>
        <v>Germany</v>
      </c>
      <c r="F12" s="529">
        <f>'Forecast Cnx @ Home Airport'!L11</f>
        <v>13088.285649698211</v>
      </c>
      <c r="G12" s="468">
        <f t="shared" si="0"/>
        <v>0.13700000000000001</v>
      </c>
      <c r="H12" s="529">
        <f>'Forecast Cnx @ Home Airport'!Q11</f>
        <v>1793.0951340086551</v>
      </c>
      <c r="I12" s="529">
        <f>'Forecast Cnx @ Home Airport'!R11</f>
        <v>1793.0951340086551</v>
      </c>
      <c r="J12" s="498">
        <f t="shared" si="1"/>
        <v>2.4630427664954055</v>
      </c>
      <c r="K12" s="529"/>
      <c r="L12" s="527">
        <v>43</v>
      </c>
      <c r="M12" s="530" t="str">
        <f>'Forecast Cnx @ Home Airport'!B48</f>
        <v>GOT</v>
      </c>
      <c r="N12" s="530" t="str">
        <f>'Forecast Cnx @ Home Airport'!C48</f>
        <v>Goteborg</v>
      </c>
      <c r="O12" s="530" t="str">
        <f>'Forecast Cnx @ Home Airport'!D48</f>
        <v>Sweden</v>
      </c>
      <c r="P12" s="529">
        <f>'Forecast Cnx @ Home Airport'!L48</f>
        <v>8091.5552861347678</v>
      </c>
      <c r="Q12" s="468">
        <f t="shared" si="2"/>
        <v>2.778196147732449E-2</v>
      </c>
      <c r="R12" s="529">
        <f>'Forecast Cnx @ Home Airport'!Q48</f>
        <v>224.79927725103747</v>
      </c>
      <c r="S12" s="498">
        <f t="shared" si="3"/>
        <v>0.30879021600417234</v>
      </c>
      <c r="U12" s="512" t="s">
        <v>82</v>
      </c>
      <c r="V12" s="512" t="s">
        <v>84</v>
      </c>
      <c r="W12" s="512" t="s">
        <v>8269</v>
      </c>
      <c r="X12" s="512" t="str">
        <f t="shared" si="4"/>
        <v>y</v>
      </c>
    </row>
    <row r="13" spans="2:24" x14ac:dyDescent="0.2">
      <c r="B13" s="527">
        <v>7</v>
      </c>
      <c r="C13" s="530" t="str">
        <f>'Forecast Cnx @ Home Airport'!B12</f>
        <v>AMS</v>
      </c>
      <c r="D13" s="530" t="str">
        <f>'Forecast Cnx @ Home Airport'!C12</f>
        <v>Amsterdam</v>
      </c>
      <c r="E13" s="530" t="str">
        <f>'Forecast Cnx @ Home Airport'!D12</f>
        <v>Netherlands</v>
      </c>
      <c r="F13" s="529">
        <f>'Forecast Cnx @ Home Airport'!L12</f>
        <v>60674.557043762194</v>
      </c>
      <c r="G13" s="468">
        <f t="shared" si="0"/>
        <v>2.9118452266933888E-2</v>
      </c>
      <c r="H13" s="529">
        <f>'Forecast Cnx @ Home Airport'!Q12</f>
        <v>1766.7491930961467</v>
      </c>
      <c r="I13" s="529">
        <f>'Forecast Cnx @ Home Airport'!R12</f>
        <v>1766.7491930961467</v>
      </c>
      <c r="J13" s="498">
        <f t="shared" si="1"/>
        <v>2.4268532872199815</v>
      </c>
      <c r="K13" s="529"/>
      <c r="L13" s="527">
        <v>44</v>
      </c>
      <c r="M13" s="530" t="str">
        <f>'Forecast Cnx @ Home Airport'!B49</f>
        <v>ABZ</v>
      </c>
      <c r="N13" s="530" t="str">
        <f>'Forecast Cnx @ Home Airport'!C49</f>
        <v>Aberdeen</v>
      </c>
      <c r="O13" s="530" t="str">
        <f>'Forecast Cnx @ Home Airport'!D49</f>
        <v>United Kingdom</v>
      </c>
      <c r="P13" s="529">
        <f>'Forecast Cnx @ Home Airport'!L49</f>
        <v>974.73510939295056</v>
      </c>
      <c r="Q13" s="468">
        <f t="shared" si="2"/>
        <v>0.2074901600313602</v>
      </c>
      <c r="R13" s="529">
        <f>'Forecast Cnx @ Home Airport'!Q49</f>
        <v>202.24794383612871</v>
      </c>
      <c r="S13" s="498">
        <f t="shared" si="3"/>
        <v>0.27781310966501199</v>
      </c>
      <c r="U13" s="512" t="s">
        <v>84</v>
      </c>
      <c r="V13" s="512" t="s">
        <v>88</v>
      </c>
      <c r="W13" s="512" t="s">
        <v>8269</v>
      </c>
      <c r="X13" s="512" t="str">
        <f t="shared" si="4"/>
        <v>y</v>
      </c>
    </row>
    <row r="14" spans="2:24" x14ac:dyDescent="0.2">
      <c r="B14" s="527">
        <v>8</v>
      </c>
      <c r="C14" s="530" t="str">
        <f>'Forecast Cnx @ Home Airport'!B13</f>
        <v>STO</v>
      </c>
      <c r="D14" s="530" t="str">
        <f>'Forecast Cnx @ Home Airport'!C13</f>
        <v>Stockholm</v>
      </c>
      <c r="E14" s="530" t="str">
        <f>'Forecast Cnx @ Home Airport'!D13</f>
        <v>Sweden</v>
      </c>
      <c r="F14" s="529">
        <f>'Forecast Cnx @ Home Airport'!L13</f>
        <v>25154.538187447248</v>
      </c>
      <c r="G14" s="468">
        <f t="shared" si="0"/>
        <v>6.1806158357991359E-2</v>
      </c>
      <c r="H14" s="529">
        <f>'Forecast Cnx @ Home Airport'!Q13</f>
        <v>1554.7053706355055</v>
      </c>
      <c r="I14" s="529">
        <f>'Forecast Cnx @ Home Airport'!R13</f>
        <v>1554.7053706355055</v>
      </c>
      <c r="J14" s="498">
        <f t="shared" si="1"/>
        <v>2.1355843003234964</v>
      </c>
      <c r="K14" s="529"/>
      <c r="L14" s="527">
        <v>45</v>
      </c>
      <c r="M14" s="530" t="str">
        <f>'Forecast Cnx @ Home Airport'!B50</f>
        <v>BLQ</v>
      </c>
      <c r="N14" s="530" t="str">
        <f>'Forecast Cnx @ Home Airport'!C50</f>
        <v>Bologna</v>
      </c>
      <c r="O14" s="530" t="str">
        <f>'Forecast Cnx @ Home Airport'!D50</f>
        <v>Italy</v>
      </c>
      <c r="P14" s="529">
        <f>'Forecast Cnx @ Home Airport'!L50</f>
        <v>3871.5245649573353</v>
      </c>
      <c r="Q14" s="468">
        <f t="shared" si="2"/>
        <v>4.1844313821947719E-2</v>
      </c>
      <c r="R14" s="529">
        <f>'Forecast Cnx @ Home Airport'!Q50</f>
        <v>162.00128886545437</v>
      </c>
      <c r="S14" s="498">
        <f t="shared" si="3"/>
        <v>0.2225292429470527</v>
      </c>
      <c r="U14" s="512" t="s">
        <v>90</v>
      </c>
      <c r="V14" s="512" t="s">
        <v>351</v>
      </c>
      <c r="W14" s="512" t="s">
        <v>8269</v>
      </c>
      <c r="X14" s="512" t="str">
        <f t="shared" si="4"/>
        <v>y</v>
      </c>
    </row>
    <row r="15" spans="2:24" x14ac:dyDescent="0.2">
      <c r="B15" s="532">
        <v>9</v>
      </c>
      <c r="C15" s="530" t="str">
        <f>'Forecast Cnx @ Home Airport'!B14</f>
        <v>GVA</v>
      </c>
      <c r="D15" s="530" t="str">
        <f>'Forecast Cnx @ Home Airport'!C14</f>
        <v>Geneva</v>
      </c>
      <c r="E15" s="530" t="str">
        <f>'Forecast Cnx @ Home Airport'!D14</f>
        <v>Switzerland</v>
      </c>
      <c r="F15" s="529">
        <f>'Forecast Cnx @ Home Airport'!L14</f>
        <v>12127.652599584395</v>
      </c>
      <c r="G15" s="468">
        <f>H15/F15</f>
        <v>0.12625443220119104</v>
      </c>
      <c r="H15" s="529">
        <f>'Forecast Cnx @ Home Airport'!Q14</f>
        <v>1531.1698928938263</v>
      </c>
      <c r="I15" s="529">
        <f>'Forecast Cnx @ Home Airport'!R14</f>
        <v>1531.1698928938263</v>
      </c>
      <c r="J15" s="498">
        <f t="shared" si="1"/>
        <v>2.1032553473816296</v>
      </c>
      <c r="K15" s="529"/>
      <c r="L15" s="527">
        <v>46</v>
      </c>
      <c r="M15" s="530" t="str">
        <f>'Forecast Cnx @ Home Airport'!B51</f>
        <v>NCL</v>
      </c>
      <c r="N15" s="530" t="str">
        <f>'Forecast Cnx @ Home Airport'!C51</f>
        <v>Newcastle</v>
      </c>
      <c r="O15" s="530" t="str">
        <f>'Forecast Cnx @ Home Airport'!D51</f>
        <v>United Kingdom</v>
      </c>
      <c r="P15" s="529">
        <f>'Forecast Cnx @ Home Airport'!L51</f>
        <v>1896.8196129726107</v>
      </c>
      <c r="Q15" s="468">
        <f t="shared" si="2"/>
        <v>7.467256299700642E-2</v>
      </c>
      <c r="R15" s="529">
        <f>'Forecast Cnx @ Home Airport'!Q51</f>
        <v>141.6403820436546</v>
      </c>
      <c r="S15" s="498">
        <f t="shared" si="3"/>
        <v>0.1945609643456794</v>
      </c>
      <c r="U15" s="512" t="s">
        <v>81</v>
      </c>
      <c r="V15" s="512" t="s">
        <v>82</v>
      </c>
      <c r="W15" s="512" t="s">
        <v>8269</v>
      </c>
      <c r="X15" s="512" t="str">
        <f t="shared" si="4"/>
        <v>y</v>
      </c>
    </row>
    <row r="16" spans="2:24" x14ac:dyDescent="0.2">
      <c r="B16" s="527">
        <v>10</v>
      </c>
      <c r="C16" s="530" t="str">
        <f>'Forecast Cnx @ Home Airport'!B15</f>
        <v>HEL</v>
      </c>
      <c r="D16" s="530" t="str">
        <f>'Forecast Cnx @ Home Airport'!C15</f>
        <v>Helsinki</v>
      </c>
      <c r="E16" s="530" t="str">
        <f>'Forecast Cnx @ Home Airport'!D15</f>
        <v>Finland</v>
      </c>
      <c r="F16" s="529">
        <f>'Forecast Cnx @ Home Airport'!L15</f>
        <v>6606.3099441206314</v>
      </c>
      <c r="G16" s="468">
        <f t="shared" si="0"/>
        <v>0.19589140814836353</v>
      </c>
      <c r="H16" s="529">
        <f>'Forecast Cnx @ Home Airport'!Q15</f>
        <v>1294.1193576183273</v>
      </c>
      <c r="I16" s="529">
        <f>'Forecast Cnx @ Home Airport'!R15</f>
        <v>1294.1193576183273</v>
      </c>
      <c r="J16" s="498">
        <f t="shared" si="1"/>
        <v>1.7776364802449551</v>
      </c>
      <c r="K16" s="529"/>
      <c r="L16" s="527">
        <v>47</v>
      </c>
      <c r="M16" s="530" t="str">
        <f>'Forecast Cnx @ Home Airport'!B52</f>
        <v>MOW</v>
      </c>
      <c r="N16" s="530" t="str">
        <f>'Forecast Cnx @ Home Airport'!C52</f>
        <v>Moscow</v>
      </c>
      <c r="O16" s="530" t="str">
        <f>'Forecast Cnx @ Home Airport'!D52</f>
        <v>Russia</v>
      </c>
      <c r="P16" s="529">
        <f>'Forecast Cnx @ Home Airport'!L52</f>
        <v>10825.534030589191</v>
      </c>
      <c r="Q16" s="468">
        <f t="shared" si="2"/>
        <v>1.2731924697578612E-2</v>
      </c>
      <c r="R16" s="529">
        <f>'Forecast Cnx @ Home Airport'!Q52</f>
        <v>137.82988408853626</v>
      </c>
      <c r="S16" s="498">
        <f t="shared" si="3"/>
        <v>0.18932676385787947</v>
      </c>
      <c r="U16" s="512" t="s">
        <v>308</v>
      </c>
      <c r="V16" s="512" t="s">
        <v>296</v>
      </c>
      <c r="W16" s="512" t="s">
        <v>8269</v>
      </c>
      <c r="X16" s="512" t="str">
        <f t="shared" si="4"/>
        <v>y</v>
      </c>
    </row>
    <row r="17" spans="2:24" x14ac:dyDescent="0.2">
      <c r="B17" s="527">
        <v>11</v>
      </c>
      <c r="C17" s="530" t="str">
        <f>'Forecast Cnx @ Home Airport'!B16</f>
        <v>CAI</v>
      </c>
      <c r="D17" s="530" t="str">
        <f>'Forecast Cnx @ Home Airport'!C16</f>
        <v>Cairo</v>
      </c>
      <c r="E17" s="530" t="str">
        <f>'Forecast Cnx @ Home Airport'!D16</f>
        <v>Egypt</v>
      </c>
      <c r="F17" s="529">
        <f>'Forecast Cnx @ Home Airport'!L16</f>
        <v>5501.47740489232</v>
      </c>
      <c r="G17" s="468">
        <f t="shared" si="0"/>
        <v>0.23522807201825741</v>
      </c>
      <c r="H17" s="529">
        <f>'Forecast Cnx @ Home Airport'!Q16</f>
        <v>1294.1019232048266</v>
      </c>
      <c r="I17" s="529">
        <f>'Forecast Cnx @ Home Airport'!R16</f>
        <v>1294.1019232048266</v>
      </c>
      <c r="J17" s="498">
        <f t="shared" si="1"/>
        <v>1.7776125318747618</v>
      </c>
      <c r="K17" s="529"/>
      <c r="L17" s="527">
        <v>48</v>
      </c>
      <c r="M17" s="530" t="str">
        <f>'Forecast Cnx @ Home Airport'!B53</f>
        <v>BUH</v>
      </c>
      <c r="N17" s="530" t="str">
        <f>'Forecast Cnx @ Home Airport'!C53</f>
        <v>Bucharest</v>
      </c>
      <c r="O17" s="530" t="str">
        <f>'Forecast Cnx @ Home Airport'!D53</f>
        <v>Romania</v>
      </c>
      <c r="P17" s="529">
        <f>'Forecast Cnx @ Home Airport'!L53</f>
        <v>3326.2760152963579</v>
      </c>
      <c r="Q17" s="468">
        <f t="shared" si="2"/>
        <v>3.8424388511855201E-2</v>
      </c>
      <c r="R17" s="529">
        <f>'Forecast Cnx @ Home Airport'!Q53</f>
        <v>127.81012190941287</v>
      </c>
      <c r="S17" s="498">
        <f t="shared" si="3"/>
        <v>0.17556335427117153</v>
      </c>
      <c r="U17" s="512" t="s">
        <v>284</v>
      </c>
      <c r="V17" s="512" t="s">
        <v>19</v>
      </c>
      <c r="W17" s="512" t="s">
        <v>8269</v>
      </c>
      <c r="X17" s="512" t="str">
        <f t="shared" si="4"/>
        <v>y</v>
      </c>
    </row>
    <row r="18" spans="2:24" x14ac:dyDescent="0.2">
      <c r="B18" s="532">
        <v>12</v>
      </c>
      <c r="C18" s="530" t="str">
        <f>'Forecast Cnx @ Home Airport'!B17</f>
        <v>MIL</v>
      </c>
      <c r="D18" s="530" t="str">
        <f>'Forecast Cnx @ Home Airport'!C17</f>
        <v>Milan</v>
      </c>
      <c r="E18" s="530" t="str">
        <f>'Forecast Cnx @ Home Airport'!D17</f>
        <v>Italy</v>
      </c>
      <c r="F18" s="529">
        <f>'Forecast Cnx @ Home Airport'!L17</f>
        <v>19567.101049667861</v>
      </c>
      <c r="G18" s="468">
        <f t="shared" si="0"/>
        <v>6.5316240704125422E-2</v>
      </c>
      <c r="H18" s="529">
        <f>'Forecast Cnx @ Home Airport'!Q17</f>
        <v>1278.0494820420513</v>
      </c>
      <c r="I18" s="529">
        <f>'Forecast Cnx @ Home Airport'!R17</f>
        <v>1278.0494820420513</v>
      </c>
      <c r="J18" s="498">
        <f t="shared" si="1"/>
        <v>1.7555624753324881</v>
      </c>
      <c r="K18" s="529"/>
      <c r="L18" s="527">
        <v>49</v>
      </c>
      <c r="M18" s="530" t="str">
        <f>'Forecast Cnx @ Home Airport'!B54</f>
        <v>LIS</v>
      </c>
      <c r="N18" s="530" t="str">
        <f>'Forecast Cnx @ Home Airport'!C54</f>
        <v>Lisbon</v>
      </c>
      <c r="O18" s="530" t="str">
        <f>'Forecast Cnx @ Home Airport'!D54</f>
        <v>Portugal</v>
      </c>
      <c r="P18" s="529">
        <f>'Forecast Cnx @ Home Airport'!L54</f>
        <v>3807.8708156591747</v>
      </c>
      <c r="Q18" s="468">
        <f t="shared" si="2"/>
        <v>3.0080146853554209E-2</v>
      </c>
      <c r="R18" s="529">
        <f>'Forecast Cnx @ Home Airport'!Q54</f>
        <v>114.54131333439122</v>
      </c>
      <c r="S18" s="498">
        <f t="shared" si="3"/>
        <v>0.15733696886592199</v>
      </c>
      <c r="U18" s="512" t="s">
        <v>295</v>
      </c>
      <c r="V18" s="512" t="s">
        <v>284</v>
      </c>
      <c r="W18" s="512" t="s">
        <v>8269</v>
      </c>
      <c r="X18" s="512" t="str">
        <f t="shared" si="4"/>
        <v>y</v>
      </c>
    </row>
    <row r="19" spans="2:24" x14ac:dyDescent="0.2">
      <c r="B19" s="527">
        <v>13</v>
      </c>
      <c r="C19" s="530" t="str">
        <f>'Forecast Cnx @ Home Airport'!B18</f>
        <v>BER</v>
      </c>
      <c r="D19" s="530" t="str">
        <f>'Forecast Cnx @ Home Airport'!C18</f>
        <v>Berlin</v>
      </c>
      <c r="E19" s="530" t="str">
        <f>'Forecast Cnx @ Home Airport'!D18</f>
        <v>Germany</v>
      </c>
      <c r="F19" s="529">
        <f>'Forecast Cnx @ Home Airport'!L18</f>
        <v>18019.657255550504</v>
      </c>
      <c r="G19" s="468">
        <f t="shared" si="0"/>
        <v>7.0446670376770881E-2</v>
      </c>
      <c r="H19" s="529">
        <f>'Forecast Cnx @ Home Airport'!Q18</f>
        <v>1269.4248549841543</v>
      </c>
      <c r="I19" s="529">
        <f>'Forecast Cnx @ Home Airport'!R18</f>
        <v>1269.4248549841543</v>
      </c>
      <c r="J19" s="498">
        <f t="shared" si="1"/>
        <v>1.7437154601430691</v>
      </c>
      <c r="K19" s="529"/>
      <c r="L19" s="527">
        <v>50</v>
      </c>
      <c r="M19" s="530" t="str">
        <f>'Forecast Cnx @ Home Airport'!B55</f>
        <v>LAD</v>
      </c>
      <c r="N19" s="530" t="str">
        <f>'Forecast Cnx @ Home Airport'!C55</f>
        <v>Luanda</v>
      </c>
      <c r="O19" s="530" t="str">
        <f>'Forecast Cnx @ Home Airport'!D55</f>
        <v>Angola</v>
      </c>
      <c r="P19" s="529">
        <f>'Forecast Cnx @ Home Airport'!L55</f>
        <v>303.59664457975742</v>
      </c>
      <c r="Q19" s="468">
        <f t="shared" si="2"/>
        <v>0.3459189580049406</v>
      </c>
      <c r="R19" s="529">
        <f>'Forecast Cnx @ Home Airport'!Q55</f>
        <v>105.01983494682598</v>
      </c>
      <c r="S19" s="498">
        <f t="shared" si="3"/>
        <v>0.14425801503684887</v>
      </c>
      <c r="U19" s="512" t="s">
        <v>83</v>
      </c>
      <c r="V19" s="512" t="s">
        <v>295</v>
      </c>
      <c r="W19" s="512" t="s">
        <v>8269</v>
      </c>
      <c r="X19" s="512" t="str">
        <f t="shared" si="4"/>
        <v>y</v>
      </c>
    </row>
    <row r="20" spans="2:24" x14ac:dyDescent="0.2">
      <c r="B20" s="527">
        <v>14</v>
      </c>
      <c r="C20" s="530" t="str">
        <f>'Forecast Cnx @ Home Airport'!B19</f>
        <v>GLA</v>
      </c>
      <c r="D20" s="530" t="str">
        <f>'Forecast Cnx @ Home Airport'!C19</f>
        <v>Glasgow</v>
      </c>
      <c r="E20" s="530" t="str">
        <f>'Forecast Cnx @ Home Airport'!D19</f>
        <v>United Kingdom</v>
      </c>
      <c r="F20" s="529">
        <f>'Forecast Cnx @ Home Airport'!L19</f>
        <v>4027.5383774343522</v>
      </c>
      <c r="G20" s="468">
        <f t="shared" si="0"/>
        <v>0.30271670532026812</v>
      </c>
      <c r="H20" s="529">
        <f>'Forecast Cnx @ Home Airport'!Q19</f>
        <v>1219.2031481678657</v>
      </c>
      <c r="I20" s="529">
        <f>'Forecast Cnx @ Home Airport'!R19</f>
        <v>1219.2031481678657</v>
      </c>
      <c r="J20" s="498">
        <f t="shared" si="1"/>
        <v>1.6747295991316837</v>
      </c>
      <c r="K20" s="529"/>
      <c r="L20" s="527">
        <v>51</v>
      </c>
      <c r="M20" s="530" t="str">
        <f>'Forecast Cnx @ Home Airport'!B56</f>
        <v>TLS</v>
      </c>
      <c r="N20" s="530" t="str">
        <f>'Forecast Cnx @ Home Airport'!C56</f>
        <v>Toulouse</v>
      </c>
      <c r="O20" s="530" t="str">
        <f>'Forecast Cnx @ Home Airport'!D56</f>
        <v>France</v>
      </c>
      <c r="P20" s="529">
        <f>'Forecast Cnx @ Home Airport'!L56</f>
        <v>4834.8235193259952</v>
      </c>
      <c r="Q20" s="468">
        <f t="shared" si="2"/>
        <v>2.0550499488966773E-2</v>
      </c>
      <c r="R20" s="529">
        <f>'Forecast Cnx @ Home Airport'!Q56</f>
        <v>99.358038263153404</v>
      </c>
      <c r="S20" s="498">
        <f t="shared" si="3"/>
        <v>0.13648082179004589</v>
      </c>
      <c r="U20" s="512" t="s">
        <v>98</v>
      </c>
      <c r="V20" s="512" t="s">
        <v>92</v>
      </c>
      <c r="W20" s="512" t="s">
        <v>8269</v>
      </c>
      <c r="X20" s="512" t="str">
        <f t="shared" si="4"/>
        <v>y</v>
      </c>
    </row>
    <row r="21" spans="2:24" x14ac:dyDescent="0.2">
      <c r="B21" s="532">
        <v>15</v>
      </c>
      <c r="C21" s="530" t="str">
        <f>'Forecast Cnx @ Home Airport'!B20</f>
        <v>CPH</v>
      </c>
      <c r="D21" s="530" t="str">
        <f>'Forecast Cnx @ Home Airport'!C20</f>
        <v>Copenhagen</v>
      </c>
      <c r="E21" s="530" t="str">
        <f>'Forecast Cnx @ Home Airport'!D20</f>
        <v>Denmark</v>
      </c>
      <c r="F21" s="529">
        <f>'Forecast Cnx @ Home Airport'!L20</f>
        <v>32448.877113089886</v>
      </c>
      <c r="G21" s="468">
        <f t="shared" si="0"/>
        <v>3.6150309668058427E-2</v>
      </c>
      <c r="H21" s="529">
        <f>'Forecast Cnx @ Home Airport'!Q20</f>
        <v>1173.0369560189731</v>
      </c>
      <c r="I21" s="529">
        <f>'Forecast Cnx @ Home Airport'!R20</f>
        <v>1173.0369560189731</v>
      </c>
      <c r="J21" s="498">
        <f t="shared" si="1"/>
        <v>1.611314500026062</v>
      </c>
      <c r="K21" s="529"/>
      <c r="L21" s="527">
        <v>52</v>
      </c>
      <c r="M21" s="530" t="str">
        <f>'Forecast Cnx @ Home Airport'!B57</f>
        <v>MRS</v>
      </c>
      <c r="N21" s="530" t="str">
        <f>'Forecast Cnx @ Home Airport'!C57</f>
        <v>Marseille</v>
      </c>
      <c r="O21" s="530" t="str">
        <f>'Forecast Cnx @ Home Airport'!D57</f>
        <v>France</v>
      </c>
      <c r="P21" s="529">
        <f>'Forecast Cnx @ Home Airport'!L57</f>
        <v>5654.3310753022006</v>
      </c>
      <c r="Q21" s="468">
        <f t="shared" si="2"/>
        <v>1.6087397428099094E-2</v>
      </c>
      <c r="R21" s="529">
        <f>'Forecast Cnx @ Home Airport'!Q57</f>
        <v>90.963471198437404</v>
      </c>
      <c r="S21" s="498">
        <f t="shared" si="3"/>
        <v>0.12494982307477666</v>
      </c>
      <c r="U21" s="512" t="s">
        <v>19</v>
      </c>
      <c r="V21" s="512" t="s">
        <v>144</v>
      </c>
      <c r="W21" s="512" t="s">
        <v>8269</v>
      </c>
      <c r="X21" s="512" t="str">
        <f t="shared" si="4"/>
        <v>y</v>
      </c>
    </row>
    <row r="22" spans="2:24" x14ac:dyDescent="0.2">
      <c r="B22" s="527">
        <v>16</v>
      </c>
      <c r="C22" s="530" t="str">
        <f>'Forecast Cnx @ Home Airport'!B21</f>
        <v>BCN</v>
      </c>
      <c r="D22" s="530" t="str">
        <f>'Forecast Cnx @ Home Airport'!C21</f>
        <v>Barcelona</v>
      </c>
      <c r="E22" s="530" t="str">
        <f>'Forecast Cnx @ Home Airport'!D21</f>
        <v>Spain</v>
      </c>
      <c r="F22" s="529">
        <f>'Forecast Cnx @ Home Airport'!L21</f>
        <v>22072.18950178615</v>
      </c>
      <c r="G22" s="468">
        <f t="shared" si="0"/>
        <v>5.2319137280560715E-2</v>
      </c>
      <c r="H22" s="529">
        <f>'Forecast Cnx @ Home Airport'!Q21</f>
        <v>1154.7979126265006</v>
      </c>
      <c r="I22" s="529">
        <f>'Forecast Cnx @ Home Airport'!R21</f>
        <v>1154.7979126265006</v>
      </c>
      <c r="J22" s="498">
        <f t="shared" si="1"/>
        <v>1.586260868992446</v>
      </c>
      <c r="K22" s="529"/>
      <c r="L22" s="527">
        <v>53</v>
      </c>
      <c r="M22" s="530" t="str">
        <f>'Forecast Cnx @ Home Airport'!B58</f>
        <v>PSA</v>
      </c>
      <c r="N22" s="530" t="str">
        <f>'Forecast Cnx @ Home Airport'!C58</f>
        <v>Pisa</v>
      </c>
      <c r="O22" s="530" t="str">
        <f>'Forecast Cnx @ Home Airport'!D58</f>
        <v>Italy</v>
      </c>
      <c r="P22" s="529">
        <f>'Forecast Cnx @ Home Airport'!L58</f>
        <v>1310.7679436452115</v>
      </c>
      <c r="Q22" s="468">
        <f t="shared" si="2"/>
        <v>6.6049900194141697E-2</v>
      </c>
      <c r="R22" s="529">
        <f>'Forecast Cnx @ Home Airport'!Q58</f>
        <v>86.576091855446563</v>
      </c>
      <c r="S22" s="498">
        <f t="shared" si="3"/>
        <v>0.11892320309814089</v>
      </c>
      <c r="U22" s="512" t="s">
        <v>130</v>
      </c>
      <c r="V22" s="512" t="s">
        <v>153</v>
      </c>
      <c r="W22" s="512" t="s">
        <v>8269</v>
      </c>
      <c r="X22" s="512" t="str">
        <f t="shared" si="4"/>
        <v>y</v>
      </c>
    </row>
    <row r="23" spans="2:24" x14ac:dyDescent="0.2">
      <c r="B23" s="527">
        <v>17</v>
      </c>
      <c r="C23" s="530" t="str">
        <f>'Forecast Cnx @ Home Airport'!B22</f>
        <v>TLV</v>
      </c>
      <c r="D23" s="530" t="str">
        <f>'Forecast Cnx @ Home Airport'!C22</f>
        <v>Tel Aviv-yafo</v>
      </c>
      <c r="E23" s="530" t="str">
        <f>'Forecast Cnx @ Home Airport'!D22</f>
        <v>Israel</v>
      </c>
      <c r="F23" s="529">
        <f>'Forecast Cnx @ Home Airport'!L22</f>
        <v>45891.907344073225</v>
      </c>
      <c r="G23" s="468">
        <f t="shared" si="0"/>
        <v>2.3423762728628499E-2</v>
      </c>
      <c r="H23" s="529">
        <f>'Forecast Cnx @ Home Airport'!Q22</f>
        <v>1074.9611487917748</v>
      </c>
      <c r="I23" s="529">
        <f>'Forecast Cnx @ Home Airport'!R22</f>
        <v>1074.9611487917748</v>
      </c>
      <c r="J23" s="498">
        <f t="shared" si="1"/>
        <v>1.4765949846040862</v>
      </c>
      <c r="K23" s="529"/>
      <c r="L23" s="527">
        <v>54</v>
      </c>
      <c r="M23" s="530" t="str">
        <f>'Forecast Cnx @ Home Airport'!B59</f>
        <v>RUH</v>
      </c>
      <c r="N23" s="530" t="str">
        <f>'Forecast Cnx @ Home Airport'!C59</f>
        <v>Riyadh</v>
      </c>
      <c r="O23" s="530" t="str">
        <f>'Forecast Cnx @ Home Airport'!D59</f>
        <v>Saudi Arabia</v>
      </c>
      <c r="P23" s="529">
        <f>'Forecast Cnx @ Home Airport'!L59</f>
        <v>5400.3247779407075</v>
      </c>
      <c r="Q23" s="468">
        <f t="shared" si="2"/>
        <v>1.4915874544373079E-2</v>
      </c>
      <c r="R23" s="529">
        <f>'Forecast Cnx @ Home Airport'!Q59</f>
        <v>80.550566886632993</v>
      </c>
      <c r="S23" s="498">
        <f t="shared" si="3"/>
        <v>0.11064638308603433</v>
      </c>
      <c r="U23" s="512" t="s">
        <v>1009</v>
      </c>
      <c r="V23" s="512" t="s">
        <v>308</v>
      </c>
      <c r="W23" s="512" t="s">
        <v>8269</v>
      </c>
      <c r="X23" s="512" t="str">
        <f t="shared" si="4"/>
        <v>y</v>
      </c>
    </row>
    <row r="24" spans="2:24" x14ac:dyDescent="0.2">
      <c r="B24" s="532">
        <v>18</v>
      </c>
      <c r="C24" s="530" t="str">
        <f>'Forecast Cnx @ Home Airport'!B23</f>
        <v>ZRH</v>
      </c>
      <c r="D24" s="530" t="str">
        <f>'Forecast Cnx @ Home Airport'!C23</f>
        <v>Zurich</v>
      </c>
      <c r="E24" s="530" t="str">
        <f>'Forecast Cnx @ Home Airport'!D23</f>
        <v>Switzerland</v>
      </c>
      <c r="F24" s="529">
        <f>'Forecast Cnx @ Home Airport'!L23</f>
        <v>36924.411362738843</v>
      </c>
      <c r="G24" s="468">
        <f t="shared" si="0"/>
        <v>2.8628945938936168E-2</v>
      </c>
      <c r="H24" s="529">
        <f>'Forecast Cnx @ Home Airport'!Q23</f>
        <v>1057.1069767308907</v>
      </c>
      <c r="I24" s="529">
        <f>'Forecast Cnx @ Home Airport'!R23</f>
        <v>1057.1069767308907</v>
      </c>
      <c r="J24" s="498">
        <f t="shared" si="1"/>
        <v>1.4520700229819927</v>
      </c>
      <c r="K24" s="529"/>
      <c r="L24" s="527">
        <v>55</v>
      </c>
      <c r="M24" s="530" t="str">
        <f>'Forecast Cnx @ Home Airport'!B60</f>
        <v>WAW</v>
      </c>
      <c r="N24" s="530" t="str">
        <f>'Forecast Cnx @ Home Airport'!C60</f>
        <v>Warsaw</v>
      </c>
      <c r="O24" s="530" t="str">
        <f>'Forecast Cnx @ Home Airport'!D60</f>
        <v>Poland</v>
      </c>
      <c r="P24" s="529">
        <f>'Forecast Cnx @ Home Airport'!L60</f>
        <v>5511.3773585923755</v>
      </c>
      <c r="Q24" s="468">
        <f t="shared" si="2"/>
        <v>1.4202652830481373E-2</v>
      </c>
      <c r="R24" s="529">
        <f>'Forecast Cnx @ Home Airport'!Q60</f>
        <v>78.276179241862948</v>
      </c>
      <c r="S24" s="498">
        <f t="shared" si="3"/>
        <v>0.10752222423332823</v>
      </c>
      <c r="U24" s="512" t="s">
        <v>153</v>
      </c>
      <c r="V24" s="512" t="s">
        <v>81</v>
      </c>
      <c r="W24" s="512" t="s">
        <v>8269</v>
      </c>
      <c r="X24" s="512" t="str">
        <f t="shared" si="4"/>
        <v>y</v>
      </c>
    </row>
    <row r="25" spans="2:24" x14ac:dyDescent="0.2">
      <c r="B25" s="527">
        <v>19</v>
      </c>
      <c r="C25" s="530" t="str">
        <f>'Forecast Cnx @ Home Airport'!B24</f>
        <v>ORK</v>
      </c>
      <c r="D25" s="530" t="str">
        <f>'Forecast Cnx @ Home Airport'!C24</f>
        <v>Cork</v>
      </c>
      <c r="E25" s="530" t="str">
        <f>'Forecast Cnx @ Home Airport'!D24</f>
        <v>Ireland</v>
      </c>
      <c r="F25" s="529">
        <f>'Forecast Cnx @ Home Airport'!L24</f>
        <v>3036.6036346487676</v>
      </c>
      <c r="G25" s="468">
        <f t="shared" si="0"/>
        <v>0.30619142572180102</v>
      </c>
      <c r="H25" s="529">
        <f>'Forecast Cnx @ Home Airport'!Q24</f>
        <v>929.7819962451091</v>
      </c>
      <c r="I25" s="529">
        <f>'Forecast Cnx @ Home Airport'!R24</f>
        <v>929.7819962451091</v>
      </c>
      <c r="J25" s="498">
        <f t="shared" si="1"/>
        <v>1.2771730717652598</v>
      </c>
      <c r="K25" s="529"/>
      <c r="L25" s="527">
        <v>56</v>
      </c>
      <c r="M25" s="530" t="str">
        <f>'Forecast Cnx @ Home Airport'!B61</f>
        <v>LBA</v>
      </c>
      <c r="N25" s="530" t="str">
        <f>'Forecast Cnx @ Home Airport'!C61</f>
        <v>Leeds Bradford</v>
      </c>
      <c r="O25" s="530" t="str">
        <f>'Forecast Cnx @ Home Airport'!D61</f>
        <v>United Kingdom</v>
      </c>
      <c r="P25" s="529">
        <f>'Forecast Cnx @ Home Airport'!L61</f>
        <v>473.3895177548938</v>
      </c>
      <c r="Q25" s="468">
        <f t="shared" si="2"/>
        <v>0.15935827374230976</v>
      </c>
      <c r="R25" s="529">
        <f>'Forecast Cnx @ Home Airport'!Q61</f>
        <v>75.438536357124377</v>
      </c>
      <c r="S25" s="498">
        <f t="shared" si="3"/>
        <v>0.1036243631279181</v>
      </c>
      <c r="U25" s="512" t="s">
        <v>88</v>
      </c>
      <c r="V25" s="512" t="s">
        <v>1009</v>
      </c>
      <c r="W25" s="512" t="s">
        <v>8269</v>
      </c>
      <c r="X25" s="512" t="str">
        <f t="shared" si="4"/>
        <v>y</v>
      </c>
    </row>
    <row r="26" spans="2:24" x14ac:dyDescent="0.2">
      <c r="B26" s="527">
        <v>20</v>
      </c>
      <c r="C26" s="530" t="str">
        <f>'Forecast Cnx @ Home Airport'!B25</f>
        <v>JED</v>
      </c>
      <c r="D26" s="530" t="str">
        <f>'Forecast Cnx @ Home Airport'!C25</f>
        <v>Jeddah</v>
      </c>
      <c r="E26" s="530" t="str">
        <f>'Forecast Cnx @ Home Airport'!D25</f>
        <v>Saudi Arabia</v>
      </c>
      <c r="F26" s="529">
        <f>'Forecast Cnx @ Home Airport'!L25</f>
        <v>5335.8206351513236</v>
      </c>
      <c r="G26" s="468">
        <f t="shared" si="0"/>
        <v>0.15267740716669714</v>
      </c>
      <c r="H26" s="529">
        <f>'Forecast Cnx @ Home Airport'!Q25</f>
        <v>814.65925968146314</v>
      </c>
      <c r="I26" s="529">
        <f>'Forecast Cnx @ Home Airport'!R25</f>
        <v>814.65925968146314</v>
      </c>
      <c r="J26" s="498">
        <f t="shared" si="1"/>
        <v>1.1190374446173945</v>
      </c>
      <c r="K26" s="529"/>
      <c r="L26" s="527">
        <v>57</v>
      </c>
      <c r="M26" s="530" t="str">
        <f>'Forecast Cnx @ Home Airport'!B62</f>
        <v>STR</v>
      </c>
      <c r="N26" s="530" t="str">
        <f>'Forecast Cnx @ Home Airport'!C62</f>
        <v>Stuttgart</v>
      </c>
      <c r="O26" s="530" t="str">
        <f>'Forecast Cnx @ Home Airport'!D62</f>
        <v>Germany</v>
      </c>
      <c r="P26" s="529">
        <f>'Forecast Cnx @ Home Airport'!L62</f>
        <v>7098.0591871220522</v>
      </c>
      <c r="Q26" s="468">
        <f t="shared" si="2"/>
        <v>8.87715251716884E-3</v>
      </c>
      <c r="R26" s="529">
        <f>'Forecast Cnx @ Home Airport'!Q62</f>
        <v>63.010553979973935</v>
      </c>
      <c r="S26" s="498">
        <f t="shared" si="3"/>
        <v>8.6552958763700463E-2</v>
      </c>
      <c r="U26" s="512" t="s">
        <v>296</v>
      </c>
      <c r="V26" s="512" t="s">
        <v>98</v>
      </c>
      <c r="W26" s="512" t="s">
        <v>8269</v>
      </c>
      <c r="X26" s="512" t="str">
        <f t="shared" si="4"/>
        <v>y</v>
      </c>
    </row>
    <row r="27" spans="2:24" x14ac:dyDescent="0.2">
      <c r="B27" s="532">
        <v>21</v>
      </c>
      <c r="C27" s="530" t="str">
        <f>'Forecast Cnx @ Home Airport'!B26</f>
        <v>EDI</v>
      </c>
      <c r="D27" s="530" t="str">
        <f>'Forecast Cnx @ Home Airport'!C26</f>
        <v>Edinburgh</v>
      </c>
      <c r="E27" s="530" t="str">
        <f>'Forecast Cnx @ Home Airport'!D26</f>
        <v>United Kingdom</v>
      </c>
      <c r="F27" s="529">
        <f>'Forecast Cnx @ Home Airport'!L26</f>
        <v>5943.9272421251771</v>
      </c>
      <c r="G27" s="468">
        <f t="shared" si="0"/>
        <v>0.12918656402892237</v>
      </c>
      <c r="H27" s="529">
        <f>'Forecast Cnx @ Home Airport'!Q26</f>
        <v>767.87553724806014</v>
      </c>
      <c r="I27" s="529">
        <f>'Forecast Cnx @ Home Airport'!R26</f>
        <v>767.87553724806014</v>
      </c>
      <c r="J27" s="498">
        <f t="shared" si="1"/>
        <v>1.0547740896264561</v>
      </c>
      <c r="K27" s="529"/>
      <c r="L27" s="527">
        <v>58</v>
      </c>
      <c r="M27" s="530" t="str">
        <f>'Forecast Cnx @ Home Airport'!B63</f>
        <v>BEY</v>
      </c>
      <c r="N27" s="530" t="str">
        <f>'Forecast Cnx @ Home Airport'!C63</f>
        <v>Beirut</v>
      </c>
      <c r="O27" s="530" t="str">
        <f>'Forecast Cnx @ Home Airport'!D63</f>
        <v>Lebanon</v>
      </c>
      <c r="P27" s="529">
        <f>'Forecast Cnx @ Home Airport'!L63</f>
        <v>2502.1703921466296</v>
      </c>
      <c r="Q27" s="468">
        <f t="shared" si="2"/>
        <v>2.1025216288311464E-2</v>
      </c>
      <c r="R27" s="529">
        <f>'Forecast Cnx @ Home Airport'!Q63</f>
        <v>52.608673685092</v>
      </c>
      <c r="S27" s="498">
        <f t="shared" si="3"/>
        <v>7.226466165534616E-2</v>
      </c>
      <c r="U27" s="512" t="s">
        <v>80</v>
      </c>
      <c r="V27" s="512" t="s">
        <v>615</v>
      </c>
      <c r="W27" s="512" t="s">
        <v>8269</v>
      </c>
      <c r="X27" s="512" t="str">
        <f t="shared" si="4"/>
        <v>y</v>
      </c>
    </row>
    <row r="28" spans="2:24" x14ac:dyDescent="0.2">
      <c r="B28" s="527">
        <v>22</v>
      </c>
      <c r="C28" s="530" t="str">
        <f>'Forecast Cnx @ Home Airport'!B27</f>
        <v>OSL</v>
      </c>
      <c r="D28" s="530" t="str">
        <f>'Forecast Cnx @ Home Airport'!C27</f>
        <v>Oslo</v>
      </c>
      <c r="E28" s="530" t="str">
        <f>'Forecast Cnx @ Home Airport'!D27</f>
        <v>Norway</v>
      </c>
      <c r="F28" s="529">
        <f>'Forecast Cnx @ Home Airport'!L27</f>
        <v>9264.8842856823212</v>
      </c>
      <c r="G28" s="468">
        <f t="shared" si="0"/>
        <v>8.0270642082887991E-2</v>
      </c>
      <c r="H28" s="529">
        <f>'Forecast Cnx @ Home Airport'!Q27</f>
        <v>743.698210435379</v>
      </c>
      <c r="I28" s="529">
        <f>'Forecast Cnx @ Home Airport'!R27</f>
        <v>743.698210435379</v>
      </c>
      <c r="J28" s="498">
        <f t="shared" si="1"/>
        <v>1.0215634758727734</v>
      </c>
      <c r="K28" s="529"/>
      <c r="L28" s="527">
        <v>59</v>
      </c>
      <c r="M28" s="530" t="str">
        <f>'Forecast Cnx @ Home Airport'!B64</f>
        <v>KWI</v>
      </c>
      <c r="N28" s="530" t="str">
        <f>'Forecast Cnx @ Home Airport'!C64</f>
        <v>Kuwait</v>
      </c>
      <c r="O28" s="530" t="str">
        <f>'Forecast Cnx @ Home Airport'!D64</f>
        <v>Kuwait</v>
      </c>
      <c r="P28" s="529">
        <f>'Forecast Cnx @ Home Airport'!L64</f>
        <v>1305.7334471410113</v>
      </c>
      <c r="Q28" s="468">
        <f t="shared" si="2"/>
        <v>3.8364721741123833E-2</v>
      </c>
      <c r="R28" s="529">
        <f>'Forecast Cnx @ Home Airport'!Q64</f>
        <v>50.094100367643321</v>
      </c>
      <c r="S28" s="498">
        <f t="shared" si="3"/>
        <v>6.8810577428081485E-2</v>
      </c>
      <c r="U28" s="512" t="s">
        <v>92</v>
      </c>
      <c r="V28" s="512" t="s">
        <v>1012</v>
      </c>
      <c r="W28" s="512" t="s">
        <v>8269</v>
      </c>
      <c r="X28" s="512" t="str">
        <f t="shared" si="4"/>
        <v>y</v>
      </c>
    </row>
    <row r="29" spans="2:24" x14ac:dyDescent="0.2">
      <c r="B29" s="527">
        <v>23</v>
      </c>
      <c r="C29" s="530" t="str">
        <f>'Forecast Cnx @ Home Airport'!B28</f>
        <v>ROM</v>
      </c>
      <c r="D29" s="530" t="str">
        <f>'Forecast Cnx @ Home Airport'!C28</f>
        <v>Rome</v>
      </c>
      <c r="E29" s="530" t="str">
        <f>'Forecast Cnx @ Home Airport'!D28</f>
        <v>Italy</v>
      </c>
      <c r="F29" s="529">
        <f>'Forecast Cnx @ Home Airport'!L28</f>
        <v>27549.44464815118</v>
      </c>
      <c r="G29" s="468">
        <f t="shared" si="0"/>
        <v>2.593558512408985E-2</v>
      </c>
      <c r="H29" s="529">
        <f>'Forecast Cnx @ Home Airport'!Q28</f>
        <v>714.51096679352645</v>
      </c>
      <c r="I29" s="529">
        <f>'Forecast Cnx @ Home Airport'!R28</f>
        <v>714.51096679352645</v>
      </c>
      <c r="J29" s="498">
        <f t="shared" si="1"/>
        <v>0.98147110823286599</v>
      </c>
      <c r="K29" s="529"/>
      <c r="L29" s="527">
        <v>60</v>
      </c>
      <c r="M29" s="530" t="str">
        <f>'Forecast Cnx @ Home Airport'!B65</f>
        <v>DOH</v>
      </c>
      <c r="N29" s="530" t="str">
        <f>'Forecast Cnx @ Home Airport'!C65</f>
        <v>Doha</v>
      </c>
      <c r="O29" s="530" t="str">
        <f>'Forecast Cnx @ Home Airport'!D65</f>
        <v>Qatar</v>
      </c>
      <c r="P29" s="529">
        <f>'Forecast Cnx @ Home Airport'!L65</f>
        <v>1476.3758478075629</v>
      </c>
      <c r="Q29" s="468">
        <f t="shared" si="2"/>
        <v>3.2040087535411717E-2</v>
      </c>
      <c r="R29" s="529">
        <f>'Forecast Cnx @ Home Airport'!Q65</f>
        <v>47.303211398922002</v>
      </c>
      <c r="S29" s="498">
        <f t="shared" si="3"/>
        <v>6.4976938734782969E-2</v>
      </c>
      <c r="U29" s="512" t="s">
        <v>91</v>
      </c>
      <c r="V29" s="512" t="s">
        <v>281</v>
      </c>
      <c r="W29" s="512" t="s">
        <v>8269</v>
      </c>
      <c r="X29" s="512" t="str">
        <f t="shared" si="4"/>
        <v>y</v>
      </c>
    </row>
    <row r="30" spans="2:24" x14ac:dyDescent="0.2">
      <c r="B30" s="532">
        <v>24</v>
      </c>
      <c r="C30" s="530" t="str">
        <f>'Forecast Cnx @ Home Airport'!B29</f>
        <v>VIE</v>
      </c>
      <c r="D30" s="530" t="str">
        <f>'Forecast Cnx @ Home Airport'!C29</f>
        <v>Vienna</v>
      </c>
      <c r="E30" s="530" t="str">
        <f>'Forecast Cnx @ Home Airport'!D29</f>
        <v>Austria</v>
      </c>
      <c r="F30" s="529">
        <f>'Forecast Cnx @ Home Airport'!L29</f>
        <v>14303.918711205184</v>
      </c>
      <c r="G30" s="468">
        <f t="shared" si="0"/>
        <v>4.8749170695979317E-2</v>
      </c>
      <c r="H30" s="529">
        <f>'Forecast Cnx @ Home Airport'!Q29</f>
        <v>697.30417487395403</v>
      </c>
      <c r="I30" s="529">
        <f>'Forecast Cnx @ Home Airport'!R29</f>
        <v>697.30417487395403</v>
      </c>
      <c r="J30" s="498">
        <f t="shared" si="1"/>
        <v>0.95783540504664011</v>
      </c>
      <c r="K30" s="529"/>
      <c r="L30" s="527">
        <v>61</v>
      </c>
      <c r="M30" s="530" t="str">
        <f>'Forecast Cnx @ Home Airport'!B66</f>
        <v>ZAG</v>
      </c>
      <c r="N30" s="530" t="str">
        <f>'Forecast Cnx @ Home Airport'!C66</f>
        <v>Zagreb</v>
      </c>
      <c r="O30" s="530" t="str">
        <f>'Forecast Cnx @ Home Airport'!D66</f>
        <v>Croatia</v>
      </c>
      <c r="P30" s="529">
        <f>'Forecast Cnx @ Home Airport'!L66</f>
        <v>1668.0408644033062</v>
      </c>
      <c r="Q30" s="468">
        <f t="shared" si="2"/>
        <v>2.5487187222999839E-2</v>
      </c>
      <c r="R30" s="529">
        <f>'Forecast Cnx @ Home Airport'!Q66</f>
        <v>42.513669806661554</v>
      </c>
      <c r="S30" s="498">
        <f t="shared" si="3"/>
        <v>5.8397898086073562E-2</v>
      </c>
      <c r="U30" s="512" t="s">
        <v>144</v>
      </c>
      <c r="V30" s="512" t="s">
        <v>80</v>
      </c>
      <c r="W30" s="512" t="s">
        <v>8269</v>
      </c>
      <c r="X30" s="512" t="str">
        <f t="shared" si="4"/>
        <v>y</v>
      </c>
    </row>
    <row r="31" spans="2:24" x14ac:dyDescent="0.2">
      <c r="B31" s="527">
        <v>25</v>
      </c>
      <c r="C31" s="530" t="str">
        <f>'Forecast Cnx @ Home Airport'!B30</f>
        <v>PRG</v>
      </c>
      <c r="D31" s="530" t="str">
        <f>'Forecast Cnx @ Home Airport'!C30</f>
        <v>Prague</v>
      </c>
      <c r="E31" s="530" t="str">
        <f>'Forecast Cnx @ Home Airport'!D30</f>
        <v>Czech Republic</v>
      </c>
      <c r="F31" s="529">
        <f>'Forecast Cnx @ Home Airport'!L30</f>
        <v>8454.6832359501823</v>
      </c>
      <c r="G31" s="468">
        <f t="shared" si="0"/>
        <v>6.8121648834727405E-2</v>
      </c>
      <c r="H31" s="529">
        <f>'Forecast Cnx @ Home Airport'!Q30</f>
        <v>575.9469624082551</v>
      </c>
      <c r="I31" s="529">
        <f>'Forecast Cnx @ Home Airport'!R30</f>
        <v>575.9469624082551</v>
      </c>
      <c r="J31" s="498">
        <f t="shared" si="1"/>
        <v>0.79113593737397681</v>
      </c>
      <c r="K31" s="529"/>
      <c r="L31" s="527">
        <v>62</v>
      </c>
      <c r="M31" s="530" t="str">
        <f>'Forecast Cnx @ Home Airport'!B67</f>
        <v>BIO</v>
      </c>
      <c r="N31" s="530" t="str">
        <f>'Forecast Cnx @ Home Airport'!C67</f>
        <v>Bilbao</v>
      </c>
      <c r="O31" s="530" t="str">
        <f>'Forecast Cnx @ Home Airport'!D67</f>
        <v>Spain</v>
      </c>
      <c r="P31" s="529">
        <f>'Forecast Cnx @ Home Airport'!L67</f>
        <v>1586.0547465057746</v>
      </c>
      <c r="Q31" s="468">
        <f t="shared" si="2"/>
        <v>2.2716891497981496E-2</v>
      </c>
      <c r="R31" s="529">
        <f>'Forecast Cnx @ Home Airport'!Q67</f>
        <v>36.030233586230224</v>
      </c>
      <c r="S31" s="498">
        <f t="shared" si="3"/>
        <v>4.9492079101964591E-2</v>
      </c>
      <c r="U31" s="512" t="s">
        <v>615</v>
      </c>
      <c r="V31" s="512" t="s">
        <v>75</v>
      </c>
      <c r="W31" s="512" t="s">
        <v>8269</v>
      </c>
      <c r="X31" s="512" t="str">
        <f t="shared" si="4"/>
        <v>y</v>
      </c>
    </row>
    <row r="32" spans="2:24" x14ac:dyDescent="0.2">
      <c r="B32" s="527">
        <v>26</v>
      </c>
      <c r="C32" s="530" t="str">
        <f>'Forecast Cnx @ Home Airport'!B31</f>
        <v>MAD</v>
      </c>
      <c r="D32" s="530" t="str">
        <f>'Forecast Cnx @ Home Airport'!C31</f>
        <v>Madrid</v>
      </c>
      <c r="E32" s="530" t="str">
        <f>'Forecast Cnx @ Home Airport'!D31</f>
        <v>Spain</v>
      </c>
      <c r="F32" s="529">
        <f>'Forecast Cnx @ Home Airport'!L31</f>
        <v>19729.622219756959</v>
      </c>
      <c r="G32" s="468">
        <f t="shared" ref="G32:G40" si="5">H32/F32</f>
        <v>2.9188015326352321E-2</v>
      </c>
      <c r="H32" s="529">
        <f>'Forecast Cnx @ Home Airport'!Q31</f>
        <v>575.86851573340743</v>
      </c>
      <c r="I32" s="529"/>
      <c r="J32" s="498">
        <f t="shared" si="1"/>
        <v>0.79102818095248273</v>
      </c>
      <c r="K32" s="529"/>
      <c r="L32" s="527">
        <v>63</v>
      </c>
      <c r="M32" s="530" t="str">
        <f>'Forecast Cnx @ Home Airport'!B68</f>
        <v>LUX</v>
      </c>
      <c r="N32" s="530" t="str">
        <f>'Forecast Cnx @ Home Airport'!C68</f>
        <v>Luxembourg</v>
      </c>
      <c r="O32" s="530" t="str">
        <f>'Forecast Cnx @ Home Airport'!D68</f>
        <v>Luxembourg</v>
      </c>
      <c r="P32" s="529">
        <f>'Forecast Cnx @ Home Airport'!L68</f>
        <v>1643.0998770295778</v>
      </c>
      <c r="Q32" s="468">
        <f t="shared" si="2"/>
        <v>2.0266330319140515E-2</v>
      </c>
      <c r="R32" s="529">
        <f>'Forecast Cnx @ Home Airport'!Q68</f>
        <v>33.299604855220586</v>
      </c>
      <c r="S32" s="498">
        <f t="shared" si="3"/>
        <v>4.5741215460467839E-2</v>
      </c>
      <c r="U32" s="512" t="s">
        <v>675</v>
      </c>
      <c r="V32" s="512" t="s">
        <v>83</v>
      </c>
      <c r="W32" s="512" t="s">
        <v>8269</v>
      </c>
      <c r="X32" s="512" t="str">
        <f t="shared" si="4"/>
        <v>y</v>
      </c>
    </row>
    <row r="33" spans="2:24" x14ac:dyDescent="0.2">
      <c r="B33" s="527">
        <v>27</v>
      </c>
      <c r="C33" s="530" t="str">
        <f>'Forecast Cnx @ Home Airport'!B32</f>
        <v>LYS</v>
      </c>
      <c r="D33" s="530" t="str">
        <f>'Forecast Cnx @ Home Airport'!C32</f>
        <v>Grenoble</v>
      </c>
      <c r="E33" s="530" t="str">
        <f>'Forecast Cnx @ Home Airport'!D32</f>
        <v>France</v>
      </c>
      <c r="F33" s="529">
        <f>'Forecast Cnx @ Home Airport'!L32</f>
        <v>10059.52301484133</v>
      </c>
      <c r="G33" s="468">
        <f t="shared" si="5"/>
        <v>5.6516905665702603E-2</v>
      </c>
      <c r="H33" s="529">
        <f>'Forecast Cnx @ Home Airport'!Q32</f>
        <v>568.53311327175174</v>
      </c>
      <c r="I33" s="529"/>
      <c r="J33" s="498">
        <f t="shared" si="1"/>
        <v>0.78095207866998861</v>
      </c>
      <c r="K33" s="529"/>
      <c r="L33" s="527">
        <v>64</v>
      </c>
      <c r="M33" s="530" t="str">
        <f>'Forecast Cnx @ Home Airport'!B69</f>
        <v>NBO</v>
      </c>
      <c r="N33" s="530" t="str">
        <f>'Forecast Cnx @ Home Airport'!C69</f>
        <v>Nairobi</v>
      </c>
      <c r="O33" s="530" t="str">
        <f>'Forecast Cnx @ Home Airport'!D69</f>
        <v>Kenya</v>
      </c>
      <c r="P33" s="529">
        <f>'Forecast Cnx @ Home Airport'!L69</f>
        <v>3757.2597984001441</v>
      </c>
      <c r="Q33" s="468">
        <f t="shared" si="2"/>
        <v>7.4095090703027262E-3</v>
      </c>
      <c r="R33" s="529">
        <f>'Forecast Cnx @ Home Airport'!Q69</f>
        <v>27.839450555729659</v>
      </c>
      <c r="S33" s="498">
        <f t="shared" si="3"/>
        <v>3.8241003510617662E-2</v>
      </c>
      <c r="U33" s="512" t="s">
        <v>281</v>
      </c>
      <c r="V33" s="512" t="s">
        <v>675</v>
      </c>
      <c r="W33" s="512" t="s">
        <v>8269</v>
      </c>
      <c r="X33" s="512" t="str">
        <f t="shared" si="4"/>
        <v>y</v>
      </c>
    </row>
    <row r="34" spans="2:24" x14ac:dyDescent="0.2">
      <c r="B34" s="527">
        <v>28</v>
      </c>
      <c r="C34" s="530" t="str">
        <f>'Forecast Cnx @ Home Airport'!B33</f>
        <v>DXB</v>
      </c>
      <c r="D34" s="530" t="str">
        <f>'Forecast Cnx @ Home Airport'!C33</f>
        <v>Dubai</v>
      </c>
      <c r="E34" s="530" t="str">
        <f>'Forecast Cnx @ Home Airport'!D33</f>
        <v>U.A.E</v>
      </c>
      <c r="F34" s="529">
        <f>'Forecast Cnx @ Home Airport'!L33</f>
        <v>13038.240515649979</v>
      </c>
      <c r="G34" s="468">
        <f t="shared" si="5"/>
        <v>4.2744426540676464E-2</v>
      </c>
      <c r="H34" s="529">
        <f>'Forecast Cnx @ Home Airport'!Q33</f>
        <v>557.31211394087211</v>
      </c>
      <c r="I34" s="529"/>
      <c r="J34" s="498">
        <f t="shared" si="1"/>
        <v>0.76553861805064849</v>
      </c>
      <c r="K34" s="529"/>
      <c r="L34" s="527">
        <v>65</v>
      </c>
      <c r="M34" s="530" t="str">
        <f>'Forecast Cnx @ Home Airport'!B70</f>
        <v>BGO</v>
      </c>
      <c r="N34" s="530" t="str">
        <f>'Forecast Cnx @ Home Airport'!C70</f>
        <v>Bergen</v>
      </c>
      <c r="O34" s="530" t="str">
        <f>'Forecast Cnx @ Home Airport'!D70</f>
        <v>Norway</v>
      </c>
      <c r="P34" s="529">
        <f>'Forecast Cnx @ Home Airport'!L70</f>
        <v>1251.340526954159</v>
      </c>
      <c r="Q34" s="468">
        <f t="shared" si="2"/>
        <v>1.6468578250887364E-2</v>
      </c>
      <c r="R34" s="529">
        <f>'Forecast Cnx @ Home Airport'!Q70</f>
        <v>20.607799386651198</v>
      </c>
      <c r="S34" s="498">
        <f t="shared" si="3"/>
        <v>2.8307416739905493E-2</v>
      </c>
      <c r="U34" s="512" t="s">
        <v>1076</v>
      </c>
      <c r="V34" s="512" t="s">
        <v>130</v>
      </c>
      <c r="W34" s="512" t="s">
        <v>8269</v>
      </c>
      <c r="X34" s="512" t="str">
        <f t="shared" si="4"/>
        <v>y</v>
      </c>
    </row>
    <row r="35" spans="2:24" x14ac:dyDescent="0.2">
      <c r="B35" s="527">
        <v>29</v>
      </c>
      <c r="C35" s="530" t="str">
        <f>'Forecast Cnx @ Home Airport'!B34</f>
        <v>MAN</v>
      </c>
      <c r="D35" s="530" t="str">
        <f>'Forecast Cnx @ Home Airport'!C34</f>
        <v>Manchester</v>
      </c>
      <c r="E35" s="530" t="str">
        <f>'Forecast Cnx @ Home Airport'!D34</f>
        <v>United Kingdom</v>
      </c>
      <c r="F35" s="529">
        <f>'Forecast Cnx @ Home Airport'!L34</f>
        <v>13138.8887905219</v>
      </c>
      <c r="G35" s="468">
        <f t="shared" si="5"/>
        <v>4.2120753446433651E-2</v>
      </c>
      <c r="H35" s="529">
        <f>'Forecast Cnx @ Home Airport'!Q34</f>
        <v>553.41989530568378</v>
      </c>
      <c r="I35" s="529"/>
      <c r="J35" s="498">
        <f t="shared" si="1"/>
        <v>0.76019216388143374</v>
      </c>
      <c r="K35" s="529"/>
      <c r="L35" s="527">
        <v>66</v>
      </c>
      <c r="M35" s="530" t="str">
        <f>'Forecast Cnx @ Home Airport'!B71</f>
        <v>LOS</v>
      </c>
      <c r="N35" s="530" t="str">
        <f>'Forecast Cnx @ Home Airport'!C71</f>
        <v>Lagos</v>
      </c>
      <c r="O35" s="530" t="str">
        <f>'Forecast Cnx @ Home Airport'!D71</f>
        <v>Nigeria</v>
      </c>
      <c r="P35" s="529">
        <f>'Forecast Cnx @ Home Airport'!L71</f>
        <v>2750.4649654642922</v>
      </c>
      <c r="Q35" s="468">
        <f t="shared" si="2"/>
        <v>6.6308631584967807E-3</v>
      </c>
      <c r="R35" s="529">
        <f>'Forecast Cnx @ Home Airport'!Q71</f>
        <v>18.237956808233296</v>
      </c>
      <c r="S35" s="498">
        <f t="shared" si="3"/>
        <v>2.5052138472847933E-2</v>
      </c>
      <c r="U35" s="512" t="s">
        <v>1012</v>
      </c>
      <c r="V35" s="512" t="s">
        <v>89</v>
      </c>
      <c r="W35" s="512" t="s">
        <v>8269</v>
      </c>
      <c r="X35" s="512" t="str">
        <f t="shared" si="4"/>
        <v>y</v>
      </c>
    </row>
    <row r="36" spans="2:24" x14ac:dyDescent="0.2">
      <c r="B36" s="527">
        <v>30</v>
      </c>
      <c r="C36" s="530" t="str">
        <f>'Forecast Cnx @ Home Airport'!B35</f>
        <v>BRU</v>
      </c>
      <c r="D36" s="530" t="str">
        <f>'Forecast Cnx @ Home Airport'!C35</f>
        <v>Brussels</v>
      </c>
      <c r="E36" s="530" t="str">
        <f>'Forecast Cnx @ Home Airport'!D35</f>
        <v>Belgium</v>
      </c>
      <c r="F36" s="529">
        <f>'Forecast Cnx @ Home Airport'!L35</f>
        <v>16663.287822539907</v>
      </c>
      <c r="G36" s="468">
        <f t="shared" si="5"/>
        <v>3.0963275900399514E-2</v>
      </c>
      <c r="H36" s="529">
        <f>'Forecast Cnx @ Home Airport'!Q35</f>
        <v>515.9499782570706</v>
      </c>
      <c r="I36" s="529"/>
      <c r="J36" s="498">
        <f t="shared" si="1"/>
        <v>0.70872249760586625</v>
      </c>
      <c r="K36" s="529"/>
      <c r="L36" s="527">
        <v>67</v>
      </c>
      <c r="M36" s="530" t="str">
        <f>'Forecast Cnx @ Home Airport'!B72</f>
        <v>EBB</v>
      </c>
      <c r="N36" s="530" t="str">
        <f>'Forecast Cnx @ Home Airport'!C72</f>
        <v>Entebbe</v>
      </c>
      <c r="O36" s="530" t="str">
        <f>'Forecast Cnx @ Home Airport'!D72</f>
        <v>Uganda</v>
      </c>
      <c r="P36" s="529">
        <f>'Forecast Cnx @ Home Airport'!L72</f>
        <v>1294.3068870742966</v>
      </c>
      <c r="Q36" s="468">
        <f t="shared" si="2"/>
        <v>1.2950360169960588E-2</v>
      </c>
      <c r="R36" s="529">
        <f>'Forecast Cnx @ Home Airport'!Q72</f>
        <v>16.761740358072647</v>
      </c>
      <c r="S36" s="498">
        <f t="shared" si="3"/>
        <v>2.3024368623726164E-2</v>
      </c>
      <c r="U36" s="512" t="s">
        <v>503</v>
      </c>
      <c r="V36" s="512" t="s">
        <v>129</v>
      </c>
      <c r="W36" s="512" t="s">
        <v>8269</v>
      </c>
      <c r="X36" s="512" t="str">
        <f t="shared" si="4"/>
        <v>y</v>
      </c>
    </row>
    <row r="37" spans="2:24" x14ac:dyDescent="0.2">
      <c r="B37" s="527">
        <v>31</v>
      </c>
      <c r="C37" s="530" t="str">
        <f>'Forecast Cnx @ Home Airport'!B36</f>
        <v>JNB</v>
      </c>
      <c r="D37" s="530" t="str">
        <f>'Forecast Cnx @ Home Airport'!C36</f>
        <v>Johannesburg</v>
      </c>
      <c r="E37" s="530" t="str">
        <f>'Forecast Cnx @ Home Airport'!D36</f>
        <v>South Africa</v>
      </c>
      <c r="F37" s="529">
        <f>'Forecast Cnx @ Home Airport'!L36</f>
        <v>9752.0462349653462</v>
      </c>
      <c r="G37" s="468">
        <f t="shared" si="5"/>
        <v>4.4167790666098702E-2</v>
      </c>
      <c r="H37" s="529">
        <f>'Forecast Cnx @ Home Airport'!Q36</f>
        <v>430.72633667206543</v>
      </c>
      <c r="I37" s="529"/>
      <c r="J37" s="498">
        <f t="shared" si="1"/>
        <v>0.5916570558682217</v>
      </c>
      <c r="K37" s="529"/>
      <c r="L37" s="527">
        <v>68</v>
      </c>
      <c r="M37" s="530" t="str">
        <f>'Forecast Cnx @ Home Airport'!B73</f>
        <v>ACC</v>
      </c>
      <c r="N37" s="530" t="str">
        <f>'Forecast Cnx @ Home Airport'!C73</f>
        <v>Accra</v>
      </c>
      <c r="O37" s="530" t="str">
        <f>'Forecast Cnx @ Home Airport'!D73</f>
        <v>Ghana</v>
      </c>
      <c r="P37" s="529">
        <f>'Forecast Cnx @ Home Airport'!L73</f>
        <v>1193.7781968160987</v>
      </c>
      <c r="Q37" s="468">
        <f t="shared" si="2"/>
        <v>1.214631139162642E-2</v>
      </c>
      <c r="R37" s="529">
        <f>'Forecast Cnx @ Home Airport'!Q73</f>
        <v>14.500001711062627</v>
      </c>
      <c r="S37" s="498">
        <f t="shared" si="3"/>
        <v>1.9917584767943169E-2</v>
      </c>
      <c r="U37" s="512" t="s">
        <v>886</v>
      </c>
      <c r="V37" s="512" t="s">
        <v>26</v>
      </c>
      <c r="W37" s="512" t="s">
        <v>8269</v>
      </c>
      <c r="X37" s="512" t="str">
        <f t="shared" si="4"/>
        <v>y</v>
      </c>
    </row>
    <row r="38" spans="2:24" x14ac:dyDescent="0.2">
      <c r="B38" s="527">
        <v>32</v>
      </c>
      <c r="C38" s="530" t="str">
        <f>'Forecast Cnx @ Home Airport'!B37</f>
        <v>EAP</v>
      </c>
      <c r="D38" s="530" t="str">
        <f>'Forecast Cnx @ Home Airport'!C37</f>
        <v>Basel/Mulhouse</v>
      </c>
      <c r="E38" s="530" t="str">
        <f>'Forecast Cnx @ Home Airport'!D37</f>
        <v>France</v>
      </c>
      <c r="F38" s="529">
        <f>'Forecast Cnx @ Home Airport'!L37</f>
        <v>6575.0347131630106</v>
      </c>
      <c r="G38" s="468">
        <f t="shared" si="5"/>
        <v>6.4926385508512832E-2</v>
      </c>
      <c r="H38" s="529">
        <f>'Forecast Cnx @ Home Airport'!Q37</f>
        <v>426.89323851867573</v>
      </c>
      <c r="I38" s="529"/>
      <c r="J38" s="498">
        <f t="shared" si="1"/>
        <v>0.5863918111520271</v>
      </c>
      <c r="K38" s="529"/>
      <c r="L38" s="527">
        <v>69</v>
      </c>
      <c r="M38" s="530" t="str">
        <f>'Forecast Cnx @ Home Airport'!B74</f>
        <v>SVG</v>
      </c>
      <c r="N38" s="530" t="str">
        <f>'Forecast Cnx @ Home Airport'!C74</f>
        <v>Stavanger</v>
      </c>
      <c r="O38" s="530" t="str">
        <f>'Forecast Cnx @ Home Airport'!D74</f>
        <v>Norway</v>
      </c>
      <c r="P38" s="529">
        <f>'Forecast Cnx @ Home Airport'!L74</f>
        <v>1052.3710791859442</v>
      </c>
      <c r="Q38" s="468">
        <f t="shared" si="2"/>
        <v>1.3333875613315737E-2</v>
      </c>
      <c r="R38" s="529">
        <f>'Forecast Cnx @ Home Airport'!Q74</f>
        <v>14.032185068916226</v>
      </c>
      <c r="S38" s="498">
        <f t="shared" si="3"/>
        <v>1.9274979490269541E-2</v>
      </c>
      <c r="U38" s="512" t="s">
        <v>89</v>
      </c>
      <c r="V38" s="512" t="s">
        <v>503</v>
      </c>
      <c r="W38" s="512" t="s">
        <v>8269</v>
      </c>
      <c r="X38" s="512" t="str">
        <f t="shared" si="4"/>
        <v>y</v>
      </c>
    </row>
    <row r="39" spans="2:24" x14ac:dyDescent="0.2">
      <c r="B39" s="527">
        <v>33</v>
      </c>
      <c r="C39" s="530" t="str">
        <f>'Forecast Cnx @ Home Airport'!B38</f>
        <v>NCE</v>
      </c>
      <c r="D39" s="530" t="str">
        <f>'Forecast Cnx @ Home Airport'!C38</f>
        <v>Nice</v>
      </c>
      <c r="E39" s="530" t="str">
        <f>'Forecast Cnx @ Home Airport'!D38</f>
        <v>France</v>
      </c>
      <c r="F39" s="529">
        <f>'Forecast Cnx @ Home Airport'!L38</f>
        <v>7306.4474657128876</v>
      </c>
      <c r="G39" s="468">
        <f t="shared" si="5"/>
        <v>5.7253183081958328E-2</v>
      </c>
      <c r="H39" s="529">
        <f>'Forecast Cnx @ Home Airport'!Q38</f>
        <v>418.31737443317041</v>
      </c>
      <c r="I39" s="529"/>
      <c r="J39" s="498">
        <f t="shared" si="1"/>
        <v>0.57461177806754182</v>
      </c>
      <c r="K39" s="529"/>
      <c r="L39" s="527">
        <v>70</v>
      </c>
      <c r="M39" s="530" t="str">
        <f>'Forecast Cnx @ Home Airport'!B75</f>
        <v>CMB</v>
      </c>
      <c r="N39" s="530" t="str">
        <f>'Forecast Cnx @ Home Airport'!C75</f>
        <v>Colombo</v>
      </c>
      <c r="O39" s="530" t="str">
        <f>'Forecast Cnx @ Home Airport'!D75</f>
        <v>Sri Lanka</v>
      </c>
      <c r="P39" s="529">
        <f>'Forecast Cnx @ Home Airport'!L75</f>
        <v>979.32168961343473</v>
      </c>
      <c r="Q39" s="468">
        <f t="shared" si="2"/>
        <v>1.4245423057721664E-2</v>
      </c>
      <c r="R39" s="529">
        <f>'Forecast Cnx @ Home Airport'!Q75</f>
        <v>13.950851778146163</v>
      </c>
      <c r="S39" s="498">
        <f t="shared" si="3"/>
        <v>1.9163257937013959E-2</v>
      </c>
      <c r="U39" s="512" t="s">
        <v>26</v>
      </c>
      <c r="V39" s="512" t="s">
        <v>91</v>
      </c>
      <c r="W39" s="512" t="s">
        <v>8269</v>
      </c>
      <c r="X39" s="512" t="str">
        <f t="shared" si="4"/>
        <v>y</v>
      </c>
    </row>
    <row r="40" spans="2:24" x14ac:dyDescent="0.2">
      <c r="B40" s="527">
        <v>34</v>
      </c>
      <c r="C40" s="530" t="str">
        <f>'Forecast Cnx @ Home Airport'!B39</f>
        <v>HAM</v>
      </c>
      <c r="D40" s="530" t="str">
        <f>'Forecast Cnx @ Home Airport'!C39</f>
        <v>Hamburg</v>
      </c>
      <c r="E40" s="530" t="str">
        <f>'Forecast Cnx @ Home Airport'!D39</f>
        <v>Germany</v>
      </c>
      <c r="F40" s="529">
        <f>'Forecast Cnx @ Home Airport'!L39</f>
        <v>12264.524558520085</v>
      </c>
      <c r="G40" s="468">
        <f t="shared" si="5"/>
        <v>3.1307274619890815E-2</v>
      </c>
      <c r="H40" s="529">
        <f>'Forecast Cnx @ Home Airport'!Q39</f>
        <v>383.96883843598346</v>
      </c>
      <c r="I40" s="529"/>
      <c r="J40" s="498">
        <f t="shared" si="1"/>
        <v>0.52742972312635095</v>
      </c>
      <c r="K40" s="529"/>
      <c r="L40" s="527">
        <v>71</v>
      </c>
      <c r="M40" s="530" t="str">
        <f>'Forecast Cnx @ Home Airport'!B76</f>
        <v>AUH</v>
      </c>
      <c r="N40" s="530" t="str">
        <f>'Forecast Cnx @ Home Airport'!C76</f>
        <v>Abu Dhabi</v>
      </c>
      <c r="O40" s="530" t="str">
        <f>'Forecast Cnx @ Home Airport'!D76</f>
        <v>U.A.E</v>
      </c>
      <c r="P40" s="529">
        <f>'Forecast Cnx @ Home Airport'!L76</f>
        <v>783.3051472580413</v>
      </c>
      <c r="Q40" s="468">
        <f t="shared" si="2"/>
        <v>1.012376889296274E-2</v>
      </c>
      <c r="R40" s="529">
        <f>'Forecast Cnx @ Home Airport'!Q76</f>
        <v>7.9300002835085568</v>
      </c>
      <c r="S40" s="498">
        <f t="shared" si="3"/>
        <v>1.0892857532291973E-2</v>
      </c>
      <c r="U40" s="512" t="s">
        <v>75</v>
      </c>
      <c r="V40" s="512" t="s">
        <v>85</v>
      </c>
      <c r="W40" s="512" t="s">
        <v>8269</v>
      </c>
      <c r="X40" s="512" t="str">
        <f t="shared" si="4"/>
        <v>y</v>
      </c>
    </row>
    <row r="41" spans="2:24" x14ac:dyDescent="0.2">
      <c r="B41" s="527">
        <v>35</v>
      </c>
      <c r="C41" s="530" t="str">
        <f>'Forecast Cnx @ Home Airport'!B40</f>
        <v>IST</v>
      </c>
      <c r="D41" s="530" t="str">
        <f>'Forecast Cnx @ Home Airport'!C40</f>
        <v>Istanbul</v>
      </c>
      <c r="E41" s="530" t="str">
        <f>'Forecast Cnx @ Home Airport'!D40</f>
        <v>Turkey</v>
      </c>
      <c r="F41" s="529">
        <f>'Forecast Cnx @ Home Airport'!L40</f>
        <v>15646.347892231004</v>
      </c>
      <c r="G41" s="468">
        <f t="shared" ref="G41:G43" si="6">H41/F41</f>
        <v>2.2760082587717639E-2</v>
      </c>
      <c r="H41" s="529">
        <f>'Forecast Cnx @ Home Airport'!Q40</f>
        <v>356.11217022333949</v>
      </c>
      <c r="I41" s="529"/>
      <c r="J41" s="498">
        <f t="shared" si="1"/>
        <v>0.48916506898810369</v>
      </c>
      <c r="K41" s="529"/>
      <c r="L41" s="527">
        <v>72</v>
      </c>
      <c r="M41" s="530" t="str">
        <f>'Forecast Cnx @ Home Airport'!B77</f>
        <v>BAH</v>
      </c>
      <c r="N41" s="530" t="str">
        <f>'Forecast Cnx @ Home Airport'!C77</f>
        <v>Bahrain</v>
      </c>
      <c r="O41" s="530" t="str">
        <f>'Forecast Cnx @ Home Airport'!D77</f>
        <v>Bahrain</v>
      </c>
      <c r="P41" s="529">
        <f>'Forecast Cnx @ Home Airport'!L77</f>
        <v>799.33774132248209</v>
      </c>
      <c r="Q41" s="468">
        <f t="shared" si="2"/>
        <v>7.2233810668045038E-3</v>
      </c>
      <c r="R41" s="529">
        <f>'Forecast Cnx @ Home Airport'!Q77</f>
        <v>5.7739211066510929</v>
      </c>
      <c r="S41" s="498">
        <f t="shared" si="3"/>
        <v>7.931210311333918E-3</v>
      </c>
      <c r="U41" s="512" t="s">
        <v>129</v>
      </c>
      <c r="V41" s="512" t="s">
        <v>87</v>
      </c>
      <c r="W41" s="512" t="s">
        <v>8269</v>
      </c>
      <c r="X41" s="512" t="str">
        <f t="shared" si="4"/>
        <v>y</v>
      </c>
    </row>
    <row r="42" spans="2:24" x14ac:dyDescent="0.2">
      <c r="B42" s="527">
        <v>36</v>
      </c>
      <c r="C42" s="530" t="str">
        <f>'Forecast Cnx @ Home Airport'!B41</f>
        <v>BUD</v>
      </c>
      <c r="D42" s="530" t="str">
        <f>'Forecast Cnx @ Home Airport'!C41</f>
        <v>Budapest</v>
      </c>
      <c r="E42" s="530" t="str">
        <f>'Forecast Cnx @ Home Airport'!D41</f>
        <v>Hungary</v>
      </c>
      <c r="F42" s="529">
        <f>'Forecast Cnx @ Home Airport'!L41</f>
        <v>8958.5091155243517</v>
      </c>
      <c r="G42" s="468">
        <f t="shared" si="6"/>
        <v>3.6234903633013925E-2</v>
      </c>
      <c r="H42" s="529">
        <f>'Forecast Cnx @ Home Airport'!Q41</f>
        <v>324.61071449650171</v>
      </c>
      <c r="I42" s="529"/>
      <c r="J42" s="498">
        <f t="shared" si="1"/>
        <v>0.44589383859409576</v>
      </c>
      <c r="K42" s="529"/>
      <c r="L42" s="527">
        <v>73</v>
      </c>
      <c r="M42" s="530" t="str">
        <f>'Forecast Cnx @ Home Airport'!B78</f>
        <v>SPU</v>
      </c>
      <c r="N42" s="530" t="str">
        <f>'Forecast Cnx @ Home Airport'!C78</f>
        <v>Split</v>
      </c>
      <c r="O42" s="530" t="str">
        <f>'Forecast Cnx @ Home Airport'!D78</f>
        <v>Croatia</v>
      </c>
      <c r="P42" s="529">
        <f>'Forecast Cnx @ Home Airport'!L78</f>
        <v>517.73984276848557</v>
      </c>
      <c r="Q42" s="468">
        <f t="shared" si="2"/>
        <v>8.5173454387211522E-3</v>
      </c>
      <c r="R42" s="529">
        <f>'Forecast Cnx @ Home Airport'!Q78</f>
        <v>4.4097690882483676</v>
      </c>
      <c r="S42" s="498">
        <f t="shared" si="3"/>
        <v>6.0573751212202849E-3</v>
      </c>
      <c r="U42" s="512" t="s">
        <v>87</v>
      </c>
      <c r="V42" s="512" t="s">
        <v>298</v>
      </c>
      <c r="W42" s="512" t="s">
        <v>8269</v>
      </c>
      <c r="X42" s="512" t="str">
        <f t="shared" si="4"/>
        <v>y</v>
      </c>
    </row>
    <row r="43" spans="2:24" x14ac:dyDescent="0.2">
      <c r="B43" s="527">
        <v>37</v>
      </c>
      <c r="C43" s="530" t="str">
        <f>'Forecast Cnx @ Home Airport'!B42</f>
        <v>ATH</v>
      </c>
      <c r="D43" s="530" t="str">
        <f>'Forecast Cnx @ Home Airport'!C42</f>
        <v>Athens</v>
      </c>
      <c r="E43" s="530" t="str">
        <f>'Forecast Cnx @ Home Airport'!D42</f>
        <v>Greece</v>
      </c>
      <c r="F43" s="529">
        <f>'Forecast Cnx @ Home Airport'!L42</f>
        <v>7547.4967013875857</v>
      </c>
      <c r="G43" s="468">
        <f t="shared" si="6"/>
        <v>4.2962977780159596E-2</v>
      </c>
      <c r="H43" s="529">
        <f>'Forecast Cnx @ Home Airport'!Q42</f>
        <v>324.2629330775427</v>
      </c>
      <c r="I43" s="529"/>
      <c r="J43" s="498">
        <f t="shared" si="1"/>
        <v>0.44541611686475646</v>
      </c>
      <c r="K43" s="529"/>
      <c r="L43" s="527">
        <v>74</v>
      </c>
      <c r="M43" s="530" t="str">
        <f>'Forecast Cnx @ Home Airport'!B79</f>
        <v>IBZ</v>
      </c>
      <c r="N43" s="530" t="str">
        <f>'Forecast Cnx @ Home Airport'!C79</f>
        <v>Ibiza</v>
      </c>
      <c r="O43" s="530" t="str">
        <f>'Forecast Cnx @ Home Airport'!D79</f>
        <v>Spain</v>
      </c>
      <c r="P43" s="529">
        <f>'Forecast Cnx @ Home Airport'!L79</f>
        <v>115.34943610951089</v>
      </c>
      <c r="Q43" s="468">
        <f t="shared" si="2"/>
        <v>2.73909573389606E-2</v>
      </c>
      <c r="R43" s="529">
        <f>'Forecast Cnx @ Home Airport'!Q79</f>
        <v>3.1595314835487742</v>
      </c>
      <c r="S43" s="498">
        <f t="shared" si="3"/>
        <v>4.3400157741054594E-3</v>
      </c>
      <c r="U43" s="512" t="s">
        <v>679</v>
      </c>
      <c r="V43" s="512" t="s">
        <v>78</v>
      </c>
      <c r="W43" s="512" t="s">
        <v>8269</v>
      </c>
      <c r="X43" s="512" t="str">
        <f t="shared" si="4"/>
        <v>y</v>
      </c>
    </row>
    <row r="44" spans="2:24" x14ac:dyDescent="0.2">
      <c r="B44" s="527"/>
      <c r="C44" s="530"/>
      <c r="D44" s="530"/>
      <c r="E44" s="530"/>
      <c r="F44" s="529"/>
      <c r="G44" s="468"/>
      <c r="H44" s="529"/>
      <c r="I44" s="529"/>
      <c r="J44" s="498"/>
      <c r="K44" s="529"/>
      <c r="L44" s="527"/>
      <c r="M44" s="530"/>
      <c r="N44" s="530"/>
      <c r="O44" s="530"/>
      <c r="P44" s="529"/>
      <c r="Q44" s="468"/>
      <c r="R44" s="529"/>
      <c r="S44" s="498"/>
      <c r="U44" s="512" t="s">
        <v>9</v>
      </c>
      <c r="V44" s="512" t="s">
        <v>455</v>
      </c>
      <c r="W44" s="512" t="s">
        <v>8269</v>
      </c>
      <c r="X44" s="512" t="str">
        <f t="shared" si="4"/>
        <v>y</v>
      </c>
    </row>
    <row r="45" spans="2:24" x14ac:dyDescent="0.2">
      <c r="B45" s="527"/>
      <c r="C45" s="528"/>
      <c r="D45" s="528"/>
      <c r="E45" s="528"/>
      <c r="F45" s="533"/>
      <c r="G45" s="533"/>
      <c r="H45" s="528"/>
      <c r="I45" s="529">
        <f>'Forecast Cnx @ Home Airport'!R31</f>
        <v>575.86851573340743</v>
      </c>
      <c r="J45" s="598"/>
      <c r="K45" s="529"/>
      <c r="L45" s="527"/>
      <c r="M45" s="532" t="s">
        <v>1464</v>
      </c>
      <c r="N45" s="532" t="s">
        <v>1495</v>
      </c>
      <c r="O45" s="532" t="s">
        <v>1495</v>
      </c>
      <c r="P45" s="534">
        <f>SUM(P55:P94)</f>
        <v>45675.405448662968</v>
      </c>
      <c r="Q45" s="535">
        <f t="shared" ref="Q45" si="7">R45/P45</f>
        <v>1.2244579153267062E-4</v>
      </c>
      <c r="R45" s="534">
        <f>SUM(R55:R148)</f>
        <v>5.5927611737371938</v>
      </c>
      <c r="S45" s="600"/>
      <c r="U45" s="512" t="s">
        <v>480</v>
      </c>
      <c r="V45" s="512" t="s">
        <v>79</v>
      </c>
      <c r="W45" s="512" t="s">
        <v>8269</v>
      </c>
      <c r="X45" s="512" t="str">
        <f t="shared" si="4"/>
        <v>y</v>
      </c>
    </row>
    <row r="46" spans="2:24" ht="15" x14ac:dyDescent="0.25">
      <c r="B46" s="538"/>
      <c r="C46" s="538"/>
      <c r="D46" s="538"/>
      <c r="E46" s="538"/>
      <c r="F46" s="538"/>
      <c r="G46" s="538"/>
      <c r="H46" s="538"/>
      <c r="I46" s="538"/>
      <c r="J46" s="599"/>
      <c r="K46" s="947"/>
      <c r="L46" s="538"/>
      <c r="M46" s="539" t="s">
        <v>6</v>
      </c>
      <c r="N46" s="538"/>
      <c r="O46" s="538"/>
      <c r="P46" s="540">
        <f>SUM(F7:F45,P7:P45)</f>
        <v>991342.66850387445</v>
      </c>
      <c r="Q46" s="541">
        <f>R46/P46</f>
        <v>4.5403615380649139E-2</v>
      </c>
      <c r="R46" s="540">
        <f>SUM(H7:H45,R7:R45)</f>
        <v>45010.541231176278</v>
      </c>
      <c r="S46" s="597">
        <f>R46/N3</f>
        <v>61.827666526341041</v>
      </c>
      <c r="U46" s="512" t="s">
        <v>455</v>
      </c>
      <c r="V46" s="512" t="s">
        <v>692</v>
      </c>
      <c r="W46" s="512" t="s">
        <v>8269</v>
      </c>
      <c r="X46" s="512" t="str">
        <f t="shared" si="4"/>
        <v>y</v>
      </c>
    </row>
    <row r="47" spans="2:24" x14ac:dyDescent="0.2">
      <c r="B47" s="982" t="s">
        <v>369</v>
      </c>
      <c r="C47" s="508"/>
      <c r="D47" s="508"/>
      <c r="E47" s="508"/>
      <c r="F47" s="504"/>
      <c r="G47" s="504"/>
      <c r="H47" s="504"/>
      <c r="I47" s="504"/>
      <c r="J47" s="504"/>
      <c r="K47" s="491"/>
      <c r="L47" s="504"/>
      <c r="M47" s="504"/>
      <c r="N47" s="508"/>
      <c r="O47" s="508"/>
      <c r="P47" s="508"/>
      <c r="Q47" s="508"/>
      <c r="R47" s="508"/>
      <c r="U47" s="512" t="s">
        <v>85</v>
      </c>
      <c r="V47" s="512" t="s">
        <v>9</v>
      </c>
      <c r="W47" s="512" t="s">
        <v>8269</v>
      </c>
      <c r="X47" s="512" t="str">
        <f t="shared" si="4"/>
        <v>y</v>
      </c>
    </row>
    <row r="48" spans="2:24" ht="16.5" x14ac:dyDescent="0.2">
      <c r="B48" s="982" t="s">
        <v>7915</v>
      </c>
      <c r="C48" s="508"/>
      <c r="D48" s="508"/>
      <c r="E48" s="508"/>
      <c r="F48" s="504"/>
      <c r="G48" s="504"/>
      <c r="H48" s="508"/>
      <c r="I48" s="508"/>
      <c r="J48" s="508"/>
      <c r="K48" s="471"/>
      <c r="L48" s="532"/>
      <c r="M48" s="508"/>
      <c r="N48" s="508"/>
      <c r="O48" s="508"/>
      <c r="P48" s="508"/>
      <c r="Q48" s="508"/>
      <c r="R48" s="508"/>
      <c r="U48" s="512" t="s">
        <v>692</v>
      </c>
      <c r="V48" s="512" t="s">
        <v>1173</v>
      </c>
      <c r="W48" s="512" t="s">
        <v>8269</v>
      </c>
      <c r="X48" s="512" t="str">
        <f t="shared" si="4"/>
        <v>y</v>
      </c>
    </row>
    <row r="49" spans="2:24" ht="16.5" x14ac:dyDescent="0.2">
      <c r="B49" s="982" t="s">
        <v>7916</v>
      </c>
      <c r="C49" s="508"/>
      <c r="D49" s="508"/>
      <c r="E49" s="508"/>
      <c r="F49" s="504"/>
      <c r="G49" s="504"/>
      <c r="H49" s="508"/>
      <c r="I49" s="508"/>
      <c r="J49" s="508"/>
      <c r="K49" s="471"/>
      <c r="L49" s="532"/>
      <c r="M49" s="508"/>
      <c r="N49" s="508"/>
      <c r="O49" s="508"/>
      <c r="P49" s="508"/>
      <c r="Q49" s="508"/>
      <c r="R49" s="508"/>
      <c r="U49" s="512" t="s">
        <v>382</v>
      </c>
      <c r="V49" s="512" t="s">
        <v>679</v>
      </c>
      <c r="W49" s="512" t="s">
        <v>8269</v>
      </c>
      <c r="X49" s="512" t="str">
        <f t="shared" si="4"/>
        <v>y</v>
      </c>
    </row>
    <row r="50" spans="2:24" ht="15" thickBot="1" x14ac:dyDescent="0.25">
      <c r="B50" s="938" t="s">
        <v>8257</v>
      </c>
      <c r="C50" s="543"/>
      <c r="D50" s="543"/>
      <c r="E50" s="543"/>
      <c r="F50" s="509"/>
      <c r="G50" s="509"/>
      <c r="H50" s="543"/>
      <c r="I50" s="543"/>
      <c r="J50" s="543"/>
      <c r="K50" s="948"/>
      <c r="L50" s="544"/>
      <c r="M50" s="543"/>
      <c r="N50" s="543"/>
      <c r="O50" s="543"/>
      <c r="P50" s="543"/>
      <c r="Q50" s="543"/>
      <c r="R50" s="543"/>
      <c r="S50" s="543"/>
      <c r="U50" s="512" t="s">
        <v>302</v>
      </c>
      <c r="V50" s="512" t="s">
        <v>382</v>
      </c>
      <c r="W50" s="512" t="s">
        <v>8269</v>
      </c>
      <c r="X50" s="512" t="str">
        <f t="shared" si="4"/>
        <v>y</v>
      </c>
    </row>
    <row r="51" spans="2:24" x14ac:dyDescent="0.2">
      <c r="B51" s="537"/>
      <c r="C51" s="508"/>
      <c r="D51" s="508"/>
      <c r="E51" s="508"/>
      <c r="F51" s="504"/>
      <c r="G51" s="504"/>
      <c r="H51" s="508"/>
      <c r="I51" s="508"/>
      <c r="J51" s="508"/>
      <c r="K51" s="471"/>
      <c r="L51" s="532"/>
      <c r="M51" s="508"/>
      <c r="N51" s="508"/>
      <c r="O51" s="508"/>
      <c r="P51" s="508"/>
      <c r="Q51" s="508"/>
      <c r="R51" s="508"/>
      <c r="S51" s="508"/>
      <c r="U51" s="512" t="s">
        <v>278</v>
      </c>
      <c r="V51" s="512" t="s">
        <v>480</v>
      </c>
      <c r="W51" s="512" t="s">
        <v>8269</v>
      </c>
      <c r="X51" s="512" t="str">
        <f t="shared" si="4"/>
        <v>y</v>
      </c>
    </row>
    <row r="52" spans="2:24" x14ac:dyDescent="0.2">
      <c r="B52" s="521"/>
      <c r="C52" s="522"/>
      <c r="D52" s="522"/>
      <c r="E52" s="522"/>
      <c r="F52" s="523"/>
      <c r="G52" s="523"/>
      <c r="H52" s="522"/>
      <c r="I52" s="522"/>
      <c r="J52" s="522"/>
      <c r="K52" s="520"/>
      <c r="L52" s="521"/>
      <c r="M52" s="522"/>
      <c r="N52" s="522"/>
      <c r="O52" s="522"/>
      <c r="P52" s="522"/>
      <c r="Q52" s="522"/>
      <c r="R52" s="522"/>
      <c r="U52" s="512" t="s">
        <v>94</v>
      </c>
      <c r="V52" s="512" t="s">
        <v>94</v>
      </c>
      <c r="W52" s="512" t="s">
        <v>8269</v>
      </c>
      <c r="X52" s="512" t="str">
        <f t="shared" si="4"/>
        <v>y</v>
      </c>
    </row>
    <row r="53" spans="2:24" x14ac:dyDescent="0.2">
      <c r="B53" s="521"/>
      <c r="C53" s="522"/>
      <c r="D53" s="522"/>
      <c r="E53" s="522"/>
      <c r="F53" s="523"/>
      <c r="G53" s="523"/>
      <c r="H53" s="522"/>
      <c r="I53" s="522"/>
      <c r="J53" s="522"/>
      <c r="K53" s="520"/>
      <c r="L53" s="521"/>
      <c r="M53" s="522"/>
      <c r="N53" s="522"/>
      <c r="O53" s="522"/>
      <c r="P53" s="522"/>
      <c r="Q53" s="522"/>
      <c r="R53" s="522"/>
      <c r="U53" s="512" t="s">
        <v>298</v>
      </c>
      <c r="V53" s="512" t="s">
        <v>278</v>
      </c>
      <c r="W53" s="512" t="s">
        <v>8269</v>
      </c>
      <c r="X53" s="512" t="str">
        <f t="shared" si="4"/>
        <v>y</v>
      </c>
    </row>
    <row r="54" spans="2:24" x14ac:dyDescent="0.2">
      <c r="B54" s="521"/>
      <c r="C54" s="525"/>
      <c r="D54" s="522"/>
      <c r="E54" s="522"/>
      <c r="F54" s="523"/>
      <c r="G54" s="523"/>
      <c r="H54" s="522"/>
      <c r="I54" s="522"/>
      <c r="J54" s="522"/>
      <c r="K54" s="949"/>
      <c r="L54" s="521"/>
      <c r="M54" s="522"/>
      <c r="N54" s="522"/>
      <c r="O54" s="522"/>
      <c r="P54" s="522"/>
      <c r="Q54" s="522"/>
      <c r="R54" s="522"/>
      <c r="U54" s="512" t="s">
        <v>944</v>
      </c>
      <c r="V54" s="512" t="s">
        <v>293</v>
      </c>
      <c r="W54" s="512" t="s">
        <v>8269</v>
      </c>
      <c r="X54" s="512" t="str">
        <f t="shared" si="4"/>
        <v>y</v>
      </c>
    </row>
    <row r="55" spans="2:24" x14ac:dyDescent="0.2">
      <c r="B55" s="521"/>
      <c r="C55" s="522"/>
      <c r="D55" s="522"/>
      <c r="E55" s="522"/>
      <c r="F55" s="523"/>
      <c r="G55" s="523"/>
      <c r="H55" s="522"/>
      <c r="I55" s="522"/>
      <c r="J55" s="522"/>
      <c r="K55" s="949"/>
      <c r="L55" s="527">
        <v>51</v>
      </c>
      <c r="M55" s="528" t="str">
        <f>'Forecast Cnx @ Home Airport'!B80</f>
        <v>OLB</v>
      </c>
      <c r="N55" s="528" t="str">
        <f>'Forecast Cnx @ Home Airport'!C80</f>
        <v>Olbia</v>
      </c>
      <c r="O55" s="528" t="str">
        <f>'Forecast Cnx @ Home Airport'!D80</f>
        <v>Italy</v>
      </c>
      <c r="P55" s="529">
        <f>'Forecast Cnx @ Home Airport'!L80</f>
        <v>49.693739479112715</v>
      </c>
      <c r="Q55" s="468">
        <f>'Forecast Cnx @ Home Airport'!P56</f>
        <v>2.0550499488966773E-2</v>
      </c>
      <c r="R55" s="529">
        <f>'Forecast Cnx @ Home Airport'!Q80</f>
        <v>2.8472192727134762</v>
      </c>
      <c r="U55" s="512" t="s">
        <v>148</v>
      </c>
      <c r="V55" s="512" t="s">
        <v>302</v>
      </c>
      <c r="W55" s="512" t="s">
        <v>8269</v>
      </c>
      <c r="X55" s="512" t="str">
        <f t="shared" si="4"/>
        <v>y</v>
      </c>
    </row>
    <row r="56" spans="2:24" x14ac:dyDescent="0.2">
      <c r="B56" s="521"/>
      <c r="C56" s="522"/>
      <c r="D56" s="522"/>
      <c r="E56" s="522"/>
      <c r="F56" s="523"/>
      <c r="G56" s="523"/>
      <c r="H56" s="522"/>
      <c r="I56" s="522"/>
      <c r="J56" s="522"/>
      <c r="K56" s="949"/>
      <c r="L56" s="527">
        <v>52</v>
      </c>
      <c r="M56" s="528" t="str">
        <f>'Forecast Cnx @ Home Airport'!B81</f>
        <v>MCT</v>
      </c>
      <c r="N56" s="528" t="str">
        <f>'Forecast Cnx @ Home Airport'!C81</f>
        <v>Muscat</v>
      </c>
      <c r="O56" s="528" t="str">
        <f>'Forecast Cnx @ Home Airport'!D81</f>
        <v>Oman</v>
      </c>
      <c r="P56" s="529">
        <f>'Forecast Cnx @ Home Airport'!L81</f>
        <v>419.71227309045878</v>
      </c>
      <c r="Q56" s="468">
        <f>'Forecast Cnx @ Home Airport'!P57</f>
        <v>1.6087397428099094E-2</v>
      </c>
      <c r="R56" s="529">
        <f>'Forecast Cnx @ Home Airport'!Q81</f>
        <v>2.7407284036828634</v>
      </c>
      <c r="U56" s="512" t="s">
        <v>78</v>
      </c>
      <c r="V56" s="512" t="s">
        <v>29</v>
      </c>
      <c r="W56" s="512" t="s">
        <v>8269</v>
      </c>
      <c r="X56" s="512" t="str">
        <f t="shared" si="4"/>
        <v>y</v>
      </c>
    </row>
    <row r="57" spans="2:24" x14ac:dyDescent="0.2">
      <c r="B57" s="521"/>
      <c r="C57" s="526"/>
      <c r="D57" s="522"/>
      <c r="E57" s="522"/>
      <c r="F57" s="523"/>
      <c r="G57" s="523"/>
      <c r="H57" s="522"/>
      <c r="I57" s="522"/>
      <c r="J57" s="522"/>
      <c r="K57" s="949"/>
      <c r="L57" s="527">
        <v>53</v>
      </c>
      <c r="M57" s="528" t="str">
        <f>'Forecast Cnx @ Home Airport'!B82</f>
        <v>RJK</v>
      </c>
      <c r="N57" s="528" t="str">
        <f>'Forecast Cnx @ Home Airport'!C82</f>
        <v>Rijeka</v>
      </c>
      <c r="O57" s="528" t="str">
        <f>'Forecast Cnx @ Home Airport'!D82</f>
        <v>Croatia</v>
      </c>
      <c r="P57" s="529">
        <f>'Forecast Cnx @ Home Airport'!L82</f>
        <v>1.4911861830889561</v>
      </c>
      <c r="Q57" s="468">
        <f>'Forecast Cnx @ Home Airport'!P58</f>
        <v>6.6049900194141697E-2</v>
      </c>
      <c r="R57" s="529">
        <f>'Forecast Cnx @ Home Airport'!Q82</f>
        <v>4.8134973408539856E-3</v>
      </c>
      <c r="U57" s="512" t="s">
        <v>293</v>
      </c>
      <c r="V57" s="512" t="s">
        <v>1248</v>
      </c>
      <c r="W57" s="512" t="s">
        <v>8269</v>
      </c>
      <c r="X57" s="512" t="str">
        <f t="shared" si="4"/>
        <v>y</v>
      </c>
    </row>
    <row r="58" spans="2:24" x14ac:dyDescent="0.2">
      <c r="B58" s="521"/>
      <c r="C58" s="522"/>
      <c r="D58" s="522"/>
      <c r="E58" s="522"/>
      <c r="F58" s="523"/>
      <c r="G58" s="523"/>
      <c r="H58" s="522"/>
      <c r="I58" s="522"/>
      <c r="J58" s="522"/>
      <c r="K58" s="949"/>
      <c r="L58" s="527">
        <v>54</v>
      </c>
      <c r="M58" s="528" t="str">
        <f>'Forecast Cnx @ Home Airport'!B83</f>
        <v>DEL</v>
      </c>
      <c r="N58" s="528" t="str">
        <f>'Forecast Cnx @ Home Airport'!C83</f>
        <v>Delhi</v>
      </c>
      <c r="O58" s="528" t="str">
        <f>'Forecast Cnx @ Home Airport'!D83</f>
        <v>India</v>
      </c>
      <c r="P58" s="529">
        <f>'Forecast Cnx @ Home Airport'!L83</f>
        <v>0</v>
      </c>
      <c r="Q58" s="468">
        <f>'Forecast Cnx @ Home Airport'!P59</f>
        <v>1.4915874544373077E-2</v>
      </c>
      <c r="R58" s="529">
        <f>'Forecast Cnx @ Home Airport'!Q83</f>
        <v>0</v>
      </c>
      <c r="U58" s="512" t="s">
        <v>1248</v>
      </c>
      <c r="V58" s="512" t="s">
        <v>944</v>
      </c>
      <c r="W58" s="512" t="s">
        <v>8269</v>
      </c>
      <c r="X58" s="512" t="str">
        <f t="shared" si="4"/>
        <v>y</v>
      </c>
    </row>
    <row r="59" spans="2:24" x14ac:dyDescent="0.2">
      <c r="B59" s="521"/>
      <c r="C59" s="522"/>
      <c r="D59" s="522"/>
      <c r="E59" s="522"/>
      <c r="F59" s="523"/>
      <c r="G59" s="523"/>
      <c r="H59" s="522"/>
      <c r="I59" s="522"/>
      <c r="J59" s="522"/>
      <c r="K59" s="949"/>
      <c r="L59" s="527">
        <v>55</v>
      </c>
      <c r="M59" s="528" t="str">
        <f>'Forecast Cnx @ Home Airport'!B84</f>
        <v>BLR</v>
      </c>
      <c r="N59" s="528" t="str">
        <f>'Forecast Cnx @ Home Airport'!C84</f>
        <v>Bengaluru</v>
      </c>
      <c r="O59" s="528" t="str">
        <f>'Forecast Cnx @ Home Airport'!D84</f>
        <v>India</v>
      </c>
      <c r="P59" s="529">
        <f>'Forecast Cnx @ Home Airport'!L84</f>
        <v>0</v>
      </c>
      <c r="Q59" s="468">
        <f>'Forecast Cnx @ Home Airport'!P60</f>
        <v>1.4202652830481373E-2</v>
      </c>
      <c r="R59" s="529">
        <f>'Forecast Cnx @ Home Airport'!Q84</f>
        <v>0</v>
      </c>
      <c r="U59" s="512" t="s">
        <v>79</v>
      </c>
      <c r="V59" s="512" t="s">
        <v>1076</v>
      </c>
      <c r="W59" s="512" t="s">
        <v>8269</v>
      </c>
      <c r="X59" s="512" t="str">
        <f t="shared" si="4"/>
        <v>y</v>
      </c>
    </row>
    <row r="60" spans="2:24" x14ac:dyDescent="0.2">
      <c r="B60" s="521"/>
      <c r="C60" s="522"/>
      <c r="D60" s="522"/>
      <c r="E60" s="522"/>
      <c r="F60" s="523"/>
      <c r="G60" s="523"/>
      <c r="H60" s="522"/>
      <c r="I60" s="522"/>
      <c r="J60" s="522"/>
      <c r="K60" s="949"/>
      <c r="L60" s="527">
        <v>56</v>
      </c>
      <c r="M60" s="528" t="str">
        <f>'Forecast Cnx @ Home Airport'!B85</f>
        <v>BOM</v>
      </c>
      <c r="N60" s="528" t="str">
        <f>'Forecast Cnx @ Home Airport'!C85</f>
        <v>Mumbai</v>
      </c>
      <c r="O60" s="528" t="str">
        <f>'Forecast Cnx @ Home Airport'!D85</f>
        <v>India</v>
      </c>
      <c r="P60" s="529">
        <f>'Forecast Cnx @ Home Airport'!L85</f>
        <v>0</v>
      </c>
      <c r="Q60" s="468">
        <f>'Forecast Cnx @ Home Airport'!P61</f>
        <v>0.15935827374230976</v>
      </c>
      <c r="R60" s="529">
        <f>'Forecast Cnx @ Home Airport'!Q85</f>
        <v>0</v>
      </c>
      <c r="U60" s="512" t="s">
        <v>103</v>
      </c>
      <c r="V60" s="512" t="s">
        <v>103</v>
      </c>
      <c r="W60" s="512" t="s">
        <v>8269</v>
      </c>
      <c r="X60" s="512" t="str">
        <f t="shared" si="4"/>
        <v>y</v>
      </c>
    </row>
    <row r="61" spans="2:24" x14ac:dyDescent="0.2">
      <c r="B61" s="521"/>
      <c r="C61" s="522"/>
      <c r="D61" s="522"/>
      <c r="E61" s="522"/>
      <c r="F61" s="523"/>
      <c r="G61" s="523"/>
      <c r="H61" s="522"/>
      <c r="I61" s="522"/>
      <c r="J61" s="522"/>
      <c r="K61" s="949"/>
      <c r="L61" s="527">
        <v>57</v>
      </c>
      <c r="M61" s="528" t="str">
        <f>'Forecast Cnx @ Home Airport'!B86</f>
        <v>HYD</v>
      </c>
      <c r="N61" s="528" t="str">
        <f>'Forecast Cnx @ Home Airport'!C86</f>
        <v>Hyderabad</v>
      </c>
      <c r="O61" s="528" t="str">
        <f>'Forecast Cnx @ Home Airport'!D86</f>
        <v>India</v>
      </c>
      <c r="P61" s="529">
        <f>'Forecast Cnx @ Home Airport'!L86</f>
        <v>0</v>
      </c>
      <c r="Q61" s="468">
        <f>'Forecast Cnx @ Home Airport'!P62</f>
        <v>8.87715251716884E-3</v>
      </c>
      <c r="R61" s="529">
        <f>'Forecast Cnx @ Home Airport'!Q86</f>
        <v>0</v>
      </c>
      <c r="U61" s="512" t="s">
        <v>29</v>
      </c>
      <c r="V61" s="512" t="s">
        <v>148</v>
      </c>
      <c r="W61" s="512" t="s">
        <v>8269</v>
      </c>
      <c r="X61" s="512" t="str">
        <f t="shared" si="4"/>
        <v>y</v>
      </c>
    </row>
    <row r="62" spans="2:24" x14ac:dyDescent="0.2">
      <c r="B62" s="521"/>
      <c r="C62" s="522"/>
      <c r="D62" s="522"/>
      <c r="E62" s="522"/>
      <c r="F62" s="523"/>
      <c r="G62" s="523"/>
      <c r="H62" s="522"/>
      <c r="I62" s="522"/>
      <c r="J62" s="522"/>
      <c r="K62" s="949"/>
      <c r="L62" s="527">
        <v>58</v>
      </c>
      <c r="M62" s="528" t="str">
        <f>'Forecast Cnx @ Home Airport'!B87</f>
        <v>MAA</v>
      </c>
      <c r="N62" s="528" t="str">
        <f>'Forecast Cnx @ Home Airport'!C87</f>
        <v>Chennai</v>
      </c>
      <c r="O62" s="528" t="str">
        <f>'Forecast Cnx @ Home Airport'!D87</f>
        <v>India</v>
      </c>
      <c r="P62" s="529">
        <f>'Forecast Cnx @ Home Airport'!L87</f>
        <v>0</v>
      </c>
      <c r="Q62" s="468">
        <f>'Forecast Cnx @ Home Airport'!P63</f>
        <v>2.1025216288311464E-2</v>
      </c>
      <c r="R62" s="529">
        <f>'Forecast Cnx @ Home Airport'!Q87</f>
        <v>0</v>
      </c>
      <c r="U62" s="512" t="s">
        <v>1428</v>
      </c>
      <c r="V62" s="512" t="s">
        <v>843</v>
      </c>
      <c r="W62" s="512" t="s">
        <v>8269</v>
      </c>
      <c r="X62" s="512" t="str">
        <f t="shared" si="4"/>
        <v>y</v>
      </c>
    </row>
    <row r="63" spans="2:24" x14ac:dyDescent="0.2">
      <c r="B63" s="521"/>
      <c r="C63" s="522"/>
      <c r="D63" s="522"/>
      <c r="E63" s="522"/>
      <c r="F63" s="523"/>
      <c r="G63" s="523"/>
      <c r="H63" s="522"/>
      <c r="I63" s="522"/>
      <c r="J63" s="522"/>
      <c r="K63" s="949"/>
      <c r="L63" s="527">
        <v>59</v>
      </c>
      <c r="M63" s="528" t="str">
        <f>'Forecast Cnx @ Home Airport'!B88</f>
        <v>THR</v>
      </c>
      <c r="N63" s="528" t="str">
        <f>'Forecast Cnx @ Home Airport'!C88</f>
        <v>Tehran</v>
      </c>
      <c r="O63" s="528" t="str">
        <f>'Forecast Cnx @ Home Airport'!D88</f>
        <v>Iran Islamic Republic of</v>
      </c>
      <c r="P63" s="529">
        <f>'Forecast Cnx @ Home Airport'!L88</f>
        <v>9379.2844700827045</v>
      </c>
      <c r="Q63" s="468">
        <f>'Forecast Cnx @ Home Airport'!P64</f>
        <v>3.8364721741123833E-2</v>
      </c>
      <c r="R63" s="529">
        <f>'Forecast Cnx @ Home Airport'!Q88</f>
        <v>0</v>
      </c>
      <c r="U63" s="512" t="s">
        <v>1191</v>
      </c>
      <c r="V63" s="512" t="s">
        <v>1191</v>
      </c>
      <c r="W63" s="512" t="s">
        <v>8269</v>
      </c>
      <c r="X63" s="512" t="str">
        <f t="shared" si="4"/>
        <v>y</v>
      </c>
    </row>
    <row r="64" spans="2:24" x14ac:dyDescent="0.2">
      <c r="B64" s="521"/>
      <c r="C64" s="522"/>
      <c r="D64" s="522"/>
      <c r="E64" s="522"/>
      <c r="F64" s="523"/>
      <c r="G64" s="523"/>
      <c r="H64" s="522"/>
      <c r="I64" s="522"/>
      <c r="J64" s="522"/>
      <c r="K64" s="949"/>
      <c r="L64" s="527">
        <v>60</v>
      </c>
      <c r="M64" s="528" t="str">
        <f>'Forecast Cnx @ Home Airport'!B89</f>
        <v>IEV</v>
      </c>
      <c r="N64" s="528" t="str">
        <f>'Forecast Cnx @ Home Airport'!C89</f>
        <v>Kiev</v>
      </c>
      <c r="O64" s="528" t="str">
        <f>'Forecast Cnx @ Home Airport'!D89</f>
        <v>Ukraine</v>
      </c>
      <c r="P64" s="529">
        <f>'Forecast Cnx @ Home Airport'!L89</f>
        <v>5311.2331072264742</v>
      </c>
      <c r="Q64" s="468">
        <f>'Forecast Cnx @ Home Airport'!P65</f>
        <v>3.2040087535411717E-2</v>
      </c>
      <c r="R64" s="529">
        <f>'Forecast Cnx @ Home Airport'!Q89</f>
        <v>0</v>
      </c>
      <c r="U64" s="512" t="s">
        <v>1198</v>
      </c>
      <c r="V64" s="512" t="s">
        <v>97</v>
      </c>
      <c r="W64" s="512" t="s">
        <v>8269</v>
      </c>
      <c r="X64" s="512" t="str">
        <f t="shared" si="4"/>
        <v>y</v>
      </c>
    </row>
    <row r="65" spans="2:24" x14ac:dyDescent="0.2">
      <c r="B65" s="521"/>
      <c r="C65" s="522"/>
      <c r="D65" s="522"/>
      <c r="E65" s="522"/>
      <c r="F65" s="523"/>
      <c r="G65" s="523"/>
      <c r="H65" s="522"/>
      <c r="I65" s="522"/>
      <c r="J65" s="522"/>
      <c r="K65" s="949"/>
      <c r="L65" s="527">
        <v>61</v>
      </c>
      <c r="M65" s="528" t="str">
        <f>'Forecast Cnx @ Home Airport'!B90</f>
        <v>AMM</v>
      </c>
      <c r="N65" s="528" t="str">
        <f>'Forecast Cnx @ Home Airport'!C90</f>
        <v>Amman</v>
      </c>
      <c r="O65" s="528" t="str">
        <f>'Forecast Cnx @ Home Airport'!D90</f>
        <v>Jordan</v>
      </c>
      <c r="P65" s="529">
        <f>'Forecast Cnx @ Home Airport'!L90</f>
        <v>4189.5850411021484</v>
      </c>
      <c r="Q65" s="468">
        <f>'Forecast Cnx @ Home Airport'!P66</f>
        <v>2.5487187222999842E-2</v>
      </c>
      <c r="R65" s="529">
        <f>'Forecast Cnx @ Home Airport'!Q90</f>
        <v>0</v>
      </c>
      <c r="U65" s="512" t="s">
        <v>97</v>
      </c>
      <c r="V65" s="512" t="s">
        <v>101</v>
      </c>
      <c r="W65" s="512" t="s">
        <v>8269</v>
      </c>
      <c r="X65" s="512" t="str">
        <f t="shared" si="4"/>
        <v>y</v>
      </c>
    </row>
    <row r="66" spans="2:24" x14ac:dyDescent="0.2">
      <c r="B66" s="521"/>
      <c r="C66" s="522"/>
      <c r="D66" s="522"/>
      <c r="E66" s="522"/>
      <c r="F66" s="523"/>
      <c r="G66" s="523"/>
      <c r="H66" s="522"/>
      <c r="I66" s="522"/>
      <c r="J66" s="522"/>
      <c r="K66" s="949"/>
      <c r="L66" s="527">
        <v>62</v>
      </c>
      <c r="M66" s="528" t="str">
        <f>'Forecast Cnx @ Home Airport'!B91</f>
        <v>LED</v>
      </c>
      <c r="N66" s="528" t="str">
        <f>'Forecast Cnx @ Home Airport'!C91</f>
        <v>St Petersburg</v>
      </c>
      <c r="O66" s="528" t="str">
        <f>'Forecast Cnx @ Home Airport'!D91</f>
        <v>Russia</v>
      </c>
      <c r="P66" s="529">
        <f>'Forecast Cnx @ Home Airport'!L91</f>
        <v>2964.1133386701968</v>
      </c>
      <c r="Q66" s="468">
        <f>'Forecast Cnx @ Home Airport'!P67</f>
        <v>2.2716891497981492E-2</v>
      </c>
      <c r="R66" s="529">
        <f>'Forecast Cnx @ Home Airport'!Q91</f>
        <v>0</v>
      </c>
      <c r="U66" s="512" t="s">
        <v>101</v>
      </c>
      <c r="V66" s="512" t="s">
        <v>104</v>
      </c>
      <c r="W66" s="512" t="s">
        <v>8269</v>
      </c>
      <c r="X66" s="512" t="str">
        <f t="shared" si="4"/>
        <v>y</v>
      </c>
    </row>
    <row r="67" spans="2:24" x14ac:dyDescent="0.2">
      <c r="B67" s="521"/>
      <c r="C67" s="522"/>
      <c r="D67" s="522"/>
      <c r="E67" s="522"/>
      <c r="F67" s="523"/>
      <c r="G67" s="523"/>
      <c r="H67" s="522"/>
      <c r="I67" s="522"/>
      <c r="J67" s="522"/>
      <c r="K67" s="949"/>
      <c r="L67" s="527">
        <v>63</v>
      </c>
      <c r="M67" s="528" t="str">
        <f>'Forecast Cnx @ Home Airport'!B92</f>
        <v>ADD</v>
      </c>
      <c r="N67" s="528" t="str">
        <f>'Forecast Cnx @ Home Airport'!C92</f>
        <v>Addis Ababa</v>
      </c>
      <c r="O67" s="528" t="str">
        <f>'Forecast Cnx @ Home Airport'!D92</f>
        <v>Ethiopia</v>
      </c>
      <c r="P67" s="529">
        <f>'Forecast Cnx @ Home Airport'!L92</f>
        <v>3284.2723107353227</v>
      </c>
      <c r="Q67" s="468">
        <f>'Forecast Cnx @ Home Airport'!P68</f>
        <v>2.0266330319140515E-2</v>
      </c>
      <c r="R67" s="529">
        <f>'Forecast Cnx @ Home Airport'!Q92</f>
        <v>0</v>
      </c>
      <c r="U67" s="512" t="s">
        <v>470</v>
      </c>
      <c r="V67" s="512" t="s">
        <v>1428</v>
      </c>
      <c r="W67" s="512" t="s">
        <v>8269</v>
      </c>
      <c r="X67" s="512" t="str">
        <f t="shared" si="4"/>
        <v>y</v>
      </c>
    </row>
    <row r="68" spans="2:24" x14ac:dyDescent="0.2">
      <c r="B68" s="521"/>
      <c r="C68" s="522"/>
      <c r="D68" s="522"/>
      <c r="E68" s="522"/>
      <c r="F68" s="523"/>
      <c r="G68" s="523"/>
      <c r="H68" s="522"/>
      <c r="I68" s="522"/>
      <c r="J68" s="522"/>
      <c r="K68" s="949"/>
      <c r="L68" s="527">
        <v>64</v>
      </c>
      <c r="M68" s="528" t="str">
        <f>'Forecast Cnx @ Home Airport'!B93</f>
        <v>CGN</v>
      </c>
      <c r="N68" s="528" t="str">
        <f>'Forecast Cnx @ Home Airport'!C93</f>
        <v>Cologne/Bonn</v>
      </c>
      <c r="O68" s="528" t="str">
        <f>'Forecast Cnx @ Home Airport'!D93</f>
        <v>Germany</v>
      </c>
      <c r="P68" s="529">
        <f>'Forecast Cnx @ Home Airport'!L93</f>
        <v>2308.0237141276148</v>
      </c>
      <c r="Q68" s="468">
        <f>'Forecast Cnx @ Home Airport'!P69</f>
        <v>7.4095090703027262E-3</v>
      </c>
      <c r="R68" s="529">
        <f>'Forecast Cnx @ Home Airport'!Q93</f>
        <v>0</v>
      </c>
      <c r="U68" s="512" t="s">
        <v>104</v>
      </c>
      <c r="V68" s="512" t="s">
        <v>470</v>
      </c>
      <c r="W68" s="512" t="s">
        <v>8269</v>
      </c>
      <c r="X68" s="512" t="str">
        <f t="shared" si="4"/>
        <v>y</v>
      </c>
    </row>
    <row r="69" spans="2:24" x14ac:dyDescent="0.2">
      <c r="B69" s="521"/>
      <c r="C69" s="522"/>
      <c r="D69" s="522"/>
      <c r="E69" s="522"/>
      <c r="F69" s="523"/>
      <c r="G69" s="523"/>
      <c r="H69" s="522"/>
      <c r="I69" s="522"/>
      <c r="J69" s="522"/>
      <c r="K69" s="949"/>
      <c r="L69" s="527">
        <v>65</v>
      </c>
      <c r="M69" s="528" t="str">
        <f>'Forecast Cnx @ Home Airport'!B94</f>
        <v>CAS</v>
      </c>
      <c r="N69" s="528" t="str">
        <f>'Forecast Cnx @ Home Airport'!C94</f>
        <v>Casablanca</v>
      </c>
      <c r="O69" s="528" t="str">
        <f>'Forecast Cnx @ Home Airport'!D94</f>
        <v>Morocco</v>
      </c>
      <c r="P69" s="529">
        <f>'Forecast Cnx @ Home Airport'!L94</f>
        <v>2021.6319610923581</v>
      </c>
      <c r="Q69" s="468">
        <f>'Forecast Cnx @ Home Airport'!P70</f>
        <v>1.6468578250887364E-2</v>
      </c>
      <c r="R69" s="529">
        <f>'Forecast Cnx @ Home Airport'!Q94</f>
        <v>0</v>
      </c>
      <c r="U69" s="512" t="s">
        <v>1173</v>
      </c>
      <c r="V69" s="512" t="s">
        <v>886</v>
      </c>
      <c r="W69" s="512" t="s">
        <v>8269</v>
      </c>
      <c r="X69" s="512" t="str">
        <f t="shared" si="4"/>
        <v>y</v>
      </c>
    </row>
    <row r="70" spans="2:24" x14ac:dyDescent="0.2">
      <c r="B70" s="521"/>
      <c r="C70" s="522"/>
      <c r="D70" s="522"/>
      <c r="E70" s="522"/>
      <c r="F70" s="523"/>
      <c r="G70" s="523"/>
      <c r="H70" s="522"/>
      <c r="I70" s="522"/>
      <c r="J70" s="522"/>
      <c r="K70" s="949"/>
      <c r="L70" s="527">
        <v>66</v>
      </c>
      <c r="M70" s="528" t="str">
        <f>'Forecast Cnx @ Home Airport'!B95</f>
        <v>SOF</v>
      </c>
      <c r="N70" s="528" t="str">
        <f>'Forecast Cnx @ Home Airport'!C95</f>
        <v>Sofia</v>
      </c>
      <c r="O70" s="528" t="str">
        <f>'Forecast Cnx @ Home Airport'!D95</f>
        <v>Bulgaria</v>
      </c>
      <c r="P70" s="529">
        <f>'Forecast Cnx @ Home Airport'!L95</f>
        <v>2156.9008060146803</v>
      </c>
      <c r="Q70" s="468">
        <f>'Forecast Cnx @ Home Airport'!P71</f>
        <v>6.6308631584967815E-3</v>
      </c>
      <c r="R70" s="529">
        <f>'Forecast Cnx @ Home Airport'!Q95</f>
        <v>0</v>
      </c>
      <c r="U70" s="512" t="s">
        <v>11</v>
      </c>
      <c r="V70" s="512" t="s">
        <v>11</v>
      </c>
      <c r="W70" s="512" t="s">
        <v>8269</v>
      </c>
      <c r="X70" s="512" t="str">
        <f t="shared" si="4"/>
        <v>y</v>
      </c>
    </row>
    <row r="71" spans="2:24" x14ac:dyDescent="0.2">
      <c r="B71" s="521"/>
      <c r="C71" s="522"/>
      <c r="D71" s="522"/>
      <c r="E71" s="522"/>
      <c r="F71" s="523"/>
      <c r="G71" s="523"/>
      <c r="H71" s="522"/>
      <c r="I71" s="522"/>
      <c r="J71" s="522"/>
      <c r="K71" s="949"/>
      <c r="L71" s="527">
        <v>67</v>
      </c>
      <c r="M71" s="528" t="str">
        <f>'Forecast Cnx @ Home Airport'!B96</f>
        <v>BEG</v>
      </c>
      <c r="N71" s="528" t="str">
        <f>'Forecast Cnx @ Home Airport'!C96</f>
        <v>Belgrade</v>
      </c>
      <c r="O71" s="528" t="str">
        <f>'Forecast Cnx @ Home Airport'!D96</f>
        <v>Serbia</v>
      </c>
      <c r="P71" s="529">
        <f>'Forecast Cnx @ Home Airport'!L96</f>
        <v>1782.9127271377426</v>
      </c>
      <c r="Q71" s="468">
        <f>'Forecast Cnx @ Home Airport'!P72</f>
        <v>1.2950360169960587E-2</v>
      </c>
      <c r="R71" s="529">
        <f>'Forecast Cnx @ Home Airport'!Q96</f>
        <v>0</v>
      </c>
      <c r="U71" s="512" t="s">
        <v>459</v>
      </c>
      <c r="V71" s="512" t="s">
        <v>459</v>
      </c>
      <c r="W71" s="512" t="s">
        <v>8269</v>
      </c>
      <c r="X71" s="512" t="str">
        <f t="shared" si="4"/>
        <v>y</v>
      </c>
    </row>
    <row r="72" spans="2:24" x14ac:dyDescent="0.2">
      <c r="B72" s="521"/>
      <c r="C72" s="522"/>
      <c r="D72" s="522"/>
      <c r="E72" s="522"/>
      <c r="F72" s="523"/>
      <c r="G72" s="523"/>
      <c r="H72" s="522"/>
      <c r="I72" s="522"/>
      <c r="J72" s="522"/>
      <c r="K72" s="949"/>
      <c r="L72" s="527">
        <v>68</v>
      </c>
      <c r="M72" s="528" t="str">
        <f>'Forecast Cnx @ Home Airport'!B97</f>
        <v>AGP</v>
      </c>
      <c r="N72" s="528" t="str">
        <f>'Forecast Cnx @ Home Airport'!C97</f>
        <v>Malaga</v>
      </c>
      <c r="O72" s="528" t="str">
        <f>'Forecast Cnx @ Home Airport'!D97</f>
        <v>Spain</v>
      </c>
      <c r="P72" s="529">
        <f>'Forecast Cnx @ Home Airport'!L97</f>
        <v>1411.5325477167096</v>
      </c>
      <c r="Q72" s="468">
        <f>'Forecast Cnx @ Home Airport'!P73</f>
        <v>1.214631139162642E-2</v>
      </c>
      <c r="R72" s="529">
        <f>'Forecast Cnx @ Home Airport'!Q97</f>
        <v>0</v>
      </c>
      <c r="U72" s="512" t="s">
        <v>843</v>
      </c>
      <c r="V72" s="512" t="s">
        <v>7</v>
      </c>
      <c r="W72" s="512" t="s">
        <v>8269</v>
      </c>
      <c r="X72" s="512" t="str">
        <f t="shared" ref="X72:X80" si="8">INDEX($W$7:$W$80,MATCH(V72,$U$7:$U$80,0))</f>
        <v>y</v>
      </c>
    </row>
    <row r="73" spans="2:24" x14ac:dyDescent="0.2">
      <c r="B73" s="521"/>
      <c r="C73" s="522"/>
      <c r="D73" s="522"/>
      <c r="E73" s="522"/>
      <c r="F73" s="523"/>
      <c r="G73" s="523"/>
      <c r="H73" s="522"/>
      <c r="I73" s="522"/>
      <c r="J73" s="522"/>
      <c r="K73" s="949"/>
      <c r="L73" s="527">
        <v>69</v>
      </c>
      <c r="M73" s="528" t="str">
        <f>'Forecast Cnx @ Home Airport'!B98</f>
        <v>KHI</v>
      </c>
      <c r="N73" s="528" t="str">
        <f>'Forecast Cnx @ Home Airport'!C98</f>
        <v>Karachi</v>
      </c>
      <c r="O73" s="528" t="str">
        <f>'Forecast Cnx @ Home Airport'!D98</f>
        <v>Pakistan</v>
      </c>
      <c r="P73" s="529">
        <f>'Forecast Cnx @ Home Airport'!L98</f>
        <v>1471.523850824588</v>
      </c>
      <c r="Q73" s="468">
        <f>'Forecast Cnx @ Home Airport'!P74</f>
        <v>1.3333875613315737E-2</v>
      </c>
      <c r="R73" s="529">
        <f>'Forecast Cnx @ Home Airport'!Q98</f>
        <v>0</v>
      </c>
      <c r="U73" s="512" t="s">
        <v>7</v>
      </c>
      <c r="V73" s="512" t="s">
        <v>303</v>
      </c>
      <c r="W73" s="512" t="s">
        <v>8269</v>
      </c>
      <c r="X73" s="512" t="str">
        <f t="shared" si="8"/>
        <v>y</v>
      </c>
    </row>
    <row r="74" spans="2:24" x14ac:dyDescent="0.2">
      <c r="B74" s="521"/>
      <c r="C74" s="522"/>
      <c r="D74" s="522"/>
      <c r="E74" s="522"/>
      <c r="F74" s="523"/>
      <c r="G74" s="523"/>
      <c r="H74" s="522"/>
      <c r="I74" s="522"/>
      <c r="J74" s="522"/>
      <c r="K74" s="949"/>
      <c r="L74" s="527">
        <v>70</v>
      </c>
      <c r="M74" s="528" t="str">
        <f>'Forecast Cnx @ Home Airport'!B99</f>
        <v>ALG</v>
      </c>
      <c r="N74" s="528" t="str">
        <f>'Forecast Cnx @ Home Airport'!C99</f>
        <v>Algiers</v>
      </c>
      <c r="O74" s="528" t="str">
        <f>'Forecast Cnx @ Home Airport'!D99</f>
        <v>Algeria</v>
      </c>
      <c r="P74" s="529">
        <f>'Forecast Cnx @ Home Airport'!L99</f>
        <v>1217.9050824780663</v>
      </c>
      <c r="Q74" s="468">
        <f>'Forecast Cnx @ Home Airport'!P75</f>
        <v>1.4245423057721664E-2</v>
      </c>
      <c r="R74" s="529">
        <f>'Forecast Cnx @ Home Airport'!Q99</f>
        <v>0</v>
      </c>
      <c r="U74" s="512" t="s">
        <v>303</v>
      </c>
      <c r="V74" s="512" t="s">
        <v>8</v>
      </c>
      <c r="W74" s="512" t="s">
        <v>8269</v>
      </c>
      <c r="X74" s="512" t="str">
        <f t="shared" si="8"/>
        <v>y</v>
      </c>
    </row>
    <row r="75" spans="2:24" x14ac:dyDescent="0.2">
      <c r="B75" s="521"/>
      <c r="C75" s="522"/>
      <c r="D75" s="522"/>
      <c r="E75" s="522"/>
      <c r="F75" s="523"/>
      <c r="G75" s="523"/>
      <c r="H75" s="522"/>
      <c r="I75" s="522"/>
      <c r="J75" s="522"/>
      <c r="K75" s="949"/>
      <c r="L75" s="527">
        <v>71</v>
      </c>
      <c r="M75" s="528" t="str">
        <f>'Forecast Cnx @ Home Airport'!B100</f>
        <v>LHE</v>
      </c>
      <c r="N75" s="528" t="str">
        <f>'Forecast Cnx @ Home Airport'!C100</f>
        <v>Lahore</v>
      </c>
      <c r="O75" s="528" t="str">
        <f>'Forecast Cnx @ Home Airport'!D100</f>
        <v>Pakistan</v>
      </c>
      <c r="P75" s="529">
        <f>'Forecast Cnx @ Home Airport'!L100</f>
        <v>1287.5325431434258</v>
      </c>
      <c r="Q75" s="468">
        <f>'Forecast Cnx @ Home Airport'!P76</f>
        <v>1.012376889296274E-2</v>
      </c>
      <c r="R75" s="529">
        <f>'Forecast Cnx @ Home Airport'!Q100</f>
        <v>0</v>
      </c>
      <c r="U75" s="512" t="s">
        <v>8</v>
      </c>
      <c r="V75" s="512" t="s">
        <v>1198</v>
      </c>
      <c r="W75" s="512" t="s">
        <v>8269</v>
      </c>
      <c r="X75" s="512" t="str">
        <f t="shared" si="8"/>
        <v>y</v>
      </c>
    </row>
    <row r="76" spans="2:24" x14ac:dyDescent="0.2">
      <c r="B76" s="521"/>
      <c r="C76" s="522"/>
      <c r="D76" s="522"/>
      <c r="E76" s="522"/>
      <c r="F76" s="523"/>
      <c r="G76" s="523"/>
      <c r="H76" s="522"/>
      <c r="I76" s="522"/>
      <c r="J76" s="522"/>
      <c r="K76" s="949"/>
      <c r="L76" s="527">
        <v>72</v>
      </c>
      <c r="M76" s="528" t="str">
        <f>'Forecast Cnx @ Home Airport'!B101</f>
        <v>KRK</v>
      </c>
      <c r="N76" s="528" t="str">
        <f>'Forecast Cnx @ Home Airport'!C101</f>
        <v>Krakow</v>
      </c>
      <c r="O76" s="528" t="str">
        <f>'Forecast Cnx @ Home Airport'!D101</f>
        <v>Poland</v>
      </c>
      <c r="P76" s="529">
        <f>'Forecast Cnx @ Home Airport'!L101</f>
        <v>1330.7671706451072</v>
      </c>
      <c r="Q76" s="468">
        <f>'Forecast Cnx @ Home Airport'!P77</f>
        <v>7.223381066804503E-3</v>
      </c>
      <c r="R76" s="529">
        <f>'Forecast Cnx @ Home Airport'!Q101</f>
        <v>0</v>
      </c>
      <c r="U76" s="512" t="s">
        <v>53</v>
      </c>
      <c r="V76" s="512" t="s">
        <v>53</v>
      </c>
      <c r="W76" s="512" t="s">
        <v>8269</v>
      </c>
      <c r="X76" s="512" t="str">
        <f t="shared" si="8"/>
        <v>y</v>
      </c>
    </row>
    <row r="77" spans="2:24" x14ac:dyDescent="0.2">
      <c r="B77" s="521"/>
      <c r="C77" s="522"/>
      <c r="D77" s="522"/>
      <c r="E77" s="522"/>
      <c r="F77" s="523"/>
      <c r="G77" s="523"/>
      <c r="H77" s="522"/>
      <c r="I77" s="522"/>
      <c r="J77" s="522"/>
      <c r="K77" s="949"/>
      <c r="L77" s="527">
        <v>73</v>
      </c>
      <c r="M77" s="528" t="str">
        <f>'Forecast Cnx @ Home Airport'!B102</f>
        <v>ISB</v>
      </c>
      <c r="N77" s="528" t="str">
        <f>'Forecast Cnx @ Home Airport'!C102</f>
        <v>Islamabad</v>
      </c>
      <c r="O77" s="528" t="str">
        <f>'Forecast Cnx @ Home Airport'!D102</f>
        <v>Pakistan</v>
      </c>
      <c r="P77" s="529">
        <f>'Forecast Cnx @ Home Airport'!L102</f>
        <v>1185.6765816536333</v>
      </c>
      <c r="Q77" s="468">
        <f>'Forecast Cnx @ Home Airport'!P78</f>
        <v>8.5173454387211522E-3</v>
      </c>
      <c r="R77" s="529">
        <f>'Forecast Cnx @ Home Airport'!Q102</f>
        <v>0</v>
      </c>
      <c r="U77" s="512" t="s">
        <v>105</v>
      </c>
      <c r="V77" s="512" t="s">
        <v>105</v>
      </c>
      <c r="W77" s="512" t="s">
        <v>8269</v>
      </c>
      <c r="X77" s="512" t="str">
        <f t="shared" si="8"/>
        <v>y</v>
      </c>
    </row>
    <row r="78" spans="2:24" x14ac:dyDescent="0.2">
      <c r="B78" s="521"/>
      <c r="C78" s="522"/>
      <c r="D78" s="522"/>
      <c r="E78" s="522"/>
      <c r="F78" s="523"/>
      <c r="G78" s="523"/>
      <c r="H78" s="522"/>
      <c r="I78" s="522"/>
      <c r="J78" s="522"/>
      <c r="K78" s="949"/>
      <c r="L78" s="527">
        <v>74</v>
      </c>
      <c r="M78" s="528" t="str">
        <f>'Forecast Cnx @ Home Airport'!B103</f>
        <v>TUN</v>
      </c>
      <c r="N78" s="528" t="str">
        <f>'Forecast Cnx @ Home Airport'!C103</f>
        <v>Tunis</v>
      </c>
      <c r="O78" s="528" t="str">
        <f>'Forecast Cnx @ Home Airport'!D103</f>
        <v>Tunisia</v>
      </c>
      <c r="P78" s="529">
        <f>'Forecast Cnx @ Home Airport'!L103</f>
        <v>1027.4032144387816</v>
      </c>
      <c r="Q78" s="468">
        <f>'Forecast Cnx @ Home Airport'!P79</f>
        <v>2.73909573389606E-2</v>
      </c>
      <c r="R78" s="529">
        <f>'Forecast Cnx @ Home Airport'!Q103</f>
        <v>0</v>
      </c>
      <c r="U78" s="512" t="s">
        <v>1181</v>
      </c>
      <c r="V78" s="512" t="s">
        <v>100</v>
      </c>
      <c r="W78" s="512" t="s">
        <v>8269</v>
      </c>
      <c r="X78" s="512" t="str">
        <f t="shared" si="8"/>
        <v>y</v>
      </c>
    </row>
    <row r="79" spans="2:24" x14ac:dyDescent="0.2">
      <c r="B79" s="521"/>
      <c r="C79" s="522"/>
      <c r="D79" s="522"/>
      <c r="E79" s="522"/>
      <c r="F79" s="523"/>
      <c r="G79" s="523"/>
      <c r="H79" s="522"/>
      <c r="I79" s="522"/>
      <c r="J79" s="522"/>
      <c r="K79" s="949"/>
      <c r="L79" s="527">
        <v>75</v>
      </c>
      <c r="M79" s="528" t="str">
        <f>'Forecast Cnx @ Home Airport'!B104</f>
        <v>OPO</v>
      </c>
      <c r="N79" s="528" t="str">
        <f>'Forecast Cnx @ Home Airport'!C104</f>
        <v>Porto</v>
      </c>
      <c r="O79" s="528" t="str">
        <f>'Forecast Cnx @ Home Airport'!D104</f>
        <v>Portugal</v>
      </c>
      <c r="P79" s="529">
        <f>'Forecast Cnx @ Home Airport'!L104</f>
        <v>602.23451736177367</v>
      </c>
      <c r="Q79" s="468">
        <f>'Forecast Cnx @ Home Airport'!P80</f>
        <v>5.7295331415141738E-2</v>
      </c>
      <c r="R79" s="529">
        <f>'Forecast Cnx @ Home Airport'!Q104</f>
        <v>0</v>
      </c>
      <c r="U79" s="512" t="s">
        <v>100</v>
      </c>
      <c r="V79" s="512" t="s">
        <v>1181</v>
      </c>
      <c r="W79" s="512" t="s">
        <v>8269</v>
      </c>
      <c r="X79" s="512" t="str">
        <f t="shared" si="8"/>
        <v>y</v>
      </c>
    </row>
    <row r="80" spans="2:24" x14ac:dyDescent="0.2">
      <c r="B80" s="521"/>
      <c r="C80" s="522"/>
      <c r="D80" s="522"/>
      <c r="E80" s="522"/>
      <c r="F80" s="523"/>
      <c r="G80" s="523"/>
      <c r="H80" s="522"/>
      <c r="I80" s="522"/>
      <c r="J80" s="522"/>
      <c r="K80" s="949"/>
      <c r="L80" s="527">
        <v>76</v>
      </c>
      <c r="M80" s="528" t="str">
        <f>'Forecast Cnx @ Home Airport'!B105</f>
        <v>MLA</v>
      </c>
      <c r="N80" s="528" t="str">
        <f>'Forecast Cnx @ Home Airport'!C105</f>
        <v>Malta</v>
      </c>
      <c r="O80" s="528" t="str">
        <f>'Forecast Cnx @ Home Airport'!D105</f>
        <v>Malta</v>
      </c>
      <c r="P80" s="529">
        <f>'Forecast Cnx @ Home Airport'!L105</f>
        <v>517.14248046859416</v>
      </c>
      <c r="Q80" s="468">
        <f>'Forecast Cnx @ Home Airport'!P81</f>
        <v>6.5300172985224237E-3</v>
      </c>
      <c r="R80" s="529">
        <f>'Forecast Cnx @ Home Airport'!Q105</f>
        <v>0</v>
      </c>
      <c r="U80" s="512" t="s">
        <v>1004</v>
      </c>
      <c r="V80" s="512" t="s">
        <v>732</v>
      </c>
      <c r="W80" s="512" t="s">
        <v>8269</v>
      </c>
      <c r="X80" s="512" t="e">
        <f t="shared" si="8"/>
        <v>#N/A</v>
      </c>
    </row>
    <row r="81" spans="2:18" x14ac:dyDescent="0.2">
      <c r="B81" s="521"/>
      <c r="C81" s="522"/>
      <c r="D81" s="522"/>
      <c r="E81" s="522"/>
      <c r="F81" s="523"/>
      <c r="G81" s="523"/>
      <c r="H81" s="522"/>
      <c r="I81" s="522"/>
      <c r="J81" s="522"/>
      <c r="K81" s="949"/>
      <c r="L81" s="527">
        <v>77</v>
      </c>
      <c r="M81" s="528" t="str">
        <f>'Forecast Cnx @ Home Airport'!B106</f>
        <v>PMI</v>
      </c>
      <c r="N81" s="528" t="str">
        <f>'Forecast Cnx @ Home Airport'!C106</f>
        <v>Palma de Mallorca</v>
      </c>
      <c r="O81" s="528" t="str">
        <f>'Forecast Cnx @ Home Airport'!D106</f>
        <v>Spain</v>
      </c>
      <c r="P81" s="529">
        <f>'Forecast Cnx @ Home Airport'!L106</f>
        <v>407.09362678908553</v>
      </c>
      <c r="Q81" s="468">
        <f>'Forecast Cnx @ Home Airport'!P82</f>
        <v>3.2279653576744805E-3</v>
      </c>
      <c r="R81" s="529">
        <f>'Forecast Cnx @ Home Airport'!Q106</f>
        <v>0</v>
      </c>
    </row>
    <row r="82" spans="2:18" x14ac:dyDescent="0.2">
      <c r="B82" s="521"/>
      <c r="C82" s="522"/>
      <c r="D82" s="522"/>
      <c r="E82" s="522"/>
      <c r="F82" s="523"/>
      <c r="G82" s="523"/>
      <c r="H82" s="522"/>
      <c r="I82" s="522"/>
      <c r="J82" s="522"/>
      <c r="K82" s="949"/>
      <c r="L82" s="527">
        <v>78</v>
      </c>
      <c r="M82" s="528" t="str">
        <f>'Forecast Cnx @ Home Airport'!B107</f>
        <v>LCA</v>
      </c>
      <c r="N82" s="528" t="str">
        <f>'Forecast Cnx @ Home Airport'!C107</f>
        <v>Larnaca</v>
      </c>
      <c r="O82" s="528" t="str">
        <f>'Forecast Cnx @ Home Airport'!D107</f>
        <v>Cyprus</v>
      </c>
      <c r="P82" s="529">
        <f>'Forecast Cnx @ Home Airport'!L107</f>
        <v>351.43485289171559</v>
      </c>
      <c r="Q82" s="468">
        <f>'Forecast Cnx @ Home Airport'!P83</f>
        <v>0</v>
      </c>
      <c r="R82" s="529">
        <f>'Forecast Cnx @ Home Airport'!Q107</f>
        <v>0</v>
      </c>
    </row>
    <row r="83" spans="2:18" x14ac:dyDescent="0.2">
      <c r="B83" s="521"/>
      <c r="C83" s="522"/>
      <c r="D83" s="522"/>
      <c r="E83" s="522"/>
      <c r="F83" s="523"/>
      <c r="G83" s="523"/>
      <c r="H83" s="522"/>
      <c r="I83" s="522"/>
      <c r="J83" s="522"/>
      <c r="K83" s="949"/>
      <c r="L83" s="527">
        <v>79</v>
      </c>
      <c r="M83" s="528" t="str">
        <f>'Forecast Cnx @ Home Airport'!B108</f>
        <v>MRU</v>
      </c>
      <c r="N83" s="528" t="str">
        <f>'Forecast Cnx @ Home Airport'!C108</f>
        <v>Mauritius</v>
      </c>
      <c r="O83" s="528" t="str">
        <f>'Forecast Cnx @ Home Airport'!D108</f>
        <v>Mauritius</v>
      </c>
      <c r="P83" s="529">
        <f>'Forecast Cnx @ Home Airport'!L108</f>
        <v>234.73449175289187</v>
      </c>
      <c r="Q83" s="468">
        <f>'Forecast Cnx @ Home Airport'!P84</f>
        <v>0</v>
      </c>
      <c r="R83" s="529">
        <f>'Forecast Cnx @ Home Airport'!Q108</f>
        <v>0</v>
      </c>
    </row>
    <row r="84" spans="2:18" x14ac:dyDescent="0.2">
      <c r="B84" s="521"/>
      <c r="C84" s="522"/>
      <c r="D84" s="522"/>
      <c r="E84" s="522"/>
      <c r="F84" s="523"/>
      <c r="G84" s="523"/>
      <c r="H84" s="522"/>
      <c r="I84" s="522"/>
      <c r="J84" s="522"/>
      <c r="K84" s="949"/>
      <c r="L84" s="527">
        <v>80</v>
      </c>
      <c r="M84" s="528" t="str">
        <f>'Forecast Cnx @ Home Airport'!B109</f>
        <v>BAK</v>
      </c>
      <c r="N84" s="528" t="str">
        <f>'Forecast Cnx @ Home Airport'!C109</f>
        <v>Baku</v>
      </c>
      <c r="O84" s="528" t="str">
        <f>'Forecast Cnx @ Home Airport'!D109</f>
        <v>Azerbaijan</v>
      </c>
      <c r="P84" s="529">
        <f>'Forecast Cnx @ Home Airport'!L109</f>
        <v>236.22943849894156</v>
      </c>
      <c r="Q84" s="468">
        <f>'Forecast Cnx @ Home Airport'!P85</f>
        <v>0</v>
      </c>
      <c r="R84" s="529">
        <f>'Forecast Cnx @ Home Airport'!Q109</f>
        <v>0</v>
      </c>
    </row>
    <row r="85" spans="2:18" x14ac:dyDescent="0.2">
      <c r="B85" s="521"/>
      <c r="C85" s="522"/>
      <c r="D85" s="522"/>
      <c r="E85" s="522"/>
      <c r="F85" s="523"/>
      <c r="G85" s="523"/>
      <c r="H85" s="522"/>
      <c r="I85" s="522"/>
      <c r="J85" s="522"/>
      <c r="K85" s="949"/>
      <c r="L85" s="527">
        <v>81</v>
      </c>
      <c r="M85" s="528" t="str">
        <f>'Forecast Cnx @ Home Airport'!B110</f>
        <v>LCG</v>
      </c>
      <c r="N85" s="528" t="str">
        <f>'Forecast Cnx @ Home Airport'!C110</f>
        <v>A Coruna</v>
      </c>
      <c r="O85" s="528" t="str">
        <f>'Forecast Cnx @ Home Airport'!D110</f>
        <v>Spain</v>
      </c>
      <c r="P85" s="529">
        <f>'Forecast Cnx @ Home Airport'!L110</f>
        <v>100.74350101772217</v>
      </c>
      <c r="Q85" s="468">
        <f>'Forecast Cnx @ Home Airport'!P86</f>
        <v>0</v>
      </c>
      <c r="R85" s="529">
        <f>'Forecast Cnx @ Home Airport'!Q110</f>
        <v>0</v>
      </c>
    </row>
    <row r="86" spans="2:18" x14ac:dyDescent="0.2">
      <c r="B86" s="521"/>
      <c r="C86" s="522"/>
      <c r="D86" s="522"/>
      <c r="E86" s="522"/>
      <c r="F86" s="523"/>
      <c r="G86" s="523"/>
      <c r="H86" s="522"/>
      <c r="I86" s="522"/>
      <c r="J86" s="522"/>
      <c r="K86" s="949"/>
      <c r="L86" s="527">
        <v>82</v>
      </c>
      <c r="M86" s="528" t="str">
        <f>'Forecast Cnx @ Home Airport'!B111</f>
        <v>JTR</v>
      </c>
      <c r="N86" s="528" t="str">
        <f>'Forecast Cnx @ Home Airport'!C111</f>
        <v>Thira</v>
      </c>
      <c r="O86" s="528" t="str">
        <f>'Forecast Cnx @ Home Airport'!D111</f>
        <v>Greece</v>
      </c>
      <c r="P86" s="529">
        <f>'Forecast Cnx @ Home Airport'!L111</f>
        <v>95.413941187508897</v>
      </c>
      <c r="Q86" s="468">
        <f>'Forecast Cnx @ Home Airport'!P87</f>
        <v>0</v>
      </c>
      <c r="R86" s="529">
        <f>'Forecast Cnx @ Home Airport'!Q111</f>
        <v>0</v>
      </c>
    </row>
    <row r="87" spans="2:18" x14ac:dyDescent="0.2">
      <c r="B87" s="521"/>
      <c r="C87" s="522"/>
      <c r="D87" s="522"/>
      <c r="E87" s="522"/>
      <c r="F87" s="523"/>
      <c r="G87" s="523"/>
      <c r="H87" s="522"/>
      <c r="I87" s="522"/>
      <c r="J87" s="522"/>
      <c r="K87" s="949"/>
      <c r="L87" s="527">
        <v>83</v>
      </c>
      <c r="M87" s="528" t="str">
        <f>'Forecast Cnx @ Home Airport'!B112</f>
        <v>FAO</v>
      </c>
      <c r="N87" s="528" t="str">
        <f>'Forecast Cnx @ Home Airport'!C112</f>
        <v>Faro</v>
      </c>
      <c r="O87" s="528" t="str">
        <f>'Forecast Cnx @ Home Airport'!D112</f>
        <v>Portugal</v>
      </c>
      <c r="P87" s="529">
        <f>'Forecast Cnx @ Home Airport'!L112</f>
        <v>79.895943479784734</v>
      </c>
      <c r="Q87" s="468">
        <f>'Forecast Cnx @ Home Airport'!P88</f>
        <v>0</v>
      </c>
      <c r="R87" s="529">
        <f>'Forecast Cnx @ Home Airport'!Q112</f>
        <v>0</v>
      </c>
    </row>
    <row r="88" spans="2:18" x14ac:dyDescent="0.2">
      <c r="B88" s="521"/>
      <c r="C88" s="522"/>
      <c r="D88" s="522"/>
      <c r="E88" s="522"/>
      <c r="F88" s="523"/>
      <c r="G88" s="523"/>
      <c r="H88" s="522"/>
      <c r="I88" s="522"/>
      <c r="J88" s="522"/>
      <c r="K88" s="949"/>
      <c r="L88" s="527">
        <v>84</v>
      </c>
      <c r="M88" s="528" t="str">
        <f>'Forecast Cnx @ Home Airport'!B113</f>
        <v>TAS</v>
      </c>
      <c r="N88" s="528" t="str">
        <f>'Forecast Cnx @ Home Airport'!C113</f>
        <v>Tashkent</v>
      </c>
      <c r="O88" s="528" t="str">
        <f>'Forecast Cnx @ Home Airport'!D113</f>
        <v>Uzbekistan</v>
      </c>
      <c r="P88" s="529">
        <f>'Forecast Cnx @ Home Airport'!L113</f>
        <v>84.982016921418676</v>
      </c>
      <c r="Q88" s="468">
        <f>'Forecast Cnx @ Home Airport'!P89</f>
        <v>0</v>
      </c>
      <c r="R88" s="529">
        <f>'Forecast Cnx @ Home Airport'!Q113</f>
        <v>0</v>
      </c>
    </row>
    <row r="89" spans="2:18" x14ac:dyDescent="0.2">
      <c r="B89" s="521"/>
      <c r="C89" s="522"/>
      <c r="D89" s="522"/>
      <c r="E89" s="522"/>
      <c r="F89" s="523"/>
      <c r="G89" s="523"/>
      <c r="H89" s="522"/>
      <c r="I89" s="522"/>
      <c r="J89" s="522"/>
      <c r="K89" s="949"/>
      <c r="L89" s="527">
        <v>85</v>
      </c>
      <c r="M89" s="528" t="str">
        <f>'Forecast Cnx @ Home Airport'!B114</f>
        <v>JMK</v>
      </c>
      <c r="N89" s="528" t="str">
        <f>'Forecast Cnx @ Home Airport'!C114</f>
        <v>Mykonos</v>
      </c>
      <c r="O89" s="528" t="str">
        <f>'Forecast Cnx @ Home Airport'!D114</f>
        <v>Greece</v>
      </c>
      <c r="P89" s="529">
        <f>'Forecast Cnx @ Home Airport'!L114</f>
        <v>44.986040711981374</v>
      </c>
      <c r="Q89" s="468">
        <f>'Forecast Cnx @ Home Airport'!P90</f>
        <v>0</v>
      </c>
      <c r="R89" s="529">
        <f>'Forecast Cnx @ Home Airport'!Q114</f>
        <v>0</v>
      </c>
    </row>
    <row r="90" spans="2:18" x14ac:dyDescent="0.2">
      <c r="B90" s="521"/>
      <c r="C90" s="522"/>
      <c r="D90" s="522"/>
      <c r="E90" s="522"/>
      <c r="F90" s="523"/>
      <c r="G90" s="523"/>
      <c r="H90" s="522"/>
      <c r="I90" s="522"/>
      <c r="J90" s="522"/>
      <c r="K90" s="949"/>
      <c r="L90" s="527">
        <v>86</v>
      </c>
      <c r="M90" s="528" t="str">
        <f>'Forecast Cnx @ Home Airport'!B115</f>
        <v>GIB</v>
      </c>
      <c r="N90" s="528" t="str">
        <f>'Forecast Cnx @ Home Airport'!C115</f>
        <v>Gibraltar</v>
      </c>
      <c r="O90" s="528" t="str">
        <f>'Forecast Cnx @ Home Airport'!D115</f>
        <v>Gibraltar</v>
      </c>
      <c r="P90" s="529">
        <f>'Forecast Cnx @ Home Airport'!L115</f>
        <v>41.621473291806794</v>
      </c>
      <c r="Q90" s="468">
        <f>'Forecast Cnx @ Home Airport'!P91</f>
        <v>0</v>
      </c>
      <c r="R90" s="529">
        <f>'Forecast Cnx @ Home Airport'!Q115</f>
        <v>0</v>
      </c>
    </row>
    <row r="91" spans="2:18" x14ac:dyDescent="0.2">
      <c r="B91" s="521"/>
      <c r="C91" s="522"/>
      <c r="D91" s="522"/>
      <c r="E91" s="522"/>
      <c r="F91" s="523"/>
      <c r="G91" s="523"/>
      <c r="H91" s="522"/>
      <c r="I91" s="522"/>
      <c r="J91" s="522"/>
      <c r="K91" s="949"/>
      <c r="L91" s="527">
        <v>87</v>
      </c>
      <c r="M91" s="528" t="str">
        <f>'Forecast Cnx @ Home Airport'!B116</f>
        <v>CFU</v>
      </c>
      <c r="N91" s="528" t="str">
        <f>'Forecast Cnx @ Home Airport'!C116</f>
        <v>Kerkyra</v>
      </c>
      <c r="O91" s="528" t="str">
        <f>'Forecast Cnx @ Home Airport'!D116</f>
        <v>Greece</v>
      </c>
      <c r="P91" s="529">
        <f>'Forecast Cnx @ Home Airport'!L116</f>
        <v>29.386042723149124</v>
      </c>
      <c r="Q91" s="468">
        <f>'Forecast Cnx @ Home Airport'!P92</f>
        <v>0</v>
      </c>
      <c r="R91" s="529">
        <f>'Forecast Cnx @ Home Airport'!Q116</f>
        <v>0</v>
      </c>
    </row>
    <row r="92" spans="2:18" x14ac:dyDescent="0.2">
      <c r="B92" s="521"/>
      <c r="C92" s="522"/>
      <c r="D92" s="522"/>
      <c r="E92" s="522"/>
      <c r="F92" s="523"/>
      <c r="G92" s="523"/>
      <c r="H92" s="522"/>
      <c r="I92" s="522"/>
      <c r="J92" s="522"/>
      <c r="K92" s="949"/>
      <c r="L92" s="527">
        <v>88</v>
      </c>
      <c r="M92" s="528" t="str">
        <f>'Forecast Cnx @ Home Airport'!B117</f>
        <v>KGS</v>
      </c>
      <c r="N92" s="528" t="str">
        <f>'Forecast Cnx @ Home Airport'!C117</f>
        <v>Kos</v>
      </c>
      <c r="O92" s="528" t="str">
        <f>'Forecast Cnx @ Home Airport'!D117</f>
        <v>Greece</v>
      </c>
      <c r="P92" s="529">
        <f>'Forecast Cnx @ Home Airport'!L117</f>
        <v>22.493020355990687</v>
      </c>
      <c r="Q92" s="468">
        <f>'Forecast Cnx @ Home Airport'!P93</f>
        <v>0</v>
      </c>
      <c r="R92" s="529">
        <f>'Forecast Cnx @ Home Airport'!Q117</f>
        <v>0</v>
      </c>
    </row>
    <row r="93" spans="2:18" x14ac:dyDescent="0.2">
      <c r="B93" s="521"/>
      <c r="C93" s="522"/>
      <c r="D93" s="522"/>
      <c r="E93" s="522"/>
      <c r="F93" s="523"/>
      <c r="G93" s="523"/>
      <c r="H93" s="522"/>
      <c r="I93" s="522"/>
      <c r="J93" s="522"/>
      <c r="K93" s="949"/>
      <c r="L93" s="527">
        <v>89</v>
      </c>
      <c r="M93" s="528" t="str">
        <f>'Forecast Cnx @ Home Airport'!B118</f>
        <v>LXR</v>
      </c>
      <c r="N93" s="528" t="str">
        <f>'Forecast Cnx @ Home Airport'!C118</f>
        <v>Luxor</v>
      </c>
      <c r="O93" s="528" t="str">
        <f>'Forecast Cnx @ Home Airport'!D118</f>
        <v>Egypt</v>
      </c>
      <c r="P93" s="529">
        <f>'Forecast Cnx @ Home Airport'!L118</f>
        <v>12.923114193737465</v>
      </c>
      <c r="Q93" s="468">
        <f>'Forecast Cnx @ Home Airport'!P94</f>
        <v>0</v>
      </c>
      <c r="R93" s="529">
        <f>'Forecast Cnx @ Home Airport'!Q118</f>
        <v>0</v>
      </c>
    </row>
    <row r="94" spans="2:18" x14ac:dyDescent="0.2">
      <c r="B94" s="521"/>
      <c r="C94" s="522"/>
      <c r="D94" s="522"/>
      <c r="E94" s="522"/>
      <c r="F94" s="523"/>
      <c r="G94" s="523"/>
      <c r="H94" s="522"/>
      <c r="I94" s="522"/>
      <c r="J94" s="522"/>
      <c r="K94" s="949"/>
      <c r="L94" s="527">
        <v>90</v>
      </c>
      <c r="M94" s="528" t="str">
        <f>'Forecast Cnx @ Home Airport'!B119</f>
        <v>ASB</v>
      </c>
      <c r="N94" s="528" t="str">
        <f>'Forecast Cnx @ Home Airport'!C119</f>
        <v>Ashgabat</v>
      </c>
      <c r="O94" s="528" t="str">
        <f>'Forecast Cnx @ Home Airport'!D119</f>
        <v>Turkmenistan</v>
      </c>
      <c r="P94" s="529">
        <f>'Forecast Cnx @ Home Airport'!L119</f>
        <v>12.895281174643134</v>
      </c>
      <c r="Q94" s="468">
        <f>'Forecast Cnx @ Home Airport'!P95</f>
        <v>0</v>
      </c>
      <c r="R94" s="529">
        <f>'Forecast Cnx @ Home Airport'!Q119</f>
        <v>0</v>
      </c>
    </row>
    <row r="95" spans="2:18" x14ac:dyDescent="0.2">
      <c r="B95" s="521"/>
      <c r="C95" s="522"/>
      <c r="D95" s="522"/>
      <c r="E95" s="522"/>
      <c r="F95" s="523"/>
      <c r="G95" s="523"/>
      <c r="H95" s="522"/>
      <c r="I95" s="522"/>
      <c r="J95" s="522"/>
      <c r="K95" s="949"/>
      <c r="L95" s="527">
        <v>91</v>
      </c>
      <c r="M95" s="528">
        <f>'Forecast Cnx @ Home Airport'!B120</f>
        <v>0</v>
      </c>
      <c r="N95" s="528" t="str">
        <f>'Forecast Cnx @ Home Airport'!C120</f>
        <v>-</v>
      </c>
      <c r="O95" s="528" t="str">
        <f>'Forecast Cnx @ Home Airport'!D120</f>
        <v>-</v>
      </c>
      <c r="P95" s="529">
        <f>'Forecast Cnx @ Home Airport'!L120</f>
        <v>0</v>
      </c>
      <c r="Q95" s="468">
        <f>'Forecast Cnx @ Home Airport'!P96</f>
        <v>0</v>
      </c>
      <c r="R95" s="529">
        <f>'Forecast Cnx @ Home Airport'!Q120</f>
        <v>0</v>
      </c>
    </row>
    <row r="96" spans="2:18" x14ac:dyDescent="0.2">
      <c r="B96" s="521"/>
      <c r="C96" s="522"/>
      <c r="D96" s="522"/>
      <c r="E96" s="522"/>
      <c r="F96" s="523"/>
      <c r="G96" s="523"/>
      <c r="H96" s="522"/>
      <c r="I96" s="522"/>
      <c r="J96" s="522"/>
      <c r="K96" s="949"/>
      <c r="L96" s="527">
        <v>92</v>
      </c>
      <c r="M96" s="528">
        <f>'Forecast Cnx @ Home Airport'!B121</f>
        <v>0</v>
      </c>
      <c r="N96" s="528" t="str">
        <f>'Forecast Cnx @ Home Airport'!C121</f>
        <v>-</v>
      </c>
      <c r="O96" s="528" t="str">
        <f>'Forecast Cnx @ Home Airport'!D121</f>
        <v>-</v>
      </c>
      <c r="P96" s="529">
        <f>'Forecast Cnx @ Home Airport'!L121</f>
        <v>0</v>
      </c>
      <c r="Q96" s="468">
        <f>'Forecast Cnx @ Home Airport'!P97</f>
        <v>0</v>
      </c>
      <c r="R96" s="529">
        <f>'Forecast Cnx @ Home Airport'!Q121</f>
        <v>0</v>
      </c>
    </row>
    <row r="97" spans="2:18" x14ac:dyDescent="0.2">
      <c r="B97" s="521"/>
      <c r="C97" s="522"/>
      <c r="D97" s="522"/>
      <c r="E97" s="522"/>
      <c r="F97" s="523"/>
      <c r="G97" s="523"/>
      <c r="H97" s="522"/>
      <c r="I97" s="522"/>
      <c r="J97" s="522"/>
      <c r="K97" s="949"/>
      <c r="L97" s="527">
        <v>93</v>
      </c>
      <c r="M97" s="528">
        <f>'Forecast Cnx @ Home Airport'!B122</f>
        <v>0</v>
      </c>
      <c r="N97" s="528" t="str">
        <f>'Forecast Cnx @ Home Airport'!C122</f>
        <v>-</v>
      </c>
      <c r="O97" s="528" t="str">
        <f>'Forecast Cnx @ Home Airport'!D122</f>
        <v>-</v>
      </c>
      <c r="P97" s="529">
        <f>'Forecast Cnx @ Home Airport'!L122</f>
        <v>0</v>
      </c>
      <c r="Q97" s="468">
        <f>'Forecast Cnx @ Home Airport'!P98</f>
        <v>0</v>
      </c>
      <c r="R97" s="529">
        <f>'Forecast Cnx @ Home Airport'!Q122</f>
        <v>0</v>
      </c>
    </row>
    <row r="98" spans="2:18" x14ac:dyDescent="0.2">
      <c r="B98" s="521"/>
      <c r="C98" s="522"/>
      <c r="D98" s="522"/>
      <c r="E98" s="522"/>
      <c r="F98" s="523"/>
      <c r="G98" s="523"/>
      <c r="H98" s="522"/>
      <c r="I98" s="522"/>
      <c r="J98" s="522"/>
      <c r="K98" s="949"/>
      <c r="L98" s="527">
        <v>94</v>
      </c>
      <c r="M98" s="528">
        <f>'Forecast Cnx @ Home Airport'!B123</f>
        <v>0</v>
      </c>
      <c r="N98" s="528" t="str">
        <f>'Forecast Cnx @ Home Airport'!C123</f>
        <v>-</v>
      </c>
      <c r="O98" s="528" t="str">
        <f>'Forecast Cnx @ Home Airport'!D123</f>
        <v>-</v>
      </c>
      <c r="P98" s="529">
        <f>'Forecast Cnx @ Home Airport'!L123</f>
        <v>0</v>
      </c>
      <c r="Q98" s="468">
        <f>'Forecast Cnx @ Home Airport'!P99</f>
        <v>0</v>
      </c>
      <c r="R98" s="529">
        <f>'Forecast Cnx @ Home Airport'!Q123</f>
        <v>0</v>
      </c>
    </row>
    <row r="99" spans="2:18" x14ac:dyDescent="0.2">
      <c r="B99" s="521"/>
      <c r="C99" s="522"/>
      <c r="D99" s="522"/>
      <c r="E99" s="522"/>
      <c r="F99" s="523"/>
      <c r="G99" s="523"/>
      <c r="H99" s="522"/>
      <c r="I99" s="522"/>
      <c r="J99" s="522"/>
      <c r="K99" s="949"/>
      <c r="L99" s="527">
        <v>95</v>
      </c>
      <c r="M99" s="528">
        <f>'Forecast Cnx @ Home Airport'!B124</f>
        <v>0</v>
      </c>
      <c r="N99" s="528" t="str">
        <f>'Forecast Cnx @ Home Airport'!C124</f>
        <v>-</v>
      </c>
      <c r="O99" s="528" t="str">
        <f>'Forecast Cnx @ Home Airport'!D124</f>
        <v>-</v>
      </c>
      <c r="P99" s="529">
        <f>'Forecast Cnx @ Home Airport'!L124</f>
        <v>0</v>
      </c>
      <c r="Q99" s="468">
        <f>'Forecast Cnx @ Home Airport'!P100</f>
        <v>0</v>
      </c>
      <c r="R99" s="529">
        <f>'Forecast Cnx @ Home Airport'!Q124</f>
        <v>0</v>
      </c>
    </row>
    <row r="100" spans="2:18" x14ac:dyDescent="0.2">
      <c r="B100" s="521"/>
      <c r="C100" s="522"/>
      <c r="D100" s="522"/>
      <c r="E100" s="522"/>
      <c r="F100" s="523"/>
      <c r="G100" s="523"/>
      <c r="H100" s="522"/>
      <c r="I100" s="522"/>
      <c r="J100" s="522"/>
      <c r="K100" s="949"/>
      <c r="L100" s="527">
        <v>96</v>
      </c>
      <c r="M100" s="528">
        <f>'Forecast Cnx @ Home Airport'!B125</f>
        <v>0</v>
      </c>
      <c r="N100" s="528" t="str">
        <f>'Forecast Cnx @ Home Airport'!C125</f>
        <v>-</v>
      </c>
      <c r="O100" s="528" t="str">
        <f>'Forecast Cnx @ Home Airport'!D125</f>
        <v>-</v>
      </c>
      <c r="P100" s="529">
        <f>'Forecast Cnx @ Home Airport'!L125</f>
        <v>0</v>
      </c>
      <c r="Q100" s="468">
        <f>'Forecast Cnx @ Home Airport'!P101</f>
        <v>0</v>
      </c>
      <c r="R100" s="529">
        <f>'Forecast Cnx @ Home Airport'!Q125</f>
        <v>0</v>
      </c>
    </row>
    <row r="101" spans="2:18" x14ac:dyDescent="0.2">
      <c r="B101" s="521"/>
      <c r="C101" s="522"/>
      <c r="D101" s="522"/>
      <c r="E101" s="522"/>
      <c r="F101" s="523"/>
      <c r="G101" s="523"/>
      <c r="H101" s="522"/>
      <c r="I101" s="522"/>
      <c r="J101" s="522"/>
      <c r="K101" s="949"/>
      <c r="L101" s="527">
        <v>97</v>
      </c>
      <c r="M101" s="528">
        <f>'Forecast Cnx @ Home Airport'!B126</f>
        <v>0</v>
      </c>
      <c r="N101" s="528" t="str">
        <f>'Forecast Cnx @ Home Airport'!C126</f>
        <v>-</v>
      </c>
      <c r="O101" s="528" t="str">
        <f>'Forecast Cnx @ Home Airport'!D126</f>
        <v>-</v>
      </c>
      <c r="P101" s="529">
        <f>'Forecast Cnx @ Home Airport'!L126</f>
        <v>0</v>
      </c>
      <c r="Q101" s="468">
        <f>'Forecast Cnx @ Home Airport'!P102</f>
        <v>0</v>
      </c>
      <c r="R101" s="529">
        <f>'Forecast Cnx @ Home Airport'!Q126</f>
        <v>0</v>
      </c>
    </row>
    <row r="102" spans="2:18" x14ac:dyDescent="0.2">
      <c r="B102" s="521"/>
      <c r="C102" s="522"/>
      <c r="D102" s="522"/>
      <c r="E102" s="522"/>
      <c r="F102" s="523"/>
      <c r="G102" s="523"/>
      <c r="H102" s="522"/>
      <c r="I102" s="522"/>
      <c r="J102" s="522"/>
      <c r="K102" s="949"/>
      <c r="L102" s="527">
        <v>98</v>
      </c>
      <c r="M102" s="528">
        <f>'Forecast Cnx @ Home Airport'!B127</f>
        <v>0</v>
      </c>
      <c r="N102" s="528" t="str">
        <f>'Forecast Cnx @ Home Airport'!C127</f>
        <v>-</v>
      </c>
      <c r="O102" s="528" t="str">
        <f>'Forecast Cnx @ Home Airport'!D127</f>
        <v>-</v>
      </c>
      <c r="P102" s="529">
        <f>'Forecast Cnx @ Home Airport'!L127</f>
        <v>0</v>
      </c>
      <c r="Q102" s="468">
        <f>'Forecast Cnx @ Home Airport'!P103</f>
        <v>0</v>
      </c>
      <c r="R102" s="529">
        <f>'Forecast Cnx @ Home Airport'!Q127</f>
        <v>0</v>
      </c>
    </row>
    <row r="103" spans="2:18" x14ac:dyDescent="0.2">
      <c r="B103" s="521"/>
      <c r="C103" s="522"/>
      <c r="D103" s="522"/>
      <c r="E103" s="522"/>
      <c r="F103" s="523"/>
      <c r="G103" s="523"/>
      <c r="H103" s="522"/>
      <c r="I103" s="522"/>
      <c r="J103" s="522"/>
      <c r="K103" s="949"/>
      <c r="L103" s="527">
        <v>99</v>
      </c>
      <c r="M103" s="528">
        <f>'Forecast Cnx @ Home Airport'!B128</f>
        <v>0</v>
      </c>
      <c r="N103" s="528" t="str">
        <f>'Forecast Cnx @ Home Airport'!C128</f>
        <v>-</v>
      </c>
      <c r="O103" s="528" t="str">
        <f>'Forecast Cnx @ Home Airport'!D128</f>
        <v>-</v>
      </c>
      <c r="P103" s="529">
        <f>'Forecast Cnx @ Home Airport'!L128</f>
        <v>0</v>
      </c>
      <c r="Q103" s="468">
        <f>'Forecast Cnx @ Home Airport'!P104</f>
        <v>0</v>
      </c>
      <c r="R103" s="529">
        <f>'Forecast Cnx @ Home Airport'!Q128</f>
        <v>0</v>
      </c>
    </row>
    <row r="104" spans="2:18" x14ac:dyDescent="0.2">
      <c r="B104" s="521"/>
      <c r="C104" s="522"/>
      <c r="D104" s="522"/>
      <c r="E104" s="522"/>
      <c r="F104" s="523"/>
      <c r="G104" s="523"/>
      <c r="H104" s="522"/>
      <c r="I104" s="522"/>
      <c r="J104" s="522"/>
      <c r="K104" s="949"/>
      <c r="L104" s="527">
        <v>100</v>
      </c>
      <c r="M104" s="528">
        <f>'Forecast Cnx @ Home Airport'!B129</f>
        <v>0</v>
      </c>
      <c r="N104" s="528" t="str">
        <f>'Forecast Cnx @ Home Airport'!C129</f>
        <v>-</v>
      </c>
      <c r="O104" s="528" t="str">
        <f>'Forecast Cnx @ Home Airport'!D129</f>
        <v>-</v>
      </c>
      <c r="P104" s="529">
        <f>'Forecast Cnx @ Home Airport'!L129</f>
        <v>0</v>
      </c>
      <c r="Q104" s="468">
        <f>'Forecast Cnx @ Home Airport'!P105</f>
        <v>0</v>
      </c>
      <c r="R104" s="529">
        <f>'Forecast Cnx @ Home Airport'!Q129</f>
        <v>0</v>
      </c>
    </row>
    <row r="105" spans="2:18" x14ac:dyDescent="0.2">
      <c r="B105" s="521"/>
      <c r="C105" s="522"/>
      <c r="D105" s="522"/>
      <c r="E105" s="522"/>
      <c r="F105" s="523"/>
      <c r="G105" s="523"/>
      <c r="H105" s="522"/>
      <c r="I105" s="522"/>
      <c r="J105" s="522"/>
      <c r="K105" s="949"/>
      <c r="L105" s="527">
        <v>101</v>
      </c>
      <c r="M105" s="528">
        <f>'Forecast Cnx @ Home Airport'!B130</f>
        <v>0</v>
      </c>
      <c r="N105" s="528" t="str">
        <f>'Forecast Cnx @ Home Airport'!C130</f>
        <v>-</v>
      </c>
      <c r="O105" s="528" t="str">
        <f>'Forecast Cnx @ Home Airport'!D130</f>
        <v>-</v>
      </c>
      <c r="P105" s="529">
        <f>'Forecast Cnx @ Home Airport'!L130</f>
        <v>0</v>
      </c>
      <c r="Q105" s="468">
        <f>'Forecast Cnx @ Home Airport'!P106</f>
        <v>0</v>
      </c>
      <c r="R105" s="529">
        <f>'Forecast Cnx @ Home Airport'!Q130</f>
        <v>0</v>
      </c>
    </row>
    <row r="106" spans="2:18" x14ac:dyDescent="0.2">
      <c r="B106" s="521"/>
      <c r="C106" s="522"/>
      <c r="D106" s="522"/>
      <c r="E106" s="522"/>
      <c r="F106" s="523"/>
      <c r="G106" s="523"/>
      <c r="H106" s="522"/>
      <c r="I106" s="522"/>
      <c r="J106" s="522"/>
      <c r="K106" s="949"/>
      <c r="L106" s="527">
        <v>102</v>
      </c>
      <c r="M106" s="528">
        <f>'Forecast Cnx @ Home Airport'!B131</f>
        <v>0</v>
      </c>
      <c r="N106" s="528" t="str">
        <f>'Forecast Cnx @ Home Airport'!C131</f>
        <v>-</v>
      </c>
      <c r="O106" s="528" t="str">
        <f>'Forecast Cnx @ Home Airport'!D131</f>
        <v>-</v>
      </c>
      <c r="P106" s="529">
        <f>'Forecast Cnx @ Home Airport'!L131</f>
        <v>0</v>
      </c>
      <c r="Q106" s="468">
        <f>'Forecast Cnx @ Home Airport'!P107</f>
        <v>0</v>
      </c>
      <c r="R106" s="529">
        <f>'Forecast Cnx @ Home Airport'!Q131</f>
        <v>0</v>
      </c>
    </row>
    <row r="107" spans="2:18" x14ac:dyDescent="0.2">
      <c r="B107" s="521"/>
      <c r="C107" s="522"/>
      <c r="D107" s="522"/>
      <c r="E107" s="522"/>
      <c r="F107" s="523"/>
      <c r="G107" s="523"/>
      <c r="H107" s="522"/>
      <c r="I107" s="522"/>
      <c r="J107" s="522"/>
      <c r="K107" s="949"/>
      <c r="L107" s="527">
        <v>103</v>
      </c>
      <c r="M107" s="528">
        <f>'Forecast Cnx @ Home Airport'!B132</f>
        <v>0</v>
      </c>
      <c r="N107" s="528" t="str">
        <f>'Forecast Cnx @ Home Airport'!C132</f>
        <v>-</v>
      </c>
      <c r="O107" s="528" t="str">
        <f>'Forecast Cnx @ Home Airport'!D132</f>
        <v>-</v>
      </c>
      <c r="P107" s="529">
        <f>'Forecast Cnx @ Home Airport'!L132</f>
        <v>0</v>
      </c>
      <c r="Q107" s="468">
        <f>'Forecast Cnx @ Home Airport'!P108</f>
        <v>0</v>
      </c>
      <c r="R107" s="529">
        <f>'Forecast Cnx @ Home Airport'!Q132</f>
        <v>0</v>
      </c>
    </row>
    <row r="108" spans="2:18" x14ac:dyDescent="0.2">
      <c r="B108" s="521"/>
      <c r="C108" s="522"/>
      <c r="D108" s="522"/>
      <c r="E108" s="522"/>
      <c r="F108" s="523"/>
      <c r="G108" s="523"/>
      <c r="H108" s="522"/>
      <c r="I108" s="522"/>
      <c r="J108" s="522"/>
      <c r="K108" s="949"/>
      <c r="L108" s="527">
        <v>104</v>
      </c>
      <c r="M108" s="528">
        <f>'Forecast Cnx @ Home Airport'!B133</f>
        <v>0</v>
      </c>
      <c r="N108" s="528" t="str">
        <f>'Forecast Cnx @ Home Airport'!C133</f>
        <v>-</v>
      </c>
      <c r="O108" s="528" t="str">
        <f>'Forecast Cnx @ Home Airport'!D133</f>
        <v>-</v>
      </c>
      <c r="P108" s="529">
        <f>'Forecast Cnx @ Home Airport'!L133</f>
        <v>0</v>
      </c>
      <c r="Q108" s="468">
        <f>'Forecast Cnx @ Home Airport'!P109</f>
        <v>0</v>
      </c>
      <c r="R108" s="529">
        <f>'Forecast Cnx @ Home Airport'!Q133</f>
        <v>0</v>
      </c>
    </row>
    <row r="109" spans="2:18" x14ac:dyDescent="0.2">
      <c r="B109" s="521"/>
      <c r="C109" s="522"/>
      <c r="D109" s="522"/>
      <c r="E109" s="522"/>
      <c r="F109" s="523"/>
      <c r="G109" s="523"/>
      <c r="H109" s="522"/>
      <c r="I109" s="522"/>
      <c r="J109" s="522"/>
      <c r="K109" s="949"/>
      <c r="L109" s="527">
        <v>105</v>
      </c>
      <c r="M109" s="528">
        <f>'Forecast Cnx @ Home Airport'!B134</f>
        <v>0</v>
      </c>
      <c r="N109" s="528" t="str">
        <f>'Forecast Cnx @ Home Airport'!C134</f>
        <v>-</v>
      </c>
      <c r="O109" s="528" t="str">
        <f>'Forecast Cnx @ Home Airport'!D134</f>
        <v>-</v>
      </c>
      <c r="P109" s="529">
        <f>'Forecast Cnx @ Home Airport'!L134</f>
        <v>0</v>
      </c>
      <c r="Q109" s="468">
        <f>'Forecast Cnx @ Home Airport'!P110</f>
        <v>0</v>
      </c>
      <c r="R109" s="529">
        <f>'Forecast Cnx @ Home Airport'!Q134</f>
        <v>0</v>
      </c>
    </row>
    <row r="110" spans="2:18" x14ac:dyDescent="0.2">
      <c r="B110" s="521"/>
      <c r="C110" s="522"/>
      <c r="D110" s="522"/>
      <c r="E110" s="522"/>
      <c r="F110" s="523"/>
      <c r="G110" s="523"/>
      <c r="H110" s="522"/>
      <c r="I110" s="522"/>
      <c r="J110" s="522"/>
      <c r="K110" s="949"/>
      <c r="L110" s="527">
        <v>106</v>
      </c>
      <c r="M110" s="528">
        <f>'Forecast Cnx @ Home Airport'!B135</f>
        <v>0</v>
      </c>
      <c r="N110" s="528" t="str">
        <f>'Forecast Cnx @ Home Airport'!C135</f>
        <v>-</v>
      </c>
      <c r="O110" s="528" t="str">
        <f>'Forecast Cnx @ Home Airport'!D135</f>
        <v>-</v>
      </c>
      <c r="P110" s="529">
        <f>'Forecast Cnx @ Home Airport'!L135</f>
        <v>0</v>
      </c>
      <c r="Q110" s="468">
        <f>'Forecast Cnx @ Home Airport'!P111</f>
        <v>0</v>
      </c>
      <c r="R110" s="529">
        <f>'Forecast Cnx @ Home Airport'!Q135</f>
        <v>0</v>
      </c>
    </row>
    <row r="111" spans="2:18" x14ac:dyDescent="0.2">
      <c r="B111" s="521"/>
      <c r="C111" s="522"/>
      <c r="D111" s="522"/>
      <c r="E111" s="522"/>
      <c r="F111" s="523"/>
      <c r="G111" s="523"/>
      <c r="H111" s="522"/>
      <c r="I111" s="522"/>
      <c r="J111" s="522"/>
      <c r="K111" s="949"/>
      <c r="L111" s="527">
        <v>107</v>
      </c>
      <c r="M111" s="528">
        <f>'Forecast Cnx @ Home Airport'!B136</f>
        <v>0</v>
      </c>
      <c r="N111" s="528" t="str">
        <f>'Forecast Cnx @ Home Airport'!C136</f>
        <v>-</v>
      </c>
      <c r="O111" s="528" t="str">
        <f>'Forecast Cnx @ Home Airport'!D136</f>
        <v>-</v>
      </c>
      <c r="P111" s="529">
        <f>'Forecast Cnx @ Home Airport'!L136</f>
        <v>0</v>
      </c>
      <c r="Q111" s="468">
        <f>'Forecast Cnx @ Home Airport'!P112</f>
        <v>0</v>
      </c>
      <c r="R111" s="529">
        <f>'Forecast Cnx @ Home Airport'!Q136</f>
        <v>0</v>
      </c>
    </row>
    <row r="112" spans="2:18" x14ac:dyDescent="0.2">
      <c r="B112" s="521"/>
      <c r="C112" s="522"/>
      <c r="D112" s="522"/>
      <c r="E112" s="522"/>
      <c r="F112" s="523"/>
      <c r="G112" s="523"/>
      <c r="H112" s="522"/>
      <c r="I112" s="522"/>
      <c r="J112" s="522"/>
      <c r="K112" s="949"/>
      <c r="L112" s="527">
        <v>108</v>
      </c>
      <c r="M112" s="528">
        <f>'Forecast Cnx @ Home Airport'!B137</f>
        <v>0</v>
      </c>
      <c r="N112" s="528" t="str">
        <f>'Forecast Cnx @ Home Airport'!C137</f>
        <v>-</v>
      </c>
      <c r="O112" s="528" t="str">
        <f>'Forecast Cnx @ Home Airport'!D137</f>
        <v>-</v>
      </c>
      <c r="P112" s="529">
        <f>'Forecast Cnx @ Home Airport'!L137</f>
        <v>0</v>
      </c>
      <c r="Q112" s="468">
        <f>'Forecast Cnx @ Home Airport'!P113</f>
        <v>0</v>
      </c>
      <c r="R112" s="529">
        <f>'Forecast Cnx @ Home Airport'!Q137</f>
        <v>0</v>
      </c>
    </row>
    <row r="113" spans="2:18" x14ac:dyDescent="0.2">
      <c r="B113" s="521"/>
      <c r="C113" s="522"/>
      <c r="D113" s="522"/>
      <c r="E113" s="522"/>
      <c r="F113" s="523"/>
      <c r="G113" s="523"/>
      <c r="H113" s="522"/>
      <c r="I113" s="522"/>
      <c r="J113" s="522"/>
      <c r="K113" s="949"/>
      <c r="L113" s="527">
        <v>109</v>
      </c>
      <c r="M113" s="528">
        <f>'Forecast Cnx @ Home Airport'!B138</f>
        <v>0</v>
      </c>
      <c r="N113" s="528" t="str">
        <f>'Forecast Cnx @ Home Airport'!C138</f>
        <v>-</v>
      </c>
      <c r="O113" s="528" t="str">
        <f>'Forecast Cnx @ Home Airport'!D138</f>
        <v>-</v>
      </c>
      <c r="P113" s="529">
        <f>'Forecast Cnx @ Home Airport'!L138</f>
        <v>0</v>
      </c>
      <c r="Q113" s="468">
        <f>'Forecast Cnx @ Home Airport'!P114</f>
        <v>0</v>
      </c>
      <c r="R113" s="529">
        <f>'Forecast Cnx @ Home Airport'!Q138</f>
        <v>0</v>
      </c>
    </row>
    <row r="114" spans="2:18" x14ac:dyDescent="0.2">
      <c r="B114" s="521"/>
      <c r="C114" s="522"/>
      <c r="D114" s="522"/>
      <c r="E114" s="522"/>
      <c r="F114" s="523"/>
      <c r="G114" s="523"/>
      <c r="H114" s="522"/>
      <c r="I114" s="522"/>
      <c r="J114" s="522"/>
      <c r="K114" s="949"/>
      <c r="L114" s="527">
        <v>110</v>
      </c>
      <c r="M114" s="528">
        <f>'Forecast Cnx @ Home Airport'!B139</f>
        <v>0</v>
      </c>
      <c r="N114" s="528" t="str">
        <f>'Forecast Cnx @ Home Airport'!C139</f>
        <v>-</v>
      </c>
      <c r="O114" s="528" t="str">
        <f>'Forecast Cnx @ Home Airport'!D139</f>
        <v>-</v>
      </c>
      <c r="P114" s="529">
        <f>'Forecast Cnx @ Home Airport'!L139</f>
        <v>0</v>
      </c>
      <c r="Q114" s="468">
        <f>'Forecast Cnx @ Home Airport'!P115</f>
        <v>0</v>
      </c>
      <c r="R114" s="529">
        <f>'Forecast Cnx @ Home Airport'!Q139</f>
        <v>0</v>
      </c>
    </row>
    <row r="115" spans="2:18" x14ac:dyDescent="0.2">
      <c r="B115" s="521"/>
      <c r="C115" s="522"/>
      <c r="D115" s="522"/>
      <c r="E115" s="522"/>
      <c r="F115" s="523"/>
      <c r="G115" s="523"/>
      <c r="H115" s="522"/>
      <c r="I115" s="522"/>
      <c r="J115" s="522"/>
      <c r="K115" s="949"/>
      <c r="L115" s="527">
        <v>111</v>
      </c>
      <c r="M115" s="528">
        <f>'Forecast Cnx @ Home Airport'!B140</f>
        <v>0</v>
      </c>
      <c r="N115" s="528" t="str">
        <f>'Forecast Cnx @ Home Airport'!C140</f>
        <v>-</v>
      </c>
      <c r="O115" s="528" t="str">
        <f>'Forecast Cnx @ Home Airport'!D140</f>
        <v>-</v>
      </c>
      <c r="P115" s="529">
        <f>'Forecast Cnx @ Home Airport'!L140</f>
        <v>0</v>
      </c>
      <c r="Q115" s="468">
        <f>'Forecast Cnx @ Home Airport'!P116</f>
        <v>0</v>
      </c>
      <c r="R115" s="529">
        <f>'Forecast Cnx @ Home Airport'!Q140</f>
        <v>0</v>
      </c>
    </row>
    <row r="116" spans="2:18" x14ac:dyDescent="0.2">
      <c r="B116" s="521"/>
      <c r="C116" s="522"/>
      <c r="D116" s="522"/>
      <c r="E116" s="522"/>
      <c r="F116" s="523"/>
      <c r="G116" s="523"/>
      <c r="H116" s="522"/>
      <c r="I116" s="522"/>
      <c r="J116" s="522"/>
      <c r="K116" s="949"/>
      <c r="L116" s="527">
        <v>112</v>
      </c>
      <c r="M116" s="528">
        <f>'Forecast Cnx @ Home Airport'!B141</f>
        <v>0</v>
      </c>
      <c r="N116" s="528" t="str">
        <f>'Forecast Cnx @ Home Airport'!C141</f>
        <v>-</v>
      </c>
      <c r="O116" s="528" t="str">
        <f>'Forecast Cnx @ Home Airport'!D141</f>
        <v>-</v>
      </c>
      <c r="P116" s="529">
        <f>'Forecast Cnx @ Home Airport'!L141</f>
        <v>0</v>
      </c>
      <c r="Q116" s="468">
        <f>'Forecast Cnx @ Home Airport'!P117</f>
        <v>0</v>
      </c>
      <c r="R116" s="529">
        <f>'Forecast Cnx @ Home Airport'!Q141</f>
        <v>0</v>
      </c>
    </row>
    <row r="117" spans="2:18" x14ac:dyDescent="0.2">
      <c r="B117" s="521"/>
      <c r="C117" s="522"/>
      <c r="D117" s="522"/>
      <c r="E117" s="522"/>
      <c r="F117" s="523"/>
      <c r="G117" s="523"/>
      <c r="H117" s="522"/>
      <c r="I117" s="522"/>
      <c r="J117" s="522"/>
      <c r="K117" s="949"/>
      <c r="L117" s="527">
        <v>113</v>
      </c>
      <c r="M117" s="528">
        <f>'Forecast Cnx @ Home Airport'!B142</f>
        <v>0</v>
      </c>
      <c r="N117" s="528" t="str">
        <f>'Forecast Cnx @ Home Airport'!C142</f>
        <v>-</v>
      </c>
      <c r="O117" s="528" t="str">
        <f>'Forecast Cnx @ Home Airport'!D142</f>
        <v>-</v>
      </c>
      <c r="P117" s="529">
        <f>'Forecast Cnx @ Home Airport'!L142</f>
        <v>0</v>
      </c>
      <c r="Q117" s="468">
        <f>'Forecast Cnx @ Home Airport'!P118</f>
        <v>0</v>
      </c>
      <c r="R117" s="529">
        <f>'Forecast Cnx @ Home Airport'!Q142</f>
        <v>0</v>
      </c>
    </row>
    <row r="118" spans="2:18" x14ac:dyDescent="0.2">
      <c r="B118" s="521"/>
      <c r="C118" s="522"/>
      <c r="D118" s="522"/>
      <c r="E118" s="522"/>
      <c r="F118" s="523"/>
      <c r="G118" s="523"/>
      <c r="H118" s="522"/>
      <c r="I118" s="522"/>
      <c r="J118" s="522"/>
      <c r="K118" s="949"/>
      <c r="L118" s="527">
        <v>114</v>
      </c>
      <c r="M118" s="528">
        <f>'Forecast Cnx @ Home Airport'!B143</f>
        <v>0</v>
      </c>
      <c r="N118" s="528" t="str">
        <f>'Forecast Cnx @ Home Airport'!C143</f>
        <v>-</v>
      </c>
      <c r="O118" s="528" t="str">
        <f>'Forecast Cnx @ Home Airport'!D143</f>
        <v>-</v>
      </c>
      <c r="P118" s="529">
        <f>'Forecast Cnx @ Home Airport'!L143</f>
        <v>0</v>
      </c>
      <c r="Q118" s="468">
        <f>'Forecast Cnx @ Home Airport'!P119</f>
        <v>0</v>
      </c>
      <c r="R118" s="529">
        <f>'Forecast Cnx @ Home Airport'!Q143</f>
        <v>0</v>
      </c>
    </row>
    <row r="119" spans="2:18" x14ac:dyDescent="0.2">
      <c r="B119" s="521"/>
      <c r="C119" s="522"/>
      <c r="D119" s="522"/>
      <c r="E119" s="522"/>
      <c r="F119" s="523"/>
      <c r="G119" s="523"/>
      <c r="H119" s="522"/>
      <c r="I119" s="522"/>
      <c r="J119" s="522"/>
      <c r="K119" s="949"/>
      <c r="L119" s="527">
        <v>115</v>
      </c>
      <c r="M119" s="528">
        <f>'Forecast Cnx @ Home Airport'!B144</f>
        <v>0</v>
      </c>
      <c r="N119" s="528" t="str">
        <f>'Forecast Cnx @ Home Airport'!C144</f>
        <v>-</v>
      </c>
      <c r="O119" s="528" t="str">
        <f>'Forecast Cnx @ Home Airport'!D144</f>
        <v>-</v>
      </c>
      <c r="P119" s="529">
        <f>'Forecast Cnx @ Home Airport'!L144</f>
        <v>0</v>
      </c>
      <c r="Q119" s="468">
        <f>'Forecast Cnx @ Home Airport'!P120</f>
        <v>0</v>
      </c>
      <c r="R119" s="529">
        <f>'Forecast Cnx @ Home Airport'!Q144</f>
        <v>0</v>
      </c>
    </row>
    <row r="120" spans="2:18" x14ac:dyDescent="0.2">
      <c r="B120" s="521"/>
      <c r="C120" s="522"/>
      <c r="D120" s="522"/>
      <c r="E120" s="522"/>
      <c r="F120" s="523"/>
      <c r="G120" s="523"/>
      <c r="H120" s="522"/>
      <c r="I120" s="522"/>
      <c r="J120" s="522"/>
      <c r="K120" s="949"/>
      <c r="L120" s="527">
        <v>116</v>
      </c>
      <c r="M120" s="528">
        <f>'Forecast Cnx @ Home Airport'!B145</f>
        <v>0</v>
      </c>
      <c r="N120" s="528" t="str">
        <f>'Forecast Cnx @ Home Airport'!C145</f>
        <v>-</v>
      </c>
      <c r="O120" s="528" t="str">
        <f>'Forecast Cnx @ Home Airport'!D145</f>
        <v>-</v>
      </c>
      <c r="P120" s="529">
        <f>'Forecast Cnx @ Home Airport'!L145</f>
        <v>0</v>
      </c>
      <c r="Q120" s="468">
        <f>'Forecast Cnx @ Home Airport'!P121</f>
        <v>0</v>
      </c>
      <c r="R120" s="529">
        <f>'Forecast Cnx @ Home Airport'!Q145</f>
        <v>0</v>
      </c>
    </row>
    <row r="121" spans="2:18" x14ac:dyDescent="0.2">
      <c r="B121" s="521"/>
      <c r="C121" s="522"/>
      <c r="D121" s="522"/>
      <c r="E121" s="522"/>
      <c r="F121" s="523"/>
      <c r="G121" s="523"/>
      <c r="H121" s="522"/>
      <c r="I121" s="522"/>
      <c r="J121" s="522"/>
      <c r="K121" s="949"/>
      <c r="L121" s="527">
        <v>117</v>
      </c>
      <c r="M121" s="528">
        <f>'Forecast Cnx @ Home Airport'!B146</f>
        <v>0</v>
      </c>
      <c r="N121" s="528" t="str">
        <f>'Forecast Cnx @ Home Airport'!C146</f>
        <v>-</v>
      </c>
      <c r="O121" s="528" t="str">
        <f>'Forecast Cnx @ Home Airport'!D146</f>
        <v>-</v>
      </c>
      <c r="P121" s="529">
        <f>'Forecast Cnx @ Home Airport'!L146</f>
        <v>0</v>
      </c>
      <c r="Q121" s="468">
        <f>'Forecast Cnx @ Home Airport'!P122</f>
        <v>0</v>
      </c>
      <c r="R121" s="529">
        <f>'Forecast Cnx @ Home Airport'!Q146</f>
        <v>0</v>
      </c>
    </row>
    <row r="122" spans="2:18" x14ac:dyDescent="0.2">
      <c r="B122" s="521"/>
      <c r="C122" s="522"/>
      <c r="D122" s="522"/>
      <c r="E122" s="522"/>
      <c r="F122" s="523"/>
      <c r="G122" s="523"/>
      <c r="H122" s="522"/>
      <c r="I122" s="522"/>
      <c r="J122" s="522"/>
      <c r="K122" s="949"/>
      <c r="L122" s="527">
        <v>118</v>
      </c>
      <c r="M122" s="528">
        <f>'Forecast Cnx @ Home Airport'!B147</f>
        <v>0</v>
      </c>
      <c r="N122" s="528" t="str">
        <f>'Forecast Cnx @ Home Airport'!C147</f>
        <v>-</v>
      </c>
      <c r="O122" s="528" t="str">
        <f>'Forecast Cnx @ Home Airport'!D147</f>
        <v>-</v>
      </c>
      <c r="P122" s="529">
        <f>'Forecast Cnx @ Home Airport'!L147</f>
        <v>0</v>
      </c>
      <c r="Q122" s="468">
        <f>'Forecast Cnx @ Home Airport'!P123</f>
        <v>0</v>
      </c>
      <c r="R122" s="529">
        <f>'Forecast Cnx @ Home Airport'!Q147</f>
        <v>0</v>
      </c>
    </row>
    <row r="123" spans="2:18" x14ac:dyDescent="0.2">
      <c r="B123" s="521"/>
      <c r="C123" s="522"/>
      <c r="D123" s="522"/>
      <c r="E123" s="522"/>
      <c r="F123" s="523"/>
      <c r="G123" s="523"/>
      <c r="H123" s="522"/>
      <c r="I123" s="522"/>
      <c r="J123" s="522"/>
      <c r="K123" s="949"/>
      <c r="L123" s="527">
        <v>119</v>
      </c>
      <c r="M123" s="528">
        <f>'Forecast Cnx @ Home Airport'!B148</f>
        <v>0</v>
      </c>
      <c r="N123" s="528" t="str">
        <f>'Forecast Cnx @ Home Airport'!C148</f>
        <v>-</v>
      </c>
      <c r="O123" s="528" t="str">
        <f>'Forecast Cnx @ Home Airport'!D148</f>
        <v>-</v>
      </c>
      <c r="P123" s="529">
        <f>'Forecast Cnx @ Home Airport'!L148</f>
        <v>0</v>
      </c>
      <c r="Q123" s="468">
        <f>'Forecast Cnx @ Home Airport'!P124</f>
        <v>0</v>
      </c>
      <c r="R123" s="529">
        <f>'Forecast Cnx @ Home Airport'!Q148</f>
        <v>0</v>
      </c>
    </row>
    <row r="124" spans="2:18" x14ac:dyDescent="0.2">
      <c r="B124" s="521"/>
      <c r="C124" s="522"/>
      <c r="D124" s="522"/>
      <c r="E124" s="522"/>
      <c r="F124" s="523"/>
      <c r="G124" s="523"/>
      <c r="H124" s="522"/>
      <c r="I124" s="522"/>
      <c r="J124" s="522"/>
      <c r="K124" s="949"/>
      <c r="L124" s="527">
        <v>120</v>
      </c>
      <c r="M124" s="528">
        <f>'Forecast Cnx @ Home Airport'!B149</f>
        <v>0</v>
      </c>
      <c r="N124" s="528" t="str">
        <f>'Forecast Cnx @ Home Airport'!C149</f>
        <v>-</v>
      </c>
      <c r="O124" s="528" t="str">
        <f>'Forecast Cnx @ Home Airport'!D149</f>
        <v>-</v>
      </c>
      <c r="P124" s="529">
        <f>'Forecast Cnx @ Home Airport'!L149</f>
        <v>0</v>
      </c>
      <c r="Q124" s="468">
        <f>'Forecast Cnx @ Home Airport'!P125</f>
        <v>0</v>
      </c>
      <c r="R124" s="529">
        <f>'Forecast Cnx @ Home Airport'!Q149</f>
        <v>0</v>
      </c>
    </row>
    <row r="125" spans="2:18" x14ac:dyDescent="0.2">
      <c r="B125" s="521"/>
      <c r="C125" s="522"/>
      <c r="D125" s="522"/>
      <c r="E125" s="522"/>
      <c r="F125" s="523"/>
      <c r="G125" s="523"/>
      <c r="H125" s="522"/>
      <c r="I125" s="522"/>
      <c r="J125" s="522"/>
      <c r="K125" s="949"/>
      <c r="L125" s="527">
        <v>121</v>
      </c>
      <c r="M125" s="528">
        <f>'Forecast Cnx @ Home Airport'!B150</f>
        <v>0</v>
      </c>
      <c r="N125" s="528" t="str">
        <f>'Forecast Cnx @ Home Airport'!C150</f>
        <v>-</v>
      </c>
      <c r="O125" s="528" t="str">
        <f>'Forecast Cnx @ Home Airport'!D150</f>
        <v>-</v>
      </c>
      <c r="P125" s="529">
        <f>'Forecast Cnx @ Home Airport'!L150</f>
        <v>0</v>
      </c>
      <c r="Q125" s="468">
        <f>'Forecast Cnx @ Home Airport'!P126</f>
        <v>0</v>
      </c>
      <c r="R125" s="529">
        <f>'Forecast Cnx @ Home Airport'!Q150</f>
        <v>0</v>
      </c>
    </row>
    <row r="126" spans="2:18" x14ac:dyDescent="0.2">
      <c r="B126" s="521"/>
      <c r="C126" s="522"/>
      <c r="D126" s="522"/>
      <c r="E126" s="522"/>
      <c r="F126" s="523"/>
      <c r="G126" s="523"/>
      <c r="H126" s="522"/>
      <c r="I126" s="522"/>
      <c r="J126" s="522"/>
      <c r="K126" s="949"/>
      <c r="L126" s="527">
        <v>122</v>
      </c>
      <c r="M126" s="528">
        <f>'Forecast Cnx @ Home Airport'!B151</f>
        <v>0</v>
      </c>
      <c r="N126" s="528" t="str">
        <f>'Forecast Cnx @ Home Airport'!C151</f>
        <v>-</v>
      </c>
      <c r="O126" s="528" t="str">
        <f>'Forecast Cnx @ Home Airport'!D151</f>
        <v>-</v>
      </c>
      <c r="P126" s="529">
        <f>'Forecast Cnx @ Home Airport'!L151</f>
        <v>0</v>
      </c>
      <c r="Q126" s="468">
        <f>'Forecast Cnx @ Home Airport'!P127</f>
        <v>0</v>
      </c>
      <c r="R126" s="529">
        <f>'Forecast Cnx @ Home Airport'!Q151</f>
        <v>0</v>
      </c>
    </row>
    <row r="127" spans="2:18" x14ac:dyDescent="0.2">
      <c r="B127" s="521"/>
      <c r="C127" s="522"/>
      <c r="D127" s="522"/>
      <c r="E127" s="522"/>
      <c r="F127" s="523"/>
      <c r="G127" s="523"/>
      <c r="H127" s="522"/>
      <c r="I127" s="522"/>
      <c r="J127" s="522"/>
      <c r="K127" s="949"/>
      <c r="L127" s="527">
        <v>123</v>
      </c>
      <c r="M127" s="528">
        <f>'Forecast Cnx @ Home Airport'!B152</f>
        <v>0</v>
      </c>
      <c r="N127" s="528" t="str">
        <f>'Forecast Cnx @ Home Airport'!C152</f>
        <v>-</v>
      </c>
      <c r="O127" s="528" t="str">
        <f>'Forecast Cnx @ Home Airport'!D152</f>
        <v>-</v>
      </c>
      <c r="P127" s="529">
        <f>'Forecast Cnx @ Home Airport'!L152</f>
        <v>0</v>
      </c>
      <c r="Q127" s="468">
        <f>'Forecast Cnx @ Home Airport'!P128</f>
        <v>0</v>
      </c>
      <c r="R127" s="529">
        <f>'Forecast Cnx @ Home Airport'!Q152</f>
        <v>0</v>
      </c>
    </row>
    <row r="128" spans="2:18" x14ac:dyDescent="0.2">
      <c r="B128" s="521"/>
      <c r="C128" s="522"/>
      <c r="D128" s="522"/>
      <c r="E128" s="522"/>
      <c r="F128" s="523"/>
      <c r="G128" s="523"/>
      <c r="H128" s="522"/>
      <c r="I128" s="522"/>
      <c r="J128" s="522"/>
      <c r="K128" s="949"/>
      <c r="L128" s="527">
        <v>124</v>
      </c>
      <c r="M128" s="528">
        <f>'Forecast Cnx @ Home Airport'!B153</f>
        <v>0</v>
      </c>
      <c r="N128" s="528" t="str">
        <f>'Forecast Cnx @ Home Airport'!C153</f>
        <v>-</v>
      </c>
      <c r="O128" s="528" t="str">
        <f>'Forecast Cnx @ Home Airport'!D153</f>
        <v>-</v>
      </c>
      <c r="P128" s="529">
        <f>'Forecast Cnx @ Home Airport'!L153</f>
        <v>0</v>
      </c>
      <c r="Q128" s="468">
        <f>'Forecast Cnx @ Home Airport'!P129</f>
        <v>0</v>
      </c>
      <c r="R128" s="529">
        <f>'Forecast Cnx @ Home Airport'!Q153</f>
        <v>0</v>
      </c>
    </row>
    <row r="129" spans="2:18" x14ac:dyDescent="0.2">
      <c r="B129" s="521"/>
      <c r="C129" s="522"/>
      <c r="D129" s="522"/>
      <c r="E129" s="522"/>
      <c r="F129" s="523"/>
      <c r="G129" s="523"/>
      <c r="H129" s="522"/>
      <c r="I129" s="522"/>
      <c r="J129" s="522"/>
      <c r="K129" s="949"/>
      <c r="L129" s="527">
        <v>125</v>
      </c>
      <c r="M129" s="528">
        <f>'Forecast Cnx @ Home Airport'!B154</f>
        <v>0</v>
      </c>
      <c r="N129" s="528" t="str">
        <f>'Forecast Cnx @ Home Airport'!C154</f>
        <v>-</v>
      </c>
      <c r="O129" s="528" t="str">
        <f>'Forecast Cnx @ Home Airport'!D154</f>
        <v>-</v>
      </c>
      <c r="P129" s="529">
        <f>'Forecast Cnx @ Home Airport'!L154</f>
        <v>0</v>
      </c>
      <c r="Q129" s="468">
        <f>'Forecast Cnx @ Home Airport'!P130</f>
        <v>0</v>
      </c>
      <c r="R129" s="529">
        <f>'Forecast Cnx @ Home Airport'!Q154</f>
        <v>0</v>
      </c>
    </row>
    <row r="130" spans="2:18" x14ac:dyDescent="0.2">
      <c r="B130" s="521"/>
      <c r="C130" s="522"/>
      <c r="D130" s="522"/>
      <c r="E130" s="522"/>
      <c r="F130" s="523"/>
      <c r="G130" s="523"/>
      <c r="H130" s="522"/>
      <c r="I130" s="522"/>
      <c r="J130" s="522"/>
      <c r="K130" s="949"/>
      <c r="L130" s="527">
        <v>126</v>
      </c>
      <c r="M130" s="528">
        <f>'Forecast Cnx @ Home Airport'!B155</f>
        <v>0</v>
      </c>
      <c r="N130" s="528" t="str">
        <f>'Forecast Cnx @ Home Airport'!C155</f>
        <v>-</v>
      </c>
      <c r="O130" s="528" t="str">
        <f>'Forecast Cnx @ Home Airport'!D155</f>
        <v>-</v>
      </c>
      <c r="P130" s="529">
        <f>'Forecast Cnx @ Home Airport'!L155</f>
        <v>0</v>
      </c>
      <c r="Q130" s="468">
        <f>'Forecast Cnx @ Home Airport'!P131</f>
        <v>0</v>
      </c>
      <c r="R130" s="529">
        <f>'Forecast Cnx @ Home Airport'!Q155</f>
        <v>0</v>
      </c>
    </row>
    <row r="131" spans="2:18" x14ac:dyDescent="0.2">
      <c r="B131" s="521"/>
      <c r="C131" s="522"/>
      <c r="D131" s="522"/>
      <c r="E131" s="522"/>
      <c r="F131" s="523"/>
      <c r="G131" s="523"/>
      <c r="H131" s="522"/>
      <c r="I131" s="522"/>
      <c r="J131" s="522"/>
      <c r="K131" s="949"/>
      <c r="L131" s="527">
        <v>127</v>
      </c>
      <c r="M131" s="528">
        <f>'Forecast Cnx @ Home Airport'!B156</f>
        <v>0</v>
      </c>
      <c r="N131" s="528" t="str">
        <f>'Forecast Cnx @ Home Airport'!C156</f>
        <v>-</v>
      </c>
      <c r="O131" s="528" t="str">
        <f>'Forecast Cnx @ Home Airport'!D156</f>
        <v>-</v>
      </c>
      <c r="P131" s="529">
        <f>'Forecast Cnx @ Home Airport'!L156</f>
        <v>0</v>
      </c>
      <c r="Q131" s="468">
        <f>'Forecast Cnx @ Home Airport'!P132</f>
        <v>0</v>
      </c>
      <c r="R131" s="529">
        <f>'Forecast Cnx @ Home Airport'!Q156</f>
        <v>0</v>
      </c>
    </row>
    <row r="132" spans="2:18" x14ac:dyDescent="0.2">
      <c r="B132" s="521"/>
      <c r="C132" s="522"/>
      <c r="D132" s="522"/>
      <c r="E132" s="522"/>
      <c r="F132" s="523"/>
      <c r="G132" s="523"/>
      <c r="H132" s="522"/>
      <c r="I132" s="522"/>
      <c r="J132" s="522"/>
      <c r="K132" s="949"/>
      <c r="L132" s="527">
        <v>128</v>
      </c>
      <c r="M132" s="528">
        <f>'Forecast Cnx @ Home Airport'!B157</f>
        <v>0</v>
      </c>
      <c r="N132" s="528" t="str">
        <f>'Forecast Cnx @ Home Airport'!C157</f>
        <v>-</v>
      </c>
      <c r="O132" s="528" t="str">
        <f>'Forecast Cnx @ Home Airport'!D157</f>
        <v>-</v>
      </c>
      <c r="P132" s="529">
        <f>'Forecast Cnx @ Home Airport'!L157</f>
        <v>0</v>
      </c>
      <c r="Q132" s="468">
        <f>'Forecast Cnx @ Home Airport'!P133</f>
        <v>0</v>
      </c>
      <c r="R132" s="529">
        <f>'Forecast Cnx @ Home Airport'!Q157</f>
        <v>0</v>
      </c>
    </row>
    <row r="133" spans="2:18" x14ac:dyDescent="0.2">
      <c r="B133" s="521"/>
      <c r="C133" s="522"/>
      <c r="D133" s="522"/>
      <c r="E133" s="522"/>
      <c r="F133" s="523"/>
      <c r="G133" s="523"/>
      <c r="H133" s="522"/>
      <c r="I133" s="522"/>
      <c r="J133" s="522"/>
      <c r="K133" s="949"/>
      <c r="L133" s="527">
        <v>129</v>
      </c>
      <c r="M133" s="528">
        <f>'Forecast Cnx @ Home Airport'!B158</f>
        <v>0</v>
      </c>
      <c r="N133" s="528" t="str">
        <f>'Forecast Cnx @ Home Airport'!C158</f>
        <v>-</v>
      </c>
      <c r="O133" s="528" t="str">
        <f>'Forecast Cnx @ Home Airport'!D158</f>
        <v>-</v>
      </c>
      <c r="P133" s="529">
        <f>'Forecast Cnx @ Home Airport'!L158</f>
        <v>0</v>
      </c>
      <c r="Q133" s="468">
        <f>'Forecast Cnx @ Home Airport'!P134</f>
        <v>0</v>
      </c>
      <c r="R133" s="529">
        <f>'Forecast Cnx @ Home Airport'!Q158</f>
        <v>0</v>
      </c>
    </row>
    <row r="134" spans="2:18" x14ac:dyDescent="0.2">
      <c r="B134" s="521"/>
      <c r="C134" s="522"/>
      <c r="D134" s="522"/>
      <c r="E134" s="522"/>
      <c r="F134" s="523"/>
      <c r="G134" s="523"/>
      <c r="H134" s="522"/>
      <c r="I134" s="522"/>
      <c r="J134" s="522"/>
      <c r="K134" s="949"/>
      <c r="L134" s="527">
        <v>130</v>
      </c>
      <c r="M134" s="528">
        <f>'Forecast Cnx @ Home Airport'!B159</f>
        <v>0</v>
      </c>
      <c r="N134" s="528" t="str">
        <f>'Forecast Cnx @ Home Airport'!C159</f>
        <v>-</v>
      </c>
      <c r="O134" s="528" t="str">
        <f>'Forecast Cnx @ Home Airport'!D159</f>
        <v>-</v>
      </c>
      <c r="P134" s="529">
        <f>'Forecast Cnx @ Home Airport'!L159</f>
        <v>0</v>
      </c>
      <c r="Q134" s="468">
        <f>'Forecast Cnx @ Home Airport'!P135</f>
        <v>0</v>
      </c>
      <c r="R134" s="529">
        <f>'Forecast Cnx @ Home Airport'!Q159</f>
        <v>0</v>
      </c>
    </row>
    <row r="135" spans="2:18" x14ac:dyDescent="0.2">
      <c r="B135" s="521"/>
      <c r="C135" s="522"/>
      <c r="D135" s="522"/>
      <c r="E135" s="522"/>
      <c r="F135" s="523"/>
      <c r="G135" s="523"/>
      <c r="H135" s="522"/>
      <c r="I135" s="522"/>
      <c r="J135" s="522"/>
      <c r="K135" s="949"/>
      <c r="L135" s="527">
        <v>131</v>
      </c>
      <c r="M135" s="528">
        <f>'Forecast Cnx @ Home Airport'!B160</f>
        <v>0</v>
      </c>
      <c r="N135" s="528" t="str">
        <f>'Forecast Cnx @ Home Airport'!C160</f>
        <v>-</v>
      </c>
      <c r="O135" s="528" t="str">
        <f>'Forecast Cnx @ Home Airport'!D160</f>
        <v>-</v>
      </c>
      <c r="P135" s="529">
        <f>'Forecast Cnx @ Home Airport'!L160</f>
        <v>0</v>
      </c>
      <c r="Q135" s="468">
        <f>'Forecast Cnx @ Home Airport'!P136</f>
        <v>0</v>
      </c>
      <c r="R135" s="529">
        <f>'Forecast Cnx @ Home Airport'!Q160</f>
        <v>0</v>
      </c>
    </row>
    <row r="136" spans="2:18" x14ac:dyDescent="0.2">
      <c r="B136" s="521"/>
      <c r="C136" s="522"/>
      <c r="D136" s="522"/>
      <c r="E136" s="522"/>
      <c r="F136" s="523"/>
      <c r="G136" s="523"/>
      <c r="H136" s="522"/>
      <c r="I136" s="522"/>
      <c r="J136" s="522"/>
      <c r="K136" s="949"/>
      <c r="L136" s="527">
        <v>132</v>
      </c>
      <c r="M136" s="528">
        <f>'Forecast Cnx @ Home Airport'!B161</f>
        <v>0</v>
      </c>
      <c r="N136" s="528" t="str">
        <f>'Forecast Cnx @ Home Airport'!C161</f>
        <v>-</v>
      </c>
      <c r="O136" s="528" t="str">
        <f>'Forecast Cnx @ Home Airport'!D161</f>
        <v>-</v>
      </c>
      <c r="P136" s="529">
        <f>'Forecast Cnx @ Home Airport'!L161</f>
        <v>0</v>
      </c>
      <c r="Q136" s="468">
        <f>'Forecast Cnx @ Home Airport'!P137</f>
        <v>0</v>
      </c>
      <c r="R136" s="529">
        <f>'Forecast Cnx @ Home Airport'!Q161</f>
        <v>0</v>
      </c>
    </row>
    <row r="137" spans="2:18" x14ac:dyDescent="0.2">
      <c r="B137" s="521"/>
      <c r="C137" s="522"/>
      <c r="D137" s="522"/>
      <c r="E137" s="522"/>
      <c r="F137" s="523"/>
      <c r="G137" s="523"/>
      <c r="H137" s="522"/>
      <c r="I137" s="522"/>
      <c r="J137" s="522"/>
      <c r="K137" s="949"/>
      <c r="L137" s="527">
        <v>133</v>
      </c>
      <c r="M137" s="528">
        <f>'Forecast Cnx @ Home Airport'!B162</f>
        <v>0</v>
      </c>
      <c r="N137" s="528" t="str">
        <f>'Forecast Cnx @ Home Airport'!C162</f>
        <v>-</v>
      </c>
      <c r="O137" s="528" t="str">
        <f>'Forecast Cnx @ Home Airport'!D162</f>
        <v>-</v>
      </c>
      <c r="P137" s="529">
        <f>'Forecast Cnx @ Home Airport'!L162</f>
        <v>0</v>
      </c>
      <c r="Q137" s="468">
        <f>'Forecast Cnx @ Home Airport'!P138</f>
        <v>0</v>
      </c>
      <c r="R137" s="529">
        <f>'Forecast Cnx @ Home Airport'!Q162</f>
        <v>0</v>
      </c>
    </row>
    <row r="138" spans="2:18" x14ac:dyDescent="0.2">
      <c r="B138" s="521"/>
      <c r="C138" s="522"/>
      <c r="D138" s="522"/>
      <c r="E138" s="522"/>
      <c r="F138" s="523"/>
      <c r="G138" s="523"/>
      <c r="H138" s="522"/>
      <c r="I138" s="522"/>
      <c r="J138" s="522"/>
      <c r="K138" s="949"/>
      <c r="L138" s="527">
        <v>134</v>
      </c>
      <c r="M138" s="528">
        <f>'Forecast Cnx @ Home Airport'!B163</f>
        <v>0</v>
      </c>
      <c r="N138" s="528" t="str">
        <f>'Forecast Cnx @ Home Airport'!C163</f>
        <v>-</v>
      </c>
      <c r="O138" s="528" t="str">
        <f>'Forecast Cnx @ Home Airport'!D163</f>
        <v>-</v>
      </c>
      <c r="P138" s="529">
        <f>'Forecast Cnx @ Home Airport'!L163</f>
        <v>0</v>
      </c>
      <c r="Q138" s="468">
        <f>'Forecast Cnx @ Home Airport'!P139</f>
        <v>0</v>
      </c>
      <c r="R138" s="529">
        <f>'Forecast Cnx @ Home Airport'!Q163</f>
        <v>0</v>
      </c>
    </row>
    <row r="139" spans="2:18" x14ac:dyDescent="0.2">
      <c r="B139" s="521"/>
      <c r="C139" s="522"/>
      <c r="D139" s="522"/>
      <c r="E139" s="522"/>
      <c r="F139" s="523"/>
      <c r="G139" s="523"/>
      <c r="H139" s="522"/>
      <c r="I139" s="522"/>
      <c r="J139" s="522"/>
      <c r="K139" s="949"/>
      <c r="L139" s="527">
        <v>135</v>
      </c>
      <c r="M139" s="528">
        <f>'Forecast Cnx @ Home Airport'!B164</f>
        <v>0</v>
      </c>
      <c r="N139" s="528" t="str">
        <f>'Forecast Cnx @ Home Airport'!C164</f>
        <v>-</v>
      </c>
      <c r="O139" s="528" t="str">
        <f>'Forecast Cnx @ Home Airport'!D164</f>
        <v>-</v>
      </c>
      <c r="P139" s="529">
        <f>'Forecast Cnx @ Home Airport'!L164</f>
        <v>0</v>
      </c>
      <c r="Q139" s="468">
        <f>'Forecast Cnx @ Home Airport'!P140</f>
        <v>0</v>
      </c>
      <c r="R139" s="529">
        <f>'Forecast Cnx @ Home Airport'!Q164</f>
        <v>0</v>
      </c>
    </row>
    <row r="140" spans="2:18" x14ac:dyDescent="0.2">
      <c r="B140" s="521"/>
      <c r="C140" s="522"/>
      <c r="D140" s="522"/>
      <c r="E140" s="522"/>
      <c r="F140" s="523"/>
      <c r="G140" s="523"/>
      <c r="H140" s="522"/>
      <c r="I140" s="522"/>
      <c r="J140" s="522"/>
      <c r="K140" s="949"/>
      <c r="L140" s="527">
        <v>136</v>
      </c>
      <c r="M140" s="528">
        <f>'Forecast Cnx @ Home Airport'!B165</f>
        <v>0</v>
      </c>
      <c r="N140" s="528" t="str">
        <f>'Forecast Cnx @ Home Airport'!C165</f>
        <v>-</v>
      </c>
      <c r="O140" s="528" t="str">
        <f>'Forecast Cnx @ Home Airport'!D165</f>
        <v>-</v>
      </c>
      <c r="P140" s="529">
        <f>'Forecast Cnx @ Home Airport'!L165</f>
        <v>0</v>
      </c>
      <c r="Q140" s="468">
        <f>'Forecast Cnx @ Home Airport'!P141</f>
        <v>0</v>
      </c>
      <c r="R140" s="529">
        <f>'Forecast Cnx @ Home Airport'!Q165</f>
        <v>0</v>
      </c>
    </row>
    <row r="141" spans="2:18" x14ac:dyDescent="0.2">
      <c r="B141" s="521"/>
      <c r="C141" s="522"/>
      <c r="D141" s="522"/>
      <c r="E141" s="522"/>
      <c r="F141" s="523"/>
      <c r="G141" s="523"/>
      <c r="H141" s="522"/>
      <c r="I141" s="522"/>
      <c r="J141" s="522"/>
      <c r="K141" s="949"/>
      <c r="L141" s="527">
        <v>137</v>
      </c>
      <c r="M141" s="528">
        <f>'Forecast Cnx @ Home Airport'!B166</f>
        <v>0</v>
      </c>
      <c r="N141" s="528" t="str">
        <f>'Forecast Cnx @ Home Airport'!C166</f>
        <v>-</v>
      </c>
      <c r="O141" s="528" t="str">
        <f>'Forecast Cnx @ Home Airport'!D166</f>
        <v>-</v>
      </c>
      <c r="P141" s="529">
        <f>'Forecast Cnx @ Home Airport'!L166</f>
        <v>0</v>
      </c>
      <c r="Q141" s="468">
        <f>'Forecast Cnx @ Home Airport'!P142</f>
        <v>0</v>
      </c>
      <c r="R141" s="529">
        <f>'Forecast Cnx @ Home Airport'!Q166</f>
        <v>0</v>
      </c>
    </row>
    <row r="142" spans="2:18" x14ac:dyDescent="0.2">
      <c r="B142" s="521"/>
      <c r="C142" s="522"/>
      <c r="D142" s="522"/>
      <c r="E142" s="522"/>
      <c r="F142" s="523"/>
      <c r="G142" s="523"/>
      <c r="H142" s="522"/>
      <c r="I142" s="522"/>
      <c r="J142" s="522"/>
      <c r="K142" s="949"/>
      <c r="L142" s="527">
        <v>138</v>
      </c>
      <c r="M142" s="528">
        <f>'Forecast Cnx @ Home Airport'!B167</f>
        <v>0</v>
      </c>
      <c r="N142" s="528" t="str">
        <f>'Forecast Cnx @ Home Airport'!C167</f>
        <v>-</v>
      </c>
      <c r="O142" s="528" t="str">
        <f>'Forecast Cnx @ Home Airport'!D167</f>
        <v>-</v>
      </c>
      <c r="P142" s="529">
        <f>'Forecast Cnx @ Home Airport'!L167</f>
        <v>0</v>
      </c>
      <c r="Q142" s="468">
        <f>'Forecast Cnx @ Home Airport'!P143</f>
        <v>0</v>
      </c>
      <c r="R142" s="529">
        <f>'Forecast Cnx @ Home Airport'!Q167</f>
        <v>0</v>
      </c>
    </row>
    <row r="143" spans="2:18" x14ac:dyDescent="0.2">
      <c r="B143" s="521"/>
      <c r="C143" s="522"/>
      <c r="D143" s="522"/>
      <c r="E143" s="522"/>
      <c r="F143" s="523"/>
      <c r="G143" s="523"/>
      <c r="H143" s="522"/>
      <c r="I143" s="522"/>
      <c r="J143" s="522"/>
      <c r="K143" s="949"/>
      <c r="L143" s="527">
        <v>139</v>
      </c>
      <c r="M143" s="528">
        <f>'Forecast Cnx @ Home Airport'!B168</f>
        <v>0</v>
      </c>
      <c r="N143" s="528" t="str">
        <f>'Forecast Cnx @ Home Airport'!C168</f>
        <v>-</v>
      </c>
      <c r="O143" s="528" t="str">
        <f>'Forecast Cnx @ Home Airport'!D168</f>
        <v>-</v>
      </c>
      <c r="P143" s="529">
        <f>'Forecast Cnx @ Home Airport'!L168</f>
        <v>0</v>
      </c>
      <c r="Q143" s="468">
        <f>'Forecast Cnx @ Home Airport'!P144</f>
        <v>0</v>
      </c>
      <c r="R143" s="529">
        <f>'Forecast Cnx @ Home Airport'!Q168</f>
        <v>0</v>
      </c>
    </row>
    <row r="144" spans="2:18" x14ac:dyDescent="0.2">
      <c r="B144" s="521"/>
      <c r="C144" s="522"/>
      <c r="D144" s="522"/>
      <c r="E144" s="522"/>
      <c r="F144" s="523"/>
      <c r="G144" s="523"/>
      <c r="H144" s="522"/>
      <c r="I144" s="522"/>
      <c r="J144" s="522"/>
      <c r="K144" s="949"/>
      <c r="L144" s="527">
        <v>140</v>
      </c>
      <c r="M144" s="528">
        <f>'Forecast Cnx @ Home Airport'!B169</f>
        <v>0</v>
      </c>
      <c r="N144" s="528" t="str">
        <f>'Forecast Cnx @ Home Airport'!C169</f>
        <v>-</v>
      </c>
      <c r="O144" s="528" t="str">
        <f>'Forecast Cnx @ Home Airport'!D169</f>
        <v>-</v>
      </c>
      <c r="P144" s="529">
        <f>'Forecast Cnx @ Home Airport'!L169</f>
        <v>0</v>
      </c>
      <c r="Q144" s="468">
        <f>'Forecast Cnx @ Home Airport'!P145</f>
        <v>0</v>
      </c>
      <c r="R144" s="529">
        <f>'Forecast Cnx @ Home Airport'!Q169</f>
        <v>0</v>
      </c>
    </row>
    <row r="145" spans="2:18" x14ac:dyDescent="0.2">
      <c r="B145" s="521"/>
      <c r="C145" s="522"/>
      <c r="D145" s="522"/>
      <c r="E145" s="522"/>
      <c r="F145" s="523"/>
      <c r="G145" s="523"/>
      <c r="H145" s="522"/>
      <c r="I145" s="522"/>
      <c r="J145" s="522"/>
      <c r="K145" s="949"/>
      <c r="L145" s="527">
        <v>141</v>
      </c>
      <c r="M145" s="528">
        <f>'Forecast Cnx @ Home Airport'!B170</f>
        <v>0</v>
      </c>
      <c r="N145" s="528" t="str">
        <f>'Forecast Cnx @ Home Airport'!C170</f>
        <v>-</v>
      </c>
      <c r="O145" s="528" t="str">
        <f>'Forecast Cnx @ Home Airport'!D170</f>
        <v>-</v>
      </c>
      <c r="P145" s="529">
        <f>'Forecast Cnx @ Home Airport'!L170</f>
        <v>0</v>
      </c>
      <c r="Q145" s="468">
        <f>'Forecast Cnx @ Home Airport'!P146</f>
        <v>0</v>
      </c>
      <c r="R145" s="529">
        <f>'Forecast Cnx @ Home Airport'!Q170</f>
        <v>0</v>
      </c>
    </row>
    <row r="146" spans="2:18" x14ac:dyDescent="0.2">
      <c r="B146" s="521"/>
      <c r="C146" s="522"/>
      <c r="D146" s="522"/>
      <c r="E146" s="522"/>
      <c r="F146" s="523"/>
      <c r="G146" s="523"/>
      <c r="H146" s="522"/>
      <c r="I146" s="522"/>
      <c r="J146" s="522"/>
      <c r="K146" s="949"/>
      <c r="L146" s="527">
        <v>142</v>
      </c>
      <c r="M146" s="528">
        <f>'Forecast Cnx @ Home Airport'!B171</f>
        <v>0</v>
      </c>
      <c r="N146" s="528" t="str">
        <f>'Forecast Cnx @ Home Airport'!C171</f>
        <v>-</v>
      </c>
      <c r="O146" s="528" t="str">
        <f>'Forecast Cnx @ Home Airport'!D171</f>
        <v>-</v>
      </c>
      <c r="P146" s="529">
        <f>'Forecast Cnx @ Home Airport'!L171</f>
        <v>0</v>
      </c>
      <c r="Q146" s="468">
        <f>'Forecast Cnx @ Home Airport'!P147</f>
        <v>0</v>
      </c>
      <c r="R146" s="529">
        <f>'Forecast Cnx @ Home Airport'!Q171</f>
        <v>0</v>
      </c>
    </row>
    <row r="147" spans="2:18" x14ac:dyDescent="0.2">
      <c r="B147" s="521"/>
      <c r="C147" s="522"/>
      <c r="D147" s="522"/>
      <c r="E147" s="522"/>
      <c r="F147" s="523"/>
      <c r="G147" s="523"/>
      <c r="H147" s="522"/>
      <c r="I147" s="522"/>
      <c r="J147" s="522"/>
      <c r="K147" s="949"/>
      <c r="L147" s="527">
        <v>143</v>
      </c>
      <c r="M147" s="528">
        <f>'Forecast Cnx @ Home Airport'!B172</f>
        <v>0</v>
      </c>
      <c r="N147" s="528" t="str">
        <f>'Forecast Cnx @ Home Airport'!C172</f>
        <v>-</v>
      </c>
      <c r="O147" s="528" t="str">
        <f>'Forecast Cnx @ Home Airport'!D172</f>
        <v>-</v>
      </c>
      <c r="P147" s="529">
        <f>'Forecast Cnx @ Home Airport'!L172</f>
        <v>0</v>
      </c>
      <c r="Q147" s="468">
        <f>'Forecast Cnx @ Home Airport'!P148</f>
        <v>0</v>
      </c>
      <c r="R147" s="529">
        <f>'Forecast Cnx @ Home Airport'!Q172</f>
        <v>0</v>
      </c>
    </row>
    <row r="148" spans="2:18" x14ac:dyDescent="0.2">
      <c r="B148" s="521"/>
      <c r="C148" s="522"/>
      <c r="D148" s="522"/>
      <c r="E148" s="522"/>
      <c r="F148" s="523"/>
      <c r="G148" s="523"/>
      <c r="H148" s="522"/>
      <c r="I148" s="522"/>
      <c r="J148" s="522"/>
      <c r="K148" s="949"/>
      <c r="L148" s="527">
        <v>144</v>
      </c>
      <c r="M148" s="528">
        <f>'Forecast Cnx @ Home Airport'!B173</f>
        <v>0</v>
      </c>
      <c r="N148" s="528" t="str">
        <f>'Forecast Cnx @ Home Airport'!C173</f>
        <v>-</v>
      </c>
      <c r="O148" s="528" t="str">
        <f>'Forecast Cnx @ Home Airport'!D173</f>
        <v>-</v>
      </c>
      <c r="P148" s="529">
        <f>'Forecast Cnx @ Home Airport'!L173</f>
        <v>0</v>
      </c>
      <c r="Q148" s="468">
        <f>'Forecast Cnx @ Home Airport'!P149</f>
        <v>0</v>
      </c>
      <c r="R148" s="529">
        <f>'Forecast Cnx @ Home Airport'!Q173</f>
        <v>0</v>
      </c>
    </row>
    <row r="149" spans="2:18" x14ac:dyDescent="0.2">
      <c r="B149" s="521"/>
      <c r="C149" s="522"/>
      <c r="D149" s="522"/>
      <c r="E149" s="522"/>
      <c r="F149" s="523"/>
      <c r="G149" s="523"/>
      <c r="H149" s="522"/>
      <c r="I149" s="522"/>
      <c r="J149" s="522"/>
      <c r="K149" s="949"/>
      <c r="L149" s="527">
        <v>145</v>
      </c>
      <c r="M149" s="528">
        <f>'Forecast Cnx @ Home Airport'!B174</f>
        <v>0</v>
      </c>
      <c r="N149" s="528" t="str">
        <f>'Forecast Cnx @ Home Airport'!C174</f>
        <v>-</v>
      </c>
      <c r="O149" s="528" t="str">
        <f>'Forecast Cnx @ Home Airport'!D174</f>
        <v>-</v>
      </c>
      <c r="P149" s="529">
        <f>'Forecast Cnx @ Home Airport'!L174</f>
        <v>0</v>
      </c>
      <c r="Q149" s="468">
        <f>'Forecast Cnx @ Home Airport'!P150</f>
        <v>0</v>
      </c>
      <c r="R149" s="529">
        <f>'Forecast Cnx @ Home Airport'!Q174</f>
        <v>0</v>
      </c>
    </row>
    <row r="150" spans="2:18" x14ac:dyDescent="0.2">
      <c r="B150" s="521"/>
      <c r="C150" s="522"/>
      <c r="D150" s="522"/>
      <c r="E150" s="522"/>
      <c r="F150" s="523"/>
      <c r="G150" s="523"/>
      <c r="H150" s="522"/>
      <c r="I150" s="522"/>
      <c r="J150" s="522"/>
      <c r="K150" s="949"/>
      <c r="L150" s="527"/>
      <c r="M150" s="528"/>
      <c r="N150" s="528"/>
      <c r="O150" s="528"/>
      <c r="P150" s="529"/>
      <c r="Q150" s="468"/>
      <c r="R150" s="529"/>
    </row>
    <row r="151" spans="2:18" x14ac:dyDescent="0.2">
      <c r="B151" s="521"/>
      <c r="C151" s="522"/>
      <c r="D151" s="522"/>
      <c r="E151" s="522"/>
      <c r="F151" s="523"/>
      <c r="G151" s="523"/>
      <c r="H151" s="522"/>
      <c r="I151" s="522"/>
      <c r="J151" s="522"/>
      <c r="K151" s="949"/>
      <c r="L151" s="527"/>
      <c r="M151" s="528"/>
      <c r="N151" s="528"/>
      <c r="O151" s="528"/>
      <c r="P151" s="529"/>
      <c r="Q151" s="468"/>
      <c r="R151" s="529"/>
    </row>
    <row r="152" spans="2:18" x14ac:dyDescent="0.2">
      <c r="B152" s="521"/>
      <c r="C152" s="522"/>
      <c r="D152" s="522"/>
      <c r="E152" s="522"/>
      <c r="F152" s="523"/>
      <c r="G152" s="523"/>
      <c r="H152" s="522"/>
      <c r="I152" s="522"/>
      <c r="J152" s="522"/>
      <c r="K152" s="949"/>
      <c r="L152" s="527"/>
      <c r="M152" s="528"/>
      <c r="N152" s="528"/>
      <c r="O152" s="528"/>
      <c r="P152" s="529"/>
      <c r="Q152" s="468"/>
      <c r="R152" s="529"/>
    </row>
    <row r="153" spans="2:18" x14ac:dyDescent="0.2">
      <c r="B153" s="521"/>
      <c r="C153" s="522"/>
      <c r="D153" s="522"/>
      <c r="E153" s="522"/>
      <c r="F153" s="523"/>
      <c r="G153" s="523"/>
      <c r="H153" s="522"/>
      <c r="I153" s="522"/>
      <c r="J153" s="522"/>
      <c r="K153" s="949"/>
      <c r="L153" s="527"/>
      <c r="M153" s="528"/>
      <c r="N153" s="528"/>
      <c r="O153" s="528"/>
      <c r="P153" s="529"/>
      <c r="Q153" s="468"/>
      <c r="R153" s="529"/>
    </row>
    <row r="154" spans="2:18" x14ac:dyDescent="0.2">
      <c r="B154" s="521"/>
      <c r="C154" s="522"/>
      <c r="D154" s="522"/>
      <c r="E154" s="522"/>
      <c r="F154" s="523"/>
      <c r="G154" s="523"/>
      <c r="H154" s="522"/>
      <c r="I154" s="522"/>
      <c r="J154" s="522"/>
      <c r="K154" s="949"/>
      <c r="L154" s="527"/>
      <c r="M154" s="528"/>
      <c r="N154" s="528"/>
      <c r="O154" s="528"/>
      <c r="P154" s="529"/>
      <c r="Q154" s="468"/>
      <c r="R154" s="529"/>
    </row>
    <row r="155" spans="2:18" x14ac:dyDescent="0.2">
      <c r="B155" s="521"/>
      <c r="C155" s="522"/>
      <c r="D155" s="522"/>
      <c r="E155" s="522"/>
      <c r="F155" s="523"/>
      <c r="G155" s="523"/>
      <c r="H155" s="522"/>
      <c r="I155" s="522"/>
      <c r="J155" s="522"/>
      <c r="K155" s="949"/>
      <c r="L155" s="527"/>
      <c r="M155" s="528"/>
      <c r="N155" s="528"/>
      <c r="O155" s="528"/>
      <c r="P155" s="529"/>
      <c r="Q155" s="468"/>
      <c r="R155" s="529"/>
    </row>
    <row r="156" spans="2:18" x14ac:dyDescent="0.2">
      <c r="B156" s="521"/>
      <c r="C156" s="522"/>
      <c r="D156" s="522"/>
      <c r="E156" s="522"/>
      <c r="F156" s="523"/>
      <c r="G156" s="523"/>
      <c r="H156" s="522"/>
      <c r="I156" s="522"/>
      <c r="J156" s="522"/>
      <c r="K156" s="949"/>
      <c r="L156" s="527"/>
      <c r="M156" s="528"/>
      <c r="N156" s="528"/>
      <c r="O156" s="528"/>
      <c r="P156" s="529"/>
      <c r="Q156" s="468"/>
      <c r="R156" s="529"/>
    </row>
    <row r="157" spans="2:18" x14ac:dyDescent="0.2">
      <c r="B157" s="521"/>
      <c r="C157" s="522"/>
      <c r="D157" s="522"/>
      <c r="E157" s="522"/>
      <c r="F157" s="523"/>
      <c r="G157" s="523"/>
      <c r="H157" s="522"/>
      <c r="I157" s="522"/>
      <c r="J157" s="522"/>
      <c r="K157" s="949"/>
      <c r="L157" s="527"/>
      <c r="M157" s="528"/>
      <c r="N157" s="528"/>
      <c r="O157" s="528"/>
      <c r="P157" s="529"/>
      <c r="Q157" s="468"/>
      <c r="R157" s="529"/>
    </row>
    <row r="158" spans="2:18" x14ac:dyDescent="0.2">
      <c r="B158" s="521"/>
      <c r="C158" s="522"/>
      <c r="D158" s="522"/>
      <c r="E158" s="522"/>
      <c r="F158" s="523"/>
      <c r="G158" s="523"/>
      <c r="H158" s="522"/>
      <c r="I158" s="522"/>
      <c r="J158" s="522"/>
      <c r="K158" s="949"/>
      <c r="L158" s="527"/>
      <c r="M158" s="528"/>
      <c r="N158" s="528"/>
      <c r="O158" s="528"/>
      <c r="P158" s="529"/>
      <c r="Q158" s="468"/>
      <c r="R158" s="529"/>
    </row>
    <row r="159" spans="2:18" x14ac:dyDescent="0.2">
      <c r="B159" s="521"/>
      <c r="C159" s="522"/>
      <c r="D159" s="522"/>
      <c r="E159" s="522"/>
      <c r="F159" s="523"/>
      <c r="G159" s="523"/>
      <c r="H159" s="522"/>
      <c r="I159" s="522"/>
      <c r="J159" s="522"/>
      <c r="K159" s="949"/>
      <c r="L159" s="527"/>
      <c r="M159" s="528"/>
      <c r="N159" s="528"/>
      <c r="O159" s="528"/>
      <c r="P159" s="529"/>
      <c r="Q159" s="468"/>
      <c r="R159" s="529"/>
    </row>
    <row r="160" spans="2:18" x14ac:dyDescent="0.2">
      <c r="B160" s="521"/>
      <c r="C160" s="522"/>
      <c r="D160" s="522"/>
      <c r="E160" s="522"/>
      <c r="F160" s="523"/>
      <c r="G160" s="523"/>
      <c r="H160" s="522"/>
      <c r="I160" s="522"/>
      <c r="J160" s="522"/>
      <c r="K160" s="949"/>
      <c r="L160" s="527"/>
      <c r="M160" s="528"/>
      <c r="N160" s="528"/>
      <c r="O160" s="528"/>
      <c r="P160" s="529"/>
      <c r="Q160" s="468"/>
      <c r="R160" s="529"/>
    </row>
    <row r="161" spans="2:18" x14ac:dyDescent="0.2">
      <c r="B161" s="521"/>
      <c r="C161" s="522"/>
      <c r="D161" s="522"/>
      <c r="E161" s="522"/>
      <c r="F161" s="523"/>
      <c r="G161" s="523"/>
      <c r="H161" s="522"/>
      <c r="I161" s="522"/>
      <c r="J161" s="522"/>
      <c r="K161" s="949"/>
      <c r="L161" s="527"/>
      <c r="M161" s="528"/>
      <c r="N161" s="528"/>
      <c r="O161" s="528"/>
      <c r="P161" s="529"/>
      <c r="Q161" s="468"/>
      <c r="R161" s="529"/>
    </row>
    <row r="162" spans="2:18" x14ac:dyDescent="0.2">
      <c r="B162" s="521"/>
      <c r="C162" s="522"/>
      <c r="D162" s="522"/>
      <c r="E162" s="522"/>
      <c r="F162" s="523"/>
      <c r="G162" s="523"/>
      <c r="H162" s="522"/>
      <c r="I162" s="522"/>
      <c r="J162" s="522"/>
      <c r="K162" s="949"/>
      <c r="L162" s="527"/>
      <c r="M162" s="528"/>
      <c r="N162" s="528"/>
      <c r="O162" s="528"/>
      <c r="P162" s="529"/>
      <c r="Q162" s="468"/>
      <c r="R162" s="529"/>
    </row>
    <row r="163" spans="2:18" x14ac:dyDescent="0.2">
      <c r="B163" s="521"/>
      <c r="C163" s="522"/>
      <c r="D163" s="522"/>
      <c r="E163" s="522"/>
      <c r="F163" s="523"/>
      <c r="G163" s="523"/>
      <c r="H163" s="522"/>
      <c r="I163" s="522"/>
      <c r="J163" s="522"/>
      <c r="K163" s="949"/>
      <c r="L163" s="527"/>
      <c r="M163" s="528"/>
      <c r="N163" s="528"/>
      <c r="O163" s="528"/>
      <c r="P163" s="529"/>
      <c r="Q163" s="468"/>
      <c r="R163" s="529"/>
    </row>
    <row r="164" spans="2:18" x14ac:dyDescent="0.2">
      <c r="B164" s="521"/>
      <c r="C164" s="522"/>
      <c r="D164" s="522"/>
      <c r="E164" s="522"/>
      <c r="F164" s="523"/>
      <c r="G164" s="523"/>
      <c r="H164" s="522"/>
      <c r="I164" s="522"/>
      <c r="J164" s="522"/>
      <c r="K164" s="949"/>
      <c r="L164" s="527"/>
      <c r="M164" s="528"/>
      <c r="N164" s="528"/>
      <c r="O164" s="528"/>
      <c r="P164" s="529"/>
      <c r="Q164" s="468"/>
      <c r="R164" s="529"/>
    </row>
    <row r="165" spans="2:18" x14ac:dyDescent="0.2">
      <c r="B165" s="521"/>
      <c r="C165" s="522"/>
      <c r="D165" s="522"/>
      <c r="E165" s="522"/>
      <c r="F165" s="523"/>
      <c r="G165" s="523"/>
      <c r="H165" s="522"/>
      <c r="I165" s="522"/>
      <c r="J165" s="522"/>
      <c r="K165" s="949"/>
      <c r="L165" s="527"/>
      <c r="M165" s="528"/>
      <c r="N165" s="528"/>
      <c r="O165" s="528"/>
      <c r="P165" s="529"/>
      <c r="Q165" s="468"/>
      <c r="R165" s="529"/>
    </row>
    <row r="166" spans="2:18" x14ac:dyDescent="0.2">
      <c r="B166" s="521"/>
      <c r="C166" s="522"/>
      <c r="D166" s="522"/>
      <c r="E166" s="522"/>
      <c r="F166" s="523"/>
      <c r="G166" s="523"/>
      <c r="H166" s="522"/>
      <c r="I166" s="522"/>
      <c r="J166" s="522"/>
      <c r="K166" s="949"/>
      <c r="L166" s="527"/>
      <c r="M166" s="528"/>
      <c r="N166" s="528"/>
      <c r="O166" s="528"/>
      <c r="P166" s="529"/>
      <c r="Q166" s="468"/>
      <c r="R166" s="529"/>
    </row>
    <row r="167" spans="2:18" x14ac:dyDescent="0.2">
      <c r="B167" s="521"/>
      <c r="C167" s="522"/>
      <c r="D167" s="522"/>
      <c r="E167" s="522"/>
      <c r="F167" s="523"/>
      <c r="G167" s="523"/>
      <c r="H167" s="522"/>
      <c r="I167" s="522"/>
      <c r="J167" s="522"/>
      <c r="K167" s="949"/>
      <c r="L167" s="527"/>
      <c r="M167" s="528"/>
      <c r="N167" s="528"/>
      <c r="O167" s="528"/>
      <c r="P167" s="529"/>
      <c r="Q167" s="468"/>
      <c r="R167" s="529"/>
    </row>
    <row r="168" spans="2:18" x14ac:dyDescent="0.2">
      <c r="B168" s="521"/>
      <c r="C168" s="522"/>
      <c r="D168" s="522"/>
      <c r="E168" s="522"/>
      <c r="F168" s="523"/>
      <c r="G168" s="523"/>
      <c r="H168" s="522"/>
      <c r="I168" s="522"/>
      <c r="J168" s="522"/>
      <c r="K168" s="949"/>
      <c r="L168" s="527"/>
      <c r="M168" s="528"/>
      <c r="N168" s="528"/>
      <c r="O168" s="528"/>
      <c r="P168" s="529"/>
      <c r="Q168" s="468"/>
      <c r="R168" s="529"/>
    </row>
    <row r="169" spans="2:18" x14ac:dyDescent="0.2">
      <c r="B169" s="521"/>
      <c r="C169" s="522"/>
      <c r="D169" s="522"/>
      <c r="E169" s="522"/>
      <c r="F169" s="523"/>
      <c r="G169" s="523"/>
      <c r="H169" s="522"/>
      <c r="I169" s="522"/>
      <c r="J169" s="522"/>
      <c r="K169" s="949"/>
      <c r="L169" s="527"/>
      <c r="M169" s="528"/>
      <c r="N169" s="528"/>
      <c r="O169" s="528"/>
      <c r="P169" s="529"/>
      <c r="Q169" s="468"/>
      <c r="R169" s="529"/>
    </row>
    <row r="170" spans="2:18" x14ac:dyDescent="0.2">
      <c r="B170" s="521"/>
      <c r="C170" s="522"/>
      <c r="D170" s="522"/>
      <c r="E170" s="522"/>
      <c r="F170" s="523"/>
      <c r="G170" s="523"/>
      <c r="H170" s="522"/>
      <c r="I170" s="522"/>
      <c r="J170" s="522"/>
      <c r="K170" s="949"/>
      <c r="L170" s="527"/>
      <c r="M170" s="528"/>
      <c r="N170" s="528"/>
      <c r="O170" s="528"/>
      <c r="P170" s="529"/>
      <c r="Q170" s="468"/>
      <c r="R170" s="529"/>
    </row>
    <row r="171" spans="2:18" x14ac:dyDescent="0.2">
      <c r="B171" s="521"/>
      <c r="C171" s="522"/>
      <c r="D171" s="522"/>
      <c r="E171" s="522"/>
      <c r="F171" s="523"/>
      <c r="G171" s="523"/>
      <c r="H171" s="522"/>
      <c r="I171" s="522"/>
      <c r="J171" s="522"/>
      <c r="K171" s="949"/>
      <c r="L171" s="527"/>
      <c r="M171" s="528"/>
      <c r="N171" s="528"/>
      <c r="O171" s="528"/>
      <c r="P171" s="529"/>
      <c r="Q171" s="468"/>
      <c r="R171" s="529"/>
    </row>
    <row r="172" spans="2:18" x14ac:dyDescent="0.2">
      <c r="B172" s="521"/>
      <c r="C172" s="522"/>
      <c r="D172" s="522"/>
      <c r="E172" s="522"/>
      <c r="F172" s="523"/>
      <c r="G172" s="523"/>
      <c r="H172" s="522"/>
      <c r="I172" s="522"/>
      <c r="J172" s="522"/>
      <c r="K172" s="949"/>
      <c r="L172" s="527"/>
      <c r="M172" s="528"/>
      <c r="N172" s="528"/>
      <c r="O172" s="528"/>
      <c r="P172" s="529"/>
      <c r="Q172" s="468"/>
      <c r="R172" s="529"/>
    </row>
    <row r="173" spans="2:18" x14ac:dyDescent="0.2">
      <c r="B173" s="521"/>
      <c r="C173" s="522"/>
      <c r="D173" s="522"/>
      <c r="E173" s="522"/>
      <c r="F173" s="523"/>
      <c r="G173" s="523"/>
      <c r="H173" s="522"/>
      <c r="I173" s="522"/>
      <c r="J173" s="522"/>
      <c r="K173" s="949"/>
      <c r="L173" s="527"/>
      <c r="M173" s="528"/>
      <c r="N173" s="528"/>
      <c r="O173" s="528"/>
      <c r="P173" s="529"/>
      <c r="Q173" s="468"/>
      <c r="R173" s="529"/>
    </row>
    <row r="174" spans="2:18" x14ac:dyDescent="0.2">
      <c r="B174" s="521"/>
      <c r="C174" s="522"/>
      <c r="D174" s="522"/>
      <c r="E174" s="522"/>
      <c r="F174" s="523"/>
      <c r="G174" s="523"/>
      <c r="H174" s="522"/>
      <c r="I174" s="522"/>
      <c r="J174" s="522"/>
      <c r="K174" s="949"/>
      <c r="L174" s="527"/>
      <c r="M174" s="528"/>
      <c r="N174" s="528"/>
      <c r="O174" s="528"/>
      <c r="P174" s="529"/>
      <c r="Q174" s="468"/>
      <c r="R174" s="529"/>
    </row>
    <row r="175" spans="2:18" x14ac:dyDescent="0.2">
      <c r="B175" s="521"/>
      <c r="C175" s="522"/>
      <c r="D175" s="522"/>
      <c r="E175" s="522"/>
      <c r="F175" s="523"/>
      <c r="G175" s="523"/>
      <c r="H175" s="522"/>
      <c r="I175" s="522"/>
      <c r="J175" s="522"/>
      <c r="K175" s="949"/>
      <c r="L175" s="527"/>
      <c r="M175" s="528"/>
      <c r="N175" s="528"/>
      <c r="O175" s="528"/>
      <c r="P175" s="529"/>
      <c r="Q175" s="468"/>
      <c r="R175" s="529"/>
    </row>
    <row r="176" spans="2:18" x14ac:dyDescent="0.2">
      <c r="L176" s="527"/>
      <c r="M176" s="528"/>
      <c r="N176" s="528"/>
      <c r="O176" s="528"/>
      <c r="P176" s="529"/>
      <c r="Q176" s="468"/>
      <c r="R176" s="529"/>
    </row>
    <row r="177" spans="12:18" x14ac:dyDescent="0.2">
      <c r="L177" s="527"/>
      <c r="M177" s="528"/>
      <c r="N177" s="528"/>
      <c r="O177" s="528"/>
      <c r="P177" s="529"/>
      <c r="Q177" s="468"/>
      <c r="R177" s="529"/>
    </row>
    <row r="178" spans="12:18" x14ac:dyDescent="0.2">
      <c r="L178" s="527"/>
      <c r="M178" s="528"/>
      <c r="N178" s="528"/>
      <c r="O178" s="528"/>
      <c r="P178" s="529"/>
      <c r="Q178" s="468"/>
      <c r="R178" s="529"/>
    </row>
    <row r="179" spans="12:18" x14ac:dyDescent="0.2">
      <c r="L179" s="527"/>
      <c r="M179" s="528"/>
      <c r="N179" s="528"/>
      <c r="O179" s="528"/>
      <c r="P179" s="529"/>
      <c r="Q179" s="468"/>
      <c r="R179" s="529"/>
    </row>
    <row r="180" spans="12:18" x14ac:dyDescent="0.2">
      <c r="L180" s="527"/>
      <c r="M180" s="528"/>
      <c r="N180" s="528"/>
      <c r="O180" s="528"/>
      <c r="P180" s="529"/>
      <c r="Q180" s="468"/>
      <c r="R180" s="529"/>
    </row>
    <row r="181" spans="12:18" x14ac:dyDescent="0.2">
      <c r="L181" s="527"/>
      <c r="M181" s="528"/>
      <c r="N181" s="528"/>
      <c r="O181" s="528"/>
      <c r="P181" s="529"/>
      <c r="Q181" s="468"/>
      <c r="R181" s="529"/>
    </row>
    <row r="182" spans="12:18" x14ac:dyDescent="0.2">
      <c r="L182" s="527"/>
      <c r="M182" s="528"/>
      <c r="N182" s="528"/>
      <c r="O182" s="528"/>
      <c r="P182" s="529"/>
      <c r="Q182" s="468"/>
      <c r="R182" s="529"/>
    </row>
    <row r="183" spans="12:18" x14ac:dyDescent="0.2">
      <c r="L183" s="527"/>
      <c r="M183" s="528"/>
      <c r="N183" s="528"/>
      <c r="O183" s="528"/>
      <c r="P183" s="529"/>
      <c r="Q183" s="468"/>
      <c r="R183" s="529"/>
    </row>
    <row r="184" spans="12:18" x14ac:dyDescent="0.2">
      <c r="L184" s="527"/>
      <c r="M184" s="528"/>
      <c r="N184" s="528"/>
      <c r="O184" s="528"/>
      <c r="P184" s="529"/>
      <c r="Q184" s="468"/>
      <c r="R184" s="529"/>
    </row>
    <row r="185" spans="12:18" x14ac:dyDescent="0.2">
      <c r="L185" s="527"/>
      <c r="M185" s="528"/>
      <c r="N185" s="528"/>
      <c r="O185" s="528"/>
      <c r="P185" s="529"/>
      <c r="Q185" s="468"/>
      <c r="R185" s="529"/>
    </row>
    <row r="186" spans="12:18" x14ac:dyDescent="0.2">
      <c r="L186" s="527"/>
      <c r="M186" s="528"/>
      <c r="N186" s="528"/>
      <c r="O186" s="528"/>
      <c r="P186" s="529"/>
      <c r="Q186" s="468"/>
      <c r="R186" s="529"/>
    </row>
    <row r="187" spans="12:18" x14ac:dyDescent="0.2">
      <c r="L187" s="527"/>
      <c r="M187" s="528"/>
      <c r="N187" s="528"/>
      <c r="O187" s="528"/>
      <c r="P187" s="529"/>
      <c r="Q187" s="468"/>
      <c r="R187" s="529"/>
    </row>
    <row r="188" spans="12:18" x14ac:dyDescent="0.2">
      <c r="L188" s="527"/>
      <c r="M188" s="528"/>
      <c r="N188" s="528"/>
      <c r="O188" s="528"/>
      <c r="P188" s="529"/>
      <c r="Q188" s="468"/>
      <c r="R188" s="529"/>
    </row>
    <row r="189" spans="12:18" x14ac:dyDescent="0.2">
      <c r="L189" s="527"/>
      <c r="M189" s="528"/>
      <c r="N189" s="528"/>
      <c r="O189" s="528"/>
      <c r="P189" s="529"/>
      <c r="Q189" s="468"/>
      <c r="R189" s="529"/>
    </row>
    <row r="190" spans="12:18" x14ac:dyDescent="0.2">
      <c r="L190" s="527"/>
      <c r="M190" s="528"/>
      <c r="N190" s="528"/>
      <c r="O190" s="528"/>
      <c r="P190" s="529"/>
      <c r="Q190" s="468"/>
      <c r="R190" s="529"/>
    </row>
    <row r="191" spans="12:18" x14ac:dyDescent="0.2">
      <c r="L191" s="527"/>
      <c r="M191" s="528"/>
      <c r="N191" s="528"/>
      <c r="O191" s="528"/>
      <c r="P191" s="529"/>
      <c r="Q191" s="468"/>
      <c r="R191" s="529"/>
    </row>
  </sheetData>
  <pageMargins left="0.7" right="0.7" top="0.75" bottom="0.75" header="0.3" footer="0.3"/>
  <pageSetup paperSize="9" orientation="portrait" verticalDpi="0" r:id="rId1"/>
  <ignoredErrors>
    <ignoredError sqref="Q45:Q46" formula="1"/>
  </ignoredError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C000"/>
  </sheetPr>
  <dimension ref="A2:AI33"/>
  <sheetViews>
    <sheetView showGridLines="0" zoomScale="80" zoomScaleNormal="80" workbookViewId="0">
      <pane xSplit="1" ySplit="3" topLeftCell="B4" activePane="bottomRight" state="frozenSplit"/>
      <selection activeCell="G15" sqref="G15"/>
      <selection pane="topRight" activeCell="G15" sqref="G15"/>
      <selection pane="bottomLeft" activeCell="G15" sqref="G15"/>
      <selection pane="bottomRight" activeCell="B6" sqref="B6:K9"/>
    </sheetView>
  </sheetViews>
  <sheetFormatPr defaultRowHeight="16.5" x14ac:dyDescent="0.3"/>
  <cols>
    <col min="1" max="1" width="2.85546875" style="262" customWidth="1"/>
    <col min="2" max="2" width="12.7109375" style="262" customWidth="1"/>
    <col min="3" max="4" width="9.140625" style="262"/>
    <col min="5" max="5" width="10.5703125" style="262" bestFit="1" customWidth="1"/>
    <col min="6" max="6" width="12.5703125" style="262" customWidth="1"/>
    <col min="7" max="9" width="9.140625" style="262"/>
    <col min="10" max="10" width="9.140625" style="262" hidden="1" customWidth="1"/>
    <col min="11" max="11" width="10" style="262" customWidth="1"/>
    <col min="12" max="13" width="9.140625" style="262"/>
    <col min="14" max="14" width="12.85546875" style="262" customWidth="1"/>
    <col min="15" max="19" width="12" style="262" customWidth="1"/>
    <col min="20" max="16384" width="9.140625" style="262"/>
  </cols>
  <sheetData>
    <row r="2" spans="1:35" ht="19.5" x14ac:dyDescent="0.3">
      <c r="B2" s="261" t="str">
        <f ca="1">RIGHT(CELL("filename", B2), LEN(CELL("filename", B2)) - SEARCH("]", CELL("filename", B2)))</f>
        <v>Scheduled TABLE</v>
      </c>
    </row>
    <row r="3" spans="1:35" x14ac:dyDescent="0.3">
      <c r="B3" s="264" t="s">
        <v>1506</v>
      </c>
    </row>
    <row r="4" spans="1:35" x14ac:dyDescent="0.3">
      <c r="B4" s="744" t="s">
        <v>8111</v>
      </c>
      <c r="C4" s="266"/>
      <c r="D4" s="266"/>
      <c r="E4" s="266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  <c r="U4" s="266"/>
      <c r="V4" s="266"/>
      <c r="W4" s="266"/>
      <c r="X4" s="266"/>
      <c r="Y4" s="266"/>
      <c r="Z4" s="266"/>
      <c r="AA4" s="266"/>
      <c r="AB4" s="266"/>
      <c r="AC4" s="266"/>
      <c r="AD4" s="266"/>
      <c r="AE4" s="266"/>
      <c r="AF4" s="266"/>
      <c r="AG4" s="266"/>
      <c r="AH4" s="266"/>
      <c r="AI4" s="266"/>
    </row>
    <row r="5" spans="1:35" ht="6" customHeight="1" x14ac:dyDescent="0.3">
      <c r="B5" s="266"/>
      <c r="C5" s="266"/>
      <c r="D5" s="266"/>
      <c r="E5" s="266"/>
      <c r="F5" s="266"/>
      <c r="G5" s="266"/>
      <c r="H5" s="266"/>
      <c r="I5" s="266"/>
      <c r="J5" s="266"/>
      <c r="K5" s="266"/>
      <c r="L5" s="266"/>
      <c r="M5" s="266"/>
      <c r="N5" s="266"/>
      <c r="O5" s="266"/>
      <c r="P5" s="266"/>
      <c r="Q5" s="266"/>
      <c r="R5" s="266"/>
      <c r="S5" s="266"/>
      <c r="T5" s="266"/>
      <c r="U5" s="266"/>
      <c r="V5" s="266"/>
      <c r="W5" s="266"/>
      <c r="X5" s="266"/>
      <c r="Y5" s="266"/>
      <c r="Z5" s="266"/>
      <c r="AA5" s="266"/>
      <c r="AB5" s="266"/>
      <c r="AC5" s="266"/>
      <c r="AD5" s="266"/>
      <c r="AE5" s="266"/>
      <c r="AF5" s="266"/>
      <c r="AG5" s="266"/>
      <c r="AH5" s="266"/>
      <c r="AI5" s="266"/>
    </row>
    <row r="6" spans="1:35" ht="30" x14ac:dyDescent="0.3">
      <c r="B6" s="943" t="s">
        <v>1480</v>
      </c>
      <c r="C6" s="943" t="s">
        <v>165</v>
      </c>
      <c r="D6" s="943" t="s">
        <v>166</v>
      </c>
      <c r="E6" s="943" t="s">
        <v>167</v>
      </c>
      <c r="F6" s="943" t="s">
        <v>168</v>
      </c>
      <c r="G6" s="943" t="s">
        <v>169</v>
      </c>
      <c r="H6" s="943" t="s">
        <v>1481</v>
      </c>
      <c r="I6" s="943" t="s">
        <v>1482</v>
      </c>
      <c r="J6" s="943" t="s">
        <v>8169</v>
      </c>
      <c r="K6" s="943" t="s">
        <v>183</v>
      </c>
      <c r="L6" s="266"/>
      <c r="M6" s="266"/>
      <c r="N6" s="266"/>
      <c r="O6" s="266"/>
      <c r="P6" s="266"/>
      <c r="Q6" s="266"/>
      <c r="R6" s="266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66"/>
      <c r="AH6" s="266"/>
      <c r="AI6" s="266"/>
    </row>
    <row r="7" spans="1:35" x14ac:dyDescent="0.3">
      <c r="B7" s="504" t="str">
        <f>AirlineHomeAirportCode&amp;"-"&amp;DestinationAirportCode</f>
        <v>LHR-SJC</v>
      </c>
      <c r="C7" s="505" t="str">
        <f>LEFT(DepTimeFromHomeAirport1,2)&amp;":"&amp;RIGHT(DepTimeFromHomeAirport1,2)</f>
        <v>17:00</v>
      </c>
      <c r="D7" s="505" t="str">
        <f>LEFT(ArrTimeAtDestinationAirport1,2)&amp;":"&amp;RIGHT(ArrTimeAtDestinationAirport1,2)</f>
        <v>20:00</v>
      </c>
      <c r="E7" s="504" t="str">
        <f>DaysDepartureFromHomeAirport1</f>
        <v>1234567</v>
      </c>
      <c r="F7" s="504" t="str">
        <f>Forecast!C49</f>
        <v>787-800</v>
      </c>
      <c r="G7" s="506">
        <f>Forecast!$C$50</f>
        <v>214</v>
      </c>
      <c r="H7" s="958">
        <f>Forecast!C52</f>
        <v>155792</v>
      </c>
      <c r="I7" s="958">
        <f>Forecast!$K$44</f>
        <v>130345.9439792101</v>
      </c>
      <c r="J7" s="958">
        <f>I7/(52*7*2)</f>
        <v>179.04662634506883</v>
      </c>
      <c r="K7" s="961">
        <f>IFERROR(I7/H7,"-")</f>
        <v>0.83666647824798512</v>
      </c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266"/>
      <c r="AE7" s="266"/>
      <c r="AF7" s="266"/>
      <c r="AG7" s="266"/>
      <c r="AH7" s="266"/>
      <c r="AI7" s="266"/>
    </row>
    <row r="8" spans="1:35" ht="17.25" thickBot="1" x14ac:dyDescent="0.35">
      <c r="B8" s="509" t="str">
        <f>DestinationAirportCode&amp;"-"&amp;AirlineHomeAirportCode</f>
        <v>SJC-LHR</v>
      </c>
      <c r="C8" s="510" t="str">
        <f>LEFT(DepTimeFromDestinationAirport1,2)&amp;":"&amp;RIGHT(DepTimeFromDestinationAirport1,2)</f>
        <v>22:00</v>
      </c>
      <c r="D8" s="510" t="str">
        <f>LEFT(ArrTimeAtHomeAirport1,2)&amp;":"&amp;RIGHT(ArrTimeAtHomeAirport1,2)</f>
        <v>16:25</v>
      </c>
      <c r="E8" s="509" t="str">
        <f>DaysArrivalAtDestinationAirport1</f>
        <v>1234567</v>
      </c>
      <c r="F8" s="509" t="str">
        <f>F7</f>
        <v>787-800</v>
      </c>
      <c r="G8" s="509">
        <f>Forecast!$C$50</f>
        <v>214</v>
      </c>
      <c r="H8" s="959"/>
      <c r="I8" s="960"/>
      <c r="J8" s="960"/>
      <c r="K8" s="962"/>
      <c r="L8" s="266"/>
      <c r="M8" s="266"/>
      <c r="N8" s="266"/>
      <c r="O8" s="266"/>
      <c r="P8" s="266"/>
      <c r="Q8" s="266"/>
      <c r="R8" s="266"/>
      <c r="S8" s="266"/>
      <c r="T8" s="266"/>
      <c r="U8" s="266"/>
      <c r="V8" s="266"/>
      <c r="W8" s="266"/>
      <c r="X8" s="266"/>
      <c r="Y8" s="266"/>
      <c r="Z8" s="266"/>
      <c r="AA8" s="266"/>
      <c r="AB8" s="266"/>
      <c r="AC8" s="266"/>
      <c r="AD8" s="266"/>
      <c r="AE8" s="266"/>
      <c r="AF8" s="266"/>
      <c r="AG8" s="266"/>
      <c r="AH8" s="266"/>
      <c r="AI8" s="266"/>
    </row>
    <row r="9" spans="1:35" x14ac:dyDescent="0.3">
      <c r="A9" s="286"/>
      <c r="B9" s="507" t="s">
        <v>8258</v>
      </c>
      <c r="C9" s="508"/>
      <c r="D9" s="508"/>
      <c r="E9" s="508"/>
      <c r="F9" s="508"/>
      <c r="G9" s="508"/>
      <c r="H9" s="508"/>
      <c r="I9" s="508"/>
      <c r="J9" s="508"/>
      <c r="K9" s="508"/>
      <c r="L9" s="266"/>
      <c r="M9" s="266"/>
      <c r="N9" s="266"/>
      <c r="O9" s="266"/>
      <c r="P9" s="266"/>
      <c r="Q9" s="266"/>
      <c r="R9" s="266"/>
      <c r="S9" s="266"/>
      <c r="T9" s="266"/>
      <c r="U9" s="266"/>
      <c r="V9" s="266"/>
      <c r="W9" s="266"/>
      <c r="X9" s="266"/>
      <c r="Y9" s="266"/>
      <c r="Z9" s="266"/>
      <c r="AA9" s="266"/>
      <c r="AB9" s="266"/>
      <c r="AC9" s="266"/>
      <c r="AD9" s="266"/>
      <c r="AE9" s="266"/>
      <c r="AF9" s="266"/>
      <c r="AG9" s="266"/>
      <c r="AH9" s="266"/>
      <c r="AI9" s="266"/>
    </row>
    <row r="10" spans="1:35" x14ac:dyDescent="0.3">
      <c r="B10" s="266"/>
      <c r="C10" s="266"/>
      <c r="D10" s="266"/>
      <c r="E10" s="266"/>
      <c r="F10" s="266"/>
      <c r="G10" s="266"/>
      <c r="H10" s="266"/>
      <c r="I10" s="266"/>
      <c r="J10" s="266"/>
      <c r="K10" s="266"/>
      <c r="L10" s="266"/>
      <c r="M10" s="266"/>
      <c r="N10" s="266"/>
      <c r="O10" s="266"/>
      <c r="P10" s="266"/>
      <c r="Q10" s="266"/>
      <c r="R10" s="266"/>
      <c r="S10" s="266"/>
      <c r="T10" s="266"/>
      <c r="U10" s="266"/>
      <c r="V10" s="266"/>
      <c r="W10" s="266"/>
      <c r="X10" s="266"/>
      <c r="Y10" s="266"/>
      <c r="Z10" s="266"/>
      <c r="AA10" s="266"/>
      <c r="AB10" s="266"/>
      <c r="AC10" s="266"/>
      <c r="AD10" s="266"/>
      <c r="AE10" s="266"/>
      <c r="AF10" s="266"/>
      <c r="AG10" s="266"/>
      <c r="AH10" s="266"/>
      <c r="AI10" s="266"/>
    </row>
    <row r="11" spans="1:35" x14ac:dyDescent="0.3">
      <c r="B11" s="266"/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</row>
    <row r="12" spans="1:35" x14ac:dyDescent="0.3">
      <c r="B12" s="266"/>
      <c r="C12" s="266"/>
      <c r="D12" s="266"/>
      <c r="E12" s="266"/>
      <c r="F12" s="266"/>
      <c r="G12" s="266"/>
      <c r="H12" s="266"/>
      <c r="I12" s="266"/>
      <c r="J12" s="266"/>
      <c r="K12" s="266"/>
      <c r="L12" s="266"/>
      <c r="M12" s="266"/>
      <c r="N12" s="266"/>
      <c r="O12" s="266"/>
      <c r="P12" s="266"/>
      <c r="Q12" s="266"/>
      <c r="R12" s="266"/>
      <c r="S12" s="266"/>
      <c r="T12" s="266"/>
      <c r="U12" s="266"/>
      <c r="V12" s="266"/>
      <c r="W12" s="266"/>
      <c r="X12" s="266"/>
      <c r="Y12" s="266"/>
      <c r="Z12" s="266"/>
      <c r="AA12" s="266"/>
      <c r="AB12" s="266"/>
      <c r="AC12" s="266"/>
      <c r="AD12" s="266"/>
      <c r="AE12" s="266"/>
      <c r="AF12" s="266"/>
      <c r="AG12" s="266"/>
      <c r="AH12" s="266"/>
      <c r="AI12" s="266"/>
    </row>
    <row r="13" spans="1:35" x14ac:dyDescent="0.3"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6"/>
      <c r="P13" s="266"/>
      <c r="Q13" s="266"/>
      <c r="R13" s="266"/>
      <c r="S13" s="266"/>
      <c r="T13" s="266"/>
      <c r="U13" s="266"/>
      <c r="V13" s="266"/>
      <c r="W13" s="266"/>
      <c r="X13" s="266"/>
      <c r="Y13" s="266"/>
      <c r="Z13" s="266"/>
      <c r="AA13" s="266"/>
      <c r="AB13" s="266"/>
      <c r="AC13" s="266"/>
      <c r="AD13" s="266"/>
      <c r="AE13" s="266"/>
      <c r="AF13" s="266"/>
      <c r="AG13" s="266"/>
      <c r="AH13" s="266"/>
      <c r="AI13" s="266"/>
    </row>
    <row r="14" spans="1:35" x14ac:dyDescent="0.3">
      <c r="B14" s="266"/>
      <c r="C14" s="266"/>
      <c r="D14" s="266"/>
      <c r="E14" s="266"/>
      <c r="F14" s="266"/>
      <c r="G14" s="266"/>
      <c r="H14" s="266"/>
      <c r="I14" s="266"/>
      <c r="J14" s="266"/>
      <c r="K14" s="266"/>
      <c r="L14" s="266"/>
      <c r="M14" s="266"/>
      <c r="N14" s="266"/>
      <c r="O14" s="266"/>
      <c r="P14" s="266"/>
      <c r="Q14" s="266"/>
      <c r="R14" s="266"/>
      <c r="S14" s="266"/>
      <c r="T14" s="266"/>
      <c r="U14" s="266"/>
      <c r="V14" s="266"/>
      <c r="W14" s="266"/>
      <c r="X14" s="266"/>
      <c r="Y14" s="266"/>
      <c r="Z14" s="266"/>
      <c r="AA14" s="266"/>
      <c r="AB14" s="266"/>
      <c r="AC14" s="266"/>
      <c r="AD14" s="266"/>
      <c r="AE14" s="266"/>
      <c r="AF14" s="266"/>
      <c r="AG14" s="266"/>
      <c r="AH14" s="266"/>
      <c r="AI14" s="266"/>
    </row>
    <row r="15" spans="1:35" x14ac:dyDescent="0.3">
      <c r="B15" s="266"/>
      <c r="C15" s="266"/>
      <c r="D15" s="266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</row>
    <row r="16" spans="1:35" x14ac:dyDescent="0.3">
      <c r="B16" s="266"/>
      <c r="C16" s="266"/>
      <c r="D16" s="266"/>
      <c r="E16" s="266"/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6"/>
      <c r="S16" s="266"/>
      <c r="T16" s="266"/>
      <c r="U16" s="266"/>
      <c r="V16" s="266"/>
      <c r="W16" s="266"/>
      <c r="X16" s="266"/>
      <c r="Y16" s="266"/>
      <c r="Z16" s="266"/>
      <c r="AA16" s="266"/>
      <c r="AB16" s="266"/>
      <c r="AC16" s="266"/>
      <c r="AD16" s="266"/>
      <c r="AE16" s="266"/>
      <c r="AF16" s="266"/>
      <c r="AG16" s="266"/>
      <c r="AH16" s="266"/>
      <c r="AI16" s="266"/>
    </row>
    <row r="17" spans="2:35" x14ac:dyDescent="0.3">
      <c r="B17" s="266"/>
      <c r="C17" s="266"/>
      <c r="D17" s="266"/>
      <c r="E17" s="266"/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266"/>
      <c r="X17" s="266"/>
      <c r="Y17" s="266"/>
      <c r="Z17" s="266"/>
      <c r="AA17" s="266"/>
      <c r="AB17" s="266"/>
      <c r="AC17" s="266"/>
      <c r="AD17" s="266"/>
      <c r="AE17" s="266"/>
      <c r="AF17" s="266"/>
      <c r="AG17" s="266"/>
      <c r="AH17" s="266"/>
      <c r="AI17" s="266"/>
    </row>
    <row r="18" spans="2:35" x14ac:dyDescent="0.3">
      <c r="B18" s="266"/>
      <c r="C18" s="266"/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6"/>
    </row>
    <row r="19" spans="2:35" x14ac:dyDescent="0.3"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6"/>
      <c r="AI19" s="266"/>
    </row>
    <row r="20" spans="2:35" x14ac:dyDescent="0.3">
      <c r="B20" s="266"/>
      <c r="C20" s="266"/>
      <c r="D20" s="266"/>
      <c r="E20" s="266"/>
      <c r="F20" s="266"/>
      <c r="G20" s="266"/>
      <c r="H20" s="266"/>
      <c r="I20" s="266"/>
      <c r="J20" s="266"/>
      <c r="K20" s="266"/>
      <c r="L20" s="266"/>
      <c r="M20" s="266"/>
      <c r="N20" s="266"/>
      <c r="O20" s="266"/>
      <c r="P20" s="266"/>
      <c r="Q20" s="266"/>
      <c r="R20" s="266"/>
      <c r="S20" s="266"/>
      <c r="T20" s="266"/>
      <c r="U20" s="266"/>
      <c r="V20" s="266"/>
      <c r="W20" s="266"/>
      <c r="X20" s="266"/>
      <c r="Y20" s="266"/>
      <c r="Z20" s="266"/>
      <c r="AA20" s="266"/>
      <c r="AB20" s="266"/>
      <c r="AC20" s="266"/>
      <c r="AD20" s="266"/>
      <c r="AE20" s="266"/>
      <c r="AF20" s="266"/>
      <c r="AG20" s="266"/>
      <c r="AH20" s="266"/>
      <c r="AI20" s="266"/>
    </row>
    <row r="21" spans="2:35" x14ac:dyDescent="0.3">
      <c r="B21" s="266"/>
      <c r="C21" s="266"/>
      <c r="D21" s="266"/>
      <c r="E21" s="266"/>
      <c r="F21" s="266"/>
      <c r="G21" s="266"/>
      <c r="H21" s="266"/>
      <c r="I21" s="266"/>
      <c r="J21" s="266"/>
      <c r="K21" s="266"/>
      <c r="L21" s="266"/>
      <c r="M21" s="266"/>
      <c r="N21" s="266"/>
      <c r="O21" s="266"/>
      <c r="P21" s="266"/>
      <c r="Q21" s="266"/>
      <c r="R21" s="266"/>
      <c r="S21" s="266"/>
      <c r="T21" s="266"/>
      <c r="U21" s="266"/>
      <c r="V21" s="266"/>
      <c r="W21" s="266"/>
      <c r="X21" s="266"/>
      <c r="Y21" s="266"/>
      <c r="Z21" s="266"/>
      <c r="AA21" s="266"/>
      <c r="AB21" s="266"/>
      <c r="AC21" s="266"/>
      <c r="AD21" s="266"/>
      <c r="AE21" s="266"/>
      <c r="AF21" s="266"/>
      <c r="AG21" s="266"/>
      <c r="AH21" s="266"/>
      <c r="AI21" s="266"/>
    </row>
    <row r="22" spans="2:35" x14ac:dyDescent="0.3">
      <c r="B22" s="266"/>
      <c r="C22" s="266"/>
      <c r="D22" s="266"/>
      <c r="E22" s="266"/>
      <c r="F22" s="266"/>
      <c r="G22" s="266"/>
      <c r="H22" s="266"/>
      <c r="I22" s="266"/>
      <c r="J22" s="266"/>
      <c r="K22" s="266"/>
      <c r="L22" s="266"/>
      <c r="M22" s="266"/>
      <c r="N22" s="266"/>
      <c r="O22" s="266"/>
      <c r="P22" s="266"/>
      <c r="Q22" s="266"/>
      <c r="R22" s="266"/>
      <c r="S22" s="266"/>
      <c r="T22" s="266"/>
      <c r="U22" s="266"/>
      <c r="V22" s="266"/>
      <c r="W22" s="266"/>
      <c r="X22" s="266"/>
      <c r="Y22" s="266"/>
      <c r="Z22" s="266"/>
      <c r="AA22" s="266"/>
      <c r="AB22" s="266"/>
      <c r="AC22" s="266"/>
      <c r="AD22" s="266"/>
      <c r="AE22" s="266"/>
      <c r="AF22" s="266"/>
      <c r="AG22" s="266"/>
      <c r="AH22" s="266"/>
      <c r="AI22" s="266"/>
    </row>
    <row r="23" spans="2:35" x14ac:dyDescent="0.3">
      <c r="B23" s="266"/>
      <c r="C23" s="266"/>
      <c r="D23" s="266"/>
      <c r="E23" s="266"/>
      <c r="F23" s="266"/>
      <c r="G23" s="266"/>
      <c r="H23" s="266"/>
      <c r="I23" s="266"/>
      <c r="J23" s="266"/>
      <c r="K23" s="266"/>
      <c r="L23" s="266"/>
      <c r="M23" s="266"/>
      <c r="N23" s="266"/>
      <c r="O23" s="266"/>
      <c r="P23" s="266"/>
      <c r="Q23" s="266"/>
      <c r="R23" s="266"/>
      <c r="S23" s="266"/>
      <c r="T23" s="266"/>
      <c r="U23" s="266"/>
      <c r="V23" s="266"/>
      <c r="W23" s="266"/>
      <c r="X23" s="266"/>
      <c r="Y23" s="266"/>
      <c r="Z23" s="266"/>
      <c r="AA23" s="266"/>
      <c r="AB23" s="266"/>
      <c r="AC23" s="266"/>
      <c r="AD23" s="266"/>
      <c r="AE23" s="266"/>
      <c r="AF23" s="266"/>
      <c r="AG23" s="266"/>
      <c r="AH23" s="266"/>
      <c r="AI23" s="266"/>
    </row>
    <row r="24" spans="2:35" x14ac:dyDescent="0.3">
      <c r="B24" s="266"/>
      <c r="C24" s="266"/>
      <c r="D24" s="266"/>
      <c r="E24" s="266"/>
      <c r="F24" s="266"/>
      <c r="G24" s="266"/>
      <c r="H24" s="266"/>
      <c r="I24" s="266"/>
      <c r="J24" s="266"/>
      <c r="K24" s="266"/>
      <c r="L24" s="266"/>
      <c r="M24" s="266"/>
      <c r="N24" s="266"/>
      <c r="O24" s="266"/>
      <c r="P24" s="266"/>
      <c r="Q24" s="266"/>
      <c r="R24" s="266"/>
      <c r="S24" s="266"/>
      <c r="T24" s="266"/>
      <c r="U24" s="266"/>
      <c r="V24" s="266"/>
      <c r="W24" s="266"/>
      <c r="X24" s="266"/>
      <c r="Y24" s="266"/>
      <c r="Z24" s="266"/>
      <c r="AA24" s="266"/>
      <c r="AB24" s="266"/>
      <c r="AC24" s="266"/>
      <c r="AD24" s="266"/>
      <c r="AE24" s="266"/>
      <c r="AF24" s="266"/>
      <c r="AG24" s="266"/>
      <c r="AH24" s="266"/>
      <c r="AI24" s="266"/>
    </row>
    <row r="25" spans="2:35" x14ac:dyDescent="0.3">
      <c r="B25" s="266"/>
      <c r="C25" s="266"/>
      <c r="D25" s="266"/>
      <c r="E25" s="266"/>
      <c r="F25" s="266"/>
      <c r="G25" s="266"/>
      <c r="H25" s="266"/>
      <c r="I25" s="266"/>
      <c r="J25" s="266"/>
      <c r="K25" s="266"/>
      <c r="L25" s="266"/>
      <c r="M25" s="266"/>
      <c r="N25" s="266"/>
      <c r="O25" s="266"/>
      <c r="P25" s="266"/>
      <c r="Q25" s="266"/>
      <c r="R25" s="266"/>
      <c r="S25" s="266"/>
      <c r="T25" s="266"/>
      <c r="U25" s="266"/>
      <c r="V25" s="266"/>
      <c r="W25" s="266"/>
      <c r="X25" s="266"/>
      <c r="Y25" s="266"/>
      <c r="Z25" s="266"/>
      <c r="AA25" s="266"/>
      <c r="AB25" s="266"/>
      <c r="AC25" s="266"/>
      <c r="AD25" s="266"/>
      <c r="AE25" s="266"/>
      <c r="AF25" s="266"/>
      <c r="AG25" s="266"/>
      <c r="AH25" s="266"/>
      <c r="AI25" s="266"/>
    </row>
    <row r="26" spans="2:35" x14ac:dyDescent="0.3">
      <c r="B26" s="266"/>
      <c r="C26" s="266"/>
      <c r="D26" s="266"/>
      <c r="E26" s="266"/>
      <c r="F26" s="266"/>
      <c r="G26" s="266"/>
      <c r="H26" s="266"/>
      <c r="I26" s="266"/>
      <c r="J26" s="266"/>
      <c r="K26" s="266"/>
      <c r="L26" s="266"/>
      <c r="M26" s="266"/>
      <c r="N26" s="266"/>
      <c r="O26" s="266"/>
      <c r="P26" s="266"/>
      <c r="Q26" s="266"/>
      <c r="R26" s="266"/>
      <c r="S26" s="266"/>
      <c r="T26" s="266"/>
      <c r="U26" s="266"/>
      <c r="V26" s="266"/>
      <c r="W26" s="266"/>
      <c r="X26" s="266"/>
      <c r="Y26" s="266"/>
      <c r="Z26" s="266"/>
      <c r="AA26" s="266"/>
      <c r="AB26" s="266"/>
      <c r="AC26" s="266"/>
      <c r="AD26" s="266"/>
      <c r="AE26" s="266"/>
      <c r="AF26" s="266"/>
      <c r="AG26" s="266"/>
      <c r="AH26" s="266"/>
      <c r="AI26" s="266"/>
    </row>
    <row r="27" spans="2:35" x14ac:dyDescent="0.3">
      <c r="B27" s="266"/>
      <c r="C27" s="266"/>
      <c r="D27" s="266"/>
      <c r="E27" s="266"/>
      <c r="F27" s="266"/>
      <c r="G27" s="266"/>
      <c r="H27" s="266"/>
      <c r="I27" s="266"/>
      <c r="J27" s="266"/>
      <c r="K27" s="266"/>
      <c r="L27" s="266"/>
      <c r="M27" s="266"/>
      <c r="N27" s="266"/>
      <c r="O27" s="266"/>
      <c r="P27" s="266"/>
      <c r="Q27" s="266"/>
      <c r="R27" s="266"/>
      <c r="S27" s="266"/>
      <c r="T27" s="266"/>
      <c r="U27" s="266"/>
      <c r="V27" s="266"/>
      <c r="W27" s="266"/>
      <c r="X27" s="266"/>
      <c r="Y27" s="266"/>
      <c r="Z27" s="266"/>
      <c r="AA27" s="266"/>
      <c r="AB27" s="266"/>
      <c r="AC27" s="266"/>
      <c r="AD27" s="266"/>
      <c r="AE27" s="266"/>
      <c r="AF27" s="266"/>
      <c r="AG27" s="266"/>
      <c r="AH27" s="266"/>
      <c r="AI27" s="266"/>
    </row>
    <row r="28" spans="2:35" x14ac:dyDescent="0.3">
      <c r="B28" s="266"/>
      <c r="C28" s="266"/>
      <c r="D28" s="266"/>
      <c r="E28" s="266"/>
      <c r="F28" s="266"/>
      <c r="G28" s="266"/>
      <c r="H28" s="266"/>
      <c r="I28" s="266"/>
      <c r="J28" s="266"/>
      <c r="K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V28" s="266"/>
      <c r="W28" s="266"/>
      <c r="X28" s="266"/>
      <c r="Y28" s="266"/>
      <c r="Z28" s="266"/>
      <c r="AA28" s="266"/>
      <c r="AB28" s="266"/>
      <c r="AC28" s="266"/>
      <c r="AD28" s="266"/>
      <c r="AE28" s="266"/>
      <c r="AF28" s="266"/>
      <c r="AG28" s="266"/>
      <c r="AH28" s="266"/>
      <c r="AI28" s="266"/>
    </row>
    <row r="29" spans="2:35" x14ac:dyDescent="0.3">
      <c r="B29" s="266"/>
      <c r="C29" s="266"/>
      <c r="D29" s="266"/>
      <c r="E29" s="266"/>
      <c r="F29" s="266"/>
      <c r="G29" s="266"/>
      <c r="H29" s="266"/>
      <c r="I29" s="266"/>
      <c r="J29" s="266"/>
      <c r="K29" s="266"/>
      <c r="L29" s="266"/>
      <c r="M29" s="266"/>
      <c r="N29" s="266"/>
      <c r="O29" s="266"/>
      <c r="P29" s="266"/>
      <c r="Q29" s="266"/>
      <c r="R29" s="266"/>
      <c r="S29" s="266"/>
      <c r="T29" s="266"/>
      <c r="U29" s="266"/>
      <c r="V29" s="266"/>
      <c r="W29" s="266"/>
      <c r="X29" s="266"/>
      <c r="Y29" s="266"/>
      <c r="Z29" s="266"/>
      <c r="AA29" s="266"/>
      <c r="AB29" s="266"/>
      <c r="AC29" s="266"/>
      <c r="AD29" s="266"/>
      <c r="AE29" s="266"/>
      <c r="AF29" s="266"/>
      <c r="AG29" s="266"/>
      <c r="AH29" s="266"/>
      <c r="AI29" s="266"/>
    </row>
    <row r="30" spans="2:35" x14ac:dyDescent="0.3">
      <c r="B30" s="266"/>
      <c r="C30" s="266"/>
      <c r="D30" s="266"/>
      <c r="E30" s="266"/>
      <c r="F30" s="266"/>
      <c r="G30" s="266"/>
      <c r="H30" s="266"/>
      <c r="I30" s="266"/>
      <c r="J30" s="266"/>
      <c r="K30" s="266"/>
      <c r="L30" s="266"/>
      <c r="M30" s="266"/>
      <c r="N30" s="266"/>
      <c r="O30" s="266"/>
      <c r="P30" s="266"/>
      <c r="Q30" s="266"/>
      <c r="R30" s="266"/>
      <c r="S30" s="266"/>
      <c r="T30" s="266"/>
      <c r="U30" s="266"/>
      <c r="V30" s="266"/>
      <c r="W30" s="266"/>
      <c r="X30" s="266"/>
      <c r="Y30" s="266"/>
      <c r="Z30" s="266"/>
      <c r="AA30" s="266"/>
      <c r="AB30" s="266"/>
      <c r="AC30" s="266"/>
      <c r="AD30" s="266"/>
      <c r="AE30" s="266"/>
      <c r="AF30" s="266"/>
      <c r="AG30" s="266"/>
      <c r="AH30" s="266"/>
      <c r="AI30" s="266"/>
    </row>
    <row r="31" spans="2:35" x14ac:dyDescent="0.3">
      <c r="B31" s="266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  <c r="AA31" s="266"/>
      <c r="AB31" s="266"/>
      <c r="AC31" s="266"/>
      <c r="AD31" s="266"/>
      <c r="AE31" s="266"/>
      <c r="AF31" s="266"/>
      <c r="AG31" s="266"/>
      <c r="AH31" s="266"/>
      <c r="AI31" s="266"/>
    </row>
    <row r="32" spans="2:35" x14ac:dyDescent="0.3">
      <c r="B32" s="266"/>
      <c r="C32" s="266"/>
      <c r="D32" s="266"/>
      <c r="E32" s="266"/>
      <c r="F32" s="266"/>
      <c r="G32" s="266"/>
      <c r="H32" s="266"/>
      <c r="I32" s="266"/>
      <c r="J32" s="266"/>
      <c r="K32" s="266"/>
      <c r="L32" s="266"/>
      <c r="M32" s="266"/>
      <c r="N32" s="266"/>
      <c r="O32" s="266"/>
      <c r="P32" s="266"/>
      <c r="Q32" s="266"/>
      <c r="R32" s="266"/>
      <c r="S32" s="266"/>
      <c r="T32" s="266"/>
      <c r="U32" s="266"/>
      <c r="V32" s="266"/>
      <c r="W32" s="266"/>
      <c r="X32" s="266"/>
      <c r="Y32" s="266"/>
      <c r="Z32" s="266"/>
      <c r="AA32" s="266"/>
      <c r="AB32" s="266"/>
      <c r="AC32" s="266"/>
      <c r="AD32" s="266"/>
      <c r="AE32" s="266"/>
      <c r="AF32" s="266"/>
      <c r="AG32" s="266"/>
      <c r="AH32" s="266"/>
      <c r="AI32" s="266"/>
    </row>
    <row r="33" spans="2:35" x14ac:dyDescent="0.3">
      <c r="B33" s="266"/>
      <c r="C33" s="266"/>
      <c r="D33" s="266"/>
      <c r="E33" s="266"/>
      <c r="F33" s="266"/>
      <c r="G33" s="266"/>
      <c r="H33" s="266"/>
      <c r="I33" s="266"/>
      <c r="J33" s="266"/>
      <c r="K33" s="266"/>
      <c r="L33" s="266"/>
      <c r="M33" s="266"/>
      <c r="N33" s="266"/>
      <c r="O33" s="266"/>
      <c r="P33" s="266"/>
      <c r="Q33" s="266"/>
      <c r="R33" s="266"/>
      <c r="S33" s="266"/>
      <c r="T33" s="266"/>
      <c r="U33" s="266"/>
      <c r="V33" s="266"/>
      <c r="W33" s="266"/>
      <c r="X33" s="266"/>
      <c r="Y33" s="266"/>
      <c r="Z33" s="266"/>
      <c r="AA33" s="266"/>
      <c r="AB33" s="266"/>
      <c r="AC33" s="266"/>
      <c r="AD33" s="266"/>
      <c r="AE33" s="266"/>
      <c r="AF33" s="266"/>
      <c r="AG33" s="266"/>
      <c r="AH33" s="266"/>
      <c r="AI33" s="266"/>
    </row>
  </sheetData>
  <mergeCells count="4">
    <mergeCell ref="H7:H8"/>
    <mergeCell ref="I7:I8"/>
    <mergeCell ref="K7:K8"/>
    <mergeCell ref="J7:J8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C000"/>
  </sheetPr>
  <dimension ref="B2:AY35"/>
  <sheetViews>
    <sheetView showGridLines="0" zoomScale="80" zoomScaleNormal="80" workbookViewId="0">
      <pane xSplit="1" ySplit="3" topLeftCell="B4" activePane="bottomRight" state="frozenSplit"/>
      <selection activeCell="C1462" sqref="C1462:W1506"/>
      <selection pane="topRight" activeCell="C1462" sqref="C1462:W1506"/>
      <selection pane="bottomLeft" activeCell="C1462" sqref="C1462:W1506"/>
      <selection pane="bottomRight" activeCell="B21" sqref="B21"/>
    </sheetView>
  </sheetViews>
  <sheetFormatPr defaultRowHeight="16.5" x14ac:dyDescent="0.3"/>
  <cols>
    <col min="1" max="1" width="2.85546875" style="262" customWidth="1"/>
    <col min="2" max="2" width="26.5703125" style="262" customWidth="1"/>
    <col min="3" max="3" width="12.42578125" style="262" bestFit="1" customWidth="1"/>
    <col min="4" max="4" width="20.140625" style="262" bestFit="1" customWidth="1"/>
    <col min="5" max="5" width="15.5703125" style="262" customWidth="1"/>
    <col min="6" max="6" width="20.140625" style="262" bestFit="1" customWidth="1"/>
    <col min="7" max="7" width="15.5703125" style="262" customWidth="1"/>
    <col min="8" max="8" width="10.7109375" style="262" customWidth="1"/>
    <col min="9" max="9" width="13.7109375" style="262" customWidth="1"/>
    <col min="10" max="10" width="9.140625" style="262"/>
    <col min="11" max="11" width="22.85546875" style="262" customWidth="1"/>
    <col min="12" max="17" width="15.5703125" style="262" customWidth="1"/>
    <col min="18" max="18" width="9.140625" style="262"/>
    <col min="19" max="19" width="12.7109375" style="262" customWidth="1"/>
    <col min="20" max="22" width="9.140625" style="262"/>
    <col min="23" max="23" width="12.5703125" style="262" customWidth="1"/>
    <col min="24" max="16384" width="9.140625" style="262"/>
  </cols>
  <sheetData>
    <row r="2" spans="2:12" ht="19.5" x14ac:dyDescent="0.3">
      <c r="B2" s="261" t="str">
        <f ca="1">RIGHT(CELL("filename", B2), LEN(CELL("filename", B2)) - SEARCH("]", CELL("filename", B2)))</f>
        <v>Revenue Forecast TABLE</v>
      </c>
    </row>
    <row r="3" spans="2:12" x14ac:dyDescent="0.3">
      <c r="B3" s="264" t="s">
        <v>1507</v>
      </c>
    </row>
    <row r="4" spans="2:12" x14ac:dyDescent="0.3">
      <c r="B4" s="284" t="str">
        <f>"Indicative Revenue Forecast for "&amp;ForecastYear&amp;" "&amp;AirlineHomeAirport&amp;" - "&amp;DestinationAirport&amp;" Service ("&amp;WeeklyFrequency1&amp;"x Weekly Service)"</f>
        <v>Indicative Revenue Forecast for 2016 London Heathrow - San Jose Intl Service (7x Weekly Service)</v>
      </c>
      <c r="C4" s="263"/>
      <c r="D4" s="263"/>
    </row>
    <row r="5" spans="2:12" ht="6" customHeight="1" x14ac:dyDescent="0.3">
      <c r="C5" s="263"/>
      <c r="D5" s="263"/>
    </row>
    <row r="6" spans="2:12" s="287" customFormat="1" ht="29.25" customHeight="1" x14ac:dyDescent="0.3">
      <c r="B6" s="964" t="s">
        <v>371</v>
      </c>
      <c r="C6" s="965" t="s">
        <v>1447</v>
      </c>
      <c r="D6" s="966" t="s">
        <v>1477</v>
      </c>
      <c r="E6" s="967"/>
      <c r="F6" s="963" t="s">
        <v>372</v>
      </c>
      <c r="G6" s="967"/>
      <c r="H6" s="968" t="s">
        <v>373</v>
      </c>
      <c r="I6" s="963" t="s">
        <v>374</v>
      </c>
    </row>
    <row r="7" spans="2:12" x14ac:dyDescent="0.3">
      <c r="B7" s="964"/>
      <c r="C7" s="965"/>
      <c r="D7" s="288" t="s">
        <v>7935</v>
      </c>
      <c r="E7" s="288" t="s">
        <v>7936</v>
      </c>
      <c r="F7" s="602" t="s">
        <v>7935</v>
      </c>
      <c r="G7" s="602" t="s">
        <v>7936</v>
      </c>
      <c r="H7" s="968"/>
      <c r="I7" s="963"/>
    </row>
    <row r="8" spans="2:12" x14ac:dyDescent="0.3">
      <c r="B8" s="275" t="s">
        <v>177</v>
      </c>
      <c r="C8" s="289"/>
      <c r="D8" s="290"/>
      <c r="E8" s="290"/>
      <c r="F8" s="291"/>
      <c r="G8" s="292"/>
      <c r="H8" s="293"/>
      <c r="I8" s="291"/>
      <c r="K8" s="269"/>
      <c r="L8" s="269"/>
    </row>
    <row r="9" spans="2:12" x14ac:dyDescent="0.3">
      <c r="B9" s="277" t="str">
        <f>"Connecting at "&amp;AirlineHomeAirportCode</f>
        <v>Connecting at LHR</v>
      </c>
      <c r="C9" s="294"/>
      <c r="D9" s="295"/>
      <c r="E9" s="295"/>
      <c r="F9" s="296"/>
      <c r="G9" s="297"/>
      <c r="H9" s="298"/>
      <c r="I9" s="296"/>
      <c r="K9" s="269"/>
      <c r="L9" s="269"/>
    </row>
    <row r="10" spans="2:12" x14ac:dyDescent="0.3">
      <c r="B10" s="277" t="s">
        <v>7931</v>
      </c>
      <c r="C10" s="294"/>
      <c r="D10" s="295"/>
      <c r="E10" s="295"/>
      <c r="F10" s="296"/>
      <c r="G10" s="297"/>
      <c r="H10" s="298"/>
      <c r="I10" s="296"/>
      <c r="K10" s="269"/>
      <c r="L10" s="269"/>
    </row>
    <row r="11" spans="2:12" x14ac:dyDescent="0.3">
      <c r="B11" s="277" t="s">
        <v>7932</v>
      </c>
      <c r="C11" s="294"/>
      <c r="D11" s="295"/>
      <c r="E11" s="295"/>
      <c r="F11" s="296"/>
      <c r="G11" s="297"/>
      <c r="H11" s="298"/>
      <c r="I11" s="296"/>
      <c r="K11" s="269"/>
      <c r="L11" s="269"/>
    </row>
    <row r="12" spans="2:12" x14ac:dyDescent="0.3">
      <c r="B12" s="277" t="s">
        <v>7933</v>
      </c>
      <c r="C12" s="294"/>
      <c r="D12" s="295"/>
      <c r="E12" s="295"/>
      <c r="F12" s="296"/>
      <c r="G12" s="297"/>
      <c r="H12" s="298"/>
      <c r="I12" s="296"/>
      <c r="K12" s="269"/>
      <c r="L12" s="269"/>
    </row>
    <row r="13" spans="2:12" x14ac:dyDescent="0.3">
      <c r="B13" s="277" t="s">
        <v>1464</v>
      </c>
      <c r="C13" s="294"/>
      <c r="D13" s="295"/>
      <c r="E13" s="295"/>
      <c r="F13" s="296"/>
      <c r="G13" s="297"/>
      <c r="H13" s="298"/>
      <c r="I13" s="296"/>
      <c r="K13" s="269"/>
      <c r="L13" s="269"/>
    </row>
    <row r="14" spans="2:12" x14ac:dyDescent="0.3">
      <c r="B14" s="273" t="str">
        <f>"Connecting at "&amp;DestinationAirportCode</f>
        <v>Connecting at SJC</v>
      </c>
      <c r="C14" s="294"/>
      <c r="D14" s="299"/>
      <c r="E14" s="299"/>
      <c r="F14" s="296"/>
      <c r="G14" s="297"/>
      <c r="H14" s="300"/>
      <c r="I14" s="296"/>
      <c r="K14" s="269"/>
      <c r="L14" s="269"/>
    </row>
    <row r="15" spans="2:12" x14ac:dyDescent="0.3">
      <c r="B15" s="273" t="s">
        <v>7931</v>
      </c>
      <c r="C15" s="294"/>
      <c r="D15" s="299"/>
      <c r="E15" s="299"/>
      <c r="F15" s="296"/>
      <c r="G15" s="297"/>
      <c r="H15" s="300"/>
      <c r="I15" s="296"/>
      <c r="K15" s="269"/>
      <c r="L15" s="269"/>
    </row>
    <row r="16" spans="2:12" x14ac:dyDescent="0.3">
      <c r="B16" s="273" t="s">
        <v>7932</v>
      </c>
      <c r="C16" s="294"/>
      <c r="D16" s="299"/>
      <c r="E16" s="299"/>
      <c r="F16" s="296"/>
      <c r="G16" s="297"/>
      <c r="H16" s="300"/>
      <c r="I16" s="296"/>
      <c r="K16" s="269"/>
      <c r="L16" s="269"/>
    </row>
    <row r="17" spans="2:51" x14ac:dyDescent="0.3">
      <c r="B17" s="273" t="s">
        <v>7933</v>
      </c>
      <c r="C17" s="294"/>
      <c r="D17" s="299"/>
      <c r="E17" s="299"/>
      <c r="F17" s="296"/>
      <c r="G17" s="297"/>
      <c r="H17" s="300"/>
      <c r="I17" s="296"/>
      <c r="K17" s="269"/>
      <c r="L17" s="269"/>
    </row>
    <row r="18" spans="2:51" x14ac:dyDescent="0.3">
      <c r="B18" s="273" t="s">
        <v>7934</v>
      </c>
      <c r="C18" s="294"/>
      <c r="D18" s="299"/>
      <c r="E18" s="299"/>
      <c r="F18" s="296"/>
      <c r="G18" s="297"/>
      <c r="H18" s="300"/>
      <c r="I18" s="296"/>
      <c r="K18" s="269"/>
      <c r="L18" s="269"/>
    </row>
    <row r="19" spans="2:51" ht="17.25" thickBot="1" x14ac:dyDescent="0.35">
      <c r="B19" s="316" t="s">
        <v>6</v>
      </c>
      <c r="C19" s="317">
        <f>SUM(C8:C14)</f>
        <v>0</v>
      </c>
      <c r="D19" s="318" t="e">
        <f>SUM(D8:D14)</f>
        <v>#REF!</v>
      </c>
      <c r="E19" s="318" t="e">
        <f>SUM(E8:E14)</f>
        <v>#REF!</v>
      </c>
      <c r="F19" s="319" t="e">
        <f>SUMPRODUCT(F8:F14,D8:D14)/D19</f>
        <v>#REF!</v>
      </c>
      <c r="G19" s="320" t="e">
        <f>SUMPRODUCT(G8:G14,E8:E14)/E19</f>
        <v>#REF!</v>
      </c>
      <c r="H19" s="321" t="e">
        <f>SUM(H8:H14)</f>
        <v>#REF!</v>
      </c>
      <c r="I19" s="319" t="e">
        <f>(H19*1000000)/(C19*1000)</f>
        <v>#REF!</v>
      </c>
      <c r="K19" s="269"/>
      <c r="L19" s="269"/>
    </row>
    <row r="20" spans="2:51" x14ac:dyDescent="0.3">
      <c r="K20" s="269"/>
      <c r="L20" s="269"/>
    </row>
    <row r="21" spans="2:51" x14ac:dyDescent="0.3">
      <c r="K21" s="266"/>
      <c r="L21" s="266"/>
      <c r="M21" s="266"/>
      <c r="N21" s="266"/>
      <c r="O21" s="266"/>
      <c r="P21" s="266"/>
      <c r="Q21" s="266"/>
      <c r="R21" s="266"/>
      <c r="S21" s="266"/>
      <c r="T21" s="266"/>
      <c r="U21" s="266"/>
      <c r="V21" s="266"/>
      <c r="W21" s="266"/>
      <c r="X21" s="266"/>
      <c r="Y21" s="266"/>
      <c r="Z21" s="266"/>
      <c r="AA21" s="266"/>
      <c r="AB21" s="266"/>
      <c r="AC21" s="266"/>
      <c r="AD21" s="266"/>
      <c r="AE21" s="266"/>
      <c r="AF21" s="266"/>
      <c r="AG21" s="266"/>
      <c r="AH21" s="266"/>
      <c r="AI21" s="266"/>
      <c r="AJ21" s="266"/>
      <c r="AK21" s="266"/>
      <c r="AL21" s="266"/>
      <c r="AM21" s="266"/>
      <c r="AN21" s="266"/>
      <c r="AO21" s="266"/>
      <c r="AP21" s="266"/>
      <c r="AQ21" s="266"/>
      <c r="AR21" s="266"/>
      <c r="AS21" s="266"/>
      <c r="AT21" s="266"/>
      <c r="AU21" s="266"/>
      <c r="AV21" s="266"/>
      <c r="AW21" s="266"/>
      <c r="AX21" s="266"/>
      <c r="AY21" s="266"/>
    </row>
    <row r="22" spans="2:51" x14ac:dyDescent="0.3">
      <c r="K22" s="266"/>
      <c r="L22" s="266"/>
      <c r="M22" s="266"/>
      <c r="N22" s="266"/>
      <c r="O22" s="266"/>
      <c r="P22" s="266"/>
      <c r="Q22" s="266"/>
      <c r="R22" s="266"/>
      <c r="S22" s="266"/>
      <c r="T22" s="266"/>
      <c r="U22" s="266"/>
      <c r="V22" s="266"/>
      <c r="W22" s="266"/>
      <c r="X22" s="266"/>
      <c r="Y22" s="266"/>
      <c r="Z22" s="266"/>
      <c r="AA22" s="266"/>
      <c r="AB22" s="266"/>
      <c r="AC22" s="266"/>
      <c r="AD22" s="266"/>
      <c r="AE22" s="266"/>
      <c r="AF22" s="266"/>
      <c r="AG22" s="266"/>
      <c r="AH22" s="266"/>
      <c r="AI22" s="266"/>
      <c r="AJ22" s="266"/>
      <c r="AK22" s="266"/>
      <c r="AL22" s="266"/>
      <c r="AM22" s="266"/>
      <c r="AN22" s="266"/>
      <c r="AO22" s="266"/>
      <c r="AP22" s="266"/>
      <c r="AQ22" s="266"/>
      <c r="AR22" s="266"/>
      <c r="AS22" s="266"/>
      <c r="AT22" s="266"/>
      <c r="AU22" s="266"/>
      <c r="AV22" s="266"/>
      <c r="AW22" s="266"/>
      <c r="AX22" s="266"/>
      <c r="AY22" s="266"/>
    </row>
    <row r="23" spans="2:51" x14ac:dyDescent="0.3">
      <c r="K23" s="266"/>
      <c r="L23" s="266"/>
      <c r="M23" s="266"/>
      <c r="N23" s="266"/>
      <c r="O23" s="266"/>
      <c r="P23" s="266"/>
      <c r="Q23" s="266"/>
      <c r="R23" s="266"/>
      <c r="S23" s="266"/>
      <c r="T23" s="266"/>
      <c r="U23" s="266"/>
      <c r="V23" s="266"/>
      <c r="W23" s="266"/>
      <c r="X23" s="266"/>
      <c r="Y23" s="266"/>
      <c r="Z23" s="266"/>
      <c r="AA23" s="266"/>
      <c r="AB23" s="266"/>
      <c r="AC23" s="266"/>
      <c r="AD23" s="266"/>
      <c r="AE23" s="266"/>
      <c r="AF23" s="266"/>
      <c r="AG23" s="266"/>
      <c r="AH23" s="266"/>
      <c r="AI23" s="266"/>
      <c r="AJ23" s="266"/>
      <c r="AK23" s="266"/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6"/>
      <c r="AX23" s="266"/>
      <c r="AY23" s="266"/>
    </row>
    <row r="24" spans="2:51" x14ac:dyDescent="0.3">
      <c r="K24" s="266"/>
      <c r="L24" s="266"/>
      <c r="M24" s="266"/>
      <c r="N24" s="266"/>
      <c r="O24" s="266"/>
      <c r="P24" s="266"/>
      <c r="Q24" s="266"/>
      <c r="R24" s="266"/>
      <c r="S24" s="266"/>
      <c r="T24" s="266"/>
      <c r="U24" s="266"/>
      <c r="V24" s="266"/>
      <c r="W24" s="266"/>
      <c r="X24" s="266"/>
      <c r="Y24" s="266"/>
      <c r="Z24" s="266"/>
      <c r="AA24" s="266"/>
      <c r="AB24" s="266"/>
      <c r="AC24" s="266"/>
      <c r="AD24" s="266"/>
      <c r="AE24" s="266"/>
      <c r="AF24" s="266"/>
      <c r="AG24" s="266"/>
      <c r="AH24" s="266"/>
      <c r="AI24" s="266"/>
      <c r="AJ24" s="266"/>
      <c r="AK24" s="266"/>
      <c r="AL24" s="266"/>
      <c r="AM24" s="266"/>
      <c r="AN24" s="266"/>
      <c r="AO24" s="266"/>
      <c r="AP24" s="266"/>
      <c r="AQ24" s="266"/>
      <c r="AR24" s="266"/>
      <c r="AS24" s="266"/>
      <c r="AT24" s="266"/>
      <c r="AU24" s="266"/>
      <c r="AV24" s="266"/>
      <c r="AW24" s="266"/>
      <c r="AX24" s="266"/>
      <c r="AY24" s="266"/>
    </row>
    <row r="25" spans="2:51" x14ac:dyDescent="0.3">
      <c r="K25" s="266"/>
      <c r="L25" s="266"/>
      <c r="M25" s="266"/>
      <c r="N25" s="266"/>
      <c r="O25" s="266"/>
      <c r="P25" s="266"/>
      <c r="Q25" s="266"/>
      <c r="R25" s="266"/>
      <c r="S25" s="266"/>
      <c r="T25" s="266"/>
      <c r="U25" s="266"/>
      <c r="V25" s="266"/>
      <c r="W25" s="266"/>
      <c r="X25" s="266"/>
      <c r="Y25" s="266"/>
      <c r="Z25" s="266"/>
      <c r="AA25" s="266"/>
      <c r="AB25" s="266"/>
      <c r="AC25" s="266"/>
      <c r="AD25" s="266"/>
      <c r="AE25" s="266"/>
      <c r="AF25" s="266"/>
      <c r="AG25" s="266"/>
      <c r="AH25" s="266"/>
      <c r="AI25" s="266"/>
      <c r="AJ25" s="266"/>
      <c r="AK25" s="266"/>
      <c r="AL25" s="266"/>
      <c r="AM25" s="266"/>
      <c r="AN25" s="266"/>
      <c r="AO25" s="266"/>
      <c r="AP25" s="266"/>
      <c r="AQ25" s="266"/>
      <c r="AR25" s="266"/>
      <c r="AS25" s="266"/>
      <c r="AT25" s="266"/>
      <c r="AU25" s="266"/>
      <c r="AV25" s="266"/>
      <c r="AW25" s="266"/>
      <c r="AX25" s="266"/>
      <c r="AY25" s="266"/>
    </row>
    <row r="26" spans="2:51" x14ac:dyDescent="0.3">
      <c r="K26" s="266"/>
      <c r="L26" s="266"/>
      <c r="M26" s="266"/>
      <c r="N26" s="266"/>
      <c r="O26" s="266"/>
      <c r="P26" s="266"/>
      <c r="Q26" s="266"/>
      <c r="R26" s="266"/>
      <c r="S26" s="266"/>
      <c r="T26" s="266"/>
      <c r="U26" s="266"/>
      <c r="V26" s="266"/>
      <c r="W26" s="266"/>
      <c r="X26" s="266"/>
      <c r="Y26" s="266"/>
      <c r="Z26" s="266"/>
      <c r="AA26" s="266"/>
      <c r="AB26" s="266"/>
      <c r="AC26" s="266"/>
      <c r="AD26" s="266"/>
      <c r="AE26" s="266"/>
      <c r="AF26" s="266"/>
      <c r="AG26" s="266"/>
      <c r="AH26" s="266"/>
      <c r="AI26" s="266"/>
      <c r="AJ26" s="266"/>
      <c r="AK26" s="266"/>
      <c r="AL26" s="266"/>
      <c r="AM26" s="266"/>
      <c r="AN26" s="266"/>
      <c r="AO26" s="266"/>
      <c r="AP26" s="266"/>
      <c r="AQ26" s="266"/>
      <c r="AR26" s="266"/>
      <c r="AS26" s="266"/>
      <c r="AT26" s="266"/>
      <c r="AU26" s="266"/>
      <c r="AV26" s="266"/>
      <c r="AW26" s="266"/>
      <c r="AX26" s="266"/>
      <c r="AY26" s="266"/>
    </row>
    <row r="27" spans="2:51" x14ac:dyDescent="0.3">
      <c r="K27" s="266"/>
      <c r="L27" s="266"/>
      <c r="M27" s="266"/>
      <c r="N27" s="266"/>
      <c r="O27" s="266"/>
      <c r="P27" s="266"/>
      <c r="Q27" s="266"/>
      <c r="R27" s="266"/>
      <c r="S27" s="266"/>
      <c r="T27" s="266"/>
      <c r="U27" s="266"/>
      <c r="V27" s="266"/>
      <c r="W27" s="266"/>
      <c r="X27" s="266"/>
      <c r="Y27" s="266"/>
      <c r="Z27" s="266"/>
      <c r="AA27" s="266"/>
      <c r="AB27" s="266"/>
      <c r="AC27" s="266"/>
      <c r="AD27" s="266"/>
      <c r="AE27" s="266"/>
      <c r="AF27" s="266"/>
      <c r="AG27" s="266"/>
      <c r="AH27" s="266"/>
      <c r="AI27" s="266"/>
      <c r="AJ27" s="266"/>
      <c r="AK27" s="266"/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66"/>
      <c r="AX27" s="266"/>
      <c r="AY27" s="266"/>
    </row>
    <row r="28" spans="2:51" x14ac:dyDescent="0.3">
      <c r="K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V28" s="266"/>
      <c r="W28" s="266"/>
      <c r="X28" s="266"/>
      <c r="Y28" s="266"/>
      <c r="Z28" s="266"/>
      <c r="AA28" s="266"/>
      <c r="AB28" s="266"/>
      <c r="AC28" s="266"/>
      <c r="AD28" s="266"/>
      <c r="AE28" s="266"/>
      <c r="AF28" s="266"/>
      <c r="AG28" s="266"/>
      <c r="AH28" s="266"/>
      <c r="AI28" s="266"/>
      <c r="AJ28" s="266"/>
      <c r="AK28" s="266"/>
      <c r="AL28" s="266"/>
      <c r="AM28" s="266"/>
      <c r="AN28" s="266"/>
      <c r="AO28" s="266"/>
      <c r="AP28" s="266"/>
      <c r="AQ28" s="266"/>
      <c r="AR28" s="266"/>
      <c r="AS28" s="266"/>
      <c r="AT28" s="266"/>
      <c r="AU28" s="266"/>
      <c r="AV28" s="266"/>
      <c r="AW28" s="266"/>
      <c r="AX28" s="266"/>
      <c r="AY28" s="266"/>
    </row>
    <row r="29" spans="2:51" x14ac:dyDescent="0.3">
      <c r="K29" s="266"/>
      <c r="L29" s="266"/>
      <c r="M29" s="266"/>
      <c r="N29" s="266"/>
      <c r="O29" s="266"/>
      <c r="P29" s="266"/>
      <c r="Q29" s="266"/>
      <c r="R29" s="266"/>
      <c r="S29" s="266"/>
      <c r="T29" s="266"/>
      <c r="U29" s="266"/>
      <c r="V29" s="266"/>
      <c r="W29" s="266"/>
      <c r="X29" s="266"/>
      <c r="Y29" s="266"/>
      <c r="Z29" s="266"/>
      <c r="AA29" s="266"/>
      <c r="AB29" s="266"/>
      <c r="AC29" s="266"/>
      <c r="AD29" s="266"/>
      <c r="AE29" s="266"/>
      <c r="AF29" s="266"/>
      <c r="AG29" s="266"/>
      <c r="AH29" s="266"/>
      <c r="AI29" s="266"/>
      <c r="AJ29" s="266"/>
      <c r="AK29" s="266"/>
      <c r="AL29" s="266"/>
      <c r="AM29" s="266"/>
      <c r="AN29" s="266"/>
      <c r="AO29" s="266"/>
      <c r="AP29" s="266"/>
      <c r="AQ29" s="266"/>
      <c r="AR29" s="266"/>
      <c r="AS29" s="266"/>
      <c r="AT29" s="266"/>
      <c r="AU29" s="266"/>
      <c r="AV29" s="266"/>
      <c r="AW29" s="266"/>
      <c r="AX29" s="266"/>
      <c r="AY29" s="266"/>
    </row>
    <row r="30" spans="2:51" x14ac:dyDescent="0.3">
      <c r="K30" s="266"/>
      <c r="L30" s="266"/>
      <c r="M30" s="266"/>
      <c r="N30" s="266"/>
      <c r="O30" s="266"/>
      <c r="P30" s="266"/>
      <c r="Q30" s="266"/>
      <c r="R30" s="266"/>
      <c r="S30" s="266"/>
      <c r="T30" s="266"/>
      <c r="U30" s="266"/>
      <c r="V30" s="266"/>
      <c r="W30" s="266"/>
      <c r="X30" s="266"/>
      <c r="Y30" s="266"/>
      <c r="Z30" s="266"/>
      <c r="AA30" s="266"/>
      <c r="AB30" s="266"/>
      <c r="AC30" s="266"/>
      <c r="AD30" s="266"/>
      <c r="AE30" s="266"/>
      <c r="AF30" s="266"/>
      <c r="AG30" s="266"/>
      <c r="AH30" s="266"/>
      <c r="AI30" s="266"/>
      <c r="AJ30" s="266"/>
      <c r="AK30" s="266"/>
      <c r="AL30" s="266"/>
      <c r="AM30" s="266"/>
      <c r="AN30" s="266"/>
      <c r="AO30" s="266"/>
      <c r="AP30" s="266"/>
      <c r="AQ30" s="266"/>
      <c r="AR30" s="266"/>
      <c r="AS30" s="266"/>
      <c r="AT30" s="266"/>
      <c r="AU30" s="266"/>
      <c r="AV30" s="266"/>
      <c r="AW30" s="266"/>
      <c r="AX30" s="266"/>
      <c r="AY30" s="266"/>
    </row>
    <row r="31" spans="2:51" x14ac:dyDescent="0.3"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  <c r="AA31" s="266"/>
      <c r="AB31" s="266"/>
      <c r="AC31" s="266"/>
      <c r="AD31" s="266"/>
      <c r="AE31" s="266"/>
      <c r="AF31" s="266"/>
      <c r="AG31" s="266"/>
      <c r="AH31" s="266"/>
      <c r="AI31" s="266"/>
      <c r="AJ31" s="266"/>
      <c r="AK31" s="266"/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66"/>
      <c r="AX31" s="266"/>
      <c r="AY31" s="266"/>
    </row>
    <row r="32" spans="2:51" x14ac:dyDescent="0.3">
      <c r="K32" s="266"/>
      <c r="L32" s="266"/>
      <c r="M32" s="266"/>
      <c r="N32" s="266"/>
      <c r="O32" s="266"/>
      <c r="P32" s="266"/>
      <c r="Q32" s="266"/>
      <c r="R32" s="266"/>
      <c r="S32" s="266"/>
      <c r="T32" s="266"/>
      <c r="U32" s="266"/>
      <c r="V32" s="266"/>
      <c r="W32" s="266"/>
      <c r="X32" s="266"/>
      <c r="Y32" s="266"/>
      <c r="Z32" s="266"/>
      <c r="AA32" s="266"/>
      <c r="AB32" s="266"/>
      <c r="AC32" s="266"/>
      <c r="AD32" s="266"/>
      <c r="AE32" s="266"/>
      <c r="AF32" s="266"/>
      <c r="AG32" s="266"/>
      <c r="AH32" s="266"/>
      <c r="AI32" s="266"/>
      <c r="AJ32" s="266"/>
      <c r="AK32" s="266"/>
      <c r="AL32" s="266"/>
      <c r="AM32" s="266"/>
      <c r="AN32" s="266"/>
      <c r="AO32" s="266"/>
      <c r="AP32" s="266"/>
      <c r="AQ32" s="266"/>
      <c r="AR32" s="266"/>
      <c r="AS32" s="266"/>
      <c r="AT32" s="266"/>
      <c r="AU32" s="266"/>
      <c r="AV32" s="266"/>
      <c r="AW32" s="266"/>
      <c r="AX32" s="266"/>
      <c r="AY32" s="266"/>
    </row>
    <row r="33" spans="11:51" x14ac:dyDescent="0.3">
      <c r="K33" s="266"/>
      <c r="L33" s="266"/>
      <c r="M33" s="266"/>
      <c r="N33" s="266"/>
      <c r="O33" s="266"/>
      <c r="P33" s="266"/>
      <c r="Q33" s="266"/>
      <c r="R33" s="266"/>
      <c r="S33" s="266"/>
      <c r="T33" s="266"/>
      <c r="U33" s="266"/>
      <c r="V33" s="266"/>
      <c r="W33" s="266"/>
      <c r="X33" s="266"/>
      <c r="Y33" s="266"/>
      <c r="Z33" s="266"/>
      <c r="AA33" s="266"/>
      <c r="AB33" s="266"/>
      <c r="AC33" s="266"/>
      <c r="AD33" s="266"/>
      <c r="AE33" s="266"/>
      <c r="AF33" s="266"/>
      <c r="AG33" s="266"/>
      <c r="AH33" s="266"/>
      <c r="AI33" s="266"/>
      <c r="AJ33" s="266"/>
      <c r="AK33" s="266"/>
      <c r="AL33" s="266"/>
      <c r="AM33" s="266"/>
      <c r="AN33" s="266"/>
      <c r="AO33" s="266"/>
      <c r="AP33" s="266"/>
      <c r="AQ33" s="266"/>
      <c r="AR33" s="266"/>
      <c r="AS33" s="266"/>
      <c r="AT33" s="266"/>
      <c r="AU33" s="266"/>
      <c r="AV33" s="266"/>
      <c r="AW33" s="266"/>
      <c r="AX33" s="266"/>
      <c r="AY33" s="266"/>
    </row>
    <row r="34" spans="11:51" x14ac:dyDescent="0.3">
      <c r="K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V34" s="266"/>
      <c r="W34" s="266"/>
      <c r="X34" s="266"/>
      <c r="Y34" s="266"/>
      <c r="Z34" s="266"/>
      <c r="AA34" s="266"/>
      <c r="AB34" s="266"/>
      <c r="AC34" s="266"/>
      <c r="AD34" s="266"/>
      <c r="AE34" s="266"/>
      <c r="AF34" s="266"/>
      <c r="AG34" s="266"/>
      <c r="AH34" s="266"/>
      <c r="AI34" s="266"/>
      <c r="AJ34" s="266"/>
      <c r="AK34" s="266"/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66"/>
      <c r="AX34" s="266"/>
      <c r="AY34" s="266"/>
    </row>
    <row r="35" spans="11:51" x14ac:dyDescent="0.3">
      <c r="K35" s="266"/>
      <c r="L35" s="266"/>
      <c r="M35" s="266"/>
      <c r="N35" s="266"/>
      <c r="O35" s="266"/>
      <c r="P35" s="266"/>
      <c r="Q35" s="266"/>
      <c r="R35" s="266"/>
      <c r="S35" s="266"/>
      <c r="T35" s="266"/>
      <c r="U35" s="266"/>
      <c r="V35" s="266"/>
      <c r="W35" s="266"/>
      <c r="X35" s="266"/>
      <c r="Y35" s="266"/>
      <c r="Z35" s="266"/>
      <c r="AA35" s="266"/>
      <c r="AB35" s="266"/>
      <c r="AC35" s="266"/>
      <c r="AD35" s="266"/>
      <c r="AE35" s="266"/>
      <c r="AF35" s="266"/>
      <c r="AG35" s="266"/>
      <c r="AH35" s="266"/>
      <c r="AI35" s="266"/>
      <c r="AJ35" s="266"/>
      <c r="AK35" s="266"/>
      <c r="AL35" s="266"/>
      <c r="AM35" s="266"/>
      <c r="AN35" s="266"/>
      <c r="AO35" s="266"/>
      <c r="AP35" s="266"/>
      <c r="AQ35" s="266"/>
      <c r="AR35" s="266"/>
      <c r="AS35" s="266"/>
      <c r="AT35" s="266"/>
      <c r="AU35" s="266"/>
      <c r="AV35" s="266"/>
      <c r="AW35" s="266"/>
      <c r="AX35" s="266"/>
      <c r="AY35" s="266"/>
    </row>
  </sheetData>
  <mergeCells count="6">
    <mergeCell ref="I6:I7"/>
    <mergeCell ref="B6:B7"/>
    <mergeCell ref="C6:C7"/>
    <mergeCell ref="D6:E6"/>
    <mergeCell ref="F6:G6"/>
    <mergeCell ref="H6:H7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C000"/>
  </sheetPr>
  <dimension ref="B2:AA57"/>
  <sheetViews>
    <sheetView showGridLines="0" zoomScale="85" zoomScaleNormal="85" workbookViewId="0">
      <pane xSplit="1" ySplit="3" topLeftCell="B4" activePane="bottomRight" state="frozenSplit"/>
      <selection activeCell="C1462" sqref="C1462:W1506"/>
      <selection pane="topRight" activeCell="C1462" sqref="C1462:W1506"/>
      <selection pane="bottomLeft" activeCell="C1462" sqref="C1462:W1506"/>
      <selection pane="bottomRight" activeCell="I20" sqref="I20"/>
    </sheetView>
  </sheetViews>
  <sheetFormatPr defaultRowHeight="16.5" x14ac:dyDescent="0.3"/>
  <cols>
    <col min="1" max="1" width="2.85546875" style="262" customWidth="1"/>
    <col min="2" max="2" width="22.85546875" style="262" customWidth="1"/>
    <col min="3" max="8" width="15.5703125" style="262" customWidth="1"/>
    <col min="9" max="16384" width="9.140625" style="262"/>
  </cols>
  <sheetData>
    <row r="2" spans="2:27" ht="19.5" x14ac:dyDescent="0.3">
      <c r="B2" s="261" t="str">
        <f ca="1">RIGHT(CELL("filename", B2), LEN(CELL("filename", B2)) - SEARCH("]", CELL("filename", B2)))</f>
        <v>Key Market Metrics TABLE</v>
      </c>
    </row>
    <row r="4" spans="2:27" x14ac:dyDescent="0.3">
      <c r="B4" s="284" t="s">
        <v>1483</v>
      </c>
      <c r="C4" s="266"/>
      <c r="D4" s="266"/>
      <c r="E4" s="266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  <c r="U4" s="266"/>
      <c r="V4" s="266"/>
      <c r="W4" s="266"/>
      <c r="X4" s="266"/>
      <c r="Y4" s="266"/>
      <c r="Z4" s="266"/>
      <c r="AA4" s="266"/>
    </row>
    <row r="5" spans="2:27" ht="6" customHeight="1" x14ac:dyDescent="0.3">
      <c r="B5" s="266"/>
      <c r="C5" s="266"/>
      <c r="D5" s="266"/>
      <c r="E5" s="266"/>
      <c r="F5" s="266"/>
      <c r="G5" s="266"/>
      <c r="H5" s="266"/>
      <c r="I5" s="266"/>
      <c r="J5" s="266"/>
      <c r="K5" s="266"/>
      <c r="L5" s="266"/>
      <c r="M5" s="266"/>
      <c r="N5" s="266"/>
      <c r="O5" s="266"/>
      <c r="P5" s="266"/>
      <c r="Q5" s="266"/>
      <c r="R5" s="266"/>
      <c r="S5" s="266"/>
      <c r="T5" s="266"/>
      <c r="U5" s="266"/>
      <c r="V5" s="266"/>
      <c r="W5" s="266"/>
      <c r="X5" s="266"/>
      <c r="Y5" s="266"/>
      <c r="Z5" s="266"/>
      <c r="AA5" s="266"/>
    </row>
    <row r="6" spans="2:27" s="287" customFormat="1" ht="57" x14ac:dyDescent="0.3">
      <c r="B6" s="301" t="s">
        <v>173</v>
      </c>
      <c r="C6" s="285" t="s">
        <v>1448</v>
      </c>
      <c r="D6" s="285" t="s">
        <v>1449</v>
      </c>
      <c r="E6" s="285" t="s">
        <v>1450</v>
      </c>
      <c r="F6" s="285" t="s">
        <v>1484</v>
      </c>
      <c r="G6" s="285" t="s">
        <v>1479</v>
      </c>
      <c r="H6" s="285" t="s">
        <v>1478</v>
      </c>
      <c r="I6" s="302"/>
      <c r="J6" s="302"/>
      <c r="K6" s="302"/>
      <c r="L6" s="302"/>
      <c r="M6" s="302"/>
      <c r="N6" s="302"/>
      <c r="O6" s="302"/>
      <c r="P6" s="302"/>
      <c r="Q6" s="302"/>
      <c r="R6" s="302"/>
      <c r="S6" s="302"/>
      <c r="T6" s="302"/>
      <c r="U6" s="302"/>
      <c r="V6" s="302"/>
      <c r="W6" s="302"/>
      <c r="X6" s="302"/>
      <c r="Y6" s="302"/>
      <c r="Z6" s="302"/>
      <c r="AA6" s="302"/>
    </row>
    <row r="7" spans="2:27" x14ac:dyDescent="0.3">
      <c r="B7" s="275" t="s">
        <v>177</v>
      </c>
      <c r="C7" s="303">
        <f>SUM('P2P Demand'!C8:C8)/1000</f>
        <v>0</v>
      </c>
      <c r="D7" s="303">
        <f>Forecast!C17/1000</f>
        <v>0</v>
      </c>
      <c r="E7" s="304">
        <f>D7*1000/(365*2)</f>
        <v>0</v>
      </c>
      <c r="F7" s="305" t="e">
        <f>#REF!</f>
        <v>#REF!</v>
      </c>
      <c r="G7" s="306"/>
      <c r="H7" s="307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</row>
    <row r="8" spans="2:27" x14ac:dyDescent="0.3">
      <c r="B8" s="273" t="str">
        <f>"Connecting at "&amp;AirlineHomeAirportCode</f>
        <v>Connecting at LHR</v>
      </c>
      <c r="C8" s="308">
        <f>'Home Airport Cnx Demand'!E499/1000</f>
        <v>0</v>
      </c>
      <c r="D8" s="308">
        <f>Forecast!C37/1000</f>
        <v>904.53613655104186</v>
      </c>
      <c r="E8" s="270">
        <f>D8*1000/(365*2)</f>
        <v>1239.0905980151258</v>
      </c>
      <c r="F8" s="309" t="e">
        <f>#REF!</f>
        <v>#REF!</v>
      </c>
      <c r="G8" s="310"/>
      <c r="H8" s="311"/>
      <c r="I8" s="266"/>
      <c r="J8" s="266"/>
      <c r="K8" s="266"/>
      <c r="L8" s="266"/>
      <c r="M8" s="266"/>
      <c r="N8" s="266"/>
      <c r="O8" s="266"/>
      <c r="P8" s="266"/>
      <c r="Q8" s="266"/>
      <c r="R8" s="266"/>
      <c r="S8" s="266"/>
      <c r="T8" s="266"/>
      <c r="U8" s="266"/>
      <c r="V8" s="266"/>
      <c r="W8" s="266"/>
      <c r="X8" s="266"/>
      <c r="Y8" s="266"/>
      <c r="Z8" s="266"/>
      <c r="AA8" s="266"/>
    </row>
    <row r="9" spans="2:27" x14ac:dyDescent="0.3">
      <c r="B9" s="273" t="str">
        <f>"Connecting at "&amp;DestinationAirportCode</f>
        <v>Connecting at SJC</v>
      </c>
      <c r="C9" s="308">
        <f>'Destination Airport Cnx Demand'!E506/1000</f>
        <v>0</v>
      </c>
      <c r="D9" s="308">
        <f>Forecast!C42/1000</f>
        <v>1107.1949999999999</v>
      </c>
      <c r="E9" s="270">
        <f>D9*1000/(365*2)</f>
        <v>1516.7054794520548</v>
      </c>
      <c r="F9" s="309" t="e">
        <f>#REF!</f>
        <v>#REF!</v>
      </c>
      <c r="G9" s="310"/>
      <c r="H9" s="311"/>
      <c r="I9" s="266"/>
      <c r="J9" s="266"/>
      <c r="K9" s="266"/>
      <c r="L9" s="266"/>
      <c r="M9" s="266"/>
      <c r="N9" s="266"/>
      <c r="O9" s="266"/>
      <c r="P9" s="266"/>
      <c r="Q9" s="266"/>
      <c r="R9" s="266"/>
      <c r="S9" s="266"/>
      <c r="T9" s="266"/>
      <c r="U9" s="266"/>
      <c r="V9" s="266"/>
      <c r="W9" s="266"/>
      <c r="X9" s="266"/>
      <c r="Y9" s="266"/>
      <c r="Z9" s="266"/>
      <c r="AA9" s="266"/>
    </row>
    <row r="10" spans="2:27" x14ac:dyDescent="0.3">
      <c r="B10" s="312" t="s">
        <v>1451</v>
      </c>
      <c r="C10" s="275"/>
      <c r="D10" s="275"/>
      <c r="E10" s="275"/>
      <c r="F10" s="275"/>
      <c r="G10" s="275"/>
      <c r="H10" s="275"/>
      <c r="I10" s="266"/>
      <c r="J10" s="266"/>
      <c r="K10" s="266"/>
      <c r="L10" s="266"/>
      <c r="M10" s="266"/>
      <c r="N10" s="266"/>
      <c r="O10" s="266"/>
      <c r="P10" s="266"/>
      <c r="Q10" s="266"/>
      <c r="R10" s="266"/>
      <c r="S10" s="266"/>
      <c r="T10" s="266"/>
      <c r="U10" s="266"/>
      <c r="V10" s="266"/>
      <c r="W10" s="266"/>
      <c r="X10" s="266"/>
      <c r="Y10" s="266"/>
      <c r="Z10" s="266"/>
      <c r="AA10" s="266"/>
    </row>
    <row r="11" spans="2:27" x14ac:dyDescent="0.3">
      <c r="B11" s="282" t="s">
        <v>1452</v>
      </c>
      <c r="C11" s="277"/>
      <c r="D11" s="277"/>
      <c r="E11" s="277"/>
      <c r="F11" s="277"/>
      <c r="G11" s="277"/>
      <c r="H11" s="277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</row>
    <row r="12" spans="2:27" ht="17.25" thickBot="1" x14ac:dyDescent="0.35">
      <c r="B12" s="315" t="s">
        <v>1453</v>
      </c>
      <c r="C12" s="279"/>
      <c r="D12" s="279"/>
      <c r="E12" s="279"/>
      <c r="F12" s="279"/>
      <c r="G12" s="279"/>
      <c r="H12" s="279"/>
      <c r="I12" s="266"/>
      <c r="J12" s="266"/>
      <c r="K12" s="266"/>
      <c r="L12" s="266"/>
      <c r="M12" s="266"/>
      <c r="N12" s="266"/>
      <c r="O12" s="266"/>
      <c r="P12" s="266"/>
      <c r="Q12" s="266"/>
      <c r="R12" s="266"/>
      <c r="S12" s="266"/>
      <c r="T12" s="266"/>
      <c r="U12" s="266"/>
      <c r="V12" s="266"/>
      <c r="W12" s="266"/>
      <c r="X12" s="266"/>
      <c r="Y12" s="266"/>
      <c r="Z12" s="266"/>
      <c r="AA12" s="266"/>
    </row>
    <row r="13" spans="2:27" x14ac:dyDescent="0.3">
      <c r="B13" s="313" t="s">
        <v>1446</v>
      </c>
      <c r="C13" s="273"/>
      <c r="D13" s="273"/>
      <c r="E13" s="273"/>
      <c r="F13" s="273"/>
      <c r="G13" s="273"/>
      <c r="H13" s="273"/>
      <c r="I13" s="266"/>
      <c r="J13" s="266"/>
      <c r="K13" s="266"/>
      <c r="L13" s="266"/>
      <c r="M13" s="266"/>
      <c r="N13" s="266"/>
      <c r="O13" s="266"/>
      <c r="P13" s="266"/>
      <c r="Q13" s="266"/>
      <c r="R13" s="266"/>
      <c r="S13" s="266"/>
      <c r="T13" s="266"/>
      <c r="U13" s="266"/>
      <c r="V13" s="266"/>
      <c r="W13" s="266"/>
      <c r="X13" s="266"/>
      <c r="Y13" s="266"/>
      <c r="Z13" s="266"/>
      <c r="AA13" s="266"/>
    </row>
    <row r="14" spans="2:27" x14ac:dyDescent="0.3">
      <c r="B14" s="266"/>
      <c r="C14" s="314"/>
      <c r="D14" s="314"/>
      <c r="E14" s="266"/>
      <c r="F14" s="266"/>
      <c r="G14" s="266"/>
      <c r="H14" s="266"/>
      <c r="I14" s="266"/>
      <c r="J14" s="266"/>
      <c r="K14" s="266"/>
      <c r="L14" s="266"/>
      <c r="M14" s="266"/>
      <c r="N14" s="266"/>
      <c r="O14" s="266"/>
      <c r="P14" s="266"/>
      <c r="Q14" s="266"/>
      <c r="R14" s="266"/>
      <c r="S14" s="266"/>
      <c r="T14" s="266"/>
      <c r="U14" s="266"/>
      <c r="V14" s="266"/>
      <c r="W14" s="266"/>
      <c r="X14" s="266"/>
      <c r="Y14" s="266"/>
      <c r="Z14" s="266"/>
      <c r="AA14" s="266"/>
    </row>
    <row r="15" spans="2:27" ht="3.75" customHeight="1" x14ac:dyDescent="0.3">
      <c r="B15" s="266"/>
      <c r="C15" s="266"/>
      <c r="D15" s="266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</row>
    <row r="16" spans="2:27" x14ac:dyDescent="0.3">
      <c r="B16" s="266"/>
      <c r="C16" s="266"/>
      <c r="D16" s="266"/>
      <c r="E16" s="266"/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6"/>
      <c r="S16" s="266"/>
      <c r="T16" s="266"/>
      <c r="U16" s="266"/>
      <c r="V16" s="266"/>
      <c r="W16" s="266"/>
      <c r="X16" s="266"/>
      <c r="Y16" s="266"/>
      <c r="Z16" s="266"/>
      <c r="AA16" s="266"/>
    </row>
    <row r="17" spans="2:27" x14ac:dyDescent="0.3">
      <c r="B17" s="266"/>
      <c r="C17" s="266"/>
      <c r="D17" s="266"/>
      <c r="E17" s="266"/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266"/>
      <c r="X17" s="266"/>
      <c r="Y17" s="266"/>
      <c r="Z17" s="266"/>
      <c r="AA17" s="266"/>
    </row>
    <row r="18" spans="2:27" x14ac:dyDescent="0.3">
      <c r="B18" s="266"/>
      <c r="C18" s="266"/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</row>
    <row r="19" spans="2:27" ht="5.25" customHeight="1" x14ac:dyDescent="0.3"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</row>
    <row r="20" spans="2:27" ht="6.75" customHeight="1" x14ac:dyDescent="0.3">
      <c r="B20" s="266"/>
      <c r="C20" s="266"/>
      <c r="D20" s="266"/>
      <c r="E20" s="266"/>
      <c r="F20" s="266"/>
      <c r="G20" s="266"/>
      <c r="H20" s="266"/>
      <c r="I20" s="266"/>
      <c r="J20" s="266"/>
      <c r="K20" s="266"/>
      <c r="L20" s="266"/>
      <c r="M20" s="266"/>
      <c r="N20" s="266"/>
      <c r="O20" s="266"/>
      <c r="P20" s="266"/>
      <c r="Q20" s="266"/>
      <c r="R20" s="266"/>
      <c r="S20" s="266"/>
      <c r="T20" s="266"/>
      <c r="U20" s="266"/>
      <c r="V20" s="266"/>
      <c r="W20" s="266"/>
      <c r="X20" s="266"/>
      <c r="Y20" s="266"/>
      <c r="Z20" s="266"/>
      <c r="AA20" s="266"/>
    </row>
    <row r="21" spans="2:27" x14ac:dyDescent="0.3">
      <c r="B21" s="266"/>
      <c r="C21" s="266"/>
      <c r="D21" s="266"/>
      <c r="E21" s="266"/>
      <c r="F21" s="266"/>
      <c r="G21" s="266"/>
      <c r="H21" s="266"/>
      <c r="I21" s="266"/>
      <c r="J21" s="266"/>
      <c r="K21" s="266"/>
      <c r="L21" s="266"/>
      <c r="M21" s="266"/>
      <c r="N21" s="266"/>
      <c r="O21" s="266"/>
      <c r="P21" s="266"/>
      <c r="Q21" s="266"/>
      <c r="R21" s="266"/>
      <c r="S21" s="266"/>
      <c r="T21" s="266"/>
      <c r="U21" s="266"/>
      <c r="V21" s="266"/>
      <c r="W21" s="266"/>
      <c r="X21" s="266"/>
      <c r="Y21" s="266"/>
      <c r="Z21" s="266"/>
      <c r="AA21" s="266"/>
    </row>
    <row r="22" spans="2:27" x14ac:dyDescent="0.3">
      <c r="B22" s="266"/>
      <c r="C22" s="266"/>
      <c r="D22" s="266"/>
      <c r="E22" s="266"/>
      <c r="F22" s="266"/>
      <c r="G22" s="266"/>
      <c r="H22" s="266"/>
      <c r="I22" s="266"/>
      <c r="J22" s="266"/>
      <c r="K22" s="266"/>
      <c r="L22" s="266"/>
      <c r="M22" s="266"/>
      <c r="N22" s="266"/>
      <c r="O22" s="266"/>
      <c r="P22" s="266"/>
      <c r="Q22" s="266"/>
      <c r="R22" s="266"/>
      <c r="S22" s="266"/>
      <c r="T22" s="266"/>
      <c r="U22" s="266"/>
      <c r="V22" s="266"/>
      <c r="W22" s="266"/>
      <c r="X22" s="266"/>
      <c r="Y22" s="266"/>
      <c r="Z22" s="266"/>
      <c r="AA22" s="266"/>
    </row>
    <row r="23" spans="2:27" x14ac:dyDescent="0.3">
      <c r="B23" s="266"/>
      <c r="C23" s="266"/>
      <c r="D23" s="266"/>
      <c r="E23" s="266"/>
      <c r="F23" s="266"/>
      <c r="G23" s="266"/>
      <c r="H23" s="266"/>
      <c r="I23" s="266"/>
      <c r="J23" s="266"/>
      <c r="K23" s="266"/>
      <c r="L23" s="266"/>
      <c r="M23" s="266"/>
      <c r="N23" s="266"/>
      <c r="O23" s="266"/>
      <c r="P23" s="266"/>
      <c r="Q23" s="266"/>
      <c r="R23" s="266"/>
      <c r="S23" s="266"/>
      <c r="T23" s="266"/>
      <c r="U23" s="266"/>
      <c r="V23" s="266"/>
      <c r="W23" s="266"/>
      <c r="X23" s="266"/>
      <c r="Y23" s="266"/>
      <c r="Z23" s="266"/>
      <c r="AA23" s="266"/>
    </row>
    <row r="24" spans="2:27" x14ac:dyDescent="0.3">
      <c r="B24" s="266"/>
      <c r="C24" s="266"/>
      <c r="D24" s="266"/>
      <c r="E24" s="266"/>
      <c r="F24" s="266"/>
      <c r="G24" s="266"/>
      <c r="H24" s="266"/>
      <c r="I24" s="266"/>
      <c r="J24" s="266"/>
      <c r="K24" s="266"/>
      <c r="L24" s="266"/>
      <c r="M24" s="266"/>
      <c r="N24" s="266"/>
      <c r="O24" s="266"/>
      <c r="P24" s="266"/>
      <c r="Q24" s="266"/>
      <c r="R24" s="266"/>
      <c r="S24" s="266"/>
      <c r="T24" s="266"/>
      <c r="U24" s="266"/>
      <c r="V24" s="266"/>
      <c r="W24" s="266"/>
      <c r="X24" s="266"/>
      <c r="Y24" s="266"/>
      <c r="Z24" s="266"/>
      <c r="AA24" s="266"/>
    </row>
    <row r="25" spans="2:27" x14ac:dyDescent="0.3">
      <c r="B25" s="266"/>
      <c r="C25" s="266"/>
      <c r="D25" s="266"/>
      <c r="E25" s="266"/>
      <c r="F25" s="266"/>
      <c r="G25" s="266"/>
      <c r="H25" s="266"/>
      <c r="I25" s="266"/>
      <c r="J25" s="266"/>
      <c r="K25" s="266"/>
      <c r="L25" s="266"/>
      <c r="M25" s="266"/>
      <c r="N25" s="266"/>
      <c r="O25" s="266"/>
      <c r="P25" s="266"/>
      <c r="Q25" s="266"/>
      <c r="R25" s="266"/>
      <c r="S25" s="266"/>
      <c r="T25" s="266"/>
      <c r="U25" s="266"/>
      <c r="V25" s="266"/>
      <c r="W25" s="266"/>
      <c r="X25" s="266"/>
      <c r="Y25" s="266"/>
      <c r="Z25" s="266"/>
      <c r="AA25" s="266"/>
    </row>
    <row r="26" spans="2:27" x14ac:dyDescent="0.3">
      <c r="B26" s="266"/>
      <c r="C26" s="266"/>
      <c r="D26" s="266"/>
      <c r="E26" s="266"/>
      <c r="F26" s="266"/>
      <c r="G26" s="266"/>
      <c r="H26" s="266"/>
      <c r="I26" s="266"/>
      <c r="J26" s="266"/>
      <c r="K26" s="266"/>
      <c r="L26" s="266"/>
      <c r="M26" s="266"/>
      <c r="N26" s="266"/>
      <c r="O26" s="266"/>
      <c r="P26" s="266"/>
      <c r="Q26" s="266"/>
      <c r="R26" s="266"/>
      <c r="S26" s="266"/>
      <c r="T26" s="266"/>
      <c r="U26" s="266"/>
      <c r="V26" s="266"/>
      <c r="W26" s="266"/>
      <c r="X26" s="266"/>
      <c r="Y26" s="266"/>
      <c r="Z26" s="266"/>
      <c r="AA26" s="266"/>
    </row>
    <row r="27" spans="2:27" x14ac:dyDescent="0.3">
      <c r="B27" s="266"/>
      <c r="C27" s="266"/>
      <c r="D27" s="266"/>
      <c r="E27" s="266"/>
      <c r="F27" s="266"/>
      <c r="G27" s="266"/>
      <c r="H27" s="266"/>
      <c r="I27" s="266"/>
      <c r="J27" s="266"/>
      <c r="K27" s="266"/>
      <c r="L27" s="266"/>
      <c r="M27" s="266"/>
      <c r="N27" s="266"/>
      <c r="O27" s="266"/>
      <c r="P27" s="266"/>
      <c r="Q27" s="266"/>
      <c r="R27" s="266"/>
      <c r="S27" s="266"/>
      <c r="T27" s="266"/>
      <c r="U27" s="266"/>
      <c r="V27" s="266"/>
      <c r="W27" s="266"/>
      <c r="X27" s="266"/>
      <c r="Y27" s="266"/>
      <c r="Z27" s="266"/>
      <c r="AA27" s="266"/>
    </row>
    <row r="28" spans="2:27" x14ac:dyDescent="0.3">
      <c r="B28" s="266"/>
      <c r="C28" s="266"/>
      <c r="D28" s="266"/>
      <c r="E28" s="266"/>
      <c r="F28" s="266"/>
      <c r="G28" s="266"/>
      <c r="H28" s="266"/>
      <c r="I28" s="266"/>
      <c r="J28" s="266"/>
      <c r="K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V28" s="266"/>
      <c r="W28" s="266"/>
      <c r="X28" s="266"/>
      <c r="Y28" s="266"/>
      <c r="Z28" s="266"/>
      <c r="AA28" s="266"/>
    </row>
    <row r="29" spans="2:27" x14ac:dyDescent="0.3">
      <c r="B29" s="266"/>
      <c r="C29" s="266"/>
      <c r="D29" s="266"/>
      <c r="E29" s="266"/>
      <c r="F29" s="266"/>
      <c r="G29" s="266"/>
      <c r="H29" s="266"/>
      <c r="I29" s="266"/>
      <c r="J29" s="266"/>
      <c r="K29" s="266"/>
      <c r="L29" s="266"/>
      <c r="M29" s="266"/>
      <c r="N29" s="266"/>
      <c r="O29" s="266"/>
      <c r="P29" s="266"/>
      <c r="Q29" s="266"/>
      <c r="R29" s="266"/>
      <c r="S29" s="266"/>
      <c r="T29" s="266"/>
      <c r="U29" s="266"/>
      <c r="V29" s="266"/>
      <c r="W29" s="266"/>
      <c r="X29" s="266"/>
      <c r="Y29" s="266"/>
      <c r="Z29" s="266"/>
      <c r="AA29" s="266"/>
    </row>
    <row r="30" spans="2:27" x14ac:dyDescent="0.3">
      <c r="B30" s="266"/>
      <c r="C30" s="266"/>
      <c r="D30" s="266"/>
      <c r="E30" s="266"/>
      <c r="F30" s="266"/>
      <c r="G30" s="266"/>
      <c r="H30" s="266"/>
      <c r="I30" s="266"/>
      <c r="J30" s="266"/>
      <c r="K30" s="266"/>
      <c r="L30" s="266"/>
      <c r="M30" s="266"/>
      <c r="N30" s="266"/>
      <c r="O30" s="266"/>
      <c r="P30" s="266"/>
      <c r="Q30" s="266"/>
      <c r="R30" s="266"/>
      <c r="S30" s="266"/>
      <c r="T30" s="266"/>
      <c r="U30" s="266"/>
      <c r="V30" s="266"/>
      <c r="W30" s="266"/>
      <c r="X30" s="266"/>
      <c r="Y30" s="266"/>
      <c r="Z30" s="266"/>
      <c r="AA30" s="266"/>
    </row>
    <row r="31" spans="2:27" x14ac:dyDescent="0.3">
      <c r="B31" s="266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  <c r="AA31" s="266"/>
    </row>
    <row r="32" spans="2:27" x14ac:dyDescent="0.3">
      <c r="B32" s="266"/>
      <c r="C32" s="266"/>
      <c r="D32" s="266"/>
      <c r="E32" s="266"/>
      <c r="F32" s="266"/>
      <c r="G32" s="266"/>
      <c r="H32" s="266"/>
      <c r="I32" s="266"/>
      <c r="J32" s="266"/>
      <c r="K32" s="266"/>
      <c r="L32" s="266"/>
      <c r="M32" s="266"/>
      <c r="N32" s="266"/>
      <c r="O32" s="266"/>
      <c r="P32" s="266"/>
      <c r="Q32" s="266"/>
      <c r="R32" s="266"/>
      <c r="S32" s="266"/>
      <c r="T32" s="266"/>
      <c r="U32" s="266"/>
      <c r="V32" s="266"/>
      <c r="W32" s="266"/>
      <c r="X32" s="266"/>
      <c r="Y32" s="266"/>
      <c r="Z32" s="266"/>
      <c r="AA32" s="266"/>
    </row>
    <row r="33" spans="2:27" x14ac:dyDescent="0.3">
      <c r="B33" s="266"/>
      <c r="C33" s="266"/>
      <c r="D33" s="266"/>
      <c r="E33" s="266"/>
      <c r="F33" s="266"/>
      <c r="G33" s="266"/>
      <c r="H33" s="266"/>
      <c r="I33" s="266"/>
      <c r="J33" s="266"/>
      <c r="K33" s="266"/>
      <c r="L33" s="266"/>
      <c r="M33" s="266"/>
      <c r="N33" s="266"/>
      <c r="O33" s="266"/>
      <c r="P33" s="266"/>
      <c r="Q33" s="266"/>
      <c r="R33" s="266"/>
      <c r="S33" s="266"/>
      <c r="T33" s="266"/>
      <c r="U33" s="266"/>
      <c r="V33" s="266"/>
      <c r="W33" s="266"/>
      <c r="X33" s="266"/>
      <c r="Y33" s="266"/>
      <c r="Z33" s="266"/>
      <c r="AA33" s="266"/>
    </row>
    <row r="34" spans="2:27" x14ac:dyDescent="0.3">
      <c r="B34" s="266"/>
      <c r="C34" s="266"/>
      <c r="D34" s="266"/>
      <c r="E34" s="266"/>
      <c r="F34" s="266"/>
      <c r="G34" s="266"/>
      <c r="H34" s="266"/>
      <c r="I34" s="266"/>
      <c r="J34" s="266"/>
      <c r="K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V34" s="266"/>
      <c r="W34" s="266"/>
      <c r="X34" s="266"/>
      <c r="Y34" s="266"/>
      <c r="Z34" s="266"/>
      <c r="AA34" s="266"/>
    </row>
    <row r="35" spans="2:27" x14ac:dyDescent="0.3">
      <c r="B35" s="266"/>
      <c r="C35" s="266"/>
      <c r="D35" s="266"/>
      <c r="E35" s="266"/>
      <c r="F35" s="266"/>
      <c r="G35" s="266"/>
      <c r="H35" s="266"/>
      <c r="I35" s="266"/>
      <c r="J35" s="266"/>
      <c r="K35" s="266"/>
      <c r="L35" s="266"/>
      <c r="M35" s="266"/>
      <c r="N35" s="266"/>
      <c r="O35" s="266"/>
      <c r="P35" s="266"/>
      <c r="Q35" s="266"/>
      <c r="R35" s="266"/>
      <c r="S35" s="266"/>
      <c r="T35" s="266"/>
      <c r="U35" s="266"/>
      <c r="V35" s="266"/>
      <c r="W35" s="266"/>
      <c r="X35" s="266"/>
      <c r="Y35" s="266"/>
      <c r="Z35" s="266"/>
      <c r="AA35" s="266"/>
    </row>
    <row r="36" spans="2:27" x14ac:dyDescent="0.3">
      <c r="B36" s="266"/>
      <c r="C36" s="266"/>
      <c r="D36" s="266"/>
      <c r="E36" s="266"/>
      <c r="F36" s="266"/>
      <c r="G36" s="266"/>
      <c r="H36" s="266"/>
      <c r="I36" s="266"/>
      <c r="J36" s="266"/>
      <c r="K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V36" s="266"/>
      <c r="W36" s="266"/>
      <c r="X36" s="266"/>
      <c r="Y36" s="266"/>
      <c r="Z36" s="266"/>
      <c r="AA36" s="266"/>
    </row>
    <row r="37" spans="2:27" x14ac:dyDescent="0.3">
      <c r="B37" s="266"/>
      <c r="C37" s="266"/>
      <c r="D37" s="266"/>
      <c r="E37" s="266"/>
      <c r="F37" s="266"/>
      <c r="G37" s="266"/>
      <c r="H37" s="266"/>
      <c r="I37" s="266"/>
      <c r="J37" s="266"/>
      <c r="K37" s="266"/>
      <c r="L37" s="266"/>
      <c r="M37" s="266"/>
      <c r="N37" s="266"/>
      <c r="O37" s="266"/>
      <c r="P37" s="266"/>
      <c r="Q37" s="266"/>
      <c r="R37" s="266"/>
      <c r="S37" s="266"/>
      <c r="T37" s="266"/>
      <c r="U37" s="266"/>
      <c r="V37" s="266"/>
      <c r="W37" s="266"/>
      <c r="X37" s="266"/>
      <c r="Y37" s="266"/>
      <c r="Z37" s="266"/>
      <c r="AA37" s="266"/>
    </row>
    <row r="38" spans="2:27" x14ac:dyDescent="0.3">
      <c r="B38" s="266"/>
      <c r="C38" s="266"/>
      <c r="D38" s="266"/>
      <c r="E38" s="266"/>
      <c r="F38" s="266"/>
      <c r="G38" s="266"/>
      <c r="H38" s="266"/>
      <c r="I38" s="266"/>
      <c r="J38" s="266"/>
      <c r="K38" s="266"/>
      <c r="L38" s="266"/>
      <c r="M38" s="266"/>
      <c r="N38" s="266"/>
      <c r="O38" s="266"/>
      <c r="P38" s="266"/>
      <c r="Q38" s="266"/>
      <c r="R38" s="266"/>
      <c r="S38" s="266"/>
      <c r="T38" s="266"/>
      <c r="U38" s="266"/>
      <c r="V38" s="266"/>
      <c r="W38" s="266"/>
      <c r="X38" s="266"/>
      <c r="Y38" s="266"/>
      <c r="Z38" s="266"/>
      <c r="AA38" s="266"/>
    </row>
    <row r="39" spans="2:27" x14ac:dyDescent="0.3">
      <c r="B39" s="266"/>
      <c r="C39" s="266"/>
      <c r="D39" s="266"/>
      <c r="E39" s="266"/>
      <c r="F39" s="266"/>
      <c r="G39" s="266"/>
      <c r="H39" s="266"/>
      <c r="I39" s="266"/>
      <c r="J39" s="266"/>
      <c r="K39" s="266"/>
      <c r="L39" s="266"/>
      <c r="M39" s="266"/>
      <c r="N39" s="266"/>
      <c r="O39" s="266"/>
      <c r="P39" s="266"/>
      <c r="Q39" s="266"/>
      <c r="R39" s="266"/>
      <c r="S39" s="266"/>
      <c r="T39" s="266"/>
      <c r="U39" s="266"/>
      <c r="V39" s="266"/>
      <c r="W39" s="266"/>
      <c r="X39" s="266"/>
      <c r="Y39" s="266"/>
      <c r="Z39" s="266"/>
      <c r="AA39" s="266"/>
    </row>
    <row r="40" spans="2:27" x14ac:dyDescent="0.3"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6"/>
      <c r="P40" s="266"/>
      <c r="Q40" s="266"/>
      <c r="R40" s="266"/>
      <c r="S40" s="266"/>
      <c r="T40" s="266"/>
      <c r="U40" s="266"/>
      <c r="V40" s="266"/>
      <c r="W40" s="266"/>
      <c r="X40" s="266"/>
      <c r="Y40" s="266"/>
      <c r="Z40" s="266"/>
      <c r="AA40" s="266"/>
    </row>
    <row r="41" spans="2:27" x14ac:dyDescent="0.3">
      <c r="B41" s="266"/>
      <c r="C41" s="266"/>
      <c r="D41" s="266"/>
      <c r="E41" s="266"/>
      <c r="F41" s="266"/>
      <c r="G41" s="266"/>
      <c r="H41" s="266"/>
      <c r="I41" s="266"/>
      <c r="J41" s="266"/>
      <c r="K41" s="266"/>
      <c r="L41" s="266"/>
      <c r="M41" s="266"/>
      <c r="N41" s="266"/>
      <c r="O41" s="266"/>
      <c r="P41" s="266"/>
      <c r="Q41" s="266"/>
      <c r="R41" s="266"/>
      <c r="S41" s="266"/>
      <c r="T41" s="266"/>
      <c r="U41" s="266"/>
      <c r="V41" s="266"/>
      <c r="W41" s="266"/>
      <c r="X41" s="266"/>
      <c r="Y41" s="266"/>
      <c r="Z41" s="266"/>
      <c r="AA41" s="266"/>
    </row>
    <row r="42" spans="2:27" x14ac:dyDescent="0.3">
      <c r="B42" s="266"/>
      <c r="C42" s="266"/>
      <c r="D42" s="266"/>
      <c r="E42" s="266"/>
      <c r="F42" s="266"/>
      <c r="G42" s="266"/>
      <c r="H42" s="266"/>
      <c r="I42" s="266"/>
      <c r="J42" s="266"/>
      <c r="K42" s="266"/>
      <c r="L42" s="266"/>
      <c r="M42" s="266"/>
      <c r="N42" s="266"/>
      <c r="O42" s="266"/>
      <c r="P42" s="266"/>
      <c r="Q42" s="266"/>
      <c r="R42" s="266"/>
      <c r="S42" s="266"/>
      <c r="T42" s="266"/>
      <c r="U42" s="266"/>
      <c r="V42" s="266"/>
      <c r="W42" s="266"/>
      <c r="X42" s="266"/>
      <c r="Y42" s="266"/>
      <c r="Z42" s="266"/>
      <c r="AA42" s="266"/>
    </row>
    <row r="43" spans="2:27" x14ac:dyDescent="0.3"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266"/>
      <c r="X43" s="266"/>
      <c r="Y43" s="266"/>
      <c r="Z43" s="266"/>
      <c r="AA43" s="266"/>
    </row>
    <row r="44" spans="2:27" x14ac:dyDescent="0.3">
      <c r="B44" s="266"/>
      <c r="C44" s="266"/>
      <c r="D44" s="266"/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</row>
    <row r="45" spans="2:27" x14ac:dyDescent="0.3">
      <c r="B45" s="266"/>
      <c r="C45" s="266"/>
      <c r="D45" s="266"/>
      <c r="E45" s="266"/>
      <c r="F45" s="266"/>
      <c r="G45" s="266"/>
      <c r="H45" s="266"/>
      <c r="I45" s="266"/>
      <c r="J45" s="266"/>
      <c r="K45" s="266"/>
      <c r="L45" s="266"/>
      <c r="M45" s="266"/>
      <c r="N45" s="266"/>
      <c r="O45" s="266"/>
      <c r="P45" s="266"/>
      <c r="Q45" s="266"/>
      <c r="R45" s="266"/>
      <c r="S45" s="266"/>
      <c r="T45" s="266"/>
      <c r="U45" s="266"/>
      <c r="V45" s="266"/>
      <c r="W45" s="266"/>
      <c r="X45" s="266"/>
      <c r="Y45" s="266"/>
      <c r="Z45" s="266"/>
      <c r="AA45" s="266"/>
    </row>
    <row r="46" spans="2:27" x14ac:dyDescent="0.3">
      <c r="B46" s="266"/>
      <c r="C46" s="266"/>
      <c r="D46" s="266"/>
      <c r="E46" s="266"/>
      <c r="F46" s="266"/>
      <c r="G46" s="266"/>
      <c r="H46" s="266"/>
      <c r="I46" s="266"/>
      <c r="J46" s="266"/>
      <c r="K46" s="266"/>
      <c r="L46" s="266"/>
      <c r="M46" s="266"/>
      <c r="N46" s="266"/>
      <c r="O46" s="266"/>
      <c r="P46" s="266"/>
      <c r="Q46" s="266"/>
      <c r="R46" s="266"/>
      <c r="S46" s="266"/>
      <c r="T46" s="266"/>
      <c r="U46" s="266"/>
      <c r="V46" s="266"/>
      <c r="W46" s="266"/>
      <c r="X46" s="266"/>
      <c r="Y46" s="266"/>
      <c r="Z46" s="266"/>
      <c r="AA46" s="266"/>
    </row>
    <row r="47" spans="2:27" x14ac:dyDescent="0.3">
      <c r="B47" s="266"/>
      <c r="C47" s="266"/>
      <c r="D47" s="266"/>
      <c r="E47" s="266"/>
      <c r="F47" s="266"/>
      <c r="G47" s="266"/>
      <c r="H47" s="266"/>
      <c r="I47" s="266"/>
      <c r="J47" s="266"/>
      <c r="K47" s="266"/>
      <c r="L47" s="266"/>
      <c r="M47" s="266"/>
      <c r="N47" s="266"/>
      <c r="O47" s="266"/>
      <c r="P47" s="266"/>
      <c r="Q47" s="266"/>
      <c r="R47" s="266"/>
      <c r="S47" s="266"/>
      <c r="T47" s="266"/>
      <c r="U47" s="266"/>
      <c r="V47" s="266"/>
      <c r="W47" s="266"/>
      <c r="X47" s="266"/>
      <c r="Y47" s="266"/>
      <c r="Z47" s="266"/>
      <c r="AA47" s="266"/>
    </row>
    <row r="48" spans="2:27" x14ac:dyDescent="0.3">
      <c r="B48" s="266"/>
      <c r="C48" s="266"/>
      <c r="D48" s="266"/>
      <c r="E48" s="266"/>
      <c r="F48" s="266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266"/>
      <c r="R48" s="266"/>
      <c r="S48" s="266"/>
      <c r="T48" s="266"/>
      <c r="U48" s="266"/>
      <c r="V48" s="266"/>
      <c r="W48" s="266"/>
      <c r="X48" s="266"/>
      <c r="Y48" s="266"/>
      <c r="Z48" s="266"/>
      <c r="AA48" s="266"/>
    </row>
    <row r="49" spans="2:27" x14ac:dyDescent="0.3">
      <c r="B49" s="266"/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6"/>
      <c r="W49" s="266"/>
      <c r="X49" s="266"/>
      <c r="Y49" s="266"/>
      <c r="Z49" s="266"/>
      <c r="AA49" s="266"/>
    </row>
    <row r="50" spans="2:27" x14ac:dyDescent="0.3">
      <c r="B50" s="266"/>
      <c r="C50" s="266"/>
      <c r="D50" s="266"/>
      <c r="E50" s="266"/>
      <c r="F50" s="266"/>
      <c r="G50" s="266"/>
      <c r="H50" s="266"/>
      <c r="I50" s="266"/>
      <c r="J50" s="266"/>
      <c r="K50" s="266"/>
      <c r="L50" s="266"/>
      <c r="M50" s="266"/>
      <c r="N50" s="266"/>
      <c r="O50" s="266"/>
      <c r="P50" s="266"/>
      <c r="Q50" s="266"/>
      <c r="R50" s="266"/>
      <c r="S50" s="266"/>
      <c r="T50" s="266"/>
      <c r="U50" s="266"/>
      <c r="V50" s="266"/>
      <c r="W50" s="266"/>
      <c r="X50" s="266"/>
      <c r="Y50" s="266"/>
      <c r="Z50" s="266"/>
      <c r="AA50" s="266"/>
    </row>
    <row r="51" spans="2:27" x14ac:dyDescent="0.3">
      <c r="B51" s="266"/>
      <c r="C51" s="266"/>
      <c r="D51" s="266"/>
      <c r="E51" s="266"/>
      <c r="F51" s="266"/>
      <c r="G51" s="266"/>
      <c r="H51" s="266"/>
      <c r="I51" s="266"/>
      <c r="J51" s="266"/>
      <c r="K51" s="266"/>
      <c r="L51" s="266"/>
      <c r="M51" s="266"/>
      <c r="N51" s="266"/>
      <c r="O51" s="266"/>
      <c r="P51" s="266"/>
      <c r="Q51" s="266"/>
      <c r="R51" s="266"/>
      <c r="S51" s="266"/>
      <c r="T51" s="266"/>
      <c r="U51" s="266"/>
      <c r="V51" s="266"/>
      <c r="W51" s="266"/>
      <c r="X51" s="266"/>
      <c r="Y51" s="266"/>
      <c r="Z51" s="266"/>
      <c r="AA51" s="266"/>
    </row>
    <row r="52" spans="2:27" x14ac:dyDescent="0.3">
      <c r="B52" s="266"/>
      <c r="C52" s="266"/>
      <c r="D52" s="266"/>
      <c r="E52" s="266"/>
      <c r="F52" s="266"/>
      <c r="G52" s="266"/>
      <c r="H52" s="266"/>
      <c r="I52" s="266"/>
      <c r="J52" s="266"/>
      <c r="K52" s="266"/>
      <c r="L52" s="266"/>
      <c r="M52" s="266"/>
      <c r="N52" s="266"/>
      <c r="O52" s="266"/>
      <c r="P52" s="266"/>
      <c r="Q52" s="266"/>
      <c r="R52" s="266"/>
      <c r="S52" s="266"/>
      <c r="T52" s="266"/>
      <c r="U52" s="266"/>
      <c r="V52" s="266"/>
      <c r="W52" s="266"/>
      <c r="X52" s="266"/>
      <c r="Y52" s="266"/>
      <c r="Z52" s="266"/>
      <c r="AA52" s="266"/>
    </row>
    <row r="53" spans="2:27" x14ac:dyDescent="0.3">
      <c r="B53" s="266"/>
      <c r="C53" s="266"/>
      <c r="D53" s="266"/>
      <c r="E53" s="266"/>
      <c r="F53" s="266"/>
      <c r="G53" s="266"/>
      <c r="H53" s="266"/>
      <c r="I53" s="266"/>
      <c r="J53" s="266"/>
      <c r="K53" s="266"/>
      <c r="L53" s="266"/>
      <c r="M53" s="266"/>
      <c r="N53" s="266"/>
      <c r="O53" s="266"/>
      <c r="P53" s="266"/>
      <c r="Q53" s="266"/>
      <c r="R53" s="266"/>
      <c r="S53" s="266"/>
      <c r="T53" s="266"/>
      <c r="U53" s="266"/>
      <c r="V53" s="266"/>
      <c r="W53" s="266"/>
      <c r="X53" s="266"/>
      <c r="Y53" s="266"/>
      <c r="Z53" s="266"/>
      <c r="AA53" s="266"/>
    </row>
    <row r="54" spans="2:27" x14ac:dyDescent="0.3">
      <c r="B54" s="266"/>
      <c r="C54" s="266"/>
      <c r="D54" s="266"/>
      <c r="E54" s="266"/>
      <c r="F54" s="266"/>
      <c r="G54" s="266"/>
      <c r="H54" s="266"/>
      <c r="I54" s="266"/>
      <c r="J54" s="266"/>
      <c r="K54" s="266"/>
      <c r="L54" s="266"/>
      <c r="M54" s="266"/>
      <c r="N54" s="266"/>
      <c r="O54" s="266"/>
      <c r="P54" s="266"/>
      <c r="Q54" s="266"/>
      <c r="R54" s="266"/>
      <c r="S54" s="266"/>
      <c r="T54" s="266"/>
      <c r="U54" s="266"/>
      <c r="V54" s="266"/>
      <c r="W54" s="266"/>
      <c r="X54" s="266"/>
      <c r="Y54" s="266"/>
      <c r="Z54" s="266"/>
      <c r="AA54" s="266"/>
    </row>
    <row r="55" spans="2:27" x14ac:dyDescent="0.3">
      <c r="B55" s="266"/>
      <c r="C55" s="266"/>
      <c r="D55" s="266"/>
      <c r="E55" s="266"/>
      <c r="F55" s="266"/>
      <c r="G55" s="266"/>
      <c r="H55" s="266"/>
      <c r="I55" s="266"/>
      <c r="J55" s="266"/>
      <c r="K55" s="266"/>
      <c r="L55" s="266"/>
      <c r="M55" s="266"/>
      <c r="N55" s="266"/>
      <c r="O55" s="266"/>
      <c r="P55" s="266"/>
      <c r="Q55" s="266"/>
      <c r="R55" s="266"/>
      <c r="S55" s="266"/>
      <c r="T55" s="266"/>
      <c r="U55" s="266"/>
      <c r="V55" s="266"/>
      <c r="W55" s="266"/>
      <c r="X55" s="266"/>
      <c r="Y55" s="266"/>
      <c r="Z55" s="266"/>
      <c r="AA55" s="266"/>
    </row>
    <row r="56" spans="2:27" x14ac:dyDescent="0.3">
      <c r="B56" s="266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  <c r="S56" s="266"/>
      <c r="T56" s="266"/>
      <c r="U56" s="266"/>
      <c r="V56" s="266"/>
      <c r="W56" s="266"/>
      <c r="X56" s="266"/>
      <c r="Y56" s="266"/>
      <c r="Z56" s="266"/>
      <c r="AA56" s="266"/>
    </row>
    <row r="57" spans="2:27" x14ac:dyDescent="0.3">
      <c r="B57" s="266"/>
      <c r="C57" s="266"/>
      <c r="D57" s="266"/>
      <c r="E57" s="266"/>
      <c r="F57" s="266"/>
      <c r="G57" s="266"/>
      <c r="H57" s="266"/>
      <c r="I57" s="266"/>
      <c r="J57" s="266"/>
      <c r="K57" s="266"/>
      <c r="L57" s="266"/>
      <c r="M57" s="266"/>
      <c r="N57" s="266"/>
      <c r="O57" s="266"/>
      <c r="P57" s="266"/>
      <c r="Q57" s="266"/>
      <c r="R57" s="266"/>
      <c r="S57" s="266"/>
      <c r="T57" s="266"/>
      <c r="U57" s="266"/>
      <c r="V57" s="266"/>
      <c r="W57" s="266"/>
      <c r="X57" s="266"/>
      <c r="Y57" s="266"/>
      <c r="Z57" s="266"/>
      <c r="AA57" s="266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B2"/>
  <sheetViews>
    <sheetView showGridLines="0" workbookViewId="0">
      <selection activeCell="B2" sqref="B2"/>
    </sheetView>
  </sheetViews>
  <sheetFormatPr defaultRowHeight="12.75" x14ac:dyDescent="0.2"/>
  <cols>
    <col min="1" max="1" width="3.140625" customWidth="1"/>
  </cols>
  <sheetData>
    <row r="2" spans="2:2" ht="20.25" x14ac:dyDescent="0.2">
      <c r="B2" s="1" t="str">
        <f ca="1">RIGHT(CELL("filename", B2), LEN(CELL("filename", B2)) - SEARCH("]", CELL("filename", B2)))</f>
        <v>Other Analysis &gt;&gt;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"/>
  <sheetViews>
    <sheetView showGridLines="0" workbookViewId="0">
      <selection activeCell="F45" sqref="F45"/>
    </sheetView>
  </sheetViews>
  <sheetFormatPr defaultRowHeight="12.75" x14ac:dyDescent="0.2"/>
  <cols>
    <col min="1" max="1" width="2.85546875" customWidth="1"/>
  </cols>
  <sheetData>
    <row r="2" spans="2:2" ht="20.25" x14ac:dyDescent="0.2">
      <c r="B2" s="1" t="str">
        <f ca="1">RIGHT(CELL("filename", B2), LEN(CELL("filename", B2)) - SEARCH("]", CELL("filename", B2)))</f>
        <v>Other Analysis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0000"/>
  </sheetPr>
  <dimension ref="B2"/>
  <sheetViews>
    <sheetView showGridLines="0" workbookViewId="0">
      <selection activeCell="P41" sqref="P41"/>
    </sheetView>
  </sheetViews>
  <sheetFormatPr defaultRowHeight="12.75" x14ac:dyDescent="0.2"/>
  <cols>
    <col min="1" max="1" width="2.85546875" style="78" customWidth="1"/>
    <col min="2" max="16384" width="9.140625" style="78"/>
  </cols>
  <sheetData>
    <row r="2" spans="2:2" ht="20.25" x14ac:dyDescent="0.2">
      <c r="B2" s="1" t="str">
        <f ca="1">RIGHT(CELL("filename", B2), LEN(CELL("filename", B2)) - SEARCH("]", CELL("filename", B2)))</f>
        <v>Revenue Forecast &gt;&gt;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2:L1897"/>
  <sheetViews>
    <sheetView showGridLines="0" zoomScale="85" zoomScaleNormal="85" workbookViewId="0">
      <pane xSplit="2" ySplit="8" topLeftCell="C9" activePane="bottomRight" state="frozenSplit"/>
      <selection activeCell="B12" sqref="B12:Q12"/>
      <selection pane="topRight" activeCell="B12" sqref="B12:Q12"/>
      <selection pane="bottomLeft" activeCell="B12" sqref="B12:Q12"/>
      <selection pane="bottomRight" activeCell="H8" sqref="H8"/>
    </sheetView>
  </sheetViews>
  <sheetFormatPr defaultRowHeight="12.75" outlineLevelRow="1" x14ac:dyDescent="0.2"/>
  <cols>
    <col min="1" max="1" width="5.140625" style="78" bestFit="1" customWidth="1"/>
    <col min="2" max="2" width="13.140625" style="78" customWidth="1"/>
    <col min="3" max="7" width="9.140625" style="80"/>
    <col min="8" max="16384" width="9.140625" style="78"/>
  </cols>
  <sheetData>
    <row r="2" spans="1:12" ht="20.25" x14ac:dyDescent="0.2">
      <c r="B2" s="1" t="str">
        <f ca="1">RIGHT(CELL("filename", B2), LEN(CELL("filename", B2)) - SEARCH("]", CELL("filename", B2)))</f>
        <v>Revenue Data</v>
      </c>
    </row>
    <row r="4" spans="1:12" s="58" customFormat="1" x14ac:dyDescent="0.2">
      <c r="B4" s="56" t="s">
        <v>6688</v>
      </c>
      <c r="C4" s="57"/>
      <c r="D4" s="57"/>
      <c r="E4" s="57"/>
      <c r="F4" s="57"/>
      <c r="G4" s="57"/>
    </row>
    <row r="5" spans="1:12" outlineLevel="1" x14ac:dyDescent="0.2">
      <c r="C5" s="59"/>
    </row>
    <row r="6" spans="1:12" outlineLevel="1" x14ac:dyDescent="0.2">
      <c r="B6" s="80">
        <v>1</v>
      </c>
      <c r="C6" s="80">
        <v>2</v>
      </c>
      <c r="D6" s="80">
        <v>3</v>
      </c>
      <c r="E6" s="80">
        <v>4</v>
      </c>
      <c r="F6" s="80">
        <v>5</v>
      </c>
      <c r="G6" s="80">
        <v>6</v>
      </c>
      <c r="H6" s="80">
        <v>7</v>
      </c>
      <c r="I6" s="80">
        <v>8</v>
      </c>
      <c r="J6" s="80">
        <v>9</v>
      </c>
      <c r="K6" s="80">
        <v>10</v>
      </c>
      <c r="L6" s="80">
        <v>11</v>
      </c>
    </row>
    <row r="7" spans="1:12" outlineLevel="1" x14ac:dyDescent="0.2">
      <c r="C7" s="969" t="s">
        <v>1465</v>
      </c>
      <c r="D7" s="970"/>
      <c r="E7" s="970"/>
      <c r="F7" s="970"/>
      <c r="G7" s="970"/>
      <c r="H7" s="969" t="s">
        <v>1466</v>
      </c>
      <c r="I7" s="970"/>
      <c r="J7" s="970"/>
      <c r="K7" s="970"/>
      <c r="L7" s="971"/>
    </row>
    <row r="8" spans="1:12" s="60" customFormat="1" ht="38.25" outlineLevel="1" x14ac:dyDescent="0.2">
      <c r="B8" s="66" t="s">
        <v>314</v>
      </c>
      <c r="C8" s="67" t="s">
        <v>1467</v>
      </c>
      <c r="D8" s="67" t="s">
        <v>1468</v>
      </c>
      <c r="E8" s="67" t="s">
        <v>1469</v>
      </c>
      <c r="F8" s="67" t="s">
        <v>1470</v>
      </c>
      <c r="G8" s="67" t="s">
        <v>1471</v>
      </c>
      <c r="H8" s="68" t="s">
        <v>1472</v>
      </c>
      <c r="I8" s="84" t="s">
        <v>1473</v>
      </c>
      <c r="J8" s="84" t="s">
        <v>1474</v>
      </c>
      <c r="K8" s="84" t="s">
        <v>1475</v>
      </c>
      <c r="L8" s="69" t="s">
        <v>1476</v>
      </c>
    </row>
    <row r="9" spans="1:12" outlineLevel="1" x14ac:dyDescent="0.2">
      <c r="A9" s="78">
        <v>1</v>
      </c>
      <c r="B9" s="171" t="s">
        <v>903</v>
      </c>
      <c r="C9" s="172">
        <v>0</v>
      </c>
      <c r="D9" s="172">
        <v>1859.9050799999989</v>
      </c>
      <c r="E9" s="172">
        <v>1220.0762395833319</v>
      </c>
      <c r="F9" s="172">
        <v>478.43183333333326</v>
      </c>
      <c r="G9" s="172">
        <v>788.70883186350079</v>
      </c>
      <c r="H9" s="173">
        <v>0</v>
      </c>
      <c r="I9" s="173">
        <v>4.8387096774193547E-2</v>
      </c>
      <c r="J9" s="173">
        <v>0.16129032258064516</v>
      </c>
      <c r="K9" s="173">
        <v>0</v>
      </c>
      <c r="L9" s="173">
        <v>0.79032258064516125</v>
      </c>
    </row>
    <row r="10" spans="1:12" outlineLevel="1" x14ac:dyDescent="0.2">
      <c r="A10" s="78">
        <v>2</v>
      </c>
      <c r="B10" s="174" t="s">
        <v>780</v>
      </c>
      <c r="C10" s="175">
        <v>0</v>
      </c>
      <c r="D10" s="175">
        <v>2807.7014666666664</v>
      </c>
      <c r="E10" s="175">
        <v>1139.9687500000002</v>
      </c>
      <c r="F10" s="175">
        <v>480.44284960965899</v>
      </c>
      <c r="G10" s="175">
        <v>507.5106805787579</v>
      </c>
      <c r="H10" s="176">
        <v>0</v>
      </c>
      <c r="I10" s="176">
        <v>0</v>
      </c>
      <c r="J10" s="176">
        <v>0</v>
      </c>
      <c r="K10" s="176">
        <v>0.44444444444444442</v>
      </c>
      <c r="L10" s="176">
        <v>0.55555555555555558</v>
      </c>
    </row>
    <row r="11" spans="1:12" outlineLevel="1" x14ac:dyDescent="0.2">
      <c r="A11" s="78">
        <v>3</v>
      </c>
      <c r="B11" s="174" t="s">
        <v>1495</v>
      </c>
      <c r="C11" s="175">
        <v>0</v>
      </c>
      <c r="D11" s="175">
        <v>2936.5708943915106</v>
      </c>
      <c r="E11" s="175">
        <v>0</v>
      </c>
      <c r="F11" s="175">
        <v>1515.4000267943652</v>
      </c>
      <c r="G11" s="175">
        <v>279.23951836355377</v>
      </c>
      <c r="H11" s="176">
        <v>6.5238716391403218E-2</v>
      </c>
      <c r="I11" s="176">
        <v>0.14678894374533422</v>
      </c>
      <c r="J11" s="176">
        <v>4.4604720453310549E-3</v>
      </c>
      <c r="K11" s="176">
        <v>0.24539347483235679</v>
      </c>
      <c r="L11" s="176">
        <v>0.53811839298557462</v>
      </c>
    </row>
    <row r="12" spans="1:12" outlineLevel="1" x14ac:dyDescent="0.2">
      <c r="A12" s="78">
        <v>4</v>
      </c>
      <c r="B12" s="154" t="s">
        <v>376</v>
      </c>
      <c r="C12" s="177">
        <v>323.40048979591847</v>
      </c>
      <c r="D12" s="177">
        <v>2416.4957617694245</v>
      </c>
      <c r="E12" s="177">
        <v>1661.5004761904761</v>
      </c>
      <c r="F12" s="177">
        <v>785.62270018582058</v>
      </c>
      <c r="G12" s="177">
        <v>291.64</v>
      </c>
      <c r="H12" s="178">
        <v>0</v>
      </c>
      <c r="I12" s="178">
        <v>1.4492753623188406E-2</v>
      </c>
      <c r="J12" s="178">
        <v>0</v>
      </c>
      <c r="K12" s="178">
        <v>0.14492753623188404</v>
      </c>
      <c r="L12" s="178">
        <v>0.84057971014492761</v>
      </c>
    </row>
    <row r="13" spans="1:12" outlineLevel="1" x14ac:dyDescent="0.2">
      <c r="A13" s="78">
        <v>5</v>
      </c>
      <c r="B13" s="154" t="s">
        <v>178</v>
      </c>
      <c r="C13" s="177">
        <v>2378.9610084033616</v>
      </c>
      <c r="D13" s="177">
        <v>4740.2274665032282</v>
      </c>
      <c r="E13" s="177">
        <v>2825.9955833333338</v>
      </c>
      <c r="F13" s="177">
        <v>2107.3255625319725</v>
      </c>
      <c r="G13" s="177">
        <v>654.43469710972226</v>
      </c>
      <c r="H13" s="178">
        <v>0</v>
      </c>
      <c r="I13" s="178">
        <v>0</v>
      </c>
      <c r="J13" s="178">
        <v>0</v>
      </c>
      <c r="K13" s="178">
        <v>0</v>
      </c>
      <c r="L13" s="178">
        <v>1</v>
      </c>
    </row>
    <row r="14" spans="1:12" outlineLevel="1" x14ac:dyDescent="0.2">
      <c r="A14" s="78">
        <v>6</v>
      </c>
      <c r="B14" s="154" t="s">
        <v>378</v>
      </c>
      <c r="C14" s="177">
        <v>323.40048979591847</v>
      </c>
      <c r="D14" s="177">
        <v>2416.4957617694245</v>
      </c>
      <c r="E14" s="177">
        <v>1661.5004761904761</v>
      </c>
      <c r="F14" s="177">
        <v>285</v>
      </c>
      <c r="G14" s="177">
        <v>176.63857142857097</v>
      </c>
      <c r="H14" s="178">
        <v>0</v>
      </c>
      <c r="I14" s="178">
        <v>8.0645161290322578E-2</v>
      </c>
      <c r="J14" s="178">
        <v>3.2258064516129031E-2</v>
      </c>
      <c r="K14" s="178">
        <v>0.35483870967741932</v>
      </c>
      <c r="L14" s="178">
        <v>0.532258064516129</v>
      </c>
    </row>
    <row r="15" spans="1:12" outlineLevel="1" x14ac:dyDescent="0.2">
      <c r="A15" s="78">
        <v>7</v>
      </c>
      <c r="B15" s="154" t="s">
        <v>379</v>
      </c>
      <c r="C15" s="177">
        <v>0</v>
      </c>
      <c r="D15" s="177">
        <v>0</v>
      </c>
      <c r="E15" s="177">
        <v>0</v>
      </c>
      <c r="F15" s="177">
        <v>0</v>
      </c>
      <c r="G15" s="177">
        <v>375.77657142857163</v>
      </c>
      <c r="H15" s="178">
        <v>5.2631578947368425E-2</v>
      </c>
      <c r="I15" s="178">
        <v>0</v>
      </c>
      <c r="J15" s="178">
        <v>5.2631578947368425E-2</v>
      </c>
      <c r="K15" s="178">
        <v>5.2631578947368425E-2</v>
      </c>
      <c r="L15" s="178">
        <v>0.84210526315789469</v>
      </c>
    </row>
    <row r="16" spans="1:12" outlineLevel="1" x14ac:dyDescent="0.2">
      <c r="A16" s="78">
        <v>8</v>
      </c>
      <c r="B16" s="154" t="s">
        <v>9</v>
      </c>
      <c r="C16" s="177">
        <v>288.47000000000003</v>
      </c>
      <c r="D16" s="177">
        <v>3695</v>
      </c>
      <c r="E16" s="177">
        <v>0</v>
      </c>
      <c r="F16" s="177">
        <v>390.02360000000004</v>
      </c>
      <c r="G16" s="177">
        <v>540.05196394230768</v>
      </c>
      <c r="H16" s="178">
        <v>5.434782608695652E-2</v>
      </c>
      <c r="I16" s="178">
        <v>7.6086956521739135E-2</v>
      </c>
      <c r="J16" s="178">
        <v>1.0869565217391304E-2</v>
      </c>
      <c r="K16" s="178">
        <v>0.22826086956521738</v>
      </c>
      <c r="L16" s="178">
        <v>0.63043478260869568</v>
      </c>
    </row>
    <row r="17" spans="1:12" outlineLevel="1" x14ac:dyDescent="0.2">
      <c r="A17" s="78">
        <v>9</v>
      </c>
      <c r="B17" s="154" t="s">
        <v>381</v>
      </c>
      <c r="C17" s="177">
        <v>3460.5285840875736</v>
      </c>
      <c r="D17" s="177">
        <v>5498.6224249998158</v>
      </c>
      <c r="E17" s="177">
        <v>3738.4933333333352</v>
      </c>
      <c r="F17" s="177">
        <v>745.63</v>
      </c>
      <c r="G17" s="177">
        <v>653.30999999999995</v>
      </c>
      <c r="H17" s="178">
        <v>0</v>
      </c>
      <c r="I17" s="178">
        <v>0.5</v>
      </c>
      <c r="J17" s="178">
        <v>0</v>
      </c>
      <c r="K17" s="178">
        <v>0.125</v>
      </c>
      <c r="L17" s="178">
        <v>0.375</v>
      </c>
    </row>
    <row r="18" spans="1:12" outlineLevel="1" x14ac:dyDescent="0.2">
      <c r="A18" s="78">
        <v>10</v>
      </c>
      <c r="B18" s="154" t="s">
        <v>382</v>
      </c>
      <c r="C18" s="177">
        <v>136.92300000000012</v>
      </c>
      <c r="D18" s="177">
        <v>2336.3425000000002</v>
      </c>
      <c r="E18" s="177">
        <v>1080.3992954434091</v>
      </c>
      <c r="F18" s="177">
        <v>1303.06</v>
      </c>
      <c r="G18" s="177">
        <v>195.19315789473671</v>
      </c>
      <c r="H18" s="178">
        <v>0.21176470588235294</v>
      </c>
      <c r="I18" s="178">
        <v>9.4117647058823514E-2</v>
      </c>
      <c r="J18" s="178">
        <v>0</v>
      </c>
      <c r="K18" s="178">
        <v>0.1176470588235294</v>
      </c>
      <c r="L18" s="178">
        <v>0.57647058823529418</v>
      </c>
    </row>
    <row r="19" spans="1:12" outlineLevel="1" x14ac:dyDescent="0.2">
      <c r="A19" s="78">
        <v>11</v>
      </c>
      <c r="B19" s="154" t="s">
        <v>383</v>
      </c>
      <c r="C19" s="177">
        <v>297.48399999999998</v>
      </c>
      <c r="D19" s="177">
        <v>578.81555555555576</v>
      </c>
      <c r="E19" s="177">
        <v>526.36640083298744</v>
      </c>
      <c r="F19" s="177">
        <v>300.36801781400959</v>
      </c>
      <c r="G19" s="177">
        <v>309.46438626374157</v>
      </c>
      <c r="H19" s="178">
        <v>6.6666666666666666E-2</v>
      </c>
      <c r="I19" s="178">
        <v>3.9999999999999994E-2</v>
      </c>
      <c r="J19" s="178">
        <v>0</v>
      </c>
      <c r="K19" s="178">
        <v>0.21333333333333332</v>
      </c>
      <c r="L19" s="178">
        <v>0.68</v>
      </c>
    </row>
    <row r="20" spans="1:12" outlineLevel="1" x14ac:dyDescent="0.2">
      <c r="A20" s="78">
        <v>12</v>
      </c>
      <c r="B20" s="154" t="s">
        <v>8</v>
      </c>
      <c r="C20" s="177">
        <v>313.07699999999994</v>
      </c>
      <c r="D20" s="177">
        <v>3883.3174999999992</v>
      </c>
      <c r="E20" s="177">
        <v>2176</v>
      </c>
      <c r="F20" s="177">
        <v>997.32154111405941</v>
      </c>
      <c r="G20" s="177">
        <v>475.64070811640357</v>
      </c>
      <c r="H20" s="178">
        <v>6.117647058823529E-2</v>
      </c>
      <c r="I20" s="178">
        <v>1.411764705882353E-2</v>
      </c>
      <c r="J20" s="178">
        <v>1.4117647058823528E-2</v>
      </c>
      <c r="K20" s="178">
        <v>7.5294117647058789E-2</v>
      </c>
      <c r="L20" s="178">
        <v>0.83529411764705885</v>
      </c>
    </row>
    <row r="21" spans="1:12" outlineLevel="1" x14ac:dyDescent="0.2">
      <c r="A21" s="78">
        <v>13</v>
      </c>
      <c r="B21" s="154" t="s">
        <v>385</v>
      </c>
      <c r="C21" s="177">
        <v>273.05581548537282</v>
      </c>
      <c r="D21" s="177">
        <v>3237.5</v>
      </c>
      <c r="E21" s="177">
        <v>1011.4965826330518</v>
      </c>
      <c r="F21" s="177">
        <v>758.1008045386277</v>
      </c>
      <c r="G21" s="177">
        <v>680.97416931216935</v>
      </c>
      <c r="H21" s="178">
        <v>0</v>
      </c>
      <c r="I21" s="178">
        <v>4.0816326530612242E-2</v>
      </c>
      <c r="J21" s="178">
        <v>0</v>
      </c>
      <c r="K21" s="178">
        <v>4.0816326530612242E-2</v>
      </c>
      <c r="L21" s="178">
        <v>0.91836734693877542</v>
      </c>
    </row>
    <row r="22" spans="1:12" outlineLevel="1" x14ac:dyDescent="0.2">
      <c r="A22" s="78">
        <v>14</v>
      </c>
      <c r="B22" s="154" t="s">
        <v>12</v>
      </c>
      <c r="C22" s="177">
        <v>225</v>
      </c>
      <c r="D22" s="177">
        <v>3300</v>
      </c>
      <c r="E22" s="177">
        <v>0</v>
      </c>
      <c r="F22" s="177">
        <v>863.18838656135597</v>
      </c>
      <c r="G22" s="177">
        <v>477.94872121434696</v>
      </c>
      <c r="H22" s="178">
        <v>2.6455026455026454E-2</v>
      </c>
      <c r="I22" s="178">
        <v>4.7619047619047616E-2</v>
      </c>
      <c r="J22" s="178">
        <v>5.2910052910052907E-3</v>
      </c>
      <c r="K22" s="178">
        <v>0.12698412698412698</v>
      </c>
      <c r="L22" s="178">
        <v>0.79365079365079361</v>
      </c>
    </row>
    <row r="23" spans="1:12" outlineLevel="1" x14ac:dyDescent="0.2">
      <c r="A23" s="78">
        <v>15</v>
      </c>
      <c r="B23" s="154" t="s">
        <v>108</v>
      </c>
      <c r="C23" s="177">
        <v>0</v>
      </c>
      <c r="D23" s="177">
        <v>2103.12</v>
      </c>
      <c r="E23" s="177">
        <v>0</v>
      </c>
      <c r="F23" s="177">
        <v>645.72716363636357</v>
      </c>
      <c r="G23" s="177">
        <v>415.80696106273496</v>
      </c>
      <c r="H23" s="178">
        <v>0</v>
      </c>
      <c r="I23" s="178">
        <v>7.2992700729927005E-3</v>
      </c>
      <c r="J23" s="178">
        <v>0</v>
      </c>
      <c r="K23" s="178">
        <v>8.7591240875912399E-2</v>
      </c>
      <c r="L23" s="178">
        <v>0.90510948905109478</v>
      </c>
    </row>
    <row r="24" spans="1:12" outlineLevel="1" x14ac:dyDescent="0.2">
      <c r="A24" s="78">
        <v>16</v>
      </c>
      <c r="B24" s="154" t="s">
        <v>1743</v>
      </c>
      <c r="C24" s="177">
        <v>273.05581548537282</v>
      </c>
      <c r="D24" s="177">
        <v>2918.1202279487316</v>
      </c>
      <c r="E24" s="177">
        <v>1011.4965826330518</v>
      </c>
      <c r="F24" s="177">
        <v>758.1008045386277</v>
      </c>
      <c r="G24" s="177">
        <v>366.83775742241971</v>
      </c>
      <c r="H24" s="178">
        <v>0</v>
      </c>
      <c r="I24" s="178">
        <v>0</v>
      </c>
      <c r="J24" s="178">
        <v>0</v>
      </c>
      <c r="K24" s="178">
        <v>0</v>
      </c>
      <c r="L24" s="178">
        <v>1</v>
      </c>
    </row>
    <row r="25" spans="1:12" outlineLevel="1" x14ac:dyDescent="0.2">
      <c r="A25" s="78">
        <v>17</v>
      </c>
      <c r="B25" s="154" t="s">
        <v>387</v>
      </c>
      <c r="C25" s="177">
        <v>2574.1966666666649</v>
      </c>
      <c r="D25" s="177">
        <v>4967.8039999999992</v>
      </c>
      <c r="E25" s="177">
        <v>3738.4933333333352</v>
      </c>
      <c r="F25" s="177">
        <v>1878.2086538461554</v>
      </c>
      <c r="G25" s="177">
        <v>1025.9978871527783</v>
      </c>
      <c r="H25" s="178">
        <v>8.3969465648854963E-2</v>
      </c>
      <c r="I25" s="178">
        <v>7.6335877862595408E-2</v>
      </c>
      <c r="J25" s="178">
        <v>0</v>
      </c>
      <c r="K25" s="178">
        <v>0.17557251908396945</v>
      </c>
      <c r="L25" s="178">
        <v>0.66412213740458004</v>
      </c>
    </row>
    <row r="26" spans="1:12" outlineLevel="1" x14ac:dyDescent="0.2">
      <c r="A26" s="78">
        <v>18</v>
      </c>
      <c r="B26" s="154" t="s">
        <v>388</v>
      </c>
      <c r="C26" s="177">
        <v>905.35812499999997</v>
      </c>
      <c r="D26" s="177">
        <v>1016.4784968982912</v>
      </c>
      <c r="E26" s="177">
        <v>686.95857499999977</v>
      </c>
      <c r="F26" s="177">
        <v>404.05284652219734</v>
      </c>
      <c r="G26" s="177">
        <v>251.43000000000004</v>
      </c>
      <c r="H26" s="178">
        <v>0</v>
      </c>
      <c r="I26" s="178">
        <v>0</v>
      </c>
      <c r="J26" s="178">
        <v>0</v>
      </c>
      <c r="K26" s="178">
        <v>0.19999999999999998</v>
      </c>
      <c r="L26" s="178">
        <v>0.79999999999999993</v>
      </c>
    </row>
    <row r="27" spans="1:12" outlineLevel="1" x14ac:dyDescent="0.2">
      <c r="A27" s="78">
        <v>19</v>
      </c>
      <c r="B27" s="154" t="s">
        <v>390</v>
      </c>
      <c r="C27" s="177">
        <v>346.03653675213673</v>
      </c>
      <c r="D27" s="177">
        <v>3438.0991671672305</v>
      </c>
      <c r="E27" s="177">
        <v>754.47337500000003</v>
      </c>
      <c r="F27" s="177">
        <v>1146.4805676108369</v>
      </c>
      <c r="G27" s="177">
        <v>369.44526804165429</v>
      </c>
      <c r="H27" s="178">
        <v>0</v>
      </c>
      <c r="I27" s="178">
        <v>0.2</v>
      </c>
      <c r="J27" s="178">
        <v>0</v>
      </c>
      <c r="K27" s="178">
        <v>0.2</v>
      </c>
      <c r="L27" s="178">
        <v>0.60000000000000009</v>
      </c>
    </row>
    <row r="28" spans="1:12" outlineLevel="1" x14ac:dyDescent="0.2">
      <c r="A28" s="78">
        <v>20</v>
      </c>
      <c r="B28" s="154" t="s">
        <v>391</v>
      </c>
      <c r="C28" s="177">
        <v>108.97866666666664</v>
      </c>
      <c r="D28" s="177">
        <v>2643.3275833333332</v>
      </c>
      <c r="E28" s="177">
        <v>2359.0699999999997</v>
      </c>
      <c r="F28" s="177">
        <v>1356.1383014755197</v>
      </c>
      <c r="G28" s="177">
        <v>313.07539840338211</v>
      </c>
      <c r="H28" s="178">
        <v>0</v>
      </c>
      <c r="I28" s="178">
        <v>0</v>
      </c>
      <c r="J28" s="178">
        <v>0</v>
      </c>
      <c r="K28" s="178">
        <v>0.5</v>
      </c>
      <c r="L28" s="178">
        <v>0.5</v>
      </c>
    </row>
    <row r="29" spans="1:12" outlineLevel="1" x14ac:dyDescent="0.2">
      <c r="A29" s="78">
        <v>21</v>
      </c>
      <c r="B29" s="154" t="s">
        <v>393</v>
      </c>
      <c r="C29" s="177">
        <v>202.23</v>
      </c>
      <c r="D29" s="177">
        <v>0</v>
      </c>
      <c r="E29" s="177">
        <v>1210.6400000000001</v>
      </c>
      <c r="F29" s="177">
        <v>544.02</v>
      </c>
      <c r="G29" s="177">
        <v>335.73225894929124</v>
      </c>
      <c r="H29" s="178">
        <v>0</v>
      </c>
      <c r="I29" s="178">
        <v>0.33333333333333331</v>
      </c>
      <c r="J29" s="178">
        <v>0</v>
      </c>
      <c r="K29" s="178">
        <v>0</v>
      </c>
      <c r="L29" s="178">
        <v>0.66666666666666663</v>
      </c>
    </row>
    <row r="30" spans="1:12" outlineLevel="1" x14ac:dyDescent="0.2">
      <c r="A30" s="78">
        <v>22</v>
      </c>
      <c r="B30" s="154" t="s">
        <v>394</v>
      </c>
      <c r="C30" s="177">
        <v>277.69296296296289</v>
      </c>
      <c r="D30" s="177">
        <v>2348.9558667921178</v>
      </c>
      <c r="E30" s="177">
        <v>1625.8986666666683</v>
      </c>
      <c r="F30" s="177">
        <v>1086.111990362476</v>
      </c>
      <c r="G30" s="177">
        <v>394.04</v>
      </c>
      <c r="H30" s="178">
        <v>0</v>
      </c>
      <c r="I30" s="178">
        <v>0</v>
      </c>
      <c r="J30" s="178">
        <v>0</v>
      </c>
      <c r="K30" s="178">
        <v>0</v>
      </c>
      <c r="L30" s="178">
        <v>1</v>
      </c>
    </row>
    <row r="31" spans="1:12" outlineLevel="1" x14ac:dyDescent="0.2">
      <c r="A31" s="78">
        <v>23</v>
      </c>
      <c r="B31" s="154" t="s">
        <v>395</v>
      </c>
      <c r="C31" s="177">
        <v>437.92999999999984</v>
      </c>
      <c r="D31" s="177">
        <v>3009.2377410317081</v>
      </c>
      <c r="E31" s="177">
        <v>2042.8507142857147</v>
      </c>
      <c r="F31" s="177">
        <v>253.73666666666699</v>
      </c>
      <c r="G31" s="177">
        <v>339.41715863453845</v>
      </c>
      <c r="H31" s="178">
        <v>7.8014184397163136E-2</v>
      </c>
      <c r="I31" s="178">
        <v>2.8368794326241138E-2</v>
      </c>
      <c r="J31" s="178">
        <v>0.10638297872340428</v>
      </c>
      <c r="K31" s="178">
        <v>0.12056737588652483</v>
      </c>
      <c r="L31" s="178">
        <v>0.66666666666666674</v>
      </c>
    </row>
    <row r="32" spans="1:12" outlineLevel="1" x14ac:dyDescent="0.2">
      <c r="A32" s="78">
        <v>24</v>
      </c>
      <c r="B32" s="154" t="s">
        <v>396</v>
      </c>
      <c r="C32" s="177">
        <v>0</v>
      </c>
      <c r="D32" s="177">
        <v>0</v>
      </c>
      <c r="E32" s="177">
        <v>676.25</v>
      </c>
      <c r="F32" s="177">
        <v>407.892</v>
      </c>
      <c r="G32" s="177">
        <v>572.75897142857139</v>
      </c>
      <c r="H32" s="178">
        <v>0</v>
      </c>
      <c r="I32" s="178">
        <v>0</v>
      </c>
      <c r="J32" s="178">
        <v>0</v>
      </c>
      <c r="K32" s="178">
        <v>0</v>
      </c>
      <c r="L32" s="178">
        <v>1</v>
      </c>
    </row>
    <row r="33" spans="1:12" outlineLevel="1" x14ac:dyDescent="0.2">
      <c r="A33" s="78">
        <v>25</v>
      </c>
      <c r="B33" s="154" t="s">
        <v>397</v>
      </c>
      <c r="C33" s="177">
        <v>255.89999999999998</v>
      </c>
      <c r="D33" s="177">
        <v>526.16666666666697</v>
      </c>
      <c r="E33" s="177">
        <v>1287.0174999999999</v>
      </c>
      <c r="F33" s="177">
        <v>325.37247619047616</v>
      </c>
      <c r="G33" s="177">
        <v>301.6689178002178</v>
      </c>
      <c r="H33" s="178">
        <v>4.0935672514619881E-2</v>
      </c>
      <c r="I33" s="178">
        <v>2.3391812865497078E-2</v>
      </c>
      <c r="J33" s="178">
        <v>1.1695906432748539E-2</v>
      </c>
      <c r="K33" s="178">
        <v>0.1257309941520468</v>
      </c>
      <c r="L33" s="178">
        <v>0.79824561403508776</v>
      </c>
    </row>
    <row r="34" spans="1:12" outlineLevel="1" x14ac:dyDescent="0.2">
      <c r="A34" s="78">
        <v>26</v>
      </c>
      <c r="B34" s="154" t="s">
        <v>116</v>
      </c>
      <c r="C34" s="177">
        <v>5904.0080952380958</v>
      </c>
      <c r="D34" s="177">
        <v>3279.7439948253659</v>
      </c>
      <c r="E34" s="177">
        <v>1804.1</v>
      </c>
      <c r="F34" s="177">
        <v>1375.919755963849</v>
      </c>
      <c r="G34" s="177">
        <v>556.82387223783837</v>
      </c>
      <c r="H34" s="178">
        <v>0</v>
      </c>
      <c r="I34" s="178">
        <v>0.25</v>
      </c>
      <c r="J34" s="178">
        <v>0</v>
      </c>
      <c r="K34" s="178">
        <v>0</v>
      </c>
      <c r="L34" s="178">
        <v>0.75</v>
      </c>
    </row>
    <row r="35" spans="1:12" outlineLevel="1" x14ac:dyDescent="0.2">
      <c r="A35" s="78">
        <v>27</v>
      </c>
      <c r="B35" s="154" t="s">
        <v>398</v>
      </c>
      <c r="C35" s="177">
        <v>694.0229777175324</v>
      </c>
      <c r="D35" s="177">
        <v>2337.008173055829</v>
      </c>
      <c r="E35" s="177">
        <v>922.23450603797278</v>
      </c>
      <c r="F35" s="177">
        <v>699.75351066512735</v>
      </c>
      <c r="G35" s="177">
        <v>351.19071111732552</v>
      </c>
      <c r="H35" s="178">
        <v>0</v>
      </c>
      <c r="I35" s="178">
        <v>0</v>
      </c>
      <c r="J35" s="178">
        <v>0</v>
      </c>
      <c r="K35" s="178">
        <v>0</v>
      </c>
      <c r="L35" s="178">
        <v>1</v>
      </c>
    </row>
    <row r="36" spans="1:12" outlineLevel="1" x14ac:dyDescent="0.2">
      <c r="A36" s="78">
        <v>28</v>
      </c>
      <c r="B36" s="154" t="s">
        <v>399</v>
      </c>
      <c r="C36" s="177">
        <v>1174.7827058449425</v>
      </c>
      <c r="D36" s="177">
        <v>3320.3264997584574</v>
      </c>
      <c r="E36" s="177">
        <v>1241.3366394081002</v>
      </c>
      <c r="F36" s="177">
        <v>989.02764726564396</v>
      </c>
      <c r="G36" s="177">
        <v>320.63183348510211</v>
      </c>
      <c r="H36" s="178">
        <v>0</v>
      </c>
      <c r="I36" s="178">
        <v>0</v>
      </c>
      <c r="J36" s="178">
        <v>0</v>
      </c>
      <c r="K36" s="178">
        <v>0</v>
      </c>
      <c r="L36" s="178">
        <v>1</v>
      </c>
    </row>
    <row r="37" spans="1:12" outlineLevel="1" x14ac:dyDescent="0.2">
      <c r="A37" s="78">
        <v>29</v>
      </c>
      <c r="B37" s="154" t="s">
        <v>403</v>
      </c>
      <c r="C37" s="177">
        <v>4877.18300441886</v>
      </c>
      <c r="D37" s="177">
        <v>3913.2942950383235</v>
      </c>
      <c r="E37" s="177">
        <v>2079.9913113553125</v>
      </c>
      <c r="F37" s="177">
        <v>1727.1594836699639</v>
      </c>
      <c r="G37" s="177">
        <v>751.5860935926662</v>
      </c>
      <c r="H37" s="178">
        <v>0</v>
      </c>
      <c r="I37" s="178">
        <v>0</v>
      </c>
      <c r="J37" s="178">
        <v>0</v>
      </c>
      <c r="K37" s="178">
        <v>0.14285714285714285</v>
      </c>
      <c r="L37" s="178">
        <v>0.85714285714285721</v>
      </c>
    </row>
    <row r="38" spans="1:12" outlineLevel="1" x14ac:dyDescent="0.2">
      <c r="A38" s="78">
        <v>30</v>
      </c>
      <c r="B38" s="154" t="s">
        <v>405</v>
      </c>
      <c r="C38" s="177">
        <v>1662.6901598746067</v>
      </c>
      <c r="D38" s="177">
        <v>4467.8240431985287</v>
      </c>
      <c r="E38" s="177">
        <v>3928.45</v>
      </c>
      <c r="F38" s="177">
        <v>855.23295721442071</v>
      </c>
      <c r="G38" s="177">
        <v>887.82990043290022</v>
      </c>
      <c r="H38" s="178">
        <v>7.5916230366492143E-2</v>
      </c>
      <c r="I38" s="178">
        <v>0.20942408376963351</v>
      </c>
      <c r="J38" s="178">
        <v>7.8534031413612562E-3</v>
      </c>
      <c r="K38" s="178">
        <v>0.26701570680628273</v>
      </c>
      <c r="L38" s="178">
        <v>0.43979057591623039</v>
      </c>
    </row>
    <row r="39" spans="1:12" outlineLevel="1" x14ac:dyDescent="0.2">
      <c r="A39" s="78">
        <v>31</v>
      </c>
      <c r="B39" s="154" t="s">
        <v>306</v>
      </c>
      <c r="C39" s="177">
        <v>6917.3624999999965</v>
      </c>
      <c r="D39" s="177">
        <v>4588.7579999999998</v>
      </c>
      <c r="E39" s="177">
        <v>0</v>
      </c>
      <c r="F39" s="177">
        <v>557.80904761904776</v>
      </c>
      <c r="G39" s="177">
        <v>652.0082666666666</v>
      </c>
      <c r="H39" s="178">
        <v>7.3529411764705871E-2</v>
      </c>
      <c r="I39" s="178">
        <v>7.3529411764705871E-2</v>
      </c>
      <c r="J39" s="178">
        <v>0</v>
      </c>
      <c r="K39" s="178">
        <v>0.14705882352941174</v>
      </c>
      <c r="L39" s="178">
        <v>0.70588235294117641</v>
      </c>
    </row>
    <row r="40" spans="1:12" outlineLevel="1" x14ac:dyDescent="0.2">
      <c r="A40" s="78">
        <v>32</v>
      </c>
      <c r="B40" s="154" t="s">
        <v>407</v>
      </c>
      <c r="C40" s="177">
        <v>1577.8969800457098</v>
      </c>
      <c r="D40" s="177">
        <v>3009.2377410317081</v>
      </c>
      <c r="E40" s="177">
        <v>2042.8507142857147</v>
      </c>
      <c r="F40" s="177">
        <v>1662.34</v>
      </c>
      <c r="G40" s="177">
        <v>371.16661111111142</v>
      </c>
      <c r="H40" s="178">
        <v>6.4516129032258063E-2</v>
      </c>
      <c r="I40" s="178">
        <v>3.2258064516129031E-2</v>
      </c>
      <c r="J40" s="178">
        <v>3.2258064516129031E-2</v>
      </c>
      <c r="K40" s="178">
        <v>6.4516129032258063E-2</v>
      </c>
      <c r="L40" s="178">
        <v>0.80645161290322576</v>
      </c>
    </row>
    <row r="41" spans="1:12" outlineLevel="1" x14ac:dyDescent="0.2">
      <c r="A41" s="78">
        <v>33</v>
      </c>
      <c r="B41" s="154" t="s">
        <v>408</v>
      </c>
      <c r="C41" s="177">
        <v>108.97866666666664</v>
      </c>
      <c r="D41" s="177">
        <v>2643.3275833333332</v>
      </c>
      <c r="E41" s="177">
        <v>2359.0699999999997</v>
      </c>
      <c r="F41" s="177">
        <v>1356.1383014755197</v>
      </c>
      <c r="G41" s="177">
        <v>313.07539840338211</v>
      </c>
      <c r="H41" s="178">
        <v>0</v>
      </c>
      <c r="I41" s="178">
        <v>0</v>
      </c>
      <c r="J41" s="178">
        <v>0</v>
      </c>
      <c r="K41" s="178">
        <v>0</v>
      </c>
      <c r="L41" s="178">
        <v>1</v>
      </c>
    </row>
    <row r="42" spans="1:12" outlineLevel="1" x14ac:dyDescent="0.2">
      <c r="A42" s="78">
        <v>34</v>
      </c>
      <c r="B42" s="154" t="s">
        <v>20</v>
      </c>
      <c r="C42" s="177">
        <v>0</v>
      </c>
      <c r="D42" s="177">
        <v>0</v>
      </c>
      <c r="E42" s="177">
        <v>0</v>
      </c>
      <c r="F42" s="177">
        <v>0</v>
      </c>
      <c r="G42" s="177">
        <v>288.97019230769223</v>
      </c>
      <c r="H42" s="178">
        <v>8.4337349397590383E-2</v>
      </c>
      <c r="I42" s="178">
        <v>6.0240963855421693E-2</v>
      </c>
      <c r="J42" s="178">
        <v>0.13253012048192772</v>
      </c>
      <c r="K42" s="178">
        <v>0.12048192771084339</v>
      </c>
      <c r="L42" s="178">
        <v>0.60240963855421692</v>
      </c>
    </row>
    <row r="43" spans="1:12" outlineLevel="1" x14ac:dyDescent="0.2">
      <c r="A43" s="78">
        <v>35</v>
      </c>
      <c r="B43" s="154" t="s">
        <v>102</v>
      </c>
      <c r="C43" s="177">
        <v>0</v>
      </c>
      <c r="D43" s="177">
        <v>0</v>
      </c>
      <c r="E43" s="177">
        <v>0</v>
      </c>
      <c r="F43" s="177">
        <v>0</v>
      </c>
      <c r="G43" s="177">
        <v>0</v>
      </c>
      <c r="H43" s="178">
        <v>0</v>
      </c>
      <c r="I43" s="178">
        <v>0</v>
      </c>
      <c r="J43" s="178">
        <v>0</v>
      </c>
      <c r="K43" s="178">
        <v>0</v>
      </c>
      <c r="L43" s="178">
        <v>1</v>
      </c>
    </row>
    <row r="44" spans="1:12" outlineLevel="1" x14ac:dyDescent="0.2">
      <c r="A44" s="78">
        <v>36</v>
      </c>
      <c r="B44" s="154" t="s">
        <v>283</v>
      </c>
      <c r="C44" s="177">
        <v>127.23428571428572</v>
      </c>
      <c r="D44" s="177">
        <v>1923.73</v>
      </c>
      <c r="E44" s="177">
        <v>0</v>
      </c>
      <c r="F44" s="177">
        <v>481.04986873609045</v>
      </c>
      <c r="G44" s="177">
        <v>287.19499999999999</v>
      </c>
      <c r="H44" s="178">
        <v>0</v>
      </c>
      <c r="I44" s="178">
        <v>0.14705882352941174</v>
      </c>
      <c r="J44" s="178">
        <v>2.9411764705882349E-2</v>
      </c>
      <c r="K44" s="178">
        <v>0.1176470588235294</v>
      </c>
      <c r="L44" s="178">
        <v>0.70588235294117641</v>
      </c>
    </row>
    <row r="45" spans="1:12" outlineLevel="1" x14ac:dyDescent="0.2">
      <c r="A45" s="78">
        <v>37</v>
      </c>
      <c r="B45" s="154" t="s">
        <v>40</v>
      </c>
      <c r="C45" s="177">
        <v>3205.39</v>
      </c>
      <c r="D45" s="177">
        <v>2032.4433333333354</v>
      </c>
      <c r="E45" s="177">
        <v>1196.2058666666669</v>
      </c>
      <c r="F45" s="177">
        <v>700.30288151676837</v>
      </c>
      <c r="G45" s="177">
        <v>647.18273278811569</v>
      </c>
      <c r="H45" s="178">
        <v>2.9779630732578924E-4</v>
      </c>
      <c r="I45" s="178">
        <v>8.9338892197736754E-3</v>
      </c>
      <c r="J45" s="178">
        <v>2.9779630732578924E-4</v>
      </c>
      <c r="K45" s="178">
        <v>0.2483621203097082</v>
      </c>
      <c r="L45" s="178">
        <v>0.74210839785586658</v>
      </c>
    </row>
    <row r="46" spans="1:12" outlineLevel="1" x14ac:dyDescent="0.2">
      <c r="A46" s="78">
        <v>38</v>
      </c>
      <c r="B46" s="154" t="s">
        <v>99</v>
      </c>
      <c r="C46" s="177">
        <v>541.42446955997571</v>
      </c>
      <c r="D46" s="177">
        <v>2417.4286668524273</v>
      </c>
      <c r="E46" s="177">
        <v>1021.7609821428595</v>
      </c>
      <c r="F46" s="177">
        <v>669.12915874424448</v>
      </c>
      <c r="G46" s="177">
        <v>501.17900732219414</v>
      </c>
      <c r="H46" s="178">
        <v>3.6219385995170765E-2</v>
      </c>
      <c r="I46" s="178">
        <v>3.0355294929285973E-2</v>
      </c>
      <c r="J46" s="178">
        <v>9.3135563987581955E-3</v>
      </c>
      <c r="K46" s="178">
        <v>0.17281821317695767</v>
      </c>
      <c r="L46" s="178">
        <v>0.75129354949982741</v>
      </c>
    </row>
    <row r="47" spans="1:12" outlineLevel="1" x14ac:dyDescent="0.2">
      <c r="A47" s="78">
        <v>39</v>
      </c>
      <c r="B47" s="154" t="s">
        <v>88</v>
      </c>
      <c r="C47" s="177">
        <v>791.28756741307177</v>
      </c>
      <c r="D47" s="177">
        <v>3022.6538944087952</v>
      </c>
      <c r="E47" s="177">
        <v>1759.9866851851857</v>
      </c>
      <c r="F47" s="177">
        <v>1105.6337863100578</v>
      </c>
      <c r="G47" s="177">
        <v>354.09872645520647</v>
      </c>
      <c r="H47" s="178">
        <v>6.4168723356517868E-2</v>
      </c>
      <c r="I47" s="178">
        <v>7.628449629795829E-2</v>
      </c>
      <c r="J47" s="178">
        <v>8.974646623289213E-3</v>
      </c>
      <c r="K47" s="178">
        <v>0.1839802557774288</v>
      </c>
      <c r="L47" s="178">
        <v>0.6665918779448059</v>
      </c>
    </row>
    <row r="48" spans="1:12" outlineLevel="1" x14ac:dyDescent="0.2">
      <c r="A48" s="78">
        <v>40</v>
      </c>
      <c r="B48" s="154" t="s">
        <v>411</v>
      </c>
      <c r="C48" s="177">
        <v>1610.1799999999998</v>
      </c>
      <c r="D48" s="177">
        <v>3323.2851126704627</v>
      </c>
      <c r="E48" s="177">
        <v>1605.7066666666701</v>
      </c>
      <c r="F48" s="177">
        <v>1294.7777186171761</v>
      </c>
      <c r="G48" s="177">
        <v>782.5</v>
      </c>
      <c r="H48" s="178">
        <v>0</v>
      </c>
      <c r="I48" s="178">
        <v>0.16666666666666669</v>
      </c>
      <c r="J48" s="178">
        <v>0</v>
      </c>
      <c r="K48" s="178">
        <v>8.3333333333333343E-2</v>
      </c>
      <c r="L48" s="178">
        <v>0.75</v>
      </c>
    </row>
    <row r="49" spans="1:12" outlineLevel="1" x14ac:dyDescent="0.2">
      <c r="A49" s="78">
        <v>41</v>
      </c>
      <c r="B49" s="154" t="s">
        <v>628</v>
      </c>
      <c r="C49" s="177">
        <v>118.56999999999998</v>
      </c>
      <c r="D49" s="177">
        <v>3721.9349999999999</v>
      </c>
      <c r="E49" s="177">
        <v>984.16800000000001</v>
      </c>
      <c r="F49" s="177">
        <v>563.61803030303076</v>
      </c>
      <c r="G49" s="177">
        <v>516.92782680639823</v>
      </c>
      <c r="H49" s="178">
        <v>1.2422360248447206E-2</v>
      </c>
      <c r="I49" s="178">
        <v>0.11490683229813667</v>
      </c>
      <c r="J49" s="178">
        <v>2.4844720496894412E-2</v>
      </c>
      <c r="K49" s="178">
        <v>4.0372670807453423E-2</v>
      </c>
      <c r="L49" s="178">
        <v>0.80745341614906829</v>
      </c>
    </row>
    <row r="50" spans="1:12" outlineLevel="1" x14ac:dyDescent="0.2">
      <c r="A50" s="78">
        <v>42</v>
      </c>
      <c r="B50" s="154" t="s">
        <v>412</v>
      </c>
      <c r="C50" s="177">
        <v>0</v>
      </c>
      <c r="D50" s="177">
        <v>0</v>
      </c>
      <c r="E50" s="177">
        <v>0</v>
      </c>
      <c r="F50" s="177">
        <v>312.02911111111081</v>
      </c>
      <c r="G50" s="177">
        <v>293.16296117566219</v>
      </c>
      <c r="H50" s="178">
        <v>0.10659898477157362</v>
      </c>
      <c r="I50" s="178">
        <v>3.553299492385787E-2</v>
      </c>
      <c r="J50" s="178">
        <v>5.0761421319796959E-3</v>
      </c>
      <c r="K50" s="178">
        <v>0.15228426395939088</v>
      </c>
      <c r="L50" s="178">
        <v>0.70050761421319807</v>
      </c>
    </row>
    <row r="51" spans="1:12" outlineLevel="1" x14ac:dyDescent="0.2">
      <c r="A51" s="78">
        <v>43</v>
      </c>
      <c r="B51" s="154" t="s">
        <v>414</v>
      </c>
      <c r="C51" s="177">
        <v>694.0229777175324</v>
      </c>
      <c r="D51" s="177">
        <v>2259.1383333333329</v>
      </c>
      <c r="E51" s="177">
        <v>922.23450603797278</v>
      </c>
      <c r="F51" s="177">
        <v>191.36</v>
      </c>
      <c r="G51" s="177">
        <v>473.54447619047613</v>
      </c>
      <c r="H51" s="178">
        <v>0</v>
      </c>
      <c r="I51" s="178">
        <v>0.11999999999999998</v>
      </c>
      <c r="J51" s="178">
        <v>0.02</v>
      </c>
      <c r="K51" s="178">
        <v>0.1</v>
      </c>
      <c r="L51" s="178">
        <v>0.76</v>
      </c>
    </row>
    <row r="52" spans="1:12" outlineLevel="1" x14ac:dyDescent="0.2">
      <c r="A52" s="78">
        <v>44</v>
      </c>
      <c r="B52" s="154" t="s">
        <v>421</v>
      </c>
      <c r="C52" s="177">
        <v>541.42446955997571</v>
      </c>
      <c r="D52" s="177">
        <v>2417.4286668524273</v>
      </c>
      <c r="E52" s="177">
        <v>1021.7609821428595</v>
      </c>
      <c r="F52" s="177">
        <v>669.12915874424448</v>
      </c>
      <c r="G52" s="177">
        <v>449.04999999999995</v>
      </c>
      <c r="H52" s="178">
        <v>0</v>
      </c>
      <c r="I52" s="178">
        <v>0.16666666666666666</v>
      </c>
      <c r="J52" s="178">
        <v>0</v>
      </c>
      <c r="K52" s="178">
        <v>0</v>
      </c>
      <c r="L52" s="178">
        <v>0.83333333333333337</v>
      </c>
    </row>
    <row r="53" spans="1:12" outlineLevel="1" x14ac:dyDescent="0.2">
      <c r="A53" s="78">
        <v>45</v>
      </c>
      <c r="B53" s="154" t="s">
        <v>422</v>
      </c>
      <c r="C53" s="177">
        <v>0</v>
      </c>
      <c r="D53" s="177">
        <v>2807.7014666666664</v>
      </c>
      <c r="E53" s="177">
        <v>1139.9687500000002</v>
      </c>
      <c r="F53" s="177">
        <v>480.44284960965899</v>
      </c>
      <c r="G53" s="177">
        <v>507.5106805787579</v>
      </c>
      <c r="H53" s="178">
        <v>0.16666666666666663</v>
      </c>
      <c r="I53" s="178">
        <v>0</v>
      </c>
      <c r="J53" s="178">
        <v>0</v>
      </c>
      <c r="K53" s="178">
        <v>0</v>
      </c>
      <c r="L53" s="178">
        <v>0.83333333333333326</v>
      </c>
    </row>
    <row r="54" spans="1:12" outlineLevel="1" x14ac:dyDescent="0.2">
      <c r="A54" s="78">
        <v>46</v>
      </c>
      <c r="B54" s="154" t="s">
        <v>33</v>
      </c>
      <c r="C54" s="177">
        <v>0</v>
      </c>
      <c r="D54" s="177">
        <v>0</v>
      </c>
      <c r="E54" s="177">
        <v>0</v>
      </c>
      <c r="F54" s="177">
        <v>0</v>
      </c>
      <c r="G54" s="177">
        <v>671.18000000000006</v>
      </c>
      <c r="H54" s="178">
        <v>0</v>
      </c>
      <c r="I54" s="178">
        <v>0</v>
      </c>
      <c r="J54" s="178">
        <v>0</v>
      </c>
      <c r="K54" s="178">
        <v>0</v>
      </c>
      <c r="L54" s="178">
        <v>1</v>
      </c>
    </row>
    <row r="55" spans="1:12" outlineLevel="1" x14ac:dyDescent="0.2">
      <c r="A55" s="78">
        <v>47</v>
      </c>
      <c r="B55" s="154" t="s">
        <v>14</v>
      </c>
      <c r="C55" s="177">
        <v>0</v>
      </c>
      <c r="D55" s="177">
        <v>0</v>
      </c>
      <c r="E55" s="177">
        <v>0</v>
      </c>
      <c r="F55" s="177">
        <v>408.62714285714287</v>
      </c>
      <c r="G55" s="177">
        <v>0</v>
      </c>
      <c r="H55" s="178">
        <v>0</v>
      </c>
      <c r="I55" s="178">
        <v>0</v>
      </c>
      <c r="J55" s="178">
        <v>0</v>
      </c>
      <c r="K55" s="178">
        <v>0.53846153846153844</v>
      </c>
      <c r="L55" s="178">
        <v>0.46153846153846151</v>
      </c>
    </row>
    <row r="56" spans="1:12" outlineLevel="1" x14ac:dyDescent="0.2">
      <c r="A56" s="78">
        <v>48</v>
      </c>
      <c r="B56" s="154" t="s">
        <v>428</v>
      </c>
      <c r="C56" s="177">
        <v>3460.5285840875736</v>
      </c>
      <c r="D56" s="177">
        <v>5498.6224249998158</v>
      </c>
      <c r="E56" s="177">
        <v>3738.4933333333352</v>
      </c>
      <c r="F56" s="177">
        <v>2896.1446041370136</v>
      </c>
      <c r="G56" s="177">
        <v>872.28051531663971</v>
      </c>
      <c r="H56" s="178">
        <v>0</v>
      </c>
      <c r="I56" s="178">
        <v>0</v>
      </c>
      <c r="J56" s="178">
        <v>0</v>
      </c>
      <c r="K56" s="178">
        <v>0</v>
      </c>
      <c r="L56" s="178">
        <v>1</v>
      </c>
    </row>
    <row r="57" spans="1:12" outlineLevel="1" x14ac:dyDescent="0.2">
      <c r="A57" s="78">
        <v>49</v>
      </c>
      <c r="B57" s="154" t="s">
        <v>429</v>
      </c>
      <c r="C57" s="177">
        <v>273.05581548537282</v>
      </c>
      <c r="D57" s="177">
        <v>2918.1202279487316</v>
      </c>
      <c r="E57" s="177">
        <v>1011.4965826330518</v>
      </c>
      <c r="F57" s="177">
        <v>758.1008045386277</v>
      </c>
      <c r="G57" s="177">
        <v>668.7091258741259</v>
      </c>
      <c r="H57" s="178">
        <v>0</v>
      </c>
      <c r="I57" s="178">
        <v>0</v>
      </c>
      <c r="J57" s="178">
        <v>0</v>
      </c>
      <c r="K57" s="178">
        <v>0.1875</v>
      </c>
      <c r="L57" s="178">
        <v>0.8125</v>
      </c>
    </row>
    <row r="58" spans="1:12" outlineLevel="1" x14ac:dyDescent="0.2">
      <c r="A58" s="78">
        <v>50</v>
      </c>
      <c r="B58" s="154" t="s">
        <v>430</v>
      </c>
      <c r="C58" s="177">
        <v>0</v>
      </c>
      <c r="D58" s="177">
        <v>0</v>
      </c>
      <c r="E58" s="177">
        <v>676.25</v>
      </c>
      <c r="F58" s="177">
        <v>407.892</v>
      </c>
      <c r="G58" s="177">
        <v>572.75897142857139</v>
      </c>
      <c r="H58" s="178">
        <v>0</v>
      </c>
      <c r="I58" s="178">
        <v>8.7719298245614016E-2</v>
      </c>
      <c r="J58" s="178">
        <v>7.017543859649121E-2</v>
      </c>
      <c r="K58" s="178">
        <v>0.12280701754385963</v>
      </c>
      <c r="L58" s="178">
        <v>0.7192982456140351</v>
      </c>
    </row>
    <row r="59" spans="1:12" outlineLevel="1" x14ac:dyDescent="0.2">
      <c r="A59" s="78">
        <v>51</v>
      </c>
      <c r="B59" s="154" t="s">
        <v>78</v>
      </c>
      <c r="C59" s="177">
        <v>752.19672135146163</v>
      </c>
      <c r="D59" s="177">
        <v>2232.3573611111124</v>
      </c>
      <c r="E59" s="177">
        <v>0</v>
      </c>
      <c r="F59" s="177">
        <v>854.74554454128656</v>
      </c>
      <c r="G59" s="177">
        <v>258.17926944104329</v>
      </c>
      <c r="H59" s="178">
        <v>8.4860828241683631E-2</v>
      </c>
      <c r="I59" s="178">
        <v>3.6659877800407345E-2</v>
      </c>
      <c r="J59" s="178">
        <v>4.0733197556008151E-3</v>
      </c>
      <c r="K59" s="178">
        <v>0.1527494908350305</v>
      </c>
      <c r="L59" s="178">
        <v>0.72165648336727772</v>
      </c>
    </row>
    <row r="60" spans="1:12" outlineLevel="1" x14ac:dyDescent="0.2">
      <c r="A60" s="78">
        <v>52</v>
      </c>
      <c r="B60" s="154" t="s">
        <v>56</v>
      </c>
      <c r="C60" s="177">
        <v>2082.882470147712</v>
      </c>
      <c r="D60" s="177">
        <v>3016.4927961739277</v>
      </c>
      <c r="E60" s="177">
        <v>1196.2058666666669</v>
      </c>
      <c r="F60" s="177">
        <v>546.28</v>
      </c>
      <c r="G60" s="177">
        <v>452.65666666666704</v>
      </c>
      <c r="H60" s="178">
        <v>3.448275862068965E-3</v>
      </c>
      <c r="I60" s="178">
        <v>0</v>
      </c>
      <c r="J60" s="178">
        <v>1.7241379310344824E-2</v>
      </c>
      <c r="K60" s="178">
        <v>0.25172413793103443</v>
      </c>
      <c r="L60" s="178">
        <v>0.72758620689655185</v>
      </c>
    </row>
    <row r="61" spans="1:12" outlineLevel="1" x14ac:dyDescent="0.2">
      <c r="A61" s="78">
        <v>53</v>
      </c>
      <c r="B61" s="154" t="s">
        <v>364</v>
      </c>
      <c r="C61" s="177">
        <v>552.39618378694752</v>
      </c>
      <c r="D61" s="177">
        <v>923.33333333333326</v>
      </c>
      <c r="E61" s="177">
        <v>0</v>
      </c>
      <c r="F61" s="177">
        <v>250.43515190117768</v>
      </c>
      <c r="G61" s="177">
        <v>235.81558969800722</v>
      </c>
      <c r="H61" s="178">
        <v>8.6036671368124096E-2</v>
      </c>
      <c r="I61" s="178">
        <v>3.5260930888575451E-3</v>
      </c>
      <c r="J61" s="178">
        <v>3.2440056417489413E-2</v>
      </c>
      <c r="K61" s="178">
        <v>7.8279266572637507E-2</v>
      </c>
      <c r="L61" s="178">
        <v>0.79971791255289149</v>
      </c>
    </row>
    <row r="62" spans="1:12" outlineLevel="1" x14ac:dyDescent="0.2">
      <c r="A62" s="78">
        <v>54</v>
      </c>
      <c r="B62" s="154" t="s">
        <v>105</v>
      </c>
      <c r="C62" s="177">
        <v>4899.29</v>
      </c>
      <c r="D62" s="177">
        <v>4860.0650974799009</v>
      </c>
      <c r="E62" s="177">
        <v>1339.2559999999999</v>
      </c>
      <c r="F62" s="177">
        <v>2660.7545339455464</v>
      </c>
      <c r="G62" s="177">
        <v>769.64606739505587</v>
      </c>
      <c r="H62" s="178">
        <v>6.2434963579604567E-3</v>
      </c>
      <c r="I62" s="178">
        <v>0.16441207075962536</v>
      </c>
      <c r="J62" s="178">
        <v>8.3246618106139429E-3</v>
      </c>
      <c r="K62" s="178">
        <v>0.18522372528616021</v>
      </c>
      <c r="L62" s="178">
        <v>0.63579604578564008</v>
      </c>
    </row>
    <row r="63" spans="1:12" outlineLevel="1" x14ac:dyDescent="0.2">
      <c r="A63" s="78">
        <v>55</v>
      </c>
      <c r="B63" s="154" t="s">
        <v>432</v>
      </c>
      <c r="C63" s="177">
        <v>0</v>
      </c>
      <c r="D63" s="177">
        <v>0</v>
      </c>
      <c r="E63" s="177">
        <v>0</v>
      </c>
      <c r="F63" s="177">
        <v>0</v>
      </c>
      <c r="G63" s="177">
        <v>0</v>
      </c>
      <c r="H63" s="178">
        <v>0</v>
      </c>
      <c r="I63" s="178">
        <v>0</v>
      </c>
      <c r="J63" s="178">
        <v>0</v>
      </c>
      <c r="K63" s="178">
        <v>0.66666666666666663</v>
      </c>
      <c r="L63" s="178">
        <v>0.33333333333333331</v>
      </c>
    </row>
    <row r="64" spans="1:12" outlineLevel="1" x14ac:dyDescent="0.2">
      <c r="A64" s="78">
        <v>56</v>
      </c>
      <c r="B64" s="154" t="s">
        <v>434</v>
      </c>
      <c r="C64" s="177">
        <v>905.35812499999997</v>
      </c>
      <c r="D64" s="177">
        <v>1016.4784968982912</v>
      </c>
      <c r="E64" s="177">
        <v>686.95857499999977</v>
      </c>
      <c r="F64" s="177">
        <v>404.05284652219734</v>
      </c>
      <c r="G64" s="177">
        <v>371.73880374708915</v>
      </c>
      <c r="H64" s="178">
        <v>0.125</v>
      </c>
      <c r="I64" s="178">
        <v>0</v>
      </c>
      <c r="J64" s="178">
        <v>0</v>
      </c>
      <c r="K64" s="178">
        <v>0</v>
      </c>
      <c r="L64" s="178">
        <v>0.875</v>
      </c>
    </row>
    <row r="65" spans="1:12" outlineLevel="1" x14ac:dyDescent="0.2">
      <c r="A65" s="78">
        <v>57</v>
      </c>
      <c r="B65" s="154" t="s">
        <v>435</v>
      </c>
      <c r="C65" s="177">
        <v>3560.4312660888791</v>
      </c>
      <c r="D65" s="177">
        <v>3852.7209841222088</v>
      </c>
      <c r="E65" s="177">
        <v>1909.3942506887054</v>
      </c>
      <c r="F65" s="177">
        <v>1062.5755352528843</v>
      </c>
      <c r="G65" s="177">
        <v>814.97193872947037</v>
      </c>
      <c r="H65" s="178">
        <v>0</v>
      </c>
      <c r="I65" s="178">
        <v>0</v>
      </c>
      <c r="J65" s="178">
        <v>0.1</v>
      </c>
      <c r="K65" s="178">
        <v>0.5</v>
      </c>
      <c r="L65" s="178">
        <v>0.4</v>
      </c>
    </row>
    <row r="66" spans="1:12" outlineLevel="1" x14ac:dyDescent="0.2">
      <c r="A66" s="78">
        <v>58</v>
      </c>
      <c r="B66" s="154" t="s">
        <v>437</v>
      </c>
      <c r="C66" s="177">
        <v>273.05581548537282</v>
      </c>
      <c r="D66" s="177">
        <v>3812.5000000000005</v>
      </c>
      <c r="E66" s="177">
        <v>1301.78</v>
      </c>
      <c r="F66" s="177">
        <v>758.1008045386277</v>
      </c>
      <c r="G66" s="177">
        <v>474.48890909090898</v>
      </c>
      <c r="H66" s="178">
        <v>0</v>
      </c>
      <c r="I66" s="178">
        <v>4.3478260869565216E-2</v>
      </c>
      <c r="J66" s="178">
        <v>2.8985507246376808E-2</v>
      </c>
      <c r="K66" s="178">
        <v>0.10144927536231883</v>
      </c>
      <c r="L66" s="178">
        <v>0.82608695652173914</v>
      </c>
    </row>
    <row r="67" spans="1:12" outlineLevel="1" x14ac:dyDescent="0.2">
      <c r="A67" s="78">
        <v>59</v>
      </c>
      <c r="B67" s="154" t="s">
        <v>100</v>
      </c>
      <c r="C67" s="177">
        <v>1173.3266666666666</v>
      </c>
      <c r="D67" s="177">
        <v>3387.5708294930869</v>
      </c>
      <c r="E67" s="177">
        <v>0</v>
      </c>
      <c r="F67" s="177">
        <v>1655.0014373177839</v>
      </c>
      <c r="G67" s="177">
        <v>517.22305329582468</v>
      </c>
      <c r="H67" s="178">
        <v>4.3636363636363633E-2</v>
      </c>
      <c r="I67" s="178">
        <v>0.16363636363636361</v>
      </c>
      <c r="J67" s="178">
        <v>1.090909090909091E-2</v>
      </c>
      <c r="K67" s="178">
        <v>0.19999999999999998</v>
      </c>
      <c r="L67" s="178">
        <v>0.58181818181818179</v>
      </c>
    </row>
    <row r="68" spans="1:12" outlineLevel="1" x14ac:dyDescent="0.2">
      <c r="A68" s="78">
        <v>60</v>
      </c>
      <c r="B68" s="154" t="s">
        <v>286</v>
      </c>
      <c r="C68" s="177">
        <v>0</v>
      </c>
      <c r="D68" s="177">
        <v>2432.4168749999994</v>
      </c>
      <c r="E68" s="177">
        <v>0</v>
      </c>
      <c r="F68" s="177">
        <v>867.85714285714266</v>
      </c>
      <c r="G68" s="177">
        <v>537.97146673669454</v>
      </c>
      <c r="H68" s="178">
        <v>0</v>
      </c>
      <c r="I68" s="178">
        <v>9.8039215686274495E-2</v>
      </c>
      <c r="J68" s="178">
        <v>1.9607843137254902E-2</v>
      </c>
      <c r="K68" s="178">
        <v>0.19607843137254899</v>
      </c>
      <c r="L68" s="178">
        <v>0.68627450980392157</v>
      </c>
    </row>
    <row r="69" spans="1:12" outlineLevel="1" x14ac:dyDescent="0.2">
      <c r="A69" s="78">
        <v>61</v>
      </c>
      <c r="B69" s="154" t="s">
        <v>438</v>
      </c>
      <c r="C69" s="177">
        <v>905.35812499999997</v>
      </c>
      <c r="D69" s="177">
        <v>1016.4784968982912</v>
      </c>
      <c r="E69" s="177">
        <v>686.95857499999977</v>
      </c>
      <c r="F69" s="177">
        <v>280.56</v>
      </c>
      <c r="G69" s="177">
        <v>460.79846153846199</v>
      </c>
      <c r="H69" s="178">
        <v>5.7471264367816084E-2</v>
      </c>
      <c r="I69" s="178">
        <v>5.7471264367816084E-2</v>
      </c>
      <c r="J69" s="178">
        <v>0.17241379310344826</v>
      </c>
      <c r="K69" s="178">
        <v>0.2413793103448276</v>
      </c>
      <c r="L69" s="178">
        <v>0.47126436781609199</v>
      </c>
    </row>
    <row r="70" spans="1:12" outlineLevel="1" x14ac:dyDescent="0.2">
      <c r="A70" s="78">
        <v>62</v>
      </c>
      <c r="B70" s="154" t="s">
        <v>443</v>
      </c>
      <c r="C70" s="177">
        <v>2082.882470147712</v>
      </c>
      <c r="D70" s="177">
        <v>3016.4927961739277</v>
      </c>
      <c r="E70" s="177">
        <v>1196.2058666666669</v>
      </c>
      <c r="F70" s="177">
        <v>590.89400000000001</v>
      </c>
      <c r="G70" s="177">
        <v>551.23206349206362</v>
      </c>
      <c r="H70" s="178">
        <v>4.7619047619047623E-2</v>
      </c>
      <c r="I70" s="178">
        <v>0</v>
      </c>
      <c r="J70" s="178">
        <v>0</v>
      </c>
      <c r="K70" s="178">
        <v>0.11904761904761905</v>
      </c>
      <c r="L70" s="178">
        <v>0.83333333333333326</v>
      </c>
    </row>
    <row r="71" spans="1:12" outlineLevel="1" x14ac:dyDescent="0.2">
      <c r="A71" s="78">
        <v>63</v>
      </c>
      <c r="B71" s="154" t="s">
        <v>1548</v>
      </c>
      <c r="C71" s="177">
        <v>0</v>
      </c>
      <c r="D71" s="177">
        <v>0</v>
      </c>
      <c r="E71" s="177">
        <v>0</v>
      </c>
      <c r="F71" s="177">
        <v>0</v>
      </c>
      <c r="G71" s="177">
        <v>747.5</v>
      </c>
      <c r="H71" s="178">
        <v>0</v>
      </c>
      <c r="I71" s="178">
        <v>0</v>
      </c>
      <c r="J71" s="178">
        <v>0</v>
      </c>
      <c r="K71" s="178">
        <v>0</v>
      </c>
      <c r="L71" s="178">
        <v>1</v>
      </c>
    </row>
    <row r="72" spans="1:12" outlineLevel="1" x14ac:dyDescent="0.2">
      <c r="A72" s="78">
        <v>64</v>
      </c>
      <c r="B72" s="154" t="s">
        <v>444</v>
      </c>
      <c r="C72" s="177">
        <v>2104.560104166666</v>
      </c>
      <c r="D72" s="177">
        <v>3680.7637730263141</v>
      </c>
      <c r="E72" s="177">
        <v>1539.8400000000001</v>
      </c>
      <c r="F72" s="177">
        <v>1085.0679187939713</v>
      </c>
      <c r="G72" s="177">
        <v>474.32041650972087</v>
      </c>
      <c r="H72" s="178">
        <v>0</v>
      </c>
      <c r="I72" s="178">
        <v>0</v>
      </c>
      <c r="J72" s="178">
        <v>0</v>
      </c>
      <c r="K72" s="178">
        <v>0</v>
      </c>
      <c r="L72" s="178">
        <v>1</v>
      </c>
    </row>
    <row r="73" spans="1:12" outlineLevel="1" x14ac:dyDescent="0.2">
      <c r="A73" s="78">
        <v>65</v>
      </c>
      <c r="B73" s="154" t="s">
        <v>153</v>
      </c>
      <c r="C73" s="177">
        <v>2038.7024884823843</v>
      </c>
      <c r="D73" s="177">
        <v>2755.8002544765668</v>
      </c>
      <c r="E73" s="177">
        <v>1772.5742857142859</v>
      </c>
      <c r="F73" s="177">
        <v>968.6539742066534</v>
      </c>
      <c r="G73" s="177">
        <v>380.69183295024027</v>
      </c>
      <c r="H73" s="178">
        <v>5.666452028332257E-2</v>
      </c>
      <c r="I73" s="178">
        <v>5.79523502897617E-2</v>
      </c>
      <c r="J73" s="178">
        <v>1.545396007726979E-2</v>
      </c>
      <c r="K73" s="178">
        <v>0.13329040566645192</v>
      </c>
      <c r="L73" s="178">
        <v>0.73663876368319403</v>
      </c>
    </row>
    <row r="74" spans="1:12" outlineLevel="1" x14ac:dyDescent="0.2">
      <c r="A74" s="78">
        <v>66</v>
      </c>
      <c r="B74" s="154" t="s">
        <v>446</v>
      </c>
      <c r="C74" s="177">
        <v>641.83075757575727</v>
      </c>
      <c r="D74" s="177">
        <v>862.64666666666699</v>
      </c>
      <c r="E74" s="177">
        <v>589.39599999999996</v>
      </c>
      <c r="F74" s="177">
        <v>263.43089430894332</v>
      </c>
      <c r="G74" s="177">
        <v>216.24604193028924</v>
      </c>
      <c r="H74" s="178">
        <v>0.10802469135802473</v>
      </c>
      <c r="I74" s="178">
        <v>1.8518518518518521E-2</v>
      </c>
      <c r="J74" s="178">
        <v>2.1604938271604944E-2</v>
      </c>
      <c r="K74" s="178">
        <v>0.12654320987654324</v>
      </c>
      <c r="L74" s="178">
        <v>0.72530864197530864</v>
      </c>
    </row>
    <row r="75" spans="1:12" outlineLevel="1" x14ac:dyDescent="0.2">
      <c r="A75" s="78">
        <v>67</v>
      </c>
      <c r="B75" s="154" t="s">
        <v>447</v>
      </c>
      <c r="C75" s="177">
        <v>3460.5285840875736</v>
      </c>
      <c r="D75" s="177">
        <v>5498.6224249998158</v>
      </c>
      <c r="E75" s="177">
        <v>3738.4933333333352</v>
      </c>
      <c r="F75" s="177">
        <v>2896.1446041370136</v>
      </c>
      <c r="G75" s="177">
        <v>872.28051531663971</v>
      </c>
      <c r="H75" s="178">
        <v>0</v>
      </c>
      <c r="I75" s="178">
        <v>0</v>
      </c>
      <c r="J75" s="178">
        <v>0</v>
      </c>
      <c r="K75" s="178">
        <v>0</v>
      </c>
      <c r="L75" s="178">
        <v>1</v>
      </c>
    </row>
    <row r="76" spans="1:12" outlineLevel="1" x14ac:dyDescent="0.2">
      <c r="A76" s="78">
        <v>68</v>
      </c>
      <c r="B76" s="154" t="s">
        <v>448</v>
      </c>
      <c r="C76" s="177">
        <v>2082.882470147712</v>
      </c>
      <c r="D76" s="177">
        <v>3016.4927961739277</v>
      </c>
      <c r="E76" s="177">
        <v>1196.2058666666669</v>
      </c>
      <c r="F76" s="177">
        <v>860.60909090909126</v>
      </c>
      <c r="G76" s="177">
        <v>486.01743749999997</v>
      </c>
      <c r="H76" s="178">
        <v>2.8571428571428564E-2</v>
      </c>
      <c r="I76" s="178">
        <v>1.9047619047619042E-2</v>
      </c>
      <c r="J76" s="178">
        <v>0</v>
      </c>
      <c r="K76" s="178">
        <v>0.25714285714285706</v>
      </c>
      <c r="L76" s="178">
        <v>0.69523809523809521</v>
      </c>
    </row>
    <row r="77" spans="1:12" outlineLevel="1" x14ac:dyDescent="0.2">
      <c r="A77" s="78">
        <v>69</v>
      </c>
      <c r="B77" s="154" t="s">
        <v>449</v>
      </c>
      <c r="C77" s="177">
        <v>694.0229777175324</v>
      </c>
      <c r="D77" s="177">
        <v>2337.008173055829</v>
      </c>
      <c r="E77" s="177">
        <v>922.23450603797278</v>
      </c>
      <c r="F77" s="177">
        <v>699.75351066512735</v>
      </c>
      <c r="G77" s="177">
        <v>401.6626333333333</v>
      </c>
      <c r="H77" s="178">
        <v>0</v>
      </c>
      <c r="I77" s="178">
        <v>6.25E-2</v>
      </c>
      <c r="J77" s="178">
        <v>0</v>
      </c>
      <c r="K77" s="178">
        <v>0.34375</v>
      </c>
      <c r="L77" s="178">
        <v>0.59375000000000011</v>
      </c>
    </row>
    <row r="78" spans="1:12" outlineLevel="1" x14ac:dyDescent="0.2">
      <c r="A78" s="78">
        <v>70</v>
      </c>
      <c r="B78" s="154" t="s">
        <v>450</v>
      </c>
      <c r="C78" s="177">
        <v>224.26954166666664</v>
      </c>
      <c r="D78" s="177">
        <v>3982.1966666666663</v>
      </c>
      <c r="E78" s="177">
        <v>0</v>
      </c>
      <c r="F78" s="177">
        <v>570.50347292347294</v>
      </c>
      <c r="G78" s="177">
        <v>245.85166956491807</v>
      </c>
      <c r="H78" s="178">
        <v>9.3150684931506855E-2</v>
      </c>
      <c r="I78" s="178">
        <v>6.8493150684931512E-3</v>
      </c>
      <c r="J78" s="178">
        <v>1.3698630136986301E-3</v>
      </c>
      <c r="K78" s="178">
        <v>8.2191780821917804E-2</v>
      </c>
      <c r="L78" s="178">
        <v>0.81643835616438354</v>
      </c>
    </row>
    <row r="79" spans="1:12" outlineLevel="1" x14ac:dyDescent="0.2">
      <c r="A79" s="78">
        <v>71</v>
      </c>
      <c r="B79" s="154" t="s">
        <v>451</v>
      </c>
      <c r="C79" s="177">
        <v>4877.18300441886</v>
      </c>
      <c r="D79" s="177">
        <v>3913.2942950383235</v>
      </c>
      <c r="E79" s="177">
        <v>2079.9913113553125</v>
      </c>
      <c r="F79" s="177">
        <v>1727.1594836699639</v>
      </c>
      <c r="G79" s="177">
        <v>751.5860935926662</v>
      </c>
      <c r="H79" s="178">
        <v>0</v>
      </c>
      <c r="I79" s="178">
        <v>0</v>
      </c>
      <c r="J79" s="178">
        <v>6.2499999999999993E-2</v>
      </c>
      <c r="K79" s="178">
        <v>0</v>
      </c>
      <c r="L79" s="178">
        <v>0.93749999999999989</v>
      </c>
    </row>
    <row r="80" spans="1:12" outlineLevel="1" x14ac:dyDescent="0.2">
      <c r="A80" s="78">
        <v>72</v>
      </c>
      <c r="B80" s="154" t="s">
        <v>295</v>
      </c>
      <c r="C80" s="177">
        <v>584.06081818181804</v>
      </c>
      <c r="D80" s="177">
        <v>3172.133267312397</v>
      </c>
      <c r="E80" s="177">
        <v>1901.2133333333331</v>
      </c>
      <c r="F80" s="177">
        <v>706.13696774193545</v>
      </c>
      <c r="G80" s="177">
        <v>342.70583449083529</v>
      </c>
      <c r="H80" s="178">
        <v>6.4180398959236773E-2</v>
      </c>
      <c r="I80" s="178">
        <v>0.1379011274934952</v>
      </c>
      <c r="J80" s="178">
        <v>3.2090199479618373E-2</v>
      </c>
      <c r="K80" s="178">
        <v>0.16999132697311362</v>
      </c>
      <c r="L80" s="178">
        <v>0.59583694709453605</v>
      </c>
    </row>
    <row r="81" spans="1:12" outlineLevel="1" x14ac:dyDescent="0.2">
      <c r="A81" s="78">
        <v>73</v>
      </c>
      <c r="B81" s="154" t="s">
        <v>452</v>
      </c>
      <c r="C81" s="177">
        <v>207.78</v>
      </c>
      <c r="D81" s="177">
        <v>3320.3264997584574</v>
      </c>
      <c r="E81" s="177">
        <v>1241.3366394081002</v>
      </c>
      <c r="F81" s="177">
        <v>989.02764726564396</v>
      </c>
      <c r="G81" s="177">
        <v>178.6</v>
      </c>
      <c r="H81" s="178">
        <v>0.11111111111111112</v>
      </c>
      <c r="I81" s="178">
        <v>0</v>
      </c>
      <c r="J81" s="178">
        <v>0</v>
      </c>
      <c r="K81" s="178">
        <v>0.11111111111111112</v>
      </c>
      <c r="L81" s="178">
        <v>0.77777777777777779</v>
      </c>
    </row>
    <row r="82" spans="1:12" outlineLevel="1" x14ac:dyDescent="0.2">
      <c r="A82" s="78">
        <v>74</v>
      </c>
      <c r="B82" s="154" t="s">
        <v>97</v>
      </c>
      <c r="C82" s="177">
        <v>289.55078163771708</v>
      </c>
      <c r="D82" s="177">
        <v>1826.9375</v>
      </c>
      <c r="E82" s="177">
        <v>0</v>
      </c>
      <c r="F82" s="177">
        <v>1174.7773405301791</v>
      </c>
      <c r="G82" s="177">
        <v>460.3427916071596</v>
      </c>
      <c r="H82" s="178">
        <v>7.2625698324022353E-2</v>
      </c>
      <c r="I82" s="178">
        <v>2.0484171322160148E-2</v>
      </c>
      <c r="J82" s="178">
        <v>5.5865921787709499E-3</v>
      </c>
      <c r="K82" s="178">
        <v>0.14711359404096838</v>
      </c>
      <c r="L82" s="178">
        <v>0.75418994413407814</v>
      </c>
    </row>
    <row r="83" spans="1:12" outlineLevel="1" x14ac:dyDescent="0.2">
      <c r="A83" s="78">
        <v>75</v>
      </c>
      <c r="B83" s="154" t="s">
        <v>454</v>
      </c>
      <c r="C83" s="177">
        <v>473.9592415117383</v>
      </c>
      <c r="D83" s="177">
        <v>4626.9801238496639</v>
      </c>
      <c r="E83" s="177">
        <v>2439.5246527777772</v>
      </c>
      <c r="F83" s="177">
        <v>1580.6958328755286</v>
      </c>
      <c r="G83" s="177">
        <v>617.95000000000005</v>
      </c>
      <c r="H83" s="178">
        <v>0</v>
      </c>
      <c r="I83" s="178">
        <v>0</v>
      </c>
      <c r="J83" s="178">
        <v>0</v>
      </c>
      <c r="K83" s="178">
        <v>0</v>
      </c>
      <c r="L83" s="178">
        <v>1</v>
      </c>
    </row>
    <row r="84" spans="1:12" outlineLevel="1" x14ac:dyDescent="0.2">
      <c r="A84" s="78">
        <v>76</v>
      </c>
      <c r="B84" s="154" t="s">
        <v>455</v>
      </c>
      <c r="C84" s="177">
        <v>3033.473161229113</v>
      </c>
      <c r="D84" s="177">
        <v>3920.7449999999999</v>
      </c>
      <c r="E84" s="177">
        <v>1080.3992954434091</v>
      </c>
      <c r="F84" s="177">
        <v>312.22416666666669</v>
      </c>
      <c r="G84" s="177">
        <v>332.11962679324887</v>
      </c>
      <c r="H84" s="178">
        <v>0</v>
      </c>
      <c r="I84" s="178">
        <v>5.7851239669421475E-2</v>
      </c>
      <c r="J84" s="178">
        <v>2.4793388429752063E-2</v>
      </c>
      <c r="K84" s="178">
        <v>3.3057851239669415E-2</v>
      </c>
      <c r="L84" s="178">
        <v>0.88429752066115697</v>
      </c>
    </row>
    <row r="85" spans="1:12" outlineLevel="1" x14ac:dyDescent="0.2">
      <c r="A85" s="78">
        <v>77</v>
      </c>
      <c r="B85" s="154" t="s">
        <v>456</v>
      </c>
      <c r="C85" s="177">
        <v>905.35812499999997</v>
      </c>
      <c r="D85" s="177">
        <v>1016.4784968982912</v>
      </c>
      <c r="E85" s="177">
        <v>686.95857499999977</v>
      </c>
      <c r="F85" s="177">
        <v>404.05284652219734</v>
      </c>
      <c r="G85" s="177">
        <v>306.61196078431362</v>
      </c>
      <c r="H85" s="178">
        <v>0</v>
      </c>
      <c r="I85" s="178">
        <v>0</v>
      </c>
      <c r="J85" s="178">
        <v>0.11428571428571427</v>
      </c>
      <c r="K85" s="178">
        <v>8.5714285714285701E-2</v>
      </c>
      <c r="L85" s="178">
        <v>0.79999999999999993</v>
      </c>
    </row>
    <row r="86" spans="1:12" outlineLevel="1" x14ac:dyDescent="0.2">
      <c r="A86" s="78">
        <v>78</v>
      </c>
      <c r="B86" s="154" t="s">
        <v>457</v>
      </c>
      <c r="C86" s="177">
        <v>0</v>
      </c>
      <c r="D86" s="177">
        <v>0</v>
      </c>
      <c r="E86" s="177">
        <v>0</v>
      </c>
      <c r="F86" s="177">
        <v>0</v>
      </c>
      <c r="G86" s="177">
        <v>0</v>
      </c>
      <c r="H86" s="178">
        <v>0</v>
      </c>
      <c r="I86" s="178">
        <v>0</v>
      </c>
      <c r="J86" s="178">
        <v>0</v>
      </c>
      <c r="K86" s="178">
        <v>0</v>
      </c>
      <c r="L86" s="178">
        <v>1</v>
      </c>
    </row>
    <row r="87" spans="1:12" outlineLevel="1" x14ac:dyDescent="0.2">
      <c r="A87" s="78">
        <v>79</v>
      </c>
      <c r="B87" s="154" t="s">
        <v>458</v>
      </c>
      <c r="C87" s="177">
        <v>0</v>
      </c>
      <c r="D87" s="177">
        <v>938.46333333333303</v>
      </c>
      <c r="E87" s="177">
        <v>0</v>
      </c>
      <c r="F87" s="177">
        <v>339.18872727272725</v>
      </c>
      <c r="G87" s="177">
        <v>313.8021586037969</v>
      </c>
      <c r="H87" s="178">
        <v>0.10169491525423728</v>
      </c>
      <c r="I87" s="178">
        <v>1.1299435028248588E-2</v>
      </c>
      <c r="J87" s="178">
        <v>2.2598870056497175E-2</v>
      </c>
      <c r="K87" s="178">
        <v>6.2146892655367235E-2</v>
      </c>
      <c r="L87" s="178">
        <v>0.80225988700564976</v>
      </c>
    </row>
    <row r="88" spans="1:12" outlineLevel="1" x14ac:dyDescent="0.2">
      <c r="A88" s="78">
        <v>80</v>
      </c>
      <c r="B88" s="154" t="s">
        <v>459</v>
      </c>
      <c r="C88" s="177">
        <v>108.97866666666664</v>
      </c>
      <c r="D88" s="177">
        <v>2643.3275833333332</v>
      </c>
      <c r="E88" s="177">
        <v>2359.0699999999997</v>
      </c>
      <c r="F88" s="177">
        <v>1356.1383014755197</v>
      </c>
      <c r="G88" s="177">
        <v>422.34555555555545</v>
      </c>
      <c r="H88" s="178">
        <v>0</v>
      </c>
      <c r="I88" s="178">
        <v>2.2727272727272724E-2</v>
      </c>
      <c r="J88" s="178">
        <v>3.4090909090909088E-2</v>
      </c>
      <c r="K88" s="178">
        <v>0.17045454545454547</v>
      </c>
      <c r="L88" s="178">
        <v>0.77272727272727271</v>
      </c>
    </row>
    <row r="89" spans="1:12" outlineLevel="1" x14ac:dyDescent="0.2">
      <c r="A89" s="78">
        <v>81</v>
      </c>
      <c r="B89" s="154" t="s">
        <v>460</v>
      </c>
      <c r="C89" s="177">
        <v>554.03109217171743</v>
      </c>
      <c r="D89" s="177">
        <v>1546.3333333333333</v>
      </c>
      <c r="E89" s="177">
        <v>0</v>
      </c>
      <c r="F89" s="177">
        <v>593.24</v>
      </c>
      <c r="G89" s="177">
        <v>635.44529411764722</v>
      </c>
      <c r="H89" s="178">
        <v>0</v>
      </c>
      <c r="I89" s="178">
        <v>0</v>
      </c>
      <c r="J89" s="178">
        <v>2.6666666666666668E-2</v>
      </c>
      <c r="K89" s="178">
        <v>0.04</v>
      </c>
      <c r="L89" s="178">
        <v>0.93333333333333335</v>
      </c>
    </row>
    <row r="90" spans="1:12" outlineLevel="1" x14ac:dyDescent="0.2">
      <c r="A90" s="78">
        <v>82</v>
      </c>
      <c r="B90" s="154" t="s">
        <v>461</v>
      </c>
      <c r="C90" s="177">
        <v>1698.526882063881</v>
      </c>
      <c r="D90" s="177">
        <v>4398.2942443259344</v>
      </c>
      <c r="E90" s="177">
        <v>3928.45</v>
      </c>
      <c r="F90" s="177">
        <v>892.55729810706873</v>
      </c>
      <c r="G90" s="177">
        <v>900.93201481247354</v>
      </c>
      <c r="H90" s="178">
        <v>0</v>
      </c>
      <c r="I90" s="178">
        <v>1</v>
      </c>
      <c r="J90" s="178">
        <v>0</v>
      </c>
      <c r="K90" s="178">
        <v>0</v>
      </c>
      <c r="L90" s="178">
        <v>0</v>
      </c>
    </row>
    <row r="91" spans="1:12" outlineLevel="1" x14ac:dyDescent="0.2">
      <c r="A91" s="78">
        <v>83</v>
      </c>
      <c r="B91" s="154" t="s">
        <v>466</v>
      </c>
      <c r="C91" s="177">
        <v>2082.882470147712</v>
      </c>
      <c r="D91" s="177">
        <v>3016.4927961739277</v>
      </c>
      <c r="E91" s="177">
        <v>1196.2058666666669</v>
      </c>
      <c r="F91" s="177">
        <v>876.53451082184461</v>
      </c>
      <c r="G91" s="177">
        <v>614.11049720659923</v>
      </c>
      <c r="H91" s="178">
        <v>0</v>
      </c>
      <c r="I91" s="178">
        <v>0</v>
      </c>
      <c r="J91" s="178">
        <v>0</v>
      </c>
      <c r="K91" s="178">
        <v>0</v>
      </c>
      <c r="L91" s="178">
        <v>1</v>
      </c>
    </row>
    <row r="92" spans="1:12" outlineLevel="1" x14ac:dyDescent="0.2">
      <c r="A92" s="78">
        <v>84</v>
      </c>
      <c r="B92" s="154" t="s">
        <v>93</v>
      </c>
      <c r="C92" s="177">
        <v>151.13099017384721</v>
      </c>
      <c r="D92" s="177">
        <v>2302.4892666666665</v>
      </c>
      <c r="E92" s="177">
        <v>1080.3992954434091</v>
      </c>
      <c r="F92" s="177">
        <v>754.34893939393919</v>
      </c>
      <c r="G92" s="177">
        <v>359.81710021952063</v>
      </c>
      <c r="H92" s="178">
        <v>0.23348017621145375</v>
      </c>
      <c r="I92" s="178">
        <v>6.1674008810572702E-2</v>
      </c>
      <c r="J92" s="178">
        <v>1.7621145374449341E-2</v>
      </c>
      <c r="K92" s="178">
        <v>0.13656387665198239</v>
      </c>
      <c r="L92" s="178">
        <v>0.5506607929515418</v>
      </c>
    </row>
    <row r="93" spans="1:12" outlineLevel="1" x14ac:dyDescent="0.2">
      <c r="A93" s="78">
        <v>85</v>
      </c>
      <c r="B93" s="154" t="s">
        <v>549</v>
      </c>
      <c r="C93" s="177">
        <v>4877.18300441886</v>
      </c>
      <c r="D93" s="177">
        <v>2943.5751666666652</v>
      </c>
      <c r="E93" s="177">
        <v>1379</v>
      </c>
      <c r="F93" s="177">
        <v>1527.250229729731</v>
      </c>
      <c r="G93" s="177">
        <v>736.75803888888856</v>
      </c>
      <c r="H93" s="178">
        <v>2.2123893805309734E-2</v>
      </c>
      <c r="I93" s="178">
        <v>8.8495575221238951E-2</v>
      </c>
      <c r="J93" s="178">
        <v>1.7699115044247787E-2</v>
      </c>
      <c r="K93" s="178">
        <v>0.19911504424778764</v>
      </c>
      <c r="L93" s="178">
        <v>0.67256637168141598</v>
      </c>
    </row>
    <row r="94" spans="1:12" outlineLevel="1" x14ac:dyDescent="0.2">
      <c r="A94" s="78">
        <v>86</v>
      </c>
      <c r="B94" s="154" t="s">
        <v>470</v>
      </c>
      <c r="C94" s="177">
        <v>1577.8969800457098</v>
      </c>
      <c r="D94" s="177">
        <v>2401.6075000000001</v>
      </c>
      <c r="E94" s="177">
        <v>2042.8507142857147</v>
      </c>
      <c r="F94" s="177">
        <v>1358.82</v>
      </c>
      <c r="G94" s="177">
        <v>300.71821367521352</v>
      </c>
      <c r="H94" s="178">
        <v>3.0303030303030314E-2</v>
      </c>
      <c r="I94" s="178">
        <v>0.12727272727272732</v>
      </c>
      <c r="J94" s="178">
        <v>3.0303030303030314E-2</v>
      </c>
      <c r="K94" s="178">
        <v>0.16969696969696971</v>
      </c>
      <c r="L94" s="178">
        <v>0.64242424242424245</v>
      </c>
    </row>
    <row r="95" spans="1:12" outlineLevel="1" x14ac:dyDescent="0.2">
      <c r="A95" s="78">
        <v>87</v>
      </c>
      <c r="B95" s="154" t="s">
        <v>472</v>
      </c>
      <c r="C95" s="177">
        <v>0</v>
      </c>
      <c r="D95" s="177">
        <v>0</v>
      </c>
      <c r="E95" s="177">
        <v>0</v>
      </c>
      <c r="F95" s="177">
        <v>446.14357142857148</v>
      </c>
      <c r="G95" s="177">
        <v>721.84666666666669</v>
      </c>
      <c r="H95" s="178">
        <v>0</v>
      </c>
      <c r="I95" s="178">
        <v>0</v>
      </c>
      <c r="J95" s="178">
        <v>0</v>
      </c>
      <c r="K95" s="178">
        <v>0.5</v>
      </c>
      <c r="L95" s="178">
        <v>0.5</v>
      </c>
    </row>
    <row r="96" spans="1:12" outlineLevel="1" x14ac:dyDescent="0.2">
      <c r="A96" s="78">
        <v>88</v>
      </c>
      <c r="B96" s="154" t="s">
        <v>473</v>
      </c>
      <c r="C96" s="177">
        <v>0</v>
      </c>
      <c r="D96" s="177">
        <v>0</v>
      </c>
      <c r="E96" s="177">
        <v>0</v>
      </c>
      <c r="F96" s="177">
        <v>0</v>
      </c>
      <c r="G96" s="177">
        <v>0</v>
      </c>
      <c r="H96" s="178">
        <v>0</v>
      </c>
      <c r="I96" s="178">
        <v>0</v>
      </c>
      <c r="J96" s="178">
        <v>0</v>
      </c>
      <c r="K96" s="178">
        <v>0</v>
      </c>
      <c r="L96" s="178">
        <v>1</v>
      </c>
    </row>
    <row r="97" spans="1:12" outlineLevel="1" x14ac:dyDescent="0.2">
      <c r="A97" s="78">
        <v>89</v>
      </c>
      <c r="B97" s="154" t="s">
        <v>276</v>
      </c>
      <c r="C97" s="177">
        <v>4001.2823587236203</v>
      </c>
      <c r="D97" s="177">
        <v>5217.8499154887495</v>
      </c>
      <c r="E97" s="177">
        <v>1772.7755957446811</v>
      </c>
      <c r="F97" s="177">
        <v>1091.4648992322557</v>
      </c>
      <c r="G97" s="177">
        <v>519.46701439634842</v>
      </c>
      <c r="H97" s="178">
        <v>8.0903790087463553E-2</v>
      </c>
      <c r="I97" s="178">
        <v>7.4708454810495636E-2</v>
      </c>
      <c r="J97" s="178">
        <v>1.7128279883381923E-2</v>
      </c>
      <c r="K97" s="178">
        <v>0.27478134110787167</v>
      </c>
      <c r="L97" s="178">
        <v>0.55247813411078706</v>
      </c>
    </row>
    <row r="98" spans="1:12" outlineLevel="1" x14ac:dyDescent="0.2">
      <c r="A98" s="78">
        <v>90</v>
      </c>
      <c r="B98" s="154" t="s">
        <v>476</v>
      </c>
      <c r="C98" s="177">
        <v>175.77437297858384</v>
      </c>
      <c r="D98" s="177">
        <v>448.59999999999991</v>
      </c>
      <c r="E98" s="177">
        <v>596.54374999999993</v>
      </c>
      <c r="F98" s="177">
        <v>175.77430269187064</v>
      </c>
      <c r="G98" s="177">
        <v>230.68472400915348</v>
      </c>
      <c r="H98" s="178">
        <v>7.3896681491618196E-2</v>
      </c>
      <c r="I98" s="178">
        <v>2.0526855969893948E-3</v>
      </c>
      <c r="J98" s="178">
        <v>2.2237427300718437E-2</v>
      </c>
      <c r="K98" s="178">
        <v>0.2754019842627437</v>
      </c>
      <c r="L98" s="178">
        <v>0.62641122134793026</v>
      </c>
    </row>
    <row r="99" spans="1:12" outlineLevel="1" x14ac:dyDescent="0.2">
      <c r="A99" s="78">
        <v>91</v>
      </c>
      <c r="B99" s="154" t="s">
        <v>301</v>
      </c>
      <c r="C99" s="177">
        <v>0</v>
      </c>
      <c r="D99" s="177">
        <v>4527.8976373626365</v>
      </c>
      <c r="E99" s="177">
        <v>0</v>
      </c>
      <c r="F99" s="177">
        <v>2698.752857142857</v>
      </c>
      <c r="G99" s="177">
        <v>573.5757142857143</v>
      </c>
      <c r="H99" s="178">
        <v>0</v>
      </c>
      <c r="I99" s="178">
        <v>0</v>
      </c>
      <c r="J99" s="178">
        <v>0</v>
      </c>
      <c r="K99" s="178">
        <v>0.22222222222222224</v>
      </c>
      <c r="L99" s="178">
        <v>0.77777777777777779</v>
      </c>
    </row>
    <row r="100" spans="1:12" outlineLevel="1" x14ac:dyDescent="0.2">
      <c r="A100" s="78">
        <v>92</v>
      </c>
      <c r="B100" s="154" t="s">
        <v>71</v>
      </c>
      <c r="C100" s="177">
        <v>4613.9140972222231</v>
      </c>
      <c r="D100" s="177">
        <v>4011.1099933742621</v>
      </c>
      <c r="E100" s="177">
        <v>1459.5335714285711</v>
      </c>
      <c r="F100" s="177">
        <v>1168.2451334314771</v>
      </c>
      <c r="G100" s="177">
        <v>556.18390239930739</v>
      </c>
      <c r="H100" s="178">
        <v>2.1382396817503733E-2</v>
      </c>
      <c r="I100" s="178">
        <v>7.906514172053708E-2</v>
      </c>
      <c r="J100" s="178">
        <v>7.9562406762804586E-3</v>
      </c>
      <c r="K100" s="178">
        <v>0.2103431128791646</v>
      </c>
      <c r="L100" s="178">
        <v>0.68125310790651405</v>
      </c>
    </row>
    <row r="101" spans="1:12" outlineLevel="1" x14ac:dyDescent="0.2">
      <c r="A101" s="78">
        <v>93</v>
      </c>
      <c r="B101" s="154" t="s">
        <v>477</v>
      </c>
      <c r="C101" s="177">
        <v>0</v>
      </c>
      <c r="D101" s="177">
        <v>0</v>
      </c>
      <c r="E101" s="177">
        <v>0</v>
      </c>
      <c r="F101" s="177">
        <v>0</v>
      </c>
      <c r="G101" s="177">
        <v>553.62400000000002</v>
      </c>
      <c r="H101" s="178">
        <v>0</v>
      </c>
      <c r="I101" s="178">
        <v>0</v>
      </c>
      <c r="J101" s="178">
        <v>0</v>
      </c>
      <c r="K101" s="178">
        <v>0</v>
      </c>
      <c r="L101" s="178">
        <v>1</v>
      </c>
    </row>
    <row r="102" spans="1:12" outlineLevel="1" x14ac:dyDescent="0.2">
      <c r="A102" s="78">
        <v>94</v>
      </c>
      <c r="B102" s="154" t="s">
        <v>478</v>
      </c>
      <c r="C102" s="177">
        <v>0</v>
      </c>
      <c r="D102" s="177">
        <v>1859.9050799999989</v>
      </c>
      <c r="E102" s="177">
        <v>1220.0762395833319</v>
      </c>
      <c r="F102" s="177">
        <v>478.43183333333326</v>
      </c>
      <c r="G102" s="177">
        <v>788.70883186350079</v>
      </c>
      <c r="H102" s="178">
        <v>0</v>
      </c>
      <c r="I102" s="178">
        <v>0</v>
      </c>
      <c r="J102" s="178">
        <v>0</v>
      </c>
      <c r="K102" s="178">
        <v>0</v>
      </c>
      <c r="L102" s="178">
        <v>1</v>
      </c>
    </row>
    <row r="103" spans="1:12" outlineLevel="1" x14ac:dyDescent="0.2">
      <c r="A103" s="78">
        <v>95</v>
      </c>
      <c r="B103" s="154" t="s">
        <v>2120</v>
      </c>
      <c r="C103" s="177">
        <v>3033.473161229113</v>
      </c>
      <c r="D103" s="177">
        <v>2991.713931130485</v>
      </c>
      <c r="E103" s="177">
        <v>1080.3992954434091</v>
      </c>
      <c r="F103" s="177">
        <v>1351.9069772890648</v>
      </c>
      <c r="G103" s="177">
        <v>324.45041315762165</v>
      </c>
      <c r="H103" s="178">
        <v>0</v>
      </c>
      <c r="I103" s="178">
        <v>0</v>
      </c>
      <c r="J103" s="178">
        <v>1</v>
      </c>
      <c r="K103" s="178">
        <v>0</v>
      </c>
      <c r="L103" s="178">
        <v>0</v>
      </c>
    </row>
    <row r="104" spans="1:12" outlineLevel="1" x14ac:dyDescent="0.2">
      <c r="A104" s="78">
        <v>96</v>
      </c>
      <c r="B104" s="154" t="s">
        <v>479</v>
      </c>
      <c r="C104" s="177">
        <v>323.40048979591847</v>
      </c>
      <c r="D104" s="177">
        <v>4450.92</v>
      </c>
      <c r="E104" s="177">
        <v>1661.5004761904761</v>
      </c>
      <c r="F104" s="177">
        <v>785.62270018582058</v>
      </c>
      <c r="G104" s="177">
        <v>304.5395904761906</v>
      </c>
      <c r="H104" s="178">
        <v>5.1470588235294122E-2</v>
      </c>
      <c r="I104" s="178">
        <v>4.4117647058823532E-2</v>
      </c>
      <c r="J104" s="178">
        <v>0</v>
      </c>
      <c r="K104" s="178">
        <v>8.0882352941176489E-2</v>
      </c>
      <c r="L104" s="178">
        <v>0.82352941176470595</v>
      </c>
    </row>
    <row r="105" spans="1:12" outlineLevel="1" x14ac:dyDescent="0.2">
      <c r="A105" s="78">
        <v>97</v>
      </c>
      <c r="B105" s="154" t="s">
        <v>480</v>
      </c>
      <c r="C105" s="177">
        <v>789.73350340136074</v>
      </c>
      <c r="D105" s="177">
        <v>2238.8633304597688</v>
      </c>
      <c r="E105" s="177">
        <v>821.55</v>
      </c>
      <c r="F105" s="177">
        <v>1069.8954355912754</v>
      </c>
      <c r="G105" s="177">
        <v>369.84929292377177</v>
      </c>
      <c r="H105" s="178">
        <v>5.06108202443281E-2</v>
      </c>
      <c r="I105" s="178">
        <v>0.10122164048865619</v>
      </c>
      <c r="J105" s="178">
        <v>8.7260034904013961E-3</v>
      </c>
      <c r="K105" s="178">
        <v>0.12041884816753927</v>
      </c>
      <c r="L105" s="178">
        <v>0.71902268760907506</v>
      </c>
    </row>
    <row r="106" spans="1:12" outlineLevel="1" x14ac:dyDescent="0.2">
      <c r="A106" s="78">
        <v>98</v>
      </c>
      <c r="B106" s="154" t="s">
        <v>44</v>
      </c>
      <c r="C106" s="177">
        <v>2910.9780762411365</v>
      </c>
      <c r="D106" s="177">
        <v>3365.7136995111473</v>
      </c>
      <c r="E106" s="177">
        <v>1648.9630000000002</v>
      </c>
      <c r="F106" s="177">
        <v>1094.4406971822027</v>
      </c>
      <c r="G106" s="177">
        <v>651.80676486715265</v>
      </c>
      <c r="H106" s="178">
        <v>2.5436408977556092E-2</v>
      </c>
      <c r="I106" s="178">
        <v>9.625935162094762E-2</v>
      </c>
      <c r="J106" s="178">
        <v>2.4937655860349118E-3</v>
      </c>
      <c r="K106" s="178">
        <v>0.15411471321695758</v>
      </c>
      <c r="L106" s="178">
        <v>0.72169576059850371</v>
      </c>
    </row>
    <row r="107" spans="1:12" outlineLevel="1" x14ac:dyDescent="0.2">
      <c r="A107" s="78">
        <v>99</v>
      </c>
      <c r="B107" s="154" t="s">
        <v>122</v>
      </c>
      <c r="C107" s="177">
        <v>2252.9965833333335</v>
      </c>
      <c r="D107" s="177">
        <v>5056.1069320737734</v>
      </c>
      <c r="E107" s="177">
        <v>3738.4933333333352</v>
      </c>
      <c r="F107" s="177">
        <v>3078.7517931547609</v>
      </c>
      <c r="G107" s="177">
        <v>909.17011737108305</v>
      </c>
      <c r="H107" s="178">
        <v>2.3746701846965694E-2</v>
      </c>
      <c r="I107" s="178">
        <v>0.12928759894459102</v>
      </c>
      <c r="J107" s="178">
        <v>0</v>
      </c>
      <c r="K107" s="178">
        <v>0.15831134564643798</v>
      </c>
      <c r="L107" s="178">
        <v>0.68865435356200533</v>
      </c>
    </row>
    <row r="108" spans="1:12" outlineLevel="1" x14ac:dyDescent="0.2">
      <c r="A108" s="78">
        <v>100</v>
      </c>
      <c r="B108" s="154" t="s">
        <v>485</v>
      </c>
      <c r="C108" s="177">
        <v>0</v>
      </c>
      <c r="D108" s="177">
        <v>0</v>
      </c>
      <c r="E108" s="177">
        <v>0</v>
      </c>
      <c r="F108" s="177">
        <v>0</v>
      </c>
      <c r="G108" s="177">
        <v>621.48253588516729</v>
      </c>
      <c r="H108" s="178">
        <v>0</v>
      </c>
      <c r="I108" s="178">
        <v>0.25</v>
      </c>
      <c r="J108" s="178">
        <v>0</v>
      </c>
      <c r="K108" s="178">
        <v>0.25</v>
      </c>
      <c r="L108" s="178">
        <v>0.5</v>
      </c>
    </row>
    <row r="109" spans="1:12" outlineLevel="1" x14ac:dyDescent="0.2">
      <c r="A109" s="78">
        <v>101</v>
      </c>
      <c r="B109" s="154" t="s">
        <v>486</v>
      </c>
      <c r="C109" s="177">
        <v>369.86590000000007</v>
      </c>
      <c r="D109" s="177">
        <v>2521.5300000000002</v>
      </c>
      <c r="E109" s="177">
        <v>1241.3366394081002</v>
      </c>
      <c r="F109" s="177">
        <v>1878.38</v>
      </c>
      <c r="G109" s="177">
        <v>576.64324070450141</v>
      </c>
      <c r="H109" s="178">
        <v>0.19834710743801653</v>
      </c>
      <c r="I109" s="178">
        <v>2.479338842975207E-2</v>
      </c>
      <c r="J109" s="178">
        <v>0</v>
      </c>
      <c r="K109" s="178">
        <v>4.1322314049586785E-2</v>
      </c>
      <c r="L109" s="178">
        <v>0.73553719008264462</v>
      </c>
    </row>
    <row r="110" spans="1:12" outlineLevel="1" x14ac:dyDescent="0.2">
      <c r="A110" s="78">
        <v>102</v>
      </c>
      <c r="B110" s="154" t="s">
        <v>487</v>
      </c>
      <c r="C110" s="177">
        <v>838.98159090909087</v>
      </c>
      <c r="D110" s="177">
        <v>1000.5004862579285</v>
      </c>
      <c r="E110" s="177">
        <v>741.51748437499953</v>
      </c>
      <c r="F110" s="177">
        <v>447.87880293999081</v>
      </c>
      <c r="G110" s="177">
        <v>349.27172369230362</v>
      </c>
      <c r="H110" s="178">
        <v>2.9090909090909094E-2</v>
      </c>
      <c r="I110" s="178">
        <v>8.4545454545454535E-2</v>
      </c>
      <c r="J110" s="178">
        <v>3.4545454545454546E-2</v>
      </c>
      <c r="K110" s="178">
        <v>0.18636363636363634</v>
      </c>
      <c r="L110" s="178">
        <v>0.66545454545454552</v>
      </c>
    </row>
    <row r="111" spans="1:12" outlineLevel="1" x14ac:dyDescent="0.2">
      <c r="A111" s="78">
        <v>103</v>
      </c>
      <c r="B111" s="154" t="s">
        <v>41</v>
      </c>
      <c r="C111" s="177">
        <v>2559.5655787843593</v>
      </c>
      <c r="D111" s="177">
        <v>3329.720622491368</v>
      </c>
      <c r="E111" s="177">
        <v>3254.1875</v>
      </c>
      <c r="F111" s="177">
        <v>1064.1024162573192</v>
      </c>
      <c r="G111" s="177">
        <v>588.83664030607451</v>
      </c>
      <c r="H111" s="178">
        <v>3.1333495263541442E-2</v>
      </c>
      <c r="I111" s="178">
        <v>5.3679863978625272E-2</v>
      </c>
      <c r="J111" s="178">
        <v>2.6718484333252382E-3</v>
      </c>
      <c r="K111" s="178">
        <v>0.11586106388146721</v>
      </c>
      <c r="L111" s="178">
        <v>0.79645372844304085</v>
      </c>
    </row>
    <row r="112" spans="1:12" outlineLevel="1" x14ac:dyDescent="0.2">
      <c r="A112" s="78">
        <v>104</v>
      </c>
      <c r="B112" s="154" t="s">
        <v>490</v>
      </c>
      <c r="C112" s="177">
        <v>0</v>
      </c>
      <c r="D112" s="177">
        <v>0</v>
      </c>
      <c r="E112" s="177">
        <v>0</v>
      </c>
      <c r="F112" s="177">
        <v>303.06838709677419</v>
      </c>
      <c r="G112" s="177">
        <v>458.01900510204092</v>
      </c>
      <c r="H112" s="178">
        <v>1.1627906976744186E-2</v>
      </c>
      <c r="I112" s="178">
        <v>0</v>
      </c>
      <c r="J112" s="178">
        <v>0</v>
      </c>
      <c r="K112" s="178">
        <v>0.45348837209302323</v>
      </c>
      <c r="L112" s="178">
        <v>0.53488372093023251</v>
      </c>
    </row>
    <row r="113" spans="1:12" outlineLevel="1" x14ac:dyDescent="0.2">
      <c r="A113" s="78">
        <v>105</v>
      </c>
      <c r="B113" s="154" t="s">
        <v>491</v>
      </c>
      <c r="C113" s="177">
        <v>108.97866666666664</v>
      </c>
      <c r="D113" s="177">
        <v>2643.3275833333332</v>
      </c>
      <c r="E113" s="177">
        <v>2359.0699999999997</v>
      </c>
      <c r="F113" s="177">
        <v>1356.1383014755197</v>
      </c>
      <c r="G113" s="177">
        <v>536.29</v>
      </c>
      <c r="H113" s="178">
        <v>0</v>
      </c>
      <c r="I113" s="178">
        <v>0</v>
      </c>
      <c r="J113" s="178">
        <v>0</v>
      </c>
      <c r="K113" s="178">
        <v>0</v>
      </c>
      <c r="L113" s="178">
        <v>1</v>
      </c>
    </row>
    <row r="114" spans="1:12" outlineLevel="1" x14ac:dyDescent="0.2">
      <c r="A114" s="78">
        <v>106</v>
      </c>
      <c r="B114" s="154" t="s">
        <v>492</v>
      </c>
      <c r="C114" s="177">
        <v>0</v>
      </c>
      <c r="D114" s="177">
        <v>5086.9945946712014</v>
      </c>
      <c r="E114" s="177">
        <v>1687.6125</v>
      </c>
      <c r="F114" s="177">
        <v>1207.8124695930737</v>
      </c>
      <c r="G114" s="177">
        <v>846.26020501948074</v>
      </c>
      <c r="H114" s="178">
        <v>0</v>
      </c>
      <c r="I114" s="178">
        <v>0</v>
      </c>
      <c r="J114" s="178">
        <v>0</v>
      </c>
      <c r="K114" s="178">
        <v>0</v>
      </c>
      <c r="L114" s="178">
        <v>1</v>
      </c>
    </row>
    <row r="115" spans="1:12" outlineLevel="1" x14ac:dyDescent="0.2">
      <c r="A115" s="78">
        <v>107</v>
      </c>
      <c r="B115" s="154" t="s">
        <v>494</v>
      </c>
      <c r="C115" s="177">
        <v>271.11</v>
      </c>
      <c r="D115" s="177">
        <v>784.56806882226704</v>
      </c>
      <c r="E115" s="177">
        <v>413.46070931461372</v>
      </c>
      <c r="F115" s="177">
        <v>215.2289375</v>
      </c>
      <c r="G115" s="177">
        <v>247.74700926561434</v>
      </c>
      <c r="H115" s="178">
        <v>0.27710843373493976</v>
      </c>
      <c r="I115" s="178">
        <v>0</v>
      </c>
      <c r="J115" s="178">
        <v>3.614457831325301E-2</v>
      </c>
      <c r="K115" s="178">
        <v>9.6385542168674704E-2</v>
      </c>
      <c r="L115" s="178">
        <v>0.59036144578313254</v>
      </c>
    </row>
    <row r="116" spans="1:12" outlineLevel="1" x14ac:dyDescent="0.2">
      <c r="A116" s="78">
        <v>108</v>
      </c>
      <c r="B116" s="154" t="s">
        <v>495</v>
      </c>
      <c r="C116" s="177">
        <v>2737.7034062499997</v>
      </c>
      <c r="D116" s="177">
        <v>3059.4675003323032</v>
      </c>
      <c r="E116" s="177">
        <v>1545.7283333333298</v>
      </c>
      <c r="F116" s="177">
        <v>1291.0003889912839</v>
      </c>
      <c r="G116" s="177">
        <v>760.80778849532544</v>
      </c>
      <c r="H116" s="178">
        <v>0</v>
      </c>
      <c r="I116" s="178">
        <v>0.66666666666666663</v>
      </c>
      <c r="J116" s="178">
        <v>0</v>
      </c>
      <c r="K116" s="178">
        <v>0</v>
      </c>
      <c r="L116" s="178">
        <v>0.33333333333333331</v>
      </c>
    </row>
    <row r="117" spans="1:12" outlineLevel="1" x14ac:dyDescent="0.2">
      <c r="A117" s="78">
        <v>109</v>
      </c>
      <c r="B117" s="154" t="s">
        <v>496</v>
      </c>
      <c r="C117" s="177">
        <v>2364.4236263910029</v>
      </c>
      <c r="D117" s="177">
        <v>5858.5600000000013</v>
      </c>
      <c r="E117" s="177">
        <v>1481.6388581697045</v>
      </c>
      <c r="F117" s="177">
        <v>696.43749999999989</v>
      </c>
      <c r="G117" s="177">
        <v>400.02703703703673</v>
      </c>
      <c r="H117" s="178">
        <v>0.11046511627906977</v>
      </c>
      <c r="I117" s="178">
        <v>8.1395348837209308E-2</v>
      </c>
      <c r="J117" s="178">
        <v>0</v>
      </c>
      <c r="K117" s="178">
        <v>0.31395348837209303</v>
      </c>
      <c r="L117" s="178">
        <v>0.49418604651162795</v>
      </c>
    </row>
    <row r="118" spans="1:12" outlineLevel="1" x14ac:dyDescent="0.2">
      <c r="A118" s="78">
        <v>110</v>
      </c>
      <c r="B118" s="154" t="s">
        <v>497</v>
      </c>
      <c r="C118" s="177">
        <v>162.83866666666668</v>
      </c>
      <c r="D118" s="177">
        <v>2337.008173055829</v>
      </c>
      <c r="E118" s="177">
        <v>922.23450603797278</v>
      </c>
      <c r="F118" s="177">
        <v>349.20820850202421</v>
      </c>
      <c r="G118" s="177">
        <v>320.47949240721971</v>
      </c>
      <c r="H118" s="178">
        <v>7.7464788732394374E-2</v>
      </c>
      <c r="I118" s="178">
        <v>0</v>
      </c>
      <c r="J118" s="178">
        <v>0</v>
      </c>
      <c r="K118" s="178">
        <v>0.323943661971831</v>
      </c>
      <c r="L118" s="178">
        <v>0.59859154929577463</v>
      </c>
    </row>
    <row r="119" spans="1:12" outlineLevel="1" x14ac:dyDescent="0.2">
      <c r="A119" s="78">
        <v>111</v>
      </c>
      <c r="B119" s="154" t="s">
        <v>498</v>
      </c>
      <c r="C119" s="177">
        <v>0</v>
      </c>
      <c r="D119" s="177">
        <v>1859.9050799999989</v>
      </c>
      <c r="E119" s="177">
        <v>1220.0762395833319</v>
      </c>
      <c r="F119" s="177">
        <v>478.43183333333326</v>
      </c>
      <c r="G119" s="177">
        <v>788.70883186350079</v>
      </c>
      <c r="H119" s="178">
        <v>0</v>
      </c>
      <c r="I119" s="178">
        <v>0</v>
      </c>
      <c r="J119" s="178">
        <v>0</v>
      </c>
      <c r="K119" s="178">
        <v>0</v>
      </c>
      <c r="L119" s="178">
        <v>1</v>
      </c>
    </row>
    <row r="120" spans="1:12" outlineLevel="1" x14ac:dyDescent="0.2">
      <c r="A120" s="78">
        <v>112</v>
      </c>
      <c r="B120" s="154" t="s">
        <v>501</v>
      </c>
      <c r="C120" s="177">
        <v>131.96</v>
      </c>
      <c r="D120" s="177">
        <v>2991.713931130485</v>
      </c>
      <c r="E120" s="177">
        <v>1080.3992954434091</v>
      </c>
      <c r="F120" s="177">
        <v>1934.8200000000002</v>
      </c>
      <c r="G120" s="177">
        <v>108.77</v>
      </c>
      <c r="H120" s="178">
        <v>0.3529411764705882</v>
      </c>
      <c r="I120" s="178">
        <v>0</v>
      </c>
      <c r="J120" s="178">
        <v>0</v>
      </c>
      <c r="K120" s="178">
        <v>0.47058823529411759</v>
      </c>
      <c r="L120" s="178">
        <v>0.1764705882352941</v>
      </c>
    </row>
    <row r="121" spans="1:12" outlineLevel="1" x14ac:dyDescent="0.2">
      <c r="A121" s="78">
        <v>113</v>
      </c>
      <c r="B121" s="154" t="s">
        <v>129</v>
      </c>
      <c r="C121" s="177">
        <v>3204.7217359187434</v>
      </c>
      <c r="D121" s="177">
        <v>2844.9509896619752</v>
      </c>
      <c r="E121" s="177">
        <v>905.53666666666641</v>
      </c>
      <c r="F121" s="177">
        <v>559.87370480614993</v>
      </c>
      <c r="G121" s="177">
        <v>400.21022921582318</v>
      </c>
      <c r="H121" s="178">
        <v>3.3171521035598728E-2</v>
      </c>
      <c r="I121" s="178">
        <v>9.9514563106796267E-2</v>
      </c>
      <c r="J121" s="178">
        <v>1.4158576051779944E-2</v>
      </c>
      <c r="K121" s="178">
        <v>0.23624595469255669</v>
      </c>
      <c r="L121" s="178">
        <v>0.61690938511326843</v>
      </c>
    </row>
    <row r="122" spans="1:12" outlineLevel="1" x14ac:dyDescent="0.2">
      <c r="A122" s="78">
        <v>114</v>
      </c>
      <c r="B122" s="154" t="s">
        <v>502</v>
      </c>
      <c r="C122" s="177">
        <v>4877.18300441886</v>
      </c>
      <c r="D122" s="177">
        <v>4944.99</v>
      </c>
      <c r="E122" s="177">
        <v>2079.9913113553125</v>
      </c>
      <c r="F122" s="177">
        <v>1727.1594836699639</v>
      </c>
      <c r="G122" s="177">
        <v>620.61898469387745</v>
      </c>
      <c r="H122" s="178">
        <v>0</v>
      </c>
      <c r="I122" s="178">
        <v>3.3333333333333333E-2</v>
      </c>
      <c r="J122" s="178">
        <v>6.6666666666666671E-3</v>
      </c>
      <c r="K122" s="178">
        <v>0.16666666666666669</v>
      </c>
      <c r="L122" s="178">
        <v>0.79333333333333322</v>
      </c>
    </row>
    <row r="123" spans="1:12" outlineLevel="1" x14ac:dyDescent="0.2">
      <c r="A123" s="78">
        <v>115</v>
      </c>
      <c r="B123" s="154" t="s">
        <v>117</v>
      </c>
      <c r="C123" s="177">
        <v>554.03109217171743</v>
      </c>
      <c r="D123" s="177">
        <v>1546.3333333333333</v>
      </c>
      <c r="E123" s="177">
        <v>0</v>
      </c>
      <c r="F123" s="177">
        <v>593.24</v>
      </c>
      <c r="G123" s="177">
        <v>654.9233549160673</v>
      </c>
      <c r="H123" s="178">
        <v>0</v>
      </c>
      <c r="I123" s="178">
        <v>0</v>
      </c>
      <c r="J123" s="178">
        <v>9.0909090909090912E-2</v>
      </c>
      <c r="K123" s="178">
        <v>9.0909090909090912E-2</v>
      </c>
      <c r="L123" s="178">
        <v>0.81818181818181823</v>
      </c>
    </row>
    <row r="124" spans="1:12" outlineLevel="1" x14ac:dyDescent="0.2">
      <c r="A124" s="78">
        <v>116</v>
      </c>
      <c r="B124" s="154" t="s">
        <v>298</v>
      </c>
      <c r="C124" s="177">
        <v>291.56289115646251</v>
      </c>
      <c r="D124" s="177">
        <v>2577.5215563909769</v>
      </c>
      <c r="E124" s="177">
        <v>1413.85</v>
      </c>
      <c r="F124" s="177">
        <v>641.01290829439245</v>
      </c>
      <c r="G124" s="177">
        <v>243.97166124234485</v>
      </c>
      <c r="H124" s="178">
        <v>7.2743207712532829E-2</v>
      </c>
      <c r="I124" s="178">
        <v>2.3663453111305865E-2</v>
      </c>
      <c r="J124" s="178">
        <v>5.2585451358457469E-3</v>
      </c>
      <c r="K124" s="178">
        <v>0.10517090271691493</v>
      </c>
      <c r="L124" s="178">
        <v>0.7931638913234007</v>
      </c>
    </row>
    <row r="125" spans="1:12" outlineLevel="1" x14ac:dyDescent="0.2">
      <c r="A125" s="78">
        <v>117</v>
      </c>
      <c r="B125" s="154" t="s">
        <v>389</v>
      </c>
      <c r="C125" s="177">
        <v>2737.7034062499997</v>
      </c>
      <c r="D125" s="177">
        <v>3059.4675003323032</v>
      </c>
      <c r="E125" s="177">
        <v>1545.7283333333298</v>
      </c>
      <c r="F125" s="177">
        <v>1296.5501323026881</v>
      </c>
      <c r="G125" s="177">
        <v>760.67902593465305</v>
      </c>
      <c r="H125" s="178">
        <v>3.1364349189754316E-2</v>
      </c>
      <c r="I125" s="178">
        <v>0.10611604809200212</v>
      </c>
      <c r="J125" s="178">
        <v>8.8865656037637221E-3</v>
      </c>
      <c r="K125" s="178">
        <v>0.20282279142707796</v>
      </c>
      <c r="L125" s="178">
        <v>0.65081024568740187</v>
      </c>
    </row>
    <row r="126" spans="1:12" outlineLevel="1" x14ac:dyDescent="0.2">
      <c r="A126" s="78">
        <v>118</v>
      </c>
      <c r="B126" s="154" t="s">
        <v>293</v>
      </c>
      <c r="C126" s="177">
        <v>252.93305867620771</v>
      </c>
      <c r="D126" s="177">
        <v>3158.48</v>
      </c>
      <c r="E126" s="177">
        <v>0</v>
      </c>
      <c r="F126" s="177">
        <v>871.52552661064374</v>
      </c>
      <c r="G126" s="177">
        <v>390.22644232758</v>
      </c>
      <c r="H126" s="178">
        <v>9.864603481624766E-2</v>
      </c>
      <c r="I126" s="178">
        <v>1.9342359767891695E-2</v>
      </c>
      <c r="J126" s="178">
        <v>1.9342359767891694E-3</v>
      </c>
      <c r="K126" s="178">
        <v>0.11218568665377181</v>
      </c>
      <c r="L126" s="178">
        <v>0.76789168278529973</v>
      </c>
    </row>
    <row r="127" spans="1:12" outlineLevel="1" x14ac:dyDescent="0.2">
      <c r="A127" s="78">
        <v>119</v>
      </c>
      <c r="B127" s="154" t="s">
        <v>74</v>
      </c>
      <c r="C127" s="177">
        <v>0</v>
      </c>
      <c r="D127" s="177">
        <v>0</v>
      </c>
      <c r="E127" s="177">
        <v>0</v>
      </c>
      <c r="F127" s="177">
        <v>0</v>
      </c>
      <c r="G127" s="177">
        <v>0</v>
      </c>
      <c r="H127" s="178">
        <v>0</v>
      </c>
      <c r="I127" s="178">
        <v>0</v>
      </c>
      <c r="J127" s="178">
        <v>0</v>
      </c>
      <c r="K127" s="178">
        <v>0</v>
      </c>
      <c r="L127" s="178">
        <v>1</v>
      </c>
    </row>
    <row r="128" spans="1:12" outlineLevel="1" x14ac:dyDescent="0.2">
      <c r="A128" s="78">
        <v>120</v>
      </c>
      <c r="B128" s="154" t="s">
        <v>2256</v>
      </c>
      <c r="C128" s="177">
        <v>3460.5285840875736</v>
      </c>
      <c r="D128" s="177">
        <v>5498.6224249998158</v>
      </c>
      <c r="E128" s="177">
        <v>3738.4933333333352</v>
      </c>
      <c r="F128" s="177">
        <v>2896.1446041370136</v>
      </c>
      <c r="G128" s="177">
        <v>872.28051531663971</v>
      </c>
      <c r="H128" s="178">
        <v>0</v>
      </c>
      <c r="I128" s="178">
        <v>0</v>
      </c>
      <c r="J128" s="178">
        <v>0</v>
      </c>
      <c r="K128" s="178">
        <v>0</v>
      </c>
      <c r="L128" s="178">
        <v>1</v>
      </c>
    </row>
    <row r="129" spans="1:12" outlineLevel="1" x14ac:dyDescent="0.2">
      <c r="A129" s="78">
        <v>121</v>
      </c>
      <c r="B129" s="154" t="s">
        <v>475</v>
      </c>
      <c r="C129" s="177">
        <v>273.05581548537282</v>
      </c>
      <c r="D129" s="177">
        <v>2918.1202279487316</v>
      </c>
      <c r="E129" s="177">
        <v>1011.4965826330518</v>
      </c>
      <c r="F129" s="177">
        <v>758.1008045386277</v>
      </c>
      <c r="G129" s="177">
        <v>366.83775742241971</v>
      </c>
      <c r="H129" s="178">
        <v>0</v>
      </c>
      <c r="I129" s="178">
        <v>0</v>
      </c>
      <c r="J129" s="178">
        <v>0</v>
      </c>
      <c r="K129" s="178">
        <v>0</v>
      </c>
      <c r="L129" s="178">
        <v>1</v>
      </c>
    </row>
    <row r="130" spans="1:12" outlineLevel="1" x14ac:dyDescent="0.2">
      <c r="A130" s="78">
        <v>122</v>
      </c>
      <c r="B130" s="154" t="s">
        <v>510</v>
      </c>
      <c r="C130" s="177">
        <v>582.16666666666663</v>
      </c>
      <c r="D130" s="177">
        <v>805.75</v>
      </c>
      <c r="E130" s="177">
        <v>0</v>
      </c>
      <c r="F130" s="177">
        <v>306.62787878787861</v>
      </c>
      <c r="G130" s="177">
        <v>317.00400471594173</v>
      </c>
      <c r="H130" s="178">
        <v>2.6246719160104983E-2</v>
      </c>
      <c r="I130" s="178">
        <v>2.6246719160104982E-3</v>
      </c>
      <c r="J130" s="178">
        <v>1.5748031496062992E-2</v>
      </c>
      <c r="K130" s="178">
        <v>0.11548556430446193</v>
      </c>
      <c r="L130" s="178">
        <v>0.83989501312335957</v>
      </c>
    </row>
    <row r="131" spans="1:12" outlineLevel="1" x14ac:dyDescent="0.2">
      <c r="A131" s="78">
        <v>123</v>
      </c>
      <c r="B131" s="154" t="s">
        <v>2272</v>
      </c>
      <c r="C131" s="177">
        <v>154.80520140401825</v>
      </c>
      <c r="D131" s="177">
        <v>2510.0154801097383</v>
      </c>
      <c r="E131" s="177">
        <v>1302.7689189189186</v>
      </c>
      <c r="F131" s="177">
        <v>227.95</v>
      </c>
      <c r="G131" s="177">
        <v>553.83000000000004</v>
      </c>
      <c r="H131" s="178">
        <v>0</v>
      </c>
      <c r="I131" s="178">
        <v>0</v>
      </c>
      <c r="J131" s="178">
        <v>0</v>
      </c>
      <c r="K131" s="178">
        <v>0.625</v>
      </c>
      <c r="L131" s="178">
        <v>0.375</v>
      </c>
    </row>
    <row r="132" spans="1:12" outlineLevel="1" x14ac:dyDescent="0.2">
      <c r="A132" s="78">
        <v>124</v>
      </c>
      <c r="B132" s="154" t="s">
        <v>512</v>
      </c>
      <c r="C132" s="177">
        <v>0</v>
      </c>
      <c r="D132" s="177">
        <v>0</v>
      </c>
      <c r="E132" s="177">
        <v>0</v>
      </c>
      <c r="F132" s="177">
        <v>0</v>
      </c>
      <c r="G132" s="177">
        <v>0</v>
      </c>
      <c r="H132" s="178">
        <v>0</v>
      </c>
      <c r="I132" s="178">
        <v>0</v>
      </c>
      <c r="J132" s="178">
        <v>0</v>
      </c>
      <c r="K132" s="178">
        <v>0</v>
      </c>
      <c r="L132" s="178">
        <v>1</v>
      </c>
    </row>
    <row r="133" spans="1:12" outlineLevel="1" x14ac:dyDescent="0.2">
      <c r="A133" s="78">
        <v>125</v>
      </c>
      <c r="B133" s="154" t="s">
        <v>513</v>
      </c>
      <c r="C133" s="177">
        <v>140.68</v>
      </c>
      <c r="D133" s="177">
        <v>2337.008173055829</v>
      </c>
      <c r="E133" s="177">
        <v>922.23450603797278</v>
      </c>
      <c r="F133" s="177">
        <v>699.75351066512735</v>
      </c>
      <c r="G133" s="177">
        <v>554.4666666666667</v>
      </c>
      <c r="H133" s="178">
        <v>6.6666666666666666E-2</v>
      </c>
      <c r="I133" s="178">
        <v>6.6666666666666666E-2</v>
      </c>
      <c r="J133" s="178">
        <v>0</v>
      </c>
      <c r="K133" s="178">
        <v>0.13333333333333333</v>
      </c>
      <c r="L133" s="178">
        <v>0.73333333333333339</v>
      </c>
    </row>
    <row r="134" spans="1:12" outlineLevel="1" x14ac:dyDescent="0.2">
      <c r="A134" s="78">
        <v>126</v>
      </c>
      <c r="B134" s="154" t="s">
        <v>19</v>
      </c>
      <c r="C134" s="177">
        <v>127.23428571428572</v>
      </c>
      <c r="D134" s="177">
        <v>2133.3299228395053</v>
      </c>
      <c r="E134" s="177">
        <v>0</v>
      </c>
      <c r="F134" s="177">
        <v>481.04986873609045</v>
      </c>
      <c r="G134" s="177">
        <v>437.04957283075873</v>
      </c>
      <c r="H134" s="178">
        <v>2.6019080659150033E-2</v>
      </c>
      <c r="I134" s="178">
        <v>4.4232437120555072E-2</v>
      </c>
      <c r="J134" s="178">
        <v>2.8620988725065036E-2</v>
      </c>
      <c r="K134" s="178">
        <v>0.22636600173460533</v>
      </c>
      <c r="L134" s="178">
        <v>0.67476149176062461</v>
      </c>
    </row>
    <row r="135" spans="1:12" outlineLevel="1" x14ac:dyDescent="0.2">
      <c r="A135" s="78">
        <v>127</v>
      </c>
      <c r="B135" s="154" t="s">
        <v>36</v>
      </c>
      <c r="C135" s="177">
        <v>3251.5523684210534</v>
      </c>
      <c r="D135" s="177">
        <v>4109.1548611111102</v>
      </c>
      <c r="E135" s="177">
        <v>2834.15</v>
      </c>
      <c r="F135" s="177">
        <v>432.0342812507447</v>
      </c>
      <c r="G135" s="177">
        <v>600.5939432335615</v>
      </c>
      <c r="H135" s="178">
        <v>5.0100200400801612E-2</v>
      </c>
      <c r="I135" s="178">
        <v>8.0160320641282576E-2</v>
      </c>
      <c r="J135" s="178">
        <v>8.0160320641282558E-3</v>
      </c>
      <c r="K135" s="178">
        <v>0.51903807615230457</v>
      </c>
      <c r="L135" s="178">
        <v>0.34268537074148298</v>
      </c>
    </row>
    <row r="136" spans="1:12" outlineLevel="1" x14ac:dyDescent="0.2">
      <c r="A136" s="78">
        <v>128</v>
      </c>
      <c r="B136" s="154" t="s">
        <v>291</v>
      </c>
      <c r="C136" s="177">
        <v>202.23</v>
      </c>
      <c r="D136" s="177">
        <v>0</v>
      </c>
      <c r="E136" s="177">
        <v>1210.6400000000001</v>
      </c>
      <c r="F136" s="177">
        <v>544.02</v>
      </c>
      <c r="G136" s="177">
        <v>319.52364424951259</v>
      </c>
      <c r="H136" s="178">
        <v>6.6265060240963861E-2</v>
      </c>
      <c r="I136" s="178">
        <v>3.0120481927710843E-2</v>
      </c>
      <c r="J136" s="178">
        <v>4.2168674698795178E-2</v>
      </c>
      <c r="K136" s="178">
        <v>7.8313253012048195E-2</v>
      </c>
      <c r="L136" s="178">
        <v>0.7831325301204819</v>
      </c>
    </row>
    <row r="137" spans="1:12" outlineLevel="1" x14ac:dyDescent="0.2">
      <c r="A137" s="78">
        <v>129</v>
      </c>
      <c r="B137" s="154" t="s">
        <v>515</v>
      </c>
      <c r="C137" s="177">
        <v>0</v>
      </c>
      <c r="D137" s="177">
        <v>0</v>
      </c>
      <c r="E137" s="177">
        <v>0</v>
      </c>
      <c r="F137" s="177">
        <v>0</v>
      </c>
      <c r="G137" s="177">
        <v>0</v>
      </c>
      <c r="H137" s="178">
        <v>0</v>
      </c>
      <c r="I137" s="178">
        <v>0</v>
      </c>
      <c r="J137" s="178">
        <v>0</v>
      </c>
      <c r="K137" s="178">
        <v>0</v>
      </c>
      <c r="L137" s="178">
        <v>1</v>
      </c>
    </row>
    <row r="138" spans="1:12" outlineLevel="1" x14ac:dyDescent="0.2">
      <c r="A138" s="78">
        <v>130</v>
      </c>
      <c r="B138" s="154" t="s">
        <v>516</v>
      </c>
      <c r="C138" s="177">
        <v>0</v>
      </c>
      <c r="D138" s="177">
        <v>0</v>
      </c>
      <c r="E138" s="177">
        <v>0</v>
      </c>
      <c r="F138" s="177">
        <v>723.16116666666676</v>
      </c>
      <c r="G138" s="177">
        <v>694.95558857142851</v>
      </c>
      <c r="H138" s="178">
        <v>0</v>
      </c>
      <c r="I138" s="178">
        <v>0</v>
      </c>
      <c r="J138" s="178">
        <v>0</v>
      </c>
      <c r="K138" s="178">
        <v>0</v>
      </c>
      <c r="L138" s="178">
        <v>1</v>
      </c>
    </row>
    <row r="139" spans="1:12" outlineLevel="1" x14ac:dyDescent="0.2">
      <c r="A139" s="78">
        <v>131</v>
      </c>
      <c r="B139" s="154" t="s">
        <v>517</v>
      </c>
      <c r="C139" s="177">
        <v>3460.5285840875736</v>
      </c>
      <c r="D139" s="177">
        <v>4696.1939999999995</v>
      </c>
      <c r="E139" s="177">
        <v>3738.4933333333352</v>
      </c>
      <c r="F139" s="177">
        <v>2896.1446041370136</v>
      </c>
      <c r="G139" s="177">
        <v>881.53388888888992</v>
      </c>
      <c r="H139" s="178">
        <v>7.1428571428571425E-2</v>
      </c>
      <c r="I139" s="178">
        <v>0.21428571428571427</v>
      </c>
      <c r="J139" s="178">
        <v>0</v>
      </c>
      <c r="K139" s="178">
        <v>7.1428571428571425E-2</v>
      </c>
      <c r="L139" s="178">
        <v>0.6428571428571429</v>
      </c>
    </row>
    <row r="140" spans="1:12" outlineLevel="1" x14ac:dyDescent="0.2">
      <c r="A140" s="78">
        <v>132</v>
      </c>
      <c r="B140" s="154" t="s">
        <v>55</v>
      </c>
      <c r="C140" s="177">
        <v>2082.882470147712</v>
      </c>
      <c r="D140" s="177">
        <v>3016.4927961739277</v>
      </c>
      <c r="E140" s="177">
        <v>1196.2058666666669</v>
      </c>
      <c r="F140" s="177">
        <v>876.53451082184461</v>
      </c>
      <c r="G140" s="177">
        <v>720.70444444444445</v>
      </c>
      <c r="H140" s="178">
        <v>0</v>
      </c>
      <c r="I140" s="178">
        <v>0</v>
      </c>
      <c r="J140" s="178">
        <v>0</v>
      </c>
      <c r="K140" s="178">
        <v>2.3809523809523812E-2</v>
      </c>
      <c r="L140" s="178">
        <v>0.97619047619047616</v>
      </c>
    </row>
    <row r="141" spans="1:12" outlineLevel="1" x14ac:dyDescent="0.2">
      <c r="A141" s="78">
        <v>133</v>
      </c>
      <c r="B141" s="154" t="s">
        <v>518</v>
      </c>
      <c r="C141" s="177">
        <v>1610.1799999999998</v>
      </c>
      <c r="D141" s="177">
        <v>3323.2851126704627</v>
      </c>
      <c r="E141" s="177">
        <v>1605.7066666666701</v>
      </c>
      <c r="F141" s="177">
        <v>1294.7777186171761</v>
      </c>
      <c r="G141" s="177">
        <v>745.09486528570858</v>
      </c>
      <c r="H141" s="178">
        <v>0</v>
      </c>
      <c r="I141" s="178">
        <v>9.0909090909090912E-2</v>
      </c>
      <c r="J141" s="178">
        <v>0</v>
      </c>
      <c r="K141" s="178">
        <v>9.0909090909090912E-2</v>
      </c>
      <c r="L141" s="178">
        <v>0.81818181818181812</v>
      </c>
    </row>
    <row r="142" spans="1:12" outlineLevel="1" x14ac:dyDescent="0.2">
      <c r="A142" s="78">
        <v>134</v>
      </c>
      <c r="B142" s="154" t="s">
        <v>519</v>
      </c>
      <c r="C142" s="177">
        <v>0</v>
      </c>
      <c r="D142" s="177">
        <v>1888.2866811594188</v>
      </c>
      <c r="E142" s="177">
        <v>1218.1966560846547</v>
      </c>
      <c r="F142" s="177">
        <v>478.43183333333326</v>
      </c>
      <c r="G142" s="177">
        <v>787.45545468932187</v>
      </c>
      <c r="H142" s="178">
        <v>0</v>
      </c>
      <c r="I142" s="178">
        <v>6.7873303167420809E-2</v>
      </c>
      <c r="J142" s="178">
        <v>7.6923076923076913E-2</v>
      </c>
      <c r="K142" s="178">
        <v>5.6561085972850658E-2</v>
      </c>
      <c r="L142" s="178">
        <v>0.79864253393665163</v>
      </c>
    </row>
    <row r="143" spans="1:12" outlineLevel="1" x14ac:dyDescent="0.2">
      <c r="A143" s="78">
        <v>135</v>
      </c>
      <c r="B143" s="154" t="s">
        <v>48</v>
      </c>
      <c r="C143" s="177">
        <v>3971.3899999999994</v>
      </c>
      <c r="D143" s="177">
        <v>2393.5007142857162</v>
      </c>
      <c r="E143" s="177">
        <v>1196.2058666666669</v>
      </c>
      <c r="F143" s="177">
        <v>591.18208414554931</v>
      </c>
      <c r="G143" s="177">
        <v>510.83240785635923</v>
      </c>
      <c r="H143" s="178">
        <v>1.3961605584642231E-2</v>
      </c>
      <c r="I143" s="178">
        <v>4.537521815008725E-2</v>
      </c>
      <c r="J143" s="178">
        <v>5.2356020942408363E-3</v>
      </c>
      <c r="K143" s="178">
        <v>0.26178010471204183</v>
      </c>
      <c r="L143" s="178">
        <v>0.6736474694589879</v>
      </c>
    </row>
    <row r="144" spans="1:12" outlineLevel="1" x14ac:dyDescent="0.2">
      <c r="A144" s="78">
        <v>136</v>
      </c>
      <c r="B144" s="154" t="s">
        <v>299</v>
      </c>
      <c r="C144" s="177">
        <v>2104.560104166666</v>
      </c>
      <c r="D144" s="177">
        <v>2669.7474999999999</v>
      </c>
      <c r="E144" s="177">
        <v>1539.8400000000001</v>
      </c>
      <c r="F144" s="177">
        <v>916.688090511366</v>
      </c>
      <c r="G144" s="177">
        <v>563.94189399746779</v>
      </c>
      <c r="H144" s="178">
        <v>0</v>
      </c>
      <c r="I144" s="178">
        <v>1.1461318051575934E-2</v>
      </c>
      <c r="J144" s="178">
        <v>2.8653295128939836E-3</v>
      </c>
      <c r="K144" s="178">
        <v>0.11174785100286534</v>
      </c>
      <c r="L144" s="178">
        <v>0.87392550143266468</v>
      </c>
    </row>
    <row r="145" spans="1:12" outlineLevel="1" x14ac:dyDescent="0.2">
      <c r="A145" s="78">
        <v>137</v>
      </c>
      <c r="B145" s="154" t="s">
        <v>521</v>
      </c>
      <c r="C145" s="177">
        <v>346.03653675213673</v>
      </c>
      <c r="D145" s="177">
        <v>3438.0991671672305</v>
      </c>
      <c r="E145" s="177">
        <v>754.47337500000003</v>
      </c>
      <c r="F145" s="177">
        <v>1146.4805676108369</v>
      </c>
      <c r="G145" s="177">
        <v>369.44526804165429</v>
      </c>
      <c r="H145" s="178">
        <v>0</v>
      </c>
      <c r="I145" s="178">
        <v>0</v>
      </c>
      <c r="J145" s="178">
        <v>0</v>
      </c>
      <c r="K145" s="178">
        <v>0</v>
      </c>
      <c r="L145" s="178">
        <v>1</v>
      </c>
    </row>
    <row r="146" spans="1:12" outlineLevel="1" x14ac:dyDescent="0.2">
      <c r="A146" s="78">
        <v>138</v>
      </c>
      <c r="B146" s="154" t="s">
        <v>522</v>
      </c>
      <c r="C146" s="177">
        <v>242.84265512637438</v>
      </c>
      <c r="D146" s="177">
        <v>667.64896209140613</v>
      </c>
      <c r="E146" s="177">
        <v>526.36640083298744</v>
      </c>
      <c r="F146" s="177">
        <v>233.866145950933</v>
      </c>
      <c r="G146" s="177">
        <v>235.61705803977196</v>
      </c>
      <c r="H146" s="178">
        <v>0</v>
      </c>
      <c r="I146" s="178">
        <v>0</v>
      </c>
      <c r="J146" s="178">
        <v>0</v>
      </c>
      <c r="K146" s="178">
        <v>0.16666666666666666</v>
      </c>
      <c r="L146" s="178">
        <v>0.83333333333333326</v>
      </c>
    </row>
    <row r="147" spans="1:12" outlineLevel="1" x14ac:dyDescent="0.2">
      <c r="A147" s="78">
        <v>139</v>
      </c>
      <c r="B147" s="154" t="s">
        <v>523</v>
      </c>
      <c r="C147" s="177">
        <v>1174.7827058449425</v>
      </c>
      <c r="D147" s="177">
        <v>3320.3264997584574</v>
      </c>
      <c r="E147" s="177">
        <v>1241.3366394081002</v>
      </c>
      <c r="F147" s="177">
        <v>989.02764726564396</v>
      </c>
      <c r="G147" s="177">
        <v>232.96999999999997</v>
      </c>
      <c r="H147" s="178">
        <v>0</v>
      </c>
      <c r="I147" s="178">
        <v>0.25</v>
      </c>
      <c r="J147" s="178">
        <v>0</v>
      </c>
      <c r="K147" s="178">
        <v>0.125</v>
      </c>
      <c r="L147" s="178">
        <v>0.625</v>
      </c>
    </row>
    <row r="148" spans="1:12" outlineLevel="1" x14ac:dyDescent="0.2">
      <c r="A148" s="78">
        <v>140</v>
      </c>
      <c r="B148" s="154" t="s">
        <v>526</v>
      </c>
      <c r="C148" s="177">
        <v>4877.18300441886</v>
      </c>
      <c r="D148" s="177">
        <v>3913.2942950383235</v>
      </c>
      <c r="E148" s="177">
        <v>2079.9913113553125</v>
      </c>
      <c r="F148" s="177">
        <v>1727.1594836699639</v>
      </c>
      <c r="G148" s="177">
        <v>751.5860935926662</v>
      </c>
      <c r="H148" s="178">
        <v>0</v>
      </c>
      <c r="I148" s="178">
        <v>0</v>
      </c>
      <c r="J148" s="178">
        <v>0</v>
      </c>
      <c r="K148" s="178">
        <v>8.3333333333333329E-2</v>
      </c>
      <c r="L148" s="178">
        <v>0.91666666666666663</v>
      </c>
    </row>
    <row r="149" spans="1:12" outlineLevel="1" x14ac:dyDescent="0.2">
      <c r="A149" s="78">
        <v>141</v>
      </c>
      <c r="B149" s="154" t="s">
        <v>527</v>
      </c>
      <c r="C149" s="177">
        <v>134.27714285714285</v>
      </c>
      <c r="D149" s="177">
        <v>4453.5</v>
      </c>
      <c r="E149" s="177">
        <v>1481.6388581697045</v>
      </c>
      <c r="F149" s="177">
        <v>1105.3195454545453</v>
      </c>
      <c r="G149" s="177">
        <v>337.95454081632653</v>
      </c>
      <c r="H149" s="178">
        <v>0.12307692307692306</v>
      </c>
      <c r="I149" s="178">
        <v>0.13846153846153844</v>
      </c>
      <c r="J149" s="178">
        <v>1.5384615384615382E-2</v>
      </c>
      <c r="K149" s="178">
        <v>0.24615384615384611</v>
      </c>
      <c r="L149" s="178">
        <v>0.47692307692307701</v>
      </c>
    </row>
    <row r="150" spans="1:12" outlineLevel="1" x14ac:dyDescent="0.2">
      <c r="A150" s="78">
        <v>142</v>
      </c>
      <c r="B150" s="154" t="s">
        <v>528</v>
      </c>
      <c r="C150" s="177">
        <v>4537.2526894742623</v>
      </c>
      <c r="D150" s="177">
        <v>4749.2735304038351</v>
      </c>
      <c r="E150" s="177">
        <v>1810.9906091954022</v>
      </c>
      <c r="F150" s="177">
        <v>1238.2726398519835</v>
      </c>
      <c r="G150" s="177">
        <v>570.87178194523528</v>
      </c>
      <c r="H150" s="178">
        <v>0</v>
      </c>
      <c r="I150" s="178">
        <v>0</v>
      </c>
      <c r="J150" s="178">
        <v>0</v>
      </c>
      <c r="K150" s="178">
        <v>0</v>
      </c>
      <c r="L150" s="178">
        <v>1</v>
      </c>
    </row>
    <row r="151" spans="1:12" outlineLevel="1" x14ac:dyDescent="0.2">
      <c r="A151" s="78">
        <v>143</v>
      </c>
      <c r="B151" s="154" t="s">
        <v>64</v>
      </c>
      <c r="C151" s="177">
        <v>0</v>
      </c>
      <c r="D151" s="177">
        <v>0</v>
      </c>
      <c r="E151" s="177">
        <v>0</v>
      </c>
      <c r="F151" s="177">
        <v>663.77987567987532</v>
      </c>
      <c r="G151" s="177">
        <v>889.57883988384015</v>
      </c>
      <c r="H151" s="178">
        <v>0</v>
      </c>
      <c r="I151" s="178">
        <v>0</v>
      </c>
      <c r="J151" s="178">
        <v>0</v>
      </c>
      <c r="K151" s="178">
        <v>0</v>
      </c>
      <c r="L151" s="178">
        <v>1</v>
      </c>
    </row>
    <row r="152" spans="1:12" outlineLevel="1" x14ac:dyDescent="0.2">
      <c r="A152" s="78">
        <v>144</v>
      </c>
      <c r="B152" s="154" t="s">
        <v>529</v>
      </c>
      <c r="C152" s="177">
        <v>4537.2526894742623</v>
      </c>
      <c r="D152" s="177">
        <v>4749.2735304038351</v>
      </c>
      <c r="E152" s="177">
        <v>1810.9906091954022</v>
      </c>
      <c r="F152" s="177">
        <v>1238.2726398519835</v>
      </c>
      <c r="G152" s="177">
        <v>570.87178194523528</v>
      </c>
      <c r="H152" s="178">
        <v>0</v>
      </c>
      <c r="I152" s="178">
        <v>0</v>
      </c>
      <c r="J152" s="178">
        <v>0</v>
      </c>
      <c r="K152" s="178">
        <v>0.25</v>
      </c>
      <c r="L152" s="178">
        <v>0.75000000000000011</v>
      </c>
    </row>
    <row r="153" spans="1:12" outlineLevel="1" x14ac:dyDescent="0.2">
      <c r="A153" s="78">
        <v>145</v>
      </c>
      <c r="B153" s="154" t="s">
        <v>530</v>
      </c>
      <c r="C153" s="177">
        <v>4877.18300441886</v>
      </c>
      <c r="D153" s="177">
        <v>3913.2942950383235</v>
      </c>
      <c r="E153" s="177">
        <v>2079.9913113553125</v>
      </c>
      <c r="F153" s="177">
        <v>1727.1594836699639</v>
      </c>
      <c r="G153" s="177">
        <v>751.5860935926662</v>
      </c>
      <c r="H153" s="178">
        <v>0</v>
      </c>
      <c r="I153" s="178">
        <v>0</v>
      </c>
      <c r="J153" s="178">
        <v>0</v>
      </c>
      <c r="K153" s="178">
        <v>0</v>
      </c>
      <c r="L153" s="178">
        <v>1</v>
      </c>
    </row>
    <row r="154" spans="1:12" outlineLevel="1" x14ac:dyDescent="0.2">
      <c r="A154" s="78">
        <v>146</v>
      </c>
      <c r="B154" s="154" t="s">
        <v>531</v>
      </c>
      <c r="C154" s="177">
        <v>2104.560104166666</v>
      </c>
      <c r="D154" s="177">
        <v>3680.7637730263141</v>
      </c>
      <c r="E154" s="177">
        <v>1539.8400000000001</v>
      </c>
      <c r="F154" s="177">
        <v>1085.0679187939713</v>
      </c>
      <c r="G154" s="177">
        <v>474.32041650972087</v>
      </c>
      <c r="H154" s="178">
        <v>0</v>
      </c>
      <c r="I154" s="178">
        <v>0</v>
      </c>
      <c r="J154" s="178">
        <v>0</v>
      </c>
      <c r="K154" s="178">
        <v>0</v>
      </c>
      <c r="L154" s="178">
        <v>1</v>
      </c>
    </row>
    <row r="155" spans="1:12" outlineLevel="1" x14ac:dyDescent="0.2">
      <c r="A155" s="78">
        <v>147</v>
      </c>
      <c r="B155" s="154" t="s">
        <v>532</v>
      </c>
      <c r="C155" s="177">
        <v>2025.7900000000002</v>
      </c>
      <c r="D155" s="177">
        <v>3433.8755555555558</v>
      </c>
      <c r="E155" s="177">
        <v>3928.45</v>
      </c>
      <c r="F155" s="177">
        <v>870.18649038461535</v>
      </c>
      <c r="G155" s="177">
        <v>921.9204647058823</v>
      </c>
      <c r="H155" s="178">
        <v>8.247422680412371E-2</v>
      </c>
      <c r="I155" s="178">
        <v>6.1855670103092786E-2</v>
      </c>
      <c r="J155" s="178">
        <v>0</v>
      </c>
      <c r="K155" s="178">
        <v>0.17525773195876287</v>
      </c>
      <c r="L155" s="178">
        <v>0.68041237113402064</v>
      </c>
    </row>
    <row r="156" spans="1:12" outlineLevel="1" x14ac:dyDescent="0.2">
      <c r="A156" s="78">
        <v>148</v>
      </c>
      <c r="B156" s="154" t="s">
        <v>533</v>
      </c>
      <c r="C156" s="177">
        <v>752.19672135146163</v>
      </c>
      <c r="D156" s="177">
        <v>2289.0152192982468</v>
      </c>
      <c r="E156" s="177">
        <v>0</v>
      </c>
      <c r="F156" s="177">
        <v>808.06788918071823</v>
      </c>
      <c r="G156" s="177">
        <v>262.76532046928259</v>
      </c>
      <c r="H156" s="178">
        <v>0.11111111111111112</v>
      </c>
      <c r="I156" s="178">
        <v>0</v>
      </c>
      <c r="J156" s="178">
        <v>0.11111111111111112</v>
      </c>
      <c r="K156" s="178">
        <v>0.22222222222222224</v>
      </c>
      <c r="L156" s="178">
        <v>0.55555555555555558</v>
      </c>
    </row>
    <row r="157" spans="1:12" outlineLevel="1" x14ac:dyDescent="0.2">
      <c r="A157" s="78">
        <v>149</v>
      </c>
      <c r="B157" s="154" t="s">
        <v>534</v>
      </c>
      <c r="C157" s="177">
        <v>6917.3624999999965</v>
      </c>
      <c r="D157" s="177">
        <v>4618.5076666666664</v>
      </c>
      <c r="E157" s="177">
        <v>0</v>
      </c>
      <c r="F157" s="177">
        <v>557.80904761904776</v>
      </c>
      <c r="G157" s="177">
        <v>587.8260102564102</v>
      </c>
      <c r="H157" s="178">
        <v>0</v>
      </c>
      <c r="I157" s="178">
        <v>0</v>
      </c>
      <c r="J157" s="178">
        <v>0</v>
      </c>
      <c r="K157" s="178">
        <v>0</v>
      </c>
      <c r="L157" s="178">
        <v>1</v>
      </c>
    </row>
    <row r="158" spans="1:12" outlineLevel="1" x14ac:dyDescent="0.2">
      <c r="A158" s="78">
        <v>150</v>
      </c>
      <c r="B158" s="154" t="s">
        <v>537</v>
      </c>
      <c r="C158" s="177">
        <v>2082.882470147712</v>
      </c>
      <c r="D158" s="177">
        <v>3016.4927961739277</v>
      </c>
      <c r="E158" s="177">
        <v>1196.2058666666669</v>
      </c>
      <c r="F158" s="177">
        <v>876.53451082184461</v>
      </c>
      <c r="G158" s="177">
        <v>561.24</v>
      </c>
      <c r="H158" s="178">
        <v>0</v>
      </c>
      <c r="I158" s="178">
        <v>6.8965517241379309E-2</v>
      </c>
      <c r="J158" s="178">
        <v>0</v>
      </c>
      <c r="K158" s="178">
        <v>0.10344827586206896</v>
      </c>
      <c r="L158" s="178">
        <v>0.82758620689655171</v>
      </c>
    </row>
    <row r="159" spans="1:12" outlineLevel="1" x14ac:dyDescent="0.2">
      <c r="A159" s="78">
        <v>151</v>
      </c>
      <c r="B159" s="154" t="s">
        <v>538</v>
      </c>
      <c r="C159" s="177">
        <v>1610.1799999999998</v>
      </c>
      <c r="D159" s="177">
        <v>3323.2851126704627</v>
      </c>
      <c r="E159" s="177">
        <v>1605.7066666666701</v>
      </c>
      <c r="F159" s="177">
        <v>1294.7777186171761</v>
      </c>
      <c r="G159" s="177">
        <v>745.09486528570858</v>
      </c>
      <c r="H159" s="178">
        <v>0</v>
      </c>
      <c r="I159" s="178">
        <v>0</v>
      </c>
      <c r="J159" s="178">
        <v>0</v>
      </c>
      <c r="K159" s="178">
        <v>0</v>
      </c>
      <c r="L159" s="178">
        <v>1</v>
      </c>
    </row>
    <row r="160" spans="1:12" outlineLevel="1" x14ac:dyDescent="0.2">
      <c r="A160" s="78">
        <v>152</v>
      </c>
      <c r="B160" s="154" t="s">
        <v>539</v>
      </c>
      <c r="C160" s="177">
        <v>242.84265512637438</v>
      </c>
      <c r="D160" s="177">
        <v>667.64896209140613</v>
      </c>
      <c r="E160" s="177">
        <v>526.36640083298744</v>
      </c>
      <c r="F160" s="177">
        <v>287.25000000000023</v>
      </c>
      <c r="G160" s="177">
        <v>323.33766233766255</v>
      </c>
      <c r="H160" s="178">
        <v>0.11764705882352941</v>
      </c>
      <c r="I160" s="178">
        <v>0</v>
      </c>
      <c r="J160" s="178">
        <v>0</v>
      </c>
      <c r="K160" s="178">
        <v>0.23529411764705882</v>
      </c>
      <c r="L160" s="178">
        <v>0.6470588235294118</v>
      </c>
    </row>
    <row r="161" spans="1:12" outlineLevel="1" x14ac:dyDescent="0.2">
      <c r="A161" s="78">
        <v>153</v>
      </c>
      <c r="B161" s="154" t="s">
        <v>540</v>
      </c>
      <c r="C161" s="177">
        <v>4295.6762520634902</v>
      </c>
      <c r="D161" s="177">
        <v>3320.6016247938719</v>
      </c>
      <c r="E161" s="177">
        <v>1281.4922020683184</v>
      </c>
      <c r="F161" s="177">
        <v>1558.415282636121</v>
      </c>
      <c r="G161" s="177">
        <v>649.43731266134989</v>
      </c>
      <c r="H161" s="178">
        <v>0</v>
      </c>
      <c r="I161" s="178">
        <v>0</v>
      </c>
      <c r="J161" s="178">
        <v>5.5555555555555559E-2</v>
      </c>
      <c r="K161" s="178">
        <v>0</v>
      </c>
      <c r="L161" s="178">
        <v>0.94444444444444442</v>
      </c>
    </row>
    <row r="162" spans="1:12" outlineLevel="1" x14ac:dyDescent="0.2">
      <c r="A162" s="78">
        <v>154</v>
      </c>
      <c r="B162" s="154" t="s">
        <v>541</v>
      </c>
      <c r="C162" s="177">
        <v>4537.2526894742623</v>
      </c>
      <c r="D162" s="177">
        <v>4749.2735304038351</v>
      </c>
      <c r="E162" s="177">
        <v>1810.9906091954022</v>
      </c>
      <c r="F162" s="177">
        <v>1238.2726398519835</v>
      </c>
      <c r="G162" s="177">
        <v>820.99</v>
      </c>
      <c r="H162" s="178">
        <v>0</v>
      </c>
      <c r="I162" s="178">
        <v>0.3125</v>
      </c>
      <c r="J162" s="178">
        <v>0</v>
      </c>
      <c r="K162" s="178">
        <v>0.18749999999999997</v>
      </c>
      <c r="L162" s="178">
        <v>0.5</v>
      </c>
    </row>
    <row r="163" spans="1:12" outlineLevel="1" x14ac:dyDescent="0.2">
      <c r="A163" s="78">
        <v>155</v>
      </c>
      <c r="B163" s="154" t="s">
        <v>542</v>
      </c>
      <c r="C163" s="177">
        <v>0</v>
      </c>
      <c r="D163" s="177">
        <v>0</v>
      </c>
      <c r="E163" s="177">
        <v>0</v>
      </c>
      <c r="F163" s="177">
        <v>0</v>
      </c>
      <c r="G163" s="177">
        <v>0</v>
      </c>
      <c r="H163" s="178">
        <v>0</v>
      </c>
      <c r="I163" s="178">
        <v>0</v>
      </c>
      <c r="J163" s="178">
        <v>0</v>
      </c>
      <c r="K163" s="178">
        <v>0.30769230769230771</v>
      </c>
      <c r="L163" s="178">
        <v>0.69230769230769218</v>
      </c>
    </row>
    <row r="164" spans="1:12" outlineLevel="1" x14ac:dyDescent="0.2">
      <c r="A164" s="78">
        <v>156</v>
      </c>
      <c r="B164" s="154" t="s">
        <v>543</v>
      </c>
      <c r="C164" s="177">
        <v>252.93305867620771</v>
      </c>
      <c r="D164" s="177">
        <v>2457.23</v>
      </c>
      <c r="E164" s="177">
        <v>0</v>
      </c>
      <c r="F164" s="177">
        <v>294.68160714285722</v>
      </c>
      <c r="G164" s="177">
        <v>362.47654088050325</v>
      </c>
      <c r="H164" s="178">
        <v>2.1276595744680851E-2</v>
      </c>
      <c r="I164" s="178">
        <v>2.1276595744680851E-2</v>
      </c>
      <c r="J164" s="178">
        <v>0</v>
      </c>
      <c r="K164" s="178">
        <v>0.18085106382978725</v>
      </c>
      <c r="L164" s="178">
        <v>0.77659574468085113</v>
      </c>
    </row>
    <row r="165" spans="1:12" outlineLevel="1" x14ac:dyDescent="0.2">
      <c r="A165" s="78">
        <v>157</v>
      </c>
      <c r="B165" s="154" t="s">
        <v>544</v>
      </c>
      <c r="C165" s="177">
        <v>905.35812499999997</v>
      </c>
      <c r="D165" s="177">
        <v>1206.5000000000002</v>
      </c>
      <c r="E165" s="177">
        <v>661.75</v>
      </c>
      <c r="F165" s="177">
        <v>412.64698550724637</v>
      </c>
      <c r="G165" s="177">
        <v>393.77707642599051</v>
      </c>
      <c r="H165" s="178">
        <v>1.7467248908296942E-2</v>
      </c>
      <c r="I165" s="178">
        <v>2.6200873362445413E-2</v>
      </c>
      <c r="J165" s="178">
        <v>3.4934497816593885E-2</v>
      </c>
      <c r="K165" s="178">
        <v>0.17467248908296942</v>
      </c>
      <c r="L165" s="178">
        <v>0.7467248908296944</v>
      </c>
    </row>
    <row r="166" spans="1:12" outlineLevel="1" x14ac:dyDescent="0.2">
      <c r="A166" s="78">
        <v>158</v>
      </c>
      <c r="B166" s="154" t="s">
        <v>545</v>
      </c>
      <c r="C166" s="177">
        <v>242.84265512637438</v>
      </c>
      <c r="D166" s="177">
        <v>667.64896209140613</v>
      </c>
      <c r="E166" s="177">
        <v>526.36640083298744</v>
      </c>
      <c r="F166" s="177">
        <v>233.866145950933</v>
      </c>
      <c r="G166" s="177">
        <v>235.61705803977196</v>
      </c>
      <c r="H166" s="178">
        <v>0</v>
      </c>
      <c r="I166" s="178">
        <v>0</v>
      </c>
      <c r="J166" s="178">
        <v>0</v>
      </c>
      <c r="K166" s="178">
        <v>0</v>
      </c>
      <c r="L166" s="178">
        <v>1</v>
      </c>
    </row>
    <row r="167" spans="1:12" outlineLevel="1" x14ac:dyDescent="0.2">
      <c r="A167" s="78">
        <v>159</v>
      </c>
      <c r="B167" s="154" t="s">
        <v>53</v>
      </c>
      <c r="C167" s="177">
        <v>0</v>
      </c>
      <c r="D167" s="177">
        <v>3252.3333333333298</v>
      </c>
      <c r="E167" s="177">
        <v>0</v>
      </c>
      <c r="F167" s="177">
        <v>2342.77</v>
      </c>
      <c r="G167" s="177">
        <v>699.90023073499674</v>
      </c>
      <c r="H167" s="178">
        <v>2.1126760563380281E-2</v>
      </c>
      <c r="I167" s="178">
        <v>1.408450704225352E-2</v>
      </c>
      <c r="J167" s="178">
        <v>1.408450704225352E-2</v>
      </c>
      <c r="K167" s="178">
        <v>0.12676056338028169</v>
      </c>
      <c r="L167" s="178">
        <v>0.823943661971831</v>
      </c>
    </row>
    <row r="168" spans="1:12" outlineLevel="1" x14ac:dyDescent="0.2">
      <c r="A168" s="78">
        <v>160</v>
      </c>
      <c r="B168" s="154" t="s">
        <v>547</v>
      </c>
      <c r="C168" s="177">
        <v>242.84265512637438</v>
      </c>
      <c r="D168" s="177">
        <v>667.64896209140613</v>
      </c>
      <c r="E168" s="177">
        <v>526.36640083298744</v>
      </c>
      <c r="F168" s="177">
        <v>272.5</v>
      </c>
      <c r="G168" s="177">
        <v>329.33666666666653</v>
      </c>
      <c r="H168" s="178">
        <v>0</v>
      </c>
      <c r="I168" s="178">
        <v>0</v>
      </c>
      <c r="J168" s="178">
        <v>0</v>
      </c>
      <c r="K168" s="178">
        <v>0.27272727272727271</v>
      </c>
      <c r="L168" s="178">
        <v>0.72727272727272718</v>
      </c>
    </row>
    <row r="169" spans="1:12" outlineLevel="1" x14ac:dyDescent="0.2">
      <c r="A169" s="78">
        <v>161</v>
      </c>
      <c r="B169" s="154" t="s">
        <v>551</v>
      </c>
      <c r="C169" s="177">
        <v>3460.5285840875736</v>
      </c>
      <c r="D169" s="177">
        <v>5498.6224249998158</v>
      </c>
      <c r="E169" s="177">
        <v>3738.4933333333352</v>
      </c>
      <c r="F169" s="177">
        <v>685.05</v>
      </c>
      <c r="G169" s="177">
        <v>993.02728571428577</v>
      </c>
      <c r="H169" s="178">
        <v>1.7543859649122806E-2</v>
      </c>
      <c r="I169" s="178">
        <v>0</v>
      </c>
      <c r="J169" s="178">
        <v>0</v>
      </c>
      <c r="K169" s="178">
        <v>0.2807017543859649</v>
      </c>
      <c r="L169" s="178">
        <v>0.70175438596491224</v>
      </c>
    </row>
    <row r="170" spans="1:12" outlineLevel="1" x14ac:dyDescent="0.2">
      <c r="A170" s="78">
        <v>162</v>
      </c>
      <c r="B170" s="154" t="s">
        <v>552</v>
      </c>
      <c r="C170" s="177">
        <v>4613.9140972222231</v>
      </c>
      <c r="D170" s="177">
        <v>4011.1099933742621</v>
      </c>
      <c r="E170" s="177">
        <v>3123.51</v>
      </c>
      <c r="F170" s="177">
        <v>2382</v>
      </c>
      <c r="G170" s="177">
        <v>548.11043042929282</v>
      </c>
      <c r="H170" s="178">
        <v>0</v>
      </c>
      <c r="I170" s="178">
        <v>7.1428571428571418E-3</v>
      </c>
      <c r="J170" s="178">
        <v>7.1428571428571418E-3</v>
      </c>
      <c r="K170" s="178">
        <v>2.8571428571428567E-2</v>
      </c>
      <c r="L170" s="178">
        <v>0.95714285714285707</v>
      </c>
    </row>
    <row r="171" spans="1:12" outlineLevel="1" x14ac:dyDescent="0.2">
      <c r="A171" s="78">
        <v>163</v>
      </c>
      <c r="B171" s="154" t="s">
        <v>45</v>
      </c>
      <c r="C171" s="177">
        <v>2082.882470147712</v>
      </c>
      <c r="D171" s="177">
        <v>2112.46875</v>
      </c>
      <c r="E171" s="177">
        <v>1196.2058666666669</v>
      </c>
      <c r="F171" s="177">
        <v>575.65166666666664</v>
      </c>
      <c r="G171" s="177">
        <v>633.58584951734451</v>
      </c>
      <c r="H171" s="178">
        <v>3.5885167464114825E-3</v>
      </c>
      <c r="I171" s="178">
        <v>5.9808612440191379E-3</v>
      </c>
      <c r="J171" s="178">
        <v>0</v>
      </c>
      <c r="K171" s="178">
        <v>4.3062200956937781E-2</v>
      </c>
      <c r="L171" s="178">
        <v>0.94736842105263164</v>
      </c>
    </row>
    <row r="172" spans="1:12" outlineLevel="1" x14ac:dyDescent="0.2">
      <c r="A172" s="78">
        <v>164</v>
      </c>
      <c r="B172" s="154" t="s">
        <v>553</v>
      </c>
      <c r="C172" s="177">
        <v>263.45999999999998</v>
      </c>
      <c r="D172" s="177">
        <v>0</v>
      </c>
      <c r="E172" s="177">
        <v>0</v>
      </c>
      <c r="F172" s="177">
        <v>625</v>
      </c>
      <c r="G172" s="177">
        <v>492</v>
      </c>
      <c r="H172" s="178">
        <v>0.2</v>
      </c>
      <c r="I172" s="178">
        <v>0</v>
      </c>
      <c r="J172" s="178">
        <v>0</v>
      </c>
      <c r="K172" s="178">
        <v>5.7142857142857141E-2</v>
      </c>
      <c r="L172" s="178">
        <v>0.74285714285714288</v>
      </c>
    </row>
    <row r="173" spans="1:12" outlineLevel="1" x14ac:dyDescent="0.2">
      <c r="A173" s="78">
        <v>165</v>
      </c>
      <c r="B173" s="154" t="s">
        <v>554</v>
      </c>
      <c r="C173" s="177">
        <v>2737.7034062499997</v>
      </c>
      <c r="D173" s="177">
        <v>3059.4675003323032</v>
      </c>
      <c r="E173" s="177">
        <v>1545.7283333333298</v>
      </c>
      <c r="F173" s="177">
        <v>867.00000000000011</v>
      </c>
      <c r="G173" s="177">
        <v>815.88767857142852</v>
      </c>
      <c r="H173" s="178">
        <v>0</v>
      </c>
      <c r="I173" s="178">
        <v>0.14285714285714285</v>
      </c>
      <c r="J173" s="178">
        <v>3.1746031746031744E-2</v>
      </c>
      <c r="K173" s="178">
        <v>0.14285714285714285</v>
      </c>
      <c r="L173" s="178">
        <v>0.68253968253968245</v>
      </c>
    </row>
    <row r="174" spans="1:12" outlineLevel="1" x14ac:dyDescent="0.2">
      <c r="A174" s="78">
        <v>166</v>
      </c>
      <c r="B174" s="154" t="s">
        <v>2453</v>
      </c>
      <c r="C174" s="177">
        <v>2737.7034062499997</v>
      </c>
      <c r="D174" s="177">
        <v>3059.4675003323032</v>
      </c>
      <c r="E174" s="177">
        <v>1545.7283333333298</v>
      </c>
      <c r="F174" s="177">
        <v>1291.0003889912839</v>
      </c>
      <c r="G174" s="177">
        <v>760.80778849532544</v>
      </c>
      <c r="H174" s="178">
        <v>0</v>
      </c>
      <c r="I174" s="178">
        <v>1</v>
      </c>
      <c r="J174" s="178">
        <v>0</v>
      </c>
      <c r="K174" s="178">
        <v>0</v>
      </c>
      <c r="L174" s="178">
        <v>0</v>
      </c>
    </row>
    <row r="175" spans="1:12" outlineLevel="1" x14ac:dyDescent="0.2">
      <c r="A175" s="78">
        <v>167</v>
      </c>
      <c r="B175" s="154" t="s">
        <v>555</v>
      </c>
      <c r="C175" s="177">
        <v>242.84265512637438</v>
      </c>
      <c r="D175" s="177">
        <v>667.64896209140613</v>
      </c>
      <c r="E175" s="177">
        <v>526.36640083298744</v>
      </c>
      <c r="F175" s="177">
        <v>233.866145950933</v>
      </c>
      <c r="G175" s="177">
        <v>416</v>
      </c>
      <c r="H175" s="178">
        <v>0</v>
      </c>
      <c r="I175" s="178">
        <v>0</v>
      </c>
      <c r="J175" s="178">
        <v>0</v>
      </c>
      <c r="K175" s="178">
        <v>0</v>
      </c>
      <c r="L175" s="178">
        <v>1</v>
      </c>
    </row>
    <row r="176" spans="1:12" outlineLevel="1" x14ac:dyDescent="0.2">
      <c r="A176" s="78">
        <v>168</v>
      </c>
      <c r="B176" s="154" t="s">
        <v>144</v>
      </c>
      <c r="C176" s="177">
        <v>323.40048979591847</v>
      </c>
      <c r="D176" s="177">
        <v>2408.2924382281722</v>
      </c>
      <c r="E176" s="177">
        <v>1661.5004761904761</v>
      </c>
      <c r="F176" s="177">
        <v>810.40600217521762</v>
      </c>
      <c r="G176" s="177">
        <v>287.96181127832079</v>
      </c>
      <c r="H176" s="178">
        <v>1.7808958445763634E-2</v>
      </c>
      <c r="I176" s="178">
        <v>0.13815434430653004</v>
      </c>
      <c r="J176" s="178">
        <v>1.2412304371289807E-2</v>
      </c>
      <c r="K176" s="178">
        <v>0.11494873178629252</v>
      </c>
      <c r="L176" s="178">
        <v>0.71667566109012404</v>
      </c>
    </row>
    <row r="177" spans="1:12" outlineLevel="1" x14ac:dyDescent="0.2">
      <c r="A177" s="78">
        <v>169</v>
      </c>
      <c r="B177" s="154" t="s">
        <v>556</v>
      </c>
      <c r="C177" s="177">
        <v>1610.1799999999998</v>
      </c>
      <c r="D177" s="177">
        <v>3323.2851126704627</v>
      </c>
      <c r="E177" s="177">
        <v>1605.7066666666701</v>
      </c>
      <c r="F177" s="177">
        <v>1294.7777186171761</v>
      </c>
      <c r="G177" s="177">
        <v>745.09486528570858</v>
      </c>
      <c r="H177" s="178">
        <v>0</v>
      </c>
      <c r="I177" s="178">
        <v>0</v>
      </c>
      <c r="J177" s="178">
        <v>0</v>
      </c>
      <c r="K177" s="178">
        <v>0</v>
      </c>
      <c r="L177" s="178">
        <v>1</v>
      </c>
    </row>
    <row r="178" spans="1:12" outlineLevel="1" x14ac:dyDescent="0.2">
      <c r="A178" s="78">
        <v>170</v>
      </c>
      <c r="B178" s="154" t="s">
        <v>27</v>
      </c>
      <c r="C178" s="177">
        <v>4934.54</v>
      </c>
      <c r="D178" s="177">
        <v>5014.1362416225766</v>
      </c>
      <c r="E178" s="177">
        <v>2439.5246527777772</v>
      </c>
      <c r="F178" s="177">
        <v>1436.0610740740744</v>
      </c>
      <c r="G178" s="177">
        <v>595.04144310743641</v>
      </c>
      <c r="H178" s="178">
        <v>3.3240997229916899E-2</v>
      </c>
      <c r="I178" s="178">
        <v>9.6952908587257608E-2</v>
      </c>
      <c r="J178" s="178">
        <v>2.7700831024930748E-3</v>
      </c>
      <c r="K178" s="178">
        <v>0.25484764542936283</v>
      </c>
      <c r="L178" s="178">
        <v>0.61218836565096957</v>
      </c>
    </row>
    <row r="179" spans="1:12" outlineLevel="1" x14ac:dyDescent="0.2">
      <c r="A179" s="78">
        <v>171</v>
      </c>
      <c r="B179" s="154" t="s">
        <v>561</v>
      </c>
      <c r="C179" s="177">
        <v>4537.2526894742623</v>
      </c>
      <c r="D179" s="177">
        <v>4749.2735304038351</v>
      </c>
      <c r="E179" s="177">
        <v>1810.9906091954022</v>
      </c>
      <c r="F179" s="177">
        <v>1238.2726398519835</v>
      </c>
      <c r="G179" s="177">
        <v>529.02166666666676</v>
      </c>
      <c r="H179" s="178">
        <v>0</v>
      </c>
      <c r="I179" s="178">
        <v>9.0909090909090925E-2</v>
      </c>
      <c r="J179" s="178">
        <v>0</v>
      </c>
      <c r="K179" s="178">
        <v>0.27272727272727276</v>
      </c>
      <c r="L179" s="178">
        <v>0.63636363636363646</v>
      </c>
    </row>
    <row r="180" spans="1:12" outlineLevel="1" x14ac:dyDescent="0.2">
      <c r="A180" s="78">
        <v>172</v>
      </c>
      <c r="B180" s="154" t="s">
        <v>562</v>
      </c>
      <c r="C180" s="177">
        <v>694.0229777175324</v>
      </c>
      <c r="D180" s="177">
        <v>2337.008173055829</v>
      </c>
      <c r="E180" s="177">
        <v>922.23450603797278</v>
      </c>
      <c r="F180" s="177">
        <v>699.75351066512735</v>
      </c>
      <c r="G180" s="177">
        <v>447.9042</v>
      </c>
      <c r="H180" s="178">
        <v>4.3478260869565216E-2</v>
      </c>
      <c r="I180" s="178">
        <v>0</v>
      </c>
      <c r="J180" s="178">
        <v>0</v>
      </c>
      <c r="K180" s="178">
        <v>0.26086956521739135</v>
      </c>
      <c r="L180" s="178">
        <v>0.69565217391304346</v>
      </c>
    </row>
    <row r="181" spans="1:12" outlineLevel="1" x14ac:dyDescent="0.2">
      <c r="A181" s="78">
        <v>173</v>
      </c>
      <c r="B181" s="154" t="s">
        <v>563</v>
      </c>
      <c r="C181" s="177">
        <v>905.35812499999997</v>
      </c>
      <c r="D181" s="177">
        <v>1016.4784968982912</v>
      </c>
      <c r="E181" s="177">
        <v>686.95857499999977</v>
      </c>
      <c r="F181" s="177">
        <v>289.191666666667</v>
      </c>
      <c r="G181" s="177">
        <v>320.40880789473664</v>
      </c>
      <c r="H181" s="178">
        <v>0.23076923076923075</v>
      </c>
      <c r="I181" s="178">
        <v>5.3846153846153849E-2</v>
      </c>
      <c r="J181" s="178">
        <v>6.9230769230769235E-2</v>
      </c>
      <c r="K181" s="178">
        <v>0.14615384615384616</v>
      </c>
      <c r="L181" s="178">
        <v>0.50000000000000011</v>
      </c>
    </row>
    <row r="182" spans="1:12" outlineLevel="1" x14ac:dyDescent="0.2">
      <c r="A182" s="78">
        <v>174</v>
      </c>
      <c r="B182" s="154" t="s">
        <v>566</v>
      </c>
      <c r="C182" s="177">
        <v>10551.851111111111</v>
      </c>
      <c r="D182" s="177">
        <v>8500.26</v>
      </c>
      <c r="E182" s="177">
        <v>1810.9906091954022</v>
      </c>
      <c r="F182" s="177">
        <v>425.95216470588264</v>
      </c>
      <c r="G182" s="177">
        <v>887.93065378787878</v>
      </c>
      <c r="H182" s="178">
        <v>0.14473684210526314</v>
      </c>
      <c r="I182" s="178">
        <v>9.2105263157894746E-2</v>
      </c>
      <c r="J182" s="178">
        <v>1.3157894736842106E-2</v>
      </c>
      <c r="K182" s="178">
        <v>0.40789473684210531</v>
      </c>
      <c r="L182" s="178">
        <v>0.34210526315789475</v>
      </c>
    </row>
    <row r="183" spans="1:12" outlineLevel="1" x14ac:dyDescent="0.2">
      <c r="A183" s="78">
        <v>175</v>
      </c>
      <c r="B183" s="154" t="s">
        <v>567</v>
      </c>
      <c r="C183" s="177">
        <v>905.35812499999997</v>
      </c>
      <c r="D183" s="177">
        <v>1016.4784968982912</v>
      </c>
      <c r="E183" s="177">
        <v>686.95857499999977</v>
      </c>
      <c r="F183" s="177">
        <v>287.25</v>
      </c>
      <c r="G183" s="177">
        <v>371.73880374708915</v>
      </c>
      <c r="H183" s="178">
        <v>0</v>
      </c>
      <c r="I183" s="178">
        <v>0</v>
      </c>
      <c r="J183" s="178">
        <v>0</v>
      </c>
      <c r="K183" s="178">
        <v>0.18181818181818182</v>
      </c>
      <c r="L183" s="178">
        <v>0.81818181818181823</v>
      </c>
    </row>
    <row r="184" spans="1:12" outlineLevel="1" x14ac:dyDescent="0.2">
      <c r="A184" s="78">
        <v>176</v>
      </c>
      <c r="B184" s="154" t="s">
        <v>569</v>
      </c>
      <c r="C184" s="177">
        <v>242.84265512637438</v>
      </c>
      <c r="D184" s="177">
        <v>667.64896209140613</v>
      </c>
      <c r="E184" s="177">
        <v>526.36640083298744</v>
      </c>
      <c r="F184" s="177">
        <v>320.69</v>
      </c>
      <c r="G184" s="177">
        <v>430.46629629629649</v>
      </c>
      <c r="H184" s="178">
        <v>2.6315789473684209E-2</v>
      </c>
      <c r="I184" s="178">
        <v>0.21052631578947367</v>
      </c>
      <c r="J184" s="178">
        <v>5.2631578947368418E-2</v>
      </c>
      <c r="K184" s="178">
        <v>5.2631578947368418E-2</v>
      </c>
      <c r="L184" s="178">
        <v>0.6578947368421052</v>
      </c>
    </row>
    <row r="185" spans="1:12" outlineLevel="1" x14ac:dyDescent="0.2">
      <c r="A185" s="78">
        <v>177</v>
      </c>
      <c r="B185" s="154" t="s">
        <v>340</v>
      </c>
      <c r="C185" s="177">
        <v>256.52283296514031</v>
      </c>
      <c r="D185" s="177">
        <v>765.98374422187976</v>
      </c>
      <c r="E185" s="177">
        <v>476.32704244031822</v>
      </c>
      <c r="F185" s="177">
        <v>190.79543653410013</v>
      </c>
      <c r="G185" s="177">
        <v>209.80272891452836</v>
      </c>
      <c r="H185" s="178">
        <v>4.5779980724218648E-2</v>
      </c>
      <c r="I185" s="178">
        <v>8.9494699160126683E-3</v>
      </c>
      <c r="J185" s="178">
        <v>3.7794299876084264E-2</v>
      </c>
      <c r="K185" s="178">
        <v>0.15145256780944516</v>
      </c>
      <c r="L185" s="178">
        <v>0.75602368167423928</v>
      </c>
    </row>
    <row r="186" spans="1:12" outlineLevel="1" x14ac:dyDescent="0.2">
      <c r="A186" s="78">
        <v>178</v>
      </c>
      <c r="B186" s="154" t="s">
        <v>570</v>
      </c>
      <c r="C186" s="177">
        <v>534.60199999999998</v>
      </c>
      <c r="D186" s="177">
        <v>0</v>
      </c>
      <c r="E186" s="177">
        <v>0</v>
      </c>
      <c r="F186" s="177">
        <v>253.28769230769228</v>
      </c>
      <c r="G186" s="177">
        <v>265.71241363501946</v>
      </c>
      <c r="H186" s="178">
        <v>2.5252525252525252E-2</v>
      </c>
      <c r="I186" s="178">
        <v>0</v>
      </c>
      <c r="J186" s="178">
        <v>0</v>
      </c>
      <c r="K186" s="178">
        <v>0.14646464646464646</v>
      </c>
      <c r="L186" s="178">
        <v>0.82828282828282829</v>
      </c>
    </row>
    <row r="187" spans="1:12" outlineLevel="1" x14ac:dyDescent="0.2">
      <c r="A187" s="78">
        <v>179</v>
      </c>
      <c r="B187" s="154" t="s">
        <v>571</v>
      </c>
      <c r="C187" s="177">
        <v>242.84265512637438</v>
      </c>
      <c r="D187" s="177">
        <v>667.64896209140613</v>
      </c>
      <c r="E187" s="177">
        <v>526.36640083298744</v>
      </c>
      <c r="F187" s="177">
        <v>327.65777777777771</v>
      </c>
      <c r="G187" s="177">
        <v>273.80792058404558</v>
      </c>
      <c r="H187" s="178">
        <v>7.7922077922077934E-2</v>
      </c>
      <c r="I187" s="178">
        <v>0</v>
      </c>
      <c r="J187" s="178">
        <v>3.8961038961038974E-2</v>
      </c>
      <c r="K187" s="178">
        <v>0.10389610389610392</v>
      </c>
      <c r="L187" s="178">
        <v>0.77922077922077915</v>
      </c>
    </row>
    <row r="188" spans="1:12" outlineLevel="1" x14ac:dyDescent="0.2">
      <c r="A188" s="78">
        <v>180</v>
      </c>
      <c r="B188" s="154" t="s">
        <v>572</v>
      </c>
      <c r="C188" s="177">
        <v>0</v>
      </c>
      <c r="D188" s="177">
        <v>2807.7014666666664</v>
      </c>
      <c r="E188" s="177">
        <v>1139.9687500000002</v>
      </c>
      <c r="F188" s="177">
        <v>792.03999999999985</v>
      </c>
      <c r="G188" s="177">
        <v>652.14379922779949</v>
      </c>
      <c r="H188" s="178">
        <v>0</v>
      </c>
      <c r="I188" s="178">
        <v>5.5555555555555546E-2</v>
      </c>
      <c r="J188" s="178">
        <v>0</v>
      </c>
      <c r="K188" s="178">
        <v>0.18055555555555552</v>
      </c>
      <c r="L188" s="178">
        <v>0.76388888888888884</v>
      </c>
    </row>
    <row r="189" spans="1:12" outlineLevel="1" x14ac:dyDescent="0.2">
      <c r="A189" s="78">
        <v>181</v>
      </c>
      <c r="B189" s="154" t="s">
        <v>574</v>
      </c>
      <c r="C189" s="177">
        <v>2703.5</v>
      </c>
      <c r="D189" s="177">
        <v>3918.6026666666662</v>
      </c>
      <c r="E189" s="177">
        <v>2578.8650000000002</v>
      </c>
      <c r="F189" s="177">
        <v>892.80465581977637</v>
      </c>
      <c r="G189" s="177">
        <v>877.50565255561492</v>
      </c>
      <c r="H189" s="178">
        <v>2.5104602510460254E-2</v>
      </c>
      <c r="I189" s="178">
        <v>6.6945606694560678E-2</v>
      </c>
      <c r="J189" s="178">
        <v>2.0920502092050215E-2</v>
      </c>
      <c r="K189" s="178">
        <v>0.23430962343096229</v>
      </c>
      <c r="L189" s="178">
        <v>0.65271966527196656</v>
      </c>
    </row>
    <row r="190" spans="1:12" outlineLevel="1" x14ac:dyDescent="0.2">
      <c r="A190" s="78">
        <v>182</v>
      </c>
      <c r="B190" s="154" t="s">
        <v>576</v>
      </c>
      <c r="C190" s="177">
        <v>145.56111111111099</v>
      </c>
      <c r="D190" s="177">
        <v>2991.713931130485</v>
      </c>
      <c r="E190" s="177">
        <v>1080.3992954434091</v>
      </c>
      <c r="F190" s="177">
        <v>1351.9069772890648</v>
      </c>
      <c r="G190" s="177">
        <v>294.23124999999999</v>
      </c>
      <c r="H190" s="178">
        <v>0.29411764705882354</v>
      </c>
      <c r="I190" s="178">
        <v>0</v>
      </c>
      <c r="J190" s="178">
        <v>0</v>
      </c>
      <c r="K190" s="178">
        <v>0</v>
      </c>
      <c r="L190" s="178">
        <v>0.70588235294117652</v>
      </c>
    </row>
    <row r="191" spans="1:12" outlineLevel="1" x14ac:dyDescent="0.2">
      <c r="A191" s="78">
        <v>183</v>
      </c>
      <c r="B191" s="154" t="s">
        <v>577</v>
      </c>
      <c r="C191" s="177">
        <v>4877.18300441886</v>
      </c>
      <c r="D191" s="177">
        <v>3913.2942950383235</v>
      </c>
      <c r="E191" s="177">
        <v>2079.9913113553125</v>
      </c>
      <c r="F191" s="177">
        <v>1727.1594836699639</v>
      </c>
      <c r="G191" s="177">
        <v>751.5860935926662</v>
      </c>
      <c r="H191" s="178">
        <v>0</v>
      </c>
      <c r="I191" s="178">
        <v>0</v>
      </c>
      <c r="J191" s="178">
        <v>0</v>
      </c>
      <c r="K191" s="178">
        <v>0</v>
      </c>
      <c r="L191" s="178">
        <v>1</v>
      </c>
    </row>
    <row r="192" spans="1:12" outlineLevel="1" x14ac:dyDescent="0.2">
      <c r="A192" s="78">
        <v>184</v>
      </c>
      <c r="B192" s="154" t="s">
        <v>578</v>
      </c>
      <c r="C192" s="177">
        <v>449.86946825396814</v>
      </c>
      <c r="D192" s="177">
        <v>0</v>
      </c>
      <c r="E192" s="177">
        <v>527.99999999999989</v>
      </c>
      <c r="F192" s="177">
        <v>264.44477905194645</v>
      </c>
      <c r="G192" s="177">
        <v>237.94167116416128</v>
      </c>
      <c r="H192" s="178">
        <v>0</v>
      </c>
      <c r="I192" s="178">
        <v>0.125</v>
      </c>
      <c r="J192" s="178">
        <v>0.125</v>
      </c>
      <c r="K192" s="178">
        <v>0.25</v>
      </c>
      <c r="L192" s="178">
        <v>0.5</v>
      </c>
    </row>
    <row r="193" spans="1:12" outlineLevel="1" x14ac:dyDescent="0.2">
      <c r="A193" s="78">
        <v>185</v>
      </c>
      <c r="B193" s="154" t="s">
        <v>2528</v>
      </c>
      <c r="C193" s="177">
        <v>0</v>
      </c>
      <c r="D193" s="177">
        <v>0</v>
      </c>
      <c r="E193" s="177">
        <v>0</v>
      </c>
      <c r="F193" s="177">
        <v>0</v>
      </c>
      <c r="G193" s="177">
        <v>288.97019230769223</v>
      </c>
      <c r="H193" s="178">
        <v>0</v>
      </c>
      <c r="I193" s="178">
        <v>0.5</v>
      </c>
      <c r="J193" s="178">
        <v>0.5</v>
      </c>
      <c r="K193" s="178">
        <v>0</v>
      </c>
      <c r="L193" s="178">
        <v>0</v>
      </c>
    </row>
    <row r="194" spans="1:12" outlineLevel="1" x14ac:dyDescent="0.2">
      <c r="A194" s="78">
        <v>186</v>
      </c>
      <c r="B194" s="154" t="s">
        <v>579</v>
      </c>
      <c r="C194" s="177">
        <v>435.18750000000006</v>
      </c>
      <c r="D194" s="177">
        <v>436.29</v>
      </c>
      <c r="E194" s="177">
        <v>647.33333333333303</v>
      </c>
      <c r="F194" s="177">
        <v>218.58750563909786</v>
      </c>
      <c r="G194" s="177">
        <v>207.03350379031141</v>
      </c>
      <c r="H194" s="178">
        <v>5.0441361916771753E-2</v>
      </c>
      <c r="I194" s="178">
        <v>6.30517023959647E-3</v>
      </c>
      <c r="J194" s="178">
        <v>1.0088272383354352E-2</v>
      </c>
      <c r="K194" s="178">
        <v>9.5838587641866341E-2</v>
      </c>
      <c r="L194" s="178">
        <v>0.83732660781841106</v>
      </c>
    </row>
    <row r="195" spans="1:12" outlineLevel="1" x14ac:dyDescent="0.2">
      <c r="A195" s="78">
        <v>187</v>
      </c>
      <c r="B195" s="154" t="s">
        <v>51</v>
      </c>
      <c r="C195" s="177">
        <v>0</v>
      </c>
      <c r="D195" s="177">
        <v>0</v>
      </c>
      <c r="E195" s="177">
        <v>0</v>
      </c>
      <c r="F195" s="177">
        <v>663.77987567987532</v>
      </c>
      <c r="G195" s="177">
        <v>889.57883988384015</v>
      </c>
      <c r="H195" s="178">
        <v>5.6818181818181811E-3</v>
      </c>
      <c r="I195" s="178">
        <v>1.7045454545454541E-2</v>
      </c>
      <c r="J195" s="178">
        <v>0</v>
      </c>
      <c r="K195" s="178">
        <v>0.17045454545454541</v>
      </c>
      <c r="L195" s="178">
        <v>0.80681818181818177</v>
      </c>
    </row>
    <row r="196" spans="1:12" outlineLevel="1" x14ac:dyDescent="0.2">
      <c r="A196" s="78">
        <v>188</v>
      </c>
      <c r="B196" s="154" t="s">
        <v>580</v>
      </c>
      <c r="C196" s="177">
        <v>10680.55</v>
      </c>
      <c r="D196" s="177">
        <v>4042.4452083333326</v>
      </c>
      <c r="E196" s="177">
        <v>0</v>
      </c>
      <c r="F196" s="177">
        <v>487.1281194239757</v>
      </c>
      <c r="G196" s="177">
        <v>529.65702754145104</v>
      </c>
      <c r="H196" s="178">
        <v>0</v>
      </c>
      <c r="I196" s="178">
        <v>0</v>
      </c>
      <c r="J196" s="178">
        <v>0</v>
      </c>
      <c r="K196" s="178">
        <v>3.0769230769230771E-2</v>
      </c>
      <c r="L196" s="178">
        <v>0.96923076923076923</v>
      </c>
    </row>
    <row r="197" spans="1:12" outlineLevel="1" x14ac:dyDescent="0.2">
      <c r="A197" s="78">
        <v>189</v>
      </c>
      <c r="B197" s="154" t="s">
        <v>96</v>
      </c>
      <c r="C197" s="177">
        <v>0</v>
      </c>
      <c r="D197" s="177">
        <v>0</v>
      </c>
      <c r="E197" s="177">
        <v>0</v>
      </c>
      <c r="F197" s="177">
        <v>0</v>
      </c>
      <c r="G197" s="177">
        <v>0</v>
      </c>
      <c r="H197" s="178">
        <v>0</v>
      </c>
      <c r="I197" s="178">
        <v>0</v>
      </c>
      <c r="J197" s="178">
        <v>0</v>
      </c>
      <c r="K197" s="178">
        <v>0</v>
      </c>
      <c r="L197" s="178">
        <v>1</v>
      </c>
    </row>
    <row r="198" spans="1:12" outlineLevel="1" x14ac:dyDescent="0.2">
      <c r="A198" s="78">
        <v>190</v>
      </c>
      <c r="B198" s="154" t="s">
        <v>13</v>
      </c>
      <c r="C198" s="177">
        <v>0</v>
      </c>
      <c r="D198" s="177">
        <v>0</v>
      </c>
      <c r="E198" s="177">
        <v>0</v>
      </c>
      <c r="F198" s="177">
        <v>687.1</v>
      </c>
      <c r="G198" s="177">
        <v>620.39957507567055</v>
      </c>
      <c r="H198" s="178">
        <v>0</v>
      </c>
      <c r="I198" s="178">
        <v>0</v>
      </c>
      <c r="J198" s="178">
        <v>0</v>
      </c>
      <c r="K198" s="178">
        <v>3.5714285714285712E-2</v>
      </c>
      <c r="L198" s="178">
        <v>0.9642857142857143</v>
      </c>
    </row>
    <row r="199" spans="1:12" outlineLevel="1" x14ac:dyDescent="0.2">
      <c r="A199" s="78">
        <v>191</v>
      </c>
      <c r="B199" s="154" t="s">
        <v>583</v>
      </c>
      <c r="C199" s="177">
        <v>220.50000000000003</v>
      </c>
      <c r="D199" s="177">
        <v>2342.3200000000002</v>
      </c>
      <c r="E199" s="177">
        <v>0</v>
      </c>
      <c r="F199" s="177">
        <v>313.23515318627432</v>
      </c>
      <c r="G199" s="177">
        <v>384.34333333333302</v>
      </c>
      <c r="H199" s="178">
        <v>0</v>
      </c>
      <c r="I199" s="178">
        <v>0</v>
      </c>
      <c r="J199" s="178">
        <v>4.5454545454545456E-2</v>
      </c>
      <c r="K199" s="178">
        <v>9.0909090909090912E-2</v>
      </c>
      <c r="L199" s="178">
        <v>0.86363636363636354</v>
      </c>
    </row>
    <row r="200" spans="1:12" outlineLevel="1" x14ac:dyDescent="0.2">
      <c r="A200" s="78">
        <v>192</v>
      </c>
      <c r="B200" s="154" t="s">
        <v>39</v>
      </c>
      <c r="C200" s="177">
        <v>1474.4123642140753</v>
      </c>
      <c r="D200" s="177">
        <v>2655.7614093673224</v>
      </c>
      <c r="E200" s="177">
        <v>813.01893333333328</v>
      </c>
      <c r="F200" s="177">
        <v>960.57940104254487</v>
      </c>
      <c r="G200" s="177">
        <v>548.28294899295906</v>
      </c>
      <c r="H200" s="178">
        <v>2.9392764857881164E-2</v>
      </c>
      <c r="I200" s="178">
        <v>6.9767441860465171E-2</v>
      </c>
      <c r="J200" s="178">
        <v>4.8449612403100809E-3</v>
      </c>
      <c r="K200" s="178">
        <v>0.20478036175710609</v>
      </c>
      <c r="L200" s="178">
        <v>0.69121447028423755</v>
      </c>
    </row>
    <row r="201" spans="1:12" outlineLevel="1" x14ac:dyDescent="0.2">
      <c r="A201" s="78">
        <v>193</v>
      </c>
      <c r="B201" s="154" t="s">
        <v>362</v>
      </c>
      <c r="C201" s="177">
        <v>242.84265512637438</v>
      </c>
      <c r="D201" s="177">
        <v>667.64896209140613</v>
      </c>
      <c r="E201" s="177">
        <v>526.36640083298744</v>
      </c>
      <c r="F201" s="177">
        <v>318.87179670329692</v>
      </c>
      <c r="G201" s="177">
        <v>356.15043035024064</v>
      </c>
      <c r="H201" s="178">
        <v>9.74025974025974E-3</v>
      </c>
      <c r="I201" s="178">
        <v>3.246753246753247E-3</v>
      </c>
      <c r="J201" s="178">
        <v>6.4935064935064939E-3</v>
      </c>
      <c r="K201" s="178">
        <v>0.20454545454545456</v>
      </c>
      <c r="L201" s="178">
        <v>0.77597402597402598</v>
      </c>
    </row>
    <row r="202" spans="1:12" outlineLevel="1" x14ac:dyDescent="0.2">
      <c r="A202" s="78">
        <v>194</v>
      </c>
      <c r="B202" s="154" t="s">
        <v>586</v>
      </c>
      <c r="C202" s="177">
        <v>2104.560104166666</v>
      </c>
      <c r="D202" s="177">
        <v>3680.7637730263141</v>
      </c>
      <c r="E202" s="177">
        <v>1539.8400000000001</v>
      </c>
      <c r="F202" s="177">
        <v>1085.0679187939713</v>
      </c>
      <c r="G202" s="177">
        <v>474.32041650972087</v>
      </c>
      <c r="H202" s="178">
        <v>0</v>
      </c>
      <c r="I202" s="178">
        <v>0</v>
      </c>
      <c r="J202" s="178">
        <v>0</v>
      </c>
      <c r="K202" s="178">
        <v>0</v>
      </c>
      <c r="L202" s="178">
        <v>1</v>
      </c>
    </row>
    <row r="203" spans="1:12" outlineLevel="1" x14ac:dyDescent="0.2">
      <c r="A203" s="78">
        <v>195</v>
      </c>
      <c r="B203" s="154" t="s">
        <v>588</v>
      </c>
      <c r="C203" s="177">
        <v>0</v>
      </c>
      <c r="D203" s="177">
        <v>0</v>
      </c>
      <c r="E203" s="177">
        <v>0</v>
      </c>
      <c r="F203" s="177">
        <v>0</v>
      </c>
      <c r="G203" s="177">
        <v>0</v>
      </c>
      <c r="H203" s="178">
        <v>0</v>
      </c>
      <c r="I203" s="178">
        <v>1</v>
      </c>
      <c r="J203" s="178">
        <v>0</v>
      </c>
      <c r="K203" s="178">
        <v>0</v>
      </c>
      <c r="L203" s="178">
        <v>0</v>
      </c>
    </row>
    <row r="204" spans="1:12" outlineLevel="1" x14ac:dyDescent="0.2">
      <c r="A204" s="78">
        <v>196</v>
      </c>
      <c r="B204" s="154" t="s">
        <v>589</v>
      </c>
      <c r="C204" s="177">
        <v>225</v>
      </c>
      <c r="D204" s="177">
        <v>3300</v>
      </c>
      <c r="E204" s="177">
        <v>0</v>
      </c>
      <c r="F204" s="177">
        <v>863.18838656135597</v>
      </c>
      <c r="G204" s="177">
        <v>477.94872121434696</v>
      </c>
      <c r="H204" s="178">
        <v>0</v>
      </c>
      <c r="I204" s="178">
        <v>0</v>
      </c>
      <c r="J204" s="178">
        <v>0</v>
      </c>
      <c r="K204" s="178">
        <v>0</v>
      </c>
      <c r="L204" s="178">
        <v>1</v>
      </c>
    </row>
    <row r="205" spans="1:12" outlineLevel="1" x14ac:dyDescent="0.2">
      <c r="A205" s="78">
        <v>197</v>
      </c>
      <c r="B205" s="154" t="s">
        <v>590</v>
      </c>
      <c r="C205" s="177">
        <v>273.05581548537282</v>
      </c>
      <c r="D205" s="177">
        <v>2918.1202279487316</v>
      </c>
      <c r="E205" s="177">
        <v>1011.4965826330518</v>
      </c>
      <c r="F205" s="177">
        <v>758.1008045386277</v>
      </c>
      <c r="G205" s="177">
        <v>366.83775742241971</v>
      </c>
      <c r="H205" s="178">
        <v>0</v>
      </c>
      <c r="I205" s="178">
        <v>0</v>
      </c>
      <c r="J205" s="178">
        <v>0</v>
      </c>
      <c r="K205" s="178">
        <v>0</v>
      </c>
      <c r="L205" s="178">
        <v>1</v>
      </c>
    </row>
    <row r="206" spans="1:12" outlineLevel="1" x14ac:dyDescent="0.2">
      <c r="A206" s="78">
        <v>198</v>
      </c>
      <c r="B206" s="154" t="s">
        <v>591</v>
      </c>
      <c r="C206" s="177">
        <v>205.50000000000003</v>
      </c>
      <c r="D206" s="177">
        <v>0</v>
      </c>
      <c r="E206" s="177">
        <v>0</v>
      </c>
      <c r="F206" s="177">
        <v>267.5</v>
      </c>
      <c r="G206" s="177">
        <v>325.47000000000003</v>
      </c>
      <c r="H206" s="178">
        <v>0</v>
      </c>
      <c r="I206" s="178">
        <v>0</v>
      </c>
      <c r="J206" s="178">
        <v>0</v>
      </c>
      <c r="K206" s="178">
        <v>1</v>
      </c>
      <c r="L206" s="178">
        <v>0</v>
      </c>
    </row>
    <row r="207" spans="1:12" outlineLevel="1" x14ac:dyDescent="0.2">
      <c r="A207" s="78">
        <v>199</v>
      </c>
      <c r="B207" s="154" t="s">
        <v>10</v>
      </c>
      <c r="C207" s="177">
        <v>0</v>
      </c>
      <c r="D207" s="177">
        <v>0</v>
      </c>
      <c r="E207" s="177">
        <v>0</v>
      </c>
      <c r="F207" s="177">
        <v>409.5</v>
      </c>
      <c r="G207" s="177">
        <v>399.09913510100984</v>
      </c>
      <c r="H207" s="178">
        <v>0</v>
      </c>
      <c r="I207" s="178">
        <v>1.5384615384615385E-2</v>
      </c>
      <c r="J207" s="178">
        <v>0</v>
      </c>
      <c r="K207" s="178">
        <v>0.2</v>
      </c>
      <c r="L207" s="178">
        <v>0.7846153846153846</v>
      </c>
    </row>
    <row r="208" spans="1:12" outlineLevel="1" x14ac:dyDescent="0.2">
      <c r="A208" s="78">
        <v>200</v>
      </c>
      <c r="B208" s="154" t="s">
        <v>311</v>
      </c>
      <c r="C208" s="177">
        <v>0</v>
      </c>
      <c r="D208" s="177">
        <v>0</v>
      </c>
      <c r="E208" s="177">
        <v>0</v>
      </c>
      <c r="F208" s="177">
        <v>600.46460000000002</v>
      </c>
      <c r="G208" s="177">
        <v>687.80523255813978</v>
      </c>
      <c r="H208" s="178">
        <v>0</v>
      </c>
      <c r="I208" s="178">
        <v>1.3333333333333334E-2</v>
      </c>
      <c r="J208" s="178">
        <v>1.3333333333333334E-2</v>
      </c>
      <c r="K208" s="178">
        <v>0.33333333333333337</v>
      </c>
      <c r="L208" s="178">
        <v>0.64</v>
      </c>
    </row>
    <row r="209" spans="1:12" outlineLevel="1" x14ac:dyDescent="0.2">
      <c r="A209" s="78">
        <v>201</v>
      </c>
      <c r="B209" s="154" t="s">
        <v>593</v>
      </c>
      <c r="C209" s="177">
        <v>4537.2526894742623</v>
      </c>
      <c r="D209" s="177">
        <v>5831</v>
      </c>
      <c r="E209" s="177">
        <v>1810.9906091954022</v>
      </c>
      <c r="F209" s="177">
        <v>1238.2726398519835</v>
      </c>
      <c r="G209" s="177">
        <v>1438.6583333333349</v>
      </c>
      <c r="H209" s="178">
        <v>4.878048780487805E-2</v>
      </c>
      <c r="I209" s="178">
        <v>7.3170731707317069E-2</v>
      </c>
      <c r="J209" s="178">
        <v>0</v>
      </c>
      <c r="K209" s="178">
        <v>7.3170731707317069E-2</v>
      </c>
      <c r="L209" s="178">
        <v>0.80487804878048785</v>
      </c>
    </row>
    <row r="210" spans="1:12" outlineLevel="1" x14ac:dyDescent="0.2">
      <c r="A210" s="78">
        <v>202</v>
      </c>
      <c r="B210" s="154" t="s">
        <v>107</v>
      </c>
      <c r="C210" s="177">
        <v>5904.0080952380958</v>
      </c>
      <c r="D210" s="177">
        <v>3745.3489618877888</v>
      </c>
      <c r="E210" s="177">
        <v>1804.1</v>
      </c>
      <c r="F210" s="177">
        <v>894.68027777777809</v>
      </c>
      <c r="G210" s="177">
        <v>606.2509424681607</v>
      </c>
      <c r="H210" s="178">
        <v>3.184713375796179E-2</v>
      </c>
      <c r="I210" s="178">
        <v>0.19745222929936307</v>
      </c>
      <c r="J210" s="178">
        <v>3.8216560509554146E-2</v>
      </c>
      <c r="K210" s="178">
        <v>0.12101910828025478</v>
      </c>
      <c r="L210" s="178">
        <v>0.61146496815286622</v>
      </c>
    </row>
    <row r="211" spans="1:12" outlineLevel="1" x14ac:dyDescent="0.2">
      <c r="A211" s="78">
        <v>203</v>
      </c>
      <c r="B211" s="154" t="s">
        <v>2615</v>
      </c>
      <c r="C211" s="177">
        <v>2082.882470147712</v>
      </c>
      <c r="D211" s="177">
        <v>3016.4927961739277</v>
      </c>
      <c r="E211" s="177">
        <v>1196.2058666666669</v>
      </c>
      <c r="F211" s="177">
        <v>876.53451082184461</v>
      </c>
      <c r="G211" s="177">
        <v>614.11049720659923</v>
      </c>
      <c r="H211" s="178">
        <v>0</v>
      </c>
      <c r="I211" s="178">
        <v>0</v>
      </c>
      <c r="J211" s="178">
        <v>0</v>
      </c>
      <c r="K211" s="178">
        <v>1</v>
      </c>
      <c r="L211" s="178">
        <v>0</v>
      </c>
    </row>
    <row r="212" spans="1:12" outlineLevel="1" x14ac:dyDescent="0.2">
      <c r="A212" s="78">
        <v>204</v>
      </c>
      <c r="B212" s="154" t="s">
        <v>598</v>
      </c>
      <c r="C212" s="177">
        <v>210.25456140350872</v>
      </c>
      <c r="D212" s="177">
        <v>2398.2343666666679</v>
      </c>
      <c r="E212" s="177">
        <v>0</v>
      </c>
      <c r="F212" s="177">
        <v>330.89183791008179</v>
      </c>
      <c r="G212" s="177">
        <v>392.16825580416793</v>
      </c>
      <c r="H212" s="178">
        <v>0</v>
      </c>
      <c r="I212" s="178">
        <v>0</v>
      </c>
      <c r="J212" s="178">
        <v>0</v>
      </c>
      <c r="K212" s="178">
        <v>0.4</v>
      </c>
      <c r="L212" s="178">
        <v>0.60000000000000009</v>
      </c>
    </row>
    <row r="213" spans="1:12" outlineLevel="1" x14ac:dyDescent="0.2">
      <c r="A213" s="78">
        <v>205</v>
      </c>
      <c r="B213" s="154" t="s">
        <v>599</v>
      </c>
      <c r="C213" s="177">
        <v>273.05581548537282</v>
      </c>
      <c r="D213" s="177">
        <v>2918.1202279487316</v>
      </c>
      <c r="E213" s="177">
        <v>1011.4965826330518</v>
      </c>
      <c r="F213" s="177">
        <v>758.1008045386277</v>
      </c>
      <c r="G213" s="177">
        <v>366.83775742241971</v>
      </c>
      <c r="H213" s="178">
        <v>0</v>
      </c>
      <c r="I213" s="178">
        <v>0</v>
      </c>
      <c r="J213" s="178">
        <v>0</v>
      </c>
      <c r="K213" s="178">
        <v>0</v>
      </c>
      <c r="L213" s="178">
        <v>1</v>
      </c>
    </row>
    <row r="214" spans="1:12" outlineLevel="1" x14ac:dyDescent="0.2">
      <c r="A214" s="78">
        <v>206</v>
      </c>
      <c r="B214" s="154" t="s">
        <v>104</v>
      </c>
      <c r="C214" s="177">
        <v>2871.6124999999997</v>
      </c>
      <c r="D214" s="177">
        <v>3678.2269885057458</v>
      </c>
      <c r="E214" s="177">
        <v>1485.9583333333348</v>
      </c>
      <c r="F214" s="177">
        <v>1452.6801078971528</v>
      </c>
      <c r="G214" s="177">
        <v>478.72679685007984</v>
      </c>
      <c r="H214" s="178">
        <v>3.5422343324250684E-2</v>
      </c>
      <c r="I214" s="178">
        <v>0.19346049046321526</v>
      </c>
      <c r="J214" s="178">
        <v>1.9073569482288829E-2</v>
      </c>
      <c r="K214" s="178">
        <v>0.24523160762942781</v>
      </c>
      <c r="L214" s="178">
        <v>0.50681198910081748</v>
      </c>
    </row>
    <row r="215" spans="1:12" outlineLevel="1" x14ac:dyDescent="0.2">
      <c r="A215" s="78">
        <v>207</v>
      </c>
      <c r="B215" s="154" t="s">
        <v>600</v>
      </c>
      <c r="C215" s="177">
        <v>210.25456140350872</v>
      </c>
      <c r="D215" s="177">
        <v>2398.2343666666679</v>
      </c>
      <c r="E215" s="177">
        <v>0</v>
      </c>
      <c r="F215" s="177">
        <v>377.52249999999998</v>
      </c>
      <c r="G215" s="177">
        <v>307.04166666666652</v>
      </c>
      <c r="H215" s="178">
        <v>4.7619047619047609E-2</v>
      </c>
      <c r="I215" s="178">
        <v>0</v>
      </c>
      <c r="J215" s="178">
        <v>0</v>
      </c>
      <c r="K215" s="178">
        <v>0.52380952380952384</v>
      </c>
      <c r="L215" s="178">
        <v>0.42857142857142849</v>
      </c>
    </row>
    <row r="216" spans="1:12" outlineLevel="1" x14ac:dyDescent="0.2">
      <c r="A216" s="78">
        <v>208</v>
      </c>
      <c r="B216" s="154" t="s">
        <v>584</v>
      </c>
      <c r="C216" s="177">
        <v>0</v>
      </c>
      <c r="D216" s="177">
        <v>0</v>
      </c>
      <c r="E216" s="177">
        <v>0</v>
      </c>
      <c r="F216" s="177">
        <v>367.43999999999994</v>
      </c>
      <c r="G216" s="177">
        <v>397.62</v>
      </c>
      <c r="H216" s="178">
        <v>0</v>
      </c>
      <c r="I216" s="178">
        <v>0</v>
      </c>
      <c r="J216" s="178">
        <v>8.3333333333333343E-2</v>
      </c>
      <c r="K216" s="178">
        <v>0.16666666666666669</v>
      </c>
      <c r="L216" s="178">
        <v>0.75</v>
      </c>
    </row>
    <row r="217" spans="1:12" outlineLevel="1" x14ac:dyDescent="0.2">
      <c r="A217" s="78">
        <v>209</v>
      </c>
      <c r="B217" s="154" t="s">
        <v>601</v>
      </c>
      <c r="C217" s="177">
        <v>2104.560104166666</v>
      </c>
      <c r="D217" s="177">
        <v>3680.7637730263141</v>
      </c>
      <c r="E217" s="177">
        <v>1539.8400000000001</v>
      </c>
      <c r="F217" s="177">
        <v>1085.0679187939713</v>
      </c>
      <c r="G217" s="177">
        <v>474.32041650972087</v>
      </c>
      <c r="H217" s="178">
        <v>0</v>
      </c>
      <c r="I217" s="178">
        <v>0</v>
      </c>
      <c r="J217" s="178">
        <v>0</v>
      </c>
      <c r="K217" s="178">
        <v>0</v>
      </c>
      <c r="L217" s="178">
        <v>1</v>
      </c>
    </row>
    <row r="218" spans="1:12" outlineLevel="1" x14ac:dyDescent="0.2">
      <c r="A218" s="78">
        <v>210</v>
      </c>
      <c r="B218" s="154" t="s">
        <v>603</v>
      </c>
      <c r="C218" s="177">
        <v>0</v>
      </c>
      <c r="D218" s="177">
        <v>3229.5374999999999</v>
      </c>
      <c r="E218" s="177">
        <v>1687.6125</v>
      </c>
      <c r="F218" s="177">
        <v>1207.8124695930737</v>
      </c>
      <c r="G218" s="177">
        <v>696.17235020661144</v>
      </c>
      <c r="H218" s="178">
        <v>1.492537313432836E-2</v>
      </c>
      <c r="I218" s="178">
        <v>5.9701492537313439E-2</v>
      </c>
      <c r="J218" s="178">
        <v>2.9850746268656719E-2</v>
      </c>
      <c r="K218" s="178">
        <v>0.10447761194029852</v>
      </c>
      <c r="L218" s="178">
        <v>0.79104477611940305</v>
      </c>
    </row>
    <row r="219" spans="1:12" outlineLevel="1" x14ac:dyDescent="0.2">
      <c r="A219" s="78">
        <v>211</v>
      </c>
      <c r="B219" s="154" t="s">
        <v>604</v>
      </c>
      <c r="C219" s="177">
        <v>4537.2526894742623</v>
      </c>
      <c r="D219" s="177">
        <v>4749.2735304038351</v>
      </c>
      <c r="E219" s="177">
        <v>1810.9906091954022</v>
      </c>
      <c r="F219" s="177">
        <v>1238.2726398519835</v>
      </c>
      <c r="G219" s="177">
        <v>570.87178194523528</v>
      </c>
      <c r="H219" s="178">
        <v>0</v>
      </c>
      <c r="I219" s="178">
        <v>1</v>
      </c>
      <c r="J219" s="178">
        <v>0</v>
      </c>
      <c r="K219" s="178">
        <v>0</v>
      </c>
      <c r="L219" s="178">
        <v>0</v>
      </c>
    </row>
    <row r="220" spans="1:12" outlineLevel="1" x14ac:dyDescent="0.2">
      <c r="A220" s="78">
        <v>212</v>
      </c>
      <c r="B220" s="154" t="s">
        <v>605</v>
      </c>
      <c r="C220" s="177">
        <v>2364.4236263910029</v>
      </c>
      <c r="D220" s="177">
        <v>3543.8713636363632</v>
      </c>
      <c r="E220" s="177">
        <v>1481.6388581697045</v>
      </c>
      <c r="F220" s="177">
        <v>1210.7106666666684</v>
      </c>
      <c r="G220" s="177">
        <v>772.38351020408152</v>
      </c>
      <c r="H220" s="178">
        <v>8.6206896551724137E-3</v>
      </c>
      <c r="I220" s="178">
        <v>9.4827586206896547E-2</v>
      </c>
      <c r="J220" s="178">
        <v>1.7241379310344827E-2</v>
      </c>
      <c r="K220" s="178">
        <v>0.25</v>
      </c>
      <c r="L220" s="178">
        <v>0.62931034482758619</v>
      </c>
    </row>
    <row r="221" spans="1:12" outlineLevel="1" x14ac:dyDescent="0.2">
      <c r="A221" s="78">
        <v>213</v>
      </c>
      <c r="B221" s="154" t="s">
        <v>606</v>
      </c>
      <c r="C221" s="177">
        <v>3460.5285840875736</v>
      </c>
      <c r="D221" s="177">
        <v>5498.6224249998158</v>
      </c>
      <c r="E221" s="177">
        <v>3738.4933333333352</v>
      </c>
      <c r="F221" s="177">
        <v>2896.1446041370136</v>
      </c>
      <c r="G221" s="177">
        <v>872.28051531663971</v>
      </c>
      <c r="H221" s="178">
        <v>0</v>
      </c>
      <c r="I221" s="178">
        <v>0</v>
      </c>
      <c r="J221" s="178">
        <v>0</v>
      </c>
      <c r="K221" s="178">
        <v>0</v>
      </c>
      <c r="L221" s="178">
        <v>1</v>
      </c>
    </row>
    <row r="222" spans="1:12" outlineLevel="1" x14ac:dyDescent="0.2">
      <c r="A222" s="78">
        <v>214</v>
      </c>
      <c r="B222" s="154" t="s">
        <v>2643</v>
      </c>
      <c r="C222" s="177">
        <v>4537.2526894742623</v>
      </c>
      <c r="D222" s="177">
        <v>4749.2735304038351</v>
      </c>
      <c r="E222" s="177">
        <v>1810.9906091954022</v>
      </c>
      <c r="F222" s="177">
        <v>1238.2726398519835</v>
      </c>
      <c r="G222" s="177">
        <v>570.87178194523528</v>
      </c>
      <c r="H222" s="178">
        <v>0</v>
      </c>
      <c r="I222" s="178">
        <v>0</v>
      </c>
      <c r="J222" s="178">
        <v>0</v>
      </c>
      <c r="K222" s="178">
        <v>0</v>
      </c>
      <c r="L222" s="178">
        <v>1</v>
      </c>
    </row>
    <row r="223" spans="1:12" outlineLevel="1" x14ac:dyDescent="0.2">
      <c r="A223" s="78">
        <v>215</v>
      </c>
      <c r="B223" s="154" t="s">
        <v>608</v>
      </c>
      <c r="C223" s="177">
        <v>2364.4236263910029</v>
      </c>
      <c r="D223" s="177">
        <v>3091.3928712904467</v>
      </c>
      <c r="E223" s="177">
        <v>1481.6388581697045</v>
      </c>
      <c r="F223" s="177">
        <v>782.52552419599988</v>
      </c>
      <c r="G223" s="177">
        <v>417.75553924144521</v>
      </c>
      <c r="H223" s="178">
        <v>0</v>
      </c>
      <c r="I223" s="178">
        <v>0</v>
      </c>
      <c r="J223" s="178">
        <v>0</v>
      </c>
      <c r="K223" s="178">
        <v>0</v>
      </c>
      <c r="L223" s="178">
        <v>1</v>
      </c>
    </row>
    <row r="224" spans="1:12" outlineLevel="1" x14ac:dyDescent="0.2">
      <c r="A224" s="78">
        <v>216</v>
      </c>
      <c r="B224" s="154" t="s">
        <v>134</v>
      </c>
      <c r="C224" s="177">
        <v>330.97538226912474</v>
      </c>
      <c r="D224" s="177">
        <v>2429.8965513598891</v>
      </c>
      <c r="E224" s="177">
        <v>884.04384022556383</v>
      </c>
      <c r="F224" s="177">
        <v>406.0710683659342</v>
      </c>
      <c r="G224" s="177">
        <v>364.97451145801472</v>
      </c>
      <c r="H224" s="178">
        <v>7.6241817481709634E-2</v>
      </c>
      <c r="I224" s="178">
        <v>0.12283403927608771</v>
      </c>
      <c r="J224" s="178">
        <v>6.2764728532922587E-2</v>
      </c>
      <c r="K224" s="178">
        <v>0.28802464381979193</v>
      </c>
      <c r="L224" s="178">
        <v>0.450134770889488</v>
      </c>
    </row>
    <row r="225" spans="1:12" outlineLevel="1" x14ac:dyDescent="0.2">
      <c r="A225" s="78">
        <v>217</v>
      </c>
      <c r="B225" s="154" t="s">
        <v>609</v>
      </c>
      <c r="C225" s="177">
        <v>1698.526882063881</v>
      </c>
      <c r="D225" s="177">
        <v>4398.2942443259344</v>
      </c>
      <c r="E225" s="177">
        <v>3928.45</v>
      </c>
      <c r="F225" s="177">
        <v>1100.29</v>
      </c>
      <c r="G225" s="177">
        <v>1058.5346428571438</v>
      </c>
      <c r="H225" s="178">
        <v>3.7037037037037035E-2</v>
      </c>
      <c r="I225" s="178">
        <v>3.7037037037037035E-2</v>
      </c>
      <c r="J225" s="178">
        <v>0</v>
      </c>
      <c r="K225" s="178">
        <v>0.48148148148148145</v>
      </c>
      <c r="L225" s="178">
        <v>0.44444444444444442</v>
      </c>
    </row>
    <row r="226" spans="1:12" outlineLevel="1" x14ac:dyDescent="0.2">
      <c r="A226" s="78">
        <v>218</v>
      </c>
      <c r="B226" s="154" t="s">
        <v>28</v>
      </c>
      <c r="C226" s="177">
        <v>260.327</v>
      </c>
      <c r="D226" s="177">
        <v>6238.89</v>
      </c>
      <c r="E226" s="177">
        <v>2439.5246527777772</v>
      </c>
      <c r="F226" s="177">
        <v>3026.471</v>
      </c>
      <c r="G226" s="177">
        <v>608.91037037037063</v>
      </c>
      <c r="H226" s="178">
        <v>0.12244897959183675</v>
      </c>
      <c r="I226" s="178">
        <v>6.1224489795918373E-2</v>
      </c>
      <c r="J226" s="178">
        <v>2.0408163265306124E-2</v>
      </c>
      <c r="K226" s="178">
        <v>0.14285714285714288</v>
      </c>
      <c r="L226" s="178">
        <v>0.65306122448979598</v>
      </c>
    </row>
    <row r="227" spans="1:12" outlineLevel="1" x14ac:dyDescent="0.2">
      <c r="A227" s="78">
        <v>219</v>
      </c>
      <c r="B227" s="154" t="s">
        <v>90</v>
      </c>
      <c r="C227" s="177">
        <v>2941.2742850765312</v>
      </c>
      <c r="D227" s="177">
        <v>3015.7488008202181</v>
      </c>
      <c r="E227" s="177">
        <v>1703.5991666666673</v>
      </c>
      <c r="F227" s="177">
        <v>829.90572695655214</v>
      </c>
      <c r="G227" s="177">
        <v>365.03871365702383</v>
      </c>
      <c r="H227" s="178">
        <v>3.7640449438202259E-2</v>
      </c>
      <c r="I227" s="178">
        <v>0.16235955056179779</v>
      </c>
      <c r="J227" s="178">
        <v>8.9887640449438228E-3</v>
      </c>
      <c r="K227" s="178">
        <v>0.2882022471910114</v>
      </c>
      <c r="L227" s="178">
        <v>0.50280898876404467</v>
      </c>
    </row>
    <row r="228" spans="1:12" outlineLevel="1" x14ac:dyDescent="0.2">
      <c r="A228" s="78">
        <v>220</v>
      </c>
      <c r="B228" s="154" t="s">
        <v>610</v>
      </c>
      <c r="C228" s="177">
        <v>2104.560104166666</v>
      </c>
      <c r="D228" s="177">
        <v>3680.7637730263141</v>
      </c>
      <c r="E228" s="177">
        <v>1539.8400000000001</v>
      </c>
      <c r="F228" s="177">
        <v>1085.0679187939713</v>
      </c>
      <c r="G228" s="177">
        <v>474.32041650972087</v>
      </c>
      <c r="H228" s="178">
        <v>0</v>
      </c>
      <c r="I228" s="178">
        <v>0</v>
      </c>
      <c r="J228" s="178">
        <v>0.10000000000000002</v>
      </c>
      <c r="K228" s="178">
        <v>0</v>
      </c>
      <c r="L228" s="178">
        <v>0.9</v>
      </c>
    </row>
    <row r="229" spans="1:12" outlineLevel="1" x14ac:dyDescent="0.2">
      <c r="A229" s="78">
        <v>221</v>
      </c>
      <c r="B229" s="154" t="s">
        <v>130</v>
      </c>
      <c r="C229" s="177">
        <v>2042.9171428571431</v>
      </c>
      <c r="D229" s="177">
        <v>4472.76376838138</v>
      </c>
      <c r="E229" s="177">
        <v>3123.3435000000004</v>
      </c>
      <c r="F229" s="177">
        <v>1586.2780734883415</v>
      </c>
      <c r="G229" s="177">
        <v>558.34620172771554</v>
      </c>
      <c r="H229" s="178">
        <v>2.9783393501805019E-2</v>
      </c>
      <c r="I229" s="178">
        <v>7.0397111913357319E-2</v>
      </c>
      <c r="J229" s="178">
        <v>1.2635379061371826E-2</v>
      </c>
      <c r="K229" s="178">
        <v>0.18772563176895282</v>
      </c>
      <c r="L229" s="178">
        <v>0.69945848375451303</v>
      </c>
    </row>
    <row r="230" spans="1:12" outlineLevel="1" x14ac:dyDescent="0.2">
      <c r="A230" s="78">
        <v>222</v>
      </c>
      <c r="B230" s="154" t="s">
        <v>32</v>
      </c>
      <c r="C230" s="177">
        <v>0</v>
      </c>
      <c r="D230" s="177">
        <v>5466.6666666666697</v>
      </c>
      <c r="E230" s="177">
        <v>0</v>
      </c>
      <c r="F230" s="177">
        <v>0</v>
      </c>
      <c r="G230" s="177">
        <v>1002</v>
      </c>
      <c r="H230" s="178">
        <v>0</v>
      </c>
      <c r="I230" s="178">
        <v>0.05</v>
      </c>
      <c r="J230" s="178">
        <v>0</v>
      </c>
      <c r="K230" s="178">
        <v>0.45</v>
      </c>
      <c r="L230" s="178">
        <v>0.5</v>
      </c>
    </row>
    <row r="231" spans="1:12" outlineLevel="1" x14ac:dyDescent="0.2">
      <c r="A231" s="78">
        <v>223</v>
      </c>
      <c r="B231" s="154" t="s">
        <v>503</v>
      </c>
      <c r="C231" s="177">
        <v>1241.4589225589227</v>
      </c>
      <c r="D231" s="177">
        <v>2614.3961133156972</v>
      </c>
      <c r="E231" s="177">
        <v>977.7600000000001</v>
      </c>
      <c r="F231" s="177">
        <v>1923.4969684443527</v>
      </c>
      <c r="G231" s="177">
        <v>488.80751580319338</v>
      </c>
      <c r="H231" s="178">
        <v>0.13200000000000006</v>
      </c>
      <c r="I231" s="178">
        <v>0.22</v>
      </c>
      <c r="J231" s="178">
        <v>8.0000000000000019E-3</v>
      </c>
      <c r="K231" s="178">
        <v>0.24</v>
      </c>
      <c r="L231" s="178">
        <v>0.4</v>
      </c>
    </row>
    <row r="232" spans="1:12" outlineLevel="1" x14ac:dyDescent="0.2">
      <c r="A232" s="78">
        <v>224</v>
      </c>
      <c r="B232" s="154" t="s">
        <v>613</v>
      </c>
      <c r="C232" s="177">
        <v>1577.8969800457098</v>
      </c>
      <c r="D232" s="177">
        <v>3009.2377410317081</v>
      </c>
      <c r="E232" s="177">
        <v>2042.8507142857147</v>
      </c>
      <c r="F232" s="177">
        <v>1018.9167046552494</v>
      </c>
      <c r="G232" s="177">
        <v>339.57307026682514</v>
      </c>
      <c r="H232" s="178">
        <v>0</v>
      </c>
      <c r="I232" s="178">
        <v>0</v>
      </c>
      <c r="J232" s="178">
        <v>0</v>
      </c>
      <c r="K232" s="178">
        <v>0.18181818181818182</v>
      </c>
      <c r="L232" s="178">
        <v>0.81818181818181823</v>
      </c>
    </row>
    <row r="233" spans="1:12" outlineLevel="1" x14ac:dyDescent="0.2">
      <c r="A233" s="78">
        <v>225</v>
      </c>
      <c r="B233" s="154" t="s">
        <v>303</v>
      </c>
      <c r="C233" s="177">
        <v>0</v>
      </c>
      <c r="D233" s="177">
        <v>1880</v>
      </c>
      <c r="E233" s="177">
        <v>0</v>
      </c>
      <c r="F233" s="177">
        <v>1187.6607142857142</v>
      </c>
      <c r="G233" s="177">
        <v>662.42902974696892</v>
      </c>
      <c r="H233" s="178">
        <v>3.2608695652173912E-2</v>
      </c>
      <c r="I233" s="178">
        <v>1.0869565217391304E-2</v>
      </c>
      <c r="J233" s="178">
        <v>2.1739130434782608E-2</v>
      </c>
      <c r="K233" s="178">
        <v>5.9782608695652176E-2</v>
      </c>
      <c r="L233" s="178">
        <v>0.875</v>
      </c>
    </row>
    <row r="234" spans="1:12" outlineLevel="1" x14ac:dyDescent="0.2">
      <c r="A234" s="78">
        <v>226</v>
      </c>
      <c r="B234" s="154" t="s">
        <v>112</v>
      </c>
      <c r="C234" s="177">
        <v>554.03109217171743</v>
      </c>
      <c r="D234" s="177">
        <v>1058</v>
      </c>
      <c r="E234" s="177">
        <v>0</v>
      </c>
      <c r="F234" s="177">
        <v>593.24</v>
      </c>
      <c r="G234" s="177">
        <v>739.59363541666676</v>
      </c>
      <c r="H234" s="178">
        <v>0.48351648351648346</v>
      </c>
      <c r="I234" s="178">
        <v>3.2967032967032968E-2</v>
      </c>
      <c r="J234" s="178">
        <v>3.2967032967032968E-2</v>
      </c>
      <c r="K234" s="178">
        <v>3.2967032967032968E-2</v>
      </c>
      <c r="L234" s="178">
        <v>0.41758241758241754</v>
      </c>
    </row>
    <row r="235" spans="1:12" outlineLevel="1" x14ac:dyDescent="0.2">
      <c r="A235" s="78">
        <v>227</v>
      </c>
      <c r="B235" s="154" t="s">
        <v>614</v>
      </c>
      <c r="C235" s="177">
        <v>0</v>
      </c>
      <c r="D235" s="177">
        <v>0</v>
      </c>
      <c r="E235" s="177">
        <v>0</v>
      </c>
      <c r="F235" s="177">
        <v>357.19000000000005</v>
      </c>
      <c r="G235" s="177">
        <v>348.48000000000008</v>
      </c>
      <c r="H235" s="178">
        <v>0</v>
      </c>
      <c r="I235" s="178">
        <v>0</v>
      </c>
      <c r="J235" s="178">
        <v>0</v>
      </c>
      <c r="K235" s="178">
        <v>0.2857142857142857</v>
      </c>
      <c r="L235" s="178">
        <v>0.7142857142857143</v>
      </c>
    </row>
    <row r="236" spans="1:12" outlineLevel="1" x14ac:dyDescent="0.2">
      <c r="A236" s="78">
        <v>228</v>
      </c>
      <c r="B236" s="154" t="s">
        <v>615</v>
      </c>
      <c r="C236" s="177">
        <v>685.77920833333326</v>
      </c>
      <c r="D236" s="177">
        <v>3258.3846381922672</v>
      </c>
      <c r="E236" s="177">
        <v>914.12</v>
      </c>
      <c r="F236" s="177">
        <v>825.01595314489441</v>
      </c>
      <c r="G236" s="177">
        <v>363.06439097824273</v>
      </c>
      <c r="H236" s="178">
        <v>0.11522633744855972</v>
      </c>
      <c r="I236" s="178">
        <v>0.13168724279835395</v>
      </c>
      <c r="J236" s="178">
        <v>1.4403292181069963E-2</v>
      </c>
      <c r="K236" s="178">
        <v>0.1893004115226338</v>
      </c>
      <c r="L236" s="178">
        <v>0.5493827160493826</v>
      </c>
    </row>
    <row r="237" spans="1:12" outlineLevel="1" x14ac:dyDescent="0.2">
      <c r="A237" s="78">
        <v>229</v>
      </c>
      <c r="B237" s="154" t="s">
        <v>620</v>
      </c>
      <c r="C237" s="177">
        <v>0</v>
      </c>
      <c r="D237" s="177">
        <v>736.99999999999989</v>
      </c>
      <c r="E237" s="177">
        <v>540.5</v>
      </c>
      <c r="F237" s="177">
        <v>482.86333333333346</v>
      </c>
      <c r="G237" s="177">
        <v>321.40918179539551</v>
      </c>
      <c r="H237" s="178">
        <v>2.777777777777778E-2</v>
      </c>
      <c r="I237" s="178">
        <v>2.0833333333333332E-2</v>
      </c>
      <c r="J237" s="178">
        <v>2.0833333333333332E-2</v>
      </c>
      <c r="K237" s="178">
        <v>0.1388888888888889</v>
      </c>
      <c r="L237" s="178">
        <v>0.79166666666666663</v>
      </c>
    </row>
    <row r="238" spans="1:12" outlineLevel="1" x14ac:dyDescent="0.2">
      <c r="A238" s="78">
        <v>230</v>
      </c>
      <c r="B238" s="154" t="s">
        <v>622</v>
      </c>
      <c r="C238" s="177">
        <v>378.90807339449537</v>
      </c>
      <c r="D238" s="177">
        <v>0</v>
      </c>
      <c r="E238" s="177">
        <v>372.00710722204605</v>
      </c>
      <c r="F238" s="177">
        <v>250.07</v>
      </c>
      <c r="G238" s="177">
        <v>285.14100000000002</v>
      </c>
      <c r="H238" s="178">
        <v>0</v>
      </c>
      <c r="I238" s="178">
        <v>0</v>
      </c>
      <c r="J238" s="178">
        <v>0</v>
      </c>
      <c r="K238" s="178">
        <v>0.375</v>
      </c>
      <c r="L238" s="178">
        <v>0.625</v>
      </c>
    </row>
    <row r="239" spans="1:12" outlineLevel="1" x14ac:dyDescent="0.2">
      <c r="A239" s="78">
        <v>231</v>
      </c>
      <c r="B239" s="154" t="s">
        <v>119</v>
      </c>
      <c r="C239" s="177">
        <v>5904.0080952380958</v>
      </c>
      <c r="D239" s="177">
        <v>3279.7439948253659</v>
      </c>
      <c r="E239" s="177">
        <v>1804.1</v>
      </c>
      <c r="F239" s="177">
        <v>1375.919755963849</v>
      </c>
      <c r="G239" s="177">
        <v>556.82387223783837</v>
      </c>
      <c r="H239" s="178">
        <v>0</v>
      </c>
      <c r="I239" s="178">
        <v>0</v>
      </c>
      <c r="J239" s="178">
        <v>0</v>
      </c>
      <c r="K239" s="178">
        <v>0</v>
      </c>
      <c r="L239" s="178">
        <v>1</v>
      </c>
    </row>
    <row r="240" spans="1:12" outlineLevel="1" x14ac:dyDescent="0.2">
      <c r="A240" s="78">
        <v>232</v>
      </c>
      <c r="B240" s="154" t="s">
        <v>623</v>
      </c>
      <c r="C240" s="177">
        <v>473.9592415117383</v>
      </c>
      <c r="D240" s="177">
        <v>4626.9801238496639</v>
      </c>
      <c r="E240" s="177">
        <v>2439.5246527777772</v>
      </c>
      <c r="F240" s="177">
        <v>611.55571428571398</v>
      </c>
      <c r="G240" s="177">
        <v>593.36055408845834</v>
      </c>
      <c r="H240" s="178">
        <v>0</v>
      </c>
      <c r="I240" s="178">
        <v>0</v>
      </c>
      <c r="J240" s="178">
        <v>0</v>
      </c>
      <c r="K240" s="178">
        <v>0.5</v>
      </c>
      <c r="L240" s="178">
        <v>0.5</v>
      </c>
    </row>
    <row r="241" spans="1:12" outlineLevel="1" x14ac:dyDescent="0.2">
      <c r="A241" s="78">
        <v>233</v>
      </c>
      <c r="B241" s="154" t="s">
        <v>627</v>
      </c>
      <c r="C241" s="177">
        <v>273.05581548537282</v>
      </c>
      <c r="D241" s="177">
        <v>2918.1202279487316</v>
      </c>
      <c r="E241" s="177">
        <v>1011.4965826330518</v>
      </c>
      <c r="F241" s="177">
        <v>758.1008045386277</v>
      </c>
      <c r="G241" s="177">
        <v>366.83775742241971</v>
      </c>
      <c r="H241" s="178">
        <v>0</v>
      </c>
      <c r="I241" s="178">
        <v>0</v>
      </c>
      <c r="J241" s="178">
        <v>0</v>
      </c>
      <c r="K241" s="178">
        <v>0.25</v>
      </c>
      <c r="L241" s="178">
        <v>0.75000000000000011</v>
      </c>
    </row>
    <row r="242" spans="1:12" outlineLevel="1" x14ac:dyDescent="0.2">
      <c r="A242" s="78">
        <v>234</v>
      </c>
      <c r="B242" s="154" t="s">
        <v>629</v>
      </c>
      <c r="C242" s="177">
        <v>381.96332684790332</v>
      </c>
      <c r="D242" s="177">
        <v>2470.9745251087088</v>
      </c>
      <c r="E242" s="177">
        <v>1636.6080645161292</v>
      </c>
      <c r="F242" s="177">
        <v>698.37890167920557</v>
      </c>
      <c r="G242" s="177">
        <v>524.68065561157255</v>
      </c>
      <c r="H242" s="178">
        <v>0</v>
      </c>
      <c r="I242" s="178">
        <v>0</v>
      </c>
      <c r="J242" s="178">
        <v>0</v>
      </c>
      <c r="K242" s="178">
        <v>0</v>
      </c>
      <c r="L242" s="178">
        <v>1</v>
      </c>
    </row>
    <row r="243" spans="1:12" outlineLevel="1" x14ac:dyDescent="0.2">
      <c r="A243" s="78">
        <v>235</v>
      </c>
      <c r="B243" s="154" t="s">
        <v>77</v>
      </c>
      <c r="C243" s="177">
        <v>0</v>
      </c>
      <c r="D243" s="177">
        <v>0</v>
      </c>
      <c r="E243" s="177">
        <v>0</v>
      </c>
      <c r="F243" s="177">
        <v>0</v>
      </c>
      <c r="G243" s="177">
        <v>0</v>
      </c>
      <c r="H243" s="178">
        <v>0</v>
      </c>
      <c r="I243" s="178">
        <v>0</v>
      </c>
      <c r="J243" s="178">
        <v>0</v>
      </c>
      <c r="K243" s="178">
        <v>0.51999999999999991</v>
      </c>
      <c r="L243" s="178">
        <v>0.48000000000000004</v>
      </c>
    </row>
    <row r="244" spans="1:12" outlineLevel="1" x14ac:dyDescent="0.2">
      <c r="A244" s="78">
        <v>236</v>
      </c>
      <c r="B244" s="154" t="s">
        <v>633</v>
      </c>
      <c r="C244" s="177">
        <v>3033.473161229113</v>
      </c>
      <c r="D244" s="177">
        <v>2991.713931130485</v>
      </c>
      <c r="E244" s="177">
        <v>1080.3992954434091</v>
      </c>
      <c r="F244" s="177">
        <v>1351.9069772890648</v>
      </c>
      <c r="G244" s="177">
        <v>324.45041315762165</v>
      </c>
      <c r="H244" s="178">
        <v>0</v>
      </c>
      <c r="I244" s="178">
        <v>1</v>
      </c>
      <c r="J244" s="178">
        <v>0</v>
      </c>
      <c r="K244" s="178">
        <v>0</v>
      </c>
      <c r="L244" s="178">
        <v>0</v>
      </c>
    </row>
    <row r="245" spans="1:12" outlineLevel="1" x14ac:dyDescent="0.2">
      <c r="A245" s="78">
        <v>237</v>
      </c>
      <c r="B245" s="154" t="s">
        <v>634</v>
      </c>
      <c r="C245" s="177">
        <v>273.05581548537282</v>
      </c>
      <c r="D245" s="177">
        <v>2918.1202279487316</v>
      </c>
      <c r="E245" s="177">
        <v>1011.4965826330518</v>
      </c>
      <c r="F245" s="177">
        <v>758.1008045386277</v>
      </c>
      <c r="G245" s="177">
        <v>366.83775742241971</v>
      </c>
      <c r="H245" s="178">
        <v>0</v>
      </c>
      <c r="I245" s="178">
        <v>0</v>
      </c>
      <c r="J245" s="178">
        <v>0</v>
      </c>
      <c r="K245" s="178">
        <v>0</v>
      </c>
      <c r="L245" s="178">
        <v>1</v>
      </c>
    </row>
    <row r="246" spans="1:12" outlineLevel="1" x14ac:dyDescent="0.2">
      <c r="A246" s="78">
        <v>238</v>
      </c>
      <c r="B246" s="154" t="s">
        <v>636</v>
      </c>
      <c r="C246" s="177">
        <v>739.41577777777798</v>
      </c>
      <c r="D246" s="177">
        <v>2402.5896722689067</v>
      </c>
      <c r="E246" s="177">
        <v>1066.3100000000002</v>
      </c>
      <c r="F246" s="177">
        <v>952.42233311111136</v>
      </c>
      <c r="G246" s="177">
        <v>321.37774868148381</v>
      </c>
      <c r="H246" s="178">
        <v>0.25</v>
      </c>
      <c r="I246" s="178">
        <v>0</v>
      </c>
      <c r="J246" s="178">
        <v>0</v>
      </c>
      <c r="K246" s="178">
        <v>0.5</v>
      </c>
      <c r="L246" s="178">
        <v>0.25</v>
      </c>
    </row>
    <row r="247" spans="1:12" outlineLevel="1" x14ac:dyDescent="0.2">
      <c r="A247" s="78">
        <v>239</v>
      </c>
      <c r="B247" s="154" t="s">
        <v>637</v>
      </c>
      <c r="C247" s="177">
        <v>0</v>
      </c>
      <c r="D247" s="177">
        <v>0</v>
      </c>
      <c r="E247" s="177">
        <v>0</v>
      </c>
      <c r="F247" s="177">
        <v>1254.74</v>
      </c>
      <c r="G247" s="177">
        <v>698.45498619737702</v>
      </c>
      <c r="H247" s="178">
        <v>0</v>
      </c>
      <c r="I247" s="178">
        <v>0</v>
      </c>
      <c r="J247" s="178">
        <v>0</v>
      </c>
      <c r="K247" s="178">
        <v>0</v>
      </c>
      <c r="L247" s="178">
        <v>1</v>
      </c>
    </row>
    <row r="248" spans="1:12" outlineLevel="1" x14ac:dyDescent="0.2">
      <c r="A248" s="78">
        <v>240</v>
      </c>
      <c r="B248" s="154" t="s">
        <v>2808</v>
      </c>
      <c r="C248" s="177">
        <v>108.97866666666664</v>
      </c>
      <c r="D248" s="177">
        <v>2643.3275833333332</v>
      </c>
      <c r="E248" s="177">
        <v>2359.0699999999997</v>
      </c>
      <c r="F248" s="177">
        <v>1356.1383014755197</v>
      </c>
      <c r="G248" s="177">
        <v>313.07539840338211</v>
      </c>
      <c r="H248" s="178">
        <v>0</v>
      </c>
      <c r="I248" s="178">
        <v>0</v>
      </c>
      <c r="J248" s="178">
        <v>0</v>
      </c>
      <c r="K248" s="178">
        <v>0</v>
      </c>
      <c r="L248" s="178">
        <v>1</v>
      </c>
    </row>
    <row r="249" spans="1:12" outlineLevel="1" x14ac:dyDescent="0.2">
      <c r="A249" s="78">
        <v>241</v>
      </c>
      <c r="B249" s="154" t="s">
        <v>638</v>
      </c>
      <c r="C249" s="177">
        <v>0</v>
      </c>
      <c r="D249" s="177">
        <v>0</v>
      </c>
      <c r="E249" s="177">
        <v>0</v>
      </c>
      <c r="F249" s="177">
        <v>401.09</v>
      </c>
      <c r="G249" s="177">
        <v>368.41500000000002</v>
      </c>
      <c r="H249" s="178">
        <v>0.2</v>
      </c>
      <c r="I249" s="178">
        <v>0</v>
      </c>
      <c r="J249" s="178">
        <v>0.2</v>
      </c>
      <c r="K249" s="178">
        <v>0.2</v>
      </c>
      <c r="L249" s="178">
        <v>0.4</v>
      </c>
    </row>
    <row r="250" spans="1:12" outlineLevel="1" x14ac:dyDescent="0.2">
      <c r="A250" s="78">
        <v>242</v>
      </c>
      <c r="B250" s="154" t="s">
        <v>639</v>
      </c>
      <c r="C250" s="177">
        <v>2364.4236263910029</v>
      </c>
      <c r="D250" s="177">
        <v>3091.3928712904467</v>
      </c>
      <c r="E250" s="177">
        <v>1481.6388581697045</v>
      </c>
      <c r="F250" s="177">
        <v>397.11</v>
      </c>
      <c r="G250" s="177">
        <v>184.99250000000004</v>
      </c>
      <c r="H250" s="178">
        <v>2.1276595744680851E-2</v>
      </c>
      <c r="I250" s="178">
        <v>0.10638297872340427</v>
      </c>
      <c r="J250" s="178">
        <v>0</v>
      </c>
      <c r="K250" s="178">
        <v>0.10638297872340427</v>
      </c>
      <c r="L250" s="178">
        <v>0.76595744680851063</v>
      </c>
    </row>
    <row r="251" spans="1:12" outlineLevel="1" x14ac:dyDescent="0.2">
      <c r="A251" s="78">
        <v>243</v>
      </c>
      <c r="B251" s="154" t="s">
        <v>641</v>
      </c>
      <c r="C251" s="177">
        <v>0</v>
      </c>
      <c r="D251" s="177">
        <v>0</v>
      </c>
      <c r="E251" s="177">
        <v>0</v>
      </c>
      <c r="F251" s="177">
        <v>1254.74</v>
      </c>
      <c r="G251" s="177">
        <v>698.45498619737702</v>
      </c>
      <c r="H251" s="178">
        <v>0</v>
      </c>
      <c r="I251" s="178">
        <v>0</v>
      </c>
      <c r="J251" s="178">
        <v>0</v>
      </c>
      <c r="K251" s="178">
        <v>0.10476190476190478</v>
      </c>
      <c r="L251" s="178">
        <v>0.89523809523809528</v>
      </c>
    </row>
    <row r="252" spans="1:12" outlineLevel="1" x14ac:dyDescent="0.2">
      <c r="A252" s="78">
        <v>244</v>
      </c>
      <c r="B252" s="154" t="s">
        <v>643</v>
      </c>
      <c r="C252" s="177">
        <v>4877.18300441886</v>
      </c>
      <c r="D252" s="177">
        <v>3913.2942950383235</v>
      </c>
      <c r="E252" s="177">
        <v>2079.9913113553125</v>
      </c>
      <c r="F252" s="177">
        <v>746.98214285714289</v>
      </c>
      <c r="G252" s="177">
        <v>709.27479591836743</v>
      </c>
      <c r="H252" s="178">
        <v>0</v>
      </c>
      <c r="I252" s="178">
        <v>7.2727272727272738E-2</v>
      </c>
      <c r="J252" s="178">
        <v>0</v>
      </c>
      <c r="K252" s="178">
        <v>0.18181818181818182</v>
      </c>
      <c r="L252" s="178">
        <v>0.74545454545454537</v>
      </c>
    </row>
    <row r="253" spans="1:12" outlineLevel="1" x14ac:dyDescent="0.2">
      <c r="A253" s="78">
        <v>245</v>
      </c>
      <c r="B253" s="154" t="s">
        <v>644</v>
      </c>
      <c r="C253" s="177">
        <v>408.13214361702131</v>
      </c>
      <c r="D253" s="177">
        <v>2675.4090625000003</v>
      </c>
      <c r="E253" s="177">
        <v>922.23450603797278</v>
      </c>
      <c r="F253" s="177">
        <v>657.80496464646467</v>
      </c>
      <c r="G253" s="177">
        <v>379.52041476130228</v>
      </c>
      <c r="H253" s="178">
        <v>0.11603375527426159</v>
      </c>
      <c r="I253" s="178">
        <v>4.6413502109704637E-2</v>
      </c>
      <c r="J253" s="178">
        <v>8.6497890295358634E-2</v>
      </c>
      <c r="K253" s="178">
        <v>0.13502109704641349</v>
      </c>
      <c r="L253" s="178">
        <v>0.61603375527426163</v>
      </c>
    </row>
    <row r="254" spans="1:12" outlineLevel="1" x14ac:dyDescent="0.2">
      <c r="A254" s="78">
        <v>246</v>
      </c>
      <c r="B254" s="154" t="s">
        <v>646</v>
      </c>
      <c r="C254" s="177">
        <v>2364.4236263910029</v>
      </c>
      <c r="D254" s="177">
        <v>3091.3928712904467</v>
      </c>
      <c r="E254" s="177">
        <v>1481.6388581697045</v>
      </c>
      <c r="F254" s="177">
        <v>259.53000000000003</v>
      </c>
      <c r="G254" s="177">
        <v>323.62400000000002</v>
      </c>
      <c r="H254" s="178">
        <v>1.8518518518518517E-2</v>
      </c>
      <c r="I254" s="178">
        <v>0.14814814814814814</v>
      </c>
      <c r="J254" s="178">
        <v>0</v>
      </c>
      <c r="K254" s="178">
        <v>0.24074074074074073</v>
      </c>
      <c r="L254" s="178">
        <v>0.59259259259259267</v>
      </c>
    </row>
    <row r="255" spans="1:12" outlineLevel="1" x14ac:dyDescent="0.2">
      <c r="A255" s="78">
        <v>247</v>
      </c>
      <c r="B255" s="154" t="s">
        <v>647</v>
      </c>
      <c r="C255" s="177">
        <v>0</v>
      </c>
      <c r="D255" s="177">
        <v>0</v>
      </c>
      <c r="E255" s="177">
        <v>0</v>
      </c>
      <c r="F255" s="177">
        <v>0</v>
      </c>
      <c r="G255" s="177">
        <v>770.6651851851849</v>
      </c>
      <c r="H255" s="178">
        <v>4.1666666666666664E-2</v>
      </c>
      <c r="I255" s="178">
        <v>0</v>
      </c>
      <c r="J255" s="178">
        <v>0</v>
      </c>
      <c r="K255" s="178">
        <v>0.16666666666666666</v>
      </c>
      <c r="L255" s="178">
        <v>0.79166666666666663</v>
      </c>
    </row>
    <row r="256" spans="1:12" outlineLevel="1" x14ac:dyDescent="0.2">
      <c r="A256" s="78">
        <v>248</v>
      </c>
      <c r="B256" s="154" t="s">
        <v>648</v>
      </c>
      <c r="C256" s="177">
        <v>739.41577777777798</v>
      </c>
      <c r="D256" s="177">
        <v>2402.5896722689067</v>
      </c>
      <c r="E256" s="177">
        <v>1066.3100000000002</v>
      </c>
      <c r="F256" s="177">
        <v>952.42233311111136</v>
      </c>
      <c r="G256" s="177">
        <v>321.37774868148381</v>
      </c>
      <c r="H256" s="178">
        <v>0</v>
      </c>
      <c r="I256" s="178">
        <v>0.33333333333333337</v>
      </c>
      <c r="J256" s="178">
        <v>0</v>
      </c>
      <c r="K256" s="178">
        <v>0</v>
      </c>
      <c r="L256" s="178">
        <v>0.66666666666666674</v>
      </c>
    </row>
    <row r="257" spans="1:12" outlineLevel="1" x14ac:dyDescent="0.2">
      <c r="A257" s="78">
        <v>249</v>
      </c>
      <c r="B257" s="154" t="s">
        <v>649</v>
      </c>
      <c r="C257" s="177">
        <v>4537.2526894742623</v>
      </c>
      <c r="D257" s="177">
        <v>4749.2735304038351</v>
      </c>
      <c r="E257" s="177">
        <v>1810.9906091954022</v>
      </c>
      <c r="F257" s="177">
        <v>1238.2726398519835</v>
      </c>
      <c r="G257" s="177">
        <v>570.87178194523528</v>
      </c>
      <c r="H257" s="178">
        <v>3.9999999999999994E-2</v>
      </c>
      <c r="I257" s="178">
        <v>0</v>
      </c>
      <c r="J257" s="178">
        <v>3.9999999999999994E-2</v>
      </c>
      <c r="K257" s="178">
        <v>0.27999999999999997</v>
      </c>
      <c r="L257" s="178">
        <v>0.6399999999999999</v>
      </c>
    </row>
    <row r="258" spans="1:12" outlineLevel="1" x14ac:dyDescent="0.2">
      <c r="A258" s="78">
        <v>250</v>
      </c>
      <c r="B258" s="154" t="s">
        <v>650</v>
      </c>
      <c r="C258" s="177">
        <v>4877.18300441886</v>
      </c>
      <c r="D258" s="177">
        <v>3913.2942950383235</v>
      </c>
      <c r="E258" s="177">
        <v>2079.9913113553125</v>
      </c>
      <c r="F258" s="177">
        <v>3314.5</v>
      </c>
      <c r="G258" s="177">
        <v>647.60285714285715</v>
      </c>
      <c r="H258" s="178">
        <v>9.0909090909090922E-3</v>
      </c>
      <c r="I258" s="178">
        <v>5.4545454545454557E-2</v>
      </c>
      <c r="J258" s="178">
        <v>0</v>
      </c>
      <c r="K258" s="178">
        <v>0.17272727272727276</v>
      </c>
      <c r="L258" s="178">
        <v>0.76363636363636356</v>
      </c>
    </row>
    <row r="259" spans="1:12" outlineLevel="1" x14ac:dyDescent="0.2">
      <c r="A259" s="78">
        <v>251</v>
      </c>
      <c r="B259" s="154" t="s">
        <v>651</v>
      </c>
      <c r="C259" s="177">
        <v>162.30000000000001</v>
      </c>
      <c r="D259" s="177">
        <v>0</v>
      </c>
      <c r="E259" s="177">
        <v>372.00710722204605</v>
      </c>
      <c r="F259" s="177">
        <v>263.18386699507386</v>
      </c>
      <c r="G259" s="177">
        <v>240.12910776227662</v>
      </c>
      <c r="H259" s="178">
        <v>4.5226130653266333E-2</v>
      </c>
      <c r="I259" s="178">
        <v>0</v>
      </c>
      <c r="J259" s="178">
        <v>4.0201005025125629E-2</v>
      </c>
      <c r="K259" s="178">
        <v>0.25628140703517588</v>
      </c>
      <c r="L259" s="178">
        <v>0.65829145728643224</v>
      </c>
    </row>
    <row r="260" spans="1:12" outlineLevel="1" x14ac:dyDescent="0.2">
      <c r="A260" s="78">
        <v>252</v>
      </c>
      <c r="B260" s="154" t="s">
        <v>84</v>
      </c>
      <c r="C260" s="177">
        <v>3367.5537589083269</v>
      </c>
      <c r="D260" s="177">
        <v>3111.3584793437208</v>
      </c>
      <c r="E260" s="177">
        <v>1262.550698530167</v>
      </c>
      <c r="F260" s="177">
        <v>714.78184431761531</v>
      </c>
      <c r="G260" s="177">
        <v>447.73994908162359</v>
      </c>
      <c r="H260" s="178">
        <v>2.7442754763153335E-2</v>
      </c>
      <c r="I260" s="178">
        <v>0.17601817864009797</v>
      </c>
      <c r="J260" s="178">
        <v>2.5170424750917707E-2</v>
      </c>
      <c r="K260" s="178">
        <v>0.22373710889704587</v>
      </c>
      <c r="L260" s="178">
        <v>0.54763153294878508</v>
      </c>
    </row>
    <row r="261" spans="1:12" outlineLevel="1" x14ac:dyDescent="0.2">
      <c r="A261" s="78">
        <v>253</v>
      </c>
      <c r="B261" s="154" t="s">
        <v>652</v>
      </c>
      <c r="C261" s="177">
        <v>304.25511968423763</v>
      </c>
      <c r="D261" s="177">
        <v>609.99086309523796</v>
      </c>
      <c r="E261" s="177">
        <v>389.61</v>
      </c>
      <c r="F261" s="177">
        <v>267.61830357686165</v>
      </c>
      <c r="G261" s="177">
        <v>265.50856857576309</v>
      </c>
      <c r="H261" s="178">
        <v>0</v>
      </c>
      <c r="I261" s="178">
        <v>0</v>
      </c>
      <c r="J261" s="178">
        <v>0</v>
      </c>
      <c r="K261" s="178">
        <v>0</v>
      </c>
      <c r="L261" s="178">
        <v>1</v>
      </c>
    </row>
    <row r="262" spans="1:12" outlineLevel="1" x14ac:dyDescent="0.2">
      <c r="A262" s="78">
        <v>254</v>
      </c>
      <c r="B262" s="154" t="s">
        <v>30</v>
      </c>
      <c r="C262" s="177">
        <v>0</v>
      </c>
      <c r="D262" s="177">
        <v>0</v>
      </c>
      <c r="E262" s="177">
        <v>1459.67</v>
      </c>
      <c r="F262" s="177">
        <v>538.76771428571419</v>
      </c>
      <c r="G262" s="177">
        <v>523.92403846153843</v>
      </c>
      <c r="H262" s="178">
        <v>0</v>
      </c>
      <c r="I262" s="178">
        <v>0</v>
      </c>
      <c r="J262" s="178">
        <v>4.838709677419354E-2</v>
      </c>
      <c r="K262" s="178">
        <v>0.37096774193548387</v>
      </c>
      <c r="L262" s="178">
        <v>0.58064516129032251</v>
      </c>
    </row>
    <row r="263" spans="1:12" outlineLevel="1" x14ac:dyDescent="0.2">
      <c r="A263" s="78">
        <v>255</v>
      </c>
      <c r="B263" s="154" t="s">
        <v>655</v>
      </c>
      <c r="C263" s="177">
        <v>2737.7034062499997</v>
      </c>
      <c r="D263" s="177">
        <v>3059.4675003323032</v>
      </c>
      <c r="E263" s="177">
        <v>1545.7283333333298</v>
      </c>
      <c r="F263" s="177">
        <v>1291.0003889912839</v>
      </c>
      <c r="G263" s="177">
        <v>760.80778849532544</v>
      </c>
      <c r="H263" s="178">
        <v>0</v>
      </c>
      <c r="I263" s="178">
        <v>0</v>
      </c>
      <c r="J263" s="178">
        <v>0</v>
      </c>
      <c r="K263" s="178">
        <v>0.64999999999999991</v>
      </c>
      <c r="L263" s="178">
        <v>0.35</v>
      </c>
    </row>
    <row r="264" spans="1:12" outlineLevel="1" x14ac:dyDescent="0.2">
      <c r="A264" s="78">
        <v>256</v>
      </c>
      <c r="B264" s="154" t="s">
        <v>657</v>
      </c>
      <c r="C264" s="177">
        <v>3560.4312660888791</v>
      </c>
      <c r="D264" s="177">
        <v>3776.09</v>
      </c>
      <c r="E264" s="177">
        <v>1136</v>
      </c>
      <c r="F264" s="177">
        <v>820.58514372346895</v>
      </c>
      <c r="G264" s="177">
        <v>598.89121707193533</v>
      </c>
      <c r="H264" s="178">
        <v>1.5873015873015876E-2</v>
      </c>
      <c r="I264" s="178">
        <v>7.5396825396825393E-2</v>
      </c>
      <c r="J264" s="178">
        <v>0.13492063492063494</v>
      </c>
      <c r="K264" s="178">
        <v>0.40079365079365081</v>
      </c>
      <c r="L264" s="178">
        <v>0.37301587301587302</v>
      </c>
    </row>
    <row r="265" spans="1:12" outlineLevel="1" x14ac:dyDescent="0.2">
      <c r="A265" s="78">
        <v>257</v>
      </c>
      <c r="B265" s="154" t="s">
        <v>658</v>
      </c>
      <c r="C265" s="177">
        <v>2082.882470147712</v>
      </c>
      <c r="D265" s="177">
        <v>3016.4927961739277</v>
      </c>
      <c r="E265" s="177">
        <v>1196.2058666666669</v>
      </c>
      <c r="F265" s="177">
        <v>804.87</v>
      </c>
      <c r="G265" s="177">
        <v>456.25833333333304</v>
      </c>
      <c r="H265" s="178">
        <v>0</v>
      </c>
      <c r="I265" s="178">
        <v>0</v>
      </c>
      <c r="J265" s="178">
        <v>0</v>
      </c>
      <c r="K265" s="178">
        <v>0.75</v>
      </c>
      <c r="L265" s="178">
        <v>0.25</v>
      </c>
    </row>
    <row r="266" spans="1:12" outlineLevel="1" x14ac:dyDescent="0.2">
      <c r="A266" s="78">
        <v>258</v>
      </c>
      <c r="B266" s="154" t="s">
        <v>659</v>
      </c>
      <c r="C266" s="177">
        <v>0</v>
      </c>
      <c r="D266" s="177">
        <v>0</v>
      </c>
      <c r="E266" s="177">
        <v>0</v>
      </c>
      <c r="F266" s="177">
        <v>0</v>
      </c>
      <c r="G266" s="177">
        <v>0</v>
      </c>
      <c r="H266" s="178">
        <v>0</v>
      </c>
      <c r="I266" s="178">
        <v>0</v>
      </c>
      <c r="J266" s="178">
        <v>0</v>
      </c>
      <c r="K266" s="178">
        <v>0.42857142857142855</v>
      </c>
      <c r="L266" s="178">
        <v>0.5714285714285714</v>
      </c>
    </row>
    <row r="267" spans="1:12" outlineLevel="1" x14ac:dyDescent="0.2">
      <c r="A267" s="78">
        <v>259</v>
      </c>
      <c r="B267" s="154" t="s">
        <v>660</v>
      </c>
      <c r="C267" s="177">
        <v>3033.473161229113</v>
      </c>
      <c r="D267" s="177">
        <v>2991.713931130485</v>
      </c>
      <c r="E267" s="177">
        <v>1080.3992954434091</v>
      </c>
      <c r="F267" s="177">
        <v>1351.9069772890648</v>
      </c>
      <c r="G267" s="177">
        <v>324.45041315762165</v>
      </c>
      <c r="H267" s="178">
        <v>0</v>
      </c>
      <c r="I267" s="178">
        <v>0</v>
      </c>
      <c r="J267" s="178">
        <v>0</v>
      </c>
      <c r="K267" s="178">
        <v>0.5</v>
      </c>
      <c r="L267" s="178">
        <v>0.5</v>
      </c>
    </row>
    <row r="268" spans="1:12" outlineLevel="1" x14ac:dyDescent="0.2">
      <c r="A268" s="78">
        <v>260</v>
      </c>
      <c r="B268" s="154" t="s">
        <v>363</v>
      </c>
      <c r="C268" s="177">
        <v>449.86946825396814</v>
      </c>
      <c r="D268" s="177">
        <v>0</v>
      </c>
      <c r="E268" s="177">
        <v>527.99999999999989</v>
      </c>
      <c r="F268" s="177">
        <v>264.44477905194645</v>
      </c>
      <c r="G268" s="177">
        <v>237.94167116416128</v>
      </c>
      <c r="H268" s="178">
        <v>8.3788706739526389E-2</v>
      </c>
      <c r="I268" s="178">
        <v>9.1074681238615632E-4</v>
      </c>
      <c r="J268" s="178">
        <v>6.3752276867030952E-3</v>
      </c>
      <c r="K268" s="178">
        <v>0.12659380692167574</v>
      </c>
      <c r="L268" s="178">
        <v>0.7823315118397085</v>
      </c>
    </row>
    <row r="269" spans="1:12" outlineLevel="1" x14ac:dyDescent="0.2">
      <c r="A269" s="78">
        <v>261</v>
      </c>
      <c r="B269" s="154" t="s">
        <v>354</v>
      </c>
      <c r="C269" s="177">
        <v>215.89599116731898</v>
      </c>
      <c r="D269" s="177">
        <v>579.62110000000018</v>
      </c>
      <c r="E269" s="177">
        <v>406.91057971014499</v>
      </c>
      <c r="F269" s="177">
        <v>214.40695319913246</v>
      </c>
      <c r="G269" s="177">
        <v>220.9333514039979</v>
      </c>
      <c r="H269" s="178">
        <v>5.4947242683655174E-2</v>
      </c>
      <c r="I269" s="178">
        <v>3.1853474019510252E-3</v>
      </c>
      <c r="J269" s="178">
        <v>9.9143937885725647E-2</v>
      </c>
      <c r="K269" s="178">
        <v>0.12442763288871189</v>
      </c>
      <c r="L269" s="178">
        <v>0.7182958391399562</v>
      </c>
    </row>
    <row r="270" spans="1:12" outlineLevel="1" x14ac:dyDescent="0.2">
      <c r="A270" s="78">
        <v>262</v>
      </c>
      <c r="B270" s="154" t="s">
        <v>661</v>
      </c>
      <c r="C270" s="177">
        <v>154.80520140401825</v>
      </c>
      <c r="D270" s="177">
        <v>2510.0154801097383</v>
      </c>
      <c r="E270" s="177">
        <v>1302.7689189189186</v>
      </c>
      <c r="F270" s="177">
        <v>410.72171047619076</v>
      </c>
      <c r="G270" s="177">
        <v>299.84041905933242</v>
      </c>
      <c r="H270" s="178">
        <v>0</v>
      </c>
      <c r="I270" s="178">
        <v>0</v>
      </c>
      <c r="J270" s="178">
        <v>4.7169811320754724E-3</v>
      </c>
      <c r="K270" s="178">
        <v>0.21226415094339623</v>
      </c>
      <c r="L270" s="178">
        <v>0.78301886792452835</v>
      </c>
    </row>
    <row r="271" spans="1:12" outlineLevel="1" x14ac:dyDescent="0.2">
      <c r="A271" s="78">
        <v>263</v>
      </c>
      <c r="B271" s="154" t="s">
        <v>664</v>
      </c>
      <c r="C271" s="177">
        <v>0</v>
      </c>
      <c r="D271" s="177">
        <v>0</v>
      </c>
      <c r="E271" s="177">
        <v>0</v>
      </c>
      <c r="F271" s="177">
        <v>0</v>
      </c>
      <c r="G271" s="177">
        <v>323.30174603174578</v>
      </c>
      <c r="H271" s="178">
        <v>0</v>
      </c>
      <c r="I271" s="178">
        <v>0</v>
      </c>
      <c r="J271" s="178">
        <v>0</v>
      </c>
      <c r="K271" s="178">
        <v>0.23529411764705882</v>
      </c>
      <c r="L271" s="178">
        <v>0.76470588235294112</v>
      </c>
    </row>
    <row r="272" spans="1:12" outlineLevel="1" x14ac:dyDescent="0.2">
      <c r="A272" s="78">
        <v>264</v>
      </c>
      <c r="B272" s="154" t="s">
        <v>2928</v>
      </c>
      <c r="C272" s="177">
        <v>3460.5285840875736</v>
      </c>
      <c r="D272" s="177">
        <v>5498.6224249998158</v>
      </c>
      <c r="E272" s="177">
        <v>3738.4933333333352</v>
      </c>
      <c r="F272" s="177">
        <v>2896.1446041370136</v>
      </c>
      <c r="G272" s="177">
        <v>872.28051531663971</v>
      </c>
      <c r="H272" s="178">
        <v>0</v>
      </c>
      <c r="I272" s="178">
        <v>0</v>
      </c>
      <c r="J272" s="178">
        <v>0</v>
      </c>
      <c r="K272" s="178">
        <v>0</v>
      </c>
      <c r="L272" s="178">
        <v>1</v>
      </c>
    </row>
    <row r="273" spans="1:12" outlineLevel="1" x14ac:dyDescent="0.2">
      <c r="A273" s="78">
        <v>265</v>
      </c>
      <c r="B273" s="154" t="s">
        <v>667</v>
      </c>
      <c r="C273" s="177">
        <v>378.90807339449537</v>
      </c>
      <c r="D273" s="177">
        <v>0</v>
      </c>
      <c r="E273" s="177">
        <v>341.73076923076923</v>
      </c>
      <c r="F273" s="177">
        <v>275.98571428571398</v>
      </c>
      <c r="G273" s="177">
        <v>267.89997304582232</v>
      </c>
      <c r="H273" s="178">
        <v>9.7826086956521743E-2</v>
      </c>
      <c r="I273" s="178">
        <v>0</v>
      </c>
      <c r="J273" s="178">
        <v>0.1630434782608696</v>
      </c>
      <c r="K273" s="178">
        <v>0.1630434782608696</v>
      </c>
      <c r="L273" s="178">
        <v>0.57608695652173914</v>
      </c>
    </row>
    <row r="274" spans="1:12" outlineLevel="1" x14ac:dyDescent="0.2">
      <c r="A274" s="78">
        <v>266</v>
      </c>
      <c r="B274" s="154" t="s">
        <v>668</v>
      </c>
      <c r="C274" s="177">
        <v>378.90807339449537</v>
      </c>
      <c r="D274" s="177">
        <v>0</v>
      </c>
      <c r="E274" s="177">
        <v>372.00710722204605</v>
      </c>
      <c r="F274" s="177">
        <v>224.13</v>
      </c>
      <c r="G274" s="177">
        <v>229.75</v>
      </c>
      <c r="H274" s="178">
        <v>0</v>
      </c>
      <c r="I274" s="178">
        <v>0</v>
      </c>
      <c r="J274" s="178">
        <v>0</v>
      </c>
      <c r="K274" s="178">
        <v>0.15000000000000002</v>
      </c>
      <c r="L274" s="178">
        <v>0.85</v>
      </c>
    </row>
    <row r="275" spans="1:12" outlineLevel="1" x14ac:dyDescent="0.2">
      <c r="A275" s="78">
        <v>267</v>
      </c>
      <c r="B275" s="154" t="s">
        <v>669</v>
      </c>
      <c r="C275" s="177">
        <v>0</v>
      </c>
      <c r="D275" s="177">
        <v>0</v>
      </c>
      <c r="E275" s="177">
        <v>0</v>
      </c>
      <c r="F275" s="177">
        <v>0</v>
      </c>
      <c r="G275" s="177">
        <v>0</v>
      </c>
      <c r="H275" s="178">
        <v>0</v>
      </c>
      <c r="I275" s="178">
        <v>0</v>
      </c>
      <c r="J275" s="178">
        <v>0</v>
      </c>
      <c r="K275" s="178">
        <v>1</v>
      </c>
      <c r="L275" s="178">
        <v>0</v>
      </c>
    </row>
    <row r="276" spans="1:12" outlineLevel="1" x14ac:dyDescent="0.2">
      <c r="A276" s="78">
        <v>268</v>
      </c>
      <c r="B276" s="154" t="s">
        <v>671</v>
      </c>
      <c r="C276" s="177">
        <v>1698.526882063881</v>
      </c>
      <c r="D276" s="177">
        <v>4398.2942443259344</v>
      </c>
      <c r="E276" s="177">
        <v>3928.45</v>
      </c>
      <c r="F276" s="177">
        <v>892.55729810706873</v>
      </c>
      <c r="G276" s="177">
        <v>900.93201481247354</v>
      </c>
      <c r="H276" s="178">
        <v>0</v>
      </c>
      <c r="I276" s="178">
        <v>0</v>
      </c>
      <c r="J276" s="178">
        <v>0</v>
      </c>
      <c r="K276" s="178">
        <v>0</v>
      </c>
      <c r="L276" s="178">
        <v>1</v>
      </c>
    </row>
    <row r="277" spans="1:12" outlineLevel="1" x14ac:dyDescent="0.2">
      <c r="A277" s="78">
        <v>269</v>
      </c>
      <c r="B277" s="154" t="s">
        <v>92</v>
      </c>
      <c r="C277" s="177">
        <v>1010.562662337662</v>
      </c>
      <c r="D277" s="177">
        <v>2219.7004761904745</v>
      </c>
      <c r="E277" s="177">
        <v>994.16</v>
      </c>
      <c r="F277" s="177">
        <v>448.99226309288537</v>
      </c>
      <c r="G277" s="177">
        <v>290.64024136902572</v>
      </c>
      <c r="H277" s="178">
        <v>0.12000000000000001</v>
      </c>
      <c r="I277" s="178">
        <v>8.2857142857142879E-2</v>
      </c>
      <c r="J277" s="178">
        <v>2.2857142857142861E-2</v>
      </c>
      <c r="K277" s="178">
        <v>0.1571428571428572</v>
      </c>
      <c r="L277" s="178">
        <v>0.61714285714285699</v>
      </c>
    </row>
    <row r="278" spans="1:12" outlineLevel="1" x14ac:dyDescent="0.2">
      <c r="A278" s="78">
        <v>270</v>
      </c>
      <c r="B278" s="154" t="s">
        <v>674</v>
      </c>
      <c r="C278" s="177">
        <v>3460.5285840875736</v>
      </c>
      <c r="D278" s="177">
        <v>5498.6224249998158</v>
      </c>
      <c r="E278" s="177">
        <v>3738.4933333333352</v>
      </c>
      <c r="F278" s="177">
        <v>2896.1446041370136</v>
      </c>
      <c r="G278" s="177">
        <v>872.28051531663971</v>
      </c>
      <c r="H278" s="178">
        <v>0</v>
      </c>
      <c r="I278" s="178">
        <v>0</v>
      </c>
      <c r="J278" s="178">
        <v>0</v>
      </c>
      <c r="K278" s="178">
        <v>0</v>
      </c>
      <c r="L278" s="178">
        <v>1</v>
      </c>
    </row>
    <row r="279" spans="1:12" outlineLevel="1" x14ac:dyDescent="0.2">
      <c r="A279" s="78">
        <v>271</v>
      </c>
      <c r="B279" s="154" t="s">
        <v>676</v>
      </c>
      <c r="C279" s="177">
        <v>0</v>
      </c>
      <c r="D279" s="177">
        <v>0</v>
      </c>
      <c r="E279" s="177">
        <v>594</v>
      </c>
      <c r="F279" s="177">
        <v>0</v>
      </c>
      <c r="G279" s="177">
        <v>404.14615384615394</v>
      </c>
      <c r="H279" s="178">
        <v>4.4444444444444446E-2</v>
      </c>
      <c r="I279" s="178">
        <v>0</v>
      </c>
      <c r="J279" s="178">
        <v>2.2222222222222223E-2</v>
      </c>
      <c r="K279" s="178">
        <v>0.17777777777777778</v>
      </c>
      <c r="L279" s="178">
        <v>0.75555555555555565</v>
      </c>
    </row>
    <row r="280" spans="1:12" outlineLevel="1" x14ac:dyDescent="0.2">
      <c r="A280" s="78">
        <v>272</v>
      </c>
      <c r="B280" s="154" t="s">
        <v>677</v>
      </c>
      <c r="C280" s="177">
        <v>122.26523809523827</v>
      </c>
      <c r="D280" s="177">
        <v>2123.7400000000002</v>
      </c>
      <c r="E280" s="177">
        <v>1048.0050000000001</v>
      </c>
      <c r="F280" s="177">
        <v>292.52333333333337</v>
      </c>
      <c r="G280" s="177">
        <v>402.87821944444448</v>
      </c>
      <c r="H280" s="178">
        <v>0.16494845360824742</v>
      </c>
      <c r="I280" s="178">
        <v>6.1855670103092793E-2</v>
      </c>
      <c r="J280" s="178">
        <v>3.0927835051546396E-2</v>
      </c>
      <c r="K280" s="178">
        <v>0.11340206185567009</v>
      </c>
      <c r="L280" s="178">
        <v>0.62886597938144329</v>
      </c>
    </row>
    <row r="281" spans="1:12" outlineLevel="1" x14ac:dyDescent="0.2">
      <c r="A281" s="78">
        <v>273</v>
      </c>
      <c r="B281" s="154" t="s">
        <v>57</v>
      </c>
      <c r="C281" s="177">
        <v>2082.882470147712</v>
      </c>
      <c r="D281" s="177">
        <v>3016.4927961739277</v>
      </c>
      <c r="E281" s="177">
        <v>1196.2058666666669</v>
      </c>
      <c r="F281" s="177">
        <v>522.42499999999995</v>
      </c>
      <c r="G281" s="177">
        <v>357.78</v>
      </c>
      <c r="H281" s="178">
        <v>0</v>
      </c>
      <c r="I281" s="178">
        <v>5.8823529411764705E-2</v>
      </c>
      <c r="J281" s="178">
        <v>5.8823529411764705E-2</v>
      </c>
      <c r="K281" s="178">
        <v>0.23529411764705882</v>
      </c>
      <c r="L281" s="178">
        <v>0.6470588235294118</v>
      </c>
    </row>
    <row r="282" spans="1:12" outlineLevel="1" x14ac:dyDescent="0.2">
      <c r="A282" s="78">
        <v>274</v>
      </c>
      <c r="B282" s="154" t="s">
        <v>678</v>
      </c>
      <c r="C282" s="177">
        <v>346.03653675213673</v>
      </c>
      <c r="D282" s="177">
        <v>3438.0991671672305</v>
      </c>
      <c r="E282" s="177">
        <v>754.47337500000003</v>
      </c>
      <c r="F282" s="177">
        <v>359.42</v>
      </c>
      <c r="G282" s="177">
        <v>491.48</v>
      </c>
      <c r="H282" s="178">
        <v>0</v>
      </c>
      <c r="I282" s="178">
        <v>0</v>
      </c>
      <c r="J282" s="178">
        <v>0</v>
      </c>
      <c r="K282" s="178">
        <v>0.2</v>
      </c>
      <c r="L282" s="178">
        <v>0.8</v>
      </c>
    </row>
    <row r="283" spans="1:12" outlineLevel="1" x14ac:dyDescent="0.2">
      <c r="A283" s="78">
        <v>275</v>
      </c>
      <c r="B283" s="154" t="s">
        <v>679</v>
      </c>
      <c r="C283" s="177">
        <v>257.7427777777778</v>
      </c>
      <c r="D283" s="177">
        <v>2011.0247619047643</v>
      </c>
      <c r="E283" s="177">
        <v>2040.1666666666697</v>
      </c>
      <c r="F283" s="177">
        <v>961.94091666666816</v>
      </c>
      <c r="G283" s="177">
        <v>399.90570256498728</v>
      </c>
      <c r="H283" s="178">
        <v>2.93398533007335E-2</v>
      </c>
      <c r="I283" s="178">
        <v>7.5794621026894868E-2</v>
      </c>
      <c r="J283" s="178">
        <v>1.7114914425427872E-2</v>
      </c>
      <c r="K283" s="178">
        <v>0.15647921760391201</v>
      </c>
      <c r="L283" s="178">
        <v>0.72127139364303183</v>
      </c>
    </row>
    <row r="284" spans="1:12" outlineLevel="1" x14ac:dyDescent="0.2">
      <c r="A284" s="78">
        <v>276</v>
      </c>
      <c r="B284" s="154" t="s">
        <v>680</v>
      </c>
      <c r="C284" s="177">
        <v>0</v>
      </c>
      <c r="D284" s="177">
        <v>900.28523809523824</v>
      </c>
      <c r="E284" s="177">
        <v>0</v>
      </c>
      <c r="F284" s="177">
        <v>304.27430829965874</v>
      </c>
      <c r="G284" s="177">
        <v>415.37070024669538</v>
      </c>
      <c r="H284" s="178">
        <v>0</v>
      </c>
      <c r="I284" s="178">
        <v>0</v>
      </c>
      <c r="J284" s="178">
        <v>0</v>
      </c>
      <c r="K284" s="178">
        <v>0</v>
      </c>
      <c r="L284" s="178">
        <v>1</v>
      </c>
    </row>
    <row r="285" spans="1:12" outlineLevel="1" x14ac:dyDescent="0.2">
      <c r="A285" s="78">
        <v>277</v>
      </c>
      <c r="B285" s="154" t="s">
        <v>681</v>
      </c>
      <c r="C285" s="177">
        <v>473.9592415117383</v>
      </c>
      <c r="D285" s="177">
        <v>4626.9801238496639</v>
      </c>
      <c r="E285" s="177">
        <v>2439.5246527777772</v>
      </c>
      <c r="F285" s="177">
        <v>1580.6958328755286</v>
      </c>
      <c r="G285" s="177">
        <v>593.36055408845834</v>
      </c>
      <c r="H285" s="178">
        <v>0</v>
      </c>
      <c r="I285" s="178">
        <v>0</v>
      </c>
      <c r="J285" s="178">
        <v>0</v>
      </c>
      <c r="K285" s="178">
        <v>0</v>
      </c>
      <c r="L285" s="178">
        <v>1</v>
      </c>
    </row>
    <row r="286" spans="1:12" outlineLevel="1" x14ac:dyDescent="0.2">
      <c r="A286" s="78">
        <v>278</v>
      </c>
      <c r="B286" s="154" t="s">
        <v>682</v>
      </c>
      <c r="C286" s="177">
        <v>1577.8969800457098</v>
      </c>
      <c r="D286" s="177">
        <v>3009.2377410317081</v>
      </c>
      <c r="E286" s="177">
        <v>2042.8507142857147</v>
      </c>
      <c r="F286" s="177">
        <v>1018.9167046552494</v>
      </c>
      <c r="G286" s="177">
        <v>204.88683720930231</v>
      </c>
      <c r="H286" s="178">
        <v>0</v>
      </c>
      <c r="I286" s="178">
        <v>7.8651685393258425E-2</v>
      </c>
      <c r="J286" s="178">
        <v>0.3595505617977528</v>
      </c>
      <c r="K286" s="178">
        <v>2.247191011235955E-2</v>
      </c>
      <c r="L286" s="178">
        <v>0.5393258426966292</v>
      </c>
    </row>
    <row r="287" spans="1:12" outlineLevel="1" x14ac:dyDescent="0.2">
      <c r="A287" s="78">
        <v>279</v>
      </c>
      <c r="B287" s="154" t="s">
        <v>683</v>
      </c>
      <c r="C287" s="177">
        <v>684.57</v>
      </c>
      <c r="D287" s="177">
        <v>2451.6041944444446</v>
      </c>
      <c r="E287" s="177">
        <v>2651.73</v>
      </c>
      <c r="F287" s="177">
        <v>1149.2907407407404</v>
      </c>
      <c r="G287" s="177">
        <v>837.07812411347356</v>
      </c>
      <c r="H287" s="178">
        <v>2.0618556701030931E-2</v>
      </c>
      <c r="I287" s="178">
        <v>0.2061855670103093</v>
      </c>
      <c r="J287" s="178">
        <v>2.0618556701030931E-2</v>
      </c>
      <c r="K287" s="178">
        <v>0.24742268041237123</v>
      </c>
      <c r="L287" s="178">
        <v>0.5051546391752576</v>
      </c>
    </row>
    <row r="288" spans="1:12" outlineLevel="1" x14ac:dyDescent="0.2">
      <c r="A288" s="78">
        <v>280</v>
      </c>
      <c r="B288" s="154" t="s">
        <v>355</v>
      </c>
      <c r="C288" s="177">
        <v>304.25511968423763</v>
      </c>
      <c r="D288" s="177">
        <v>609.99086309523796</v>
      </c>
      <c r="E288" s="177">
        <v>389.61</v>
      </c>
      <c r="F288" s="177">
        <v>267.61830357686165</v>
      </c>
      <c r="G288" s="177">
        <v>265.50856857576309</v>
      </c>
      <c r="H288" s="178">
        <v>6.4415815193247489E-2</v>
      </c>
      <c r="I288" s="178">
        <v>7.5521990226566022E-3</v>
      </c>
      <c r="J288" s="178">
        <v>6.2194580186583784E-3</v>
      </c>
      <c r="K288" s="178">
        <v>0.21812527765437598</v>
      </c>
      <c r="L288" s="178">
        <v>0.70368725011106148</v>
      </c>
    </row>
    <row r="289" spans="1:12" outlineLevel="1" x14ac:dyDescent="0.2">
      <c r="A289" s="78">
        <v>281</v>
      </c>
      <c r="B289" s="154" t="s">
        <v>270</v>
      </c>
      <c r="C289" s="177">
        <v>0</v>
      </c>
      <c r="D289" s="177">
        <v>4049</v>
      </c>
      <c r="E289" s="177">
        <v>1030.7840000000001</v>
      </c>
      <c r="F289" s="177">
        <v>911.13728693181747</v>
      </c>
      <c r="G289" s="177">
        <v>765.76232882205534</v>
      </c>
      <c r="H289" s="178">
        <v>2.0833333333333332E-2</v>
      </c>
      <c r="I289" s="178">
        <v>2.0833333333333332E-2</v>
      </c>
      <c r="J289" s="178">
        <v>0.15625</v>
      </c>
      <c r="K289" s="178">
        <v>0.16666666666666666</v>
      </c>
      <c r="L289" s="178">
        <v>0.63541666666666663</v>
      </c>
    </row>
    <row r="290" spans="1:12" outlineLevel="1" x14ac:dyDescent="0.2">
      <c r="A290" s="78">
        <v>282</v>
      </c>
      <c r="B290" s="154" t="s">
        <v>684</v>
      </c>
      <c r="C290" s="177">
        <v>6917.3624999999965</v>
      </c>
      <c r="D290" s="177">
        <v>4618.5076666666664</v>
      </c>
      <c r="E290" s="177">
        <v>0</v>
      </c>
      <c r="F290" s="177">
        <v>557.80904761904776</v>
      </c>
      <c r="G290" s="177">
        <v>587.8260102564102</v>
      </c>
      <c r="H290" s="178">
        <v>0</v>
      </c>
      <c r="I290" s="178">
        <v>0</v>
      </c>
      <c r="J290" s="178">
        <v>0</v>
      </c>
      <c r="K290" s="178">
        <v>0.5</v>
      </c>
      <c r="L290" s="178">
        <v>0.5</v>
      </c>
    </row>
    <row r="291" spans="1:12" outlineLevel="1" x14ac:dyDescent="0.2">
      <c r="A291" s="78">
        <v>283</v>
      </c>
      <c r="B291" s="154" t="s">
        <v>82</v>
      </c>
      <c r="C291" s="177">
        <v>2648.3697829888715</v>
      </c>
      <c r="D291" s="177">
        <v>2862.3717907319628</v>
      </c>
      <c r="E291" s="177">
        <v>1605.2800000000002</v>
      </c>
      <c r="F291" s="177">
        <v>1215.713611119884</v>
      </c>
      <c r="G291" s="177">
        <v>336.86201566516081</v>
      </c>
      <c r="H291" s="178">
        <v>5.0054406964091351E-2</v>
      </c>
      <c r="I291" s="178">
        <v>0.12187159956474425</v>
      </c>
      <c r="J291" s="178">
        <v>2.0674646354733397E-2</v>
      </c>
      <c r="K291" s="178">
        <v>0.19368879216539717</v>
      </c>
      <c r="L291" s="178">
        <v>0.61371055495103388</v>
      </c>
    </row>
    <row r="292" spans="1:12" outlineLevel="1" x14ac:dyDescent="0.2">
      <c r="A292" s="78">
        <v>284</v>
      </c>
      <c r="B292" s="154" t="s">
        <v>686</v>
      </c>
      <c r="C292" s="177">
        <v>0</v>
      </c>
      <c r="D292" s="177">
        <v>900.28523809523824</v>
      </c>
      <c r="E292" s="177">
        <v>0</v>
      </c>
      <c r="F292" s="177">
        <v>289.36536127149202</v>
      </c>
      <c r="G292" s="177">
        <v>430.42937832518078</v>
      </c>
      <c r="H292" s="178">
        <v>3.3898305084745776E-2</v>
      </c>
      <c r="I292" s="178">
        <v>1.6949152542372888E-2</v>
      </c>
      <c r="J292" s="178">
        <v>2.1571648690292766E-2</v>
      </c>
      <c r="K292" s="178">
        <v>0.40369799691833591</v>
      </c>
      <c r="L292" s="178">
        <v>0.52388289676425281</v>
      </c>
    </row>
    <row r="293" spans="1:12" outlineLevel="1" x14ac:dyDescent="0.2">
      <c r="A293" s="78">
        <v>285</v>
      </c>
      <c r="B293" s="154" t="s">
        <v>688</v>
      </c>
      <c r="C293" s="177">
        <v>4877.18300441886</v>
      </c>
      <c r="D293" s="177">
        <v>3913.2942950383235</v>
      </c>
      <c r="E293" s="177">
        <v>2079.9913113553125</v>
      </c>
      <c r="F293" s="177">
        <v>889.19</v>
      </c>
      <c r="G293" s="177">
        <v>821.20285714285706</v>
      </c>
      <c r="H293" s="178">
        <v>0</v>
      </c>
      <c r="I293" s="178">
        <v>0</v>
      </c>
      <c r="J293" s="178">
        <v>3.1249999999999997E-2</v>
      </c>
      <c r="K293" s="178">
        <v>0.37499999999999994</v>
      </c>
      <c r="L293" s="178">
        <v>0.59374999999999989</v>
      </c>
    </row>
    <row r="294" spans="1:12" outlineLevel="1" x14ac:dyDescent="0.2">
      <c r="A294" s="78">
        <v>286</v>
      </c>
      <c r="B294" s="154" t="s">
        <v>690</v>
      </c>
      <c r="C294" s="177">
        <v>273.05581548537282</v>
      </c>
      <c r="D294" s="177">
        <v>2918.1202279487316</v>
      </c>
      <c r="E294" s="177">
        <v>1011.4965826330518</v>
      </c>
      <c r="F294" s="177">
        <v>758.1008045386277</v>
      </c>
      <c r="G294" s="177">
        <v>474.70875000000001</v>
      </c>
      <c r="H294" s="178">
        <v>0</v>
      </c>
      <c r="I294" s="178">
        <v>5.8823529411764705E-2</v>
      </c>
      <c r="J294" s="178">
        <v>0</v>
      </c>
      <c r="K294" s="178">
        <v>0</v>
      </c>
      <c r="L294" s="178">
        <v>0.94117647058823528</v>
      </c>
    </row>
    <row r="295" spans="1:12" outlineLevel="1" x14ac:dyDescent="0.2">
      <c r="A295" s="78">
        <v>287</v>
      </c>
      <c r="B295" s="154" t="s">
        <v>692</v>
      </c>
      <c r="C295" s="177">
        <v>2364.4236263910029</v>
      </c>
      <c r="D295" s="177">
        <v>3084.0132352941173</v>
      </c>
      <c r="E295" s="177">
        <v>2032.77</v>
      </c>
      <c r="F295" s="177">
        <v>349.81246913580264</v>
      </c>
      <c r="G295" s="177">
        <v>415.76870121258042</v>
      </c>
      <c r="H295" s="178">
        <v>4.926108374384236E-2</v>
      </c>
      <c r="I295" s="178">
        <v>0.17733990147783252</v>
      </c>
      <c r="J295" s="178">
        <v>1.4778325123152705E-2</v>
      </c>
      <c r="K295" s="178">
        <v>0.19211822660098524</v>
      </c>
      <c r="L295" s="178">
        <v>0.56650246305418717</v>
      </c>
    </row>
    <row r="296" spans="1:12" outlineLevel="1" x14ac:dyDescent="0.2">
      <c r="A296" s="78">
        <v>288</v>
      </c>
      <c r="B296" s="154" t="s">
        <v>693</v>
      </c>
      <c r="C296" s="177">
        <v>4537.2526894742623</v>
      </c>
      <c r="D296" s="177">
        <v>4749.2735304038351</v>
      </c>
      <c r="E296" s="177">
        <v>1810.9906091954022</v>
      </c>
      <c r="F296" s="177">
        <v>1238.2726398519835</v>
      </c>
      <c r="G296" s="177">
        <v>570.87178194523528</v>
      </c>
      <c r="H296" s="178">
        <v>0</v>
      </c>
      <c r="I296" s="178">
        <v>0</v>
      </c>
      <c r="J296" s="178">
        <v>0</v>
      </c>
      <c r="K296" s="178">
        <v>0.5</v>
      </c>
      <c r="L296" s="178">
        <v>0.5</v>
      </c>
    </row>
    <row r="297" spans="1:12" outlineLevel="1" x14ac:dyDescent="0.2">
      <c r="A297" s="78">
        <v>289</v>
      </c>
      <c r="B297" s="154" t="s">
        <v>85</v>
      </c>
      <c r="C297" s="177">
        <v>538.23318376068357</v>
      </c>
      <c r="D297" s="177">
        <v>3270.6445097609203</v>
      </c>
      <c r="E297" s="177">
        <v>1879.4425000000003</v>
      </c>
      <c r="F297" s="177">
        <v>1776.7492473222965</v>
      </c>
      <c r="G297" s="177">
        <v>412.65227590296513</v>
      </c>
      <c r="H297" s="178">
        <v>5.1773729626078617E-2</v>
      </c>
      <c r="I297" s="178">
        <v>0.15052732502396932</v>
      </c>
      <c r="J297" s="178">
        <v>1.2464046021092997E-2</v>
      </c>
      <c r="K297" s="178">
        <v>0.18600191754554166</v>
      </c>
      <c r="L297" s="178">
        <v>0.59923298178331741</v>
      </c>
    </row>
    <row r="298" spans="1:12" outlineLevel="1" x14ac:dyDescent="0.2">
      <c r="A298" s="78">
        <v>290</v>
      </c>
      <c r="B298" s="154" t="s">
        <v>694</v>
      </c>
      <c r="C298" s="177">
        <v>10680.55</v>
      </c>
      <c r="D298" s="177">
        <v>4042.4452083333326</v>
      </c>
      <c r="E298" s="177">
        <v>0</v>
      </c>
      <c r="F298" s="177">
        <v>531.59096693579352</v>
      </c>
      <c r="G298" s="177">
        <v>492.53017347806872</v>
      </c>
      <c r="H298" s="178">
        <v>6.4308681672025705E-3</v>
      </c>
      <c r="I298" s="178">
        <v>6.4308681672025705E-2</v>
      </c>
      <c r="J298" s="178">
        <v>6.4308681672025705E-3</v>
      </c>
      <c r="K298" s="178">
        <v>0.36977491961414793</v>
      </c>
      <c r="L298" s="178">
        <v>0.55305466237942125</v>
      </c>
    </row>
    <row r="299" spans="1:12" outlineLevel="1" x14ac:dyDescent="0.2">
      <c r="A299" s="78">
        <v>291</v>
      </c>
      <c r="B299" s="154" t="s">
        <v>695</v>
      </c>
      <c r="C299" s="177">
        <v>5904.0080952380958</v>
      </c>
      <c r="D299" s="177">
        <v>3279.7439948253659</v>
      </c>
      <c r="E299" s="177">
        <v>1804.1</v>
      </c>
      <c r="F299" s="177">
        <v>1375.919755963849</v>
      </c>
      <c r="G299" s="177">
        <v>556.82387223783837</v>
      </c>
      <c r="H299" s="178">
        <v>0</v>
      </c>
      <c r="I299" s="178">
        <v>0</v>
      </c>
      <c r="J299" s="178">
        <v>0</v>
      </c>
      <c r="K299" s="178">
        <v>0</v>
      </c>
      <c r="L299" s="178">
        <v>1</v>
      </c>
    </row>
    <row r="300" spans="1:12" outlineLevel="1" x14ac:dyDescent="0.2">
      <c r="A300" s="78">
        <v>292</v>
      </c>
      <c r="B300" s="154" t="s">
        <v>696</v>
      </c>
      <c r="C300" s="177">
        <v>108.97866666666664</v>
      </c>
      <c r="D300" s="177">
        <v>2643.3275833333332</v>
      </c>
      <c r="E300" s="177">
        <v>2359.0699999999997</v>
      </c>
      <c r="F300" s="177">
        <v>1356.1383014755197</v>
      </c>
      <c r="G300" s="177">
        <v>313.07539840338211</v>
      </c>
      <c r="H300" s="178">
        <v>0</v>
      </c>
      <c r="I300" s="178">
        <v>0</v>
      </c>
      <c r="J300" s="178">
        <v>0</v>
      </c>
      <c r="K300" s="178">
        <v>0.5</v>
      </c>
      <c r="L300" s="178">
        <v>0.5</v>
      </c>
    </row>
    <row r="301" spans="1:12" outlineLevel="1" x14ac:dyDescent="0.2">
      <c r="A301" s="78">
        <v>293</v>
      </c>
      <c r="B301" s="154" t="s">
        <v>697</v>
      </c>
      <c r="C301" s="177">
        <v>0</v>
      </c>
      <c r="D301" s="177">
        <v>0</v>
      </c>
      <c r="E301" s="177">
        <v>0</v>
      </c>
      <c r="F301" s="177">
        <v>0</v>
      </c>
      <c r="G301" s="177">
        <v>0</v>
      </c>
      <c r="H301" s="178">
        <v>0</v>
      </c>
      <c r="I301" s="178">
        <v>0</v>
      </c>
      <c r="J301" s="178">
        <v>0</v>
      </c>
      <c r="K301" s="178">
        <v>0.6</v>
      </c>
      <c r="L301" s="178">
        <v>0.39999999999999997</v>
      </c>
    </row>
    <row r="302" spans="1:12" outlineLevel="1" x14ac:dyDescent="0.2">
      <c r="A302" s="78">
        <v>294</v>
      </c>
      <c r="B302" s="154" t="s">
        <v>698</v>
      </c>
      <c r="C302" s="177">
        <v>3460.5285840875736</v>
      </c>
      <c r="D302" s="177">
        <v>5498.6224249998158</v>
      </c>
      <c r="E302" s="177">
        <v>3738.4933333333352</v>
      </c>
      <c r="F302" s="177">
        <v>2896.1446041370136</v>
      </c>
      <c r="G302" s="177">
        <v>921.05312500000014</v>
      </c>
      <c r="H302" s="178">
        <v>0</v>
      </c>
      <c r="I302" s="178">
        <v>9.0909090909090912E-2</v>
      </c>
      <c r="J302" s="178">
        <v>0</v>
      </c>
      <c r="K302" s="178">
        <v>0</v>
      </c>
      <c r="L302" s="178">
        <v>0.90909090909090906</v>
      </c>
    </row>
    <row r="303" spans="1:12" outlineLevel="1" x14ac:dyDescent="0.2">
      <c r="A303" s="78">
        <v>295</v>
      </c>
      <c r="B303" s="154" t="s">
        <v>700</v>
      </c>
      <c r="C303" s="177">
        <v>473.9592415117383</v>
      </c>
      <c r="D303" s="177">
        <v>4626.9801238496639</v>
      </c>
      <c r="E303" s="177">
        <v>2439.5246527777772</v>
      </c>
      <c r="F303" s="177">
        <v>1580.6958328755286</v>
      </c>
      <c r="G303" s="177">
        <v>593.36055408845834</v>
      </c>
      <c r="H303" s="178">
        <v>0</v>
      </c>
      <c r="I303" s="178">
        <v>0</v>
      </c>
      <c r="J303" s="178">
        <v>0</v>
      </c>
      <c r="K303" s="178">
        <v>1</v>
      </c>
      <c r="L303" s="178">
        <v>0</v>
      </c>
    </row>
    <row r="304" spans="1:12" outlineLevel="1" x14ac:dyDescent="0.2">
      <c r="A304" s="78">
        <v>296</v>
      </c>
      <c r="B304" s="154" t="s">
        <v>701</v>
      </c>
      <c r="C304" s="177">
        <v>4613.9140972222231</v>
      </c>
      <c r="D304" s="177">
        <v>4011.1099933742621</v>
      </c>
      <c r="E304" s="177">
        <v>1667.5306249999996</v>
      </c>
      <c r="F304" s="177">
        <v>1188.6606791443608</v>
      </c>
      <c r="G304" s="177">
        <v>558.15691943847446</v>
      </c>
      <c r="H304" s="178">
        <v>0</v>
      </c>
      <c r="I304" s="178">
        <v>1</v>
      </c>
      <c r="J304" s="178">
        <v>0</v>
      </c>
      <c r="K304" s="178">
        <v>0</v>
      </c>
      <c r="L304" s="178">
        <v>0</v>
      </c>
    </row>
    <row r="305" spans="1:12" outlineLevel="1" x14ac:dyDescent="0.2">
      <c r="A305" s="78">
        <v>297</v>
      </c>
      <c r="B305" s="154" t="s">
        <v>296</v>
      </c>
      <c r="C305" s="177">
        <v>226.8833810280866</v>
      </c>
      <c r="D305" s="177">
        <v>2880.1862370370363</v>
      </c>
      <c r="E305" s="177">
        <v>1190.5862500000003</v>
      </c>
      <c r="F305" s="177">
        <v>883.12708910891092</v>
      </c>
      <c r="G305" s="177">
        <v>382.64943783157219</v>
      </c>
      <c r="H305" s="178">
        <v>5.5424528301886801E-2</v>
      </c>
      <c r="I305" s="178">
        <v>9.1981132075471692E-2</v>
      </c>
      <c r="J305" s="178">
        <v>1.7688679245283018E-2</v>
      </c>
      <c r="K305" s="178">
        <v>0.15330188679245288</v>
      </c>
      <c r="L305" s="178">
        <v>0.68160377358490565</v>
      </c>
    </row>
    <row r="306" spans="1:12" outlineLevel="1" x14ac:dyDescent="0.2">
      <c r="A306" s="78">
        <v>298</v>
      </c>
      <c r="B306" s="154" t="s">
        <v>702</v>
      </c>
      <c r="C306" s="177">
        <v>752.19672135146163</v>
      </c>
      <c r="D306" s="177">
        <v>2289.0152192982468</v>
      </c>
      <c r="E306" s="177">
        <v>0</v>
      </c>
      <c r="F306" s="177">
        <v>808.06788918071823</v>
      </c>
      <c r="G306" s="177">
        <v>262.76532046928259</v>
      </c>
      <c r="H306" s="178">
        <v>0</v>
      </c>
      <c r="I306" s="178">
        <v>0.04</v>
      </c>
      <c r="J306" s="178">
        <v>0</v>
      </c>
      <c r="K306" s="178">
        <v>0.2</v>
      </c>
      <c r="L306" s="178">
        <v>0.76</v>
      </c>
    </row>
    <row r="307" spans="1:12" outlineLevel="1" x14ac:dyDescent="0.2">
      <c r="A307" s="78">
        <v>299</v>
      </c>
      <c r="B307" s="154" t="s">
        <v>704</v>
      </c>
      <c r="C307" s="177">
        <v>4537.2526894742623</v>
      </c>
      <c r="D307" s="177">
        <v>4749.2735304038351</v>
      </c>
      <c r="E307" s="177">
        <v>1810.9906091954022</v>
      </c>
      <c r="F307" s="177">
        <v>1238.2726398519835</v>
      </c>
      <c r="G307" s="177">
        <v>570.87178194523528</v>
      </c>
      <c r="H307" s="178">
        <v>0</v>
      </c>
      <c r="I307" s="178">
        <v>0</v>
      </c>
      <c r="J307" s="178">
        <v>0</v>
      </c>
      <c r="K307" s="178">
        <v>0</v>
      </c>
      <c r="L307" s="178">
        <v>1</v>
      </c>
    </row>
    <row r="308" spans="1:12" outlineLevel="1" x14ac:dyDescent="0.2">
      <c r="A308" s="78">
        <v>300</v>
      </c>
      <c r="B308" s="154" t="s">
        <v>707</v>
      </c>
      <c r="C308" s="177">
        <v>4537.2526894742623</v>
      </c>
      <c r="D308" s="177">
        <v>4749.2735304038351</v>
      </c>
      <c r="E308" s="177">
        <v>1810.9906091954022</v>
      </c>
      <c r="F308" s="177">
        <v>1238.2726398519835</v>
      </c>
      <c r="G308" s="177">
        <v>582.32000000000005</v>
      </c>
      <c r="H308" s="178">
        <v>4.5454545454545449E-2</v>
      </c>
      <c r="I308" s="178">
        <v>0</v>
      </c>
      <c r="J308" s="178">
        <v>0</v>
      </c>
      <c r="K308" s="178">
        <v>0</v>
      </c>
      <c r="L308" s="178">
        <v>0.95454545454545459</v>
      </c>
    </row>
    <row r="309" spans="1:12" outlineLevel="1" x14ac:dyDescent="0.2">
      <c r="A309" s="78">
        <v>301</v>
      </c>
      <c r="B309" s="154" t="s">
        <v>709</v>
      </c>
      <c r="C309" s="177">
        <v>3560.4312660888791</v>
      </c>
      <c r="D309" s="177">
        <v>3852.7209841222088</v>
      </c>
      <c r="E309" s="177">
        <v>1909.3942506887054</v>
      </c>
      <c r="F309" s="177">
        <v>519.47815925925909</v>
      </c>
      <c r="G309" s="177">
        <v>521.03238888888882</v>
      </c>
      <c r="H309" s="178">
        <v>2.0408163265306121E-2</v>
      </c>
      <c r="I309" s="178">
        <v>4.0816326530612242E-2</v>
      </c>
      <c r="J309" s="178">
        <v>0</v>
      </c>
      <c r="K309" s="178">
        <v>0.34693877551020413</v>
      </c>
      <c r="L309" s="178">
        <v>0.59183673469387754</v>
      </c>
    </row>
    <row r="310" spans="1:12" outlineLevel="1" x14ac:dyDescent="0.2">
      <c r="A310" s="78">
        <v>302</v>
      </c>
      <c r="B310" s="154" t="s">
        <v>711</v>
      </c>
      <c r="C310" s="177">
        <v>0</v>
      </c>
      <c r="D310" s="177">
        <v>0</v>
      </c>
      <c r="E310" s="177">
        <v>0</v>
      </c>
      <c r="F310" s="177">
        <v>0</v>
      </c>
      <c r="G310" s="177">
        <v>0</v>
      </c>
      <c r="H310" s="178">
        <v>0</v>
      </c>
      <c r="I310" s="178">
        <v>1</v>
      </c>
      <c r="J310" s="178">
        <v>0</v>
      </c>
      <c r="K310" s="178">
        <v>0</v>
      </c>
      <c r="L310" s="178">
        <v>0</v>
      </c>
    </row>
    <row r="311" spans="1:12" outlineLevel="1" x14ac:dyDescent="0.2">
      <c r="A311" s="78">
        <v>303</v>
      </c>
      <c r="B311" s="154" t="s">
        <v>35</v>
      </c>
      <c r="C311" s="177">
        <v>7125.2432680593802</v>
      </c>
      <c r="D311" s="177">
        <v>4637.1275308724007</v>
      </c>
      <c r="E311" s="177">
        <v>2296.7200000000003</v>
      </c>
      <c r="F311" s="177">
        <v>1950.2821532187327</v>
      </c>
      <c r="G311" s="177">
        <v>659.31159140853333</v>
      </c>
      <c r="H311" s="178">
        <v>2.8458844133099834E-2</v>
      </c>
      <c r="I311" s="178">
        <v>0.10179509632224169</v>
      </c>
      <c r="J311" s="178">
        <v>7.0052539404553442E-3</v>
      </c>
      <c r="K311" s="178">
        <v>0.2208844133099826</v>
      </c>
      <c r="L311" s="178">
        <v>0.64185639229422042</v>
      </c>
    </row>
    <row r="312" spans="1:12" outlineLevel="1" x14ac:dyDescent="0.2">
      <c r="A312" s="78">
        <v>304</v>
      </c>
      <c r="B312" s="154" t="s">
        <v>715</v>
      </c>
      <c r="C312" s="177">
        <v>4613.9140972222231</v>
      </c>
      <c r="D312" s="177">
        <v>4011.1099933742621</v>
      </c>
      <c r="E312" s="177">
        <v>1667.5306249999996</v>
      </c>
      <c r="F312" s="177">
        <v>2705</v>
      </c>
      <c r="G312" s="177">
        <v>626.43475213675174</v>
      </c>
      <c r="H312" s="178">
        <v>0</v>
      </c>
      <c r="I312" s="178">
        <v>2.7027027027027025E-2</v>
      </c>
      <c r="J312" s="178">
        <v>1.3513513513513513E-2</v>
      </c>
      <c r="K312" s="178">
        <v>9.4594594594594572E-2</v>
      </c>
      <c r="L312" s="178">
        <v>0.86486486486486491</v>
      </c>
    </row>
    <row r="313" spans="1:12" outlineLevel="1" x14ac:dyDescent="0.2">
      <c r="A313" s="78">
        <v>305</v>
      </c>
      <c r="B313" s="154" t="s">
        <v>717</v>
      </c>
      <c r="C313" s="177">
        <v>442.73</v>
      </c>
      <c r="D313" s="177">
        <v>667.64896209140613</v>
      </c>
      <c r="E313" s="177">
        <v>526.36640083298744</v>
      </c>
      <c r="F313" s="177">
        <v>358.10708333333309</v>
      </c>
      <c r="G313" s="177">
        <v>439.19232380952383</v>
      </c>
      <c r="H313" s="178">
        <v>1.4492753623188404E-2</v>
      </c>
      <c r="I313" s="178">
        <v>1.4492753623188404E-2</v>
      </c>
      <c r="J313" s="178">
        <v>1.4492753623188404E-2</v>
      </c>
      <c r="K313" s="178">
        <v>0.23188405797101447</v>
      </c>
      <c r="L313" s="178">
        <v>0.7246376811594204</v>
      </c>
    </row>
    <row r="314" spans="1:12" outlineLevel="1" x14ac:dyDescent="0.2">
      <c r="A314" s="78">
        <v>306</v>
      </c>
      <c r="B314" s="154" t="s">
        <v>3149</v>
      </c>
      <c r="C314" s="177">
        <v>0</v>
      </c>
      <c r="D314" s="177">
        <v>0</v>
      </c>
      <c r="E314" s="177">
        <v>0</v>
      </c>
      <c r="F314" s="177">
        <v>0</v>
      </c>
      <c r="G314" s="177">
        <v>0</v>
      </c>
      <c r="H314" s="178">
        <v>1</v>
      </c>
      <c r="I314" s="178">
        <v>0</v>
      </c>
      <c r="J314" s="178">
        <v>0</v>
      </c>
      <c r="K314" s="178">
        <v>0</v>
      </c>
      <c r="L314" s="178">
        <v>0</v>
      </c>
    </row>
    <row r="315" spans="1:12" outlineLevel="1" x14ac:dyDescent="0.2">
      <c r="A315" s="78">
        <v>307</v>
      </c>
      <c r="B315" s="154" t="s">
        <v>721</v>
      </c>
      <c r="C315" s="177">
        <v>4537.2526894742623</v>
      </c>
      <c r="D315" s="177">
        <v>4749.2735304038351</v>
      </c>
      <c r="E315" s="177">
        <v>1810.9906091954022</v>
      </c>
      <c r="F315" s="177">
        <v>1238.2726398519835</v>
      </c>
      <c r="G315" s="177">
        <v>570.87178194523528</v>
      </c>
      <c r="H315" s="178">
        <v>0.14285714285714288</v>
      </c>
      <c r="I315" s="178">
        <v>0</v>
      </c>
      <c r="J315" s="178">
        <v>0</v>
      </c>
      <c r="K315" s="178">
        <v>0.14285714285714288</v>
      </c>
      <c r="L315" s="178">
        <v>0.7142857142857143</v>
      </c>
    </row>
    <row r="316" spans="1:12" outlineLevel="1" x14ac:dyDescent="0.2">
      <c r="A316" s="78">
        <v>308</v>
      </c>
      <c r="B316" s="154" t="s">
        <v>722</v>
      </c>
      <c r="C316" s="177">
        <v>0</v>
      </c>
      <c r="D316" s="177">
        <v>0</v>
      </c>
      <c r="E316" s="177">
        <v>0</v>
      </c>
      <c r="F316" s="177">
        <v>515.49666666666712</v>
      </c>
      <c r="G316" s="177">
        <v>823.82895238095261</v>
      </c>
      <c r="H316" s="178">
        <v>0</v>
      </c>
      <c r="I316" s="178">
        <v>0</v>
      </c>
      <c r="J316" s="178">
        <v>2.7777777777777776E-2</v>
      </c>
      <c r="K316" s="178">
        <v>0.16666666666666666</v>
      </c>
      <c r="L316" s="178">
        <v>0.80555555555555558</v>
      </c>
    </row>
    <row r="317" spans="1:12" outlineLevel="1" x14ac:dyDescent="0.2">
      <c r="A317" s="78">
        <v>309</v>
      </c>
      <c r="B317" s="154" t="s">
        <v>723</v>
      </c>
      <c r="C317" s="177">
        <v>127.23428571428572</v>
      </c>
      <c r="D317" s="177">
        <v>2127.6650600600592</v>
      </c>
      <c r="E317" s="177">
        <v>0</v>
      </c>
      <c r="F317" s="177">
        <v>481.04986873609045</v>
      </c>
      <c r="G317" s="177">
        <v>620</v>
      </c>
      <c r="H317" s="178">
        <v>0</v>
      </c>
      <c r="I317" s="178">
        <v>0</v>
      </c>
      <c r="J317" s="178">
        <v>0.25</v>
      </c>
      <c r="K317" s="178">
        <v>0</v>
      </c>
      <c r="L317" s="178">
        <v>0.75</v>
      </c>
    </row>
    <row r="318" spans="1:12" outlineLevel="1" x14ac:dyDescent="0.2">
      <c r="A318" s="78">
        <v>310</v>
      </c>
      <c r="B318" s="154" t="s">
        <v>724</v>
      </c>
      <c r="C318" s="177">
        <v>210.25456140350872</v>
      </c>
      <c r="D318" s="177">
        <v>2398.2343666666679</v>
      </c>
      <c r="E318" s="177">
        <v>0</v>
      </c>
      <c r="F318" s="177">
        <v>330.89183791008179</v>
      </c>
      <c r="G318" s="177">
        <v>301.81</v>
      </c>
      <c r="H318" s="178">
        <v>0</v>
      </c>
      <c r="I318" s="178">
        <v>0</v>
      </c>
      <c r="J318" s="178">
        <v>0</v>
      </c>
      <c r="K318" s="178">
        <v>0.125</v>
      </c>
      <c r="L318" s="178">
        <v>0.87499999999999989</v>
      </c>
    </row>
    <row r="319" spans="1:12" outlineLevel="1" x14ac:dyDescent="0.2">
      <c r="A319" s="78">
        <v>311</v>
      </c>
      <c r="B319" s="154" t="s">
        <v>725</v>
      </c>
      <c r="C319" s="177">
        <v>3560.4312660888791</v>
      </c>
      <c r="D319" s="177">
        <v>3852.7209841222088</v>
      </c>
      <c r="E319" s="177">
        <v>1909.3942506887054</v>
      </c>
      <c r="F319" s="177">
        <v>1062.5755352528843</v>
      </c>
      <c r="G319" s="177">
        <v>814.97193872947037</v>
      </c>
      <c r="H319" s="178">
        <v>0</v>
      </c>
      <c r="I319" s="178">
        <v>0</v>
      </c>
      <c r="J319" s="178">
        <v>0</v>
      </c>
      <c r="K319" s="178">
        <v>1</v>
      </c>
      <c r="L319" s="178">
        <v>0</v>
      </c>
    </row>
    <row r="320" spans="1:12" outlineLevel="1" x14ac:dyDescent="0.2">
      <c r="A320" s="78">
        <v>312</v>
      </c>
      <c r="B320" s="154" t="s">
        <v>726</v>
      </c>
      <c r="C320" s="177">
        <v>3460.5285840875736</v>
      </c>
      <c r="D320" s="177">
        <v>5498.6224249998158</v>
      </c>
      <c r="E320" s="177">
        <v>3738.4933333333352</v>
      </c>
      <c r="F320" s="177">
        <v>2896.1446041370136</v>
      </c>
      <c r="G320" s="177">
        <v>872.28051531663971</v>
      </c>
      <c r="H320" s="178">
        <v>0</v>
      </c>
      <c r="I320" s="178">
        <v>0</v>
      </c>
      <c r="J320" s="178">
        <v>0</v>
      </c>
      <c r="K320" s="178">
        <v>0</v>
      </c>
      <c r="L320" s="178">
        <v>1</v>
      </c>
    </row>
    <row r="321" spans="1:12" outlineLevel="1" x14ac:dyDescent="0.2">
      <c r="A321" s="78">
        <v>313</v>
      </c>
      <c r="B321" s="154" t="s">
        <v>727</v>
      </c>
      <c r="C321" s="177">
        <v>273.05581548537282</v>
      </c>
      <c r="D321" s="177">
        <v>2918.1202279487316</v>
      </c>
      <c r="E321" s="177">
        <v>1011.4965826330518</v>
      </c>
      <c r="F321" s="177">
        <v>758.1008045386277</v>
      </c>
      <c r="G321" s="177">
        <v>515.89250000000004</v>
      </c>
      <c r="H321" s="178">
        <v>0</v>
      </c>
      <c r="I321" s="178">
        <v>0</v>
      </c>
      <c r="J321" s="178">
        <v>0</v>
      </c>
      <c r="K321" s="178">
        <v>0</v>
      </c>
      <c r="L321" s="178">
        <v>1</v>
      </c>
    </row>
    <row r="322" spans="1:12" outlineLevel="1" x14ac:dyDescent="0.2">
      <c r="A322" s="78">
        <v>314</v>
      </c>
      <c r="B322" s="154" t="s">
        <v>361</v>
      </c>
      <c r="C322" s="177">
        <v>284.42363636363598</v>
      </c>
      <c r="D322" s="177">
        <v>412.5</v>
      </c>
      <c r="E322" s="177">
        <v>526.36640083298744</v>
      </c>
      <c r="F322" s="177">
        <v>311.04666666666702</v>
      </c>
      <c r="G322" s="177">
        <v>310.73817307692326</v>
      </c>
      <c r="H322" s="178">
        <v>4.7619047619047623E-2</v>
      </c>
      <c r="I322" s="178">
        <v>1.1904761904761906E-2</v>
      </c>
      <c r="J322" s="178">
        <v>0</v>
      </c>
      <c r="K322" s="178">
        <v>4.7619047619047623E-2</v>
      </c>
      <c r="L322" s="178">
        <v>0.89285714285714279</v>
      </c>
    </row>
    <row r="323" spans="1:12" outlineLevel="1" x14ac:dyDescent="0.2">
      <c r="A323" s="78">
        <v>315</v>
      </c>
      <c r="B323" s="154" t="s">
        <v>728</v>
      </c>
      <c r="C323" s="177">
        <v>158.243333333333</v>
      </c>
      <c r="D323" s="177">
        <v>2461.5100000000002</v>
      </c>
      <c r="E323" s="177">
        <v>1080.3992954434091</v>
      </c>
      <c r="F323" s="177">
        <v>1966.8990909090901</v>
      </c>
      <c r="G323" s="177">
        <v>324.45041315762165</v>
      </c>
      <c r="H323" s="178">
        <v>0.30000000000000004</v>
      </c>
      <c r="I323" s="178">
        <v>0.1</v>
      </c>
      <c r="J323" s="178">
        <v>0</v>
      </c>
      <c r="K323" s="178">
        <v>0.30000000000000004</v>
      </c>
      <c r="L323" s="178">
        <v>0.30000000000000004</v>
      </c>
    </row>
    <row r="324" spans="1:12" outlineLevel="1" x14ac:dyDescent="0.2">
      <c r="A324" s="78">
        <v>316</v>
      </c>
      <c r="B324" s="154" t="s">
        <v>43</v>
      </c>
      <c r="C324" s="177">
        <v>2474.4972727272739</v>
      </c>
      <c r="D324" s="177">
        <v>2626.5402851550548</v>
      </c>
      <c r="E324" s="177">
        <v>1045.8699999999999</v>
      </c>
      <c r="F324" s="177">
        <v>836.21224038291882</v>
      </c>
      <c r="G324" s="177">
        <v>664.47466509978244</v>
      </c>
      <c r="H324" s="178">
        <v>3.4834535954217489E-3</v>
      </c>
      <c r="I324" s="178">
        <v>1.9656631002737009E-2</v>
      </c>
      <c r="J324" s="178">
        <v>3.7322717093804451E-3</v>
      </c>
      <c r="K324" s="178">
        <v>0.19930330928091577</v>
      </c>
      <c r="L324" s="178">
        <v>0.77382433441154497</v>
      </c>
    </row>
    <row r="325" spans="1:12" outlineLevel="1" x14ac:dyDescent="0.2">
      <c r="A325" s="78">
        <v>317</v>
      </c>
      <c r="B325" s="154" t="s">
        <v>729</v>
      </c>
      <c r="C325" s="177">
        <v>252.93305867620771</v>
      </c>
      <c r="D325" s="177">
        <v>2924.7300000000005</v>
      </c>
      <c r="E325" s="177">
        <v>0</v>
      </c>
      <c r="F325" s="177">
        <v>683.82000793650764</v>
      </c>
      <c r="G325" s="177">
        <v>396.6100596063456</v>
      </c>
      <c r="H325" s="178">
        <v>0</v>
      </c>
      <c r="I325" s="178">
        <v>0</v>
      </c>
      <c r="J325" s="178">
        <v>0</v>
      </c>
      <c r="K325" s="178">
        <v>0</v>
      </c>
      <c r="L325" s="178">
        <v>1</v>
      </c>
    </row>
    <row r="326" spans="1:12" outlineLevel="1" x14ac:dyDescent="0.2">
      <c r="A326" s="78">
        <v>318</v>
      </c>
      <c r="B326" s="154" t="s">
        <v>733</v>
      </c>
      <c r="C326" s="177">
        <v>2082.882470147712</v>
      </c>
      <c r="D326" s="177">
        <v>1297.6099999999999</v>
      </c>
      <c r="E326" s="177">
        <v>1196.2058666666669</v>
      </c>
      <c r="F326" s="177">
        <v>876.53451082184461</v>
      </c>
      <c r="G326" s="177">
        <v>541.22500000000014</v>
      </c>
      <c r="H326" s="178">
        <v>4.5454545454545456E-2</v>
      </c>
      <c r="I326" s="178">
        <v>4.5454545454545456E-2</v>
      </c>
      <c r="J326" s="178">
        <v>0</v>
      </c>
      <c r="K326" s="178">
        <v>9.0909090909090912E-2</v>
      </c>
      <c r="L326" s="178">
        <v>0.81818181818181812</v>
      </c>
    </row>
    <row r="327" spans="1:12" outlineLevel="1" x14ac:dyDescent="0.2">
      <c r="A327" s="78">
        <v>319</v>
      </c>
      <c r="B327" s="154" t="s">
        <v>288</v>
      </c>
      <c r="C327" s="177">
        <v>197.21118629908099</v>
      </c>
      <c r="D327" s="177">
        <v>2398.2343666666679</v>
      </c>
      <c r="E327" s="177">
        <v>0</v>
      </c>
      <c r="F327" s="177">
        <v>366.85188012477693</v>
      </c>
      <c r="G327" s="177">
        <v>376.29845371188924</v>
      </c>
      <c r="H327" s="178">
        <v>3.8402457757296456E-2</v>
      </c>
      <c r="I327" s="178">
        <v>2.9185867895545309E-2</v>
      </c>
      <c r="J327" s="178">
        <v>3.0721966205837165E-3</v>
      </c>
      <c r="K327" s="178">
        <v>0.22427035330261127</v>
      </c>
      <c r="L327" s="178">
        <v>0.70506912442396319</v>
      </c>
    </row>
    <row r="328" spans="1:12" outlineLevel="1" x14ac:dyDescent="0.2">
      <c r="A328" s="78">
        <v>320</v>
      </c>
      <c r="B328" s="154" t="s">
        <v>735</v>
      </c>
      <c r="C328" s="177">
        <v>378.90807339449537</v>
      </c>
      <c r="D328" s="177">
        <v>0</v>
      </c>
      <c r="E328" s="177">
        <v>372.00710722204605</v>
      </c>
      <c r="F328" s="177">
        <v>244.46936424500757</v>
      </c>
      <c r="G328" s="177">
        <v>205.24575385594474</v>
      </c>
      <c r="H328" s="178">
        <v>0</v>
      </c>
      <c r="I328" s="178">
        <v>0</v>
      </c>
      <c r="J328" s="178">
        <v>0</v>
      </c>
      <c r="K328" s="178">
        <v>1</v>
      </c>
      <c r="L328" s="178">
        <v>0</v>
      </c>
    </row>
    <row r="329" spans="1:12" outlineLevel="1" x14ac:dyDescent="0.2">
      <c r="A329" s="78">
        <v>321</v>
      </c>
      <c r="B329" s="154" t="s">
        <v>736</v>
      </c>
      <c r="C329" s="177">
        <v>2737.7034062499997</v>
      </c>
      <c r="D329" s="177">
        <v>3059.4675003323032</v>
      </c>
      <c r="E329" s="177">
        <v>1545.7283333333298</v>
      </c>
      <c r="F329" s="177">
        <v>1291.0003889912839</v>
      </c>
      <c r="G329" s="177">
        <v>760.80778849532544</v>
      </c>
      <c r="H329" s="178">
        <v>0</v>
      </c>
      <c r="I329" s="178">
        <v>0</v>
      </c>
      <c r="J329" s="178">
        <v>0</v>
      </c>
      <c r="K329" s="178">
        <v>1</v>
      </c>
      <c r="L329" s="178">
        <v>0</v>
      </c>
    </row>
    <row r="330" spans="1:12" outlineLevel="1" x14ac:dyDescent="0.2">
      <c r="A330" s="78">
        <v>322</v>
      </c>
      <c r="B330" s="154" t="s">
        <v>737</v>
      </c>
      <c r="C330" s="177">
        <v>4877.18300441886</v>
      </c>
      <c r="D330" s="177">
        <v>3913.2942950383235</v>
      </c>
      <c r="E330" s="177">
        <v>2079.9913113553125</v>
      </c>
      <c r="F330" s="177">
        <v>1727.1594836699639</v>
      </c>
      <c r="G330" s="177">
        <v>747.97400000000005</v>
      </c>
      <c r="H330" s="178">
        <v>6.6666666666666666E-2</v>
      </c>
      <c r="I330" s="178">
        <v>0.20000000000000004</v>
      </c>
      <c r="J330" s="178">
        <v>0</v>
      </c>
      <c r="K330" s="178">
        <v>0.20000000000000004</v>
      </c>
      <c r="L330" s="178">
        <v>0.53333333333333333</v>
      </c>
    </row>
    <row r="331" spans="1:12" outlineLevel="1" x14ac:dyDescent="0.2">
      <c r="A331" s="78">
        <v>323</v>
      </c>
      <c r="B331" s="154" t="s">
        <v>739</v>
      </c>
      <c r="C331" s="177">
        <v>2104.560104166666</v>
      </c>
      <c r="D331" s="177">
        <v>3680.7637730263141</v>
      </c>
      <c r="E331" s="177">
        <v>1539.8400000000001</v>
      </c>
      <c r="F331" s="177">
        <v>1085.0679187939713</v>
      </c>
      <c r="G331" s="177">
        <v>474.32041650972087</v>
      </c>
      <c r="H331" s="178">
        <v>0</v>
      </c>
      <c r="I331" s="178">
        <v>0</v>
      </c>
      <c r="J331" s="178">
        <v>0</v>
      </c>
      <c r="K331" s="178">
        <v>0</v>
      </c>
      <c r="L331" s="178">
        <v>1</v>
      </c>
    </row>
    <row r="332" spans="1:12" outlineLevel="1" x14ac:dyDescent="0.2">
      <c r="A332" s="78">
        <v>324</v>
      </c>
      <c r="B332" s="154" t="s">
        <v>743</v>
      </c>
      <c r="C332" s="177">
        <v>4537.2526894742623</v>
      </c>
      <c r="D332" s="177">
        <v>4749.2735304038351</v>
      </c>
      <c r="E332" s="177">
        <v>1810.9906091954022</v>
      </c>
      <c r="F332" s="177">
        <v>1238.2726398519835</v>
      </c>
      <c r="G332" s="177">
        <v>570.87178194523528</v>
      </c>
      <c r="H332" s="178">
        <v>0</v>
      </c>
      <c r="I332" s="178">
        <v>0</v>
      </c>
      <c r="J332" s="178">
        <v>0</v>
      </c>
      <c r="K332" s="178">
        <v>0</v>
      </c>
      <c r="L332" s="178">
        <v>1</v>
      </c>
    </row>
    <row r="333" spans="1:12" outlineLevel="1" x14ac:dyDescent="0.2">
      <c r="A333" s="78">
        <v>325</v>
      </c>
      <c r="B333" s="154" t="s">
        <v>745</v>
      </c>
      <c r="C333" s="177">
        <v>311.79929608789894</v>
      </c>
      <c r="D333" s="177">
        <v>2548.4666666666699</v>
      </c>
      <c r="E333" s="177">
        <v>2651.73</v>
      </c>
      <c r="F333" s="177">
        <v>398.24</v>
      </c>
      <c r="G333" s="177">
        <v>246</v>
      </c>
      <c r="H333" s="178">
        <v>0</v>
      </c>
      <c r="I333" s="178">
        <v>0.186046511627907</v>
      </c>
      <c r="J333" s="178">
        <v>0</v>
      </c>
      <c r="K333" s="178">
        <v>0.46511627906976749</v>
      </c>
      <c r="L333" s="178">
        <v>0.34883720930232565</v>
      </c>
    </row>
    <row r="334" spans="1:12" outlineLevel="1" x14ac:dyDescent="0.2">
      <c r="A334" s="78">
        <v>326</v>
      </c>
      <c r="B334" s="154" t="s">
        <v>746</v>
      </c>
      <c r="C334" s="177">
        <v>3033.473161229113</v>
      </c>
      <c r="D334" s="177">
        <v>2991.713931130485</v>
      </c>
      <c r="E334" s="177">
        <v>1080.3992954434091</v>
      </c>
      <c r="F334" s="177">
        <v>1351.9069772890648</v>
      </c>
      <c r="G334" s="177">
        <v>324.45041315762165</v>
      </c>
      <c r="H334" s="178">
        <v>0.1</v>
      </c>
      <c r="I334" s="178">
        <v>0.1</v>
      </c>
      <c r="J334" s="178">
        <v>0</v>
      </c>
      <c r="K334" s="178">
        <v>0.2</v>
      </c>
      <c r="L334" s="178">
        <v>0.60000000000000009</v>
      </c>
    </row>
    <row r="335" spans="1:12" outlineLevel="1" x14ac:dyDescent="0.2">
      <c r="A335" s="78">
        <v>327</v>
      </c>
      <c r="B335" s="154" t="s">
        <v>749</v>
      </c>
      <c r="C335" s="177">
        <v>4877.18300441886</v>
      </c>
      <c r="D335" s="177">
        <v>3913.2942950383235</v>
      </c>
      <c r="E335" s="177">
        <v>2079.9913113553125</v>
      </c>
      <c r="F335" s="177">
        <v>1727.1594836699639</v>
      </c>
      <c r="G335" s="177">
        <v>751.5860935926662</v>
      </c>
      <c r="H335" s="178">
        <v>0</v>
      </c>
      <c r="I335" s="178">
        <v>0</v>
      </c>
      <c r="J335" s="178">
        <v>0</v>
      </c>
      <c r="K335" s="178">
        <v>0</v>
      </c>
      <c r="L335" s="178">
        <v>1</v>
      </c>
    </row>
    <row r="336" spans="1:12" outlineLevel="1" x14ac:dyDescent="0.2">
      <c r="A336" s="78">
        <v>328</v>
      </c>
      <c r="B336" s="154" t="s">
        <v>750</v>
      </c>
      <c r="C336" s="177">
        <v>1610.1799999999998</v>
      </c>
      <c r="D336" s="177">
        <v>3323.2851126704627</v>
      </c>
      <c r="E336" s="177">
        <v>1605.7066666666701</v>
      </c>
      <c r="F336" s="177">
        <v>1294.7777186171761</v>
      </c>
      <c r="G336" s="177">
        <v>745.09486528570858</v>
      </c>
      <c r="H336" s="178">
        <v>0</v>
      </c>
      <c r="I336" s="178">
        <v>0</v>
      </c>
      <c r="J336" s="178">
        <v>0</v>
      </c>
      <c r="K336" s="178">
        <v>0</v>
      </c>
      <c r="L336" s="178">
        <v>1</v>
      </c>
    </row>
    <row r="337" spans="1:12" outlineLevel="1" x14ac:dyDescent="0.2">
      <c r="A337" s="78">
        <v>329</v>
      </c>
      <c r="B337" s="154" t="s">
        <v>752</v>
      </c>
      <c r="C337" s="177">
        <v>0</v>
      </c>
      <c r="D337" s="177">
        <v>2807.7014666666664</v>
      </c>
      <c r="E337" s="177">
        <v>1139.9687500000002</v>
      </c>
      <c r="F337" s="177">
        <v>265.62</v>
      </c>
      <c r="G337" s="177">
        <v>507.5106805787579</v>
      </c>
      <c r="H337" s="178">
        <v>0</v>
      </c>
      <c r="I337" s="178">
        <v>0</v>
      </c>
      <c r="J337" s="178">
        <v>0</v>
      </c>
      <c r="K337" s="178">
        <v>0.19999999999999998</v>
      </c>
      <c r="L337" s="178">
        <v>0.79999999999999993</v>
      </c>
    </row>
    <row r="338" spans="1:12" outlineLevel="1" x14ac:dyDescent="0.2">
      <c r="A338" s="78">
        <v>330</v>
      </c>
      <c r="B338" s="154" t="s">
        <v>49</v>
      </c>
      <c r="C338" s="177">
        <v>0</v>
      </c>
      <c r="D338" s="177">
        <v>1474.15</v>
      </c>
      <c r="E338" s="177">
        <v>1024.77</v>
      </c>
      <c r="F338" s="177">
        <v>806.73642857142852</v>
      </c>
      <c r="G338" s="177">
        <v>765.00706675002323</v>
      </c>
      <c r="H338" s="178">
        <v>0</v>
      </c>
      <c r="I338" s="178">
        <v>4.7619047619047623E-2</v>
      </c>
      <c r="J338" s="178">
        <v>1.2531328320802006E-2</v>
      </c>
      <c r="K338" s="178">
        <v>8.0200501253132842E-2</v>
      </c>
      <c r="L338" s="178">
        <v>0.85964912280701755</v>
      </c>
    </row>
    <row r="339" spans="1:12" outlineLevel="1" x14ac:dyDescent="0.2">
      <c r="A339" s="78">
        <v>331</v>
      </c>
      <c r="B339" s="154" t="s">
        <v>87</v>
      </c>
      <c r="C339" s="177">
        <v>275.18176707462106</v>
      </c>
      <c r="D339" s="177">
        <v>2856.5981022407727</v>
      </c>
      <c r="E339" s="177">
        <v>1008.5864940476175</v>
      </c>
      <c r="F339" s="177">
        <v>772.09482470399882</v>
      </c>
      <c r="G339" s="177">
        <v>340.48563216565191</v>
      </c>
      <c r="H339" s="178">
        <v>6.5291124929338626E-2</v>
      </c>
      <c r="I339" s="178">
        <v>7.1226681741096684E-2</v>
      </c>
      <c r="J339" s="178">
        <v>2.798191068400227E-2</v>
      </c>
      <c r="K339" s="178">
        <v>7.6596947427925388E-2</v>
      </c>
      <c r="L339" s="178">
        <v>0.75890333521763698</v>
      </c>
    </row>
    <row r="340" spans="1:12" outlineLevel="1" x14ac:dyDescent="0.2">
      <c r="A340" s="78">
        <v>332</v>
      </c>
      <c r="B340" s="154" t="s">
        <v>118</v>
      </c>
      <c r="C340" s="177">
        <v>554.03109217171743</v>
      </c>
      <c r="D340" s="177">
        <v>2523</v>
      </c>
      <c r="E340" s="177">
        <v>0</v>
      </c>
      <c r="F340" s="177">
        <v>593.24</v>
      </c>
      <c r="G340" s="177">
        <v>769.5</v>
      </c>
      <c r="H340" s="178">
        <v>0</v>
      </c>
      <c r="I340" s="178">
        <v>0.14285714285714285</v>
      </c>
      <c r="J340" s="178">
        <v>0</v>
      </c>
      <c r="K340" s="178">
        <v>0</v>
      </c>
      <c r="L340" s="178">
        <v>0.8571428571428571</v>
      </c>
    </row>
    <row r="341" spans="1:12" outlineLevel="1" x14ac:dyDescent="0.2">
      <c r="A341" s="78">
        <v>333</v>
      </c>
      <c r="B341" s="154" t="s">
        <v>753</v>
      </c>
      <c r="C341" s="177">
        <v>1698.526882063881</v>
      </c>
      <c r="D341" s="177">
        <v>4398.2942443259344</v>
      </c>
      <c r="E341" s="177">
        <v>3928.45</v>
      </c>
      <c r="F341" s="177">
        <v>1101.07</v>
      </c>
      <c r="G341" s="177">
        <v>2320.31</v>
      </c>
      <c r="H341" s="178">
        <v>0</v>
      </c>
      <c r="I341" s="178">
        <v>0.2</v>
      </c>
      <c r="J341" s="178">
        <v>0</v>
      </c>
      <c r="K341" s="178">
        <v>0.6</v>
      </c>
      <c r="L341" s="178">
        <v>0.2</v>
      </c>
    </row>
    <row r="342" spans="1:12" outlineLevel="1" x14ac:dyDescent="0.2">
      <c r="A342" s="78">
        <v>334</v>
      </c>
      <c r="B342" s="154" t="s">
        <v>755</v>
      </c>
      <c r="C342" s="177">
        <v>2082.882470147712</v>
      </c>
      <c r="D342" s="177">
        <v>3016.4927961739277</v>
      </c>
      <c r="E342" s="177">
        <v>1196.2058666666669</v>
      </c>
      <c r="F342" s="177">
        <v>876.53451082184461</v>
      </c>
      <c r="G342" s="177">
        <v>456.42444444444402</v>
      </c>
      <c r="H342" s="178">
        <v>0</v>
      </c>
      <c r="I342" s="178">
        <v>0</v>
      </c>
      <c r="J342" s="178">
        <v>0</v>
      </c>
      <c r="K342" s="178">
        <v>0</v>
      </c>
      <c r="L342" s="178">
        <v>1</v>
      </c>
    </row>
    <row r="343" spans="1:12" outlineLevel="1" x14ac:dyDescent="0.2">
      <c r="A343" s="78">
        <v>335</v>
      </c>
      <c r="B343" s="154" t="s">
        <v>756</v>
      </c>
      <c r="C343" s="177">
        <v>2082.882470147712</v>
      </c>
      <c r="D343" s="177">
        <v>3016.4927961739277</v>
      </c>
      <c r="E343" s="177">
        <v>1196.2058666666669</v>
      </c>
      <c r="F343" s="177">
        <v>876.53451082184461</v>
      </c>
      <c r="G343" s="177">
        <v>614.11049720659923</v>
      </c>
      <c r="H343" s="178">
        <v>0</v>
      </c>
      <c r="I343" s="178">
        <v>1</v>
      </c>
      <c r="J343" s="178">
        <v>0</v>
      </c>
      <c r="K343" s="178">
        <v>0</v>
      </c>
      <c r="L343" s="178">
        <v>0</v>
      </c>
    </row>
    <row r="344" spans="1:12" outlineLevel="1" x14ac:dyDescent="0.2">
      <c r="A344" s="78">
        <v>336</v>
      </c>
      <c r="B344" s="154" t="s">
        <v>58</v>
      </c>
      <c r="C344" s="177">
        <v>2082.882470147712</v>
      </c>
      <c r="D344" s="177">
        <v>3016.4927961739277</v>
      </c>
      <c r="E344" s="177">
        <v>1196.2058666666669</v>
      </c>
      <c r="F344" s="177">
        <v>876.53451082184461</v>
      </c>
      <c r="G344" s="177">
        <v>582.668571428571</v>
      </c>
      <c r="H344" s="178">
        <v>0</v>
      </c>
      <c r="I344" s="178">
        <v>0</v>
      </c>
      <c r="J344" s="178">
        <v>0</v>
      </c>
      <c r="K344" s="178">
        <v>0</v>
      </c>
      <c r="L344" s="178">
        <v>1</v>
      </c>
    </row>
    <row r="345" spans="1:12" outlineLevel="1" x14ac:dyDescent="0.2">
      <c r="A345" s="78">
        <v>337</v>
      </c>
      <c r="B345" s="154" t="s">
        <v>757</v>
      </c>
      <c r="C345" s="177">
        <v>2082.882470147712</v>
      </c>
      <c r="D345" s="177">
        <v>3016.4927961739277</v>
      </c>
      <c r="E345" s="177">
        <v>1196.2058666666669</v>
      </c>
      <c r="F345" s="177">
        <v>876.53451082184461</v>
      </c>
      <c r="G345" s="177">
        <v>614.11049720659923</v>
      </c>
      <c r="H345" s="178">
        <v>0</v>
      </c>
      <c r="I345" s="178">
        <v>0</v>
      </c>
      <c r="J345" s="178">
        <v>0</v>
      </c>
      <c r="K345" s="178">
        <v>0</v>
      </c>
      <c r="L345" s="178">
        <v>1</v>
      </c>
    </row>
    <row r="346" spans="1:12" outlineLevel="1" x14ac:dyDescent="0.2">
      <c r="A346" s="78">
        <v>338</v>
      </c>
      <c r="B346" s="154" t="s">
        <v>759</v>
      </c>
      <c r="C346" s="177">
        <v>2082.882470147712</v>
      </c>
      <c r="D346" s="177">
        <v>3016.4927961739277</v>
      </c>
      <c r="E346" s="177">
        <v>1196.2058666666669</v>
      </c>
      <c r="F346" s="177">
        <v>876.53451082184461</v>
      </c>
      <c r="G346" s="177">
        <v>614.11049720659923</v>
      </c>
      <c r="H346" s="178">
        <v>0</v>
      </c>
      <c r="I346" s="178">
        <v>0</v>
      </c>
      <c r="J346" s="178">
        <v>0</v>
      </c>
      <c r="K346" s="178">
        <v>9.0909090909090898E-2</v>
      </c>
      <c r="L346" s="178">
        <v>0.90909090909090906</v>
      </c>
    </row>
    <row r="347" spans="1:12" outlineLevel="1" x14ac:dyDescent="0.2">
      <c r="A347" s="78">
        <v>339</v>
      </c>
      <c r="B347" s="154" t="s">
        <v>760</v>
      </c>
      <c r="C347" s="177">
        <v>2082.882470147712</v>
      </c>
      <c r="D347" s="177">
        <v>3016.4927961739277</v>
      </c>
      <c r="E347" s="177">
        <v>1196.2058666666669</v>
      </c>
      <c r="F347" s="177">
        <v>876.53451082184461</v>
      </c>
      <c r="G347" s="177">
        <v>345.72333333333302</v>
      </c>
      <c r="H347" s="178">
        <v>0</v>
      </c>
      <c r="I347" s="178">
        <v>0</v>
      </c>
      <c r="J347" s="178">
        <v>0</v>
      </c>
      <c r="K347" s="178">
        <v>0</v>
      </c>
      <c r="L347" s="178">
        <v>1</v>
      </c>
    </row>
    <row r="348" spans="1:12" outlineLevel="1" x14ac:dyDescent="0.2">
      <c r="A348" s="78">
        <v>340</v>
      </c>
      <c r="B348" s="154" t="s">
        <v>761</v>
      </c>
      <c r="C348" s="177">
        <v>2082.882470147712</v>
      </c>
      <c r="D348" s="177">
        <v>3016.4927961739277</v>
      </c>
      <c r="E348" s="177">
        <v>1196.2058666666669</v>
      </c>
      <c r="F348" s="177">
        <v>876.53451082184461</v>
      </c>
      <c r="G348" s="177">
        <v>446.34</v>
      </c>
      <c r="H348" s="178">
        <v>0</v>
      </c>
      <c r="I348" s="178">
        <v>0.5714285714285714</v>
      </c>
      <c r="J348" s="178">
        <v>0</v>
      </c>
      <c r="K348" s="178">
        <v>0</v>
      </c>
      <c r="L348" s="178">
        <v>0.42857142857142855</v>
      </c>
    </row>
    <row r="349" spans="1:12" outlineLevel="1" x14ac:dyDescent="0.2">
      <c r="A349" s="78">
        <v>341</v>
      </c>
      <c r="B349" s="154" t="s">
        <v>386</v>
      </c>
      <c r="C349" s="177">
        <v>273.05581548537282</v>
      </c>
      <c r="D349" s="177">
        <v>2906.098</v>
      </c>
      <c r="E349" s="177">
        <v>1036.0060000000001</v>
      </c>
      <c r="F349" s="177">
        <v>504</v>
      </c>
      <c r="G349" s="177">
        <v>398.5198868317035</v>
      </c>
      <c r="H349" s="178">
        <v>4.7846889952153117E-3</v>
      </c>
      <c r="I349" s="178">
        <v>2.3923444976076558E-2</v>
      </c>
      <c r="J349" s="178">
        <v>4.7846889952153117E-3</v>
      </c>
      <c r="K349" s="178">
        <v>2.3923444976076555E-2</v>
      </c>
      <c r="L349" s="178">
        <v>0.94258373205741619</v>
      </c>
    </row>
    <row r="350" spans="1:12" outlineLevel="1" x14ac:dyDescent="0.2">
      <c r="A350" s="78">
        <v>342</v>
      </c>
      <c r="B350" s="154" t="s">
        <v>762</v>
      </c>
      <c r="C350" s="177">
        <v>3560.4312660888791</v>
      </c>
      <c r="D350" s="177">
        <v>3852.7209841222088</v>
      </c>
      <c r="E350" s="177">
        <v>1909.3942506887054</v>
      </c>
      <c r="F350" s="177">
        <v>1062.5755352528843</v>
      </c>
      <c r="G350" s="177">
        <v>814.97193872947037</v>
      </c>
      <c r="H350" s="178">
        <v>0</v>
      </c>
      <c r="I350" s="178">
        <v>0</v>
      </c>
      <c r="J350" s="178">
        <v>0.28571428571428575</v>
      </c>
      <c r="K350" s="178">
        <v>0.42857142857142866</v>
      </c>
      <c r="L350" s="178">
        <v>0.28571428571428575</v>
      </c>
    </row>
    <row r="351" spans="1:12" outlineLevel="1" x14ac:dyDescent="0.2">
      <c r="A351" s="78">
        <v>343</v>
      </c>
      <c r="B351" s="154" t="s">
        <v>62</v>
      </c>
      <c r="C351" s="177">
        <v>2082.882470147712</v>
      </c>
      <c r="D351" s="177">
        <v>3016.4927961739277</v>
      </c>
      <c r="E351" s="177">
        <v>1196.2058666666669</v>
      </c>
      <c r="F351" s="177">
        <v>876.53451082184461</v>
      </c>
      <c r="G351" s="177">
        <v>614.11049720659923</v>
      </c>
      <c r="H351" s="178">
        <v>0</v>
      </c>
      <c r="I351" s="178">
        <v>0.2857142857142857</v>
      </c>
      <c r="J351" s="178">
        <v>0</v>
      </c>
      <c r="K351" s="178">
        <v>0</v>
      </c>
      <c r="L351" s="178">
        <v>0.71428571428571419</v>
      </c>
    </row>
    <row r="352" spans="1:12" outlineLevel="1" x14ac:dyDescent="0.2">
      <c r="A352" s="78">
        <v>344</v>
      </c>
      <c r="B352" s="154" t="s">
        <v>764</v>
      </c>
      <c r="C352" s="177">
        <v>2082.882470147712</v>
      </c>
      <c r="D352" s="177">
        <v>3016.4927961739277</v>
      </c>
      <c r="E352" s="177">
        <v>1196.2058666666669</v>
      </c>
      <c r="F352" s="177">
        <v>876.53451082184461</v>
      </c>
      <c r="G352" s="177">
        <v>398.5</v>
      </c>
      <c r="H352" s="178">
        <v>0</v>
      </c>
      <c r="I352" s="178">
        <v>0.33333333333333331</v>
      </c>
      <c r="J352" s="178">
        <v>0</v>
      </c>
      <c r="K352" s="178">
        <v>0</v>
      </c>
      <c r="L352" s="178">
        <v>0.66666666666666663</v>
      </c>
    </row>
    <row r="353" spans="1:12" outlineLevel="1" x14ac:dyDescent="0.2">
      <c r="A353" s="78">
        <v>345</v>
      </c>
      <c r="B353" s="154" t="s">
        <v>98</v>
      </c>
      <c r="C353" s="177">
        <v>6302.86</v>
      </c>
      <c r="D353" s="177">
        <v>3027.3482575757562</v>
      </c>
      <c r="E353" s="177">
        <v>1804.1</v>
      </c>
      <c r="F353" s="177">
        <v>1210.7010959729562</v>
      </c>
      <c r="G353" s="177">
        <v>520.59300655656989</v>
      </c>
      <c r="H353" s="178">
        <v>4.6511627906976752E-3</v>
      </c>
      <c r="I353" s="178">
        <v>5.3488372093023262E-2</v>
      </c>
      <c r="J353" s="178">
        <v>3.8372093023255824E-2</v>
      </c>
      <c r="K353" s="178">
        <v>0.15813953488372093</v>
      </c>
      <c r="L353" s="178">
        <v>0.74534883720930245</v>
      </c>
    </row>
    <row r="354" spans="1:12" outlineLevel="1" x14ac:dyDescent="0.2">
      <c r="A354" s="78">
        <v>346</v>
      </c>
      <c r="B354" s="154" t="s">
        <v>765</v>
      </c>
      <c r="C354" s="177">
        <v>3033.473161229113</v>
      </c>
      <c r="D354" s="177">
        <v>2991.713931130485</v>
      </c>
      <c r="E354" s="177">
        <v>1080.3992954434091</v>
      </c>
      <c r="F354" s="177">
        <v>1351.9069772890648</v>
      </c>
      <c r="G354" s="177">
        <v>324.45041315762165</v>
      </c>
      <c r="H354" s="178">
        <v>0</v>
      </c>
      <c r="I354" s="178">
        <v>0</v>
      </c>
      <c r="J354" s="178">
        <v>0</v>
      </c>
      <c r="K354" s="178">
        <v>0</v>
      </c>
      <c r="L354" s="178">
        <v>1</v>
      </c>
    </row>
    <row r="355" spans="1:12" outlineLevel="1" x14ac:dyDescent="0.2">
      <c r="A355" s="78">
        <v>347</v>
      </c>
      <c r="B355" s="154" t="s">
        <v>17</v>
      </c>
      <c r="C355" s="177">
        <v>0</v>
      </c>
      <c r="D355" s="177">
        <v>0</v>
      </c>
      <c r="E355" s="177">
        <v>0</v>
      </c>
      <c r="F355" s="177">
        <v>0</v>
      </c>
      <c r="G355" s="177">
        <v>0</v>
      </c>
      <c r="H355" s="178">
        <v>0</v>
      </c>
      <c r="I355" s="178">
        <v>0</v>
      </c>
      <c r="J355" s="178">
        <v>0</v>
      </c>
      <c r="K355" s="178">
        <v>0.2</v>
      </c>
      <c r="L355" s="178">
        <v>0.8</v>
      </c>
    </row>
    <row r="356" spans="1:12" outlineLevel="1" x14ac:dyDescent="0.2">
      <c r="A356" s="78">
        <v>348</v>
      </c>
      <c r="B356" s="154" t="s">
        <v>769</v>
      </c>
      <c r="C356" s="177">
        <v>4537.2526894742623</v>
      </c>
      <c r="D356" s="177">
        <v>4749.2735304038351</v>
      </c>
      <c r="E356" s="177">
        <v>1810.9906091954022</v>
      </c>
      <c r="F356" s="177">
        <v>1238.2726398519835</v>
      </c>
      <c r="G356" s="177">
        <v>570.87178194523528</v>
      </c>
      <c r="H356" s="178">
        <v>0</v>
      </c>
      <c r="I356" s="178">
        <v>0</v>
      </c>
      <c r="J356" s="178">
        <v>0</v>
      </c>
      <c r="K356" s="178">
        <v>0</v>
      </c>
      <c r="L356" s="178">
        <v>1</v>
      </c>
    </row>
    <row r="357" spans="1:12" outlineLevel="1" x14ac:dyDescent="0.2">
      <c r="A357" s="78">
        <v>349</v>
      </c>
      <c r="B357" s="154" t="s">
        <v>770</v>
      </c>
      <c r="C357" s="177">
        <v>752.19672135146163</v>
      </c>
      <c r="D357" s="177">
        <v>2289.0152192982468</v>
      </c>
      <c r="E357" s="177">
        <v>0</v>
      </c>
      <c r="F357" s="177">
        <v>808.06788918071823</v>
      </c>
      <c r="G357" s="177">
        <v>262.76532046928259</v>
      </c>
      <c r="H357" s="178">
        <v>0</v>
      </c>
      <c r="I357" s="178">
        <v>0</v>
      </c>
      <c r="J357" s="178">
        <v>0.25</v>
      </c>
      <c r="K357" s="178">
        <v>0</v>
      </c>
      <c r="L357" s="178">
        <v>0.75</v>
      </c>
    </row>
    <row r="358" spans="1:12" outlineLevel="1" x14ac:dyDescent="0.2">
      <c r="A358" s="78">
        <v>350</v>
      </c>
      <c r="B358" s="154" t="s">
        <v>277</v>
      </c>
      <c r="C358" s="177">
        <v>0</v>
      </c>
      <c r="D358" s="177">
        <v>5396.5707771164025</v>
      </c>
      <c r="E358" s="177">
        <v>1687.6125</v>
      </c>
      <c r="F358" s="177">
        <v>1207.8124695930737</v>
      </c>
      <c r="G358" s="177">
        <v>892.12038287896848</v>
      </c>
      <c r="H358" s="178">
        <v>1.5037593984962403E-2</v>
      </c>
      <c r="I358" s="178">
        <v>8.6466165413533816E-2</v>
      </c>
      <c r="J358" s="178">
        <v>1.8796992481203003E-2</v>
      </c>
      <c r="K358" s="178">
        <v>0.25187969924812031</v>
      </c>
      <c r="L358" s="178">
        <v>0.6278195488721805</v>
      </c>
    </row>
    <row r="359" spans="1:12" outlineLevel="1" x14ac:dyDescent="0.2">
      <c r="A359" s="78">
        <v>351</v>
      </c>
      <c r="B359" s="154" t="s">
        <v>772</v>
      </c>
      <c r="C359" s="177">
        <v>4537.2526894742623</v>
      </c>
      <c r="D359" s="177">
        <v>4749.2735304038351</v>
      </c>
      <c r="E359" s="177">
        <v>1810.9906091954022</v>
      </c>
      <c r="F359" s="177">
        <v>1238.2726398519835</v>
      </c>
      <c r="G359" s="177">
        <v>570.87178194523528</v>
      </c>
      <c r="H359" s="178">
        <v>0</v>
      </c>
      <c r="I359" s="178">
        <v>0</v>
      </c>
      <c r="J359" s="178">
        <v>0</v>
      </c>
      <c r="K359" s="178">
        <v>0</v>
      </c>
      <c r="L359" s="178">
        <v>1</v>
      </c>
    </row>
    <row r="360" spans="1:12" outlineLevel="1" x14ac:dyDescent="0.2">
      <c r="A360" s="78">
        <v>352</v>
      </c>
      <c r="B360" s="154" t="s">
        <v>26</v>
      </c>
      <c r="C360" s="177">
        <v>358.47394284382904</v>
      </c>
      <c r="D360" s="177">
        <v>4514.2219457560286</v>
      </c>
      <c r="E360" s="177">
        <v>2439.5246527777772</v>
      </c>
      <c r="F360" s="177">
        <v>1605.065454747273</v>
      </c>
      <c r="G360" s="177">
        <v>592.31887624954004</v>
      </c>
      <c r="H360" s="178">
        <v>8.6538461538461509E-2</v>
      </c>
      <c r="I360" s="178">
        <v>0.14062499999999997</v>
      </c>
      <c r="J360" s="178">
        <v>2.283653846153846E-2</v>
      </c>
      <c r="K360" s="178">
        <v>0.17908653846153846</v>
      </c>
      <c r="L360" s="178">
        <v>0.57091346153846156</v>
      </c>
    </row>
    <row r="361" spans="1:12" outlineLevel="1" x14ac:dyDescent="0.2">
      <c r="A361" s="78">
        <v>353</v>
      </c>
      <c r="B361" s="154" t="s">
        <v>774</v>
      </c>
      <c r="C361" s="177">
        <v>226.8833810280866</v>
      </c>
      <c r="D361" s="177">
        <v>2880.1862370370363</v>
      </c>
      <c r="E361" s="177">
        <v>1190.5862500000003</v>
      </c>
      <c r="F361" s="177">
        <v>891.15219417475726</v>
      </c>
      <c r="G361" s="177">
        <v>384.62351265084584</v>
      </c>
      <c r="H361" s="178">
        <v>0</v>
      </c>
      <c r="I361" s="178">
        <v>0</v>
      </c>
      <c r="J361" s="178">
        <v>0</v>
      </c>
      <c r="K361" s="178">
        <v>0</v>
      </c>
      <c r="L361" s="178">
        <v>1</v>
      </c>
    </row>
    <row r="362" spans="1:12" outlineLevel="1" x14ac:dyDescent="0.2">
      <c r="A362" s="78">
        <v>354</v>
      </c>
      <c r="B362" s="154" t="s">
        <v>775</v>
      </c>
      <c r="C362" s="177">
        <v>0</v>
      </c>
      <c r="D362" s="177">
        <v>5086.9945946712014</v>
      </c>
      <c r="E362" s="177">
        <v>1687.6125</v>
      </c>
      <c r="F362" s="177">
        <v>1207.8124695930737</v>
      </c>
      <c r="G362" s="177">
        <v>846.26020501948074</v>
      </c>
      <c r="H362" s="178">
        <v>0</v>
      </c>
      <c r="I362" s="178">
        <v>0</v>
      </c>
      <c r="J362" s="178">
        <v>0</v>
      </c>
      <c r="K362" s="178">
        <v>1</v>
      </c>
      <c r="L362" s="178">
        <v>0</v>
      </c>
    </row>
    <row r="363" spans="1:12" outlineLevel="1" x14ac:dyDescent="0.2">
      <c r="A363" s="78">
        <v>355</v>
      </c>
      <c r="B363" s="154" t="s">
        <v>776</v>
      </c>
      <c r="C363" s="177">
        <v>4877.18300441886</v>
      </c>
      <c r="D363" s="177">
        <v>3913.2942950383235</v>
      </c>
      <c r="E363" s="177">
        <v>2079.9913113553125</v>
      </c>
      <c r="F363" s="177">
        <v>1727.1594836699639</v>
      </c>
      <c r="G363" s="177">
        <v>751.5860935926662</v>
      </c>
      <c r="H363" s="178">
        <v>0</v>
      </c>
      <c r="I363" s="178">
        <v>0</v>
      </c>
      <c r="J363" s="178">
        <v>0</v>
      </c>
      <c r="K363" s="178">
        <v>0</v>
      </c>
      <c r="L363" s="178">
        <v>1</v>
      </c>
    </row>
    <row r="364" spans="1:12" outlineLevel="1" x14ac:dyDescent="0.2">
      <c r="A364" s="78">
        <v>356</v>
      </c>
      <c r="B364" s="154" t="s">
        <v>312</v>
      </c>
      <c r="C364" s="177">
        <v>0</v>
      </c>
      <c r="D364" s="177">
        <v>0</v>
      </c>
      <c r="E364" s="177">
        <v>0</v>
      </c>
      <c r="F364" s="177">
        <v>2864.25</v>
      </c>
      <c r="G364" s="177">
        <v>587.08544234246801</v>
      </c>
      <c r="H364" s="178">
        <v>0</v>
      </c>
      <c r="I364" s="178">
        <v>2.2988505747126436E-2</v>
      </c>
      <c r="J364" s="178">
        <v>0</v>
      </c>
      <c r="K364" s="178">
        <v>2.2988505747126436E-2</v>
      </c>
      <c r="L364" s="178">
        <v>0.95402298850574707</v>
      </c>
    </row>
    <row r="365" spans="1:12" outlineLevel="1" x14ac:dyDescent="0.2">
      <c r="A365" s="78">
        <v>357</v>
      </c>
      <c r="B365" s="154" t="s">
        <v>779</v>
      </c>
      <c r="C365" s="177">
        <v>0</v>
      </c>
      <c r="D365" s="177">
        <v>0</v>
      </c>
      <c r="E365" s="177">
        <v>0</v>
      </c>
      <c r="F365" s="177">
        <v>0</v>
      </c>
      <c r="G365" s="177">
        <v>0</v>
      </c>
      <c r="H365" s="178">
        <v>0</v>
      </c>
      <c r="I365" s="178">
        <v>0.33333333333333331</v>
      </c>
      <c r="J365" s="178">
        <v>0</v>
      </c>
      <c r="K365" s="178">
        <v>0</v>
      </c>
      <c r="L365" s="178">
        <v>0.66666666666666663</v>
      </c>
    </row>
    <row r="366" spans="1:12" outlineLevel="1" x14ac:dyDescent="0.2">
      <c r="A366" s="78">
        <v>358</v>
      </c>
      <c r="B366" s="154" t="s">
        <v>59</v>
      </c>
      <c r="C366" s="177">
        <v>0</v>
      </c>
      <c r="D366" s="177">
        <v>0</v>
      </c>
      <c r="E366" s="177">
        <v>0</v>
      </c>
      <c r="F366" s="177">
        <v>0</v>
      </c>
      <c r="G366" s="177">
        <v>616.0533333333334</v>
      </c>
      <c r="H366" s="178">
        <v>5.5555555555555552E-2</v>
      </c>
      <c r="I366" s="178">
        <v>0</v>
      </c>
      <c r="J366" s="178">
        <v>0</v>
      </c>
      <c r="K366" s="178">
        <v>0.1111111111111111</v>
      </c>
      <c r="L366" s="178">
        <v>0.83333333333333337</v>
      </c>
    </row>
    <row r="367" spans="1:12" outlineLevel="1" x14ac:dyDescent="0.2">
      <c r="A367" s="78">
        <v>359</v>
      </c>
      <c r="B367" s="154" t="s">
        <v>787</v>
      </c>
      <c r="C367" s="177">
        <v>0</v>
      </c>
      <c r="D367" s="177">
        <v>4527.8976373626365</v>
      </c>
      <c r="E367" s="177">
        <v>0</v>
      </c>
      <c r="F367" s="177">
        <v>2698.752857142857</v>
      </c>
      <c r="G367" s="177">
        <v>766.76135647169303</v>
      </c>
      <c r="H367" s="178">
        <v>0</v>
      </c>
      <c r="I367" s="178">
        <v>0</v>
      </c>
      <c r="J367" s="178">
        <v>0</v>
      </c>
      <c r="K367" s="178">
        <v>0</v>
      </c>
      <c r="L367" s="178">
        <v>1</v>
      </c>
    </row>
    <row r="368" spans="1:12" outlineLevel="1" x14ac:dyDescent="0.2">
      <c r="A368" s="78">
        <v>360</v>
      </c>
      <c r="B368" s="154" t="s">
        <v>788</v>
      </c>
      <c r="C368" s="177">
        <v>3560.4312660888791</v>
      </c>
      <c r="D368" s="177">
        <v>3852.7209841222088</v>
      </c>
      <c r="E368" s="177">
        <v>1909.3942506887054</v>
      </c>
      <c r="F368" s="177">
        <v>1062.5755352528843</v>
      </c>
      <c r="G368" s="177">
        <v>814.97193872947037</v>
      </c>
      <c r="H368" s="178">
        <v>0</v>
      </c>
      <c r="I368" s="178">
        <v>0</v>
      </c>
      <c r="J368" s="178">
        <v>5.8823529411764726E-2</v>
      </c>
      <c r="K368" s="178">
        <v>0.29411764705882359</v>
      </c>
      <c r="L368" s="178">
        <v>0.6470588235294118</v>
      </c>
    </row>
    <row r="369" spans="1:12" outlineLevel="1" x14ac:dyDescent="0.2">
      <c r="A369" s="78">
        <v>361</v>
      </c>
      <c r="B369" s="154" t="s">
        <v>3506</v>
      </c>
      <c r="C369" s="177">
        <v>226.8833810280866</v>
      </c>
      <c r="D369" s="177">
        <v>2880.1862370370363</v>
      </c>
      <c r="E369" s="177">
        <v>1190.5862500000003</v>
      </c>
      <c r="F369" s="177">
        <v>891.15219417475726</v>
      </c>
      <c r="G369" s="177">
        <v>384.62351265084584</v>
      </c>
      <c r="H369" s="178">
        <v>0</v>
      </c>
      <c r="I369" s="178">
        <v>0</v>
      </c>
      <c r="J369" s="178">
        <v>0</v>
      </c>
      <c r="K369" s="178">
        <v>0</v>
      </c>
      <c r="L369" s="178">
        <v>1</v>
      </c>
    </row>
    <row r="370" spans="1:12" outlineLevel="1" x14ac:dyDescent="0.2">
      <c r="A370" s="78">
        <v>362</v>
      </c>
      <c r="B370" s="154" t="s">
        <v>791</v>
      </c>
      <c r="C370" s="177">
        <v>346.03653675213673</v>
      </c>
      <c r="D370" s="177">
        <v>3438.0991671672305</v>
      </c>
      <c r="E370" s="177">
        <v>754.47337500000003</v>
      </c>
      <c r="F370" s="177">
        <v>1146.4805676108369</v>
      </c>
      <c r="G370" s="177">
        <v>369.44526804165429</v>
      </c>
      <c r="H370" s="178">
        <v>0</v>
      </c>
      <c r="I370" s="178">
        <v>0</v>
      </c>
      <c r="J370" s="178">
        <v>0</v>
      </c>
      <c r="K370" s="178">
        <v>0</v>
      </c>
      <c r="L370" s="178">
        <v>1</v>
      </c>
    </row>
    <row r="371" spans="1:12" outlineLevel="1" x14ac:dyDescent="0.2">
      <c r="A371" s="78">
        <v>363</v>
      </c>
      <c r="B371" s="154" t="s">
        <v>793</v>
      </c>
      <c r="C371" s="177">
        <v>0</v>
      </c>
      <c r="D371" s="177">
        <v>4102.3333333333303</v>
      </c>
      <c r="E371" s="177">
        <v>0</v>
      </c>
      <c r="F371" s="177">
        <v>858.49666666666701</v>
      </c>
      <c r="G371" s="177">
        <v>508.71100057670145</v>
      </c>
      <c r="H371" s="178">
        <v>1.8867924528301886E-2</v>
      </c>
      <c r="I371" s="178">
        <v>9.4339622641509441E-2</v>
      </c>
      <c r="J371" s="178">
        <v>1.8867924528301886E-2</v>
      </c>
      <c r="K371" s="178">
        <v>7.5471698113207544E-2</v>
      </c>
      <c r="L371" s="178">
        <v>0.79245283018867918</v>
      </c>
    </row>
    <row r="372" spans="1:12" outlineLevel="1" x14ac:dyDescent="0.2">
      <c r="A372" s="78">
        <v>364</v>
      </c>
      <c r="B372" s="154" t="s">
        <v>794</v>
      </c>
      <c r="C372" s="177">
        <v>752.19672135146163</v>
      </c>
      <c r="D372" s="177">
        <v>2289.0152192982468</v>
      </c>
      <c r="E372" s="177">
        <v>0</v>
      </c>
      <c r="F372" s="177">
        <v>808.06788918071823</v>
      </c>
      <c r="G372" s="177">
        <v>262.76532046928259</v>
      </c>
      <c r="H372" s="178">
        <v>0</v>
      </c>
      <c r="I372" s="178">
        <v>0</v>
      </c>
      <c r="J372" s="178">
        <v>0</v>
      </c>
      <c r="K372" s="178">
        <v>0</v>
      </c>
      <c r="L372" s="178">
        <v>1</v>
      </c>
    </row>
    <row r="373" spans="1:12" outlineLevel="1" x14ac:dyDescent="0.2">
      <c r="A373" s="78">
        <v>365</v>
      </c>
      <c r="B373" s="154" t="s">
        <v>309</v>
      </c>
      <c r="C373" s="177">
        <v>2467.4415972222232</v>
      </c>
      <c r="D373" s="177">
        <v>4634.5</v>
      </c>
      <c r="E373" s="177">
        <v>0</v>
      </c>
      <c r="F373" s="177">
        <v>1043.6539682539683</v>
      </c>
      <c r="G373" s="177">
        <v>508.40563690780368</v>
      </c>
      <c r="H373" s="178">
        <v>0</v>
      </c>
      <c r="I373" s="178">
        <v>5.3097345132743369E-2</v>
      </c>
      <c r="J373" s="178">
        <v>1.3274336283185842E-2</v>
      </c>
      <c r="K373" s="178">
        <v>0.14601769911504425</v>
      </c>
      <c r="L373" s="178">
        <v>0.78761061946902655</v>
      </c>
    </row>
    <row r="374" spans="1:12" outlineLevel="1" x14ac:dyDescent="0.2">
      <c r="A374" s="78">
        <v>366</v>
      </c>
      <c r="B374" s="154" t="s">
        <v>46</v>
      </c>
      <c r="C374" s="177">
        <v>0</v>
      </c>
      <c r="D374" s="177">
        <v>1814.2603863636364</v>
      </c>
      <c r="E374" s="177">
        <v>1024.77</v>
      </c>
      <c r="F374" s="177">
        <v>947.61977777777815</v>
      </c>
      <c r="G374" s="177">
        <v>635.38719622328665</v>
      </c>
      <c r="H374" s="178">
        <v>7.794232268121588E-4</v>
      </c>
      <c r="I374" s="178">
        <v>2.260327357755261E-2</v>
      </c>
      <c r="J374" s="178">
        <v>4.6765393608729534E-3</v>
      </c>
      <c r="K374" s="178">
        <v>1.5588464536243176E-2</v>
      </c>
      <c r="L374" s="178">
        <v>0.95635229929851906</v>
      </c>
    </row>
    <row r="375" spans="1:12" outlineLevel="1" x14ac:dyDescent="0.2">
      <c r="A375" s="78">
        <v>367</v>
      </c>
      <c r="B375" s="154" t="s">
        <v>795</v>
      </c>
      <c r="C375" s="177">
        <v>4537.2526894742623</v>
      </c>
      <c r="D375" s="177">
        <v>4749.2735304038351</v>
      </c>
      <c r="E375" s="177">
        <v>1810.9906091954022</v>
      </c>
      <c r="F375" s="177">
        <v>1238.2726398519835</v>
      </c>
      <c r="G375" s="177">
        <v>570.87178194523528</v>
      </c>
      <c r="H375" s="178">
        <v>0</v>
      </c>
      <c r="I375" s="178">
        <v>0</v>
      </c>
      <c r="J375" s="178">
        <v>0</v>
      </c>
      <c r="K375" s="178">
        <v>0.33333333333333337</v>
      </c>
      <c r="L375" s="178">
        <v>0.66666666666666674</v>
      </c>
    </row>
    <row r="376" spans="1:12" outlineLevel="1" x14ac:dyDescent="0.2">
      <c r="A376" s="78">
        <v>368</v>
      </c>
      <c r="B376" s="154" t="s">
        <v>796</v>
      </c>
      <c r="C376" s="177">
        <v>346.03653675213673</v>
      </c>
      <c r="D376" s="177">
        <v>3438.0991671672305</v>
      </c>
      <c r="E376" s="177">
        <v>754.47337500000003</v>
      </c>
      <c r="F376" s="177">
        <v>1146.4805676108369</v>
      </c>
      <c r="G376" s="177">
        <v>369.44526804165429</v>
      </c>
      <c r="H376" s="178">
        <v>0</v>
      </c>
      <c r="I376" s="178">
        <v>0</v>
      </c>
      <c r="J376" s="178">
        <v>0</v>
      </c>
      <c r="K376" s="178">
        <v>0.66666666666666663</v>
      </c>
      <c r="L376" s="178">
        <v>0.33333333333333331</v>
      </c>
    </row>
    <row r="377" spans="1:12" outlineLevel="1" x14ac:dyDescent="0.2">
      <c r="A377" s="78">
        <v>369</v>
      </c>
      <c r="B377" s="154" t="s">
        <v>797</v>
      </c>
      <c r="C377" s="177">
        <v>3560.4312660888791</v>
      </c>
      <c r="D377" s="177">
        <v>3852.7209841222088</v>
      </c>
      <c r="E377" s="177">
        <v>1909.3942506887054</v>
      </c>
      <c r="F377" s="177">
        <v>1062.5755352528843</v>
      </c>
      <c r="G377" s="177">
        <v>814.97193872947037</v>
      </c>
      <c r="H377" s="178">
        <v>0</v>
      </c>
      <c r="I377" s="178">
        <v>0</v>
      </c>
      <c r="J377" s="178">
        <v>0</v>
      </c>
      <c r="K377" s="178">
        <v>0.66666666666666663</v>
      </c>
      <c r="L377" s="178">
        <v>0.33333333333333331</v>
      </c>
    </row>
    <row r="378" spans="1:12" outlineLevel="1" x14ac:dyDescent="0.2">
      <c r="A378" s="78">
        <v>370</v>
      </c>
      <c r="B378" s="154" t="s">
        <v>799</v>
      </c>
      <c r="C378" s="177">
        <v>624.72615384615392</v>
      </c>
      <c r="D378" s="177">
        <v>717.41289377289388</v>
      </c>
      <c r="E378" s="177">
        <v>469.97692608386637</v>
      </c>
      <c r="F378" s="177">
        <v>240.01666666666654</v>
      </c>
      <c r="G378" s="177">
        <v>212.49008688448188</v>
      </c>
      <c r="H378" s="178">
        <v>5.8558558558558557E-2</v>
      </c>
      <c r="I378" s="178">
        <v>0</v>
      </c>
      <c r="J378" s="178">
        <v>5.8558558558558564E-2</v>
      </c>
      <c r="K378" s="178">
        <v>5.4054054054054057E-2</v>
      </c>
      <c r="L378" s="178">
        <v>0.8288288288288288</v>
      </c>
    </row>
    <row r="379" spans="1:12" outlineLevel="1" x14ac:dyDescent="0.2">
      <c r="A379" s="78">
        <v>371</v>
      </c>
      <c r="B379" s="154" t="s">
        <v>800</v>
      </c>
      <c r="C379" s="177">
        <v>334.28932814992038</v>
      </c>
      <c r="D379" s="177">
        <v>2426.4702560809037</v>
      </c>
      <c r="E379" s="177">
        <v>887.29716697588117</v>
      </c>
      <c r="F379" s="177">
        <v>402.42391071556739</v>
      </c>
      <c r="G379" s="177">
        <v>589.04999999999995</v>
      </c>
      <c r="H379" s="178">
        <v>0</v>
      </c>
      <c r="I379" s="178">
        <v>0.375</v>
      </c>
      <c r="J379" s="178">
        <v>0.5</v>
      </c>
      <c r="K379" s="178">
        <v>0</v>
      </c>
      <c r="L379" s="178">
        <v>0.125</v>
      </c>
    </row>
    <row r="380" spans="1:12" outlineLevel="1" x14ac:dyDescent="0.2">
      <c r="A380" s="78">
        <v>372</v>
      </c>
      <c r="B380" s="154" t="s">
        <v>801</v>
      </c>
      <c r="C380" s="177">
        <v>729.84047619047647</v>
      </c>
      <c r="D380" s="177">
        <v>4392.1766666666645</v>
      </c>
      <c r="E380" s="177">
        <v>345.28684210526319</v>
      </c>
      <c r="F380" s="177">
        <v>1094.2274017094014</v>
      </c>
      <c r="G380" s="177">
        <v>466.64670438831786</v>
      </c>
      <c r="H380" s="178">
        <v>0</v>
      </c>
      <c r="I380" s="178">
        <v>0</v>
      </c>
      <c r="J380" s="178">
        <v>0</v>
      </c>
      <c r="K380" s="178">
        <v>0</v>
      </c>
      <c r="L380" s="178">
        <v>1</v>
      </c>
    </row>
    <row r="381" spans="1:12" outlineLevel="1" x14ac:dyDescent="0.2">
      <c r="A381" s="78">
        <v>373</v>
      </c>
      <c r="B381" s="154" t="s">
        <v>802</v>
      </c>
      <c r="C381" s="177">
        <v>0</v>
      </c>
      <c r="D381" s="177">
        <v>0</v>
      </c>
      <c r="E381" s="177">
        <v>0</v>
      </c>
      <c r="F381" s="177">
        <v>454.68999999999994</v>
      </c>
      <c r="G381" s="177">
        <v>429.70498484848486</v>
      </c>
      <c r="H381" s="178">
        <v>0</v>
      </c>
      <c r="I381" s="178">
        <v>1.149425287356322E-2</v>
      </c>
      <c r="J381" s="178">
        <v>0</v>
      </c>
      <c r="K381" s="178">
        <v>0.12643678160919544</v>
      </c>
      <c r="L381" s="178">
        <v>0.86206896551724133</v>
      </c>
    </row>
    <row r="382" spans="1:12" outlineLevel="1" x14ac:dyDescent="0.2">
      <c r="A382" s="78">
        <v>374</v>
      </c>
      <c r="B382" s="154" t="s">
        <v>803</v>
      </c>
      <c r="C382" s="177">
        <v>346.03653675213673</v>
      </c>
      <c r="D382" s="177">
        <v>3438.0991671672305</v>
      </c>
      <c r="E382" s="177">
        <v>754.47337500000003</v>
      </c>
      <c r="F382" s="177">
        <v>1146.4805676108369</v>
      </c>
      <c r="G382" s="177">
        <v>369.44526804165429</v>
      </c>
      <c r="H382" s="178">
        <v>0</v>
      </c>
      <c r="I382" s="178">
        <v>0.2</v>
      </c>
      <c r="J382" s="178">
        <v>0</v>
      </c>
      <c r="K382" s="178">
        <v>0.2</v>
      </c>
      <c r="L382" s="178">
        <v>0.60000000000000009</v>
      </c>
    </row>
    <row r="383" spans="1:12" outlineLevel="1" x14ac:dyDescent="0.2">
      <c r="A383" s="78">
        <v>375</v>
      </c>
      <c r="B383" s="154" t="s">
        <v>805</v>
      </c>
      <c r="C383" s="177">
        <v>1698.526882063881</v>
      </c>
      <c r="D383" s="177">
        <v>4398.2942443259344</v>
      </c>
      <c r="E383" s="177">
        <v>3928.45</v>
      </c>
      <c r="F383" s="177">
        <v>892.55729810706873</v>
      </c>
      <c r="G383" s="177">
        <v>900.93201481247354</v>
      </c>
      <c r="H383" s="178">
        <v>0</v>
      </c>
      <c r="I383" s="178">
        <v>0.5</v>
      </c>
      <c r="J383" s="178">
        <v>0</v>
      </c>
      <c r="K383" s="178">
        <v>0</v>
      </c>
      <c r="L383" s="178">
        <v>0.5</v>
      </c>
    </row>
    <row r="384" spans="1:12" outlineLevel="1" x14ac:dyDescent="0.2">
      <c r="A384" s="78">
        <v>376</v>
      </c>
      <c r="B384" s="154" t="s">
        <v>806</v>
      </c>
      <c r="C384" s="177">
        <v>3560.4312660888791</v>
      </c>
      <c r="D384" s="177">
        <v>3852.7209841222088</v>
      </c>
      <c r="E384" s="177">
        <v>1909.3942506887054</v>
      </c>
      <c r="F384" s="177">
        <v>1062.5755352528843</v>
      </c>
      <c r="G384" s="177">
        <v>402.00000000000006</v>
      </c>
      <c r="H384" s="178">
        <v>0</v>
      </c>
      <c r="I384" s="178">
        <v>0.125</v>
      </c>
      <c r="J384" s="178">
        <v>0</v>
      </c>
      <c r="K384" s="178">
        <v>0.25</v>
      </c>
      <c r="L384" s="178">
        <v>0.625</v>
      </c>
    </row>
    <row r="385" spans="1:12" outlineLevel="1" x14ac:dyDescent="0.2">
      <c r="A385" s="78">
        <v>377</v>
      </c>
      <c r="B385" s="154" t="s">
        <v>810</v>
      </c>
      <c r="C385" s="177">
        <v>311.79929608789894</v>
      </c>
      <c r="D385" s="177">
        <v>2600.0534795354752</v>
      </c>
      <c r="E385" s="177">
        <v>2651.73</v>
      </c>
      <c r="F385" s="177">
        <v>327.04000000000002</v>
      </c>
      <c r="G385" s="177">
        <v>377.79860215588241</v>
      </c>
      <c r="H385" s="178">
        <v>0</v>
      </c>
      <c r="I385" s="178">
        <v>9.0909090909090912E-2</v>
      </c>
      <c r="J385" s="178">
        <v>0</v>
      </c>
      <c r="K385" s="178">
        <v>0.18181818181818182</v>
      </c>
      <c r="L385" s="178">
        <v>0.72727272727272729</v>
      </c>
    </row>
    <row r="386" spans="1:12" outlineLevel="1" x14ac:dyDescent="0.2">
      <c r="A386" s="78">
        <v>378</v>
      </c>
      <c r="B386" s="154" t="s">
        <v>305</v>
      </c>
      <c r="C386" s="177">
        <v>4537.2526894742623</v>
      </c>
      <c r="D386" s="177">
        <v>4749.2735304038351</v>
      </c>
      <c r="E386" s="177">
        <v>1810.9906091954022</v>
      </c>
      <c r="F386" s="177">
        <v>476.66666666666697</v>
      </c>
      <c r="G386" s="177">
        <v>373.98769230769233</v>
      </c>
      <c r="H386" s="178">
        <v>0</v>
      </c>
      <c r="I386" s="178">
        <v>0</v>
      </c>
      <c r="J386" s="178">
        <v>3.125E-2</v>
      </c>
      <c r="K386" s="178">
        <v>0.4375</v>
      </c>
      <c r="L386" s="178">
        <v>0.53125</v>
      </c>
    </row>
    <row r="387" spans="1:12" outlineLevel="1" x14ac:dyDescent="0.2">
      <c r="A387" s="78">
        <v>379</v>
      </c>
      <c r="B387" s="154" t="s">
        <v>812</v>
      </c>
      <c r="C387" s="177">
        <v>3560.4312660888791</v>
      </c>
      <c r="D387" s="177">
        <v>3852.7209841222088</v>
      </c>
      <c r="E387" s="177">
        <v>1909.3942506887054</v>
      </c>
      <c r="F387" s="177">
        <v>1062.5755352528843</v>
      </c>
      <c r="G387" s="177">
        <v>814.97193872947037</v>
      </c>
      <c r="H387" s="178">
        <v>0</v>
      </c>
      <c r="I387" s="178">
        <v>0.41666666666666669</v>
      </c>
      <c r="J387" s="178">
        <v>0</v>
      </c>
      <c r="K387" s="178">
        <v>0</v>
      </c>
      <c r="L387" s="178">
        <v>0.58333333333333326</v>
      </c>
    </row>
    <row r="388" spans="1:12" outlineLevel="1" x14ac:dyDescent="0.2">
      <c r="A388" s="78">
        <v>380</v>
      </c>
      <c r="B388" s="154" t="s">
        <v>813</v>
      </c>
      <c r="C388" s="177">
        <v>3560.4312660888791</v>
      </c>
      <c r="D388" s="177">
        <v>3852.7209841222088</v>
      </c>
      <c r="E388" s="177">
        <v>1909.3942506887054</v>
      </c>
      <c r="F388" s="177">
        <v>1062.5755352528843</v>
      </c>
      <c r="G388" s="177">
        <v>814.97193872947037</v>
      </c>
      <c r="H388" s="178">
        <v>0</v>
      </c>
      <c r="I388" s="178">
        <v>0</v>
      </c>
      <c r="J388" s="178">
        <v>0</v>
      </c>
      <c r="K388" s="178">
        <v>0.4285714285714286</v>
      </c>
      <c r="L388" s="178">
        <v>0.57142857142857151</v>
      </c>
    </row>
    <row r="389" spans="1:12" outlineLevel="1" x14ac:dyDescent="0.2">
      <c r="A389" s="78">
        <v>381</v>
      </c>
      <c r="B389" s="154" t="s">
        <v>814</v>
      </c>
      <c r="C389" s="177">
        <v>3560.4312660888791</v>
      </c>
      <c r="D389" s="177">
        <v>3852.7209841222088</v>
      </c>
      <c r="E389" s="177">
        <v>1909.3942506887054</v>
      </c>
      <c r="F389" s="177">
        <v>2589.9960000000001</v>
      </c>
      <c r="G389" s="177">
        <v>711.07800000000009</v>
      </c>
      <c r="H389" s="178">
        <v>4.838709677419354E-2</v>
      </c>
      <c r="I389" s="178">
        <v>3.2258064516129024E-2</v>
      </c>
      <c r="J389" s="178">
        <v>0</v>
      </c>
      <c r="K389" s="178">
        <v>0.48387096774193544</v>
      </c>
      <c r="L389" s="178">
        <v>0.43548387096774188</v>
      </c>
    </row>
    <row r="390" spans="1:12" outlineLevel="1" x14ac:dyDescent="0.2">
      <c r="A390" s="78">
        <v>382</v>
      </c>
      <c r="B390" s="154" t="s">
        <v>815</v>
      </c>
      <c r="C390" s="177">
        <v>3033.473161229113</v>
      </c>
      <c r="D390" s="177">
        <v>2991.713931130485</v>
      </c>
      <c r="E390" s="177">
        <v>1080.3992954434091</v>
      </c>
      <c r="F390" s="177">
        <v>1351.9069772890648</v>
      </c>
      <c r="G390" s="177">
        <v>324.45041315762165</v>
      </c>
      <c r="H390" s="178">
        <v>0</v>
      </c>
      <c r="I390" s="178">
        <v>0</v>
      </c>
      <c r="J390" s="178">
        <v>0</v>
      </c>
      <c r="K390" s="178">
        <v>0</v>
      </c>
      <c r="L390" s="178">
        <v>1</v>
      </c>
    </row>
    <row r="391" spans="1:12" outlineLevel="1" x14ac:dyDescent="0.2">
      <c r="A391" s="78">
        <v>383</v>
      </c>
      <c r="B391" s="154" t="s">
        <v>816</v>
      </c>
      <c r="C391" s="177">
        <v>3560.4312660888791</v>
      </c>
      <c r="D391" s="177">
        <v>3852.7209841222088</v>
      </c>
      <c r="E391" s="177">
        <v>1909.3942506887054</v>
      </c>
      <c r="F391" s="177">
        <v>1062.5755352528843</v>
      </c>
      <c r="G391" s="177">
        <v>814.97193872947037</v>
      </c>
      <c r="H391" s="178">
        <v>0</v>
      </c>
      <c r="I391" s="178">
        <v>0.16666666666666666</v>
      </c>
      <c r="J391" s="178">
        <v>8.3333333333333329E-2</v>
      </c>
      <c r="K391" s="178">
        <v>0.66666666666666663</v>
      </c>
      <c r="L391" s="178">
        <v>8.3333333333333329E-2</v>
      </c>
    </row>
    <row r="392" spans="1:12" outlineLevel="1" x14ac:dyDescent="0.2">
      <c r="A392" s="78">
        <v>384</v>
      </c>
      <c r="B392" s="154" t="s">
        <v>819</v>
      </c>
      <c r="C392" s="177">
        <v>2099.6460000000002</v>
      </c>
      <c r="D392" s="177">
        <v>2629.3472115384607</v>
      </c>
      <c r="E392" s="177">
        <v>1436.9551999999999</v>
      </c>
      <c r="F392" s="177">
        <v>342.52365366172597</v>
      </c>
      <c r="G392" s="177">
        <v>256.43133874877526</v>
      </c>
      <c r="H392" s="178">
        <v>2.9374737725556019E-3</v>
      </c>
      <c r="I392" s="178">
        <v>1.1330255979857321E-2</v>
      </c>
      <c r="J392" s="178">
        <v>1.049097775912715E-2</v>
      </c>
      <c r="K392" s="178">
        <v>0.30885438522870329</v>
      </c>
      <c r="L392" s="178">
        <v>0.66638690725975669</v>
      </c>
    </row>
    <row r="393" spans="1:12" outlineLevel="1" x14ac:dyDescent="0.2">
      <c r="A393" s="78">
        <v>385</v>
      </c>
      <c r="B393" s="154" t="s">
        <v>820</v>
      </c>
      <c r="C393" s="177">
        <v>277.69296296296289</v>
      </c>
      <c r="D393" s="177">
        <v>2348.9558667921178</v>
      </c>
      <c r="E393" s="177">
        <v>1625.8986666666683</v>
      </c>
      <c r="F393" s="177">
        <v>1086.111990362476</v>
      </c>
      <c r="G393" s="177">
        <v>338.21786528058118</v>
      </c>
      <c r="H393" s="178">
        <v>1</v>
      </c>
      <c r="I393" s="178">
        <v>0</v>
      </c>
      <c r="J393" s="178">
        <v>0</v>
      </c>
      <c r="K393" s="178">
        <v>0</v>
      </c>
      <c r="L393" s="178">
        <v>0</v>
      </c>
    </row>
    <row r="394" spans="1:12" outlineLevel="1" x14ac:dyDescent="0.2">
      <c r="A394" s="78">
        <v>386</v>
      </c>
      <c r="B394" s="154" t="s">
        <v>822</v>
      </c>
      <c r="C394" s="177">
        <v>346.03653675213673</v>
      </c>
      <c r="D394" s="177">
        <v>3438.0991671672305</v>
      </c>
      <c r="E394" s="177">
        <v>754.47337500000003</v>
      </c>
      <c r="F394" s="177">
        <v>1146.4805676108369</v>
      </c>
      <c r="G394" s="177">
        <v>560.72466666666674</v>
      </c>
      <c r="H394" s="178">
        <v>4.5454545454545456E-2</v>
      </c>
      <c r="I394" s="178">
        <v>0</v>
      </c>
      <c r="J394" s="178">
        <v>0</v>
      </c>
      <c r="K394" s="178">
        <v>0</v>
      </c>
      <c r="L394" s="178">
        <v>0.95454545454545447</v>
      </c>
    </row>
    <row r="395" spans="1:12" outlineLevel="1" x14ac:dyDescent="0.2">
      <c r="A395" s="78">
        <v>387</v>
      </c>
      <c r="B395" s="154" t="s">
        <v>823</v>
      </c>
      <c r="C395" s="177">
        <v>108.97866666666664</v>
      </c>
      <c r="D395" s="177">
        <v>2643.3275833333332</v>
      </c>
      <c r="E395" s="177">
        <v>2359.0699999999997</v>
      </c>
      <c r="F395" s="177">
        <v>1356.1383014755197</v>
      </c>
      <c r="G395" s="177">
        <v>196.8991666666665</v>
      </c>
      <c r="H395" s="178">
        <v>0.20634920634920631</v>
      </c>
      <c r="I395" s="178">
        <v>3.1746031746031744E-2</v>
      </c>
      <c r="J395" s="178">
        <v>0</v>
      </c>
      <c r="K395" s="178">
        <v>4.7619047619047616E-2</v>
      </c>
      <c r="L395" s="178">
        <v>0.7142857142857143</v>
      </c>
    </row>
    <row r="396" spans="1:12" outlineLevel="1" x14ac:dyDescent="0.2">
      <c r="A396" s="78">
        <v>388</v>
      </c>
      <c r="B396" s="154" t="s">
        <v>21</v>
      </c>
      <c r="C396" s="177">
        <v>0</v>
      </c>
      <c r="D396" s="177">
        <v>0</v>
      </c>
      <c r="E396" s="177">
        <v>0</v>
      </c>
      <c r="F396" s="177">
        <v>417.97</v>
      </c>
      <c r="G396" s="177">
        <v>245</v>
      </c>
      <c r="H396" s="178">
        <v>0.15789473684210525</v>
      </c>
      <c r="I396" s="178">
        <v>8.771929824561403E-3</v>
      </c>
      <c r="J396" s="178">
        <v>0</v>
      </c>
      <c r="K396" s="178">
        <v>0.10526315789473684</v>
      </c>
      <c r="L396" s="178">
        <v>0.72807017543859642</v>
      </c>
    </row>
    <row r="397" spans="1:12" outlineLevel="1" x14ac:dyDescent="0.2">
      <c r="A397" s="78">
        <v>389</v>
      </c>
      <c r="B397" s="154" t="s">
        <v>824</v>
      </c>
      <c r="C397" s="177">
        <v>0</v>
      </c>
      <c r="D397" s="177">
        <v>3463.84</v>
      </c>
      <c r="E397" s="177">
        <v>0</v>
      </c>
      <c r="F397" s="177">
        <v>0</v>
      </c>
      <c r="G397" s="177">
        <v>0</v>
      </c>
      <c r="H397" s="178">
        <v>5.8823529411764712E-2</v>
      </c>
      <c r="I397" s="178">
        <v>5.8823529411764712E-2</v>
      </c>
      <c r="J397" s="178">
        <v>0</v>
      </c>
      <c r="K397" s="178">
        <v>0.29411764705882359</v>
      </c>
      <c r="L397" s="178">
        <v>0.58823529411764708</v>
      </c>
    </row>
    <row r="398" spans="1:12" outlineLevel="1" x14ac:dyDescent="0.2">
      <c r="A398" s="78">
        <v>390</v>
      </c>
      <c r="B398" s="154" t="s">
        <v>6429</v>
      </c>
      <c r="C398" s="177">
        <v>277.69296296296289</v>
      </c>
      <c r="D398" s="177">
        <v>2348.9558667921178</v>
      </c>
      <c r="E398" s="177">
        <v>1625.8986666666683</v>
      </c>
      <c r="F398" s="177">
        <v>1086.111990362476</v>
      </c>
      <c r="G398" s="177">
        <v>338.21786528058118</v>
      </c>
      <c r="H398" s="178">
        <v>0</v>
      </c>
      <c r="I398" s="178">
        <v>0</v>
      </c>
      <c r="J398" s="178">
        <v>0.33333333333333331</v>
      </c>
      <c r="K398" s="178">
        <v>0</v>
      </c>
      <c r="L398" s="178">
        <v>0.66666666666666663</v>
      </c>
    </row>
    <row r="399" spans="1:12" outlineLevel="1" x14ac:dyDescent="0.2">
      <c r="A399" s="78">
        <v>391</v>
      </c>
      <c r="B399" s="154" t="s">
        <v>52</v>
      </c>
      <c r="C399" s="177">
        <v>0</v>
      </c>
      <c r="D399" s="177">
        <v>0</v>
      </c>
      <c r="E399" s="177">
        <v>0</v>
      </c>
      <c r="F399" s="177">
        <v>541.39079787234039</v>
      </c>
      <c r="G399" s="177">
        <v>560.37372009420324</v>
      </c>
      <c r="H399" s="178">
        <v>9.4339622641509448E-3</v>
      </c>
      <c r="I399" s="178">
        <v>0</v>
      </c>
      <c r="J399" s="178">
        <v>0</v>
      </c>
      <c r="K399" s="178">
        <v>0.18867924528301891</v>
      </c>
      <c r="L399" s="178">
        <v>0.80188679245283012</v>
      </c>
    </row>
    <row r="400" spans="1:12" outlineLevel="1" x14ac:dyDescent="0.2">
      <c r="A400" s="78">
        <v>392</v>
      </c>
      <c r="B400" s="154" t="s">
        <v>3673</v>
      </c>
      <c r="C400" s="177">
        <v>226.8833810280866</v>
      </c>
      <c r="D400" s="177">
        <v>2880.1862370370363</v>
      </c>
      <c r="E400" s="177">
        <v>1190.5862500000003</v>
      </c>
      <c r="F400" s="177">
        <v>891.15219417475726</v>
      </c>
      <c r="G400" s="177">
        <v>384.62351265084584</v>
      </c>
      <c r="H400" s="178">
        <v>0</v>
      </c>
      <c r="I400" s="178">
        <v>0</v>
      </c>
      <c r="J400" s="178">
        <v>0</v>
      </c>
      <c r="K400" s="178">
        <v>1</v>
      </c>
      <c r="L400" s="178">
        <v>0</v>
      </c>
    </row>
    <row r="401" spans="1:12" outlineLevel="1" x14ac:dyDescent="0.2">
      <c r="A401" s="78">
        <v>393</v>
      </c>
      <c r="B401" s="154" t="s">
        <v>827</v>
      </c>
      <c r="C401" s="177">
        <v>154.80520140401825</v>
      </c>
      <c r="D401" s="177">
        <v>2510.0154801097383</v>
      </c>
      <c r="E401" s="177">
        <v>1302.7689189189186</v>
      </c>
      <c r="F401" s="177">
        <v>278.47888888888889</v>
      </c>
      <c r="G401" s="177">
        <v>295.75615541781428</v>
      </c>
      <c r="H401" s="178">
        <v>0</v>
      </c>
      <c r="I401" s="178">
        <v>1.2500000000000001E-2</v>
      </c>
      <c r="J401" s="178">
        <v>1.2500000000000001E-2</v>
      </c>
      <c r="K401" s="178">
        <v>0.26250000000000001</v>
      </c>
      <c r="L401" s="178">
        <v>0.71250000000000002</v>
      </c>
    </row>
    <row r="402" spans="1:12" outlineLevel="1" x14ac:dyDescent="0.2">
      <c r="A402" s="78">
        <v>394</v>
      </c>
      <c r="B402" s="154" t="s">
        <v>38</v>
      </c>
      <c r="C402" s="177">
        <v>346.03653675213673</v>
      </c>
      <c r="D402" s="177">
        <v>3438.0991671672305</v>
      </c>
      <c r="E402" s="177">
        <v>754.47337500000003</v>
      </c>
      <c r="F402" s="177">
        <v>1146.4805676108369</v>
      </c>
      <c r="G402" s="177">
        <v>667</v>
      </c>
      <c r="H402" s="178">
        <v>0</v>
      </c>
      <c r="I402" s="178">
        <v>0.22222222222222221</v>
      </c>
      <c r="J402" s="178">
        <v>0</v>
      </c>
      <c r="K402" s="178">
        <v>0</v>
      </c>
      <c r="L402" s="178">
        <v>0.77777777777777779</v>
      </c>
    </row>
    <row r="403" spans="1:12" outlineLevel="1" x14ac:dyDescent="0.2">
      <c r="A403" s="78">
        <v>395</v>
      </c>
      <c r="B403" s="154" t="s">
        <v>73</v>
      </c>
      <c r="C403" s="177">
        <v>0</v>
      </c>
      <c r="D403" s="177">
        <v>4527.8976373626365</v>
      </c>
      <c r="E403" s="177">
        <v>0</v>
      </c>
      <c r="F403" s="177">
        <v>2698.752857142857</v>
      </c>
      <c r="G403" s="177">
        <v>750.75976177357961</v>
      </c>
      <c r="H403" s="178">
        <v>1.3468013468013467E-2</v>
      </c>
      <c r="I403" s="178">
        <v>0.19865319865319866</v>
      </c>
      <c r="J403" s="178">
        <v>1.6835016835016835E-2</v>
      </c>
      <c r="K403" s="178">
        <v>0.15824915824915822</v>
      </c>
      <c r="L403" s="178">
        <v>0.61279461279461278</v>
      </c>
    </row>
    <row r="404" spans="1:12" outlineLevel="1" x14ac:dyDescent="0.2">
      <c r="A404" s="78">
        <v>396</v>
      </c>
      <c r="B404" s="154" t="s">
        <v>831</v>
      </c>
      <c r="C404" s="177">
        <v>226.8833810280866</v>
      </c>
      <c r="D404" s="177">
        <v>2880.1862370370363</v>
      </c>
      <c r="E404" s="177">
        <v>1190.5862500000003</v>
      </c>
      <c r="F404" s="177">
        <v>891.15219417475726</v>
      </c>
      <c r="G404" s="177">
        <v>384.62351265084584</v>
      </c>
      <c r="H404" s="178">
        <v>0</v>
      </c>
      <c r="I404" s="178">
        <v>0</v>
      </c>
      <c r="J404" s="178">
        <v>0</v>
      </c>
      <c r="K404" s="178">
        <v>0.2857142857142857</v>
      </c>
      <c r="L404" s="178">
        <v>0.71428571428571419</v>
      </c>
    </row>
    <row r="405" spans="1:12" outlineLevel="1" x14ac:dyDescent="0.2">
      <c r="A405" s="78">
        <v>397</v>
      </c>
      <c r="B405" s="154" t="s">
        <v>833</v>
      </c>
      <c r="C405" s="177">
        <v>0</v>
      </c>
      <c r="D405" s="177">
        <v>0</v>
      </c>
      <c r="E405" s="177">
        <v>0</v>
      </c>
      <c r="F405" s="177">
        <v>0</v>
      </c>
      <c r="G405" s="177">
        <v>0</v>
      </c>
      <c r="H405" s="178">
        <v>0</v>
      </c>
      <c r="I405" s="178">
        <v>0</v>
      </c>
      <c r="J405" s="178">
        <v>0.5</v>
      </c>
      <c r="K405" s="178">
        <v>0.5</v>
      </c>
      <c r="L405" s="178">
        <v>0</v>
      </c>
    </row>
    <row r="406" spans="1:12" outlineLevel="1" x14ac:dyDescent="0.2">
      <c r="A406" s="78">
        <v>398</v>
      </c>
      <c r="B406" s="154" t="s">
        <v>834</v>
      </c>
      <c r="C406" s="177">
        <v>4537.2526894742623</v>
      </c>
      <c r="D406" s="177">
        <v>4749.2735304038351</v>
      </c>
      <c r="E406" s="177">
        <v>1810.9906091954022</v>
      </c>
      <c r="F406" s="177">
        <v>1238.2726398519835</v>
      </c>
      <c r="G406" s="177">
        <v>570.87178194523528</v>
      </c>
      <c r="H406" s="178">
        <v>0</v>
      </c>
      <c r="I406" s="178">
        <v>0.5</v>
      </c>
      <c r="J406" s="178">
        <v>0</v>
      </c>
      <c r="K406" s="178">
        <v>0.25</v>
      </c>
      <c r="L406" s="178">
        <v>0.25</v>
      </c>
    </row>
    <row r="407" spans="1:12" outlineLevel="1" x14ac:dyDescent="0.2">
      <c r="A407" s="78">
        <v>399</v>
      </c>
      <c r="B407" s="154" t="s">
        <v>101</v>
      </c>
      <c r="C407" s="177">
        <v>3437.4189583333332</v>
      </c>
      <c r="D407" s="177">
        <v>3409.6729360269346</v>
      </c>
      <c r="E407" s="177">
        <v>0</v>
      </c>
      <c r="F407" s="177">
        <v>1626.7630727790354</v>
      </c>
      <c r="G407" s="177">
        <v>472.86759230117724</v>
      </c>
      <c r="H407" s="178">
        <v>2.7586206896551727E-2</v>
      </c>
      <c r="I407" s="178">
        <v>0.1310344827586207</v>
      </c>
      <c r="J407" s="178">
        <v>7.2413793103448268E-2</v>
      </c>
      <c r="K407" s="178">
        <v>0.23103448275862079</v>
      </c>
      <c r="L407" s="178">
        <v>0.53793103448275847</v>
      </c>
    </row>
    <row r="408" spans="1:12" outlineLevel="1" x14ac:dyDescent="0.2">
      <c r="A408" s="78">
        <v>400</v>
      </c>
      <c r="B408" s="154" t="s">
        <v>835</v>
      </c>
      <c r="C408" s="177">
        <v>4295.6762520634902</v>
      </c>
      <c r="D408" s="177">
        <v>3320.6016247938719</v>
      </c>
      <c r="E408" s="177">
        <v>1281.4922020683184</v>
      </c>
      <c r="F408" s="177">
        <v>1558.415282636121</v>
      </c>
      <c r="G408" s="177">
        <v>835</v>
      </c>
      <c r="H408" s="178">
        <v>0</v>
      </c>
      <c r="I408" s="178">
        <v>0.2608695652173913</v>
      </c>
      <c r="J408" s="178">
        <v>0</v>
      </c>
      <c r="K408" s="178">
        <v>0.43478260869565216</v>
      </c>
      <c r="L408" s="178">
        <v>0.30434782608695654</v>
      </c>
    </row>
    <row r="409" spans="1:12" outlineLevel="1" x14ac:dyDescent="0.2">
      <c r="A409" s="78">
        <v>401</v>
      </c>
      <c r="B409" s="154" t="s">
        <v>836</v>
      </c>
      <c r="C409" s="177">
        <v>4537.2526894742623</v>
      </c>
      <c r="D409" s="177">
        <v>4749.2735304038351</v>
      </c>
      <c r="E409" s="177">
        <v>1810.9906091954022</v>
      </c>
      <c r="F409" s="177">
        <v>1238.2726398519835</v>
      </c>
      <c r="G409" s="177">
        <v>570.87178194523528</v>
      </c>
      <c r="H409" s="178">
        <v>0</v>
      </c>
      <c r="I409" s="178">
        <v>0.66666666666666674</v>
      </c>
      <c r="J409" s="178">
        <v>0</v>
      </c>
      <c r="K409" s="178">
        <v>0.33333333333333337</v>
      </c>
      <c r="L409" s="178">
        <v>0</v>
      </c>
    </row>
    <row r="410" spans="1:12" outlineLevel="1" x14ac:dyDescent="0.2">
      <c r="A410" s="78">
        <v>402</v>
      </c>
      <c r="B410" s="154" t="s">
        <v>837</v>
      </c>
      <c r="C410" s="177">
        <v>273.05581548537282</v>
      </c>
      <c r="D410" s="177">
        <v>2918.1202279487316</v>
      </c>
      <c r="E410" s="177">
        <v>1011.4965826330518</v>
      </c>
      <c r="F410" s="177">
        <v>459.5</v>
      </c>
      <c r="G410" s="177">
        <v>343.32916666666665</v>
      </c>
      <c r="H410" s="178">
        <v>0</v>
      </c>
      <c r="I410" s="178">
        <v>0</v>
      </c>
      <c r="J410" s="178">
        <v>0</v>
      </c>
      <c r="K410" s="178">
        <v>0.14285714285714285</v>
      </c>
      <c r="L410" s="178">
        <v>0.85714285714285721</v>
      </c>
    </row>
    <row r="411" spans="1:12" outlineLevel="1" x14ac:dyDescent="0.2">
      <c r="A411" s="78">
        <v>403</v>
      </c>
      <c r="B411" s="154" t="s">
        <v>838</v>
      </c>
      <c r="C411" s="177">
        <v>391.49999999999994</v>
      </c>
      <c r="D411" s="177">
        <v>3438.0991671672305</v>
      </c>
      <c r="E411" s="177">
        <v>754.47337500000003</v>
      </c>
      <c r="F411" s="177">
        <v>1146.4805676108369</v>
      </c>
      <c r="G411" s="177">
        <v>384.48599999999999</v>
      </c>
      <c r="H411" s="178">
        <v>0.15000000000000002</v>
      </c>
      <c r="I411" s="178">
        <v>0.1</v>
      </c>
      <c r="J411" s="178">
        <v>0</v>
      </c>
      <c r="K411" s="178">
        <v>0.25</v>
      </c>
      <c r="L411" s="178">
        <v>0.50000000000000011</v>
      </c>
    </row>
    <row r="412" spans="1:12" outlineLevel="1" x14ac:dyDescent="0.2">
      <c r="A412" s="78">
        <v>404</v>
      </c>
      <c r="B412" s="154" t="s">
        <v>29</v>
      </c>
      <c r="C412" s="177">
        <v>0</v>
      </c>
      <c r="D412" s="177">
        <v>0</v>
      </c>
      <c r="E412" s="177">
        <v>0</v>
      </c>
      <c r="F412" s="177">
        <v>0</v>
      </c>
      <c r="G412" s="177">
        <v>0</v>
      </c>
      <c r="H412" s="178">
        <v>4.5454545454545456E-2</v>
      </c>
      <c r="I412" s="178">
        <v>0.40909090909090912</v>
      </c>
      <c r="J412" s="178">
        <v>9.0909090909090912E-2</v>
      </c>
      <c r="K412" s="178">
        <v>9.0909090909090912E-2</v>
      </c>
      <c r="L412" s="178">
        <v>0.36363636363636365</v>
      </c>
    </row>
    <row r="413" spans="1:12" outlineLevel="1" x14ac:dyDescent="0.2">
      <c r="A413" s="78">
        <v>405</v>
      </c>
      <c r="B413" s="154" t="s">
        <v>842</v>
      </c>
      <c r="C413" s="177">
        <v>242.84265512637438</v>
      </c>
      <c r="D413" s="177">
        <v>667.64896209140613</v>
      </c>
      <c r="E413" s="177">
        <v>526.36640083298744</v>
      </c>
      <c r="F413" s="177">
        <v>269</v>
      </c>
      <c r="G413" s="177">
        <v>355.44882352941187</v>
      </c>
      <c r="H413" s="178">
        <v>0.17391304347826089</v>
      </c>
      <c r="I413" s="178">
        <v>0</v>
      </c>
      <c r="J413" s="178">
        <v>0</v>
      </c>
      <c r="K413" s="178">
        <v>8.6956521739130446E-2</v>
      </c>
      <c r="L413" s="178">
        <v>0.73913043478260876</v>
      </c>
    </row>
    <row r="414" spans="1:12" outlineLevel="1" x14ac:dyDescent="0.2">
      <c r="A414" s="78">
        <v>406</v>
      </c>
      <c r="B414" s="154" t="s">
        <v>843</v>
      </c>
      <c r="C414" s="177">
        <v>122.059166666667</v>
      </c>
      <c r="D414" s="177">
        <v>2991.713931130485</v>
      </c>
      <c r="E414" s="177">
        <v>1080.3992954434091</v>
      </c>
      <c r="F414" s="177">
        <v>1351.9069772890648</v>
      </c>
      <c r="G414" s="177">
        <v>242.176111111111</v>
      </c>
      <c r="H414" s="178">
        <v>0.26315789473684209</v>
      </c>
      <c r="I414" s="178">
        <v>0</v>
      </c>
      <c r="J414" s="178">
        <v>0</v>
      </c>
      <c r="K414" s="178">
        <v>0.10526315789473685</v>
      </c>
      <c r="L414" s="178">
        <v>0.63157894736842113</v>
      </c>
    </row>
    <row r="415" spans="1:12" outlineLevel="1" x14ac:dyDescent="0.2">
      <c r="A415" s="78">
        <v>407</v>
      </c>
      <c r="B415" s="154" t="s">
        <v>847</v>
      </c>
      <c r="C415" s="177">
        <v>0</v>
      </c>
      <c r="D415" s="177">
        <v>0</v>
      </c>
      <c r="E415" s="177">
        <v>0</v>
      </c>
      <c r="F415" s="177">
        <v>502.76</v>
      </c>
      <c r="G415" s="177">
        <v>1030.348</v>
      </c>
      <c r="H415" s="178">
        <v>0</v>
      </c>
      <c r="I415" s="178">
        <v>0.18181818181818182</v>
      </c>
      <c r="J415" s="178">
        <v>0</v>
      </c>
      <c r="K415" s="178">
        <v>9.0909090909090912E-2</v>
      </c>
      <c r="L415" s="178">
        <v>0.72727272727272729</v>
      </c>
    </row>
    <row r="416" spans="1:12" outlineLevel="1" x14ac:dyDescent="0.2">
      <c r="A416" s="78">
        <v>408</v>
      </c>
      <c r="B416" s="154" t="s">
        <v>95</v>
      </c>
      <c r="C416" s="177">
        <v>0</v>
      </c>
      <c r="D416" s="177">
        <v>0</v>
      </c>
      <c r="E416" s="177">
        <v>0</v>
      </c>
      <c r="F416" s="177">
        <v>357.19000000000005</v>
      </c>
      <c r="G416" s="177">
        <v>244.5400438596489</v>
      </c>
      <c r="H416" s="178">
        <v>1.6393442622950821E-2</v>
      </c>
      <c r="I416" s="178">
        <v>9.836065573770493E-2</v>
      </c>
      <c r="J416" s="178">
        <v>0</v>
      </c>
      <c r="K416" s="178">
        <v>0.18032786885245902</v>
      </c>
      <c r="L416" s="178">
        <v>0.70491803278688525</v>
      </c>
    </row>
    <row r="417" spans="1:12" outlineLevel="1" x14ac:dyDescent="0.2">
      <c r="A417" s="78">
        <v>409</v>
      </c>
      <c r="B417" s="154" t="s">
        <v>849</v>
      </c>
      <c r="C417" s="177">
        <v>1577.8969800457098</v>
      </c>
      <c r="D417" s="177">
        <v>3009.2377410317081</v>
      </c>
      <c r="E417" s="177">
        <v>2042.8507142857147</v>
      </c>
      <c r="F417" s="177">
        <v>1018.9167046552494</v>
      </c>
      <c r="G417" s="177">
        <v>420.45125000000002</v>
      </c>
      <c r="H417" s="178">
        <v>5.5555555555555552E-2</v>
      </c>
      <c r="I417" s="178">
        <v>5.5555555555555552E-2</v>
      </c>
      <c r="J417" s="178">
        <v>0</v>
      </c>
      <c r="K417" s="178">
        <v>0</v>
      </c>
      <c r="L417" s="178">
        <v>0.88888888888888884</v>
      </c>
    </row>
    <row r="418" spans="1:12" outlineLevel="1" x14ac:dyDescent="0.2">
      <c r="A418" s="78">
        <v>410</v>
      </c>
      <c r="B418" s="154" t="s">
        <v>850</v>
      </c>
      <c r="C418" s="177">
        <v>4877.18300441886</v>
      </c>
      <c r="D418" s="177">
        <v>3913.2942950383235</v>
      </c>
      <c r="E418" s="177">
        <v>2079.9913113553125</v>
      </c>
      <c r="F418" s="177">
        <v>1727.1594836699639</v>
      </c>
      <c r="G418" s="177">
        <v>526.61</v>
      </c>
      <c r="H418" s="178">
        <v>0</v>
      </c>
      <c r="I418" s="178">
        <v>3.8461538461538457E-2</v>
      </c>
      <c r="J418" s="178">
        <v>0</v>
      </c>
      <c r="K418" s="178">
        <v>0.30769230769230765</v>
      </c>
      <c r="L418" s="178">
        <v>0.65384615384615385</v>
      </c>
    </row>
    <row r="419" spans="1:12" outlineLevel="1" x14ac:dyDescent="0.2">
      <c r="A419" s="78">
        <v>411</v>
      </c>
      <c r="B419" s="154" t="s">
        <v>307</v>
      </c>
      <c r="C419" s="177">
        <v>185.14325854700857</v>
      </c>
      <c r="D419" s="177">
        <v>2919.2899999999995</v>
      </c>
      <c r="E419" s="177">
        <v>754.47337500000003</v>
      </c>
      <c r="F419" s="177">
        <v>328.62033333333341</v>
      </c>
      <c r="G419" s="177">
        <v>311.17540299835355</v>
      </c>
      <c r="H419" s="178">
        <v>6.4516129032258063E-2</v>
      </c>
      <c r="I419" s="178">
        <v>8.6021505376344065E-2</v>
      </c>
      <c r="J419" s="178">
        <v>0</v>
      </c>
      <c r="K419" s="178">
        <v>0.18279569892473119</v>
      </c>
      <c r="L419" s="178">
        <v>0.66666666666666663</v>
      </c>
    </row>
    <row r="420" spans="1:12" outlineLevel="1" x14ac:dyDescent="0.2">
      <c r="A420" s="78">
        <v>412</v>
      </c>
      <c r="B420" s="154" t="s">
        <v>852</v>
      </c>
      <c r="C420" s="177">
        <v>1577.8969800457098</v>
      </c>
      <c r="D420" s="177">
        <v>3009.2377410317081</v>
      </c>
      <c r="E420" s="177">
        <v>2042.8507142857147</v>
      </c>
      <c r="F420" s="177">
        <v>1018.9167046552494</v>
      </c>
      <c r="G420" s="177">
        <v>339.57307026682514</v>
      </c>
      <c r="H420" s="178">
        <v>0</v>
      </c>
      <c r="I420" s="178">
        <v>0.66666666666666663</v>
      </c>
      <c r="J420" s="178">
        <v>0</v>
      </c>
      <c r="K420" s="178">
        <v>0</v>
      </c>
      <c r="L420" s="178">
        <v>0.33333333333333331</v>
      </c>
    </row>
    <row r="421" spans="1:12" outlineLevel="1" x14ac:dyDescent="0.2">
      <c r="A421" s="78">
        <v>413</v>
      </c>
      <c r="B421" s="154" t="s">
        <v>853</v>
      </c>
      <c r="C421" s="177">
        <v>2364.4236263910029</v>
      </c>
      <c r="D421" s="177">
        <v>3091.3928712904467</v>
      </c>
      <c r="E421" s="177">
        <v>1481.6388581697045</v>
      </c>
      <c r="F421" s="177">
        <v>349.97499999999997</v>
      </c>
      <c r="G421" s="177">
        <v>564.17217741935485</v>
      </c>
      <c r="H421" s="178">
        <v>0</v>
      </c>
      <c r="I421" s="178">
        <v>0.16037735849056606</v>
      </c>
      <c r="J421" s="178">
        <v>1.8867924528301886E-2</v>
      </c>
      <c r="K421" s="178">
        <v>0.28301886792452835</v>
      </c>
      <c r="L421" s="178">
        <v>0.53773584905660388</v>
      </c>
    </row>
    <row r="422" spans="1:12" outlineLevel="1" x14ac:dyDescent="0.2">
      <c r="A422" s="78">
        <v>414</v>
      </c>
      <c r="B422" s="154" t="s">
        <v>856</v>
      </c>
      <c r="C422" s="177">
        <v>0</v>
      </c>
      <c r="D422" s="177">
        <v>0</v>
      </c>
      <c r="E422" s="177">
        <v>0</v>
      </c>
      <c r="F422" s="177">
        <v>973.12</v>
      </c>
      <c r="G422" s="177">
        <v>676.29742105263165</v>
      </c>
      <c r="H422" s="178">
        <v>0</v>
      </c>
      <c r="I422" s="178">
        <v>0</v>
      </c>
      <c r="J422" s="178">
        <v>0</v>
      </c>
      <c r="K422" s="178">
        <v>0.16666666666666666</v>
      </c>
      <c r="L422" s="178">
        <v>0.83333333333333337</v>
      </c>
    </row>
    <row r="423" spans="1:12" outlineLevel="1" x14ac:dyDescent="0.2">
      <c r="A423" s="78">
        <v>415</v>
      </c>
      <c r="B423" s="154" t="s">
        <v>47</v>
      </c>
      <c r="C423" s="177">
        <v>0</v>
      </c>
      <c r="D423" s="177">
        <v>2101.1952000000001</v>
      </c>
      <c r="E423" s="177">
        <v>1024.77</v>
      </c>
      <c r="F423" s="177">
        <v>1972.2189062500004</v>
      </c>
      <c r="G423" s="177">
        <v>755.09310136288184</v>
      </c>
      <c r="H423" s="178">
        <v>0</v>
      </c>
      <c r="I423" s="178">
        <v>1.4975041597337766E-2</v>
      </c>
      <c r="J423" s="178">
        <v>1.164725457570715E-2</v>
      </c>
      <c r="K423" s="178">
        <v>5.6572379367720457E-2</v>
      </c>
      <c r="L423" s="178">
        <v>0.91680532445923468</v>
      </c>
    </row>
    <row r="424" spans="1:12" outlineLevel="1" x14ac:dyDescent="0.2">
      <c r="A424" s="78">
        <v>416</v>
      </c>
      <c r="B424" s="154" t="s">
        <v>860</v>
      </c>
      <c r="C424" s="177">
        <v>4537.2526894742623</v>
      </c>
      <c r="D424" s="177">
        <v>4749.2735304038351</v>
      </c>
      <c r="E424" s="177">
        <v>1810.9906091954022</v>
      </c>
      <c r="F424" s="177">
        <v>1238.2726398519835</v>
      </c>
      <c r="G424" s="177">
        <v>570.87178194523528</v>
      </c>
      <c r="H424" s="178">
        <v>0</v>
      </c>
      <c r="I424" s="178">
        <v>0</v>
      </c>
      <c r="J424" s="178">
        <v>0</v>
      </c>
      <c r="K424" s="178">
        <v>0</v>
      </c>
      <c r="L424" s="178">
        <v>1</v>
      </c>
    </row>
    <row r="425" spans="1:12" outlineLevel="1" x14ac:dyDescent="0.2">
      <c r="A425" s="78">
        <v>417</v>
      </c>
      <c r="B425" s="154" t="s">
        <v>862</v>
      </c>
      <c r="C425" s="177">
        <v>0</v>
      </c>
      <c r="D425" s="177">
        <v>2807.7014666666664</v>
      </c>
      <c r="E425" s="177">
        <v>1139.9687500000002</v>
      </c>
      <c r="F425" s="177">
        <v>471.14644481902764</v>
      </c>
      <c r="G425" s="177">
        <v>501.6105423317739</v>
      </c>
      <c r="H425" s="178">
        <v>1.0075566750629728E-2</v>
      </c>
      <c r="I425" s="178">
        <v>4.0302267002518904E-2</v>
      </c>
      <c r="J425" s="178">
        <v>1.3434089000839635E-2</v>
      </c>
      <c r="K425" s="178">
        <v>0.16372795969773307</v>
      </c>
      <c r="L425" s="178">
        <v>0.7724601175482787</v>
      </c>
    </row>
    <row r="426" spans="1:12" outlineLevel="1" x14ac:dyDescent="0.2">
      <c r="A426" s="78">
        <v>418</v>
      </c>
      <c r="B426" s="154" t="s">
        <v>863</v>
      </c>
      <c r="C426" s="177">
        <v>466.02857142857158</v>
      </c>
      <c r="D426" s="177">
        <v>456.76482142857145</v>
      </c>
      <c r="E426" s="177">
        <v>633.65250000000003</v>
      </c>
      <c r="F426" s="177">
        <v>352.97126715876294</v>
      </c>
      <c r="G426" s="177">
        <v>301.89420706958316</v>
      </c>
      <c r="H426" s="178">
        <v>5.6396148555708389E-2</v>
      </c>
      <c r="I426" s="178">
        <v>5.5020632737276479E-3</v>
      </c>
      <c r="J426" s="178">
        <v>1.7881705639614855E-2</v>
      </c>
      <c r="K426" s="178">
        <v>9.078404401650618E-2</v>
      </c>
      <c r="L426" s="178">
        <v>0.82943603851444292</v>
      </c>
    </row>
    <row r="427" spans="1:12" outlineLevel="1" x14ac:dyDescent="0.2">
      <c r="A427" s="78">
        <v>419</v>
      </c>
      <c r="B427" s="154" t="s">
        <v>302</v>
      </c>
      <c r="C427" s="177">
        <v>647.92472222222227</v>
      </c>
      <c r="D427" s="177">
        <v>2497.2988021978017</v>
      </c>
      <c r="E427" s="177">
        <v>750.52</v>
      </c>
      <c r="F427" s="177">
        <v>1185.8518283950621</v>
      </c>
      <c r="G427" s="177">
        <v>303.40494280792603</v>
      </c>
      <c r="H427" s="178">
        <v>2.883156297420332E-2</v>
      </c>
      <c r="I427" s="178">
        <v>4.2488619119878585E-2</v>
      </c>
      <c r="J427" s="178">
        <v>2.2761760242792101E-2</v>
      </c>
      <c r="K427" s="178">
        <v>0.12291350531107731</v>
      </c>
      <c r="L427" s="178">
        <v>0.78300455235204858</v>
      </c>
    </row>
    <row r="428" spans="1:12" outlineLevel="1" x14ac:dyDescent="0.2">
      <c r="A428" s="78">
        <v>420</v>
      </c>
      <c r="B428" s="154" t="s">
        <v>865</v>
      </c>
      <c r="C428" s="177">
        <v>0</v>
      </c>
      <c r="D428" s="177">
        <v>5903.5</v>
      </c>
      <c r="E428" s="177">
        <v>0</v>
      </c>
      <c r="F428" s="177">
        <v>295.50000000000006</v>
      </c>
      <c r="G428" s="177">
        <v>1091.8574074074079</v>
      </c>
      <c r="H428" s="178">
        <v>0</v>
      </c>
      <c r="I428" s="178">
        <v>4.5454545454545463E-2</v>
      </c>
      <c r="J428" s="178">
        <v>3.0303030303030307E-2</v>
      </c>
      <c r="K428" s="178">
        <v>0.31818181818181823</v>
      </c>
      <c r="L428" s="178">
        <v>0.60606060606060619</v>
      </c>
    </row>
    <row r="429" spans="1:12" outlineLevel="1" x14ac:dyDescent="0.2">
      <c r="A429" s="78">
        <v>421</v>
      </c>
      <c r="B429" s="154" t="s">
        <v>61</v>
      </c>
      <c r="C429" s="177">
        <v>2082.882470147712</v>
      </c>
      <c r="D429" s="177">
        <v>1602.35</v>
      </c>
      <c r="E429" s="177">
        <v>1196.2058666666669</v>
      </c>
      <c r="F429" s="177">
        <v>561.68666666666695</v>
      </c>
      <c r="G429" s="177">
        <v>421.63731363636367</v>
      </c>
      <c r="H429" s="178">
        <v>0</v>
      </c>
      <c r="I429" s="178">
        <v>2.7027027027027025E-2</v>
      </c>
      <c r="J429" s="178">
        <v>2.7027027027027025E-2</v>
      </c>
      <c r="K429" s="178">
        <v>0.16216216216216214</v>
      </c>
      <c r="L429" s="178">
        <v>0.78378378378378377</v>
      </c>
    </row>
    <row r="430" spans="1:12" outlineLevel="1" x14ac:dyDescent="0.2">
      <c r="A430" s="78">
        <v>422</v>
      </c>
      <c r="B430" s="154" t="s">
        <v>866</v>
      </c>
      <c r="C430" s="177">
        <v>277.69296296296289</v>
      </c>
      <c r="D430" s="177">
        <v>2348.9558667921178</v>
      </c>
      <c r="E430" s="177">
        <v>1625.8986666666683</v>
      </c>
      <c r="F430" s="177">
        <v>1086.111990362476</v>
      </c>
      <c r="G430" s="177">
        <v>361.4</v>
      </c>
      <c r="H430" s="178">
        <v>0</v>
      </c>
      <c r="I430" s="178">
        <v>0.27272727272727276</v>
      </c>
      <c r="J430" s="178">
        <v>0</v>
      </c>
      <c r="K430" s="178">
        <v>0.18181818181818182</v>
      </c>
      <c r="L430" s="178">
        <v>0.54545454545454553</v>
      </c>
    </row>
    <row r="431" spans="1:12" outlineLevel="1" x14ac:dyDescent="0.2">
      <c r="A431" s="78">
        <v>423</v>
      </c>
      <c r="B431" s="154" t="s">
        <v>867</v>
      </c>
      <c r="C431" s="177">
        <v>0</v>
      </c>
      <c r="D431" s="177">
        <v>0</v>
      </c>
      <c r="E431" s="177">
        <v>0</v>
      </c>
      <c r="F431" s="177">
        <v>0</v>
      </c>
      <c r="G431" s="177">
        <v>572.68875000000003</v>
      </c>
      <c r="H431" s="178">
        <v>3.7037037037037035E-2</v>
      </c>
      <c r="I431" s="178">
        <v>0.1111111111111111</v>
      </c>
      <c r="J431" s="178">
        <v>0</v>
      </c>
      <c r="K431" s="178">
        <v>0</v>
      </c>
      <c r="L431" s="178">
        <v>0.85185185185185186</v>
      </c>
    </row>
    <row r="432" spans="1:12" outlineLevel="1" x14ac:dyDescent="0.2">
      <c r="A432" s="78">
        <v>424</v>
      </c>
      <c r="B432" s="154" t="s">
        <v>868</v>
      </c>
      <c r="C432" s="177">
        <v>242.84265512637438</v>
      </c>
      <c r="D432" s="177">
        <v>667.64896209140613</v>
      </c>
      <c r="E432" s="177">
        <v>526.36640083298744</v>
      </c>
      <c r="F432" s="177">
        <v>233.866145950933</v>
      </c>
      <c r="G432" s="177">
        <v>235.61705803977196</v>
      </c>
      <c r="H432" s="178">
        <v>0</v>
      </c>
      <c r="I432" s="178">
        <v>0</v>
      </c>
      <c r="J432" s="178">
        <v>0</v>
      </c>
      <c r="K432" s="178">
        <v>0</v>
      </c>
      <c r="L432" s="178">
        <v>1</v>
      </c>
    </row>
    <row r="433" spans="1:12" outlineLevel="1" x14ac:dyDescent="0.2">
      <c r="A433" s="78">
        <v>425</v>
      </c>
      <c r="B433" s="154" t="s">
        <v>869</v>
      </c>
      <c r="C433" s="177">
        <v>311.79929608789894</v>
      </c>
      <c r="D433" s="177">
        <v>2451.7007227388021</v>
      </c>
      <c r="E433" s="177">
        <v>2651.73</v>
      </c>
      <c r="F433" s="177">
        <v>1042.2631944444468</v>
      </c>
      <c r="G433" s="177">
        <v>517.50126562500009</v>
      </c>
      <c r="H433" s="178">
        <v>1.234567901234568E-2</v>
      </c>
      <c r="I433" s="178">
        <v>0.17283950617283955</v>
      </c>
      <c r="J433" s="178">
        <v>6.1728395061728399E-2</v>
      </c>
      <c r="K433" s="178">
        <v>0.20987654320987653</v>
      </c>
      <c r="L433" s="178">
        <v>0.54320987654320985</v>
      </c>
    </row>
    <row r="434" spans="1:12" outlineLevel="1" x14ac:dyDescent="0.2">
      <c r="A434" s="78">
        <v>426</v>
      </c>
      <c r="B434" s="154" t="s">
        <v>274</v>
      </c>
      <c r="C434" s="177">
        <v>3378.5054881178871</v>
      </c>
      <c r="D434" s="177">
        <v>3010.0770727179256</v>
      </c>
      <c r="E434" s="177">
        <v>1097.6670835523078</v>
      </c>
      <c r="F434" s="177">
        <v>1404.597282918945</v>
      </c>
      <c r="G434" s="177">
        <v>335.19047215408989</v>
      </c>
      <c r="H434" s="178">
        <v>6.0284337055342106E-2</v>
      </c>
      <c r="I434" s="178">
        <v>0.17548355604368795</v>
      </c>
      <c r="J434" s="178">
        <v>3.0691317347001049E-2</v>
      </c>
      <c r="K434" s="178">
        <v>0.1449142717676494</v>
      </c>
      <c r="L434" s="178">
        <v>0.58862651778631947</v>
      </c>
    </row>
    <row r="435" spans="1:12" outlineLevel="1" x14ac:dyDescent="0.2">
      <c r="A435" s="78">
        <v>427</v>
      </c>
      <c r="B435" s="154" t="s">
        <v>7</v>
      </c>
      <c r="C435" s="177">
        <v>228.53149122807011</v>
      </c>
      <c r="D435" s="177">
        <v>3990.5157142857142</v>
      </c>
      <c r="E435" s="177">
        <v>0</v>
      </c>
      <c r="F435" s="177">
        <v>611.77291782407383</v>
      </c>
      <c r="G435" s="177">
        <v>360.77712052847488</v>
      </c>
      <c r="H435" s="178">
        <v>5.8515283842794759E-2</v>
      </c>
      <c r="I435" s="178">
        <v>1.1353711790393014E-2</v>
      </c>
      <c r="J435" s="178">
        <v>5.2401746724890829E-3</v>
      </c>
      <c r="K435" s="178">
        <v>0.14847161572052403</v>
      </c>
      <c r="L435" s="178">
        <v>0.77641921397379909</v>
      </c>
    </row>
    <row r="436" spans="1:12" outlineLevel="1" x14ac:dyDescent="0.2">
      <c r="A436" s="78">
        <v>428</v>
      </c>
      <c r="B436" s="154" t="s">
        <v>870</v>
      </c>
      <c r="C436" s="177">
        <v>1577.8969800457098</v>
      </c>
      <c r="D436" s="177">
        <v>3009.2377410317081</v>
      </c>
      <c r="E436" s="177">
        <v>2042.8507142857147</v>
      </c>
      <c r="F436" s="177">
        <v>1027.7573529411766</v>
      </c>
      <c r="G436" s="177">
        <v>320.14433823529407</v>
      </c>
      <c r="H436" s="178">
        <v>5.5555555555555566E-2</v>
      </c>
      <c r="I436" s="178">
        <v>0</v>
      </c>
      <c r="J436" s="178">
        <v>1.3888888888888892E-2</v>
      </c>
      <c r="K436" s="178">
        <v>0.5</v>
      </c>
      <c r="L436" s="178">
        <v>0.43055555555555558</v>
      </c>
    </row>
    <row r="437" spans="1:12" outlineLevel="1" x14ac:dyDescent="0.2">
      <c r="A437" s="78">
        <v>429</v>
      </c>
      <c r="B437" s="154" t="s">
        <v>871</v>
      </c>
      <c r="C437" s="177">
        <v>0</v>
      </c>
      <c r="D437" s="177">
        <v>0</v>
      </c>
      <c r="E437" s="177">
        <v>0</v>
      </c>
      <c r="F437" s="177">
        <v>723.16116666666676</v>
      </c>
      <c r="G437" s="177">
        <v>506.54999999999995</v>
      </c>
      <c r="H437" s="178">
        <v>0</v>
      </c>
      <c r="I437" s="178">
        <v>0</v>
      </c>
      <c r="J437" s="178">
        <v>0</v>
      </c>
      <c r="K437" s="178">
        <v>0.23529411764705885</v>
      </c>
      <c r="L437" s="178">
        <v>0.76470588235294124</v>
      </c>
    </row>
    <row r="438" spans="1:12" outlineLevel="1" x14ac:dyDescent="0.2">
      <c r="A438" s="78">
        <v>430</v>
      </c>
      <c r="B438" s="154" t="s">
        <v>872</v>
      </c>
      <c r="C438" s="177">
        <v>277.69296296296289</v>
      </c>
      <c r="D438" s="177">
        <v>2348.9558667921178</v>
      </c>
      <c r="E438" s="177">
        <v>1625.8986666666683</v>
      </c>
      <c r="F438" s="177">
        <v>1086.111990362476</v>
      </c>
      <c r="G438" s="177">
        <v>338.21786528058118</v>
      </c>
      <c r="H438" s="178">
        <v>0.11111111111111112</v>
      </c>
      <c r="I438" s="178">
        <v>0</v>
      </c>
      <c r="J438" s="178">
        <v>2.777777777777778E-2</v>
      </c>
      <c r="K438" s="178">
        <v>5.5555555555555559E-2</v>
      </c>
      <c r="L438" s="178">
        <v>0.80555555555555558</v>
      </c>
    </row>
    <row r="439" spans="1:12" outlineLevel="1" x14ac:dyDescent="0.2">
      <c r="A439" s="78">
        <v>431</v>
      </c>
      <c r="B439" s="154" t="s">
        <v>875</v>
      </c>
      <c r="C439" s="177">
        <v>0</v>
      </c>
      <c r="D439" s="177">
        <v>0</v>
      </c>
      <c r="E439" s="177">
        <v>0</v>
      </c>
      <c r="F439" s="177">
        <v>0</v>
      </c>
      <c r="G439" s="177">
        <v>0</v>
      </c>
      <c r="H439" s="178">
        <v>0</v>
      </c>
      <c r="I439" s="178">
        <v>1</v>
      </c>
      <c r="J439" s="178">
        <v>0</v>
      </c>
      <c r="K439" s="178">
        <v>0</v>
      </c>
      <c r="L439" s="178">
        <v>0</v>
      </c>
    </row>
    <row r="440" spans="1:12" outlineLevel="1" x14ac:dyDescent="0.2">
      <c r="A440" s="78">
        <v>432</v>
      </c>
      <c r="B440" s="154" t="s">
        <v>876</v>
      </c>
      <c r="C440" s="177">
        <v>360.00000000000006</v>
      </c>
      <c r="D440" s="177">
        <v>456.88766788766799</v>
      </c>
      <c r="E440" s="177">
        <v>361.47999999999996</v>
      </c>
      <c r="F440" s="177">
        <v>242.60388833963086</v>
      </c>
      <c r="G440" s="177">
        <v>247.78928571428571</v>
      </c>
      <c r="H440" s="178">
        <v>0.2040816326530612</v>
      </c>
      <c r="I440" s="178">
        <v>0</v>
      </c>
      <c r="J440" s="178">
        <v>0.14285714285714285</v>
      </c>
      <c r="K440" s="178">
        <v>0.22448979591836735</v>
      </c>
      <c r="L440" s="178">
        <v>0.42857142857142855</v>
      </c>
    </row>
    <row r="441" spans="1:12" outlineLevel="1" x14ac:dyDescent="0.2">
      <c r="A441" s="78">
        <v>433</v>
      </c>
      <c r="B441" s="154" t="s">
        <v>878</v>
      </c>
      <c r="C441" s="177">
        <v>1610.1799999999998</v>
      </c>
      <c r="D441" s="177">
        <v>3323.2851126704627</v>
      </c>
      <c r="E441" s="177">
        <v>1605.7066666666701</v>
      </c>
      <c r="F441" s="177">
        <v>809.3</v>
      </c>
      <c r="G441" s="177">
        <v>827.02</v>
      </c>
      <c r="H441" s="178">
        <v>0</v>
      </c>
      <c r="I441" s="178">
        <v>5.5555555555555552E-2</v>
      </c>
      <c r="J441" s="178">
        <v>0</v>
      </c>
      <c r="K441" s="178">
        <v>0.22222222222222221</v>
      </c>
      <c r="L441" s="178">
        <v>0.72222222222222221</v>
      </c>
    </row>
    <row r="442" spans="1:12" outlineLevel="1" x14ac:dyDescent="0.2">
      <c r="A442" s="78">
        <v>434</v>
      </c>
      <c r="B442" s="154" t="s">
        <v>881</v>
      </c>
      <c r="C442" s="177">
        <v>3460.5285840875736</v>
      </c>
      <c r="D442" s="177">
        <v>5498.6224249998158</v>
      </c>
      <c r="E442" s="177">
        <v>3738.4933333333352</v>
      </c>
      <c r="F442" s="177">
        <v>2896.1446041370136</v>
      </c>
      <c r="G442" s="177">
        <v>872.28051531663971</v>
      </c>
      <c r="H442" s="178">
        <v>0</v>
      </c>
      <c r="I442" s="178">
        <v>0</v>
      </c>
      <c r="J442" s="178">
        <v>0</v>
      </c>
      <c r="K442" s="178">
        <v>0.66666666666666663</v>
      </c>
      <c r="L442" s="178">
        <v>0.33333333333333331</v>
      </c>
    </row>
    <row r="443" spans="1:12" outlineLevel="1" x14ac:dyDescent="0.2">
      <c r="A443" s="78">
        <v>435</v>
      </c>
      <c r="B443" s="154" t="s">
        <v>883</v>
      </c>
      <c r="C443" s="177">
        <v>242.84265512637438</v>
      </c>
      <c r="D443" s="177">
        <v>667.64896209140613</v>
      </c>
      <c r="E443" s="177">
        <v>526.36640083298744</v>
      </c>
      <c r="F443" s="177">
        <v>233.866145950933</v>
      </c>
      <c r="G443" s="177">
        <v>374.5</v>
      </c>
      <c r="H443" s="178">
        <v>0</v>
      </c>
      <c r="I443" s="178">
        <v>0</v>
      </c>
      <c r="J443" s="178">
        <v>0</v>
      </c>
      <c r="K443" s="178">
        <v>0</v>
      </c>
      <c r="L443" s="178">
        <v>1</v>
      </c>
    </row>
    <row r="444" spans="1:12" outlineLevel="1" x14ac:dyDescent="0.2">
      <c r="A444" s="78">
        <v>436</v>
      </c>
      <c r="B444" s="154" t="s">
        <v>884</v>
      </c>
      <c r="C444" s="177">
        <v>2123.7589536760092</v>
      </c>
      <c r="D444" s="177">
        <v>2817.3024999999998</v>
      </c>
      <c r="E444" s="177">
        <v>350.24000000000007</v>
      </c>
      <c r="F444" s="177">
        <v>1031.5436666666676</v>
      </c>
      <c r="G444" s="177">
        <v>462.50148148148133</v>
      </c>
      <c r="H444" s="178">
        <v>0</v>
      </c>
      <c r="I444" s="178">
        <v>7.4074074074074084E-2</v>
      </c>
      <c r="J444" s="178">
        <v>0.1851851851851852</v>
      </c>
      <c r="K444" s="178">
        <v>0.29629629629629634</v>
      </c>
      <c r="L444" s="178">
        <v>0.44444444444444448</v>
      </c>
    </row>
    <row r="445" spans="1:12" outlineLevel="1" x14ac:dyDescent="0.2">
      <c r="A445" s="78">
        <v>437</v>
      </c>
      <c r="B445" s="154" t="s">
        <v>885</v>
      </c>
      <c r="C445" s="177">
        <v>0</v>
      </c>
      <c r="D445" s="177">
        <v>0</v>
      </c>
      <c r="E445" s="177">
        <v>0</v>
      </c>
      <c r="F445" s="177">
        <v>529.53</v>
      </c>
      <c r="G445" s="177">
        <v>586.07346428571429</v>
      </c>
      <c r="H445" s="178">
        <v>2.7777777777777776E-2</v>
      </c>
      <c r="I445" s="178">
        <v>0</v>
      </c>
      <c r="J445" s="178">
        <v>2.7777777777777776E-2</v>
      </c>
      <c r="K445" s="178">
        <v>0.1111111111111111</v>
      </c>
      <c r="L445" s="178">
        <v>0.83333333333333337</v>
      </c>
    </row>
    <row r="446" spans="1:12" outlineLevel="1" x14ac:dyDescent="0.2">
      <c r="A446" s="78">
        <v>438</v>
      </c>
      <c r="B446" s="154" t="s">
        <v>886</v>
      </c>
      <c r="C446" s="177">
        <v>14421.919999999998</v>
      </c>
      <c r="D446" s="177">
        <v>4136.1516666666657</v>
      </c>
      <c r="E446" s="177">
        <v>0</v>
      </c>
      <c r="F446" s="177">
        <v>1433.5375757575739</v>
      </c>
      <c r="G446" s="177">
        <v>252.83227272727265</v>
      </c>
      <c r="H446" s="178">
        <v>3.6363636363636355E-2</v>
      </c>
      <c r="I446" s="178">
        <v>0.16969696969696968</v>
      </c>
      <c r="J446" s="178">
        <v>3.0303030303030293E-2</v>
      </c>
      <c r="K446" s="178">
        <v>0.23636363636363639</v>
      </c>
      <c r="L446" s="178">
        <v>0.52727272727272734</v>
      </c>
    </row>
    <row r="447" spans="1:12" outlineLevel="1" x14ac:dyDescent="0.2">
      <c r="A447" s="78">
        <v>439</v>
      </c>
      <c r="B447" s="154" t="s">
        <v>887</v>
      </c>
      <c r="C447" s="177">
        <v>0</v>
      </c>
      <c r="D447" s="177">
        <v>0</v>
      </c>
      <c r="E447" s="177">
        <v>0</v>
      </c>
      <c r="F447" s="177">
        <v>529.53</v>
      </c>
      <c r="G447" s="177">
        <v>688.50185869565223</v>
      </c>
      <c r="H447" s="178">
        <v>0</v>
      </c>
      <c r="I447" s="178">
        <v>0.1111111111111111</v>
      </c>
      <c r="J447" s="178">
        <v>0</v>
      </c>
      <c r="K447" s="178">
        <v>0</v>
      </c>
      <c r="L447" s="178">
        <v>0.88888888888888884</v>
      </c>
    </row>
    <row r="448" spans="1:12" outlineLevel="1" x14ac:dyDescent="0.2">
      <c r="A448" s="78">
        <v>440</v>
      </c>
      <c r="B448" s="154" t="s">
        <v>888</v>
      </c>
      <c r="C448" s="177">
        <v>210.25456140350872</v>
      </c>
      <c r="D448" s="177">
        <v>2398.2343666666679</v>
      </c>
      <c r="E448" s="177">
        <v>0</v>
      </c>
      <c r="F448" s="177">
        <v>280.26046892655376</v>
      </c>
      <c r="G448" s="177">
        <v>402.42064395085725</v>
      </c>
      <c r="H448" s="178">
        <v>0</v>
      </c>
      <c r="I448" s="178">
        <v>0</v>
      </c>
      <c r="J448" s="178">
        <v>0</v>
      </c>
      <c r="K448" s="178">
        <v>0.33676092544987146</v>
      </c>
      <c r="L448" s="178">
        <v>0.66323907455012854</v>
      </c>
    </row>
    <row r="449" spans="1:12" outlineLevel="1" x14ac:dyDescent="0.2">
      <c r="A449" s="78">
        <v>441</v>
      </c>
      <c r="B449" s="154" t="s">
        <v>892</v>
      </c>
      <c r="C449" s="177">
        <v>449.86946825396814</v>
      </c>
      <c r="D449" s="177">
        <v>0</v>
      </c>
      <c r="E449" s="177">
        <v>527.99999999999989</v>
      </c>
      <c r="F449" s="177">
        <v>264.44477905194645</v>
      </c>
      <c r="G449" s="177">
        <v>237.94167116416128</v>
      </c>
      <c r="H449" s="178">
        <v>0</v>
      </c>
      <c r="I449" s="178">
        <v>0</v>
      </c>
      <c r="J449" s="178">
        <v>0</v>
      </c>
      <c r="K449" s="178">
        <v>0</v>
      </c>
      <c r="L449" s="178">
        <v>1</v>
      </c>
    </row>
    <row r="450" spans="1:12" outlineLevel="1" x14ac:dyDescent="0.2">
      <c r="A450" s="78">
        <v>442</v>
      </c>
      <c r="B450" s="154" t="s">
        <v>3926</v>
      </c>
      <c r="C450" s="177">
        <v>277.69296296296289</v>
      </c>
      <c r="D450" s="177">
        <v>2348.9558667921178</v>
      </c>
      <c r="E450" s="177">
        <v>1625.8986666666683</v>
      </c>
      <c r="F450" s="177">
        <v>1086.111990362476</v>
      </c>
      <c r="G450" s="177">
        <v>338.21786528058118</v>
      </c>
      <c r="H450" s="178">
        <v>0</v>
      </c>
      <c r="I450" s="178">
        <v>0</v>
      </c>
      <c r="J450" s="178">
        <v>0</v>
      </c>
      <c r="K450" s="178">
        <v>0</v>
      </c>
      <c r="L450" s="178">
        <v>1</v>
      </c>
    </row>
    <row r="451" spans="1:12" outlineLevel="1" x14ac:dyDescent="0.2">
      <c r="A451" s="78">
        <v>443</v>
      </c>
      <c r="B451" s="154" t="s">
        <v>675</v>
      </c>
      <c r="C451" s="177">
        <v>134.47481818181825</v>
      </c>
      <c r="D451" s="177">
        <v>2971.1519887955205</v>
      </c>
      <c r="E451" s="177">
        <v>122.61</v>
      </c>
      <c r="F451" s="177">
        <v>773.8824652777779</v>
      </c>
      <c r="G451" s="177">
        <v>297.69017681407087</v>
      </c>
      <c r="H451" s="178">
        <v>5.2631578947368432E-2</v>
      </c>
      <c r="I451" s="178">
        <v>8.842105263157897E-2</v>
      </c>
      <c r="J451" s="178">
        <v>8.6315789473684221E-2</v>
      </c>
      <c r="K451" s="178">
        <v>0.13052631578947371</v>
      </c>
      <c r="L451" s="178">
        <v>0.64210526315789473</v>
      </c>
    </row>
    <row r="452" spans="1:12" outlineLevel="1" x14ac:dyDescent="0.2">
      <c r="A452" s="78">
        <v>444</v>
      </c>
      <c r="B452" s="154" t="s">
        <v>896</v>
      </c>
      <c r="C452" s="177">
        <v>242.84265512637438</v>
      </c>
      <c r="D452" s="177">
        <v>667.64896209140613</v>
      </c>
      <c r="E452" s="177">
        <v>526.36640083298744</v>
      </c>
      <c r="F452" s="177">
        <v>233.866145950933</v>
      </c>
      <c r="G452" s="177">
        <v>706.05</v>
      </c>
      <c r="H452" s="178">
        <v>0</v>
      </c>
      <c r="I452" s="178">
        <v>0</v>
      </c>
      <c r="J452" s="178">
        <v>0</v>
      </c>
      <c r="K452" s="178">
        <v>0.5</v>
      </c>
      <c r="L452" s="178">
        <v>0.5</v>
      </c>
    </row>
    <row r="453" spans="1:12" outlineLevel="1" x14ac:dyDescent="0.2">
      <c r="A453" s="78">
        <v>445</v>
      </c>
      <c r="B453" s="154" t="s">
        <v>3936</v>
      </c>
      <c r="C453" s="177">
        <v>4537.2526894742623</v>
      </c>
      <c r="D453" s="177">
        <v>4749.2735304038351</v>
      </c>
      <c r="E453" s="177">
        <v>1810.9906091954022</v>
      </c>
      <c r="F453" s="177">
        <v>1238.2726398519835</v>
      </c>
      <c r="G453" s="177">
        <v>570.87178194523528</v>
      </c>
      <c r="H453" s="178">
        <v>0</v>
      </c>
      <c r="I453" s="178">
        <v>0</v>
      </c>
      <c r="J453" s="178">
        <v>0</v>
      </c>
      <c r="K453" s="178">
        <v>0</v>
      </c>
      <c r="L453" s="178">
        <v>1</v>
      </c>
    </row>
    <row r="454" spans="1:12" outlineLevel="1" x14ac:dyDescent="0.2">
      <c r="A454" s="78">
        <v>446</v>
      </c>
      <c r="B454" s="154" t="s">
        <v>42</v>
      </c>
      <c r="C454" s="177">
        <v>2598.8416666666672</v>
      </c>
      <c r="D454" s="177">
        <v>3741.7535840336122</v>
      </c>
      <c r="E454" s="177">
        <v>2463.8783333333336</v>
      </c>
      <c r="F454" s="177">
        <v>823.98268461094415</v>
      </c>
      <c r="G454" s="177">
        <v>677.74992116372812</v>
      </c>
      <c r="H454" s="178">
        <v>6.631927996210327E-3</v>
      </c>
      <c r="I454" s="178">
        <v>4.4054950260540029E-2</v>
      </c>
      <c r="J454" s="178">
        <v>2.8422548555187112E-3</v>
      </c>
      <c r="K454" s="178">
        <v>0.13974419706300331</v>
      </c>
      <c r="L454" s="178">
        <v>0.80672666982472774</v>
      </c>
    </row>
    <row r="455" spans="1:12" outlineLevel="1" x14ac:dyDescent="0.2">
      <c r="A455" s="78">
        <v>447</v>
      </c>
      <c r="B455" s="154" t="s">
        <v>83</v>
      </c>
      <c r="C455" s="177">
        <v>1418.0274325757578</v>
      </c>
      <c r="D455" s="177">
        <v>3164.6343699751687</v>
      </c>
      <c r="E455" s="177">
        <v>2177.9889285714285</v>
      </c>
      <c r="F455" s="177">
        <v>1050.774609140175</v>
      </c>
      <c r="G455" s="177">
        <v>318.98866848415253</v>
      </c>
      <c r="H455" s="178">
        <v>3.2388663967611322E-2</v>
      </c>
      <c r="I455" s="178">
        <v>9.671614934772825E-2</v>
      </c>
      <c r="J455" s="178">
        <v>1.7543859649122799E-2</v>
      </c>
      <c r="K455" s="178">
        <v>0.11156095366621675</v>
      </c>
      <c r="L455" s="178">
        <v>0.74179037336932097</v>
      </c>
    </row>
    <row r="456" spans="1:12" outlineLevel="1" x14ac:dyDescent="0.2">
      <c r="A456" s="78">
        <v>448</v>
      </c>
      <c r="B456" s="154" t="s">
        <v>89</v>
      </c>
      <c r="C456" s="177">
        <v>1748.201636717049</v>
      </c>
      <c r="D456" s="177">
        <v>2570.8700609817352</v>
      </c>
      <c r="E456" s="177">
        <v>857.09341055341088</v>
      </c>
      <c r="F456" s="177">
        <v>1264.5008798251024</v>
      </c>
      <c r="G456" s="177">
        <v>256.12057373140681</v>
      </c>
      <c r="H456" s="178">
        <v>2.3641851106639827E-2</v>
      </c>
      <c r="I456" s="178">
        <v>5.8350100603621655E-2</v>
      </c>
      <c r="J456" s="178">
        <v>2.2635814889336001E-2</v>
      </c>
      <c r="K456" s="178">
        <v>0.13883299798792742</v>
      </c>
      <c r="L456" s="178">
        <v>0.75653923541247503</v>
      </c>
    </row>
    <row r="457" spans="1:12" outlineLevel="1" x14ac:dyDescent="0.2">
      <c r="A457" s="78">
        <v>449</v>
      </c>
      <c r="B457" s="154" t="s">
        <v>902</v>
      </c>
      <c r="C457" s="177">
        <v>4877.18300441886</v>
      </c>
      <c r="D457" s="177">
        <v>1329.8939393939399</v>
      </c>
      <c r="E457" s="177">
        <v>2079.9913113553125</v>
      </c>
      <c r="F457" s="177">
        <v>767.92500000000007</v>
      </c>
      <c r="G457" s="177">
        <v>614.95945454545461</v>
      </c>
      <c r="H457" s="178">
        <v>0</v>
      </c>
      <c r="I457" s="178">
        <v>3.3707865168539325E-2</v>
      </c>
      <c r="J457" s="178">
        <v>1.1235955056179775E-2</v>
      </c>
      <c r="K457" s="178">
        <v>0.24719101123595502</v>
      </c>
      <c r="L457" s="178">
        <v>0.7078651685393258</v>
      </c>
    </row>
    <row r="458" spans="1:12" outlineLevel="1" x14ac:dyDescent="0.2">
      <c r="A458" s="78">
        <v>450</v>
      </c>
      <c r="B458" s="154" t="s">
        <v>16</v>
      </c>
      <c r="C458" s="177">
        <v>729.84047619047647</v>
      </c>
      <c r="D458" s="177">
        <v>4392.1766666666645</v>
      </c>
      <c r="E458" s="177">
        <v>345.28684210526319</v>
      </c>
      <c r="F458" s="177">
        <v>1094.2274017094014</v>
      </c>
      <c r="G458" s="177">
        <v>466.64670438831786</v>
      </c>
      <c r="H458" s="178">
        <v>0.1111111111111111</v>
      </c>
      <c r="I458" s="178">
        <v>0</v>
      </c>
      <c r="J458" s="178">
        <v>0</v>
      </c>
      <c r="K458" s="178">
        <v>0</v>
      </c>
      <c r="L458" s="178">
        <v>0.88888888888888884</v>
      </c>
    </row>
    <row r="459" spans="1:12" outlineLevel="1" x14ac:dyDescent="0.2">
      <c r="A459" s="78">
        <v>451</v>
      </c>
      <c r="B459" s="154" t="s">
        <v>356</v>
      </c>
      <c r="C459" s="177">
        <v>477.11822222222241</v>
      </c>
      <c r="D459" s="177">
        <v>717.41289377289388</v>
      </c>
      <c r="E459" s="177">
        <v>469.97692608386637</v>
      </c>
      <c r="F459" s="177">
        <v>269.89975953991984</v>
      </c>
      <c r="G459" s="177">
        <v>222.99616725292088</v>
      </c>
      <c r="H459" s="178">
        <v>3.5265989240884643E-2</v>
      </c>
      <c r="I459" s="178">
        <v>1.1356843992827258E-2</v>
      </c>
      <c r="J459" s="178">
        <v>2.9487945805937447E-2</v>
      </c>
      <c r="K459" s="178">
        <v>0.14504881450488147</v>
      </c>
      <c r="L459" s="178">
        <v>0.77884040645546926</v>
      </c>
    </row>
    <row r="460" spans="1:12" outlineLevel="1" x14ac:dyDescent="0.2">
      <c r="A460" s="78">
        <v>452</v>
      </c>
      <c r="B460" s="154" t="s">
        <v>106</v>
      </c>
      <c r="C460" s="177">
        <v>0</v>
      </c>
      <c r="D460" s="177">
        <v>3712.918636363635</v>
      </c>
      <c r="E460" s="177">
        <v>0</v>
      </c>
      <c r="F460" s="177">
        <v>1631.2006926406918</v>
      </c>
      <c r="G460" s="177">
        <v>605.30574776785727</v>
      </c>
      <c r="H460" s="178">
        <v>0</v>
      </c>
      <c r="I460" s="178">
        <v>0.14851485148514851</v>
      </c>
      <c r="J460" s="178">
        <v>0</v>
      </c>
      <c r="K460" s="178">
        <v>0.14851485148514848</v>
      </c>
      <c r="L460" s="178">
        <v>0.70297029702970293</v>
      </c>
    </row>
    <row r="461" spans="1:12" outlineLevel="1" x14ac:dyDescent="0.2">
      <c r="A461" s="78">
        <v>453</v>
      </c>
      <c r="B461" s="154" t="s">
        <v>907</v>
      </c>
      <c r="C461" s="177">
        <v>4877.18300441886</v>
      </c>
      <c r="D461" s="177">
        <v>3913.2942950383235</v>
      </c>
      <c r="E461" s="177">
        <v>2079.9913113553125</v>
      </c>
      <c r="F461" s="177">
        <v>1727.1594836699639</v>
      </c>
      <c r="G461" s="177">
        <v>1179.31</v>
      </c>
      <c r="H461" s="178">
        <v>0</v>
      </c>
      <c r="I461" s="178">
        <v>0</v>
      </c>
      <c r="J461" s="178">
        <v>0</v>
      </c>
      <c r="K461" s="178">
        <v>0.1</v>
      </c>
      <c r="L461" s="178">
        <v>0.9</v>
      </c>
    </row>
    <row r="462" spans="1:12" outlineLevel="1" x14ac:dyDescent="0.2">
      <c r="A462" s="78">
        <v>454</v>
      </c>
      <c r="B462" s="154" t="s">
        <v>908</v>
      </c>
      <c r="C462" s="177">
        <v>0</v>
      </c>
      <c r="D462" s="177">
        <v>5086.9945946712014</v>
      </c>
      <c r="E462" s="177">
        <v>1687.6125</v>
      </c>
      <c r="F462" s="177">
        <v>1207.8124695930737</v>
      </c>
      <c r="G462" s="177">
        <v>846.26020501948074</v>
      </c>
      <c r="H462" s="178">
        <v>0</v>
      </c>
      <c r="I462" s="178">
        <v>0</v>
      </c>
      <c r="J462" s="178">
        <v>0</v>
      </c>
      <c r="K462" s="178">
        <v>0</v>
      </c>
      <c r="L462" s="178">
        <v>1</v>
      </c>
    </row>
    <row r="463" spans="1:12" outlineLevel="1" x14ac:dyDescent="0.2">
      <c r="A463" s="78">
        <v>455</v>
      </c>
      <c r="B463" s="154" t="s">
        <v>626</v>
      </c>
      <c r="C463" s="177">
        <v>905.35812499999997</v>
      </c>
      <c r="D463" s="177">
        <v>1134.8872380952382</v>
      </c>
      <c r="E463" s="177">
        <v>620.14819999999997</v>
      </c>
      <c r="F463" s="177">
        <v>320.74917508417502</v>
      </c>
      <c r="G463" s="177">
        <v>474.96458219459748</v>
      </c>
      <c r="H463" s="178">
        <v>2.097902097902098E-2</v>
      </c>
      <c r="I463" s="178">
        <v>4.1958041958041967E-2</v>
      </c>
      <c r="J463" s="178">
        <v>9.7902097902097918E-2</v>
      </c>
      <c r="K463" s="178">
        <v>0.30419580419580416</v>
      </c>
      <c r="L463" s="178">
        <v>0.53496503496503489</v>
      </c>
    </row>
    <row r="464" spans="1:12" outlineLevel="1" x14ac:dyDescent="0.2">
      <c r="A464" s="78">
        <v>456</v>
      </c>
      <c r="B464" s="154" t="s">
        <v>912</v>
      </c>
      <c r="C464" s="177">
        <v>2737.7034062499997</v>
      </c>
      <c r="D464" s="177">
        <v>3059.4675003323032</v>
      </c>
      <c r="E464" s="177">
        <v>1545.7283333333298</v>
      </c>
      <c r="F464" s="177">
        <v>1291.0003889912839</v>
      </c>
      <c r="G464" s="177">
        <v>697.9636363636364</v>
      </c>
      <c r="H464" s="178">
        <v>0</v>
      </c>
      <c r="I464" s="178">
        <v>0</v>
      </c>
      <c r="J464" s="178">
        <v>0</v>
      </c>
      <c r="K464" s="178">
        <v>0.28301886792452835</v>
      </c>
      <c r="L464" s="178">
        <v>0.71698113207547165</v>
      </c>
    </row>
    <row r="465" spans="1:12" outlineLevel="1" x14ac:dyDescent="0.2">
      <c r="A465" s="78">
        <v>457</v>
      </c>
      <c r="B465" s="154" t="s">
        <v>110</v>
      </c>
      <c r="C465" s="177">
        <v>5904.0080952380958</v>
      </c>
      <c r="D465" s="177">
        <v>3279.7439948253659</v>
      </c>
      <c r="E465" s="177">
        <v>1804.1</v>
      </c>
      <c r="F465" s="177">
        <v>1375.919755963849</v>
      </c>
      <c r="G465" s="177">
        <v>732.30799999999999</v>
      </c>
      <c r="H465" s="178">
        <v>0</v>
      </c>
      <c r="I465" s="178">
        <v>8.8235294117647065E-2</v>
      </c>
      <c r="J465" s="178">
        <v>2.9411764705882353E-2</v>
      </c>
      <c r="K465" s="178">
        <v>0.32352941176470584</v>
      </c>
      <c r="L465" s="178">
        <v>0.55882352941176472</v>
      </c>
    </row>
    <row r="466" spans="1:12" outlineLevel="1" x14ac:dyDescent="0.2">
      <c r="A466" s="78">
        <v>458</v>
      </c>
      <c r="B466" s="154" t="s">
        <v>121</v>
      </c>
      <c r="C466" s="177">
        <v>3228.0685070214331</v>
      </c>
      <c r="D466" s="177">
        <v>5858.3402633228825</v>
      </c>
      <c r="E466" s="177">
        <v>3738.4933333333352</v>
      </c>
      <c r="F466" s="177">
        <v>2999.2928069885552</v>
      </c>
      <c r="G466" s="177">
        <v>841.05877666194806</v>
      </c>
      <c r="H466" s="178">
        <v>5.59085133418043E-2</v>
      </c>
      <c r="I466" s="178">
        <v>0.15120711562897077</v>
      </c>
      <c r="J466" s="178">
        <v>1.143583227445997E-2</v>
      </c>
      <c r="K466" s="178">
        <v>0.16137229987293519</v>
      </c>
      <c r="L466" s="178">
        <v>0.62007623888182972</v>
      </c>
    </row>
    <row r="467" spans="1:12" outlineLevel="1" x14ac:dyDescent="0.2">
      <c r="A467" s="78">
        <v>459</v>
      </c>
      <c r="B467" s="154" t="s">
        <v>914</v>
      </c>
      <c r="C467" s="177">
        <v>0</v>
      </c>
      <c r="D467" s="177">
        <v>5086.9945946712014</v>
      </c>
      <c r="E467" s="177">
        <v>1687.6125</v>
      </c>
      <c r="F467" s="177">
        <v>1207.8124695930737</v>
      </c>
      <c r="G467" s="177">
        <v>846.26020501948074</v>
      </c>
      <c r="H467" s="178">
        <v>0</v>
      </c>
      <c r="I467" s="178">
        <v>0.33333333333333331</v>
      </c>
      <c r="J467" s="178">
        <v>0</v>
      </c>
      <c r="K467" s="178">
        <v>0.66666666666666663</v>
      </c>
      <c r="L467" s="178">
        <v>0</v>
      </c>
    </row>
    <row r="468" spans="1:12" outlineLevel="1" x14ac:dyDescent="0.2">
      <c r="A468" s="78">
        <v>460</v>
      </c>
      <c r="B468" s="154" t="s">
        <v>330</v>
      </c>
      <c r="C468" s="177">
        <v>259.02181840005471</v>
      </c>
      <c r="D468" s="177">
        <v>672.12435996078068</v>
      </c>
      <c r="E468" s="177">
        <v>640.12668384879748</v>
      </c>
      <c r="F468" s="177">
        <v>258.26444311385723</v>
      </c>
      <c r="G468" s="177">
        <v>258.32155978970172</v>
      </c>
      <c r="H468" s="178">
        <v>7.350870692849204E-2</v>
      </c>
      <c r="I468" s="178">
        <v>2.156354205261209E-2</v>
      </c>
      <c r="J468" s="178">
        <v>1.8006669136717311E-2</v>
      </c>
      <c r="K468" s="178">
        <v>0.17517599110781795</v>
      </c>
      <c r="L468" s="178">
        <v>0.71174509077436054</v>
      </c>
    </row>
    <row r="469" spans="1:12" outlineLevel="1" x14ac:dyDescent="0.2">
      <c r="A469" s="78">
        <v>461</v>
      </c>
      <c r="B469" s="154" t="s">
        <v>915</v>
      </c>
      <c r="C469" s="177">
        <v>0</v>
      </c>
      <c r="D469" s="177">
        <v>0</v>
      </c>
      <c r="E469" s="177">
        <v>0</v>
      </c>
      <c r="F469" s="177">
        <v>0</v>
      </c>
      <c r="G469" s="177">
        <v>0</v>
      </c>
      <c r="H469" s="178">
        <v>0</v>
      </c>
      <c r="I469" s="178">
        <v>0</v>
      </c>
      <c r="J469" s="178">
        <v>0</v>
      </c>
      <c r="K469" s="178">
        <v>0</v>
      </c>
      <c r="L469" s="178">
        <v>1</v>
      </c>
    </row>
    <row r="470" spans="1:12" outlineLevel="1" x14ac:dyDescent="0.2">
      <c r="A470" s="78">
        <v>462</v>
      </c>
      <c r="B470" s="154" t="s">
        <v>916</v>
      </c>
      <c r="C470" s="177">
        <v>1065.0124999999998</v>
      </c>
      <c r="D470" s="177">
        <v>0</v>
      </c>
      <c r="E470" s="177">
        <v>0</v>
      </c>
      <c r="F470" s="177">
        <v>253.85258152173895</v>
      </c>
      <c r="G470" s="177">
        <v>245.6199879497141</v>
      </c>
      <c r="H470" s="178">
        <v>6.3333333333333325E-2</v>
      </c>
      <c r="I470" s="178">
        <v>1.3333333333333331E-2</v>
      </c>
      <c r="J470" s="178">
        <v>9.9999999999999985E-3</v>
      </c>
      <c r="K470" s="178">
        <v>8.3333333333333329E-2</v>
      </c>
      <c r="L470" s="178">
        <v>0.83000000000000007</v>
      </c>
    </row>
    <row r="471" spans="1:12" outlineLevel="1" x14ac:dyDescent="0.2">
      <c r="A471" s="78">
        <v>463</v>
      </c>
      <c r="B471" s="154" t="s">
        <v>4029</v>
      </c>
      <c r="C471" s="177">
        <v>0</v>
      </c>
      <c r="D471" s="177">
        <v>0</v>
      </c>
      <c r="E471" s="177">
        <v>0</v>
      </c>
      <c r="F471" s="177">
        <v>0</v>
      </c>
      <c r="G471" s="177">
        <v>747.5</v>
      </c>
      <c r="H471" s="178">
        <v>0</v>
      </c>
      <c r="I471" s="178">
        <v>0</v>
      </c>
      <c r="J471" s="178">
        <v>0</v>
      </c>
      <c r="K471" s="178">
        <v>0.14285714285714285</v>
      </c>
      <c r="L471" s="178">
        <v>0.8571428571428571</v>
      </c>
    </row>
    <row r="472" spans="1:12" outlineLevel="1" x14ac:dyDescent="0.2">
      <c r="A472" s="78">
        <v>464</v>
      </c>
      <c r="B472" s="154" t="s">
        <v>111</v>
      </c>
      <c r="C472" s="177">
        <v>298.91749999999996</v>
      </c>
      <c r="D472" s="177">
        <v>0</v>
      </c>
      <c r="E472" s="177">
        <v>0</v>
      </c>
      <c r="F472" s="177">
        <v>500.50000000000006</v>
      </c>
      <c r="G472" s="177">
        <v>477.65285714285716</v>
      </c>
      <c r="H472" s="178">
        <v>0</v>
      </c>
      <c r="I472" s="178">
        <v>0</v>
      </c>
      <c r="J472" s="178">
        <v>0</v>
      </c>
      <c r="K472" s="178">
        <v>0.25</v>
      </c>
      <c r="L472" s="178">
        <v>0.75</v>
      </c>
    </row>
    <row r="473" spans="1:12" outlineLevel="1" x14ac:dyDescent="0.2">
      <c r="A473" s="78">
        <v>465</v>
      </c>
      <c r="B473" s="154" t="s">
        <v>918</v>
      </c>
      <c r="C473" s="177">
        <v>378.90807339449537</v>
      </c>
      <c r="D473" s="177">
        <v>0</v>
      </c>
      <c r="E473" s="177">
        <v>372.00710722204605</v>
      </c>
      <c r="F473" s="177">
        <v>301.71833333333353</v>
      </c>
      <c r="G473" s="177">
        <v>324.417647058824</v>
      </c>
      <c r="H473" s="178">
        <v>6.666666666666668E-2</v>
      </c>
      <c r="I473" s="178">
        <v>0</v>
      </c>
      <c r="J473" s="178">
        <v>0.13333333333333336</v>
      </c>
      <c r="K473" s="178">
        <v>0.13333333333333336</v>
      </c>
      <c r="L473" s="178">
        <v>0.66666666666666674</v>
      </c>
    </row>
    <row r="474" spans="1:12" outlineLevel="1" x14ac:dyDescent="0.2">
      <c r="A474" s="78">
        <v>466</v>
      </c>
      <c r="B474" s="154" t="s">
        <v>920</v>
      </c>
      <c r="C474" s="177">
        <v>266.07142857142901</v>
      </c>
      <c r="D474" s="177">
        <v>667.64896209140613</v>
      </c>
      <c r="E474" s="177">
        <v>526.36640083298744</v>
      </c>
      <c r="F474" s="177">
        <v>324.99999999999994</v>
      </c>
      <c r="G474" s="177">
        <v>286.18044748858438</v>
      </c>
      <c r="H474" s="178">
        <v>7.7669902912621352E-2</v>
      </c>
      <c r="I474" s="178">
        <v>0</v>
      </c>
      <c r="J474" s="178">
        <v>9.7087378640776691E-3</v>
      </c>
      <c r="K474" s="178">
        <v>5.8252427184466028E-2</v>
      </c>
      <c r="L474" s="178">
        <v>0.85436893203883502</v>
      </c>
    </row>
    <row r="475" spans="1:12" outlineLevel="1" x14ac:dyDescent="0.2">
      <c r="A475" s="78">
        <v>467</v>
      </c>
      <c r="B475" s="154" t="s">
        <v>284</v>
      </c>
      <c r="C475" s="177">
        <v>1839.1808720969091</v>
      </c>
      <c r="D475" s="177">
        <v>2124.3039666838699</v>
      </c>
      <c r="E475" s="177">
        <v>532.72514625506062</v>
      </c>
      <c r="F475" s="177">
        <v>924.1765993200562</v>
      </c>
      <c r="G475" s="177">
        <v>368.40841005339195</v>
      </c>
      <c r="H475" s="178">
        <v>5.2497451580020414E-2</v>
      </c>
      <c r="I475" s="178">
        <v>0.12742099898063214</v>
      </c>
      <c r="J475" s="178">
        <v>4.8929663608562747E-2</v>
      </c>
      <c r="K475" s="178">
        <v>0.15647298674821622</v>
      </c>
      <c r="L475" s="178">
        <v>0.61467889908256845</v>
      </c>
    </row>
    <row r="476" spans="1:12" outlineLevel="1" x14ac:dyDescent="0.2">
      <c r="A476" s="78">
        <v>468</v>
      </c>
      <c r="B476" s="154" t="s">
        <v>923</v>
      </c>
      <c r="C476" s="177">
        <v>1577.8969800457098</v>
      </c>
      <c r="D476" s="177">
        <v>3009.2377410317081</v>
      </c>
      <c r="E476" s="177">
        <v>2042.8507142857147</v>
      </c>
      <c r="F476" s="177">
        <v>1018.9167046552494</v>
      </c>
      <c r="G476" s="177">
        <v>339.57307026682514</v>
      </c>
      <c r="H476" s="178">
        <v>0</v>
      </c>
      <c r="I476" s="178">
        <v>0</v>
      </c>
      <c r="J476" s="178">
        <v>0</v>
      </c>
      <c r="K476" s="178">
        <v>0</v>
      </c>
      <c r="L476" s="178">
        <v>1</v>
      </c>
    </row>
    <row r="477" spans="1:12" outlineLevel="1" x14ac:dyDescent="0.2">
      <c r="A477" s="78">
        <v>469</v>
      </c>
      <c r="B477" s="154" t="s">
        <v>924</v>
      </c>
      <c r="C477" s="177">
        <v>3460.5285840875736</v>
      </c>
      <c r="D477" s="177">
        <v>5498.6224249998158</v>
      </c>
      <c r="E477" s="177">
        <v>3738.4933333333352</v>
      </c>
      <c r="F477" s="177">
        <v>2896.1446041370136</v>
      </c>
      <c r="G477" s="177">
        <v>519.63</v>
      </c>
      <c r="H477" s="178">
        <v>0</v>
      </c>
      <c r="I477" s="178">
        <v>0</v>
      </c>
      <c r="J477" s="178">
        <v>0</v>
      </c>
      <c r="K477" s="178">
        <v>0</v>
      </c>
      <c r="L477" s="178">
        <v>1</v>
      </c>
    </row>
    <row r="478" spans="1:12" outlineLevel="1" x14ac:dyDescent="0.2">
      <c r="A478" s="78">
        <v>470</v>
      </c>
      <c r="B478" s="154" t="s">
        <v>925</v>
      </c>
      <c r="C478" s="177">
        <v>0</v>
      </c>
      <c r="D478" s="177">
        <v>0</v>
      </c>
      <c r="E478" s="177">
        <v>0</v>
      </c>
      <c r="F478" s="177">
        <v>383.4</v>
      </c>
      <c r="G478" s="177">
        <v>386.44888888888886</v>
      </c>
      <c r="H478" s="178">
        <v>2.4390243902439025E-2</v>
      </c>
      <c r="I478" s="178">
        <v>0</v>
      </c>
      <c r="J478" s="178">
        <v>2.4390243902439025E-2</v>
      </c>
      <c r="K478" s="178">
        <v>0.17073170731707318</v>
      </c>
      <c r="L478" s="178">
        <v>0.7804878048780487</v>
      </c>
    </row>
    <row r="479" spans="1:12" outlineLevel="1" x14ac:dyDescent="0.2">
      <c r="A479" s="78">
        <v>471</v>
      </c>
      <c r="B479" s="154" t="s">
        <v>63</v>
      </c>
      <c r="C479" s="177">
        <v>0</v>
      </c>
      <c r="D479" s="177">
        <v>0</v>
      </c>
      <c r="E479" s="177">
        <v>0</v>
      </c>
      <c r="F479" s="177">
        <v>0</v>
      </c>
      <c r="G479" s="177">
        <v>0</v>
      </c>
      <c r="H479" s="178">
        <v>0</v>
      </c>
      <c r="I479" s="178">
        <v>0.11111111111111112</v>
      </c>
      <c r="J479" s="178">
        <v>0</v>
      </c>
      <c r="K479" s="178">
        <v>0.11111111111111112</v>
      </c>
      <c r="L479" s="178">
        <v>0.77777777777777779</v>
      </c>
    </row>
    <row r="480" spans="1:12" outlineLevel="1" x14ac:dyDescent="0.2">
      <c r="A480" s="78">
        <v>472</v>
      </c>
      <c r="B480" s="154" t="s">
        <v>927</v>
      </c>
      <c r="C480" s="177">
        <v>169.81800041085535</v>
      </c>
      <c r="D480" s="177">
        <v>667.64896209140613</v>
      </c>
      <c r="E480" s="177">
        <v>526.36640083298744</v>
      </c>
      <c r="F480" s="177">
        <v>288.1705284976295</v>
      </c>
      <c r="G480" s="177">
        <v>217.52234923896231</v>
      </c>
      <c r="H480" s="178">
        <v>4.5122760451227609E-2</v>
      </c>
      <c r="I480" s="178">
        <v>0</v>
      </c>
      <c r="J480" s="178">
        <v>0.36230922362309231</v>
      </c>
      <c r="K480" s="178">
        <v>0.22760451227604511</v>
      </c>
      <c r="L480" s="178">
        <v>0.36496350364963498</v>
      </c>
    </row>
    <row r="481" spans="1:12" outlineLevel="1" x14ac:dyDescent="0.2">
      <c r="A481" s="78">
        <v>473</v>
      </c>
      <c r="B481" s="154" t="s">
        <v>929</v>
      </c>
      <c r="C481" s="177">
        <v>0</v>
      </c>
      <c r="D481" s="177">
        <v>0</v>
      </c>
      <c r="E481" s="177">
        <v>0</v>
      </c>
      <c r="F481" s="177">
        <v>628.65104166666652</v>
      </c>
      <c r="G481" s="177">
        <v>792.28594201045257</v>
      </c>
      <c r="H481" s="178">
        <v>9.7087378640776691E-3</v>
      </c>
      <c r="I481" s="178">
        <v>0</v>
      </c>
      <c r="J481" s="178">
        <v>9.7087378640776691E-3</v>
      </c>
      <c r="K481" s="178">
        <v>7.7669902912621352E-2</v>
      </c>
      <c r="L481" s="178">
        <v>0.90291262135922323</v>
      </c>
    </row>
    <row r="482" spans="1:12" outlineLevel="1" x14ac:dyDescent="0.2">
      <c r="A482" s="78">
        <v>474</v>
      </c>
      <c r="B482" s="154" t="s">
        <v>930</v>
      </c>
      <c r="C482" s="177">
        <v>273.05581548537282</v>
      </c>
      <c r="D482" s="177">
        <v>2918.1202279487316</v>
      </c>
      <c r="E482" s="177">
        <v>1011.4965826330518</v>
      </c>
      <c r="F482" s="177">
        <v>758.1008045386277</v>
      </c>
      <c r="G482" s="177">
        <v>659.06999999999994</v>
      </c>
      <c r="H482" s="178">
        <v>0</v>
      </c>
      <c r="I482" s="178">
        <v>0</v>
      </c>
      <c r="J482" s="178">
        <v>0</v>
      </c>
      <c r="K482" s="178">
        <v>0</v>
      </c>
      <c r="L482" s="178">
        <v>1</v>
      </c>
    </row>
    <row r="483" spans="1:12" outlineLevel="1" x14ac:dyDescent="0.2">
      <c r="A483" s="78">
        <v>475</v>
      </c>
      <c r="B483" s="154" t="s">
        <v>931</v>
      </c>
      <c r="C483" s="177">
        <v>3560.4312660888791</v>
      </c>
      <c r="D483" s="177">
        <v>3852.7209841222088</v>
      </c>
      <c r="E483" s="177">
        <v>1909.3942506887054</v>
      </c>
      <c r="F483" s="177">
        <v>1062.5755352528843</v>
      </c>
      <c r="G483" s="177">
        <v>814.97193872947037</v>
      </c>
      <c r="H483" s="178">
        <v>0</v>
      </c>
      <c r="I483" s="178">
        <v>0</v>
      </c>
      <c r="J483" s="178">
        <v>0</v>
      </c>
      <c r="K483" s="178">
        <v>0</v>
      </c>
      <c r="L483" s="178">
        <v>1</v>
      </c>
    </row>
    <row r="484" spans="1:12" outlineLevel="1" x14ac:dyDescent="0.2">
      <c r="A484" s="78">
        <v>476</v>
      </c>
      <c r="B484" s="154" t="s">
        <v>932</v>
      </c>
      <c r="C484" s="177">
        <v>143.87333333333299</v>
      </c>
      <c r="D484" s="177">
        <v>2991.713931130485</v>
      </c>
      <c r="E484" s="177">
        <v>1080.3992954434091</v>
      </c>
      <c r="F484" s="177">
        <v>1133.095</v>
      </c>
      <c r="G484" s="177">
        <v>511.61750000000001</v>
      </c>
      <c r="H484" s="178">
        <v>0.47368421052631582</v>
      </c>
      <c r="I484" s="178">
        <v>5.2631578947368425E-2</v>
      </c>
      <c r="J484" s="178">
        <v>0</v>
      </c>
      <c r="K484" s="178">
        <v>0.10526315789473685</v>
      </c>
      <c r="L484" s="178">
        <v>0.36842105263157898</v>
      </c>
    </row>
    <row r="485" spans="1:12" outlineLevel="1" x14ac:dyDescent="0.2">
      <c r="A485" s="78">
        <v>477</v>
      </c>
      <c r="B485" s="154" t="s">
        <v>70</v>
      </c>
      <c r="C485" s="177">
        <v>2104.560104166666</v>
      </c>
      <c r="D485" s="177">
        <v>3708.0885371621607</v>
      </c>
      <c r="E485" s="177">
        <v>1539.8400000000001</v>
      </c>
      <c r="F485" s="177">
        <v>1150.4513632463784</v>
      </c>
      <c r="G485" s="177">
        <v>466.57184737989496</v>
      </c>
      <c r="H485" s="178">
        <v>3.4102833158447003E-3</v>
      </c>
      <c r="I485" s="178">
        <v>2.5708289611752363E-2</v>
      </c>
      <c r="J485" s="178">
        <v>4.7219307450157384E-3</v>
      </c>
      <c r="K485" s="178">
        <v>0.10362014690451202</v>
      </c>
      <c r="L485" s="178">
        <v>0.86253934942287525</v>
      </c>
    </row>
    <row r="486" spans="1:12" outlineLevel="1" x14ac:dyDescent="0.2">
      <c r="A486" s="78">
        <v>478</v>
      </c>
      <c r="B486" s="154" t="s">
        <v>936</v>
      </c>
      <c r="C486" s="177">
        <v>108.97866666666664</v>
      </c>
      <c r="D486" s="177">
        <v>2643.3275833333332</v>
      </c>
      <c r="E486" s="177">
        <v>2359.0699999999997</v>
      </c>
      <c r="F486" s="177">
        <v>1356.1383014755197</v>
      </c>
      <c r="G486" s="177">
        <v>313.07539840338211</v>
      </c>
      <c r="H486" s="178">
        <v>0</v>
      </c>
      <c r="I486" s="178">
        <v>0</v>
      </c>
      <c r="J486" s="178">
        <v>0</v>
      </c>
      <c r="K486" s="178">
        <v>0</v>
      </c>
      <c r="L486" s="178">
        <v>1</v>
      </c>
    </row>
    <row r="487" spans="1:12" outlineLevel="1" x14ac:dyDescent="0.2">
      <c r="A487" s="78">
        <v>479</v>
      </c>
      <c r="B487" s="154" t="s">
        <v>278</v>
      </c>
      <c r="C487" s="177">
        <v>456.93394117647057</v>
      </c>
      <c r="D487" s="177">
        <v>3460.4616312692656</v>
      </c>
      <c r="E487" s="177">
        <v>754.47337500000003</v>
      </c>
      <c r="F487" s="177">
        <v>1468.6100862522885</v>
      </c>
      <c r="G487" s="177">
        <v>374.93938136953426</v>
      </c>
      <c r="H487" s="178">
        <v>2.914238134887593E-2</v>
      </c>
      <c r="I487" s="178">
        <v>0.12323064113238962</v>
      </c>
      <c r="J487" s="178">
        <v>2.497918401332222E-2</v>
      </c>
      <c r="K487" s="178">
        <v>0.12073272273105741</v>
      </c>
      <c r="L487" s="178">
        <v>0.70191507077435489</v>
      </c>
    </row>
    <row r="488" spans="1:12" outlineLevel="1" x14ac:dyDescent="0.2">
      <c r="A488" s="78">
        <v>480</v>
      </c>
      <c r="B488" s="154" t="s">
        <v>939</v>
      </c>
      <c r="C488" s="177">
        <v>148.72</v>
      </c>
      <c r="D488" s="177">
        <v>3320.3264997584574</v>
      </c>
      <c r="E488" s="177">
        <v>1241.3366394081002</v>
      </c>
      <c r="F488" s="177">
        <v>989.02764726564396</v>
      </c>
      <c r="G488" s="177">
        <v>249.14125000000001</v>
      </c>
      <c r="H488" s="178">
        <v>0.28985507246376807</v>
      </c>
      <c r="I488" s="178">
        <v>7.2463768115942018E-2</v>
      </c>
      <c r="J488" s="178">
        <v>0</v>
      </c>
      <c r="K488" s="178">
        <v>1.4492753623188404E-2</v>
      </c>
      <c r="L488" s="178">
        <v>0.62318840579710144</v>
      </c>
    </row>
    <row r="489" spans="1:12" outlineLevel="1" x14ac:dyDescent="0.2">
      <c r="A489" s="78">
        <v>481</v>
      </c>
      <c r="B489" s="154" t="s">
        <v>940</v>
      </c>
      <c r="C489" s="177">
        <v>0</v>
      </c>
      <c r="D489" s="177">
        <v>0</v>
      </c>
      <c r="E489" s="177">
        <v>0</v>
      </c>
      <c r="F489" s="177">
        <v>0</v>
      </c>
      <c r="G489" s="177">
        <v>0</v>
      </c>
      <c r="H489" s="178">
        <v>0</v>
      </c>
      <c r="I489" s="178">
        <v>0</v>
      </c>
      <c r="J489" s="178">
        <v>0</v>
      </c>
      <c r="K489" s="178">
        <v>6.6666666666666666E-2</v>
      </c>
      <c r="L489" s="178">
        <v>0.93333333333333335</v>
      </c>
    </row>
    <row r="490" spans="1:12" outlineLevel="1" x14ac:dyDescent="0.2">
      <c r="A490" s="78">
        <v>482</v>
      </c>
      <c r="B490" s="154" t="s">
        <v>942</v>
      </c>
      <c r="C490" s="177">
        <v>473.9592415117383</v>
      </c>
      <c r="D490" s="177">
        <v>4626.9801238496639</v>
      </c>
      <c r="E490" s="177">
        <v>2439.5246527777772</v>
      </c>
      <c r="F490" s="177">
        <v>1580.6958328755286</v>
      </c>
      <c r="G490" s="177">
        <v>593.36055408845834</v>
      </c>
      <c r="H490" s="178">
        <v>0</v>
      </c>
      <c r="I490" s="178">
        <v>0</v>
      </c>
      <c r="J490" s="178">
        <v>0</v>
      </c>
      <c r="K490" s="178">
        <v>0.375</v>
      </c>
      <c r="L490" s="178">
        <v>0.625</v>
      </c>
    </row>
    <row r="491" spans="1:12" outlineLevel="1" x14ac:dyDescent="0.2">
      <c r="A491" s="78">
        <v>483</v>
      </c>
      <c r="B491" s="154" t="s">
        <v>944</v>
      </c>
      <c r="C491" s="177">
        <v>163.82298701298703</v>
      </c>
      <c r="D491" s="177">
        <v>2488</v>
      </c>
      <c r="E491" s="177">
        <v>1241.3366394081002</v>
      </c>
      <c r="F491" s="177">
        <v>2936.1256944444449</v>
      </c>
      <c r="G491" s="177">
        <v>314.44631374900104</v>
      </c>
      <c r="H491" s="178">
        <v>0.2109704641350211</v>
      </c>
      <c r="I491" s="178">
        <v>5.4852320675105488E-2</v>
      </c>
      <c r="J491" s="178">
        <v>0</v>
      </c>
      <c r="K491" s="178">
        <v>7.1729957805907171E-2</v>
      </c>
      <c r="L491" s="178">
        <v>0.66244725738396626</v>
      </c>
    </row>
    <row r="492" spans="1:12" outlineLevel="1" x14ac:dyDescent="0.2">
      <c r="A492" s="78">
        <v>484</v>
      </c>
      <c r="B492" s="154" t="s">
        <v>15</v>
      </c>
      <c r="C492" s="177">
        <v>0</v>
      </c>
      <c r="D492" s="177">
        <v>4810.9399999999996</v>
      </c>
      <c r="E492" s="177">
        <v>0</v>
      </c>
      <c r="F492" s="177">
        <v>4805.0600000000004</v>
      </c>
      <c r="G492" s="177">
        <v>0</v>
      </c>
      <c r="H492" s="178">
        <v>7.1428571428571425E-2</v>
      </c>
      <c r="I492" s="178">
        <v>0.2857142857142857</v>
      </c>
      <c r="J492" s="178">
        <v>0</v>
      </c>
      <c r="K492" s="178">
        <v>0.2857142857142857</v>
      </c>
      <c r="L492" s="178">
        <v>0.35714285714285715</v>
      </c>
    </row>
    <row r="493" spans="1:12" outlineLevel="1" x14ac:dyDescent="0.2">
      <c r="A493" s="78">
        <v>485</v>
      </c>
      <c r="B493" s="154" t="s">
        <v>945</v>
      </c>
      <c r="C493" s="177">
        <v>346.03653675213673</v>
      </c>
      <c r="D493" s="177">
        <v>3438.0991671672305</v>
      </c>
      <c r="E493" s="177">
        <v>754.47337500000003</v>
      </c>
      <c r="F493" s="177">
        <v>1146.4805676108369</v>
      </c>
      <c r="G493" s="177">
        <v>369.44526804165429</v>
      </c>
      <c r="H493" s="178">
        <v>0</v>
      </c>
      <c r="I493" s="178">
        <v>0</v>
      </c>
      <c r="J493" s="178">
        <v>0</v>
      </c>
      <c r="K493" s="178">
        <v>0</v>
      </c>
      <c r="L493" s="178">
        <v>1</v>
      </c>
    </row>
    <row r="494" spans="1:12" outlineLevel="1" x14ac:dyDescent="0.2">
      <c r="A494" s="78">
        <v>486</v>
      </c>
      <c r="B494" s="154" t="s">
        <v>946</v>
      </c>
      <c r="C494" s="177">
        <v>3560.4312660888791</v>
      </c>
      <c r="D494" s="177">
        <v>3852.7209841222088</v>
      </c>
      <c r="E494" s="177">
        <v>1909.3942506887054</v>
      </c>
      <c r="F494" s="177">
        <v>1062.5755352528843</v>
      </c>
      <c r="G494" s="177">
        <v>814.97193872947037</v>
      </c>
      <c r="H494" s="178">
        <v>0</v>
      </c>
      <c r="I494" s="178">
        <v>0</v>
      </c>
      <c r="J494" s="178">
        <v>0.33333333333333331</v>
      </c>
      <c r="K494" s="178">
        <v>0.16666666666666666</v>
      </c>
      <c r="L494" s="178">
        <v>0.5</v>
      </c>
    </row>
    <row r="495" spans="1:12" outlineLevel="1" x14ac:dyDescent="0.2">
      <c r="A495" s="78">
        <v>487</v>
      </c>
      <c r="B495" s="154" t="s">
        <v>919</v>
      </c>
      <c r="C495" s="177">
        <v>0</v>
      </c>
      <c r="D495" s="177">
        <v>0</v>
      </c>
      <c r="E495" s="177">
        <v>0</v>
      </c>
      <c r="F495" s="177">
        <v>323.23937142857147</v>
      </c>
      <c r="G495" s="177">
        <v>369.60817951318467</v>
      </c>
      <c r="H495" s="178">
        <v>7.7669902912621366E-2</v>
      </c>
      <c r="I495" s="178">
        <v>3.8834951456310683E-2</v>
      </c>
      <c r="J495" s="178">
        <v>0</v>
      </c>
      <c r="K495" s="178">
        <v>0.22330097087378648</v>
      </c>
      <c r="L495" s="178">
        <v>0.66019417475728148</v>
      </c>
    </row>
    <row r="496" spans="1:12" outlineLevel="1" x14ac:dyDescent="0.2">
      <c r="A496" s="78">
        <v>488</v>
      </c>
      <c r="B496" s="154" t="s">
        <v>948</v>
      </c>
      <c r="C496" s="177">
        <v>905.35812499999997</v>
      </c>
      <c r="D496" s="177">
        <v>1016.4784968982912</v>
      </c>
      <c r="E496" s="177">
        <v>686.95857499999977</v>
      </c>
      <c r="F496" s="177">
        <v>404.05284652219734</v>
      </c>
      <c r="G496" s="177">
        <v>371.73880374708915</v>
      </c>
      <c r="H496" s="178">
        <v>0</v>
      </c>
      <c r="I496" s="178">
        <v>0</v>
      </c>
      <c r="J496" s="178">
        <v>0</v>
      </c>
      <c r="K496" s="178">
        <v>0</v>
      </c>
      <c r="L496" s="178">
        <v>1</v>
      </c>
    </row>
    <row r="497" spans="1:12" outlineLevel="1" x14ac:dyDescent="0.2">
      <c r="A497" s="78">
        <v>489</v>
      </c>
      <c r="B497" s="154" t="s">
        <v>950</v>
      </c>
      <c r="C497" s="177">
        <v>242.84265512637438</v>
      </c>
      <c r="D497" s="177">
        <v>667.64896209140613</v>
      </c>
      <c r="E497" s="177">
        <v>526.36640083298744</v>
      </c>
      <c r="F497" s="177">
        <v>288.5</v>
      </c>
      <c r="G497" s="177">
        <v>315.09161490683215</v>
      </c>
      <c r="H497" s="178">
        <v>3.3333333333333333E-2</v>
      </c>
      <c r="I497" s="178">
        <v>3.3333333333333333E-2</v>
      </c>
      <c r="J497" s="178">
        <v>9.9999999999999992E-2</v>
      </c>
      <c r="K497" s="178">
        <v>6.6666666666666666E-2</v>
      </c>
      <c r="L497" s="178">
        <v>0.76666666666666672</v>
      </c>
    </row>
    <row r="498" spans="1:12" outlineLevel="1" x14ac:dyDescent="0.2">
      <c r="A498" s="78">
        <v>490</v>
      </c>
      <c r="B498" s="154" t="s">
        <v>951</v>
      </c>
      <c r="C498" s="177">
        <v>223.10068026083098</v>
      </c>
      <c r="D498" s="177">
        <v>508.38692481202997</v>
      </c>
      <c r="E498" s="177">
        <v>630.10199134199127</v>
      </c>
      <c r="F498" s="177">
        <v>190.32298565289912</v>
      </c>
      <c r="G498" s="177">
        <v>216.98939076716243</v>
      </c>
      <c r="H498" s="178">
        <v>0.16262135922330093</v>
      </c>
      <c r="I498" s="178">
        <v>1.3869625520110954E-2</v>
      </c>
      <c r="J498" s="178">
        <v>6.5880721220527034E-3</v>
      </c>
      <c r="K498" s="178">
        <v>6.9694868238557542E-2</v>
      </c>
      <c r="L498" s="178">
        <v>0.74722607489597781</v>
      </c>
    </row>
    <row r="499" spans="1:12" outlineLevel="1" x14ac:dyDescent="0.2">
      <c r="A499" s="78">
        <v>491</v>
      </c>
      <c r="B499" s="154" t="s">
        <v>86</v>
      </c>
      <c r="C499" s="177">
        <v>3479.0962250512143</v>
      </c>
      <c r="D499" s="177">
        <v>2928.2715722851308</v>
      </c>
      <c r="E499" s="177">
        <v>1980.3652032520313</v>
      </c>
      <c r="F499" s="177">
        <v>688.76905419126319</v>
      </c>
      <c r="G499" s="177">
        <v>453.17660628740538</v>
      </c>
      <c r="H499" s="178">
        <v>2.3580205911657277E-2</v>
      </c>
      <c r="I499" s="178">
        <v>0.16306874792427781</v>
      </c>
      <c r="J499" s="178">
        <v>2.8894055131185682E-2</v>
      </c>
      <c r="K499" s="178">
        <v>0.26336765194287631</v>
      </c>
      <c r="L499" s="178">
        <v>0.52108933909000299</v>
      </c>
    </row>
    <row r="500" spans="1:12" outlineLevel="1" x14ac:dyDescent="0.2">
      <c r="A500" s="78">
        <v>492</v>
      </c>
      <c r="B500" s="154" t="s">
        <v>953</v>
      </c>
      <c r="C500" s="177">
        <v>0</v>
      </c>
      <c r="D500" s="177">
        <v>1859.9050799999989</v>
      </c>
      <c r="E500" s="177">
        <v>1220.0762395833319</v>
      </c>
      <c r="F500" s="177">
        <v>478.43183333333326</v>
      </c>
      <c r="G500" s="177">
        <v>788.70883186350079</v>
      </c>
      <c r="H500" s="178">
        <v>0</v>
      </c>
      <c r="I500" s="178">
        <v>0</v>
      </c>
      <c r="J500" s="178">
        <v>0</v>
      </c>
      <c r="K500" s="178">
        <v>0</v>
      </c>
      <c r="L500" s="178">
        <v>1</v>
      </c>
    </row>
    <row r="501" spans="1:12" outlineLevel="1" x14ac:dyDescent="0.2">
      <c r="A501" s="78">
        <v>493</v>
      </c>
      <c r="B501" s="154" t="s">
        <v>954</v>
      </c>
      <c r="C501" s="177">
        <v>0</v>
      </c>
      <c r="D501" s="177">
        <v>2803.0723437500001</v>
      </c>
      <c r="E501" s="177">
        <v>1412.8655555555567</v>
      </c>
      <c r="F501" s="177">
        <v>1148.8651388888886</v>
      </c>
      <c r="G501" s="177">
        <v>816.10543795620458</v>
      </c>
      <c r="H501" s="178">
        <v>0</v>
      </c>
      <c r="I501" s="178">
        <v>7.8947368421052627E-2</v>
      </c>
      <c r="J501" s="178">
        <v>1.3157894736842105E-2</v>
      </c>
      <c r="K501" s="178">
        <v>0.24561403508771928</v>
      </c>
      <c r="L501" s="178">
        <v>0.66228070175438591</v>
      </c>
    </row>
    <row r="502" spans="1:12" outlineLevel="1" x14ac:dyDescent="0.2">
      <c r="A502" s="78">
        <v>494</v>
      </c>
      <c r="B502" s="154" t="s">
        <v>956</v>
      </c>
      <c r="C502" s="177">
        <v>242.84265512637438</v>
      </c>
      <c r="D502" s="177">
        <v>667.64896209140613</v>
      </c>
      <c r="E502" s="177">
        <v>526.36640083298744</v>
      </c>
      <c r="F502" s="177">
        <v>233.866145950933</v>
      </c>
      <c r="G502" s="177">
        <v>235.61705803977196</v>
      </c>
      <c r="H502" s="178">
        <v>0</v>
      </c>
      <c r="I502" s="178">
        <v>0</v>
      </c>
      <c r="J502" s="178">
        <v>0</v>
      </c>
      <c r="K502" s="178">
        <v>0</v>
      </c>
      <c r="L502" s="178">
        <v>1</v>
      </c>
    </row>
    <row r="503" spans="1:12" outlineLevel="1" x14ac:dyDescent="0.2">
      <c r="A503" s="78">
        <v>495</v>
      </c>
      <c r="B503" s="154" t="s">
        <v>4219</v>
      </c>
      <c r="C503" s="177">
        <v>4537.2526894742623</v>
      </c>
      <c r="D503" s="177">
        <v>4749.2735304038351</v>
      </c>
      <c r="E503" s="177">
        <v>1810.9906091954022</v>
      </c>
      <c r="F503" s="177">
        <v>1238.2726398519835</v>
      </c>
      <c r="G503" s="177">
        <v>570.87178194523528</v>
      </c>
      <c r="H503" s="178">
        <v>0</v>
      </c>
      <c r="I503" s="178">
        <v>1</v>
      </c>
      <c r="J503" s="178">
        <v>0</v>
      </c>
      <c r="K503" s="178">
        <v>0</v>
      </c>
      <c r="L503" s="178">
        <v>0</v>
      </c>
    </row>
    <row r="504" spans="1:12" outlineLevel="1" x14ac:dyDescent="0.2">
      <c r="A504" s="78">
        <v>496</v>
      </c>
      <c r="B504" s="154" t="s">
        <v>957</v>
      </c>
      <c r="C504" s="177">
        <v>3560.4312660888791</v>
      </c>
      <c r="D504" s="177">
        <v>3852.7209841222088</v>
      </c>
      <c r="E504" s="177">
        <v>1909.3942506887054</v>
      </c>
      <c r="F504" s="177">
        <v>1062.5755352528843</v>
      </c>
      <c r="G504" s="177">
        <v>814.97193872947037</v>
      </c>
      <c r="H504" s="178">
        <v>0</v>
      </c>
      <c r="I504" s="178">
        <v>1.6129032258064516E-2</v>
      </c>
      <c r="J504" s="178">
        <v>0</v>
      </c>
      <c r="K504" s="178">
        <v>0.79032258064516125</v>
      </c>
      <c r="L504" s="178">
        <v>0.19354838709677419</v>
      </c>
    </row>
    <row r="505" spans="1:12" outlineLevel="1" x14ac:dyDescent="0.2">
      <c r="A505" s="78">
        <v>497</v>
      </c>
      <c r="B505" s="154" t="s">
        <v>959</v>
      </c>
      <c r="C505" s="177">
        <v>905.35812499999997</v>
      </c>
      <c r="D505" s="177">
        <v>1016.4784968982912</v>
      </c>
      <c r="E505" s="177">
        <v>686.95857499999977</v>
      </c>
      <c r="F505" s="177">
        <v>404.05284652219734</v>
      </c>
      <c r="G505" s="177">
        <v>371.73880374708915</v>
      </c>
      <c r="H505" s="178">
        <v>0</v>
      </c>
      <c r="I505" s="178">
        <v>0</v>
      </c>
      <c r="J505" s="178">
        <v>0.11111111111111112</v>
      </c>
      <c r="K505" s="178">
        <v>0.11111111111111112</v>
      </c>
      <c r="L505" s="178">
        <v>0.77777777777777779</v>
      </c>
    </row>
    <row r="506" spans="1:12" outlineLevel="1" x14ac:dyDescent="0.2">
      <c r="A506" s="78">
        <v>498</v>
      </c>
      <c r="B506" s="154" t="s">
        <v>960</v>
      </c>
      <c r="C506" s="177">
        <v>242.84265512637438</v>
      </c>
      <c r="D506" s="177">
        <v>543</v>
      </c>
      <c r="E506" s="177">
        <v>577.08000000000004</v>
      </c>
      <c r="F506" s="177">
        <v>260.69585737179483</v>
      </c>
      <c r="G506" s="177">
        <v>318.09568741952847</v>
      </c>
      <c r="H506" s="178">
        <v>0</v>
      </c>
      <c r="I506" s="178">
        <v>2.7272727272727268E-2</v>
      </c>
      <c r="J506" s="178">
        <v>2.7272727272727268E-2</v>
      </c>
      <c r="K506" s="178">
        <v>0.22727272727272727</v>
      </c>
      <c r="L506" s="178">
        <v>0.71818181818181825</v>
      </c>
    </row>
    <row r="507" spans="1:12" outlineLevel="1" x14ac:dyDescent="0.2">
      <c r="A507" s="78">
        <v>499</v>
      </c>
      <c r="B507" s="154" t="s">
        <v>961</v>
      </c>
      <c r="C507" s="177">
        <v>2082.882470147712</v>
      </c>
      <c r="D507" s="177">
        <v>3016.4927961739277</v>
      </c>
      <c r="E507" s="177">
        <v>1196.2058666666669</v>
      </c>
      <c r="F507" s="177">
        <v>876.53451082184461</v>
      </c>
      <c r="G507" s="177">
        <v>614.11049720659923</v>
      </c>
      <c r="H507" s="178">
        <v>0</v>
      </c>
      <c r="I507" s="178">
        <v>0</v>
      </c>
      <c r="J507" s="178">
        <v>0</v>
      </c>
      <c r="K507" s="178">
        <v>0</v>
      </c>
      <c r="L507" s="178">
        <v>1</v>
      </c>
    </row>
    <row r="508" spans="1:12" outlineLevel="1" x14ac:dyDescent="0.2">
      <c r="A508" s="78">
        <v>500</v>
      </c>
      <c r="B508" s="154" t="s">
        <v>962</v>
      </c>
      <c r="C508" s="177">
        <v>0</v>
      </c>
      <c r="D508" s="177">
        <v>0</v>
      </c>
      <c r="E508" s="177">
        <v>0</v>
      </c>
      <c r="F508" s="177">
        <v>795.68</v>
      </c>
      <c r="G508" s="177">
        <v>806.19511904761907</v>
      </c>
      <c r="H508" s="178">
        <v>0</v>
      </c>
      <c r="I508" s="178">
        <v>8.1081081081081086E-2</v>
      </c>
      <c r="J508" s="178">
        <v>2.7027027027027029E-2</v>
      </c>
      <c r="K508" s="178">
        <v>6.7567567567567571E-2</v>
      </c>
      <c r="L508" s="178">
        <v>0.82432432432432434</v>
      </c>
    </row>
    <row r="509" spans="1:12" outlineLevel="1" x14ac:dyDescent="0.2">
      <c r="A509" s="78">
        <v>501</v>
      </c>
      <c r="B509" s="154" t="s">
        <v>963</v>
      </c>
      <c r="C509" s="177">
        <v>1979.8009090909086</v>
      </c>
      <c r="D509" s="177">
        <v>2002.2706052631572</v>
      </c>
      <c r="E509" s="177">
        <v>661.06200000000001</v>
      </c>
      <c r="F509" s="177">
        <v>613.43315038901608</v>
      </c>
      <c r="G509" s="177">
        <v>359.83790174604036</v>
      </c>
      <c r="H509" s="178">
        <v>6.4356435643564344E-2</v>
      </c>
      <c r="I509" s="178">
        <v>0.10396039603960396</v>
      </c>
      <c r="J509" s="178">
        <v>4.9504950495049493E-2</v>
      </c>
      <c r="K509" s="178">
        <v>0.13861386138613857</v>
      </c>
      <c r="L509" s="178">
        <v>0.64356435643564369</v>
      </c>
    </row>
    <row r="510" spans="1:12" outlineLevel="1" x14ac:dyDescent="0.2">
      <c r="A510" s="78">
        <v>502</v>
      </c>
      <c r="B510" s="154" t="s">
        <v>964</v>
      </c>
      <c r="C510" s="177">
        <v>389.32192307692299</v>
      </c>
      <c r="D510" s="177">
        <v>0</v>
      </c>
      <c r="E510" s="177">
        <v>377.71134481460547</v>
      </c>
      <c r="F510" s="177">
        <v>238.88241093846634</v>
      </c>
      <c r="G510" s="177">
        <v>197.08428500616333</v>
      </c>
      <c r="H510" s="178">
        <v>8.0928481806775393E-2</v>
      </c>
      <c r="I510" s="178">
        <v>0</v>
      </c>
      <c r="J510" s="178">
        <v>7.15181932245922E-2</v>
      </c>
      <c r="K510" s="178">
        <v>8.406524466750312E-2</v>
      </c>
      <c r="L510" s="178">
        <v>0.76348808030112925</v>
      </c>
    </row>
    <row r="511" spans="1:12" outlineLevel="1" x14ac:dyDescent="0.2">
      <c r="A511" s="78">
        <v>503</v>
      </c>
      <c r="B511" s="154" t="s">
        <v>965</v>
      </c>
      <c r="C511" s="177">
        <v>4877.18300441886</v>
      </c>
      <c r="D511" s="177">
        <v>3913.2942950383235</v>
      </c>
      <c r="E511" s="177">
        <v>2079.9913113553125</v>
      </c>
      <c r="F511" s="177">
        <v>521.71</v>
      </c>
      <c r="G511" s="177">
        <v>751.5860935926662</v>
      </c>
      <c r="H511" s="178">
        <v>0</v>
      </c>
      <c r="I511" s="178">
        <v>0</v>
      </c>
      <c r="J511" s="178">
        <v>0</v>
      </c>
      <c r="K511" s="178">
        <v>0.18181818181818182</v>
      </c>
      <c r="L511" s="178">
        <v>0.81818181818181823</v>
      </c>
    </row>
    <row r="512" spans="1:12" outlineLevel="1" x14ac:dyDescent="0.2">
      <c r="A512" s="78">
        <v>504</v>
      </c>
      <c r="B512" s="154" t="s">
        <v>11</v>
      </c>
      <c r="C512" s="177">
        <v>729.84047619047647</v>
      </c>
      <c r="D512" s="177">
        <v>4392.1766666666645</v>
      </c>
      <c r="E512" s="177">
        <v>345.28684210526319</v>
      </c>
      <c r="F512" s="177">
        <v>1094.2274017094014</v>
      </c>
      <c r="G512" s="177">
        <v>466.64670438831786</v>
      </c>
      <c r="H512" s="178">
        <v>2.9239766081871347E-2</v>
      </c>
      <c r="I512" s="178">
        <v>3.5087719298245619E-2</v>
      </c>
      <c r="J512" s="178">
        <v>7.407407407407407E-2</v>
      </c>
      <c r="K512" s="178">
        <v>8.1871345029239748E-2</v>
      </c>
      <c r="L512" s="178">
        <v>0.77972709551656916</v>
      </c>
    </row>
    <row r="513" spans="1:12" outlineLevel="1" x14ac:dyDescent="0.2">
      <c r="A513" s="78">
        <v>505</v>
      </c>
      <c r="B513" s="154" t="s">
        <v>91</v>
      </c>
      <c r="C513" s="177">
        <v>4787.7592307692303</v>
      </c>
      <c r="D513" s="177">
        <v>2982.9510694444443</v>
      </c>
      <c r="E513" s="177">
        <v>1241.3366394081002</v>
      </c>
      <c r="F513" s="177">
        <v>999.86717346938849</v>
      </c>
      <c r="G513" s="177">
        <v>384.07173713991767</v>
      </c>
      <c r="H513" s="178">
        <v>7.164179104477611E-2</v>
      </c>
      <c r="I513" s="178">
        <v>8.0597014925373148E-2</v>
      </c>
      <c r="J513" s="178">
        <v>1.1940298507462685E-2</v>
      </c>
      <c r="K513" s="178">
        <v>0.1492537313432836</v>
      </c>
      <c r="L513" s="178">
        <v>0.68656716417910435</v>
      </c>
    </row>
    <row r="514" spans="1:12" outlineLevel="1" x14ac:dyDescent="0.2">
      <c r="A514" s="78">
        <v>506</v>
      </c>
      <c r="B514" s="154" t="s">
        <v>94</v>
      </c>
      <c r="C514" s="177">
        <v>866.45857142857108</v>
      </c>
      <c r="D514" s="177">
        <v>3774.5075000000002</v>
      </c>
      <c r="E514" s="177">
        <v>1128.3150000000001</v>
      </c>
      <c r="F514" s="177">
        <v>1194.864</v>
      </c>
      <c r="G514" s="177">
        <v>237.27978363567661</v>
      </c>
      <c r="H514" s="178">
        <v>0.19512195121951223</v>
      </c>
      <c r="I514" s="178">
        <v>4.8780487804878057E-2</v>
      </c>
      <c r="J514" s="178">
        <v>6.7073170731707321E-2</v>
      </c>
      <c r="K514" s="178">
        <v>6.7073170731707321E-2</v>
      </c>
      <c r="L514" s="178">
        <v>0.62195121951219512</v>
      </c>
    </row>
    <row r="515" spans="1:12" outlineLevel="1" x14ac:dyDescent="0.2">
      <c r="A515" s="78">
        <v>507</v>
      </c>
      <c r="B515" s="154" t="s">
        <v>559</v>
      </c>
      <c r="C515" s="177">
        <v>2104.560104166666</v>
      </c>
      <c r="D515" s="177">
        <v>3680.7637730263141</v>
      </c>
      <c r="E515" s="177">
        <v>1539.8400000000001</v>
      </c>
      <c r="F515" s="177">
        <v>587.8924814814817</v>
      </c>
      <c r="G515" s="177">
        <v>438.36706177248709</v>
      </c>
      <c r="H515" s="178">
        <v>0</v>
      </c>
      <c r="I515" s="178">
        <v>4.651162790697675E-2</v>
      </c>
      <c r="J515" s="178">
        <v>0</v>
      </c>
      <c r="K515" s="178">
        <v>0.43023255813953493</v>
      </c>
      <c r="L515" s="178">
        <v>0.52325581395348841</v>
      </c>
    </row>
    <row r="516" spans="1:12" outlineLevel="1" x14ac:dyDescent="0.2">
      <c r="A516" s="78">
        <v>508</v>
      </c>
      <c r="B516" s="154" t="s">
        <v>969</v>
      </c>
      <c r="C516" s="177">
        <v>0</v>
      </c>
      <c r="D516" s="177">
        <v>0</v>
      </c>
      <c r="E516" s="177">
        <v>0</v>
      </c>
      <c r="F516" s="177">
        <v>0</v>
      </c>
      <c r="G516" s="177">
        <v>0</v>
      </c>
      <c r="H516" s="178">
        <v>0</v>
      </c>
      <c r="I516" s="178">
        <v>0</v>
      </c>
      <c r="J516" s="178">
        <v>0</v>
      </c>
      <c r="K516" s="178">
        <v>0.13333333333333333</v>
      </c>
      <c r="L516" s="178">
        <v>0.8666666666666667</v>
      </c>
    </row>
    <row r="517" spans="1:12" outlineLevel="1" x14ac:dyDescent="0.2">
      <c r="A517" s="78">
        <v>509</v>
      </c>
      <c r="B517" s="154" t="s">
        <v>970</v>
      </c>
      <c r="C517" s="177">
        <v>0</v>
      </c>
      <c r="D517" s="177">
        <v>0</v>
      </c>
      <c r="E517" s="177">
        <v>0</v>
      </c>
      <c r="F517" s="177">
        <v>313.63636363636346</v>
      </c>
      <c r="G517" s="177">
        <v>736.94</v>
      </c>
      <c r="H517" s="178">
        <v>0</v>
      </c>
      <c r="I517" s="178">
        <v>0</v>
      </c>
      <c r="J517" s="178">
        <v>0</v>
      </c>
      <c r="K517" s="178">
        <v>0.7142857142857143</v>
      </c>
      <c r="L517" s="178">
        <v>0.28571428571428575</v>
      </c>
    </row>
    <row r="518" spans="1:12" outlineLevel="1" x14ac:dyDescent="0.2">
      <c r="A518" s="78">
        <v>510</v>
      </c>
      <c r="B518" s="154" t="s">
        <v>971</v>
      </c>
      <c r="C518" s="177">
        <v>4537.2526894742623</v>
      </c>
      <c r="D518" s="177">
        <v>4749.2735304038351</v>
      </c>
      <c r="E518" s="177">
        <v>1810.9906091954022</v>
      </c>
      <c r="F518" s="177">
        <v>1238.2726398519835</v>
      </c>
      <c r="G518" s="177">
        <v>1340.76</v>
      </c>
      <c r="H518" s="178">
        <v>0</v>
      </c>
      <c r="I518" s="178">
        <v>0.25</v>
      </c>
      <c r="J518" s="178">
        <v>0</v>
      </c>
      <c r="K518" s="178">
        <v>0.5</v>
      </c>
      <c r="L518" s="178">
        <v>0.25</v>
      </c>
    </row>
    <row r="519" spans="1:12" outlineLevel="1" x14ac:dyDescent="0.2">
      <c r="A519" s="78">
        <v>511</v>
      </c>
      <c r="B519" s="154" t="s">
        <v>297</v>
      </c>
      <c r="C519" s="177">
        <v>4155.1622222222231</v>
      </c>
      <c r="D519" s="177">
        <v>3595.5907790815586</v>
      </c>
      <c r="E519" s="177">
        <v>1909.3942506887054</v>
      </c>
      <c r="F519" s="177">
        <v>799.98218350298521</v>
      </c>
      <c r="G519" s="177">
        <v>859.33140279975271</v>
      </c>
      <c r="H519" s="178">
        <v>1.215066828675577E-2</v>
      </c>
      <c r="I519" s="178">
        <v>9.720534629404616E-2</v>
      </c>
      <c r="J519" s="178">
        <v>3.0376670716889424E-2</v>
      </c>
      <c r="K519" s="178">
        <v>0.24787363304981769</v>
      </c>
      <c r="L519" s="178">
        <v>0.61239368165249097</v>
      </c>
    </row>
    <row r="520" spans="1:12" outlineLevel="1" x14ac:dyDescent="0.2">
      <c r="A520" s="78">
        <v>512</v>
      </c>
      <c r="B520" s="154" t="s">
        <v>972</v>
      </c>
      <c r="C520" s="177">
        <v>3560.4312660888791</v>
      </c>
      <c r="D520" s="177">
        <v>3852.7209841222088</v>
      </c>
      <c r="E520" s="177">
        <v>1909.3942506887054</v>
      </c>
      <c r="F520" s="177">
        <v>1062.5755352528843</v>
      </c>
      <c r="G520" s="177">
        <v>814.97193872947037</v>
      </c>
      <c r="H520" s="178">
        <v>0</v>
      </c>
      <c r="I520" s="178">
        <v>6.6666666666666666E-2</v>
      </c>
      <c r="J520" s="178">
        <v>0.13333333333333333</v>
      </c>
      <c r="K520" s="178">
        <v>0.6</v>
      </c>
      <c r="L520" s="178">
        <v>0.2</v>
      </c>
    </row>
    <row r="521" spans="1:12" outlineLevel="1" x14ac:dyDescent="0.2">
      <c r="A521" s="78">
        <v>513</v>
      </c>
      <c r="B521" s="154" t="s">
        <v>973</v>
      </c>
      <c r="C521" s="177">
        <v>0</v>
      </c>
      <c r="D521" s="177">
        <v>0</v>
      </c>
      <c r="E521" s="177">
        <v>0</v>
      </c>
      <c r="F521" s="177">
        <v>6028</v>
      </c>
      <c r="G521" s="177">
        <v>866.37333333333299</v>
      </c>
      <c r="H521" s="178">
        <v>0</v>
      </c>
      <c r="I521" s="178">
        <v>0</v>
      </c>
      <c r="J521" s="178">
        <v>5.8823529411764705E-2</v>
      </c>
      <c r="K521" s="178">
        <v>0.11764705882352941</v>
      </c>
      <c r="L521" s="178">
        <v>0.82352941176470584</v>
      </c>
    </row>
    <row r="522" spans="1:12" outlineLevel="1" x14ac:dyDescent="0.2">
      <c r="A522" s="78">
        <v>514</v>
      </c>
      <c r="B522" s="154" t="s">
        <v>975</v>
      </c>
      <c r="C522" s="177">
        <v>554.03109217171743</v>
      </c>
      <c r="D522" s="177">
        <v>1546.3333333333333</v>
      </c>
      <c r="E522" s="177">
        <v>0</v>
      </c>
      <c r="F522" s="177">
        <v>593.24</v>
      </c>
      <c r="G522" s="177">
        <v>602.25914285714293</v>
      </c>
      <c r="H522" s="178">
        <v>0</v>
      </c>
      <c r="I522" s="178">
        <v>0</v>
      </c>
      <c r="J522" s="178">
        <v>0</v>
      </c>
      <c r="K522" s="178">
        <v>0.40983606557377045</v>
      </c>
      <c r="L522" s="178">
        <v>0.5901639344262295</v>
      </c>
    </row>
    <row r="523" spans="1:12" outlineLevel="1" x14ac:dyDescent="0.2">
      <c r="A523" s="78">
        <v>515</v>
      </c>
      <c r="B523" s="154" t="s">
        <v>976</v>
      </c>
      <c r="C523" s="177">
        <v>0</v>
      </c>
      <c r="D523" s="177">
        <v>0</v>
      </c>
      <c r="E523" s="177">
        <v>0</v>
      </c>
      <c r="F523" s="177">
        <v>0</v>
      </c>
      <c r="G523" s="177">
        <v>355.02</v>
      </c>
      <c r="H523" s="178">
        <v>0</v>
      </c>
      <c r="I523" s="178">
        <v>0</v>
      </c>
      <c r="J523" s="178">
        <v>0</v>
      </c>
      <c r="K523" s="178">
        <v>0</v>
      </c>
      <c r="L523" s="178">
        <v>1</v>
      </c>
    </row>
    <row r="524" spans="1:12" outlineLevel="1" x14ac:dyDescent="0.2">
      <c r="A524" s="78">
        <v>516</v>
      </c>
      <c r="B524" s="154" t="s">
        <v>977</v>
      </c>
      <c r="C524" s="177">
        <v>3012.1350000000002</v>
      </c>
      <c r="D524" s="177">
        <v>4749.2735304038351</v>
      </c>
      <c r="E524" s="177">
        <v>1810.9906091954022</v>
      </c>
      <c r="F524" s="177">
        <v>1238.2726398519835</v>
      </c>
      <c r="G524" s="177">
        <v>962.30909090909097</v>
      </c>
      <c r="H524" s="178">
        <v>0.24324324324324323</v>
      </c>
      <c r="I524" s="178">
        <v>0.32432432432432434</v>
      </c>
      <c r="J524" s="178">
        <v>0</v>
      </c>
      <c r="K524" s="178">
        <v>8.1081081081081072E-2</v>
      </c>
      <c r="L524" s="178">
        <v>0.35135135135135132</v>
      </c>
    </row>
    <row r="525" spans="1:12" outlineLevel="1" x14ac:dyDescent="0.2">
      <c r="A525" s="78">
        <v>517</v>
      </c>
      <c r="B525" s="154" t="s">
        <v>978</v>
      </c>
      <c r="C525" s="177">
        <v>0</v>
      </c>
      <c r="D525" s="177">
        <v>0</v>
      </c>
      <c r="E525" s="177">
        <v>0</v>
      </c>
      <c r="F525" s="177">
        <v>529.53</v>
      </c>
      <c r="G525" s="177">
        <v>1764</v>
      </c>
      <c r="H525" s="178">
        <v>0</v>
      </c>
      <c r="I525" s="178">
        <v>0</v>
      </c>
      <c r="J525" s="178">
        <v>0</v>
      </c>
      <c r="K525" s="178">
        <v>0</v>
      </c>
      <c r="L525" s="178">
        <v>1</v>
      </c>
    </row>
    <row r="526" spans="1:12" outlineLevel="1" x14ac:dyDescent="0.2">
      <c r="A526" s="78">
        <v>518</v>
      </c>
      <c r="B526" s="154" t="s">
        <v>980</v>
      </c>
      <c r="C526" s="177">
        <v>4537.2526894742623</v>
      </c>
      <c r="D526" s="177">
        <v>4749.2735304038351</v>
      </c>
      <c r="E526" s="177">
        <v>1810.9906091954022</v>
      </c>
      <c r="F526" s="177">
        <v>1238.2726398519835</v>
      </c>
      <c r="G526" s="177">
        <v>570.87178194523528</v>
      </c>
      <c r="H526" s="178">
        <v>0.16666666666666669</v>
      </c>
      <c r="I526" s="178">
        <v>0</v>
      </c>
      <c r="J526" s="178">
        <v>0</v>
      </c>
      <c r="K526" s="178">
        <v>0</v>
      </c>
      <c r="L526" s="178">
        <v>0.83333333333333337</v>
      </c>
    </row>
    <row r="527" spans="1:12" outlineLevel="1" x14ac:dyDescent="0.2">
      <c r="A527" s="78">
        <v>519</v>
      </c>
      <c r="B527" s="154" t="s">
        <v>981</v>
      </c>
      <c r="C527" s="177">
        <v>334.28932814992038</v>
      </c>
      <c r="D527" s="177">
        <v>2426.4702560809037</v>
      </c>
      <c r="E527" s="177">
        <v>887.29716697588117</v>
      </c>
      <c r="F527" s="177">
        <v>402.42391071556739</v>
      </c>
      <c r="G527" s="177">
        <v>361.06617905179763</v>
      </c>
      <c r="H527" s="178">
        <v>0</v>
      </c>
      <c r="I527" s="178">
        <v>0</v>
      </c>
      <c r="J527" s="178">
        <v>0</v>
      </c>
      <c r="K527" s="178">
        <v>0</v>
      </c>
      <c r="L527" s="178">
        <v>1</v>
      </c>
    </row>
    <row r="528" spans="1:12" outlineLevel="1" x14ac:dyDescent="0.2">
      <c r="A528" s="78">
        <v>520</v>
      </c>
      <c r="B528" s="154" t="s">
        <v>982</v>
      </c>
      <c r="C528" s="177">
        <v>346.03653675213673</v>
      </c>
      <c r="D528" s="177">
        <v>3438.0991671672305</v>
      </c>
      <c r="E528" s="177">
        <v>754.47337500000003</v>
      </c>
      <c r="F528" s="177">
        <v>1146.4805676108369</v>
      </c>
      <c r="G528" s="177">
        <v>369.44526804165429</v>
      </c>
      <c r="H528" s="178">
        <v>0</v>
      </c>
      <c r="I528" s="178">
        <v>0</v>
      </c>
      <c r="J528" s="178">
        <v>0.66666666666666663</v>
      </c>
      <c r="K528" s="178">
        <v>0</v>
      </c>
      <c r="L528" s="178">
        <v>0.33333333333333331</v>
      </c>
    </row>
    <row r="529" spans="1:12" outlineLevel="1" x14ac:dyDescent="0.2">
      <c r="A529" s="78">
        <v>521</v>
      </c>
      <c r="B529" s="154" t="s">
        <v>983</v>
      </c>
      <c r="C529" s="177">
        <v>1698.526882063881</v>
      </c>
      <c r="D529" s="177">
        <v>4398.2942443259344</v>
      </c>
      <c r="E529" s="177">
        <v>3928.45</v>
      </c>
      <c r="F529" s="177">
        <v>892.55729810706873</v>
      </c>
      <c r="G529" s="177">
        <v>564.41999999999996</v>
      </c>
      <c r="H529" s="178">
        <v>0</v>
      </c>
      <c r="I529" s="178">
        <v>0.8571428571428571</v>
      </c>
      <c r="J529" s="178">
        <v>0</v>
      </c>
      <c r="K529" s="178">
        <v>0</v>
      </c>
      <c r="L529" s="178">
        <v>0.14285714285714285</v>
      </c>
    </row>
    <row r="530" spans="1:12" outlineLevel="1" x14ac:dyDescent="0.2">
      <c r="A530" s="78">
        <v>522</v>
      </c>
      <c r="B530" s="154" t="s">
        <v>984</v>
      </c>
      <c r="C530" s="177">
        <v>1698.526882063881</v>
      </c>
      <c r="D530" s="177">
        <v>4398.2942443259344</v>
      </c>
      <c r="E530" s="177">
        <v>3928.45</v>
      </c>
      <c r="F530" s="177">
        <v>892.55729810706873</v>
      </c>
      <c r="G530" s="177">
        <v>900.93201481247354</v>
      </c>
      <c r="H530" s="178">
        <v>0</v>
      </c>
      <c r="I530" s="178">
        <v>0</v>
      </c>
      <c r="J530" s="178">
        <v>0</v>
      </c>
      <c r="K530" s="178">
        <v>0</v>
      </c>
      <c r="L530" s="178">
        <v>1</v>
      </c>
    </row>
    <row r="531" spans="1:12" outlineLevel="1" x14ac:dyDescent="0.2">
      <c r="A531" s="78">
        <v>523</v>
      </c>
      <c r="B531" s="154" t="s">
        <v>624</v>
      </c>
      <c r="C531" s="177">
        <v>3033.473161229113</v>
      </c>
      <c r="D531" s="177">
        <v>2991.713931130485</v>
      </c>
      <c r="E531" s="177">
        <v>1080.3992954434091</v>
      </c>
      <c r="F531" s="177">
        <v>1351.9069772890648</v>
      </c>
      <c r="G531" s="177">
        <v>324.45041315762165</v>
      </c>
      <c r="H531" s="178">
        <v>0</v>
      </c>
      <c r="I531" s="178">
        <v>0</v>
      </c>
      <c r="J531" s="178">
        <v>0</v>
      </c>
      <c r="K531" s="178">
        <v>0</v>
      </c>
      <c r="L531" s="178">
        <v>1</v>
      </c>
    </row>
    <row r="532" spans="1:12" outlineLevel="1" x14ac:dyDescent="0.2">
      <c r="A532" s="78">
        <v>524</v>
      </c>
      <c r="B532" s="154" t="s">
        <v>986</v>
      </c>
      <c r="C532" s="177">
        <v>3033.473161229113</v>
      </c>
      <c r="D532" s="177">
        <v>2991.713931130485</v>
      </c>
      <c r="E532" s="177">
        <v>1080.3992954434091</v>
      </c>
      <c r="F532" s="177">
        <v>1351.9069772890648</v>
      </c>
      <c r="G532" s="177">
        <v>324.45041315762165</v>
      </c>
      <c r="H532" s="178">
        <v>0</v>
      </c>
      <c r="I532" s="178">
        <v>0</v>
      </c>
      <c r="J532" s="178">
        <v>0.5</v>
      </c>
      <c r="K532" s="178">
        <v>0</v>
      </c>
      <c r="L532" s="178">
        <v>0.5</v>
      </c>
    </row>
    <row r="533" spans="1:12" outlineLevel="1" x14ac:dyDescent="0.2">
      <c r="A533" s="78">
        <v>525</v>
      </c>
      <c r="B533" s="154" t="s">
        <v>987</v>
      </c>
      <c r="C533" s="177">
        <v>277.69296296296289</v>
      </c>
      <c r="D533" s="177">
        <v>2348.9558667921178</v>
      </c>
      <c r="E533" s="177">
        <v>1625.8986666666683</v>
      </c>
      <c r="F533" s="177">
        <v>1086.111990362476</v>
      </c>
      <c r="G533" s="177">
        <v>338.21786528058118</v>
      </c>
      <c r="H533" s="178">
        <v>0</v>
      </c>
      <c r="I533" s="178">
        <v>0</v>
      </c>
      <c r="J533" s="178">
        <v>0</v>
      </c>
      <c r="K533" s="178">
        <v>0</v>
      </c>
      <c r="L533" s="178">
        <v>1</v>
      </c>
    </row>
    <row r="534" spans="1:12" outlineLevel="1" x14ac:dyDescent="0.2">
      <c r="A534" s="78">
        <v>526</v>
      </c>
      <c r="B534" s="154" t="s">
        <v>989</v>
      </c>
      <c r="C534" s="177">
        <v>1698.526882063881</v>
      </c>
      <c r="D534" s="177">
        <v>4398.2942443259344</v>
      </c>
      <c r="E534" s="177">
        <v>3928.45</v>
      </c>
      <c r="F534" s="177">
        <v>892.55729810706873</v>
      </c>
      <c r="G534" s="177">
        <v>1100.45</v>
      </c>
      <c r="H534" s="178">
        <v>0</v>
      </c>
      <c r="I534" s="178">
        <v>0</v>
      </c>
      <c r="J534" s="178">
        <v>0</v>
      </c>
      <c r="K534" s="178">
        <v>0.25</v>
      </c>
      <c r="L534" s="178">
        <v>0.75</v>
      </c>
    </row>
    <row r="535" spans="1:12" outlineLevel="1" x14ac:dyDescent="0.2">
      <c r="A535" s="78">
        <v>527</v>
      </c>
      <c r="B535" s="154" t="s">
        <v>990</v>
      </c>
      <c r="C535" s="177">
        <v>156.47142857142856</v>
      </c>
      <c r="D535" s="177">
        <v>3320.3264997584574</v>
      </c>
      <c r="E535" s="177">
        <v>1241.3366394081002</v>
      </c>
      <c r="F535" s="177">
        <v>989.02764726564396</v>
      </c>
      <c r="G535" s="177">
        <v>253.22906250000003</v>
      </c>
      <c r="H535" s="178">
        <v>0.20634920634920631</v>
      </c>
      <c r="I535" s="178">
        <v>3.1746031746031744E-2</v>
      </c>
      <c r="J535" s="178">
        <v>1.5873015873015872E-2</v>
      </c>
      <c r="K535" s="178">
        <v>0.12698412698412698</v>
      </c>
      <c r="L535" s="178">
        <v>0.61904761904761907</v>
      </c>
    </row>
    <row r="536" spans="1:12" outlineLevel="1" x14ac:dyDescent="0.2">
      <c r="A536" s="78">
        <v>528</v>
      </c>
      <c r="B536" s="154" t="s">
        <v>991</v>
      </c>
      <c r="C536" s="177">
        <v>3460.5285840875736</v>
      </c>
      <c r="D536" s="177">
        <v>5498.6224249998158</v>
      </c>
      <c r="E536" s="177">
        <v>3738.4933333333352</v>
      </c>
      <c r="F536" s="177">
        <v>2896.1446041370136</v>
      </c>
      <c r="G536" s="177">
        <v>872.28051531663971</v>
      </c>
      <c r="H536" s="178">
        <v>0</v>
      </c>
      <c r="I536" s="178">
        <v>0.5</v>
      </c>
      <c r="J536" s="178">
        <v>0</v>
      </c>
      <c r="K536" s="178">
        <v>0.5</v>
      </c>
      <c r="L536" s="178">
        <v>0</v>
      </c>
    </row>
    <row r="537" spans="1:12" outlineLevel="1" x14ac:dyDescent="0.2">
      <c r="A537" s="78">
        <v>529</v>
      </c>
      <c r="B537" s="154" t="s">
        <v>992</v>
      </c>
      <c r="C537" s="177">
        <v>105.05213333333329</v>
      </c>
      <c r="D537" s="177">
        <v>3193.4224999999997</v>
      </c>
      <c r="E537" s="177">
        <v>1481.6388581697045</v>
      </c>
      <c r="F537" s="177">
        <v>889.29184309133473</v>
      </c>
      <c r="G537" s="177">
        <v>315.12939664137133</v>
      </c>
      <c r="H537" s="178">
        <v>3.3623910336239099E-2</v>
      </c>
      <c r="I537" s="178">
        <v>4.3586550435865498E-2</v>
      </c>
      <c r="J537" s="178">
        <v>1.2453300124532997E-3</v>
      </c>
      <c r="K537" s="178">
        <v>0.17185554171855541</v>
      </c>
      <c r="L537" s="178">
        <v>0.74968866749688667</v>
      </c>
    </row>
    <row r="538" spans="1:12" outlineLevel="1" x14ac:dyDescent="0.2">
      <c r="A538" s="78">
        <v>530</v>
      </c>
      <c r="B538" s="154" t="s">
        <v>993</v>
      </c>
      <c r="C538" s="177">
        <v>905.35812499999997</v>
      </c>
      <c r="D538" s="177">
        <v>1016.4784968982912</v>
      </c>
      <c r="E538" s="177">
        <v>686.95857499999977</v>
      </c>
      <c r="F538" s="177">
        <v>404.05284652219734</v>
      </c>
      <c r="G538" s="177">
        <v>371.73880374708915</v>
      </c>
      <c r="H538" s="178">
        <v>0</v>
      </c>
      <c r="I538" s="178">
        <v>0</v>
      </c>
      <c r="J538" s="178">
        <v>0</v>
      </c>
      <c r="K538" s="178">
        <v>1</v>
      </c>
      <c r="L538" s="178">
        <v>0</v>
      </c>
    </row>
    <row r="539" spans="1:12" outlineLevel="1" x14ac:dyDescent="0.2">
      <c r="A539" s="78">
        <v>531</v>
      </c>
      <c r="B539" s="154" t="s">
        <v>994</v>
      </c>
      <c r="C539" s="177">
        <v>4877.18300441886</v>
      </c>
      <c r="D539" s="177">
        <v>3913.2942950383235</v>
      </c>
      <c r="E539" s="177">
        <v>2079.9913113553125</v>
      </c>
      <c r="F539" s="177">
        <v>1727.1594836699639</v>
      </c>
      <c r="G539" s="177">
        <v>725.26333333333298</v>
      </c>
      <c r="H539" s="178">
        <v>0.10526315789473684</v>
      </c>
      <c r="I539" s="178">
        <v>5.2631578947368418E-2</v>
      </c>
      <c r="J539" s="178">
        <v>0</v>
      </c>
      <c r="K539" s="178">
        <v>0</v>
      </c>
      <c r="L539" s="178">
        <v>0.84210526315789469</v>
      </c>
    </row>
    <row r="540" spans="1:12" outlineLevel="1" x14ac:dyDescent="0.2">
      <c r="A540" s="78">
        <v>532</v>
      </c>
      <c r="B540" s="154" t="s">
        <v>995</v>
      </c>
      <c r="C540" s="177">
        <v>189.01</v>
      </c>
      <c r="D540" s="177">
        <v>2991.713931130485</v>
      </c>
      <c r="E540" s="177">
        <v>1080.3992954434091</v>
      </c>
      <c r="F540" s="177">
        <v>2655.7</v>
      </c>
      <c r="G540" s="177">
        <v>177.98785714285714</v>
      </c>
      <c r="H540" s="178">
        <v>0.48</v>
      </c>
      <c r="I540" s="178">
        <v>0</v>
      </c>
      <c r="J540" s="178">
        <v>0</v>
      </c>
      <c r="K540" s="178">
        <v>0.08</v>
      </c>
      <c r="L540" s="178">
        <v>0.44</v>
      </c>
    </row>
    <row r="541" spans="1:12" outlineLevel="1" x14ac:dyDescent="0.2">
      <c r="A541" s="78">
        <v>533</v>
      </c>
      <c r="B541" s="154" t="s">
        <v>996</v>
      </c>
      <c r="C541" s="177">
        <v>267.43950617283963</v>
      </c>
      <c r="D541" s="177">
        <v>417.37600000000003</v>
      </c>
      <c r="E541" s="177">
        <v>526.36640083298744</v>
      </c>
      <c r="F541" s="177">
        <v>402.71281818181836</v>
      </c>
      <c r="G541" s="177">
        <v>311.29058253022606</v>
      </c>
      <c r="H541" s="178">
        <v>0.14917127071823205</v>
      </c>
      <c r="I541" s="178">
        <v>3.3149171270718231E-2</v>
      </c>
      <c r="J541" s="178">
        <v>0</v>
      </c>
      <c r="K541" s="178">
        <v>3.8674033149171276E-2</v>
      </c>
      <c r="L541" s="178">
        <v>0.77900552486187835</v>
      </c>
    </row>
    <row r="542" spans="1:12" outlineLevel="1" x14ac:dyDescent="0.2">
      <c r="A542" s="78">
        <v>534</v>
      </c>
      <c r="B542" s="154" t="s">
        <v>997</v>
      </c>
      <c r="C542" s="177">
        <v>3560.4312660888791</v>
      </c>
      <c r="D542" s="177">
        <v>3852.7209841222088</v>
      </c>
      <c r="E542" s="177">
        <v>1909.3942506887054</v>
      </c>
      <c r="F542" s="177">
        <v>1062.5755352528843</v>
      </c>
      <c r="G542" s="177">
        <v>814.97193872947037</v>
      </c>
      <c r="H542" s="178">
        <v>0</v>
      </c>
      <c r="I542" s="178">
        <v>0</v>
      </c>
      <c r="J542" s="178">
        <v>0</v>
      </c>
      <c r="K542" s="178">
        <v>0.33333333333333331</v>
      </c>
      <c r="L542" s="178">
        <v>0.66666666666666663</v>
      </c>
    </row>
    <row r="543" spans="1:12" outlineLevel="1" x14ac:dyDescent="0.2">
      <c r="A543" s="78">
        <v>535</v>
      </c>
      <c r="B543" s="154" t="s">
        <v>998</v>
      </c>
      <c r="C543" s="177">
        <v>210.25456140350872</v>
      </c>
      <c r="D543" s="177">
        <v>2398.2343666666679</v>
      </c>
      <c r="E543" s="177">
        <v>0</v>
      </c>
      <c r="F543" s="177">
        <v>519.48357142857174</v>
      </c>
      <c r="G543" s="177">
        <v>517.49188909774455</v>
      </c>
      <c r="H543" s="178">
        <v>4.4776119402985079E-2</v>
      </c>
      <c r="I543" s="178">
        <v>0</v>
      </c>
      <c r="J543" s="178">
        <v>2.9850746268656719E-2</v>
      </c>
      <c r="K543" s="178">
        <v>0.13432835820895525</v>
      </c>
      <c r="L543" s="178">
        <v>0.79104477611940305</v>
      </c>
    </row>
    <row r="544" spans="1:12" outlineLevel="1" x14ac:dyDescent="0.2">
      <c r="A544" s="78">
        <v>536</v>
      </c>
      <c r="B544" s="154" t="s">
        <v>999</v>
      </c>
      <c r="C544" s="177">
        <v>277.69296296296289</v>
      </c>
      <c r="D544" s="177">
        <v>2348.9558667921178</v>
      </c>
      <c r="E544" s="177">
        <v>1625.8986666666683</v>
      </c>
      <c r="F544" s="177">
        <v>1086.111990362476</v>
      </c>
      <c r="G544" s="177">
        <v>338.21786528058118</v>
      </c>
      <c r="H544" s="178">
        <v>0</v>
      </c>
      <c r="I544" s="178">
        <v>0</v>
      </c>
      <c r="J544" s="178">
        <v>0</v>
      </c>
      <c r="K544" s="178">
        <v>0</v>
      </c>
      <c r="L544" s="178">
        <v>1</v>
      </c>
    </row>
    <row r="545" spans="1:12" outlineLevel="1" x14ac:dyDescent="0.2">
      <c r="A545" s="78">
        <v>537</v>
      </c>
      <c r="B545" s="154" t="s">
        <v>1001</v>
      </c>
      <c r="C545" s="177">
        <v>3560.4312660888791</v>
      </c>
      <c r="D545" s="177">
        <v>3852.7209841222088</v>
      </c>
      <c r="E545" s="177">
        <v>1909.3942506887054</v>
      </c>
      <c r="F545" s="177">
        <v>1062.5755352528843</v>
      </c>
      <c r="G545" s="177">
        <v>814.97193872947037</v>
      </c>
      <c r="H545" s="178">
        <v>0</v>
      </c>
      <c r="I545" s="178">
        <v>0.10000000000000002</v>
      </c>
      <c r="J545" s="178">
        <v>0</v>
      </c>
      <c r="K545" s="178">
        <v>0</v>
      </c>
      <c r="L545" s="178">
        <v>0.9</v>
      </c>
    </row>
    <row r="546" spans="1:12" outlineLevel="1" x14ac:dyDescent="0.2">
      <c r="A546" s="78">
        <v>538</v>
      </c>
      <c r="B546" s="154" t="s">
        <v>1002</v>
      </c>
      <c r="C546" s="177">
        <v>3560.4312660888791</v>
      </c>
      <c r="D546" s="177">
        <v>4853.43</v>
      </c>
      <c r="E546" s="177">
        <v>1552.645</v>
      </c>
      <c r="F546" s="177">
        <v>511.29814408866986</v>
      </c>
      <c r="G546" s="177">
        <v>524.73159096635266</v>
      </c>
      <c r="H546" s="178">
        <v>0</v>
      </c>
      <c r="I546" s="178">
        <v>2.222222222222222E-2</v>
      </c>
      <c r="J546" s="178">
        <v>0.17777777777777773</v>
      </c>
      <c r="K546" s="178">
        <v>0.32777777777777783</v>
      </c>
      <c r="L546" s="178">
        <v>0.47222222222222221</v>
      </c>
    </row>
    <row r="547" spans="1:12" outlineLevel="1" x14ac:dyDescent="0.2">
      <c r="A547" s="78">
        <v>539</v>
      </c>
      <c r="B547" s="154" t="s">
        <v>1003</v>
      </c>
      <c r="C547" s="177">
        <v>3560.4312660888791</v>
      </c>
      <c r="D547" s="177">
        <v>3852.7209841222088</v>
      </c>
      <c r="E547" s="177">
        <v>1909.3942506887054</v>
      </c>
      <c r="F547" s="177">
        <v>1062.5755352528843</v>
      </c>
      <c r="G547" s="177">
        <v>814.97193872947037</v>
      </c>
      <c r="H547" s="178">
        <v>0</v>
      </c>
      <c r="I547" s="178">
        <v>0.11764705882352941</v>
      </c>
      <c r="J547" s="178">
        <v>0</v>
      </c>
      <c r="K547" s="178">
        <v>0.26470588235294112</v>
      </c>
      <c r="L547" s="178">
        <v>0.61764705882352944</v>
      </c>
    </row>
    <row r="548" spans="1:12" outlineLevel="1" x14ac:dyDescent="0.2">
      <c r="A548" s="78">
        <v>540</v>
      </c>
      <c r="B548" s="154" t="s">
        <v>1007</v>
      </c>
      <c r="C548" s="177">
        <v>3460.5285840875736</v>
      </c>
      <c r="D548" s="177">
        <v>5498.6224249998158</v>
      </c>
      <c r="E548" s="177">
        <v>3738.4933333333352</v>
      </c>
      <c r="F548" s="177">
        <v>2896.1446041370136</v>
      </c>
      <c r="G548" s="177">
        <v>872.28051531663971</v>
      </c>
      <c r="H548" s="178">
        <v>0</v>
      </c>
      <c r="I548" s="178">
        <v>0</v>
      </c>
      <c r="J548" s="178">
        <v>0</v>
      </c>
      <c r="K548" s="178">
        <v>0</v>
      </c>
      <c r="L548" s="178">
        <v>1</v>
      </c>
    </row>
    <row r="549" spans="1:12" outlineLevel="1" x14ac:dyDescent="0.2">
      <c r="A549" s="78">
        <v>541</v>
      </c>
      <c r="B549" s="154" t="s">
        <v>1008</v>
      </c>
      <c r="C549" s="177">
        <v>1105.3800000000001</v>
      </c>
      <c r="D549" s="177">
        <v>2094.7849999999999</v>
      </c>
      <c r="E549" s="177">
        <v>1171.5733333333335</v>
      </c>
      <c r="F549" s="177">
        <v>352.17505952380964</v>
      </c>
      <c r="G549" s="177">
        <v>465.80208159400155</v>
      </c>
      <c r="H549" s="178">
        <v>9.6551724137931033E-2</v>
      </c>
      <c r="I549" s="178">
        <v>4.8275862068965517E-2</v>
      </c>
      <c r="J549" s="178">
        <v>2.7586206896551727E-2</v>
      </c>
      <c r="K549" s="178">
        <v>0.20689655172413793</v>
      </c>
      <c r="L549" s="178">
        <v>0.6206896551724137</v>
      </c>
    </row>
    <row r="550" spans="1:12" outlineLevel="1" x14ac:dyDescent="0.2">
      <c r="A550" s="78">
        <v>542</v>
      </c>
      <c r="B550" s="154" t="s">
        <v>1009</v>
      </c>
      <c r="C550" s="177">
        <v>334.28932814992038</v>
      </c>
      <c r="D550" s="177">
        <v>2426.4702560809037</v>
      </c>
      <c r="E550" s="177">
        <v>1134.55</v>
      </c>
      <c r="F550" s="177">
        <v>402.42391071556739</v>
      </c>
      <c r="G550" s="177">
        <v>198.22294005102046</v>
      </c>
      <c r="H550" s="178">
        <v>7.0921985815602835E-3</v>
      </c>
      <c r="I550" s="178">
        <v>9.2198581560283682E-2</v>
      </c>
      <c r="J550" s="178">
        <v>5.6737588652482268E-2</v>
      </c>
      <c r="K550" s="178">
        <v>4.2553191489361701E-2</v>
      </c>
      <c r="L550" s="178">
        <v>0.80141843971631199</v>
      </c>
    </row>
    <row r="551" spans="1:12" outlineLevel="1" x14ac:dyDescent="0.2">
      <c r="A551" s="78">
        <v>543</v>
      </c>
      <c r="B551" s="154" t="s">
        <v>1010</v>
      </c>
      <c r="C551" s="177">
        <v>0</v>
      </c>
      <c r="D551" s="177">
        <v>0</v>
      </c>
      <c r="E551" s="177">
        <v>0</v>
      </c>
      <c r="F551" s="177">
        <v>0</v>
      </c>
      <c r="G551" s="177">
        <v>288.97019230769223</v>
      </c>
      <c r="H551" s="178">
        <v>0</v>
      </c>
      <c r="I551" s="178">
        <v>0</v>
      </c>
      <c r="J551" s="178">
        <v>0</v>
      </c>
      <c r="K551" s="178">
        <v>0</v>
      </c>
      <c r="L551" s="178">
        <v>1</v>
      </c>
    </row>
    <row r="552" spans="1:12" outlineLevel="1" x14ac:dyDescent="0.2">
      <c r="A552" s="78">
        <v>544</v>
      </c>
      <c r="B552" s="154" t="s">
        <v>290</v>
      </c>
      <c r="C552" s="177">
        <v>3196.6143548387095</v>
      </c>
      <c r="D552" s="177">
        <v>4046.2514542248314</v>
      </c>
      <c r="E552" s="177">
        <v>1331.5</v>
      </c>
      <c r="F552" s="177">
        <v>1300.6554124394386</v>
      </c>
      <c r="G552" s="177">
        <v>742.44216699618346</v>
      </c>
      <c r="H552" s="178">
        <v>4.084158415841585E-2</v>
      </c>
      <c r="I552" s="178">
        <v>9.5915841584158404E-2</v>
      </c>
      <c r="J552" s="178">
        <v>8.8490099009900999E-2</v>
      </c>
      <c r="K552" s="178">
        <v>0.32982673267326734</v>
      </c>
      <c r="L552" s="178">
        <v>0.44492574257425738</v>
      </c>
    </row>
    <row r="553" spans="1:12" outlineLevel="1" x14ac:dyDescent="0.2">
      <c r="A553" s="78">
        <v>545</v>
      </c>
      <c r="B553" s="154" t="s">
        <v>1011</v>
      </c>
      <c r="C553" s="177">
        <v>277.69296296296289</v>
      </c>
      <c r="D553" s="177">
        <v>2348.9558667921178</v>
      </c>
      <c r="E553" s="177">
        <v>1625.8986666666683</v>
      </c>
      <c r="F553" s="177">
        <v>1086.111990362476</v>
      </c>
      <c r="G553" s="177">
        <v>338.21786528058118</v>
      </c>
      <c r="H553" s="178">
        <v>0</v>
      </c>
      <c r="I553" s="178">
        <v>0</v>
      </c>
      <c r="J553" s="178">
        <v>0</v>
      </c>
      <c r="K553" s="178">
        <v>0</v>
      </c>
      <c r="L553" s="178">
        <v>1</v>
      </c>
    </row>
    <row r="554" spans="1:12" outlineLevel="1" x14ac:dyDescent="0.2">
      <c r="A554" s="78">
        <v>546</v>
      </c>
      <c r="B554" s="154" t="s">
        <v>1012</v>
      </c>
      <c r="C554" s="177">
        <v>108.97866666666664</v>
      </c>
      <c r="D554" s="177">
        <v>2645.0529824561404</v>
      </c>
      <c r="E554" s="177">
        <v>2359.0699999999997</v>
      </c>
      <c r="F554" s="177">
        <v>1356.1383014755197</v>
      </c>
      <c r="G554" s="177">
        <v>310.20543487312983</v>
      </c>
      <c r="H554" s="178">
        <v>3.8732394366197187E-2</v>
      </c>
      <c r="I554" s="178">
        <v>7.0422535211267609E-2</v>
      </c>
      <c r="J554" s="178">
        <v>2.2887323943661969E-2</v>
      </c>
      <c r="K554" s="178">
        <v>0.14612676056338028</v>
      </c>
      <c r="L554" s="178">
        <v>0.72183098591549288</v>
      </c>
    </row>
    <row r="555" spans="1:12" outlineLevel="1" x14ac:dyDescent="0.2">
      <c r="A555" s="78">
        <v>547</v>
      </c>
      <c r="B555" s="154" t="s">
        <v>1013</v>
      </c>
      <c r="C555" s="177">
        <v>642.37607642031219</v>
      </c>
      <c r="D555" s="177">
        <v>3560.8388170289854</v>
      </c>
      <c r="E555" s="177">
        <v>0</v>
      </c>
      <c r="F555" s="177">
        <v>703.82925110849271</v>
      </c>
      <c r="G555" s="177">
        <v>312.12497449174748</v>
      </c>
      <c r="H555" s="178">
        <v>0</v>
      </c>
      <c r="I555" s="178">
        <v>0</v>
      </c>
      <c r="J555" s="178">
        <v>0</v>
      </c>
      <c r="K555" s="178">
        <v>0</v>
      </c>
      <c r="L555" s="178">
        <v>1</v>
      </c>
    </row>
    <row r="556" spans="1:12" outlineLevel="1" x14ac:dyDescent="0.2">
      <c r="A556" s="78">
        <v>548</v>
      </c>
      <c r="B556" s="154" t="s">
        <v>1014</v>
      </c>
      <c r="C556" s="177">
        <v>0</v>
      </c>
      <c r="D556" s="177">
        <v>0</v>
      </c>
      <c r="E556" s="177">
        <v>1459.67</v>
      </c>
      <c r="F556" s="177">
        <v>538.76771428571419</v>
      </c>
      <c r="G556" s="177">
        <v>523.92403846153843</v>
      </c>
      <c r="H556" s="178">
        <v>0</v>
      </c>
      <c r="I556" s="178">
        <v>0</v>
      </c>
      <c r="J556" s="178">
        <v>0</v>
      </c>
      <c r="K556" s="178">
        <v>0</v>
      </c>
      <c r="L556" s="178">
        <v>1</v>
      </c>
    </row>
    <row r="557" spans="1:12" outlineLevel="1" x14ac:dyDescent="0.2">
      <c r="A557" s="78">
        <v>549</v>
      </c>
      <c r="B557" s="154" t="s">
        <v>1015</v>
      </c>
      <c r="C557" s="177">
        <v>0</v>
      </c>
      <c r="D557" s="177">
        <v>0</v>
      </c>
      <c r="E557" s="177">
        <v>0</v>
      </c>
      <c r="F557" s="177">
        <v>0</v>
      </c>
      <c r="G557" s="177">
        <v>551.29399999999998</v>
      </c>
      <c r="H557" s="178">
        <v>9.0909090909090912E-2</v>
      </c>
      <c r="I557" s="178">
        <v>0</v>
      </c>
      <c r="J557" s="178">
        <v>0</v>
      </c>
      <c r="K557" s="178">
        <v>0</v>
      </c>
      <c r="L557" s="178">
        <v>0.90909090909090906</v>
      </c>
    </row>
    <row r="558" spans="1:12" outlineLevel="1" x14ac:dyDescent="0.2">
      <c r="A558" s="78">
        <v>550</v>
      </c>
      <c r="B558" s="154" t="s">
        <v>1017</v>
      </c>
      <c r="C558" s="177">
        <v>226.8833810280866</v>
      </c>
      <c r="D558" s="177">
        <v>2880.1862370370363</v>
      </c>
      <c r="E558" s="177">
        <v>1190.5862500000003</v>
      </c>
      <c r="F558" s="177">
        <v>891.15219417475726</v>
      </c>
      <c r="G558" s="177">
        <v>384.62351265084584</v>
      </c>
      <c r="H558" s="178">
        <v>0</v>
      </c>
      <c r="I558" s="178">
        <v>0</v>
      </c>
      <c r="J558" s="178">
        <v>0</v>
      </c>
      <c r="K558" s="178">
        <v>6.6666666666666666E-2</v>
      </c>
      <c r="L558" s="178">
        <v>0.93333333333333335</v>
      </c>
    </row>
    <row r="559" spans="1:12" outlineLevel="1" x14ac:dyDescent="0.2">
      <c r="A559" s="78">
        <v>551</v>
      </c>
      <c r="B559" s="154" t="s">
        <v>1018</v>
      </c>
      <c r="C559" s="177">
        <v>346.03653675213673</v>
      </c>
      <c r="D559" s="177">
        <v>3438.0991671672305</v>
      </c>
      <c r="E559" s="177">
        <v>754.47337500000003</v>
      </c>
      <c r="F559" s="177">
        <v>1146.4805676108369</v>
      </c>
      <c r="G559" s="177">
        <v>642.07000000000005</v>
      </c>
      <c r="H559" s="178">
        <v>0</v>
      </c>
      <c r="I559" s="178">
        <v>0.14285714285714285</v>
      </c>
      <c r="J559" s="178">
        <v>0</v>
      </c>
      <c r="K559" s="178">
        <v>0</v>
      </c>
      <c r="L559" s="178">
        <v>0.8571428571428571</v>
      </c>
    </row>
    <row r="560" spans="1:12" outlineLevel="1" x14ac:dyDescent="0.2">
      <c r="A560" s="78">
        <v>552</v>
      </c>
      <c r="B560" s="154" t="s">
        <v>1019</v>
      </c>
      <c r="C560" s="177">
        <v>1577.8969800457098</v>
      </c>
      <c r="D560" s="177">
        <v>3009.2377410317081</v>
      </c>
      <c r="E560" s="177">
        <v>2042.8507142857147</v>
      </c>
      <c r="F560" s="177">
        <v>273.52</v>
      </c>
      <c r="G560" s="177">
        <v>551.15535714285681</v>
      </c>
      <c r="H560" s="178">
        <v>0</v>
      </c>
      <c r="I560" s="178">
        <v>4.3478260869565223E-2</v>
      </c>
      <c r="J560" s="178">
        <v>0</v>
      </c>
      <c r="K560" s="178">
        <v>4.3478260869565223E-2</v>
      </c>
      <c r="L560" s="178">
        <v>0.91304347826086951</v>
      </c>
    </row>
    <row r="561" spans="1:12" outlineLevel="1" x14ac:dyDescent="0.2">
      <c r="A561" s="78">
        <v>553</v>
      </c>
      <c r="B561" s="154" t="s">
        <v>1020</v>
      </c>
      <c r="C561" s="177">
        <v>0</v>
      </c>
      <c r="D561" s="177">
        <v>0</v>
      </c>
      <c r="E561" s="177">
        <v>0</v>
      </c>
      <c r="F561" s="177">
        <v>0</v>
      </c>
      <c r="G561" s="177">
        <v>0</v>
      </c>
      <c r="H561" s="178">
        <v>0</v>
      </c>
      <c r="I561" s="178">
        <v>0</v>
      </c>
      <c r="J561" s="178">
        <v>0</v>
      </c>
      <c r="K561" s="178">
        <v>0</v>
      </c>
      <c r="L561" s="178">
        <v>1</v>
      </c>
    </row>
    <row r="562" spans="1:12" outlineLevel="1" x14ac:dyDescent="0.2">
      <c r="A562" s="78">
        <v>554</v>
      </c>
      <c r="B562" s="154" t="s">
        <v>1024</v>
      </c>
      <c r="C562" s="177">
        <v>2364.4236263910029</v>
      </c>
      <c r="D562" s="177">
        <v>3091.3928712904467</v>
      </c>
      <c r="E562" s="177">
        <v>1481.6388581697045</v>
      </c>
      <c r="F562" s="177">
        <v>782.52552419599988</v>
      </c>
      <c r="G562" s="177">
        <v>417.75553924144521</v>
      </c>
      <c r="H562" s="178">
        <v>0</v>
      </c>
      <c r="I562" s="178">
        <v>0</v>
      </c>
      <c r="J562" s="178">
        <v>0.14285714285714285</v>
      </c>
      <c r="K562" s="178">
        <v>0.5714285714285714</v>
      </c>
      <c r="L562" s="178">
        <v>0.2857142857142857</v>
      </c>
    </row>
    <row r="563" spans="1:12" outlineLevel="1" x14ac:dyDescent="0.2">
      <c r="A563" s="78">
        <v>555</v>
      </c>
      <c r="B563" s="154" t="s">
        <v>1025</v>
      </c>
      <c r="C563" s="177">
        <v>457.81</v>
      </c>
      <c r="D563" s="177">
        <v>0</v>
      </c>
      <c r="E563" s="177">
        <v>536.04</v>
      </c>
      <c r="F563" s="177">
        <v>265.89228571428572</v>
      </c>
      <c r="G563" s="177">
        <v>243.5887931334203</v>
      </c>
      <c r="H563" s="178">
        <v>2.53968253968254E-2</v>
      </c>
      <c r="I563" s="178">
        <v>0</v>
      </c>
      <c r="J563" s="178">
        <v>6.3492063492063492E-3</v>
      </c>
      <c r="K563" s="178">
        <v>2.222222222222222E-2</v>
      </c>
      <c r="L563" s="178">
        <v>0.946031746031746</v>
      </c>
    </row>
    <row r="564" spans="1:12" outlineLevel="1" x14ac:dyDescent="0.2">
      <c r="A564" s="78">
        <v>556</v>
      </c>
      <c r="B564" s="154" t="s">
        <v>279</v>
      </c>
      <c r="C564" s="177">
        <v>1412.7073040274938</v>
      </c>
      <c r="D564" s="177">
        <v>3337.7924915664007</v>
      </c>
      <c r="E564" s="177">
        <v>1482.8798910984856</v>
      </c>
      <c r="F564" s="177">
        <v>980.13950473154182</v>
      </c>
      <c r="G564" s="177">
        <v>316.00779935305036</v>
      </c>
      <c r="H564" s="178">
        <v>4.0993945509586245E-2</v>
      </c>
      <c r="I564" s="178">
        <v>9.0943491422805126E-2</v>
      </c>
      <c r="J564" s="178">
        <v>1.463168516649848E-2</v>
      </c>
      <c r="K564" s="178">
        <v>0.18945509586276468</v>
      </c>
      <c r="L564" s="178">
        <v>0.6639757820383454</v>
      </c>
    </row>
    <row r="565" spans="1:12" outlineLevel="1" x14ac:dyDescent="0.2">
      <c r="A565" s="78">
        <v>557</v>
      </c>
      <c r="B565" s="154" t="s">
        <v>1027</v>
      </c>
      <c r="C565" s="177">
        <v>2082.882470147712</v>
      </c>
      <c r="D565" s="177">
        <v>3016.4927961739277</v>
      </c>
      <c r="E565" s="177">
        <v>1196.2058666666669</v>
      </c>
      <c r="F565" s="177">
        <v>876.53451082184461</v>
      </c>
      <c r="G565" s="177">
        <v>283.73500000000001</v>
      </c>
      <c r="H565" s="178">
        <v>0</v>
      </c>
      <c r="I565" s="178">
        <v>0</v>
      </c>
      <c r="J565" s="178">
        <v>0</v>
      </c>
      <c r="K565" s="178">
        <v>0</v>
      </c>
      <c r="L565" s="178">
        <v>1</v>
      </c>
    </row>
    <row r="566" spans="1:12" outlineLevel="1" x14ac:dyDescent="0.2">
      <c r="A566" s="78">
        <v>558</v>
      </c>
      <c r="B566" s="154" t="s">
        <v>1028</v>
      </c>
      <c r="C566" s="177">
        <v>242.84265512637438</v>
      </c>
      <c r="D566" s="177">
        <v>667.64896209140613</v>
      </c>
      <c r="E566" s="177">
        <v>526.36640083298744</v>
      </c>
      <c r="F566" s="177">
        <v>233.866145950933</v>
      </c>
      <c r="G566" s="177">
        <v>235.61705803977196</v>
      </c>
      <c r="H566" s="178">
        <v>9.0909090909090898E-2</v>
      </c>
      <c r="I566" s="178">
        <v>0.45454545454545442</v>
      </c>
      <c r="J566" s="178">
        <v>0</v>
      </c>
      <c r="K566" s="178">
        <v>0</v>
      </c>
      <c r="L566" s="178">
        <v>0.45454545454545453</v>
      </c>
    </row>
    <row r="567" spans="1:12" outlineLevel="1" x14ac:dyDescent="0.2">
      <c r="A567" s="78">
        <v>559</v>
      </c>
      <c r="B567" s="154" t="s">
        <v>1029</v>
      </c>
      <c r="C567" s="177">
        <v>242.84265512637438</v>
      </c>
      <c r="D567" s="177">
        <v>667.64896209140613</v>
      </c>
      <c r="E567" s="177">
        <v>526.36640083298744</v>
      </c>
      <c r="F567" s="177">
        <v>291.99616161616171</v>
      </c>
      <c r="G567" s="177">
        <v>279.87749811035548</v>
      </c>
      <c r="H567" s="178">
        <v>2.0833333333333336E-2</v>
      </c>
      <c r="I567" s="178">
        <v>0</v>
      </c>
      <c r="J567" s="178">
        <v>4.1666666666666671E-2</v>
      </c>
      <c r="K567" s="178">
        <v>0.45833333333333331</v>
      </c>
      <c r="L567" s="178">
        <v>0.47916666666666669</v>
      </c>
    </row>
    <row r="568" spans="1:12" outlineLevel="1" x14ac:dyDescent="0.2">
      <c r="A568" s="78">
        <v>560</v>
      </c>
      <c r="B568" s="154" t="s">
        <v>1030</v>
      </c>
      <c r="C568" s="177">
        <v>2082.882470147712</v>
      </c>
      <c r="D568" s="177">
        <v>3016.4927961739277</v>
      </c>
      <c r="E568" s="177">
        <v>1196.2058666666669</v>
      </c>
      <c r="F568" s="177">
        <v>876.53451082184461</v>
      </c>
      <c r="G568" s="177">
        <v>614.11049720659923</v>
      </c>
      <c r="H568" s="178">
        <v>0</v>
      </c>
      <c r="I568" s="178">
        <v>0</v>
      </c>
      <c r="J568" s="178">
        <v>0</v>
      </c>
      <c r="K568" s="178">
        <v>0</v>
      </c>
      <c r="L568" s="178">
        <v>1</v>
      </c>
    </row>
    <row r="569" spans="1:12" outlineLevel="1" x14ac:dyDescent="0.2">
      <c r="A569" s="78">
        <v>561</v>
      </c>
      <c r="B569" s="154" t="s">
        <v>1031</v>
      </c>
      <c r="C569" s="177">
        <v>0</v>
      </c>
      <c r="D569" s="177">
        <v>0</v>
      </c>
      <c r="E569" s="177">
        <v>0</v>
      </c>
      <c r="F569" s="177">
        <v>0</v>
      </c>
      <c r="G569" s="177">
        <v>0</v>
      </c>
      <c r="H569" s="178">
        <v>0</v>
      </c>
      <c r="I569" s="178">
        <v>0</v>
      </c>
      <c r="J569" s="178">
        <v>0</v>
      </c>
      <c r="K569" s="178">
        <v>0.4</v>
      </c>
      <c r="L569" s="178">
        <v>0.60000000000000009</v>
      </c>
    </row>
    <row r="570" spans="1:12" outlineLevel="1" x14ac:dyDescent="0.2">
      <c r="A570" s="78">
        <v>562</v>
      </c>
      <c r="B570" s="154" t="s">
        <v>1036</v>
      </c>
      <c r="C570" s="177">
        <v>346.03653675213673</v>
      </c>
      <c r="D570" s="177">
        <v>3438.0991671672305</v>
      </c>
      <c r="E570" s="177">
        <v>754.47337500000003</v>
      </c>
      <c r="F570" s="177">
        <v>1146.4805676108369</v>
      </c>
      <c r="G570" s="177">
        <v>378.48</v>
      </c>
      <c r="H570" s="178">
        <v>0</v>
      </c>
      <c r="I570" s="178">
        <v>0</v>
      </c>
      <c r="J570" s="178">
        <v>0</v>
      </c>
      <c r="K570" s="178">
        <v>6.2499999999999993E-2</v>
      </c>
      <c r="L570" s="178">
        <v>0.93750000000000011</v>
      </c>
    </row>
    <row r="571" spans="1:12" outlineLevel="1" x14ac:dyDescent="0.2">
      <c r="A571" s="78">
        <v>563</v>
      </c>
      <c r="B571" s="154" t="s">
        <v>1038</v>
      </c>
      <c r="C571" s="177">
        <v>1635.5</v>
      </c>
      <c r="D571" s="177">
        <v>1016.4784968982912</v>
      </c>
      <c r="E571" s="177">
        <v>686.95857499999977</v>
      </c>
      <c r="F571" s="177">
        <v>265.46041666666667</v>
      </c>
      <c r="G571" s="177">
        <v>399.79999999999995</v>
      </c>
      <c r="H571" s="178">
        <v>2.7027027027027022E-2</v>
      </c>
      <c r="I571" s="178">
        <v>0</v>
      </c>
      <c r="J571" s="178">
        <v>5.4054054054054043E-2</v>
      </c>
      <c r="K571" s="178">
        <v>0.37837837837837834</v>
      </c>
      <c r="L571" s="178">
        <v>0.54054054054054046</v>
      </c>
    </row>
    <row r="572" spans="1:12" outlineLevel="1" x14ac:dyDescent="0.2">
      <c r="A572" s="78">
        <v>564</v>
      </c>
      <c r="B572" s="154" t="s">
        <v>1039</v>
      </c>
      <c r="C572" s="177">
        <v>0</v>
      </c>
      <c r="D572" s="177">
        <v>2807.7014666666664</v>
      </c>
      <c r="E572" s="177">
        <v>1139.9687500000002</v>
      </c>
      <c r="F572" s="177">
        <v>480.44284960965899</v>
      </c>
      <c r="G572" s="177">
        <v>507.5106805787579</v>
      </c>
      <c r="H572" s="178">
        <v>0</v>
      </c>
      <c r="I572" s="178">
        <v>0</v>
      </c>
      <c r="J572" s="178">
        <v>0</v>
      </c>
      <c r="K572" s="178">
        <v>0.2857142857142857</v>
      </c>
      <c r="L572" s="178">
        <v>0.7142857142857143</v>
      </c>
    </row>
    <row r="573" spans="1:12" outlineLevel="1" x14ac:dyDescent="0.2">
      <c r="A573" s="78">
        <v>565</v>
      </c>
      <c r="B573" s="154" t="s">
        <v>1040</v>
      </c>
      <c r="C573" s="177">
        <v>0</v>
      </c>
      <c r="D573" s="177">
        <v>4527.8976373626365</v>
      </c>
      <c r="E573" s="177">
        <v>0</v>
      </c>
      <c r="F573" s="177">
        <v>2698.752857142857</v>
      </c>
      <c r="G573" s="177">
        <v>1113.7199999999973</v>
      </c>
      <c r="H573" s="178">
        <v>2.777777777777778E-2</v>
      </c>
      <c r="I573" s="178">
        <v>0.3518518518518518</v>
      </c>
      <c r="J573" s="178">
        <v>9.2592592592592587E-3</v>
      </c>
      <c r="K573" s="178">
        <v>0.19444444444444445</v>
      </c>
      <c r="L573" s="178">
        <v>0.41666666666666663</v>
      </c>
    </row>
    <row r="574" spans="1:12" outlineLevel="1" x14ac:dyDescent="0.2">
      <c r="A574" s="78">
        <v>566</v>
      </c>
      <c r="B574" s="154" t="s">
        <v>123</v>
      </c>
      <c r="C574" s="177">
        <v>2233.4549999999999</v>
      </c>
      <c r="D574" s="177">
        <v>6306.2442657342699</v>
      </c>
      <c r="E574" s="177">
        <v>3738.4933333333352</v>
      </c>
      <c r="F574" s="177">
        <v>3930.7341547619058</v>
      </c>
      <c r="G574" s="177">
        <v>925.69753716879006</v>
      </c>
      <c r="H574" s="178">
        <v>1.4598540145985399E-2</v>
      </c>
      <c r="I574" s="178">
        <v>0.10948905109489049</v>
      </c>
      <c r="J574" s="178">
        <v>7.2992700729926996E-3</v>
      </c>
      <c r="K574" s="178">
        <v>0.14598540145985398</v>
      </c>
      <c r="L574" s="178">
        <v>0.72262773722627738</v>
      </c>
    </row>
    <row r="575" spans="1:12" outlineLevel="1" x14ac:dyDescent="0.2">
      <c r="A575" s="78">
        <v>567</v>
      </c>
      <c r="B575" s="154" t="s">
        <v>60</v>
      </c>
      <c r="C575" s="177">
        <v>0</v>
      </c>
      <c r="D575" s="177">
        <v>1795.8971060606061</v>
      </c>
      <c r="E575" s="177">
        <v>1024.77</v>
      </c>
      <c r="F575" s="177">
        <v>1075.3817947154473</v>
      </c>
      <c r="G575" s="177">
        <v>547.86199999999997</v>
      </c>
      <c r="H575" s="178">
        <v>0</v>
      </c>
      <c r="I575" s="178">
        <v>0</v>
      </c>
      <c r="J575" s="178">
        <v>0</v>
      </c>
      <c r="K575" s="178">
        <v>0.66666666666666674</v>
      </c>
      <c r="L575" s="178">
        <v>0.33333333333333337</v>
      </c>
    </row>
    <row r="576" spans="1:12" outlineLevel="1" x14ac:dyDescent="0.2">
      <c r="A576" s="78">
        <v>568</v>
      </c>
      <c r="B576" s="154" t="s">
        <v>1041</v>
      </c>
      <c r="C576" s="177">
        <v>4877.18300441886</v>
      </c>
      <c r="D576" s="177">
        <v>3913.2942950383235</v>
      </c>
      <c r="E576" s="177">
        <v>2079.9913113553125</v>
      </c>
      <c r="F576" s="177">
        <v>1727.1594836699639</v>
      </c>
      <c r="G576" s="177">
        <v>751.5860935926662</v>
      </c>
      <c r="H576" s="178">
        <v>0</v>
      </c>
      <c r="I576" s="178">
        <v>0</v>
      </c>
      <c r="J576" s="178">
        <v>0</v>
      </c>
      <c r="K576" s="178">
        <v>0.11111111111111112</v>
      </c>
      <c r="L576" s="178">
        <v>0.88888888888888895</v>
      </c>
    </row>
    <row r="577" spans="1:12" outlineLevel="1" x14ac:dyDescent="0.2">
      <c r="A577" s="78">
        <v>569</v>
      </c>
      <c r="B577" s="154" t="s">
        <v>1043</v>
      </c>
      <c r="C577" s="177">
        <v>1174.7827058449425</v>
      </c>
      <c r="D577" s="177">
        <v>3320.3264997584574</v>
      </c>
      <c r="E577" s="177">
        <v>1241.3366394081002</v>
      </c>
      <c r="F577" s="177">
        <v>989.02764726564396</v>
      </c>
      <c r="G577" s="177">
        <v>320.63183348510211</v>
      </c>
      <c r="H577" s="178">
        <v>1</v>
      </c>
      <c r="I577" s="178">
        <v>0</v>
      </c>
      <c r="J577" s="178">
        <v>0</v>
      </c>
      <c r="K577" s="178">
        <v>0</v>
      </c>
      <c r="L577" s="178">
        <v>0</v>
      </c>
    </row>
    <row r="578" spans="1:12" outlineLevel="1" x14ac:dyDescent="0.2">
      <c r="A578" s="78">
        <v>570</v>
      </c>
      <c r="B578" s="154" t="s">
        <v>1044</v>
      </c>
      <c r="C578" s="177">
        <v>335.55699999999996</v>
      </c>
      <c r="D578" s="177">
        <v>3883.0554545454547</v>
      </c>
      <c r="E578" s="177">
        <v>0</v>
      </c>
      <c r="F578" s="177">
        <v>470.6925</v>
      </c>
      <c r="G578" s="177">
        <v>371.92833333333328</v>
      </c>
      <c r="H578" s="178">
        <v>0.20408163265306123</v>
      </c>
      <c r="I578" s="178">
        <v>2.0408163265306121E-2</v>
      </c>
      <c r="J578" s="178">
        <v>0</v>
      </c>
      <c r="K578" s="178">
        <v>0.2857142857142857</v>
      </c>
      <c r="L578" s="178">
        <v>0.48979591836734693</v>
      </c>
    </row>
    <row r="579" spans="1:12" outlineLevel="1" x14ac:dyDescent="0.2">
      <c r="A579" s="78">
        <v>571</v>
      </c>
      <c r="B579" s="154" t="s">
        <v>1048</v>
      </c>
      <c r="C579" s="177">
        <v>346.03653675213673</v>
      </c>
      <c r="D579" s="177">
        <v>3438.0991671672305</v>
      </c>
      <c r="E579" s="177">
        <v>754.47337500000003</v>
      </c>
      <c r="F579" s="177">
        <v>1146.4805676108369</v>
      </c>
      <c r="G579" s="177">
        <v>369.44526804165429</v>
      </c>
      <c r="H579" s="178">
        <v>0</v>
      </c>
      <c r="I579" s="178">
        <v>0</v>
      </c>
      <c r="J579" s="178">
        <v>0</v>
      </c>
      <c r="K579" s="178">
        <v>0</v>
      </c>
      <c r="L579" s="178">
        <v>1</v>
      </c>
    </row>
    <row r="580" spans="1:12" outlineLevel="1" x14ac:dyDescent="0.2">
      <c r="A580" s="78">
        <v>572</v>
      </c>
      <c r="B580" s="154" t="s">
        <v>1049</v>
      </c>
      <c r="C580" s="177">
        <v>0</v>
      </c>
      <c r="D580" s="177">
        <v>5086.9945946712014</v>
      </c>
      <c r="E580" s="177">
        <v>1687.6125</v>
      </c>
      <c r="F580" s="177">
        <v>1207.8124695930737</v>
      </c>
      <c r="G580" s="177">
        <v>846.26020501948074</v>
      </c>
      <c r="H580" s="178">
        <v>0</v>
      </c>
      <c r="I580" s="178">
        <v>0</v>
      </c>
      <c r="J580" s="178">
        <v>0</v>
      </c>
      <c r="K580" s="178">
        <v>1</v>
      </c>
      <c r="L580" s="178">
        <v>0</v>
      </c>
    </row>
    <row r="581" spans="1:12" outlineLevel="1" x14ac:dyDescent="0.2">
      <c r="A581" s="78">
        <v>573</v>
      </c>
      <c r="B581" s="154" t="s">
        <v>1050</v>
      </c>
      <c r="C581" s="177">
        <v>178.72928571428542</v>
      </c>
      <c r="D581" s="177">
        <v>0</v>
      </c>
      <c r="E581" s="177">
        <v>0</v>
      </c>
      <c r="F581" s="177">
        <v>222.40287076923087</v>
      </c>
      <c r="G581" s="177">
        <v>196.28131428571464</v>
      </c>
      <c r="H581" s="178">
        <v>0</v>
      </c>
      <c r="I581" s="178">
        <v>0</v>
      </c>
      <c r="J581" s="178">
        <v>0</v>
      </c>
      <c r="K581" s="178">
        <v>0</v>
      </c>
      <c r="L581" s="178">
        <v>1</v>
      </c>
    </row>
    <row r="582" spans="1:12" outlineLevel="1" x14ac:dyDescent="0.2">
      <c r="A582" s="78">
        <v>574</v>
      </c>
      <c r="B582" s="154" t="s">
        <v>1051</v>
      </c>
      <c r="C582" s="177">
        <v>483.78333333333319</v>
      </c>
      <c r="D582" s="177">
        <v>0</v>
      </c>
      <c r="E582" s="177">
        <v>0</v>
      </c>
      <c r="F582" s="177">
        <v>290.96874909063064</v>
      </c>
      <c r="G582" s="177">
        <v>285.43103253102936</v>
      </c>
      <c r="H582" s="178">
        <v>0.11283185840707965</v>
      </c>
      <c r="I582" s="178">
        <v>4.4247787610619468E-3</v>
      </c>
      <c r="J582" s="178">
        <v>1.1061946902654867E-2</v>
      </c>
      <c r="K582" s="178">
        <v>0.27212389380530971</v>
      </c>
      <c r="L582" s="178">
        <v>0.59955752212389379</v>
      </c>
    </row>
    <row r="583" spans="1:12" outlineLevel="1" x14ac:dyDescent="0.2">
      <c r="A583" s="78">
        <v>575</v>
      </c>
      <c r="B583" s="154" t="s">
        <v>1052</v>
      </c>
      <c r="C583" s="177">
        <v>473.9592415117383</v>
      </c>
      <c r="D583" s="177">
        <v>4626.9801238496639</v>
      </c>
      <c r="E583" s="177">
        <v>2439.5246527777772</v>
      </c>
      <c r="F583" s="177">
        <v>502.02</v>
      </c>
      <c r="G583" s="177">
        <v>593.36055408845834</v>
      </c>
      <c r="H583" s="178">
        <v>0</v>
      </c>
      <c r="I583" s="178">
        <v>0</v>
      </c>
      <c r="J583" s="178">
        <v>0</v>
      </c>
      <c r="K583" s="178">
        <v>0.41666666666666669</v>
      </c>
      <c r="L583" s="178">
        <v>0.58333333333333337</v>
      </c>
    </row>
    <row r="584" spans="1:12" outlineLevel="1" x14ac:dyDescent="0.2">
      <c r="A584" s="78">
        <v>576</v>
      </c>
      <c r="B584" s="154" t="s">
        <v>1053</v>
      </c>
      <c r="C584" s="177">
        <v>1610.1799999999998</v>
      </c>
      <c r="D584" s="177">
        <v>3323.2851126704627</v>
      </c>
      <c r="E584" s="177">
        <v>1605.7066666666701</v>
      </c>
      <c r="F584" s="177">
        <v>1294.7777186171761</v>
      </c>
      <c r="G584" s="177">
        <v>745.09486528570858</v>
      </c>
      <c r="H584" s="178">
        <v>0</v>
      </c>
      <c r="I584" s="178">
        <v>0</v>
      </c>
      <c r="J584" s="178">
        <v>0</v>
      </c>
      <c r="K584" s="178">
        <v>0</v>
      </c>
      <c r="L584" s="178">
        <v>1</v>
      </c>
    </row>
    <row r="585" spans="1:12" outlineLevel="1" x14ac:dyDescent="0.2">
      <c r="A585" s="78">
        <v>577</v>
      </c>
      <c r="B585" s="154" t="s">
        <v>1054</v>
      </c>
      <c r="C585" s="177">
        <v>1577.8969800457098</v>
      </c>
      <c r="D585" s="177">
        <v>3009.2377410317081</v>
      </c>
      <c r="E585" s="177">
        <v>2042.8507142857147</v>
      </c>
      <c r="F585" s="177">
        <v>1018.9167046552494</v>
      </c>
      <c r="G585" s="177">
        <v>427.86499999999995</v>
      </c>
      <c r="H585" s="178">
        <v>0</v>
      </c>
      <c r="I585" s="178">
        <v>6.666666666666668E-2</v>
      </c>
      <c r="J585" s="178">
        <v>0</v>
      </c>
      <c r="K585" s="178">
        <v>0.23333333333333336</v>
      </c>
      <c r="L585" s="178">
        <v>0.70000000000000007</v>
      </c>
    </row>
    <row r="586" spans="1:12" outlineLevel="1" x14ac:dyDescent="0.2">
      <c r="A586" s="78">
        <v>578</v>
      </c>
      <c r="B586" s="154" t="s">
        <v>1055</v>
      </c>
      <c r="C586" s="177">
        <v>163.08753086419722</v>
      </c>
      <c r="D586" s="177">
        <v>2337.008173055829</v>
      </c>
      <c r="E586" s="177">
        <v>922.23450603797278</v>
      </c>
      <c r="F586" s="177">
        <v>213.24575757575749</v>
      </c>
      <c r="G586" s="177">
        <v>395.3372499779133</v>
      </c>
      <c r="H586" s="178">
        <v>0.22307692307692312</v>
      </c>
      <c r="I586" s="178">
        <v>7.6923076923076936E-3</v>
      </c>
      <c r="J586" s="178">
        <v>1.5384615384615387E-2</v>
      </c>
      <c r="K586" s="178">
        <v>0.23076923076923084</v>
      </c>
      <c r="L586" s="178">
        <v>0.52307692307692299</v>
      </c>
    </row>
    <row r="587" spans="1:12" outlineLevel="1" x14ac:dyDescent="0.2">
      <c r="A587" s="78">
        <v>579</v>
      </c>
      <c r="B587" s="154" t="s">
        <v>1056</v>
      </c>
      <c r="C587" s="177">
        <v>1698.526882063881</v>
      </c>
      <c r="D587" s="177">
        <v>4398.2942443259344</v>
      </c>
      <c r="E587" s="177">
        <v>3928.45</v>
      </c>
      <c r="F587" s="177">
        <v>1033.8599999999999</v>
      </c>
      <c r="G587" s="177">
        <v>885.93</v>
      </c>
      <c r="H587" s="178">
        <v>0.5</v>
      </c>
      <c r="I587" s="178">
        <v>0</v>
      </c>
      <c r="J587" s="178">
        <v>0</v>
      </c>
      <c r="K587" s="178">
        <v>0.125</v>
      </c>
      <c r="L587" s="178">
        <v>0.375</v>
      </c>
    </row>
    <row r="588" spans="1:12" outlineLevel="1" x14ac:dyDescent="0.2">
      <c r="A588" s="78">
        <v>580</v>
      </c>
      <c r="B588" s="154" t="s">
        <v>1058</v>
      </c>
      <c r="C588" s="177">
        <v>4877.18300441886</v>
      </c>
      <c r="D588" s="177">
        <v>3913.2942950383235</v>
      </c>
      <c r="E588" s="177">
        <v>2079.9913113553125</v>
      </c>
      <c r="F588" s="177">
        <v>1727.1594836699639</v>
      </c>
      <c r="G588" s="177">
        <v>751.5860935926662</v>
      </c>
      <c r="H588" s="178">
        <v>0</v>
      </c>
      <c r="I588" s="178">
        <v>0</v>
      </c>
      <c r="J588" s="178">
        <v>0</v>
      </c>
      <c r="K588" s="178">
        <v>1</v>
      </c>
      <c r="L588" s="178">
        <v>0</v>
      </c>
    </row>
    <row r="589" spans="1:12" outlineLevel="1" x14ac:dyDescent="0.2">
      <c r="A589" s="78">
        <v>581</v>
      </c>
      <c r="B589" s="154" t="s">
        <v>1059</v>
      </c>
      <c r="C589" s="177">
        <v>1577.8969800457098</v>
      </c>
      <c r="D589" s="177">
        <v>3009.2377410317081</v>
      </c>
      <c r="E589" s="177">
        <v>2042.8507142857147</v>
      </c>
      <c r="F589" s="177">
        <v>1018.9167046552494</v>
      </c>
      <c r="G589" s="177">
        <v>446.62857142857138</v>
      </c>
      <c r="H589" s="178">
        <v>4.1666666666666664E-2</v>
      </c>
      <c r="I589" s="178">
        <v>0.20833333333333334</v>
      </c>
      <c r="J589" s="178">
        <v>0</v>
      </c>
      <c r="K589" s="178">
        <v>0.125</v>
      </c>
      <c r="L589" s="178">
        <v>0.62500000000000011</v>
      </c>
    </row>
    <row r="590" spans="1:12" outlineLevel="1" x14ac:dyDescent="0.2">
      <c r="A590" s="78">
        <v>582</v>
      </c>
      <c r="B590" s="154" t="s">
        <v>1060</v>
      </c>
      <c r="C590" s="177">
        <v>0</v>
      </c>
      <c r="D590" s="177">
        <v>0</v>
      </c>
      <c r="E590" s="177">
        <v>0</v>
      </c>
      <c r="F590" s="177">
        <v>649.40623333333349</v>
      </c>
      <c r="G590" s="177">
        <v>525.49736063637397</v>
      </c>
      <c r="H590" s="178">
        <v>0</v>
      </c>
      <c r="I590" s="178">
        <v>0</v>
      </c>
      <c r="J590" s="178">
        <v>0</v>
      </c>
      <c r="K590" s="178">
        <v>4.5643153526970945E-2</v>
      </c>
      <c r="L590" s="178">
        <v>0.95435684647302899</v>
      </c>
    </row>
    <row r="591" spans="1:12" outlineLevel="1" x14ac:dyDescent="0.2">
      <c r="A591" s="78">
        <v>583</v>
      </c>
      <c r="B591" s="154" t="s">
        <v>1061</v>
      </c>
      <c r="C591" s="177">
        <v>0</v>
      </c>
      <c r="D591" s="177">
        <v>0</v>
      </c>
      <c r="E591" s="177">
        <v>0</v>
      </c>
      <c r="F591" s="177">
        <v>874.33999999999992</v>
      </c>
      <c r="G591" s="177">
        <v>0</v>
      </c>
      <c r="H591" s="178">
        <v>0</v>
      </c>
      <c r="I591" s="178">
        <v>0</v>
      </c>
      <c r="J591" s="178">
        <v>0</v>
      </c>
      <c r="K591" s="178">
        <v>1</v>
      </c>
      <c r="L591" s="178">
        <v>0</v>
      </c>
    </row>
    <row r="592" spans="1:12" outlineLevel="1" x14ac:dyDescent="0.2">
      <c r="A592" s="78">
        <v>584</v>
      </c>
      <c r="B592" s="154" t="s">
        <v>54</v>
      </c>
      <c r="C592" s="177">
        <v>2082.882470147712</v>
      </c>
      <c r="D592" s="177">
        <v>5940.6381944444465</v>
      </c>
      <c r="E592" s="177">
        <v>1196.2058666666669</v>
      </c>
      <c r="F592" s="177">
        <v>879.01</v>
      </c>
      <c r="G592" s="177">
        <v>532.50288675213687</v>
      </c>
      <c r="H592" s="178">
        <v>7.8740157480314942E-3</v>
      </c>
      <c r="I592" s="178">
        <v>0.11023622047244094</v>
      </c>
      <c r="J592" s="178">
        <v>5.5118110236220472E-2</v>
      </c>
      <c r="K592" s="178">
        <v>0.10236220472440942</v>
      </c>
      <c r="L592" s="178">
        <v>0.72440944881889768</v>
      </c>
    </row>
    <row r="593" spans="1:12" outlineLevel="1" x14ac:dyDescent="0.2">
      <c r="A593" s="78">
        <v>585</v>
      </c>
      <c r="B593" s="154" t="s">
        <v>1064</v>
      </c>
      <c r="C593" s="177">
        <v>4877.18300441886</v>
      </c>
      <c r="D593" s="177">
        <v>1748.15</v>
      </c>
      <c r="E593" s="177">
        <v>2079.9913113553125</v>
      </c>
      <c r="F593" s="177">
        <v>704.80181818181825</v>
      </c>
      <c r="G593" s="177">
        <v>869.14610395734542</v>
      </c>
      <c r="H593" s="178">
        <v>3.2786885245901641E-2</v>
      </c>
      <c r="I593" s="178">
        <v>9.2896174863387998E-2</v>
      </c>
      <c r="J593" s="178">
        <v>5.4644808743169399E-3</v>
      </c>
      <c r="K593" s="178">
        <v>0.13114754098360656</v>
      </c>
      <c r="L593" s="178">
        <v>0.73770491803278682</v>
      </c>
    </row>
    <row r="594" spans="1:12" outlineLevel="1" x14ac:dyDescent="0.2">
      <c r="A594" s="78">
        <v>586</v>
      </c>
      <c r="B594" s="154" t="s">
        <v>1066</v>
      </c>
      <c r="C594" s="177">
        <v>0</v>
      </c>
      <c r="D594" s="177">
        <v>0</v>
      </c>
      <c r="E594" s="177">
        <v>0</v>
      </c>
      <c r="F594" s="177">
        <v>0</v>
      </c>
      <c r="G594" s="177">
        <v>0</v>
      </c>
      <c r="H594" s="178">
        <v>0</v>
      </c>
      <c r="I594" s="178">
        <v>9.0909090909090912E-2</v>
      </c>
      <c r="J594" s="178">
        <v>9.0909090909090912E-2</v>
      </c>
      <c r="K594" s="178">
        <v>0.27272727272727271</v>
      </c>
      <c r="L594" s="178">
        <v>0.54545454545454541</v>
      </c>
    </row>
    <row r="595" spans="1:12" outlineLevel="1" x14ac:dyDescent="0.2">
      <c r="A595" s="78">
        <v>587</v>
      </c>
      <c r="B595" s="154" t="s">
        <v>1067</v>
      </c>
      <c r="C595" s="177">
        <v>377.7770180176592</v>
      </c>
      <c r="D595" s="177">
        <v>456.88766788766799</v>
      </c>
      <c r="E595" s="177">
        <v>407.91145213675208</v>
      </c>
      <c r="F595" s="177">
        <v>247.17031818181815</v>
      </c>
      <c r="G595" s="177">
        <v>257.87779439102547</v>
      </c>
      <c r="H595" s="178">
        <v>4.296875E-2</v>
      </c>
      <c r="I595" s="178">
        <v>3.90625E-3</v>
      </c>
      <c r="J595" s="178">
        <v>3.125E-2</v>
      </c>
      <c r="K595" s="178">
        <v>0.140625</v>
      </c>
      <c r="L595" s="178">
        <v>0.78125</v>
      </c>
    </row>
    <row r="596" spans="1:12" outlineLevel="1" x14ac:dyDescent="0.2">
      <c r="A596" s="78">
        <v>588</v>
      </c>
      <c r="B596" s="154" t="s">
        <v>1068</v>
      </c>
      <c r="C596" s="177">
        <v>0</v>
      </c>
      <c r="D596" s="177">
        <v>1085</v>
      </c>
      <c r="E596" s="177">
        <v>0</v>
      </c>
      <c r="F596" s="177">
        <v>375.13984713425589</v>
      </c>
      <c r="G596" s="177">
        <v>295.77385671385645</v>
      </c>
      <c r="H596" s="178">
        <v>5.9782608695652183E-2</v>
      </c>
      <c r="I596" s="178">
        <v>2.1739130434782612E-2</v>
      </c>
      <c r="J596" s="178">
        <v>1.0869565217391306E-2</v>
      </c>
      <c r="K596" s="178">
        <v>0.24456521739130432</v>
      </c>
      <c r="L596" s="178">
        <v>0.66304347826086962</v>
      </c>
    </row>
    <row r="597" spans="1:12" outlineLevel="1" x14ac:dyDescent="0.2">
      <c r="A597" s="78">
        <v>589</v>
      </c>
      <c r="B597" s="154" t="s">
        <v>1069</v>
      </c>
      <c r="C597" s="177">
        <v>154.80520140401825</v>
      </c>
      <c r="D597" s="177">
        <v>2722.6411111111097</v>
      </c>
      <c r="E597" s="177">
        <v>1302.7689189189186</v>
      </c>
      <c r="F597" s="177">
        <v>699.72593137254921</v>
      </c>
      <c r="G597" s="177">
        <v>270.43326203208545</v>
      </c>
      <c r="H597" s="178">
        <v>0</v>
      </c>
      <c r="I597" s="178">
        <v>2.5000000000000001E-2</v>
      </c>
      <c r="J597" s="178">
        <v>1.2500000000000001E-2</v>
      </c>
      <c r="K597" s="178">
        <v>0.23750000000000004</v>
      </c>
      <c r="L597" s="178">
        <v>0.72499999999999998</v>
      </c>
    </row>
    <row r="598" spans="1:12" outlineLevel="1" x14ac:dyDescent="0.2">
      <c r="A598" s="78">
        <v>590</v>
      </c>
      <c r="B598" s="154" t="s">
        <v>1070</v>
      </c>
      <c r="C598" s="177">
        <v>0</v>
      </c>
      <c r="D598" s="177">
        <v>0</v>
      </c>
      <c r="E598" s="177">
        <v>0</v>
      </c>
      <c r="F598" s="177">
        <v>0</v>
      </c>
      <c r="G598" s="177">
        <v>0</v>
      </c>
      <c r="H598" s="178">
        <v>0</v>
      </c>
      <c r="I598" s="178">
        <v>0</v>
      </c>
      <c r="J598" s="178">
        <v>0.8</v>
      </c>
      <c r="K598" s="178">
        <v>0</v>
      </c>
      <c r="L598" s="178">
        <v>0.2</v>
      </c>
    </row>
    <row r="599" spans="1:12" outlineLevel="1" x14ac:dyDescent="0.2">
      <c r="A599" s="78">
        <v>591</v>
      </c>
      <c r="B599" s="154" t="s">
        <v>6543</v>
      </c>
      <c r="C599" s="177">
        <v>1698.526882063881</v>
      </c>
      <c r="D599" s="177">
        <v>4398.2942443259344</v>
      </c>
      <c r="E599" s="177">
        <v>3928.45</v>
      </c>
      <c r="F599" s="177">
        <v>892.55729810706873</v>
      </c>
      <c r="G599" s="177">
        <v>900.93201481247354</v>
      </c>
      <c r="H599" s="178">
        <v>0</v>
      </c>
      <c r="I599" s="178">
        <v>1</v>
      </c>
      <c r="J599" s="178">
        <v>0</v>
      </c>
      <c r="K599" s="178">
        <v>0</v>
      </c>
      <c r="L599" s="178">
        <v>0</v>
      </c>
    </row>
    <row r="600" spans="1:12" outlineLevel="1" x14ac:dyDescent="0.2">
      <c r="A600" s="78">
        <v>592</v>
      </c>
      <c r="B600" s="154" t="s">
        <v>1073</v>
      </c>
      <c r="C600" s="177">
        <v>0</v>
      </c>
      <c r="D600" s="177">
        <v>0</v>
      </c>
      <c r="E600" s="177">
        <v>0</v>
      </c>
      <c r="F600" s="177">
        <v>0</v>
      </c>
      <c r="G600" s="177">
        <v>621.48253588516729</v>
      </c>
      <c r="H600" s="178">
        <v>0.11764705882352941</v>
      </c>
      <c r="I600" s="178">
        <v>2.9411764705882353E-2</v>
      </c>
      <c r="J600" s="178">
        <v>2.9411764705882353E-2</v>
      </c>
      <c r="K600" s="178">
        <v>0</v>
      </c>
      <c r="L600" s="178">
        <v>0.82352941176470584</v>
      </c>
    </row>
    <row r="601" spans="1:12" outlineLevel="1" x14ac:dyDescent="0.2">
      <c r="A601" s="78">
        <v>593</v>
      </c>
      <c r="B601" s="154" t="s">
        <v>1074</v>
      </c>
      <c r="C601" s="177">
        <v>3460.5285840875736</v>
      </c>
      <c r="D601" s="177">
        <v>5498.6224249998158</v>
      </c>
      <c r="E601" s="177">
        <v>3738.4933333333352</v>
      </c>
      <c r="F601" s="177">
        <v>2896.1446041370136</v>
      </c>
      <c r="G601" s="177">
        <v>872.28051531663971</v>
      </c>
      <c r="H601" s="178">
        <v>0</v>
      </c>
      <c r="I601" s="178">
        <v>0.66666666666666663</v>
      </c>
      <c r="J601" s="178">
        <v>0</v>
      </c>
      <c r="K601" s="178">
        <v>0</v>
      </c>
      <c r="L601" s="178">
        <v>0.33333333333333331</v>
      </c>
    </row>
    <row r="602" spans="1:12" outlineLevel="1" x14ac:dyDescent="0.2">
      <c r="A602" s="78">
        <v>594</v>
      </c>
      <c r="B602" s="154" t="s">
        <v>75</v>
      </c>
      <c r="C602" s="177">
        <v>642.37607642031219</v>
      </c>
      <c r="D602" s="177">
        <v>3560.8388170289854</v>
      </c>
      <c r="E602" s="177">
        <v>0</v>
      </c>
      <c r="F602" s="177">
        <v>703.82925110849271</v>
      </c>
      <c r="G602" s="177">
        <v>312.12497449174748</v>
      </c>
      <c r="H602" s="178">
        <v>4.2224510813594247E-2</v>
      </c>
      <c r="I602" s="178">
        <v>4.7373841400617935E-2</v>
      </c>
      <c r="J602" s="178">
        <v>1.0298661174047378E-3</v>
      </c>
      <c r="K602" s="178">
        <v>0.14727085478887753</v>
      </c>
      <c r="L602" s="178">
        <v>0.76210092687950559</v>
      </c>
    </row>
    <row r="603" spans="1:12" outlineLevel="1" x14ac:dyDescent="0.2">
      <c r="A603" s="78">
        <v>595</v>
      </c>
      <c r="B603" s="154" t="s">
        <v>1075</v>
      </c>
      <c r="C603" s="177">
        <v>186.5</v>
      </c>
      <c r="D603" s="177">
        <v>3982.1966666666663</v>
      </c>
      <c r="E603" s="177">
        <v>0</v>
      </c>
      <c r="F603" s="177">
        <v>269.67124999999999</v>
      </c>
      <c r="G603" s="177">
        <v>339.12649999999996</v>
      </c>
      <c r="H603" s="178">
        <v>4.4554455445544552E-2</v>
      </c>
      <c r="I603" s="178">
        <v>4.9504950495049506E-3</v>
      </c>
      <c r="J603" s="178">
        <v>4.9504950495049506E-3</v>
      </c>
      <c r="K603" s="178">
        <v>0.54950495049504955</v>
      </c>
      <c r="L603" s="178">
        <v>0.39603960396039606</v>
      </c>
    </row>
    <row r="604" spans="1:12" outlineLevel="1" x14ac:dyDescent="0.2">
      <c r="A604" s="78">
        <v>596</v>
      </c>
      <c r="B604" s="154" t="s">
        <v>1076</v>
      </c>
      <c r="C604" s="177">
        <v>140.84215384615382</v>
      </c>
      <c r="D604" s="177">
        <v>2604.1016666666665</v>
      </c>
      <c r="E604" s="177">
        <v>922.23450603797278</v>
      </c>
      <c r="F604" s="177">
        <v>705.51071428571413</v>
      </c>
      <c r="G604" s="177">
        <v>442.95445601851856</v>
      </c>
      <c r="H604" s="178">
        <v>0.12643678160919539</v>
      </c>
      <c r="I604" s="178">
        <v>6.8965517241379309E-2</v>
      </c>
      <c r="J604" s="178">
        <v>1.149425287356322E-2</v>
      </c>
      <c r="K604" s="178">
        <v>0.12643678160919541</v>
      </c>
      <c r="L604" s="178">
        <v>0.66666666666666663</v>
      </c>
    </row>
    <row r="605" spans="1:12" outlineLevel="1" x14ac:dyDescent="0.2">
      <c r="A605" s="78">
        <v>597</v>
      </c>
      <c r="B605" s="154" t="s">
        <v>1077</v>
      </c>
      <c r="C605" s="177">
        <v>184.16</v>
      </c>
      <c r="D605" s="177">
        <v>784.56806882226704</v>
      </c>
      <c r="E605" s="177">
        <v>413.46070931461372</v>
      </c>
      <c r="F605" s="177">
        <v>234.30666666666701</v>
      </c>
      <c r="G605" s="177">
        <v>254.6</v>
      </c>
      <c r="H605" s="178">
        <v>0.22222222222222221</v>
      </c>
      <c r="I605" s="178">
        <v>0</v>
      </c>
      <c r="J605" s="178">
        <v>0.1111111111111111</v>
      </c>
      <c r="K605" s="178">
        <v>0.1111111111111111</v>
      </c>
      <c r="L605" s="178">
        <v>0.55555555555555558</v>
      </c>
    </row>
    <row r="606" spans="1:12" outlineLevel="1" x14ac:dyDescent="0.2">
      <c r="A606" s="78">
        <v>598</v>
      </c>
      <c r="B606" s="154" t="s">
        <v>1080</v>
      </c>
      <c r="C606" s="177">
        <v>2737.7034062499997</v>
      </c>
      <c r="D606" s="177">
        <v>3059.4675003323032</v>
      </c>
      <c r="E606" s="177">
        <v>1545.7283333333298</v>
      </c>
      <c r="F606" s="177">
        <v>1291.0003889912839</v>
      </c>
      <c r="G606" s="177">
        <v>760.80778849532544</v>
      </c>
      <c r="H606" s="178">
        <v>0</v>
      </c>
      <c r="I606" s="178">
        <v>0</v>
      </c>
      <c r="J606" s="178">
        <v>0</v>
      </c>
      <c r="K606" s="178">
        <v>0</v>
      </c>
      <c r="L606" s="178">
        <v>1</v>
      </c>
    </row>
    <row r="607" spans="1:12" outlineLevel="1" x14ac:dyDescent="0.2">
      <c r="A607" s="78">
        <v>599</v>
      </c>
      <c r="B607" s="154" t="s">
        <v>1082</v>
      </c>
      <c r="C607" s="177">
        <v>0</v>
      </c>
      <c r="D607" s="177">
        <v>0</v>
      </c>
      <c r="E607" s="177">
        <v>0</v>
      </c>
      <c r="F607" s="177">
        <v>0</v>
      </c>
      <c r="G607" s="177">
        <v>0</v>
      </c>
      <c r="H607" s="178">
        <v>0</v>
      </c>
      <c r="I607" s="178">
        <v>0</v>
      </c>
      <c r="J607" s="178">
        <v>0</v>
      </c>
      <c r="K607" s="178">
        <v>0.66666666666666663</v>
      </c>
      <c r="L607" s="178">
        <v>0.33333333333333331</v>
      </c>
    </row>
    <row r="608" spans="1:12" outlineLevel="1" x14ac:dyDescent="0.2">
      <c r="A608" s="78">
        <v>600</v>
      </c>
      <c r="B608" s="154" t="s">
        <v>1023</v>
      </c>
      <c r="C608" s="177">
        <v>0</v>
      </c>
      <c r="D608" s="177">
        <v>555.9405515913262</v>
      </c>
      <c r="E608" s="177">
        <v>464.61249299719867</v>
      </c>
      <c r="F608" s="177">
        <v>277.02113118931544</v>
      </c>
      <c r="G608" s="177">
        <v>255.37881847618002</v>
      </c>
      <c r="H608" s="178">
        <v>1.8484288354898321E-2</v>
      </c>
      <c r="I608" s="178">
        <v>6.3770794824399207E-2</v>
      </c>
      <c r="J608" s="178">
        <v>4.2513863216266136E-2</v>
      </c>
      <c r="K608" s="178">
        <v>0.15341959334565602</v>
      </c>
      <c r="L608" s="178">
        <v>0.72181146025878029</v>
      </c>
    </row>
    <row r="609" spans="1:12" outlineLevel="1" x14ac:dyDescent="0.2">
      <c r="A609" s="78">
        <v>601</v>
      </c>
      <c r="B609" s="154" t="s">
        <v>1083</v>
      </c>
      <c r="C609" s="177">
        <v>1174.7827058449425</v>
      </c>
      <c r="D609" s="177">
        <v>3320.3264997584574</v>
      </c>
      <c r="E609" s="177">
        <v>1241.3366394081002</v>
      </c>
      <c r="F609" s="177">
        <v>989.02764726564396</v>
      </c>
      <c r="G609" s="177">
        <v>233.64448275862051</v>
      </c>
      <c r="H609" s="178">
        <v>0.2</v>
      </c>
      <c r="I609" s="178">
        <v>0</v>
      </c>
      <c r="J609" s="178">
        <v>0</v>
      </c>
      <c r="K609" s="178">
        <v>0.1</v>
      </c>
      <c r="L609" s="178">
        <v>0.7</v>
      </c>
    </row>
    <row r="610" spans="1:12" outlineLevel="1" x14ac:dyDescent="0.2">
      <c r="A610" s="78">
        <v>602</v>
      </c>
      <c r="B610" s="154" t="s">
        <v>357</v>
      </c>
      <c r="C610" s="177">
        <v>351.96875606899658</v>
      </c>
      <c r="D610" s="177">
        <v>456.88766788766799</v>
      </c>
      <c r="E610" s="177">
        <v>403.23159595959601</v>
      </c>
      <c r="F610" s="177">
        <v>254.13295202976741</v>
      </c>
      <c r="G610" s="177">
        <v>249.98983738018757</v>
      </c>
      <c r="H610" s="178">
        <v>8.3483483483483473E-2</v>
      </c>
      <c r="I610" s="178">
        <v>1.1411411411411412E-2</v>
      </c>
      <c r="J610" s="178">
        <v>2.1921921921921921E-2</v>
      </c>
      <c r="K610" s="178">
        <v>0.1264264264264264</v>
      </c>
      <c r="L610" s="178">
        <v>0.75675675675675669</v>
      </c>
    </row>
    <row r="611" spans="1:12" outlineLevel="1" x14ac:dyDescent="0.2">
      <c r="A611" s="78">
        <v>603</v>
      </c>
      <c r="B611" s="154" t="s">
        <v>1084</v>
      </c>
      <c r="C611" s="177">
        <v>1610.1799999999998</v>
      </c>
      <c r="D611" s="177">
        <v>3323.2851126704627</v>
      </c>
      <c r="E611" s="177">
        <v>1605.7066666666701</v>
      </c>
      <c r="F611" s="177">
        <v>1294.7777186171761</v>
      </c>
      <c r="G611" s="177">
        <v>745.09486528570858</v>
      </c>
      <c r="H611" s="178">
        <v>8.3333333333333343E-2</v>
      </c>
      <c r="I611" s="178">
        <v>8.3333333333333343E-2</v>
      </c>
      <c r="J611" s="178">
        <v>0</v>
      </c>
      <c r="K611" s="178">
        <v>0.33333333333333337</v>
      </c>
      <c r="L611" s="178">
        <v>0.5</v>
      </c>
    </row>
    <row r="612" spans="1:12" outlineLevel="1" x14ac:dyDescent="0.2">
      <c r="A612" s="78">
        <v>604</v>
      </c>
      <c r="B612" s="154" t="s">
        <v>1085</v>
      </c>
      <c r="C612" s="177">
        <v>4295.6762520634902</v>
      </c>
      <c r="D612" s="177">
        <v>3927.6424999999995</v>
      </c>
      <c r="E612" s="177">
        <v>1281.4922020683184</v>
      </c>
      <c r="F612" s="177">
        <v>1004.5870312499999</v>
      </c>
      <c r="G612" s="177">
        <v>704.94046351886618</v>
      </c>
      <c r="H612" s="178">
        <v>5.7471264367816082E-3</v>
      </c>
      <c r="I612" s="178">
        <v>4.0229885057471264E-2</v>
      </c>
      <c r="J612" s="178">
        <v>1.1494252873563216E-2</v>
      </c>
      <c r="K612" s="178">
        <v>0.20689655172413793</v>
      </c>
      <c r="L612" s="178">
        <v>0.73563218390804608</v>
      </c>
    </row>
    <row r="613" spans="1:12" outlineLevel="1" x14ac:dyDescent="0.2">
      <c r="A613" s="78">
        <v>605</v>
      </c>
      <c r="B613" s="154" t="s">
        <v>1087</v>
      </c>
      <c r="C613" s="177">
        <v>4877.18300441886</v>
      </c>
      <c r="D613" s="177">
        <v>3913.2942950383235</v>
      </c>
      <c r="E613" s="177">
        <v>2079.9913113553125</v>
      </c>
      <c r="F613" s="177">
        <v>1727.1594836699639</v>
      </c>
      <c r="G613" s="177">
        <v>751.5860935926662</v>
      </c>
      <c r="H613" s="178">
        <v>0</v>
      </c>
      <c r="I613" s="178">
        <v>0</v>
      </c>
      <c r="J613" s="178">
        <v>0</v>
      </c>
      <c r="K613" s="178">
        <v>0</v>
      </c>
      <c r="L613" s="178">
        <v>1</v>
      </c>
    </row>
    <row r="614" spans="1:12" outlineLevel="1" x14ac:dyDescent="0.2">
      <c r="A614" s="78">
        <v>606</v>
      </c>
      <c r="B614" s="154" t="s">
        <v>358</v>
      </c>
      <c r="C614" s="177">
        <v>379.23597862833293</v>
      </c>
      <c r="D614" s="177">
        <v>618.43292105263163</v>
      </c>
      <c r="E614" s="177">
        <v>521.3845</v>
      </c>
      <c r="F614" s="177">
        <v>226.17047906519707</v>
      </c>
      <c r="G614" s="177">
        <v>222.55025927452675</v>
      </c>
      <c r="H614" s="178">
        <v>1.9695378151260507E-2</v>
      </c>
      <c r="I614" s="178">
        <v>1.680672268907563E-2</v>
      </c>
      <c r="J614" s="178">
        <v>2.1533613445378151E-2</v>
      </c>
      <c r="K614" s="178">
        <v>0.14233193277310927</v>
      </c>
      <c r="L614" s="178">
        <v>0.79963235294117652</v>
      </c>
    </row>
    <row r="615" spans="1:12" outlineLevel="1" x14ac:dyDescent="0.2">
      <c r="A615" s="78">
        <v>607</v>
      </c>
      <c r="B615" s="154" t="s">
        <v>1088</v>
      </c>
      <c r="C615" s="177">
        <v>242.84265512637438</v>
      </c>
      <c r="D615" s="177">
        <v>667.64896209140613</v>
      </c>
      <c r="E615" s="177">
        <v>526.36640083298744</v>
      </c>
      <c r="F615" s="177">
        <v>233.866145950933</v>
      </c>
      <c r="G615" s="177">
        <v>235.61705803977196</v>
      </c>
      <c r="H615" s="178">
        <v>0</v>
      </c>
      <c r="I615" s="178">
        <v>0</v>
      </c>
      <c r="J615" s="178">
        <v>0</v>
      </c>
      <c r="K615" s="178">
        <v>0</v>
      </c>
      <c r="L615" s="178">
        <v>1</v>
      </c>
    </row>
    <row r="616" spans="1:12" outlineLevel="1" x14ac:dyDescent="0.2">
      <c r="A616" s="78">
        <v>608</v>
      </c>
      <c r="B616" s="154" t="s">
        <v>1089</v>
      </c>
      <c r="C616" s="177">
        <v>473.9592415117383</v>
      </c>
      <c r="D616" s="177">
        <v>4626.9801238496639</v>
      </c>
      <c r="E616" s="177">
        <v>2439.5246527777772</v>
      </c>
      <c r="F616" s="177">
        <v>1580.6958328755286</v>
      </c>
      <c r="G616" s="177">
        <v>593.36055408845834</v>
      </c>
      <c r="H616" s="178">
        <v>0</v>
      </c>
      <c r="I616" s="178">
        <v>0</v>
      </c>
      <c r="J616" s="178">
        <v>0</v>
      </c>
      <c r="K616" s="178">
        <v>1</v>
      </c>
      <c r="L616" s="178">
        <v>0</v>
      </c>
    </row>
    <row r="617" spans="1:12" outlineLevel="1" x14ac:dyDescent="0.2">
      <c r="A617" s="78">
        <v>609</v>
      </c>
      <c r="B617" s="154" t="s">
        <v>1091</v>
      </c>
      <c r="C617" s="177">
        <v>242.84265512637438</v>
      </c>
      <c r="D617" s="177">
        <v>488</v>
      </c>
      <c r="E617" s="177">
        <v>526.36640083298744</v>
      </c>
      <c r="F617" s="177">
        <v>302.70069444444448</v>
      </c>
      <c r="G617" s="177">
        <v>324.05145939659616</v>
      </c>
      <c r="H617" s="178">
        <v>6.0317460317460325E-2</v>
      </c>
      <c r="I617" s="178">
        <v>1.5873015873015872E-2</v>
      </c>
      <c r="J617" s="178">
        <v>1.2698412698412698E-2</v>
      </c>
      <c r="K617" s="178">
        <v>0.13333333333333333</v>
      </c>
      <c r="L617" s="178">
        <v>0.77777777777777779</v>
      </c>
    </row>
    <row r="618" spans="1:12" outlineLevel="1" x14ac:dyDescent="0.2">
      <c r="A618" s="78">
        <v>610</v>
      </c>
      <c r="B618" s="154" t="s">
        <v>6555</v>
      </c>
      <c r="C618" s="177">
        <v>245.15198529411759</v>
      </c>
      <c r="D618" s="177">
        <v>3883.0554545454547</v>
      </c>
      <c r="E618" s="177">
        <v>0</v>
      </c>
      <c r="F618" s="177">
        <v>585.09697105788405</v>
      </c>
      <c r="G618" s="177">
        <v>370.73843191760335</v>
      </c>
      <c r="H618" s="178">
        <v>0</v>
      </c>
      <c r="I618" s="178">
        <v>0</v>
      </c>
      <c r="J618" s="178">
        <v>0</v>
      </c>
      <c r="K618" s="178">
        <v>0</v>
      </c>
      <c r="L618" s="178">
        <v>1</v>
      </c>
    </row>
    <row r="619" spans="1:12" outlineLevel="1" x14ac:dyDescent="0.2">
      <c r="A619" s="78">
        <v>611</v>
      </c>
      <c r="B619" s="154" t="s">
        <v>1092</v>
      </c>
      <c r="C619" s="177">
        <v>0</v>
      </c>
      <c r="D619" s="177">
        <v>0</v>
      </c>
      <c r="E619" s="177">
        <v>0</v>
      </c>
      <c r="F619" s="177">
        <v>0</v>
      </c>
      <c r="G619" s="177">
        <v>0</v>
      </c>
      <c r="H619" s="178">
        <v>1</v>
      </c>
      <c r="I619" s="178">
        <v>0</v>
      </c>
      <c r="J619" s="178">
        <v>0</v>
      </c>
      <c r="K619" s="178">
        <v>0</v>
      </c>
      <c r="L619" s="178">
        <v>0</v>
      </c>
    </row>
    <row r="620" spans="1:12" outlineLevel="1" x14ac:dyDescent="0.2">
      <c r="A620" s="78">
        <v>612</v>
      </c>
      <c r="B620" s="154" t="s">
        <v>1093</v>
      </c>
      <c r="C620" s="177">
        <v>2082.882470147712</v>
      </c>
      <c r="D620" s="177">
        <v>3016.4927961739277</v>
      </c>
      <c r="E620" s="177">
        <v>1196.2058666666669</v>
      </c>
      <c r="F620" s="177">
        <v>876.53451082184461</v>
      </c>
      <c r="G620" s="177">
        <v>376.99</v>
      </c>
      <c r="H620" s="178">
        <v>0</v>
      </c>
      <c r="I620" s="178">
        <v>0</v>
      </c>
      <c r="J620" s="178">
        <v>0</v>
      </c>
      <c r="K620" s="178">
        <v>0</v>
      </c>
      <c r="L620" s="178">
        <v>1</v>
      </c>
    </row>
    <row r="621" spans="1:12" outlineLevel="1" x14ac:dyDescent="0.2">
      <c r="A621" s="78">
        <v>613</v>
      </c>
      <c r="B621" s="154" t="s">
        <v>1094</v>
      </c>
      <c r="C621" s="177">
        <v>202.23</v>
      </c>
      <c r="D621" s="177">
        <v>0</v>
      </c>
      <c r="E621" s="177">
        <v>1210.6400000000001</v>
      </c>
      <c r="F621" s="177">
        <v>544.02</v>
      </c>
      <c r="G621" s="177">
        <v>301.75</v>
      </c>
      <c r="H621" s="178">
        <v>3.3333333333333333E-2</v>
      </c>
      <c r="I621" s="178">
        <v>0.2</v>
      </c>
      <c r="J621" s="178">
        <v>0</v>
      </c>
      <c r="K621" s="178">
        <v>0.36666666666666664</v>
      </c>
      <c r="L621" s="178">
        <v>0.4</v>
      </c>
    </row>
    <row r="622" spans="1:12" outlineLevel="1" x14ac:dyDescent="0.2">
      <c r="A622" s="78">
        <v>614</v>
      </c>
      <c r="B622" s="154" t="s">
        <v>1095</v>
      </c>
      <c r="C622" s="177">
        <v>4877.18300441886</v>
      </c>
      <c r="D622" s="177">
        <v>3913.2942950383235</v>
      </c>
      <c r="E622" s="177">
        <v>2079.9913113553125</v>
      </c>
      <c r="F622" s="177">
        <v>1727.1594836699639</v>
      </c>
      <c r="G622" s="177">
        <v>751.5860935926662</v>
      </c>
      <c r="H622" s="178">
        <v>0.22222222222222224</v>
      </c>
      <c r="I622" s="178">
        <v>0</v>
      </c>
      <c r="J622" s="178">
        <v>0</v>
      </c>
      <c r="K622" s="178">
        <v>0.22222222222222224</v>
      </c>
      <c r="L622" s="178">
        <v>0.55555555555555558</v>
      </c>
    </row>
    <row r="623" spans="1:12" outlineLevel="1" x14ac:dyDescent="0.2">
      <c r="A623" s="78">
        <v>615</v>
      </c>
      <c r="B623" s="154" t="s">
        <v>1096</v>
      </c>
      <c r="C623" s="177">
        <v>0</v>
      </c>
      <c r="D623" s="177">
        <v>0</v>
      </c>
      <c r="E623" s="177">
        <v>0</v>
      </c>
      <c r="F623" s="177">
        <v>0</v>
      </c>
      <c r="G623" s="177">
        <v>617.78499999999997</v>
      </c>
      <c r="H623" s="178">
        <v>0</v>
      </c>
      <c r="I623" s="178">
        <v>0</v>
      </c>
      <c r="J623" s="178">
        <v>0</v>
      </c>
      <c r="K623" s="178">
        <v>0</v>
      </c>
      <c r="L623" s="178">
        <v>1</v>
      </c>
    </row>
    <row r="624" spans="1:12" outlineLevel="1" x14ac:dyDescent="0.2">
      <c r="A624" s="78">
        <v>616</v>
      </c>
      <c r="B624" s="154" t="s">
        <v>1097</v>
      </c>
      <c r="C624" s="177">
        <v>202.23</v>
      </c>
      <c r="D624" s="177">
        <v>0</v>
      </c>
      <c r="E624" s="177">
        <v>1210.6400000000001</v>
      </c>
      <c r="F624" s="177">
        <v>544.02</v>
      </c>
      <c r="G624" s="177">
        <v>359.88913409703508</v>
      </c>
      <c r="H624" s="178">
        <v>8.1081081081081086E-2</v>
      </c>
      <c r="I624" s="178">
        <v>1.3513513513513514E-2</v>
      </c>
      <c r="J624" s="178">
        <v>1.3513513513513514E-2</v>
      </c>
      <c r="K624" s="178">
        <v>4.0540540540540543E-2</v>
      </c>
      <c r="L624" s="178">
        <v>0.85135135135135132</v>
      </c>
    </row>
    <row r="625" spans="1:12" outlineLevel="1" x14ac:dyDescent="0.2">
      <c r="A625" s="78">
        <v>617</v>
      </c>
      <c r="B625" s="154" t="s">
        <v>1101</v>
      </c>
      <c r="C625" s="177">
        <v>4877.18300441886</v>
      </c>
      <c r="D625" s="177">
        <v>1904.4999999999998</v>
      </c>
      <c r="E625" s="177">
        <v>2079.9913113553125</v>
      </c>
      <c r="F625" s="177">
        <v>707.39764705882226</v>
      </c>
      <c r="G625" s="177">
        <v>910.59682539682558</v>
      </c>
      <c r="H625" s="178">
        <v>9.8039215686274508E-3</v>
      </c>
      <c r="I625" s="178">
        <v>2.9411764705882356E-2</v>
      </c>
      <c r="J625" s="178">
        <v>0</v>
      </c>
      <c r="K625" s="178">
        <v>0.24509803921568629</v>
      </c>
      <c r="L625" s="178">
        <v>0.71568627450980404</v>
      </c>
    </row>
    <row r="626" spans="1:12" outlineLevel="1" x14ac:dyDescent="0.2">
      <c r="A626" s="78">
        <v>618</v>
      </c>
      <c r="B626" s="154" t="s">
        <v>1102</v>
      </c>
      <c r="C626" s="177">
        <v>694.0229777175324</v>
      </c>
      <c r="D626" s="177">
        <v>2337.008173055829</v>
      </c>
      <c r="E626" s="177">
        <v>922.23450603797278</v>
      </c>
      <c r="F626" s="177">
        <v>699.75351066512735</v>
      </c>
      <c r="G626" s="177">
        <v>236.98666666666682</v>
      </c>
      <c r="H626" s="178">
        <v>0</v>
      </c>
      <c r="I626" s="178">
        <v>0</v>
      </c>
      <c r="J626" s="178">
        <v>0</v>
      </c>
      <c r="K626" s="178">
        <v>0</v>
      </c>
      <c r="L626" s="178">
        <v>1</v>
      </c>
    </row>
    <row r="627" spans="1:12" outlineLevel="1" x14ac:dyDescent="0.2">
      <c r="A627" s="78">
        <v>619</v>
      </c>
      <c r="B627" s="154" t="s">
        <v>365</v>
      </c>
      <c r="C627" s="177">
        <v>0</v>
      </c>
      <c r="D627" s="177">
        <v>0</v>
      </c>
      <c r="E627" s="177">
        <v>0</v>
      </c>
      <c r="F627" s="177">
        <v>0</v>
      </c>
      <c r="G627" s="177">
        <v>0</v>
      </c>
      <c r="H627" s="178">
        <v>0</v>
      </c>
      <c r="I627" s="178">
        <v>3.125E-2</v>
      </c>
      <c r="J627" s="178">
        <v>3.125E-2</v>
      </c>
      <c r="K627" s="178">
        <v>0.28125</v>
      </c>
      <c r="L627" s="178">
        <v>0.65625</v>
      </c>
    </row>
    <row r="628" spans="1:12" outlineLevel="1" x14ac:dyDescent="0.2">
      <c r="A628" s="78">
        <v>620</v>
      </c>
      <c r="B628" s="154" t="s">
        <v>1104</v>
      </c>
      <c r="C628" s="177">
        <v>346.03653675213673</v>
      </c>
      <c r="D628" s="177">
        <v>3438.0991671672305</v>
      </c>
      <c r="E628" s="177">
        <v>754.47337500000003</v>
      </c>
      <c r="F628" s="177">
        <v>1146.4805676108369</v>
      </c>
      <c r="G628" s="177">
        <v>369.44526804165429</v>
      </c>
      <c r="H628" s="178">
        <v>0</v>
      </c>
      <c r="I628" s="178">
        <v>0</v>
      </c>
      <c r="J628" s="178">
        <v>0</v>
      </c>
      <c r="K628" s="178">
        <v>0</v>
      </c>
      <c r="L628" s="178">
        <v>1</v>
      </c>
    </row>
    <row r="629" spans="1:12" outlineLevel="1" x14ac:dyDescent="0.2">
      <c r="A629" s="78">
        <v>621</v>
      </c>
      <c r="B629" s="154" t="s">
        <v>1105</v>
      </c>
      <c r="C629" s="177">
        <v>0</v>
      </c>
      <c r="D629" s="177">
        <v>0</v>
      </c>
      <c r="E629" s="177">
        <v>0</v>
      </c>
      <c r="F629" s="177">
        <v>1194.48</v>
      </c>
      <c r="G629" s="177">
        <v>557.75674064171142</v>
      </c>
      <c r="H629" s="178">
        <v>0</v>
      </c>
      <c r="I629" s="178">
        <v>0.12307692307692307</v>
      </c>
      <c r="J629" s="178">
        <v>0</v>
      </c>
      <c r="K629" s="178">
        <v>1.5384615384615384E-2</v>
      </c>
      <c r="L629" s="178">
        <v>0.86153846153846148</v>
      </c>
    </row>
    <row r="630" spans="1:12" outlineLevel="1" x14ac:dyDescent="0.2">
      <c r="A630" s="78">
        <v>622</v>
      </c>
      <c r="B630" s="154" t="s">
        <v>1110</v>
      </c>
      <c r="C630" s="177">
        <v>0</v>
      </c>
      <c r="D630" s="177">
        <v>0</v>
      </c>
      <c r="E630" s="177">
        <v>0</v>
      </c>
      <c r="F630" s="177">
        <v>0</v>
      </c>
      <c r="G630" s="177">
        <v>703.37076923076927</v>
      </c>
      <c r="H630" s="178">
        <v>0</v>
      </c>
      <c r="I630" s="178">
        <v>0</v>
      </c>
      <c r="J630" s="178">
        <v>1.9607843137254902E-2</v>
      </c>
      <c r="K630" s="178">
        <v>7.8431372549019607E-2</v>
      </c>
      <c r="L630" s="178">
        <v>0.90196078431372551</v>
      </c>
    </row>
    <row r="631" spans="1:12" outlineLevel="1" x14ac:dyDescent="0.2">
      <c r="A631" s="78">
        <v>623</v>
      </c>
      <c r="B631" s="154" t="s">
        <v>1111</v>
      </c>
      <c r="C631" s="177">
        <v>752.19672135146163</v>
      </c>
      <c r="D631" s="177">
        <v>2289.0152192982468</v>
      </c>
      <c r="E631" s="177">
        <v>0</v>
      </c>
      <c r="F631" s="177">
        <v>808.06788918071823</v>
      </c>
      <c r="G631" s="177">
        <v>262.76532046928259</v>
      </c>
      <c r="H631" s="178">
        <v>0</v>
      </c>
      <c r="I631" s="178">
        <v>0</v>
      </c>
      <c r="J631" s="178">
        <v>0</v>
      </c>
      <c r="K631" s="178">
        <v>0</v>
      </c>
      <c r="L631" s="178">
        <v>1</v>
      </c>
    </row>
    <row r="632" spans="1:12" outlineLevel="1" x14ac:dyDescent="0.2">
      <c r="A632" s="78">
        <v>624</v>
      </c>
      <c r="B632" s="154" t="s">
        <v>670</v>
      </c>
      <c r="C632" s="177">
        <v>4868.6706818181838</v>
      </c>
      <c r="D632" s="177">
        <v>3308.2555854341736</v>
      </c>
      <c r="E632" s="177">
        <v>1509.1936363636364</v>
      </c>
      <c r="F632" s="177">
        <v>1569.8305092894766</v>
      </c>
      <c r="G632" s="177">
        <v>685.96093778090426</v>
      </c>
      <c r="H632" s="178">
        <v>2.0390070921985817E-2</v>
      </c>
      <c r="I632" s="178">
        <v>7.7127659574468072E-2</v>
      </c>
      <c r="J632" s="178">
        <v>1.5070921985815606E-2</v>
      </c>
      <c r="K632" s="178">
        <v>0.14716312056737588</v>
      </c>
      <c r="L632" s="178">
        <v>0.74024822695035464</v>
      </c>
    </row>
    <row r="633" spans="1:12" outlineLevel="1" x14ac:dyDescent="0.2">
      <c r="A633" s="78">
        <v>625</v>
      </c>
      <c r="B633" s="154" t="s">
        <v>300</v>
      </c>
      <c r="C633" s="177">
        <v>153.41749999999999</v>
      </c>
      <c r="D633" s="177">
        <v>0</v>
      </c>
      <c r="E633" s="177">
        <v>0</v>
      </c>
      <c r="F633" s="177">
        <v>399.50749266862192</v>
      </c>
      <c r="G633" s="177">
        <v>264.18247630718946</v>
      </c>
      <c r="H633" s="178">
        <v>5.9259259259259268E-2</v>
      </c>
      <c r="I633" s="178">
        <v>0</v>
      </c>
      <c r="J633" s="178">
        <v>7.4074074074074077E-3</v>
      </c>
      <c r="K633" s="178">
        <v>0.26666666666666666</v>
      </c>
      <c r="L633" s="178">
        <v>0.66666666666666663</v>
      </c>
    </row>
    <row r="634" spans="1:12" outlineLevel="1" x14ac:dyDescent="0.2">
      <c r="A634" s="78">
        <v>626</v>
      </c>
      <c r="B634" s="154" t="s">
        <v>1117</v>
      </c>
      <c r="C634" s="177">
        <v>2467.4415972222232</v>
      </c>
      <c r="D634" s="177">
        <v>3982.9885972407656</v>
      </c>
      <c r="E634" s="177">
        <v>0</v>
      </c>
      <c r="F634" s="177">
        <v>1522.2180090627762</v>
      </c>
      <c r="G634" s="177">
        <v>529.80166571253119</v>
      </c>
      <c r="H634" s="178">
        <v>0</v>
      </c>
      <c r="I634" s="178">
        <v>1</v>
      </c>
      <c r="J634" s="178">
        <v>0</v>
      </c>
      <c r="K634" s="178">
        <v>0</v>
      </c>
      <c r="L634" s="178">
        <v>0</v>
      </c>
    </row>
    <row r="635" spans="1:12" outlineLevel="1" x14ac:dyDescent="0.2">
      <c r="A635" s="78">
        <v>627</v>
      </c>
      <c r="B635" s="154" t="s">
        <v>1120</v>
      </c>
      <c r="C635" s="177">
        <v>1174.7827058449425</v>
      </c>
      <c r="D635" s="177">
        <v>3320.3264997584574</v>
      </c>
      <c r="E635" s="177">
        <v>1241.3366394081002</v>
      </c>
      <c r="F635" s="177">
        <v>989.02764726564396</v>
      </c>
      <c r="G635" s="177">
        <v>320.63183348510211</v>
      </c>
      <c r="H635" s="178">
        <v>0.36842105263157887</v>
      </c>
      <c r="I635" s="178">
        <v>0</v>
      </c>
      <c r="J635" s="178">
        <v>0</v>
      </c>
      <c r="K635" s="178">
        <v>5.2631578947368411E-2</v>
      </c>
      <c r="L635" s="178">
        <v>0.57894736842105265</v>
      </c>
    </row>
    <row r="636" spans="1:12" outlineLevel="1" x14ac:dyDescent="0.2">
      <c r="A636" s="78">
        <v>628</v>
      </c>
      <c r="B636" s="154" t="s">
        <v>281</v>
      </c>
      <c r="C636" s="177">
        <v>265.2836215079011</v>
      </c>
      <c r="D636" s="177">
        <v>2660.4207140886701</v>
      </c>
      <c r="E636" s="177">
        <v>1972.3453333333334</v>
      </c>
      <c r="F636" s="177">
        <v>606.09139153830779</v>
      </c>
      <c r="G636" s="177">
        <v>302.66134510330409</v>
      </c>
      <c r="H636" s="178">
        <v>5.000000000000001E-2</v>
      </c>
      <c r="I636" s="178">
        <v>2.9194630872483213E-2</v>
      </c>
      <c r="J636" s="178">
        <v>7.046979865771813E-2</v>
      </c>
      <c r="K636" s="178">
        <v>0.15402684563758395</v>
      </c>
      <c r="L636" s="178">
        <v>0.69630872483221473</v>
      </c>
    </row>
    <row r="637" spans="1:12" outlineLevel="1" x14ac:dyDescent="0.2">
      <c r="A637" s="78">
        <v>629</v>
      </c>
      <c r="B637" s="154" t="s">
        <v>1123</v>
      </c>
      <c r="C637" s="177">
        <v>0</v>
      </c>
      <c r="D637" s="177">
        <v>0</v>
      </c>
      <c r="E637" s="177">
        <v>0</v>
      </c>
      <c r="F637" s="177">
        <v>0</v>
      </c>
      <c r="G637" s="177">
        <v>0</v>
      </c>
      <c r="H637" s="178">
        <v>0</v>
      </c>
      <c r="I637" s="178">
        <v>0</v>
      </c>
      <c r="J637" s="178">
        <v>0</v>
      </c>
      <c r="K637" s="178">
        <v>1</v>
      </c>
      <c r="L637" s="178">
        <v>0</v>
      </c>
    </row>
    <row r="638" spans="1:12" outlineLevel="1" x14ac:dyDescent="0.2">
      <c r="A638" s="78">
        <v>630</v>
      </c>
      <c r="B638" s="154" t="s">
        <v>1124</v>
      </c>
      <c r="C638" s="177">
        <v>2737.7034062499997</v>
      </c>
      <c r="D638" s="177">
        <v>3059.4675003323032</v>
      </c>
      <c r="E638" s="177">
        <v>1545.7283333333298</v>
      </c>
      <c r="F638" s="177">
        <v>1291.0003889912839</v>
      </c>
      <c r="G638" s="177">
        <v>760.80778849532544</v>
      </c>
      <c r="H638" s="178">
        <v>0</v>
      </c>
      <c r="I638" s="178">
        <v>0</v>
      </c>
      <c r="J638" s="178">
        <v>0</v>
      </c>
      <c r="K638" s="178">
        <v>0</v>
      </c>
      <c r="L638" s="178">
        <v>1</v>
      </c>
    </row>
    <row r="639" spans="1:12" outlineLevel="1" x14ac:dyDescent="0.2">
      <c r="A639" s="78">
        <v>631</v>
      </c>
      <c r="B639" s="154" t="s">
        <v>1125</v>
      </c>
      <c r="C639" s="177">
        <v>1698.526882063881</v>
      </c>
      <c r="D639" s="177">
        <v>4398.2942443259344</v>
      </c>
      <c r="E639" s="177">
        <v>3928.45</v>
      </c>
      <c r="F639" s="177">
        <v>892.55729810706873</v>
      </c>
      <c r="G639" s="177">
        <v>900.93201481247354</v>
      </c>
      <c r="H639" s="178">
        <v>0</v>
      </c>
      <c r="I639" s="178">
        <v>0.2</v>
      </c>
      <c r="J639" s="178">
        <v>0</v>
      </c>
      <c r="K639" s="178">
        <v>0.4</v>
      </c>
      <c r="L639" s="178">
        <v>0.4</v>
      </c>
    </row>
    <row r="640" spans="1:12" outlineLevel="1" x14ac:dyDescent="0.2">
      <c r="A640" s="78">
        <v>632</v>
      </c>
      <c r="B640" s="154" t="s">
        <v>1126</v>
      </c>
      <c r="C640" s="177">
        <v>346.03653675213673</v>
      </c>
      <c r="D640" s="177">
        <v>3438.0991671672305</v>
      </c>
      <c r="E640" s="177">
        <v>754.47337500000003</v>
      </c>
      <c r="F640" s="177">
        <v>1146.4805676108369</v>
      </c>
      <c r="G640" s="177">
        <v>369.44526804165429</v>
      </c>
      <c r="H640" s="178">
        <v>0</v>
      </c>
      <c r="I640" s="178">
        <v>0</v>
      </c>
      <c r="J640" s="178">
        <v>0</v>
      </c>
      <c r="K640" s="178">
        <v>0</v>
      </c>
      <c r="L640" s="178">
        <v>1</v>
      </c>
    </row>
    <row r="641" spans="1:12" outlineLevel="1" x14ac:dyDescent="0.2">
      <c r="A641" s="78">
        <v>633</v>
      </c>
      <c r="B641" s="154" t="s">
        <v>1127</v>
      </c>
      <c r="C641" s="177">
        <v>2082.882470147712</v>
      </c>
      <c r="D641" s="177">
        <v>3016.4927961739277</v>
      </c>
      <c r="E641" s="177">
        <v>1196.2058666666669</v>
      </c>
      <c r="F641" s="177">
        <v>876.53451082184461</v>
      </c>
      <c r="G641" s="177">
        <v>614.11049720659923</v>
      </c>
      <c r="H641" s="178">
        <v>0</v>
      </c>
      <c r="I641" s="178">
        <v>0</v>
      </c>
      <c r="J641" s="178">
        <v>0</v>
      </c>
      <c r="K641" s="178">
        <v>0.66666666666666663</v>
      </c>
      <c r="L641" s="178">
        <v>0.33333333333333331</v>
      </c>
    </row>
    <row r="642" spans="1:12" outlineLevel="1" x14ac:dyDescent="0.2">
      <c r="A642" s="78">
        <v>634</v>
      </c>
      <c r="B642" s="154" t="s">
        <v>1128</v>
      </c>
      <c r="C642" s="177">
        <v>378.90807339449537</v>
      </c>
      <c r="D642" s="177">
        <v>0</v>
      </c>
      <c r="E642" s="177">
        <v>372.00710722204605</v>
      </c>
      <c r="F642" s="177">
        <v>244.46936424500757</v>
      </c>
      <c r="G642" s="177">
        <v>205.24575385594474</v>
      </c>
      <c r="H642" s="178">
        <v>0</v>
      </c>
      <c r="I642" s="178">
        <v>0</v>
      </c>
      <c r="J642" s="178">
        <v>0</v>
      </c>
      <c r="K642" s="178">
        <v>1</v>
      </c>
      <c r="L642" s="178">
        <v>0</v>
      </c>
    </row>
    <row r="643" spans="1:12" outlineLevel="1" x14ac:dyDescent="0.2">
      <c r="A643" s="78">
        <v>635</v>
      </c>
      <c r="B643" s="154" t="s">
        <v>1130</v>
      </c>
      <c r="C643" s="177">
        <v>452.32333333333332</v>
      </c>
      <c r="D643" s="177">
        <v>0</v>
      </c>
      <c r="E643" s="177">
        <v>429</v>
      </c>
      <c r="F643" s="177">
        <v>257.75416666666666</v>
      </c>
      <c r="G643" s="177">
        <v>325.17547592892385</v>
      </c>
      <c r="H643" s="178">
        <v>0</v>
      </c>
      <c r="I643" s="178">
        <v>0</v>
      </c>
      <c r="J643" s="178">
        <v>0</v>
      </c>
      <c r="K643" s="178">
        <v>0.15053763440860216</v>
      </c>
      <c r="L643" s="178">
        <v>0.84946236559139787</v>
      </c>
    </row>
    <row r="644" spans="1:12" outlineLevel="1" x14ac:dyDescent="0.2">
      <c r="A644" s="78">
        <v>636</v>
      </c>
      <c r="B644" s="154" t="s">
        <v>1131</v>
      </c>
      <c r="C644" s="177">
        <v>791.28756741307177</v>
      </c>
      <c r="D644" s="177">
        <v>3022.6538944087952</v>
      </c>
      <c r="E644" s="177">
        <v>1759.9866851851857</v>
      </c>
      <c r="F644" s="177">
        <v>1105.6337863100578</v>
      </c>
      <c r="G644" s="177">
        <v>354.09872645520647</v>
      </c>
      <c r="H644" s="178">
        <v>0</v>
      </c>
      <c r="I644" s="178">
        <v>0</v>
      </c>
      <c r="J644" s="178">
        <v>0</v>
      </c>
      <c r="K644" s="178">
        <v>0</v>
      </c>
      <c r="L644" s="178">
        <v>1</v>
      </c>
    </row>
    <row r="645" spans="1:12" outlineLevel="1" x14ac:dyDescent="0.2">
      <c r="A645" s="78">
        <v>637</v>
      </c>
      <c r="B645" s="154" t="s">
        <v>103</v>
      </c>
      <c r="C645" s="177">
        <v>5884.0655000000006</v>
      </c>
      <c r="D645" s="177">
        <v>3235.9925462962956</v>
      </c>
      <c r="E645" s="177">
        <v>1804.1</v>
      </c>
      <c r="F645" s="177">
        <v>1727.2935211864401</v>
      </c>
      <c r="G645" s="177">
        <v>635.8195421410104</v>
      </c>
      <c r="H645" s="178">
        <v>5.5855855855855847E-2</v>
      </c>
      <c r="I645" s="178">
        <v>0.17657657657657652</v>
      </c>
      <c r="J645" s="178">
        <v>1.8018018018018018E-2</v>
      </c>
      <c r="K645" s="178">
        <v>0.15315315315315312</v>
      </c>
      <c r="L645" s="178">
        <v>0.59639639639639652</v>
      </c>
    </row>
    <row r="646" spans="1:12" outlineLevel="1" x14ac:dyDescent="0.2">
      <c r="A646" s="78">
        <v>638</v>
      </c>
      <c r="B646" s="154" t="s">
        <v>1133</v>
      </c>
      <c r="C646" s="177">
        <v>226.8833810280866</v>
      </c>
      <c r="D646" s="177">
        <v>2880.1862370370363</v>
      </c>
      <c r="E646" s="177">
        <v>1190.5862500000003</v>
      </c>
      <c r="F646" s="177">
        <v>891.15219417475726</v>
      </c>
      <c r="G646" s="177">
        <v>384.62351265084584</v>
      </c>
      <c r="H646" s="178">
        <v>0</v>
      </c>
      <c r="I646" s="178">
        <v>0</v>
      </c>
      <c r="J646" s="178">
        <v>0</v>
      </c>
      <c r="K646" s="178">
        <v>1</v>
      </c>
      <c r="L646" s="178">
        <v>0</v>
      </c>
    </row>
    <row r="647" spans="1:12" outlineLevel="1" x14ac:dyDescent="0.2">
      <c r="A647" s="78">
        <v>639</v>
      </c>
      <c r="B647" s="154" t="s">
        <v>1135</v>
      </c>
      <c r="C647" s="177">
        <v>154.80520140401825</v>
      </c>
      <c r="D647" s="177">
        <v>2510.0154801097383</v>
      </c>
      <c r="E647" s="177">
        <v>1302.7689189189186</v>
      </c>
      <c r="F647" s="177">
        <v>426.7926287963241</v>
      </c>
      <c r="G647" s="177">
        <v>319.72383548278594</v>
      </c>
      <c r="H647" s="178">
        <v>0</v>
      </c>
      <c r="I647" s="178">
        <v>1.8248175182481756E-3</v>
      </c>
      <c r="J647" s="178">
        <v>0</v>
      </c>
      <c r="K647" s="178">
        <v>0.5492700729927007</v>
      </c>
      <c r="L647" s="178">
        <v>0.4489051094890511</v>
      </c>
    </row>
    <row r="648" spans="1:12" outlineLevel="1" x14ac:dyDescent="0.2">
      <c r="A648" s="78">
        <v>640</v>
      </c>
      <c r="B648" s="154" t="s">
        <v>1136</v>
      </c>
      <c r="C648" s="177">
        <v>0</v>
      </c>
      <c r="D648" s="177">
        <v>0</v>
      </c>
      <c r="E648" s="177">
        <v>0</v>
      </c>
      <c r="F648" s="177">
        <v>303.06838709677419</v>
      </c>
      <c r="G648" s="177">
        <v>458.01900510204092</v>
      </c>
      <c r="H648" s="178">
        <v>0</v>
      </c>
      <c r="I648" s="178">
        <v>0</v>
      </c>
      <c r="J648" s="178">
        <v>1</v>
      </c>
      <c r="K648" s="178">
        <v>0</v>
      </c>
      <c r="L648" s="178">
        <v>0</v>
      </c>
    </row>
    <row r="649" spans="1:12" outlineLevel="1" x14ac:dyDescent="0.2">
      <c r="A649" s="78">
        <v>641</v>
      </c>
      <c r="B649" s="154" t="s">
        <v>109</v>
      </c>
      <c r="C649" s="177">
        <v>0</v>
      </c>
      <c r="D649" s="177">
        <v>2103.12</v>
      </c>
      <c r="E649" s="177">
        <v>0</v>
      </c>
      <c r="F649" s="177">
        <v>752.12333333333311</v>
      </c>
      <c r="G649" s="177">
        <v>859.27590643274846</v>
      </c>
      <c r="H649" s="178">
        <v>0</v>
      </c>
      <c r="I649" s="178">
        <v>0</v>
      </c>
      <c r="J649" s="178">
        <v>0</v>
      </c>
      <c r="K649" s="178">
        <v>0.22352941176470584</v>
      </c>
      <c r="L649" s="178">
        <v>0.77647058823529413</v>
      </c>
    </row>
    <row r="650" spans="1:12" outlineLevel="1" x14ac:dyDescent="0.2">
      <c r="A650" s="78">
        <v>642</v>
      </c>
      <c r="B650" s="154" t="s">
        <v>359</v>
      </c>
      <c r="C650" s="177">
        <v>335.48842105263162</v>
      </c>
      <c r="D650" s="177">
        <v>1580</v>
      </c>
      <c r="E650" s="177">
        <v>0</v>
      </c>
      <c r="F650" s="177">
        <v>336.06969742063512</v>
      </c>
      <c r="G650" s="177">
        <v>283.26827536274601</v>
      </c>
      <c r="H650" s="178">
        <v>5.4507337526205443E-2</v>
      </c>
      <c r="I650" s="178">
        <v>8.385744234800839E-3</v>
      </c>
      <c r="J650" s="178">
        <v>4.1928721174004195E-3</v>
      </c>
      <c r="K650" s="178">
        <v>8.1761006289308172E-2</v>
      </c>
      <c r="L650" s="178">
        <v>0.85115303983228519</v>
      </c>
    </row>
    <row r="651" spans="1:12" outlineLevel="1" x14ac:dyDescent="0.2">
      <c r="A651" s="78">
        <v>643</v>
      </c>
      <c r="B651" s="154" t="s">
        <v>287</v>
      </c>
      <c r="C651" s="177">
        <v>4932.5253273728531</v>
      </c>
      <c r="D651" s="177">
        <v>4076.7996937291928</v>
      </c>
      <c r="E651" s="177">
        <v>2215.8690476190495</v>
      </c>
      <c r="F651" s="177">
        <v>1896.7413786144509</v>
      </c>
      <c r="G651" s="177">
        <v>766.97633377014222</v>
      </c>
      <c r="H651" s="178">
        <v>5.0325998370008153E-2</v>
      </c>
      <c r="I651" s="178">
        <v>0.11002444987775063</v>
      </c>
      <c r="J651" s="178">
        <v>1.1002444987775058E-2</v>
      </c>
      <c r="K651" s="178">
        <v>0.16625916870415652</v>
      </c>
      <c r="L651" s="178">
        <v>0.6623879380603096</v>
      </c>
    </row>
    <row r="652" spans="1:12" outlineLevel="1" x14ac:dyDescent="0.2">
      <c r="A652" s="78">
        <v>644</v>
      </c>
      <c r="B652" s="154" t="s">
        <v>1137</v>
      </c>
      <c r="C652" s="177">
        <v>398.83333333333337</v>
      </c>
      <c r="D652" s="177">
        <v>0</v>
      </c>
      <c r="E652" s="177">
        <v>429</v>
      </c>
      <c r="F652" s="177">
        <v>237.37999999999997</v>
      </c>
      <c r="G652" s="177">
        <v>246.29907658456179</v>
      </c>
      <c r="H652" s="178">
        <v>2.7906976744186046E-2</v>
      </c>
      <c r="I652" s="178">
        <v>4.6511627906976744E-3</v>
      </c>
      <c r="J652" s="178">
        <v>2.3255813953488372E-2</v>
      </c>
      <c r="K652" s="178">
        <v>6.5116279069767427E-2</v>
      </c>
      <c r="L652" s="178">
        <v>0.87906976744186049</v>
      </c>
    </row>
    <row r="653" spans="1:12" outlineLevel="1" x14ac:dyDescent="0.2">
      <c r="A653" s="78">
        <v>645</v>
      </c>
      <c r="B653" s="154" t="s">
        <v>1138</v>
      </c>
      <c r="C653" s="177">
        <v>0</v>
      </c>
      <c r="D653" s="177">
        <v>0</v>
      </c>
      <c r="E653" s="177">
        <v>0</v>
      </c>
      <c r="F653" s="177">
        <v>0</v>
      </c>
      <c r="G653" s="177">
        <v>0</v>
      </c>
      <c r="H653" s="178">
        <v>0</v>
      </c>
      <c r="I653" s="178">
        <v>0</v>
      </c>
      <c r="J653" s="178">
        <v>0.55555555555555558</v>
      </c>
      <c r="K653" s="178">
        <v>0.22222222222222221</v>
      </c>
      <c r="L653" s="178">
        <v>0.22222222222222221</v>
      </c>
    </row>
    <row r="654" spans="1:12" outlineLevel="1" x14ac:dyDescent="0.2">
      <c r="A654" s="78">
        <v>646</v>
      </c>
      <c r="B654" s="174" t="s">
        <v>1139</v>
      </c>
      <c r="C654" s="175">
        <v>252.93305867620771</v>
      </c>
      <c r="D654" s="175">
        <v>2924.7300000000005</v>
      </c>
      <c r="E654" s="175">
        <v>0</v>
      </c>
      <c r="F654" s="175">
        <v>683.82000793650764</v>
      </c>
      <c r="G654" s="175">
        <v>396.6100596063456</v>
      </c>
      <c r="H654" s="176">
        <v>0</v>
      </c>
      <c r="I654" s="176">
        <v>0</v>
      </c>
      <c r="J654" s="176">
        <v>0</v>
      </c>
      <c r="K654" s="176">
        <v>0.2857142857142857</v>
      </c>
      <c r="L654" s="176">
        <v>0.7142857142857143</v>
      </c>
    </row>
    <row r="655" spans="1:12" outlineLevel="1" x14ac:dyDescent="0.2">
      <c r="A655" s="78">
        <v>647</v>
      </c>
      <c r="B655" s="154" t="s">
        <v>1140</v>
      </c>
      <c r="C655" s="177">
        <v>1610.1799999999998</v>
      </c>
      <c r="D655" s="177">
        <v>3323.2851126704627</v>
      </c>
      <c r="E655" s="177">
        <v>1605.7066666666701</v>
      </c>
      <c r="F655" s="177">
        <v>1307.3875294903494</v>
      </c>
      <c r="G655" s="177">
        <v>743.57401045077006</v>
      </c>
      <c r="H655" s="178">
        <v>6.0827250608272501E-3</v>
      </c>
      <c r="I655" s="178">
        <v>0.12895377128953769</v>
      </c>
      <c r="J655" s="178">
        <v>1.8248175182481747E-2</v>
      </c>
      <c r="K655" s="178">
        <v>0.19099756690997563</v>
      </c>
      <c r="L655" s="178">
        <v>0.65571776155717776</v>
      </c>
    </row>
    <row r="656" spans="1:12" outlineLevel="1" x14ac:dyDescent="0.2">
      <c r="A656" s="78">
        <v>648</v>
      </c>
      <c r="B656" s="154" t="s">
        <v>1142</v>
      </c>
      <c r="C656" s="177">
        <v>1577.8969800457098</v>
      </c>
      <c r="D656" s="177">
        <v>3009.2377410317081</v>
      </c>
      <c r="E656" s="177">
        <v>2042.8507142857147</v>
      </c>
      <c r="F656" s="177">
        <v>1018.9167046552494</v>
      </c>
      <c r="G656" s="177">
        <v>435</v>
      </c>
      <c r="H656" s="178">
        <v>0</v>
      </c>
      <c r="I656" s="178">
        <v>6.6666666666666666E-2</v>
      </c>
      <c r="J656" s="178">
        <v>0</v>
      </c>
      <c r="K656" s="178">
        <v>0.16666666666666666</v>
      </c>
      <c r="L656" s="178">
        <v>0.76666666666666661</v>
      </c>
    </row>
    <row r="657" spans="1:12" outlineLevel="1" x14ac:dyDescent="0.2">
      <c r="A657" s="78">
        <v>649</v>
      </c>
      <c r="B657" s="154" t="s">
        <v>1147</v>
      </c>
      <c r="C657" s="177">
        <v>3560.4312660888791</v>
      </c>
      <c r="D657" s="177">
        <v>3852.7209841222088</v>
      </c>
      <c r="E657" s="177">
        <v>1909.3942506887054</v>
      </c>
      <c r="F657" s="177">
        <v>520.75000000000011</v>
      </c>
      <c r="G657" s="177">
        <v>700.42724999999984</v>
      </c>
      <c r="H657" s="178">
        <v>0</v>
      </c>
      <c r="I657" s="178">
        <v>0</v>
      </c>
      <c r="J657" s="178">
        <v>2.6315789473684209E-2</v>
      </c>
      <c r="K657" s="178">
        <v>0.39473684210526311</v>
      </c>
      <c r="L657" s="178">
        <v>0.57894736842105265</v>
      </c>
    </row>
    <row r="658" spans="1:12" outlineLevel="1" x14ac:dyDescent="0.2">
      <c r="A658" s="78">
        <v>650</v>
      </c>
      <c r="B658" s="154" t="s">
        <v>1148</v>
      </c>
      <c r="C658" s="177">
        <v>0</v>
      </c>
      <c r="D658" s="177">
        <v>4527.8976373626365</v>
      </c>
      <c r="E658" s="177">
        <v>0</v>
      </c>
      <c r="F658" s="177">
        <v>2698.752857142857</v>
      </c>
      <c r="G658" s="177">
        <v>766.76135647169303</v>
      </c>
      <c r="H658" s="178">
        <v>0</v>
      </c>
      <c r="I658" s="178">
        <v>0</v>
      </c>
      <c r="J658" s="178">
        <v>0</v>
      </c>
      <c r="K658" s="178">
        <v>0</v>
      </c>
      <c r="L658" s="178">
        <v>1</v>
      </c>
    </row>
    <row r="659" spans="1:12" outlineLevel="1" x14ac:dyDescent="0.2">
      <c r="A659" s="78">
        <v>651</v>
      </c>
      <c r="B659" s="154" t="s">
        <v>1149</v>
      </c>
      <c r="C659" s="177">
        <v>277.69296296296289</v>
      </c>
      <c r="D659" s="177">
        <v>2348.9558667921178</v>
      </c>
      <c r="E659" s="177">
        <v>1625.8986666666683</v>
      </c>
      <c r="F659" s="177">
        <v>1086.111990362476</v>
      </c>
      <c r="G659" s="177">
        <v>338.21786528058118</v>
      </c>
      <c r="H659" s="178">
        <v>0</v>
      </c>
      <c r="I659" s="178">
        <v>0</v>
      </c>
      <c r="J659" s="178">
        <v>1</v>
      </c>
      <c r="K659" s="178">
        <v>0</v>
      </c>
      <c r="L659" s="178">
        <v>0</v>
      </c>
    </row>
    <row r="660" spans="1:12" outlineLevel="1" x14ac:dyDescent="0.2">
      <c r="A660" s="78">
        <v>652</v>
      </c>
      <c r="B660" s="154" t="s">
        <v>1150</v>
      </c>
      <c r="C660" s="177">
        <v>497.86944444444441</v>
      </c>
      <c r="D660" s="177">
        <v>456.88766788766799</v>
      </c>
      <c r="E660" s="177">
        <v>433.00606060606037</v>
      </c>
      <c r="F660" s="177">
        <v>205.68892346785742</v>
      </c>
      <c r="G660" s="177">
        <v>247.67149878788234</v>
      </c>
      <c r="H660" s="178">
        <v>6.2581486310299875E-2</v>
      </c>
      <c r="I660" s="178">
        <v>2.6075619295958283E-3</v>
      </c>
      <c r="J660" s="178">
        <v>1.5645371577574969E-2</v>
      </c>
      <c r="K660" s="178">
        <v>0.20078226857887879</v>
      </c>
      <c r="L660" s="178">
        <v>0.71838331160365054</v>
      </c>
    </row>
    <row r="661" spans="1:12" outlineLevel="1" x14ac:dyDescent="0.2">
      <c r="A661" s="78">
        <v>653</v>
      </c>
      <c r="B661" s="154" t="s">
        <v>1151</v>
      </c>
      <c r="C661" s="177">
        <v>1577.8969800457098</v>
      </c>
      <c r="D661" s="177">
        <v>3009.2377410317081</v>
      </c>
      <c r="E661" s="177">
        <v>2042.8507142857147</v>
      </c>
      <c r="F661" s="177">
        <v>1018.9167046552494</v>
      </c>
      <c r="G661" s="177">
        <v>248.23999999999998</v>
      </c>
      <c r="H661" s="178">
        <v>0</v>
      </c>
      <c r="I661" s="178">
        <v>0</v>
      </c>
      <c r="J661" s="178">
        <v>0</v>
      </c>
      <c r="K661" s="178">
        <v>0.05</v>
      </c>
      <c r="L661" s="178">
        <v>0.95000000000000007</v>
      </c>
    </row>
    <row r="662" spans="1:12" outlineLevel="1" x14ac:dyDescent="0.2">
      <c r="A662" s="78">
        <v>654</v>
      </c>
      <c r="B662" s="154" t="s">
        <v>285</v>
      </c>
      <c r="C662" s="177">
        <v>4295.6762520634902</v>
      </c>
      <c r="D662" s="177">
        <v>3316.1216183347865</v>
      </c>
      <c r="E662" s="177">
        <v>1281.4922020683184</v>
      </c>
      <c r="F662" s="177">
        <v>1575.5716273063592</v>
      </c>
      <c r="G662" s="177">
        <v>647.89478122474202</v>
      </c>
      <c r="H662" s="178">
        <v>9.6246390760346499E-3</v>
      </c>
      <c r="I662" s="178">
        <v>6.5327237728585161E-2</v>
      </c>
      <c r="J662" s="178">
        <v>1.8046198267564966E-2</v>
      </c>
      <c r="K662" s="178">
        <v>0.12451876804619821</v>
      </c>
      <c r="L662" s="178">
        <v>0.78248315688161707</v>
      </c>
    </row>
    <row r="663" spans="1:12" outlineLevel="1" x14ac:dyDescent="0.2">
      <c r="A663" s="78">
        <v>655</v>
      </c>
      <c r="B663" s="154" t="s">
        <v>4906</v>
      </c>
      <c r="C663" s="177">
        <v>3033.473161229113</v>
      </c>
      <c r="D663" s="177">
        <v>2991.713931130485</v>
      </c>
      <c r="E663" s="177">
        <v>1080.3992954434091</v>
      </c>
      <c r="F663" s="177">
        <v>309.82600000000002</v>
      </c>
      <c r="G663" s="177">
        <v>595.64333333333298</v>
      </c>
      <c r="H663" s="178">
        <v>0</v>
      </c>
      <c r="I663" s="178">
        <v>0</v>
      </c>
      <c r="J663" s="178">
        <v>0</v>
      </c>
      <c r="K663" s="178">
        <v>0.8</v>
      </c>
      <c r="L663" s="178">
        <v>0.2</v>
      </c>
    </row>
    <row r="664" spans="1:12" outlineLevel="1" x14ac:dyDescent="0.2">
      <c r="A664" s="78">
        <v>656</v>
      </c>
      <c r="B664" s="154" t="s">
        <v>18</v>
      </c>
      <c r="C664" s="177">
        <v>0</v>
      </c>
      <c r="D664" s="177">
        <v>0</v>
      </c>
      <c r="E664" s="177">
        <v>0</v>
      </c>
      <c r="F664" s="177">
        <v>0</v>
      </c>
      <c r="G664" s="177">
        <v>0</v>
      </c>
      <c r="H664" s="178">
        <v>0</v>
      </c>
      <c r="I664" s="178">
        <v>0</v>
      </c>
      <c r="J664" s="178">
        <v>0</v>
      </c>
      <c r="K664" s="178">
        <v>0</v>
      </c>
      <c r="L664" s="178">
        <v>1</v>
      </c>
    </row>
    <row r="665" spans="1:12" outlineLevel="1" x14ac:dyDescent="0.2">
      <c r="A665" s="78">
        <v>657</v>
      </c>
      <c r="B665" s="154" t="s">
        <v>1153</v>
      </c>
      <c r="C665" s="177">
        <v>277.69296296296289</v>
      </c>
      <c r="D665" s="177">
        <v>2348.9558667921178</v>
      </c>
      <c r="E665" s="177">
        <v>1625.8986666666683</v>
      </c>
      <c r="F665" s="177">
        <v>1086.111990362476</v>
      </c>
      <c r="G665" s="177">
        <v>338.21786528058118</v>
      </c>
      <c r="H665" s="178">
        <v>0</v>
      </c>
      <c r="I665" s="178">
        <v>0</v>
      </c>
      <c r="J665" s="178">
        <v>0</v>
      </c>
      <c r="K665" s="178">
        <v>1</v>
      </c>
      <c r="L665" s="178">
        <v>0</v>
      </c>
    </row>
    <row r="666" spans="1:12" outlineLevel="1" x14ac:dyDescent="0.2">
      <c r="A666" s="78">
        <v>658</v>
      </c>
      <c r="B666" s="154" t="s">
        <v>1154</v>
      </c>
      <c r="C666" s="177">
        <v>346.03653675213673</v>
      </c>
      <c r="D666" s="177">
        <v>3438.0991671672305</v>
      </c>
      <c r="E666" s="177">
        <v>754.47337500000003</v>
      </c>
      <c r="F666" s="177">
        <v>1146.4805676108369</v>
      </c>
      <c r="G666" s="177">
        <v>369.44526804165429</v>
      </c>
      <c r="H666" s="178">
        <v>1</v>
      </c>
      <c r="I666" s="178">
        <v>0</v>
      </c>
      <c r="J666" s="178">
        <v>0</v>
      </c>
      <c r="K666" s="178">
        <v>0</v>
      </c>
      <c r="L666" s="178">
        <v>0</v>
      </c>
    </row>
    <row r="667" spans="1:12" outlineLevel="1" x14ac:dyDescent="0.2">
      <c r="A667" s="78">
        <v>659</v>
      </c>
      <c r="B667" s="154" t="s">
        <v>310</v>
      </c>
      <c r="C667" s="177">
        <v>10680.55</v>
      </c>
      <c r="D667" s="177">
        <v>4042.4452083333326</v>
      </c>
      <c r="E667" s="177">
        <v>0</v>
      </c>
      <c r="F667" s="177">
        <v>477.6402314612028</v>
      </c>
      <c r="G667" s="177">
        <v>498.5105112514816</v>
      </c>
      <c r="H667" s="178">
        <v>3.1347962382445136E-3</v>
      </c>
      <c r="I667" s="178">
        <v>3.2131661442006264E-2</v>
      </c>
      <c r="J667" s="178">
        <v>5.4858934169278988E-3</v>
      </c>
      <c r="K667" s="178">
        <v>0.37931034482758624</v>
      </c>
      <c r="L667" s="178">
        <v>0.57993730407523514</v>
      </c>
    </row>
    <row r="668" spans="1:12" outlineLevel="1" x14ac:dyDescent="0.2">
      <c r="A668" s="78">
        <v>660</v>
      </c>
      <c r="B668" s="154" t="s">
        <v>282</v>
      </c>
      <c r="C668" s="177">
        <v>4856.0687138963867</v>
      </c>
      <c r="D668" s="177">
        <v>4557.7641393748354</v>
      </c>
      <c r="E668" s="177">
        <v>1830.8097435897425</v>
      </c>
      <c r="F668" s="177">
        <v>1501.3566701387967</v>
      </c>
      <c r="G668" s="177">
        <v>602.19977467260333</v>
      </c>
      <c r="H668" s="178">
        <v>8.2810539523212059E-2</v>
      </c>
      <c r="I668" s="178">
        <v>0.125219573400251</v>
      </c>
      <c r="J668" s="178">
        <v>9.7867001254705183E-3</v>
      </c>
      <c r="K668" s="178">
        <v>0.29836888331242167</v>
      </c>
      <c r="L668" s="178">
        <v>0.48381430363864469</v>
      </c>
    </row>
    <row r="669" spans="1:12" outlineLevel="1" x14ac:dyDescent="0.2">
      <c r="A669" s="78">
        <v>661</v>
      </c>
      <c r="B669" s="154" t="s">
        <v>1155</v>
      </c>
      <c r="C669" s="177">
        <v>4537.2526894742623</v>
      </c>
      <c r="D669" s="177">
        <v>4749.2735304038351</v>
      </c>
      <c r="E669" s="177">
        <v>1810.9906091954022</v>
      </c>
      <c r="F669" s="177">
        <v>1238.2726398519835</v>
      </c>
      <c r="G669" s="177">
        <v>315.08</v>
      </c>
      <c r="H669" s="178">
        <v>8.3333333333333315E-2</v>
      </c>
      <c r="I669" s="178">
        <v>0</v>
      </c>
      <c r="J669" s="178">
        <v>2.7777777777777773E-2</v>
      </c>
      <c r="K669" s="178">
        <v>2.7777777777777773E-2</v>
      </c>
      <c r="L669" s="178">
        <v>0.86111111111111105</v>
      </c>
    </row>
    <row r="670" spans="1:12" outlineLevel="1" x14ac:dyDescent="0.2">
      <c r="A670" s="78">
        <v>662</v>
      </c>
      <c r="B670" s="154" t="s">
        <v>1351</v>
      </c>
      <c r="C670" s="177">
        <v>4537.2526894742623</v>
      </c>
      <c r="D670" s="177">
        <v>6296.11333333333</v>
      </c>
      <c r="E670" s="177">
        <v>1810.9906091954022</v>
      </c>
      <c r="F670" s="177">
        <v>930.05520000000001</v>
      </c>
      <c r="G670" s="177">
        <v>742.14999999999986</v>
      </c>
      <c r="H670" s="178">
        <v>6.6666666666666666E-2</v>
      </c>
      <c r="I670" s="178">
        <v>0.19999999999999998</v>
      </c>
      <c r="J670" s="178">
        <v>0</v>
      </c>
      <c r="K670" s="178">
        <v>0.33333333333333337</v>
      </c>
      <c r="L670" s="178">
        <v>0.39999999999999997</v>
      </c>
    </row>
    <row r="671" spans="1:12" outlineLevel="1" x14ac:dyDescent="0.2">
      <c r="A671" s="78">
        <v>663</v>
      </c>
      <c r="B671" s="154" t="s">
        <v>72</v>
      </c>
      <c r="C671" s="177">
        <v>5088.6016503496521</v>
      </c>
      <c r="D671" s="177">
        <v>4128.6578289124927</v>
      </c>
      <c r="E671" s="177">
        <v>1674.5895</v>
      </c>
      <c r="F671" s="177">
        <v>1977.626294589576</v>
      </c>
      <c r="G671" s="177">
        <v>798.62887153233544</v>
      </c>
      <c r="H671" s="178">
        <v>4.6641791044776115E-2</v>
      </c>
      <c r="I671" s="178">
        <v>0.2916666666666668</v>
      </c>
      <c r="J671" s="178">
        <v>1.7412935323383085E-2</v>
      </c>
      <c r="K671" s="178">
        <v>0.26492537313432823</v>
      </c>
      <c r="L671" s="178">
        <v>0.37935323383084574</v>
      </c>
    </row>
    <row r="672" spans="1:12" outlineLevel="1" x14ac:dyDescent="0.2">
      <c r="A672" s="78">
        <v>664</v>
      </c>
      <c r="B672" s="154" t="s">
        <v>1157</v>
      </c>
      <c r="C672" s="177">
        <v>347.21</v>
      </c>
      <c r="D672" s="177">
        <v>2398.2343666666679</v>
      </c>
      <c r="E672" s="177">
        <v>0</v>
      </c>
      <c r="F672" s="177">
        <v>330.89183791008179</v>
      </c>
      <c r="G672" s="177">
        <v>392.16825580416793</v>
      </c>
      <c r="H672" s="178">
        <v>0.4285714285714286</v>
      </c>
      <c r="I672" s="178">
        <v>0</v>
      </c>
      <c r="J672" s="178">
        <v>0</v>
      </c>
      <c r="K672" s="178">
        <v>0</v>
      </c>
      <c r="L672" s="178">
        <v>0.5714285714285714</v>
      </c>
    </row>
    <row r="673" spans="1:12" outlineLevel="1" x14ac:dyDescent="0.2">
      <c r="A673" s="78">
        <v>665</v>
      </c>
      <c r="B673" s="154" t="s">
        <v>360</v>
      </c>
      <c r="C673" s="177">
        <v>470.36039905548978</v>
      </c>
      <c r="D673" s="177">
        <v>684.1065503150536</v>
      </c>
      <c r="E673" s="177">
        <v>568.32249999999999</v>
      </c>
      <c r="F673" s="177">
        <v>339.35204259727823</v>
      </c>
      <c r="G673" s="177">
        <v>266.71869404126085</v>
      </c>
      <c r="H673" s="178">
        <v>1.0297146219476316E-2</v>
      </c>
      <c r="I673" s="178">
        <v>4.0600176522506609E-2</v>
      </c>
      <c r="J673" s="178">
        <v>1.3827596351868195E-2</v>
      </c>
      <c r="K673" s="178">
        <v>0.17769932333039129</v>
      </c>
      <c r="L673" s="178">
        <v>0.75757575757575757</v>
      </c>
    </row>
    <row r="674" spans="1:12" outlineLevel="1" x14ac:dyDescent="0.2">
      <c r="A674" s="78">
        <v>666</v>
      </c>
      <c r="B674" s="154" t="s">
        <v>1158</v>
      </c>
      <c r="C674" s="177">
        <v>0</v>
      </c>
      <c r="D674" s="177">
        <v>0</v>
      </c>
      <c r="E674" s="177">
        <v>0</v>
      </c>
      <c r="F674" s="177">
        <v>289.06824691358031</v>
      </c>
      <c r="G674" s="177">
        <v>310.38663405306369</v>
      </c>
      <c r="H674" s="178">
        <v>0</v>
      </c>
      <c r="I674" s="178">
        <v>9.0497737556561129E-3</v>
      </c>
      <c r="J674" s="178">
        <v>0</v>
      </c>
      <c r="K674" s="178">
        <v>0.13574660633484167</v>
      </c>
      <c r="L674" s="178">
        <v>0.85520361990950222</v>
      </c>
    </row>
    <row r="675" spans="1:12" outlineLevel="1" x14ac:dyDescent="0.2">
      <c r="A675" s="78">
        <v>667</v>
      </c>
      <c r="B675" s="154" t="s">
        <v>1159</v>
      </c>
      <c r="C675" s="177">
        <v>558.63265664160383</v>
      </c>
      <c r="D675" s="177">
        <v>456.76482142857145</v>
      </c>
      <c r="E675" s="177">
        <v>513.40151515151513</v>
      </c>
      <c r="F675" s="177">
        <v>292.47606278725044</v>
      </c>
      <c r="G675" s="177">
        <v>281.26097677306853</v>
      </c>
      <c r="H675" s="178">
        <v>0.14873200822481153</v>
      </c>
      <c r="I675" s="178">
        <v>1.2337217272104182E-2</v>
      </c>
      <c r="J675" s="178">
        <v>4.0438656614119266E-2</v>
      </c>
      <c r="K675" s="178">
        <v>8.5675119945167938E-2</v>
      </c>
      <c r="L675" s="178">
        <v>0.71281699794379694</v>
      </c>
    </row>
    <row r="676" spans="1:12" outlineLevel="1" x14ac:dyDescent="0.2">
      <c r="A676" s="78">
        <v>668</v>
      </c>
      <c r="B676" s="154" t="s">
        <v>1160</v>
      </c>
      <c r="C676" s="177">
        <v>4877.18300441886</v>
      </c>
      <c r="D676" s="177">
        <v>3913.2942950383235</v>
      </c>
      <c r="E676" s="177">
        <v>2079.9913113553125</v>
      </c>
      <c r="F676" s="177">
        <v>1727.1594836699639</v>
      </c>
      <c r="G676" s="177">
        <v>751.5860935926662</v>
      </c>
      <c r="H676" s="178">
        <v>0</v>
      </c>
      <c r="I676" s="178">
        <v>0</v>
      </c>
      <c r="J676" s="178">
        <v>0</v>
      </c>
      <c r="K676" s="178">
        <v>0</v>
      </c>
      <c r="L676" s="178">
        <v>1</v>
      </c>
    </row>
    <row r="677" spans="1:12" outlineLevel="1" x14ac:dyDescent="0.2">
      <c r="A677" s="78">
        <v>669</v>
      </c>
      <c r="B677" s="154" t="s">
        <v>344</v>
      </c>
      <c r="C677" s="177">
        <v>398.98403927724917</v>
      </c>
      <c r="D677" s="177">
        <v>784.56806882226704</v>
      </c>
      <c r="E677" s="177">
        <v>413.46070931461372</v>
      </c>
      <c r="F677" s="177">
        <v>253.43407900732333</v>
      </c>
      <c r="G677" s="177">
        <v>216.16985539648019</v>
      </c>
      <c r="H677" s="178">
        <v>4.5232936078006498E-2</v>
      </c>
      <c r="I677" s="178">
        <v>1.3678223185265438E-2</v>
      </c>
      <c r="J677" s="178">
        <v>2.4512459371614302E-2</v>
      </c>
      <c r="K677" s="178">
        <v>0.22210184182015169</v>
      </c>
      <c r="L677" s="178">
        <v>0.69447453954496208</v>
      </c>
    </row>
    <row r="678" spans="1:12" outlineLevel="1" x14ac:dyDescent="0.2">
      <c r="A678" s="78">
        <v>670</v>
      </c>
      <c r="B678" s="154" t="s">
        <v>1161</v>
      </c>
      <c r="C678" s="177">
        <v>0</v>
      </c>
      <c r="D678" s="177">
        <v>0</v>
      </c>
      <c r="E678" s="177">
        <v>0</v>
      </c>
      <c r="F678" s="177">
        <v>313.63636363636346</v>
      </c>
      <c r="G678" s="177">
        <v>262.22005882352954</v>
      </c>
      <c r="H678" s="178">
        <v>0.31632653061224492</v>
      </c>
      <c r="I678" s="178">
        <v>0</v>
      </c>
      <c r="J678" s="178">
        <v>3.0612244897959179E-2</v>
      </c>
      <c r="K678" s="178">
        <v>0.13265306122448978</v>
      </c>
      <c r="L678" s="178">
        <v>0.52040816326530603</v>
      </c>
    </row>
    <row r="679" spans="1:12" outlineLevel="1" x14ac:dyDescent="0.2">
      <c r="A679" s="78">
        <v>671</v>
      </c>
      <c r="B679" s="154" t="s">
        <v>1162</v>
      </c>
      <c r="C679" s="177">
        <v>752.19672135146163</v>
      </c>
      <c r="D679" s="177">
        <v>3308.8566666666702</v>
      </c>
      <c r="E679" s="177">
        <v>0</v>
      </c>
      <c r="F679" s="177">
        <v>330.30835784313712</v>
      </c>
      <c r="G679" s="177">
        <v>332.85660782625354</v>
      </c>
      <c r="H679" s="178">
        <v>1.4184397163120567E-2</v>
      </c>
      <c r="I679" s="178">
        <v>2.1276595744680851E-2</v>
      </c>
      <c r="J679" s="178">
        <v>7.0921985815602835E-3</v>
      </c>
      <c r="K679" s="178">
        <v>0.15602836879432627</v>
      </c>
      <c r="L679" s="178">
        <v>0.80141843971631199</v>
      </c>
    </row>
    <row r="680" spans="1:12" outlineLevel="1" x14ac:dyDescent="0.2">
      <c r="A680" s="78">
        <v>672</v>
      </c>
      <c r="B680" s="154" t="s">
        <v>1163</v>
      </c>
      <c r="C680" s="177">
        <v>198.239090909091</v>
      </c>
      <c r="D680" s="177">
        <v>0</v>
      </c>
      <c r="E680" s="177">
        <v>1145.97</v>
      </c>
      <c r="F680" s="177">
        <v>343.61171717171737</v>
      </c>
      <c r="G680" s="177">
        <v>366.51515829725798</v>
      </c>
      <c r="H680" s="178">
        <v>0.23224043715847004</v>
      </c>
      <c r="I680" s="178">
        <v>2.7322404371584704E-3</v>
      </c>
      <c r="J680" s="178">
        <v>5.4644808743169408E-3</v>
      </c>
      <c r="K680" s="178">
        <v>0.12568306010928962</v>
      </c>
      <c r="L680" s="178">
        <v>0.63387978142076506</v>
      </c>
    </row>
    <row r="681" spans="1:12" outlineLevel="1" x14ac:dyDescent="0.2">
      <c r="A681" s="78">
        <v>673</v>
      </c>
      <c r="B681" s="154" t="s">
        <v>1164</v>
      </c>
      <c r="C681" s="177">
        <v>2737.7034062499997</v>
      </c>
      <c r="D681" s="177">
        <v>3059.4675003323032</v>
      </c>
      <c r="E681" s="177">
        <v>1545.7283333333298</v>
      </c>
      <c r="F681" s="177">
        <v>1291.0003889912839</v>
      </c>
      <c r="G681" s="177">
        <v>760.80778849532544</v>
      </c>
      <c r="H681" s="178">
        <v>0</v>
      </c>
      <c r="I681" s="178">
        <v>0</v>
      </c>
      <c r="J681" s="178">
        <v>0</v>
      </c>
      <c r="K681" s="178">
        <v>0</v>
      </c>
      <c r="L681" s="178">
        <v>1</v>
      </c>
    </row>
    <row r="682" spans="1:12" outlineLevel="1" x14ac:dyDescent="0.2">
      <c r="A682" s="78">
        <v>674</v>
      </c>
      <c r="B682" s="154" t="s">
        <v>1167</v>
      </c>
      <c r="C682" s="177">
        <v>614.26428571428585</v>
      </c>
      <c r="D682" s="177">
        <v>667.64896209140613</v>
      </c>
      <c r="E682" s="177">
        <v>526.36640083298744</v>
      </c>
      <c r="F682" s="177">
        <v>289.75664330637932</v>
      </c>
      <c r="G682" s="177">
        <v>274.79332185068444</v>
      </c>
      <c r="H682" s="178">
        <v>3.3434650455927049E-2</v>
      </c>
      <c r="I682" s="178">
        <v>6.0790273556231003E-3</v>
      </c>
      <c r="J682" s="178">
        <v>9.11854103343465E-3</v>
      </c>
      <c r="K682" s="178">
        <v>0.18237082066869301</v>
      </c>
      <c r="L682" s="178">
        <v>0.76899696048632216</v>
      </c>
    </row>
    <row r="683" spans="1:12" outlineLevel="1" x14ac:dyDescent="0.2">
      <c r="A683" s="78">
        <v>675</v>
      </c>
      <c r="B683" s="154" t="s">
        <v>1168</v>
      </c>
      <c r="C683" s="177">
        <v>0</v>
      </c>
      <c r="D683" s="177">
        <v>0</v>
      </c>
      <c r="E683" s="177">
        <v>468.42857142857144</v>
      </c>
      <c r="F683" s="177">
        <v>327.26761624340583</v>
      </c>
      <c r="G683" s="177">
        <v>284.94103268862631</v>
      </c>
      <c r="H683" s="178">
        <v>0.10331384015594541</v>
      </c>
      <c r="I683" s="178">
        <v>0</v>
      </c>
      <c r="J683" s="178">
        <v>5.4580896686159841E-2</v>
      </c>
      <c r="K683" s="178">
        <v>6.2378167641325533E-2</v>
      </c>
      <c r="L683" s="178">
        <v>0.77972709551656916</v>
      </c>
    </row>
    <row r="684" spans="1:12" outlineLevel="1" x14ac:dyDescent="0.2">
      <c r="A684" s="78">
        <v>676</v>
      </c>
      <c r="B684" s="154" t="s">
        <v>1169</v>
      </c>
      <c r="C684" s="177">
        <v>242.84265512637438</v>
      </c>
      <c r="D684" s="177">
        <v>667.64896209140613</v>
      </c>
      <c r="E684" s="177">
        <v>565.75</v>
      </c>
      <c r="F684" s="177">
        <v>277.2</v>
      </c>
      <c r="G684" s="177">
        <v>234.42154412923543</v>
      </c>
      <c r="H684" s="178">
        <v>0</v>
      </c>
      <c r="I684" s="178">
        <v>0</v>
      </c>
      <c r="J684" s="178">
        <v>3.7037037037037042E-2</v>
      </c>
      <c r="K684" s="178">
        <v>9.2592592592592587E-2</v>
      </c>
      <c r="L684" s="178">
        <v>0.87037037037037035</v>
      </c>
    </row>
    <row r="685" spans="1:12" outlineLevel="1" x14ac:dyDescent="0.2">
      <c r="A685" s="78">
        <v>677</v>
      </c>
      <c r="B685" s="154" t="s">
        <v>1170</v>
      </c>
      <c r="C685" s="177">
        <v>4877.18300441886</v>
      </c>
      <c r="D685" s="177">
        <v>3913.2942950383235</v>
      </c>
      <c r="E685" s="177">
        <v>2079.9913113553125</v>
      </c>
      <c r="F685" s="177">
        <v>1727.1594836699639</v>
      </c>
      <c r="G685" s="177">
        <v>751.5860935926662</v>
      </c>
      <c r="H685" s="178">
        <v>0</v>
      </c>
      <c r="I685" s="178">
        <v>0</v>
      </c>
      <c r="J685" s="178">
        <v>0</v>
      </c>
      <c r="K685" s="178">
        <v>0</v>
      </c>
      <c r="L685" s="178">
        <v>1</v>
      </c>
    </row>
    <row r="686" spans="1:12" outlineLevel="1" x14ac:dyDescent="0.2">
      <c r="A686" s="78">
        <v>678</v>
      </c>
      <c r="B686" s="154" t="s">
        <v>1172</v>
      </c>
      <c r="C686" s="177">
        <v>905.35812499999997</v>
      </c>
      <c r="D686" s="177">
        <v>1016.4784968982912</v>
      </c>
      <c r="E686" s="177">
        <v>686.95857499999977</v>
      </c>
      <c r="F686" s="177">
        <v>404.05284652219734</v>
      </c>
      <c r="G686" s="177">
        <v>371.73880374708915</v>
      </c>
      <c r="H686" s="178">
        <v>0</v>
      </c>
      <c r="I686" s="178">
        <v>0</v>
      </c>
      <c r="J686" s="178">
        <v>0</v>
      </c>
      <c r="K686" s="178">
        <v>0.5</v>
      </c>
      <c r="L686" s="178">
        <v>0.5</v>
      </c>
    </row>
    <row r="687" spans="1:12" outlineLevel="1" x14ac:dyDescent="0.2">
      <c r="A687" s="78">
        <v>679</v>
      </c>
      <c r="B687" s="154" t="s">
        <v>1173</v>
      </c>
      <c r="C687" s="177">
        <v>987.136666666667</v>
      </c>
      <c r="D687" s="177">
        <v>2249.4449999999997</v>
      </c>
      <c r="E687" s="177">
        <v>887.29716697588117</v>
      </c>
      <c r="F687" s="177">
        <v>289.05809374999995</v>
      </c>
      <c r="G687" s="177">
        <v>359.08487517447685</v>
      </c>
      <c r="H687" s="178">
        <v>3.7037037037037034E-3</v>
      </c>
      <c r="I687" s="178">
        <v>3.7037037037037028E-2</v>
      </c>
      <c r="J687" s="178">
        <v>1.111111111111111E-2</v>
      </c>
      <c r="K687" s="178">
        <v>0.11111111111111112</v>
      </c>
      <c r="L687" s="178">
        <v>0.83703703703703702</v>
      </c>
    </row>
    <row r="688" spans="1:12" outlineLevel="1" x14ac:dyDescent="0.2">
      <c r="A688" s="78">
        <v>680</v>
      </c>
      <c r="B688" s="154" t="s">
        <v>304</v>
      </c>
      <c r="C688" s="177">
        <v>168.21366893424002</v>
      </c>
      <c r="D688" s="177">
        <v>3614.0699999999997</v>
      </c>
      <c r="E688" s="177">
        <v>0</v>
      </c>
      <c r="F688" s="177">
        <v>261.96900814468779</v>
      </c>
      <c r="G688" s="177">
        <v>254.80846887997626</v>
      </c>
      <c r="H688" s="178">
        <v>0.19359145527369834</v>
      </c>
      <c r="I688" s="178">
        <v>8.0106809078771737E-3</v>
      </c>
      <c r="J688" s="178">
        <v>6.6755674232309775E-3</v>
      </c>
      <c r="K688" s="178">
        <v>0.17089452603471303</v>
      </c>
      <c r="L688" s="178">
        <v>0.62082777036048054</v>
      </c>
    </row>
    <row r="689" spans="1:12" outlineLevel="1" x14ac:dyDescent="0.2">
      <c r="A689" s="78">
        <v>681</v>
      </c>
      <c r="B689" s="154" t="s">
        <v>1177</v>
      </c>
      <c r="C689" s="177">
        <v>3033.473161229113</v>
      </c>
      <c r="D689" s="177">
        <v>2991.713931130485</v>
      </c>
      <c r="E689" s="177">
        <v>1080.3992954434091</v>
      </c>
      <c r="F689" s="177">
        <v>1351.9069772890648</v>
      </c>
      <c r="G689" s="177">
        <v>324.45041315762165</v>
      </c>
      <c r="H689" s="178">
        <v>0</v>
      </c>
      <c r="I689" s="178">
        <v>0</v>
      </c>
      <c r="J689" s="178">
        <v>0</v>
      </c>
      <c r="K689" s="178">
        <v>0.2</v>
      </c>
      <c r="L689" s="178">
        <v>0.8</v>
      </c>
    </row>
    <row r="690" spans="1:12" outlineLevel="1" x14ac:dyDescent="0.2">
      <c r="A690" s="78">
        <v>682</v>
      </c>
      <c r="B690" s="154" t="s">
        <v>565</v>
      </c>
      <c r="C690" s="177">
        <v>3560.4312660888791</v>
      </c>
      <c r="D690" s="177">
        <v>5477.5</v>
      </c>
      <c r="E690" s="177">
        <v>1909.3942506887054</v>
      </c>
      <c r="F690" s="177">
        <v>889.06066666666607</v>
      </c>
      <c r="G690" s="177">
        <v>509.92214285714294</v>
      </c>
      <c r="H690" s="178">
        <v>0</v>
      </c>
      <c r="I690" s="178">
        <v>5.8823529411764705E-2</v>
      </c>
      <c r="J690" s="178">
        <v>0</v>
      </c>
      <c r="K690" s="178">
        <v>0.31372549019607843</v>
      </c>
      <c r="L690" s="178">
        <v>0.62745098039215685</v>
      </c>
    </row>
    <row r="691" spans="1:12" outlineLevel="1" x14ac:dyDescent="0.2">
      <c r="A691" s="78">
        <v>683</v>
      </c>
      <c r="B691" s="154" t="s">
        <v>1180</v>
      </c>
      <c r="C691" s="177">
        <v>0</v>
      </c>
      <c r="D691" s="177">
        <v>0</v>
      </c>
      <c r="E691" s="177">
        <v>1035.90222222222</v>
      </c>
      <c r="F691" s="177">
        <v>0</v>
      </c>
      <c r="G691" s="177">
        <v>769.02142857142906</v>
      </c>
      <c r="H691" s="178">
        <v>0.11538461538461539</v>
      </c>
      <c r="I691" s="178">
        <v>3.8461538461538464E-2</v>
      </c>
      <c r="J691" s="178">
        <v>3.8461538461538464E-2</v>
      </c>
      <c r="K691" s="178">
        <v>3.8461538461538464E-2</v>
      </c>
      <c r="L691" s="178">
        <v>0.76923076923076927</v>
      </c>
    </row>
    <row r="692" spans="1:12" outlineLevel="1" x14ac:dyDescent="0.2">
      <c r="A692" s="78">
        <v>684</v>
      </c>
      <c r="B692" s="154" t="s">
        <v>5032</v>
      </c>
      <c r="C692" s="177">
        <v>582.16666666666663</v>
      </c>
      <c r="D692" s="177">
        <v>805.75</v>
      </c>
      <c r="E692" s="177">
        <v>0</v>
      </c>
      <c r="F692" s="177">
        <v>306.62787878787861</v>
      </c>
      <c r="G692" s="177">
        <v>317.00400471594173</v>
      </c>
      <c r="H692" s="178">
        <v>0</v>
      </c>
      <c r="I692" s="178">
        <v>0</v>
      </c>
      <c r="J692" s="178">
        <v>1</v>
      </c>
      <c r="K692" s="178">
        <v>0</v>
      </c>
      <c r="L692" s="178">
        <v>0</v>
      </c>
    </row>
    <row r="693" spans="1:12" outlineLevel="1" x14ac:dyDescent="0.2">
      <c r="A693" s="78">
        <v>685</v>
      </c>
      <c r="B693" s="154" t="s">
        <v>1181</v>
      </c>
      <c r="C693" s="177">
        <v>220.50000000000003</v>
      </c>
      <c r="D693" s="177">
        <v>2342.3200000000002</v>
      </c>
      <c r="E693" s="177">
        <v>0</v>
      </c>
      <c r="F693" s="177">
        <v>346.81023148148137</v>
      </c>
      <c r="G693" s="177">
        <v>498.55846153846153</v>
      </c>
      <c r="H693" s="178">
        <v>2.5000000000000001E-2</v>
      </c>
      <c r="I693" s="178">
        <v>0</v>
      </c>
      <c r="J693" s="178">
        <v>0</v>
      </c>
      <c r="K693" s="178">
        <v>0.25</v>
      </c>
      <c r="L693" s="178">
        <v>0.72499999999999987</v>
      </c>
    </row>
    <row r="694" spans="1:12" outlineLevel="1" x14ac:dyDescent="0.2">
      <c r="A694" s="78">
        <v>686</v>
      </c>
      <c r="B694" s="154" t="s">
        <v>1183</v>
      </c>
      <c r="C694" s="177">
        <v>0</v>
      </c>
      <c r="D694" s="177">
        <v>5086.9945946712014</v>
      </c>
      <c r="E694" s="177">
        <v>1687.6125</v>
      </c>
      <c r="F694" s="177">
        <v>1207.8124695930737</v>
      </c>
      <c r="G694" s="177">
        <v>846.26020501948074</v>
      </c>
      <c r="H694" s="178">
        <v>0</v>
      </c>
      <c r="I694" s="178">
        <v>0</v>
      </c>
      <c r="J694" s="178">
        <v>0</v>
      </c>
      <c r="K694" s="178">
        <v>0</v>
      </c>
      <c r="L694" s="178">
        <v>1</v>
      </c>
    </row>
    <row r="695" spans="1:12" outlineLevel="1" x14ac:dyDescent="0.2">
      <c r="A695" s="78">
        <v>687</v>
      </c>
      <c r="B695" s="154" t="s">
        <v>1184</v>
      </c>
      <c r="C695" s="177">
        <v>0</v>
      </c>
      <c r="D695" s="177">
        <v>0</v>
      </c>
      <c r="E695" s="177">
        <v>0</v>
      </c>
      <c r="F695" s="177">
        <v>723.16116666666676</v>
      </c>
      <c r="G695" s="177">
        <v>725.62626578073093</v>
      </c>
      <c r="H695" s="178">
        <v>0</v>
      </c>
      <c r="I695" s="178">
        <v>4.7619047619047623E-2</v>
      </c>
      <c r="J695" s="178">
        <v>0</v>
      </c>
      <c r="K695" s="178">
        <v>0.23809523809523808</v>
      </c>
      <c r="L695" s="178">
        <v>0.7142857142857143</v>
      </c>
    </row>
    <row r="696" spans="1:12" outlineLevel="1" x14ac:dyDescent="0.2">
      <c r="A696" s="78">
        <v>688</v>
      </c>
      <c r="B696" s="154" t="s">
        <v>1185</v>
      </c>
      <c r="C696" s="177">
        <v>4877.18300441886</v>
      </c>
      <c r="D696" s="177">
        <v>2637.8716666666701</v>
      </c>
      <c r="E696" s="177">
        <v>2079.9913113553125</v>
      </c>
      <c r="F696" s="177">
        <v>1022.2196000000001</v>
      </c>
      <c r="G696" s="177">
        <v>703.72350819672135</v>
      </c>
      <c r="H696" s="178">
        <v>0</v>
      </c>
      <c r="I696" s="178">
        <v>5.2083333333333336E-2</v>
      </c>
      <c r="J696" s="178">
        <v>0</v>
      </c>
      <c r="K696" s="178">
        <v>0.19791666666666669</v>
      </c>
      <c r="L696" s="178">
        <v>0.75</v>
      </c>
    </row>
    <row r="697" spans="1:12" outlineLevel="1" x14ac:dyDescent="0.2">
      <c r="A697" s="78">
        <v>689</v>
      </c>
      <c r="B697" s="154" t="s">
        <v>1187</v>
      </c>
      <c r="C697" s="177">
        <v>0</v>
      </c>
      <c r="D697" s="177">
        <v>0</v>
      </c>
      <c r="E697" s="177">
        <v>0</v>
      </c>
      <c r="F697" s="177">
        <v>633.06500000000017</v>
      </c>
      <c r="G697" s="177">
        <v>0</v>
      </c>
      <c r="H697" s="178">
        <v>0</v>
      </c>
      <c r="I697" s="178">
        <v>0</v>
      </c>
      <c r="J697" s="178">
        <v>0</v>
      </c>
      <c r="K697" s="178">
        <v>1</v>
      </c>
      <c r="L697" s="178">
        <v>0</v>
      </c>
    </row>
    <row r="698" spans="1:12" outlineLevel="1" x14ac:dyDescent="0.2">
      <c r="A698" s="78">
        <v>690</v>
      </c>
      <c r="B698" s="154" t="s">
        <v>1189</v>
      </c>
      <c r="C698" s="177">
        <v>295.8363636363635</v>
      </c>
      <c r="D698" s="177">
        <v>456.88766788766799</v>
      </c>
      <c r="E698" s="177">
        <v>417.79250000000002</v>
      </c>
      <c r="F698" s="177">
        <v>232.44090909090912</v>
      </c>
      <c r="G698" s="177">
        <v>242.88099726066883</v>
      </c>
      <c r="H698" s="178">
        <v>0.11214953271028039</v>
      </c>
      <c r="I698" s="178">
        <v>1.8691588785046731E-2</v>
      </c>
      <c r="J698" s="178">
        <v>0.12149532710280374</v>
      </c>
      <c r="K698" s="178">
        <v>0.11214953271028037</v>
      </c>
      <c r="L698" s="178">
        <v>0.63551401869158886</v>
      </c>
    </row>
    <row r="699" spans="1:12" outlineLevel="1" x14ac:dyDescent="0.2">
      <c r="A699" s="78">
        <v>691</v>
      </c>
      <c r="B699" s="154" t="s">
        <v>1190</v>
      </c>
      <c r="C699" s="177">
        <v>4877.18300441886</v>
      </c>
      <c r="D699" s="177">
        <v>3913.2942950383235</v>
      </c>
      <c r="E699" s="177">
        <v>2079.9913113553125</v>
      </c>
      <c r="F699" s="177">
        <v>1727.1594836699639</v>
      </c>
      <c r="G699" s="177">
        <v>751.5860935926662</v>
      </c>
      <c r="H699" s="178">
        <v>0</v>
      </c>
      <c r="I699" s="178">
        <v>0</v>
      </c>
      <c r="J699" s="178">
        <v>0</v>
      </c>
      <c r="K699" s="178">
        <v>1</v>
      </c>
      <c r="L699" s="178">
        <v>0</v>
      </c>
    </row>
    <row r="700" spans="1:12" outlineLevel="1" x14ac:dyDescent="0.2">
      <c r="A700" s="78">
        <v>692</v>
      </c>
      <c r="B700" s="154" t="s">
        <v>351</v>
      </c>
      <c r="C700" s="177">
        <v>284.94757575757563</v>
      </c>
      <c r="D700" s="177">
        <v>2388.3811623623096</v>
      </c>
      <c r="E700" s="177">
        <v>1448.3552380952387</v>
      </c>
      <c r="F700" s="177">
        <v>1114.6570647753053</v>
      </c>
      <c r="G700" s="177">
        <v>326.10499344120933</v>
      </c>
      <c r="H700" s="178">
        <v>3.1105228325612178E-2</v>
      </c>
      <c r="I700" s="178">
        <v>8.6035737921906039E-2</v>
      </c>
      <c r="J700" s="178">
        <v>1.5221707478491065E-2</v>
      </c>
      <c r="K700" s="178">
        <v>0.12640635340833881</v>
      </c>
      <c r="L700" s="178">
        <v>0.74123097286565187</v>
      </c>
    </row>
    <row r="701" spans="1:12" outlineLevel="1" x14ac:dyDescent="0.2">
      <c r="A701" s="78">
        <v>693</v>
      </c>
      <c r="B701" s="154" t="s">
        <v>1191</v>
      </c>
      <c r="C701" s="177">
        <v>322.17416666666674</v>
      </c>
      <c r="D701" s="177">
        <v>3719.5630316091956</v>
      </c>
      <c r="E701" s="177">
        <v>581.80999999999995</v>
      </c>
      <c r="F701" s="177">
        <v>586.93811320754764</v>
      </c>
      <c r="G701" s="177">
        <v>394.12990164509512</v>
      </c>
      <c r="H701" s="178">
        <v>4.9913941480206545E-2</v>
      </c>
      <c r="I701" s="178">
        <v>7.2289156626506021E-2</v>
      </c>
      <c r="J701" s="178">
        <v>2.5817555938037865E-2</v>
      </c>
      <c r="K701" s="178">
        <v>0.18760757314974183</v>
      </c>
      <c r="L701" s="178">
        <v>0.66437177280550774</v>
      </c>
    </row>
    <row r="702" spans="1:12" outlineLevel="1" x14ac:dyDescent="0.2">
      <c r="A702" s="78">
        <v>694</v>
      </c>
      <c r="B702" s="154" t="s">
        <v>1178</v>
      </c>
      <c r="C702" s="177">
        <v>392.29440740740739</v>
      </c>
      <c r="D702" s="177">
        <v>0</v>
      </c>
      <c r="E702" s="177">
        <v>516.5397916666667</v>
      </c>
      <c r="F702" s="177">
        <v>280.65678896264347</v>
      </c>
      <c r="G702" s="177">
        <v>319.95194104849855</v>
      </c>
      <c r="H702" s="178">
        <v>9.4439541041482764E-2</v>
      </c>
      <c r="I702" s="178">
        <v>5.2956751985878186E-3</v>
      </c>
      <c r="J702" s="178">
        <v>6.266548984995586E-2</v>
      </c>
      <c r="K702" s="178">
        <v>0.15092674315975282</v>
      </c>
      <c r="L702" s="178">
        <v>0.68667255075022071</v>
      </c>
    </row>
    <row r="703" spans="1:12" outlineLevel="1" x14ac:dyDescent="0.2">
      <c r="A703" s="78">
        <v>695</v>
      </c>
      <c r="B703" s="154" t="s">
        <v>1192</v>
      </c>
      <c r="C703" s="177">
        <v>2082.882470147712</v>
      </c>
      <c r="D703" s="177">
        <v>3016.4927961739277</v>
      </c>
      <c r="E703" s="177">
        <v>1196.2058666666669</v>
      </c>
      <c r="F703" s="177">
        <v>876.53451082184461</v>
      </c>
      <c r="G703" s="177">
        <v>614.11049720659923</v>
      </c>
      <c r="H703" s="178">
        <v>0</v>
      </c>
      <c r="I703" s="178">
        <v>0</v>
      </c>
      <c r="J703" s="178">
        <v>0</v>
      </c>
      <c r="K703" s="178">
        <v>0</v>
      </c>
      <c r="L703" s="178">
        <v>1</v>
      </c>
    </row>
    <row r="704" spans="1:12" outlineLevel="1" x14ac:dyDescent="0.2">
      <c r="A704" s="78">
        <v>696</v>
      </c>
      <c r="B704" s="154" t="s">
        <v>1186</v>
      </c>
      <c r="C704" s="177">
        <v>392.29440740740739</v>
      </c>
      <c r="D704" s="177">
        <v>0</v>
      </c>
      <c r="E704" s="177">
        <v>516.5397916666667</v>
      </c>
      <c r="F704" s="177">
        <v>319.58647619047599</v>
      </c>
      <c r="G704" s="177">
        <v>291.2469879518074</v>
      </c>
      <c r="H704" s="178">
        <v>5.7142857142857141E-2</v>
      </c>
      <c r="I704" s="178">
        <v>7.1428571428571426E-3</v>
      </c>
      <c r="J704" s="178">
        <v>4.9999999999999996E-2</v>
      </c>
      <c r="K704" s="178">
        <v>0.25714285714285712</v>
      </c>
      <c r="L704" s="178">
        <v>0.62857142857142856</v>
      </c>
    </row>
    <row r="705" spans="1:12" outlineLevel="1" x14ac:dyDescent="0.2">
      <c r="A705" s="78">
        <v>697</v>
      </c>
      <c r="B705" s="154" t="s">
        <v>1193</v>
      </c>
      <c r="C705" s="177">
        <v>0</v>
      </c>
      <c r="D705" s="177">
        <v>5086.9945946712014</v>
      </c>
      <c r="E705" s="177">
        <v>1687.6125</v>
      </c>
      <c r="F705" s="177">
        <v>1207.8124695930737</v>
      </c>
      <c r="G705" s="177">
        <v>846.26020501948074</v>
      </c>
      <c r="H705" s="178">
        <v>0</v>
      </c>
      <c r="I705" s="178">
        <v>7.6923076923076927E-2</v>
      </c>
      <c r="J705" s="178">
        <v>7.6923076923076927E-2</v>
      </c>
      <c r="K705" s="178">
        <v>0.84615384615384615</v>
      </c>
      <c r="L705" s="178">
        <v>0</v>
      </c>
    </row>
    <row r="706" spans="1:12" outlineLevel="1" x14ac:dyDescent="0.2">
      <c r="A706" s="78">
        <v>698</v>
      </c>
      <c r="B706" s="154" t="s">
        <v>1194</v>
      </c>
      <c r="C706" s="177">
        <v>694.0229777175324</v>
      </c>
      <c r="D706" s="177">
        <v>2337.008173055829</v>
      </c>
      <c r="E706" s="177">
        <v>922.23450603797278</v>
      </c>
      <c r="F706" s="177">
        <v>699.75351066512735</v>
      </c>
      <c r="G706" s="177">
        <v>316.39173544973573</v>
      </c>
      <c r="H706" s="178">
        <v>0.13333333333333333</v>
      </c>
      <c r="I706" s="178">
        <v>0</v>
      </c>
      <c r="J706" s="178">
        <v>0</v>
      </c>
      <c r="K706" s="178">
        <v>0.26666666666666666</v>
      </c>
      <c r="L706" s="178">
        <v>0.6</v>
      </c>
    </row>
    <row r="707" spans="1:12" outlineLevel="1" x14ac:dyDescent="0.2">
      <c r="A707" s="78">
        <v>699</v>
      </c>
      <c r="B707" s="154" t="s">
        <v>1196</v>
      </c>
      <c r="C707" s="177">
        <v>0</v>
      </c>
      <c r="D707" s="177">
        <v>0</v>
      </c>
      <c r="E707" s="177">
        <v>0</v>
      </c>
      <c r="F707" s="177">
        <v>795.68</v>
      </c>
      <c r="G707" s="177">
        <v>806.19511904761907</v>
      </c>
      <c r="H707" s="178">
        <v>0</v>
      </c>
      <c r="I707" s="178">
        <v>0.33333333333333331</v>
      </c>
      <c r="J707" s="178">
        <v>0.16666666666666666</v>
      </c>
      <c r="K707" s="178">
        <v>0</v>
      </c>
      <c r="L707" s="178">
        <v>0.5</v>
      </c>
    </row>
    <row r="708" spans="1:12" outlineLevel="1" x14ac:dyDescent="0.2">
      <c r="A708" s="78">
        <v>700</v>
      </c>
      <c r="B708" s="154" t="s">
        <v>1197</v>
      </c>
      <c r="C708" s="177">
        <v>0</v>
      </c>
      <c r="D708" s="177">
        <v>0</v>
      </c>
      <c r="E708" s="177">
        <v>0</v>
      </c>
      <c r="F708" s="177">
        <v>0</v>
      </c>
      <c r="G708" s="177">
        <v>0</v>
      </c>
      <c r="H708" s="178">
        <v>0</v>
      </c>
      <c r="I708" s="178">
        <v>0</v>
      </c>
      <c r="J708" s="178">
        <v>1</v>
      </c>
      <c r="K708" s="178">
        <v>0</v>
      </c>
      <c r="L708" s="178">
        <v>0</v>
      </c>
    </row>
    <row r="709" spans="1:12" outlineLevel="1" x14ac:dyDescent="0.2">
      <c r="A709" s="78">
        <v>701</v>
      </c>
      <c r="B709" s="154" t="s">
        <v>1198</v>
      </c>
      <c r="C709" s="177">
        <v>108.97866666666664</v>
      </c>
      <c r="D709" s="177">
        <v>2610.5450000000001</v>
      </c>
      <c r="E709" s="177">
        <v>2359.0699999999997</v>
      </c>
      <c r="F709" s="177">
        <v>1356.1383014755197</v>
      </c>
      <c r="G709" s="177">
        <v>461.64</v>
      </c>
      <c r="H709" s="178">
        <v>0.22807017543859645</v>
      </c>
      <c r="I709" s="178">
        <v>8.7719298245614016E-2</v>
      </c>
      <c r="J709" s="178">
        <v>1.7543859649122803E-2</v>
      </c>
      <c r="K709" s="178">
        <v>0.12280701754385961</v>
      </c>
      <c r="L709" s="178">
        <v>0.54385964912280704</v>
      </c>
    </row>
    <row r="710" spans="1:12" outlineLevel="1" x14ac:dyDescent="0.2">
      <c r="A710" s="78">
        <v>702</v>
      </c>
      <c r="B710" s="154" t="s">
        <v>1200</v>
      </c>
      <c r="C710" s="177">
        <v>1577.8969800457098</v>
      </c>
      <c r="D710" s="177">
        <v>3009.2377410317081</v>
      </c>
      <c r="E710" s="177">
        <v>2042.8507142857147</v>
      </c>
      <c r="F710" s="177">
        <v>857.65</v>
      </c>
      <c r="G710" s="177">
        <v>279.41995448916418</v>
      </c>
      <c r="H710" s="178">
        <v>1.9230769230769239E-2</v>
      </c>
      <c r="I710" s="178">
        <v>1.9230769230769239E-2</v>
      </c>
      <c r="J710" s="178">
        <v>9.6153846153846194E-3</v>
      </c>
      <c r="K710" s="178">
        <v>5.7692307692307709E-2</v>
      </c>
      <c r="L710" s="178">
        <v>0.89423076923076927</v>
      </c>
    </row>
    <row r="711" spans="1:12" outlineLevel="1" x14ac:dyDescent="0.2">
      <c r="A711" s="78">
        <v>703</v>
      </c>
      <c r="B711" s="154" t="s">
        <v>37</v>
      </c>
      <c r="C711" s="177">
        <v>346.03653675213673</v>
      </c>
      <c r="D711" s="177">
        <v>3438.0991671672305</v>
      </c>
      <c r="E711" s="177">
        <v>754.47337500000003</v>
      </c>
      <c r="F711" s="177">
        <v>1146.4805676108369</v>
      </c>
      <c r="G711" s="177">
        <v>398.34875000000005</v>
      </c>
      <c r="H711" s="178">
        <v>0</v>
      </c>
      <c r="I711" s="178">
        <v>7.4074074074074084E-2</v>
      </c>
      <c r="J711" s="178">
        <v>3.7037037037037042E-2</v>
      </c>
      <c r="K711" s="178">
        <v>0.18518518518518517</v>
      </c>
      <c r="L711" s="178">
        <v>0.70370370370370361</v>
      </c>
    </row>
    <row r="712" spans="1:12" outlineLevel="1" x14ac:dyDescent="0.2">
      <c r="A712" s="78">
        <v>704</v>
      </c>
      <c r="B712" s="154" t="s">
        <v>1202</v>
      </c>
      <c r="C712" s="177">
        <v>4537.2526894742623</v>
      </c>
      <c r="D712" s="177">
        <v>4749.2735304038351</v>
      </c>
      <c r="E712" s="177">
        <v>1810.9906091954022</v>
      </c>
      <c r="F712" s="177">
        <v>1238.2726398519835</v>
      </c>
      <c r="G712" s="177">
        <v>570.87178194523528</v>
      </c>
      <c r="H712" s="178">
        <v>0</v>
      </c>
      <c r="I712" s="178">
        <v>0</v>
      </c>
      <c r="J712" s="178">
        <v>0</v>
      </c>
      <c r="K712" s="178">
        <v>0</v>
      </c>
      <c r="L712" s="178">
        <v>1</v>
      </c>
    </row>
    <row r="713" spans="1:12" outlineLevel="1" x14ac:dyDescent="0.2">
      <c r="A713" s="78">
        <v>705</v>
      </c>
      <c r="B713" s="154" t="s">
        <v>1203</v>
      </c>
      <c r="C713" s="177">
        <v>121.49000000000001</v>
      </c>
      <c r="D713" s="177">
        <v>3320.3264997584574</v>
      </c>
      <c r="E713" s="177">
        <v>1241.3366394081002</v>
      </c>
      <c r="F713" s="177">
        <v>989.02764726564396</v>
      </c>
      <c r="G713" s="177">
        <v>146.87888888888898</v>
      </c>
      <c r="H713" s="178">
        <v>0.29268292682926828</v>
      </c>
      <c r="I713" s="178">
        <v>7.3170731707317083E-2</v>
      </c>
      <c r="J713" s="178">
        <v>2.4390243902439025E-2</v>
      </c>
      <c r="K713" s="178">
        <v>4.878048780487805E-2</v>
      </c>
      <c r="L713" s="178">
        <v>0.5609756097560975</v>
      </c>
    </row>
    <row r="714" spans="1:12" outlineLevel="1" x14ac:dyDescent="0.2">
      <c r="A714" s="78">
        <v>706</v>
      </c>
      <c r="B714" s="154" t="s">
        <v>1204</v>
      </c>
      <c r="C714" s="177">
        <v>675.29975999999999</v>
      </c>
      <c r="D714" s="177">
        <v>0</v>
      </c>
      <c r="E714" s="177">
        <v>585.10256410256432</v>
      </c>
      <c r="F714" s="177">
        <v>266.39188023977107</v>
      </c>
      <c r="G714" s="177">
        <v>276.58498140634299</v>
      </c>
      <c r="H714" s="178">
        <v>0.10292249047013977</v>
      </c>
      <c r="I714" s="178">
        <v>0</v>
      </c>
      <c r="J714" s="178">
        <v>3.303684879288437E-2</v>
      </c>
      <c r="K714" s="178">
        <v>0.31766200762388819</v>
      </c>
      <c r="L714" s="178">
        <v>0.54637865311308764</v>
      </c>
    </row>
    <row r="715" spans="1:12" outlineLevel="1" x14ac:dyDescent="0.2">
      <c r="A715" s="78">
        <v>707</v>
      </c>
      <c r="B715" s="154" t="s">
        <v>1</v>
      </c>
      <c r="C715" s="177">
        <v>3825.1479395073325</v>
      </c>
      <c r="D715" s="177">
        <v>5379.3297618560437</v>
      </c>
      <c r="E715" s="177">
        <v>3738.4933333333352</v>
      </c>
      <c r="F715" s="177">
        <v>2886.6222985093973</v>
      </c>
      <c r="G715" s="177">
        <v>863.33018452909266</v>
      </c>
      <c r="H715" s="178">
        <v>4.4236760124610579E-2</v>
      </c>
      <c r="I715" s="178">
        <v>0.13707165109034267</v>
      </c>
      <c r="J715" s="178">
        <v>3.7383177570093446E-3</v>
      </c>
      <c r="K715" s="178">
        <v>0.14766355140186915</v>
      </c>
      <c r="L715" s="178">
        <v>0.66728971962616823</v>
      </c>
    </row>
    <row r="716" spans="1:12" outlineLevel="1" x14ac:dyDescent="0.2">
      <c r="A716" s="78">
        <v>708</v>
      </c>
      <c r="B716" s="154" t="s">
        <v>1207</v>
      </c>
      <c r="C716" s="177">
        <v>4537.2526894742623</v>
      </c>
      <c r="D716" s="177">
        <v>4749.2735304038351</v>
      </c>
      <c r="E716" s="177">
        <v>1810.9906091954022</v>
      </c>
      <c r="F716" s="177">
        <v>1238.2726398519835</v>
      </c>
      <c r="G716" s="177">
        <v>570.87178194523528</v>
      </c>
      <c r="H716" s="178">
        <v>0</v>
      </c>
      <c r="I716" s="178">
        <v>0</v>
      </c>
      <c r="J716" s="178">
        <v>0</v>
      </c>
      <c r="K716" s="178">
        <v>0</v>
      </c>
      <c r="L716" s="178">
        <v>1</v>
      </c>
    </row>
    <row r="717" spans="1:12" outlineLevel="1" x14ac:dyDescent="0.2">
      <c r="A717" s="78">
        <v>709</v>
      </c>
      <c r="B717" s="154" t="s">
        <v>114</v>
      </c>
      <c r="C717" s="177">
        <v>298.91749999999996</v>
      </c>
      <c r="D717" s="177">
        <v>0</v>
      </c>
      <c r="E717" s="177">
        <v>0</v>
      </c>
      <c r="F717" s="177">
        <v>500.50000000000006</v>
      </c>
      <c r="G717" s="177">
        <v>477.65285714285716</v>
      </c>
      <c r="H717" s="178">
        <v>0</v>
      </c>
      <c r="I717" s="178">
        <v>0</v>
      </c>
      <c r="J717" s="178">
        <v>0</v>
      </c>
      <c r="K717" s="178">
        <v>0.32</v>
      </c>
      <c r="L717" s="178">
        <v>0.68</v>
      </c>
    </row>
    <row r="718" spans="1:12" outlineLevel="1" x14ac:dyDescent="0.2">
      <c r="A718" s="78">
        <v>710</v>
      </c>
      <c r="B718" s="154" t="s">
        <v>5099</v>
      </c>
      <c r="C718" s="177">
        <v>273.05581548537282</v>
      </c>
      <c r="D718" s="177">
        <v>2918.1202279487316</v>
      </c>
      <c r="E718" s="177">
        <v>1011.4965826330518</v>
      </c>
      <c r="F718" s="177">
        <v>758.1008045386277</v>
      </c>
      <c r="G718" s="177">
        <v>366.83775742241971</v>
      </c>
      <c r="H718" s="178">
        <v>0</v>
      </c>
      <c r="I718" s="178">
        <v>0</v>
      </c>
      <c r="J718" s="178">
        <v>9.5238095238095219E-2</v>
      </c>
      <c r="K718" s="178">
        <v>0</v>
      </c>
      <c r="L718" s="178">
        <v>0.90476190476190466</v>
      </c>
    </row>
    <row r="719" spans="1:12" outlineLevel="1" x14ac:dyDescent="0.2">
      <c r="A719" s="78">
        <v>711</v>
      </c>
      <c r="B719" s="154" t="s">
        <v>1209</v>
      </c>
      <c r="C719" s="177">
        <v>311.79929608789894</v>
      </c>
      <c r="D719" s="177">
        <v>2436.8420000000001</v>
      </c>
      <c r="E719" s="177">
        <v>2651.73</v>
      </c>
      <c r="F719" s="177">
        <v>569.48553571428545</v>
      </c>
      <c r="G719" s="177">
        <v>363.69067602040798</v>
      </c>
      <c r="H719" s="178">
        <v>0</v>
      </c>
      <c r="I719" s="178">
        <v>0.12903225806451613</v>
      </c>
      <c r="J719" s="178">
        <v>0</v>
      </c>
      <c r="K719" s="178">
        <v>0.19354838709677419</v>
      </c>
      <c r="L719" s="178">
        <v>0.67741935483870974</v>
      </c>
    </row>
    <row r="720" spans="1:12" outlineLevel="1" x14ac:dyDescent="0.2">
      <c r="A720" s="78">
        <v>712</v>
      </c>
      <c r="B720" s="154" t="s">
        <v>1210</v>
      </c>
      <c r="C720" s="177">
        <v>4537.2526894742623</v>
      </c>
      <c r="D720" s="177">
        <v>4749.2735304038351</v>
      </c>
      <c r="E720" s="177">
        <v>1810.9906091954022</v>
      </c>
      <c r="F720" s="177">
        <v>2897.0000000000005</v>
      </c>
      <c r="G720" s="177">
        <v>913.82</v>
      </c>
      <c r="H720" s="178">
        <v>0</v>
      </c>
      <c r="I720" s="178">
        <v>0</v>
      </c>
      <c r="J720" s="178">
        <v>0.1111111111111111</v>
      </c>
      <c r="K720" s="178">
        <v>0.22222222222222221</v>
      </c>
      <c r="L720" s="178">
        <v>0.66666666666666674</v>
      </c>
    </row>
    <row r="721" spans="1:12" outlineLevel="1" x14ac:dyDescent="0.2">
      <c r="A721" s="78">
        <v>713</v>
      </c>
      <c r="B721" s="154" t="s">
        <v>1211</v>
      </c>
      <c r="C721" s="177">
        <v>154.80520140401825</v>
      </c>
      <c r="D721" s="177">
        <v>2030</v>
      </c>
      <c r="E721" s="177">
        <v>1302.7689189189186</v>
      </c>
      <c r="F721" s="177">
        <v>415.03999999999996</v>
      </c>
      <c r="G721" s="177">
        <v>304.75000000000006</v>
      </c>
      <c r="H721" s="178">
        <v>0</v>
      </c>
      <c r="I721" s="178">
        <v>4.8780487804878044E-2</v>
      </c>
      <c r="J721" s="178">
        <v>0</v>
      </c>
      <c r="K721" s="178">
        <v>0.43902439024390244</v>
      </c>
      <c r="L721" s="178">
        <v>0.51219512195121952</v>
      </c>
    </row>
    <row r="722" spans="1:12" outlineLevel="1" x14ac:dyDescent="0.2">
      <c r="A722" s="78">
        <v>714</v>
      </c>
      <c r="B722" s="154" t="s">
        <v>1212</v>
      </c>
      <c r="C722" s="177">
        <v>0</v>
      </c>
      <c r="D722" s="177">
        <v>1085</v>
      </c>
      <c r="E722" s="177">
        <v>0</v>
      </c>
      <c r="F722" s="177">
        <v>375.13984713425589</v>
      </c>
      <c r="G722" s="177">
        <v>295.77385671385645</v>
      </c>
      <c r="H722" s="178">
        <v>0</v>
      </c>
      <c r="I722" s="178">
        <v>0</v>
      </c>
      <c r="J722" s="178">
        <v>1</v>
      </c>
      <c r="K722" s="178">
        <v>0</v>
      </c>
      <c r="L722" s="178">
        <v>0</v>
      </c>
    </row>
    <row r="723" spans="1:12" outlineLevel="1" x14ac:dyDescent="0.2">
      <c r="A723" s="78">
        <v>715</v>
      </c>
      <c r="B723" s="154" t="s">
        <v>1213</v>
      </c>
      <c r="C723" s="177">
        <v>2104.560104166666</v>
      </c>
      <c r="D723" s="177">
        <v>3680.7637730263141</v>
      </c>
      <c r="E723" s="177">
        <v>1539.8400000000001</v>
      </c>
      <c r="F723" s="177">
        <v>1085.0679187939713</v>
      </c>
      <c r="G723" s="177">
        <v>474.32041650972087</v>
      </c>
      <c r="H723" s="178">
        <v>0</v>
      </c>
      <c r="I723" s="178">
        <v>0</v>
      </c>
      <c r="J723" s="178">
        <v>0</v>
      </c>
      <c r="K723" s="178">
        <v>0</v>
      </c>
      <c r="L723" s="178">
        <v>1</v>
      </c>
    </row>
    <row r="724" spans="1:12" outlineLevel="1" x14ac:dyDescent="0.2">
      <c r="A724" s="78">
        <v>716</v>
      </c>
      <c r="B724" s="154" t="s">
        <v>1214</v>
      </c>
      <c r="C724" s="177">
        <v>4295.6762520634902</v>
      </c>
      <c r="D724" s="177">
        <v>3320.6016247938719</v>
      </c>
      <c r="E724" s="177">
        <v>1281.4922020683184</v>
      </c>
      <c r="F724" s="177">
        <v>1558.415282636121</v>
      </c>
      <c r="G724" s="177">
        <v>814.91097222222231</v>
      </c>
      <c r="H724" s="178">
        <v>0</v>
      </c>
      <c r="I724" s="178">
        <v>0</v>
      </c>
      <c r="J724" s="178">
        <v>0.17857142857142855</v>
      </c>
      <c r="K724" s="178">
        <v>7.1428571428571425E-2</v>
      </c>
      <c r="L724" s="178">
        <v>0.75</v>
      </c>
    </row>
    <row r="725" spans="1:12" outlineLevel="1" x14ac:dyDescent="0.2">
      <c r="A725" s="78">
        <v>717</v>
      </c>
      <c r="B725" s="154" t="s">
        <v>1215</v>
      </c>
      <c r="C725" s="177">
        <v>2104.560104166666</v>
      </c>
      <c r="D725" s="177">
        <v>3680.7637730263141</v>
      </c>
      <c r="E725" s="177">
        <v>1539.8400000000001</v>
      </c>
      <c r="F725" s="177">
        <v>1085.0679187939713</v>
      </c>
      <c r="G725" s="177">
        <v>474.32041650972087</v>
      </c>
      <c r="H725" s="178">
        <v>0</v>
      </c>
      <c r="I725" s="178">
        <v>0</v>
      </c>
      <c r="J725" s="178">
        <v>0</v>
      </c>
      <c r="K725" s="178">
        <v>0</v>
      </c>
      <c r="L725" s="178">
        <v>1</v>
      </c>
    </row>
    <row r="726" spans="1:12" outlineLevel="1" x14ac:dyDescent="0.2">
      <c r="A726" s="78">
        <v>718</v>
      </c>
      <c r="B726" s="154" t="s">
        <v>1216</v>
      </c>
      <c r="C726" s="177">
        <v>3560.4312660888791</v>
      </c>
      <c r="D726" s="177">
        <v>3852.7209841222088</v>
      </c>
      <c r="E726" s="177">
        <v>1909.3942506887054</v>
      </c>
      <c r="F726" s="177">
        <v>1062.5755352528843</v>
      </c>
      <c r="G726" s="177">
        <v>814.97193872947037</v>
      </c>
      <c r="H726" s="178">
        <v>0</v>
      </c>
      <c r="I726" s="178">
        <v>0.16666666666666669</v>
      </c>
      <c r="J726" s="178">
        <v>0</v>
      </c>
      <c r="K726" s="178">
        <v>0</v>
      </c>
      <c r="L726" s="178">
        <v>0.83333333333333337</v>
      </c>
    </row>
    <row r="727" spans="1:12" outlineLevel="1" x14ac:dyDescent="0.2">
      <c r="A727" s="78">
        <v>719</v>
      </c>
      <c r="B727" s="154" t="s">
        <v>1217</v>
      </c>
      <c r="C727" s="177">
        <v>253.03027777777771</v>
      </c>
      <c r="D727" s="177">
        <v>667.64896209140613</v>
      </c>
      <c r="E727" s="177">
        <v>526.36640083298744</v>
      </c>
      <c r="F727" s="177">
        <v>308.0625</v>
      </c>
      <c r="G727" s="177">
        <v>314.41008129610111</v>
      </c>
      <c r="H727" s="178">
        <v>4.3478260869565223E-2</v>
      </c>
      <c r="I727" s="178">
        <v>0</v>
      </c>
      <c r="J727" s="178">
        <v>0</v>
      </c>
      <c r="K727" s="178">
        <v>8.6956521739130446E-2</v>
      </c>
      <c r="L727" s="178">
        <v>0.86956521739130443</v>
      </c>
    </row>
    <row r="728" spans="1:12" outlineLevel="1" x14ac:dyDescent="0.2">
      <c r="A728" s="78">
        <v>720</v>
      </c>
      <c r="B728" s="154" t="s">
        <v>1218</v>
      </c>
      <c r="C728" s="177">
        <v>2405.3200000000002</v>
      </c>
      <c r="D728" s="177">
        <v>4749.2735304038351</v>
      </c>
      <c r="E728" s="177">
        <v>1810.9906091954022</v>
      </c>
      <c r="F728" s="177">
        <v>3934.5</v>
      </c>
      <c r="G728" s="177">
        <v>852.10122448979587</v>
      </c>
      <c r="H728" s="178">
        <v>0.1388888888888889</v>
      </c>
      <c r="I728" s="178">
        <v>0.1388888888888889</v>
      </c>
      <c r="J728" s="178">
        <v>0</v>
      </c>
      <c r="K728" s="178">
        <v>0.36111111111111105</v>
      </c>
      <c r="L728" s="178">
        <v>0.36111111111111116</v>
      </c>
    </row>
    <row r="729" spans="1:12" outlineLevel="1" x14ac:dyDescent="0.2">
      <c r="A729" s="78">
        <v>721</v>
      </c>
      <c r="B729" s="154" t="s">
        <v>1219</v>
      </c>
      <c r="C729" s="177">
        <v>242.84265512637438</v>
      </c>
      <c r="D729" s="177">
        <v>502.33333333333297</v>
      </c>
      <c r="E729" s="177">
        <v>526.36640083298744</v>
      </c>
      <c r="F729" s="177">
        <v>233.866145950933</v>
      </c>
      <c r="G729" s="177">
        <v>320.02029761904726</v>
      </c>
      <c r="H729" s="178">
        <v>0</v>
      </c>
      <c r="I729" s="178">
        <v>5.5555555555555552E-2</v>
      </c>
      <c r="J729" s="178">
        <v>0</v>
      </c>
      <c r="K729" s="178">
        <v>0</v>
      </c>
      <c r="L729" s="178">
        <v>0.94444444444444442</v>
      </c>
    </row>
    <row r="730" spans="1:12" outlineLevel="1" x14ac:dyDescent="0.2">
      <c r="A730" s="78">
        <v>722</v>
      </c>
      <c r="B730" s="154" t="s">
        <v>31</v>
      </c>
      <c r="C730" s="177">
        <v>0</v>
      </c>
      <c r="D730" s="177">
        <v>4440.4808333333349</v>
      </c>
      <c r="E730" s="177">
        <v>0</v>
      </c>
      <c r="F730" s="177">
        <v>0</v>
      </c>
      <c r="G730" s="177">
        <v>873.5</v>
      </c>
      <c r="H730" s="178">
        <v>0</v>
      </c>
      <c r="I730" s="178">
        <v>4.6511627906976744E-2</v>
      </c>
      <c r="J730" s="178">
        <v>2.3255813953488372E-2</v>
      </c>
      <c r="K730" s="178">
        <v>9.3023255813953487E-2</v>
      </c>
      <c r="L730" s="178">
        <v>0.83720930232558144</v>
      </c>
    </row>
    <row r="731" spans="1:12" outlineLevel="1" x14ac:dyDescent="0.2">
      <c r="A731" s="78">
        <v>723</v>
      </c>
      <c r="B731" s="154" t="s">
        <v>76</v>
      </c>
      <c r="C731" s="177">
        <v>0</v>
      </c>
      <c r="D731" s="177">
        <v>0</v>
      </c>
      <c r="E731" s="177">
        <v>0</v>
      </c>
      <c r="F731" s="177">
        <v>403.32583333333332</v>
      </c>
      <c r="G731" s="177">
        <v>332.11596106150796</v>
      </c>
      <c r="H731" s="178">
        <v>1.2499999999999999E-2</v>
      </c>
      <c r="I731" s="178">
        <v>7.4999999999999983E-2</v>
      </c>
      <c r="J731" s="178">
        <v>0</v>
      </c>
      <c r="K731" s="178">
        <v>0.21250000000000002</v>
      </c>
      <c r="L731" s="178">
        <v>0.7</v>
      </c>
    </row>
    <row r="732" spans="1:12" outlineLevel="1" x14ac:dyDescent="0.2">
      <c r="A732" s="78">
        <v>724</v>
      </c>
      <c r="B732" s="154" t="s">
        <v>113</v>
      </c>
      <c r="C732" s="177">
        <v>298.91749999999996</v>
      </c>
      <c r="D732" s="177">
        <v>0</v>
      </c>
      <c r="E732" s="177">
        <v>0</v>
      </c>
      <c r="F732" s="177">
        <v>500.50000000000006</v>
      </c>
      <c r="G732" s="177">
        <v>477.65285714285716</v>
      </c>
      <c r="H732" s="178">
        <v>0</v>
      </c>
      <c r="I732" s="178">
        <v>0.10526315789473684</v>
      </c>
      <c r="J732" s="178">
        <v>0</v>
      </c>
      <c r="K732" s="178">
        <v>0.10526315789473684</v>
      </c>
      <c r="L732" s="178">
        <v>0.78947368421052622</v>
      </c>
    </row>
    <row r="733" spans="1:12" outlineLevel="1" x14ac:dyDescent="0.2">
      <c r="A733" s="78">
        <v>725</v>
      </c>
      <c r="B733" s="154" t="s">
        <v>1222</v>
      </c>
      <c r="C733" s="177">
        <v>378.90807339449537</v>
      </c>
      <c r="D733" s="177">
        <v>0</v>
      </c>
      <c r="E733" s="177">
        <v>372.00710722204605</v>
      </c>
      <c r="F733" s="177">
        <v>244.46936424500757</v>
      </c>
      <c r="G733" s="177">
        <v>215.60166666666703</v>
      </c>
      <c r="H733" s="178">
        <v>0</v>
      </c>
      <c r="I733" s="178">
        <v>0</v>
      </c>
      <c r="J733" s="178">
        <v>0</v>
      </c>
      <c r="K733" s="178">
        <v>0.25</v>
      </c>
      <c r="L733" s="178">
        <v>0.75</v>
      </c>
    </row>
    <row r="734" spans="1:12" outlineLevel="1" x14ac:dyDescent="0.2">
      <c r="A734" s="78">
        <v>726</v>
      </c>
      <c r="B734" s="154" t="s">
        <v>1225</v>
      </c>
      <c r="C734" s="177">
        <v>1577.8969800457098</v>
      </c>
      <c r="D734" s="177">
        <v>3009.2377410317081</v>
      </c>
      <c r="E734" s="177">
        <v>2042.8507142857147</v>
      </c>
      <c r="F734" s="177">
        <v>1018.9167046552494</v>
      </c>
      <c r="G734" s="177">
        <v>396.45</v>
      </c>
      <c r="H734" s="178">
        <v>0</v>
      </c>
      <c r="I734" s="178">
        <v>0</v>
      </c>
      <c r="J734" s="178">
        <v>8.3333333333333329E-2</v>
      </c>
      <c r="K734" s="178">
        <v>0</v>
      </c>
      <c r="L734" s="178">
        <v>0.91666666666666663</v>
      </c>
    </row>
    <row r="735" spans="1:12" outlineLevel="1" x14ac:dyDescent="0.2">
      <c r="A735" s="78">
        <v>727</v>
      </c>
      <c r="B735" s="154" t="s">
        <v>1226</v>
      </c>
      <c r="C735" s="177">
        <v>0</v>
      </c>
      <c r="D735" s="177">
        <v>0</v>
      </c>
      <c r="E735" s="177">
        <v>0</v>
      </c>
      <c r="F735" s="177">
        <v>221.49999999999963</v>
      </c>
      <c r="G735" s="177">
        <v>198.77125000000001</v>
      </c>
      <c r="H735" s="178">
        <v>0</v>
      </c>
      <c r="I735" s="178">
        <v>0</v>
      </c>
      <c r="J735" s="178">
        <v>4.5454545454545456E-2</v>
      </c>
      <c r="K735" s="178">
        <v>0.43939393939393939</v>
      </c>
      <c r="L735" s="178">
        <v>0.51515151515151514</v>
      </c>
    </row>
    <row r="736" spans="1:12" outlineLevel="1" x14ac:dyDescent="0.2">
      <c r="A736" s="78">
        <v>728</v>
      </c>
      <c r="B736" s="154" t="s">
        <v>1227</v>
      </c>
      <c r="C736" s="177">
        <v>0</v>
      </c>
      <c r="D736" s="177">
        <v>4527.8976373626365</v>
      </c>
      <c r="E736" s="177">
        <v>0</v>
      </c>
      <c r="F736" s="177">
        <v>2698.752857142857</v>
      </c>
      <c r="G736" s="177">
        <v>766.76135647169303</v>
      </c>
      <c r="H736" s="178">
        <v>0</v>
      </c>
      <c r="I736" s="178">
        <v>0.39999999999999997</v>
      </c>
      <c r="J736" s="178">
        <v>0</v>
      </c>
      <c r="K736" s="178">
        <v>0</v>
      </c>
      <c r="L736" s="178">
        <v>0.6</v>
      </c>
    </row>
    <row r="737" spans="1:12" outlineLevel="1" x14ac:dyDescent="0.2">
      <c r="A737" s="78">
        <v>729</v>
      </c>
      <c r="B737" s="154" t="s">
        <v>1229</v>
      </c>
      <c r="C737" s="177">
        <v>505.81333333333333</v>
      </c>
      <c r="D737" s="177">
        <v>0</v>
      </c>
      <c r="E737" s="177">
        <v>429</v>
      </c>
      <c r="F737" s="177">
        <v>314.26107843137254</v>
      </c>
      <c r="G737" s="177">
        <v>295.95073950845824</v>
      </c>
      <c r="H737" s="178">
        <v>3.7249283667621778E-2</v>
      </c>
      <c r="I737" s="178">
        <v>0</v>
      </c>
      <c r="J737" s="178">
        <v>2.8653295128939832E-3</v>
      </c>
      <c r="K737" s="178">
        <v>7.163323782234958E-2</v>
      </c>
      <c r="L737" s="178">
        <v>0.88825214899713467</v>
      </c>
    </row>
    <row r="738" spans="1:12" outlineLevel="1" x14ac:dyDescent="0.2">
      <c r="A738" s="78">
        <v>730</v>
      </c>
      <c r="B738" s="154" t="s">
        <v>1230</v>
      </c>
      <c r="C738" s="177">
        <v>295.625</v>
      </c>
      <c r="D738" s="177">
        <v>667.64896209140613</v>
      </c>
      <c r="E738" s="177">
        <v>526.36640083298744</v>
      </c>
      <c r="F738" s="177">
        <v>233.866145950933</v>
      </c>
      <c r="G738" s="177">
        <v>422.91718121693111</v>
      </c>
      <c r="H738" s="178">
        <v>0.15384615384615383</v>
      </c>
      <c r="I738" s="178">
        <v>3.8461538461538457E-2</v>
      </c>
      <c r="J738" s="178">
        <v>7.6923076923076913E-2</v>
      </c>
      <c r="K738" s="178">
        <v>0</v>
      </c>
      <c r="L738" s="178">
        <v>0.73076923076923073</v>
      </c>
    </row>
    <row r="739" spans="1:12" outlineLevel="1" x14ac:dyDescent="0.2">
      <c r="A739" s="78">
        <v>731</v>
      </c>
      <c r="B739" s="154" t="s">
        <v>1231</v>
      </c>
      <c r="C739" s="177">
        <v>4877.18300441886</v>
      </c>
      <c r="D739" s="177">
        <v>3913.2942950383235</v>
      </c>
      <c r="E739" s="177">
        <v>2079.9913113553125</v>
      </c>
      <c r="F739" s="177">
        <v>1727.1594836699639</v>
      </c>
      <c r="G739" s="177">
        <v>595.86</v>
      </c>
      <c r="H739" s="178">
        <v>0</v>
      </c>
      <c r="I739" s="178">
        <v>0</v>
      </c>
      <c r="J739" s="178">
        <v>0</v>
      </c>
      <c r="K739" s="178">
        <v>0.2</v>
      </c>
      <c r="L739" s="178">
        <v>0.8</v>
      </c>
    </row>
    <row r="740" spans="1:12" outlineLevel="1" x14ac:dyDescent="0.2">
      <c r="A740" s="78">
        <v>732</v>
      </c>
      <c r="B740" s="154" t="s">
        <v>275</v>
      </c>
      <c r="C740" s="177">
        <v>298.91749999999996</v>
      </c>
      <c r="D740" s="177">
        <v>0</v>
      </c>
      <c r="E740" s="177">
        <v>0</v>
      </c>
      <c r="F740" s="177">
        <v>500.50000000000006</v>
      </c>
      <c r="G740" s="177">
        <v>477.65285714285716</v>
      </c>
      <c r="H740" s="178">
        <v>3.5608308605341248E-2</v>
      </c>
      <c r="I740" s="178">
        <v>3.5608308605341248E-2</v>
      </c>
      <c r="J740" s="178">
        <v>2.967359050445104E-3</v>
      </c>
      <c r="K740" s="178">
        <v>0.14540059347181009</v>
      </c>
      <c r="L740" s="178">
        <v>0.78041543026706228</v>
      </c>
    </row>
    <row r="741" spans="1:12" outlineLevel="1" x14ac:dyDescent="0.2">
      <c r="A741" s="78">
        <v>733</v>
      </c>
      <c r="B741" s="154" t="s">
        <v>1232</v>
      </c>
      <c r="C741" s="177">
        <v>264.97411764705879</v>
      </c>
      <c r="D741" s="177">
        <v>0</v>
      </c>
      <c r="E741" s="177">
        <v>0</v>
      </c>
      <c r="F741" s="177">
        <v>401.41079734219301</v>
      </c>
      <c r="G741" s="177">
        <v>323.83846143507907</v>
      </c>
      <c r="H741" s="178">
        <v>9.1872791519434643E-2</v>
      </c>
      <c r="I741" s="178">
        <v>0</v>
      </c>
      <c r="J741" s="178">
        <v>7.0671378091872799E-3</v>
      </c>
      <c r="K741" s="178">
        <v>0.34982332155477025</v>
      </c>
      <c r="L741" s="178">
        <v>0.55123674911660792</v>
      </c>
    </row>
    <row r="742" spans="1:12" outlineLevel="1" x14ac:dyDescent="0.2">
      <c r="A742" s="78">
        <v>734</v>
      </c>
      <c r="B742" s="154" t="s">
        <v>1233</v>
      </c>
      <c r="C742" s="177">
        <v>242.84265512637438</v>
      </c>
      <c r="D742" s="177">
        <v>667.64896209140613</v>
      </c>
      <c r="E742" s="177">
        <v>526.36640083298744</v>
      </c>
      <c r="F742" s="177">
        <v>480</v>
      </c>
      <c r="G742" s="177">
        <v>327.99999999999994</v>
      </c>
      <c r="H742" s="178">
        <v>0</v>
      </c>
      <c r="I742" s="178">
        <v>0</v>
      </c>
      <c r="J742" s="178">
        <v>0</v>
      </c>
      <c r="K742" s="178">
        <v>0.7142857142857143</v>
      </c>
      <c r="L742" s="178">
        <v>0.2857142857142857</v>
      </c>
    </row>
    <row r="743" spans="1:12" outlineLevel="1" x14ac:dyDescent="0.2">
      <c r="A743" s="78">
        <v>735</v>
      </c>
      <c r="B743" s="154" t="s">
        <v>23</v>
      </c>
      <c r="C743" s="177">
        <v>0</v>
      </c>
      <c r="D743" s="177">
        <v>0</v>
      </c>
      <c r="E743" s="177">
        <v>0</v>
      </c>
      <c r="F743" s="177">
        <v>0</v>
      </c>
      <c r="G743" s="177">
        <v>719.98333333333301</v>
      </c>
      <c r="H743" s="178">
        <v>0</v>
      </c>
      <c r="I743" s="178">
        <v>9.9999999999999992E-2</v>
      </c>
      <c r="J743" s="178">
        <v>0</v>
      </c>
      <c r="K743" s="178">
        <v>0.3</v>
      </c>
      <c r="L743" s="178">
        <v>0.6</v>
      </c>
    </row>
    <row r="744" spans="1:12" outlineLevel="1" x14ac:dyDescent="0.2">
      <c r="A744" s="78">
        <v>736</v>
      </c>
      <c r="B744" s="154" t="s">
        <v>1236</v>
      </c>
      <c r="C744" s="177">
        <v>2082.882470147712</v>
      </c>
      <c r="D744" s="177">
        <v>3016.4927961739277</v>
      </c>
      <c r="E744" s="177">
        <v>1196.2058666666669</v>
      </c>
      <c r="F744" s="177">
        <v>876.53451082184461</v>
      </c>
      <c r="G744" s="177">
        <v>724.69</v>
      </c>
      <c r="H744" s="178">
        <v>0</v>
      </c>
      <c r="I744" s="178">
        <v>0</v>
      </c>
      <c r="J744" s="178">
        <v>0</v>
      </c>
      <c r="K744" s="178">
        <v>0</v>
      </c>
      <c r="L744" s="178">
        <v>1</v>
      </c>
    </row>
    <row r="745" spans="1:12" outlineLevel="1" x14ac:dyDescent="0.2">
      <c r="A745" s="78">
        <v>737</v>
      </c>
      <c r="B745" s="154" t="s">
        <v>1237</v>
      </c>
      <c r="C745" s="177">
        <v>1698.526882063881</v>
      </c>
      <c r="D745" s="177">
        <v>4398.2942443259344</v>
      </c>
      <c r="E745" s="177">
        <v>3928.45</v>
      </c>
      <c r="F745" s="177">
        <v>892.55729810706873</v>
      </c>
      <c r="G745" s="177">
        <v>900.93201481247354</v>
      </c>
      <c r="H745" s="178">
        <v>0</v>
      </c>
      <c r="I745" s="178">
        <v>1</v>
      </c>
      <c r="J745" s="178">
        <v>0</v>
      </c>
      <c r="K745" s="178">
        <v>0</v>
      </c>
      <c r="L745" s="178">
        <v>0</v>
      </c>
    </row>
    <row r="746" spans="1:12" outlineLevel="1" x14ac:dyDescent="0.2">
      <c r="A746" s="78">
        <v>738</v>
      </c>
      <c r="B746" s="154" t="s">
        <v>1241</v>
      </c>
      <c r="C746" s="177">
        <v>0</v>
      </c>
      <c r="D746" s="177">
        <v>0</v>
      </c>
      <c r="E746" s="177">
        <v>0</v>
      </c>
      <c r="F746" s="177">
        <v>874.33999999999992</v>
      </c>
      <c r="G746" s="177">
        <v>0</v>
      </c>
      <c r="H746" s="178">
        <v>0</v>
      </c>
      <c r="I746" s="178">
        <v>0</v>
      </c>
      <c r="J746" s="178">
        <v>0</v>
      </c>
      <c r="K746" s="178">
        <v>1</v>
      </c>
      <c r="L746" s="178">
        <v>0</v>
      </c>
    </row>
    <row r="747" spans="1:12" outlineLevel="1" x14ac:dyDescent="0.2">
      <c r="A747" s="78">
        <v>739</v>
      </c>
      <c r="B747" s="154" t="s">
        <v>1243</v>
      </c>
      <c r="C747" s="177">
        <v>3560.4312660888791</v>
      </c>
      <c r="D747" s="177">
        <v>3852.7209841222088</v>
      </c>
      <c r="E747" s="177">
        <v>1909.3942506887054</v>
      </c>
      <c r="F747" s="177">
        <v>1062.5755352528843</v>
      </c>
      <c r="G747" s="177">
        <v>814.97193872947037</v>
      </c>
      <c r="H747" s="178">
        <v>0</v>
      </c>
      <c r="I747" s="178">
        <v>0.18181818181818182</v>
      </c>
      <c r="J747" s="178">
        <v>0.18181818181818182</v>
      </c>
      <c r="K747" s="178">
        <v>0.27272727272727271</v>
      </c>
      <c r="L747" s="178">
        <v>0.36363636363636365</v>
      </c>
    </row>
    <row r="748" spans="1:12" outlineLevel="1" x14ac:dyDescent="0.2">
      <c r="A748" s="78">
        <v>740</v>
      </c>
      <c r="B748" s="154" t="s">
        <v>1244</v>
      </c>
      <c r="C748" s="177">
        <v>226.8833810280866</v>
      </c>
      <c r="D748" s="177">
        <v>2880.1862370370363</v>
      </c>
      <c r="E748" s="177">
        <v>1190.5862500000003</v>
      </c>
      <c r="F748" s="177">
        <v>891.15219417475726</v>
      </c>
      <c r="G748" s="177">
        <v>384.62351265084584</v>
      </c>
      <c r="H748" s="178">
        <v>0</v>
      </c>
      <c r="I748" s="178">
        <v>0</v>
      </c>
      <c r="J748" s="178">
        <v>0</v>
      </c>
      <c r="K748" s="178">
        <v>0.13157894736842102</v>
      </c>
      <c r="L748" s="178">
        <v>0.86842105263157898</v>
      </c>
    </row>
    <row r="749" spans="1:12" outlineLevel="1" x14ac:dyDescent="0.2">
      <c r="A749" s="78">
        <v>741</v>
      </c>
      <c r="B749" s="154" t="s">
        <v>1245</v>
      </c>
      <c r="C749" s="177">
        <v>151.88624999999996</v>
      </c>
      <c r="D749" s="177">
        <v>0</v>
      </c>
      <c r="E749" s="177">
        <v>0</v>
      </c>
      <c r="F749" s="177">
        <v>355.95666666666665</v>
      </c>
      <c r="G749" s="177">
        <v>174.77632051282035</v>
      </c>
      <c r="H749" s="178">
        <v>0.15178571428571427</v>
      </c>
      <c r="I749" s="178">
        <v>8.9285714285714281E-3</v>
      </c>
      <c r="J749" s="178">
        <v>0</v>
      </c>
      <c r="K749" s="178">
        <v>0.13392857142857145</v>
      </c>
      <c r="L749" s="178">
        <v>0.7053571428571429</v>
      </c>
    </row>
    <row r="750" spans="1:12" outlineLevel="1" x14ac:dyDescent="0.2">
      <c r="A750" s="78">
        <v>742</v>
      </c>
      <c r="B750" s="154" t="s">
        <v>1248</v>
      </c>
      <c r="C750" s="177">
        <v>121.32173333333334</v>
      </c>
      <c r="D750" s="177">
        <v>3369.8748750000004</v>
      </c>
      <c r="E750" s="177">
        <v>1241.3366394081002</v>
      </c>
      <c r="F750" s="177">
        <v>605.55464285714299</v>
      </c>
      <c r="G750" s="177">
        <v>364.16115009239996</v>
      </c>
      <c r="H750" s="178">
        <v>0.14163090128755365</v>
      </c>
      <c r="I750" s="178">
        <v>9.4420600858369119E-2</v>
      </c>
      <c r="J750" s="178">
        <v>1.2875536480686697E-2</v>
      </c>
      <c r="K750" s="178">
        <v>9.4420600858369119E-2</v>
      </c>
      <c r="L750" s="178">
        <v>0.65665236051502152</v>
      </c>
    </row>
    <row r="751" spans="1:12" outlineLevel="1" x14ac:dyDescent="0.2">
      <c r="A751" s="78">
        <v>743</v>
      </c>
      <c r="B751" s="154" t="s">
        <v>308</v>
      </c>
      <c r="C751" s="177">
        <v>381.96332684790332</v>
      </c>
      <c r="D751" s="177">
        <v>2470.9745251087088</v>
      </c>
      <c r="E751" s="177">
        <v>1636.6080645161292</v>
      </c>
      <c r="F751" s="177">
        <v>698.37890167920557</v>
      </c>
      <c r="G751" s="177">
        <v>524.68065561157255</v>
      </c>
      <c r="H751" s="178">
        <v>4.0863710239145583E-2</v>
      </c>
      <c r="I751" s="178">
        <v>5.8045042953331794E-2</v>
      </c>
      <c r="J751" s="178">
        <v>4.643603436266544E-2</v>
      </c>
      <c r="K751" s="178">
        <v>0.18202925470164846</v>
      </c>
      <c r="L751" s="178">
        <v>0.67262595774320866</v>
      </c>
    </row>
    <row r="752" spans="1:12" outlineLevel="1" x14ac:dyDescent="0.2">
      <c r="A752" s="78">
        <v>744</v>
      </c>
      <c r="B752" s="154" t="s">
        <v>1250</v>
      </c>
      <c r="C752" s="177">
        <v>226.8833810280866</v>
      </c>
      <c r="D752" s="177">
        <v>2880.1862370370363</v>
      </c>
      <c r="E752" s="177">
        <v>1190.5862500000003</v>
      </c>
      <c r="F752" s="177">
        <v>1296.42</v>
      </c>
      <c r="G752" s="177">
        <v>611.44000000000005</v>
      </c>
      <c r="H752" s="178">
        <v>0</v>
      </c>
      <c r="I752" s="178">
        <v>6.8965517241379323E-2</v>
      </c>
      <c r="J752" s="178">
        <v>0.24137931034482765</v>
      </c>
      <c r="K752" s="178">
        <v>0.20689655172413796</v>
      </c>
      <c r="L752" s="178">
        <v>0.48275862068965525</v>
      </c>
    </row>
    <row r="753" spans="1:12" outlineLevel="1" x14ac:dyDescent="0.2">
      <c r="A753" s="78">
        <v>745</v>
      </c>
      <c r="B753" s="154" t="s">
        <v>1253</v>
      </c>
      <c r="C753" s="177">
        <v>4537.2526894742623</v>
      </c>
      <c r="D753" s="177">
        <v>4749.2735304038351</v>
      </c>
      <c r="E753" s="177">
        <v>1810.9906091954022</v>
      </c>
      <c r="F753" s="177">
        <v>1238.2726398519835</v>
      </c>
      <c r="G753" s="177">
        <v>570.87178194523528</v>
      </c>
      <c r="H753" s="178">
        <v>0</v>
      </c>
      <c r="I753" s="178">
        <v>0</v>
      </c>
      <c r="J753" s="178">
        <v>0</v>
      </c>
      <c r="K753" s="178">
        <v>0.5</v>
      </c>
      <c r="L753" s="178">
        <v>0.5</v>
      </c>
    </row>
    <row r="754" spans="1:12" outlineLevel="1" x14ac:dyDescent="0.2">
      <c r="A754" s="78">
        <v>746</v>
      </c>
      <c r="B754" s="154" t="s">
        <v>1254</v>
      </c>
      <c r="C754" s="177">
        <v>202.23</v>
      </c>
      <c r="D754" s="177">
        <v>0</v>
      </c>
      <c r="E754" s="177">
        <v>1210.6400000000001</v>
      </c>
      <c r="F754" s="177">
        <v>544.02</v>
      </c>
      <c r="G754" s="177">
        <v>329.08</v>
      </c>
      <c r="H754" s="178">
        <v>0</v>
      </c>
      <c r="I754" s="178">
        <v>0</v>
      </c>
      <c r="J754" s="178">
        <v>0</v>
      </c>
      <c r="K754" s="178">
        <v>0</v>
      </c>
      <c r="L754" s="178">
        <v>1</v>
      </c>
    </row>
    <row r="755" spans="1:12" outlineLevel="1" x14ac:dyDescent="0.2">
      <c r="A755" s="78">
        <v>747</v>
      </c>
      <c r="B755" s="154" t="s">
        <v>1255</v>
      </c>
      <c r="C755" s="177">
        <v>0</v>
      </c>
      <c r="D755" s="177">
        <v>0</v>
      </c>
      <c r="E755" s="177">
        <v>0</v>
      </c>
      <c r="F755" s="177">
        <v>0</v>
      </c>
      <c r="G755" s="177">
        <v>0</v>
      </c>
      <c r="H755" s="178">
        <v>0</v>
      </c>
      <c r="I755" s="178">
        <v>0.375</v>
      </c>
      <c r="J755" s="178">
        <v>0</v>
      </c>
      <c r="K755" s="178">
        <v>0</v>
      </c>
      <c r="L755" s="178">
        <v>0.625</v>
      </c>
    </row>
    <row r="756" spans="1:12" outlineLevel="1" x14ac:dyDescent="0.2">
      <c r="A756" s="78">
        <v>748</v>
      </c>
      <c r="B756" s="154" t="s">
        <v>1257</v>
      </c>
      <c r="C756" s="177">
        <v>108.97866666666664</v>
      </c>
      <c r="D756" s="177">
        <v>2643.3275833333332</v>
      </c>
      <c r="E756" s="177">
        <v>2359.0699999999997</v>
      </c>
      <c r="F756" s="177">
        <v>1356.1383014755197</v>
      </c>
      <c r="G756" s="177">
        <v>313.07539840338211</v>
      </c>
      <c r="H756" s="178">
        <v>0</v>
      </c>
      <c r="I756" s="178">
        <v>9.0909090909090912E-2</v>
      </c>
      <c r="J756" s="178">
        <v>0</v>
      </c>
      <c r="K756" s="178">
        <v>9.0909090909090912E-2</v>
      </c>
      <c r="L756" s="178">
        <v>0.81818181818181823</v>
      </c>
    </row>
    <row r="757" spans="1:12" outlineLevel="1" x14ac:dyDescent="0.2">
      <c r="A757" s="78">
        <v>749</v>
      </c>
      <c r="B757" s="154" t="s">
        <v>1258</v>
      </c>
      <c r="C757" s="177">
        <v>3560.4312660888791</v>
      </c>
      <c r="D757" s="177">
        <v>3852.7209841222088</v>
      </c>
      <c r="E757" s="177">
        <v>1909.3942506887054</v>
      </c>
      <c r="F757" s="177">
        <v>1062.5755352528843</v>
      </c>
      <c r="G757" s="177">
        <v>814.97193872947037</v>
      </c>
      <c r="H757" s="178">
        <v>0</v>
      </c>
      <c r="I757" s="178">
        <v>0</v>
      </c>
      <c r="J757" s="178">
        <v>0</v>
      </c>
      <c r="K757" s="178">
        <v>0</v>
      </c>
      <c r="L757" s="178">
        <v>1</v>
      </c>
    </row>
    <row r="758" spans="1:12" outlineLevel="1" x14ac:dyDescent="0.2">
      <c r="A758" s="78">
        <v>750</v>
      </c>
      <c r="B758" s="154" t="s">
        <v>272</v>
      </c>
      <c r="C758" s="177">
        <v>2467.4415972222232</v>
      </c>
      <c r="D758" s="177">
        <v>3951.0517637721755</v>
      </c>
      <c r="E758" s="177">
        <v>0</v>
      </c>
      <c r="F758" s="177">
        <v>1603.2651450062033</v>
      </c>
      <c r="G758" s="177">
        <v>532.16878812594371</v>
      </c>
      <c r="H758" s="178">
        <v>2.3738872403560835E-2</v>
      </c>
      <c r="I758" s="178">
        <v>8.7833827893175079E-2</v>
      </c>
      <c r="J758" s="178">
        <v>3.5608308605341245E-3</v>
      </c>
      <c r="K758" s="178">
        <v>0.11513353115727006</v>
      </c>
      <c r="L758" s="178">
        <v>0.76973293768545992</v>
      </c>
    </row>
    <row r="759" spans="1:12" outlineLevel="1" x14ac:dyDescent="0.2">
      <c r="A759" s="78">
        <v>751</v>
      </c>
      <c r="B759" s="154" t="s">
        <v>1261</v>
      </c>
      <c r="C759" s="177">
        <v>242.84265512637438</v>
      </c>
      <c r="D759" s="177">
        <v>667.64896209140613</v>
      </c>
      <c r="E759" s="177">
        <v>526.36640083298744</v>
      </c>
      <c r="F759" s="177">
        <v>300</v>
      </c>
      <c r="G759" s="177">
        <v>334.63461919268855</v>
      </c>
      <c r="H759" s="178">
        <v>2.5862068965517241E-2</v>
      </c>
      <c r="I759" s="178">
        <v>0</v>
      </c>
      <c r="J759" s="178">
        <v>8.6206896551724154E-3</v>
      </c>
      <c r="K759" s="178">
        <v>6.8965517241379323E-2</v>
      </c>
      <c r="L759" s="178">
        <v>0.89655172413793105</v>
      </c>
    </row>
    <row r="760" spans="1:12" outlineLevel="1" x14ac:dyDescent="0.2">
      <c r="A760" s="78">
        <v>752</v>
      </c>
      <c r="B760" s="154" t="s">
        <v>1262</v>
      </c>
      <c r="C760" s="177">
        <v>108.97866666666664</v>
      </c>
      <c r="D760" s="177">
        <v>2643.3275833333332</v>
      </c>
      <c r="E760" s="177">
        <v>2359.0699999999997</v>
      </c>
      <c r="F760" s="177">
        <v>1356.1383014755197</v>
      </c>
      <c r="G760" s="177">
        <v>179.29249999999999</v>
      </c>
      <c r="H760" s="178">
        <v>4.878048780487805E-2</v>
      </c>
      <c r="I760" s="178">
        <v>7.3170731707317083E-2</v>
      </c>
      <c r="J760" s="178">
        <v>0</v>
      </c>
      <c r="K760" s="178">
        <v>7.3170731707317083E-2</v>
      </c>
      <c r="L760" s="178">
        <v>0.80487804878048785</v>
      </c>
    </row>
    <row r="761" spans="1:12" outlineLevel="1" x14ac:dyDescent="0.2">
      <c r="A761" s="78">
        <v>753</v>
      </c>
      <c r="B761" s="154" t="s">
        <v>1263</v>
      </c>
      <c r="C761" s="177">
        <v>1698.526882063881</v>
      </c>
      <c r="D761" s="177">
        <v>4398.2942443259344</v>
      </c>
      <c r="E761" s="177">
        <v>3928.45</v>
      </c>
      <c r="F761" s="177">
        <v>892.55729810706873</v>
      </c>
      <c r="G761" s="177">
        <v>900.93201481247354</v>
      </c>
      <c r="H761" s="178">
        <v>0.33333333333333331</v>
      </c>
      <c r="I761" s="178">
        <v>0</v>
      </c>
      <c r="J761" s="178">
        <v>0</v>
      </c>
      <c r="K761" s="178">
        <v>0.33333333333333331</v>
      </c>
      <c r="L761" s="178">
        <v>0.33333333333333331</v>
      </c>
    </row>
    <row r="762" spans="1:12" outlineLevel="1" x14ac:dyDescent="0.2">
      <c r="A762" s="78">
        <v>754</v>
      </c>
      <c r="B762" s="154" t="s">
        <v>1264</v>
      </c>
      <c r="C762" s="177">
        <v>477.65015151515161</v>
      </c>
      <c r="D762" s="177">
        <v>2707.2369003436411</v>
      </c>
      <c r="E762" s="177">
        <v>1338.09</v>
      </c>
      <c r="F762" s="177">
        <v>514.3531999999999</v>
      </c>
      <c r="G762" s="177">
        <v>452.56315451790078</v>
      </c>
      <c r="H762" s="178">
        <v>3.6809815950920241E-2</v>
      </c>
      <c r="I762" s="178">
        <v>0.30368098159509199</v>
      </c>
      <c r="J762" s="178">
        <v>9.202453987730062E-3</v>
      </c>
      <c r="K762" s="178">
        <v>0.15337423312883433</v>
      </c>
      <c r="L762" s="178">
        <v>0.49693251533742344</v>
      </c>
    </row>
    <row r="763" spans="1:12" outlineLevel="1" x14ac:dyDescent="0.2">
      <c r="A763" s="78">
        <v>755</v>
      </c>
      <c r="B763" s="154" t="s">
        <v>1266</v>
      </c>
      <c r="C763" s="177">
        <v>1167.4000000000001</v>
      </c>
      <c r="D763" s="177">
        <v>2068.0700000000002</v>
      </c>
      <c r="E763" s="177">
        <v>922.23450603797278</v>
      </c>
      <c r="F763" s="177">
        <v>426.67076923076939</v>
      </c>
      <c r="G763" s="177">
        <v>622.77980551194844</v>
      </c>
      <c r="H763" s="178">
        <v>4.7058823529411764E-2</v>
      </c>
      <c r="I763" s="178">
        <v>1.1764705882352941E-2</v>
      </c>
      <c r="J763" s="178">
        <v>1.1764705882352941E-2</v>
      </c>
      <c r="K763" s="178">
        <v>0.1647058823529412</v>
      </c>
      <c r="L763" s="178">
        <v>0.76470588235294124</v>
      </c>
    </row>
    <row r="764" spans="1:12" outlineLevel="1" x14ac:dyDescent="0.2">
      <c r="A764" s="78">
        <v>756</v>
      </c>
      <c r="B764" s="154" t="s">
        <v>1267</v>
      </c>
      <c r="C764" s="177">
        <v>0</v>
      </c>
      <c r="D764" s="177">
        <v>2807.7014666666664</v>
      </c>
      <c r="E764" s="177">
        <v>1139.9687500000002</v>
      </c>
      <c r="F764" s="177">
        <v>480.44284960965899</v>
      </c>
      <c r="G764" s="177">
        <v>507.5106805787579</v>
      </c>
      <c r="H764" s="178">
        <v>0</v>
      </c>
      <c r="I764" s="178">
        <v>0</v>
      </c>
      <c r="J764" s="178">
        <v>0</v>
      </c>
      <c r="K764" s="178">
        <v>0.25</v>
      </c>
      <c r="L764" s="178">
        <v>0.75</v>
      </c>
    </row>
    <row r="765" spans="1:12" outlineLevel="1" x14ac:dyDescent="0.2">
      <c r="A765" s="78">
        <v>757</v>
      </c>
      <c r="B765" s="154" t="s">
        <v>50</v>
      </c>
      <c r="C765" s="177">
        <v>2082.882470147712</v>
      </c>
      <c r="D765" s="177">
        <v>3016.4927961739277</v>
      </c>
      <c r="E765" s="177">
        <v>1196.2058666666669</v>
      </c>
      <c r="F765" s="177">
        <v>876.53451082184461</v>
      </c>
      <c r="G765" s="177">
        <v>742.81531168831145</v>
      </c>
      <c r="H765" s="178">
        <v>0</v>
      </c>
      <c r="I765" s="178">
        <v>3.8461538461538459E-3</v>
      </c>
      <c r="J765" s="178">
        <v>1.1538461538461537E-2</v>
      </c>
      <c r="K765" s="178">
        <v>1.5384615384615384E-2</v>
      </c>
      <c r="L765" s="178">
        <v>0.96923076923076923</v>
      </c>
    </row>
    <row r="766" spans="1:12" outlineLevel="1" x14ac:dyDescent="0.2">
      <c r="A766" s="78">
        <v>758</v>
      </c>
      <c r="B766" s="154" t="s">
        <v>1269</v>
      </c>
      <c r="C766" s="177">
        <v>6917.3624999999965</v>
      </c>
      <c r="D766" s="177">
        <v>4767.2560000000003</v>
      </c>
      <c r="E766" s="177">
        <v>0</v>
      </c>
      <c r="F766" s="177">
        <v>557.80904761904776</v>
      </c>
      <c r="G766" s="177">
        <v>485.13440000000003</v>
      </c>
      <c r="H766" s="178">
        <v>0</v>
      </c>
      <c r="I766" s="178">
        <v>6.8181818181818191E-2</v>
      </c>
      <c r="J766" s="178">
        <v>2.2727272727272735E-2</v>
      </c>
      <c r="K766" s="178">
        <v>0</v>
      </c>
      <c r="L766" s="178">
        <v>0.90909090909090906</v>
      </c>
    </row>
    <row r="767" spans="1:12" outlineLevel="1" x14ac:dyDescent="0.2">
      <c r="A767" s="78">
        <v>759</v>
      </c>
      <c r="B767" s="154" t="s">
        <v>1270</v>
      </c>
      <c r="C767" s="177">
        <v>4537.2526894742623</v>
      </c>
      <c r="D767" s="177">
        <v>4749.2735304038351</v>
      </c>
      <c r="E767" s="177">
        <v>1810.9906091954022</v>
      </c>
      <c r="F767" s="177">
        <v>1238.2726398519835</v>
      </c>
      <c r="G767" s="177">
        <v>570.87178194523528</v>
      </c>
      <c r="H767" s="178">
        <v>0.5</v>
      </c>
      <c r="I767" s="178">
        <v>0</v>
      </c>
      <c r="J767" s="178">
        <v>0</v>
      </c>
      <c r="K767" s="178">
        <v>0</v>
      </c>
      <c r="L767" s="178">
        <v>0.5</v>
      </c>
    </row>
    <row r="768" spans="1:12" outlineLevel="1" x14ac:dyDescent="0.2">
      <c r="A768" s="78">
        <v>760</v>
      </c>
      <c r="B768" s="154" t="s">
        <v>1271</v>
      </c>
      <c r="C768" s="177">
        <v>252.93305867620771</v>
      </c>
      <c r="D768" s="177">
        <v>2924.7300000000005</v>
      </c>
      <c r="E768" s="177">
        <v>0</v>
      </c>
      <c r="F768" s="177">
        <v>372.47</v>
      </c>
      <c r="G768" s="177">
        <v>446.92191919191885</v>
      </c>
      <c r="H768" s="178">
        <v>0</v>
      </c>
      <c r="I768" s="178">
        <v>0</v>
      </c>
      <c r="J768" s="178">
        <v>1.9801980198019802E-2</v>
      </c>
      <c r="K768" s="178">
        <v>0.1386138613861386</v>
      </c>
      <c r="L768" s="178">
        <v>0.84158415841584155</v>
      </c>
    </row>
    <row r="769" spans="1:12" outlineLevel="1" x14ac:dyDescent="0.2">
      <c r="A769" s="78">
        <v>761</v>
      </c>
      <c r="B769" s="154" t="s">
        <v>1272</v>
      </c>
      <c r="C769" s="177">
        <v>3460.5285840875736</v>
      </c>
      <c r="D769" s="177">
        <v>5498.6224249998158</v>
      </c>
      <c r="E769" s="177">
        <v>3738.4933333333352</v>
      </c>
      <c r="F769" s="177">
        <v>2896.1446041370136</v>
      </c>
      <c r="G769" s="177">
        <v>872.28051531663971</v>
      </c>
      <c r="H769" s="178">
        <v>0</v>
      </c>
      <c r="I769" s="178">
        <v>0</v>
      </c>
      <c r="J769" s="178">
        <v>0</v>
      </c>
      <c r="K769" s="178">
        <v>0.2</v>
      </c>
      <c r="L769" s="178">
        <v>0.8</v>
      </c>
    </row>
    <row r="770" spans="1:12" outlineLevel="1" x14ac:dyDescent="0.2">
      <c r="A770" s="78">
        <v>762</v>
      </c>
      <c r="B770" s="154" t="s">
        <v>1273</v>
      </c>
      <c r="C770" s="177">
        <v>3560.4312660888791</v>
      </c>
      <c r="D770" s="177">
        <v>3852.7209841222088</v>
      </c>
      <c r="E770" s="177">
        <v>1909.3942506887054</v>
      </c>
      <c r="F770" s="177">
        <v>1062.5755352528843</v>
      </c>
      <c r="G770" s="177">
        <v>814.97193872947037</v>
      </c>
      <c r="H770" s="178">
        <v>0</v>
      </c>
      <c r="I770" s="178">
        <v>0</v>
      </c>
      <c r="J770" s="178">
        <v>0</v>
      </c>
      <c r="K770" s="178">
        <v>0.75</v>
      </c>
      <c r="L770" s="178">
        <v>0.25</v>
      </c>
    </row>
    <row r="771" spans="1:12" outlineLevel="1" x14ac:dyDescent="0.2">
      <c r="A771" s="78">
        <v>763</v>
      </c>
      <c r="B771" s="154" t="s">
        <v>1274</v>
      </c>
      <c r="C771" s="177">
        <v>2737.7034062499997</v>
      </c>
      <c r="D771" s="177">
        <v>3059.4675003323032</v>
      </c>
      <c r="E771" s="177">
        <v>1545.7283333333298</v>
      </c>
      <c r="F771" s="177">
        <v>1291.0003889912839</v>
      </c>
      <c r="G771" s="177">
        <v>760.80778849532544</v>
      </c>
      <c r="H771" s="178">
        <v>0</v>
      </c>
      <c r="I771" s="178">
        <v>0</v>
      </c>
      <c r="J771" s="178">
        <v>0</v>
      </c>
      <c r="K771" s="178">
        <v>0</v>
      </c>
      <c r="L771" s="178">
        <v>1</v>
      </c>
    </row>
    <row r="772" spans="1:12" outlineLevel="1" x14ac:dyDescent="0.2">
      <c r="A772" s="78">
        <v>764</v>
      </c>
      <c r="B772" s="154" t="s">
        <v>22</v>
      </c>
      <c r="C772" s="177">
        <v>205.50000000000003</v>
      </c>
      <c r="D772" s="177">
        <v>0</v>
      </c>
      <c r="E772" s="177">
        <v>0</v>
      </c>
      <c r="F772" s="177">
        <v>267.5</v>
      </c>
      <c r="G772" s="177">
        <v>325.47000000000003</v>
      </c>
      <c r="H772" s="178">
        <v>4.0816326530612249E-2</v>
      </c>
      <c r="I772" s="178">
        <v>0.1326530612244898</v>
      </c>
      <c r="J772" s="178">
        <v>7.1428571428571438E-2</v>
      </c>
      <c r="K772" s="178">
        <v>0.14285714285714288</v>
      </c>
      <c r="L772" s="178">
        <v>0.61224489795918369</v>
      </c>
    </row>
    <row r="773" spans="1:12" outlineLevel="1" x14ac:dyDescent="0.2">
      <c r="A773" s="78">
        <v>765</v>
      </c>
      <c r="B773" s="154" t="s">
        <v>1275</v>
      </c>
      <c r="C773" s="177">
        <v>1698.526882063881</v>
      </c>
      <c r="D773" s="177">
        <v>4398.2942443259344</v>
      </c>
      <c r="E773" s="177">
        <v>3928.45</v>
      </c>
      <c r="F773" s="177">
        <v>892.55729810706873</v>
      </c>
      <c r="G773" s="177">
        <v>900.93201481247354</v>
      </c>
      <c r="H773" s="178">
        <v>0</v>
      </c>
      <c r="I773" s="178">
        <v>0</v>
      </c>
      <c r="J773" s="178">
        <v>0</v>
      </c>
      <c r="K773" s="178">
        <v>0</v>
      </c>
      <c r="L773" s="178">
        <v>1</v>
      </c>
    </row>
    <row r="774" spans="1:12" outlineLevel="1" x14ac:dyDescent="0.2">
      <c r="A774" s="78">
        <v>766</v>
      </c>
      <c r="B774" s="154" t="s">
        <v>1276</v>
      </c>
      <c r="C774" s="177">
        <v>5904.0080952380958</v>
      </c>
      <c r="D774" s="177">
        <v>3279.7439948253659</v>
      </c>
      <c r="E774" s="177">
        <v>1804.1</v>
      </c>
      <c r="F774" s="177">
        <v>1375.919755963849</v>
      </c>
      <c r="G774" s="177">
        <v>556.82387223783837</v>
      </c>
      <c r="H774" s="178">
        <v>0</v>
      </c>
      <c r="I774" s="178">
        <v>0</v>
      </c>
      <c r="J774" s="178">
        <v>0</v>
      </c>
      <c r="K774" s="178">
        <v>0.66666666666666663</v>
      </c>
      <c r="L774" s="178">
        <v>0.33333333333333331</v>
      </c>
    </row>
    <row r="775" spans="1:12" outlineLevel="1" x14ac:dyDescent="0.2">
      <c r="A775" s="78">
        <v>767</v>
      </c>
      <c r="B775" s="154" t="s">
        <v>1277</v>
      </c>
      <c r="C775" s="177">
        <v>0</v>
      </c>
      <c r="D775" s="177">
        <v>0</v>
      </c>
      <c r="E775" s="177">
        <v>0</v>
      </c>
      <c r="F775" s="177">
        <v>795.68</v>
      </c>
      <c r="G775" s="177">
        <v>806.19511904761907</v>
      </c>
      <c r="H775" s="178">
        <v>0</v>
      </c>
      <c r="I775" s="178">
        <v>1</v>
      </c>
      <c r="J775" s="178">
        <v>0</v>
      </c>
      <c r="K775" s="178">
        <v>0</v>
      </c>
      <c r="L775" s="178">
        <v>0</v>
      </c>
    </row>
    <row r="776" spans="1:12" outlineLevel="1" x14ac:dyDescent="0.2">
      <c r="A776" s="78">
        <v>768</v>
      </c>
      <c r="B776" s="154" t="s">
        <v>1279</v>
      </c>
      <c r="C776" s="177">
        <v>4537.2526894742623</v>
      </c>
      <c r="D776" s="177">
        <v>4749.2735304038351</v>
      </c>
      <c r="E776" s="177">
        <v>1810.9906091954022</v>
      </c>
      <c r="F776" s="177">
        <v>1238.2726398519835</v>
      </c>
      <c r="G776" s="177">
        <v>570.87178194523528</v>
      </c>
      <c r="H776" s="178">
        <v>0.5</v>
      </c>
      <c r="I776" s="178">
        <v>0.25</v>
      </c>
      <c r="J776" s="178">
        <v>0</v>
      </c>
      <c r="K776" s="178">
        <v>0.25</v>
      </c>
      <c r="L776" s="178">
        <v>0</v>
      </c>
    </row>
    <row r="777" spans="1:12" outlineLevel="1" x14ac:dyDescent="0.2">
      <c r="A777" s="78">
        <v>769</v>
      </c>
      <c r="B777" s="154" t="s">
        <v>292</v>
      </c>
      <c r="C777" s="177">
        <v>3605.5863051763081</v>
      </c>
      <c r="D777" s="177">
        <v>3843.5570258159091</v>
      </c>
      <c r="E777" s="177">
        <v>2175.877</v>
      </c>
      <c r="F777" s="177">
        <v>1050.6148358085923</v>
      </c>
      <c r="G777" s="177">
        <v>839.14549676683077</v>
      </c>
      <c r="H777" s="178">
        <v>4.9747376603186858E-2</v>
      </c>
      <c r="I777" s="178">
        <v>0.15286954268687628</v>
      </c>
      <c r="J777" s="178">
        <v>3.4589972794403366E-2</v>
      </c>
      <c r="K777" s="178">
        <v>0.26842855292136275</v>
      </c>
      <c r="L777" s="178">
        <v>0.49436455499417076</v>
      </c>
    </row>
    <row r="778" spans="1:12" outlineLevel="1" x14ac:dyDescent="0.2">
      <c r="A778" s="78">
        <v>770</v>
      </c>
      <c r="B778" s="154" t="s">
        <v>1280</v>
      </c>
      <c r="C778" s="177">
        <v>273.05581548537282</v>
      </c>
      <c r="D778" s="177">
        <v>2918.1202279487316</v>
      </c>
      <c r="E778" s="177">
        <v>1011.4965826330518</v>
      </c>
      <c r="F778" s="177">
        <v>758.1008045386277</v>
      </c>
      <c r="G778" s="177">
        <v>404.93499999999995</v>
      </c>
      <c r="H778" s="178">
        <v>0</v>
      </c>
      <c r="I778" s="178">
        <v>0</v>
      </c>
      <c r="J778" s="178">
        <v>0</v>
      </c>
      <c r="K778" s="178">
        <v>0</v>
      </c>
      <c r="L778" s="178">
        <v>1</v>
      </c>
    </row>
    <row r="779" spans="1:12" outlineLevel="1" x14ac:dyDescent="0.2">
      <c r="A779" s="78">
        <v>771</v>
      </c>
      <c r="B779" s="154" t="s">
        <v>1283</v>
      </c>
      <c r="C779" s="177">
        <v>3560.4312660888791</v>
      </c>
      <c r="D779" s="177">
        <v>3852.7209841222088</v>
      </c>
      <c r="E779" s="177">
        <v>1909.3942506887054</v>
      </c>
      <c r="F779" s="177">
        <v>1062.5755352528843</v>
      </c>
      <c r="G779" s="177">
        <v>814.97193872947037</v>
      </c>
      <c r="H779" s="178">
        <v>0</v>
      </c>
      <c r="I779" s="178">
        <v>0</v>
      </c>
      <c r="J779" s="178">
        <v>0</v>
      </c>
      <c r="K779" s="178">
        <v>0.5</v>
      </c>
      <c r="L779" s="178">
        <v>0.5</v>
      </c>
    </row>
    <row r="780" spans="1:12" outlineLevel="1" x14ac:dyDescent="0.2">
      <c r="A780" s="78">
        <v>772</v>
      </c>
      <c r="B780" s="154" t="s">
        <v>1285</v>
      </c>
      <c r="C780" s="177">
        <v>4877.18300441886</v>
      </c>
      <c r="D780" s="177">
        <v>3913.2942950383235</v>
      </c>
      <c r="E780" s="177">
        <v>2079.9913113553125</v>
      </c>
      <c r="F780" s="177">
        <v>1727.1594836699639</v>
      </c>
      <c r="G780" s="177">
        <v>751.5860935926662</v>
      </c>
      <c r="H780" s="178">
        <v>0</v>
      </c>
      <c r="I780" s="178">
        <v>0</v>
      </c>
      <c r="J780" s="178">
        <v>0</v>
      </c>
      <c r="K780" s="178">
        <v>0.5</v>
      </c>
      <c r="L780" s="178">
        <v>0.5</v>
      </c>
    </row>
    <row r="781" spans="1:12" outlineLevel="1" x14ac:dyDescent="0.2">
      <c r="A781" s="78">
        <v>773</v>
      </c>
      <c r="B781" s="154" t="s">
        <v>1287</v>
      </c>
      <c r="C781" s="177">
        <v>2082.882470147712</v>
      </c>
      <c r="D781" s="177">
        <v>3016.4927961739277</v>
      </c>
      <c r="E781" s="177">
        <v>1196.2058666666669</v>
      </c>
      <c r="F781" s="177">
        <v>876.53451082184461</v>
      </c>
      <c r="G781" s="177">
        <v>614.11049720659923</v>
      </c>
      <c r="H781" s="178">
        <v>0</v>
      </c>
      <c r="I781" s="178">
        <v>0</v>
      </c>
      <c r="J781" s="178">
        <v>0</v>
      </c>
      <c r="K781" s="178">
        <v>0</v>
      </c>
      <c r="L781" s="178">
        <v>1</v>
      </c>
    </row>
    <row r="782" spans="1:12" outlineLevel="1" x14ac:dyDescent="0.2">
      <c r="A782" s="78">
        <v>774</v>
      </c>
      <c r="B782" s="154" t="s">
        <v>1288</v>
      </c>
      <c r="C782" s="177">
        <v>346.03653675213673</v>
      </c>
      <c r="D782" s="177">
        <v>3438.0991671672305</v>
      </c>
      <c r="E782" s="177">
        <v>754.47337500000003</v>
      </c>
      <c r="F782" s="177">
        <v>1146.4805676108369</v>
      </c>
      <c r="G782" s="177">
        <v>369.44526804165429</v>
      </c>
      <c r="H782" s="178">
        <v>0</v>
      </c>
      <c r="I782" s="178">
        <v>0</v>
      </c>
      <c r="J782" s="178">
        <v>0</v>
      </c>
      <c r="K782" s="178">
        <v>0.33333333333333331</v>
      </c>
      <c r="L782" s="178">
        <v>0.66666666666666663</v>
      </c>
    </row>
    <row r="783" spans="1:12" outlineLevel="1" x14ac:dyDescent="0.2">
      <c r="A783" s="78">
        <v>775</v>
      </c>
      <c r="B783" s="154" t="s">
        <v>1289</v>
      </c>
      <c r="C783" s="177">
        <v>0</v>
      </c>
      <c r="D783" s="177">
        <v>900.28523809523824</v>
      </c>
      <c r="E783" s="177">
        <v>0</v>
      </c>
      <c r="F783" s="177">
        <v>319.30545981166296</v>
      </c>
      <c r="G783" s="177">
        <v>406.03050751447023</v>
      </c>
      <c r="H783" s="178">
        <v>3.8022813688212923E-3</v>
      </c>
      <c r="I783" s="178">
        <v>7.6045627376425846E-3</v>
      </c>
      <c r="J783" s="178">
        <v>1.2674271229404309E-2</v>
      </c>
      <c r="K783" s="178">
        <v>0.33840304182509501</v>
      </c>
      <c r="L783" s="178">
        <v>0.63751584283903684</v>
      </c>
    </row>
    <row r="784" spans="1:12" outlineLevel="1" x14ac:dyDescent="0.2">
      <c r="A784" s="78">
        <v>776</v>
      </c>
      <c r="B784" s="154" t="s">
        <v>1292</v>
      </c>
      <c r="C784" s="177">
        <v>0</v>
      </c>
      <c r="D784" s="177">
        <v>0</v>
      </c>
      <c r="E784" s="177">
        <v>0</v>
      </c>
      <c r="F784" s="177">
        <v>0</v>
      </c>
      <c r="G784" s="177">
        <v>662.16666666666663</v>
      </c>
      <c r="H784" s="178">
        <v>0</v>
      </c>
      <c r="I784" s="178">
        <v>0</v>
      </c>
      <c r="J784" s="178">
        <v>2.0408163265306117E-2</v>
      </c>
      <c r="K784" s="178">
        <v>0.12244897959183672</v>
      </c>
      <c r="L784" s="178">
        <v>0.8571428571428571</v>
      </c>
    </row>
    <row r="785" spans="1:12" outlineLevel="1" x14ac:dyDescent="0.2">
      <c r="A785" s="78">
        <v>777</v>
      </c>
      <c r="B785" s="154" t="s">
        <v>1293</v>
      </c>
      <c r="C785" s="177">
        <v>277.69296296296289</v>
      </c>
      <c r="D785" s="177">
        <v>2348.9558667921178</v>
      </c>
      <c r="E785" s="177">
        <v>1625.8986666666683</v>
      </c>
      <c r="F785" s="177">
        <v>1086.111990362476</v>
      </c>
      <c r="G785" s="177">
        <v>338.21786528058118</v>
      </c>
      <c r="H785" s="178">
        <v>0</v>
      </c>
      <c r="I785" s="178">
        <v>0</v>
      </c>
      <c r="J785" s="178">
        <v>0.14285714285714288</v>
      </c>
      <c r="K785" s="178">
        <v>0.28571428571428575</v>
      </c>
      <c r="L785" s="178">
        <v>0.57142857142857151</v>
      </c>
    </row>
    <row r="786" spans="1:12" outlineLevel="1" x14ac:dyDescent="0.2">
      <c r="A786" s="78">
        <v>778</v>
      </c>
      <c r="B786" s="154" t="s">
        <v>1296</v>
      </c>
      <c r="C786" s="177">
        <v>4537.2526894742623</v>
      </c>
      <c r="D786" s="177">
        <v>4749.2735304038351</v>
      </c>
      <c r="E786" s="177">
        <v>1810.9906091954022</v>
      </c>
      <c r="F786" s="177">
        <v>1238.2726398519835</v>
      </c>
      <c r="G786" s="177">
        <v>570.87178194523528</v>
      </c>
      <c r="H786" s="178">
        <v>0</v>
      </c>
      <c r="I786" s="178">
        <v>0</v>
      </c>
      <c r="J786" s="178">
        <v>0</v>
      </c>
      <c r="K786" s="178">
        <v>1</v>
      </c>
      <c r="L786" s="178">
        <v>0</v>
      </c>
    </row>
    <row r="787" spans="1:12" outlineLevel="1" x14ac:dyDescent="0.2">
      <c r="A787" s="78">
        <v>779</v>
      </c>
      <c r="B787" s="154" t="s">
        <v>1298</v>
      </c>
      <c r="C787" s="177">
        <v>2737.7034062499997</v>
      </c>
      <c r="D787" s="177">
        <v>3059.4675003323032</v>
      </c>
      <c r="E787" s="177">
        <v>1545.7283333333298</v>
      </c>
      <c r="F787" s="177">
        <v>1291.0003889912839</v>
      </c>
      <c r="G787" s="177">
        <v>760.80778849532544</v>
      </c>
      <c r="H787" s="178">
        <v>0</v>
      </c>
      <c r="I787" s="178">
        <v>0</v>
      </c>
      <c r="J787" s="178">
        <v>0</v>
      </c>
      <c r="K787" s="178">
        <v>0.1111111111111111</v>
      </c>
      <c r="L787" s="178">
        <v>0.88888888888888884</v>
      </c>
    </row>
    <row r="788" spans="1:12" outlineLevel="1" x14ac:dyDescent="0.2">
      <c r="A788" s="78">
        <v>780</v>
      </c>
      <c r="B788" s="154" t="s">
        <v>1299</v>
      </c>
      <c r="C788" s="177">
        <v>4613.9140972222231</v>
      </c>
      <c r="D788" s="177">
        <v>4011.1099933742621</v>
      </c>
      <c r="E788" s="177">
        <v>1667.5306249999996</v>
      </c>
      <c r="F788" s="177">
        <v>1188.6606791443608</v>
      </c>
      <c r="G788" s="177">
        <v>558.15691943847446</v>
      </c>
      <c r="H788" s="178">
        <v>0</v>
      </c>
      <c r="I788" s="178">
        <v>0</v>
      </c>
      <c r="J788" s="178">
        <v>0</v>
      </c>
      <c r="K788" s="178">
        <v>0</v>
      </c>
      <c r="L788" s="178">
        <v>1</v>
      </c>
    </row>
    <row r="789" spans="1:12" outlineLevel="1" x14ac:dyDescent="0.2">
      <c r="A789" s="78">
        <v>781</v>
      </c>
      <c r="B789" s="154" t="s">
        <v>1301</v>
      </c>
      <c r="C789" s="177">
        <v>4613.9140972222231</v>
      </c>
      <c r="D789" s="177">
        <v>4011.1099933742621</v>
      </c>
      <c r="E789" s="177">
        <v>1667.5306249999996</v>
      </c>
      <c r="F789" s="177">
        <v>1188.6606791443608</v>
      </c>
      <c r="G789" s="177">
        <v>558.15691943847446</v>
      </c>
      <c r="H789" s="178">
        <v>0</v>
      </c>
      <c r="I789" s="178">
        <v>0</v>
      </c>
      <c r="J789" s="178">
        <v>0</v>
      </c>
      <c r="K789" s="178">
        <v>0</v>
      </c>
      <c r="L789" s="178">
        <v>1</v>
      </c>
    </row>
    <row r="790" spans="1:12" outlineLevel="1" x14ac:dyDescent="0.2">
      <c r="A790" s="78">
        <v>782</v>
      </c>
      <c r="B790" s="154" t="s">
        <v>1304</v>
      </c>
      <c r="C790" s="177">
        <v>346.03653675213673</v>
      </c>
      <c r="D790" s="177">
        <v>3438.0991671672305</v>
      </c>
      <c r="E790" s="177">
        <v>754.47337500000003</v>
      </c>
      <c r="F790" s="177">
        <v>1146.4805676108369</v>
      </c>
      <c r="G790" s="177">
        <v>369.44526804165429</v>
      </c>
      <c r="H790" s="178">
        <v>0</v>
      </c>
      <c r="I790" s="178">
        <v>0</v>
      </c>
      <c r="J790" s="178">
        <v>0</v>
      </c>
      <c r="K790" s="178">
        <v>0</v>
      </c>
      <c r="L790" s="178">
        <v>1</v>
      </c>
    </row>
    <row r="791" spans="1:12" outlineLevel="1" x14ac:dyDescent="0.2">
      <c r="A791" s="78">
        <v>783</v>
      </c>
      <c r="B791" s="154" t="s">
        <v>1305</v>
      </c>
      <c r="C791" s="177">
        <v>346.03653675213673</v>
      </c>
      <c r="D791" s="177">
        <v>3438.0991671672305</v>
      </c>
      <c r="E791" s="177">
        <v>754.47337500000003</v>
      </c>
      <c r="F791" s="177">
        <v>1146.4805676108369</v>
      </c>
      <c r="G791" s="177">
        <v>369.44526804165429</v>
      </c>
      <c r="H791" s="178">
        <v>0</v>
      </c>
      <c r="I791" s="178">
        <v>0</v>
      </c>
      <c r="J791" s="178">
        <v>0</v>
      </c>
      <c r="K791" s="178">
        <v>0</v>
      </c>
      <c r="L791" s="178">
        <v>1</v>
      </c>
    </row>
    <row r="792" spans="1:12" outlineLevel="1" x14ac:dyDescent="0.2">
      <c r="A792" s="78">
        <v>784</v>
      </c>
      <c r="B792" s="154" t="s">
        <v>1306</v>
      </c>
      <c r="C792" s="177">
        <v>226.8833810280866</v>
      </c>
      <c r="D792" s="177">
        <v>2880.1862370370363</v>
      </c>
      <c r="E792" s="177">
        <v>1190.5862500000003</v>
      </c>
      <c r="F792" s="177">
        <v>891.15219417475726</v>
      </c>
      <c r="G792" s="177">
        <v>375.09</v>
      </c>
      <c r="H792" s="178">
        <v>0</v>
      </c>
      <c r="I792" s="178">
        <v>0</v>
      </c>
      <c r="J792" s="178">
        <v>0.16666666666666666</v>
      </c>
      <c r="K792" s="178">
        <v>0.33333333333333331</v>
      </c>
      <c r="L792" s="178">
        <v>0.5</v>
      </c>
    </row>
    <row r="793" spans="1:12" outlineLevel="1" x14ac:dyDescent="0.2">
      <c r="A793" s="78">
        <v>785</v>
      </c>
      <c r="B793" s="154" t="s">
        <v>1308</v>
      </c>
      <c r="C793" s="177">
        <v>168.21366893424002</v>
      </c>
      <c r="D793" s="177">
        <v>3614.0699999999997</v>
      </c>
      <c r="E793" s="177">
        <v>0</v>
      </c>
      <c r="F793" s="177">
        <v>261.96900814468779</v>
      </c>
      <c r="G793" s="177">
        <v>254.80846887997626</v>
      </c>
      <c r="H793" s="178">
        <v>0</v>
      </c>
      <c r="I793" s="178">
        <v>0</v>
      </c>
      <c r="J793" s="178">
        <v>0</v>
      </c>
      <c r="K793" s="178">
        <v>0.33333333333333337</v>
      </c>
      <c r="L793" s="178">
        <v>0.66666666666666674</v>
      </c>
    </row>
    <row r="794" spans="1:12" outlineLevel="1" x14ac:dyDescent="0.2">
      <c r="A794" s="78">
        <v>786</v>
      </c>
      <c r="B794" s="154" t="s">
        <v>79</v>
      </c>
      <c r="C794" s="177">
        <v>253.45336904761899</v>
      </c>
      <c r="D794" s="177">
        <v>2224.7476934947763</v>
      </c>
      <c r="E794" s="177">
        <v>922.23450603797278</v>
      </c>
      <c r="F794" s="177">
        <v>606.60941870409783</v>
      </c>
      <c r="G794" s="177">
        <v>387.71592847683536</v>
      </c>
      <c r="H794" s="178">
        <v>4.8463356973995252E-2</v>
      </c>
      <c r="I794" s="178">
        <v>3.900709219858154E-2</v>
      </c>
      <c r="J794" s="178">
        <v>2.7186761229314418E-2</v>
      </c>
      <c r="K794" s="178">
        <v>0.17375886524822692</v>
      </c>
      <c r="L794" s="178">
        <v>0.71158392434988182</v>
      </c>
    </row>
    <row r="795" spans="1:12" outlineLevel="1" x14ac:dyDescent="0.2">
      <c r="A795" s="78">
        <v>787</v>
      </c>
      <c r="B795" s="154" t="s">
        <v>1312</v>
      </c>
      <c r="C795" s="177">
        <v>242.84265512637438</v>
      </c>
      <c r="D795" s="177">
        <v>667.64896209140613</v>
      </c>
      <c r="E795" s="177">
        <v>526.36640083298744</v>
      </c>
      <c r="F795" s="177">
        <v>189.13833714721585</v>
      </c>
      <c r="G795" s="177">
        <v>170.0938611337273</v>
      </c>
      <c r="H795" s="178">
        <v>1.6348773841961855E-2</v>
      </c>
      <c r="I795" s="178">
        <v>0</v>
      </c>
      <c r="J795" s="178">
        <v>0</v>
      </c>
      <c r="K795" s="178">
        <v>0.18801089918256131</v>
      </c>
      <c r="L795" s="178">
        <v>0.79564032697547693</v>
      </c>
    </row>
    <row r="796" spans="1:12" outlineLevel="1" x14ac:dyDescent="0.2">
      <c r="A796" s="78">
        <v>788</v>
      </c>
      <c r="B796" s="154" t="s">
        <v>1313</v>
      </c>
      <c r="C796" s="177">
        <v>0</v>
      </c>
      <c r="D796" s="177">
        <v>0</v>
      </c>
      <c r="E796" s="177">
        <v>0</v>
      </c>
      <c r="F796" s="177">
        <v>515.49666666666712</v>
      </c>
      <c r="G796" s="177">
        <v>823.82895238095261</v>
      </c>
      <c r="H796" s="178">
        <v>0</v>
      </c>
      <c r="I796" s="178">
        <v>0</v>
      </c>
      <c r="J796" s="178">
        <v>0</v>
      </c>
      <c r="K796" s="178">
        <v>0.57894736842105265</v>
      </c>
      <c r="L796" s="178">
        <v>0.42105263157894735</v>
      </c>
    </row>
    <row r="797" spans="1:12" outlineLevel="1" x14ac:dyDescent="0.2">
      <c r="A797" s="78">
        <v>789</v>
      </c>
      <c r="B797" s="154" t="s">
        <v>1314</v>
      </c>
      <c r="C797" s="177">
        <v>2082.882470147712</v>
      </c>
      <c r="D797" s="177">
        <v>3016.4927961739277</v>
      </c>
      <c r="E797" s="177">
        <v>1196.2058666666669</v>
      </c>
      <c r="F797" s="177">
        <v>876.53451082184461</v>
      </c>
      <c r="G797" s="177">
        <v>612.81899999999996</v>
      </c>
      <c r="H797" s="178">
        <v>0</v>
      </c>
      <c r="I797" s="178">
        <v>0</v>
      </c>
      <c r="J797" s="178">
        <v>0</v>
      </c>
      <c r="K797" s="178">
        <v>0</v>
      </c>
      <c r="L797" s="178">
        <v>1</v>
      </c>
    </row>
    <row r="798" spans="1:12" outlineLevel="1" x14ac:dyDescent="0.2">
      <c r="A798" s="78">
        <v>790</v>
      </c>
      <c r="B798" s="154" t="s">
        <v>1315</v>
      </c>
      <c r="C798" s="177">
        <v>1577.8969800457098</v>
      </c>
      <c r="D798" s="177">
        <v>3009.2377410317081</v>
      </c>
      <c r="E798" s="177">
        <v>2042.8507142857147</v>
      </c>
      <c r="F798" s="177">
        <v>1836.105</v>
      </c>
      <c r="G798" s="177">
        <v>416.70000000000005</v>
      </c>
      <c r="H798" s="178">
        <v>0</v>
      </c>
      <c r="I798" s="178">
        <v>3.125E-2</v>
      </c>
      <c r="J798" s="178">
        <v>3.125E-2</v>
      </c>
      <c r="K798" s="178">
        <v>0.125</v>
      </c>
      <c r="L798" s="178">
        <v>0.81249999999999989</v>
      </c>
    </row>
    <row r="799" spans="1:12" outlineLevel="1" x14ac:dyDescent="0.2">
      <c r="A799" s="78">
        <v>791</v>
      </c>
      <c r="B799" s="154" t="s">
        <v>80</v>
      </c>
      <c r="C799" s="177">
        <v>307.30808278775316</v>
      </c>
      <c r="D799" s="177">
        <v>2647.1667385692822</v>
      </c>
      <c r="E799" s="177">
        <v>2651.73</v>
      </c>
      <c r="F799" s="177">
        <v>1045.79305531521</v>
      </c>
      <c r="G799" s="177">
        <v>343.96821054429461</v>
      </c>
      <c r="H799" s="178">
        <v>7.3954983922829565E-2</v>
      </c>
      <c r="I799" s="178">
        <v>0.10450160771704174</v>
      </c>
      <c r="J799" s="178">
        <v>8.8424437299035336E-3</v>
      </c>
      <c r="K799" s="178">
        <v>0.20819935691318317</v>
      </c>
      <c r="L799" s="178">
        <v>0.60450160771704198</v>
      </c>
    </row>
    <row r="800" spans="1:12" outlineLevel="1" x14ac:dyDescent="0.2">
      <c r="A800" s="78">
        <v>792</v>
      </c>
      <c r="B800" s="154" t="s">
        <v>1318</v>
      </c>
      <c r="C800" s="177">
        <v>2374</v>
      </c>
      <c r="D800" s="177">
        <v>4273.9849999999997</v>
      </c>
      <c r="E800" s="177">
        <v>2079.9913113553125</v>
      </c>
      <c r="F800" s="177">
        <v>2430.6707142857149</v>
      </c>
      <c r="G800" s="177">
        <v>742.78</v>
      </c>
      <c r="H800" s="178">
        <v>5.5555555555555559E-2</v>
      </c>
      <c r="I800" s="178">
        <v>0.1388888888888889</v>
      </c>
      <c r="J800" s="178">
        <v>5.5555555555555559E-2</v>
      </c>
      <c r="K800" s="178">
        <v>0.30555555555555552</v>
      </c>
      <c r="L800" s="178">
        <v>0.44444444444444448</v>
      </c>
    </row>
    <row r="801" spans="1:12" outlineLevel="1" x14ac:dyDescent="0.2">
      <c r="A801" s="78">
        <v>793</v>
      </c>
      <c r="B801" s="154" t="s">
        <v>1319</v>
      </c>
      <c r="C801" s="177">
        <v>76.935714285714283</v>
      </c>
      <c r="D801" s="177">
        <v>2231.8850000000002</v>
      </c>
      <c r="E801" s="177">
        <v>2042.8507142857147</v>
      </c>
      <c r="F801" s="177">
        <v>1586.75</v>
      </c>
      <c r="G801" s="177">
        <v>299.36748062015505</v>
      </c>
      <c r="H801" s="178">
        <v>9.722222222222221E-2</v>
      </c>
      <c r="I801" s="178">
        <v>6.9444444444444434E-2</v>
      </c>
      <c r="J801" s="178">
        <v>1.3888888888888886E-2</v>
      </c>
      <c r="K801" s="178">
        <v>8.3333333333333315E-2</v>
      </c>
      <c r="L801" s="178">
        <v>0.73611111111111105</v>
      </c>
    </row>
    <row r="802" spans="1:12" outlineLevel="1" x14ac:dyDescent="0.2">
      <c r="A802" s="78">
        <v>794</v>
      </c>
      <c r="B802" s="154" t="s">
        <v>1320</v>
      </c>
      <c r="C802" s="177">
        <v>0</v>
      </c>
      <c r="D802" s="177">
        <v>0</v>
      </c>
      <c r="E802" s="177">
        <v>0</v>
      </c>
      <c r="F802" s="177">
        <v>0</v>
      </c>
      <c r="G802" s="177">
        <v>0</v>
      </c>
      <c r="H802" s="178">
        <v>0</v>
      </c>
      <c r="I802" s="178">
        <v>0</v>
      </c>
      <c r="J802" s="178">
        <v>0</v>
      </c>
      <c r="K802" s="178">
        <v>0</v>
      </c>
      <c r="L802" s="178">
        <v>1</v>
      </c>
    </row>
    <row r="803" spans="1:12" outlineLevel="1" x14ac:dyDescent="0.2">
      <c r="A803" s="78">
        <v>795</v>
      </c>
      <c r="B803" s="154" t="s">
        <v>1322</v>
      </c>
      <c r="C803" s="177">
        <v>0</v>
      </c>
      <c r="D803" s="177">
        <v>1533.5166666666701</v>
      </c>
      <c r="E803" s="177">
        <v>1338.49</v>
      </c>
      <c r="F803" s="177">
        <v>478.43183333333326</v>
      </c>
      <c r="G803" s="177">
        <v>885.636666666667</v>
      </c>
      <c r="H803" s="178">
        <v>0</v>
      </c>
      <c r="I803" s="178">
        <v>0.1818181818181818</v>
      </c>
      <c r="J803" s="178">
        <v>4.5454545454545449E-2</v>
      </c>
      <c r="K803" s="178">
        <v>0.22727272727272724</v>
      </c>
      <c r="L803" s="178">
        <v>0.54545454545454541</v>
      </c>
    </row>
    <row r="804" spans="1:12" outlineLevel="1" x14ac:dyDescent="0.2">
      <c r="A804" s="78">
        <v>796</v>
      </c>
      <c r="B804" s="154" t="s">
        <v>1323</v>
      </c>
      <c r="C804" s="177">
        <v>178.72928571428542</v>
      </c>
      <c r="D804" s="177">
        <v>0</v>
      </c>
      <c r="E804" s="177">
        <v>0</v>
      </c>
      <c r="F804" s="177">
        <v>222.40287076923087</v>
      </c>
      <c r="G804" s="177">
        <v>228.30243122378147</v>
      </c>
      <c r="H804" s="178">
        <v>1.1764705882352938E-2</v>
      </c>
      <c r="I804" s="178">
        <v>1.6806722689075625E-3</v>
      </c>
      <c r="J804" s="178">
        <v>0</v>
      </c>
      <c r="K804" s="178">
        <v>0.24369747899159663</v>
      </c>
      <c r="L804" s="178">
        <v>0.74285714285714288</v>
      </c>
    </row>
    <row r="805" spans="1:12" outlineLevel="1" x14ac:dyDescent="0.2">
      <c r="A805" s="78">
        <v>797</v>
      </c>
      <c r="B805" s="154" t="s">
        <v>1324</v>
      </c>
      <c r="C805" s="177">
        <v>2082.882470147712</v>
      </c>
      <c r="D805" s="177">
        <v>3016.4927961739277</v>
      </c>
      <c r="E805" s="177">
        <v>1196.2058666666669</v>
      </c>
      <c r="F805" s="177">
        <v>876.53451082184461</v>
      </c>
      <c r="G805" s="177">
        <v>632.5</v>
      </c>
      <c r="H805" s="178">
        <v>0</v>
      </c>
      <c r="I805" s="178">
        <v>0.125</v>
      </c>
      <c r="J805" s="178">
        <v>0</v>
      </c>
      <c r="K805" s="178">
        <v>0.5</v>
      </c>
      <c r="L805" s="178">
        <v>0.375</v>
      </c>
    </row>
    <row r="806" spans="1:12" outlineLevel="1" x14ac:dyDescent="0.2">
      <c r="A806" s="78">
        <v>798</v>
      </c>
      <c r="B806" s="154" t="s">
        <v>1325</v>
      </c>
      <c r="C806" s="177">
        <v>346.03653675213673</v>
      </c>
      <c r="D806" s="177">
        <v>3438.0991671672305</v>
      </c>
      <c r="E806" s="177">
        <v>754.47337500000003</v>
      </c>
      <c r="F806" s="177">
        <v>1146.4805676108369</v>
      </c>
      <c r="G806" s="177">
        <v>369.44526804165429</v>
      </c>
      <c r="H806" s="178">
        <v>0</v>
      </c>
      <c r="I806" s="178">
        <v>0</v>
      </c>
      <c r="J806" s="178">
        <v>0</v>
      </c>
      <c r="K806" s="178">
        <v>0.5</v>
      </c>
      <c r="L806" s="178">
        <v>0.5</v>
      </c>
    </row>
    <row r="807" spans="1:12" outlineLevel="1" x14ac:dyDescent="0.2">
      <c r="A807" s="78">
        <v>799</v>
      </c>
      <c r="B807" s="154" t="s">
        <v>5515</v>
      </c>
      <c r="C807" s="177">
        <v>346.03653675213673</v>
      </c>
      <c r="D807" s="177">
        <v>3438.0991671672305</v>
      </c>
      <c r="E807" s="177">
        <v>754.47337500000003</v>
      </c>
      <c r="F807" s="177">
        <v>1146.4805676108369</v>
      </c>
      <c r="G807" s="177">
        <v>369.44526804165429</v>
      </c>
      <c r="H807" s="178">
        <v>0.5</v>
      </c>
      <c r="I807" s="178">
        <v>0</v>
      </c>
      <c r="J807" s="178">
        <v>0</v>
      </c>
      <c r="K807" s="178">
        <v>0</v>
      </c>
      <c r="L807" s="178">
        <v>0.5</v>
      </c>
    </row>
    <row r="808" spans="1:12" outlineLevel="1" x14ac:dyDescent="0.2">
      <c r="A808" s="78">
        <v>800</v>
      </c>
      <c r="B808" s="154" t="s">
        <v>1326</v>
      </c>
      <c r="C808" s="177">
        <v>392.42540866123107</v>
      </c>
      <c r="D808" s="177">
        <v>784.56806882226704</v>
      </c>
      <c r="E808" s="177">
        <v>413.46070931461372</v>
      </c>
      <c r="F808" s="177">
        <v>253.23458972943681</v>
      </c>
      <c r="G808" s="177">
        <v>216.48999484116788</v>
      </c>
      <c r="H808" s="178">
        <v>0</v>
      </c>
      <c r="I808" s="178">
        <v>0</v>
      </c>
      <c r="J808" s="178">
        <v>0.1</v>
      </c>
      <c r="K808" s="178">
        <v>0</v>
      </c>
      <c r="L808" s="178">
        <v>0.9</v>
      </c>
    </row>
    <row r="809" spans="1:12" outlineLevel="1" x14ac:dyDescent="0.2">
      <c r="A809" s="78">
        <v>801</v>
      </c>
      <c r="B809" s="154" t="s">
        <v>1309</v>
      </c>
      <c r="C809" s="177">
        <v>600.39800000000002</v>
      </c>
      <c r="D809" s="177">
        <v>2296.4654487179473</v>
      </c>
      <c r="E809" s="177">
        <v>922.23450603797278</v>
      </c>
      <c r="F809" s="177">
        <v>694.25971813725482</v>
      </c>
      <c r="G809" s="177">
        <v>312.66771372591319</v>
      </c>
      <c r="H809" s="178">
        <v>6.2500000000000014E-2</v>
      </c>
      <c r="I809" s="178">
        <v>6.7708333333333343E-2</v>
      </c>
      <c r="J809" s="178">
        <v>5.2083333333333339E-3</v>
      </c>
      <c r="K809" s="178">
        <v>0.20833333333333331</v>
      </c>
      <c r="L809" s="178">
        <v>0.65625</v>
      </c>
    </row>
    <row r="810" spans="1:12" outlineLevel="1" x14ac:dyDescent="0.2">
      <c r="A810" s="78">
        <v>802</v>
      </c>
      <c r="B810" s="154" t="s">
        <v>1328</v>
      </c>
      <c r="C810" s="177">
        <v>317.00000000000006</v>
      </c>
      <c r="D810" s="177">
        <v>667.64896209140613</v>
      </c>
      <c r="E810" s="177">
        <v>526.36640083298744</v>
      </c>
      <c r="F810" s="177">
        <v>363.3693333333332</v>
      </c>
      <c r="G810" s="177">
        <v>293.39290322580644</v>
      </c>
      <c r="H810" s="178">
        <v>0.10869565217391303</v>
      </c>
      <c r="I810" s="178">
        <v>0</v>
      </c>
      <c r="J810" s="178">
        <v>0</v>
      </c>
      <c r="K810" s="178">
        <v>0.13043478260869565</v>
      </c>
      <c r="L810" s="178">
        <v>0.76086956521739124</v>
      </c>
    </row>
    <row r="811" spans="1:12" outlineLevel="1" x14ac:dyDescent="0.2">
      <c r="A811" s="78">
        <v>803</v>
      </c>
      <c r="B811" s="154" t="s">
        <v>1329</v>
      </c>
      <c r="C811" s="177">
        <v>0</v>
      </c>
      <c r="D811" s="177">
        <v>0</v>
      </c>
      <c r="E811" s="177">
        <v>0</v>
      </c>
      <c r="F811" s="177">
        <v>0</v>
      </c>
      <c r="G811" s="177">
        <v>0</v>
      </c>
      <c r="H811" s="178">
        <v>0</v>
      </c>
      <c r="I811" s="178">
        <v>0</v>
      </c>
      <c r="J811" s="178">
        <v>0</v>
      </c>
      <c r="K811" s="178">
        <v>6.25E-2</v>
      </c>
      <c r="L811" s="178">
        <v>0.9375</v>
      </c>
    </row>
    <row r="812" spans="1:12" outlineLevel="1" x14ac:dyDescent="0.2">
      <c r="A812" s="78">
        <v>804</v>
      </c>
      <c r="B812" s="154" t="s">
        <v>1330</v>
      </c>
      <c r="C812" s="177">
        <v>2082.882470147712</v>
      </c>
      <c r="D812" s="177">
        <v>1941.94</v>
      </c>
      <c r="E812" s="177">
        <v>1196.2058666666669</v>
      </c>
      <c r="F812" s="177">
        <v>876.53451082184461</v>
      </c>
      <c r="G812" s="177">
        <v>417.48442278860568</v>
      </c>
      <c r="H812" s="178">
        <v>0</v>
      </c>
      <c r="I812" s="178">
        <v>7.6923076923076927E-2</v>
      </c>
      <c r="J812" s="178">
        <v>0</v>
      </c>
      <c r="K812" s="178">
        <v>0.12307692307692308</v>
      </c>
      <c r="L812" s="178">
        <v>0.8</v>
      </c>
    </row>
    <row r="813" spans="1:12" outlineLevel="1" x14ac:dyDescent="0.2">
      <c r="A813" s="78">
        <v>805</v>
      </c>
      <c r="B813" s="154" t="s">
        <v>1331</v>
      </c>
      <c r="C813" s="177">
        <v>905.35812499999997</v>
      </c>
      <c r="D813" s="177">
        <v>1016.4784968982912</v>
      </c>
      <c r="E813" s="177">
        <v>686.95857499999977</v>
      </c>
      <c r="F813" s="177">
        <v>404.05284652219734</v>
      </c>
      <c r="G813" s="177">
        <v>371.73880374708915</v>
      </c>
      <c r="H813" s="178">
        <v>0</v>
      </c>
      <c r="I813" s="178">
        <v>0</v>
      </c>
      <c r="J813" s="178">
        <v>0</v>
      </c>
      <c r="K813" s="178">
        <v>0</v>
      </c>
      <c r="L813" s="178">
        <v>1</v>
      </c>
    </row>
    <row r="814" spans="1:12" outlineLevel="1" x14ac:dyDescent="0.2">
      <c r="A814" s="78">
        <v>806</v>
      </c>
      <c r="B814" s="154" t="s">
        <v>1332</v>
      </c>
      <c r="C814" s="177">
        <v>346.03653675213673</v>
      </c>
      <c r="D814" s="177">
        <v>3438.0991671672305</v>
      </c>
      <c r="E814" s="177">
        <v>754.47337500000003</v>
      </c>
      <c r="F814" s="177">
        <v>1146.4805676108369</v>
      </c>
      <c r="G814" s="177">
        <v>369.44526804165429</v>
      </c>
      <c r="H814" s="178">
        <v>0</v>
      </c>
      <c r="I814" s="178">
        <v>0</v>
      </c>
      <c r="J814" s="178">
        <v>0.125</v>
      </c>
      <c r="K814" s="178">
        <v>0</v>
      </c>
      <c r="L814" s="178">
        <v>0.87499999999999989</v>
      </c>
    </row>
    <row r="815" spans="1:12" outlineLevel="1" x14ac:dyDescent="0.2">
      <c r="A815" s="78">
        <v>807</v>
      </c>
      <c r="B815" s="154" t="s">
        <v>1335</v>
      </c>
      <c r="C815" s="177">
        <v>1698.526882063881</v>
      </c>
      <c r="D815" s="177">
        <v>4398.2942443259344</v>
      </c>
      <c r="E815" s="177">
        <v>3928.45</v>
      </c>
      <c r="F815" s="177">
        <v>892.55729810706873</v>
      </c>
      <c r="G815" s="177">
        <v>900.93201481247354</v>
      </c>
      <c r="H815" s="178">
        <v>0</v>
      </c>
      <c r="I815" s="178">
        <v>0</v>
      </c>
      <c r="J815" s="178">
        <v>0</v>
      </c>
      <c r="K815" s="178">
        <v>0.33333333333333331</v>
      </c>
      <c r="L815" s="178">
        <v>0.66666666666666663</v>
      </c>
    </row>
    <row r="816" spans="1:12" outlineLevel="1" x14ac:dyDescent="0.2">
      <c r="A816" s="78">
        <v>808</v>
      </c>
      <c r="B816" s="154" t="s">
        <v>148</v>
      </c>
      <c r="C816" s="177">
        <v>89.991721970839478</v>
      </c>
      <c r="D816" s="177">
        <v>2449.505716049382</v>
      </c>
      <c r="E816" s="177">
        <v>1040.5409090909091</v>
      </c>
      <c r="F816" s="177">
        <v>458.6477923819736</v>
      </c>
      <c r="G816" s="177">
        <v>262.51611942579802</v>
      </c>
      <c r="H816" s="178">
        <v>2.8807947019867535E-2</v>
      </c>
      <c r="I816" s="178">
        <v>1.5562913907284762E-2</v>
      </c>
      <c r="J816" s="178">
        <v>8.2781456953642356E-3</v>
      </c>
      <c r="K816" s="178">
        <v>0.33046357615894045</v>
      </c>
      <c r="L816" s="178">
        <v>0.61688741721854301</v>
      </c>
    </row>
    <row r="817" spans="1:12" outlineLevel="1" x14ac:dyDescent="0.2">
      <c r="A817" s="78">
        <v>809</v>
      </c>
      <c r="B817" s="154" t="s">
        <v>313</v>
      </c>
      <c r="C817" s="177">
        <v>0</v>
      </c>
      <c r="D817" s="177">
        <v>0</v>
      </c>
      <c r="E817" s="177">
        <v>0</v>
      </c>
      <c r="F817" s="177">
        <v>756.78</v>
      </c>
      <c r="G817" s="177">
        <v>520.45169999999996</v>
      </c>
      <c r="H817" s="178">
        <v>0</v>
      </c>
      <c r="I817" s="178">
        <v>0</v>
      </c>
      <c r="J817" s="178">
        <v>0</v>
      </c>
      <c r="K817" s="178">
        <v>0.5</v>
      </c>
      <c r="L817" s="178">
        <v>0.5</v>
      </c>
    </row>
    <row r="818" spans="1:12" outlineLevel="1" x14ac:dyDescent="0.2">
      <c r="A818" s="78">
        <v>810</v>
      </c>
      <c r="B818" s="154" t="s">
        <v>1338</v>
      </c>
      <c r="C818" s="177">
        <v>3460.5285840875736</v>
      </c>
      <c r="D818" s="177">
        <v>5498.6224249998158</v>
      </c>
      <c r="E818" s="177">
        <v>3738.4933333333352</v>
      </c>
      <c r="F818" s="177">
        <v>2896.1446041370136</v>
      </c>
      <c r="G818" s="177">
        <v>525.13</v>
      </c>
      <c r="H818" s="178">
        <v>0</v>
      </c>
      <c r="I818" s="178">
        <v>0</v>
      </c>
      <c r="J818" s="178">
        <v>0</v>
      </c>
      <c r="K818" s="178">
        <v>0</v>
      </c>
      <c r="L818" s="178">
        <v>1</v>
      </c>
    </row>
    <row r="819" spans="1:12" outlineLevel="1" x14ac:dyDescent="0.2">
      <c r="A819" s="78">
        <v>811</v>
      </c>
      <c r="B819" s="154" t="s">
        <v>5560</v>
      </c>
      <c r="C819" s="177">
        <v>3033.473161229113</v>
      </c>
      <c r="D819" s="177">
        <v>2991.713931130485</v>
      </c>
      <c r="E819" s="177">
        <v>1080.3992954434091</v>
      </c>
      <c r="F819" s="177">
        <v>1351.9069772890648</v>
      </c>
      <c r="G819" s="177">
        <v>324.45041315762165</v>
      </c>
      <c r="H819" s="178">
        <v>0</v>
      </c>
      <c r="I819" s="178">
        <v>0</v>
      </c>
      <c r="J819" s="178">
        <v>0</v>
      </c>
      <c r="K819" s="178">
        <v>1</v>
      </c>
      <c r="L819" s="178">
        <v>0</v>
      </c>
    </row>
    <row r="820" spans="1:12" outlineLevel="1" x14ac:dyDescent="0.2">
      <c r="A820" s="78">
        <v>812</v>
      </c>
      <c r="B820" s="154" t="s">
        <v>1340</v>
      </c>
      <c r="C820" s="177">
        <v>1499.51</v>
      </c>
      <c r="D820" s="177">
        <v>4274.9124999999995</v>
      </c>
      <c r="E820" s="177">
        <v>3928.45</v>
      </c>
      <c r="F820" s="177">
        <v>957.58692307692297</v>
      </c>
      <c r="G820" s="177">
        <v>843.98790952380955</v>
      </c>
      <c r="H820" s="178">
        <v>4.4117647058823532E-2</v>
      </c>
      <c r="I820" s="178">
        <v>0.10294117647058823</v>
      </c>
      <c r="J820" s="178">
        <v>1.4705882352941176E-2</v>
      </c>
      <c r="K820" s="178">
        <v>0.39705882352941174</v>
      </c>
      <c r="L820" s="178">
        <v>0.44117647058823528</v>
      </c>
    </row>
    <row r="821" spans="1:12" outlineLevel="1" x14ac:dyDescent="0.2">
      <c r="A821" s="78">
        <v>813</v>
      </c>
      <c r="B821" s="154" t="s">
        <v>1341</v>
      </c>
      <c r="C821" s="177">
        <v>4537.2526894742623</v>
      </c>
      <c r="D821" s="177">
        <v>4749.2735304038351</v>
      </c>
      <c r="E821" s="177">
        <v>1810.9906091954022</v>
      </c>
      <c r="F821" s="177">
        <v>1238.2726398519835</v>
      </c>
      <c r="G821" s="177">
        <v>570.87178194523528</v>
      </c>
      <c r="H821" s="178">
        <v>0</v>
      </c>
      <c r="I821" s="178">
        <v>0.5</v>
      </c>
      <c r="J821" s="178">
        <v>0</v>
      </c>
      <c r="K821" s="178">
        <v>0.5</v>
      </c>
      <c r="L821" s="178">
        <v>0</v>
      </c>
    </row>
    <row r="822" spans="1:12" outlineLevel="1" x14ac:dyDescent="0.2">
      <c r="A822" s="78">
        <v>814</v>
      </c>
      <c r="B822" s="154" t="s">
        <v>1342</v>
      </c>
      <c r="C822" s="177">
        <v>1698.526882063881</v>
      </c>
      <c r="D822" s="177">
        <v>4398.2942443259344</v>
      </c>
      <c r="E822" s="177">
        <v>3928.45</v>
      </c>
      <c r="F822" s="177">
        <v>892.55729810706873</v>
      </c>
      <c r="G822" s="177">
        <v>900.93201481247354</v>
      </c>
      <c r="H822" s="178">
        <v>0</v>
      </c>
      <c r="I822" s="178">
        <v>0</v>
      </c>
      <c r="J822" s="178">
        <v>0</v>
      </c>
      <c r="K822" s="178">
        <v>1</v>
      </c>
      <c r="L822" s="178">
        <v>0</v>
      </c>
    </row>
    <row r="823" spans="1:12" outlineLevel="1" x14ac:dyDescent="0.2">
      <c r="A823" s="78">
        <v>815</v>
      </c>
      <c r="B823" s="154" t="s">
        <v>1343</v>
      </c>
      <c r="C823" s="177">
        <v>1320.575</v>
      </c>
      <c r="D823" s="177">
        <v>2420.4243055555544</v>
      </c>
      <c r="E823" s="177">
        <v>832.61999999999989</v>
      </c>
      <c r="F823" s="177">
        <v>794.57424698795171</v>
      </c>
      <c r="G823" s="177">
        <v>272.20936714528352</v>
      </c>
      <c r="H823" s="178">
        <v>2.9498525073746317E-3</v>
      </c>
      <c r="I823" s="178">
        <v>2.3598820058997053E-2</v>
      </c>
      <c r="J823" s="178">
        <v>2.9498525073746317E-3</v>
      </c>
      <c r="K823" s="178">
        <v>0.31858407079646023</v>
      </c>
      <c r="L823" s="178">
        <v>0.65191740412979349</v>
      </c>
    </row>
    <row r="824" spans="1:12" outlineLevel="1" x14ac:dyDescent="0.2">
      <c r="A824" s="78">
        <v>816</v>
      </c>
      <c r="B824" s="154" t="s">
        <v>1345</v>
      </c>
      <c r="C824" s="177">
        <v>4537.2526894742623</v>
      </c>
      <c r="D824" s="177">
        <v>4749.2735304038351</v>
      </c>
      <c r="E824" s="177">
        <v>1810.9906091954022</v>
      </c>
      <c r="F824" s="177">
        <v>1238.2726398519835</v>
      </c>
      <c r="G824" s="177">
        <v>630.1166666666669</v>
      </c>
      <c r="H824" s="178">
        <v>0</v>
      </c>
      <c r="I824" s="178">
        <v>0</v>
      </c>
      <c r="J824" s="178">
        <v>6.6666666666666666E-2</v>
      </c>
      <c r="K824" s="178">
        <v>0</v>
      </c>
      <c r="L824" s="178">
        <v>0.93333333333333335</v>
      </c>
    </row>
    <row r="825" spans="1:12" outlineLevel="1" x14ac:dyDescent="0.2">
      <c r="A825" s="78">
        <v>817</v>
      </c>
      <c r="B825" s="154" t="s">
        <v>1347</v>
      </c>
      <c r="C825" s="177">
        <v>0</v>
      </c>
      <c r="D825" s="177">
        <v>0</v>
      </c>
      <c r="E825" s="177">
        <v>0</v>
      </c>
      <c r="F825" s="177">
        <v>756.78</v>
      </c>
      <c r="G825" s="177">
        <v>520.45169999999996</v>
      </c>
      <c r="H825" s="178">
        <v>0</v>
      </c>
      <c r="I825" s="178">
        <v>0</v>
      </c>
      <c r="J825" s="178">
        <v>0</v>
      </c>
      <c r="K825" s="178">
        <v>0</v>
      </c>
      <c r="L825" s="178">
        <v>1</v>
      </c>
    </row>
    <row r="826" spans="1:12" outlineLevel="1" x14ac:dyDescent="0.2">
      <c r="A826" s="78">
        <v>818</v>
      </c>
      <c r="B826" s="154" t="s">
        <v>5636</v>
      </c>
      <c r="C826" s="177">
        <v>4537.2526894742623</v>
      </c>
      <c r="D826" s="177">
        <v>4749.2735304038351</v>
      </c>
      <c r="E826" s="177">
        <v>1810.9906091954022</v>
      </c>
      <c r="F826" s="177">
        <v>1238.2726398519835</v>
      </c>
      <c r="G826" s="177">
        <v>570.87178194523528</v>
      </c>
      <c r="H826" s="178">
        <v>0</v>
      </c>
      <c r="I826" s="178">
        <v>0</v>
      </c>
      <c r="J826" s="178">
        <v>0</v>
      </c>
      <c r="K826" s="178">
        <v>0</v>
      </c>
      <c r="L826" s="178">
        <v>1</v>
      </c>
    </row>
    <row r="827" spans="1:12" outlineLevel="1" x14ac:dyDescent="0.2">
      <c r="A827" s="78">
        <v>819</v>
      </c>
      <c r="B827" s="154" t="s">
        <v>1352</v>
      </c>
      <c r="C827" s="177">
        <v>4537.2526894742623</v>
      </c>
      <c r="D827" s="177">
        <v>4749.2735304038351</v>
      </c>
      <c r="E827" s="177">
        <v>1810.9906091954022</v>
      </c>
      <c r="F827" s="177">
        <v>3463.2499999999995</v>
      </c>
      <c r="G827" s="177">
        <v>734.33222222222332</v>
      </c>
      <c r="H827" s="178">
        <v>0.11999999999999998</v>
      </c>
      <c r="I827" s="178">
        <v>0.11999999999999998</v>
      </c>
      <c r="J827" s="178">
        <v>3.9999999999999994E-2</v>
      </c>
      <c r="K827" s="178">
        <v>0.11999999999999998</v>
      </c>
      <c r="L827" s="178">
        <v>0.6</v>
      </c>
    </row>
    <row r="828" spans="1:12" outlineLevel="1" x14ac:dyDescent="0.2">
      <c r="A828" s="78">
        <v>820</v>
      </c>
      <c r="B828" s="154" t="s">
        <v>1354</v>
      </c>
      <c r="C828" s="177">
        <v>1577.8969800457098</v>
      </c>
      <c r="D828" s="177">
        <v>3009.2377410317081</v>
      </c>
      <c r="E828" s="177">
        <v>2042.8507142857147</v>
      </c>
      <c r="F828" s="177">
        <v>385.91</v>
      </c>
      <c r="G828" s="177">
        <v>313.6014666666664</v>
      </c>
      <c r="H828" s="178">
        <v>0</v>
      </c>
      <c r="I828" s="178">
        <v>2.4390243902439029E-2</v>
      </c>
      <c r="J828" s="178">
        <v>2.4390243902439029E-2</v>
      </c>
      <c r="K828" s="178">
        <v>7.3170731707317083E-2</v>
      </c>
      <c r="L828" s="178">
        <v>0.87804878048780488</v>
      </c>
    </row>
    <row r="829" spans="1:12" outlineLevel="1" x14ac:dyDescent="0.2">
      <c r="A829" s="78">
        <v>821</v>
      </c>
      <c r="B829" s="154" t="s">
        <v>1357</v>
      </c>
      <c r="C829" s="177">
        <v>647.05511402668287</v>
      </c>
      <c r="D829" s="177">
        <v>1039.4895158271067</v>
      </c>
      <c r="E829" s="177">
        <v>934.61019189557862</v>
      </c>
      <c r="F829" s="177">
        <v>262.74716250349462</v>
      </c>
      <c r="G829" s="177">
        <v>313.14911263166238</v>
      </c>
      <c r="H829" s="178">
        <v>0</v>
      </c>
      <c r="I829" s="178">
        <v>0</v>
      </c>
      <c r="J829" s="178">
        <v>0</v>
      </c>
      <c r="K829" s="178">
        <v>1</v>
      </c>
      <c r="L829" s="178">
        <v>0</v>
      </c>
    </row>
    <row r="830" spans="1:12" outlineLevel="1" x14ac:dyDescent="0.2">
      <c r="A830" s="78">
        <v>822</v>
      </c>
      <c r="B830" s="154" t="s">
        <v>988</v>
      </c>
      <c r="C830" s="177">
        <v>0</v>
      </c>
      <c r="D830" s="177">
        <v>0</v>
      </c>
      <c r="E830" s="177">
        <v>0</v>
      </c>
      <c r="F830" s="177">
        <v>600.46460000000002</v>
      </c>
      <c r="G830" s="177">
        <v>547.61358974358984</v>
      </c>
      <c r="H830" s="178">
        <v>0</v>
      </c>
      <c r="I830" s="178">
        <v>0</v>
      </c>
      <c r="J830" s="178">
        <v>0</v>
      </c>
      <c r="K830" s="178">
        <v>0</v>
      </c>
      <c r="L830" s="178">
        <v>1</v>
      </c>
    </row>
    <row r="831" spans="1:12" outlineLevel="1" x14ac:dyDescent="0.2">
      <c r="A831" s="78">
        <v>823</v>
      </c>
      <c r="B831" s="154" t="s">
        <v>1358</v>
      </c>
      <c r="C831" s="177">
        <v>0</v>
      </c>
      <c r="D831" s="177">
        <v>0</v>
      </c>
      <c r="E831" s="177">
        <v>0</v>
      </c>
      <c r="F831" s="177">
        <v>874.33999999999992</v>
      </c>
      <c r="G831" s="177">
        <v>0</v>
      </c>
      <c r="H831" s="178">
        <v>0</v>
      </c>
      <c r="I831" s="178">
        <v>0</v>
      </c>
      <c r="J831" s="178">
        <v>0</v>
      </c>
      <c r="K831" s="178">
        <v>1</v>
      </c>
      <c r="L831" s="178">
        <v>0</v>
      </c>
    </row>
    <row r="832" spans="1:12" outlineLevel="1" x14ac:dyDescent="0.2">
      <c r="A832" s="78">
        <v>824</v>
      </c>
      <c r="B832" s="154" t="s">
        <v>1360</v>
      </c>
      <c r="C832" s="177">
        <v>647.05511402668287</v>
      </c>
      <c r="D832" s="177">
        <v>1039.4895158271067</v>
      </c>
      <c r="E832" s="177">
        <v>934.61019189557862</v>
      </c>
      <c r="F832" s="177">
        <v>262.74716250349462</v>
      </c>
      <c r="G832" s="177">
        <v>659.36790476190458</v>
      </c>
      <c r="H832" s="178">
        <v>0</v>
      </c>
      <c r="I832" s="178">
        <v>0</v>
      </c>
      <c r="J832" s="178">
        <v>0</v>
      </c>
      <c r="K832" s="178">
        <v>0.34782608695652173</v>
      </c>
      <c r="L832" s="178">
        <v>0.65217391304347838</v>
      </c>
    </row>
    <row r="833" spans="1:12" outlineLevel="1" x14ac:dyDescent="0.2">
      <c r="A833" s="78">
        <v>825</v>
      </c>
      <c r="B833" s="154" t="s">
        <v>1364</v>
      </c>
      <c r="C833" s="177">
        <v>647.05511402668287</v>
      </c>
      <c r="D833" s="177">
        <v>1039.4895158271067</v>
      </c>
      <c r="E833" s="177">
        <v>934.61019189557862</v>
      </c>
      <c r="F833" s="177">
        <v>262.74716250349462</v>
      </c>
      <c r="G833" s="177">
        <v>313.14911263166238</v>
      </c>
      <c r="H833" s="178">
        <v>0.125</v>
      </c>
      <c r="I833" s="178">
        <v>0</v>
      </c>
      <c r="J833" s="178">
        <v>0</v>
      </c>
      <c r="K833" s="178">
        <v>0.875</v>
      </c>
      <c r="L833" s="178">
        <v>0</v>
      </c>
    </row>
    <row r="834" spans="1:12" outlineLevel="1" x14ac:dyDescent="0.2">
      <c r="A834" s="78">
        <v>826</v>
      </c>
      <c r="B834" s="154" t="s">
        <v>5677</v>
      </c>
      <c r="C834" s="177">
        <v>4537.2526894742623</v>
      </c>
      <c r="D834" s="177">
        <v>4749.2735304038351</v>
      </c>
      <c r="E834" s="177">
        <v>1810.9906091954022</v>
      </c>
      <c r="F834" s="177">
        <v>1238.2726398519835</v>
      </c>
      <c r="G834" s="177">
        <v>570.87178194523528</v>
      </c>
      <c r="H834" s="178">
        <v>0</v>
      </c>
      <c r="I834" s="178">
        <v>0</v>
      </c>
      <c r="J834" s="178">
        <v>0</v>
      </c>
      <c r="K834" s="178">
        <v>0</v>
      </c>
      <c r="L834" s="178">
        <v>1</v>
      </c>
    </row>
    <row r="835" spans="1:12" outlineLevel="1" x14ac:dyDescent="0.2">
      <c r="A835" s="78">
        <v>827</v>
      </c>
      <c r="B835" s="154" t="s">
        <v>1366</v>
      </c>
      <c r="C835" s="177">
        <v>647.05511402668287</v>
      </c>
      <c r="D835" s="177">
        <v>1039.4895158271067</v>
      </c>
      <c r="E835" s="177">
        <v>934.61019189557862</v>
      </c>
      <c r="F835" s="177">
        <v>262.74716250349462</v>
      </c>
      <c r="G835" s="177">
        <v>313.14911263166238</v>
      </c>
      <c r="H835" s="178">
        <v>0</v>
      </c>
      <c r="I835" s="178">
        <v>0</v>
      </c>
      <c r="J835" s="178">
        <v>0</v>
      </c>
      <c r="K835" s="178">
        <v>1</v>
      </c>
      <c r="L835" s="178">
        <v>0</v>
      </c>
    </row>
    <row r="836" spans="1:12" outlineLevel="1" x14ac:dyDescent="0.2">
      <c r="A836" s="78">
        <v>828</v>
      </c>
      <c r="B836" s="154" t="s">
        <v>338</v>
      </c>
      <c r="C836" s="177">
        <v>592.24275637181404</v>
      </c>
      <c r="D836" s="177">
        <v>1039.4895158271067</v>
      </c>
      <c r="E836" s="177">
        <v>937.90350000000012</v>
      </c>
      <c r="F836" s="177">
        <v>379.43381124317523</v>
      </c>
      <c r="G836" s="177">
        <v>384.0336489989736</v>
      </c>
      <c r="H836" s="178">
        <v>6.3801208865010062E-2</v>
      </c>
      <c r="I836" s="178">
        <v>6.7159167226326397E-4</v>
      </c>
      <c r="J836" s="178">
        <v>2.7535258562793822E-2</v>
      </c>
      <c r="K836" s="178">
        <v>0.12961719274680991</v>
      </c>
      <c r="L836" s="178">
        <v>0.77837474815312302</v>
      </c>
    </row>
    <row r="837" spans="1:12" outlineLevel="1" x14ac:dyDescent="0.2">
      <c r="A837" s="78">
        <v>829</v>
      </c>
      <c r="B837" s="154" t="s">
        <v>1369</v>
      </c>
      <c r="C837" s="177">
        <v>647.05511402668287</v>
      </c>
      <c r="D837" s="177">
        <v>1039.4895158271067</v>
      </c>
      <c r="E837" s="177">
        <v>934.61019189557862</v>
      </c>
      <c r="F837" s="177">
        <v>479.20605263157904</v>
      </c>
      <c r="G837" s="177">
        <v>466.1476540201877</v>
      </c>
      <c r="H837" s="178">
        <v>4.0816326530612242E-2</v>
      </c>
      <c r="I837" s="178">
        <v>0</v>
      </c>
      <c r="J837" s="178">
        <v>2.0408163265306121E-2</v>
      </c>
      <c r="K837" s="178">
        <v>0.40816326530612246</v>
      </c>
      <c r="L837" s="178">
        <v>0.53061224489795922</v>
      </c>
    </row>
    <row r="838" spans="1:12" outlineLevel="1" x14ac:dyDescent="0.2">
      <c r="A838" s="78">
        <v>830</v>
      </c>
      <c r="B838" s="154" t="s">
        <v>1371</v>
      </c>
      <c r="C838" s="177">
        <v>3560.4312660888791</v>
      </c>
      <c r="D838" s="177">
        <v>3852.7209841222088</v>
      </c>
      <c r="E838" s="177">
        <v>1909.3942506887054</v>
      </c>
      <c r="F838" s="177">
        <v>1062.5755352528843</v>
      </c>
      <c r="G838" s="177">
        <v>814.97193872947037</v>
      </c>
      <c r="H838" s="178">
        <v>0</v>
      </c>
      <c r="I838" s="178">
        <v>0</v>
      </c>
      <c r="J838" s="178">
        <v>0</v>
      </c>
      <c r="K838" s="178">
        <v>0.875</v>
      </c>
      <c r="L838" s="178">
        <v>0.12500000000000003</v>
      </c>
    </row>
    <row r="839" spans="1:12" outlineLevel="1" x14ac:dyDescent="0.2">
      <c r="A839" s="78">
        <v>831</v>
      </c>
      <c r="B839" s="154" t="s">
        <v>1372</v>
      </c>
      <c r="C839" s="177">
        <v>647.05511402668287</v>
      </c>
      <c r="D839" s="177">
        <v>1833.8</v>
      </c>
      <c r="E839" s="177">
        <v>934.61019189557862</v>
      </c>
      <c r="F839" s="177">
        <v>339.58800000000002</v>
      </c>
      <c r="G839" s="177">
        <v>462.03444444444443</v>
      </c>
      <c r="H839" s="178">
        <v>9.375E-2</v>
      </c>
      <c r="I839" s="178">
        <v>3.125E-2</v>
      </c>
      <c r="J839" s="178">
        <v>3.125E-2</v>
      </c>
      <c r="K839" s="178">
        <v>0.15625</v>
      </c>
      <c r="L839" s="178">
        <v>0.68749999999999989</v>
      </c>
    </row>
    <row r="840" spans="1:12" outlineLevel="1" x14ac:dyDescent="0.2">
      <c r="A840" s="78">
        <v>832</v>
      </c>
      <c r="B840" s="154" t="s">
        <v>1374</v>
      </c>
      <c r="C840" s="177">
        <v>647.05511402668287</v>
      </c>
      <c r="D840" s="177">
        <v>1039.4895158271067</v>
      </c>
      <c r="E840" s="177">
        <v>934.61019189557862</v>
      </c>
      <c r="F840" s="177">
        <v>262.74716250349462</v>
      </c>
      <c r="G840" s="177">
        <v>313.14911263166238</v>
      </c>
      <c r="H840" s="178">
        <v>0</v>
      </c>
      <c r="I840" s="178">
        <v>0</v>
      </c>
      <c r="J840" s="178">
        <v>0</v>
      </c>
      <c r="K840" s="178">
        <v>1</v>
      </c>
      <c r="L840" s="178">
        <v>0</v>
      </c>
    </row>
    <row r="841" spans="1:12" outlineLevel="1" x14ac:dyDescent="0.2">
      <c r="A841" s="78">
        <v>833</v>
      </c>
      <c r="B841" s="154" t="s">
        <v>352</v>
      </c>
      <c r="C841" s="177">
        <v>415.77</v>
      </c>
      <c r="D841" s="177">
        <v>1039.4895158271067</v>
      </c>
      <c r="E841" s="177">
        <v>553.62749999999994</v>
      </c>
      <c r="F841" s="177">
        <v>308.32809091629309</v>
      </c>
      <c r="G841" s="177">
        <v>437.43774064256314</v>
      </c>
      <c r="H841" s="178">
        <v>5.9633027522935797E-2</v>
      </c>
      <c r="I841" s="178">
        <v>6.1162079510703373E-3</v>
      </c>
      <c r="J841" s="178">
        <v>1.5290519877675842E-2</v>
      </c>
      <c r="K841" s="178">
        <v>0.38837920489296635</v>
      </c>
      <c r="L841" s="178">
        <v>0.53058103975535176</v>
      </c>
    </row>
    <row r="842" spans="1:12" outlineLevel="1" x14ac:dyDescent="0.2">
      <c r="A842" s="78">
        <v>834</v>
      </c>
      <c r="B842" s="154" t="s">
        <v>1376</v>
      </c>
      <c r="C842" s="177">
        <v>4537.2526894742623</v>
      </c>
      <c r="D842" s="177">
        <v>4749.2735304038351</v>
      </c>
      <c r="E842" s="177">
        <v>1810.9906091954022</v>
      </c>
      <c r="F842" s="177">
        <v>1238.2726398519835</v>
      </c>
      <c r="G842" s="177">
        <v>570.87178194523528</v>
      </c>
      <c r="H842" s="178">
        <v>0</v>
      </c>
      <c r="I842" s="178">
        <v>0</v>
      </c>
      <c r="J842" s="178">
        <v>0</v>
      </c>
      <c r="K842" s="178">
        <v>0</v>
      </c>
      <c r="L842" s="178">
        <v>1</v>
      </c>
    </row>
    <row r="843" spans="1:12" outlineLevel="1" x14ac:dyDescent="0.2">
      <c r="A843" s="78">
        <v>835</v>
      </c>
      <c r="B843" s="154" t="s">
        <v>1377</v>
      </c>
      <c r="C843" s="177">
        <v>647.05511402668287</v>
      </c>
      <c r="D843" s="177">
        <v>1039.4895158271067</v>
      </c>
      <c r="E843" s="177">
        <v>934.61019189557862</v>
      </c>
      <c r="F843" s="177">
        <v>1189.79</v>
      </c>
      <c r="G843" s="177">
        <v>394.23370370370378</v>
      </c>
      <c r="H843" s="178">
        <v>0.12820512820512822</v>
      </c>
      <c r="I843" s="178">
        <v>5.128205128205128E-2</v>
      </c>
      <c r="J843" s="178">
        <v>2.564102564102564E-2</v>
      </c>
      <c r="K843" s="178">
        <v>0.15384615384615385</v>
      </c>
      <c r="L843" s="178">
        <v>0.64102564102564108</v>
      </c>
    </row>
    <row r="844" spans="1:12" outlineLevel="1" x14ac:dyDescent="0.2">
      <c r="A844" s="78">
        <v>836</v>
      </c>
      <c r="B844" s="154" t="s">
        <v>1378</v>
      </c>
      <c r="C844" s="177">
        <v>647.05511402668287</v>
      </c>
      <c r="D844" s="177">
        <v>1039.4895158271067</v>
      </c>
      <c r="E844" s="177">
        <v>934.61019189557862</v>
      </c>
      <c r="F844" s="177">
        <v>257.01359358288789</v>
      </c>
      <c r="G844" s="177">
        <v>192.31689789493157</v>
      </c>
      <c r="H844" s="178">
        <v>0</v>
      </c>
      <c r="I844" s="178">
        <v>0</v>
      </c>
      <c r="J844" s="178">
        <v>0</v>
      </c>
      <c r="K844" s="178">
        <v>5.4662379421221874E-2</v>
      </c>
      <c r="L844" s="178">
        <v>0.94533762057877813</v>
      </c>
    </row>
    <row r="845" spans="1:12" outlineLevel="1" x14ac:dyDescent="0.2">
      <c r="A845" s="78">
        <v>837</v>
      </c>
      <c r="B845" s="154" t="s">
        <v>5751</v>
      </c>
      <c r="C845" s="177">
        <v>346.03653675213673</v>
      </c>
      <c r="D845" s="177">
        <v>3438.0991671672305</v>
      </c>
      <c r="E845" s="177">
        <v>754.47337500000003</v>
      </c>
      <c r="F845" s="177">
        <v>1146.4805676108369</v>
      </c>
      <c r="G845" s="177">
        <v>369.44526804165429</v>
      </c>
      <c r="H845" s="178">
        <v>0</v>
      </c>
      <c r="I845" s="178">
        <v>0</v>
      </c>
      <c r="J845" s="178">
        <v>0</v>
      </c>
      <c r="K845" s="178">
        <v>0</v>
      </c>
      <c r="L845" s="178">
        <v>1</v>
      </c>
    </row>
    <row r="846" spans="1:12" outlineLevel="1" x14ac:dyDescent="0.2">
      <c r="A846" s="78">
        <v>838</v>
      </c>
      <c r="B846" s="154" t="s">
        <v>1379</v>
      </c>
      <c r="C846" s="177">
        <v>285.3</v>
      </c>
      <c r="D846" s="177">
        <v>1039.4895158271067</v>
      </c>
      <c r="E846" s="177">
        <v>628.16999999999996</v>
      </c>
      <c r="F846" s="177">
        <v>666.10833333333335</v>
      </c>
      <c r="G846" s="177">
        <v>365.62824391455553</v>
      </c>
      <c r="H846" s="178">
        <v>0.14285714285714285</v>
      </c>
      <c r="I846" s="178">
        <v>0</v>
      </c>
      <c r="J846" s="178">
        <v>3.968253968253968E-2</v>
      </c>
      <c r="K846" s="178">
        <v>3.968253968253968E-2</v>
      </c>
      <c r="L846" s="178">
        <v>0.77777777777777779</v>
      </c>
    </row>
    <row r="847" spans="1:12" outlineLevel="1" x14ac:dyDescent="0.2">
      <c r="A847" s="78">
        <v>839</v>
      </c>
      <c r="B847" s="154" t="s">
        <v>1380</v>
      </c>
      <c r="C847" s="177">
        <v>242.20500000000001</v>
      </c>
      <c r="D847" s="177">
        <v>1039.4895158271067</v>
      </c>
      <c r="E847" s="177">
        <v>448.68</v>
      </c>
      <c r="F847" s="177">
        <v>262.74716250349462</v>
      </c>
      <c r="G847" s="177">
        <v>445.64023809523792</v>
      </c>
      <c r="H847" s="178">
        <v>0.16666666666666666</v>
      </c>
      <c r="I847" s="178">
        <v>0</v>
      </c>
      <c r="J847" s="178">
        <v>0.21428571428571427</v>
      </c>
      <c r="K847" s="178">
        <v>4.7619047619047616E-2</v>
      </c>
      <c r="L847" s="178">
        <v>0.5714285714285714</v>
      </c>
    </row>
    <row r="848" spans="1:12" outlineLevel="1" x14ac:dyDescent="0.2">
      <c r="A848" s="78">
        <v>840</v>
      </c>
      <c r="B848" s="154" t="s">
        <v>317</v>
      </c>
      <c r="C848" s="177">
        <v>871.88171829860835</v>
      </c>
      <c r="D848" s="177">
        <v>1167.5127142857136</v>
      </c>
      <c r="E848" s="177">
        <v>938.19659722222264</v>
      </c>
      <c r="F848" s="177">
        <v>292.26647529351038</v>
      </c>
      <c r="G848" s="177">
        <v>390.05210663413084</v>
      </c>
      <c r="H848" s="178">
        <v>3.0297565374210977E-2</v>
      </c>
      <c r="I848" s="178">
        <v>1.3345356176735794E-2</v>
      </c>
      <c r="J848" s="178">
        <v>2.0378719567177624E-2</v>
      </c>
      <c r="K848" s="178">
        <v>0.19116321009918844</v>
      </c>
      <c r="L848" s="178">
        <v>0.74481514878268718</v>
      </c>
    </row>
    <row r="849" spans="1:12" outlineLevel="1" x14ac:dyDescent="0.2">
      <c r="A849" s="78">
        <v>841</v>
      </c>
      <c r="B849" s="154" t="s">
        <v>115</v>
      </c>
      <c r="C849" s="177">
        <v>5904.0080952380958</v>
      </c>
      <c r="D849" s="177">
        <v>3279.7439948253659</v>
      </c>
      <c r="E849" s="177">
        <v>1804.1</v>
      </c>
      <c r="F849" s="177">
        <v>1375.919755963849</v>
      </c>
      <c r="G849" s="177">
        <v>556.82387223783837</v>
      </c>
      <c r="H849" s="178">
        <v>0</v>
      </c>
      <c r="I849" s="178">
        <v>0</v>
      </c>
      <c r="J849" s="178">
        <v>0</v>
      </c>
      <c r="K849" s="178">
        <v>0.5</v>
      </c>
      <c r="L849" s="178">
        <v>0.5</v>
      </c>
    </row>
    <row r="850" spans="1:12" outlineLevel="1" x14ac:dyDescent="0.2">
      <c r="A850" s="78">
        <v>842</v>
      </c>
      <c r="B850" s="154" t="s">
        <v>1382</v>
      </c>
      <c r="C850" s="177">
        <v>4537.2526894742623</v>
      </c>
      <c r="D850" s="177">
        <v>4749.2735304038351</v>
      </c>
      <c r="E850" s="177">
        <v>1810.9906091954022</v>
      </c>
      <c r="F850" s="177">
        <v>1238.2726398519835</v>
      </c>
      <c r="G850" s="177">
        <v>570.87178194523528</v>
      </c>
      <c r="H850" s="178">
        <v>0.14285714285714285</v>
      </c>
      <c r="I850" s="178">
        <v>0.71428571428571419</v>
      </c>
      <c r="J850" s="178">
        <v>0</v>
      </c>
      <c r="K850" s="178">
        <v>0.14285714285714285</v>
      </c>
      <c r="L850" s="178">
        <v>0</v>
      </c>
    </row>
    <row r="851" spans="1:12" outlineLevel="1" x14ac:dyDescent="0.2">
      <c r="A851" s="78">
        <v>843</v>
      </c>
      <c r="B851" s="154" t="s">
        <v>162</v>
      </c>
      <c r="C851" s="177">
        <v>292.7833333333333</v>
      </c>
      <c r="D851" s="177">
        <v>538.71</v>
      </c>
      <c r="E851" s="177">
        <v>995.95589999999993</v>
      </c>
      <c r="F851" s="177">
        <v>214.54590253294936</v>
      </c>
      <c r="G851" s="177">
        <v>346.20227174661119</v>
      </c>
      <c r="H851" s="178">
        <v>1.2160898035547244E-2</v>
      </c>
      <c r="I851" s="178">
        <v>7.0159027128157171E-3</v>
      </c>
      <c r="J851" s="178">
        <v>5.0982226379794195E-2</v>
      </c>
      <c r="K851" s="178">
        <v>0.12535079513564079</v>
      </c>
      <c r="L851" s="178">
        <v>0.80449017773620202</v>
      </c>
    </row>
    <row r="852" spans="1:12" outlineLevel="1" x14ac:dyDescent="0.2">
      <c r="A852" s="78">
        <v>844</v>
      </c>
      <c r="B852" s="154" t="s">
        <v>1383</v>
      </c>
      <c r="C852" s="177">
        <v>647.05511402668287</v>
      </c>
      <c r="D852" s="177">
        <v>1039.4895158271067</v>
      </c>
      <c r="E852" s="177">
        <v>934.61019189557862</v>
      </c>
      <c r="F852" s="177">
        <v>262.74716250349462</v>
      </c>
      <c r="G852" s="177">
        <v>313.14911263166238</v>
      </c>
      <c r="H852" s="178">
        <v>0</v>
      </c>
      <c r="I852" s="178">
        <v>0</v>
      </c>
      <c r="J852" s="178">
        <v>0</v>
      </c>
      <c r="K852" s="178">
        <v>0</v>
      </c>
      <c r="L852" s="178">
        <v>1</v>
      </c>
    </row>
    <row r="853" spans="1:12" outlineLevel="1" x14ac:dyDescent="0.2">
      <c r="A853" s="78">
        <v>845</v>
      </c>
      <c r="B853" s="154" t="s">
        <v>347</v>
      </c>
      <c r="C853" s="177">
        <v>314.28250000000003</v>
      </c>
      <c r="D853" s="177">
        <v>213.79</v>
      </c>
      <c r="E853" s="177">
        <v>831.00073333333364</v>
      </c>
      <c r="F853" s="177">
        <v>303.13536525974018</v>
      </c>
      <c r="G853" s="177">
        <v>353.08093576208745</v>
      </c>
      <c r="H853" s="178">
        <v>2.5276461295418648E-2</v>
      </c>
      <c r="I853" s="178">
        <v>6.319115323854662E-3</v>
      </c>
      <c r="J853" s="178">
        <v>2.0537124802527652E-2</v>
      </c>
      <c r="K853" s="178">
        <v>3.9494470774091642E-2</v>
      </c>
      <c r="L853" s="178">
        <v>0.90837282780410744</v>
      </c>
    </row>
    <row r="854" spans="1:12" outlineLevel="1" x14ac:dyDescent="0.2">
      <c r="A854" s="78">
        <v>846</v>
      </c>
      <c r="B854" s="154" t="s">
        <v>1388</v>
      </c>
      <c r="C854" s="177">
        <v>647.05511402668287</v>
      </c>
      <c r="D854" s="177">
        <v>1039.4895158271067</v>
      </c>
      <c r="E854" s="177">
        <v>934.61019189557862</v>
      </c>
      <c r="F854" s="177">
        <v>262.74716250349462</v>
      </c>
      <c r="G854" s="177">
        <v>313.14911263166238</v>
      </c>
      <c r="H854" s="178">
        <v>0</v>
      </c>
      <c r="I854" s="178">
        <v>0</v>
      </c>
      <c r="J854" s="178">
        <v>0</v>
      </c>
      <c r="K854" s="178">
        <v>0.16666666666666666</v>
      </c>
      <c r="L854" s="178">
        <v>0.83333333333333337</v>
      </c>
    </row>
    <row r="855" spans="1:12" outlineLevel="1" x14ac:dyDescent="0.2">
      <c r="A855" s="78">
        <v>847</v>
      </c>
      <c r="B855" s="154" t="s">
        <v>1389</v>
      </c>
      <c r="C855" s="177">
        <v>314.35199999999998</v>
      </c>
      <c r="D855" s="177">
        <v>1039.4895158271067</v>
      </c>
      <c r="E855" s="177">
        <v>934.61019189557862</v>
      </c>
      <c r="F855" s="177">
        <v>303.73415367965396</v>
      </c>
      <c r="G855" s="177">
        <v>375.97671806674327</v>
      </c>
      <c r="H855" s="178">
        <v>4.3749999999999997E-2</v>
      </c>
      <c r="I855" s="178">
        <v>0</v>
      </c>
      <c r="J855" s="178">
        <v>6.25E-2</v>
      </c>
      <c r="K855" s="178">
        <v>0.32500000000000001</v>
      </c>
      <c r="L855" s="178">
        <v>0.56874999999999987</v>
      </c>
    </row>
    <row r="856" spans="1:12" outlineLevel="1" x14ac:dyDescent="0.2">
      <c r="A856" s="78">
        <v>848</v>
      </c>
      <c r="B856" s="154" t="s">
        <v>1390</v>
      </c>
      <c r="C856" s="177">
        <v>647.05511402668287</v>
      </c>
      <c r="D856" s="177">
        <v>1039.4895158271067</v>
      </c>
      <c r="E856" s="177">
        <v>934.61019189557862</v>
      </c>
      <c r="F856" s="177">
        <v>262.74716250349462</v>
      </c>
      <c r="G856" s="177">
        <v>313.14911263166238</v>
      </c>
      <c r="H856" s="178">
        <v>0</v>
      </c>
      <c r="I856" s="178">
        <v>0</v>
      </c>
      <c r="J856" s="178">
        <v>0</v>
      </c>
      <c r="K856" s="178">
        <v>0</v>
      </c>
      <c r="L856" s="178">
        <v>1</v>
      </c>
    </row>
    <row r="857" spans="1:12" outlineLevel="1" x14ac:dyDescent="0.2">
      <c r="A857" s="78">
        <v>849</v>
      </c>
      <c r="B857" s="154" t="s">
        <v>222</v>
      </c>
      <c r="C857" s="177">
        <v>390.44599999999997</v>
      </c>
      <c r="D857" s="177">
        <v>1039.4895158271067</v>
      </c>
      <c r="E857" s="177">
        <v>636.34111111111099</v>
      </c>
      <c r="F857" s="177">
        <v>234.26434775762152</v>
      </c>
      <c r="G857" s="177">
        <v>380.93260242993438</v>
      </c>
      <c r="H857" s="178">
        <v>2.2160664819944602E-2</v>
      </c>
      <c r="I857" s="178">
        <v>0</v>
      </c>
      <c r="J857" s="178">
        <v>3.3240997229916899E-2</v>
      </c>
      <c r="K857" s="178">
        <v>0.23545706371191139</v>
      </c>
      <c r="L857" s="178">
        <v>0.70914127423822715</v>
      </c>
    </row>
    <row r="858" spans="1:12" outlineLevel="1" x14ac:dyDescent="0.2">
      <c r="A858" s="78">
        <v>850</v>
      </c>
      <c r="B858" s="154" t="s">
        <v>1391</v>
      </c>
      <c r="C858" s="177">
        <v>59.76</v>
      </c>
      <c r="D858" s="177">
        <v>1039.4895158271067</v>
      </c>
      <c r="E858" s="177">
        <v>980.02</v>
      </c>
      <c r="F858" s="177">
        <v>174.059</v>
      </c>
      <c r="G858" s="177">
        <v>398.44462962962956</v>
      </c>
      <c r="H858" s="178">
        <v>8.3333333333333329E-2</v>
      </c>
      <c r="I858" s="178">
        <v>0</v>
      </c>
      <c r="J858" s="178">
        <v>2.0833333333333332E-2</v>
      </c>
      <c r="K858" s="178">
        <v>0.43749999999999994</v>
      </c>
      <c r="L858" s="178">
        <v>0.45833333333333331</v>
      </c>
    </row>
    <row r="859" spans="1:12" outlineLevel="1" x14ac:dyDescent="0.2">
      <c r="A859" s="78">
        <v>851</v>
      </c>
      <c r="B859" s="154" t="s">
        <v>1392</v>
      </c>
      <c r="C859" s="177">
        <v>647.05511402668287</v>
      </c>
      <c r="D859" s="177">
        <v>1039.4895158271067</v>
      </c>
      <c r="E859" s="177">
        <v>934.61019189557862</v>
      </c>
      <c r="F859" s="177">
        <v>262.74716250349462</v>
      </c>
      <c r="G859" s="177">
        <v>602.85732500000006</v>
      </c>
      <c r="H859" s="178">
        <v>0</v>
      </c>
      <c r="I859" s="178">
        <v>0</v>
      </c>
      <c r="J859" s="178">
        <v>0</v>
      </c>
      <c r="K859" s="178">
        <v>0.16666666666666666</v>
      </c>
      <c r="L859" s="178">
        <v>0.83333333333333337</v>
      </c>
    </row>
    <row r="860" spans="1:12" outlineLevel="1" x14ac:dyDescent="0.2">
      <c r="A860" s="78">
        <v>852</v>
      </c>
      <c r="B860" s="154" t="s">
        <v>1393</v>
      </c>
      <c r="C860" s="177">
        <v>647.05511402668287</v>
      </c>
      <c r="D860" s="177">
        <v>1039.4895158271067</v>
      </c>
      <c r="E860" s="177">
        <v>934.61019189557862</v>
      </c>
      <c r="F860" s="177">
        <v>262.74716250349462</v>
      </c>
      <c r="G860" s="177">
        <v>553.93374999999992</v>
      </c>
      <c r="H860" s="178">
        <v>0.33333333333333331</v>
      </c>
      <c r="I860" s="178">
        <v>0</v>
      </c>
      <c r="J860" s="178">
        <v>0</v>
      </c>
      <c r="K860" s="178">
        <v>0.33333333333333331</v>
      </c>
      <c r="L860" s="178">
        <v>0.33333333333333331</v>
      </c>
    </row>
    <row r="861" spans="1:12" outlineLevel="1" x14ac:dyDescent="0.2">
      <c r="A861" s="78">
        <v>853</v>
      </c>
      <c r="B861" s="154" t="s">
        <v>1394</v>
      </c>
      <c r="C861" s="177">
        <v>361</v>
      </c>
      <c r="D861" s="177">
        <v>1039.4895158271067</v>
      </c>
      <c r="E861" s="177">
        <v>934.61019189557862</v>
      </c>
      <c r="F861" s="177">
        <v>262.74716250349462</v>
      </c>
      <c r="G861" s="177">
        <v>388.85333333333335</v>
      </c>
      <c r="H861" s="178">
        <v>6.6666666666666666E-2</v>
      </c>
      <c r="I861" s="178">
        <v>0</v>
      </c>
      <c r="J861" s="178">
        <v>0</v>
      </c>
      <c r="K861" s="178">
        <v>0.33333333333333337</v>
      </c>
      <c r="L861" s="178">
        <v>0.60000000000000009</v>
      </c>
    </row>
    <row r="862" spans="1:12" outlineLevel="1" x14ac:dyDescent="0.2">
      <c r="A862" s="78">
        <v>854</v>
      </c>
      <c r="B862" s="154" t="s">
        <v>1396</v>
      </c>
      <c r="C862" s="177">
        <v>647.05511402668287</v>
      </c>
      <c r="D862" s="177">
        <v>1039.4895158271067</v>
      </c>
      <c r="E862" s="177">
        <v>934.61019189557862</v>
      </c>
      <c r="F862" s="177">
        <v>262.74716250349462</v>
      </c>
      <c r="G862" s="177">
        <v>313.14911263166238</v>
      </c>
      <c r="H862" s="178">
        <v>0</v>
      </c>
      <c r="I862" s="178">
        <v>0</v>
      </c>
      <c r="J862" s="178">
        <v>0</v>
      </c>
      <c r="K862" s="178">
        <v>0</v>
      </c>
      <c r="L862" s="178">
        <v>1</v>
      </c>
    </row>
    <row r="863" spans="1:12" outlineLevel="1" x14ac:dyDescent="0.2">
      <c r="A863" s="78">
        <v>855</v>
      </c>
      <c r="B863" s="154" t="s">
        <v>1397</v>
      </c>
      <c r="C863" s="177">
        <v>647.05511402668287</v>
      </c>
      <c r="D863" s="177">
        <v>1039.4895158271067</v>
      </c>
      <c r="E863" s="177">
        <v>934.61019189557862</v>
      </c>
      <c r="F863" s="177">
        <v>369.97</v>
      </c>
      <c r="G863" s="177">
        <v>524.53380208333317</v>
      </c>
      <c r="H863" s="178">
        <v>0.15625</v>
      </c>
      <c r="I863" s="178">
        <v>0</v>
      </c>
      <c r="J863" s="178">
        <v>0</v>
      </c>
      <c r="K863" s="178">
        <v>0.15625</v>
      </c>
      <c r="L863" s="178">
        <v>0.68750000000000011</v>
      </c>
    </row>
    <row r="864" spans="1:12" outlineLevel="1" x14ac:dyDescent="0.2">
      <c r="A864" s="78">
        <v>856</v>
      </c>
      <c r="B864" s="154" t="s">
        <v>1398</v>
      </c>
      <c r="C864" s="177">
        <v>647.05511402668287</v>
      </c>
      <c r="D864" s="177">
        <v>1039.4895158271067</v>
      </c>
      <c r="E864" s="177">
        <v>934.61019189557862</v>
      </c>
      <c r="F864" s="177">
        <v>477.31049145299147</v>
      </c>
      <c r="G864" s="177">
        <v>498.74774583333317</v>
      </c>
      <c r="H864" s="178">
        <v>1.492537313432836E-2</v>
      </c>
      <c r="I864" s="178">
        <v>0</v>
      </c>
      <c r="J864" s="178">
        <v>0</v>
      </c>
      <c r="K864" s="178">
        <v>0.38805970149253732</v>
      </c>
      <c r="L864" s="178">
        <v>0.59701492537313439</v>
      </c>
    </row>
    <row r="865" spans="1:12" outlineLevel="1" x14ac:dyDescent="0.2">
      <c r="A865" s="78">
        <v>857</v>
      </c>
      <c r="B865" s="154" t="s">
        <v>294</v>
      </c>
      <c r="C865" s="177">
        <v>714.5195074725923</v>
      </c>
      <c r="D865" s="177">
        <v>956.06679811072547</v>
      </c>
      <c r="E865" s="177">
        <v>1007.5014328152371</v>
      </c>
      <c r="F865" s="177">
        <v>191.67939720852317</v>
      </c>
      <c r="G865" s="177">
        <v>259.51974705998987</v>
      </c>
      <c r="H865" s="178">
        <v>6.0423113997260289E-2</v>
      </c>
      <c r="I865" s="178">
        <v>8.4216934706508925E-3</v>
      </c>
      <c r="J865" s="178">
        <v>2.6127542996296441E-2</v>
      </c>
      <c r="K865" s="178">
        <v>0.12551367256861626</v>
      </c>
      <c r="L865" s="178">
        <v>0.77951397696717617</v>
      </c>
    </row>
    <row r="866" spans="1:12" outlineLevel="1" x14ac:dyDescent="0.2">
      <c r="A866" s="78">
        <v>858</v>
      </c>
      <c r="B866" s="154" t="s">
        <v>1400</v>
      </c>
      <c r="C866" s="177">
        <v>647.05511402668287</v>
      </c>
      <c r="D866" s="177">
        <v>1039.4895158271067</v>
      </c>
      <c r="E866" s="177">
        <v>934.61019189557862</v>
      </c>
      <c r="F866" s="177">
        <v>359.06</v>
      </c>
      <c r="G866" s="177">
        <v>315.51</v>
      </c>
      <c r="H866" s="178">
        <v>9.0909090909090912E-2</v>
      </c>
      <c r="I866" s="178">
        <v>0</v>
      </c>
      <c r="J866" s="178">
        <v>0</v>
      </c>
      <c r="K866" s="178">
        <v>0.18181818181818182</v>
      </c>
      <c r="L866" s="178">
        <v>0.72727272727272729</v>
      </c>
    </row>
    <row r="867" spans="1:12" outlineLevel="1" x14ac:dyDescent="0.2">
      <c r="A867" s="78">
        <v>859</v>
      </c>
      <c r="B867" s="154" t="s">
        <v>1401</v>
      </c>
      <c r="C867" s="177">
        <v>647.05511402668287</v>
      </c>
      <c r="D867" s="177">
        <v>1039.4895158271067</v>
      </c>
      <c r="E867" s="177">
        <v>934.61019189557862</v>
      </c>
      <c r="F867" s="177">
        <v>262.74716250349462</v>
      </c>
      <c r="G867" s="177">
        <v>827.86</v>
      </c>
      <c r="H867" s="178">
        <v>0</v>
      </c>
      <c r="I867" s="178">
        <v>0</v>
      </c>
      <c r="J867" s="178">
        <v>0</v>
      </c>
      <c r="K867" s="178">
        <v>0</v>
      </c>
      <c r="L867" s="178">
        <v>1</v>
      </c>
    </row>
    <row r="868" spans="1:12" outlineLevel="1" x14ac:dyDescent="0.2">
      <c r="A868" s="78">
        <v>860</v>
      </c>
      <c r="B868" s="154" t="s">
        <v>1402</v>
      </c>
      <c r="C868" s="177">
        <v>647.05511402668287</v>
      </c>
      <c r="D868" s="177">
        <v>1039.4895158271067</v>
      </c>
      <c r="E868" s="177">
        <v>934.61019189557862</v>
      </c>
      <c r="F868" s="177">
        <v>262.74716250349462</v>
      </c>
      <c r="G868" s="177">
        <v>313.14911263166238</v>
      </c>
      <c r="H868" s="178">
        <v>0</v>
      </c>
      <c r="I868" s="178">
        <v>0</v>
      </c>
      <c r="J868" s="178">
        <v>0</v>
      </c>
      <c r="K868" s="178">
        <v>0.75</v>
      </c>
      <c r="L868" s="178">
        <v>0.25</v>
      </c>
    </row>
    <row r="869" spans="1:12" outlineLevel="1" x14ac:dyDescent="0.2">
      <c r="A869" s="78">
        <v>861</v>
      </c>
      <c r="B869" s="154" t="s">
        <v>133</v>
      </c>
      <c r="C869" s="177">
        <v>805.9201598762512</v>
      </c>
      <c r="D869" s="177">
        <v>1774.8050000000001</v>
      </c>
      <c r="E869" s="177">
        <v>725.24489393939371</v>
      </c>
      <c r="F869" s="177">
        <v>331.81751770156734</v>
      </c>
      <c r="G869" s="177">
        <v>374.02555387667456</v>
      </c>
      <c r="H869" s="178">
        <v>5.9994894051570088E-2</v>
      </c>
      <c r="I869" s="178">
        <v>3.0635690579525151E-3</v>
      </c>
      <c r="J869" s="178">
        <v>1.3275465917794235E-2</v>
      </c>
      <c r="K869" s="178">
        <v>0.22951238192494258</v>
      </c>
      <c r="L869" s="178">
        <v>0.69415368904774066</v>
      </c>
    </row>
    <row r="870" spans="1:12" outlineLevel="1" x14ac:dyDescent="0.2">
      <c r="A870" s="78">
        <v>862</v>
      </c>
      <c r="B870" s="154" t="s">
        <v>198</v>
      </c>
      <c r="C870" s="177">
        <v>348.00354166666671</v>
      </c>
      <c r="D870" s="177">
        <v>1039.4895158271067</v>
      </c>
      <c r="E870" s="177">
        <v>429.94351648351687</v>
      </c>
      <c r="F870" s="177">
        <v>236.52037961871721</v>
      </c>
      <c r="G870" s="177">
        <v>318.70520632225924</v>
      </c>
      <c r="H870" s="178">
        <v>3.1269942565411608E-2</v>
      </c>
      <c r="I870" s="178">
        <v>0</v>
      </c>
      <c r="J870" s="178">
        <v>1.2125079770261648E-2</v>
      </c>
      <c r="K870" s="178">
        <v>0.11614550095724312</v>
      </c>
      <c r="L870" s="178">
        <v>0.84045947670708365</v>
      </c>
    </row>
    <row r="871" spans="1:12" outlineLevel="1" x14ac:dyDescent="0.2">
      <c r="A871" s="78">
        <v>863</v>
      </c>
      <c r="B871" s="154" t="s">
        <v>1406</v>
      </c>
      <c r="C871" s="177">
        <v>647.05511402668287</v>
      </c>
      <c r="D871" s="177">
        <v>1039.4895158271067</v>
      </c>
      <c r="E871" s="177">
        <v>934.61019189557862</v>
      </c>
      <c r="F871" s="177">
        <v>262.74716250349462</v>
      </c>
      <c r="G871" s="177">
        <v>529.14</v>
      </c>
      <c r="H871" s="178">
        <v>0</v>
      </c>
      <c r="I871" s="178">
        <v>0</v>
      </c>
      <c r="J871" s="178">
        <v>0</v>
      </c>
      <c r="K871" s="178">
        <v>0</v>
      </c>
      <c r="L871" s="178">
        <v>1</v>
      </c>
    </row>
    <row r="872" spans="1:12" outlineLevel="1" x14ac:dyDescent="0.2">
      <c r="A872" s="78">
        <v>864</v>
      </c>
      <c r="B872" s="154" t="s">
        <v>1407</v>
      </c>
      <c r="C872" s="177">
        <v>647.05511402668287</v>
      </c>
      <c r="D872" s="177">
        <v>1039.4895158271067</v>
      </c>
      <c r="E872" s="177">
        <v>1179.6955555555553</v>
      </c>
      <c r="F872" s="177">
        <v>291.24500683508779</v>
      </c>
      <c r="G872" s="177">
        <v>360.85906147047541</v>
      </c>
      <c r="H872" s="178">
        <v>3.7777777777777785E-2</v>
      </c>
      <c r="I872" s="178">
        <v>6.6666666666666671E-3</v>
      </c>
      <c r="J872" s="178">
        <v>2.2222222222222223E-2</v>
      </c>
      <c r="K872" s="178">
        <v>0.20444444444444448</v>
      </c>
      <c r="L872" s="178">
        <v>0.72888888888888881</v>
      </c>
    </row>
    <row r="873" spans="1:12" outlineLevel="1" x14ac:dyDescent="0.2">
      <c r="A873" s="78">
        <v>865</v>
      </c>
      <c r="B873" s="154" t="s">
        <v>1408</v>
      </c>
      <c r="C873" s="177">
        <v>647.05511402668287</v>
      </c>
      <c r="D873" s="177">
        <v>1039.4895158271067</v>
      </c>
      <c r="E873" s="177">
        <v>934.61019189557862</v>
      </c>
      <c r="F873" s="177">
        <v>262.74716250349462</v>
      </c>
      <c r="G873" s="177">
        <v>1024.5450000000001</v>
      </c>
      <c r="H873" s="178">
        <v>0</v>
      </c>
      <c r="I873" s="178">
        <v>0.33333333333333331</v>
      </c>
      <c r="J873" s="178">
        <v>0</v>
      </c>
      <c r="K873" s="178">
        <v>0</v>
      </c>
      <c r="L873" s="178">
        <v>0.66666666666666663</v>
      </c>
    </row>
    <row r="874" spans="1:12" outlineLevel="1" x14ac:dyDescent="0.2">
      <c r="A874" s="78">
        <v>866</v>
      </c>
      <c r="B874" s="154" t="s">
        <v>1409</v>
      </c>
      <c r="C874" s="177">
        <v>647.05511402668287</v>
      </c>
      <c r="D874" s="177">
        <v>1039.4895158271067</v>
      </c>
      <c r="E874" s="177">
        <v>934.61019189557862</v>
      </c>
      <c r="F874" s="177">
        <v>262.74716250349462</v>
      </c>
      <c r="G874" s="177">
        <v>313.14911263166238</v>
      </c>
      <c r="H874" s="178">
        <v>0</v>
      </c>
      <c r="I874" s="178">
        <v>0</v>
      </c>
      <c r="J874" s="178">
        <v>0.5</v>
      </c>
      <c r="K874" s="178">
        <v>0</v>
      </c>
      <c r="L874" s="178">
        <v>0.5</v>
      </c>
    </row>
    <row r="875" spans="1:12" outlineLevel="1" x14ac:dyDescent="0.2">
      <c r="A875" s="78">
        <v>867</v>
      </c>
      <c r="B875" s="154" t="s">
        <v>1411</v>
      </c>
      <c r="C875" s="177">
        <v>254.42</v>
      </c>
      <c r="D875" s="177">
        <v>1539.44</v>
      </c>
      <c r="E875" s="177">
        <v>934.61019189557862</v>
      </c>
      <c r="F875" s="177">
        <v>262.74716250349462</v>
      </c>
      <c r="G875" s="177">
        <v>440.21142857142854</v>
      </c>
      <c r="H875" s="178">
        <v>0.13636363636363638</v>
      </c>
      <c r="I875" s="178">
        <v>4.5454545454545456E-2</v>
      </c>
      <c r="J875" s="178">
        <v>4.5454545454545456E-2</v>
      </c>
      <c r="K875" s="178">
        <v>4.5454545454545456E-2</v>
      </c>
      <c r="L875" s="178">
        <v>0.72727272727272729</v>
      </c>
    </row>
    <row r="876" spans="1:12" outlineLevel="1" x14ac:dyDescent="0.2">
      <c r="A876" s="78">
        <v>868</v>
      </c>
      <c r="B876" s="154" t="s">
        <v>348</v>
      </c>
      <c r="C876" s="177">
        <v>647.05511402668287</v>
      </c>
      <c r="D876" s="177">
        <v>1039.4895158271067</v>
      </c>
      <c r="E876" s="177">
        <v>345.09333333333308</v>
      </c>
      <c r="F876" s="177">
        <v>212.58605742296913</v>
      </c>
      <c r="G876" s="177">
        <v>204.17456874770707</v>
      </c>
      <c r="H876" s="178">
        <v>1.2836970474967909E-3</v>
      </c>
      <c r="I876" s="178">
        <v>0</v>
      </c>
      <c r="J876" s="178">
        <v>1.668806161745828E-2</v>
      </c>
      <c r="K876" s="178">
        <v>8.7291399229781769E-2</v>
      </c>
      <c r="L876" s="178">
        <v>0.89473684210526305</v>
      </c>
    </row>
    <row r="877" spans="1:12" outlineLevel="1" x14ac:dyDescent="0.2">
      <c r="A877" s="78">
        <v>869</v>
      </c>
      <c r="B877" s="154" t="s">
        <v>1413</v>
      </c>
      <c r="C877" s="177">
        <v>647.05511402668287</v>
      </c>
      <c r="D877" s="177">
        <v>1039.4895158271067</v>
      </c>
      <c r="E877" s="177">
        <v>934.61019189557862</v>
      </c>
      <c r="F877" s="177">
        <v>262.74716250349462</v>
      </c>
      <c r="G877" s="177">
        <v>340.36</v>
      </c>
      <c r="H877" s="178">
        <v>0</v>
      </c>
      <c r="I877" s="178">
        <v>0</v>
      </c>
      <c r="J877" s="178">
        <v>0</v>
      </c>
      <c r="K877" s="178">
        <v>0</v>
      </c>
      <c r="L877" s="178">
        <v>1</v>
      </c>
    </row>
    <row r="878" spans="1:12" outlineLevel="1" x14ac:dyDescent="0.2">
      <c r="A878" s="78">
        <v>870</v>
      </c>
      <c r="B878" s="154" t="s">
        <v>1414</v>
      </c>
      <c r="C878" s="177">
        <v>647.05511402668287</v>
      </c>
      <c r="D878" s="177">
        <v>1039.4895158271067</v>
      </c>
      <c r="E878" s="177">
        <v>934.61019189557862</v>
      </c>
      <c r="F878" s="177">
        <v>262.74716250349462</v>
      </c>
      <c r="G878" s="177">
        <v>313.14911263166238</v>
      </c>
      <c r="H878" s="178">
        <v>0</v>
      </c>
      <c r="I878" s="178">
        <v>0</v>
      </c>
      <c r="J878" s="178">
        <v>0.33333333333333331</v>
      </c>
      <c r="K878" s="178">
        <v>0.66666666666666663</v>
      </c>
      <c r="L878" s="178">
        <v>0</v>
      </c>
    </row>
    <row r="879" spans="1:12" outlineLevel="1" x14ac:dyDescent="0.2">
      <c r="A879" s="78">
        <v>871</v>
      </c>
      <c r="B879" s="154" t="s">
        <v>1415</v>
      </c>
      <c r="C879" s="177">
        <v>647.05511402668287</v>
      </c>
      <c r="D879" s="177">
        <v>1039.4895158271067</v>
      </c>
      <c r="E879" s="177">
        <v>934.61019189557862</v>
      </c>
      <c r="F879" s="177">
        <v>262.74716250349462</v>
      </c>
      <c r="G879" s="177">
        <v>519.83000000000004</v>
      </c>
      <c r="H879" s="178">
        <v>0</v>
      </c>
      <c r="I879" s="178">
        <v>0</v>
      </c>
      <c r="J879" s="178">
        <v>0</v>
      </c>
      <c r="K879" s="178">
        <v>0</v>
      </c>
      <c r="L879" s="178">
        <v>1</v>
      </c>
    </row>
    <row r="880" spans="1:12" outlineLevel="1" x14ac:dyDescent="0.2">
      <c r="A880" s="78">
        <v>872</v>
      </c>
      <c r="B880" s="154" t="s">
        <v>189</v>
      </c>
      <c r="C880" s="177">
        <v>461.7623640032615</v>
      </c>
      <c r="D880" s="177">
        <v>1504.7266666666701</v>
      </c>
      <c r="E880" s="177">
        <v>892.5588336225178</v>
      </c>
      <c r="F880" s="177">
        <v>515.97774269771264</v>
      </c>
      <c r="G880" s="177">
        <v>379.18992909120874</v>
      </c>
      <c r="H880" s="178">
        <v>0.10750000000000001</v>
      </c>
      <c r="I880" s="178">
        <v>5.3125000000000021E-3</v>
      </c>
      <c r="J880" s="178">
        <v>2.0000000000000011E-2</v>
      </c>
      <c r="K880" s="178">
        <v>5.5937500000000001E-2</v>
      </c>
      <c r="L880" s="178">
        <v>0.81124999999999992</v>
      </c>
    </row>
    <row r="881" spans="1:12" outlineLevel="1" x14ac:dyDescent="0.2">
      <c r="A881" s="78">
        <v>873</v>
      </c>
      <c r="B881" s="154" t="s">
        <v>1419</v>
      </c>
      <c r="C881" s="177">
        <v>353.37</v>
      </c>
      <c r="D881" s="177">
        <v>1039.4895158271067</v>
      </c>
      <c r="E881" s="177">
        <v>934.61019189557862</v>
      </c>
      <c r="F881" s="177">
        <v>431.07</v>
      </c>
      <c r="G881" s="177">
        <v>440.78641176470569</v>
      </c>
      <c r="H881" s="178">
        <v>7.6923076923076913E-2</v>
      </c>
      <c r="I881" s="178">
        <v>0</v>
      </c>
      <c r="J881" s="178">
        <v>0</v>
      </c>
      <c r="K881" s="178">
        <v>0.26923076923076922</v>
      </c>
      <c r="L881" s="178">
        <v>0.65384615384615385</v>
      </c>
    </row>
    <row r="882" spans="1:12" outlineLevel="1" x14ac:dyDescent="0.2">
      <c r="A882" s="78">
        <v>874</v>
      </c>
      <c r="B882" s="154" t="s">
        <v>1403</v>
      </c>
      <c r="C882" s="177">
        <v>773.30086489898997</v>
      </c>
      <c r="D882" s="177">
        <v>1039.4895158271067</v>
      </c>
      <c r="E882" s="177">
        <v>525.90111111111094</v>
      </c>
      <c r="F882" s="177">
        <v>293.392</v>
      </c>
      <c r="G882" s="177">
        <v>317.66328152804454</v>
      </c>
      <c r="H882" s="178">
        <v>5.8020477815699668E-2</v>
      </c>
      <c r="I882" s="178">
        <v>6.8259385665529011E-3</v>
      </c>
      <c r="J882" s="178">
        <v>9.2150170648464161E-2</v>
      </c>
      <c r="K882" s="178">
        <v>9.2150170648464175E-2</v>
      </c>
      <c r="L882" s="178">
        <v>0.75085324232081918</v>
      </c>
    </row>
    <row r="883" spans="1:12" outlineLevel="1" x14ac:dyDescent="0.2">
      <c r="A883" s="78">
        <v>875</v>
      </c>
      <c r="B883" s="154" t="s">
        <v>1421</v>
      </c>
      <c r="C883" s="177">
        <v>305.25</v>
      </c>
      <c r="D883" s="177">
        <v>1039.4895158271067</v>
      </c>
      <c r="E883" s="177">
        <v>934.61019189557862</v>
      </c>
      <c r="F883" s="177">
        <v>378.48359659310898</v>
      </c>
      <c r="G883" s="177">
        <v>479.60424030197436</v>
      </c>
      <c r="H883" s="178">
        <v>0.11881188118811882</v>
      </c>
      <c r="I883" s="178">
        <v>9.9009900990099011E-3</v>
      </c>
      <c r="J883" s="178">
        <v>1.9801980198019802E-2</v>
      </c>
      <c r="K883" s="178">
        <v>0.40594059405940597</v>
      </c>
      <c r="L883" s="178">
        <v>0.44554455445544555</v>
      </c>
    </row>
    <row r="884" spans="1:12" outlineLevel="1" x14ac:dyDescent="0.2">
      <c r="A884" s="78">
        <v>876</v>
      </c>
      <c r="B884" s="154" t="s">
        <v>1423</v>
      </c>
      <c r="C884" s="177">
        <v>647.05511402668287</v>
      </c>
      <c r="D884" s="177">
        <v>1039.4895158271067</v>
      </c>
      <c r="E884" s="177">
        <v>934.61019189557862</v>
      </c>
      <c r="F884" s="177">
        <v>262.74716250349462</v>
      </c>
      <c r="G884" s="177">
        <v>313.14911263166238</v>
      </c>
      <c r="H884" s="178">
        <v>0.16666666666666666</v>
      </c>
      <c r="I884" s="178">
        <v>0</v>
      </c>
      <c r="J884" s="178">
        <v>0.16666666666666666</v>
      </c>
      <c r="K884" s="178">
        <v>0.33333333333333331</v>
      </c>
      <c r="L884" s="178">
        <v>0.33333333333333331</v>
      </c>
    </row>
    <row r="885" spans="1:12" outlineLevel="1" x14ac:dyDescent="0.2">
      <c r="A885" s="78">
        <v>877</v>
      </c>
      <c r="B885" s="154" t="s">
        <v>1425</v>
      </c>
      <c r="C885" s="177">
        <v>647.05511402668287</v>
      </c>
      <c r="D885" s="177">
        <v>1039.4895158271067</v>
      </c>
      <c r="E885" s="177">
        <v>934.61019189557862</v>
      </c>
      <c r="F885" s="177">
        <v>262.74716250349462</v>
      </c>
      <c r="G885" s="177">
        <v>313.14911263166238</v>
      </c>
      <c r="H885" s="178">
        <v>0</v>
      </c>
      <c r="I885" s="178">
        <v>0</v>
      </c>
      <c r="J885" s="178">
        <v>0</v>
      </c>
      <c r="K885" s="178">
        <v>0</v>
      </c>
      <c r="L885" s="178">
        <v>1</v>
      </c>
    </row>
    <row r="886" spans="1:12" outlineLevel="1" x14ac:dyDescent="0.2">
      <c r="A886" s="78">
        <v>878</v>
      </c>
      <c r="B886" s="154" t="s">
        <v>1426</v>
      </c>
      <c r="C886" s="177">
        <v>647.05511402668287</v>
      </c>
      <c r="D886" s="177">
        <v>1039.4895158271067</v>
      </c>
      <c r="E886" s="177">
        <v>934.61019189557862</v>
      </c>
      <c r="F886" s="177">
        <v>262.74716250349462</v>
      </c>
      <c r="G886" s="177">
        <v>1093.2296666666664</v>
      </c>
      <c r="H886" s="178">
        <v>0</v>
      </c>
      <c r="I886" s="178">
        <v>0</v>
      </c>
      <c r="J886" s="178">
        <v>0.125</v>
      </c>
      <c r="K886" s="178">
        <v>0.125</v>
      </c>
      <c r="L886" s="178">
        <v>0.75</v>
      </c>
    </row>
    <row r="887" spans="1:12" outlineLevel="1" x14ac:dyDescent="0.2">
      <c r="A887" s="78">
        <v>879</v>
      </c>
      <c r="B887" s="154" t="s">
        <v>1427</v>
      </c>
      <c r="C887" s="177">
        <v>220.50000000000003</v>
      </c>
      <c r="D887" s="177">
        <v>2342.3200000000002</v>
      </c>
      <c r="E887" s="177">
        <v>0</v>
      </c>
      <c r="F887" s="177">
        <v>313.23515318627432</v>
      </c>
      <c r="G887" s="177">
        <v>392.51735930735924</v>
      </c>
      <c r="H887" s="178">
        <v>0</v>
      </c>
      <c r="I887" s="178">
        <v>0</v>
      </c>
      <c r="J887" s="178">
        <v>0</v>
      </c>
      <c r="K887" s="178">
        <v>0</v>
      </c>
      <c r="L887" s="178">
        <v>1</v>
      </c>
    </row>
    <row r="888" spans="1:12" outlineLevel="1" x14ac:dyDescent="0.2">
      <c r="A888" s="78">
        <v>880</v>
      </c>
      <c r="B888" s="154" t="s">
        <v>1428</v>
      </c>
      <c r="C888" s="177">
        <v>220.50000000000003</v>
      </c>
      <c r="D888" s="177">
        <v>2342.3200000000002</v>
      </c>
      <c r="E888" s="177">
        <v>0</v>
      </c>
      <c r="F888" s="177">
        <v>308.11353107344615</v>
      </c>
      <c r="G888" s="177">
        <v>382.6937226277372</v>
      </c>
      <c r="H888" s="178">
        <v>8.8435374149659893E-2</v>
      </c>
      <c r="I888" s="178">
        <v>2.0408163265306128E-2</v>
      </c>
      <c r="J888" s="178">
        <v>3.4013605442176882E-3</v>
      </c>
      <c r="K888" s="178">
        <v>0.23129251700680278</v>
      </c>
      <c r="L888" s="178">
        <v>0.65646258503401356</v>
      </c>
    </row>
    <row r="889" spans="1:12" outlineLevel="1" x14ac:dyDescent="0.2">
      <c r="A889" s="78">
        <v>881</v>
      </c>
      <c r="B889" s="154" t="s">
        <v>1429</v>
      </c>
      <c r="C889" s="177">
        <v>1610.1799999999998</v>
      </c>
      <c r="D889" s="177">
        <v>3323.2851126704627</v>
      </c>
      <c r="E889" s="177">
        <v>1605.7066666666701</v>
      </c>
      <c r="F889" s="177">
        <v>1294.7777186171761</v>
      </c>
      <c r="G889" s="177">
        <v>745.09486528570858</v>
      </c>
      <c r="H889" s="178">
        <v>0</v>
      </c>
      <c r="I889" s="178">
        <v>0</v>
      </c>
      <c r="J889" s="178">
        <v>0</v>
      </c>
      <c r="K889" s="178">
        <v>0</v>
      </c>
      <c r="L889" s="178">
        <v>1</v>
      </c>
    </row>
    <row r="890" spans="1:12" outlineLevel="1" x14ac:dyDescent="0.2">
      <c r="A890" s="78">
        <v>882</v>
      </c>
      <c r="B890" s="154" t="s">
        <v>1430</v>
      </c>
      <c r="C890" s="177">
        <v>2104.560104166666</v>
      </c>
      <c r="D890" s="177">
        <v>3680.7637730263141</v>
      </c>
      <c r="E890" s="177">
        <v>1539.8400000000001</v>
      </c>
      <c r="F890" s="177">
        <v>1085.0679187939713</v>
      </c>
      <c r="G890" s="177">
        <v>474.32041650972087</v>
      </c>
      <c r="H890" s="178">
        <v>0</v>
      </c>
      <c r="I890" s="178">
        <v>0</v>
      </c>
      <c r="J890" s="178">
        <v>0</v>
      </c>
      <c r="K890" s="178">
        <v>0</v>
      </c>
      <c r="L890" s="178">
        <v>1</v>
      </c>
    </row>
    <row r="891" spans="1:12" outlineLevel="1" x14ac:dyDescent="0.2">
      <c r="A891" s="78">
        <v>883</v>
      </c>
      <c r="B891" s="154" t="s">
        <v>1432</v>
      </c>
      <c r="C891" s="177">
        <v>647.05511402668287</v>
      </c>
      <c r="D891" s="177">
        <v>1039.4895158271067</v>
      </c>
      <c r="E891" s="177">
        <v>934.61019189557862</v>
      </c>
      <c r="F891" s="177">
        <v>262.74716250349462</v>
      </c>
      <c r="G891" s="177">
        <v>313.14911263166238</v>
      </c>
      <c r="H891" s="178">
        <v>0</v>
      </c>
      <c r="I891" s="178">
        <v>0</v>
      </c>
      <c r="J891" s="178">
        <v>0</v>
      </c>
      <c r="K891" s="178">
        <v>1</v>
      </c>
      <c r="L891" s="178">
        <v>0</v>
      </c>
    </row>
    <row r="892" spans="1:12" outlineLevel="1" x14ac:dyDescent="0.2">
      <c r="A892" s="78">
        <v>884</v>
      </c>
      <c r="B892" s="154" t="s">
        <v>1433</v>
      </c>
      <c r="C892" s="177">
        <v>242.84265512637438</v>
      </c>
      <c r="D892" s="177">
        <v>480.505</v>
      </c>
      <c r="E892" s="177">
        <v>526.36640083298744</v>
      </c>
      <c r="F892" s="177">
        <v>338.4</v>
      </c>
      <c r="G892" s="177">
        <v>341.38235294117595</v>
      </c>
      <c r="H892" s="178">
        <v>1.5625000000000003E-2</v>
      </c>
      <c r="I892" s="178">
        <v>3.9062500000000009E-3</v>
      </c>
      <c r="J892" s="178">
        <v>0.70703125000000011</v>
      </c>
      <c r="K892" s="178">
        <v>4.296875E-2</v>
      </c>
      <c r="L892" s="178">
        <v>0.23046875000000006</v>
      </c>
    </row>
    <row r="893" spans="1:12" outlineLevel="1" x14ac:dyDescent="0.2">
      <c r="A893" s="78">
        <v>885</v>
      </c>
      <c r="B893" s="154" t="s">
        <v>1434</v>
      </c>
      <c r="C893" s="177">
        <v>1610.1799999999998</v>
      </c>
      <c r="D893" s="177">
        <v>3323.2851126704627</v>
      </c>
      <c r="E893" s="177">
        <v>1605.7066666666701</v>
      </c>
      <c r="F893" s="177">
        <v>1294.7777186171761</v>
      </c>
      <c r="G893" s="177">
        <v>745.09486528570858</v>
      </c>
      <c r="H893" s="178">
        <v>0</v>
      </c>
      <c r="I893" s="178">
        <v>0</v>
      </c>
      <c r="J893" s="178">
        <v>0</v>
      </c>
      <c r="K893" s="178">
        <v>0</v>
      </c>
      <c r="L893" s="178">
        <v>1</v>
      </c>
    </row>
    <row r="894" spans="1:12" outlineLevel="1" x14ac:dyDescent="0.2">
      <c r="A894" s="78">
        <v>886</v>
      </c>
      <c r="B894" s="154" t="s">
        <v>1435</v>
      </c>
      <c r="C894" s="177">
        <v>4537.2526894742623</v>
      </c>
      <c r="D894" s="177">
        <v>4749.2735304038351</v>
      </c>
      <c r="E894" s="177">
        <v>1810.9906091954022</v>
      </c>
      <c r="F894" s="177">
        <v>1238.2726398519835</v>
      </c>
      <c r="G894" s="177">
        <v>570.87178194523528</v>
      </c>
      <c r="H894" s="178">
        <v>0</v>
      </c>
      <c r="I894" s="178">
        <v>0</v>
      </c>
      <c r="J894" s="178">
        <v>0</v>
      </c>
      <c r="K894" s="178">
        <v>0</v>
      </c>
      <c r="L894" s="178">
        <v>1</v>
      </c>
    </row>
    <row r="895" spans="1:12" outlineLevel="1" x14ac:dyDescent="0.2">
      <c r="A895" s="78">
        <v>887</v>
      </c>
      <c r="B895" s="154" t="s">
        <v>1436</v>
      </c>
      <c r="C895" s="177">
        <v>212.81111111111096</v>
      </c>
      <c r="D895" s="177">
        <v>667.64896209140613</v>
      </c>
      <c r="E895" s="177">
        <v>526.36640083298744</v>
      </c>
      <c r="F895" s="177">
        <v>264.62536698858679</v>
      </c>
      <c r="G895" s="177">
        <v>341.84808622457444</v>
      </c>
      <c r="H895" s="178">
        <v>2.5104602510460251E-2</v>
      </c>
      <c r="I895" s="178">
        <v>8.3682008368200847E-3</v>
      </c>
      <c r="J895" s="178">
        <v>4.1841004184100423E-2</v>
      </c>
      <c r="K895" s="178">
        <v>0.53974895397489531</v>
      </c>
      <c r="L895" s="178">
        <v>0.38493723849372385</v>
      </c>
    </row>
    <row r="896" spans="1:12" outlineLevel="1" x14ac:dyDescent="0.2">
      <c r="A896" s="78">
        <v>888</v>
      </c>
      <c r="B896" s="154" t="s">
        <v>1437</v>
      </c>
      <c r="C896" s="177">
        <v>242.84265512637438</v>
      </c>
      <c r="D896" s="177">
        <v>667.64896209140613</v>
      </c>
      <c r="E896" s="177">
        <v>526.36640083298744</v>
      </c>
      <c r="F896" s="177">
        <v>233.866145950933</v>
      </c>
      <c r="G896" s="177">
        <v>235.61705803977196</v>
      </c>
      <c r="H896" s="178">
        <v>5.8823529411764712E-2</v>
      </c>
      <c r="I896" s="178">
        <v>0</v>
      </c>
      <c r="J896" s="178">
        <v>0</v>
      </c>
      <c r="K896" s="178">
        <v>0.16176470588235295</v>
      </c>
      <c r="L896" s="178">
        <v>0.77941176470588247</v>
      </c>
    </row>
    <row r="897" spans="1:12" outlineLevel="1" x14ac:dyDescent="0.2">
      <c r="A897" s="78">
        <v>889</v>
      </c>
      <c r="B897" s="154" t="s">
        <v>1438</v>
      </c>
      <c r="C897" s="177">
        <v>0</v>
      </c>
      <c r="D897" s="177">
        <v>0</v>
      </c>
      <c r="E897" s="177">
        <v>0</v>
      </c>
      <c r="F897" s="177">
        <v>2138.5333333333333</v>
      </c>
      <c r="G897" s="177">
        <v>602.37343476112949</v>
      </c>
      <c r="H897" s="178">
        <v>0</v>
      </c>
      <c r="I897" s="178">
        <v>0.14285714285714285</v>
      </c>
      <c r="J897" s="178">
        <v>0</v>
      </c>
      <c r="K897" s="178">
        <v>0</v>
      </c>
      <c r="L897" s="178">
        <v>0.8571428571428571</v>
      </c>
    </row>
    <row r="898" spans="1:12" outlineLevel="1" x14ac:dyDescent="0.2">
      <c r="A898" s="78">
        <v>890</v>
      </c>
      <c r="B898" s="154" t="s">
        <v>1439</v>
      </c>
      <c r="C898" s="177">
        <v>1610.1799999999998</v>
      </c>
      <c r="D898" s="177">
        <v>3323.2851126704627</v>
      </c>
      <c r="E898" s="177">
        <v>1605.7066666666701</v>
      </c>
      <c r="F898" s="177">
        <v>1294.7777186171761</v>
      </c>
      <c r="G898" s="177">
        <v>745.09486528570858</v>
      </c>
      <c r="H898" s="178">
        <v>0</v>
      </c>
      <c r="I898" s="178">
        <v>0</v>
      </c>
      <c r="J898" s="178">
        <v>0</v>
      </c>
      <c r="K898" s="178">
        <v>1</v>
      </c>
      <c r="L898" s="178">
        <v>0</v>
      </c>
    </row>
    <row r="899" spans="1:12" outlineLevel="1" x14ac:dyDescent="0.2">
      <c r="A899" s="78">
        <v>891</v>
      </c>
      <c r="B899" s="154" t="s">
        <v>1440</v>
      </c>
      <c r="C899" s="177">
        <v>1698.526882063881</v>
      </c>
      <c r="D899" s="177">
        <v>4398.2942443259344</v>
      </c>
      <c r="E899" s="177">
        <v>3928.45</v>
      </c>
      <c r="F899" s="177">
        <v>892.55729810706873</v>
      </c>
      <c r="G899" s="177">
        <v>900.93201481247354</v>
      </c>
      <c r="H899" s="178">
        <v>0</v>
      </c>
      <c r="I899" s="178">
        <v>0.17073170731707318</v>
      </c>
      <c r="J899" s="178">
        <v>4.878048780487805E-2</v>
      </c>
      <c r="K899" s="178">
        <v>0.17073170731707318</v>
      </c>
      <c r="L899" s="178">
        <v>0.6097560975609756</v>
      </c>
    </row>
    <row r="900" spans="1:12" outlineLevel="1" x14ac:dyDescent="0.2">
      <c r="A900" s="78">
        <v>892</v>
      </c>
      <c r="B900" s="154" t="s">
        <v>81</v>
      </c>
      <c r="C900" s="177">
        <v>2123.7589536760092</v>
      </c>
      <c r="D900" s="177">
        <v>2772.8000849238938</v>
      </c>
      <c r="E900" s="177">
        <v>977.7600000000001</v>
      </c>
      <c r="F900" s="177">
        <v>1398.9454406068908</v>
      </c>
      <c r="G900" s="177">
        <v>361.67776640529723</v>
      </c>
      <c r="H900" s="178">
        <v>3.0962034647991125E-2</v>
      </c>
      <c r="I900" s="178">
        <v>0.21452266863251004</v>
      </c>
      <c r="J900" s="178">
        <v>5.8606708440840358E-2</v>
      </c>
      <c r="K900" s="178">
        <v>0.24474751197935873</v>
      </c>
      <c r="L900" s="178">
        <v>0.45116107629929975</v>
      </c>
    </row>
    <row r="901" spans="1:12" outlineLevel="1" x14ac:dyDescent="0.2">
      <c r="A901" s="78">
        <v>893</v>
      </c>
      <c r="B901" s="154" t="s">
        <v>1443</v>
      </c>
      <c r="C901" s="177">
        <v>752.19672135146163</v>
      </c>
      <c r="D901" s="177">
        <v>2289.0152192982468</v>
      </c>
      <c r="E901" s="177">
        <v>0</v>
      </c>
      <c r="F901" s="177">
        <v>808.06788918071823</v>
      </c>
      <c r="G901" s="177">
        <v>262.76532046928259</v>
      </c>
      <c r="H901" s="178">
        <v>0</v>
      </c>
      <c r="I901" s="178">
        <v>0</v>
      </c>
      <c r="J901" s="178">
        <v>0</v>
      </c>
      <c r="K901" s="178">
        <v>0</v>
      </c>
      <c r="L901" s="178">
        <v>1</v>
      </c>
    </row>
    <row r="902" spans="1:12" outlineLevel="1" x14ac:dyDescent="0.2">
      <c r="A902" s="78">
        <v>894</v>
      </c>
      <c r="B902" s="154" t="s">
        <v>1444</v>
      </c>
      <c r="C902" s="177">
        <v>4537.2526894742623</v>
      </c>
      <c r="D902" s="177">
        <v>4749.2735304038351</v>
      </c>
      <c r="E902" s="177">
        <v>1810.9906091954022</v>
      </c>
      <c r="F902" s="177">
        <v>1238.2726398519835</v>
      </c>
      <c r="G902" s="177">
        <v>570.87178194523528</v>
      </c>
      <c r="H902" s="178">
        <v>0</v>
      </c>
      <c r="I902" s="178">
        <v>0.5</v>
      </c>
      <c r="J902" s="178">
        <v>0</v>
      </c>
      <c r="K902" s="178">
        <v>0</v>
      </c>
      <c r="L902" s="178">
        <v>0.5</v>
      </c>
    </row>
    <row r="903" spans="1:12" outlineLevel="1" x14ac:dyDescent="0.2">
      <c r="A903" s="78">
        <v>895</v>
      </c>
      <c r="B903" s="154"/>
      <c r="C903" s="177"/>
      <c r="D903" s="177"/>
      <c r="E903" s="177"/>
      <c r="F903" s="177"/>
      <c r="G903" s="177"/>
      <c r="H903" s="178"/>
      <c r="I903" s="178"/>
      <c r="J903" s="178"/>
      <c r="K903" s="178"/>
      <c r="L903" s="178"/>
    </row>
    <row r="904" spans="1:12" outlineLevel="1" x14ac:dyDescent="0.2">
      <c r="A904" s="78">
        <v>896</v>
      </c>
      <c r="B904" s="154"/>
      <c r="C904" s="177"/>
      <c r="D904" s="177"/>
      <c r="E904" s="177"/>
      <c r="F904" s="177"/>
      <c r="G904" s="177"/>
      <c r="H904" s="178"/>
      <c r="I904" s="178"/>
      <c r="J904" s="178"/>
      <c r="K904" s="178"/>
      <c r="L904" s="178"/>
    </row>
    <row r="905" spans="1:12" outlineLevel="1" x14ac:dyDescent="0.2">
      <c r="A905" s="78">
        <v>897</v>
      </c>
      <c r="B905" s="154"/>
      <c r="C905" s="177"/>
      <c r="D905" s="177"/>
      <c r="E905" s="177"/>
      <c r="F905" s="177"/>
      <c r="G905" s="177"/>
      <c r="H905" s="178"/>
      <c r="I905" s="178"/>
      <c r="J905" s="178"/>
      <c r="K905" s="178"/>
      <c r="L905" s="178"/>
    </row>
    <row r="906" spans="1:12" outlineLevel="1" x14ac:dyDescent="0.2">
      <c r="A906" s="78">
        <v>898</v>
      </c>
      <c r="B906" s="154"/>
      <c r="C906" s="177"/>
      <c r="D906" s="177"/>
      <c r="E906" s="177"/>
      <c r="F906" s="177"/>
      <c r="G906" s="177"/>
      <c r="H906" s="178"/>
      <c r="I906" s="178"/>
      <c r="J906" s="178"/>
      <c r="K906" s="178"/>
      <c r="L906" s="178"/>
    </row>
    <row r="907" spans="1:12" outlineLevel="1" x14ac:dyDescent="0.2">
      <c r="A907" s="78">
        <v>899</v>
      </c>
      <c r="B907" s="154"/>
      <c r="C907" s="177"/>
      <c r="D907" s="177"/>
      <c r="E907" s="177"/>
      <c r="F907" s="177"/>
      <c r="G907" s="177"/>
      <c r="H907" s="178"/>
      <c r="I907" s="178"/>
      <c r="J907" s="178"/>
      <c r="K907" s="178"/>
      <c r="L907" s="178"/>
    </row>
    <row r="908" spans="1:12" outlineLevel="1" x14ac:dyDescent="0.2">
      <c r="A908" s="78">
        <v>900</v>
      </c>
      <c r="B908" s="154"/>
      <c r="C908" s="177"/>
      <c r="D908" s="177"/>
      <c r="E908" s="177"/>
      <c r="F908" s="177"/>
      <c r="G908" s="177"/>
      <c r="H908" s="178"/>
      <c r="I908" s="178"/>
      <c r="J908" s="178"/>
      <c r="K908" s="178"/>
      <c r="L908" s="178"/>
    </row>
    <row r="909" spans="1:12" outlineLevel="1" x14ac:dyDescent="0.2">
      <c r="A909" s="78">
        <v>901</v>
      </c>
      <c r="B909" s="154"/>
      <c r="C909" s="177"/>
      <c r="D909" s="177"/>
      <c r="E909" s="177"/>
      <c r="F909" s="177"/>
      <c r="G909" s="177"/>
      <c r="H909" s="178"/>
      <c r="I909" s="178"/>
      <c r="J909" s="178"/>
      <c r="K909" s="178"/>
      <c r="L909" s="178"/>
    </row>
    <row r="910" spans="1:12" outlineLevel="1" x14ac:dyDescent="0.2">
      <c r="A910" s="78">
        <v>902</v>
      </c>
      <c r="B910" s="154"/>
      <c r="C910" s="177"/>
      <c r="D910" s="177"/>
      <c r="E910" s="177"/>
      <c r="F910" s="177"/>
      <c r="G910" s="177"/>
      <c r="H910" s="178"/>
      <c r="I910" s="178"/>
      <c r="J910" s="178"/>
      <c r="K910" s="178"/>
      <c r="L910" s="178"/>
    </row>
    <row r="911" spans="1:12" outlineLevel="1" x14ac:dyDescent="0.2">
      <c r="A911" s="78">
        <v>903</v>
      </c>
      <c r="B911" s="154"/>
      <c r="C911" s="177"/>
      <c r="D911" s="177"/>
      <c r="E911" s="177"/>
      <c r="F911" s="177"/>
      <c r="G911" s="177"/>
      <c r="H911" s="178"/>
      <c r="I911" s="178"/>
      <c r="J911" s="178"/>
      <c r="K911" s="178"/>
      <c r="L911" s="178"/>
    </row>
    <row r="912" spans="1:12" outlineLevel="1" x14ac:dyDescent="0.2">
      <c r="A912" s="78">
        <v>904</v>
      </c>
      <c r="B912" s="154"/>
      <c r="C912" s="177"/>
      <c r="D912" s="177"/>
      <c r="E912" s="177"/>
      <c r="F912" s="177"/>
      <c r="G912" s="177"/>
      <c r="H912" s="178"/>
      <c r="I912" s="178"/>
      <c r="J912" s="178"/>
      <c r="K912" s="178"/>
      <c r="L912" s="178"/>
    </row>
    <row r="913" spans="1:12" outlineLevel="1" x14ac:dyDescent="0.2">
      <c r="A913" s="78">
        <v>905</v>
      </c>
      <c r="B913" s="154"/>
      <c r="C913" s="177"/>
      <c r="D913" s="177"/>
      <c r="E913" s="177"/>
      <c r="F913" s="177"/>
      <c r="G913" s="177"/>
      <c r="H913" s="178"/>
      <c r="I913" s="178"/>
      <c r="J913" s="178"/>
      <c r="K913" s="178"/>
      <c r="L913" s="178"/>
    </row>
    <row r="914" spans="1:12" outlineLevel="1" x14ac:dyDescent="0.2">
      <c r="A914" s="78">
        <v>906</v>
      </c>
      <c r="B914" s="154"/>
      <c r="C914" s="177"/>
      <c r="D914" s="177"/>
      <c r="E914" s="177"/>
      <c r="F914" s="177"/>
      <c r="G914" s="177"/>
      <c r="H914" s="178"/>
      <c r="I914" s="178"/>
      <c r="J914" s="178"/>
      <c r="K914" s="178"/>
      <c r="L914" s="178"/>
    </row>
    <row r="915" spans="1:12" outlineLevel="1" x14ac:dyDescent="0.2">
      <c r="A915" s="78">
        <v>907</v>
      </c>
      <c r="B915" s="154"/>
      <c r="C915" s="177"/>
      <c r="D915" s="177"/>
      <c r="E915" s="177"/>
      <c r="F915" s="177"/>
      <c r="G915" s="177"/>
      <c r="H915" s="178"/>
      <c r="I915" s="178"/>
      <c r="J915" s="178"/>
      <c r="K915" s="178"/>
      <c r="L915" s="178"/>
    </row>
    <row r="916" spans="1:12" outlineLevel="1" x14ac:dyDescent="0.2">
      <c r="A916" s="78">
        <v>908</v>
      </c>
      <c r="B916" s="154"/>
      <c r="C916" s="177"/>
      <c r="D916" s="177"/>
      <c r="E916" s="177"/>
      <c r="F916" s="177"/>
      <c r="G916" s="177"/>
      <c r="H916" s="178"/>
      <c r="I916" s="178"/>
      <c r="J916" s="178"/>
      <c r="K916" s="178"/>
      <c r="L916" s="178"/>
    </row>
    <row r="917" spans="1:12" outlineLevel="1" x14ac:dyDescent="0.2">
      <c r="A917" s="78">
        <v>909</v>
      </c>
      <c r="B917" s="154"/>
      <c r="C917" s="177"/>
      <c r="D917" s="177"/>
      <c r="E917" s="177"/>
      <c r="F917" s="177"/>
      <c r="G917" s="177"/>
      <c r="H917" s="178"/>
      <c r="I917" s="178"/>
      <c r="J917" s="178"/>
      <c r="K917" s="178"/>
      <c r="L917" s="178"/>
    </row>
    <row r="918" spans="1:12" outlineLevel="1" x14ac:dyDescent="0.2">
      <c r="A918" s="78">
        <v>910</v>
      </c>
      <c r="B918" s="154"/>
      <c r="C918" s="177"/>
      <c r="D918" s="177"/>
      <c r="E918" s="177"/>
      <c r="F918" s="177"/>
      <c r="G918" s="177"/>
      <c r="H918" s="178"/>
      <c r="I918" s="178"/>
      <c r="J918" s="178"/>
      <c r="K918" s="178"/>
      <c r="L918" s="178"/>
    </row>
    <row r="919" spans="1:12" outlineLevel="1" x14ac:dyDescent="0.2">
      <c r="A919" s="78">
        <v>911</v>
      </c>
      <c r="B919" s="154"/>
      <c r="C919" s="177"/>
      <c r="D919" s="177"/>
      <c r="E919" s="177"/>
      <c r="F919" s="177"/>
      <c r="G919" s="177"/>
      <c r="H919" s="178"/>
      <c r="I919" s="178"/>
      <c r="J919" s="178"/>
      <c r="K919" s="178"/>
      <c r="L919" s="178"/>
    </row>
    <row r="920" spans="1:12" outlineLevel="1" x14ac:dyDescent="0.2">
      <c r="A920" s="78">
        <v>912</v>
      </c>
      <c r="B920" s="154"/>
      <c r="C920" s="177"/>
      <c r="D920" s="177"/>
      <c r="E920" s="177"/>
      <c r="F920" s="177"/>
      <c r="G920" s="177"/>
      <c r="H920" s="178"/>
      <c r="I920" s="178"/>
      <c r="J920" s="178"/>
      <c r="K920" s="178"/>
      <c r="L920" s="178"/>
    </row>
    <row r="921" spans="1:12" outlineLevel="1" x14ac:dyDescent="0.2">
      <c r="A921" s="78">
        <v>913</v>
      </c>
      <c r="B921" s="154"/>
      <c r="C921" s="177"/>
      <c r="D921" s="177"/>
      <c r="E921" s="177"/>
      <c r="F921" s="177"/>
      <c r="G921" s="177"/>
      <c r="H921" s="178"/>
      <c r="I921" s="178"/>
      <c r="J921" s="178"/>
      <c r="K921" s="178"/>
      <c r="L921" s="178"/>
    </row>
    <row r="922" spans="1:12" outlineLevel="1" x14ac:dyDescent="0.2">
      <c r="A922" s="78">
        <v>914</v>
      </c>
      <c r="B922" s="154"/>
      <c r="C922" s="177"/>
      <c r="D922" s="177"/>
      <c r="E922" s="177"/>
      <c r="F922" s="177"/>
      <c r="G922" s="177"/>
      <c r="H922" s="178"/>
      <c r="I922" s="178"/>
      <c r="J922" s="178"/>
      <c r="K922" s="178"/>
      <c r="L922" s="178"/>
    </row>
    <row r="923" spans="1:12" outlineLevel="1" x14ac:dyDescent="0.2">
      <c r="A923" s="78">
        <v>915</v>
      </c>
      <c r="B923" s="154"/>
      <c r="C923" s="177"/>
      <c r="D923" s="177"/>
      <c r="E923" s="177"/>
      <c r="F923" s="177"/>
      <c r="G923" s="177"/>
      <c r="H923" s="178"/>
      <c r="I923" s="178"/>
      <c r="J923" s="178"/>
      <c r="K923" s="178"/>
      <c r="L923" s="178"/>
    </row>
    <row r="924" spans="1:12" outlineLevel="1" x14ac:dyDescent="0.2">
      <c r="A924" s="78">
        <v>916</v>
      </c>
      <c r="B924" s="154"/>
      <c r="C924" s="177"/>
      <c r="D924" s="177"/>
      <c r="E924" s="177"/>
      <c r="F924" s="177"/>
      <c r="G924" s="177"/>
      <c r="H924" s="178"/>
      <c r="I924" s="178"/>
      <c r="J924" s="178"/>
      <c r="K924" s="178"/>
      <c r="L924" s="178"/>
    </row>
    <row r="925" spans="1:12" outlineLevel="1" x14ac:dyDescent="0.2">
      <c r="A925" s="78">
        <v>917</v>
      </c>
      <c r="B925" s="154"/>
      <c r="C925" s="177"/>
      <c r="D925" s="177"/>
      <c r="E925" s="177"/>
      <c r="F925" s="177"/>
      <c r="G925" s="177"/>
      <c r="H925" s="178"/>
      <c r="I925" s="178"/>
      <c r="J925" s="178"/>
      <c r="K925" s="178"/>
      <c r="L925" s="178"/>
    </row>
    <row r="926" spans="1:12" outlineLevel="1" x14ac:dyDescent="0.2">
      <c r="A926" s="78">
        <v>918</v>
      </c>
      <c r="B926" s="154"/>
      <c r="C926" s="177"/>
      <c r="D926" s="177"/>
      <c r="E926" s="177"/>
      <c r="F926" s="177"/>
      <c r="G926" s="177"/>
      <c r="H926" s="178"/>
      <c r="I926" s="178"/>
      <c r="J926" s="178"/>
      <c r="K926" s="178"/>
      <c r="L926" s="178"/>
    </row>
    <row r="927" spans="1:12" outlineLevel="1" x14ac:dyDescent="0.2">
      <c r="A927" s="78">
        <v>919</v>
      </c>
      <c r="B927" s="154"/>
      <c r="C927" s="177"/>
      <c r="D927" s="177"/>
      <c r="E927" s="177"/>
      <c r="F927" s="177"/>
      <c r="G927" s="177"/>
      <c r="H927" s="178"/>
      <c r="I927" s="178"/>
      <c r="J927" s="178"/>
      <c r="K927" s="178"/>
      <c r="L927" s="178"/>
    </row>
    <row r="928" spans="1:12" outlineLevel="1" x14ac:dyDescent="0.2">
      <c r="A928" s="78">
        <v>920</v>
      </c>
      <c r="B928" s="154"/>
      <c r="C928" s="177"/>
      <c r="D928" s="177"/>
      <c r="E928" s="177"/>
      <c r="F928" s="177"/>
      <c r="G928" s="177"/>
      <c r="H928" s="178"/>
      <c r="I928" s="178"/>
      <c r="J928" s="178"/>
      <c r="K928" s="178"/>
      <c r="L928" s="178"/>
    </row>
    <row r="929" spans="1:12" outlineLevel="1" x14ac:dyDescent="0.2">
      <c r="A929" s="78">
        <v>921</v>
      </c>
      <c r="B929" s="154"/>
      <c r="C929" s="177"/>
      <c r="D929" s="177"/>
      <c r="E929" s="177"/>
      <c r="F929" s="177"/>
      <c r="G929" s="177"/>
      <c r="H929" s="178"/>
      <c r="I929" s="178"/>
      <c r="J929" s="178"/>
      <c r="K929" s="178"/>
      <c r="L929" s="178"/>
    </row>
    <row r="930" spans="1:12" outlineLevel="1" x14ac:dyDescent="0.2">
      <c r="A930" s="78">
        <v>922</v>
      </c>
      <c r="B930" s="154"/>
      <c r="C930" s="177"/>
      <c r="D930" s="177"/>
      <c r="E930" s="177"/>
      <c r="F930" s="177"/>
      <c r="G930" s="177"/>
      <c r="H930" s="178"/>
      <c r="I930" s="178"/>
      <c r="J930" s="178"/>
      <c r="K930" s="178"/>
      <c r="L930" s="178"/>
    </row>
    <row r="931" spans="1:12" outlineLevel="1" x14ac:dyDescent="0.2">
      <c r="A931" s="78">
        <v>923</v>
      </c>
      <c r="B931" s="154"/>
      <c r="C931" s="177"/>
      <c r="D931" s="177"/>
      <c r="E931" s="177"/>
      <c r="F931" s="177"/>
      <c r="G931" s="177"/>
      <c r="H931" s="178"/>
      <c r="I931" s="178"/>
      <c r="J931" s="178"/>
      <c r="K931" s="178"/>
      <c r="L931" s="178"/>
    </row>
    <row r="932" spans="1:12" outlineLevel="1" x14ac:dyDescent="0.2">
      <c r="A932" s="78">
        <v>924</v>
      </c>
      <c r="B932" s="154"/>
      <c r="C932" s="177"/>
      <c r="D932" s="177"/>
      <c r="E932" s="177"/>
      <c r="F932" s="177"/>
      <c r="G932" s="177"/>
      <c r="H932" s="178"/>
      <c r="I932" s="178"/>
      <c r="J932" s="178"/>
      <c r="K932" s="178"/>
      <c r="L932" s="178"/>
    </row>
    <row r="933" spans="1:12" outlineLevel="1" x14ac:dyDescent="0.2">
      <c r="A933" s="78">
        <v>925</v>
      </c>
      <c r="B933" s="154"/>
      <c r="C933" s="177"/>
      <c r="D933" s="177"/>
      <c r="E933" s="177"/>
      <c r="F933" s="177"/>
      <c r="G933" s="177"/>
      <c r="H933" s="178"/>
      <c r="I933" s="178"/>
      <c r="J933" s="178"/>
      <c r="K933" s="178"/>
      <c r="L933" s="178"/>
    </row>
    <row r="934" spans="1:12" outlineLevel="1" x14ac:dyDescent="0.2">
      <c r="A934" s="78">
        <v>926</v>
      </c>
      <c r="B934" s="154"/>
      <c r="C934" s="177"/>
      <c r="D934" s="177"/>
      <c r="E934" s="177"/>
      <c r="F934" s="177"/>
      <c r="G934" s="177"/>
      <c r="H934" s="178"/>
      <c r="I934" s="178"/>
      <c r="J934" s="178"/>
      <c r="K934" s="178"/>
      <c r="L934" s="178"/>
    </row>
    <row r="935" spans="1:12" outlineLevel="1" x14ac:dyDescent="0.2">
      <c r="A935" s="78">
        <v>927</v>
      </c>
      <c r="B935" s="154"/>
      <c r="C935" s="177"/>
      <c r="D935" s="177"/>
      <c r="E935" s="177"/>
      <c r="F935" s="177"/>
      <c r="G935" s="177"/>
      <c r="H935" s="178"/>
      <c r="I935" s="178"/>
      <c r="J935" s="178"/>
      <c r="K935" s="178"/>
      <c r="L935" s="178"/>
    </row>
    <row r="936" spans="1:12" outlineLevel="1" x14ac:dyDescent="0.2">
      <c r="A936" s="78">
        <v>928</v>
      </c>
      <c r="B936" s="154"/>
      <c r="C936" s="177"/>
      <c r="D936" s="177"/>
      <c r="E936" s="177"/>
      <c r="F936" s="177"/>
      <c r="G936" s="177"/>
      <c r="H936" s="178"/>
      <c r="I936" s="178"/>
      <c r="J936" s="178"/>
      <c r="K936" s="178"/>
      <c r="L936" s="178"/>
    </row>
    <row r="937" spans="1:12" outlineLevel="1" x14ac:dyDescent="0.2">
      <c r="A937" s="78">
        <v>929</v>
      </c>
      <c r="B937" s="154"/>
      <c r="C937" s="177"/>
      <c r="D937" s="177"/>
      <c r="E937" s="177"/>
      <c r="F937" s="177"/>
      <c r="G937" s="177"/>
      <c r="H937" s="178"/>
      <c r="I937" s="178"/>
      <c r="J937" s="178"/>
      <c r="K937" s="178"/>
      <c r="L937" s="178"/>
    </row>
    <row r="938" spans="1:12" outlineLevel="1" x14ac:dyDescent="0.2">
      <c r="A938" s="78">
        <v>930</v>
      </c>
      <c r="B938" s="154"/>
      <c r="C938" s="177"/>
      <c r="D938" s="177"/>
      <c r="E938" s="177"/>
      <c r="F938" s="177"/>
      <c r="G938" s="177"/>
      <c r="H938" s="178"/>
      <c r="I938" s="178"/>
      <c r="J938" s="178"/>
      <c r="K938" s="178"/>
      <c r="L938" s="178"/>
    </row>
    <row r="939" spans="1:12" outlineLevel="1" x14ac:dyDescent="0.2">
      <c r="A939" s="78">
        <v>931</v>
      </c>
      <c r="B939" s="154"/>
      <c r="C939" s="177"/>
      <c r="D939" s="177"/>
      <c r="E939" s="177"/>
      <c r="F939" s="177"/>
      <c r="G939" s="177"/>
      <c r="H939" s="178"/>
      <c r="I939" s="178"/>
      <c r="J939" s="178"/>
      <c r="K939" s="178"/>
      <c r="L939" s="178"/>
    </row>
    <row r="940" spans="1:12" outlineLevel="1" x14ac:dyDescent="0.2">
      <c r="A940" s="78">
        <v>932</v>
      </c>
      <c r="B940" s="154"/>
      <c r="C940" s="177"/>
      <c r="D940" s="177"/>
      <c r="E940" s="177"/>
      <c r="F940" s="177"/>
      <c r="G940" s="177"/>
      <c r="H940" s="178"/>
      <c r="I940" s="178"/>
      <c r="J940" s="178"/>
      <c r="K940" s="178"/>
      <c r="L940" s="178"/>
    </row>
    <row r="941" spans="1:12" outlineLevel="1" x14ac:dyDescent="0.2">
      <c r="A941" s="78">
        <v>933</v>
      </c>
      <c r="B941" s="154"/>
      <c r="C941" s="177"/>
      <c r="D941" s="177"/>
      <c r="E941" s="177"/>
      <c r="F941" s="177"/>
      <c r="G941" s="177"/>
      <c r="H941" s="178"/>
      <c r="I941" s="178"/>
      <c r="J941" s="178"/>
      <c r="K941" s="178"/>
      <c r="L941" s="178"/>
    </row>
    <row r="942" spans="1:12" outlineLevel="1" x14ac:dyDescent="0.2">
      <c r="A942" s="78">
        <v>934</v>
      </c>
      <c r="B942" s="154"/>
      <c r="C942" s="177"/>
      <c r="D942" s="177"/>
      <c r="E942" s="177"/>
      <c r="F942" s="177"/>
      <c r="G942" s="177"/>
      <c r="H942" s="178"/>
      <c r="I942" s="178"/>
      <c r="J942" s="178"/>
      <c r="K942" s="178"/>
      <c r="L942" s="178"/>
    </row>
    <row r="943" spans="1:12" outlineLevel="1" x14ac:dyDescent="0.2">
      <c r="A943" s="78">
        <v>935</v>
      </c>
      <c r="B943" s="154"/>
      <c r="C943" s="177"/>
      <c r="D943" s="177"/>
      <c r="E943" s="177"/>
      <c r="F943" s="177"/>
      <c r="G943" s="177"/>
      <c r="H943" s="178"/>
      <c r="I943" s="178"/>
      <c r="J943" s="178"/>
      <c r="K943" s="178"/>
      <c r="L943" s="178"/>
    </row>
    <row r="944" spans="1:12" outlineLevel="1" x14ac:dyDescent="0.2">
      <c r="A944" s="78">
        <v>936</v>
      </c>
      <c r="B944" s="154"/>
      <c r="C944" s="177"/>
      <c r="D944" s="177"/>
      <c r="E944" s="177"/>
      <c r="F944" s="177"/>
      <c r="G944" s="177"/>
      <c r="H944" s="178"/>
      <c r="I944" s="178"/>
      <c r="J944" s="178"/>
      <c r="K944" s="178"/>
      <c r="L944" s="178"/>
    </row>
    <row r="945" spans="1:12" outlineLevel="1" x14ac:dyDescent="0.2">
      <c r="A945" s="78">
        <v>937</v>
      </c>
      <c r="B945" s="154"/>
      <c r="C945" s="177"/>
      <c r="D945" s="177"/>
      <c r="E945" s="177"/>
      <c r="F945" s="177"/>
      <c r="G945" s="177"/>
      <c r="H945" s="178"/>
      <c r="I945" s="178"/>
      <c r="J945" s="178"/>
      <c r="K945" s="178"/>
      <c r="L945" s="178"/>
    </row>
    <row r="946" spans="1:12" outlineLevel="1" x14ac:dyDescent="0.2">
      <c r="A946" s="78">
        <v>938</v>
      </c>
      <c r="B946" s="154"/>
      <c r="C946" s="177"/>
      <c r="D946" s="177"/>
      <c r="E946" s="177"/>
      <c r="F946" s="177"/>
      <c r="G946" s="177"/>
      <c r="H946" s="178"/>
      <c r="I946" s="178"/>
      <c r="J946" s="178"/>
      <c r="K946" s="178"/>
      <c r="L946" s="178"/>
    </row>
    <row r="947" spans="1:12" outlineLevel="1" x14ac:dyDescent="0.2">
      <c r="A947" s="78">
        <v>939</v>
      </c>
      <c r="B947" s="154"/>
      <c r="C947" s="177"/>
      <c r="D947" s="177"/>
      <c r="E947" s="177"/>
      <c r="F947" s="177"/>
      <c r="G947" s="177"/>
      <c r="H947" s="178"/>
      <c r="I947" s="178"/>
      <c r="J947" s="178"/>
      <c r="K947" s="178"/>
      <c r="L947" s="178"/>
    </row>
    <row r="948" spans="1:12" outlineLevel="1" x14ac:dyDescent="0.2">
      <c r="A948" s="78">
        <v>940</v>
      </c>
      <c r="B948" s="154"/>
      <c r="C948" s="177"/>
      <c r="D948" s="177"/>
      <c r="E948" s="177"/>
      <c r="F948" s="177"/>
      <c r="G948" s="177"/>
      <c r="H948" s="178"/>
      <c r="I948" s="178"/>
      <c r="J948" s="178"/>
      <c r="K948" s="178"/>
      <c r="L948" s="178"/>
    </row>
    <row r="949" spans="1:12" outlineLevel="1" x14ac:dyDescent="0.2">
      <c r="A949" s="78">
        <v>941</v>
      </c>
      <c r="B949" s="154"/>
      <c r="C949" s="177"/>
      <c r="D949" s="177"/>
      <c r="E949" s="177"/>
      <c r="F949" s="177"/>
      <c r="G949" s="177"/>
      <c r="H949" s="178"/>
      <c r="I949" s="178"/>
      <c r="J949" s="178"/>
      <c r="K949" s="178"/>
      <c r="L949" s="178"/>
    </row>
    <row r="950" spans="1:12" outlineLevel="1" x14ac:dyDescent="0.2">
      <c r="A950" s="78">
        <v>942</v>
      </c>
      <c r="B950" s="154"/>
      <c r="C950" s="177"/>
      <c r="D950" s="177"/>
      <c r="E950" s="177"/>
      <c r="F950" s="177"/>
      <c r="G950" s="177"/>
      <c r="H950" s="178"/>
      <c r="I950" s="178"/>
      <c r="J950" s="178"/>
      <c r="K950" s="178"/>
      <c r="L950" s="178"/>
    </row>
    <row r="951" spans="1:12" outlineLevel="1" x14ac:dyDescent="0.2">
      <c r="A951" s="78">
        <v>943</v>
      </c>
      <c r="B951" s="154"/>
      <c r="C951" s="177"/>
      <c r="D951" s="177"/>
      <c r="E951" s="177"/>
      <c r="F951" s="177"/>
      <c r="G951" s="177"/>
      <c r="H951" s="178"/>
      <c r="I951" s="178"/>
      <c r="J951" s="178"/>
      <c r="K951" s="178"/>
      <c r="L951" s="178"/>
    </row>
    <row r="952" spans="1:12" outlineLevel="1" x14ac:dyDescent="0.2">
      <c r="A952" s="78">
        <v>944</v>
      </c>
      <c r="B952" s="154"/>
      <c r="C952" s="177"/>
      <c r="D952" s="177"/>
      <c r="E952" s="177"/>
      <c r="F952" s="177"/>
      <c r="G952" s="177"/>
      <c r="H952" s="178"/>
      <c r="I952" s="178"/>
      <c r="J952" s="178"/>
      <c r="K952" s="178"/>
      <c r="L952" s="178"/>
    </row>
    <row r="953" spans="1:12" outlineLevel="1" x14ac:dyDescent="0.2">
      <c r="A953" s="78">
        <v>945</v>
      </c>
      <c r="B953" s="154"/>
      <c r="C953" s="177"/>
      <c r="D953" s="177"/>
      <c r="E953" s="177"/>
      <c r="F953" s="177"/>
      <c r="G953" s="177"/>
      <c r="H953" s="178"/>
      <c r="I953" s="178"/>
      <c r="J953" s="178"/>
      <c r="K953" s="178"/>
      <c r="L953" s="178"/>
    </row>
    <row r="954" spans="1:12" outlineLevel="1" x14ac:dyDescent="0.2">
      <c r="A954" s="78">
        <v>946</v>
      </c>
      <c r="B954" s="154"/>
      <c r="C954" s="177"/>
      <c r="D954" s="177"/>
      <c r="E954" s="177"/>
      <c r="F954" s="177"/>
      <c r="G954" s="177"/>
      <c r="H954" s="178"/>
      <c r="I954" s="178"/>
      <c r="J954" s="178"/>
      <c r="K954" s="178"/>
      <c r="L954" s="178"/>
    </row>
    <row r="955" spans="1:12" outlineLevel="1" x14ac:dyDescent="0.2">
      <c r="A955" s="78">
        <v>947</v>
      </c>
      <c r="B955" s="154"/>
      <c r="C955" s="177"/>
      <c r="D955" s="177"/>
      <c r="E955" s="177"/>
      <c r="F955" s="177"/>
      <c r="G955" s="177"/>
      <c r="H955" s="178"/>
      <c r="I955" s="178"/>
      <c r="J955" s="178"/>
      <c r="K955" s="178"/>
      <c r="L955" s="178"/>
    </row>
    <row r="956" spans="1:12" outlineLevel="1" x14ac:dyDescent="0.2">
      <c r="A956" s="78">
        <v>948</v>
      </c>
      <c r="B956" s="154"/>
      <c r="C956" s="177"/>
      <c r="D956" s="177"/>
      <c r="E956" s="177"/>
      <c r="F956" s="177"/>
      <c r="G956" s="177"/>
      <c r="H956" s="178"/>
      <c r="I956" s="178"/>
      <c r="J956" s="178"/>
      <c r="K956" s="178"/>
      <c r="L956" s="178"/>
    </row>
    <row r="957" spans="1:12" outlineLevel="1" x14ac:dyDescent="0.2">
      <c r="A957" s="78">
        <v>949</v>
      </c>
      <c r="B957" s="154"/>
      <c r="C957" s="177"/>
      <c r="D957" s="177"/>
      <c r="E957" s="177"/>
      <c r="F957" s="177"/>
      <c r="G957" s="177"/>
      <c r="H957" s="178"/>
      <c r="I957" s="178"/>
      <c r="J957" s="178"/>
      <c r="K957" s="178"/>
      <c r="L957" s="178"/>
    </row>
    <row r="958" spans="1:12" outlineLevel="1" x14ac:dyDescent="0.2">
      <c r="A958" s="78">
        <v>950</v>
      </c>
      <c r="B958" s="154"/>
      <c r="C958" s="177"/>
      <c r="D958" s="177"/>
      <c r="E958" s="177"/>
      <c r="F958" s="177"/>
      <c r="G958" s="177"/>
      <c r="H958" s="178"/>
      <c r="I958" s="178"/>
      <c r="J958" s="178"/>
      <c r="K958" s="178"/>
      <c r="L958" s="178"/>
    </row>
    <row r="959" spans="1:12" outlineLevel="1" x14ac:dyDescent="0.2">
      <c r="A959" s="78">
        <v>951</v>
      </c>
      <c r="B959" s="154"/>
      <c r="C959" s="177"/>
      <c r="D959" s="177"/>
      <c r="E959" s="177"/>
      <c r="F959" s="177"/>
      <c r="G959" s="177"/>
      <c r="H959" s="178"/>
      <c r="I959" s="178"/>
      <c r="J959" s="178"/>
      <c r="K959" s="178"/>
      <c r="L959" s="178"/>
    </row>
    <row r="960" spans="1:12" outlineLevel="1" x14ac:dyDescent="0.2">
      <c r="A960" s="78">
        <v>952</v>
      </c>
      <c r="B960" s="154"/>
      <c r="C960" s="177"/>
      <c r="D960" s="177"/>
      <c r="E960" s="177"/>
      <c r="F960" s="177"/>
      <c r="G960" s="177"/>
      <c r="H960" s="178"/>
      <c r="I960" s="178"/>
      <c r="J960" s="178"/>
      <c r="K960" s="178"/>
      <c r="L960" s="178"/>
    </row>
    <row r="961" spans="1:12" outlineLevel="1" x14ac:dyDescent="0.2">
      <c r="A961" s="78">
        <v>953</v>
      </c>
      <c r="B961" s="154"/>
      <c r="C961" s="177"/>
      <c r="D961" s="177"/>
      <c r="E961" s="177"/>
      <c r="F961" s="177"/>
      <c r="G961" s="177"/>
      <c r="H961" s="178"/>
      <c r="I961" s="178"/>
      <c r="J961" s="178"/>
      <c r="K961" s="178"/>
      <c r="L961" s="178"/>
    </row>
    <row r="962" spans="1:12" outlineLevel="1" x14ac:dyDescent="0.2">
      <c r="A962" s="78">
        <v>954</v>
      </c>
      <c r="B962" s="154"/>
      <c r="C962" s="177"/>
      <c r="D962" s="177"/>
      <c r="E962" s="177"/>
      <c r="F962" s="177"/>
      <c r="G962" s="177"/>
      <c r="H962" s="178"/>
      <c r="I962" s="178"/>
      <c r="J962" s="178"/>
      <c r="K962" s="178"/>
      <c r="L962" s="178"/>
    </row>
    <row r="963" spans="1:12" outlineLevel="1" x14ac:dyDescent="0.2">
      <c r="A963" s="78">
        <v>955</v>
      </c>
      <c r="B963" s="154"/>
      <c r="C963" s="177"/>
      <c r="D963" s="177"/>
      <c r="E963" s="177"/>
      <c r="F963" s="177"/>
      <c r="G963" s="177"/>
      <c r="H963" s="178"/>
      <c r="I963" s="178"/>
      <c r="J963" s="178"/>
      <c r="K963" s="178"/>
      <c r="L963" s="178"/>
    </row>
    <row r="964" spans="1:12" outlineLevel="1" x14ac:dyDescent="0.2">
      <c r="A964" s="78">
        <v>956</v>
      </c>
      <c r="B964" s="154"/>
      <c r="C964" s="177"/>
      <c r="D964" s="177"/>
      <c r="E964" s="177"/>
      <c r="F964" s="177"/>
      <c r="G964" s="177"/>
      <c r="H964" s="178"/>
      <c r="I964" s="178"/>
      <c r="J964" s="178"/>
      <c r="K964" s="178"/>
      <c r="L964" s="178"/>
    </row>
    <row r="965" spans="1:12" outlineLevel="1" x14ac:dyDescent="0.2">
      <c r="A965" s="78">
        <v>957</v>
      </c>
      <c r="B965" s="154"/>
      <c r="C965" s="177"/>
      <c r="D965" s="177"/>
      <c r="E965" s="177"/>
      <c r="F965" s="177"/>
      <c r="G965" s="177"/>
      <c r="H965" s="178"/>
      <c r="I965" s="178"/>
      <c r="J965" s="178"/>
      <c r="K965" s="178"/>
      <c r="L965" s="178"/>
    </row>
    <row r="966" spans="1:12" outlineLevel="1" x14ac:dyDescent="0.2">
      <c r="A966" s="78">
        <v>958</v>
      </c>
      <c r="B966" s="154"/>
      <c r="C966" s="177"/>
      <c r="D966" s="177"/>
      <c r="E966" s="177"/>
      <c r="F966" s="177"/>
      <c r="G966" s="177"/>
      <c r="H966" s="178"/>
      <c r="I966" s="178"/>
      <c r="J966" s="178"/>
      <c r="K966" s="178"/>
      <c r="L966" s="178"/>
    </row>
    <row r="967" spans="1:12" outlineLevel="1" x14ac:dyDescent="0.2">
      <c r="A967" s="78">
        <v>959</v>
      </c>
      <c r="B967" s="154"/>
      <c r="C967" s="177"/>
      <c r="D967" s="177"/>
      <c r="E967" s="177"/>
      <c r="F967" s="177"/>
      <c r="G967" s="177"/>
      <c r="H967" s="178"/>
      <c r="I967" s="178"/>
      <c r="J967" s="178"/>
      <c r="K967" s="178"/>
      <c r="L967" s="178"/>
    </row>
    <row r="968" spans="1:12" outlineLevel="1" x14ac:dyDescent="0.2">
      <c r="A968" s="78">
        <v>960</v>
      </c>
      <c r="B968" s="154"/>
      <c r="C968" s="177"/>
      <c r="D968" s="177"/>
      <c r="E968" s="177"/>
      <c r="F968" s="177"/>
      <c r="G968" s="177"/>
      <c r="H968" s="178"/>
      <c r="I968" s="178"/>
      <c r="J968" s="178"/>
      <c r="K968" s="178"/>
      <c r="L968" s="178"/>
    </row>
    <row r="969" spans="1:12" outlineLevel="1" x14ac:dyDescent="0.2">
      <c r="A969" s="78">
        <v>961</v>
      </c>
      <c r="B969" s="154"/>
      <c r="C969" s="177"/>
      <c r="D969" s="177"/>
      <c r="E969" s="177"/>
      <c r="F969" s="177"/>
      <c r="G969" s="177"/>
      <c r="H969" s="178"/>
      <c r="I969" s="178"/>
      <c r="J969" s="178"/>
      <c r="K969" s="178"/>
      <c r="L969" s="178"/>
    </row>
    <row r="970" spans="1:12" outlineLevel="1" x14ac:dyDescent="0.2">
      <c r="A970" s="78">
        <v>962</v>
      </c>
      <c r="B970" s="154"/>
      <c r="C970" s="177"/>
      <c r="D970" s="177"/>
      <c r="E970" s="177"/>
      <c r="F970" s="177"/>
      <c r="G970" s="177"/>
      <c r="H970" s="178"/>
      <c r="I970" s="178"/>
      <c r="J970" s="178"/>
      <c r="K970" s="178"/>
      <c r="L970" s="178"/>
    </row>
    <row r="971" spans="1:12" outlineLevel="1" x14ac:dyDescent="0.2">
      <c r="A971" s="78">
        <v>963</v>
      </c>
      <c r="B971" s="154"/>
      <c r="C971" s="177"/>
      <c r="D971" s="177"/>
      <c r="E971" s="177"/>
      <c r="F971" s="177"/>
      <c r="G971" s="177"/>
      <c r="H971" s="178"/>
      <c r="I971" s="178"/>
      <c r="J971" s="178"/>
      <c r="K971" s="178"/>
      <c r="L971" s="178"/>
    </row>
    <row r="972" spans="1:12" outlineLevel="1" x14ac:dyDescent="0.2">
      <c r="A972" s="78">
        <v>964</v>
      </c>
      <c r="B972" s="154"/>
      <c r="C972" s="177"/>
      <c r="D972" s="177"/>
      <c r="E972" s="177"/>
      <c r="F972" s="177"/>
      <c r="G972" s="177"/>
      <c r="H972" s="178"/>
      <c r="I972" s="178"/>
      <c r="J972" s="178"/>
      <c r="K972" s="178"/>
      <c r="L972" s="178"/>
    </row>
    <row r="973" spans="1:12" outlineLevel="1" x14ac:dyDescent="0.2">
      <c r="A973" s="78">
        <v>965</v>
      </c>
      <c r="B973" s="154"/>
      <c r="C973" s="177"/>
      <c r="D973" s="177"/>
      <c r="E973" s="177"/>
      <c r="F973" s="177"/>
      <c r="G973" s="177"/>
      <c r="H973" s="178"/>
      <c r="I973" s="178"/>
      <c r="J973" s="178"/>
      <c r="K973" s="178"/>
      <c r="L973" s="178"/>
    </row>
    <row r="974" spans="1:12" outlineLevel="1" x14ac:dyDescent="0.2">
      <c r="A974" s="78">
        <v>966</v>
      </c>
      <c r="B974" s="154"/>
      <c r="C974" s="177"/>
      <c r="D974" s="177"/>
      <c r="E974" s="177"/>
      <c r="F974" s="177"/>
      <c r="G974" s="177"/>
      <c r="H974" s="178"/>
      <c r="I974" s="178"/>
      <c r="J974" s="178"/>
      <c r="K974" s="178"/>
      <c r="L974" s="178"/>
    </row>
    <row r="975" spans="1:12" outlineLevel="1" x14ac:dyDescent="0.2">
      <c r="A975" s="78">
        <v>967</v>
      </c>
      <c r="B975" s="154"/>
      <c r="C975" s="177"/>
      <c r="D975" s="177"/>
      <c r="E975" s="177"/>
      <c r="F975" s="177"/>
      <c r="G975" s="177"/>
      <c r="H975" s="178"/>
      <c r="I975" s="178"/>
      <c r="J975" s="178"/>
      <c r="K975" s="178"/>
      <c r="L975" s="178"/>
    </row>
    <row r="976" spans="1:12" outlineLevel="1" x14ac:dyDescent="0.2">
      <c r="A976" s="78">
        <v>968</v>
      </c>
      <c r="B976" s="154"/>
      <c r="C976" s="177"/>
      <c r="D976" s="177"/>
      <c r="E976" s="177"/>
      <c r="F976" s="177"/>
      <c r="G976" s="177"/>
      <c r="H976" s="178"/>
      <c r="I976" s="178"/>
      <c r="J976" s="178"/>
      <c r="K976" s="178"/>
      <c r="L976" s="178"/>
    </row>
    <row r="977" spans="1:12" outlineLevel="1" x14ac:dyDescent="0.2">
      <c r="A977" s="78">
        <v>969</v>
      </c>
      <c r="B977" s="154"/>
      <c r="C977" s="177"/>
      <c r="D977" s="177"/>
      <c r="E977" s="177"/>
      <c r="F977" s="177"/>
      <c r="G977" s="177"/>
      <c r="H977" s="178"/>
      <c r="I977" s="178"/>
      <c r="J977" s="178"/>
      <c r="K977" s="178"/>
      <c r="L977" s="178"/>
    </row>
    <row r="978" spans="1:12" outlineLevel="1" x14ac:dyDescent="0.2">
      <c r="A978" s="78">
        <v>970</v>
      </c>
      <c r="B978" s="154"/>
      <c r="C978" s="177"/>
      <c r="D978" s="177"/>
      <c r="E978" s="177"/>
      <c r="F978" s="177"/>
      <c r="G978" s="177"/>
      <c r="H978" s="178"/>
      <c r="I978" s="178"/>
      <c r="J978" s="178"/>
      <c r="K978" s="178"/>
      <c r="L978" s="178"/>
    </row>
    <row r="979" spans="1:12" outlineLevel="1" x14ac:dyDescent="0.2">
      <c r="A979" s="78">
        <v>971</v>
      </c>
      <c r="B979" s="154"/>
      <c r="C979" s="177"/>
      <c r="D979" s="177"/>
      <c r="E979" s="177"/>
      <c r="F979" s="177"/>
      <c r="G979" s="177"/>
      <c r="H979" s="178"/>
      <c r="I979" s="178"/>
      <c r="J979" s="178"/>
      <c r="K979" s="178"/>
      <c r="L979" s="178"/>
    </row>
    <row r="980" spans="1:12" outlineLevel="1" x14ac:dyDescent="0.2">
      <c r="A980" s="78">
        <v>972</v>
      </c>
      <c r="B980" s="154"/>
      <c r="C980" s="177"/>
      <c r="D980" s="177"/>
      <c r="E980" s="177"/>
      <c r="F980" s="177"/>
      <c r="G980" s="177"/>
      <c r="H980" s="178"/>
      <c r="I980" s="178"/>
      <c r="J980" s="178"/>
      <c r="K980" s="178"/>
      <c r="L980" s="178"/>
    </row>
    <row r="981" spans="1:12" outlineLevel="1" x14ac:dyDescent="0.2">
      <c r="A981" s="78">
        <v>973</v>
      </c>
      <c r="B981" s="154"/>
      <c r="C981" s="177"/>
      <c r="D981" s="177"/>
      <c r="E981" s="177"/>
      <c r="F981" s="177"/>
      <c r="G981" s="177"/>
      <c r="H981" s="178"/>
      <c r="I981" s="178"/>
      <c r="J981" s="178"/>
      <c r="K981" s="178"/>
      <c r="L981" s="178"/>
    </row>
    <row r="982" spans="1:12" outlineLevel="1" x14ac:dyDescent="0.2">
      <c r="A982" s="78">
        <v>974</v>
      </c>
      <c r="B982" s="154"/>
      <c r="C982" s="177"/>
      <c r="D982" s="177"/>
      <c r="E982" s="177"/>
      <c r="F982" s="177"/>
      <c r="G982" s="177"/>
      <c r="H982" s="178"/>
      <c r="I982" s="178"/>
      <c r="J982" s="178"/>
      <c r="K982" s="178"/>
      <c r="L982" s="178"/>
    </row>
    <row r="983" spans="1:12" outlineLevel="1" x14ac:dyDescent="0.2">
      <c r="A983" s="78">
        <v>975</v>
      </c>
      <c r="B983" s="154"/>
      <c r="C983" s="177"/>
      <c r="D983" s="177"/>
      <c r="E983" s="177"/>
      <c r="F983" s="177"/>
      <c r="G983" s="177"/>
      <c r="H983" s="178"/>
      <c r="I983" s="178"/>
      <c r="J983" s="178"/>
      <c r="K983" s="178"/>
      <c r="L983" s="178"/>
    </row>
    <row r="984" spans="1:12" outlineLevel="1" x14ac:dyDescent="0.2">
      <c r="A984" s="78">
        <v>976</v>
      </c>
      <c r="B984" s="154"/>
      <c r="C984" s="177"/>
      <c r="D984" s="177"/>
      <c r="E984" s="177"/>
      <c r="F984" s="177"/>
      <c r="G984" s="177"/>
      <c r="H984" s="178"/>
      <c r="I984" s="178"/>
      <c r="J984" s="178"/>
      <c r="K984" s="178"/>
      <c r="L984" s="178"/>
    </row>
    <row r="985" spans="1:12" outlineLevel="1" x14ac:dyDescent="0.2">
      <c r="A985" s="78">
        <v>977</v>
      </c>
      <c r="B985" s="154"/>
      <c r="C985" s="177"/>
      <c r="D985" s="177"/>
      <c r="E985" s="177"/>
      <c r="F985" s="177"/>
      <c r="G985" s="177"/>
      <c r="H985" s="178"/>
      <c r="I985" s="178"/>
      <c r="J985" s="178"/>
      <c r="K985" s="178"/>
      <c r="L985" s="178"/>
    </row>
    <row r="986" spans="1:12" outlineLevel="1" x14ac:dyDescent="0.2">
      <c r="A986" s="78">
        <v>978</v>
      </c>
      <c r="B986" s="154"/>
      <c r="C986" s="177"/>
      <c r="D986" s="177"/>
      <c r="E986" s="177"/>
      <c r="F986" s="177"/>
      <c r="G986" s="177"/>
      <c r="H986" s="178"/>
      <c r="I986" s="178"/>
      <c r="J986" s="178"/>
      <c r="K986" s="178"/>
      <c r="L986" s="178"/>
    </row>
    <row r="987" spans="1:12" outlineLevel="1" x14ac:dyDescent="0.2">
      <c r="A987" s="78">
        <v>979</v>
      </c>
      <c r="B987" s="154"/>
      <c r="C987" s="177"/>
      <c r="D987" s="177"/>
      <c r="E987" s="177"/>
      <c r="F987" s="177"/>
      <c r="G987" s="177"/>
      <c r="H987" s="178"/>
      <c r="I987" s="178"/>
      <c r="J987" s="178"/>
      <c r="K987" s="178"/>
      <c r="L987" s="178"/>
    </row>
    <row r="988" spans="1:12" outlineLevel="1" x14ac:dyDescent="0.2">
      <c r="A988" s="78">
        <v>980</v>
      </c>
      <c r="B988" s="154"/>
      <c r="C988" s="177"/>
      <c r="D988" s="177"/>
      <c r="E988" s="177"/>
      <c r="F988" s="177"/>
      <c r="G988" s="177"/>
      <c r="H988" s="178"/>
      <c r="I988" s="178"/>
      <c r="J988" s="178"/>
      <c r="K988" s="178"/>
      <c r="L988" s="178"/>
    </row>
    <row r="989" spans="1:12" outlineLevel="1" x14ac:dyDescent="0.2">
      <c r="A989" s="78">
        <v>981</v>
      </c>
      <c r="B989" s="154"/>
      <c r="C989" s="177"/>
      <c r="D989" s="177"/>
      <c r="E989" s="177"/>
      <c r="F989" s="177"/>
      <c r="G989" s="177"/>
      <c r="H989" s="178"/>
      <c r="I989" s="178"/>
      <c r="J989" s="178"/>
      <c r="K989" s="178"/>
      <c r="L989" s="178"/>
    </row>
    <row r="990" spans="1:12" outlineLevel="1" x14ac:dyDescent="0.2">
      <c r="A990" s="78">
        <v>982</v>
      </c>
      <c r="B990" s="154"/>
      <c r="C990" s="177"/>
      <c r="D990" s="177"/>
      <c r="E990" s="177"/>
      <c r="F990" s="177"/>
      <c r="G990" s="177"/>
      <c r="H990" s="178"/>
      <c r="I990" s="178"/>
      <c r="J990" s="178"/>
      <c r="K990" s="178"/>
      <c r="L990" s="178"/>
    </row>
    <row r="991" spans="1:12" outlineLevel="1" x14ac:dyDescent="0.2">
      <c r="A991" s="78">
        <v>983</v>
      </c>
      <c r="B991" s="154"/>
      <c r="C991" s="177"/>
      <c r="D991" s="177"/>
      <c r="E991" s="177"/>
      <c r="F991" s="177"/>
      <c r="G991" s="177"/>
      <c r="H991" s="178"/>
      <c r="I991" s="178"/>
      <c r="J991" s="178"/>
      <c r="K991" s="178"/>
      <c r="L991" s="178"/>
    </row>
    <row r="992" spans="1:12" outlineLevel="1" x14ac:dyDescent="0.2">
      <c r="A992" s="78">
        <v>984</v>
      </c>
      <c r="B992" s="154"/>
      <c r="C992" s="177"/>
      <c r="D992" s="177"/>
      <c r="E992" s="177"/>
      <c r="F992" s="177"/>
      <c r="G992" s="177"/>
      <c r="H992" s="178"/>
      <c r="I992" s="178"/>
      <c r="J992" s="178"/>
      <c r="K992" s="178"/>
      <c r="L992" s="178"/>
    </row>
    <row r="993" spans="1:12" outlineLevel="1" x14ac:dyDescent="0.2">
      <c r="A993" s="78">
        <v>985</v>
      </c>
      <c r="B993" s="154"/>
      <c r="C993" s="177"/>
      <c r="D993" s="177"/>
      <c r="E993" s="177"/>
      <c r="F993" s="177"/>
      <c r="G993" s="177"/>
      <c r="H993" s="178"/>
      <c r="I993" s="178"/>
      <c r="J993" s="178"/>
      <c r="K993" s="178"/>
      <c r="L993" s="178"/>
    </row>
    <row r="994" spans="1:12" outlineLevel="1" x14ac:dyDescent="0.2">
      <c r="A994" s="78">
        <v>986</v>
      </c>
      <c r="B994" s="154"/>
      <c r="C994" s="177"/>
      <c r="D994" s="177"/>
      <c r="E994" s="177"/>
      <c r="F994" s="177"/>
      <c r="G994" s="177"/>
      <c r="H994" s="178"/>
      <c r="I994" s="178"/>
      <c r="J994" s="178"/>
      <c r="K994" s="178"/>
      <c r="L994" s="178"/>
    </row>
    <row r="995" spans="1:12" outlineLevel="1" x14ac:dyDescent="0.2">
      <c r="A995" s="78">
        <v>987</v>
      </c>
      <c r="B995" s="154"/>
      <c r="C995" s="177"/>
      <c r="D995" s="177"/>
      <c r="E995" s="177"/>
      <c r="F995" s="177"/>
      <c r="G995" s="177"/>
      <c r="H995" s="178"/>
      <c r="I995" s="178"/>
      <c r="J995" s="178"/>
      <c r="K995" s="178"/>
      <c r="L995" s="178"/>
    </row>
    <row r="996" spans="1:12" outlineLevel="1" x14ac:dyDescent="0.2">
      <c r="A996" s="78">
        <v>988</v>
      </c>
      <c r="B996" s="154"/>
      <c r="C996" s="177"/>
      <c r="D996" s="177"/>
      <c r="E996" s="177"/>
      <c r="F996" s="177"/>
      <c r="G996" s="177"/>
      <c r="H996" s="178"/>
      <c r="I996" s="178"/>
      <c r="J996" s="178"/>
      <c r="K996" s="178"/>
      <c r="L996" s="178"/>
    </row>
    <row r="997" spans="1:12" outlineLevel="1" x14ac:dyDescent="0.2">
      <c r="A997" s="78">
        <v>989</v>
      </c>
      <c r="B997" s="154"/>
      <c r="C997" s="177"/>
      <c r="D997" s="177"/>
      <c r="E997" s="177"/>
      <c r="F997" s="177"/>
      <c r="G997" s="177"/>
      <c r="H997" s="178"/>
      <c r="I997" s="178"/>
      <c r="J997" s="178"/>
      <c r="K997" s="178"/>
      <c r="L997" s="178"/>
    </row>
    <row r="998" spans="1:12" outlineLevel="1" x14ac:dyDescent="0.2">
      <c r="A998" s="78">
        <v>990</v>
      </c>
      <c r="B998" s="154"/>
      <c r="C998" s="177"/>
      <c r="D998" s="177"/>
      <c r="E998" s="177"/>
      <c r="F998" s="177"/>
      <c r="G998" s="177"/>
      <c r="H998" s="178"/>
      <c r="I998" s="178"/>
      <c r="J998" s="178"/>
      <c r="K998" s="178"/>
      <c r="L998" s="178"/>
    </row>
    <row r="999" spans="1:12" outlineLevel="1" x14ac:dyDescent="0.2">
      <c r="A999" s="78">
        <v>991</v>
      </c>
      <c r="B999" s="154"/>
      <c r="C999" s="177"/>
      <c r="D999" s="177"/>
      <c r="E999" s="177"/>
      <c r="F999" s="177"/>
      <c r="G999" s="177"/>
      <c r="H999" s="178"/>
      <c r="I999" s="178"/>
      <c r="J999" s="178"/>
      <c r="K999" s="178"/>
      <c r="L999" s="178"/>
    </row>
    <row r="1000" spans="1:12" outlineLevel="1" x14ac:dyDescent="0.2">
      <c r="A1000" s="78">
        <v>992</v>
      </c>
      <c r="B1000" s="154"/>
      <c r="C1000" s="177"/>
      <c r="D1000" s="177"/>
      <c r="E1000" s="177"/>
      <c r="F1000" s="177"/>
      <c r="G1000" s="177"/>
      <c r="H1000" s="178"/>
      <c r="I1000" s="178"/>
      <c r="J1000" s="178"/>
      <c r="K1000" s="178"/>
      <c r="L1000" s="178"/>
    </row>
    <row r="1001" spans="1:12" outlineLevel="1" x14ac:dyDescent="0.2">
      <c r="A1001" s="78">
        <v>993</v>
      </c>
      <c r="B1001" s="154"/>
      <c r="C1001" s="177"/>
      <c r="D1001" s="177"/>
      <c r="E1001" s="177"/>
      <c r="F1001" s="177"/>
      <c r="G1001" s="177"/>
      <c r="H1001" s="178"/>
      <c r="I1001" s="178"/>
      <c r="J1001" s="178"/>
      <c r="K1001" s="178"/>
      <c r="L1001" s="178"/>
    </row>
    <row r="1002" spans="1:12" outlineLevel="1" x14ac:dyDescent="0.2">
      <c r="A1002" s="78">
        <v>994</v>
      </c>
      <c r="B1002" s="154"/>
      <c r="C1002" s="177"/>
      <c r="D1002" s="177"/>
      <c r="E1002" s="177"/>
      <c r="F1002" s="177"/>
      <c r="G1002" s="177"/>
      <c r="H1002" s="178"/>
      <c r="I1002" s="178"/>
      <c r="J1002" s="178"/>
      <c r="K1002" s="178"/>
      <c r="L1002" s="178"/>
    </row>
    <row r="1003" spans="1:12" outlineLevel="1" x14ac:dyDescent="0.2">
      <c r="A1003" s="78">
        <v>995</v>
      </c>
      <c r="B1003" s="154"/>
      <c r="C1003" s="177"/>
      <c r="D1003" s="177"/>
      <c r="E1003" s="177"/>
      <c r="F1003" s="177"/>
      <c r="G1003" s="177"/>
      <c r="H1003" s="178"/>
      <c r="I1003" s="178"/>
      <c r="J1003" s="178"/>
      <c r="K1003" s="178"/>
      <c r="L1003" s="178"/>
    </row>
    <row r="1004" spans="1:12" outlineLevel="1" x14ac:dyDescent="0.2">
      <c r="A1004" s="78">
        <v>996</v>
      </c>
      <c r="B1004" s="154"/>
      <c r="C1004" s="177"/>
      <c r="D1004" s="177"/>
      <c r="E1004" s="177"/>
      <c r="F1004" s="177"/>
      <c r="G1004" s="177"/>
      <c r="H1004" s="178"/>
      <c r="I1004" s="178"/>
      <c r="J1004" s="178"/>
      <c r="K1004" s="178"/>
      <c r="L1004" s="178"/>
    </row>
    <row r="1005" spans="1:12" outlineLevel="1" x14ac:dyDescent="0.2">
      <c r="A1005" s="78">
        <v>997</v>
      </c>
      <c r="B1005" s="154"/>
      <c r="C1005" s="177"/>
      <c r="D1005" s="177"/>
      <c r="E1005" s="177"/>
      <c r="F1005" s="177"/>
      <c r="G1005" s="177"/>
      <c r="H1005" s="178"/>
      <c r="I1005" s="178"/>
      <c r="J1005" s="178"/>
      <c r="K1005" s="178"/>
      <c r="L1005" s="178"/>
    </row>
    <row r="1006" spans="1:12" outlineLevel="1" x14ac:dyDescent="0.2">
      <c r="A1006" s="78">
        <v>998</v>
      </c>
      <c r="B1006" s="154"/>
      <c r="C1006" s="177"/>
      <c r="D1006" s="177"/>
      <c r="E1006" s="177"/>
      <c r="F1006" s="177"/>
      <c r="G1006" s="177"/>
      <c r="H1006" s="178"/>
      <c r="I1006" s="178"/>
      <c r="J1006" s="178"/>
      <c r="K1006" s="178"/>
      <c r="L1006" s="178"/>
    </row>
    <row r="1007" spans="1:12" outlineLevel="1" x14ac:dyDescent="0.2">
      <c r="A1007" s="78">
        <v>999</v>
      </c>
      <c r="B1007" s="154"/>
      <c r="C1007" s="177"/>
      <c r="D1007" s="177"/>
      <c r="E1007" s="177"/>
      <c r="F1007" s="177"/>
      <c r="G1007" s="177"/>
      <c r="H1007" s="178"/>
      <c r="I1007" s="178"/>
      <c r="J1007" s="178"/>
      <c r="K1007" s="178"/>
      <c r="L1007" s="178"/>
    </row>
    <row r="1008" spans="1:12" outlineLevel="1" x14ac:dyDescent="0.2">
      <c r="A1008" s="78">
        <v>1000</v>
      </c>
      <c r="B1008" s="154"/>
      <c r="C1008" s="177"/>
      <c r="D1008" s="177"/>
      <c r="E1008" s="177"/>
      <c r="F1008" s="177"/>
      <c r="G1008" s="177"/>
      <c r="H1008" s="178"/>
      <c r="I1008" s="178"/>
      <c r="J1008" s="178"/>
      <c r="K1008" s="178"/>
      <c r="L1008" s="178"/>
    </row>
    <row r="1009" spans="1:12" outlineLevel="1" x14ac:dyDescent="0.2">
      <c r="A1009" s="78">
        <v>1001</v>
      </c>
      <c r="B1009" s="154"/>
      <c r="C1009" s="177"/>
      <c r="D1009" s="177"/>
      <c r="E1009" s="177"/>
      <c r="F1009" s="177"/>
      <c r="G1009" s="177"/>
      <c r="H1009" s="178"/>
      <c r="I1009" s="178"/>
      <c r="J1009" s="178"/>
      <c r="K1009" s="178"/>
      <c r="L1009" s="178"/>
    </row>
    <row r="1010" spans="1:12" outlineLevel="1" x14ac:dyDescent="0.2">
      <c r="A1010" s="78">
        <v>1002</v>
      </c>
      <c r="B1010" s="154"/>
      <c r="C1010" s="177"/>
      <c r="D1010" s="177"/>
      <c r="E1010" s="177"/>
      <c r="F1010" s="177"/>
      <c r="G1010" s="177"/>
      <c r="H1010" s="178"/>
      <c r="I1010" s="178"/>
      <c r="J1010" s="178"/>
      <c r="K1010" s="178"/>
      <c r="L1010" s="178"/>
    </row>
    <row r="1011" spans="1:12" outlineLevel="1" x14ac:dyDescent="0.2">
      <c r="A1011" s="78">
        <v>1003</v>
      </c>
      <c r="B1011" s="154"/>
      <c r="C1011" s="177"/>
      <c r="D1011" s="177"/>
      <c r="E1011" s="177"/>
      <c r="F1011" s="177"/>
      <c r="G1011" s="177"/>
      <c r="H1011" s="178"/>
      <c r="I1011" s="178"/>
      <c r="J1011" s="178"/>
      <c r="K1011" s="178"/>
      <c r="L1011" s="178"/>
    </row>
    <row r="1012" spans="1:12" outlineLevel="1" x14ac:dyDescent="0.2">
      <c r="A1012" s="78">
        <v>1004</v>
      </c>
      <c r="B1012" s="154"/>
      <c r="C1012" s="177"/>
      <c r="D1012" s="177"/>
      <c r="E1012" s="177"/>
      <c r="F1012" s="177"/>
      <c r="G1012" s="177"/>
      <c r="H1012" s="178"/>
      <c r="I1012" s="178"/>
      <c r="J1012" s="178"/>
      <c r="K1012" s="178"/>
      <c r="L1012" s="178"/>
    </row>
    <row r="1013" spans="1:12" outlineLevel="1" x14ac:dyDescent="0.2">
      <c r="A1013" s="78">
        <v>1005</v>
      </c>
      <c r="B1013" s="154"/>
      <c r="C1013" s="177"/>
      <c r="D1013" s="177"/>
      <c r="E1013" s="177"/>
      <c r="F1013" s="177"/>
      <c r="G1013" s="177"/>
      <c r="H1013" s="178"/>
      <c r="I1013" s="178"/>
      <c r="J1013" s="178"/>
      <c r="K1013" s="178"/>
      <c r="L1013" s="178"/>
    </row>
    <row r="1014" spans="1:12" outlineLevel="1" x14ac:dyDescent="0.2">
      <c r="A1014" s="78">
        <v>1006</v>
      </c>
      <c r="B1014" s="154"/>
      <c r="C1014" s="177"/>
      <c r="D1014" s="177"/>
      <c r="E1014" s="177"/>
      <c r="F1014" s="177"/>
      <c r="G1014" s="177"/>
      <c r="H1014" s="178"/>
      <c r="I1014" s="178"/>
      <c r="J1014" s="178"/>
      <c r="K1014" s="178"/>
      <c r="L1014" s="178"/>
    </row>
    <row r="1015" spans="1:12" outlineLevel="1" x14ac:dyDescent="0.2">
      <c r="A1015" s="78">
        <v>1007</v>
      </c>
      <c r="B1015" s="154"/>
      <c r="C1015" s="177"/>
      <c r="D1015" s="177"/>
      <c r="E1015" s="177"/>
      <c r="F1015" s="177"/>
      <c r="G1015" s="177"/>
      <c r="H1015" s="178"/>
      <c r="I1015" s="178"/>
      <c r="J1015" s="178"/>
      <c r="K1015" s="178"/>
      <c r="L1015" s="178"/>
    </row>
    <row r="1016" spans="1:12" outlineLevel="1" x14ac:dyDescent="0.2">
      <c r="A1016" s="78">
        <v>1008</v>
      </c>
      <c r="B1016" s="154"/>
      <c r="C1016" s="177"/>
      <c r="D1016" s="177"/>
      <c r="E1016" s="177"/>
      <c r="F1016" s="177"/>
      <c r="G1016" s="177"/>
      <c r="H1016" s="178"/>
      <c r="I1016" s="178"/>
      <c r="J1016" s="178"/>
      <c r="K1016" s="178"/>
      <c r="L1016" s="178"/>
    </row>
    <row r="1017" spans="1:12" outlineLevel="1" x14ac:dyDescent="0.2">
      <c r="A1017" s="78">
        <v>1009</v>
      </c>
      <c r="B1017" s="154"/>
      <c r="C1017" s="177"/>
      <c r="D1017" s="177"/>
      <c r="E1017" s="177"/>
      <c r="F1017" s="177"/>
      <c r="G1017" s="177"/>
      <c r="H1017" s="178"/>
      <c r="I1017" s="178"/>
      <c r="J1017" s="178"/>
      <c r="K1017" s="178"/>
      <c r="L1017" s="178"/>
    </row>
    <row r="1018" spans="1:12" outlineLevel="1" x14ac:dyDescent="0.2">
      <c r="A1018" s="78">
        <v>1010</v>
      </c>
      <c r="B1018" s="154"/>
      <c r="C1018" s="177"/>
      <c r="D1018" s="177"/>
      <c r="E1018" s="177"/>
      <c r="F1018" s="177"/>
      <c r="G1018" s="177"/>
      <c r="H1018" s="178"/>
      <c r="I1018" s="178"/>
      <c r="J1018" s="178"/>
      <c r="K1018" s="178"/>
      <c r="L1018" s="178"/>
    </row>
    <row r="1019" spans="1:12" outlineLevel="1" x14ac:dyDescent="0.2">
      <c r="A1019" s="78">
        <v>1011</v>
      </c>
      <c r="B1019" s="154"/>
      <c r="C1019" s="177"/>
      <c r="D1019" s="177"/>
      <c r="E1019" s="177"/>
      <c r="F1019" s="177"/>
      <c r="G1019" s="177"/>
      <c r="H1019" s="178"/>
      <c r="I1019" s="178"/>
      <c r="J1019" s="178"/>
      <c r="K1019" s="178"/>
      <c r="L1019" s="178"/>
    </row>
    <row r="1020" spans="1:12" outlineLevel="1" x14ac:dyDescent="0.2">
      <c r="A1020" s="78">
        <v>1012</v>
      </c>
      <c r="B1020" s="154"/>
      <c r="C1020" s="177"/>
      <c r="D1020" s="177"/>
      <c r="E1020" s="177"/>
      <c r="F1020" s="177"/>
      <c r="G1020" s="177"/>
      <c r="H1020" s="178"/>
      <c r="I1020" s="178"/>
      <c r="J1020" s="178"/>
      <c r="K1020" s="178"/>
      <c r="L1020" s="178"/>
    </row>
    <row r="1021" spans="1:12" outlineLevel="1" x14ac:dyDescent="0.2">
      <c r="A1021" s="78">
        <v>1013</v>
      </c>
      <c r="B1021" s="154"/>
      <c r="C1021" s="177"/>
      <c r="D1021" s="177"/>
      <c r="E1021" s="177"/>
      <c r="F1021" s="177"/>
      <c r="G1021" s="177"/>
      <c r="H1021" s="178"/>
      <c r="I1021" s="178"/>
      <c r="J1021" s="178"/>
      <c r="K1021" s="178"/>
      <c r="L1021" s="178"/>
    </row>
    <row r="1022" spans="1:12" outlineLevel="1" x14ac:dyDescent="0.2">
      <c r="A1022" s="78">
        <v>1014</v>
      </c>
      <c r="B1022" s="154"/>
      <c r="C1022" s="177"/>
      <c r="D1022" s="177"/>
      <c r="E1022" s="177"/>
      <c r="F1022" s="177"/>
      <c r="G1022" s="177"/>
      <c r="H1022" s="178"/>
      <c r="I1022" s="178"/>
      <c r="J1022" s="178"/>
      <c r="K1022" s="178"/>
      <c r="L1022" s="178"/>
    </row>
    <row r="1023" spans="1:12" outlineLevel="1" x14ac:dyDescent="0.2">
      <c r="A1023" s="78">
        <v>1015</v>
      </c>
      <c r="B1023" s="154"/>
      <c r="C1023" s="177"/>
      <c r="D1023" s="177"/>
      <c r="E1023" s="177"/>
      <c r="F1023" s="177"/>
      <c r="G1023" s="177"/>
      <c r="H1023" s="178"/>
      <c r="I1023" s="178"/>
      <c r="J1023" s="178"/>
      <c r="K1023" s="178"/>
      <c r="L1023" s="178"/>
    </row>
    <row r="1024" spans="1:12" outlineLevel="1" x14ac:dyDescent="0.2">
      <c r="A1024" s="78">
        <v>1016</v>
      </c>
      <c r="B1024" s="154"/>
      <c r="C1024" s="177"/>
      <c r="D1024" s="177"/>
      <c r="E1024" s="177"/>
      <c r="F1024" s="177"/>
      <c r="G1024" s="177"/>
      <c r="H1024" s="178"/>
      <c r="I1024" s="178"/>
      <c r="J1024" s="178"/>
      <c r="K1024" s="178"/>
      <c r="L1024" s="178"/>
    </row>
    <row r="1025" spans="1:12" outlineLevel="1" x14ac:dyDescent="0.2">
      <c r="A1025" s="78">
        <v>1017</v>
      </c>
      <c r="B1025" s="154"/>
      <c r="C1025" s="177"/>
      <c r="D1025" s="177"/>
      <c r="E1025" s="177"/>
      <c r="F1025" s="177"/>
      <c r="G1025" s="177"/>
      <c r="H1025" s="178"/>
      <c r="I1025" s="178"/>
      <c r="J1025" s="178"/>
      <c r="K1025" s="178"/>
      <c r="L1025" s="178"/>
    </row>
    <row r="1026" spans="1:12" outlineLevel="1" x14ac:dyDescent="0.2">
      <c r="A1026" s="78">
        <v>1018</v>
      </c>
      <c r="B1026" s="154"/>
      <c r="C1026" s="177"/>
      <c r="D1026" s="177"/>
      <c r="E1026" s="177"/>
      <c r="F1026" s="177"/>
      <c r="G1026" s="177"/>
      <c r="H1026" s="178"/>
      <c r="I1026" s="178"/>
      <c r="J1026" s="178"/>
      <c r="K1026" s="178"/>
      <c r="L1026" s="178"/>
    </row>
    <row r="1027" spans="1:12" outlineLevel="1" x14ac:dyDescent="0.2">
      <c r="A1027" s="78">
        <v>1019</v>
      </c>
      <c r="B1027" s="154"/>
      <c r="C1027" s="177"/>
      <c r="D1027" s="177"/>
      <c r="E1027" s="177"/>
      <c r="F1027" s="177"/>
      <c r="G1027" s="177"/>
      <c r="H1027" s="178"/>
      <c r="I1027" s="178"/>
      <c r="J1027" s="178"/>
      <c r="K1027" s="178"/>
      <c r="L1027" s="178"/>
    </row>
    <row r="1028" spans="1:12" outlineLevel="1" x14ac:dyDescent="0.2">
      <c r="A1028" s="78">
        <v>1020</v>
      </c>
      <c r="B1028" s="154"/>
      <c r="C1028" s="177"/>
      <c r="D1028" s="177"/>
      <c r="E1028" s="177"/>
      <c r="F1028" s="177"/>
      <c r="G1028" s="177"/>
      <c r="H1028" s="178"/>
      <c r="I1028" s="178"/>
      <c r="J1028" s="178"/>
      <c r="K1028" s="178"/>
      <c r="L1028" s="178"/>
    </row>
    <row r="1029" spans="1:12" outlineLevel="1" x14ac:dyDescent="0.2">
      <c r="A1029" s="78">
        <v>1021</v>
      </c>
      <c r="B1029" s="154"/>
      <c r="C1029" s="177"/>
      <c r="D1029" s="177"/>
      <c r="E1029" s="177"/>
      <c r="F1029" s="177"/>
      <c r="G1029" s="177"/>
      <c r="H1029" s="178"/>
      <c r="I1029" s="178"/>
      <c r="J1029" s="178"/>
      <c r="K1029" s="178"/>
      <c r="L1029" s="178"/>
    </row>
    <row r="1030" spans="1:12" outlineLevel="1" x14ac:dyDescent="0.2">
      <c r="A1030" s="78">
        <v>1022</v>
      </c>
      <c r="B1030" s="154"/>
      <c r="C1030" s="177"/>
      <c r="D1030" s="177"/>
      <c r="E1030" s="177"/>
      <c r="F1030" s="177"/>
      <c r="G1030" s="177"/>
      <c r="H1030" s="178"/>
      <c r="I1030" s="178"/>
      <c r="J1030" s="178"/>
      <c r="K1030" s="178"/>
      <c r="L1030" s="178"/>
    </row>
    <row r="1031" spans="1:12" outlineLevel="1" x14ac:dyDescent="0.2">
      <c r="A1031" s="78">
        <v>1023</v>
      </c>
      <c r="B1031" s="154"/>
      <c r="C1031" s="177"/>
      <c r="D1031" s="177"/>
      <c r="E1031" s="177"/>
      <c r="F1031" s="177"/>
      <c r="G1031" s="177"/>
      <c r="H1031" s="178"/>
      <c r="I1031" s="178"/>
      <c r="J1031" s="178"/>
      <c r="K1031" s="178"/>
      <c r="L1031" s="178"/>
    </row>
    <row r="1032" spans="1:12" outlineLevel="1" x14ac:dyDescent="0.2">
      <c r="A1032" s="78">
        <v>1024</v>
      </c>
      <c r="B1032" s="154"/>
      <c r="C1032" s="177"/>
      <c r="D1032" s="177"/>
      <c r="E1032" s="177"/>
      <c r="F1032" s="177"/>
      <c r="G1032" s="177"/>
      <c r="H1032" s="178"/>
      <c r="I1032" s="178"/>
      <c r="J1032" s="178"/>
      <c r="K1032" s="178"/>
      <c r="L1032" s="178"/>
    </row>
    <row r="1033" spans="1:12" outlineLevel="1" x14ac:dyDescent="0.2">
      <c r="A1033" s="78">
        <v>1025</v>
      </c>
      <c r="B1033" s="154"/>
      <c r="C1033" s="177"/>
      <c r="D1033" s="177"/>
      <c r="E1033" s="177"/>
      <c r="F1033" s="177"/>
      <c r="G1033" s="177"/>
      <c r="H1033" s="178"/>
      <c r="I1033" s="178"/>
      <c r="J1033" s="178"/>
      <c r="K1033" s="178"/>
      <c r="L1033" s="178"/>
    </row>
    <row r="1034" spans="1:12" outlineLevel="1" x14ac:dyDescent="0.2">
      <c r="A1034" s="78">
        <v>1026</v>
      </c>
      <c r="B1034" s="154"/>
      <c r="C1034" s="177"/>
      <c r="D1034" s="177"/>
      <c r="E1034" s="177"/>
      <c r="F1034" s="177"/>
      <c r="G1034" s="177"/>
      <c r="H1034" s="178"/>
      <c r="I1034" s="178"/>
      <c r="J1034" s="178"/>
      <c r="K1034" s="178"/>
      <c r="L1034" s="178"/>
    </row>
    <row r="1035" spans="1:12" outlineLevel="1" x14ac:dyDescent="0.2">
      <c r="A1035" s="78">
        <v>1027</v>
      </c>
      <c r="B1035" s="154"/>
      <c r="C1035" s="177"/>
      <c r="D1035" s="177"/>
      <c r="E1035" s="177"/>
      <c r="F1035" s="177"/>
      <c r="G1035" s="177"/>
      <c r="H1035" s="178"/>
      <c r="I1035" s="178"/>
      <c r="J1035" s="178"/>
      <c r="K1035" s="178"/>
      <c r="L1035" s="178"/>
    </row>
    <row r="1036" spans="1:12" outlineLevel="1" x14ac:dyDescent="0.2">
      <c r="A1036" s="78">
        <v>1028</v>
      </c>
      <c r="B1036" s="154"/>
      <c r="C1036" s="177"/>
      <c r="D1036" s="177"/>
      <c r="E1036" s="177"/>
      <c r="F1036" s="177"/>
      <c r="G1036" s="177"/>
      <c r="H1036" s="178"/>
      <c r="I1036" s="178"/>
      <c r="J1036" s="178"/>
      <c r="K1036" s="178"/>
      <c r="L1036" s="178"/>
    </row>
    <row r="1037" spans="1:12" outlineLevel="1" x14ac:dyDescent="0.2">
      <c r="A1037" s="78">
        <v>1029</v>
      </c>
      <c r="B1037" s="154"/>
      <c r="C1037" s="177"/>
      <c r="D1037" s="177"/>
      <c r="E1037" s="177"/>
      <c r="F1037" s="177"/>
      <c r="G1037" s="177"/>
      <c r="H1037" s="178"/>
      <c r="I1037" s="178"/>
      <c r="J1037" s="178"/>
      <c r="K1037" s="178"/>
      <c r="L1037" s="178"/>
    </row>
    <row r="1038" spans="1:12" outlineLevel="1" x14ac:dyDescent="0.2">
      <c r="A1038" s="78">
        <v>1030</v>
      </c>
      <c r="B1038" s="154"/>
      <c r="C1038" s="177"/>
      <c r="D1038" s="177"/>
      <c r="E1038" s="177"/>
      <c r="F1038" s="177"/>
      <c r="G1038" s="177"/>
      <c r="H1038" s="178"/>
      <c r="I1038" s="178"/>
      <c r="J1038" s="178"/>
      <c r="K1038" s="178"/>
      <c r="L1038" s="178"/>
    </row>
    <row r="1039" spans="1:12" outlineLevel="1" x14ac:dyDescent="0.2">
      <c r="A1039" s="78">
        <v>1031</v>
      </c>
      <c r="B1039" s="154"/>
      <c r="C1039" s="177"/>
      <c r="D1039" s="177"/>
      <c r="E1039" s="177"/>
      <c r="F1039" s="177"/>
      <c r="G1039" s="177"/>
      <c r="H1039" s="178"/>
      <c r="I1039" s="178"/>
      <c r="J1039" s="178"/>
      <c r="K1039" s="178"/>
      <c r="L1039" s="178"/>
    </row>
    <row r="1040" spans="1:12" outlineLevel="1" x14ac:dyDescent="0.2">
      <c r="A1040" s="78">
        <v>1032</v>
      </c>
      <c r="B1040" s="154"/>
      <c r="C1040" s="177"/>
      <c r="D1040" s="177"/>
      <c r="E1040" s="177"/>
      <c r="F1040" s="177"/>
      <c r="G1040" s="177"/>
      <c r="H1040" s="178"/>
      <c r="I1040" s="178"/>
      <c r="J1040" s="178"/>
      <c r="K1040" s="178"/>
      <c r="L1040" s="178"/>
    </row>
    <row r="1041" spans="1:12" outlineLevel="1" x14ac:dyDescent="0.2">
      <c r="A1041" s="78">
        <v>1033</v>
      </c>
      <c r="B1041" s="154"/>
      <c r="C1041" s="177"/>
      <c r="D1041" s="177"/>
      <c r="E1041" s="177"/>
      <c r="F1041" s="177"/>
      <c r="G1041" s="177"/>
      <c r="H1041" s="178"/>
      <c r="I1041" s="178"/>
      <c r="J1041" s="178"/>
      <c r="K1041" s="178"/>
      <c r="L1041" s="178"/>
    </row>
    <row r="1042" spans="1:12" outlineLevel="1" x14ac:dyDescent="0.2">
      <c r="A1042" s="78">
        <v>1034</v>
      </c>
      <c r="B1042" s="154"/>
      <c r="C1042" s="177"/>
      <c r="D1042" s="177"/>
      <c r="E1042" s="177"/>
      <c r="F1042" s="177"/>
      <c r="G1042" s="177"/>
      <c r="H1042" s="178"/>
      <c r="I1042" s="178"/>
      <c r="J1042" s="178"/>
      <c r="K1042" s="178"/>
      <c r="L1042" s="178"/>
    </row>
    <row r="1043" spans="1:12" outlineLevel="1" x14ac:dyDescent="0.2">
      <c r="A1043" s="78">
        <v>1035</v>
      </c>
      <c r="B1043" s="154"/>
      <c r="C1043" s="177"/>
      <c r="D1043" s="177"/>
      <c r="E1043" s="177"/>
      <c r="F1043" s="177"/>
      <c r="G1043" s="177"/>
      <c r="H1043" s="178"/>
      <c r="I1043" s="178"/>
      <c r="J1043" s="178"/>
      <c r="K1043" s="178"/>
      <c r="L1043" s="178"/>
    </row>
    <row r="1044" spans="1:12" outlineLevel="1" x14ac:dyDescent="0.2">
      <c r="A1044" s="78">
        <v>1036</v>
      </c>
      <c r="B1044" s="154"/>
      <c r="C1044" s="177"/>
      <c r="D1044" s="177"/>
      <c r="E1044" s="177"/>
      <c r="F1044" s="177"/>
      <c r="G1044" s="177"/>
      <c r="H1044" s="178"/>
      <c r="I1044" s="178"/>
      <c r="J1044" s="178"/>
      <c r="K1044" s="178"/>
      <c r="L1044" s="178"/>
    </row>
    <row r="1045" spans="1:12" outlineLevel="1" x14ac:dyDescent="0.2">
      <c r="A1045" s="78">
        <v>1037</v>
      </c>
      <c r="B1045" s="154"/>
      <c r="C1045" s="177"/>
      <c r="D1045" s="177"/>
      <c r="E1045" s="177"/>
      <c r="F1045" s="177"/>
      <c r="G1045" s="177"/>
      <c r="H1045" s="178"/>
      <c r="I1045" s="178"/>
      <c r="J1045" s="178"/>
      <c r="K1045" s="178"/>
      <c r="L1045" s="178"/>
    </row>
    <row r="1046" spans="1:12" outlineLevel="1" x14ac:dyDescent="0.2">
      <c r="A1046" s="78">
        <v>1038</v>
      </c>
      <c r="B1046" s="154"/>
      <c r="C1046" s="177"/>
      <c r="D1046" s="177"/>
      <c r="E1046" s="177"/>
      <c r="F1046" s="177"/>
      <c r="G1046" s="177"/>
      <c r="H1046" s="178"/>
      <c r="I1046" s="178"/>
      <c r="J1046" s="178"/>
      <c r="K1046" s="178"/>
      <c r="L1046" s="178"/>
    </row>
    <row r="1047" spans="1:12" outlineLevel="1" x14ac:dyDescent="0.2">
      <c r="A1047" s="78">
        <v>1039</v>
      </c>
      <c r="B1047" s="154"/>
      <c r="C1047" s="177"/>
      <c r="D1047" s="177"/>
      <c r="E1047" s="177"/>
      <c r="F1047" s="177"/>
      <c r="G1047" s="177"/>
      <c r="H1047" s="178"/>
      <c r="I1047" s="178"/>
      <c r="J1047" s="178"/>
      <c r="K1047" s="178"/>
      <c r="L1047" s="178"/>
    </row>
    <row r="1048" spans="1:12" outlineLevel="1" x14ac:dyDescent="0.2">
      <c r="A1048" s="78">
        <v>1040</v>
      </c>
      <c r="B1048" s="154"/>
      <c r="C1048" s="177"/>
      <c r="D1048" s="177"/>
      <c r="E1048" s="177"/>
      <c r="F1048" s="177"/>
      <c r="G1048" s="177"/>
      <c r="H1048" s="178"/>
      <c r="I1048" s="178"/>
      <c r="J1048" s="178"/>
      <c r="K1048" s="178"/>
      <c r="L1048" s="178"/>
    </row>
    <row r="1049" spans="1:12" outlineLevel="1" x14ac:dyDescent="0.2">
      <c r="A1049" s="78">
        <v>1041</v>
      </c>
      <c r="B1049" s="154"/>
      <c r="C1049" s="177"/>
      <c r="D1049" s="177"/>
      <c r="E1049" s="177"/>
      <c r="F1049" s="177"/>
      <c r="G1049" s="177"/>
      <c r="H1049" s="178"/>
      <c r="I1049" s="178"/>
      <c r="J1049" s="178"/>
      <c r="K1049" s="178"/>
      <c r="L1049" s="178"/>
    </row>
    <row r="1050" spans="1:12" outlineLevel="1" x14ac:dyDescent="0.2">
      <c r="A1050" s="78">
        <v>1042</v>
      </c>
      <c r="B1050" s="154"/>
      <c r="C1050" s="177"/>
      <c r="D1050" s="177"/>
      <c r="E1050" s="177"/>
      <c r="F1050" s="177"/>
      <c r="G1050" s="177"/>
      <c r="H1050" s="178"/>
      <c r="I1050" s="178"/>
      <c r="J1050" s="178"/>
      <c r="K1050" s="178"/>
      <c r="L1050" s="178"/>
    </row>
    <row r="1051" spans="1:12" outlineLevel="1" x14ac:dyDescent="0.2">
      <c r="A1051" s="78">
        <v>1043</v>
      </c>
      <c r="B1051" s="154"/>
      <c r="C1051" s="177"/>
      <c r="D1051" s="177"/>
      <c r="E1051" s="177"/>
      <c r="F1051" s="177"/>
      <c r="G1051" s="177"/>
      <c r="H1051" s="178"/>
      <c r="I1051" s="178"/>
      <c r="J1051" s="178"/>
      <c r="K1051" s="178"/>
      <c r="L1051" s="178"/>
    </row>
    <row r="1052" spans="1:12" outlineLevel="1" x14ac:dyDescent="0.2">
      <c r="A1052" s="78">
        <v>1044</v>
      </c>
      <c r="B1052" s="154"/>
      <c r="C1052" s="177"/>
      <c r="D1052" s="177"/>
      <c r="E1052" s="177"/>
      <c r="F1052" s="177"/>
      <c r="G1052" s="177"/>
      <c r="H1052" s="178"/>
      <c r="I1052" s="178"/>
      <c r="J1052" s="178"/>
      <c r="K1052" s="178"/>
      <c r="L1052" s="178"/>
    </row>
    <row r="1053" spans="1:12" outlineLevel="1" x14ac:dyDescent="0.2">
      <c r="A1053" s="78">
        <v>1045</v>
      </c>
      <c r="B1053" s="154"/>
      <c r="C1053" s="177"/>
      <c r="D1053" s="177"/>
      <c r="E1053" s="177"/>
      <c r="F1053" s="177"/>
      <c r="G1053" s="177"/>
      <c r="H1053" s="178"/>
      <c r="I1053" s="178"/>
      <c r="J1053" s="178"/>
      <c r="K1053" s="178"/>
      <c r="L1053" s="178"/>
    </row>
    <row r="1054" spans="1:12" outlineLevel="1" x14ac:dyDescent="0.2">
      <c r="A1054" s="78">
        <v>1046</v>
      </c>
      <c r="B1054" s="154"/>
      <c r="C1054" s="177"/>
      <c r="D1054" s="177"/>
      <c r="E1054" s="177"/>
      <c r="F1054" s="177"/>
      <c r="G1054" s="177"/>
      <c r="H1054" s="178"/>
      <c r="I1054" s="178"/>
      <c r="J1054" s="178"/>
      <c r="K1054" s="178"/>
      <c r="L1054" s="178"/>
    </row>
    <row r="1055" spans="1:12" outlineLevel="1" x14ac:dyDescent="0.2">
      <c r="A1055" s="78">
        <v>1047</v>
      </c>
      <c r="B1055" s="154"/>
      <c r="C1055" s="177"/>
      <c r="D1055" s="177"/>
      <c r="E1055" s="177"/>
      <c r="F1055" s="177"/>
      <c r="G1055" s="177"/>
      <c r="H1055" s="178"/>
      <c r="I1055" s="178"/>
      <c r="J1055" s="178"/>
      <c r="K1055" s="178"/>
      <c r="L1055" s="178"/>
    </row>
    <row r="1056" spans="1:12" outlineLevel="1" x14ac:dyDescent="0.2">
      <c r="A1056" s="78">
        <v>1048</v>
      </c>
      <c r="B1056" s="154"/>
      <c r="C1056" s="177"/>
      <c r="D1056" s="177"/>
      <c r="E1056" s="177"/>
      <c r="F1056" s="177"/>
      <c r="G1056" s="177"/>
      <c r="H1056" s="178"/>
      <c r="I1056" s="178"/>
      <c r="J1056" s="178"/>
      <c r="K1056" s="178"/>
      <c r="L1056" s="178"/>
    </row>
    <row r="1057" spans="1:12" outlineLevel="1" x14ac:dyDescent="0.2">
      <c r="A1057" s="78">
        <v>1049</v>
      </c>
      <c r="B1057" s="154"/>
      <c r="C1057" s="177"/>
      <c r="D1057" s="177"/>
      <c r="E1057" s="177"/>
      <c r="F1057" s="177"/>
      <c r="G1057" s="177"/>
      <c r="H1057" s="178"/>
      <c r="I1057" s="178"/>
      <c r="J1057" s="178"/>
      <c r="K1057" s="178"/>
      <c r="L1057" s="178"/>
    </row>
    <row r="1058" spans="1:12" outlineLevel="1" x14ac:dyDescent="0.2">
      <c r="A1058" s="78">
        <v>1050</v>
      </c>
      <c r="B1058" s="154"/>
      <c r="C1058" s="177"/>
      <c r="D1058" s="177"/>
      <c r="E1058" s="177"/>
      <c r="F1058" s="177"/>
      <c r="G1058" s="177"/>
      <c r="H1058" s="178"/>
      <c r="I1058" s="178"/>
      <c r="J1058" s="178"/>
      <c r="K1058" s="178"/>
      <c r="L1058" s="178"/>
    </row>
    <row r="1059" spans="1:12" outlineLevel="1" x14ac:dyDescent="0.2">
      <c r="A1059" s="78">
        <v>1051</v>
      </c>
      <c r="B1059" s="154"/>
      <c r="C1059" s="177"/>
      <c r="D1059" s="177"/>
      <c r="E1059" s="177"/>
      <c r="F1059" s="177"/>
      <c r="G1059" s="177"/>
      <c r="H1059" s="178"/>
      <c r="I1059" s="178"/>
      <c r="J1059" s="178"/>
      <c r="K1059" s="178"/>
      <c r="L1059" s="178"/>
    </row>
    <row r="1060" spans="1:12" outlineLevel="1" x14ac:dyDescent="0.2">
      <c r="A1060" s="78">
        <v>1052</v>
      </c>
      <c r="B1060" s="154"/>
      <c r="C1060" s="177"/>
      <c r="D1060" s="177"/>
      <c r="E1060" s="177"/>
      <c r="F1060" s="177"/>
      <c r="G1060" s="177"/>
      <c r="H1060" s="178"/>
      <c r="I1060" s="178"/>
      <c r="J1060" s="178"/>
      <c r="K1060" s="178"/>
      <c r="L1060" s="178"/>
    </row>
    <row r="1061" spans="1:12" outlineLevel="1" x14ac:dyDescent="0.2">
      <c r="A1061" s="78">
        <v>1053</v>
      </c>
      <c r="B1061" s="154"/>
      <c r="C1061" s="177"/>
      <c r="D1061" s="177"/>
      <c r="E1061" s="177"/>
      <c r="F1061" s="177"/>
      <c r="G1061" s="177"/>
      <c r="H1061" s="178"/>
      <c r="I1061" s="178"/>
      <c r="J1061" s="178"/>
      <c r="K1061" s="178"/>
      <c r="L1061" s="178"/>
    </row>
    <row r="1062" spans="1:12" outlineLevel="1" x14ac:dyDescent="0.2">
      <c r="A1062" s="78">
        <v>1054</v>
      </c>
      <c r="B1062" s="154"/>
      <c r="C1062" s="177"/>
      <c r="D1062" s="177"/>
      <c r="E1062" s="177"/>
      <c r="F1062" s="177"/>
      <c r="G1062" s="177"/>
      <c r="H1062" s="178"/>
      <c r="I1062" s="178"/>
      <c r="J1062" s="178"/>
      <c r="K1062" s="178"/>
      <c r="L1062" s="178"/>
    </row>
    <row r="1063" spans="1:12" outlineLevel="1" x14ac:dyDescent="0.2">
      <c r="A1063" s="78">
        <v>1055</v>
      </c>
      <c r="B1063" s="154"/>
      <c r="C1063" s="177"/>
      <c r="D1063" s="177"/>
      <c r="E1063" s="177"/>
      <c r="F1063" s="177"/>
      <c r="G1063" s="177"/>
      <c r="H1063" s="178"/>
      <c r="I1063" s="178"/>
      <c r="J1063" s="178"/>
      <c r="K1063" s="178"/>
      <c r="L1063" s="178"/>
    </row>
    <row r="1064" spans="1:12" outlineLevel="1" x14ac:dyDescent="0.2">
      <c r="A1064" s="78">
        <v>1056</v>
      </c>
      <c r="B1064" s="154"/>
      <c r="C1064" s="177"/>
      <c r="D1064" s="177"/>
      <c r="E1064" s="177"/>
      <c r="F1064" s="177"/>
      <c r="G1064" s="177"/>
      <c r="H1064" s="178"/>
      <c r="I1064" s="178"/>
      <c r="J1064" s="178"/>
      <c r="K1064" s="178"/>
      <c r="L1064" s="178"/>
    </row>
    <row r="1065" spans="1:12" outlineLevel="1" x14ac:dyDescent="0.2">
      <c r="A1065" s="78">
        <v>1057</v>
      </c>
      <c r="B1065" s="154"/>
      <c r="C1065" s="177"/>
      <c r="D1065" s="177"/>
      <c r="E1065" s="177"/>
      <c r="F1065" s="177"/>
      <c r="G1065" s="177"/>
      <c r="H1065" s="178"/>
      <c r="I1065" s="178"/>
      <c r="J1065" s="178"/>
      <c r="K1065" s="178"/>
      <c r="L1065" s="178"/>
    </row>
    <row r="1066" spans="1:12" outlineLevel="1" x14ac:dyDescent="0.2">
      <c r="A1066" s="78">
        <v>1058</v>
      </c>
      <c r="B1066" s="154"/>
      <c r="C1066" s="177"/>
      <c r="D1066" s="177"/>
      <c r="E1066" s="177"/>
      <c r="F1066" s="177"/>
      <c r="G1066" s="177"/>
      <c r="H1066" s="178"/>
      <c r="I1066" s="178"/>
      <c r="J1066" s="178"/>
      <c r="K1066" s="178"/>
      <c r="L1066" s="178"/>
    </row>
    <row r="1067" spans="1:12" outlineLevel="1" x14ac:dyDescent="0.2">
      <c r="A1067" s="78">
        <v>1059</v>
      </c>
      <c r="B1067" s="154"/>
      <c r="C1067" s="177"/>
      <c r="D1067" s="177"/>
      <c r="E1067" s="177"/>
      <c r="F1067" s="177"/>
      <c r="G1067" s="177"/>
      <c r="H1067" s="178"/>
      <c r="I1067" s="178"/>
      <c r="J1067" s="178"/>
      <c r="K1067" s="178"/>
      <c r="L1067" s="178"/>
    </row>
    <row r="1068" spans="1:12" outlineLevel="1" x14ac:dyDescent="0.2">
      <c r="A1068" s="78">
        <v>1060</v>
      </c>
      <c r="B1068" s="154"/>
      <c r="C1068" s="177"/>
      <c r="D1068" s="177"/>
      <c r="E1068" s="177"/>
      <c r="F1068" s="177"/>
      <c r="G1068" s="177"/>
      <c r="H1068" s="178"/>
      <c r="I1068" s="178"/>
      <c r="J1068" s="178"/>
      <c r="K1068" s="178"/>
      <c r="L1068" s="178"/>
    </row>
    <row r="1069" spans="1:12" outlineLevel="1" x14ac:dyDescent="0.2">
      <c r="A1069" s="78">
        <v>1061</v>
      </c>
      <c r="B1069" s="154"/>
      <c r="C1069" s="177"/>
      <c r="D1069" s="177"/>
      <c r="E1069" s="177"/>
      <c r="F1069" s="177"/>
      <c r="G1069" s="177"/>
      <c r="H1069" s="178"/>
      <c r="I1069" s="178"/>
      <c r="J1069" s="178"/>
      <c r="K1069" s="178"/>
      <c r="L1069" s="178"/>
    </row>
    <row r="1070" spans="1:12" outlineLevel="1" x14ac:dyDescent="0.2">
      <c r="A1070" s="78">
        <v>1062</v>
      </c>
      <c r="B1070" s="154"/>
      <c r="C1070" s="177"/>
      <c r="D1070" s="177"/>
      <c r="E1070" s="177"/>
      <c r="F1070" s="177"/>
      <c r="G1070" s="177"/>
      <c r="H1070" s="178"/>
      <c r="I1070" s="178"/>
      <c r="J1070" s="178"/>
      <c r="K1070" s="178"/>
      <c r="L1070" s="178"/>
    </row>
    <row r="1071" spans="1:12" outlineLevel="1" x14ac:dyDescent="0.2">
      <c r="A1071" s="78">
        <v>1063</v>
      </c>
      <c r="B1071" s="154"/>
      <c r="C1071" s="177"/>
      <c r="D1071" s="177"/>
      <c r="E1071" s="177"/>
      <c r="F1071" s="177"/>
      <c r="G1071" s="177"/>
      <c r="H1071" s="178"/>
      <c r="I1071" s="178"/>
      <c r="J1071" s="178"/>
      <c r="K1071" s="178"/>
      <c r="L1071" s="178"/>
    </row>
    <row r="1072" spans="1:12" outlineLevel="1" x14ac:dyDescent="0.2">
      <c r="A1072" s="78">
        <v>1064</v>
      </c>
      <c r="B1072" s="154"/>
      <c r="C1072" s="177"/>
      <c r="D1072" s="177"/>
      <c r="E1072" s="177"/>
      <c r="F1072" s="177"/>
      <c r="G1072" s="177"/>
      <c r="H1072" s="178"/>
      <c r="I1072" s="178"/>
      <c r="J1072" s="178"/>
      <c r="K1072" s="178"/>
      <c r="L1072" s="178"/>
    </row>
    <row r="1073" spans="1:12" outlineLevel="1" x14ac:dyDescent="0.2">
      <c r="A1073" s="78">
        <v>1065</v>
      </c>
      <c r="B1073" s="154"/>
      <c r="C1073" s="177"/>
      <c r="D1073" s="177"/>
      <c r="E1073" s="177"/>
      <c r="F1073" s="177"/>
      <c r="G1073" s="177"/>
      <c r="H1073" s="178"/>
      <c r="I1073" s="178"/>
      <c r="J1073" s="178"/>
      <c r="K1073" s="178"/>
      <c r="L1073" s="178"/>
    </row>
    <row r="1074" spans="1:12" outlineLevel="1" x14ac:dyDescent="0.2">
      <c r="A1074" s="78">
        <v>1066</v>
      </c>
      <c r="B1074" s="154"/>
      <c r="C1074" s="177"/>
      <c r="D1074" s="177"/>
      <c r="E1074" s="177"/>
      <c r="F1074" s="177"/>
      <c r="G1074" s="177"/>
      <c r="H1074" s="178"/>
      <c r="I1074" s="178"/>
      <c r="J1074" s="178"/>
      <c r="K1074" s="178"/>
      <c r="L1074" s="178"/>
    </row>
    <row r="1075" spans="1:12" outlineLevel="1" x14ac:dyDescent="0.2">
      <c r="A1075" s="78">
        <v>1067</v>
      </c>
      <c r="B1075" s="154"/>
      <c r="C1075" s="177"/>
      <c r="D1075" s="177"/>
      <c r="E1075" s="177"/>
      <c r="F1075" s="177"/>
      <c r="G1075" s="177"/>
      <c r="H1075" s="178"/>
      <c r="I1075" s="178"/>
      <c r="J1075" s="178"/>
      <c r="K1075" s="178"/>
      <c r="L1075" s="178"/>
    </row>
    <row r="1076" spans="1:12" outlineLevel="1" x14ac:dyDescent="0.2">
      <c r="A1076" s="78">
        <v>1068</v>
      </c>
      <c r="B1076" s="154"/>
      <c r="C1076" s="177"/>
      <c r="D1076" s="177"/>
      <c r="E1076" s="177"/>
      <c r="F1076" s="177"/>
      <c r="G1076" s="177"/>
      <c r="H1076" s="178"/>
      <c r="I1076" s="178"/>
      <c r="J1076" s="178"/>
      <c r="K1076" s="178"/>
      <c r="L1076" s="178"/>
    </row>
    <row r="1077" spans="1:12" outlineLevel="1" x14ac:dyDescent="0.2">
      <c r="A1077" s="78">
        <v>1069</v>
      </c>
      <c r="B1077" s="154"/>
      <c r="C1077" s="177"/>
      <c r="D1077" s="177"/>
      <c r="E1077" s="177"/>
      <c r="F1077" s="177"/>
      <c r="G1077" s="177"/>
      <c r="H1077" s="178"/>
      <c r="I1077" s="178"/>
      <c r="J1077" s="178"/>
      <c r="K1077" s="178"/>
      <c r="L1077" s="178"/>
    </row>
    <row r="1078" spans="1:12" outlineLevel="1" x14ac:dyDescent="0.2">
      <c r="A1078" s="78">
        <v>1070</v>
      </c>
      <c r="B1078" s="154"/>
      <c r="C1078" s="177"/>
      <c r="D1078" s="177"/>
      <c r="E1078" s="177"/>
      <c r="F1078" s="177"/>
      <c r="G1078" s="177"/>
      <c r="H1078" s="178"/>
      <c r="I1078" s="178"/>
      <c r="J1078" s="178"/>
      <c r="K1078" s="178"/>
      <c r="L1078" s="178"/>
    </row>
    <row r="1079" spans="1:12" outlineLevel="1" x14ac:dyDescent="0.2">
      <c r="A1079" s="78">
        <v>1071</v>
      </c>
      <c r="B1079" s="154"/>
      <c r="C1079" s="177"/>
      <c r="D1079" s="177"/>
      <c r="E1079" s="177"/>
      <c r="F1079" s="177"/>
      <c r="G1079" s="177"/>
      <c r="H1079" s="178"/>
      <c r="I1079" s="178"/>
      <c r="J1079" s="178"/>
      <c r="K1079" s="178"/>
      <c r="L1079" s="178"/>
    </row>
    <row r="1080" spans="1:12" outlineLevel="1" x14ac:dyDescent="0.2">
      <c r="A1080" s="78">
        <v>1072</v>
      </c>
      <c r="B1080" s="154"/>
      <c r="C1080" s="177"/>
      <c r="D1080" s="177"/>
      <c r="E1080" s="177"/>
      <c r="F1080" s="177"/>
      <c r="G1080" s="177"/>
      <c r="H1080" s="178"/>
      <c r="I1080" s="178"/>
      <c r="J1080" s="178"/>
      <c r="K1080" s="178"/>
      <c r="L1080" s="178"/>
    </row>
    <row r="1081" spans="1:12" outlineLevel="1" x14ac:dyDescent="0.2">
      <c r="A1081" s="78">
        <v>1073</v>
      </c>
      <c r="B1081" s="154"/>
      <c r="C1081" s="177"/>
      <c r="D1081" s="177"/>
      <c r="E1081" s="177"/>
      <c r="F1081" s="177"/>
      <c r="G1081" s="177"/>
      <c r="H1081" s="178"/>
      <c r="I1081" s="178"/>
      <c r="J1081" s="178"/>
      <c r="K1081" s="178"/>
      <c r="L1081" s="178"/>
    </row>
    <row r="1082" spans="1:12" outlineLevel="1" x14ac:dyDescent="0.2">
      <c r="A1082" s="78">
        <v>1074</v>
      </c>
      <c r="B1082" s="154"/>
      <c r="C1082" s="177"/>
      <c r="D1082" s="177"/>
      <c r="E1082" s="177"/>
      <c r="F1082" s="177"/>
      <c r="G1082" s="177"/>
      <c r="H1082" s="178"/>
      <c r="I1082" s="178"/>
      <c r="J1082" s="178"/>
      <c r="K1082" s="178"/>
      <c r="L1082" s="178"/>
    </row>
    <row r="1083" spans="1:12" outlineLevel="1" x14ac:dyDescent="0.2">
      <c r="A1083" s="78">
        <v>1075</v>
      </c>
      <c r="B1083" s="154"/>
      <c r="C1083" s="177"/>
      <c r="D1083" s="177"/>
      <c r="E1083" s="177"/>
      <c r="F1083" s="177"/>
      <c r="G1083" s="177"/>
      <c r="H1083" s="178"/>
      <c r="I1083" s="178"/>
      <c r="J1083" s="178"/>
      <c r="K1083" s="178"/>
      <c r="L1083" s="178"/>
    </row>
    <row r="1084" spans="1:12" outlineLevel="1" x14ac:dyDescent="0.2">
      <c r="A1084" s="78">
        <v>1076</v>
      </c>
      <c r="B1084" s="154"/>
      <c r="C1084" s="177"/>
      <c r="D1084" s="177"/>
      <c r="E1084" s="177"/>
      <c r="F1084" s="177"/>
      <c r="G1084" s="177"/>
      <c r="H1084" s="178"/>
      <c r="I1084" s="178"/>
      <c r="J1084" s="178"/>
      <c r="K1084" s="178"/>
      <c r="L1084" s="178"/>
    </row>
    <row r="1085" spans="1:12" outlineLevel="1" x14ac:dyDescent="0.2">
      <c r="A1085" s="78">
        <v>1077</v>
      </c>
      <c r="B1085" s="154"/>
      <c r="C1085" s="177"/>
      <c r="D1085" s="177"/>
      <c r="E1085" s="177"/>
      <c r="F1085" s="177"/>
      <c r="G1085" s="177"/>
      <c r="H1085" s="178"/>
      <c r="I1085" s="178"/>
      <c r="J1085" s="178"/>
      <c r="K1085" s="178"/>
      <c r="L1085" s="178"/>
    </row>
    <row r="1086" spans="1:12" outlineLevel="1" x14ac:dyDescent="0.2">
      <c r="A1086" s="78">
        <v>1078</v>
      </c>
      <c r="B1086" s="154"/>
      <c r="C1086" s="177"/>
      <c r="D1086" s="177"/>
      <c r="E1086" s="177"/>
      <c r="F1086" s="177"/>
      <c r="G1086" s="177"/>
      <c r="H1086" s="178"/>
      <c r="I1086" s="178"/>
      <c r="J1086" s="178"/>
      <c r="K1086" s="178"/>
      <c r="L1086" s="178"/>
    </row>
    <row r="1087" spans="1:12" outlineLevel="1" x14ac:dyDescent="0.2">
      <c r="A1087" s="78">
        <v>1079</v>
      </c>
      <c r="B1087" s="154"/>
      <c r="C1087" s="177"/>
      <c r="D1087" s="177"/>
      <c r="E1087" s="177"/>
      <c r="F1087" s="177"/>
      <c r="G1087" s="177"/>
      <c r="H1087" s="178"/>
      <c r="I1087" s="178"/>
      <c r="J1087" s="178"/>
      <c r="K1087" s="178"/>
      <c r="L1087" s="178"/>
    </row>
    <row r="1088" spans="1:12" outlineLevel="1" x14ac:dyDescent="0.2">
      <c r="A1088" s="78">
        <v>1080</v>
      </c>
      <c r="B1088" s="154"/>
      <c r="C1088" s="177"/>
      <c r="D1088" s="177"/>
      <c r="E1088" s="177"/>
      <c r="F1088" s="177"/>
      <c r="G1088" s="177"/>
      <c r="H1088" s="178"/>
      <c r="I1088" s="178"/>
      <c r="J1088" s="178"/>
      <c r="K1088" s="178"/>
      <c r="L1088" s="178"/>
    </row>
    <row r="1089" spans="1:12" outlineLevel="1" x14ac:dyDescent="0.2">
      <c r="A1089" s="78">
        <v>1081</v>
      </c>
      <c r="B1089" s="154"/>
      <c r="C1089" s="177"/>
      <c r="D1089" s="177"/>
      <c r="E1089" s="177"/>
      <c r="F1089" s="177"/>
      <c r="G1089" s="177"/>
      <c r="H1089" s="178"/>
      <c r="I1089" s="178"/>
      <c r="J1089" s="178"/>
      <c r="K1089" s="178"/>
      <c r="L1089" s="178"/>
    </row>
    <row r="1090" spans="1:12" outlineLevel="1" x14ac:dyDescent="0.2">
      <c r="A1090" s="78">
        <v>1082</v>
      </c>
      <c r="B1090" s="154"/>
      <c r="C1090" s="177"/>
      <c r="D1090" s="177"/>
      <c r="E1090" s="177"/>
      <c r="F1090" s="177"/>
      <c r="G1090" s="177"/>
      <c r="H1090" s="178"/>
      <c r="I1090" s="178"/>
      <c r="J1090" s="178"/>
      <c r="K1090" s="178"/>
      <c r="L1090" s="178"/>
    </row>
    <row r="1091" spans="1:12" outlineLevel="1" x14ac:dyDescent="0.2">
      <c r="A1091" s="78">
        <v>1083</v>
      </c>
      <c r="B1091" s="154"/>
      <c r="C1091" s="177"/>
      <c r="D1091" s="177"/>
      <c r="E1091" s="177"/>
      <c r="F1091" s="177"/>
      <c r="G1091" s="177"/>
      <c r="H1091" s="178"/>
      <c r="I1091" s="178"/>
      <c r="J1091" s="178"/>
      <c r="K1091" s="178"/>
      <c r="L1091" s="178"/>
    </row>
    <row r="1092" spans="1:12" outlineLevel="1" x14ac:dyDescent="0.2">
      <c r="A1092" s="78">
        <v>1084</v>
      </c>
      <c r="B1092" s="154"/>
      <c r="C1092" s="177"/>
      <c r="D1092" s="177"/>
      <c r="E1092" s="177"/>
      <c r="F1092" s="177"/>
      <c r="G1092" s="177"/>
      <c r="H1092" s="178"/>
      <c r="I1092" s="178"/>
      <c r="J1092" s="178"/>
      <c r="K1092" s="178"/>
      <c r="L1092" s="178"/>
    </row>
    <row r="1093" spans="1:12" outlineLevel="1" x14ac:dyDescent="0.2">
      <c r="A1093" s="78">
        <v>1085</v>
      </c>
      <c r="B1093" s="154"/>
      <c r="C1093" s="177"/>
      <c r="D1093" s="177"/>
      <c r="E1093" s="177"/>
      <c r="F1093" s="177"/>
      <c r="G1093" s="177"/>
      <c r="H1093" s="178"/>
      <c r="I1093" s="178"/>
      <c r="J1093" s="178"/>
      <c r="K1093" s="178"/>
      <c r="L1093" s="178"/>
    </row>
    <row r="1094" spans="1:12" outlineLevel="1" x14ac:dyDescent="0.2">
      <c r="A1094" s="78">
        <v>1086</v>
      </c>
      <c r="B1094" s="154"/>
      <c r="C1094" s="177"/>
      <c r="D1094" s="177"/>
      <c r="E1094" s="177"/>
      <c r="F1094" s="177"/>
      <c r="G1094" s="177"/>
      <c r="H1094" s="178"/>
      <c r="I1094" s="178"/>
      <c r="J1094" s="178"/>
      <c r="K1094" s="178"/>
      <c r="L1094" s="178"/>
    </row>
    <row r="1095" spans="1:12" outlineLevel="1" x14ac:dyDescent="0.2">
      <c r="A1095" s="78">
        <v>1087</v>
      </c>
      <c r="B1095" s="154"/>
      <c r="C1095" s="177"/>
      <c r="D1095" s="177"/>
      <c r="E1095" s="177"/>
      <c r="F1095" s="177"/>
      <c r="G1095" s="177"/>
      <c r="H1095" s="178"/>
      <c r="I1095" s="178"/>
      <c r="J1095" s="178"/>
      <c r="K1095" s="178"/>
      <c r="L1095" s="178"/>
    </row>
    <row r="1096" spans="1:12" outlineLevel="1" x14ac:dyDescent="0.2">
      <c r="A1096" s="78">
        <v>1088</v>
      </c>
      <c r="B1096" s="154"/>
      <c r="C1096" s="177"/>
      <c r="D1096" s="177"/>
      <c r="E1096" s="177"/>
      <c r="F1096" s="177"/>
      <c r="G1096" s="177"/>
      <c r="H1096" s="178"/>
      <c r="I1096" s="178"/>
      <c r="J1096" s="178"/>
      <c r="K1096" s="178"/>
      <c r="L1096" s="178"/>
    </row>
    <row r="1097" spans="1:12" outlineLevel="1" x14ac:dyDescent="0.2">
      <c r="A1097" s="78">
        <v>1089</v>
      </c>
      <c r="B1097" s="154"/>
      <c r="C1097" s="177"/>
      <c r="D1097" s="177"/>
      <c r="E1097" s="177"/>
      <c r="F1097" s="177"/>
      <c r="G1097" s="177"/>
      <c r="H1097" s="178"/>
      <c r="I1097" s="178"/>
      <c r="J1097" s="178"/>
      <c r="K1097" s="178"/>
      <c r="L1097" s="178"/>
    </row>
    <row r="1098" spans="1:12" outlineLevel="1" x14ac:dyDescent="0.2">
      <c r="A1098" s="78">
        <v>1090</v>
      </c>
      <c r="B1098" s="154"/>
      <c r="C1098" s="177"/>
      <c r="D1098" s="177"/>
      <c r="E1098" s="177"/>
      <c r="F1098" s="177"/>
      <c r="G1098" s="177"/>
      <c r="H1098" s="178"/>
      <c r="I1098" s="178"/>
      <c r="J1098" s="178"/>
      <c r="K1098" s="178"/>
      <c r="L1098" s="178"/>
    </row>
    <row r="1099" spans="1:12" outlineLevel="1" x14ac:dyDescent="0.2">
      <c r="A1099" s="78">
        <v>1091</v>
      </c>
      <c r="B1099" s="154"/>
      <c r="C1099" s="177"/>
      <c r="D1099" s="177"/>
      <c r="E1099" s="177"/>
      <c r="F1099" s="177"/>
      <c r="G1099" s="177"/>
      <c r="H1099" s="178"/>
      <c r="I1099" s="178"/>
      <c r="J1099" s="178"/>
      <c r="K1099" s="178"/>
      <c r="L1099" s="178"/>
    </row>
    <row r="1100" spans="1:12" outlineLevel="1" x14ac:dyDescent="0.2">
      <c r="A1100" s="78">
        <v>1092</v>
      </c>
      <c r="B1100" s="154"/>
      <c r="C1100" s="177"/>
      <c r="D1100" s="177"/>
      <c r="E1100" s="177"/>
      <c r="F1100" s="177"/>
      <c r="G1100" s="177"/>
      <c r="H1100" s="178"/>
      <c r="I1100" s="178"/>
      <c r="J1100" s="178"/>
      <c r="K1100" s="178"/>
      <c r="L1100" s="178"/>
    </row>
    <row r="1101" spans="1:12" outlineLevel="1" x14ac:dyDescent="0.2">
      <c r="A1101" s="78">
        <v>1093</v>
      </c>
      <c r="B1101" s="154"/>
      <c r="C1101" s="177"/>
      <c r="D1101" s="177"/>
      <c r="E1101" s="177"/>
      <c r="F1101" s="177"/>
      <c r="G1101" s="177"/>
      <c r="H1101" s="178"/>
      <c r="I1101" s="178"/>
      <c r="J1101" s="178"/>
      <c r="K1101" s="178"/>
      <c r="L1101" s="178"/>
    </row>
    <row r="1102" spans="1:12" outlineLevel="1" x14ac:dyDescent="0.2">
      <c r="A1102" s="78">
        <v>1094</v>
      </c>
      <c r="B1102" s="154"/>
      <c r="C1102" s="177"/>
      <c r="D1102" s="177"/>
      <c r="E1102" s="177"/>
      <c r="F1102" s="177"/>
      <c r="G1102" s="177"/>
      <c r="H1102" s="178"/>
      <c r="I1102" s="178"/>
      <c r="J1102" s="178"/>
      <c r="K1102" s="178"/>
      <c r="L1102" s="178"/>
    </row>
    <row r="1103" spans="1:12" outlineLevel="1" x14ac:dyDescent="0.2">
      <c r="A1103" s="78">
        <v>1095</v>
      </c>
      <c r="B1103" s="154"/>
      <c r="C1103" s="177"/>
      <c r="D1103" s="177"/>
      <c r="E1103" s="177"/>
      <c r="F1103" s="177"/>
      <c r="G1103" s="177"/>
      <c r="H1103" s="178"/>
      <c r="I1103" s="178"/>
      <c r="J1103" s="178"/>
      <c r="K1103" s="178"/>
      <c r="L1103" s="178"/>
    </row>
    <row r="1104" spans="1:12" outlineLevel="1" x14ac:dyDescent="0.2">
      <c r="A1104" s="78">
        <v>1096</v>
      </c>
      <c r="B1104" s="154"/>
      <c r="C1104" s="177"/>
      <c r="D1104" s="177"/>
      <c r="E1104" s="177"/>
      <c r="F1104" s="177"/>
      <c r="G1104" s="177"/>
      <c r="H1104" s="178"/>
      <c r="I1104" s="178"/>
      <c r="J1104" s="178"/>
      <c r="K1104" s="178"/>
      <c r="L1104" s="178"/>
    </row>
    <row r="1105" spans="1:12" outlineLevel="1" x14ac:dyDescent="0.2">
      <c r="A1105" s="78">
        <v>1097</v>
      </c>
      <c r="B1105" s="154"/>
      <c r="C1105" s="177"/>
      <c r="D1105" s="177"/>
      <c r="E1105" s="177"/>
      <c r="F1105" s="177"/>
      <c r="G1105" s="177"/>
      <c r="H1105" s="178"/>
      <c r="I1105" s="178"/>
      <c r="J1105" s="178"/>
      <c r="K1105" s="178"/>
      <c r="L1105" s="178"/>
    </row>
    <row r="1106" spans="1:12" outlineLevel="1" x14ac:dyDescent="0.2">
      <c r="A1106" s="78">
        <v>1098</v>
      </c>
      <c r="B1106" s="154"/>
      <c r="C1106" s="177"/>
      <c r="D1106" s="177"/>
      <c r="E1106" s="177"/>
      <c r="F1106" s="177"/>
      <c r="G1106" s="177"/>
      <c r="H1106" s="178"/>
      <c r="I1106" s="178"/>
      <c r="J1106" s="178"/>
      <c r="K1106" s="178"/>
      <c r="L1106" s="178"/>
    </row>
    <row r="1107" spans="1:12" outlineLevel="1" x14ac:dyDescent="0.2">
      <c r="A1107" s="78">
        <v>1099</v>
      </c>
      <c r="B1107" s="154"/>
      <c r="C1107" s="177"/>
      <c r="D1107" s="177"/>
      <c r="E1107" s="177"/>
      <c r="F1107" s="177"/>
      <c r="G1107" s="177"/>
      <c r="H1107" s="178"/>
      <c r="I1107" s="178"/>
      <c r="J1107" s="178"/>
      <c r="K1107" s="178"/>
      <c r="L1107" s="178"/>
    </row>
    <row r="1108" spans="1:12" outlineLevel="1" x14ac:dyDescent="0.2">
      <c r="A1108" s="78">
        <v>1100</v>
      </c>
      <c r="B1108" s="154"/>
      <c r="C1108" s="177"/>
      <c r="D1108" s="177"/>
      <c r="E1108" s="177"/>
      <c r="F1108" s="177"/>
      <c r="G1108" s="177"/>
      <c r="H1108" s="178"/>
      <c r="I1108" s="178"/>
      <c r="J1108" s="178"/>
      <c r="K1108" s="178"/>
      <c r="L1108" s="178"/>
    </row>
    <row r="1109" spans="1:12" outlineLevel="1" x14ac:dyDescent="0.2">
      <c r="A1109" s="78">
        <v>1101</v>
      </c>
      <c r="B1109" s="154"/>
      <c r="C1109" s="177"/>
      <c r="D1109" s="177"/>
      <c r="E1109" s="177"/>
      <c r="F1109" s="177"/>
      <c r="G1109" s="177"/>
      <c r="H1109" s="178"/>
      <c r="I1109" s="178"/>
      <c r="J1109" s="178"/>
      <c r="K1109" s="178"/>
      <c r="L1109" s="178"/>
    </row>
    <row r="1110" spans="1:12" outlineLevel="1" x14ac:dyDescent="0.2">
      <c r="A1110" s="78">
        <v>1102</v>
      </c>
      <c r="B1110" s="154"/>
      <c r="C1110" s="177"/>
      <c r="D1110" s="177"/>
      <c r="E1110" s="177"/>
      <c r="F1110" s="177"/>
      <c r="G1110" s="177"/>
      <c r="H1110" s="178"/>
      <c r="I1110" s="178"/>
      <c r="J1110" s="178"/>
      <c r="K1110" s="178"/>
      <c r="L1110" s="178"/>
    </row>
    <row r="1111" spans="1:12" outlineLevel="1" x14ac:dyDescent="0.2">
      <c r="A1111" s="78">
        <v>1103</v>
      </c>
      <c r="B1111" s="154"/>
      <c r="C1111" s="177"/>
      <c r="D1111" s="177"/>
      <c r="E1111" s="177"/>
      <c r="F1111" s="177"/>
      <c r="G1111" s="177"/>
      <c r="H1111" s="178"/>
      <c r="I1111" s="178"/>
      <c r="J1111" s="178"/>
      <c r="K1111" s="178"/>
      <c r="L1111" s="178"/>
    </row>
    <row r="1112" spans="1:12" outlineLevel="1" x14ac:dyDescent="0.2">
      <c r="A1112" s="78">
        <v>1104</v>
      </c>
      <c r="B1112" s="154"/>
      <c r="C1112" s="177"/>
      <c r="D1112" s="177"/>
      <c r="E1112" s="177"/>
      <c r="F1112" s="177"/>
      <c r="G1112" s="177"/>
      <c r="H1112" s="178"/>
      <c r="I1112" s="178"/>
      <c r="J1112" s="178"/>
      <c r="K1112" s="178"/>
      <c r="L1112" s="178"/>
    </row>
    <row r="1113" spans="1:12" outlineLevel="1" x14ac:dyDescent="0.2">
      <c r="A1113" s="78">
        <v>1105</v>
      </c>
      <c r="B1113" s="154"/>
      <c r="C1113" s="177"/>
      <c r="D1113" s="177"/>
      <c r="E1113" s="177"/>
      <c r="F1113" s="177"/>
      <c r="G1113" s="177"/>
      <c r="H1113" s="178"/>
      <c r="I1113" s="178"/>
      <c r="J1113" s="178"/>
      <c r="K1113" s="178"/>
      <c r="L1113" s="178"/>
    </row>
    <row r="1114" spans="1:12" outlineLevel="1" x14ac:dyDescent="0.2">
      <c r="A1114" s="78">
        <v>1106</v>
      </c>
      <c r="B1114" s="154"/>
      <c r="C1114" s="177"/>
      <c r="D1114" s="177"/>
      <c r="E1114" s="177"/>
      <c r="F1114" s="177"/>
      <c r="G1114" s="177"/>
      <c r="H1114" s="178"/>
      <c r="I1114" s="178"/>
      <c r="J1114" s="178"/>
      <c r="K1114" s="178"/>
      <c r="L1114" s="178"/>
    </row>
    <row r="1115" spans="1:12" outlineLevel="1" x14ac:dyDescent="0.2">
      <c r="A1115" s="78">
        <v>1107</v>
      </c>
      <c r="B1115" s="154"/>
      <c r="C1115" s="177"/>
      <c r="D1115" s="177"/>
      <c r="E1115" s="177"/>
      <c r="F1115" s="177"/>
      <c r="G1115" s="177"/>
      <c r="H1115" s="178"/>
      <c r="I1115" s="178"/>
      <c r="J1115" s="178"/>
      <c r="K1115" s="178"/>
      <c r="L1115" s="178"/>
    </row>
    <row r="1116" spans="1:12" outlineLevel="1" x14ac:dyDescent="0.2">
      <c r="A1116" s="78">
        <v>1108</v>
      </c>
      <c r="B1116" s="154"/>
      <c r="C1116" s="177"/>
      <c r="D1116" s="177"/>
      <c r="E1116" s="177"/>
      <c r="F1116" s="177"/>
      <c r="G1116" s="177"/>
      <c r="H1116" s="178"/>
      <c r="I1116" s="178"/>
      <c r="J1116" s="178"/>
      <c r="K1116" s="178"/>
      <c r="L1116" s="178"/>
    </row>
    <row r="1117" spans="1:12" outlineLevel="1" x14ac:dyDescent="0.2">
      <c r="A1117" s="78">
        <v>1109</v>
      </c>
      <c r="B1117" s="154"/>
      <c r="C1117" s="177"/>
      <c r="D1117" s="177"/>
      <c r="E1117" s="177"/>
      <c r="F1117" s="177"/>
      <c r="G1117" s="177"/>
      <c r="H1117" s="178"/>
      <c r="I1117" s="178"/>
      <c r="J1117" s="178"/>
      <c r="K1117" s="178"/>
      <c r="L1117" s="178"/>
    </row>
    <row r="1118" spans="1:12" outlineLevel="1" x14ac:dyDescent="0.2">
      <c r="A1118" s="78">
        <v>1110</v>
      </c>
      <c r="B1118" s="154"/>
      <c r="C1118" s="177"/>
      <c r="D1118" s="177"/>
      <c r="E1118" s="177"/>
      <c r="F1118" s="177"/>
      <c r="G1118" s="177"/>
      <c r="H1118" s="178"/>
      <c r="I1118" s="178"/>
      <c r="J1118" s="178"/>
      <c r="K1118" s="178"/>
      <c r="L1118" s="178"/>
    </row>
    <row r="1119" spans="1:12" outlineLevel="1" x14ac:dyDescent="0.2">
      <c r="A1119" s="78">
        <v>1111</v>
      </c>
      <c r="B1119" s="154"/>
      <c r="C1119" s="177"/>
      <c r="D1119" s="177"/>
      <c r="E1119" s="177"/>
      <c r="F1119" s="177"/>
      <c r="G1119" s="177"/>
      <c r="H1119" s="178"/>
      <c r="I1119" s="178"/>
      <c r="J1119" s="178"/>
      <c r="K1119" s="178"/>
      <c r="L1119" s="178"/>
    </row>
    <row r="1120" spans="1:12" outlineLevel="1" x14ac:dyDescent="0.2">
      <c r="A1120" s="78">
        <v>1112</v>
      </c>
      <c r="B1120" s="154"/>
      <c r="C1120" s="177"/>
      <c r="D1120" s="177"/>
      <c r="E1120" s="177"/>
      <c r="F1120" s="177"/>
      <c r="G1120" s="177"/>
      <c r="H1120" s="178"/>
      <c r="I1120" s="178"/>
      <c r="J1120" s="178"/>
      <c r="K1120" s="178"/>
      <c r="L1120" s="178"/>
    </row>
    <row r="1121" spans="1:12" outlineLevel="1" x14ac:dyDescent="0.2">
      <c r="A1121" s="78">
        <v>1113</v>
      </c>
      <c r="B1121" s="154"/>
      <c r="C1121" s="177"/>
      <c r="D1121" s="177"/>
      <c r="E1121" s="177"/>
      <c r="F1121" s="177"/>
      <c r="G1121" s="177"/>
      <c r="H1121" s="178"/>
      <c r="I1121" s="178"/>
      <c r="J1121" s="178"/>
      <c r="K1121" s="178"/>
      <c r="L1121" s="178"/>
    </row>
    <row r="1122" spans="1:12" outlineLevel="1" x14ac:dyDescent="0.2">
      <c r="A1122" s="78">
        <v>1114</v>
      </c>
      <c r="B1122" s="154"/>
      <c r="C1122" s="177"/>
      <c r="D1122" s="177"/>
      <c r="E1122" s="177"/>
      <c r="F1122" s="177"/>
      <c r="G1122" s="177"/>
      <c r="H1122" s="178"/>
      <c r="I1122" s="178"/>
      <c r="J1122" s="178"/>
      <c r="K1122" s="178"/>
      <c r="L1122" s="178"/>
    </row>
    <row r="1123" spans="1:12" outlineLevel="1" x14ac:dyDescent="0.2">
      <c r="A1123" s="78">
        <v>1115</v>
      </c>
      <c r="B1123" s="154"/>
      <c r="C1123" s="177"/>
      <c r="D1123" s="177"/>
      <c r="E1123" s="177"/>
      <c r="F1123" s="177"/>
      <c r="G1123" s="177"/>
      <c r="H1123" s="178"/>
      <c r="I1123" s="178"/>
      <c r="J1123" s="178"/>
      <c r="K1123" s="178"/>
      <c r="L1123" s="178"/>
    </row>
    <row r="1124" spans="1:12" outlineLevel="1" x14ac:dyDescent="0.2">
      <c r="A1124" s="78">
        <v>1116</v>
      </c>
      <c r="B1124" s="154"/>
      <c r="C1124" s="177"/>
      <c r="D1124" s="177"/>
      <c r="E1124" s="177"/>
      <c r="F1124" s="177"/>
      <c r="G1124" s="177"/>
      <c r="H1124" s="178"/>
      <c r="I1124" s="178"/>
      <c r="J1124" s="178"/>
      <c r="K1124" s="178"/>
      <c r="L1124" s="178"/>
    </row>
    <row r="1125" spans="1:12" outlineLevel="1" x14ac:dyDescent="0.2">
      <c r="A1125" s="78">
        <v>1117</v>
      </c>
      <c r="B1125" s="154"/>
      <c r="C1125" s="177"/>
      <c r="D1125" s="177"/>
      <c r="E1125" s="177"/>
      <c r="F1125" s="177"/>
      <c r="G1125" s="177"/>
      <c r="H1125" s="178"/>
      <c r="I1125" s="178"/>
      <c r="J1125" s="178"/>
      <c r="K1125" s="178"/>
      <c r="L1125" s="178"/>
    </row>
    <row r="1126" spans="1:12" outlineLevel="1" x14ac:dyDescent="0.2">
      <c r="A1126" s="78">
        <v>1118</v>
      </c>
      <c r="B1126" s="154"/>
      <c r="C1126" s="177"/>
      <c r="D1126" s="177"/>
      <c r="E1126" s="177"/>
      <c r="F1126" s="177"/>
      <c r="G1126" s="177"/>
      <c r="H1126" s="178"/>
      <c r="I1126" s="178"/>
      <c r="J1126" s="178"/>
      <c r="K1126" s="178"/>
      <c r="L1126" s="178"/>
    </row>
    <row r="1127" spans="1:12" outlineLevel="1" x14ac:dyDescent="0.2">
      <c r="A1127" s="78">
        <v>1119</v>
      </c>
      <c r="B1127" s="154"/>
      <c r="C1127" s="177"/>
      <c r="D1127" s="177"/>
      <c r="E1127" s="177"/>
      <c r="F1127" s="177"/>
      <c r="G1127" s="177"/>
      <c r="H1127" s="178"/>
      <c r="I1127" s="178"/>
      <c r="J1127" s="178"/>
      <c r="K1127" s="178"/>
      <c r="L1127" s="178"/>
    </row>
    <row r="1128" spans="1:12" outlineLevel="1" x14ac:dyDescent="0.2">
      <c r="A1128" s="78">
        <v>1120</v>
      </c>
      <c r="B1128" s="154"/>
      <c r="C1128" s="177"/>
      <c r="D1128" s="177"/>
      <c r="E1128" s="177"/>
      <c r="F1128" s="177"/>
      <c r="G1128" s="177"/>
      <c r="H1128" s="178"/>
      <c r="I1128" s="178"/>
      <c r="J1128" s="178"/>
      <c r="K1128" s="178"/>
      <c r="L1128" s="178"/>
    </row>
    <row r="1129" spans="1:12" outlineLevel="1" x14ac:dyDescent="0.2">
      <c r="A1129" s="78">
        <v>1121</v>
      </c>
      <c r="B1129" s="154"/>
      <c r="C1129" s="177"/>
      <c r="D1129" s="177"/>
      <c r="E1129" s="177"/>
      <c r="F1129" s="177"/>
      <c r="G1129" s="177"/>
      <c r="H1129" s="178"/>
      <c r="I1129" s="178"/>
      <c r="J1129" s="178"/>
      <c r="K1129" s="178"/>
      <c r="L1129" s="178"/>
    </row>
    <row r="1130" spans="1:12" outlineLevel="1" x14ac:dyDescent="0.2">
      <c r="A1130" s="78">
        <v>1122</v>
      </c>
      <c r="B1130" s="154"/>
      <c r="C1130" s="177"/>
      <c r="D1130" s="177"/>
      <c r="E1130" s="177"/>
      <c r="F1130" s="177"/>
      <c r="G1130" s="177"/>
      <c r="H1130" s="178"/>
      <c r="I1130" s="178"/>
      <c r="J1130" s="178"/>
      <c r="K1130" s="178"/>
      <c r="L1130" s="178"/>
    </row>
    <row r="1131" spans="1:12" outlineLevel="1" x14ac:dyDescent="0.2">
      <c r="A1131" s="78">
        <v>1123</v>
      </c>
      <c r="B1131" s="154"/>
      <c r="C1131" s="177"/>
      <c r="D1131" s="177"/>
      <c r="E1131" s="177"/>
      <c r="F1131" s="177"/>
      <c r="G1131" s="177"/>
      <c r="H1131" s="178"/>
      <c r="I1131" s="178"/>
      <c r="J1131" s="178"/>
      <c r="K1131" s="178"/>
      <c r="L1131" s="178"/>
    </row>
    <row r="1132" spans="1:12" outlineLevel="1" x14ac:dyDescent="0.2">
      <c r="A1132" s="78">
        <v>1124</v>
      </c>
      <c r="B1132" s="154"/>
      <c r="C1132" s="177"/>
      <c r="D1132" s="177"/>
      <c r="E1132" s="177"/>
      <c r="F1132" s="177"/>
      <c r="G1132" s="177"/>
      <c r="H1132" s="178"/>
      <c r="I1132" s="178"/>
      <c r="J1132" s="178"/>
      <c r="K1132" s="178"/>
      <c r="L1132" s="178"/>
    </row>
    <row r="1133" spans="1:12" outlineLevel="1" x14ac:dyDescent="0.2">
      <c r="A1133" s="78">
        <v>1125</v>
      </c>
      <c r="B1133" s="154"/>
      <c r="C1133" s="177"/>
      <c r="D1133" s="177"/>
      <c r="E1133" s="177"/>
      <c r="F1133" s="177"/>
      <c r="G1133" s="177"/>
      <c r="H1133" s="178"/>
      <c r="I1133" s="178"/>
      <c r="J1133" s="178"/>
      <c r="K1133" s="178"/>
      <c r="L1133" s="178"/>
    </row>
    <row r="1134" spans="1:12" outlineLevel="1" x14ac:dyDescent="0.2">
      <c r="A1134" s="78">
        <v>1126</v>
      </c>
      <c r="B1134" s="154"/>
      <c r="C1134" s="177"/>
      <c r="D1134" s="177"/>
      <c r="E1134" s="177"/>
      <c r="F1134" s="177"/>
      <c r="G1134" s="177"/>
      <c r="H1134" s="178"/>
      <c r="I1134" s="178"/>
      <c r="J1134" s="178"/>
      <c r="K1134" s="178"/>
      <c r="L1134" s="178"/>
    </row>
    <row r="1135" spans="1:12" outlineLevel="1" x14ac:dyDescent="0.2">
      <c r="A1135" s="78">
        <v>1127</v>
      </c>
      <c r="B1135" s="154"/>
      <c r="C1135" s="177"/>
      <c r="D1135" s="177"/>
      <c r="E1135" s="177"/>
      <c r="F1135" s="177"/>
      <c r="G1135" s="177"/>
      <c r="H1135" s="178"/>
      <c r="I1135" s="178"/>
      <c r="J1135" s="178"/>
      <c r="K1135" s="178"/>
      <c r="L1135" s="178"/>
    </row>
    <row r="1136" spans="1:12" outlineLevel="1" x14ac:dyDescent="0.2">
      <c r="A1136" s="78">
        <v>1128</v>
      </c>
      <c r="B1136" s="154"/>
      <c r="C1136" s="177"/>
      <c r="D1136" s="177"/>
      <c r="E1136" s="177"/>
      <c r="F1136" s="177"/>
      <c r="G1136" s="177"/>
      <c r="H1136" s="178"/>
      <c r="I1136" s="178"/>
      <c r="J1136" s="178"/>
      <c r="K1136" s="178"/>
      <c r="L1136" s="178"/>
    </row>
    <row r="1137" spans="1:12" outlineLevel="1" x14ac:dyDescent="0.2">
      <c r="A1137" s="78">
        <v>1129</v>
      </c>
      <c r="B1137" s="154"/>
      <c r="C1137" s="177"/>
      <c r="D1137" s="177"/>
      <c r="E1137" s="177"/>
      <c r="F1137" s="177"/>
      <c r="G1137" s="177"/>
      <c r="H1137" s="178"/>
      <c r="I1137" s="178"/>
      <c r="J1137" s="178"/>
      <c r="K1137" s="178"/>
      <c r="L1137" s="178"/>
    </row>
    <row r="1138" spans="1:12" outlineLevel="1" x14ac:dyDescent="0.2">
      <c r="A1138" s="78">
        <v>1130</v>
      </c>
      <c r="B1138" s="154"/>
      <c r="C1138" s="177"/>
      <c r="D1138" s="177"/>
      <c r="E1138" s="177"/>
      <c r="F1138" s="177"/>
      <c r="G1138" s="177"/>
      <c r="H1138" s="178"/>
      <c r="I1138" s="178"/>
      <c r="J1138" s="178"/>
      <c r="K1138" s="178"/>
      <c r="L1138" s="178"/>
    </row>
    <row r="1139" spans="1:12" outlineLevel="1" x14ac:dyDescent="0.2">
      <c r="A1139" s="78">
        <v>1131</v>
      </c>
      <c r="B1139" s="154"/>
      <c r="C1139" s="177"/>
      <c r="D1139" s="177"/>
      <c r="E1139" s="177"/>
      <c r="F1139" s="177"/>
      <c r="G1139" s="177"/>
      <c r="H1139" s="178"/>
      <c r="I1139" s="178"/>
      <c r="J1139" s="178"/>
      <c r="K1139" s="178"/>
      <c r="L1139" s="178"/>
    </row>
    <row r="1140" spans="1:12" outlineLevel="1" x14ac:dyDescent="0.2">
      <c r="A1140" s="78">
        <v>1132</v>
      </c>
      <c r="B1140" s="154"/>
      <c r="C1140" s="177"/>
      <c r="D1140" s="177"/>
      <c r="E1140" s="177"/>
      <c r="F1140" s="177"/>
      <c r="G1140" s="177"/>
      <c r="H1140" s="178"/>
      <c r="I1140" s="178"/>
      <c r="J1140" s="178"/>
      <c r="K1140" s="178"/>
      <c r="L1140" s="178"/>
    </row>
    <row r="1141" spans="1:12" outlineLevel="1" x14ac:dyDescent="0.2">
      <c r="A1141" s="78">
        <v>1133</v>
      </c>
      <c r="B1141" s="154"/>
      <c r="C1141" s="177"/>
      <c r="D1141" s="177"/>
      <c r="E1141" s="177"/>
      <c r="F1141" s="177"/>
      <c r="G1141" s="177"/>
      <c r="H1141" s="178"/>
      <c r="I1141" s="178"/>
      <c r="J1141" s="178"/>
      <c r="K1141" s="178"/>
      <c r="L1141" s="178"/>
    </row>
    <row r="1142" spans="1:12" outlineLevel="1" x14ac:dyDescent="0.2">
      <c r="A1142" s="78">
        <v>1134</v>
      </c>
      <c r="B1142" s="154"/>
      <c r="C1142" s="177"/>
      <c r="D1142" s="177"/>
      <c r="E1142" s="177"/>
      <c r="F1142" s="177"/>
      <c r="G1142" s="177"/>
      <c r="H1142" s="178"/>
      <c r="I1142" s="178"/>
      <c r="J1142" s="178"/>
      <c r="K1142" s="178"/>
      <c r="L1142" s="178"/>
    </row>
    <row r="1143" spans="1:12" outlineLevel="1" x14ac:dyDescent="0.2">
      <c r="A1143" s="78">
        <v>1135</v>
      </c>
      <c r="B1143" s="154"/>
      <c r="C1143" s="177"/>
      <c r="D1143" s="177"/>
      <c r="E1143" s="177"/>
      <c r="F1143" s="177"/>
      <c r="G1143" s="177"/>
      <c r="H1143" s="178"/>
      <c r="I1143" s="178"/>
      <c r="J1143" s="178"/>
      <c r="K1143" s="178"/>
      <c r="L1143" s="178"/>
    </row>
    <row r="1144" spans="1:12" outlineLevel="1" x14ac:dyDescent="0.2">
      <c r="A1144" s="78">
        <v>1136</v>
      </c>
      <c r="B1144" s="154"/>
      <c r="C1144" s="177"/>
      <c r="D1144" s="177"/>
      <c r="E1144" s="177"/>
      <c r="F1144" s="177"/>
      <c r="G1144" s="177"/>
      <c r="H1144" s="178"/>
      <c r="I1144" s="178"/>
      <c r="J1144" s="178"/>
      <c r="K1144" s="178"/>
      <c r="L1144" s="178"/>
    </row>
    <row r="1145" spans="1:12" outlineLevel="1" x14ac:dyDescent="0.2">
      <c r="A1145" s="78">
        <v>1137</v>
      </c>
      <c r="B1145" s="154"/>
      <c r="C1145" s="177"/>
      <c r="D1145" s="177"/>
      <c r="E1145" s="177"/>
      <c r="F1145" s="177"/>
      <c r="G1145" s="177"/>
      <c r="H1145" s="178"/>
      <c r="I1145" s="178"/>
      <c r="J1145" s="178"/>
      <c r="K1145" s="178"/>
      <c r="L1145" s="178"/>
    </row>
    <row r="1146" spans="1:12" outlineLevel="1" x14ac:dyDescent="0.2">
      <c r="A1146" s="78">
        <v>1138</v>
      </c>
      <c r="B1146" s="154"/>
      <c r="C1146" s="177"/>
      <c r="D1146" s="177"/>
      <c r="E1146" s="177"/>
      <c r="F1146" s="177"/>
      <c r="G1146" s="177"/>
      <c r="H1146" s="178"/>
      <c r="I1146" s="178"/>
      <c r="J1146" s="178"/>
      <c r="K1146" s="178"/>
      <c r="L1146" s="178"/>
    </row>
    <row r="1147" spans="1:12" outlineLevel="1" x14ac:dyDescent="0.2">
      <c r="A1147" s="78">
        <v>1139</v>
      </c>
      <c r="B1147" s="154"/>
      <c r="C1147" s="177"/>
      <c r="D1147" s="177"/>
      <c r="E1147" s="177"/>
      <c r="F1147" s="177"/>
      <c r="G1147" s="177"/>
      <c r="H1147" s="178"/>
      <c r="I1147" s="178"/>
      <c r="J1147" s="178"/>
      <c r="K1147" s="178"/>
      <c r="L1147" s="178"/>
    </row>
    <row r="1148" spans="1:12" outlineLevel="1" x14ac:dyDescent="0.2">
      <c r="A1148" s="78">
        <v>1140</v>
      </c>
      <c r="B1148" s="154"/>
      <c r="C1148" s="177"/>
      <c r="D1148" s="177"/>
      <c r="E1148" s="177"/>
      <c r="F1148" s="177"/>
      <c r="G1148" s="177"/>
      <c r="H1148" s="178"/>
      <c r="I1148" s="178"/>
      <c r="J1148" s="178"/>
      <c r="K1148" s="178"/>
      <c r="L1148" s="178"/>
    </row>
    <row r="1149" spans="1:12" outlineLevel="1" x14ac:dyDescent="0.2">
      <c r="A1149" s="78">
        <v>1141</v>
      </c>
      <c r="B1149" s="154"/>
      <c r="C1149" s="177"/>
      <c r="D1149" s="177"/>
      <c r="E1149" s="177"/>
      <c r="F1149" s="177"/>
      <c r="G1149" s="177"/>
      <c r="H1149" s="178"/>
      <c r="I1149" s="178"/>
      <c r="J1149" s="178"/>
      <c r="K1149" s="178"/>
      <c r="L1149" s="178"/>
    </row>
    <row r="1150" spans="1:12" outlineLevel="1" x14ac:dyDescent="0.2">
      <c r="A1150" s="78">
        <v>1142</v>
      </c>
      <c r="B1150" s="154"/>
      <c r="C1150" s="177"/>
      <c r="D1150" s="177"/>
      <c r="E1150" s="177"/>
      <c r="F1150" s="177"/>
      <c r="G1150" s="177"/>
      <c r="H1150" s="178"/>
      <c r="I1150" s="178"/>
      <c r="J1150" s="178"/>
      <c r="K1150" s="178"/>
      <c r="L1150" s="178"/>
    </row>
    <row r="1151" spans="1:12" outlineLevel="1" x14ac:dyDescent="0.2">
      <c r="A1151" s="78">
        <v>1143</v>
      </c>
      <c r="B1151" s="154"/>
      <c r="C1151" s="177"/>
      <c r="D1151" s="177"/>
      <c r="E1151" s="177"/>
      <c r="F1151" s="177"/>
      <c r="G1151" s="177"/>
      <c r="H1151" s="178"/>
      <c r="I1151" s="178"/>
      <c r="J1151" s="178"/>
      <c r="K1151" s="178"/>
      <c r="L1151" s="178"/>
    </row>
    <row r="1152" spans="1:12" outlineLevel="1" x14ac:dyDescent="0.2">
      <c r="A1152" s="78">
        <v>1144</v>
      </c>
      <c r="B1152" s="154"/>
      <c r="C1152" s="177"/>
      <c r="D1152" s="177"/>
      <c r="E1152" s="177"/>
      <c r="F1152" s="177"/>
      <c r="G1152" s="177"/>
      <c r="H1152" s="178"/>
      <c r="I1152" s="178"/>
      <c r="J1152" s="178"/>
      <c r="K1152" s="178"/>
      <c r="L1152" s="178"/>
    </row>
    <row r="1153" spans="1:12" outlineLevel="1" x14ac:dyDescent="0.2">
      <c r="A1153" s="78">
        <v>1145</v>
      </c>
      <c r="B1153" s="154"/>
      <c r="C1153" s="177"/>
      <c r="D1153" s="177"/>
      <c r="E1153" s="177"/>
      <c r="F1153" s="177"/>
      <c r="G1153" s="177"/>
      <c r="H1153" s="178"/>
      <c r="I1153" s="178"/>
      <c r="J1153" s="178"/>
      <c r="K1153" s="178"/>
      <c r="L1153" s="178"/>
    </row>
    <row r="1154" spans="1:12" outlineLevel="1" x14ac:dyDescent="0.2">
      <c r="A1154" s="78">
        <v>1146</v>
      </c>
      <c r="B1154" s="154"/>
      <c r="C1154" s="177"/>
      <c r="D1154" s="177"/>
      <c r="E1154" s="177"/>
      <c r="F1154" s="177"/>
      <c r="G1154" s="177"/>
      <c r="H1154" s="178"/>
      <c r="I1154" s="178"/>
      <c r="J1154" s="178"/>
      <c r="K1154" s="178"/>
      <c r="L1154" s="178"/>
    </row>
    <row r="1155" spans="1:12" outlineLevel="1" x14ac:dyDescent="0.2">
      <c r="A1155" s="78">
        <v>1147</v>
      </c>
      <c r="B1155" s="154"/>
      <c r="C1155" s="177"/>
      <c r="D1155" s="177"/>
      <c r="E1155" s="177"/>
      <c r="F1155" s="177"/>
      <c r="G1155" s="177"/>
      <c r="H1155" s="178"/>
      <c r="I1155" s="178"/>
      <c r="J1155" s="178"/>
      <c r="K1155" s="178"/>
      <c r="L1155" s="178"/>
    </row>
    <row r="1156" spans="1:12" outlineLevel="1" x14ac:dyDescent="0.2">
      <c r="A1156" s="78">
        <v>1148</v>
      </c>
      <c r="B1156" s="154"/>
      <c r="C1156" s="177"/>
      <c r="D1156" s="177"/>
      <c r="E1156" s="177"/>
      <c r="F1156" s="177"/>
      <c r="G1156" s="177"/>
      <c r="H1156" s="178"/>
      <c r="I1156" s="178"/>
      <c r="J1156" s="178"/>
      <c r="K1156" s="178"/>
      <c r="L1156" s="178"/>
    </row>
    <row r="1157" spans="1:12" outlineLevel="1" x14ac:dyDescent="0.2">
      <c r="A1157" s="78">
        <v>1149</v>
      </c>
      <c r="B1157" s="154"/>
      <c r="C1157" s="177"/>
      <c r="D1157" s="177"/>
      <c r="E1157" s="177"/>
      <c r="F1157" s="177"/>
      <c r="G1157" s="177"/>
      <c r="H1157" s="178"/>
      <c r="I1157" s="178"/>
      <c r="J1157" s="178"/>
      <c r="K1157" s="178"/>
      <c r="L1157" s="178"/>
    </row>
    <row r="1158" spans="1:12" outlineLevel="1" x14ac:dyDescent="0.2">
      <c r="A1158" s="78">
        <v>1150</v>
      </c>
      <c r="B1158" s="154"/>
      <c r="C1158" s="177"/>
      <c r="D1158" s="177"/>
      <c r="E1158" s="177"/>
      <c r="F1158" s="177"/>
      <c r="G1158" s="177"/>
      <c r="H1158" s="178"/>
      <c r="I1158" s="178"/>
      <c r="J1158" s="178"/>
      <c r="K1158" s="178"/>
      <c r="L1158" s="178"/>
    </row>
    <row r="1159" spans="1:12" outlineLevel="1" x14ac:dyDescent="0.2">
      <c r="A1159" s="78">
        <v>1151</v>
      </c>
      <c r="B1159" s="154"/>
      <c r="C1159" s="177"/>
      <c r="D1159" s="177"/>
      <c r="E1159" s="177"/>
      <c r="F1159" s="177"/>
      <c r="G1159" s="177"/>
      <c r="H1159" s="178"/>
      <c r="I1159" s="178"/>
      <c r="J1159" s="178"/>
      <c r="K1159" s="178"/>
      <c r="L1159" s="178"/>
    </row>
    <row r="1160" spans="1:12" outlineLevel="1" x14ac:dyDescent="0.2">
      <c r="A1160" s="78">
        <v>1152</v>
      </c>
      <c r="B1160" s="154"/>
      <c r="C1160" s="177"/>
      <c r="D1160" s="177"/>
      <c r="E1160" s="177"/>
      <c r="F1160" s="177"/>
      <c r="G1160" s="177"/>
      <c r="H1160" s="178"/>
      <c r="I1160" s="178"/>
      <c r="J1160" s="178"/>
      <c r="K1160" s="178"/>
      <c r="L1160" s="178"/>
    </row>
    <row r="1161" spans="1:12" outlineLevel="1" x14ac:dyDescent="0.2">
      <c r="A1161" s="78">
        <v>1153</v>
      </c>
      <c r="B1161" s="154"/>
      <c r="C1161" s="177"/>
      <c r="D1161" s="177"/>
      <c r="E1161" s="177"/>
      <c r="F1161" s="177"/>
      <c r="G1161" s="177"/>
      <c r="H1161" s="178"/>
      <c r="I1161" s="178"/>
      <c r="J1161" s="178"/>
      <c r="K1161" s="178"/>
      <c r="L1161" s="178"/>
    </row>
    <row r="1162" spans="1:12" outlineLevel="1" x14ac:dyDescent="0.2">
      <c r="A1162" s="78">
        <v>1154</v>
      </c>
      <c r="B1162" s="154"/>
      <c r="C1162" s="177"/>
      <c r="D1162" s="177"/>
      <c r="E1162" s="177"/>
      <c r="F1162" s="177"/>
      <c r="G1162" s="177"/>
      <c r="H1162" s="178"/>
      <c r="I1162" s="178"/>
      <c r="J1162" s="178"/>
      <c r="K1162" s="178"/>
      <c r="L1162" s="178"/>
    </row>
    <row r="1163" spans="1:12" outlineLevel="1" x14ac:dyDescent="0.2">
      <c r="A1163" s="78">
        <v>1155</v>
      </c>
      <c r="B1163" s="154"/>
      <c r="C1163" s="177"/>
      <c r="D1163" s="177"/>
      <c r="E1163" s="177"/>
      <c r="F1163" s="177"/>
      <c r="G1163" s="177"/>
      <c r="H1163" s="178"/>
      <c r="I1163" s="178"/>
      <c r="J1163" s="178"/>
      <c r="K1163" s="178"/>
      <c r="L1163" s="178"/>
    </row>
    <row r="1164" spans="1:12" outlineLevel="1" x14ac:dyDescent="0.2">
      <c r="A1164" s="78">
        <v>1156</v>
      </c>
      <c r="B1164" s="154"/>
      <c r="C1164" s="177"/>
      <c r="D1164" s="177"/>
      <c r="E1164" s="177"/>
      <c r="F1164" s="177"/>
      <c r="G1164" s="177"/>
      <c r="H1164" s="178"/>
      <c r="I1164" s="178"/>
      <c r="J1164" s="178"/>
      <c r="K1164" s="178"/>
      <c r="L1164" s="178"/>
    </row>
    <row r="1165" spans="1:12" outlineLevel="1" x14ac:dyDescent="0.2">
      <c r="A1165" s="78">
        <v>1157</v>
      </c>
      <c r="B1165" s="154"/>
      <c r="C1165" s="177"/>
      <c r="D1165" s="177"/>
      <c r="E1165" s="177"/>
      <c r="F1165" s="177"/>
      <c r="G1165" s="177"/>
      <c r="H1165" s="178"/>
      <c r="I1165" s="178"/>
      <c r="J1165" s="178"/>
      <c r="K1165" s="178"/>
      <c r="L1165" s="178"/>
    </row>
    <row r="1166" spans="1:12" outlineLevel="1" x14ac:dyDescent="0.2">
      <c r="A1166" s="78">
        <v>1158</v>
      </c>
      <c r="B1166" s="154"/>
      <c r="C1166" s="177"/>
      <c r="D1166" s="177"/>
      <c r="E1166" s="177"/>
      <c r="F1166" s="177"/>
      <c r="G1166" s="177"/>
      <c r="H1166" s="178"/>
      <c r="I1166" s="178"/>
      <c r="J1166" s="178"/>
      <c r="K1166" s="178"/>
      <c r="L1166" s="178"/>
    </row>
    <row r="1167" spans="1:12" outlineLevel="1" x14ac:dyDescent="0.2">
      <c r="A1167" s="78">
        <v>1159</v>
      </c>
      <c r="B1167" s="154"/>
      <c r="C1167" s="177"/>
      <c r="D1167" s="177"/>
      <c r="E1167" s="177"/>
      <c r="F1167" s="177"/>
      <c r="G1167" s="177"/>
      <c r="H1167" s="178"/>
      <c r="I1167" s="178"/>
      <c r="J1167" s="178"/>
      <c r="K1167" s="178"/>
      <c r="L1167" s="178"/>
    </row>
    <row r="1168" spans="1:12" outlineLevel="1" x14ac:dyDescent="0.2">
      <c r="A1168" s="78">
        <v>1160</v>
      </c>
      <c r="B1168" s="154"/>
      <c r="C1168" s="177"/>
      <c r="D1168" s="177"/>
      <c r="E1168" s="177"/>
      <c r="F1168" s="177"/>
      <c r="G1168" s="177"/>
      <c r="H1168" s="178"/>
      <c r="I1168" s="178"/>
      <c r="J1168" s="178"/>
      <c r="K1168" s="178"/>
      <c r="L1168" s="178"/>
    </row>
    <row r="1169" spans="1:12" outlineLevel="1" x14ac:dyDescent="0.2">
      <c r="A1169" s="78">
        <v>1161</v>
      </c>
      <c r="B1169" s="154"/>
      <c r="C1169" s="177"/>
      <c r="D1169" s="177"/>
      <c r="E1169" s="177"/>
      <c r="F1169" s="177"/>
      <c r="G1169" s="177"/>
      <c r="H1169" s="178"/>
      <c r="I1169" s="178"/>
      <c r="J1169" s="178"/>
      <c r="K1169" s="178"/>
      <c r="L1169" s="178"/>
    </row>
    <row r="1170" spans="1:12" outlineLevel="1" x14ac:dyDescent="0.2">
      <c r="A1170" s="78">
        <v>1162</v>
      </c>
      <c r="B1170" s="154"/>
      <c r="C1170" s="177"/>
      <c r="D1170" s="177"/>
      <c r="E1170" s="177"/>
      <c r="F1170" s="177"/>
      <c r="G1170" s="177"/>
      <c r="H1170" s="178"/>
      <c r="I1170" s="178"/>
      <c r="J1170" s="178"/>
      <c r="K1170" s="178"/>
      <c r="L1170" s="178"/>
    </row>
    <row r="1171" spans="1:12" outlineLevel="1" x14ac:dyDescent="0.2">
      <c r="A1171" s="78">
        <v>1163</v>
      </c>
      <c r="B1171" s="154"/>
      <c r="C1171" s="177"/>
      <c r="D1171" s="177"/>
      <c r="E1171" s="177"/>
      <c r="F1171" s="177"/>
      <c r="G1171" s="177"/>
      <c r="H1171" s="178"/>
      <c r="I1171" s="178"/>
      <c r="J1171" s="178"/>
      <c r="K1171" s="178"/>
      <c r="L1171" s="178"/>
    </row>
    <row r="1172" spans="1:12" outlineLevel="1" x14ac:dyDescent="0.2">
      <c r="A1172" s="78">
        <v>1164</v>
      </c>
      <c r="B1172" s="154"/>
      <c r="C1172" s="177"/>
      <c r="D1172" s="177"/>
      <c r="E1172" s="177"/>
      <c r="F1172" s="177"/>
      <c r="G1172" s="177"/>
      <c r="H1172" s="178"/>
      <c r="I1172" s="178"/>
      <c r="J1172" s="178"/>
      <c r="K1172" s="178"/>
      <c r="L1172" s="178"/>
    </row>
    <row r="1173" spans="1:12" outlineLevel="1" x14ac:dyDescent="0.2">
      <c r="A1173" s="78">
        <v>1165</v>
      </c>
      <c r="B1173" s="154"/>
      <c r="C1173" s="177"/>
      <c r="D1173" s="177"/>
      <c r="E1173" s="177"/>
      <c r="F1173" s="177"/>
      <c r="G1173" s="177"/>
      <c r="H1173" s="178"/>
      <c r="I1173" s="178"/>
      <c r="J1173" s="178"/>
      <c r="K1173" s="178"/>
      <c r="L1173" s="178"/>
    </row>
    <row r="1174" spans="1:12" outlineLevel="1" x14ac:dyDescent="0.2">
      <c r="A1174" s="78">
        <v>1166</v>
      </c>
      <c r="B1174" s="154"/>
      <c r="C1174" s="177"/>
      <c r="D1174" s="177"/>
      <c r="E1174" s="177"/>
      <c r="F1174" s="177"/>
      <c r="G1174" s="177"/>
      <c r="H1174" s="178"/>
      <c r="I1174" s="178"/>
      <c r="J1174" s="178"/>
      <c r="K1174" s="178"/>
      <c r="L1174" s="178"/>
    </row>
    <row r="1175" spans="1:12" outlineLevel="1" x14ac:dyDescent="0.2">
      <c r="A1175" s="78">
        <v>1167</v>
      </c>
      <c r="B1175" s="154"/>
      <c r="C1175" s="177"/>
      <c r="D1175" s="177"/>
      <c r="E1175" s="177"/>
      <c r="F1175" s="177"/>
      <c r="G1175" s="177"/>
      <c r="H1175" s="178"/>
      <c r="I1175" s="178"/>
      <c r="J1175" s="178"/>
      <c r="K1175" s="178"/>
      <c r="L1175" s="178"/>
    </row>
    <row r="1176" spans="1:12" outlineLevel="1" x14ac:dyDescent="0.2">
      <c r="A1176" s="78">
        <v>1168</v>
      </c>
      <c r="B1176" s="154"/>
      <c r="C1176" s="177"/>
      <c r="D1176" s="177"/>
      <c r="E1176" s="177"/>
      <c r="F1176" s="177"/>
      <c r="G1176" s="177"/>
      <c r="H1176" s="178"/>
      <c r="I1176" s="178"/>
      <c r="J1176" s="178"/>
      <c r="K1176" s="178"/>
      <c r="L1176" s="178"/>
    </row>
    <row r="1177" spans="1:12" outlineLevel="1" x14ac:dyDescent="0.2">
      <c r="A1177" s="78">
        <v>1169</v>
      </c>
      <c r="B1177" s="154"/>
      <c r="C1177" s="177"/>
      <c r="D1177" s="177"/>
      <c r="E1177" s="177"/>
      <c r="F1177" s="177"/>
      <c r="G1177" s="177"/>
      <c r="H1177" s="178"/>
      <c r="I1177" s="178"/>
      <c r="J1177" s="178"/>
      <c r="K1177" s="178"/>
      <c r="L1177" s="178"/>
    </row>
    <row r="1178" spans="1:12" outlineLevel="1" x14ac:dyDescent="0.2">
      <c r="A1178" s="78">
        <v>1170</v>
      </c>
      <c r="B1178" s="154"/>
      <c r="C1178" s="177"/>
      <c r="D1178" s="177"/>
      <c r="E1178" s="177"/>
      <c r="F1178" s="177"/>
      <c r="G1178" s="177"/>
      <c r="H1178" s="178"/>
      <c r="I1178" s="178"/>
      <c r="J1178" s="178"/>
      <c r="K1178" s="178"/>
      <c r="L1178" s="178"/>
    </row>
    <row r="1179" spans="1:12" outlineLevel="1" x14ac:dyDescent="0.2">
      <c r="A1179" s="78">
        <v>1171</v>
      </c>
      <c r="B1179" s="154"/>
      <c r="C1179" s="177"/>
      <c r="D1179" s="177"/>
      <c r="E1179" s="177"/>
      <c r="F1179" s="177"/>
      <c r="G1179" s="177"/>
      <c r="H1179" s="178"/>
      <c r="I1179" s="178"/>
      <c r="J1179" s="178"/>
      <c r="K1179" s="178"/>
      <c r="L1179" s="178"/>
    </row>
    <row r="1180" spans="1:12" outlineLevel="1" x14ac:dyDescent="0.2">
      <c r="A1180" s="78">
        <v>1172</v>
      </c>
      <c r="B1180" s="154"/>
      <c r="C1180" s="177"/>
      <c r="D1180" s="177"/>
      <c r="E1180" s="177"/>
      <c r="F1180" s="177"/>
      <c r="G1180" s="177"/>
      <c r="H1180" s="178"/>
      <c r="I1180" s="178"/>
      <c r="J1180" s="178"/>
      <c r="K1180" s="178"/>
      <c r="L1180" s="178"/>
    </row>
    <row r="1181" spans="1:12" outlineLevel="1" x14ac:dyDescent="0.2">
      <c r="A1181" s="78">
        <v>1173</v>
      </c>
      <c r="B1181" s="154"/>
      <c r="C1181" s="177"/>
      <c r="D1181" s="177"/>
      <c r="E1181" s="177"/>
      <c r="F1181" s="177"/>
      <c r="G1181" s="177"/>
      <c r="H1181" s="178"/>
      <c r="I1181" s="178"/>
      <c r="J1181" s="178"/>
      <c r="K1181" s="178"/>
      <c r="L1181" s="178"/>
    </row>
    <row r="1182" spans="1:12" outlineLevel="1" x14ac:dyDescent="0.2">
      <c r="A1182" s="78">
        <v>1174</v>
      </c>
      <c r="B1182" s="154"/>
      <c r="C1182" s="177"/>
      <c r="D1182" s="177"/>
      <c r="E1182" s="177"/>
      <c r="F1182" s="177"/>
      <c r="G1182" s="177"/>
      <c r="H1182" s="178"/>
      <c r="I1182" s="178"/>
      <c r="J1182" s="178"/>
      <c r="K1182" s="178"/>
      <c r="L1182" s="178"/>
    </row>
    <row r="1183" spans="1:12" outlineLevel="1" x14ac:dyDescent="0.2">
      <c r="A1183" s="78">
        <v>1175</v>
      </c>
      <c r="B1183" s="154"/>
      <c r="C1183" s="177"/>
      <c r="D1183" s="177"/>
      <c r="E1183" s="177"/>
      <c r="F1183" s="177"/>
      <c r="G1183" s="177"/>
      <c r="H1183" s="178"/>
      <c r="I1183" s="178"/>
      <c r="J1183" s="178"/>
      <c r="K1183" s="178"/>
      <c r="L1183" s="178"/>
    </row>
    <row r="1184" spans="1:12" outlineLevel="1" x14ac:dyDescent="0.2">
      <c r="A1184" s="78">
        <v>1176</v>
      </c>
      <c r="B1184" s="154"/>
      <c r="C1184" s="177"/>
      <c r="D1184" s="177"/>
      <c r="E1184" s="177"/>
      <c r="F1184" s="177"/>
      <c r="G1184" s="177"/>
      <c r="H1184" s="178"/>
      <c r="I1184" s="178"/>
      <c r="J1184" s="178"/>
      <c r="K1184" s="178"/>
      <c r="L1184" s="178"/>
    </row>
    <row r="1185" spans="1:12" outlineLevel="1" x14ac:dyDescent="0.2">
      <c r="A1185" s="78">
        <v>1177</v>
      </c>
      <c r="B1185" s="154"/>
      <c r="C1185" s="177"/>
      <c r="D1185" s="177"/>
      <c r="E1185" s="177"/>
      <c r="F1185" s="177"/>
      <c r="G1185" s="177"/>
      <c r="H1185" s="178"/>
      <c r="I1185" s="178"/>
      <c r="J1185" s="178"/>
      <c r="K1185" s="178"/>
      <c r="L1185" s="178"/>
    </row>
    <row r="1186" spans="1:12" outlineLevel="1" x14ac:dyDescent="0.2">
      <c r="A1186" s="78">
        <v>1178</v>
      </c>
      <c r="B1186" s="154"/>
      <c r="C1186" s="177"/>
      <c r="D1186" s="177"/>
      <c r="E1186" s="177"/>
      <c r="F1186" s="177"/>
      <c r="G1186" s="177"/>
      <c r="H1186" s="178"/>
      <c r="I1186" s="178"/>
      <c r="J1186" s="178"/>
      <c r="K1186" s="178"/>
      <c r="L1186" s="178"/>
    </row>
    <row r="1187" spans="1:12" outlineLevel="1" x14ac:dyDescent="0.2">
      <c r="A1187" s="78">
        <v>1179</v>
      </c>
      <c r="B1187" s="154"/>
      <c r="C1187" s="177"/>
      <c r="D1187" s="177"/>
      <c r="E1187" s="177"/>
      <c r="F1187" s="177"/>
      <c r="G1187" s="177"/>
      <c r="H1187" s="178"/>
      <c r="I1187" s="178"/>
      <c r="J1187" s="178"/>
      <c r="K1187" s="178"/>
      <c r="L1187" s="178"/>
    </row>
    <row r="1188" spans="1:12" outlineLevel="1" x14ac:dyDescent="0.2">
      <c r="A1188" s="78">
        <v>1180</v>
      </c>
      <c r="B1188" s="154"/>
      <c r="C1188" s="177"/>
      <c r="D1188" s="177"/>
      <c r="E1188" s="177"/>
      <c r="F1188" s="177"/>
      <c r="G1188" s="177"/>
      <c r="H1188" s="178"/>
      <c r="I1188" s="178"/>
      <c r="J1188" s="178"/>
      <c r="K1188" s="178"/>
      <c r="L1188" s="178"/>
    </row>
    <row r="1189" spans="1:12" outlineLevel="1" x14ac:dyDescent="0.2">
      <c r="A1189" s="78">
        <v>1181</v>
      </c>
      <c r="B1189" s="154"/>
      <c r="C1189" s="177"/>
      <c r="D1189" s="177"/>
      <c r="E1189" s="177"/>
      <c r="F1189" s="177"/>
      <c r="G1189" s="177"/>
      <c r="H1189" s="178"/>
      <c r="I1189" s="178"/>
      <c r="J1189" s="178"/>
      <c r="K1189" s="178"/>
      <c r="L1189" s="178"/>
    </row>
    <row r="1190" spans="1:12" outlineLevel="1" x14ac:dyDescent="0.2">
      <c r="A1190" s="78">
        <v>1182</v>
      </c>
      <c r="B1190" s="154"/>
      <c r="C1190" s="177"/>
      <c r="D1190" s="177"/>
      <c r="E1190" s="177"/>
      <c r="F1190" s="177"/>
      <c r="G1190" s="177"/>
      <c r="H1190" s="178"/>
      <c r="I1190" s="178"/>
      <c r="J1190" s="178"/>
      <c r="K1190" s="178"/>
      <c r="L1190" s="178"/>
    </row>
    <row r="1191" spans="1:12" outlineLevel="1" x14ac:dyDescent="0.2">
      <c r="A1191" s="78">
        <v>1183</v>
      </c>
      <c r="B1191" s="154"/>
      <c r="C1191" s="177"/>
      <c r="D1191" s="177"/>
      <c r="E1191" s="177"/>
      <c r="F1191" s="177"/>
      <c r="G1191" s="177"/>
      <c r="H1191" s="178"/>
      <c r="I1191" s="178"/>
      <c r="J1191" s="178"/>
      <c r="K1191" s="178"/>
      <c r="L1191" s="178"/>
    </row>
    <row r="1192" spans="1:12" outlineLevel="1" x14ac:dyDescent="0.2">
      <c r="A1192" s="78">
        <v>1184</v>
      </c>
      <c r="B1192" s="154"/>
      <c r="C1192" s="177"/>
      <c r="D1192" s="177"/>
      <c r="E1192" s="177"/>
      <c r="F1192" s="177"/>
      <c r="G1192" s="177"/>
      <c r="H1192" s="178"/>
      <c r="I1192" s="178"/>
      <c r="J1192" s="178"/>
      <c r="K1192" s="178"/>
      <c r="L1192" s="178"/>
    </row>
    <row r="1193" spans="1:12" outlineLevel="1" x14ac:dyDescent="0.2">
      <c r="A1193" s="78">
        <v>1185</v>
      </c>
      <c r="B1193" s="154"/>
      <c r="C1193" s="177"/>
      <c r="D1193" s="177"/>
      <c r="E1193" s="177"/>
      <c r="F1193" s="177"/>
      <c r="G1193" s="177"/>
      <c r="H1193" s="178"/>
      <c r="I1193" s="178"/>
      <c r="J1193" s="178"/>
      <c r="K1193" s="178"/>
      <c r="L1193" s="178"/>
    </row>
    <row r="1194" spans="1:12" outlineLevel="1" x14ac:dyDescent="0.2">
      <c r="A1194" s="78">
        <v>1186</v>
      </c>
      <c r="B1194" s="154"/>
      <c r="C1194" s="177"/>
      <c r="D1194" s="177"/>
      <c r="E1194" s="177"/>
      <c r="F1194" s="177"/>
      <c r="G1194" s="177"/>
      <c r="H1194" s="178"/>
      <c r="I1194" s="178"/>
      <c r="J1194" s="178"/>
      <c r="K1194" s="178"/>
      <c r="L1194" s="178"/>
    </row>
    <row r="1195" spans="1:12" outlineLevel="1" x14ac:dyDescent="0.2">
      <c r="A1195" s="78">
        <v>1187</v>
      </c>
      <c r="B1195" s="154"/>
      <c r="C1195" s="177"/>
      <c r="D1195" s="177"/>
      <c r="E1195" s="177"/>
      <c r="F1195" s="177"/>
      <c r="G1195" s="177"/>
      <c r="H1195" s="178"/>
      <c r="I1195" s="178"/>
      <c r="J1195" s="178"/>
      <c r="K1195" s="178"/>
      <c r="L1195" s="178"/>
    </row>
    <row r="1196" spans="1:12" outlineLevel="1" x14ac:dyDescent="0.2">
      <c r="A1196" s="78">
        <v>1188</v>
      </c>
      <c r="B1196" s="154"/>
      <c r="C1196" s="177"/>
      <c r="D1196" s="177"/>
      <c r="E1196" s="177"/>
      <c r="F1196" s="177"/>
      <c r="G1196" s="177"/>
      <c r="H1196" s="178"/>
      <c r="I1196" s="178"/>
      <c r="J1196" s="178"/>
      <c r="K1196" s="178"/>
      <c r="L1196" s="178"/>
    </row>
    <row r="1197" spans="1:12" outlineLevel="1" x14ac:dyDescent="0.2">
      <c r="A1197" s="78">
        <v>1189</v>
      </c>
      <c r="B1197" s="154"/>
      <c r="C1197" s="177"/>
      <c r="D1197" s="177"/>
      <c r="E1197" s="177"/>
      <c r="F1197" s="177"/>
      <c r="G1197" s="177"/>
      <c r="H1197" s="178"/>
      <c r="I1197" s="178"/>
      <c r="J1197" s="178"/>
      <c r="K1197" s="178"/>
      <c r="L1197" s="178"/>
    </row>
    <row r="1198" spans="1:12" outlineLevel="1" x14ac:dyDescent="0.2">
      <c r="A1198" s="78">
        <v>1190</v>
      </c>
      <c r="B1198" s="154"/>
      <c r="C1198" s="177"/>
      <c r="D1198" s="177"/>
      <c r="E1198" s="177"/>
      <c r="F1198" s="177"/>
      <c r="G1198" s="177"/>
      <c r="H1198" s="178"/>
      <c r="I1198" s="178"/>
      <c r="J1198" s="178"/>
      <c r="K1198" s="178"/>
      <c r="L1198" s="178"/>
    </row>
    <row r="1199" spans="1:12" outlineLevel="1" x14ac:dyDescent="0.2">
      <c r="A1199" s="78">
        <v>1191</v>
      </c>
      <c r="B1199" s="154"/>
      <c r="C1199" s="177"/>
      <c r="D1199" s="177"/>
      <c r="E1199" s="177"/>
      <c r="F1199" s="177"/>
      <c r="G1199" s="177"/>
      <c r="H1199" s="178"/>
      <c r="I1199" s="178"/>
      <c r="J1199" s="178"/>
      <c r="K1199" s="178"/>
      <c r="L1199" s="178"/>
    </row>
    <row r="1200" spans="1:12" outlineLevel="1" x14ac:dyDescent="0.2">
      <c r="A1200" s="78">
        <v>1192</v>
      </c>
      <c r="B1200" s="154"/>
      <c r="C1200" s="177"/>
      <c r="D1200" s="177"/>
      <c r="E1200" s="177"/>
      <c r="F1200" s="177"/>
      <c r="G1200" s="177"/>
      <c r="H1200" s="178"/>
      <c r="I1200" s="178"/>
      <c r="J1200" s="178"/>
      <c r="K1200" s="178"/>
      <c r="L1200" s="178"/>
    </row>
    <row r="1201" spans="1:12" outlineLevel="1" x14ac:dyDescent="0.2">
      <c r="A1201" s="78">
        <v>1193</v>
      </c>
      <c r="B1201" s="154"/>
      <c r="C1201" s="177"/>
      <c r="D1201" s="177"/>
      <c r="E1201" s="177"/>
      <c r="F1201" s="177"/>
      <c r="G1201" s="177"/>
      <c r="H1201" s="178"/>
      <c r="I1201" s="178"/>
      <c r="J1201" s="178"/>
      <c r="K1201" s="178"/>
      <c r="L1201" s="178"/>
    </row>
    <row r="1202" spans="1:12" outlineLevel="1" x14ac:dyDescent="0.2">
      <c r="A1202" s="78">
        <v>1194</v>
      </c>
      <c r="B1202" s="154"/>
      <c r="C1202" s="177"/>
      <c r="D1202" s="177"/>
      <c r="E1202" s="177"/>
      <c r="F1202" s="177"/>
      <c r="G1202" s="177"/>
      <c r="H1202" s="178"/>
      <c r="I1202" s="178"/>
      <c r="J1202" s="178"/>
      <c r="K1202" s="178"/>
      <c r="L1202" s="178"/>
    </row>
    <row r="1203" spans="1:12" outlineLevel="1" x14ac:dyDescent="0.2">
      <c r="A1203" s="78">
        <v>1195</v>
      </c>
      <c r="B1203" s="154"/>
      <c r="C1203" s="177"/>
      <c r="D1203" s="177"/>
      <c r="E1203" s="177"/>
      <c r="F1203" s="177"/>
      <c r="G1203" s="177"/>
      <c r="H1203" s="178"/>
      <c r="I1203" s="178"/>
      <c r="J1203" s="178"/>
      <c r="K1203" s="178"/>
      <c r="L1203" s="178"/>
    </row>
    <row r="1204" spans="1:12" outlineLevel="1" x14ac:dyDescent="0.2">
      <c r="A1204" s="78">
        <v>1196</v>
      </c>
      <c r="B1204" s="154"/>
      <c r="C1204" s="177"/>
      <c r="D1204" s="177"/>
      <c r="E1204" s="177"/>
      <c r="F1204" s="177"/>
      <c r="G1204" s="177"/>
      <c r="H1204" s="178"/>
      <c r="I1204" s="178"/>
      <c r="J1204" s="178"/>
      <c r="K1204" s="178"/>
      <c r="L1204" s="178"/>
    </row>
    <row r="1205" spans="1:12" outlineLevel="1" x14ac:dyDescent="0.2">
      <c r="A1205" s="78">
        <v>1197</v>
      </c>
      <c r="B1205" s="154"/>
      <c r="C1205" s="177"/>
      <c r="D1205" s="177"/>
      <c r="E1205" s="177"/>
      <c r="F1205" s="177"/>
      <c r="G1205" s="177"/>
      <c r="H1205" s="178"/>
      <c r="I1205" s="178"/>
      <c r="J1205" s="178"/>
      <c r="K1205" s="178"/>
      <c r="L1205" s="178"/>
    </row>
    <row r="1206" spans="1:12" outlineLevel="1" x14ac:dyDescent="0.2">
      <c r="A1206" s="78">
        <v>1198</v>
      </c>
      <c r="B1206" s="154"/>
      <c r="C1206" s="177"/>
      <c r="D1206" s="177"/>
      <c r="E1206" s="177"/>
      <c r="F1206" s="177"/>
      <c r="G1206" s="177"/>
      <c r="H1206" s="178"/>
      <c r="I1206" s="178"/>
      <c r="J1206" s="178"/>
      <c r="K1206" s="178"/>
      <c r="L1206" s="178"/>
    </row>
    <row r="1207" spans="1:12" outlineLevel="1" x14ac:dyDescent="0.2">
      <c r="A1207" s="78">
        <v>1199</v>
      </c>
      <c r="B1207" s="154"/>
      <c r="C1207" s="177"/>
      <c r="D1207" s="177"/>
      <c r="E1207" s="177"/>
      <c r="F1207" s="177"/>
      <c r="G1207" s="177"/>
      <c r="H1207" s="178"/>
      <c r="I1207" s="178"/>
      <c r="J1207" s="178"/>
      <c r="K1207" s="178"/>
      <c r="L1207" s="178"/>
    </row>
    <row r="1208" spans="1:12" outlineLevel="1" x14ac:dyDescent="0.2">
      <c r="A1208" s="78">
        <v>1200</v>
      </c>
      <c r="B1208" s="154"/>
      <c r="C1208" s="177"/>
      <c r="D1208" s="177"/>
      <c r="E1208" s="177"/>
      <c r="F1208" s="177"/>
      <c r="G1208" s="177"/>
      <c r="H1208" s="178"/>
      <c r="I1208" s="178"/>
      <c r="J1208" s="178"/>
      <c r="K1208" s="178"/>
      <c r="L1208" s="178"/>
    </row>
    <row r="1209" spans="1:12" outlineLevel="1" x14ac:dyDescent="0.2">
      <c r="A1209" s="78">
        <v>1201</v>
      </c>
      <c r="B1209" s="154"/>
      <c r="C1209" s="177"/>
      <c r="D1209" s="177"/>
      <c r="E1209" s="177"/>
      <c r="F1209" s="177"/>
      <c r="G1209" s="177"/>
      <c r="H1209" s="178"/>
      <c r="I1209" s="178"/>
      <c r="J1209" s="178"/>
      <c r="K1209" s="178"/>
      <c r="L1209" s="178"/>
    </row>
    <row r="1210" spans="1:12" outlineLevel="1" x14ac:dyDescent="0.2">
      <c r="A1210" s="78">
        <v>1202</v>
      </c>
      <c r="B1210" s="154"/>
      <c r="C1210" s="177"/>
      <c r="D1210" s="177"/>
      <c r="E1210" s="177"/>
      <c r="F1210" s="177"/>
      <c r="G1210" s="177"/>
      <c r="H1210" s="178"/>
      <c r="I1210" s="178"/>
      <c r="J1210" s="178"/>
      <c r="K1210" s="178"/>
      <c r="L1210" s="178"/>
    </row>
    <row r="1211" spans="1:12" outlineLevel="1" x14ac:dyDescent="0.2">
      <c r="A1211" s="78">
        <v>1203</v>
      </c>
      <c r="B1211" s="154"/>
      <c r="C1211" s="177"/>
      <c r="D1211" s="177"/>
      <c r="E1211" s="177"/>
      <c r="F1211" s="177"/>
      <c r="G1211" s="177"/>
      <c r="H1211" s="178"/>
      <c r="I1211" s="178"/>
      <c r="J1211" s="178"/>
      <c r="K1211" s="178"/>
      <c r="L1211" s="178"/>
    </row>
    <row r="1212" spans="1:12" outlineLevel="1" x14ac:dyDescent="0.2">
      <c r="A1212" s="78">
        <v>1204</v>
      </c>
      <c r="B1212" s="154"/>
      <c r="C1212" s="177"/>
      <c r="D1212" s="177"/>
      <c r="E1212" s="177"/>
      <c r="F1212" s="177"/>
      <c r="G1212" s="177"/>
      <c r="H1212" s="178"/>
      <c r="I1212" s="178"/>
      <c r="J1212" s="178"/>
      <c r="K1212" s="178"/>
      <c r="L1212" s="178"/>
    </row>
    <row r="1213" spans="1:12" outlineLevel="1" x14ac:dyDescent="0.2">
      <c r="A1213" s="78">
        <v>1205</v>
      </c>
      <c r="B1213" s="154"/>
      <c r="C1213" s="177"/>
      <c r="D1213" s="177"/>
      <c r="E1213" s="177"/>
      <c r="F1213" s="177"/>
      <c r="G1213" s="177"/>
      <c r="H1213" s="178"/>
      <c r="I1213" s="178"/>
      <c r="J1213" s="178"/>
      <c r="K1213" s="178"/>
      <c r="L1213" s="178"/>
    </row>
    <row r="1214" spans="1:12" outlineLevel="1" x14ac:dyDescent="0.2">
      <c r="A1214" s="78">
        <v>1206</v>
      </c>
      <c r="B1214" s="154"/>
      <c r="C1214" s="177"/>
      <c r="D1214" s="177"/>
      <c r="E1214" s="177"/>
      <c r="F1214" s="177"/>
      <c r="G1214" s="177"/>
      <c r="H1214" s="178"/>
      <c r="I1214" s="178"/>
      <c r="J1214" s="178"/>
      <c r="K1214" s="178"/>
      <c r="L1214" s="178"/>
    </row>
    <row r="1215" spans="1:12" outlineLevel="1" x14ac:dyDescent="0.2">
      <c r="A1215" s="78">
        <v>1207</v>
      </c>
      <c r="B1215" s="154"/>
      <c r="C1215" s="177"/>
      <c r="D1215" s="177"/>
      <c r="E1215" s="177"/>
      <c r="F1215" s="177"/>
      <c r="G1215" s="177"/>
      <c r="H1215" s="178"/>
      <c r="I1215" s="178"/>
      <c r="J1215" s="178"/>
      <c r="K1215" s="178"/>
      <c r="L1215" s="178"/>
    </row>
    <row r="1216" spans="1:12" outlineLevel="1" x14ac:dyDescent="0.2">
      <c r="A1216" s="78">
        <v>1208</v>
      </c>
      <c r="B1216" s="154"/>
      <c r="C1216" s="177"/>
      <c r="D1216" s="177"/>
      <c r="E1216" s="177"/>
      <c r="F1216" s="177"/>
      <c r="G1216" s="177"/>
      <c r="H1216" s="178"/>
      <c r="I1216" s="178"/>
      <c r="J1216" s="178"/>
      <c r="K1216" s="178"/>
      <c r="L1216" s="178"/>
    </row>
    <row r="1217" spans="1:12" outlineLevel="1" x14ac:dyDescent="0.2">
      <c r="A1217" s="78">
        <v>1209</v>
      </c>
      <c r="B1217" s="154"/>
      <c r="C1217" s="177"/>
      <c r="D1217" s="177"/>
      <c r="E1217" s="177"/>
      <c r="F1217" s="177"/>
      <c r="G1217" s="177"/>
      <c r="H1217" s="178"/>
      <c r="I1217" s="178"/>
      <c r="J1217" s="178"/>
      <c r="K1217" s="178"/>
      <c r="L1217" s="178"/>
    </row>
    <row r="1218" spans="1:12" outlineLevel="1" x14ac:dyDescent="0.2">
      <c r="A1218" s="78">
        <v>1210</v>
      </c>
      <c r="B1218" s="154"/>
      <c r="C1218" s="177"/>
      <c r="D1218" s="177"/>
      <c r="E1218" s="177"/>
      <c r="F1218" s="177"/>
      <c r="G1218" s="177"/>
      <c r="H1218" s="178"/>
      <c r="I1218" s="178"/>
      <c r="J1218" s="178"/>
      <c r="K1218" s="178"/>
      <c r="L1218" s="178"/>
    </row>
    <row r="1219" spans="1:12" outlineLevel="1" x14ac:dyDescent="0.2">
      <c r="A1219" s="78">
        <v>1211</v>
      </c>
      <c r="B1219" s="154"/>
      <c r="C1219" s="177"/>
      <c r="D1219" s="177"/>
      <c r="E1219" s="177"/>
      <c r="F1219" s="177"/>
      <c r="G1219" s="177"/>
      <c r="H1219" s="178"/>
      <c r="I1219" s="178"/>
      <c r="J1219" s="178"/>
      <c r="K1219" s="178"/>
      <c r="L1219" s="178"/>
    </row>
    <row r="1220" spans="1:12" outlineLevel="1" x14ac:dyDescent="0.2">
      <c r="A1220" s="78">
        <v>1212</v>
      </c>
      <c r="B1220" s="154"/>
      <c r="C1220" s="177"/>
      <c r="D1220" s="177"/>
      <c r="E1220" s="177"/>
      <c r="F1220" s="177"/>
      <c r="G1220" s="177"/>
      <c r="H1220" s="178"/>
      <c r="I1220" s="178"/>
      <c r="J1220" s="178"/>
      <c r="K1220" s="178"/>
      <c r="L1220" s="178"/>
    </row>
    <row r="1221" spans="1:12" outlineLevel="1" x14ac:dyDescent="0.2">
      <c r="A1221" s="78">
        <v>1213</v>
      </c>
      <c r="B1221" s="154"/>
      <c r="C1221" s="177"/>
      <c r="D1221" s="177"/>
      <c r="E1221" s="177"/>
      <c r="F1221" s="177"/>
      <c r="G1221" s="177"/>
      <c r="H1221" s="178"/>
      <c r="I1221" s="178"/>
      <c r="J1221" s="178"/>
      <c r="K1221" s="178"/>
      <c r="L1221" s="178"/>
    </row>
    <row r="1222" spans="1:12" outlineLevel="1" x14ac:dyDescent="0.2">
      <c r="A1222" s="78">
        <v>1214</v>
      </c>
      <c r="B1222" s="154"/>
      <c r="C1222" s="177"/>
      <c r="D1222" s="177"/>
      <c r="E1222" s="177"/>
      <c r="F1222" s="177"/>
      <c r="G1222" s="177"/>
      <c r="H1222" s="178"/>
      <c r="I1222" s="178"/>
      <c r="J1222" s="178"/>
      <c r="K1222" s="178"/>
      <c r="L1222" s="178"/>
    </row>
    <row r="1223" spans="1:12" outlineLevel="1" x14ac:dyDescent="0.2">
      <c r="A1223" s="78">
        <v>1215</v>
      </c>
      <c r="B1223" s="154"/>
      <c r="C1223" s="177"/>
      <c r="D1223" s="177"/>
      <c r="E1223" s="177"/>
      <c r="F1223" s="177"/>
      <c r="G1223" s="177"/>
      <c r="H1223" s="178"/>
      <c r="I1223" s="178"/>
      <c r="J1223" s="178"/>
      <c r="K1223" s="178"/>
      <c r="L1223" s="178"/>
    </row>
    <row r="1224" spans="1:12" outlineLevel="1" x14ac:dyDescent="0.2">
      <c r="A1224" s="78">
        <v>1216</v>
      </c>
      <c r="B1224" s="154"/>
      <c r="C1224" s="177"/>
      <c r="D1224" s="177"/>
      <c r="E1224" s="177"/>
      <c r="F1224" s="177"/>
      <c r="G1224" s="177"/>
      <c r="H1224" s="178"/>
      <c r="I1224" s="178"/>
      <c r="J1224" s="178"/>
      <c r="K1224" s="178"/>
      <c r="L1224" s="178"/>
    </row>
    <row r="1225" spans="1:12" outlineLevel="1" x14ac:dyDescent="0.2">
      <c r="A1225" s="78">
        <v>1217</v>
      </c>
      <c r="B1225" s="154"/>
      <c r="C1225" s="177"/>
      <c r="D1225" s="177"/>
      <c r="E1225" s="177"/>
      <c r="F1225" s="177"/>
      <c r="G1225" s="177"/>
      <c r="H1225" s="178"/>
      <c r="I1225" s="178"/>
      <c r="J1225" s="178"/>
      <c r="K1225" s="178"/>
      <c r="L1225" s="178"/>
    </row>
    <row r="1226" spans="1:12" outlineLevel="1" x14ac:dyDescent="0.2">
      <c r="A1226" s="78">
        <v>1218</v>
      </c>
      <c r="B1226" s="154"/>
      <c r="C1226" s="177"/>
      <c r="D1226" s="177"/>
      <c r="E1226" s="177"/>
      <c r="F1226" s="177"/>
      <c r="G1226" s="177"/>
      <c r="H1226" s="178"/>
      <c r="I1226" s="178"/>
      <c r="J1226" s="178"/>
      <c r="K1226" s="178"/>
      <c r="L1226" s="178"/>
    </row>
    <row r="1227" spans="1:12" outlineLevel="1" x14ac:dyDescent="0.2">
      <c r="A1227" s="78">
        <v>1219</v>
      </c>
      <c r="B1227" s="154"/>
      <c r="C1227" s="177"/>
      <c r="D1227" s="177"/>
      <c r="E1227" s="177"/>
      <c r="F1227" s="177"/>
      <c r="G1227" s="177"/>
      <c r="H1227" s="178"/>
      <c r="I1227" s="178"/>
      <c r="J1227" s="178"/>
      <c r="K1227" s="178"/>
      <c r="L1227" s="178"/>
    </row>
    <row r="1228" spans="1:12" outlineLevel="1" x14ac:dyDescent="0.2">
      <c r="A1228" s="78">
        <v>1220</v>
      </c>
      <c r="B1228" s="154"/>
      <c r="C1228" s="177"/>
      <c r="D1228" s="177"/>
      <c r="E1228" s="177"/>
      <c r="F1228" s="177"/>
      <c r="G1228" s="177"/>
      <c r="H1228" s="178"/>
      <c r="I1228" s="178"/>
      <c r="J1228" s="178"/>
      <c r="K1228" s="178"/>
      <c r="L1228" s="178"/>
    </row>
    <row r="1229" spans="1:12" outlineLevel="1" x14ac:dyDescent="0.2">
      <c r="A1229" s="78">
        <v>1221</v>
      </c>
      <c r="B1229" s="154"/>
      <c r="C1229" s="177"/>
      <c r="D1229" s="177"/>
      <c r="E1229" s="177"/>
      <c r="F1229" s="177"/>
      <c r="G1229" s="177"/>
      <c r="H1229" s="178"/>
      <c r="I1229" s="178"/>
      <c r="J1229" s="178"/>
      <c r="K1229" s="178"/>
      <c r="L1229" s="178"/>
    </row>
    <row r="1230" spans="1:12" outlineLevel="1" x14ac:dyDescent="0.2">
      <c r="A1230" s="78">
        <v>1222</v>
      </c>
      <c r="B1230" s="154"/>
      <c r="C1230" s="177"/>
      <c r="D1230" s="177"/>
      <c r="E1230" s="177"/>
      <c r="F1230" s="177"/>
      <c r="G1230" s="177"/>
      <c r="H1230" s="178"/>
      <c r="I1230" s="178"/>
      <c r="J1230" s="178"/>
      <c r="K1230" s="178"/>
      <c r="L1230" s="178"/>
    </row>
    <row r="1231" spans="1:12" outlineLevel="1" x14ac:dyDescent="0.2">
      <c r="A1231" s="78">
        <v>1223</v>
      </c>
      <c r="B1231" s="154"/>
      <c r="C1231" s="177"/>
      <c r="D1231" s="177"/>
      <c r="E1231" s="177"/>
      <c r="F1231" s="177"/>
      <c r="G1231" s="177"/>
      <c r="H1231" s="178"/>
      <c r="I1231" s="178"/>
      <c r="J1231" s="178"/>
      <c r="K1231" s="178"/>
      <c r="L1231" s="178"/>
    </row>
    <row r="1232" spans="1:12" outlineLevel="1" x14ac:dyDescent="0.2">
      <c r="A1232" s="78">
        <v>1224</v>
      </c>
      <c r="B1232" s="154"/>
      <c r="C1232" s="177"/>
      <c r="D1232" s="177"/>
      <c r="E1232" s="177"/>
      <c r="F1232" s="177"/>
      <c r="G1232" s="177"/>
      <c r="H1232" s="178"/>
      <c r="I1232" s="178"/>
      <c r="J1232" s="178"/>
      <c r="K1232" s="178"/>
      <c r="L1232" s="178"/>
    </row>
    <row r="1233" spans="1:12" outlineLevel="1" x14ac:dyDescent="0.2">
      <c r="A1233" s="78">
        <v>1225</v>
      </c>
      <c r="B1233" s="154"/>
      <c r="C1233" s="177"/>
      <c r="D1233" s="177"/>
      <c r="E1233" s="177"/>
      <c r="F1233" s="177"/>
      <c r="G1233" s="177"/>
      <c r="H1233" s="178"/>
      <c r="I1233" s="178"/>
      <c r="J1233" s="178"/>
      <c r="K1233" s="178"/>
      <c r="L1233" s="178"/>
    </row>
    <row r="1234" spans="1:12" outlineLevel="1" x14ac:dyDescent="0.2">
      <c r="A1234" s="78">
        <v>1226</v>
      </c>
      <c r="B1234" s="154"/>
      <c r="C1234" s="177"/>
      <c r="D1234" s="177"/>
      <c r="E1234" s="177"/>
      <c r="F1234" s="177"/>
      <c r="G1234" s="177"/>
      <c r="H1234" s="178"/>
      <c r="I1234" s="178"/>
      <c r="J1234" s="178"/>
      <c r="K1234" s="178"/>
      <c r="L1234" s="178"/>
    </row>
    <row r="1235" spans="1:12" outlineLevel="1" x14ac:dyDescent="0.2">
      <c r="A1235" s="78">
        <v>1227</v>
      </c>
      <c r="B1235" s="154"/>
      <c r="C1235" s="177"/>
      <c r="D1235" s="177"/>
      <c r="E1235" s="177"/>
      <c r="F1235" s="177"/>
      <c r="G1235" s="177"/>
      <c r="H1235" s="178"/>
      <c r="I1235" s="178"/>
      <c r="J1235" s="178"/>
      <c r="K1235" s="178"/>
      <c r="L1235" s="178"/>
    </row>
    <row r="1236" spans="1:12" outlineLevel="1" x14ac:dyDescent="0.2">
      <c r="A1236" s="78">
        <v>1228</v>
      </c>
      <c r="B1236" s="154"/>
      <c r="C1236" s="177"/>
      <c r="D1236" s="177"/>
      <c r="E1236" s="177"/>
      <c r="F1236" s="177"/>
      <c r="G1236" s="177"/>
      <c r="H1236" s="178"/>
      <c r="I1236" s="178"/>
      <c r="J1236" s="178"/>
      <c r="K1236" s="178"/>
      <c r="L1236" s="178"/>
    </row>
    <row r="1237" spans="1:12" outlineLevel="1" x14ac:dyDescent="0.2">
      <c r="A1237" s="78">
        <v>1229</v>
      </c>
      <c r="B1237" s="154"/>
      <c r="C1237" s="177"/>
      <c r="D1237" s="177"/>
      <c r="E1237" s="177"/>
      <c r="F1237" s="177"/>
      <c r="G1237" s="177"/>
      <c r="H1237" s="178"/>
      <c r="I1237" s="178"/>
      <c r="J1237" s="178"/>
      <c r="K1237" s="178"/>
      <c r="L1237" s="178"/>
    </row>
    <row r="1238" spans="1:12" outlineLevel="1" x14ac:dyDescent="0.2">
      <c r="A1238" s="78">
        <v>1230</v>
      </c>
      <c r="B1238" s="154"/>
      <c r="C1238" s="177"/>
      <c r="D1238" s="177"/>
      <c r="E1238" s="177"/>
      <c r="F1238" s="177"/>
      <c r="G1238" s="177"/>
      <c r="H1238" s="178"/>
      <c r="I1238" s="178"/>
      <c r="J1238" s="178"/>
      <c r="K1238" s="178"/>
      <c r="L1238" s="178"/>
    </row>
    <row r="1239" spans="1:12" outlineLevel="1" x14ac:dyDescent="0.2">
      <c r="A1239" s="78">
        <v>1231</v>
      </c>
      <c r="B1239" s="154"/>
      <c r="C1239" s="177"/>
      <c r="D1239" s="177"/>
      <c r="E1239" s="177"/>
      <c r="F1239" s="177"/>
      <c r="G1239" s="177"/>
      <c r="H1239" s="178"/>
      <c r="I1239" s="178"/>
      <c r="J1239" s="178"/>
      <c r="K1239" s="178"/>
      <c r="L1239" s="178"/>
    </row>
    <row r="1240" spans="1:12" outlineLevel="1" x14ac:dyDescent="0.2">
      <c r="A1240" s="78">
        <v>1232</v>
      </c>
      <c r="B1240" s="154"/>
      <c r="C1240" s="177"/>
      <c r="D1240" s="177"/>
      <c r="E1240" s="177"/>
      <c r="F1240" s="177"/>
      <c r="G1240" s="177"/>
      <c r="H1240" s="178"/>
      <c r="I1240" s="178"/>
      <c r="J1240" s="178"/>
      <c r="K1240" s="178"/>
      <c r="L1240" s="178"/>
    </row>
    <row r="1241" spans="1:12" outlineLevel="1" x14ac:dyDescent="0.2">
      <c r="A1241" s="78">
        <v>1233</v>
      </c>
      <c r="B1241" s="154"/>
      <c r="C1241" s="177"/>
      <c r="D1241" s="177"/>
      <c r="E1241" s="177"/>
      <c r="F1241" s="177"/>
      <c r="G1241" s="177"/>
      <c r="H1241" s="178"/>
      <c r="I1241" s="178"/>
      <c r="J1241" s="178"/>
      <c r="K1241" s="178"/>
      <c r="L1241" s="178"/>
    </row>
    <row r="1242" spans="1:12" outlineLevel="1" x14ac:dyDescent="0.2">
      <c r="A1242" s="78">
        <v>1234</v>
      </c>
      <c r="B1242" s="154"/>
      <c r="C1242" s="177"/>
      <c r="D1242" s="177"/>
      <c r="E1242" s="177"/>
      <c r="F1242" s="177"/>
      <c r="G1242" s="177"/>
      <c r="H1242" s="178"/>
      <c r="I1242" s="178"/>
      <c r="J1242" s="178"/>
      <c r="K1242" s="178"/>
      <c r="L1242" s="178"/>
    </row>
    <row r="1243" spans="1:12" outlineLevel="1" x14ac:dyDescent="0.2">
      <c r="A1243" s="78">
        <v>1235</v>
      </c>
      <c r="B1243" s="154"/>
      <c r="C1243" s="177"/>
      <c r="D1243" s="177"/>
      <c r="E1243" s="177"/>
      <c r="F1243" s="177"/>
      <c r="G1243" s="177"/>
      <c r="H1243" s="178"/>
      <c r="I1243" s="178"/>
      <c r="J1243" s="178"/>
      <c r="K1243" s="178"/>
      <c r="L1243" s="178"/>
    </row>
    <row r="1244" spans="1:12" outlineLevel="1" x14ac:dyDescent="0.2">
      <c r="A1244" s="78">
        <v>1236</v>
      </c>
      <c r="B1244" s="154"/>
      <c r="C1244" s="177"/>
      <c r="D1244" s="177"/>
      <c r="E1244" s="177"/>
      <c r="F1244" s="177"/>
      <c r="G1244" s="177"/>
      <c r="H1244" s="178"/>
      <c r="I1244" s="178"/>
      <c r="J1244" s="178"/>
      <c r="K1244" s="178"/>
      <c r="L1244" s="178"/>
    </row>
    <row r="1245" spans="1:12" outlineLevel="1" x14ac:dyDescent="0.2">
      <c r="A1245" s="78">
        <v>1237</v>
      </c>
      <c r="B1245" s="154"/>
      <c r="C1245" s="177"/>
      <c r="D1245" s="177"/>
      <c r="E1245" s="177"/>
      <c r="F1245" s="177"/>
      <c r="G1245" s="177"/>
      <c r="H1245" s="178"/>
      <c r="I1245" s="178"/>
      <c r="J1245" s="178"/>
      <c r="K1245" s="178"/>
      <c r="L1245" s="178"/>
    </row>
    <row r="1246" spans="1:12" outlineLevel="1" x14ac:dyDescent="0.2">
      <c r="A1246" s="78">
        <v>1238</v>
      </c>
      <c r="B1246" s="154"/>
      <c r="C1246" s="177"/>
      <c r="D1246" s="177"/>
      <c r="E1246" s="177"/>
      <c r="F1246" s="177"/>
      <c r="G1246" s="177"/>
      <c r="H1246" s="178"/>
      <c r="I1246" s="178"/>
      <c r="J1246" s="178"/>
      <c r="K1246" s="178"/>
      <c r="L1246" s="178"/>
    </row>
    <row r="1247" spans="1:12" outlineLevel="1" x14ac:dyDescent="0.2">
      <c r="A1247" s="78">
        <v>1239</v>
      </c>
      <c r="B1247" s="154"/>
      <c r="C1247" s="177"/>
      <c r="D1247" s="177"/>
      <c r="E1247" s="177"/>
      <c r="F1247" s="177"/>
      <c r="G1247" s="177"/>
      <c r="H1247" s="178"/>
      <c r="I1247" s="178"/>
      <c r="J1247" s="178"/>
      <c r="K1247" s="178"/>
      <c r="L1247" s="178"/>
    </row>
    <row r="1248" spans="1:12" outlineLevel="1" x14ac:dyDescent="0.2">
      <c r="A1248" s="78">
        <v>1240</v>
      </c>
      <c r="B1248" s="154"/>
      <c r="C1248" s="177"/>
      <c r="D1248" s="177"/>
      <c r="E1248" s="177"/>
      <c r="F1248" s="177"/>
      <c r="G1248" s="177"/>
      <c r="H1248" s="178"/>
      <c r="I1248" s="178"/>
      <c r="J1248" s="178"/>
      <c r="K1248" s="178"/>
      <c r="L1248" s="178"/>
    </row>
    <row r="1249" spans="1:12" outlineLevel="1" x14ac:dyDescent="0.2">
      <c r="A1249" s="78">
        <v>1241</v>
      </c>
      <c r="B1249" s="154"/>
      <c r="C1249" s="177"/>
      <c r="D1249" s="177"/>
      <c r="E1249" s="177"/>
      <c r="F1249" s="177"/>
      <c r="G1249" s="177"/>
      <c r="H1249" s="178"/>
      <c r="I1249" s="178"/>
      <c r="J1249" s="178"/>
      <c r="K1249" s="178"/>
      <c r="L1249" s="178"/>
    </row>
    <row r="1250" spans="1:12" outlineLevel="1" x14ac:dyDescent="0.2">
      <c r="A1250" s="78">
        <v>1242</v>
      </c>
      <c r="B1250" s="154"/>
      <c r="C1250" s="177"/>
      <c r="D1250" s="177"/>
      <c r="E1250" s="177"/>
      <c r="F1250" s="177"/>
      <c r="G1250" s="177"/>
      <c r="H1250" s="178"/>
      <c r="I1250" s="178"/>
      <c r="J1250" s="178"/>
      <c r="K1250" s="178"/>
      <c r="L1250" s="178"/>
    </row>
    <row r="1251" spans="1:12" outlineLevel="1" x14ac:dyDescent="0.2">
      <c r="A1251" s="78">
        <v>1243</v>
      </c>
      <c r="B1251" s="154"/>
      <c r="C1251" s="177"/>
      <c r="D1251" s="177"/>
      <c r="E1251" s="177"/>
      <c r="F1251" s="177"/>
      <c r="G1251" s="177"/>
      <c r="H1251" s="178"/>
      <c r="I1251" s="178"/>
      <c r="J1251" s="178"/>
      <c r="K1251" s="178"/>
      <c r="L1251" s="178"/>
    </row>
    <row r="1252" spans="1:12" outlineLevel="1" x14ac:dyDescent="0.2">
      <c r="A1252" s="78">
        <v>1244</v>
      </c>
      <c r="B1252" s="154"/>
      <c r="C1252" s="177"/>
      <c r="D1252" s="177"/>
      <c r="E1252" s="177"/>
      <c r="F1252" s="177"/>
      <c r="G1252" s="177"/>
      <c r="H1252" s="178"/>
      <c r="I1252" s="178"/>
      <c r="J1252" s="178"/>
      <c r="K1252" s="178"/>
      <c r="L1252" s="178"/>
    </row>
    <row r="1253" spans="1:12" outlineLevel="1" x14ac:dyDescent="0.2">
      <c r="A1253" s="78">
        <v>1245</v>
      </c>
      <c r="B1253" s="154"/>
      <c r="C1253" s="177"/>
      <c r="D1253" s="177"/>
      <c r="E1253" s="177"/>
      <c r="F1253" s="177"/>
      <c r="G1253" s="177"/>
      <c r="H1253" s="178"/>
      <c r="I1253" s="178"/>
      <c r="J1253" s="178"/>
      <c r="K1253" s="178"/>
      <c r="L1253" s="178"/>
    </row>
    <row r="1254" spans="1:12" outlineLevel="1" x14ac:dyDescent="0.2">
      <c r="A1254" s="78">
        <v>1246</v>
      </c>
      <c r="B1254" s="154"/>
      <c r="C1254" s="177"/>
      <c r="D1254" s="177"/>
      <c r="E1254" s="177"/>
      <c r="F1254" s="177"/>
      <c r="G1254" s="177"/>
      <c r="H1254" s="178"/>
      <c r="I1254" s="178"/>
      <c r="J1254" s="178"/>
      <c r="K1254" s="178"/>
      <c r="L1254" s="178"/>
    </row>
    <row r="1255" spans="1:12" outlineLevel="1" x14ac:dyDescent="0.2">
      <c r="A1255" s="78">
        <v>1247</v>
      </c>
      <c r="B1255" s="154"/>
      <c r="C1255" s="177"/>
      <c r="D1255" s="177"/>
      <c r="E1255" s="177"/>
      <c r="F1255" s="177"/>
      <c r="G1255" s="177"/>
      <c r="H1255" s="178"/>
      <c r="I1255" s="178"/>
      <c r="J1255" s="178"/>
      <c r="K1255" s="178"/>
      <c r="L1255" s="178"/>
    </row>
    <row r="1256" spans="1:12" outlineLevel="1" x14ac:dyDescent="0.2">
      <c r="A1256" s="78">
        <v>1248</v>
      </c>
      <c r="B1256" s="154"/>
      <c r="C1256" s="177"/>
      <c r="D1256" s="177"/>
      <c r="E1256" s="177"/>
      <c r="F1256" s="177"/>
      <c r="G1256" s="177"/>
      <c r="H1256" s="178"/>
      <c r="I1256" s="178"/>
      <c r="J1256" s="178"/>
      <c r="K1256" s="178"/>
      <c r="L1256" s="178"/>
    </row>
    <row r="1257" spans="1:12" outlineLevel="1" x14ac:dyDescent="0.2">
      <c r="A1257" s="78">
        <v>1249</v>
      </c>
      <c r="B1257" s="154"/>
      <c r="C1257" s="177"/>
      <c r="D1257" s="177"/>
      <c r="E1257" s="177"/>
      <c r="F1257" s="177"/>
      <c r="G1257" s="177"/>
      <c r="H1257" s="178"/>
      <c r="I1257" s="178"/>
      <c r="J1257" s="178"/>
      <c r="K1257" s="178"/>
      <c r="L1257" s="178"/>
    </row>
    <row r="1258" spans="1:12" outlineLevel="1" x14ac:dyDescent="0.2">
      <c r="A1258" s="78">
        <v>1250</v>
      </c>
      <c r="B1258" s="154"/>
      <c r="C1258" s="177"/>
      <c r="D1258" s="177"/>
      <c r="E1258" s="177"/>
      <c r="F1258" s="177"/>
      <c r="G1258" s="177"/>
      <c r="H1258" s="178"/>
      <c r="I1258" s="178"/>
      <c r="J1258" s="178"/>
      <c r="K1258" s="178"/>
      <c r="L1258" s="178"/>
    </row>
    <row r="1259" spans="1:12" outlineLevel="1" x14ac:dyDescent="0.2">
      <c r="A1259" s="78">
        <v>1251</v>
      </c>
      <c r="B1259" s="154"/>
      <c r="C1259" s="177"/>
      <c r="D1259" s="177"/>
      <c r="E1259" s="177"/>
      <c r="F1259" s="177"/>
      <c r="G1259" s="177"/>
      <c r="H1259" s="178"/>
      <c r="I1259" s="178"/>
      <c r="J1259" s="178"/>
      <c r="K1259" s="178"/>
      <c r="L1259" s="178"/>
    </row>
    <row r="1260" spans="1:12" outlineLevel="1" x14ac:dyDescent="0.2">
      <c r="A1260" s="78">
        <v>1252</v>
      </c>
      <c r="B1260" s="154"/>
      <c r="C1260" s="177"/>
      <c r="D1260" s="177"/>
      <c r="E1260" s="177"/>
      <c r="F1260" s="177"/>
      <c r="G1260" s="177"/>
      <c r="H1260" s="178"/>
      <c r="I1260" s="178"/>
      <c r="J1260" s="178"/>
      <c r="K1260" s="178"/>
      <c r="L1260" s="178"/>
    </row>
    <row r="1261" spans="1:12" outlineLevel="1" x14ac:dyDescent="0.2">
      <c r="A1261" s="78">
        <v>1253</v>
      </c>
      <c r="B1261" s="154"/>
      <c r="C1261" s="177"/>
      <c r="D1261" s="177"/>
      <c r="E1261" s="177"/>
      <c r="F1261" s="177"/>
      <c r="G1261" s="177"/>
      <c r="H1261" s="178"/>
      <c r="I1261" s="178"/>
      <c r="J1261" s="178"/>
      <c r="K1261" s="178"/>
      <c r="L1261" s="178"/>
    </row>
    <row r="1262" spans="1:12" outlineLevel="1" x14ac:dyDescent="0.2">
      <c r="A1262" s="78">
        <v>1254</v>
      </c>
      <c r="B1262" s="154"/>
      <c r="C1262" s="177"/>
      <c r="D1262" s="177"/>
      <c r="E1262" s="177"/>
      <c r="F1262" s="177"/>
      <c r="G1262" s="177"/>
      <c r="H1262" s="178"/>
      <c r="I1262" s="178"/>
      <c r="J1262" s="178"/>
      <c r="K1262" s="178"/>
      <c r="L1262" s="178"/>
    </row>
    <row r="1263" spans="1:12" outlineLevel="1" x14ac:dyDescent="0.2">
      <c r="A1263" s="78">
        <v>1255</v>
      </c>
      <c r="B1263" s="154"/>
      <c r="C1263" s="177"/>
      <c r="D1263" s="177"/>
      <c r="E1263" s="177"/>
      <c r="F1263" s="177"/>
      <c r="G1263" s="177"/>
      <c r="H1263" s="178"/>
      <c r="I1263" s="178"/>
      <c r="J1263" s="178"/>
      <c r="K1263" s="178"/>
      <c r="L1263" s="178"/>
    </row>
    <row r="1264" spans="1:12" outlineLevel="1" x14ac:dyDescent="0.2">
      <c r="A1264" s="78">
        <v>1256</v>
      </c>
      <c r="B1264" s="154"/>
      <c r="C1264" s="177"/>
      <c r="D1264" s="177"/>
      <c r="E1264" s="177"/>
      <c r="F1264" s="177"/>
      <c r="G1264" s="177"/>
      <c r="H1264" s="178"/>
      <c r="I1264" s="178"/>
      <c r="J1264" s="178"/>
      <c r="K1264" s="178"/>
      <c r="L1264" s="178"/>
    </row>
    <row r="1265" spans="1:12" outlineLevel="1" x14ac:dyDescent="0.2">
      <c r="A1265" s="78">
        <v>1257</v>
      </c>
      <c r="B1265" s="154"/>
      <c r="C1265" s="177"/>
      <c r="D1265" s="177"/>
      <c r="E1265" s="177"/>
      <c r="F1265" s="177"/>
      <c r="G1265" s="177"/>
      <c r="H1265" s="178"/>
      <c r="I1265" s="178"/>
      <c r="J1265" s="178"/>
      <c r="K1265" s="178"/>
      <c r="L1265" s="178"/>
    </row>
    <row r="1266" spans="1:12" outlineLevel="1" x14ac:dyDescent="0.2">
      <c r="A1266" s="78">
        <v>1258</v>
      </c>
      <c r="B1266" s="154"/>
      <c r="C1266" s="177"/>
      <c r="D1266" s="177"/>
      <c r="E1266" s="177"/>
      <c r="F1266" s="177"/>
      <c r="G1266" s="177"/>
      <c r="H1266" s="178"/>
      <c r="I1266" s="178"/>
      <c r="J1266" s="178"/>
      <c r="K1266" s="178"/>
      <c r="L1266" s="178"/>
    </row>
    <row r="1267" spans="1:12" outlineLevel="1" x14ac:dyDescent="0.2">
      <c r="A1267" s="78">
        <v>1259</v>
      </c>
      <c r="B1267" s="154"/>
      <c r="C1267" s="177"/>
      <c r="D1267" s="177"/>
      <c r="E1267" s="177"/>
      <c r="F1267" s="177"/>
      <c r="G1267" s="177"/>
      <c r="H1267" s="178"/>
      <c r="I1267" s="178"/>
      <c r="J1267" s="178"/>
      <c r="K1267" s="178"/>
      <c r="L1267" s="178"/>
    </row>
    <row r="1268" spans="1:12" outlineLevel="1" x14ac:dyDescent="0.2">
      <c r="A1268" s="78">
        <v>1260</v>
      </c>
      <c r="B1268" s="154"/>
      <c r="C1268" s="177"/>
      <c r="D1268" s="177"/>
      <c r="E1268" s="177"/>
      <c r="F1268" s="177"/>
      <c r="G1268" s="177"/>
      <c r="H1268" s="178"/>
      <c r="I1268" s="178"/>
      <c r="J1268" s="178"/>
      <c r="K1268" s="178"/>
      <c r="L1268" s="178"/>
    </row>
    <row r="1269" spans="1:12" outlineLevel="1" x14ac:dyDescent="0.2">
      <c r="A1269" s="78">
        <v>1261</v>
      </c>
      <c r="B1269" s="154"/>
      <c r="C1269" s="177"/>
      <c r="D1269" s="177"/>
      <c r="E1269" s="177"/>
      <c r="F1269" s="177"/>
      <c r="G1269" s="177"/>
      <c r="H1269" s="178"/>
      <c r="I1269" s="178"/>
      <c r="J1269" s="178"/>
      <c r="K1269" s="178"/>
      <c r="L1269" s="178"/>
    </row>
    <row r="1270" spans="1:12" outlineLevel="1" x14ac:dyDescent="0.2">
      <c r="A1270" s="78">
        <v>1262</v>
      </c>
      <c r="B1270" s="154"/>
      <c r="C1270" s="177"/>
      <c r="D1270" s="177"/>
      <c r="E1270" s="177"/>
      <c r="F1270" s="177"/>
      <c r="G1270" s="177"/>
      <c r="H1270" s="178"/>
      <c r="I1270" s="178"/>
      <c r="J1270" s="178"/>
      <c r="K1270" s="178"/>
      <c r="L1270" s="178"/>
    </row>
    <row r="1271" spans="1:12" outlineLevel="1" x14ac:dyDescent="0.2">
      <c r="A1271" s="78">
        <v>1263</v>
      </c>
      <c r="B1271" s="154"/>
      <c r="C1271" s="177"/>
      <c r="D1271" s="177"/>
      <c r="E1271" s="177"/>
      <c r="F1271" s="177"/>
      <c r="G1271" s="177"/>
      <c r="H1271" s="178"/>
      <c r="I1271" s="178"/>
      <c r="J1271" s="178"/>
      <c r="K1271" s="178"/>
      <c r="L1271" s="178"/>
    </row>
    <row r="1272" spans="1:12" outlineLevel="1" x14ac:dyDescent="0.2">
      <c r="A1272" s="78">
        <v>1264</v>
      </c>
      <c r="B1272" s="154"/>
      <c r="C1272" s="177"/>
      <c r="D1272" s="177"/>
      <c r="E1272" s="177"/>
      <c r="F1272" s="177"/>
      <c r="G1272" s="177"/>
      <c r="H1272" s="178"/>
      <c r="I1272" s="178"/>
      <c r="J1272" s="178"/>
      <c r="K1272" s="178"/>
      <c r="L1272" s="178"/>
    </row>
    <row r="1273" spans="1:12" outlineLevel="1" x14ac:dyDescent="0.2">
      <c r="A1273" s="78">
        <v>1265</v>
      </c>
      <c r="B1273" s="154"/>
      <c r="C1273" s="177"/>
      <c r="D1273" s="177"/>
      <c r="E1273" s="177"/>
      <c r="F1273" s="177"/>
      <c r="G1273" s="177"/>
      <c r="H1273" s="178"/>
      <c r="I1273" s="178"/>
      <c r="J1273" s="178"/>
      <c r="K1273" s="178"/>
      <c r="L1273" s="178"/>
    </row>
    <row r="1274" spans="1:12" outlineLevel="1" x14ac:dyDescent="0.2">
      <c r="A1274" s="78">
        <v>1266</v>
      </c>
      <c r="B1274" s="154"/>
      <c r="C1274" s="177"/>
      <c r="D1274" s="177"/>
      <c r="E1274" s="177"/>
      <c r="F1274" s="177"/>
      <c r="G1274" s="177"/>
      <c r="H1274" s="178"/>
      <c r="I1274" s="178"/>
      <c r="J1274" s="178"/>
      <c r="K1274" s="178"/>
      <c r="L1274" s="178"/>
    </row>
    <row r="1275" spans="1:12" outlineLevel="1" x14ac:dyDescent="0.2">
      <c r="A1275" s="78">
        <v>1267</v>
      </c>
      <c r="B1275" s="154"/>
      <c r="C1275" s="177"/>
      <c r="D1275" s="177"/>
      <c r="E1275" s="177"/>
      <c r="F1275" s="177"/>
      <c r="G1275" s="177"/>
      <c r="H1275" s="178"/>
      <c r="I1275" s="178"/>
      <c r="J1275" s="178"/>
      <c r="K1275" s="178"/>
      <c r="L1275" s="178"/>
    </row>
    <row r="1276" spans="1:12" outlineLevel="1" x14ac:dyDescent="0.2">
      <c r="A1276" s="78">
        <v>1268</v>
      </c>
      <c r="B1276" s="154"/>
      <c r="C1276" s="177"/>
      <c r="D1276" s="177"/>
      <c r="E1276" s="177"/>
      <c r="F1276" s="177"/>
      <c r="G1276" s="177"/>
      <c r="H1276" s="178"/>
      <c r="I1276" s="178"/>
      <c r="J1276" s="178"/>
      <c r="K1276" s="178"/>
      <c r="L1276" s="178"/>
    </row>
    <row r="1277" spans="1:12" outlineLevel="1" x14ac:dyDescent="0.2">
      <c r="A1277" s="78">
        <v>1269</v>
      </c>
      <c r="B1277" s="154"/>
      <c r="C1277" s="177"/>
      <c r="D1277" s="177"/>
      <c r="E1277" s="177"/>
      <c r="F1277" s="177"/>
      <c r="G1277" s="177"/>
      <c r="H1277" s="178"/>
      <c r="I1277" s="178"/>
      <c r="J1277" s="178"/>
      <c r="K1277" s="178"/>
      <c r="L1277" s="178"/>
    </row>
    <row r="1278" spans="1:12" outlineLevel="1" x14ac:dyDescent="0.2">
      <c r="A1278" s="78">
        <v>1270</v>
      </c>
      <c r="B1278" s="154"/>
      <c r="C1278" s="177"/>
      <c r="D1278" s="177"/>
      <c r="E1278" s="177"/>
      <c r="F1278" s="177"/>
      <c r="G1278" s="177"/>
      <c r="H1278" s="178"/>
      <c r="I1278" s="178"/>
      <c r="J1278" s="178"/>
      <c r="K1278" s="178"/>
      <c r="L1278" s="178"/>
    </row>
    <row r="1279" spans="1:12" outlineLevel="1" x14ac:dyDescent="0.2">
      <c r="A1279" s="78">
        <v>1271</v>
      </c>
      <c r="B1279" s="154"/>
      <c r="C1279" s="177"/>
      <c r="D1279" s="177"/>
      <c r="E1279" s="177"/>
      <c r="F1279" s="177"/>
      <c r="G1279" s="177"/>
      <c r="H1279" s="178"/>
      <c r="I1279" s="178"/>
      <c r="J1279" s="178"/>
      <c r="K1279" s="178"/>
      <c r="L1279" s="178"/>
    </row>
    <row r="1280" spans="1:12" outlineLevel="1" x14ac:dyDescent="0.2">
      <c r="A1280" s="78">
        <v>1272</v>
      </c>
      <c r="B1280" s="154"/>
      <c r="C1280" s="177"/>
      <c r="D1280" s="177"/>
      <c r="E1280" s="177"/>
      <c r="F1280" s="177"/>
      <c r="G1280" s="177"/>
      <c r="H1280" s="178"/>
      <c r="I1280" s="178"/>
      <c r="J1280" s="178"/>
      <c r="K1280" s="178"/>
      <c r="L1280" s="178"/>
    </row>
    <row r="1281" spans="1:12" outlineLevel="1" x14ac:dyDescent="0.2">
      <c r="A1281" s="78">
        <v>1273</v>
      </c>
      <c r="B1281" s="154"/>
      <c r="C1281" s="177"/>
      <c r="D1281" s="177"/>
      <c r="E1281" s="177"/>
      <c r="F1281" s="177"/>
      <c r="G1281" s="177"/>
      <c r="H1281" s="178"/>
      <c r="I1281" s="178"/>
      <c r="J1281" s="178"/>
      <c r="K1281" s="178"/>
      <c r="L1281" s="178"/>
    </row>
    <row r="1282" spans="1:12" outlineLevel="1" x14ac:dyDescent="0.2">
      <c r="A1282" s="78">
        <v>1274</v>
      </c>
      <c r="B1282" s="154"/>
      <c r="C1282" s="177"/>
      <c r="D1282" s="177"/>
      <c r="E1282" s="177"/>
      <c r="F1282" s="177"/>
      <c r="G1282" s="177"/>
      <c r="H1282" s="178"/>
      <c r="I1282" s="178"/>
      <c r="J1282" s="178"/>
      <c r="K1282" s="178"/>
      <c r="L1282" s="178"/>
    </row>
    <row r="1283" spans="1:12" outlineLevel="1" x14ac:dyDescent="0.2">
      <c r="A1283" s="78">
        <v>1275</v>
      </c>
      <c r="B1283" s="154"/>
      <c r="C1283" s="177"/>
      <c r="D1283" s="177"/>
      <c r="E1283" s="177"/>
      <c r="F1283" s="177"/>
      <c r="G1283" s="177"/>
      <c r="H1283" s="178"/>
      <c r="I1283" s="178"/>
      <c r="J1283" s="178"/>
      <c r="K1283" s="178"/>
      <c r="L1283" s="178"/>
    </row>
    <row r="1284" spans="1:12" outlineLevel="1" x14ac:dyDescent="0.2">
      <c r="A1284" s="78">
        <v>1276</v>
      </c>
      <c r="B1284" s="154"/>
      <c r="C1284" s="177"/>
      <c r="D1284" s="177"/>
      <c r="E1284" s="177"/>
      <c r="F1284" s="177"/>
      <c r="G1284" s="177"/>
      <c r="H1284" s="178"/>
      <c r="I1284" s="178"/>
      <c r="J1284" s="178"/>
      <c r="K1284" s="178"/>
      <c r="L1284" s="178"/>
    </row>
    <row r="1285" spans="1:12" outlineLevel="1" x14ac:dyDescent="0.2">
      <c r="A1285" s="78">
        <v>1277</v>
      </c>
      <c r="B1285" s="154"/>
      <c r="C1285" s="177"/>
      <c r="D1285" s="177"/>
      <c r="E1285" s="177"/>
      <c r="F1285" s="177"/>
      <c r="G1285" s="177"/>
      <c r="H1285" s="178"/>
      <c r="I1285" s="178"/>
      <c r="J1285" s="178"/>
      <c r="K1285" s="178"/>
      <c r="L1285" s="178"/>
    </row>
    <row r="1286" spans="1:12" outlineLevel="1" x14ac:dyDescent="0.2">
      <c r="A1286" s="78">
        <v>1278</v>
      </c>
      <c r="B1286" s="154"/>
      <c r="C1286" s="177"/>
      <c r="D1286" s="177"/>
      <c r="E1286" s="177"/>
      <c r="F1286" s="177"/>
      <c r="G1286" s="177"/>
      <c r="H1286" s="178"/>
      <c r="I1286" s="178"/>
      <c r="J1286" s="178"/>
      <c r="K1286" s="178"/>
      <c r="L1286" s="178"/>
    </row>
    <row r="1287" spans="1:12" outlineLevel="1" x14ac:dyDescent="0.2">
      <c r="A1287" s="78">
        <v>1279</v>
      </c>
      <c r="B1287" s="154"/>
      <c r="C1287" s="177"/>
      <c r="D1287" s="177"/>
      <c r="E1287" s="177"/>
      <c r="F1287" s="177"/>
      <c r="G1287" s="177"/>
      <c r="H1287" s="178"/>
      <c r="I1287" s="178"/>
      <c r="J1287" s="178"/>
      <c r="K1287" s="178"/>
      <c r="L1287" s="178"/>
    </row>
    <row r="1288" spans="1:12" outlineLevel="1" x14ac:dyDescent="0.2">
      <c r="A1288" s="78">
        <v>1280</v>
      </c>
      <c r="B1288" s="154"/>
      <c r="C1288" s="177"/>
      <c r="D1288" s="177"/>
      <c r="E1288" s="177"/>
      <c r="F1288" s="177"/>
      <c r="G1288" s="177"/>
      <c r="H1288" s="178"/>
      <c r="I1288" s="178"/>
      <c r="J1288" s="178"/>
      <c r="K1288" s="178"/>
      <c r="L1288" s="178"/>
    </row>
    <row r="1289" spans="1:12" outlineLevel="1" x14ac:dyDescent="0.2">
      <c r="A1289" s="78">
        <v>1281</v>
      </c>
      <c r="B1289" s="154"/>
      <c r="C1289" s="177"/>
      <c r="D1289" s="177"/>
      <c r="E1289" s="177"/>
      <c r="F1289" s="177"/>
      <c r="G1289" s="177"/>
      <c r="H1289" s="178"/>
      <c r="I1289" s="178"/>
      <c r="J1289" s="178"/>
      <c r="K1289" s="178"/>
      <c r="L1289" s="178"/>
    </row>
    <row r="1290" spans="1:12" outlineLevel="1" x14ac:dyDescent="0.2">
      <c r="A1290" s="78">
        <v>1282</v>
      </c>
      <c r="B1290" s="154"/>
      <c r="C1290" s="177"/>
      <c r="D1290" s="177"/>
      <c r="E1290" s="177"/>
      <c r="F1290" s="177"/>
      <c r="G1290" s="177"/>
      <c r="H1290" s="178"/>
      <c r="I1290" s="178"/>
      <c r="J1290" s="178"/>
      <c r="K1290" s="178"/>
      <c r="L1290" s="178"/>
    </row>
    <row r="1291" spans="1:12" outlineLevel="1" x14ac:dyDescent="0.2">
      <c r="A1291" s="78">
        <v>1283</v>
      </c>
      <c r="B1291" s="154"/>
      <c r="C1291" s="177"/>
      <c r="D1291" s="177"/>
      <c r="E1291" s="177"/>
      <c r="F1291" s="177"/>
      <c r="G1291" s="177"/>
      <c r="H1291" s="178"/>
      <c r="I1291" s="178"/>
      <c r="J1291" s="178"/>
      <c r="K1291" s="178"/>
      <c r="L1291" s="178"/>
    </row>
    <row r="1292" spans="1:12" outlineLevel="1" x14ac:dyDescent="0.2">
      <c r="A1292" s="78">
        <v>1284</v>
      </c>
      <c r="B1292" s="154"/>
      <c r="C1292" s="177"/>
      <c r="D1292" s="177"/>
      <c r="E1292" s="177"/>
      <c r="F1292" s="177"/>
      <c r="G1292" s="177"/>
      <c r="H1292" s="178"/>
      <c r="I1292" s="178"/>
      <c r="J1292" s="178"/>
      <c r="K1292" s="178"/>
      <c r="L1292" s="178"/>
    </row>
    <row r="1293" spans="1:12" outlineLevel="1" x14ac:dyDescent="0.2">
      <c r="A1293" s="78">
        <v>1285</v>
      </c>
      <c r="B1293" s="154"/>
      <c r="C1293" s="177"/>
      <c r="D1293" s="177"/>
      <c r="E1293" s="177"/>
      <c r="F1293" s="177"/>
      <c r="G1293" s="177"/>
      <c r="H1293" s="178"/>
      <c r="I1293" s="178"/>
      <c r="J1293" s="178"/>
      <c r="K1293" s="178"/>
      <c r="L1293" s="178"/>
    </row>
    <row r="1294" spans="1:12" outlineLevel="1" x14ac:dyDescent="0.2">
      <c r="A1294" s="78">
        <v>1286</v>
      </c>
      <c r="B1294" s="154"/>
      <c r="C1294" s="177"/>
      <c r="D1294" s="177"/>
      <c r="E1294" s="177"/>
      <c r="F1294" s="177"/>
      <c r="G1294" s="177"/>
      <c r="H1294" s="178"/>
      <c r="I1294" s="178"/>
      <c r="J1294" s="178"/>
      <c r="K1294" s="178"/>
      <c r="L1294" s="178"/>
    </row>
    <row r="1295" spans="1:12" outlineLevel="1" x14ac:dyDescent="0.2">
      <c r="A1295" s="78">
        <v>1287</v>
      </c>
      <c r="B1295" s="154"/>
      <c r="C1295" s="177"/>
      <c r="D1295" s="177"/>
      <c r="E1295" s="177"/>
      <c r="F1295" s="177"/>
      <c r="G1295" s="177"/>
      <c r="H1295" s="178"/>
      <c r="I1295" s="178"/>
      <c r="J1295" s="178"/>
      <c r="K1295" s="178"/>
      <c r="L1295" s="178"/>
    </row>
    <row r="1296" spans="1:12" outlineLevel="1" x14ac:dyDescent="0.2">
      <c r="A1296" s="78">
        <v>1288</v>
      </c>
      <c r="B1296" s="154"/>
      <c r="C1296" s="177"/>
      <c r="D1296" s="177"/>
      <c r="E1296" s="177"/>
      <c r="F1296" s="177"/>
      <c r="G1296" s="177"/>
      <c r="H1296" s="178"/>
      <c r="I1296" s="178"/>
      <c r="J1296" s="178"/>
      <c r="K1296" s="178"/>
      <c r="L1296" s="178"/>
    </row>
    <row r="1297" spans="1:12" outlineLevel="1" x14ac:dyDescent="0.2">
      <c r="A1297" s="78">
        <v>1289</v>
      </c>
      <c r="B1297" s="154"/>
      <c r="C1297" s="177"/>
      <c r="D1297" s="177"/>
      <c r="E1297" s="177"/>
      <c r="F1297" s="177"/>
      <c r="G1297" s="177"/>
      <c r="H1297" s="178"/>
      <c r="I1297" s="178"/>
      <c r="J1297" s="178"/>
      <c r="K1297" s="178"/>
      <c r="L1297" s="178"/>
    </row>
    <row r="1298" spans="1:12" outlineLevel="1" x14ac:dyDescent="0.2">
      <c r="A1298" s="78">
        <v>1290</v>
      </c>
      <c r="B1298" s="154"/>
      <c r="C1298" s="177"/>
      <c r="D1298" s="177"/>
      <c r="E1298" s="177"/>
      <c r="F1298" s="177"/>
      <c r="G1298" s="177"/>
      <c r="H1298" s="178"/>
      <c r="I1298" s="178"/>
      <c r="J1298" s="178"/>
      <c r="K1298" s="178"/>
      <c r="L1298" s="178"/>
    </row>
    <row r="1299" spans="1:12" outlineLevel="1" x14ac:dyDescent="0.2">
      <c r="A1299" s="78">
        <v>1291</v>
      </c>
      <c r="B1299" s="154"/>
      <c r="C1299" s="177"/>
      <c r="D1299" s="177"/>
      <c r="E1299" s="177"/>
      <c r="F1299" s="177"/>
      <c r="G1299" s="177"/>
      <c r="H1299" s="178"/>
      <c r="I1299" s="178"/>
      <c r="J1299" s="178"/>
      <c r="K1299" s="178"/>
      <c r="L1299" s="178"/>
    </row>
    <row r="1300" spans="1:12" outlineLevel="1" x14ac:dyDescent="0.2">
      <c r="A1300" s="78">
        <v>1292</v>
      </c>
      <c r="B1300" s="154"/>
      <c r="C1300" s="177"/>
      <c r="D1300" s="177"/>
      <c r="E1300" s="177"/>
      <c r="F1300" s="177"/>
      <c r="G1300" s="177"/>
      <c r="H1300" s="178"/>
      <c r="I1300" s="178"/>
      <c r="J1300" s="178"/>
      <c r="K1300" s="178"/>
      <c r="L1300" s="178"/>
    </row>
    <row r="1301" spans="1:12" outlineLevel="1" x14ac:dyDescent="0.2">
      <c r="A1301" s="78">
        <v>1293</v>
      </c>
      <c r="B1301" s="154"/>
      <c r="C1301" s="177"/>
      <c r="D1301" s="177"/>
      <c r="E1301" s="177"/>
      <c r="F1301" s="177"/>
      <c r="G1301" s="177"/>
      <c r="H1301" s="178"/>
      <c r="I1301" s="178"/>
      <c r="J1301" s="178"/>
      <c r="K1301" s="178"/>
      <c r="L1301" s="178"/>
    </row>
    <row r="1302" spans="1:12" outlineLevel="1" x14ac:dyDescent="0.2">
      <c r="A1302" s="78">
        <v>1294</v>
      </c>
      <c r="B1302" s="154"/>
      <c r="C1302" s="177"/>
      <c r="D1302" s="177"/>
      <c r="E1302" s="177"/>
      <c r="F1302" s="177"/>
      <c r="G1302" s="177"/>
      <c r="H1302" s="178"/>
      <c r="I1302" s="178"/>
      <c r="J1302" s="178"/>
      <c r="K1302" s="178"/>
      <c r="L1302" s="178"/>
    </row>
    <row r="1303" spans="1:12" outlineLevel="1" x14ac:dyDescent="0.2">
      <c r="A1303" s="78">
        <v>1295</v>
      </c>
      <c r="B1303" s="154"/>
      <c r="C1303" s="177"/>
      <c r="D1303" s="177"/>
      <c r="E1303" s="177"/>
      <c r="F1303" s="177"/>
      <c r="G1303" s="177"/>
      <c r="H1303" s="178"/>
      <c r="I1303" s="178"/>
      <c r="J1303" s="178"/>
      <c r="K1303" s="178"/>
      <c r="L1303" s="178"/>
    </row>
    <row r="1304" spans="1:12" outlineLevel="1" x14ac:dyDescent="0.2">
      <c r="A1304" s="78">
        <v>1296</v>
      </c>
      <c r="B1304" s="154"/>
      <c r="C1304" s="177"/>
      <c r="D1304" s="177"/>
      <c r="E1304" s="177"/>
      <c r="F1304" s="177"/>
      <c r="G1304" s="177"/>
      <c r="H1304" s="178"/>
      <c r="I1304" s="178"/>
      <c r="J1304" s="178"/>
      <c r="K1304" s="178"/>
      <c r="L1304" s="178"/>
    </row>
    <row r="1305" spans="1:12" outlineLevel="1" x14ac:dyDescent="0.2">
      <c r="A1305" s="78">
        <v>1297</v>
      </c>
      <c r="B1305" s="154"/>
      <c r="C1305" s="177"/>
      <c r="D1305" s="177"/>
      <c r="E1305" s="177"/>
      <c r="F1305" s="177"/>
      <c r="G1305" s="177"/>
      <c r="H1305" s="178"/>
      <c r="I1305" s="178"/>
      <c r="J1305" s="178"/>
      <c r="K1305" s="178"/>
      <c r="L1305" s="178"/>
    </row>
    <row r="1306" spans="1:12" outlineLevel="1" x14ac:dyDescent="0.2">
      <c r="A1306" s="78">
        <v>1298</v>
      </c>
      <c r="B1306" s="154"/>
      <c r="C1306" s="177"/>
      <c r="D1306" s="177"/>
      <c r="E1306" s="177"/>
      <c r="F1306" s="177"/>
      <c r="G1306" s="177"/>
      <c r="H1306" s="178"/>
      <c r="I1306" s="178"/>
      <c r="J1306" s="178"/>
      <c r="K1306" s="178"/>
      <c r="L1306" s="178"/>
    </row>
    <row r="1307" spans="1:12" outlineLevel="1" x14ac:dyDescent="0.2">
      <c r="A1307" s="78">
        <v>1299</v>
      </c>
      <c r="B1307" s="154"/>
      <c r="C1307" s="177"/>
      <c r="D1307" s="177"/>
      <c r="E1307" s="177"/>
      <c r="F1307" s="177"/>
      <c r="G1307" s="177"/>
      <c r="H1307" s="178"/>
      <c r="I1307" s="178"/>
      <c r="J1307" s="178"/>
      <c r="K1307" s="178"/>
      <c r="L1307" s="178"/>
    </row>
    <row r="1308" spans="1:12" outlineLevel="1" x14ac:dyDescent="0.2">
      <c r="A1308" s="78">
        <v>1300</v>
      </c>
      <c r="B1308" s="154"/>
      <c r="C1308" s="177"/>
      <c r="D1308" s="177"/>
      <c r="E1308" s="177"/>
      <c r="F1308" s="177"/>
      <c r="G1308" s="177"/>
      <c r="H1308" s="178"/>
      <c r="I1308" s="178"/>
      <c r="J1308" s="178"/>
      <c r="K1308" s="178"/>
      <c r="L1308" s="178"/>
    </row>
    <row r="1309" spans="1:12" outlineLevel="1" x14ac:dyDescent="0.2">
      <c r="A1309" s="78">
        <v>1301</v>
      </c>
      <c r="B1309" s="154"/>
      <c r="C1309" s="177"/>
      <c r="D1309" s="177"/>
      <c r="E1309" s="177"/>
      <c r="F1309" s="177"/>
      <c r="G1309" s="177"/>
      <c r="H1309" s="178"/>
      <c r="I1309" s="178"/>
      <c r="J1309" s="178"/>
      <c r="K1309" s="178"/>
      <c r="L1309" s="178"/>
    </row>
    <row r="1310" spans="1:12" outlineLevel="1" x14ac:dyDescent="0.2">
      <c r="A1310" s="78">
        <v>1302</v>
      </c>
      <c r="B1310" s="154"/>
      <c r="C1310" s="177"/>
      <c r="D1310" s="177"/>
      <c r="E1310" s="177"/>
      <c r="F1310" s="177"/>
      <c r="G1310" s="177"/>
      <c r="H1310" s="178"/>
      <c r="I1310" s="178"/>
      <c r="J1310" s="178"/>
      <c r="K1310" s="178"/>
      <c r="L1310" s="178"/>
    </row>
    <row r="1311" spans="1:12" outlineLevel="1" x14ac:dyDescent="0.2">
      <c r="A1311" s="78">
        <v>1303</v>
      </c>
      <c r="B1311" s="154"/>
      <c r="C1311" s="177"/>
      <c r="D1311" s="177"/>
      <c r="E1311" s="177"/>
      <c r="F1311" s="177"/>
      <c r="G1311" s="177"/>
      <c r="H1311" s="178"/>
      <c r="I1311" s="178"/>
      <c r="J1311" s="178"/>
      <c r="K1311" s="178"/>
      <c r="L1311" s="178"/>
    </row>
    <row r="1312" spans="1:12" outlineLevel="1" x14ac:dyDescent="0.2">
      <c r="A1312" s="78">
        <v>1304</v>
      </c>
      <c r="B1312" s="154"/>
      <c r="C1312" s="177"/>
      <c r="D1312" s="177"/>
      <c r="E1312" s="177"/>
      <c r="F1312" s="177"/>
      <c r="G1312" s="177"/>
      <c r="H1312" s="178"/>
      <c r="I1312" s="178"/>
      <c r="J1312" s="178"/>
      <c r="K1312" s="178"/>
      <c r="L1312" s="178"/>
    </row>
    <row r="1313" spans="1:12" outlineLevel="1" x14ac:dyDescent="0.2">
      <c r="A1313" s="78">
        <v>1305</v>
      </c>
      <c r="B1313" s="154"/>
      <c r="C1313" s="177"/>
      <c r="D1313" s="177"/>
      <c r="E1313" s="177"/>
      <c r="F1313" s="177"/>
      <c r="G1313" s="177"/>
      <c r="H1313" s="178"/>
      <c r="I1313" s="178"/>
      <c r="J1313" s="178"/>
      <c r="K1313" s="178"/>
      <c r="L1313" s="178"/>
    </row>
    <row r="1314" spans="1:12" outlineLevel="1" x14ac:dyDescent="0.2">
      <c r="A1314" s="78">
        <v>1306</v>
      </c>
      <c r="B1314" s="154"/>
      <c r="C1314" s="177"/>
      <c r="D1314" s="177"/>
      <c r="E1314" s="177"/>
      <c r="F1314" s="177"/>
      <c r="G1314" s="177"/>
      <c r="H1314" s="178"/>
      <c r="I1314" s="178"/>
      <c r="J1314" s="178"/>
      <c r="K1314" s="178"/>
      <c r="L1314" s="178"/>
    </row>
    <row r="1315" spans="1:12" outlineLevel="1" x14ac:dyDescent="0.2">
      <c r="A1315" s="78">
        <v>1307</v>
      </c>
      <c r="B1315" s="154"/>
      <c r="C1315" s="177"/>
      <c r="D1315" s="177"/>
      <c r="E1315" s="177"/>
      <c r="F1315" s="177"/>
      <c r="G1315" s="177"/>
      <c r="H1315" s="178"/>
      <c r="I1315" s="178"/>
      <c r="J1315" s="178"/>
      <c r="K1315" s="178"/>
      <c r="L1315" s="178"/>
    </row>
    <row r="1316" spans="1:12" outlineLevel="1" x14ac:dyDescent="0.2">
      <c r="A1316" s="78">
        <v>1308</v>
      </c>
      <c r="B1316" s="154"/>
      <c r="C1316" s="177"/>
      <c r="D1316" s="177"/>
      <c r="E1316" s="177"/>
      <c r="F1316" s="177"/>
      <c r="G1316" s="177"/>
      <c r="H1316" s="178"/>
      <c r="I1316" s="178"/>
      <c r="J1316" s="178"/>
      <c r="K1316" s="178"/>
      <c r="L1316" s="178"/>
    </row>
    <row r="1317" spans="1:12" outlineLevel="1" x14ac:dyDescent="0.2">
      <c r="A1317" s="78">
        <v>1309</v>
      </c>
      <c r="B1317" s="154"/>
      <c r="C1317" s="177"/>
      <c r="D1317" s="177"/>
      <c r="E1317" s="177"/>
      <c r="F1317" s="177"/>
      <c r="G1317" s="177"/>
      <c r="H1317" s="178"/>
      <c r="I1317" s="178"/>
      <c r="J1317" s="178"/>
      <c r="K1317" s="178"/>
      <c r="L1317" s="178"/>
    </row>
    <row r="1318" spans="1:12" outlineLevel="1" x14ac:dyDescent="0.2">
      <c r="A1318" s="78">
        <v>1310</v>
      </c>
      <c r="B1318" s="154"/>
      <c r="C1318" s="177"/>
      <c r="D1318" s="177"/>
      <c r="E1318" s="177"/>
      <c r="F1318" s="177"/>
      <c r="G1318" s="177"/>
      <c r="H1318" s="178"/>
      <c r="I1318" s="178"/>
      <c r="J1318" s="178"/>
      <c r="K1318" s="178"/>
      <c r="L1318" s="178"/>
    </row>
    <row r="1319" spans="1:12" outlineLevel="1" x14ac:dyDescent="0.2">
      <c r="A1319" s="78">
        <v>1311</v>
      </c>
      <c r="B1319" s="154"/>
      <c r="C1319" s="177"/>
      <c r="D1319" s="177"/>
      <c r="E1319" s="177"/>
      <c r="F1319" s="177"/>
      <c r="G1319" s="177"/>
      <c r="H1319" s="178"/>
      <c r="I1319" s="178"/>
      <c r="J1319" s="178"/>
      <c r="K1319" s="178"/>
      <c r="L1319" s="178"/>
    </row>
    <row r="1320" spans="1:12" outlineLevel="1" x14ac:dyDescent="0.2">
      <c r="A1320" s="78">
        <v>1312</v>
      </c>
      <c r="B1320" s="154"/>
      <c r="C1320" s="177"/>
      <c r="D1320" s="177"/>
      <c r="E1320" s="177"/>
      <c r="F1320" s="177"/>
      <c r="G1320" s="177"/>
      <c r="H1320" s="178"/>
      <c r="I1320" s="178"/>
      <c r="J1320" s="178"/>
      <c r="K1320" s="178"/>
      <c r="L1320" s="178"/>
    </row>
    <row r="1321" spans="1:12" outlineLevel="1" x14ac:dyDescent="0.2">
      <c r="A1321" s="78">
        <v>1313</v>
      </c>
      <c r="B1321" s="154"/>
      <c r="C1321" s="177"/>
      <c r="D1321" s="177"/>
      <c r="E1321" s="177"/>
      <c r="F1321" s="177"/>
      <c r="G1321" s="177"/>
      <c r="H1321" s="178"/>
      <c r="I1321" s="178"/>
      <c r="J1321" s="178"/>
      <c r="K1321" s="178"/>
      <c r="L1321" s="178"/>
    </row>
    <row r="1322" spans="1:12" outlineLevel="1" x14ac:dyDescent="0.2">
      <c r="A1322" s="78">
        <v>1314</v>
      </c>
      <c r="B1322" s="154"/>
      <c r="C1322" s="177"/>
      <c r="D1322" s="177"/>
      <c r="E1322" s="177"/>
      <c r="F1322" s="177"/>
      <c r="G1322" s="177"/>
      <c r="H1322" s="178"/>
      <c r="I1322" s="178"/>
      <c r="J1322" s="178"/>
      <c r="K1322" s="178"/>
      <c r="L1322" s="178"/>
    </row>
    <row r="1323" spans="1:12" outlineLevel="1" x14ac:dyDescent="0.2">
      <c r="A1323" s="78">
        <v>1315</v>
      </c>
      <c r="B1323" s="154"/>
      <c r="C1323" s="177"/>
      <c r="D1323" s="177"/>
      <c r="E1323" s="177"/>
      <c r="F1323" s="177"/>
      <c r="G1323" s="177"/>
      <c r="H1323" s="178"/>
      <c r="I1323" s="178"/>
      <c r="J1323" s="178"/>
      <c r="K1323" s="178"/>
      <c r="L1323" s="178"/>
    </row>
    <row r="1324" spans="1:12" outlineLevel="1" x14ac:dyDescent="0.2">
      <c r="A1324" s="78">
        <v>1316</v>
      </c>
      <c r="B1324" s="154"/>
      <c r="C1324" s="177"/>
      <c r="D1324" s="177"/>
      <c r="E1324" s="177"/>
      <c r="F1324" s="177"/>
      <c r="G1324" s="177"/>
      <c r="H1324" s="178"/>
      <c r="I1324" s="178"/>
      <c r="J1324" s="178"/>
      <c r="K1324" s="178"/>
      <c r="L1324" s="178"/>
    </row>
    <row r="1325" spans="1:12" outlineLevel="1" x14ac:dyDescent="0.2">
      <c r="A1325" s="78">
        <v>1317</v>
      </c>
      <c r="B1325" s="154"/>
      <c r="C1325" s="177"/>
      <c r="D1325" s="177"/>
      <c r="E1325" s="177"/>
      <c r="F1325" s="177"/>
      <c r="G1325" s="177"/>
      <c r="H1325" s="178"/>
      <c r="I1325" s="178"/>
      <c r="J1325" s="178"/>
      <c r="K1325" s="178"/>
      <c r="L1325" s="178"/>
    </row>
    <row r="1326" spans="1:12" outlineLevel="1" x14ac:dyDescent="0.2">
      <c r="A1326" s="78">
        <v>1318</v>
      </c>
      <c r="B1326" s="154"/>
      <c r="C1326" s="177"/>
      <c r="D1326" s="177"/>
      <c r="E1326" s="177"/>
      <c r="F1326" s="177"/>
      <c r="G1326" s="177"/>
      <c r="H1326" s="178"/>
      <c r="I1326" s="178"/>
      <c r="J1326" s="178"/>
      <c r="K1326" s="178"/>
      <c r="L1326" s="178"/>
    </row>
    <row r="1327" spans="1:12" outlineLevel="1" x14ac:dyDescent="0.2">
      <c r="A1327" s="78">
        <v>1319</v>
      </c>
      <c r="B1327" s="154"/>
      <c r="C1327" s="177"/>
      <c r="D1327" s="177"/>
      <c r="E1327" s="177"/>
      <c r="F1327" s="177"/>
      <c r="G1327" s="177"/>
      <c r="H1327" s="178"/>
      <c r="I1327" s="178"/>
      <c r="J1327" s="178"/>
      <c r="K1327" s="178"/>
      <c r="L1327" s="178"/>
    </row>
    <row r="1328" spans="1:12" outlineLevel="1" x14ac:dyDescent="0.2">
      <c r="A1328" s="78">
        <v>1320</v>
      </c>
      <c r="B1328" s="154"/>
      <c r="C1328" s="177"/>
      <c r="D1328" s="177"/>
      <c r="E1328" s="177"/>
      <c r="F1328" s="177"/>
      <c r="G1328" s="177"/>
      <c r="H1328" s="178"/>
      <c r="I1328" s="178"/>
      <c r="J1328" s="178"/>
      <c r="K1328" s="178"/>
      <c r="L1328" s="178"/>
    </row>
    <row r="1329" spans="1:12" outlineLevel="1" x14ac:dyDescent="0.2">
      <c r="A1329" s="78">
        <v>1321</v>
      </c>
      <c r="B1329" s="154"/>
      <c r="C1329" s="177"/>
      <c r="D1329" s="177"/>
      <c r="E1329" s="177"/>
      <c r="F1329" s="177"/>
      <c r="G1329" s="177"/>
      <c r="H1329" s="178"/>
      <c r="I1329" s="178"/>
      <c r="J1329" s="178"/>
      <c r="K1329" s="178"/>
      <c r="L1329" s="178"/>
    </row>
    <row r="1330" spans="1:12" outlineLevel="1" x14ac:dyDescent="0.2">
      <c r="A1330" s="78">
        <v>1322</v>
      </c>
      <c r="B1330" s="154"/>
      <c r="C1330" s="177"/>
      <c r="D1330" s="177"/>
      <c r="E1330" s="177"/>
      <c r="F1330" s="177"/>
      <c r="G1330" s="177"/>
      <c r="H1330" s="178"/>
      <c r="I1330" s="178"/>
      <c r="J1330" s="178"/>
      <c r="K1330" s="178"/>
      <c r="L1330" s="178"/>
    </row>
    <row r="1331" spans="1:12" outlineLevel="1" x14ac:dyDescent="0.2">
      <c r="A1331" s="78">
        <v>1323</v>
      </c>
      <c r="B1331" s="154"/>
      <c r="C1331" s="177"/>
      <c r="D1331" s="177"/>
      <c r="E1331" s="177"/>
      <c r="F1331" s="177"/>
      <c r="G1331" s="177"/>
      <c r="H1331" s="178"/>
      <c r="I1331" s="178"/>
      <c r="J1331" s="178"/>
      <c r="K1331" s="178"/>
      <c r="L1331" s="178"/>
    </row>
    <row r="1332" spans="1:12" outlineLevel="1" x14ac:dyDescent="0.2">
      <c r="A1332" s="78">
        <v>1324</v>
      </c>
      <c r="B1332" s="154"/>
      <c r="C1332" s="177"/>
      <c r="D1332" s="177"/>
      <c r="E1332" s="177"/>
      <c r="F1332" s="177"/>
      <c r="G1332" s="177"/>
      <c r="H1332" s="178"/>
      <c r="I1332" s="178"/>
      <c r="J1332" s="178"/>
      <c r="K1332" s="178"/>
      <c r="L1332" s="178"/>
    </row>
    <row r="1333" spans="1:12" outlineLevel="1" x14ac:dyDescent="0.2">
      <c r="A1333" s="78">
        <v>1325</v>
      </c>
      <c r="B1333" s="154"/>
      <c r="C1333" s="177"/>
      <c r="D1333" s="177"/>
      <c r="E1333" s="177"/>
      <c r="F1333" s="177"/>
      <c r="G1333" s="177"/>
      <c r="H1333" s="178"/>
      <c r="I1333" s="178"/>
      <c r="J1333" s="178"/>
      <c r="K1333" s="178"/>
      <c r="L1333" s="178"/>
    </row>
    <row r="1334" spans="1:12" outlineLevel="1" x14ac:dyDescent="0.2">
      <c r="A1334" s="78">
        <v>1326</v>
      </c>
      <c r="B1334" s="154"/>
      <c r="C1334" s="177"/>
      <c r="D1334" s="177"/>
      <c r="E1334" s="177"/>
      <c r="F1334" s="177"/>
      <c r="G1334" s="177"/>
      <c r="H1334" s="178"/>
      <c r="I1334" s="178"/>
      <c r="J1334" s="178"/>
      <c r="K1334" s="178"/>
      <c r="L1334" s="178"/>
    </row>
    <row r="1335" spans="1:12" outlineLevel="1" x14ac:dyDescent="0.2">
      <c r="A1335" s="78">
        <v>1327</v>
      </c>
      <c r="B1335" s="154"/>
      <c r="C1335" s="177"/>
      <c r="D1335" s="177"/>
      <c r="E1335" s="177"/>
      <c r="F1335" s="177"/>
      <c r="G1335" s="177"/>
      <c r="H1335" s="178"/>
      <c r="I1335" s="178"/>
      <c r="J1335" s="178"/>
      <c r="K1335" s="178"/>
      <c r="L1335" s="178"/>
    </row>
    <row r="1336" spans="1:12" outlineLevel="1" x14ac:dyDescent="0.2">
      <c r="A1336" s="78">
        <v>1328</v>
      </c>
      <c r="B1336" s="154"/>
      <c r="C1336" s="177"/>
      <c r="D1336" s="177"/>
      <c r="E1336" s="177"/>
      <c r="F1336" s="177"/>
      <c r="G1336" s="177"/>
      <c r="H1336" s="178"/>
      <c r="I1336" s="178"/>
      <c r="J1336" s="178"/>
      <c r="K1336" s="178"/>
      <c r="L1336" s="178"/>
    </row>
    <row r="1337" spans="1:12" outlineLevel="1" x14ac:dyDescent="0.2">
      <c r="A1337" s="78">
        <v>1329</v>
      </c>
      <c r="B1337" s="154"/>
      <c r="C1337" s="177"/>
      <c r="D1337" s="177"/>
      <c r="E1337" s="177"/>
      <c r="F1337" s="177"/>
      <c r="G1337" s="177"/>
      <c r="H1337" s="178"/>
      <c r="I1337" s="178"/>
      <c r="J1337" s="178"/>
      <c r="K1337" s="178"/>
      <c r="L1337" s="178"/>
    </row>
    <row r="1338" spans="1:12" outlineLevel="1" x14ac:dyDescent="0.2">
      <c r="A1338" s="78">
        <v>1330</v>
      </c>
      <c r="B1338" s="154"/>
      <c r="C1338" s="177"/>
      <c r="D1338" s="177"/>
      <c r="E1338" s="177"/>
      <c r="F1338" s="177"/>
      <c r="G1338" s="177"/>
      <c r="H1338" s="178"/>
      <c r="I1338" s="178"/>
      <c r="J1338" s="178"/>
      <c r="K1338" s="178"/>
      <c r="L1338" s="178"/>
    </row>
    <row r="1339" spans="1:12" outlineLevel="1" x14ac:dyDescent="0.2">
      <c r="A1339" s="78">
        <v>1331</v>
      </c>
      <c r="B1339" s="154"/>
      <c r="C1339" s="177"/>
      <c r="D1339" s="177"/>
      <c r="E1339" s="177"/>
      <c r="F1339" s="177"/>
      <c r="G1339" s="177"/>
      <c r="H1339" s="178"/>
      <c r="I1339" s="178"/>
      <c r="J1339" s="178"/>
      <c r="K1339" s="178"/>
      <c r="L1339" s="178"/>
    </row>
    <row r="1340" spans="1:12" outlineLevel="1" x14ac:dyDescent="0.2">
      <c r="A1340" s="78">
        <v>1332</v>
      </c>
      <c r="B1340" s="154"/>
      <c r="C1340" s="177"/>
      <c r="D1340" s="177"/>
      <c r="E1340" s="177"/>
      <c r="F1340" s="177"/>
      <c r="G1340" s="177"/>
      <c r="H1340" s="178"/>
      <c r="I1340" s="178"/>
      <c r="J1340" s="178"/>
      <c r="K1340" s="178"/>
      <c r="L1340" s="178"/>
    </row>
    <row r="1341" spans="1:12" outlineLevel="1" x14ac:dyDescent="0.2">
      <c r="A1341" s="78">
        <v>1333</v>
      </c>
      <c r="B1341" s="154"/>
      <c r="C1341" s="177"/>
      <c r="D1341" s="177"/>
      <c r="E1341" s="177"/>
      <c r="F1341" s="177"/>
      <c r="G1341" s="177"/>
      <c r="H1341" s="178"/>
      <c r="I1341" s="178"/>
      <c r="J1341" s="178"/>
      <c r="K1341" s="178"/>
      <c r="L1341" s="178"/>
    </row>
    <row r="1342" spans="1:12" outlineLevel="1" x14ac:dyDescent="0.2">
      <c r="A1342" s="78">
        <v>1334</v>
      </c>
      <c r="B1342" s="154"/>
      <c r="C1342" s="177"/>
      <c r="D1342" s="177"/>
      <c r="E1342" s="177"/>
      <c r="F1342" s="177"/>
      <c r="G1342" s="177"/>
      <c r="H1342" s="178"/>
      <c r="I1342" s="178"/>
      <c r="J1342" s="178"/>
      <c r="K1342" s="178"/>
      <c r="L1342" s="178"/>
    </row>
    <row r="1343" spans="1:12" outlineLevel="1" x14ac:dyDescent="0.2">
      <c r="A1343" s="78">
        <v>1335</v>
      </c>
      <c r="B1343" s="154"/>
      <c r="C1343" s="177"/>
      <c r="D1343" s="177"/>
      <c r="E1343" s="177"/>
      <c r="F1343" s="177"/>
      <c r="G1343" s="177"/>
      <c r="H1343" s="178"/>
      <c r="I1343" s="178"/>
      <c r="J1343" s="178"/>
      <c r="K1343" s="178"/>
      <c r="L1343" s="178"/>
    </row>
    <row r="1344" spans="1:12" outlineLevel="1" x14ac:dyDescent="0.2">
      <c r="A1344" s="78">
        <v>1336</v>
      </c>
      <c r="B1344" s="154"/>
      <c r="C1344" s="177"/>
      <c r="D1344" s="177"/>
      <c r="E1344" s="177"/>
      <c r="F1344" s="177"/>
      <c r="G1344" s="177"/>
      <c r="H1344" s="178"/>
      <c r="I1344" s="178"/>
      <c r="J1344" s="178"/>
      <c r="K1344" s="178"/>
      <c r="L1344" s="178"/>
    </row>
    <row r="1345" spans="1:12" outlineLevel="1" x14ac:dyDescent="0.2">
      <c r="A1345" s="78">
        <v>1337</v>
      </c>
      <c r="B1345" s="154"/>
      <c r="C1345" s="177"/>
      <c r="D1345" s="177"/>
      <c r="E1345" s="177"/>
      <c r="F1345" s="177"/>
      <c r="G1345" s="177"/>
      <c r="H1345" s="178"/>
      <c r="I1345" s="178"/>
      <c r="J1345" s="178"/>
      <c r="K1345" s="178"/>
      <c r="L1345" s="178"/>
    </row>
    <row r="1346" spans="1:12" outlineLevel="1" x14ac:dyDescent="0.2">
      <c r="A1346" s="78">
        <v>1338</v>
      </c>
      <c r="B1346" s="154"/>
      <c r="C1346" s="177"/>
      <c r="D1346" s="177"/>
      <c r="E1346" s="177"/>
      <c r="F1346" s="177"/>
      <c r="G1346" s="177"/>
      <c r="H1346" s="178"/>
      <c r="I1346" s="178"/>
      <c r="J1346" s="178"/>
      <c r="K1346" s="178"/>
      <c r="L1346" s="178"/>
    </row>
    <row r="1347" spans="1:12" outlineLevel="1" x14ac:dyDescent="0.2">
      <c r="A1347" s="78">
        <v>1339</v>
      </c>
      <c r="B1347" s="154"/>
      <c r="C1347" s="177"/>
      <c r="D1347" s="177"/>
      <c r="E1347" s="177"/>
      <c r="F1347" s="177"/>
      <c r="G1347" s="177"/>
      <c r="H1347" s="178"/>
      <c r="I1347" s="178"/>
      <c r="J1347" s="178"/>
      <c r="K1347" s="178"/>
      <c r="L1347" s="178"/>
    </row>
    <row r="1348" spans="1:12" outlineLevel="1" x14ac:dyDescent="0.2">
      <c r="A1348" s="78">
        <v>1340</v>
      </c>
      <c r="B1348" s="154"/>
      <c r="C1348" s="177"/>
      <c r="D1348" s="177"/>
      <c r="E1348" s="177"/>
      <c r="F1348" s="177"/>
      <c r="G1348" s="177"/>
      <c r="H1348" s="178"/>
      <c r="I1348" s="178"/>
      <c r="J1348" s="178"/>
      <c r="K1348" s="178"/>
      <c r="L1348" s="178"/>
    </row>
    <row r="1349" spans="1:12" outlineLevel="1" x14ac:dyDescent="0.2">
      <c r="A1349" s="78">
        <v>1341</v>
      </c>
      <c r="B1349" s="154"/>
      <c r="C1349" s="177"/>
      <c r="D1349" s="177"/>
      <c r="E1349" s="177"/>
      <c r="F1349" s="177"/>
      <c r="G1349" s="177"/>
      <c r="H1349" s="178"/>
      <c r="I1349" s="178"/>
      <c r="J1349" s="178"/>
      <c r="K1349" s="178"/>
      <c r="L1349" s="178"/>
    </row>
    <row r="1350" spans="1:12" outlineLevel="1" x14ac:dyDescent="0.2">
      <c r="A1350" s="78">
        <v>1342</v>
      </c>
      <c r="B1350" s="154"/>
      <c r="C1350" s="177"/>
      <c r="D1350" s="177"/>
      <c r="E1350" s="177"/>
      <c r="F1350" s="177"/>
      <c r="G1350" s="177"/>
      <c r="H1350" s="178"/>
      <c r="I1350" s="178"/>
      <c r="J1350" s="178"/>
      <c r="K1350" s="178"/>
      <c r="L1350" s="178"/>
    </row>
    <row r="1351" spans="1:12" outlineLevel="1" x14ac:dyDescent="0.2">
      <c r="A1351" s="78">
        <v>1343</v>
      </c>
      <c r="B1351" s="154"/>
      <c r="C1351" s="177"/>
      <c r="D1351" s="177"/>
      <c r="E1351" s="177"/>
      <c r="F1351" s="177"/>
      <c r="G1351" s="177"/>
      <c r="H1351" s="178"/>
      <c r="I1351" s="178"/>
      <c r="J1351" s="178"/>
      <c r="K1351" s="178"/>
      <c r="L1351" s="178"/>
    </row>
    <row r="1352" spans="1:12" outlineLevel="1" x14ac:dyDescent="0.2">
      <c r="A1352" s="78">
        <v>1344</v>
      </c>
      <c r="B1352" s="154"/>
      <c r="C1352" s="177"/>
      <c r="D1352" s="177"/>
      <c r="E1352" s="177"/>
      <c r="F1352" s="177"/>
      <c r="G1352" s="177"/>
      <c r="H1352" s="178"/>
      <c r="I1352" s="178"/>
      <c r="J1352" s="178"/>
      <c r="K1352" s="178"/>
      <c r="L1352" s="178"/>
    </row>
    <row r="1353" spans="1:12" outlineLevel="1" x14ac:dyDescent="0.2">
      <c r="A1353" s="78">
        <v>1345</v>
      </c>
      <c r="B1353" s="154"/>
      <c r="C1353" s="177"/>
      <c r="D1353" s="177"/>
      <c r="E1353" s="177"/>
      <c r="F1353" s="177"/>
      <c r="G1353" s="177"/>
      <c r="H1353" s="178"/>
      <c r="I1353" s="178"/>
      <c r="J1353" s="178"/>
      <c r="K1353" s="178"/>
      <c r="L1353" s="178"/>
    </row>
    <row r="1354" spans="1:12" outlineLevel="1" x14ac:dyDescent="0.2">
      <c r="A1354" s="78">
        <v>1346</v>
      </c>
      <c r="B1354" s="154"/>
      <c r="C1354" s="177"/>
      <c r="D1354" s="177"/>
      <c r="E1354" s="177"/>
      <c r="F1354" s="177"/>
      <c r="G1354" s="177"/>
      <c r="H1354" s="178"/>
      <c r="I1354" s="178"/>
      <c r="J1354" s="178"/>
      <c r="K1354" s="178"/>
      <c r="L1354" s="178"/>
    </row>
    <row r="1355" spans="1:12" outlineLevel="1" x14ac:dyDescent="0.2">
      <c r="A1355" s="78">
        <v>1347</v>
      </c>
      <c r="B1355" s="154"/>
      <c r="C1355" s="177"/>
      <c r="D1355" s="177"/>
      <c r="E1355" s="177"/>
      <c r="F1355" s="177"/>
      <c r="G1355" s="177"/>
      <c r="H1355" s="178"/>
      <c r="I1355" s="178"/>
      <c r="J1355" s="178"/>
      <c r="K1355" s="178"/>
      <c r="L1355" s="178"/>
    </row>
    <row r="1356" spans="1:12" outlineLevel="1" x14ac:dyDescent="0.2">
      <c r="A1356" s="78">
        <v>1348</v>
      </c>
      <c r="B1356" s="154"/>
      <c r="C1356" s="177"/>
      <c r="D1356" s="177"/>
      <c r="E1356" s="177"/>
      <c r="F1356" s="177"/>
      <c r="G1356" s="177"/>
      <c r="H1356" s="178"/>
      <c r="I1356" s="178"/>
      <c r="J1356" s="178"/>
      <c r="K1356" s="178"/>
      <c r="L1356" s="178"/>
    </row>
    <row r="1357" spans="1:12" outlineLevel="1" x14ac:dyDescent="0.2">
      <c r="A1357" s="78">
        <v>1349</v>
      </c>
      <c r="B1357" s="154"/>
      <c r="C1357" s="177"/>
      <c r="D1357" s="177"/>
      <c r="E1357" s="177"/>
      <c r="F1357" s="177"/>
      <c r="G1357" s="177"/>
      <c r="H1357" s="178"/>
      <c r="I1357" s="178"/>
      <c r="J1357" s="178"/>
      <c r="K1357" s="178"/>
      <c r="L1357" s="178"/>
    </row>
    <row r="1358" spans="1:12" outlineLevel="1" x14ac:dyDescent="0.2">
      <c r="A1358" s="78">
        <v>1350</v>
      </c>
      <c r="B1358" s="154"/>
      <c r="C1358" s="177"/>
      <c r="D1358" s="177"/>
      <c r="E1358" s="177"/>
      <c r="F1358" s="177"/>
      <c r="G1358" s="177"/>
      <c r="H1358" s="178"/>
      <c r="I1358" s="178"/>
      <c r="J1358" s="178"/>
      <c r="K1358" s="178"/>
      <c r="L1358" s="178"/>
    </row>
    <row r="1359" spans="1:12" outlineLevel="1" x14ac:dyDescent="0.2">
      <c r="A1359" s="78">
        <v>1351</v>
      </c>
      <c r="B1359" s="154"/>
      <c r="C1359" s="177"/>
      <c r="D1359" s="177"/>
      <c r="E1359" s="177"/>
      <c r="F1359" s="177"/>
      <c r="G1359" s="177"/>
      <c r="H1359" s="178"/>
      <c r="I1359" s="178"/>
      <c r="J1359" s="178"/>
      <c r="K1359" s="178"/>
      <c r="L1359" s="178"/>
    </row>
    <row r="1360" spans="1:12" outlineLevel="1" x14ac:dyDescent="0.2">
      <c r="A1360" s="78">
        <v>1352</v>
      </c>
      <c r="B1360" s="154"/>
      <c r="C1360" s="177"/>
      <c r="D1360" s="177"/>
      <c r="E1360" s="177"/>
      <c r="F1360" s="177"/>
      <c r="G1360" s="177"/>
      <c r="H1360" s="178"/>
      <c r="I1360" s="178"/>
      <c r="J1360" s="178"/>
      <c r="K1360" s="178"/>
      <c r="L1360" s="178"/>
    </row>
    <row r="1361" spans="1:12" outlineLevel="1" x14ac:dyDescent="0.2">
      <c r="A1361" s="78">
        <v>1353</v>
      </c>
      <c r="B1361" s="154"/>
      <c r="C1361" s="177"/>
      <c r="D1361" s="177"/>
      <c r="E1361" s="177"/>
      <c r="F1361" s="177"/>
      <c r="G1361" s="177"/>
      <c r="H1361" s="178"/>
      <c r="I1361" s="178"/>
      <c r="J1361" s="178"/>
      <c r="K1361" s="178"/>
      <c r="L1361" s="178"/>
    </row>
    <row r="1362" spans="1:12" outlineLevel="1" x14ac:dyDescent="0.2">
      <c r="A1362" s="78">
        <v>1354</v>
      </c>
      <c r="B1362" s="154"/>
      <c r="C1362" s="177"/>
      <c r="D1362" s="177"/>
      <c r="E1362" s="177"/>
      <c r="F1362" s="177"/>
      <c r="G1362" s="177"/>
      <c r="H1362" s="178"/>
      <c r="I1362" s="178"/>
      <c r="J1362" s="178"/>
      <c r="K1362" s="178"/>
      <c r="L1362" s="178"/>
    </row>
    <row r="1363" spans="1:12" outlineLevel="1" x14ac:dyDescent="0.2">
      <c r="A1363" s="78">
        <v>1355</v>
      </c>
      <c r="B1363" s="154"/>
      <c r="C1363" s="177"/>
      <c r="D1363" s="177"/>
      <c r="E1363" s="177"/>
      <c r="F1363" s="177"/>
      <c r="G1363" s="177"/>
      <c r="H1363" s="178"/>
      <c r="I1363" s="178"/>
      <c r="J1363" s="178"/>
      <c r="K1363" s="178"/>
      <c r="L1363" s="178"/>
    </row>
    <row r="1364" spans="1:12" outlineLevel="1" x14ac:dyDescent="0.2">
      <c r="A1364" s="78">
        <v>1356</v>
      </c>
      <c r="B1364" s="154"/>
      <c r="C1364" s="177"/>
      <c r="D1364" s="177"/>
      <c r="E1364" s="177"/>
      <c r="F1364" s="177"/>
      <c r="G1364" s="177"/>
      <c r="H1364" s="178"/>
      <c r="I1364" s="178"/>
      <c r="J1364" s="178"/>
      <c r="K1364" s="178"/>
      <c r="L1364" s="178"/>
    </row>
    <row r="1365" spans="1:12" outlineLevel="1" x14ac:dyDescent="0.2">
      <c r="A1365" s="78">
        <v>1357</v>
      </c>
      <c r="B1365" s="154"/>
      <c r="C1365" s="177"/>
      <c r="D1365" s="177"/>
      <c r="E1365" s="177"/>
      <c r="F1365" s="177"/>
      <c r="G1365" s="177"/>
      <c r="H1365" s="178"/>
      <c r="I1365" s="178"/>
      <c r="J1365" s="178"/>
      <c r="K1365" s="178"/>
      <c r="L1365" s="178"/>
    </row>
    <row r="1366" spans="1:12" outlineLevel="1" x14ac:dyDescent="0.2">
      <c r="A1366" s="78">
        <v>1358</v>
      </c>
      <c r="B1366" s="154"/>
      <c r="C1366" s="177"/>
      <c r="D1366" s="177"/>
      <c r="E1366" s="177"/>
      <c r="F1366" s="177"/>
      <c r="G1366" s="177"/>
      <c r="H1366" s="178"/>
      <c r="I1366" s="178"/>
      <c r="J1366" s="178"/>
      <c r="K1366" s="178"/>
      <c r="L1366" s="178"/>
    </row>
    <row r="1367" spans="1:12" outlineLevel="1" x14ac:dyDescent="0.2">
      <c r="A1367" s="78">
        <v>1359</v>
      </c>
      <c r="B1367" s="154"/>
      <c r="C1367" s="177"/>
      <c r="D1367" s="177"/>
      <c r="E1367" s="177"/>
      <c r="F1367" s="177"/>
      <c r="G1367" s="177"/>
      <c r="H1367" s="178"/>
      <c r="I1367" s="178"/>
      <c r="J1367" s="178"/>
      <c r="K1367" s="178"/>
      <c r="L1367" s="178"/>
    </row>
    <row r="1368" spans="1:12" outlineLevel="1" x14ac:dyDescent="0.2">
      <c r="A1368" s="78">
        <v>1360</v>
      </c>
      <c r="B1368" s="154"/>
      <c r="C1368" s="177"/>
      <c r="D1368" s="177"/>
      <c r="E1368" s="177"/>
      <c r="F1368" s="177"/>
      <c r="G1368" s="177"/>
      <c r="H1368" s="178"/>
      <c r="I1368" s="178"/>
      <c r="J1368" s="178"/>
      <c r="K1368" s="178"/>
      <c r="L1368" s="178"/>
    </row>
    <row r="1369" spans="1:12" outlineLevel="1" x14ac:dyDescent="0.2">
      <c r="A1369" s="78">
        <v>1361</v>
      </c>
      <c r="B1369" s="154"/>
      <c r="C1369" s="177"/>
      <c r="D1369" s="177"/>
      <c r="E1369" s="177"/>
      <c r="F1369" s="177"/>
      <c r="G1369" s="177"/>
      <c r="H1369" s="178"/>
      <c r="I1369" s="178"/>
      <c r="J1369" s="178"/>
      <c r="K1369" s="178"/>
      <c r="L1369" s="178"/>
    </row>
    <row r="1370" spans="1:12" outlineLevel="1" x14ac:dyDescent="0.2">
      <c r="A1370" s="78">
        <v>1362</v>
      </c>
      <c r="B1370" s="154"/>
      <c r="C1370" s="177"/>
      <c r="D1370" s="177"/>
      <c r="E1370" s="177"/>
      <c r="F1370" s="177"/>
      <c r="G1370" s="177"/>
      <c r="H1370" s="178"/>
      <c r="I1370" s="178"/>
      <c r="J1370" s="178"/>
      <c r="K1370" s="178"/>
      <c r="L1370" s="178"/>
    </row>
    <row r="1371" spans="1:12" outlineLevel="1" x14ac:dyDescent="0.2">
      <c r="A1371" s="78">
        <v>1363</v>
      </c>
      <c r="B1371" s="154"/>
      <c r="C1371" s="177"/>
      <c r="D1371" s="177"/>
      <c r="E1371" s="177"/>
      <c r="F1371" s="177"/>
      <c r="G1371" s="177"/>
      <c r="H1371" s="178"/>
      <c r="I1371" s="178"/>
      <c r="J1371" s="178"/>
      <c r="K1371" s="178"/>
      <c r="L1371" s="178"/>
    </row>
    <row r="1372" spans="1:12" outlineLevel="1" x14ac:dyDescent="0.2">
      <c r="A1372" s="78">
        <v>1364</v>
      </c>
      <c r="B1372" s="154"/>
      <c r="C1372" s="177"/>
      <c r="D1372" s="177"/>
      <c r="E1372" s="177"/>
      <c r="F1372" s="177"/>
      <c r="G1372" s="177"/>
      <c r="H1372" s="178"/>
      <c r="I1372" s="178"/>
      <c r="J1372" s="178"/>
      <c r="K1372" s="178"/>
      <c r="L1372" s="178"/>
    </row>
    <row r="1373" spans="1:12" outlineLevel="1" x14ac:dyDescent="0.2">
      <c r="A1373" s="78">
        <v>1365</v>
      </c>
      <c r="B1373" s="154"/>
      <c r="C1373" s="177"/>
      <c r="D1373" s="177"/>
      <c r="E1373" s="177"/>
      <c r="F1373" s="177"/>
      <c r="G1373" s="177"/>
      <c r="H1373" s="178"/>
      <c r="I1373" s="178"/>
      <c r="J1373" s="178"/>
      <c r="K1373" s="178"/>
      <c r="L1373" s="178"/>
    </row>
    <row r="1374" spans="1:12" outlineLevel="1" x14ac:dyDescent="0.2">
      <c r="A1374" s="78">
        <v>1366</v>
      </c>
      <c r="B1374" s="154"/>
      <c r="C1374" s="177"/>
      <c r="D1374" s="177"/>
      <c r="E1374" s="177"/>
      <c r="F1374" s="177"/>
      <c r="G1374" s="177"/>
      <c r="H1374" s="178"/>
      <c r="I1374" s="178"/>
      <c r="J1374" s="178"/>
      <c r="K1374" s="178"/>
      <c r="L1374" s="178"/>
    </row>
    <row r="1375" spans="1:12" outlineLevel="1" x14ac:dyDescent="0.2">
      <c r="A1375" s="78">
        <v>1367</v>
      </c>
      <c r="B1375" s="154"/>
      <c r="C1375" s="177"/>
      <c r="D1375" s="177"/>
      <c r="E1375" s="177"/>
      <c r="F1375" s="177"/>
      <c r="G1375" s="177"/>
      <c r="H1375" s="178"/>
      <c r="I1375" s="178"/>
      <c r="J1375" s="178"/>
      <c r="K1375" s="178"/>
      <c r="L1375" s="178"/>
    </row>
    <row r="1376" spans="1:12" outlineLevel="1" x14ac:dyDescent="0.2">
      <c r="A1376" s="78">
        <v>1368</v>
      </c>
      <c r="B1376" s="154"/>
      <c r="C1376" s="177"/>
      <c r="D1376" s="177"/>
      <c r="E1376" s="177"/>
      <c r="F1376" s="177"/>
      <c r="G1376" s="177"/>
      <c r="H1376" s="178"/>
      <c r="I1376" s="178"/>
      <c r="J1376" s="178"/>
      <c r="K1376" s="178"/>
      <c r="L1376" s="178"/>
    </row>
    <row r="1377" spans="1:12" outlineLevel="1" x14ac:dyDescent="0.2">
      <c r="A1377" s="78">
        <v>1369</v>
      </c>
      <c r="B1377" s="154"/>
      <c r="C1377" s="177"/>
      <c r="D1377" s="177"/>
      <c r="E1377" s="177"/>
      <c r="F1377" s="177"/>
      <c r="G1377" s="177"/>
      <c r="H1377" s="178"/>
      <c r="I1377" s="178"/>
      <c r="J1377" s="178"/>
      <c r="K1377" s="178"/>
      <c r="L1377" s="178"/>
    </row>
    <row r="1378" spans="1:12" outlineLevel="1" x14ac:dyDescent="0.2">
      <c r="A1378" s="78">
        <v>1370</v>
      </c>
      <c r="B1378" s="154"/>
      <c r="C1378" s="177"/>
      <c r="D1378" s="177"/>
      <c r="E1378" s="177"/>
      <c r="F1378" s="177"/>
      <c r="G1378" s="177"/>
      <c r="H1378" s="178"/>
      <c r="I1378" s="178"/>
      <c r="J1378" s="178"/>
      <c r="K1378" s="178"/>
      <c r="L1378" s="178"/>
    </row>
    <row r="1379" spans="1:12" outlineLevel="1" x14ac:dyDescent="0.2">
      <c r="A1379" s="78">
        <v>1371</v>
      </c>
      <c r="B1379" s="154"/>
      <c r="C1379" s="177"/>
      <c r="D1379" s="177"/>
      <c r="E1379" s="177"/>
      <c r="F1379" s="177"/>
      <c r="G1379" s="177"/>
      <c r="H1379" s="178"/>
      <c r="I1379" s="178"/>
      <c r="J1379" s="178"/>
      <c r="K1379" s="178"/>
      <c r="L1379" s="178"/>
    </row>
    <row r="1380" spans="1:12" outlineLevel="1" x14ac:dyDescent="0.2">
      <c r="A1380" s="78">
        <v>1372</v>
      </c>
      <c r="B1380" s="154"/>
      <c r="C1380" s="177"/>
      <c r="D1380" s="177"/>
      <c r="E1380" s="177"/>
      <c r="F1380" s="177"/>
      <c r="G1380" s="177"/>
      <c r="H1380" s="178"/>
      <c r="I1380" s="178"/>
      <c r="J1380" s="178"/>
      <c r="K1380" s="178"/>
      <c r="L1380" s="178"/>
    </row>
    <row r="1381" spans="1:12" outlineLevel="1" x14ac:dyDescent="0.2">
      <c r="A1381" s="78">
        <v>1373</v>
      </c>
      <c r="B1381" s="154"/>
      <c r="C1381" s="177"/>
      <c r="D1381" s="177"/>
      <c r="E1381" s="177"/>
      <c r="F1381" s="177"/>
      <c r="G1381" s="177"/>
      <c r="H1381" s="178"/>
      <c r="I1381" s="178"/>
      <c r="J1381" s="178"/>
      <c r="K1381" s="178"/>
      <c r="L1381" s="178"/>
    </row>
    <row r="1382" spans="1:12" outlineLevel="1" x14ac:dyDescent="0.2">
      <c r="A1382" s="78">
        <v>1374</v>
      </c>
      <c r="B1382" s="154"/>
      <c r="C1382" s="177"/>
      <c r="D1382" s="177"/>
      <c r="E1382" s="177"/>
      <c r="F1382" s="177"/>
      <c r="G1382" s="177"/>
      <c r="H1382" s="178"/>
      <c r="I1382" s="178"/>
      <c r="J1382" s="178"/>
      <c r="K1382" s="178"/>
      <c r="L1382" s="178"/>
    </row>
    <row r="1383" spans="1:12" outlineLevel="1" x14ac:dyDescent="0.2">
      <c r="A1383" s="78">
        <v>1375</v>
      </c>
      <c r="B1383" s="154"/>
      <c r="C1383" s="177"/>
      <c r="D1383" s="177"/>
      <c r="E1383" s="177"/>
      <c r="F1383" s="177"/>
      <c r="G1383" s="177"/>
      <c r="H1383" s="178"/>
      <c r="I1383" s="178"/>
      <c r="J1383" s="178"/>
      <c r="K1383" s="178"/>
      <c r="L1383" s="178"/>
    </row>
    <row r="1384" spans="1:12" outlineLevel="1" x14ac:dyDescent="0.2">
      <c r="A1384" s="78">
        <v>1376</v>
      </c>
      <c r="B1384" s="154"/>
      <c r="C1384" s="177"/>
      <c r="D1384" s="177"/>
      <c r="E1384" s="177"/>
      <c r="F1384" s="177"/>
      <c r="G1384" s="177"/>
      <c r="H1384" s="178"/>
      <c r="I1384" s="178"/>
      <c r="J1384" s="178"/>
      <c r="K1384" s="178"/>
      <c r="L1384" s="178"/>
    </row>
    <row r="1385" spans="1:12" outlineLevel="1" x14ac:dyDescent="0.2">
      <c r="A1385" s="78">
        <v>1377</v>
      </c>
      <c r="B1385" s="154"/>
      <c r="C1385" s="177"/>
      <c r="D1385" s="177"/>
      <c r="E1385" s="177"/>
      <c r="F1385" s="177"/>
      <c r="G1385" s="177"/>
      <c r="H1385" s="178"/>
      <c r="I1385" s="178"/>
      <c r="J1385" s="178"/>
      <c r="K1385" s="178"/>
      <c r="L1385" s="178"/>
    </row>
    <row r="1386" spans="1:12" outlineLevel="1" x14ac:dyDescent="0.2">
      <c r="A1386" s="78">
        <v>1378</v>
      </c>
      <c r="B1386" s="154"/>
      <c r="C1386" s="177"/>
      <c r="D1386" s="177"/>
      <c r="E1386" s="177"/>
      <c r="F1386" s="177"/>
      <c r="G1386" s="177"/>
      <c r="H1386" s="178"/>
      <c r="I1386" s="178"/>
      <c r="J1386" s="178"/>
      <c r="K1386" s="178"/>
      <c r="L1386" s="178"/>
    </row>
    <row r="1387" spans="1:12" outlineLevel="1" x14ac:dyDescent="0.2">
      <c r="A1387" s="78">
        <v>1379</v>
      </c>
      <c r="B1387" s="154"/>
      <c r="C1387" s="177"/>
      <c r="D1387" s="177"/>
      <c r="E1387" s="177"/>
      <c r="F1387" s="177"/>
      <c r="G1387" s="177"/>
      <c r="H1387" s="178"/>
      <c r="I1387" s="178"/>
      <c r="J1387" s="178"/>
      <c r="K1387" s="178"/>
      <c r="L1387" s="178"/>
    </row>
    <row r="1388" spans="1:12" outlineLevel="1" x14ac:dyDescent="0.2">
      <c r="A1388" s="78">
        <v>1380</v>
      </c>
      <c r="B1388" s="154"/>
      <c r="C1388" s="177"/>
      <c r="D1388" s="177"/>
      <c r="E1388" s="177"/>
      <c r="F1388" s="177"/>
      <c r="G1388" s="177"/>
      <c r="H1388" s="178"/>
      <c r="I1388" s="178"/>
      <c r="J1388" s="178"/>
      <c r="K1388" s="178"/>
      <c r="L1388" s="178"/>
    </row>
    <row r="1389" spans="1:12" outlineLevel="1" x14ac:dyDescent="0.2">
      <c r="A1389" s="78">
        <v>1381</v>
      </c>
      <c r="B1389" s="154"/>
      <c r="C1389" s="177"/>
      <c r="D1389" s="177"/>
      <c r="E1389" s="177"/>
      <c r="F1389" s="177"/>
      <c r="G1389" s="177"/>
      <c r="H1389" s="178"/>
      <c r="I1389" s="178"/>
      <c r="J1389" s="178"/>
      <c r="K1389" s="178"/>
      <c r="L1389" s="178"/>
    </row>
    <row r="1390" spans="1:12" outlineLevel="1" x14ac:dyDescent="0.2">
      <c r="A1390" s="78">
        <v>1382</v>
      </c>
      <c r="B1390" s="154"/>
      <c r="C1390" s="177"/>
      <c r="D1390" s="177"/>
      <c r="E1390" s="177"/>
      <c r="F1390" s="177"/>
      <c r="G1390" s="177"/>
      <c r="H1390" s="178"/>
      <c r="I1390" s="178"/>
      <c r="J1390" s="178"/>
      <c r="K1390" s="178"/>
      <c r="L1390" s="178"/>
    </row>
    <row r="1391" spans="1:12" outlineLevel="1" x14ac:dyDescent="0.2">
      <c r="A1391" s="78">
        <v>1383</v>
      </c>
      <c r="B1391" s="154"/>
      <c r="C1391" s="177"/>
      <c r="D1391" s="177"/>
      <c r="E1391" s="177"/>
      <c r="F1391" s="177"/>
      <c r="G1391" s="177"/>
      <c r="H1391" s="178"/>
      <c r="I1391" s="178"/>
      <c r="J1391" s="178"/>
      <c r="K1391" s="178"/>
      <c r="L1391" s="178"/>
    </row>
    <row r="1392" spans="1:12" outlineLevel="1" x14ac:dyDescent="0.2">
      <c r="A1392" s="78">
        <v>1384</v>
      </c>
      <c r="B1392" s="154"/>
      <c r="C1392" s="177"/>
      <c r="D1392" s="177"/>
      <c r="E1392" s="177"/>
      <c r="F1392" s="177"/>
      <c r="G1392" s="177"/>
      <c r="H1392" s="178"/>
      <c r="I1392" s="178"/>
      <c r="J1392" s="178"/>
      <c r="K1392" s="178"/>
      <c r="L1392" s="178"/>
    </row>
    <row r="1393" spans="1:12" outlineLevel="1" x14ac:dyDescent="0.2">
      <c r="A1393" s="78">
        <v>1385</v>
      </c>
      <c r="B1393" s="154"/>
      <c r="C1393" s="177"/>
      <c r="D1393" s="177"/>
      <c r="E1393" s="177"/>
      <c r="F1393" s="177"/>
      <c r="G1393" s="177"/>
      <c r="H1393" s="178"/>
      <c r="I1393" s="178"/>
      <c r="J1393" s="178"/>
      <c r="K1393" s="178"/>
      <c r="L1393" s="178"/>
    </row>
    <row r="1394" spans="1:12" outlineLevel="1" x14ac:dyDescent="0.2">
      <c r="A1394" s="78">
        <v>1386</v>
      </c>
      <c r="B1394" s="154"/>
      <c r="C1394" s="177"/>
      <c r="D1394" s="177"/>
      <c r="E1394" s="177"/>
      <c r="F1394" s="177"/>
      <c r="G1394" s="177"/>
      <c r="H1394" s="178"/>
      <c r="I1394" s="178"/>
      <c r="J1394" s="178"/>
      <c r="K1394" s="178"/>
      <c r="L1394" s="178"/>
    </row>
    <row r="1395" spans="1:12" outlineLevel="1" x14ac:dyDescent="0.2">
      <c r="A1395" s="78">
        <v>1387</v>
      </c>
      <c r="B1395" s="154"/>
      <c r="C1395" s="177"/>
      <c r="D1395" s="177"/>
      <c r="E1395" s="177"/>
      <c r="F1395" s="177"/>
      <c r="G1395" s="177"/>
      <c r="H1395" s="178"/>
      <c r="I1395" s="178"/>
      <c r="J1395" s="178"/>
      <c r="K1395" s="178"/>
      <c r="L1395" s="178"/>
    </row>
    <row r="1396" spans="1:12" outlineLevel="1" x14ac:dyDescent="0.2">
      <c r="A1396" s="78">
        <v>1388</v>
      </c>
      <c r="B1396" s="154"/>
      <c r="C1396" s="177"/>
      <c r="D1396" s="177"/>
      <c r="E1396" s="177"/>
      <c r="F1396" s="177"/>
      <c r="G1396" s="177"/>
      <c r="H1396" s="178"/>
      <c r="I1396" s="178"/>
      <c r="J1396" s="178"/>
      <c r="K1396" s="178"/>
      <c r="L1396" s="178"/>
    </row>
    <row r="1397" spans="1:12" outlineLevel="1" x14ac:dyDescent="0.2">
      <c r="A1397" s="78">
        <v>1389</v>
      </c>
      <c r="B1397" s="154"/>
      <c r="C1397" s="177"/>
      <c r="D1397" s="177"/>
      <c r="E1397" s="177"/>
      <c r="F1397" s="177"/>
      <c r="G1397" s="177"/>
      <c r="H1397" s="178"/>
      <c r="I1397" s="178"/>
      <c r="J1397" s="178"/>
      <c r="K1397" s="178"/>
      <c r="L1397" s="178"/>
    </row>
    <row r="1398" spans="1:12" outlineLevel="1" x14ac:dyDescent="0.2">
      <c r="A1398" s="78">
        <v>1390</v>
      </c>
      <c r="B1398" s="154"/>
      <c r="C1398" s="177"/>
      <c r="D1398" s="177"/>
      <c r="E1398" s="177"/>
      <c r="F1398" s="177"/>
      <c r="G1398" s="177"/>
      <c r="H1398" s="178"/>
      <c r="I1398" s="178"/>
      <c r="J1398" s="178"/>
      <c r="K1398" s="178"/>
      <c r="L1398" s="178"/>
    </row>
    <row r="1399" spans="1:12" outlineLevel="1" x14ac:dyDescent="0.2">
      <c r="A1399" s="78">
        <v>1391</v>
      </c>
      <c r="B1399" s="154"/>
      <c r="C1399" s="177"/>
      <c r="D1399" s="177"/>
      <c r="E1399" s="177"/>
      <c r="F1399" s="177"/>
      <c r="G1399" s="177"/>
      <c r="H1399" s="178"/>
      <c r="I1399" s="178"/>
      <c r="J1399" s="178"/>
      <c r="K1399" s="178"/>
      <c r="L1399" s="178"/>
    </row>
    <row r="1400" spans="1:12" outlineLevel="1" x14ac:dyDescent="0.2">
      <c r="A1400" s="78">
        <v>1392</v>
      </c>
      <c r="B1400" s="154"/>
      <c r="C1400" s="177"/>
      <c r="D1400" s="177"/>
      <c r="E1400" s="177"/>
      <c r="F1400" s="177"/>
      <c r="G1400" s="177"/>
      <c r="H1400" s="178"/>
      <c r="I1400" s="178"/>
      <c r="J1400" s="178"/>
      <c r="K1400" s="178"/>
      <c r="L1400" s="178"/>
    </row>
    <row r="1401" spans="1:12" outlineLevel="1" x14ac:dyDescent="0.2">
      <c r="A1401" s="78">
        <v>1393</v>
      </c>
      <c r="B1401" s="154"/>
      <c r="C1401" s="177"/>
      <c r="D1401" s="177"/>
      <c r="E1401" s="177"/>
      <c r="F1401" s="177"/>
      <c r="G1401" s="177"/>
      <c r="H1401" s="178"/>
      <c r="I1401" s="178"/>
      <c r="J1401" s="178"/>
      <c r="K1401" s="178"/>
      <c r="L1401" s="178"/>
    </row>
    <row r="1402" spans="1:12" outlineLevel="1" x14ac:dyDescent="0.2">
      <c r="A1402" s="78">
        <v>1394</v>
      </c>
      <c r="B1402" s="154"/>
      <c r="C1402" s="177"/>
      <c r="D1402" s="177"/>
      <c r="E1402" s="177"/>
      <c r="F1402" s="177"/>
      <c r="G1402" s="177"/>
      <c r="H1402" s="178"/>
      <c r="I1402" s="178"/>
      <c r="J1402" s="178"/>
      <c r="K1402" s="178"/>
      <c r="L1402" s="178"/>
    </row>
    <row r="1403" spans="1:12" outlineLevel="1" x14ac:dyDescent="0.2">
      <c r="A1403" s="78">
        <v>1395</v>
      </c>
      <c r="B1403" s="154"/>
      <c r="C1403" s="177"/>
      <c r="D1403" s="177"/>
      <c r="E1403" s="177"/>
      <c r="F1403" s="177"/>
      <c r="G1403" s="177"/>
      <c r="H1403" s="178"/>
      <c r="I1403" s="178"/>
      <c r="J1403" s="178"/>
      <c r="K1403" s="178"/>
      <c r="L1403" s="178"/>
    </row>
    <row r="1404" spans="1:12" outlineLevel="1" x14ac:dyDescent="0.2">
      <c r="A1404" s="78">
        <v>1396</v>
      </c>
      <c r="B1404" s="154"/>
      <c r="C1404" s="177"/>
      <c r="D1404" s="177"/>
      <c r="E1404" s="177"/>
      <c r="F1404" s="177"/>
      <c r="G1404" s="177"/>
      <c r="H1404" s="178"/>
      <c r="I1404" s="178"/>
      <c r="J1404" s="178"/>
      <c r="K1404" s="178"/>
      <c r="L1404" s="178"/>
    </row>
    <row r="1405" spans="1:12" outlineLevel="1" x14ac:dyDescent="0.2">
      <c r="A1405" s="78">
        <v>1397</v>
      </c>
      <c r="B1405" s="154"/>
      <c r="C1405" s="177"/>
      <c r="D1405" s="177"/>
      <c r="E1405" s="177"/>
      <c r="F1405" s="177"/>
      <c r="G1405" s="177"/>
      <c r="H1405" s="178"/>
      <c r="I1405" s="178"/>
      <c r="J1405" s="178"/>
      <c r="K1405" s="178"/>
      <c r="L1405" s="178"/>
    </row>
    <row r="1406" spans="1:12" outlineLevel="1" x14ac:dyDescent="0.2">
      <c r="A1406" s="78">
        <v>1398</v>
      </c>
      <c r="B1406" s="154"/>
      <c r="C1406" s="177"/>
      <c r="D1406" s="177"/>
      <c r="E1406" s="177"/>
      <c r="F1406" s="177"/>
      <c r="G1406" s="177"/>
      <c r="H1406" s="178"/>
      <c r="I1406" s="178"/>
      <c r="J1406" s="178"/>
      <c r="K1406" s="178"/>
      <c r="L1406" s="178"/>
    </row>
    <row r="1407" spans="1:12" outlineLevel="1" x14ac:dyDescent="0.2">
      <c r="A1407" s="78">
        <v>1399</v>
      </c>
      <c r="B1407" s="154"/>
      <c r="C1407" s="177"/>
      <c r="D1407" s="177"/>
      <c r="E1407" s="177"/>
      <c r="F1407" s="177"/>
      <c r="G1407" s="177"/>
      <c r="H1407" s="178"/>
      <c r="I1407" s="178"/>
      <c r="J1407" s="178"/>
      <c r="K1407" s="178"/>
      <c r="L1407" s="178"/>
    </row>
    <row r="1408" spans="1:12" outlineLevel="1" x14ac:dyDescent="0.2">
      <c r="A1408" s="78">
        <v>1400</v>
      </c>
      <c r="B1408" s="154"/>
      <c r="C1408" s="177"/>
      <c r="D1408" s="177"/>
      <c r="E1408" s="177"/>
      <c r="F1408" s="177"/>
      <c r="G1408" s="177"/>
      <c r="H1408" s="178"/>
      <c r="I1408" s="178"/>
      <c r="J1408" s="178"/>
      <c r="K1408" s="178"/>
      <c r="L1408" s="178"/>
    </row>
    <row r="1409" spans="1:12" outlineLevel="1" x14ac:dyDescent="0.2">
      <c r="A1409" s="78">
        <v>1401</v>
      </c>
      <c r="B1409" s="154"/>
      <c r="C1409" s="177"/>
      <c r="D1409" s="177"/>
      <c r="E1409" s="177"/>
      <c r="F1409" s="177"/>
      <c r="G1409" s="177"/>
      <c r="H1409" s="178"/>
      <c r="I1409" s="178"/>
      <c r="J1409" s="178"/>
      <c r="K1409" s="178"/>
      <c r="L1409" s="178"/>
    </row>
    <row r="1410" spans="1:12" outlineLevel="1" x14ac:dyDescent="0.2">
      <c r="A1410" s="78">
        <v>1402</v>
      </c>
      <c r="B1410" s="154"/>
      <c r="C1410" s="177"/>
      <c r="D1410" s="177"/>
      <c r="E1410" s="177"/>
      <c r="F1410" s="177"/>
      <c r="G1410" s="177"/>
      <c r="H1410" s="178"/>
      <c r="I1410" s="178"/>
      <c r="J1410" s="178"/>
      <c r="K1410" s="178"/>
      <c r="L1410" s="178"/>
    </row>
    <row r="1411" spans="1:12" outlineLevel="1" x14ac:dyDescent="0.2">
      <c r="A1411" s="78">
        <v>1403</v>
      </c>
      <c r="B1411" s="154"/>
      <c r="C1411" s="177"/>
      <c r="D1411" s="177"/>
      <c r="E1411" s="177"/>
      <c r="F1411" s="177"/>
      <c r="G1411" s="177"/>
      <c r="H1411" s="178"/>
      <c r="I1411" s="178"/>
      <c r="J1411" s="178"/>
      <c r="K1411" s="178"/>
      <c r="L1411" s="178"/>
    </row>
    <row r="1412" spans="1:12" outlineLevel="1" x14ac:dyDescent="0.2">
      <c r="A1412" s="78">
        <v>1404</v>
      </c>
      <c r="B1412" s="154"/>
      <c r="C1412" s="177"/>
      <c r="D1412" s="177"/>
      <c r="E1412" s="177"/>
      <c r="F1412" s="177"/>
      <c r="G1412" s="177"/>
      <c r="H1412" s="178"/>
      <c r="I1412" s="178"/>
      <c r="J1412" s="178"/>
      <c r="K1412" s="178"/>
      <c r="L1412" s="178"/>
    </row>
    <row r="1413" spans="1:12" outlineLevel="1" x14ac:dyDescent="0.2">
      <c r="A1413" s="78">
        <v>1405</v>
      </c>
      <c r="B1413" s="154"/>
      <c r="C1413" s="177"/>
      <c r="D1413" s="177"/>
      <c r="E1413" s="177"/>
      <c r="F1413" s="177"/>
      <c r="G1413" s="177"/>
      <c r="H1413" s="178"/>
      <c r="I1413" s="178"/>
      <c r="J1413" s="178"/>
      <c r="K1413" s="178"/>
      <c r="L1413" s="178"/>
    </row>
    <row r="1414" spans="1:12" outlineLevel="1" x14ac:dyDescent="0.2">
      <c r="A1414" s="78">
        <v>1406</v>
      </c>
      <c r="B1414" s="154"/>
      <c r="C1414" s="177"/>
      <c r="D1414" s="177"/>
      <c r="E1414" s="177"/>
      <c r="F1414" s="177"/>
      <c r="G1414" s="177"/>
      <c r="H1414" s="178"/>
      <c r="I1414" s="178"/>
      <c r="J1414" s="178"/>
      <c r="K1414" s="178"/>
      <c r="L1414" s="178"/>
    </row>
    <row r="1415" spans="1:12" outlineLevel="1" x14ac:dyDescent="0.2">
      <c r="A1415" s="78">
        <v>1407</v>
      </c>
      <c r="B1415" s="154"/>
      <c r="C1415" s="177"/>
      <c r="D1415" s="177"/>
      <c r="E1415" s="177"/>
      <c r="F1415" s="177"/>
      <c r="G1415" s="177"/>
      <c r="H1415" s="178"/>
      <c r="I1415" s="178"/>
      <c r="J1415" s="178"/>
      <c r="K1415" s="178"/>
      <c r="L1415" s="178"/>
    </row>
    <row r="1416" spans="1:12" outlineLevel="1" x14ac:dyDescent="0.2">
      <c r="A1416" s="78">
        <v>1408</v>
      </c>
      <c r="B1416" s="154"/>
      <c r="C1416" s="177"/>
      <c r="D1416" s="177"/>
      <c r="E1416" s="177"/>
      <c r="F1416" s="177"/>
      <c r="G1416" s="177"/>
      <c r="H1416" s="178"/>
      <c r="I1416" s="178"/>
      <c r="J1416" s="178"/>
      <c r="K1416" s="178"/>
      <c r="L1416" s="178"/>
    </row>
    <row r="1417" spans="1:12" outlineLevel="1" x14ac:dyDescent="0.2">
      <c r="A1417" s="78">
        <v>1409</v>
      </c>
      <c r="B1417" s="154"/>
      <c r="C1417" s="177"/>
      <c r="D1417" s="177"/>
      <c r="E1417" s="177"/>
      <c r="F1417" s="177"/>
      <c r="G1417" s="177"/>
      <c r="H1417" s="178"/>
      <c r="I1417" s="178"/>
      <c r="J1417" s="178"/>
      <c r="K1417" s="178"/>
      <c r="L1417" s="178"/>
    </row>
    <row r="1418" spans="1:12" outlineLevel="1" x14ac:dyDescent="0.2">
      <c r="A1418" s="78">
        <v>1410</v>
      </c>
      <c r="B1418" s="154"/>
      <c r="C1418" s="177"/>
      <c r="D1418" s="177"/>
      <c r="E1418" s="177"/>
      <c r="F1418" s="177"/>
      <c r="G1418" s="177"/>
      <c r="H1418" s="178"/>
      <c r="I1418" s="178"/>
      <c r="J1418" s="178"/>
      <c r="K1418" s="178"/>
      <c r="L1418" s="178"/>
    </row>
    <row r="1419" spans="1:12" outlineLevel="1" x14ac:dyDescent="0.2">
      <c r="A1419" s="78">
        <v>1411</v>
      </c>
      <c r="B1419" s="154"/>
      <c r="C1419" s="177"/>
      <c r="D1419" s="177"/>
      <c r="E1419" s="177"/>
      <c r="F1419" s="177"/>
      <c r="G1419" s="177"/>
      <c r="H1419" s="178"/>
      <c r="I1419" s="178"/>
      <c r="J1419" s="178"/>
      <c r="K1419" s="178"/>
      <c r="L1419" s="178"/>
    </row>
    <row r="1420" spans="1:12" outlineLevel="1" x14ac:dyDescent="0.2">
      <c r="A1420" s="78">
        <v>1412</v>
      </c>
      <c r="B1420" s="154"/>
      <c r="C1420" s="177"/>
      <c r="D1420" s="177"/>
      <c r="E1420" s="177"/>
      <c r="F1420" s="177"/>
      <c r="G1420" s="177"/>
      <c r="H1420" s="178"/>
      <c r="I1420" s="178"/>
      <c r="J1420" s="178"/>
      <c r="K1420" s="178"/>
      <c r="L1420" s="178"/>
    </row>
    <row r="1421" spans="1:12" outlineLevel="1" x14ac:dyDescent="0.2">
      <c r="A1421" s="78">
        <v>1413</v>
      </c>
      <c r="B1421" s="154"/>
      <c r="C1421" s="177"/>
      <c r="D1421" s="177"/>
      <c r="E1421" s="177"/>
      <c r="F1421" s="177"/>
      <c r="G1421" s="177"/>
      <c r="H1421" s="178"/>
      <c r="I1421" s="178"/>
      <c r="J1421" s="178"/>
      <c r="K1421" s="178"/>
      <c r="L1421" s="178"/>
    </row>
    <row r="1422" spans="1:12" outlineLevel="1" x14ac:dyDescent="0.2">
      <c r="A1422" s="78">
        <v>1414</v>
      </c>
      <c r="B1422" s="154"/>
      <c r="C1422" s="177"/>
      <c r="D1422" s="177"/>
      <c r="E1422" s="177"/>
      <c r="F1422" s="177"/>
      <c r="G1422" s="177"/>
      <c r="H1422" s="178"/>
      <c r="I1422" s="178"/>
      <c r="J1422" s="178"/>
      <c r="K1422" s="178"/>
      <c r="L1422" s="178"/>
    </row>
    <row r="1423" spans="1:12" outlineLevel="1" x14ac:dyDescent="0.2">
      <c r="A1423" s="78">
        <v>1415</v>
      </c>
      <c r="B1423" s="154"/>
      <c r="C1423" s="177"/>
      <c r="D1423" s="177"/>
      <c r="E1423" s="177"/>
      <c r="F1423" s="177"/>
      <c r="G1423" s="177"/>
      <c r="H1423" s="178"/>
      <c r="I1423" s="178"/>
      <c r="J1423" s="178"/>
      <c r="K1423" s="178"/>
      <c r="L1423" s="178"/>
    </row>
    <row r="1424" spans="1:12" outlineLevel="1" x14ac:dyDescent="0.2">
      <c r="A1424" s="78">
        <v>1416</v>
      </c>
      <c r="B1424" s="154"/>
      <c r="C1424" s="177"/>
      <c r="D1424" s="177"/>
      <c r="E1424" s="177"/>
      <c r="F1424" s="177"/>
      <c r="G1424" s="177"/>
      <c r="H1424" s="178"/>
      <c r="I1424" s="178"/>
      <c r="J1424" s="178"/>
      <c r="K1424" s="178"/>
      <c r="L1424" s="178"/>
    </row>
    <row r="1425" spans="1:12" outlineLevel="1" x14ac:dyDescent="0.2">
      <c r="A1425" s="78">
        <v>1417</v>
      </c>
      <c r="B1425" s="154"/>
      <c r="C1425" s="177"/>
      <c r="D1425" s="177"/>
      <c r="E1425" s="177"/>
      <c r="F1425" s="177"/>
      <c r="G1425" s="177"/>
      <c r="H1425" s="178"/>
      <c r="I1425" s="178"/>
      <c r="J1425" s="178"/>
      <c r="K1425" s="178"/>
      <c r="L1425" s="178"/>
    </row>
    <row r="1426" spans="1:12" outlineLevel="1" x14ac:dyDescent="0.2">
      <c r="A1426" s="78">
        <v>1418</v>
      </c>
      <c r="B1426" s="154"/>
      <c r="C1426" s="177"/>
      <c r="D1426" s="177"/>
      <c r="E1426" s="177"/>
      <c r="F1426" s="177"/>
      <c r="G1426" s="177"/>
      <c r="H1426" s="178"/>
      <c r="I1426" s="178"/>
      <c r="J1426" s="178"/>
      <c r="K1426" s="178"/>
      <c r="L1426" s="178"/>
    </row>
    <row r="1427" spans="1:12" outlineLevel="1" x14ac:dyDescent="0.2">
      <c r="A1427" s="78">
        <v>1419</v>
      </c>
      <c r="B1427" s="154"/>
      <c r="C1427" s="177"/>
      <c r="D1427" s="177"/>
      <c r="E1427" s="177"/>
      <c r="F1427" s="177"/>
      <c r="G1427" s="177"/>
      <c r="H1427" s="178"/>
      <c r="I1427" s="178"/>
      <c r="J1427" s="178"/>
      <c r="K1427" s="178"/>
      <c r="L1427" s="178"/>
    </row>
    <row r="1428" spans="1:12" outlineLevel="1" x14ac:dyDescent="0.2">
      <c r="A1428" s="78">
        <v>1420</v>
      </c>
      <c r="B1428" s="154"/>
      <c r="C1428" s="177"/>
      <c r="D1428" s="177"/>
      <c r="E1428" s="177"/>
      <c r="F1428" s="177"/>
      <c r="G1428" s="177"/>
      <c r="H1428" s="178"/>
      <c r="I1428" s="178"/>
      <c r="J1428" s="178"/>
      <c r="K1428" s="178"/>
      <c r="L1428" s="178"/>
    </row>
    <row r="1429" spans="1:12" outlineLevel="1" x14ac:dyDescent="0.2">
      <c r="A1429" s="78">
        <v>1421</v>
      </c>
      <c r="B1429" s="154"/>
      <c r="C1429" s="177"/>
      <c r="D1429" s="177"/>
      <c r="E1429" s="177"/>
      <c r="F1429" s="177"/>
      <c r="G1429" s="177"/>
      <c r="H1429" s="178"/>
      <c r="I1429" s="178"/>
      <c r="J1429" s="178"/>
      <c r="K1429" s="178"/>
      <c r="L1429" s="178"/>
    </row>
    <row r="1430" spans="1:12" outlineLevel="1" x14ac:dyDescent="0.2">
      <c r="A1430" s="78">
        <v>1422</v>
      </c>
      <c r="B1430" s="154"/>
      <c r="C1430" s="177"/>
      <c r="D1430" s="177"/>
      <c r="E1430" s="177"/>
      <c r="F1430" s="177"/>
      <c r="G1430" s="177"/>
      <c r="H1430" s="178"/>
      <c r="I1430" s="178"/>
      <c r="J1430" s="178"/>
      <c r="K1430" s="178"/>
      <c r="L1430" s="178"/>
    </row>
    <row r="1431" spans="1:12" outlineLevel="1" x14ac:dyDescent="0.2">
      <c r="A1431" s="78">
        <v>1423</v>
      </c>
      <c r="B1431" s="154"/>
      <c r="C1431" s="177"/>
      <c r="D1431" s="177"/>
      <c r="E1431" s="177"/>
      <c r="F1431" s="177"/>
      <c r="G1431" s="177"/>
      <c r="H1431" s="178"/>
      <c r="I1431" s="178"/>
      <c r="J1431" s="178"/>
      <c r="K1431" s="178"/>
      <c r="L1431" s="178"/>
    </row>
    <row r="1432" spans="1:12" outlineLevel="1" x14ac:dyDescent="0.2">
      <c r="A1432" s="78">
        <v>1424</v>
      </c>
      <c r="B1432" s="154"/>
      <c r="C1432" s="177"/>
      <c r="D1432" s="177"/>
      <c r="E1432" s="177"/>
      <c r="F1432" s="177"/>
      <c r="G1432" s="177"/>
      <c r="H1432" s="178"/>
      <c r="I1432" s="178"/>
      <c r="J1432" s="178"/>
      <c r="K1432" s="178"/>
      <c r="L1432" s="178"/>
    </row>
    <row r="1433" spans="1:12" outlineLevel="1" x14ac:dyDescent="0.2">
      <c r="A1433" s="78">
        <v>1425</v>
      </c>
      <c r="B1433" s="154"/>
      <c r="C1433" s="177"/>
      <c r="D1433" s="177"/>
      <c r="E1433" s="177"/>
      <c r="F1433" s="177"/>
      <c r="G1433" s="177"/>
      <c r="H1433" s="178"/>
      <c r="I1433" s="178"/>
      <c r="J1433" s="178"/>
      <c r="K1433" s="178"/>
      <c r="L1433" s="178"/>
    </row>
    <row r="1434" spans="1:12" outlineLevel="1" x14ac:dyDescent="0.2">
      <c r="A1434" s="78">
        <v>1426</v>
      </c>
      <c r="B1434" s="154"/>
      <c r="C1434" s="177"/>
      <c r="D1434" s="177"/>
      <c r="E1434" s="177"/>
      <c r="F1434" s="177"/>
      <c r="G1434" s="177"/>
      <c r="H1434" s="178"/>
      <c r="I1434" s="178"/>
      <c r="J1434" s="178"/>
      <c r="K1434" s="178"/>
      <c r="L1434" s="178"/>
    </row>
    <row r="1435" spans="1:12" outlineLevel="1" x14ac:dyDescent="0.2">
      <c r="A1435" s="78">
        <v>1427</v>
      </c>
      <c r="B1435" s="154"/>
      <c r="C1435" s="177"/>
      <c r="D1435" s="177"/>
      <c r="E1435" s="177"/>
      <c r="F1435" s="177"/>
      <c r="G1435" s="177"/>
      <c r="H1435" s="178"/>
      <c r="I1435" s="178"/>
      <c r="J1435" s="178"/>
      <c r="K1435" s="178"/>
      <c r="L1435" s="178"/>
    </row>
    <row r="1436" spans="1:12" outlineLevel="1" x14ac:dyDescent="0.2">
      <c r="A1436" s="78">
        <v>1428</v>
      </c>
      <c r="B1436" s="154"/>
      <c r="C1436" s="177"/>
      <c r="D1436" s="177"/>
      <c r="E1436" s="177"/>
      <c r="F1436" s="177"/>
      <c r="G1436" s="177"/>
      <c r="H1436" s="178"/>
      <c r="I1436" s="178"/>
      <c r="J1436" s="178"/>
      <c r="K1436" s="178"/>
      <c r="L1436" s="178"/>
    </row>
    <row r="1437" spans="1:12" outlineLevel="1" x14ac:dyDescent="0.2">
      <c r="A1437" s="78">
        <v>1429</v>
      </c>
      <c r="B1437" s="154"/>
      <c r="C1437" s="177"/>
      <c r="D1437" s="177"/>
      <c r="E1437" s="177"/>
      <c r="F1437" s="177"/>
      <c r="G1437" s="177"/>
      <c r="H1437" s="178"/>
      <c r="I1437" s="178"/>
      <c r="J1437" s="178"/>
      <c r="K1437" s="178"/>
      <c r="L1437" s="178"/>
    </row>
    <row r="1438" spans="1:12" outlineLevel="1" x14ac:dyDescent="0.2">
      <c r="A1438" s="78">
        <v>1430</v>
      </c>
      <c r="B1438" s="154"/>
      <c r="C1438" s="177"/>
      <c r="D1438" s="177"/>
      <c r="E1438" s="177"/>
      <c r="F1438" s="177"/>
      <c r="G1438" s="177"/>
      <c r="H1438" s="178"/>
      <c r="I1438" s="178"/>
      <c r="J1438" s="178"/>
      <c r="K1438" s="178"/>
      <c r="L1438" s="178"/>
    </row>
    <row r="1439" spans="1:12" outlineLevel="1" x14ac:dyDescent="0.2">
      <c r="A1439" s="78">
        <v>1431</v>
      </c>
      <c r="B1439" s="154"/>
      <c r="C1439" s="177"/>
      <c r="D1439" s="177"/>
      <c r="E1439" s="177"/>
      <c r="F1439" s="177"/>
      <c r="G1439" s="177"/>
      <c r="H1439" s="178"/>
      <c r="I1439" s="178"/>
      <c r="J1439" s="178"/>
      <c r="K1439" s="178"/>
      <c r="L1439" s="178"/>
    </row>
    <row r="1440" spans="1:12" outlineLevel="1" x14ac:dyDescent="0.2">
      <c r="A1440" s="78">
        <v>1432</v>
      </c>
      <c r="B1440" s="154"/>
      <c r="C1440" s="177"/>
      <c r="D1440" s="177"/>
      <c r="E1440" s="177"/>
      <c r="F1440" s="177"/>
      <c r="G1440" s="177"/>
      <c r="H1440" s="178"/>
      <c r="I1440" s="178"/>
      <c r="J1440" s="178"/>
      <c r="K1440" s="178"/>
      <c r="L1440" s="178"/>
    </row>
    <row r="1441" spans="1:12" outlineLevel="1" x14ac:dyDescent="0.2">
      <c r="A1441" s="78">
        <v>1433</v>
      </c>
      <c r="B1441" s="154"/>
      <c r="C1441" s="177"/>
      <c r="D1441" s="177"/>
      <c r="E1441" s="177"/>
      <c r="F1441" s="177"/>
      <c r="G1441" s="177"/>
      <c r="H1441" s="178"/>
      <c r="I1441" s="178"/>
      <c r="J1441" s="178"/>
      <c r="K1441" s="178"/>
      <c r="L1441" s="178"/>
    </row>
    <row r="1442" spans="1:12" outlineLevel="1" x14ac:dyDescent="0.2">
      <c r="A1442" s="78">
        <v>1434</v>
      </c>
      <c r="B1442" s="154"/>
      <c r="C1442" s="177"/>
      <c r="D1442" s="177"/>
      <c r="E1442" s="177"/>
      <c r="F1442" s="177"/>
      <c r="G1442" s="177"/>
      <c r="H1442" s="178"/>
      <c r="I1442" s="178"/>
      <c r="J1442" s="178"/>
      <c r="K1442" s="178"/>
      <c r="L1442" s="178"/>
    </row>
    <row r="1443" spans="1:12" outlineLevel="1" x14ac:dyDescent="0.2">
      <c r="A1443" s="78">
        <v>1435</v>
      </c>
      <c r="B1443" s="154"/>
      <c r="C1443" s="177"/>
      <c r="D1443" s="177"/>
      <c r="E1443" s="177"/>
      <c r="F1443" s="177"/>
      <c r="G1443" s="177"/>
      <c r="H1443" s="178"/>
      <c r="I1443" s="178"/>
      <c r="J1443" s="178"/>
      <c r="K1443" s="178"/>
      <c r="L1443" s="178"/>
    </row>
    <row r="1444" spans="1:12" outlineLevel="1" x14ac:dyDescent="0.2">
      <c r="A1444" s="78">
        <v>1436</v>
      </c>
      <c r="B1444" s="154"/>
      <c r="C1444" s="177"/>
      <c r="D1444" s="177"/>
      <c r="E1444" s="177"/>
      <c r="F1444" s="177"/>
      <c r="G1444" s="177"/>
      <c r="H1444" s="178"/>
      <c r="I1444" s="178"/>
      <c r="J1444" s="178"/>
      <c r="K1444" s="178"/>
      <c r="L1444" s="178"/>
    </row>
    <row r="1445" spans="1:12" outlineLevel="1" x14ac:dyDescent="0.2">
      <c r="A1445" s="78">
        <v>1437</v>
      </c>
      <c r="B1445" s="154"/>
      <c r="C1445" s="177"/>
      <c r="D1445" s="177"/>
      <c r="E1445" s="177"/>
      <c r="F1445" s="177"/>
      <c r="G1445" s="177"/>
      <c r="H1445" s="178"/>
      <c r="I1445" s="178"/>
      <c r="J1445" s="178"/>
      <c r="K1445" s="178"/>
      <c r="L1445" s="178"/>
    </row>
    <row r="1446" spans="1:12" outlineLevel="1" x14ac:dyDescent="0.2">
      <c r="A1446" s="78">
        <v>1438</v>
      </c>
      <c r="B1446" s="154"/>
      <c r="C1446" s="177"/>
      <c r="D1446" s="177"/>
      <c r="E1446" s="177"/>
      <c r="F1446" s="177"/>
      <c r="G1446" s="177"/>
      <c r="H1446" s="178"/>
      <c r="I1446" s="178"/>
      <c r="J1446" s="178"/>
      <c r="K1446" s="178"/>
      <c r="L1446" s="178"/>
    </row>
    <row r="1447" spans="1:12" outlineLevel="1" x14ac:dyDescent="0.2">
      <c r="A1447" s="78">
        <v>1439</v>
      </c>
      <c r="B1447" s="154"/>
      <c r="C1447" s="177"/>
      <c r="D1447" s="177"/>
      <c r="E1447" s="177"/>
      <c r="F1447" s="177"/>
      <c r="G1447" s="177"/>
      <c r="H1447" s="178"/>
      <c r="I1447" s="178"/>
      <c r="J1447" s="178"/>
      <c r="K1447" s="178"/>
      <c r="L1447" s="178"/>
    </row>
    <row r="1448" spans="1:12" outlineLevel="1" x14ac:dyDescent="0.2">
      <c r="A1448" s="78">
        <v>1440</v>
      </c>
      <c r="B1448" s="154"/>
      <c r="C1448" s="177"/>
      <c r="D1448" s="177"/>
      <c r="E1448" s="177"/>
      <c r="F1448" s="177"/>
      <c r="G1448" s="177"/>
      <c r="H1448" s="178"/>
      <c r="I1448" s="178"/>
      <c r="J1448" s="178"/>
      <c r="K1448" s="178"/>
      <c r="L1448" s="178"/>
    </row>
    <row r="1449" spans="1:12" outlineLevel="1" x14ac:dyDescent="0.2">
      <c r="A1449" s="78">
        <v>1441</v>
      </c>
      <c r="B1449" s="154"/>
      <c r="C1449" s="177"/>
      <c r="D1449" s="177"/>
      <c r="E1449" s="177"/>
      <c r="F1449" s="177"/>
      <c r="G1449" s="177"/>
      <c r="H1449" s="178"/>
      <c r="I1449" s="178"/>
      <c r="J1449" s="178"/>
      <c r="K1449" s="178"/>
      <c r="L1449" s="178"/>
    </row>
    <row r="1450" spans="1:12" outlineLevel="1" x14ac:dyDescent="0.2">
      <c r="A1450" s="78">
        <v>1442</v>
      </c>
      <c r="B1450" s="154"/>
      <c r="C1450" s="177"/>
      <c r="D1450" s="177"/>
      <c r="E1450" s="177"/>
      <c r="F1450" s="177"/>
      <c r="G1450" s="177"/>
      <c r="H1450" s="178"/>
      <c r="I1450" s="178"/>
      <c r="J1450" s="178"/>
      <c r="K1450" s="178"/>
      <c r="L1450" s="178"/>
    </row>
    <row r="1451" spans="1:12" outlineLevel="1" x14ac:dyDescent="0.2">
      <c r="A1451" s="78">
        <v>1443</v>
      </c>
      <c r="B1451" s="154"/>
      <c r="C1451" s="177"/>
      <c r="D1451" s="177"/>
      <c r="E1451" s="177"/>
      <c r="F1451" s="177"/>
      <c r="G1451" s="177"/>
      <c r="H1451" s="178"/>
      <c r="I1451" s="178"/>
      <c r="J1451" s="178"/>
      <c r="K1451" s="178"/>
      <c r="L1451" s="178"/>
    </row>
    <row r="1452" spans="1:12" outlineLevel="1" x14ac:dyDescent="0.2">
      <c r="A1452" s="78">
        <v>1444</v>
      </c>
      <c r="B1452" s="154"/>
      <c r="C1452" s="177"/>
      <c r="D1452" s="177"/>
      <c r="E1452" s="177"/>
      <c r="F1452" s="177"/>
      <c r="G1452" s="177"/>
      <c r="H1452" s="178"/>
      <c r="I1452" s="178"/>
      <c r="J1452" s="178"/>
      <c r="K1452" s="178"/>
      <c r="L1452" s="178"/>
    </row>
    <row r="1453" spans="1:12" outlineLevel="1" x14ac:dyDescent="0.2">
      <c r="A1453" s="78">
        <v>1445</v>
      </c>
      <c r="B1453" s="154"/>
      <c r="C1453" s="177"/>
      <c r="D1453" s="177"/>
      <c r="E1453" s="177"/>
      <c r="F1453" s="177"/>
      <c r="G1453" s="177"/>
      <c r="H1453" s="178"/>
      <c r="I1453" s="178"/>
      <c r="J1453" s="178"/>
      <c r="K1453" s="178"/>
      <c r="L1453" s="178"/>
    </row>
    <row r="1454" spans="1:12" outlineLevel="1" x14ac:dyDescent="0.2">
      <c r="A1454" s="78">
        <v>1446</v>
      </c>
      <c r="B1454" s="154"/>
      <c r="C1454" s="177"/>
      <c r="D1454" s="177"/>
      <c r="E1454" s="177"/>
      <c r="F1454" s="177"/>
      <c r="G1454" s="177"/>
      <c r="H1454" s="178"/>
      <c r="I1454" s="178"/>
      <c r="J1454" s="178"/>
      <c r="K1454" s="178"/>
      <c r="L1454" s="178"/>
    </row>
    <row r="1455" spans="1:12" outlineLevel="1" x14ac:dyDescent="0.2">
      <c r="A1455" s="78">
        <v>1447</v>
      </c>
      <c r="B1455" s="154"/>
      <c r="C1455" s="177"/>
      <c r="D1455" s="177"/>
      <c r="E1455" s="177"/>
      <c r="F1455" s="177"/>
      <c r="G1455" s="177"/>
      <c r="H1455" s="178"/>
      <c r="I1455" s="178"/>
      <c r="J1455" s="178"/>
      <c r="K1455" s="178"/>
      <c r="L1455" s="178"/>
    </row>
    <row r="1456" spans="1:12" outlineLevel="1" x14ac:dyDescent="0.2">
      <c r="A1456" s="78">
        <v>1448</v>
      </c>
      <c r="B1456" s="154"/>
      <c r="C1456" s="177"/>
      <c r="D1456" s="177"/>
      <c r="E1456" s="177"/>
      <c r="F1456" s="177"/>
      <c r="G1456" s="177"/>
      <c r="H1456" s="178"/>
      <c r="I1456" s="178"/>
      <c r="J1456" s="178"/>
      <c r="K1456" s="178"/>
      <c r="L1456" s="178"/>
    </row>
    <row r="1457" spans="1:12" outlineLevel="1" x14ac:dyDescent="0.2">
      <c r="A1457" s="78">
        <v>1449</v>
      </c>
      <c r="B1457" s="154"/>
      <c r="C1457" s="177"/>
      <c r="D1457" s="177"/>
      <c r="E1457" s="177"/>
      <c r="F1457" s="177"/>
      <c r="G1457" s="177"/>
      <c r="H1457" s="178"/>
      <c r="I1457" s="178"/>
      <c r="J1457" s="178"/>
      <c r="K1457" s="178"/>
      <c r="L1457" s="178"/>
    </row>
    <row r="1458" spans="1:12" outlineLevel="1" x14ac:dyDescent="0.2">
      <c r="A1458" s="78">
        <v>1450</v>
      </c>
      <c r="B1458" s="154"/>
      <c r="C1458" s="177"/>
      <c r="D1458" s="177"/>
      <c r="E1458" s="177"/>
      <c r="F1458" s="177"/>
      <c r="G1458" s="177"/>
      <c r="H1458" s="178"/>
      <c r="I1458" s="178"/>
      <c r="J1458" s="178"/>
      <c r="K1458" s="178"/>
      <c r="L1458" s="178"/>
    </row>
    <row r="1459" spans="1:12" outlineLevel="1" x14ac:dyDescent="0.2">
      <c r="A1459" s="78">
        <v>1451</v>
      </c>
      <c r="B1459" s="154"/>
      <c r="C1459" s="177"/>
      <c r="D1459" s="177"/>
      <c r="E1459" s="177"/>
      <c r="F1459" s="177"/>
      <c r="G1459" s="177"/>
      <c r="H1459" s="178"/>
      <c r="I1459" s="178"/>
      <c r="J1459" s="178"/>
      <c r="K1459" s="178"/>
      <c r="L1459" s="178"/>
    </row>
    <row r="1460" spans="1:12" outlineLevel="1" x14ac:dyDescent="0.2">
      <c r="A1460" s="78">
        <v>1452</v>
      </c>
      <c r="B1460" s="154"/>
      <c r="C1460" s="177"/>
      <c r="D1460" s="177"/>
      <c r="E1460" s="177"/>
      <c r="F1460" s="177"/>
      <c r="G1460" s="177"/>
      <c r="H1460" s="178"/>
      <c r="I1460" s="178"/>
      <c r="J1460" s="178"/>
      <c r="K1460" s="178"/>
      <c r="L1460" s="178"/>
    </row>
    <row r="1461" spans="1:12" outlineLevel="1" x14ac:dyDescent="0.2">
      <c r="A1461" s="78">
        <v>1453</v>
      </c>
      <c r="B1461" s="154"/>
      <c r="C1461" s="177"/>
      <c r="D1461" s="177"/>
      <c r="E1461" s="177"/>
      <c r="F1461" s="177"/>
      <c r="G1461" s="177"/>
      <c r="H1461" s="178"/>
      <c r="I1461" s="178"/>
      <c r="J1461" s="178"/>
      <c r="K1461" s="178"/>
      <c r="L1461" s="178"/>
    </row>
    <row r="1462" spans="1:12" outlineLevel="1" x14ac:dyDescent="0.2">
      <c r="A1462" s="78">
        <v>1454</v>
      </c>
      <c r="B1462" s="154"/>
      <c r="C1462" s="177"/>
      <c r="D1462" s="177"/>
      <c r="E1462" s="177"/>
      <c r="F1462" s="177"/>
      <c r="G1462" s="177"/>
      <c r="H1462" s="178"/>
      <c r="I1462" s="178"/>
      <c r="J1462" s="178"/>
      <c r="K1462" s="178"/>
      <c r="L1462" s="178"/>
    </row>
    <row r="1463" spans="1:12" outlineLevel="1" x14ac:dyDescent="0.2">
      <c r="A1463" s="78">
        <v>1455</v>
      </c>
      <c r="B1463" s="154"/>
      <c r="C1463" s="177"/>
      <c r="D1463" s="177"/>
      <c r="E1463" s="177"/>
      <c r="F1463" s="177"/>
      <c r="G1463" s="177"/>
      <c r="H1463" s="178"/>
      <c r="I1463" s="178"/>
      <c r="J1463" s="178"/>
      <c r="K1463" s="178"/>
      <c r="L1463" s="178"/>
    </row>
    <row r="1464" spans="1:12" outlineLevel="1" x14ac:dyDescent="0.2">
      <c r="A1464" s="78">
        <v>1456</v>
      </c>
      <c r="B1464" s="154"/>
      <c r="C1464" s="177"/>
      <c r="D1464" s="177"/>
      <c r="E1464" s="177"/>
      <c r="F1464" s="177"/>
      <c r="G1464" s="177"/>
      <c r="H1464" s="178"/>
      <c r="I1464" s="178"/>
      <c r="J1464" s="178"/>
      <c r="K1464" s="178"/>
      <c r="L1464" s="178"/>
    </row>
    <row r="1465" spans="1:12" outlineLevel="1" x14ac:dyDescent="0.2">
      <c r="A1465" s="78">
        <v>1457</v>
      </c>
      <c r="B1465" s="154"/>
      <c r="C1465" s="177"/>
      <c r="D1465" s="177"/>
      <c r="E1465" s="177"/>
      <c r="F1465" s="177"/>
      <c r="G1465" s="177"/>
      <c r="H1465" s="178"/>
      <c r="I1465" s="178"/>
      <c r="J1465" s="178"/>
      <c r="K1465" s="178"/>
      <c r="L1465" s="178"/>
    </row>
    <row r="1466" spans="1:12" outlineLevel="1" x14ac:dyDescent="0.2">
      <c r="A1466" s="78">
        <v>1458</v>
      </c>
      <c r="B1466" s="154"/>
      <c r="C1466" s="177"/>
      <c r="D1466" s="177"/>
      <c r="E1466" s="177"/>
      <c r="F1466" s="177"/>
      <c r="G1466" s="177"/>
      <c r="H1466" s="178"/>
      <c r="I1466" s="178"/>
      <c r="J1466" s="178"/>
      <c r="K1466" s="178"/>
      <c r="L1466" s="178"/>
    </row>
    <row r="1467" spans="1:12" outlineLevel="1" x14ac:dyDescent="0.2">
      <c r="A1467" s="78">
        <v>1459</v>
      </c>
      <c r="B1467" s="154"/>
      <c r="C1467" s="177"/>
      <c r="D1467" s="177"/>
      <c r="E1467" s="177"/>
      <c r="F1467" s="177"/>
      <c r="G1467" s="177"/>
      <c r="H1467" s="178"/>
      <c r="I1467" s="178"/>
      <c r="J1467" s="178"/>
      <c r="K1467" s="178"/>
      <c r="L1467" s="178"/>
    </row>
    <row r="1468" spans="1:12" outlineLevel="1" x14ac:dyDescent="0.2">
      <c r="A1468" s="78">
        <v>1460</v>
      </c>
      <c r="B1468" s="154"/>
      <c r="C1468" s="177"/>
      <c r="D1468" s="177"/>
      <c r="E1468" s="177"/>
      <c r="F1468" s="177"/>
      <c r="G1468" s="177"/>
      <c r="H1468" s="178"/>
      <c r="I1468" s="178"/>
      <c r="J1468" s="178"/>
      <c r="K1468" s="178"/>
      <c r="L1468" s="178"/>
    </row>
    <row r="1469" spans="1:12" outlineLevel="1" x14ac:dyDescent="0.2">
      <c r="A1469" s="78">
        <v>1461</v>
      </c>
      <c r="B1469" s="154"/>
      <c r="C1469" s="177"/>
      <c r="D1469" s="177"/>
      <c r="E1469" s="177"/>
      <c r="F1469" s="177"/>
      <c r="G1469" s="177"/>
      <c r="H1469" s="178"/>
      <c r="I1469" s="178"/>
      <c r="J1469" s="178"/>
      <c r="K1469" s="178"/>
      <c r="L1469" s="178"/>
    </row>
    <row r="1470" spans="1:12" outlineLevel="1" x14ac:dyDescent="0.2">
      <c r="A1470" s="78">
        <v>1462</v>
      </c>
      <c r="B1470" s="154"/>
      <c r="C1470" s="177"/>
      <c r="D1470" s="177"/>
      <c r="E1470" s="177"/>
      <c r="F1470" s="177"/>
      <c r="G1470" s="177"/>
      <c r="H1470" s="178"/>
      <c r="I1470" s="178"/>
      <c r="J1470" s="178"/>
      <c r="K1470" s="178"/>
      <c r="L1470" s="178"/>
    </row>
    <row r="1471" spans="1:12" outlineLevel="1" x14ac:dyDescent="0.2">
      <c r="A1471" s="78">
        <v>1463</v>
      </c>
      <c r="B1471" s="154"/>
      <c r="C1471" s="177"/>
      <c r="D1471" s="177"/>
      <c r="E1471" s="177"/>
      <c r="F1471" s="177"/>
      <c r="G1471" s="177"/>
      <c r="H1471" s="178"/>
      <c r="I1471" s="178"/>
      <c r="J1471" s="178"/>
      <c r="K1471" s="178"/>
      <c r="L1471" s="178"/>
    </row>
    <row r="1472" spans="1:12" outlineLevel="1" x14ac:dyDescent="0.2">
      <c r="A1472" s="78">
        <v>1464</v>
      </c>
      <c r="B1472" s="154"/>
      <c r="C1472" s="177"/>
      <c r="D1472" s="177"/>
      <c r="E1472" s="177"/>
      <c r="F1472" s="177"/>
      <c r="G1472" s="177"/>
      <c r="H1472" s="178"/>
      <c r="I1472" s="178"/>
      <c r="J1472" s="178"/>
      <c r="K1472" s="178"/>
      <c r="L1472" s="178"/>
    </row>
    <row r="1473" spans="1:12" outlineLevel="1" x14ac:dyDescent="0.2">
      <c r="A1473" s="78">
        <v>1465</v>
      </c>
      <c r="B1473" s="154"/>
      <c r="C1473" s="177"/>
      <c r="D1473" s="177"/>
      <c r="E1473" s="177"/>
      <c r="F1473" s="177"/>
      <c r="G1473" s="177"/>
      <c r="H1473" s="178"/>
      <c r="I1473" s="178"/>
      <c r="J1473" s="178"/>
      <c r="K1473" s="178"/>
      <c r="L1473" s="178"/>
    </row>
    <row r="1474" spans="1:12" outlineLevel="1" x14ac:dyDescent="0.2">
      <c r="A1474" s="78">
        <v>1466</v>
      </c>
      <c r="B1474" s="154"/>
      <c r="C1474" s="177"/>
      <c r="D1474" s="177"/>
      <c r="E1474" s="177"/>
      <c r="F1474" s="177"/>
      <c r="G1474" s="177"/>
      <c r="H1474" s="178"/>
      <c r="I1474" s="178"/>
      <c r="J1474" s="178"/>
      <c r="K1474" s="178"/>
      <c r="L1474" s="178"/>
    </row>
    <row r="1475" spans="1:12" outlineLevel="1" x14ac:dyDescent="0.2">
      <c r="A1475" s="78">
        <v>1467</v>
      </c>
      <c r="B1475" s="154"/>
      <c r="C1475" s="177"/>
      <c r="D1475" s="177"/>
      <c r="E1475" s="177"/>
      <c r="F1475" s="177"/>
      <c r="G1475" s="177"/>
      <c r="H1475" s="178"/>
      <c r="I1475" s="178"/>
      <c r="J1475" s="178"/>
      <c r="K1475" s="178"/>
      <c r="L1475" s="178"/>
    </row>
    <row r="1476" spans="1:12" outlineLevel="1" x14ac:dyDescent="0.2">
      <c r="A1476" s="78">
        <v>1468</v>
      </c>
      <c r="B1476" s="154"/>
      <c r="C1476" s="177"/>
      <c r="D1476" s="177"/>
      <c r="E1476" s="177"/>
      <c r="F1476" s="177"/>
      <c r="G1476" s="177"/>
      <c r="H1476" s="178"/>
      <c r="I1476" s="178"/>
      <c r="J1476" s="178"/>
      <c r="K1476" s="178"/>
      <c r="L1476" s="178"/>
    </row>
    <row r="1477" spans="1:12" outlineLevel="1" x14ac:dyDescent="0.2">
      <c r="A1477" s="78">
        <v>1469</v>
      </c>
      <c r="B1477" s="154"/>
      <c r="C1477" s="177"/>
      <c r="D1477" s="177"/>
      <c r="E1477" s="177"/>
      <c r="F1477" s="177"/>
      <c r="G1477" s="177"/>
      <c r="H1477" s="178"/>
      <c r="I1477" s="178"/>
      <c r="J1477" s="178"/>
      <c r="K1477" s="178"/>
      <c r="L1477" s="178"/>
    </row>
    <row r="1478" spans="1:12" outlineLevel="1" x14ac:dyDescent="0.2">
      <c r="A1478" s="78">
        <v>1470</v>
      </c>
      <c r="B1478" s="154"/>
      <c r="C1478" s="177"/>
      <c r="D1478" s="177"/>
      <c r="E1478" s="177"/>
      <c r="F1478" s="177"/>
      <c r="G1478" s="177"/>
      <c r="H1478" s="178"/>
      <c r="I1478" s="178"/>
      <c r="J1478" s="178"/>
      <c r="K1478" s="178"/>
      <c r="L1478" s="178"/>
    </row>
    <row r="1479" spans="1:12" outlineLevel="1" x14ac:dyDescent="0.2">
      <c r="A1479" s="78">
        <v>1471</v>
      </c>
      <c r="B1479" s="154"/>
      <c r="C1479" s="177"/>
      <c r="D1479" s="177"/>
      <c r="E1479" s="177"/>
      <c r="F1479" s="177"/>
      <c r="G1479" s="177"/>
      <c r="H1479" s="178"/>
      <c r="I1479" s="178"/>
      <c r="J1479" s="178"/>
      <c r="K1479" s="178"/>
      <c r="L1479" s="178"/>
    </row>
    <row r="1480" spans="1:12" outlineLevel="1" x14ac:dyDescent="0.2">
      <c r="A1480" s="78">
        <v>1472</v>
      </c>
      <c r="B1480" s="154"/>
      <c r="C1480" s="177"/>
      <c r="D1480" s="177"/>
      <c r="E1480" s="177"/>
      <c r="F1480" s="177"/>
      <c r="G1480" s="177"/>
      <c r="H1480" s="178"/>
      <c r="I1480" s="178"/>
      <c r="J1480" s="178"/>
      <c r="K1480" s="178"/>
      <c r="L1480" s="178"/>
    </row>
    <row r="1481" spans="1:12" outlineLevel="1" x14ac:dyDescent="0.2">
      <c r="A1481" s="78">
        <v>1473</v>
      </c>
      <c r="B1481" s="154"/>
      <c r="C1481" s="177"/>
      <c r="D1481" s="177"/>
      <c r="E1481" s="177"/>
      <c r="F1481" s="177"/>
      <c r="G1481" s="177"/>
      <c r="H1481" s="178"/>
      <c r="I1481" s="178"/>
      <c r="J1481" s="178"/>
      <c r="K1481" s="178"/>
      <c r="L1481" s="178"/>
    </row>
    <row r="1482" spans="1:12" outlineLevel="1" x14ac:dyDescent="0.2">
      <c r="A1482" s="78">
        <v>1474</v>
      </c>
      <c r="B1482" s="154"/>
      <c r="C1482" s="177"/>
      <c r="D1482" s="177"/>
      <c r="E1482" s="177"/>
      <c r="F1482" s="177"/>
      <c r="G1482" s="177"/>
      <c r="H1482" s="178"/>
      <c r="I1482" s="178"/>
      <c r="J1482" s="178"/>
      <c r="K1482" s="178"/>
      <c r="L1482" s="178"/>
    </row>
    <row r="1483" spans="1:12" outlineLevel="1" x14ac:dyDescent="0.2">
      <c r="A1483" s="78">
        <v>1475</v>
      </c>
      <c r="B1483" s="154"/>
      <c r="C1483" s="177"/>
      <c r="D1483" s="177"/>
      <c r="E1483" s="177"/>
      <c r="F1483" s="177"/>
      <c r="G1483" s="177"/>
      <c r="H1483" s="178"/>
      <c r="I1483" s="178"/>
      <c r="J1483" s="178"/>
      <c r="K1483" s="178"/>
      <c r="L1483" s="178"/>
    </row>
    <row r="1484" spans="1:12" outlineLevel="1" x14ac:dyDescent="0.2">
      <c r="A1484" s="78">
        <v>1476</v>
      </c>
      <c r="B1484" s="154"/>
      <c r="C1484" s="177"/>
      <c r="D1484" s="177"/>
      <c r="E1484" s="177"/>
      <c r="F1484" s="177"/>
      <c r="G1484" s="177"/>
      <c r="H1484" s="178"/>
      <c r="I1484" s="178"/>
      <c r="J1484" s="178"/>
      <c r="K1484" s="178"/>
      <c r="L1484" s="178"/>
    </row>
    <row r="1485" spans="1:12" outlineLevel="1" x14ac:dyDescent="0.2">
      <c r="A1485" s="78">
        <v>1477</v>
      </c>
      <c r="B1485" s="154"/>
      <c r="C1485" s="177"/>
      <c r="D1485" s="177"/>
      <c r="E1485" s="177"/>
      <c r="F1485" s="177"/>
      <c r="G1485" s="177"/>
      <c r="H1485" s="178"/>
      <c r="I1485" s="178"/>
      <c r="J1485" s="178"/>
      <c r="K1485" s="178"/>
      <c r="L1485" s="178"/>
    </row>
    <row r="1486" spans="1:12" outlineLevel="1" x14ac:dyDescent="0.2">
      <c r="A1486" s="78">
        <v>1478</v>
      </c>
      <c r="B1486" s="154"/>
      <c r="C1486" s="177"/>
      <c r="D1486" s="177"/>
      <c r="E1486" s="177"/>
      <c r="F1486" s="177"/>
      <c r="G1486" s="177"/>
      <c r="H1486" s="178"/>
      <c r="I1486" s="178"/>
      <c r="J1486" s="178"/>
      <c r="K1486" s="178"/>
      <c r="L1486" s="178"/>
    </row>
    <row r="1487" spans="1:12" outlineLevel="1" x14ac:dyDescent="0.2">
      <c r="A1487" s="78">
        <v>1479</v>
      </c>
      <c r="B1487" s="154"/>
      <c r="C1487" s="177"/>
      <c r="D1487" s="177"/>
      <c r="E1487" s="177"/>
      <c r="F1487" s="177"/>
      <c r="G1487" s="177"/>
      <c r="H1487" s="178"/>
      <c r="I1487" s="178"/>
      <c r="J1487" s="178"/>
      <c r="K1487" s="178"/>
      <c r="L1487" s="178"/>
    </row>
    <row r="1488" spans="1:12" outlineLevel="1" x14ac:dyDescent="0.2">
      <c r="A1488" s="78">
        <v>1480</v>
      </c>
      <c r="B1488" s="154"/>
      <c r="C1488" s="177"/>
      <c r="D1488" s="177"/>
      <c r="E1488" s="177"/>
      <c r="F1488" s="177"/>
      <c r="G1488" s="177"/>
      <c r="H1488" s="178"/>
      <c r="I1488" s="178"/>
      <c r="J1488" s="178"/>
      <c r="K1488" s="178"/>
      <c r="L1488" s="178"/>
    </row>
    <row r="1489" spans="1:12" outlineLevel="1" x14ac:dyDescent="0.2">
      <c r="A1489" s="78">
        <v>1481</v>
      </c>
      <c r="B1489" s="154"/>
      <c r="C1489" s="177"/>
      <c r="D1489" s="177"/>
      <c r="E1489" s="177"/>
      <c r="F1489" s="177"/>
      <c r="G1489" s="177"/>
      <c r="H1489" s="178"/>
      <c r="I1489" s="178"/>
      <c r="J1489" s="178"/>
      <c r="K1489" s="178"/>
      <c r="L1489" s="178"/>
    </row>
    <row r="1490" spans="1:12" outlineLevel="1" x14ac:dyDescent="0.2">
      <c r="A1490" s="78">
        <v>1482</v>
      </c>
      <c r="B1490" s="154"/>
      <c r="C1490" s="177"/>
      <c r="D1490" s="177"/>
      <c r="E1490" s="177"/>
      <c r="F1490" s="177"/>
      <c r="G1490" s="177"/>
      <c r="H1490" s="178"/>
      <c r="I1490" s="178"/>
      <c r="J1490" s="178"/>
      <c r="K1490" s="178"/>
      <c r="L1490" s="178"/>
    </row>
    <row r="1491" spans="1:12" outlineLevel="1" x14ac:dyDescent="0.2">
      <c r="A1491" s="78">
        <v>1483</v>
      </c>
      <c r="B1491" s="154"/>
      <c r="C1491" s="177"/>
      <c r="D1491" s="177"/>
      <c r="E1491" s="177"/>
      <c r="F1491" s="177"/>
      <c r="G1491" s="177"/>
      <c r="H1491" s="178"/>
      <c r="I1491" s="178"/>
      <c r="J1491" s="178"/>
      <c r="K1491" s="178"/>
      <c r="L1491" s="178"/>
    </row>
    <row r="1492" spans="1:12" outlineLevel="1" x14ac:dyDescent="0.2">
      <c r="A1492" s="78">
        <v>1484</v>
      </c>
      <c r="B1492" s="154"/>
      <c r="C1492" s="177"/>
      <c r="D1492" s="177"/>
      <c r="E1492" s="177"/>
      <c r="F1492" s="177"/>
      <c r="G1492" s="177"/>
      <c r="H1492" s="178"/>
      <c r="I1492" s="178"/>
      <c r="J1492" s="178"/>
      <c r="K1492" s="178"/>
      <c r="L1492" s="178"/>
    </row>
    <row r="1493" spans="1:12" outlineLevel="1" x14ac:dyDescent="0.2">
      <c r="A1493" s="78">
        <v>1485</v>
      </c>
      <c r="B1493" s="154"/>
      <c r="C1493" s="177"/>
      <c r="D1493" s="177"/>
      <c r="E1493" s="177"/>
      <c r="F1493" s="177"/>
      <c r="G1493" s="177"/>
      <c r="H1493" s="178"/>
      <c r="I1493" s="178"/>
      <c r="J1493" s="178"/>
      <c r="K1493" s="178"/>
      <c r="L1493" s="178"/>
    </row>
    <row r="1494" spans="1:12" outlineLevel="1" x14ac:dyDescent="0.2">
      <c r="A1494" s="78">
        <v>1486</v>
      </c>
      <c r="B1494" s="154"/>
      <c r="C1494" s="177"/>
      <c r="D1494" s="177"/>
      <c r="E1494" s="177"/>
      <c r="F1494" s="177"/>
      <c r="G1494" s="177"/>
      <c r="H1494" s="178"/>
      <c r="I1494" s="178"/>
      <c r="J1494" s="178"/>
      <c r="K1494" s="178"/>
      <c r="L1494" s="178"/>
    </row>
    <row r="1495" spans="1:12" outlineLevel="1" x14ac:dyDescent="0.2">
      <c r="A1495" s="78">
        <v>1487</v>
      </c>
      <c r="B1495" s="154"/>
      <c r="C1495" s="177"/>
      <c r="D1495" s="177"/>
      <c r="E1495" s="177"/>
      <c r="F1495" s="177"/>
      <c r="G1495" s="177"/>
      <c r="H1495" s="178"/>
      <c r="I1495" s="178"/>
      <c r="J1495" s="178"/>
      <c r="K1495" s="178"/>
      <c r="L1495" s="178"/>
    </row>
    <row r="1496" spans="1:12" outlineLevel="1" x14ac:dyDescent="0.2">
      <c r="A1496" s="78">
        <v>1488</v>
      </c>
      <c r="B1496" s="154"/>
      <c r="C1496" s="177"/>
      <c r="D1496" s="177"/>
      <c r="E1496" s="177"/>
      <c r="F1496" s="177"/>
      <c r="G1496" s="177"/>
      <c r="H1496" s="178"/>
      <c r="I1496" s="178"/>
      <c r="J1496" s="178"/>
      <c r="K1496" s="178"/>
      <c r="L1496" s="178"/>
    </row>
    <row r="1497" spans="1:12" outlineLevel="1" x14ac:dyDescent="0.2">
      <c r="A1497" s="78">
        <v>1489</v>
      </c>
      <c r="B1497" s="154"/>
      <c r="C1497" s="177"/>
      <c r="D1497" s="177"/>
      <c r="E1497" s="177"/>
      <c r="F1497" s="177"/>
      <c r="G1497" s="177"/>
      <c r="H1497" s="178"/>
      <c r="I1497" s="178"/>
      <c r="J1497" s="178"/>
      <c r="K1497" s="178"/>
      <c r="L1497" s="178"/>
    </row>
    <row r="1498" spans="1:12" outlineLevel="1" x14ac:dyDescent="0.2">
      <c r="A1498" s="78">
        <v>1490</v>
      </c>
      <c r="B1498" s="154"/>
      <c r="C1498" s="177"/>
      <c r="D1498" s="177"/>
      <c r="E1498" s="177"/>
      <c r="F1498" s="177"/>
      <c r="G1498" s="177"/>
      <c r="H1498" s="178"/>
      <c r="I1498" s="178"/>
      <c r="J1498" s="178"/>
      <c r="K1498" s="178"/>
      <c r="L1498" s="178"/>
    </row>
    <row r="1499" spans="1:12" outlineLevel="1" x14ac:dyDescent="0.2">
      <c r="A1499" s="78">
        <v>1491</v>
      </c>
      <c r="B1499" s="154"/>
      <c r="C1499" s="177"/>
      <c r="D1499" s="177"/>
      <c r="E1499" s="177"/>
      <c r="F1499" s="177"/>
      <c r="G1499" s="177"/>
      <c r="H1499" s="178"/>
      <c r="I1499" s="178"/>
      <c r="J1499" s="178"/>
      <c r="K1499" s="178"/>
      <c r="L1499" s="178"/>
    </row>
    <row r="1500" spans="1:12" outlineLevel="1" x14ac:dyDescent="0.2">
      <c r="A1500" s="78">
        <v>1492</v>
      </c>
      <c r="B1500" s="154"/>
      <c r="C1500" s="177"/>
      <c r="D1500" s="177"/>
      <c r="E1500" s="177"/>
      <c r="F1500" s="177"/>
      <c r="G1500" s="177"/>
      <c r="H1500" s="178"/>
      <c r="I1500" s="178"/>
      <c r="J1500" s="178"/>
      <c r="K1500" s="178"/>
      <c r="L1500" s="178"/>
    </row>
    <row r="1501" spans="1:12" outlineLevel="1" x14ac:dyDescent="0.2">
      <c r="A1501" s="78">
        <v>1493</v>
      </c>
      <c r="B1501" s="154"/>
      <c r="C1501" s="177"/>
      <c r="D1501" s="177"/>
      <c r="E1501" s="177"/>
      <c r="F1501" s="177"/>
      <c r="G1501" s="177"/>
      <c r="H1501" s="178"/>
      <c r="I1501" s="178"/>
      <c r="J1501" s="178"/>
      <c r="K1501" s="178"/>
      <c r="L1501" s="178"/>
    </row>
    <row r="1502" spans="1:12" outlineLevel="1" x14ac:dyDescent="0.2">
      <c r="A1502" s="78">
        <v>1494</v>
      </c>
      <c r="B1502" s="154"/>
      <c r="C1502" s="177"/>
      <c r="D1502" s="177"/>
      <c r="E1502" s="177"/>
      <c r="F1502" s="177"/>
      <c r="G1502" s="177"/>
      <c r="H1502" s="178"/>
      <c r="I1502" s="178"/>
      <c r="J1502" s="178"/>
      <c r="K1502" s="178"/>
      <c r="L1502" s="178"/>
    </row>
    <row r="1503" spans="1:12" outlineLevel="1" x14ac:dyDescent="0.2">
      <c r="A1503" s="78">
        <v>1495</v>
      </c>
      <c r="B1503" s="154"/>
      <c r="C1503" s="177"/>
      <c r="D1503" s="177"/>
      <c r="E1503" s="177"/>
      <c r="F1503" s="177"/>
      <c r="G1503" s="177"/>
      <c r="H1503" s="178"/>
      <c r="I1503" s="178"/>
      <c r="J1503" s="178"/>
      <c r="K1503" s="178"/>
      <c r="L1503" s="178"/>
    </row>
    <row r="1504" spans="1:12" outlineLevel="1" x14ac:dyDescent="0.2">
      <c r="A1504" s="78">
        <v>1496</v>
      </c>
      <c r="B1504" s="154"/>
      <c r="C1504" s="177"/>
      <c r="D1504" s="177"/>
      <c r="E1504" s="177"/>
      <c r="F1504" s="177"/>
      <c r="G1504" s="177"/>
      <c r="H1504" s="178"/>
      <c r="I1504" s="178"/>
      <c r="J1504" s="178"/>
      <c r="K1504" s="178"/>
      <c r="L1504" s="178"/>
    </row>
    <row r="1505" spans="1:12" outlineLevel="1" x14ac:dyDescent="0.2">
      <c r="A1505" s="78">
        <v>1497</v>
      </c>
      <c r="B1505" s="154"/>
      <c r="C1505" s="177"/>
      <c r="D1505" s="177"/>
      <c r="E1505" s="177"/>
      <c r="F1505" s="177"/>
      <c r="G1505" s="177"/>
      <c r="H1505" s="178"/>
      <c r="I1505" s="178"/>
      <c r="J1505" s="178"/>
      <c r="K1505" s="178"/>
      <c r="L1505" s="178"/>
    </row>
    <row r="1506" spans="1:12" outlineLevel="1" x14ac:dyDescent="0.2">
      <c r="A1506" s="78">
        <v>1498</v>
      </c>
      <c r="B1506" s="154"/>
      <c r="C1506" s="177"/>
      <c r="D1506" s="177"/>
      <c r="E1506" s="177"/>
      <c r="F1506" s="177"/>
      <c r="G1506" s="177"/>
      <c r="H1506" s="178"/>
      <c r="I1506" s="178"/>
      <c r="J1506" s="178"/>
      <c r="K1506" s="178"/>
      <c r="L1506" s="178"/>
    </row>
    <row r="1507" spans="1:12" outlineLevel="1" x14ac:dyDescent="0.2">
      <c r="A1507" s="78">
        <v>1499</v>
      </c>
      <c r="B1507" s="154"/>
      <c r="C1507" s="177"/>
      <c r="D1507" s="177"/>
      <c r="E1507" s="177"/>
      <c r="F1507" s="177"/>
      <c r="G1507" s="177"/>
      <c r="H1507" s="178"/>
      <c r="I1507" s="178"/>
      <c r="J1507" s="178"/>
      <c r="K1507" s="178"/>
      <c r="L1507" s="178"/>
    </row>
    <row r="1508" spans="1:12" outlineLevel="1" x14ac:dyDescent="0.2">
      <c r="A1508" s="78">
        <v>1500</v>
      </c>
      <c r="B1508" s="154"/>
      <c r="C1508" s="177"/>
      <c r="D1508" s="177"/>
      <c r="E1508" s="177"/>
      <c r="F1508" s="177"/>
      <c r="G1508" s="177"/>
      <c r="H1508" s="178"/>
      <c r="I1508" s="178"/>
      <c r="J1508" s="178"/>
      <c r="K1508" s="178"/>
      <c r="L1508" s="178"/>
    </row>
    <row r="1509" spans="1:12" outlineLevel="1" x14ac:dyDescent="0.2">
      <c r="A1509" s="78">
        <v>1501</v>
      </c>
      <c r="B1509" s="154"/>
      <c r="C1509" s="177"/>
      <c r="D1509" s="177"/>
      <c r="E1509" s="177"/>
      <c r="F1509" s="177"/>
      <c r="G1509" s="177"/>
      <c r="H1509" s="178"/>
      <c r="I1509" s="178"/>
      <c r="J1509" s="178"/>
      <c r="K1509" s="178"/>
      <c r="L1509" s="178"/>
    </row>
    <row r="1510" spans="1:12" outlineLevel="1" x14ac:dyDescent="0.2">
      <c r="A1510" s="78">
        <v>1502</v>
      </c>
      <c r="B1510" s="154"/>
      <c r="C1510" s="177"/>
      <c r="D1510" s="177"/>
      <c r="E1510" s="177"/>
      <c r="F1510" s="177"/>
      <c r="G1510" s="177"/>
      <c r="H1510" s="178"/>
      <c r="I1510" s="178"/>
      <c r="J1510" s="178"/>
      <c r="K1510" s="178"/>
      <c r="L1510" s="178"/>
    </row>
    <row r="1511" spans="1:12" outlineLevel="1" x14ac:dyDescent="0.2">
      <c r="A1511" s="78">
        <v>1503</v>
      </c>
      <c r="B1511" s="154"/>
      <c r="C1511" s="177"/>
      <c r="D1511" s="177"/>
      <c r="E1511" s="177"/>
      <c r="F1511" s="177"/>
      <c r="G1511" s="177"/>
      <c r="H1511" s="178"/>
      <c r="I1511" s="178"/>
      <c r="J1511" s="178"/>
      <c r="K1511" s="178"/>
      <c r="L1511" s="178"/>
    </row>
    <row r="1512" spans="1:12" outlineLevel="1" x14ac:dyDescent="0.2">
      <c r="A1512" s="78">
        <v>1504</v>
      </c>
      <c r="B1512" s="154"/>
      <c r="C1512" s="177"/>
      <c r="D1512" s="177"/>
      <c r="E1512" s="177"/>
      <c r="F1512" s="177"/>
      <c r="G1512" s="177"/>
      <c r="H1512" s="178"/>
      <c r="I1512" s="178"/>
      <c r="J1512" s="178"/>
      <c r="K1512" s="178"/>
      <c r="L1512" s="178"/>
    </row>
    <row r="1513" spans="1:12" outlineLevel="1" x14ac:dyDescent="0.2">
      <c r="A1513" s="78">
        <v>1505</v>
      </c>
      <c r="B1513" s="154"/>
      <c r="C1513" s="177"/>
      <c r="D1513" s="177"/>
      <c r="E1513" s="177"/>
      <c r="F1513" s="177"/>
      <c r="G1513" s="177"/>
      <c r="H1513" s="178"/>
      <c r="I1513" s="178"/>
      <c r="J1513" s="178"/>
      <c r="K1513" s="178"/>
      <c r="L1513" s="178"/>
    </row>
    <row r="1514" spans="1:12" outlineLevel="1" x14ac:dyDescent="0.2">
      <c r="A1514" s="78">
        <v>1506</v>
      </c>
      <c r="B1514" s="154"/>
      <c r="C1514" s="177"/>
      <c r="D1514" s="177"/>
      <c r="E1514" s="177"/>
      <c r="F1514" s="177"/>
      <c r="G1514" s="177"/>
      <c r="H1514" s="178"/>
      <c r="I1514" s="178"/>
      <c r="J1514" s="178"/>
      <c r="K1514" s="178"/>
      <c r="L1514" s="178"/>
    </row>
    <row r="1515" spans="1:12" outlineLevel="1" x14ac:dyDescent="0.2">
      <c r="A1515" s="78">
        <v>1507</v>
      </c>
      <c r="B1515" s="154"/>
      <c r="C1515" s="177"/>
      <c r="D1515" s="177"/>
      <c r="E1515" s="177"/>
      <c r="F1515" s="177"/>
      <c r="G1515" s="177"/>
      <c r="H1515" s="178"/>
      <c r="I1515" s="178"/>
      <c r="J1515" s="178"/>
      <c r="K1515" s="178"/>
      <c r="L1515" s="178"/>
    </row>
    <row r="1516" spans="1:12" outlineLevel="1" x14ac:dyDescent="0.2">
      <c r="A1516" s="78">
        <v>1508</v>
      </c>
      <c r="B1516" s="154"/>
      <c r="C1516" s="177"/>
      <c r="D1516" s="177"/>
      <c r="E1516" s="177"/>
      <c r="F1516" s="177"/>
      <c r="G1516" s="177"/>
      <c r="H1516" s="178"/>
      <c r="I1516" s="178"/>
      <c r="J1516" s="178"/>
      <c r="K1516" s="178"/>
      <c r="L1516" s="178"/>
    </row>
    <row r="1517" spans="1:12" outlineLevel="1" x14ac:dyDescent="0.2">
      <c r="A1517" s="78">
        <v>1509</v>
      </c>
      <c r="B1517" s="154"/>
      <c r="C1517" s="177"/>
      <c r="D1517" s="177"/>
      <c r="E1517" s="177"/>
      <c r="F1517" s="177"/>
      <c r="G1517" s="177"/>
      <c r="H1517" s="178"/>
      <c r="I1517" s="178"/>
      <c r="J1517" s="178"/>
      <c r="K1517" s="178"/>
      <c r="L1517" s="178"/>
    </row>
    <row r="1518" spans="1:12" outlineLevel="1" x14ac:dyDescent="0.2">
      <c r="A1518" s="78">
        <v>1510</v>
      </c>
      <c r="B1518" s="154"/>
      <c r="C1518" s="177"/>
      <c r="D1518" s="177"/>
      <c r="E1518" s="177"/>
      <c r="F1518" s="177"/>
      <c r="G1518" s="177"/>
      <c r="H1518" s="178"/>
      <c r="I1518" s="178"/>
      <c r="J1518" s="178"/>
      <c r="K1518" s="178"/>
      <c r="L1518" s="178"/>
    </row>
    <row r="1519" spans="1:12" outlineLevel="1" x14ac:dyDescent="0.2">
      <c r="A1519" s="78">
        <v>1511</v>
      </c>
      <c r="B1519" s="154"/>
      <c r="C1519" s="177"/>
      <c r="D1519" s="177"/>
      <c r="E1519" s="177"/>
      <c r="F1519" s="177"/>
      <c r="G1519" s="177"/>
      <c r="H1519" s="178"/>
      <c r="I1519" s="178"/>
      <c r="J1519" s="178"/>
      <c r="K1519" s="178"/>
      <c r="L1519" s="178"/>
    </row>
    <row r="1520" spans="1:12" outlineLevel="1" x14ac:dyDescent="0.2">
      <c r="A1520" s="78">
        <v>1512</v>
      </c>
      <c r="B1520" s="154"/>
      <c r="C1520" s="177"/>
      <c r="D1520" s="177"/>
      <c r="E1520" s="177"/>
      <c r="F1520" s="177"/>
      <c r="G1520" s="177"/>
      <c r="H1520" s="178"/>
      <c r="I1520" s="178"/>
      <c r="J1520" s="178"/>
      <c r="K1520" s="178"/>
      <c r="L1520" s="178"/>
    </row>
    <row r="1521" spans="1:12" outlineLevel="1" x14ac:dyDescent="0.2">
      <c r="A1521" s="78">
        <v>1513</v>
      </c>
      <c r="B1521" s="154"/>
      <c r="C1521" s="177"/>
      <c r="D1521" s="177"/>
      <c r="E1521" s="177"/>
      <c r="F1521" s="177"/>
      <c r="G1521" s="177"/>
      <c r="H1521" s="178"/>
      <c r="I1521" s="178"/>
      <c r="J1521" s="178"/>
      <c r="K1521" s="178"/>
      <c r="L1521" s="178"/>
    </row>
    <row r="1522" spans="1:12" outlineLevel="1" x14ac:dyDescent="0.2">
      <c r="A1522" s="78">
        <v>1514</v>
      </c>
      <c r="B1522" s="154"/>
      <c r="C1522" s="177"/>
      <c r="D1522" s="177"/>
      <c r="E1522" s="177"/>
      <c r="F1522" s="177"/>
      <c r="G1522" s="177"/>
      <c r="H1522" s="178"/>
      <c r="I1522" s="178"/>
      <c r="J1522" s="178"/>
      <c r="K1522" s="178"/>
      <c r="L1522" s="178"/>
    </row>
    <row r="1523" spans="1:12" outlineLevel="1" x14ac:dyDescent="0.2">
      <c r="A1523" s="78">
        <v>1515</v>
      </c>
      <c r="B1523" s="154"/>
      <c r="C1523" s="177"/>
      <c r="D1523" s="177"/>
      <c r="E1523" s="177"/>
      <c r="F1523" s="177"/>
      <c r="G1523" s="177"/>
      <c r="H1523" s="178"/>
      <c r="I1523" s="178"/>
      <c r="J1523" s="178"/>
      <c r="K1523" s="178"/>
      <c r="L1523" s="178"/>
    </row>
    <row r="1524" spans="1:12" outlineLevel="1" x14ac:dyDescent="0.2">
      <c r="A1524" s="78">
        <v>1516</v>
      </c>
      <c r="B1524" s="154"/>
      <c r="C1524" s="177"/>
      <c r="D1524" s="177"/>
      <c r="E1524" s="177"/>
      <c r="F1524" s="177"/>
      <c r="G1524" s="177"/>
      <c r="H1524" s="178"/>
      <c r="I1524" s="178"/>
      <c r="J1524" s="178"/>
      <c r="K1524" s="178"/>
      <c r="L1524" s="178"/>
    </row>
    <row r="1525" spans="1:12" outlineLevel="1" x14ac:dyDescent="0.2">
      <c r="A1525" s="78">
        <v>1517</v>
      </c>
      <c r="B1525" s="154"/>
      <c r="C1525" s="177"/>
      <c r="D1525" s="177"/>
      <c r="E1525" s="177"/>
      <c r="F1525" s="177"/>
      <c r="G1525" s="177"/>
      <c r="H1525" s="178"/>
      <c r="I1525" s="178"/>
      <c r="J1525" s="178"/>
      <c r="K1525" s="178"/>
      <c r="L1525" s="178"/>
    </row>
    <row r="1526" spans="1:12" outlineLevel="1" x14ac:dyDescent="0.2">
      <c r="A1526" s="78">
        <v>1518</v>
      </c>
      <c r="B1526" s="154"/>
      <c r="C1526" s="177"/>
      <c r="D1526" s="177"/>
      <c r="E1526" s="177"/>
      <c r="F1526" s="177"/>
      <c r="G1526" s="177"/>
      <c r="H1526" s="178"/>
      <c r="I1526" s="178"/>
      <c r="J1526" s="178"/>
      <c r="K1526" s="178"/>
      <c r="L1526" s="178"/>
    </row>
    <row r="1527" spans="1:12" outlineLevel="1" x14ac:dyDescent="0.2">
      <c r="A1527" s="78">
        <v>1519</v>
      </c>
      <c r="B1527" s="154"/>
      <c r="C1527" s="177"/>
      <c r="D1527" s="177"/>
      <c r="E1527" s="177"/>
      <c r="F1527" s="177"/>
      <c r="G1527" s="177"/>
      <c r="H1527" s="178"/>
      <c r="I1527" s="178"/>
      <c r="J1527" s="178"/>
      <c r="K1527" s="178"/>
      <c r="L1527" s="178"/>
    </row>
    <row r="1528" spans="1:12" outlineLevel="1" x14ac:dyDescent="0.2">
      <c r="A1528" s="78">
        <v>1520</v>
      </c>
      <c r="B1528" s="154"/>
      <c r="C1528" s="177"/>
      <c r="D1528" s="177"/>
      <c r="E1528" s="177"/>
      <c r="F1528" s="177"/>
      <c r="G1528" s="177"/>
      <c r="H1528" s="178"/>
      <c r="I1528" s="178"/>
      <c r="J1528" s="178"/>
      <c r="K1528" s="178"/>
      <c r="L1528" s="178"/>
    </row>
    <row r="1529" spans="1:12" outlineLevel="1" x14ac:dyDescent="0.2">
      <c r="A1529" s="78">
        <v>1521</v>
      </c>
      <c r="B1529" s="154"/>
      <c r="C1529" s="177"/>
      <c r="D1529" s="177"/>
      <c r="E1529" s="177"/>
      <c r="F1529" s="177"/>
      <c r="G1529" s="177"/>
      <c r="H1529" s="178"/>
      <c r="I1529" s="178"/>
      <c r="J1529" s="178"/>
      <c r="K1529" s="178"/>
      <c r="L1529" s="178"/>
    </row>
    <row r="1530" spans="1:12" outlineLevel="1" x14ac:dyDescent="0.2">
      <c r="A1530" s="78">
        <v>1522</v>
      </c>
      <c r="B1530" s="154"/>
      <c r="C1530" s="177"/>
      <c r="D1530" s="177"/>
      <c r="E1530" s="177"/>
      <c r="F1530" s="177"/>
      <c r="G1530" s="177"/>
      <c r="H1530" s="178"/>
      <c r="I1530" s="178"/>
      <c r="J1530" s="178"/>
      <c r="K1530" s="178"/>
      <c r="L1530" s="178"/>
    </row>
    <row r="1531" spans="1:12" outlineLevel="1" x14ac:dyDescent="0.2">
      <c r="A1531" s="78">
        <v>1523</v>
      </c>
      <c r="B1531" s="154"/>
      <c r="C1531" s="177"/>
      <c r="D1531" s="177"/>
      <c r="E1531" s="177"/>
      <c r="F1531" s="177"/>
      <c r="G1531" s="177"/>
      <c r="H1531" s="178"/>
      <c r="I1531" s="178"/>
      <c r="J1531" s="178"/>
      <c r="K1531" s="178"/>
      <c r="L1531" s="178"/>
    </row>
    <row r="1532" spans="1:12" outlineLevel="1" x14ac:dyDescent="0.2">
      <c r="A1532" s="78">
        <v>1524</v>
      </c>
      <c r="B1532" s="154"/>
      <c r="C1532" s="177"/>
      <c r="D1532" s="177"/>
      <c r="E1532" s="177"/>
      <c r="F1532" s="177"/>
      <c r="G1532" s="177"/>
      <c r="H1532" s="178"/>
      <c r="I1532" s="178"/>
      <c r="J1532" s="178"/>
      <c r="K1532" s="178"/>
      <c r="L1532" s="178"/>
    </row>
    <row r="1533" spans="1:12" outlineLevel="1" x14ac:dyDescent="0.2">
      <c r="A1533" s="78">
        <v>1525</v>
      </c>
      <c r="B1533" s="154"/>
      <c r="C1533" s="177"/>
      <c r="D1533" s="177"/>
      <c r="E1533" s="177"/>
      <c r="F1533" s="177"/>
      <c r="G1533" s="177"/>
      <c r="H1533" s="178"/>
      <c r="I1533" s="178"/>
      <c r="J1533" s="178"/>
      <c r="K1533" s="178"/>
      <c r="L1533" s="178"/>
    </row>
    <row r="1534" spans="1:12" outlineLevel="1" x14ac:dyDescent="0.2">
      <c r="A1534" s="78">
        <v>1526</v>
      </c>
      <c r="B1534" s="154"/>
      <c r="C1534" s="177"/>
      <c r="D1534" s="177"/>
      <c r="E1534" s="177"/>
      <c r="F1534" s="177"/>
      <c r="G1534" s="177"/>
      <c r="H1534" s="178"/>
      <c r="I1534" s="178"/>
      <c r="J1534" s="178"/>
      <c r="K1534" s="178"/>
      <c r="L1534" s="178"/>
    </row>
    <row r="1535" spans="1:12" outlineLevel="1" x14ac:dyDescent="0.2">
      <c r="A1535" s="78">
        <v>1527</v>
      </c>
      <c r="B1535" s="154"/>
      <c r="C1535" s="177"/>
      <c r="D1535" s="177"/>
      <c r="E1535" s="177"/>
      <c r="F1535" s="177"/>
      <c r="G1535" s="177"/>
      <c r="H1535" s="178"/>
      <c r="I1535" s="178"/>
      <c r="J1535" s="178"/>
      <c r="K1535" s="178"/>
      <c r="L1535" s="178"/>
    </row>
    <row r="1536" spans="1:12" outlineLevel="1" x14ac:dyDescent="0.2">
      <c r="A1536" s="78">
        <v>1528</v>
      </c>
      <c r="B1536" s="154"/>
      <c r="C1536" s="177"/>
      <c r="D1536" s="177"/>
      <c r="E1536" s="177"/>
      <c r="F1536" s="177"/>
      <c r="G1536" s="177"/>
      <c r="H1536" s="178"/>
      <c r="I1536" s="178"/>
      <c r="J1536" s="178"/>
      <c r="K1536" s="178"/>
      <c r="L1536" s="178"/>
    </row>
    <row r="1537" spans="1:12" outlineLevel="1" x14ac:dyDescent="0.2">
      <c r="A1537" s="78">
        <v>1529</v>
      </c>
      <c r="B1537" s="154"/>
      <c r="C1537" s="177"/>
      <c r="D1537" s="177"/>
      <c r="E1537" s="177"/>
      <c r="F1537" s="177"/>
      <c r="G1537" s="177"/>
      <c r="H1537" s="178"/>
      <c r="I1537" s="178"/>
      <c r="J1537" s="178"/>
      <c r="K1537" s="178"/>
      <c r="L1537" s="178"/>
    </row>
    <row r="1538" spans="1:12" outlineLevel="1" x14ac:dyDescent="0.2">
      <c r="A1538" s="78">
        <v>1530</v>
      </c>
      <c r="B1538" s="154"/>
      <c r="C1538" s="177"/>
      <c r="D1538" s="177"/>
      <c r="E1538" s="177"/>
      <c r="F1538" s="177"/>
      <c r="G1538" s="177"/>
      <c r="H1538" s="178"/>
      <c r="I1538" s="178"/>
      <c r="J1538" s="178"/>
      <c r="K1538" s="178"/>
      <c r="L1538" s="178"/>
    </row>
    <row r="1539" spans="1:12" outlineLevel="1" x14ac:dyDescent="0.2">
      <c r="A1539" s="78">
        <v>1531</v>
      </c>
      <c r="B1539" s="154"/>
      <c r="C1539" s="177"/>
      <c r="D1539" s="177"/>
      <c r="E1539" s="177"/>
      <c r="F1539" s="177"/>
      <c r="G1539" s="177"/>
      <c r="H1539" s="178"/>
      <c r="I1539" s="178"/>
      <c r="J1539" s="178"/>
      <c r="K1539" s="178"/>
      <c r="L1539" s="178"/>
    </row>
    <row r="1540" spans="1:12" outlineLevel="1" x14ac:dyDescent="0.2">
      <c r="A1540" s="78">
        <v>1532</v>
      </c>
      <c r="B1540" s="154"/>
      <c r="C1540" s="177"/>
      <c r="D1540" s="177"/>
      <c r="E1540" s="177"/>
      <c r="F1540" s="177"/>
      <c r="G1540" s="177"/>
      <c r="H1540" s="178"/>
      <c r="I1540" s="178"/>
      <c r="J1540" s="178"/>
      <c r="K1540" s="178"/>
      <c r="L1540" s="178"/>
    </row>
    <row r="1541" spans="1:12" outlineLevel="1" x14ac:dyDescent="0.2">
      <c r="A1541" s="78">
        <v>1533</v>
      </c>
      <c r="B1541" s="154"/>
      <c r="C1541" s="177"/>
      <c r="D1541" s="177"/>
      <c r="E1541" s="177"/>
      <c r="F1541" s="177"/>
      <c r="G1541" s="177"/>
      <c r="H1541" s="178"/>
      <c r="I1541" s="178"/>
      <c r="J1541" s="178"/>
      <c r="K1541" s="178"/>
      <c r="L1541" s="178"/>
    </row>
    <row r="1542" spans="1:12" outlineLevel="1" x14ac:dyDescent="0.2">
      <c r="A1542" s="78">
        <v>1534</v>
      </c>
      <c r="B1542" s="154"/>
      <c r="C1542" s="177"/>
      <c r="D1542" s="177"/>
      <c r="E1542" s="177"/>
      <c r="F1542" s="177"/>
      <c r="G1542" s="177"/>
      <c r="H1542" s="178"/>
      <c r="I1542" s="178"/>
      <c r="J1542" s="178"/>
      <c r="K1542" s="178"/>
      <c r="L1542" s="178"/>
    </row>
    <row r="1543" spans="1:12" outlineLevel="1" x14ac:dyDescent="0.2">
      <c r="A1543" s="78">
        <v>1535</v>
      </c>
      <c r="B1543" s="154"/>
      <c r="C1543" s="177"/>
      <c r="D1543" s="177"/>
      <c r="E1543" s="177"/>
      <c r="F1543" s="177"/>
      <c r="G1543" s="177"/>
      <c r="H1543" s="178"/>
      <c r="I1543" s="178"/>
      <c r="J1543" s="178"/>
      <c r="K1543" s="178"/>
      <c r="L1543" s="178"/>
    </row>
    <row r="1544" spans="1:12" outlineLevel="1" x14ac:dyDescent="0.2">
      <c r="A1544" s="78">
        <v>1536</v>
      </c>
      <c r="B1544" s="154"/>
      <c r="C1544" s="177"/>
      <c r="D1544" s="177"/>
      <c r="E1544" s="177"/>
      <c r="F1544" s="177"/>
      <c r="G1544" s="177"/>
      <c r="H1544" s="178"/>
      <c r="I1544" s="178"/>
      <c r="J1544" s="178"/>
      <c r="K1544" s="178"/>
      <c r="L1544" s="178"/>
    </row>
    <row r="1545" spans="1:12" outlineLevel="1" x14ac:dyDescent="0.2">
      <c r="A1545" s="78">
        <v>1537</v>
      </c>
      <c r="B1545" s="154"/>
      <c r="C1545" s="177"/>
      <c r="D1545" s="177"/>
      <c r="E1545" s="177"/>
      <c r="F1545" s="177"/>
      <c r="G1545" s="177"/>
      <c r="H1545" s="178"/>
      <c r="I1545" s="178"/>
      <c r="J1545" s="178"/>
      <c r="K1545" s="178"/>
      <c r="L1545" s="178"/>
    </row>
    <row r="1546" spans="1:12" outlineLevel="1" x14ac:dyDescent="0.2">
      <c r="A1546" s="78">
        <v>1538</v>
      </c>
      <c r="B1546" s="154"/>
      <c r="C1546" s="177"/>
      <c r="D1546" s="177"/>
      <c r="E1546" s="177"/>
      <c r="F1546" s="177"/>
      <c r="G1546" s="177"/>
      <c r="H1546" s="178"/>
      <c r="I1546" s="178"/>
      <c r="J1546" s="178"/>
      <c r="K1546" s="178"/>
      <c r="L1546" s="178"/>
    </row>
    <row r="1547" spans="1:12" outlineLevel="1" x14ac:dyDescent="0.2">
      <c r="A1547" s="78">
        <v>1539</v>
      </c>
      <c r="B1547" s="154"/>
      <c r="C1547" s="177"/>
      <c r="D1547" s="177"/>
      <c r="E1547" s="177"/>
      <c r="F1547" s="177"/>
      <c r="G1547" s="177"/>
      <c r="H1547" s="178"/>
      <c r="I1547" s="178"/>
      <c r="J1547" s="178"/>
      <c r="K1547" s="178"/>
      <c r="L1547" s="178"/>
    </row>
    <row r="1548" spans="1:12" outlineLevel="1" x14ac:dyDescent="0.2">
      <c r="A1548" s="78">
        <v>1540</v>
      </c>
      <c r="B1548" s="154"/>
      <c r="C1548" s="177"/>
      <c r="D1548" s="177"/>
      <c r="E1548" s="177"/>
      <c r="F1548" s="177"/>
      <c r="G1548" s="177"/>
      <c r="H1548" s="178"/>
      <c r="I1548" s="178"/>
      <c r="J1548" s="178"/>
      <c r="K1548" s="178"/>
      <c r="L1548" s="178"/>
    </row>
    <row r="1549" spans="1:12" outlineLevel="1" x14ac:dyDescent="0.2">
      <c r="A1549" s="78">
        <v>1541</v>
      </c>
      <c r="B1549" s="154"/>
      <c r="C1549" s="177"/>
      <c r="D1549" s="177"/>
      <c r="E1549" s="177"/>
      <c r="F1549" s="177"/>
      <c r="G1549" s="177"/>
      <c r="H1549" s="178"/>
      <c r="I1549" s="178"/>
      <c r="J1549" s="178"/>
      <c r="K1549" s="178"/>
      <c r="L1549" s="178"/>
    </row>
    <row r="1550" spans="1:12" outlineLevel="1" x14ac:dyDescent="0.2">
      <c r="A1550" s="78">
        <v>1542</v>
      </c>
      <c r="B1550" s="154"/>
      <c r="C1550" s="177"/>
      <c r="D1550" s="177"/>
      <c r="E1550" s="177"/>
      <c r="F1550" s="177"/>
      <c r="G1550" s="177"/>
      <c r="H1550" s="178"/>
      <c r="I1550" s="178"/>
      <c r="J1550" s="178"/>
      <c r="K1550" s="178"/>
      <c r="L1550" s="178"/>
    </row>
    <row r="1551" spans="1:12" outlineLevel="1" x14ac:dyDescent="0.2">
      <c r="A1551" s="78">
        <v>1543</v>
      </c>
      <c r="B1551" s="154"/>
      <c r="C1551" s="177"/>
      <c r="D1551" s="177"/>
      <c r="E1551" s="177"/>
      <c r="F1551" s="177"/>
      <c r="G1551" s="177"/>
      <c r="H1551" s="178"/>
      <c r="I1551" s="178"/>
      <c r="J1551" s="178"/>
      <c r="K1551" s="178"/>
      <c r="L1551" s="178"/>
    </row>
    <row r="1552" spans="1:12" outlineLevel="1" x14ac:dyDescent="0.2">
      <c r="A1552" s="78">
        <v>1544</v>
      </c>
      <c r="B1552" s="154"/>
      <c r="C1552" s="177"/>
      <c r="D1552" s="177"/>
      <c r="E1552" s="177"/>
      <c r="F1552" s="177"/>
      <c r="G1552" s="177"/>
      <c r="H1552" s="178"/>
      <c r="I1552" s="178"/>
      <c r="J1552" s="178"/>
      <c r="K1552" s="178"/>
      <c r="L1552" s="178"/>
    </row>
    <row r="1553" spans="1:12" outlineLevel="1" x14ac:dyDescent="0.2">
      <c r="A1553" s="78">
        <v>1545</v>
      </c>
      <c r="B1553" s="154"/>
      <c r="C1553" s="177"/>
      <c r="D1553" s="177"/>
      <c r="E1553" s="177"/>
      <c r="F1553" s="177"/>
      <c r="G1553" s="177"/>
      <c r="H1553" s="178"/>
      <c r="I1553" s="178"/>
      <c r="J1553" s="178"/>
      <c r="K1553" s="178"/>
      <c r="L1553" s="178"/>
    </row>
    <row r="1554" spans="1:12" outlineLevel="1" x14ac:dyDescent="0.2">
      <c r="A1554" s="78">
        <v>1546</v>
      </c>
      <c r="B1554" s="154"/>
      <c r="C1554" s="177"/>
      <c r="D1554" s="177"/>
      <c r="E1554" s="177"/>
      <c r="F1554" s="177"/>
      <c r="G1554" s="177"/>
      <c r="H1554" s="178"/>
      <c r="I1554" s="178"/>
      <c r="J1554" s="178"/>
      <c r="K1554" s="178"/>
      <c r="L1554" s="178"/>
    </row>
    <row r="1555" spans="1:12" outlineLevel="1" x14ac:dyDescent="0.2">
      <c r="A1555" s="78">
        <v>1547</v>
      </c>
      <c r="B1555" s="154"/>
      <c r="C1555" s="177"/>
      <c r="D1555" s="177"/>
      <c r="E1555" s="177"/>
      <c r="F1555" s="177"/>
      <c r="G1555" s="177"/>
      <c r="H1555" s="178"/>
      <c r="I1555" s="178"/>
      <c r="J1555" s="178"/>
      <c r="K1555" s="178"/>
      <c r="L1555" s="178"/>
    </row>
    <row r="1556" spans="1:12" outlineLevel="1" x14ac:dyDescent="0.2">
      <c r="A1556" s="78">
        <v>1548</v>
      </c>
      <c r="B1556" s="154"/>
      <c r="C1556" s="177"/>
      <c r="D1556" s="177"/>
      <c r="E1556" s="177"/>
      <c r="F1556" s="177"/>
      <c r="G1556" s="177"/>
      <c r="H1556" s="178"/>
      <c r="I1556" s="178"/>
      <c r="J1556" s="178"/>
      <c r="K1556" s="178"/>
      <c r="L1556" s="178"/>
    </row>
    <row r="1557" spans="1:12" outlineLevel="1" x14ac:dyDescent="0.2">
      <c r="A1557" s="78">
        <v>1549</v>
      </c>
      <c r="B1557" s="154"/>
      <c r="C1557" s="177"/>
      <c r="D1557" s="177"/>
      <c r="E1557" s="177"/>
      <c r="F1557" s="177"/>
      <c r="G1557" s="177"/>
      <c r="H1557" s="178"/>
      <c r="I1557" s="178"/>
      <c r="J1557" s="178"/>
      <c r="K1557" s="178"/>
      <c r="L1557" s="178"/>
    </row>
    <row r="1558" spans="1:12" outlineLevel="1" x14ac:dyDescent="0.2">
      <c r="A1558" s="78">
        <v>1550</v>
      </c>
      <c r="B1558" s="154"/>
      <c r="C1558" s="177"/>
      <c r="D1558" s="177"/>
      <c r="E1558" s="177"/>
      <c r="F1558" s="177"/>
      <c r="G1558" s="177"/>
      <c r="H1558" s="178"/>
      <c r="I1558" s="178"/>
      <c r="J1558" s="178"/>
      <c r="K1558" s="178"/>
      <c r="L1558" s="178"/>
    </row>
    <row r="1559" spans="1:12" outlineLevel="1" x14ac:dyDescent="0.2">
      <c r="A1559" s="78">
        <v>1551</v>
      </c>
      <c r="B1559" s="154"/>
      <c r="C1559" s="177"/>
      <c r="D1559" s="177"/>
      <c r="E1559" s="177"/>
      <c r="F1559" s="177"/>
      <c r="G1559" s="177"/>
      <c r="H1559" s="178"/>
      <c r="I1559" s="178"/>
      <c r="J1559" s="178"/>
      <c r="K1559" s="178"/>
      <c r="L1559" s="178"/>
    </row>
    <row r="1560" spans="1:12" outlineLevel="1" x14ac:dyDescent="0.2">
      <c r="A1560" s="78">
        <v>1552</v>
      </c>
      <c r="B1560" s="154"/>
      <c r="C1560" s="177"/>
      <c r="D1560" s="177"/>
      <c r="E1560" s="177"/>
      <c r="F1560" s="177"/>
      <c r="G1560" s="177"/>
      <c r="H1560" s="178"/>
      <c r="I1560" s="178"/>
      <c r="J1560" s="178"/>
      <c r="K1560" s="178"/>
      <c r="L1560" s="178"/>
    </row>
    <row r="1561" spans="1:12" outlineLevel="1" x14ac:dyDescent="0.2">
      <c r="A1561" s="78">
        <v>1553</v>
      </c>
      <c r="B1561" s="154"/>
      <c r="C1561" s="177"/>
      <c r="D1561" s="177"/>
      <c r="E1561" s="177"/>
      <c r="F1561" s="177"/>
      <c r="G1561" s="177"/>
      <c r="H1561" s="178"/>
      <c r="I1561" s="178"/>
      <c r="J1561" s="178"/>
      <c r="K1561" s="178"/>
      <c r="L1561" s="178"/>
    </row>
    <row r="1562" spans="1:12" outlineLevel="1" x14ac:dyDescent="0.2">
      <c r="A1562" s="78">
        <v>1554</v>
      </c>
      <c r="B1562" s="154"/>
      <c r="C1562" s="177"/>
      <c r="D1562" s="177"/>
      <c r="E1562" s="177"/>
      <c r="F1562" s="177"/>
      <c r="G1562" s="177"/>
      <c r="H1562" s="178"/>
      <c r="I1562" s="178"/>
      <c r="J1562" s="178"/>
      <c r="K1562" s="178"/>
      <c r="L1562" s="178"/>
    </row>
    <row r="1563" spans="1:12" outlineLevel="1" x14ac:dyDescent="0.2">
      <c r="A1563" s="78">
        <v>1555</v>
      </c>
      <c r="B1563" s="154"/>
      <c r="C1563" s="177"/>
      <c r="D1563" s="177"/>
      <c r="E1563" s="177"/>
      <c r="F1563" s="177"/>
      <c r="G1563" s="177"/>
      <c r="H1563" s="178"/>
      <c r="I1563" s="178"/>
      <c r="J1563" s="178"/>
      <c r="K1563" s="178"/>
      <c r="L1563" s="178"/>
    </row>
    <row r="1564" spans="1:12" outlineLevel="1" x14ac:dyDescent="0.2">
      <c r="A1564" s="78">
        <v>1556</v>
      </c>
      <c r="B1564" s="154"/>
      <c r="C1564" s="177"/>
      <c r="D1564" s="177"/>
      <c r="E1564" s="177"/>
      <c r="F1564" s="177"/>
      <c r="G1564" s="177"/>
      <c r="H1564" s="178"/>
      <c r="I1564" s="178"/>
      <c r="J1564" s="178"/>
      <c r="K1564" s="178"/>
      <c r="L1564" s="178"/>
    </row>
    <row r="1565" spans="1:12" outlineLevel="1" x14ac:dyDescent="0.2">
      <c r="A1565" s="78">
        <v>1557</v>
      </c>
      <c r="B1565" s="154"/>
      <c r="C1565" s="177"/>
      <c r="D1565" s="177"/>
      <c r="E1565" s="177"/>
      <c r="F1565" s="177"/>
      <c r="G1565" s="177"/>
      <c r="H1565" s="178"/>
      <c r="I1565" s="178"/>
      <c r="J1565" s="178"/>
      <c r="K1565" s="178"/>
      <c r="L1565" s="178"/>
    </row>
    <row r="1566" spans="1:12" outlineLevel="1" x14ac:dyDescent="0.2">
      <c r="A1566" s="78">
        <v>1558</v>
      </c>
      <c r="B1566" s="154"/>
      <c r="C1566" s="177"/>
      <c r="D1566" s="177"/>
      <c r="E1566" s="177"/>
      <c r="F1566" s="177"/>
      <c r="G1566" s="177"/>
      <c r="H1566" s="178"/>
      <c r="I1566" s="178"/>
      <c r="J1566" s="178"/>
      <c r="K1566" s="178"/>
      <c r="L1566" s="178"/>
    </row>
    <row r="1567" spans="1:12" outlineLevel="1" x14ac:dyDescent="0.2">
      <c r="A1567" s="78">
        <v>1559</v>
      </c>
      <c r="B1567" s="154"/>
      <c r="C1567" s="177"/>
      <c r="D1567" s="177"/>
      <c r="E1567" s="177"/>
      <c r="F1567" s="177"/>
      <c r="G1567" s="177"/>
      <c r="H1567" s="178"/>
      <c r="I1567" s="178"/>
      <c r="J1567" s="178"/>
      <c r="K1567" s="178"/>
      <c r="L1567" s="178"/>
    </row>
    <row r="1568" spans="1:12" outlineLevel="1" x14ac:dyDescent="0.2">
      <c r="A1568" s="78">
        <v>1560</v>
      </c>
      <c r="B1568" s="154"/>
      <c r="C1568" s="177"/>
      <c r="D1568" s="177"/>
      <c r="E1568" s="177"/>
      <c r="F1568" s="177"/>
      <c r="G1568" s="177"/>
      <c r="H1568" s="178"/>
      <c r="I1568" s="178"/>
      <c r="J1568" s="178"/>
      <c r="K1568" s="178"/>
      <c r="L1568" s="178"/>
    </row>
    <row r="1569" spans="1:12" outlineLevel="1" x14ac:dyDescent="0.2">
      <c r="A1569" s="78">
        <v>1561</v>
      </c>
      <c r="B1569" s="154"/>
      <c r="C1569" s="177"/>
      <c r="D1569" s="177"/>
      <c r="E1569" s="177"/>
      <c r="F1569" s="177"/>
      <c r="G1569" s="177"/>
      <c r="H1569" s="178"/>
      <c r="I1569" s="178"/>
      <c r="J1569" s="178"/>
      <c r="K1569" s="178"/>
      <c r="L1569" s="178"/>
    </row>
    <row r="1570" spans="1:12" outlineLevel="1" x14ac:dyDescent="0.2">
      <c r="A1570" s="78">
        <v>1562</v>
      </c>
      <c r="B1570" s="154"/>
      <c r="C1570" s="177"/>
      <c r="D1570" s="177"/>
      <c r="E1570" s="177"/>
      <c r="F1570" s="177"/>
      <c r="G1570" s="177"/>
      <c r="H1570" s="178"/>
      <c r="I1570" s="178"/>
      <c r="J1570" s="178"/>
      <c r="K1570" s="178"/>
      <c r="L1570" s="178"/>
    </row>
    <row r="1571" spans="1:12" outlineLevel="1" x14ac:dyDescent="0.2">
      <c r="A1571" s="78">
        <v>1563</v>
      </c>
      <c r="B1571" s="154"/>
      <c r="C1571" s="177"/>
      <c r="D1571" s="177"/>
      <c r="E1571" s="177"/>
      <c r="F1571" s="177"/>
      <c r="G1571" s="177"/>
      <c r="H1571" s="178"/>
      <c r="I1571" s="178"/>
      <c r="J1571" s="178"/>
      <c r="K1571" s="178"/>
      <c r="L1571" s="178"/>
    </row>
    <row r="1572" spans="1:12" outlineLevel="1" x14ac:dyDescent="0.2">
      <c r="A1572" s="78">
        <v>1564</v>
      </c>
      <c r="B1572" s="154"/>
      <c r="C1572" s="177"/>
      <c r="D1572" s="177"/>
      <c r="E1572" s="177"/>
      <c r="F1572" s="177"/>
      <c r="G1572" s="177"/>
      <c r="H1572" s="178"/>
      <c r="I1572" s="178"/>
      <c r="J1572" s="178"/>
      <c r="K1572" s="178"/>
      <c r="L1572" s="178"/>
    </row>
    <row r="1573" spans="1:12" outlineLevel="1" x14ac:dyDescent="0.2">
      <c r="A1573" s="78">
        <v>1565</v>
      </c>
      <c r="B1573" s="154"/>
      <c r="C1573" s="177"/>
      <c r="D1573" s="177"/>
      <c r="E1573" s="177"/>
      <c r="F1573" s="177"/>
      <c r="G1573" s="177"/>
      <c r="H1573" s="178"/>
      <c r="I1573" s="178"/>
      <c r="J1573" s="178"/>
      <c r="K1573" s="178"/>
      <c r="L1573" s="178"/>
    </row>
    <row r="1574" spans="1:12" outlineLevel="1" x14ac:dyDescent="0.2">
      <c r="A1574" s="78">
        <v>1566</v>
      </c>
      <c r="B1574" s="154"/>
      <c r="C1574" s="177"/>
      <c r="D1574" s="177"/>
      <c r="E1574" s="177"/>
      <c r="F1574" s="177"/>
      <c r="G1574" s="177"/>
      <c r="H1574" s="178"/>
      <c r="I1574" s="178"/>
      <c r="J1574" s="178"/>
      <c r="K1574" s="178"/>
      <c r="L1574" s="178"/>
    </row>
    <row r="1575" spans="1:12" outlineLevel="1" x14ac:dyDescent="0.2">
      <c r="A1575" s="78">
        <v>1567</v>
      </c>
      <c r="B1575" s="154"/>
      <c r="C1575" s="177"/>
      <c r="D1575" s="177"/>
      <c r="E1575" s="177"/>
      <c r="F1575" s="177"/>
      <c r="G1575" s="177"/>
      <c r="H1575" s="178"/>
      <c r="I1575" s="178"/>
      <c r="J1575" s="178"/>
      <c r="K1575" s="178"/>
      <c r="L1575" s="178"/>
    </row>
    <row r="1576" spans="1:12" outlineLevel="1" x14ac:dyDescent="0.2">
      <c r="A1576" s="78">
        <v>1568</v>
      </c>
      <c r="B1576" s="154"/>
      <c r="C1576" s="177"/>
      <c r="D1576" s="177"/>
      <c r="E1576" s="177"/>
      <c r="F1576" s="177"/>
      <c r="G1576" s="177"/>
      <c r="H1576" s="178"/>
      <c r="I1576" s="178"/>
      <c r="J1576" s="178"/>
      <c r="K1576" s="178"/>
      <c r="L1576" s="178"/>
    </row>
    <row r="1577" spans="1:12" outlineLevel="1" x14ac:dyDescent="0.2">
      <c r="A1577" s="78">
        <v>1569</v>
      </c>
      <c r="B1577" s="154"/>
      <c r="C1577" s="177"/>
      <c r="D1577" s="177"/>
      <c r="E1577" s="177"/>
      <c r="F1577" s="177"/>
      <c r="G1577" s="177"/>
      <c r="H1577" s="178"/>
      <c r="I1577" s="178"/>
      <c r="J1577" s="178"/>
      <c r="K1577" s="178"/>
      <c r="L1577" s="178"/>
    </row>
    <row r="1578" spans="1:12" outlineLevel="1" x14ac:dyDescent="0.2">
      <c r="A1578" s="78">
        <v>1570</v>
      </c>
      <c r="B1578" s="154"/>
      <c r="C1578" s="177"/>
      <c r="D1578" s="177"/>
      <c r="E1578" s="177"/>
      <c r="F1578" s="177"/>
      <c r="G1578" s="177"/>
      <c r="H1578" s="178"/>
      <c r="I1578" s="178"/>
      <c r="J1578" s="178"/>
      <c r="K1578" s="178"/>
      <c r="L1578" s="178"/>
    </row>
    <row r="1579" spans="1:12" outlineLevel="1" x14ac:dyDescent="0.2">
      <c r="A1579" s="78">
        <v>1571</v>
      </c>
      <c r="B1579" s="154"/>
      <c r="C1579" s="177"/>
      <c r="D1579" s="177"/>
      <c r="E1579" s="177"/>
      <c r="F1579" s="177"/>
      <c r="G1579" s="177"/>
      <c r="H1579" s="178"/>
      <c r="I1579" s="178"/>
      <c r="J1579" s="178"/>
      <c r="K1579" s="178"/>
      <c r="L1579" s="178"/>
    </row>
    <row r="1580" spans="1:12" outlineLevel="1" x14ac:dyDescent="0.2">
      <c r="A1580" s="78">
        <v>1572</v>
      </c>
      <c r="B1580" s="154"/>
      <c r="C1580" s="177"/>
      <c r="D1580" s="177"/>
      <c r="E1580" s="177"/>
      <c r="F1580" s="177"/>
      <c r="G1580" s="177"/>
      <c r="H1580" s="178"/>
      <c r="I1580" s="178"/>
      <c r="J1580" s="178"/>
      <c r="K1580" s="178"/>
      <c r="L1580" s="178"/>
    </row>
    <row r="1581" spans="1:12" outlineLevel="1" x14ac:dyDescent="0.2">
      <c r="A1581" s="78">
        <v>1573</v>
      </c>
      <c r="B1581" s="154"/>
      <c r="C1581" s="177"/>
      <c r="D1581" s="177"/>
      <c r="E1581" s="177"/>
      <c r="F1581" s="177"/>
      <c r="G1581" s="177"/>
      <c r="H1581" s="178"/>
      <c r="I1581" s="178"/>
      <c r="J1581" s="178"/>
      <c r="K1581" s="178"/>
      <c r="L1581" s="178"/>
    </row>
    <row r="1582" spans="1:12" outlineLevel="1" x14ac:dyDescent="0.2">
      <c r="A1582" s="78">
        <v>1574</v>
      </c>
      <c r="B1582" s="154"/>
      <c r="C1582" s="177"/>
      <c r="D1582" s="177"/>
      <c r="E1582" s="177"/>
      <c r="F1582" s="177"/>
      <c r="G1582" s="177"/>
      <c r="H1582" s="178"/>
      <c r="I1582" s="178"/>
      <c r="J1582" s="178"/>
      <c r="K1582" s="178"/>
      <c r="L1582" s="178"/>
    </row>
    <row r="1583" spans="1:12" outlineLevel="1" x14ac:dyDescent="0.2">
      <c r="A1583" s="78">
        <v>1575</v>
      </c>
      <c r="B1583" s="154"/>
      <c r="C1583" s="177"/>
      <c r="D1583" s="177"/>
      <c r="E1583" s="177"/>
      <c r="F1583" s="177"/>
      <c r="G1583" s="177"/>
      <c r="H1583" s="178"/>
      <c r="I1583" s="178"/>
      <c r="J1583" s="178"/>
      <c r="K1583" s="178"/>
      <c r="L1583" s="178"/>
    </row>
    <row r="1584" spans="1:12" outlineLevel="1" x14ac:dyDescent="0.2">
      <c r="A1584" s="78">
        <v>1576</v>
      </c>
      <c r="B1584" s="154"/>
      <c r="C1584" s="177"/>
      <c r="D1584" s="177"/>
      <c r="E1584" s="177"/>
      <c r="F1584" s="177"/>
      <c r="G1584" s="177"/>
      <c r="H1584" s="178"/>
      <c r="I1584" s="178"/>
      <c r="J1584" s="178"/>
      <c r="K1584" s="178"/>
      <c r="L1584" s="178"/>
    </row>
    <row r="1585" spans="1:12" outlineLevel="1" x14ac:dyDescent="0.2">
      <c r="A1585" s="78">
        <v>1577</v>
      </c>
      <c r="B1585" s="154"/>
      <c r="C1585" s="177"/>
      <c r="D1585" s="177"/>
      <c r="E1585" s="177"/>
      <c r="F1585" s="177"/>
      <c r="G1585" s="177"/>
      <c r="H1585" s="178"/>
      <c r="I1585" s="178"/>
      <c r="J1585" s="178"/>
      <c r="K1585" s="178"/>
      <c r="L1585" s="178"/>
    </row>
    <row r="1586" spans="1:12" outlineLevel="1" x14ac:dyDescent="0.2">
      <c r="A1586" s="78">
        <v>1578</v>
      </c>
      <c r="B1586" s="154"/>
      <c r="C1586" s="177"/>
      <c r="D1586" s="177"/>
      <c r="E1586" s="177"/>
      <c r="F1586" s="177"/>
      <c r="G1586" s="177"/>
      <c r="H1586" s="178"/>
      <c r="I1586" s="178"/>
      <c r="J1586" s="178"/>
      <c r="K1586" s="178"/>
      <c r="L1586" s="178"/>
    </row>
    <row r="1587" spans="1:12" outlineLevel="1" x14ac:dyDescent="0.2">
      <c r="A1587" s="78">
        <v>1579</v>
      </c>
      <c r="B1587" s="154"/>
      <c r="C1587" s="177"/>
      <c r="D1587" s="177"/>
      <c r="E1587" s="177"/>
      <c r="F1587" s="177"/>
      <c r="G1587" s="177"/>
      <c r="H1587" s="178"/>
      <c r="I1587" s="178"/>
      <c r="J1587" s="178"/>
      <c r="K1587" s="178"/>
      <c r="L1587" s="178"/>
    </row>
    <row r="1588" spans="1:12" outlineLevel="1" x14ac:dyDescent="0.2">
      <c r="A1588" s="78">
        <v>1580</v>
      </c>
      <c r="B1588" s="154"/>
      <c r="C1588" s="177"/>
      <c r="D1588" s="177"/>
      <c r="E1588" s="177"/>
      <c r="F1588" s="177"/>
      <c r="G1588" s="177"/>
      <c r="H1588" s="178"/>
      <c r="I1588" s="178"/>
      <c r="J1588" s="178"/>
      <c r="K1588" s="178"/>
      <c r="L1588" s="178"/>
    </row>
    <row r="1589" spans="1:12" outlineLevel="1" x14ac:dyDescent="0.2">
      <c r="A1589" s="78">
        <v>1581</v>
      </c>
      <c r="B1589" s="154"/>
      <c r="C1589" s="177"/>
      <c r="D1589" s="177"/>
      <c r="E1589" s="177"/>
      <c r="F1589" s="177"/>
      <c r="G1589" s="177"/>
      <c r="H1589" s="178"/>
      <c r="I1589" s="178"/>
      <c r="J1589" s="178"/>
      <c r="K1589" s="178"/>
      <c r="L1589" s="178"/>
    </row>
    <row r="1590" spans="1:12" outlineLevel="1" x14ac:dyDescent="0.2">
      <c r="A1590" s="78">
        <v>1582</v>
      </c>
      <c r="B1590" s="154"/>
      <c r="C1590" s="177"/>
      <c r="D1590" s="177"/>
      <c r="E1590" s="177"/>
      <c r="F1590" s="177"/>
      <c r="G1590" s="177"/>
      <c r="H1590" s="178"/>
      <c r="I1590" s="178"/>
      <c r="J1590" s="178"/>
      <c r="K1590" s="178"/>
      <c r="L1590" s="178"/>
    </row>
    <row r="1591" spans="1:12" outlineLevel="1" x14ac:dyDescent="0.2">
      <c r="A1591" s="78">
        <v>1583</v>
      </c>
      <c r="B1591" s="154"/>
      <c r="C1591" s="177"/>
      <c r="D1591" s="177"/>
      <c r="E1591" s="177"/>
      <c r="F1591" s="177"/>
      <c r="G1591" s="177"/>
      <c r="H1591" s="178"/>
      <c r="I1591" s="178"/>
      <c r="J1591" s="178"/>
      <c r="K1591" s="178"/>
      <c r="L1591" s="178"/>
    </row>
    <row r="1592" spans="1:12" outlineLevel="1" x14ac:dyDescent="0.2">
      <c r="A1592" s="78">
        <v>1584</v>
      </c>
      <c r="B1592" s="154"/>
      <c r="C1592" s="177"/>
      <c r="D1592" s="177"/>
      <c r="E1592" s="177"/>
      <c r="F1592" s="177"/>
      <c r="G1592" s="177"/>
      <c r="H1592" s="178"/>
      <c r="I1592" s="178"/>
      <c r="J1592" s="178"/>
      <c r="K1592" s="178"/>
      <c r="L1592" s="178"/>
    </row>
    <row r="1593" spans="1:12" outlineLevel="1" x14ac:dyDescent="0.2">
      <c r="A1593" s="78">
        <v>1585</v>
      </c>
      <c r="B1593" s="154"/>
      <c r="C1593" s="177"/>
      <c r="D1593" s="177"/>
      <c r="E1593" s="177"/>
      <c r="F1593" s="177"/>
      <c r="G1593" s="177"/>
      <c r="H1593" s="178"/>
      <c r="I1593" s="178"/>
      <c r="J1593" s="178"/>
      <c r="K1593" s="178"/>
      <c r="L1593" s="178"/>
    </row>
    <row r="1594" spans="1:12" outlineLevel="1" x14ac:dyDescent="0.2">
      <c r="A1594" s="78">
        <v>1586</v>
      </c>
      <c r="B1594" s="154"/>
      <c r="C1594" s="177"/>
      <c r="D1594" s="177"/>
      <c r="E1594" s="177"/>
      <c r="F1594" s="177"/>
      <c r="G1594" s="177"/>
      <c r="H1594" s="178"/>
      <c r="I1594" s="178"/>
      <c r="J1594" s="178"/>
      <c r="K1594" s="178"/>
      <c r="L1594" s="178"/>
    </row>
    <row r="1595" spans="1:12" outlineLevel="1" x14ac:dyDescent="0.2">
      <c r="A1595" s="78">
        <v>1587</v>
      </c>
      <c r="B1595" s="154"/>
      <c r="C1595" s="177"/>
      <c r="D1595" s="177"/>
      <c r="E1595" s="177"/>
      <c r="F1595" s="177"/>
      <c r="G1595" s="177"/>
      <c r="H1595" s="178"/>
      <c r="I1595" s="178"/>
      <c r="J1595" s="178"/>
      <c r="K1595" s="178"/>
      <c r="L1595" s="178"/>
    </row>
    <row r="1596" spans="1:12" outlineLevel="1" x14ac:dyDescent="0.2">
      <c r="A1596" s="78">
        <v>1588</v>
      </c>
      <c r="B1596" s="154"/>
      <c r="C1596" s="177"/>
      <c r="D1596" s="177"/>
      <c r="E1596" s="177"/>
      <c r="F1596" s="177"/>
      <c r="G1596" s="177"/>
      <c r="H1596" s="178"/>
      <c r="I1596" s="178"/>
      <c r="J1596" s="178"/>
      <c r="K1596" s="178"/>
      <c r="L1596" s="178"/>
    </row>
    <row r="1597" spans="1:12" outlineLevel="1" x14ac:dyDescent="0.2">
      <c r="A1597" s="78">
        <v>1589</v>
      </c>
      <c r="B1597" s="154"/>
      <c r="C1597" s="177"/>
      <c r="D1597" s="177"/>
      <c r="E1597" s="177"/>
      <c r="F1597" s="177"/>
      <c r="G1597" s="177"/>
      <c r="H1597" s="178"/>
      <c r="I1597" s="178"/>
      <c r="J1597" s="178"/>
      <c r="K1597" s="178"/>
      <c r="L1597" s="178"/>
    </row>
    <row r="1598" spans="1:12" outlineLevel="1" x14ac:dyDescent="0.2">
      <c r="A1598" s="78">
        <v>1590</v>
      </c>
      <c r="B1598" s="154"/>
      <c r="C1598" s="177"/>
      <c r="D1598" s="177"/>
      <c r="E1598" s="177"/>
      <c r="F1598" s="177"/>
      <c r="G1598" s="177"/>
      <c r="H1598" s="178"/>
      <c r="I1598" s="178"/>
      <c r="J1598" s="178"/>
      <c r="K1598" s="178"/>
      <c r="L1598" s="178"/>
    </row>
    <row r="1599" spans="1:12" outlineLevel="1" x14ac:dyDescent="0.2">
      <c r="A1599" s="78">
        <v>1591</v>
      </c>
      <c r="B1599" s="154"/>
      <c r="C1599" s="177"/>
      <c r="D1599" s="177"/>
      <c r="E1599" s="177"/>
      <c r="F1599" s="177"/>
      <c r="G1599" s="177"/>
      <c r="H1599" s="178"/>
      <c r="I1599" s="178"/>
      <c r="J1599" s="178"/>
      <c r="K1599" s="178"/>
      <c r="L1599" s="178"/>
    </row>
    <row r="1600" spans="1:12" outlineLevel="1" x14ac:dyDescent="0.2">
      <c r="A1600" s="78">
        <v>1592</v>
      </c>
      <c r="B1600" s="154"/>
      <c r="C1600" s="177"/>
      <c r="D1600" s="177"/>
      <c r="E1600" s="177"/>
      <c r="F1600" s="177"/>
      <c r="G1600" s="177"/>
      <c r="H1600" s="178"/>
      <c r="I1600" s="178"/>
      <c r="J1600" s="178"/>
      <c r="K1600" s="178"/>
      <c r="L1600" s="178"/>
    </row>
    <row r="1601" spans="1:12" outlineLevel="1" x14ac:dyDescent="0.2">
      <c r="A1601" s="78">
        <v>1593</v>
      </c>
      <c r="B1601" s="154"/>
      <c r="C1601" s="177"/>
      <c r="D1601" s="177"/>
      <c r="E1601" s="177"/>
      <c r="F1601" s="177"/>
      <c r="G1601" s="177"/>
      <c r="H1601" s="178"/>
      <c r="I1601" s="178"/>
      <c r="J1601" s="178"/>
      <c r="K1601" s="178"/>
      <c r="L1601" s="178"/>
    </row>
    <row r="1602" spans="1:12" outlineLevel="1" x14ac:dyDescent="0.2">
      <c r="A1602" s="78">
        <v>1594</v>
      </c>
      <c r="B1602" s="154"/>
      <c r="C1602" s="177"/>
      <c r="D1602" s="177"/>
      <c r="E1602" s="177"/>
      <c r="F1602" s="177"/>
      <c r="G1602" s="177"/>
      <c r="H1602" s="178"/>
      <c r="I1602" s="178"/>
      <c r="J1602" s="178"/>
      <c r="K1602" s="178"/>
      <c r="L1602" s="178"/>
    </row>
    <row r="1603" spans="1:12" outlineLevel="1" x14ac:dyDescent="0.2">
      <c r="A1603" s="78">
        <v>1595</v>
      </c>
      <c r="B1603" s="154"/>
      <c r="C1603" s="177"/>
      <c r="D1603" s="177"/>
      <c r="E1603" s="177"/>
      <c r="F1603" s="177"/>
      <c r="G1603" s="177"/>
      <c r="H1603" s="178"/>
      <c r="I1603" s="178"/>
      <c r="J1603" s="178"/>
      <c r="K1603" s="178"/>
      <c r="L1603" s="178"/>
    </row>
    <row r="1604" spans="1:12" outlineLevel="1" x14ac:dyDescent="0.2">
      <c r="A1604" s="78">
        <v>1596</v>
      </c>
      <c r="B1604" s="154"/>
      <c r="C1604" s="177"/>
      <c r="D1604" s="177"/>
      <c r="E1604" s="177"/>
      <c r="F1604" s="177"/>
      <c r="G1604" s="177"/>
      <c r="H1604" s="178"/>
      <c r="I1604" s="178"/>
      <c r="J1604" s="178"/>
      <c r="K1604" s="178"/>
      <c r="L1604" s="178"/>
    </row>
    <row r="1605" spans="1:12" outlineLevel="1" x14ac:dyDescent="0.2">
      <c r="A1605" s="78">
        <v>1597</v>
      </c>
      <c r="B1605" s="154"/>
      <c r="C1605" s="177"/>
      <c r="D1605" s="177"/>
      <c r="E1605" s="177"/>
      <c r="F1605" s="177"/>
      <c r="G1605" s="177"/>
      <c r="H1605" s="178"/>
      <c r="I1605" s="178"/>
      <c r="J1605" s="178"/>
      <c r="K1605" s="178"/>
      <c r="L1605" s="178"/>
    </row>
    <row r="1606" spans="1:12" outlineLevel="1" x14ac:dyDescent="0.2">
      <c r="A1606" s="78">
        <v>1598</v>
      </c>
      <c r="B1606" s="154"/>
      <c r="C1606" s="177"/>
      <c r="D1606" s="177"/>
      <c r="E1606" s="177"/>
      <c r="F1606" s="177"/>
      <c r="G1606" s="177"/>
      <c r="H1606" s="178"/>
      <c r="I1606" s="178"/>
      <c r="J1606" s="178"/>
      <c r="K1606" s="178"/>
      <c r="L1606" s="178"/>
    </row>
    <row r="1607" spans="1:12" outlineLevel="1" x14ac:dyDescent="0.2">
      <c r="A1607" s="78">
        <v>1599</v>
      </c>
      <c r="B1607" s="154"/>
      <c r="C1607" s="177"/>
      <c r="D1607" s="177"/>
      <c r="E1607" s="177"/>
      <c r="F1607" s="177"/>
      <c r="G1607" s="177"/>
      <c r="H1607" s="178"/>
      <c r="I1607" s="178"/>
      <c r="J1607" s="178"/>
      <c r="K1607" s="178"/>
      <c r="L1607" s="178"/>
    </row>
    <row r="1608" spans="1:12" outlineLevel="1" x14ac:dyDescent="0.2">
      <c r="A1608" s="78">
        <v>1600</v>
      </c>
      <c r="B1608" s="154"/>
      <c r="C1608" s="177"/>
      <c r="D1608" s="177"/>
      <c r="E1608" s="177"/>
      <c r="F1608" s="177"/>
      <c r="G1608" s="177"/>
      <c r="H1608" s="178"/>
      <c r="I1608" s="178"/>
      <c r="J1608" s="178"/>
      <c r="K1608" s="178"/>
      <c r="L1608" s="178"/>
    </row>
    <row r="1609" spans="1:12" outlineLevel="1" x14ac:dyDescent="0.2">
      <c r="A1609" s="78">
        <v>1601</v>
      </c>
      <c r="B1609" s="154"/>
      <c r="C1609" s="177"/>
      <c r="D1609" s="177"/>
      <c r="E1609" s="177"/>
      <c r="F1609" s="177"/>
      <c r="G1609" s="177"/>
      <c r="H1609" s="178"/>
      <c r="I1609" s="178"/>
      <c r="J1609" s="178"/>
      <c r="K1609" s="178"/>
      <c r="L1609" s="178"/>
    </row>
    <row r="1610" spans="1:12" outlineLevel="1" x14ac:dyDescent="0.2">
      <c r="A1610" s="78">
        <v>1602</v>
      </c>
      <c r="B1610" s="154"/>
      <c r="C1610" s="177"/>
      <c r="D1610" s="177"/>
      <c r="E1610" s="177"/>
      <c r="F1610" s="177"/>
      <c r="G1610" s="177"/>
      <c r="H1610" s="178"/>
      <c r="I1610" s="178"/>
      <c r="J1610" s="178"/>
      <c r="K1610" s="178"/>
      <c r="L1610" s="178"/>
    </row>
    <row r="1611" spans="1:12" outlineLevel="1" x14ac:dyDescent="0.2">
      <c r="A1611" s="78">
        <v>1603</v>
      </c>
      <c r="B1611" s="154"/>
      <c r="C1611" s="177"/>
      <c r="D1611" s="177"/>
      <c r="E1611" s="177"/>
      <c r="F1611" s="177"/>
      <c r="G1611" s="177"/>
      <c r="H1611" s="178"/>
      <c r="I1611" s="178"/>
      <c r="J1611" s="178"/>
      <c r="K1611" s="178"/>
      <c r="L1611" s="178"/>
    </row>
    <row r="1612" spans="1:12" outlineLevel="1" x14ac:dyDescent="0.2">
      <c r="A1612" s="78">
        <v>1604</v>
      </c>
      <c r="B1612" s="154"/>
      <c r="C1612" s="177"/>
      <c r="D1612" s="177"/>
      <c r="E1612" s="177"/>
      <c r="F1612" s="177"/>
      <c r="G1612" s="177"/>
      <c r="H1612" s="178"/>
      <c r="I1612" s="178"/>
      <c r="J1612" s="178"/>
      <c r="K1612" s="178"/>
      <c r="L1612" s="178"/>
    </row>
    <row r="1613" spans="1:12" outlineLevel="1" x14ac:dyDescent="0.2">
      <c r="A1613" s="78">
        <v>1605</v>
      </c>
      <c r="B1613" s="154"/>
      <c r="C1613" s="177"/>
      <c r="D1613" s="177"/>
      <c r="E1613" s="177"/>
      <c r="F1613" s="177"/>
      <c r="G1613" s="177"/>
      <c r="H1613" s="178"/>
      <c r="I1613" s="178"/>
      <c r="J1613" s="178"/>
      <c r="K1613" s="178"/>
      <c r="L1613" s="178"/>
    </row>
    <row r="1614" spans="1:12" outlineLevel="1" x14ac:dyDescent="0.2">
      <c r="A1614" s="78">
        <v>1606</v>
      </c>
      <c r="B1614" s="154"/>
      <c r="C1614" s="177"/>
      <c r="D1614" s="177"/>
      <c r="E1614" s="177"/>
      <c r="F1614" s="177"/>
      <c r="G1614" s="177"/>
      <c r="H1614" s="178"/>
      <c r="I1614" s="178"/>
      <c r="J1614" s="178"/>
      <c r="K1614" s="178"/>
      <c r="L1614" s="178"/>
    </row>
    <row r="1615" spans="1:12" outlineLevel="1" x14ac:dyDescent="0.2">
      <c r="A1615" s="78">
        <v>1607</v>
      </c>
      <c r="B1615" s="154"/>
      <c r="C1615" s="177"/>
      <c r="D1615" s="177"/>
      <c r="E1615" s="177"/>
      <c r="F1615" s="177"/>
      <c r="G1615" s="177"/>
      <c r="H1615" s="178"/>
      <c r="I1615" s="178"/>
      <c r="J1615" s="178"/>
      <c r="K1615" s="178"/>
      <c r="L1615" s="178"/>
    </row>
    <row r="1616" spans="1:12" outlineLevel="1" x14ac:dyDescent="0.2">
      <c r="A1616" s="78">
        <v>1608</v>
      </c>
      <c r="B1616" s="154"/>
      <c r="C1616" s="177"/>
      <c r="D1616" s="177"/>
      <c r="E1616" s="177"/>
      <c r="F1616" s="177"/>
      <c r="G1616" s="177"/>
      <c r="H1616" s="178"/>
      <c r="I1616" s="178"/>
      <c r="J1616" s="178"/>
      <c r="K1616" s="178"/>
      <c r="L1616" s="178"/>
    </row>
    <row r="1617" spans="1:12" outlineLevel="1" x14ac:dyDescent="0.2">
      <c r="A1617" s="78">
        <v>1609</v>
      </c>
      <c r="B1617" s="154"/>
      <c r="C1617" s="177"/>
      <c r="D1617" s="177"/>
      <c r="E1617" s="177"/>
      <c r="F1617" s="177"/>
      <c r="G1617" s="177"/>
      <c r="H1617" s="178"/>
      <c r="I1617" s="178"/>
      <c r="J1617" s="178"/>
      <c r="K1617" s="178"/>
      <c r="L1617" s="178"/>
    </row>
    <row r="1618" spans="1:12" outlineLevel="1" x14ac:dyDescent="0.2">
      <c r="A1618" s="78">
        <v>1610</v>
      </c>
      <c r="B1618" s="154"/>
      <c r="C1618" s="177"/>
      <c r="D1618" s="177"/>
      <c r="E1618" s="177"/>
      <c r="F1618" s="177"/>
      <c r="G1618" s="177"/>
      <c r="H1618" s="178"/>
      <c r="I1618" s="178"/>
      <c r="J1618" s="178"/>
      <c r="K1618" s="178"/>
      <c r="L1618" s="178"/>
    </row>
    <row r="1619" spans="1:12" outlineLevel="1" x14ac:dyDescent="0.2">
      <c r="A1619" s="78">
        <v>1611</v>
      </c>
      <c r="B1619" s="154"/>
      <c r="C1619" s="177"/>
      <c r="D1619" s="177"/>
      <c r="E1619" s="177"/>
      <c r="F1619" s="177"/>
      <c r="G1619" s="177"/>
      <c r="H1619" s="178"/>
      <c r="I1619" s="178"/>
      <c r="J1619" s="178"/>
      <c r="K1619" s="178"/>
      <c r="L1619" s="178"/>
    </row>
    <row r="1620" spans="1:12" outlineLevel="1" x14ac:dyDescent="0.2">
      <c r="A1620" s="78">
        <v>1612</v>
      </c>
      <c r="B1620" s="154"/>
      <c r="C1620" s="177"/>
      <c r="D1620" s="177"/>
      <c r="E1620" s="177"/>
      <c r="F1620" s="177"/>
      <c r="G1620" s="177"/>
      <c r="H1620" s="178"/>
      <c r="I1620" s="178"/>
      <c r="J1620" s="178"/>
      <c r="K1620" s="178"/>
      <c r="L1620" s="178"/>
    </row>
    <row r="1621" spans="1:12" outlineLevel="1" x14ac:dyDescent="0.2">
      <c r="A1621" s="78">
        <v>1613</v>
      </c>
      <c r="B1621" s="154"/>
      <c r="C1621" s="177"/>
      <c r="D1621" s="177"/>
      <c r="E1621" s="177"/>
      <c r="F1621" s="177"/>
      <c r="G1621" s="177"/>
      <c r="H1621" s="178"/>
      <c r="I1621" s="178"/>
      <c r="J1621" s="178"/>
      <c r="K1621" s="178"/>
      <c r="L1621" s="178"/>
    </row>
    <row r="1622" spans="1:12" outlineLevel="1" x14ac:dyDescent="0.2">
      <c r="A1622" s="78">
        <v>1614</v>
      </c>
      <c r="B1622" s="154"/>
      <c r="C1622" s="177"/>
      <c r="D1622" s="177"/>
      <c r="E1622" s="177"/>
      <c r="F1622" s="177"/>
      <c r="G1622" s="177"/>
      <c r="H1622" s="178"/>
      <c r="I1622" s="178"/>
      <c r="J1622" s="178"/>
      <c r="K1622" s="178"/>
      <c r="L1622" s="178"/>
    </row>
    <row r="1623" spans="1:12" outlineLevel="1" x14ac:dyDescent="0.2">
      <c r="A1623" s="78">
        <v>1615</v>
      </c>
      <c r="B1623" s="154"/>
      <c r="C1623" s="177"/>
      <c r="D1623" s="177"/>
      <c r="E1623" s="177"/>
      <c r="F1623" s="177"/>
      <c r="G1623" s="177"/>
      <c r="H1623" s="178"/>
      <c r="I1623" s="178"/>
      <c r="J1623" s="178"/>
      <c r="K1623" s="178"/>
      <c r="L1623" s="178"/>
    </row>
    <row r="1624" spans="1:12" outlineLevel="1" x14ac:dyDescent="0.2">
      <c r="A1624" s="78">
        <v>1616</v>
      </c>
      <c r="B1624" s="154"/>
      <c r="C1624" s="177"/>
      <c r="D1624" s="177"/>
      <c r="E1624" s="177"/>
      <c r="F1624" s="177"/>
      <c r="G1624" s="177"/>
      <c r="H1624" s="178"/>
      <c r="I1624" s="178"/>
      <c r="J1624" s="178"/>
      <c r="K1624" s="178"/>
      <c r="L1624" s="178"/>
    </row>
    <row r="1625" spans="1:12" outlineLevel="1" x14ac:dyDescent="0.2">
      <c r="A1625" s="78">
        <v>1617</v>
      </c>
      <c r="B1625" s="154"/>
      <c r="C1625" s="177"/>
      <c r="D1625" s="177"/>
      <c r="E1625" s="177"/>
      <c r="F1625" s="177"/>
      <c r="G1625" s="177"/>
      <c r="H1625" s="178"/>
      <c r="I1625" s="178"/>
      <c r="J1625" s="178"/>
      <c r="K1625" s="178"/>
      <c r="L1625" s="178"/>
    </row>
    <row r="1626" spans="1:12" outlineLevel="1" x14ac:dyDescent="0.2">
      <c r="A1626" s="78">
        <v>1618</v>
      </c>
      <c r="B1626" s="154"/>
      <c r="C1626" s="177"/>
      <c r="D1626" s="177"/>
      <c r="E1626" s="177"/>
      <c r="F1626" s="177"/>
      <c r="G1626" s="177"/>
      <c r="H1626" s="178"/>
      <c r="I1626" s="178"/>
      <c r="J1626" s="178"/>
      <c r="K1626" s="178"/>
      <c r="L1626" s="178"/>
    </row>
    <row r="1627" spans="1:12" outlineLevel="1" x14ac:dyDescent="0.2">
      <c r="A1627" s="78">
        <v>1619</v>
      </c>
      <c r="B1627" s="154"/>
      <c r="C1627" s="177"/>
      <c r="D1627" s="177"/>
      <c r="E1627" s="177"/>
      <c r="F1627" s="177"/>
      <c r="G1627" s="177"/>
      <c r="H1627" s="178"/>
      <c r="I1627" s="178"/>
      <c r="J1627" s="178"/>
      <c r="K1627" s="178"/>
      <c r="L1627" s="178"/>
    </row>
    <row r="1628" spans="1:12" outlineLevel="1" x14ac:dyDescent="0.2">
      <c r="A1628" s="78">
        <v>1620</v>
      </c>
      <c r="B1628" s="154"/>
      <c r="C1628" s="177"/>
      <c r="D1628" s="177"/>
      <c r="E1628" s="177"/>
      <c r="F1628" s="177"/>
      <c r="G1628" s="177"/>
      <c r="H1628" s="178"/>
      <c r="I1628" s="178"/>
      <c r="J1628" s="178"/>
      <c r="K1628" s="178"/>
      <c r="L1628" s="178"/>
    </row>
    <row r="1629" spans="1:12" outlineLevel="1" x14ac:dyDescent="0.2">
      <c r="A1629" s="78">
        <v>1621</v>
      </c>
      <c r="B1629" s="154"/>
      <c r="C1629" s="177"/>
      <c r="D1629" s="177"/>
      <c r="E1629" s="177"/>
      <c r="F1629" s="177"/>
      <c r="G1629" s="177"/>
      <c r="H1629" s="178"/>
      <c r="I1629" s="178"/>
      <c r="J1629" s="178"/>
      <c r="K1629" s="178"/>
      <c r="L1629" s="178"/>
    </row>
    <row r="1630" spans="1:12" outlineLevel="1" x14ac:dyDescent="0.2">
      <c r="A1630" s="78">
        <v>1622</v>
      </c>
      <c r="B1630" s="154"/>
      <c r="C1630" s="177"/>
      <c r="D1630" s="177"/>
      <c r="E1630" s="177"/>
      <c r="F1630" s="177"/>
      <c r="G1630" s="177"/>
      <c r="H1630" s="178"/>
      <c r="I1630" s="178"/>
      <c r="J1630" s="178"/>
      <c r="K1630" s="178"/>
      <c r="L1630" s="178"/>
    </row>
    <row r="1631" spans="1:12" outlineLevel="1" x14ac:dyDescent="0.2">
      <c r="A1631" s="78">
        <v>1623</v>
      </c>
      <c r="B1631" s="154"/>
      <c r="C1631" s="177"/>
      <c r="D1631" s="177"/>
      <c r="E1631" s="177"/>
      <c r="F1631" s="177"/>
      <c r="G1631" s="177"/>
      <c r="H1631" s="178"/>
      <c r="I1631" s="178"/>
      <c r="J1631" s="178"/>
      <c r="K1631" s="178"/>
      <c r="L1631" s="178"/>
    </row>
    <row r="1632" spans="1:12" outlineLevel="1" x14ac:dyDescent="0.2">
      <c r="A1632" s="78">
        <v>1624</v>
      </c>
      <c r="B1632" s="154"/>
      <c r="C1632" s="177"/>
      <c r="D1632" s="177"/>
      <c r="E1632" s="177"/>
      <c r="F1632" s="177"/>
      <c r="G1632" s="177"/>
      <c r="H1632" s="178"/>
      <c r="I1632" s="178"/>
      <c r="J1632" s="178"/>
      <c r="K1632" s="178"/>
      <c r="L1632" s="178"/>
    </row>
    <row r="1633" spans="1:12" outlineLevel="1" x14ac:dyDescent="0.2">
      <c r="A1633" s="78">
        <v>1625</v>
      </c>
      <c r="B1633" s="154"/>
      <c r="C1633" s="177"/>
      <c r="D1633" s="177"/>
      <c r="E1633" s="177"/>
      <c r="F1633" s="177"/>
      <c r="G1633" s="177"/>
      <c r="H1633" s="178"/>
      <c r="I1633" s="178"/>
      <c r="J1633" s="178"/>
      <c r="K1633" s="178"/>
      <c r="L1633" s="178"/>
    </row>
    <row r="1634" spans="1:12" outlineLevel="1" x14ac:dyDescent="0.2">
      <c r="A1634" s="78">
        <v>1626</v>
      </c>
      <c r="B1634" s="154"/>
      <c r="C1634" s="177"/>
      <c r="D1634" s="177"/>
      <c r="E1634" s="177"/>
      <c r="F1634" s="177"/>
      <c r="G1634" s="177"/>
      <c r="H1634" s="178"/>
      <c r="I1634" s="178"/>
      <c r="J1634" s="178"/>
      <c r="K1634" s="178"/>
      <c r="L1634" s="178"/>
    </row>
    <row r="1635" spans="1:12" outlineLevel="1" x14ac:dyDescent="0.2">
      <c r="A1635" s="78">
        <v>1627</v>
      </c>
      <c r="B1635" s="154"/>
      <c r="C1635" s="177"/>
      <c r="D1635" s="177"/>
      <c r="E1635" s="177"/>
      <c r="F1635" s="177"/>
      <c r="G1635" s="177"/>
      <c r="H1635" s="178"/>
      <c r="I1635" s="178"/>
      <c r="J1635" s="178"/>
      <c r="K1635" s="178"/>
      <c r="L1635" s="178"/>
    </row>
    <row r="1636" spans="1:12" outlineLevel="1" x14ac:dyDescent="0.2">
      <c r="A1636" s="78">
        <v>1628</v>
      </c>
      <c r="B1636" s="154"/>
      <c r="C1636" s="177"/>
      <c r="D1636" s="177"/>
      <c r="E1636" s="177"/>
      <c r="F1636" s="177"/>
      <c r="G1636" s="177"/>
      <c r="H1636" s="178"/>
      <c r="I1636" s="178"/>
      <c r="J1636" s="178"/>
      <c r="K1636" s="178"/>
      <c r="L1636" s="178"/>
    </row>
    <row r="1637" spans="1:12" outlineLevel="1" x14ac:dyDescent="0.2">
      <c r="A1637" s="78">
        <v>1629</v>
      </c>
      <c r="B1637" s="154"/>
      <c r="C1637" s="177"/>
      <c r="D1637" s="177"/>
      <c r="E1637" s="177"/>
      <c r="F1637" s="177"/>
      <c r="G1637" s="177"/>
      <c r="H1637" s="178"/>
      <c r="I1637" s="178"/>
      <c r="J1637" s="178"/>
      <c r="K1637" s="178"/>
      <c r="L1637" s="178"/>
    </row>
    <row r="1638" spans="1:12" outlineLevel="1" x14ac:dyDescent="0.2">
      <c r="A1638" s="78">
        <v>1630</v>
      </c>
      <c r="B1638" s="154"/>
      <c r="C1638" s="177"/>
      <c r="D1638" s="177"/>
      <c r="E1638" s="177"/>
      <c r="F1638" s="177"/>
      <c r="G1638" s="177"/>
      <c r="H1638" s="178"/>
      <c r="I1638" s="178"/>
      <c r="J1638" s="178"/>
      <c r="K1638" s="178"/>
      <c r="L1638" s="178"/>
    </row>
    <row r="1639" spans="1:12" outlineLevel="1" x14ac:dyDescent="0.2">
      <c r="A1639" s="78">
        <v>1631</v>
      </c>
      <c r="B1639" s="154"/>
      <c r="C1639" s="177"/>
      <c r="D1639" s="177"/>
      <c r="E1639" s="177"/>
      <c r="F1639" s="177"/>
      <c r="G1639" s="177"/>
      <c r="H1639" s="178"/>
      <c r="I1639" s="178"/>
      <c r="J1639" s="178"/>
      <c r="K1639" s="178"/>
      <c r="L1639" s="178"/>
    </row>
    <row r="1640" spans="1:12" outlineLevel="1" x14ac:dyDescent="0.2">
      <c r="A1640" s="78">
        <v>1632</v>
      </c>
      <c r="B1640" s="154"/>
      <c r="C1640" s="177"/>
      <c r="D1640" s="177"/>
      <c r="E1640" s="177"/>
      <c r="F1640" s="177"/>
      <c r="G1640" s="177"/>
      <c r="H1640" s="178"/>
      <c r="I1640" s="178"/>
      <c r="J1640" s="178"/>
      <c r="K1640" s="178"/>
      <c r="L1640" s="178"/>
    </row>
    <row r="1641" spans="1:12" outlineLevel="1" x14ac:dyDescent="0.2">
      <c r="A1641" s="78">
        <v>1633</v>
      </c>
      <c r="B1641" s="154"/>
      <c r="C1641" s="177"/>
      <c r="D1641" s="177"/>
      <c r="E1641" s="177"/>
      <c r="F1641" s="177"/>
      <c r="G1641" s="177"/>
      <c r="H1641" s="178"/>
      <c r="I1641" s="178"/>
      <c r="J1641" s="178"/>
      <c r="K1641" s="178"/>
      <c r="L1641" s="178"/>
    </row>
    <row r="1642" spans="1:12" outlineLevel="1" x14ac:dyDescent="0.2">
      <c r="A1642" s="78">
        <v>1634</v>
      </c>
      <c r="B1642" s="154"/>
      <c r="C1642" s="177"/>
      <c r="D1642" s="177"/>
      <c r="E1642" s="177"/>
      <c r="F1642" s="177"/>
      <c r="G1642" s="177"/>
      <c r="H1642" s="178"/>
      <c r="I1642" s="178"/>
      <c r="J1642" s="178"/>
      <c r="K1642" s="178"/>
      <c r="L1642" s="178"/>
    </row>
    <row r="1643" spans="1:12" outlineLevel="1" x14ac:dyDescent="0.2">
      <c r="A1643" s="78">
        <v>1635</v>
      </c>
      <c r="B1643" s="154"/>
      <c r="C1643" s="177"/>
      <c r="D1643" s="177"/>
      <c r="E1643" s="177"/>
      <c r="F1643" s="177"/>
      <c r="G1643" s="177"/>
      <c r="H1643" s="178"/>
      <c r="I1643" s="178"/>
      <c r="J1643" s="178"/>
      <c r="K1643" s="178"/>
      <c r="L1643" s="178"/>
    </row>
    <row r="1644" spans="1:12" outlineLevel="1" x14ac:dyDescent="0.2">
      <c r="A1644" s="78">
        <v>1636</v>
      </c>
      <c r="B1644" s="154"/>
      <c r="C1644" s="177"/>
      <c r="D1644" s="177"/>
      <c r="E1644" s="177"/>
      <c r="F1644" s="177"/>
      <c r="G1644" s="177"/>
      <c r="H1644" s="178"/>
      <c r="I1644" s="178"/>
      <c r="J1644" s="178"/>
      <c r="K1644" s="178"/>
      <c r="L1644" s="178"/>
    </row>
    <row r="1645" spans="1:12" outlineLevel="1" x14ac:dyDescent="0.2">
      <c r="A1645" s="78">
        <v>1637</v>
      </c>
      <c r="B1645" s="154"/>
      <c r="C1645" s="177"/>
      <c r="D1645" s="177"/>
      <c r="E1645" s="177"/>
      <c r="F1645" s="177"/>
      <c r="G1645" s="177"/>
      <c r="H1645" s="178"/>
      <c r="I1645" s="178"/>
      <c r="J1645" s="178"/>
      <c r="K1645" s="178"/>
      <c r="L1645" s="178"/>
    </row>
    <row r="1646" spans="1:12" outlineLevel="1" x14ac:dyDescent="0.2">
      <c r="A1646" s="78">
        <v>1638</v>
      </c>
      <c r="B1646" s="154"/>
      <c r="C1646" s="177"/>
      <c r="D1646" s="177"/>
      <c r="E1646" s="177"/>
      <c r="F1646" s="177"/>
      <c r="G1646" s="177"/>
      <c r="H1646" s="178"/>
      <c r="I1646" s="178"/>
      <c r="J1646" s="178"/>
      <c r="K1646" s="178"/>
      <c r="L1646" s="178"/>
    </row>
    <row r="1647" spans="1:12" outlineLevel="1" x14ac:dyDescent="0.2">
      <c r="A1647" s="78">
        <v>1639</v>
      </c>
      <c r="B1647" s="154"/>
      <c r="C1647" s="177"/>
      <c r="D1647" s="177"/>
      <c r="E1647" s="177"/>
      <c r="F1647" s="177"/>
      <c r="G1647" s="177"/>
      <c r="H1647" s="178"/>
      <c r="I1647" s="178"/>
      <c r="J1647" s="178"/>
      <c r="K1647" s="178"/>
      <c r="L1647" s="178"/>
    </row>
    <row r="1648" spans="1:12" outlineLevel="1" x14ac:dyDescent="0.2">
      <c r="A1648" s="78">
        <v>1640</v>
      </c>
      <c r="B1648" s="154"/>
      <c r="C1648" s="177"/>
      <c r="D1648" s="177"/>
      <c r="E1648" s="177"/>
      <c r="F1648" s="177"/>
      <c r="G1648" s="177"/>
      <c r="H1648" s="178"/>
      <c r="I1648" s="178"/>
      <c r="J1648" s="178"/>
      <c r="K1648" s="178"/>
      <c r="L1648" s="178"/>
    </row>
    <row r="1649" spans="1:12" outlineLevel="1" x14ac:dyDescent="0.2">
      <c r="A1649" s="78">
        <v>1641</v>
      </c>
      <c r="B1649" s="154"/>
      <c r="C1649" s="177"/>
      <c r="D1649" s="177"/>
      <c r="E1649" s="177"/>
      <c r="F1649" s="177"/>
      <c r="G1649" s="177"/>
      <c r="H1649" s="178"/>
      <c r="I1649" s="178"/>
      <c r="J1649" s="178"/>
      <c r="K1649" s="178"/>
      <c r="L1649" s="178"/>
    </row>
    <row r="1650" spans="1:12" outlineLevel="1" x14ac:dyDescent="0.2">
      <c r="A1650" s="78">
        <v>1642</v>
      </c>
      <c r="B1650" s="154"/>
      <c r="C1650" s="177"/>
      <c r="D1650" s="177"/>
      <c r="E1650" s="177"/>
      <c r="F1650" s="177"/>
      <c r="G1650" s="177"/>
      <c r="H1650" s="178"/>
      <c r="I1650" s="178"/>
      <c r="J1650" s="178"/>
      <c r="K1650" s="178"/>
      <c r="L1650" s="178"/>
    </row>
    <row r="1651" spans="1:12" outlineLevel="1" x14ac:dyDescent="0.2">
      <c r="A1651" s="78">
        <v>1643</v>
      </c>
      <c r="B1651" s="154"/>
      <c r="C1651" s="177"/>
      <c r="D1651" s="177"/>
      <c r="E1651" s="177"/>
      <c r="F1651" s="177"/>
      <c r="G1651" s="177"/>
      <c r="H1651" s="178"/>
      <c r="I1651" s="178"/>
      <c r="J1651" s="178"/>
      <c r="K1651" s="178"/>
      <c r="L1651" s="178"/>
    </row>
    <row r="1652" spans="1:12" outlineLevel="1" x14ac:dyDescent="0.2">
      <c r="A1652" s="78">
        <v>1644</v>
      </c>
      <c r="B1652" s="154"/>
      <c r="C1652" s="177"/>
      <c r="D1652" s="177"/>
      <c r="E1652" s="177"/>
      <c r="F1652" s="177"/>
      <c r="G1652" s="177"/>
      <c r="H1652" s="178"/>
      <c r="I1652" s="178"/>
      <c r="J1652" s="178"/>
      <c r="K1652" s="178"/>
      <c r="L1652" s="178"/>
    </row>
    <row r="1653" spans="1:12" outlineLevel="1" x14ac:dyDescent="0.2">
      <c r="A1653" s="78">
        <v>1645</v>
      </c>
      <c r="B1653" s="154"/>
      <c r="C1653" s="177"/>
      <c r="D1653" s="177"/>
      <c r="E1653" s="177"/>
      <c r="F1653" s="177"/>
      <c r="G1653" s="177"/>
      <c r="H1653" s="178"/>
      <c r="I1653" s="178"/>
      <c r="J1653" s="178"/>
      <c r="K1653" s="178"/>
      <c r="L1653" s="178"/>
    </row>
    <row r="1654" spans="1:12" outlineLevel="1" x14ac:dyDescent="0.2"/>
    <row r="1655" spans="1:12" outlineLevel="1" x14ac:dyDescent="0.2"/>
    <row r="1657" spans="1:12" s="58" customFormat="1" x14ac:dyDescent="0.2">
      <c r="B1657" s="56" t="s">
        <v>6689</v>
      </c>
      <c r="C1657" s="57"/>
      <c r="D1657" s="57"/>
      <c r="E1657" s="57"/>
      <c r="F1657" s="57"/>
      <c r="G1657" s="57"/>
    </row>
    <row r="1658" spans="1:12" outlineLevel="1" x14ac:dyDescent="0.2">
      <c r="C1658" s="59"/>
    </row>
    <row r="1659" spans="1:12" outlineLevel="1" x14ac:dyDescent="0.2">
      <c r="B1659" s="80">
        <v>1</v>
      </c>
      <c r="C1659" s="80">
        <v>2</v>
      </c>
      <c r="D1659" s="80">
        <v>3</v>
      </c>
      <c r="E1659" s="80">
        <v>4</v>
      </c>
      <c r="F1659" s="80">
        <v>5</v>
      </c>
      <c r="G1659" s="80">
        <v>6</v>
      </c>
      <c r="H1659" s="80">
        <v>7</v>
      </c>
      <c r="I1659" s="80">
        <v>8</v>
      </c>
      <c r="J1659" s="80">
        <v>9</v>
      </c>
      <c r="K1659" s="80">
        <v>10</v>
      </c>
      <c r="L1659" s="80">
        <v>11</v>
      </c>
    </row>
    <row r="1660" spans="1:12" outlineLevel="1" x14ac:dyDescent="0.2">
      <c r="C1660" s="969" t="s">
        <v>1465</v>
      </c>
      <c r="D1660" s="970"/>
      <c r="E1660" s="970"/>
      <c r="F1660" s="970"/>
      <c r="G1660" s="970"/>
      <c r="H1660" s="969" t="s">
        <v>1466</v>
      </c>
      <c r="I1660" s="970"/>
      <c r="J1660" s="970"/>
      <c r="K1660" s="970"/>
      <c r="L1660" s="971"/>
    </row>
    <row r="1661" spans="1:12" ht="38.25" outlineLevel="1" x14ac:dyDescent="0.2">
      <c r="B1661" s="66" t="s">
        <v>314</v>
      </c>
      <c r="C1661" s="67" t="s">
        <v>1467</v>
      </c>
      <c r="D1661" s="67" t="s">
        <v>1468</v>
      </c>
      <c r="E1661" s="67" t="s">
        <v>1469</v>
      </c>
      <c r="F1661" s="67" t="s">
        <v>1470</v>
      </c>
      <c r="G1661" s="67" t="s">
        <v>1471</v>
      </c>
      <c r="H1661" s="68" t="s">
        <v>1472</v>
      </c>
      <c r="I1661" s="84" t="s">
        <v>1473</v>
      </c>
      <c r="J1661" s="84" t="s">
        <v>1474</v>
      </c>
      <c r="K1661" s="84" t="s">
        <v>1475</v>
      </c>
      <c r="L1661" s="69" t="s">
        <v>1476</v>
      </c>
    </row>
    <row r="1662" spans="1:12" outlineLevel="1" x14ac:dyDescent="0.2">
      <c r="A1662" s="78">
        <v>1</v>
      </c>
      <c r="B1662" s="171"/>
      <c r="C1662" s="172"/>
      <c r="D1662" s="172"/>
      <c r="E1662" s="172"/>
      <c r="F1662" s="172"/>
      <c r="G1662" s="172"/>
      <c r="H1662" s="173"/>
      <c r="I1662" s="173"/>
      <c r="J1662" s="173"/>
      <c r="K1662" s="173"/>
      <c r="L1662" s="173"/>
    </row>
    <row r="1663" spans="1:12" outlineLevel="1" x14ac:dyDescent="0.2">
      <c r="A1663" s="78">
        <v>2</v>
      </c>
      <c r="B1663" s="154"/>
      <c r="C1663" s="177"/>
      <c r="D1663" s="177"/>
      <c r="E1663" s="177"/>
      <c r="F1663" s="177"/>
      <c r="G1663" s="177"/>
      <c r="H1663" s="178"/>
      <c r="I1663" s="178"/>
      <c r="J1663" s="178"/>
      <c r="K1663" s="178"/>
      <c r="L1663" s="178"/>
    </row>
    <row r="1664" spans="1:12" outlineLevel="1" x14ac:dyDescent="0.2">
      <c r="A1664" s="78">
        <v>3</v>
      </c>
      <c r="B1664" s="154"/>
      <c r="C1664" s="177"/>
      <c r="D1664" s="177"/>
      <c r="E1664" s="177"/>
      <c r="F1664" s="177"/>
      <c r="G1664" s="177"/>
      <c r="H1664" s="178"/>
      <c r="I1664" s="178"/>
      <c r="J1664" s="178"/>
      <c r="K1664" s="178"/>
      <c r="L1664" s="178"/>
    </row>
    <row r="1665" spans="1:12" outlineLevel="1" x14ac:dyDescent="0.2">
      <c r="A1665" s="78">
        <v>4</v>
      </c>
      <c r="B1665" s="154"/>
      <c r="C1665" s="177"/>
      <c r="D1665" s="177"/>
      <c r="E1665" s="177"/>
      <c r="F1665" s="177"/>
      <c r="G1665" s="177"/>
      <c r="H1665" s="178"/>
      <c r="I1665" s="178"/>
      <c r="J1665" s="178"/>
      <c r="K1665" s="178"/>
      <c r="L1665" s="178"/>
    </row>
    <row r="1666" spans="1:12" outlineLevel="1" x14ac:dyDescent="0.2">
      <c r="A1666" s="78">
        <v>5</v>
      </c>
      <c r="B1666" s="154"/>
      <c r="C1666" s="177"/>
      <c r="D1666" s="177"/>
      <c r="E1666" s="177"/>
      <c r="F1666" s="177"/>
      <c r="G1666" s="177"/>
      <c r="H1666" s="178"/>
      <c r="I1666" s="178"/>
      <c r="J1666" s="178"/>
      <c r="K1666" s="178"/>
      <c r="L1666" s="178"/>
    </row>
    <row r="1667" spans="1:12" outlineLevel="1" x14ac:dyDescent="0.2">
      <c r="A1667" s="78">
        <v>6</v>
      </c>
      <c r="B1667" s="154"/>
      <c r="C1667" s="177"/>
      <c r="D1667" s="177"/>
      <c r="E1667" s="177"/>
      <c r="F1667" s="177"/>
      <c r="G1667" s="177"/>
      <c r="H1667" s="178"/>
      <c r="I1667" s="178"/>
      <c r="J1667" s="178"/>
      <c r="K1667" s="178"/>
      <c r="L1667" s="178"/>
    </row>
    <row r="1668" spans="1:12" outlineLevel="1" x14ac:dyDescent="0.2">
      <c r="A1668" s="78">
        <v>7</v>
      </c>
      <c r="B1668" s="154"/>
      <c r="C1668" s="177"/>
      <c r="D1668" s="177"/>
      <c r="E1668" s="177"/>
      <c r="F1668" s="177"/>
      <c r="G1668" s="177"/>
      <c r="H1668" s="178"/>
      <c r="I1668" s="178"/>
      <c r="J1668" s="178"/>
      <c r="K1668" s="178"/>
      <c r="L1668" s="178"/>
    </row>
    <row r="1669" spans="1:12" outlineLevel="1" x14ac:dyDescent="0.2">
      <c r="A1669" s="78">
        <v>8</v>
      </c>
      <c r="B1669" s="154"/>
      <c r="C1669" s="177"/>
      <c r="D1669" s="177"/>
      <c r="E1669" s="177"/>
      <c r="F1669" s="177"/>
      <c r="G1669" s="177"/>
      <c r="H1669" s="178"/>
      <c r="I1669" s="178"/>
      <c r="J1669" s="178"/>
      <c r="K1669" s="178"/>
      <c r="L1669" s="178"/>
    </row>
    <row r="1670" spans="1:12" outlineLevel="1" x14ac:dyDescent="0.2">
      <c r="A1670" s="78">
        <v>9</v>
      </c>
      <c r="B1670" s="154"/>
      <c r="C1670" s="177"/>
      <c r="D1670" s="177"/>
      <c r="E1670" s="177"/>
      <c r="F1670" s="177"/>
      <c r="G1670" s="177"/>
      <c r="H1670" s="178"/>
      <c r="I1670" s="178"/>
      <c r="J1670" s="178"/>
      <c r="K1670" s="178"/>
      <c r="L1670" s="178"/>
    </row>
    <row r="1671" spans="1:12" outlineLevel="1" x14ac:dyDescent="0.2">
      <c r="A1671" s="78">
        <v>10</v>
      </c>
      <c r="B1671" s="154"/>
      <c r="C1671" s="177"/>
      <c r="D1671" s="177"/>
      <c r="E1671" s="177"/>
      <c r="F1671" s="177"/>
      <c r="G1671" s="177"/>
      <c r="H1671" s="178"/>
      <c r="I1671" s="178"/>
      <c r="J1671" s="178"/>
      <c r="K1671" s="178"/>
      <c r="L1671" s="178"/>
    </row>
    <row r="1672" spans="1:12" outlineLevel="1" x14ac:dyDescent="0.2">
      <c r="A1672" s="78">
        <v>11</v>
      </c>
      <c r="B1672" s="154"/>
      <c r="C1672" s="177"/>
      <c r="D1672" s="177"/>
      <c r="E1672" s="177"/>
      <c r="F1672" s="177"/>
      <c r="G1672" s="177"/>
      <c r="H1672" s="178"/>
      <c r="I1672" s="178"/>
      <c r="J1672" s="178"/>
      <c r="K1672" s="178"/>
      <c r="L1672" s="178"/>
    </row>
    <row r="1673" spans="1:12" outlineLevel="1" x14ac:dyDescent="0.2">
      <c r="A1673" s="78">
        <v>12</v>
      </c>
      <c r="B1673" s="154"/>
      <c r="C1673" s="177"/>
      <c r="D1673" s="177"/>
      <c r="E1673" s="177"/>
      <c r="F1673" s="177"/>
      <c r="G1673" s="177"/>
      <c r="H1673" s="178"/>
      <c r="I1673" s="178"/>
      <c r="J1673" s="178"/>
      <c r="K1673" s="178"/>
      <c r="L1673" s="178"/>
    </row>
    <row r="1674" spans="1:12" outlineLevel="1" x14ac:dyDescent="0.2">
      <c r="A1674" s="78">
        <v>13</v>
      </c>
      <c r="B1674" s="154"/>
      <c r="C1674" s="177"/>
      <c r="D1674" s="177"/>
      <c r="E1674" s="177"/>
      <c r="F1674" s="177"/>
      <c r="G1674" s="177"/>
      <c r="H1674" s="178"/>
      <c r="I1674" s="178"/>
      <c r="J1674" s="178"/>
      <c r="K1674" s="178"/>
      <c r="L1674" s="178"/>
    </row>
    <row r="1675" spans="1:12" outlineLevel="1" x14ac:dyDescent="0.2">
      <c r="A1675" s="78">
        <v>14</v>
      </c>
      <c r="B1675" s="154"/>
      <c r="C1675" s="177"/>
      <c r="D1675" s="177"/>
      <c r="E1675" s="177"/>
      <c r="F1675" s="177"/>
      <c r="G1675" s="177"/>
      <c r="H1675" s="178"/>
      <c r="I1675" s="178"/>
      <c r="J1675" s="178"/>
      <c r="K1675" s="178"/>
      <c r="L1675" s="178"/>
    </row>
    <row r="1676" spans="1:12" outlineLevel="1" x14ac:dyDescent="0.2">
      <c r="A1676" s="78">
        <v>15</v>
      </c>
      <c r="B1676" s="154"/>
      <c r="C1676" s="177"/>
      <c r="D1676" s="177"/>
      <c r="E1676" s="177"/>
      <c r="F1676" s="177"/>
      <c r="G1676" s="177"/>
      <c r="H1676" s="178"/>
      <c r="I1676" s="178"/>
      <c r="J1676" s="178"/>
      <c r="K1676" s="178"/>
      <c r="L1676" s="178"/>
    </row>
    <row r="1677" spans="1:12" outlineLevel="1" x14ac:dyDescent="0.2">
      <c r="A1677" s="78">
        <v>16</v>
      </c>
      <c r="B1677" s="154"/>
      <c r="C1677" s="177"/>
      <c r="D1677" s="177"/>
      <c r="E1677" s="177"/>
      <c r="F1677" s="177"/>
      <c r="G1677" s="177"/>
      <c r="H1677" s="178"/>
      <c r="I1677" s="178"/>
      <c r="J1677" s="178"/>
      <c r="K1677" s="178"/>
      <c r="L1677" s="178"/>
    </row>
    <row r="1678" spans="1:12" outlineLevel="1" x14ac:dyDescent="0.2">
      <c r="A1678" s="78">
        <v>17</v>
      </c>
      <c r="B1678" s="154"/>
      <c r="C1678" s="177"/>
      <c r="D1678" s="177"/>
      <c r="E1678" s="177"/>
      <c r="F1678" s="177"/>
      <c r="G1678" s="177"/>
      <c r="H1678" s="178"/>
      <c r="I1678" s="178"/>
      <c r="J1678" s="178"/>
      <c r="K1678" s="178"/>
      <c r="L1678" s="178"/>
    </row>
    <row r="1679" spans="1:12" outlineLevel="1" x14ac:dyDescent="0.2">
      <c r="A1679" s="78">
        <v>18</v>
      </c>
      <c r="B1679" s="154"/>
      <c r="C1679" s="177"/>
      <c r="D1679" s="177"/>
      <c r="E1679" s="177"/>
      <c r="F1679" s="177"/>
      <c r="G1679" s="177"/>
      <c r="H1679" s="178"/>
      <c r="I1679" s="178"/>
      <c r="J1679" s="178"/>
      <c r="K1679" s="178"/>
      <c r="L1679" s="178"/>
    </row>
    <row r="1680" spans="1:12" outlineLevel="1" x14ac:dyDescent="0.2">
      <c r="A1680" s="78">
        <v>19</v>
      </c>
      <c r="B1680" s="154"/>
      <c r="C1680" s="177"/>
      <c r="D1680" s="177"/>
      <c r="E1680" s="177"/>
      <c r="F1680" s="177"/>
      <c r="G1680" s="177"/>
      <c r="H1680" s="178"/>
      <c r="I1680" s="178"/>
      <c r="J1680" s="178"/>
      <c r="K1680" s="178"/>
      <c r="L1680" s="178"/>
    </row>
    <row r="1681" spans="1:12" outlineLevel="1" x14ac:dyDescent="0.2">
      <c r="A1681" s="78">
        <v>20</v>
      </c>
      <c r="B1681" s="154"/>
      <c r="C1681" s="177"/>
      <c r="D1681" s="177"/>
      <c r="E1681" s="177"/>
      <c r="F1681" s="177"/>
      <c r="G1681" s="177"/>
      <c r="H1681" s="178"/>
      <c r="I1681" s="178"/>
      <c r="J1681" s="178"/>
      <c r="K1681" s="178"/>
      <c r="L1681" s="178"/>
    </row>
    <row r="1682" spans="1:12" outlineLevel="1" x14ac:dyDescent="0.2">
      <c r="A1682" s="78">
        <v>21</v>
      </c>
      <c r="B1682" s="154"/>
      <c r="C1682" s="177"/>
      <c r="D1682" s="177"/>
      <c r="E1682" s="177"/>
      <c r="F1682" s="177"/>
      <c r="G1682" s="177"/>
      <c r="H1682" s="178"/>
      <c r="I1682" s="178"/>
      <c r="J1682" s="178"/>
      <c r="K1682" s="178"/>
      <c r="L1682" s="178"/>
    </row>
    <row r="1683" spans="1:12" outlineLevel="1" x14ac:dyDescent="0.2">
      <c r="A1683" s="78">
        <v>22</v>
      </c>
      <c r="B1683" s="154"/>
      <c r="C1683" s="177"/>
      <c r="D1683" s="177"/>
      <c r="E1683" s="177"/>
      <c r="F1683" s="177"/>
      <c r="G1683" s="177"/>
      <c r="H1683" s="178"/>
      <c r="I1683" s="178"/>
      <c r="J1683" s="178"/>
      <c r="K1683" s="178"/>
      <c r="L1683" s="178"/>
    </row>
    <row r="1684" spans="1:12" outlineLevel="1" x14ac:dyDescent="0.2">
      <c r="A1684" s="78">
        <v>23</v>
      </c>
      <c r="B1684" s="154"/>
      <c r="C1684" s="177"/>
      <c r="D1684" s="177"/>
      <c r="E1684" s="177"/>
      <c r="F1684" s="177"/>
      <c r="G1684" s="177"/>
      <c r="H1684" s="178"/>
      <c r="I1684" s="178"/>
      <c r="J1684" s="178"/>
      <c r="K1684" s="178"/>
      <c r="L1684" s="178"/>
    </row>
    <row r="1685" spans="1:12" outlineLevel="1" x14ac:dyDescent="0.2">
      <c r="A1685" s="78">
        <v>24</v>
      </c>
      <c r="B1685" s="154"/>
      <c r="C1685" s="177"/>
      <c r="D1685" s="177"/>
      <c r="E1685" s="177"/>
      <c r="F1685" s="177"/>
      <c r="G1685" s="177"/>
      <c r="H1685" s="178"/>
      <c r="I1685" s="178"/>
      <c r="J1685" s="178"/>
      <c r="K1685" s="178"/>
      <c r="L1685" s="178"/>
    </row>
    <row r="1686" spans="1:12" outlineLevel="1" x14ac:dyDescent="0.2">
      <c r="A1686" s="78">
        <v>25</v>
      </c>
      <c r="B1686" s="154"/>
      <c r="C1686" s="177"/>
      <c r="D1686" s="177"/>
      <c r="E1686" s="177"/>
      <c r="F1686" s="177"/>
      <c r="G1686" s="177"/>
      <c r="H1686" s="178"/>
      <c r="I1686" s="178"/>
      <c r="J1686" s="178"/>
      <c r="K1686" s="178"/>
      <c r="L1686" s="178"/>
    </row>
    <row r="1687" spans="1:12" outlineLevel="1" x14ac:dyDescent="0.2">
      <c r="A1687" s="78">
        <v>26</v>
      </c>
      <c r="B1687" s="154"/>
      <c r="C1687" s="177"/>
      <c r="D1687" s="177"/>
      <c r="E1687" s="177"/>
      <c r="F1687" s="177"/>
      <c r="G1687" s="177"/>
      <c r="H1687" s="178"/>
      <c r="I1687" s="178"/>
      <c r="J1687" s="178"/>
      <c r="K1687" s="178"/>
      <c r="L1687" s="178"/>
    </row>
    <row r="1688" spans="1:12" outlineLevel="1" x14ac:dyDescent="0.2">
      <c r="A1688" s="78">
        <v>27</v>
      </c>
      <c r="B1688" s="154"/>
      <c r="C1688" s="177"/>
      <c r="D1688" s="177"/>
      <c r="E1688" s="177"/>
      <c r="F1688" s="177"/>
      <c r="G1688" s="177"/>
      <c r="H1688" s="178"/>
      <c r="I1688" s="178"/>
      <c r="J1688" s="178"/>
      <c r="K1688" s="178"/>
      <c r="L1688" s="178"/>
    </row>
    <row r="1689" spans="1:12" outlineLevel="1" x14ac:dyDescent="0.2">
      <c r="A1689" s="78">
        <v>28</v>
      </c>
      <c r="B1689" s="154"/>
      <c r="C1689" s="177"/>
      <c r="D1689" s="177"/>
      <c r="E1689" s="177"/>
      <c r="F1689" s="177"/>
      <c r="G1689" s="177"/>
      <c r="H1689" s="178"/>
      <c r="I1689" s="178"/>
      <c r="J1689" s="178"/>
      <c r="K1689" s="178"/>
      <c r="L1689" s="178"/>
    </row>
    <row r="1690" spans="1:12" outlineLevel="1" x14ac:dyDescent="0.2">
      <c r="A1690" s="78">
        <v>29</v>
      </c>
      <c r="B1690" s="154"/>
      <c r="C1690" s="177"/>
      <c r="D1690" s="177"/>
      <c r="E1690" s="177"/>
      <c r="F1690" s="177"/>
      <c r="G1690" s="177"/>
      <c r="H1690" s="178"/>
      <c r="I1690" s="178"/>
      <c r="J1690" s="178"/>
      <c r="K1690" s="178"/>
      <c r="L1690" s="178"/>
    </row>
    <row r="1691" spans="1:12" outlineLevel="1" x14ac:dyDescent="0.2">
      <c r="A1691" s="78">
        <v>30</v>
      </c>
      <c r="B1691" s="154"/>
      <c r="C1691" s="177"/>
      <c r="D1691" s="177"/>
      <c r="E1691" s="177"/>
      <c r="F1691" s="177"/>
      <c r="G1691" s="177"/>
      <c r="H1691" s="178"/>
      <c r="I1691" s="178"/>
      <c r="J1691" s="178"/>
      <c r="K1691" s="178"/>
      <c r="L1691" s="178"/>
    </row>
    <row r="1692" spans="1:12" outlineLevel="1" x14ac:dyDescent="0.2">
      <c r="A1692" s="78">
        <v>31</v>
      </c>
      <c r="B1692" s="154"/>
      <c r="C1692" s="177"/>
      <c r="D1692" s="177"/>
      <c r="E1692" s="177"/>
      <c r="F1692" s="177"/>
      <c r="G1692" s="177"/>
      <c r="H1692" s="178"/>
      <c r="I1692" s="178"/>
      <c r="J1692" s="178"/>
      <c r="K1692" s="178"/>
      <c r="L1692" s="178"/>
    </row>
    <row r="1693" spans="1:12" outlineLevel="1" x14ac:dyDescent="0.2">
      <c r="A1693" s="78">
        <v>32</v>
      </c>
      <c r="B1693" s="154"/>
      <c r="C1693" s="177"/>
      <c r="D1693" s="177"/>
      <c r="E1693" s="177"/>
      <c r="F1693" s="177"/>
      <c r="G1693" s="177"/>
      <c r="H1693" s="178"/>
      <c r="I1693" s="178"/>
      <c r="J1693" s="178"/>
      <c r="K1693" s="178"/>
      <c r="L1693" s="178"/>
    </row>
    <row r="1694" spans="1:12" outlineLevel="1" x14ac:dyDescent="0.2">
      <c r="A1694" s="78">
        <v>33</v>
      </c>
      <c r="B1694" s="154"/>
      <c r="C1694" s="177"/>
      <c r="D1694" s="177"/>
      <c r="E1694" s="177"/>
      <c r="F1694" s="177"/>
      <c r="G1694" s="177"/>
      <c r="H1694" s="178"/>
      <c r="I1694" s="178"/>
      <c r="J1694" s="178"/>
      <c r="K1694" s="178"/>
      <c r="L1694" s="178"/>
    </row>
    <row r="1695" spans="1:12" outlineLevel="1" x14ac:dyDescent="0.2">
      <c r="A1695" s="78">
        <v>34</v>
      </c>
      <c r="B1695" s="154"/>
      <c r="C1695" s="177"/>
      <c r="D1695" s="177"/>
      <c r="E1695" s="177"/>
      <c r="F1695" s="177"/>
      <c r="G1695" s="177"/>
      <c r="H1695" s="178"/>
      <c r="I1695" s="178"/>
      <c r="J1695" s="178"/>
      <c r="K1695" s="178"/>
      <c r="L1695" s="178"/>
    </row>
    <row r="1696" spans="1:12" outlineLevel="1" x14ac:dyDescent="0.2">
      <c r="A1696" s="78">
        <v>35</v>
      </c>
      <c r="B1696" s="154"/>
      <c r="C1696" s="177"/>
      <c r="D1696" s="177"/>
      <c r="E1696" s="177"/>
      <c r="F1696" s="177"/>
      <c r="G1696" s="177"/>
      <c r="H1696" s="178"/>
      <c r="I1696" s="178"/>
      <c r="J1696" s="178"/>
      <c r="K1696" s="178"/>
      <c r="L1696" s="178"/>
    </row>
    <row r="1697" spans="1:12" outlineLevel="1" x14ac:dyDescent="0.2">
      <c r="A1697" s="78">
        <v>36</v>
      </c>
      <c r="B1697" s="154"/>
      <c r="C1697" s="177"/>
      <c r="D1697" s="177"/>
      <c r="E1697" s="177"/>
      <c r="F1697" s="177"/>
      <c r="G1697" s="177"/>
      <c r="H1697" s="178"/>
      <c r="I1697" s="178"/>
      <c r="J1697" s="178"/>
      <c r="K1697" s="178"/>
      <c r="L1697" s="178"/>
    </row>
    <row r="1698" spans="1:12" outlineLevel="1" x14ac:dyDescent="0.2">
      <c r="A1698" s="78">
        <v>37</v>
      </c>
      <c r="B1698" s="154"/>
      <c r="C1698" s="177"/>
      <c r="D1698" s="177"/>
      <c r="E1698" s="177"/>
      <c r="F1698" s="177"/>
      <c r="G1698" s="177"/>
      <c r="H1698" s="178"/>
      <c r="I1698" s="178"/>
      <c r="J1698" s="178"/>
      <c r="K1698" s="178"/>
      <c r="L1698" s="178"/>
    </row>
    <row r="1699" spans="1:12" outlineLevel="1" x14ac:dyDescent="0.2">
      <c r="A1699" s="78">
        <v>38</v>
      </c>
      <c r="B1699" s="154"/>
      <c r="C1699" s="177"/>
      <c r="D1699" s="177"/>
      <c r="E1699" s="177"/>
      <c r="F1699" s="177"/>
      <c r="G1699" s="177"/>
      <c r="H1699" s="178"/>
      <c r="I1699" s="178"/>
      <c r="J1699" s="178"/>
      <c r="K1699" s="178"/>
      <c r="L1699" s="178"/>
    </row>
    <row r="1700" spans="1:12" outlineLevel="1" x14ac:dyDescent="0.2">
      <c r="A1700" s="78">
        <v>39</v>
      </c>
      <c r="B1700" s="154"/>
      <c r="C1700" s="177"/>
      <c r="D1700" s="177"/>
      <c r="E1700" s="177"/>
      <c r="F1700" s="177"/>
      <c r="G1700" s="177"/>
      <c r="H1700" s="178"/>
      <c r="I1700" s="178"/>
      <c r="J1700" s="178"/>
      <c r="K1700" s="178"/>
      <c r="L1700" s="178"/>
    </row>
    <row r="1701" spans="1:12" outlineLevel="1" x14ac:dyDescent="0.2">
      <c r="A1701" s="78">
        <v>40</v>
      </c>
      <c r="B1701" s="154"/>
      <c r="C1701" s="177"/>
      <c r="D1701" s="177"/>
      <c r="E1701" s="177"/>
      <c r="F1701" s="177"/>
      <c r="G1701" s="177"/>
      <c r="H1701" s="178"/>
      <c r="I1701" s="178"/>
      <c r="J1701" s="178"/>
      <c r="K1701" s="178"/>
      <c r="L1701" s="178"/>
    </row>
    <row r="1702" spans="1:12" outlineLevel="1" x14ac:dyDescent="0.2">
      <c r="A1702" s="78">
        <v>41</v>
      </c>
      <c r="B1702" s="154"/>
      <c r="C1702" s="177"/>
      <c r="D1702" s="177"/>
      <c r="E1702" s="177"/>
      <c r="F1702" s="177"/>
      <c r="G1702" s="177"/>
      <c r="H1702" s="178"/>
      <c r="I1702" s="178"/>
      <c r="J1702" s="178"/>
      <c r="K1702" s="178"/>
      <c r="L1702" s="178"/>
    </row>
    <row r="1703" spans="1:12" outlineLevel="1" x14ac:dyDescent="0.2">
      <c r="A1703" s="78">
        <v>42</v>
      </c>
      <c r="B1703" s="154"/>
      <c r="C1703" s="177"/>
      <c r="D1703" s="177"/>
      <c r="E1703" s="177"/>
      <c r="F1703" s="177"/>
      <c r="G1703" s="177"/>
      <c r="H1703" s="178"/>
      <c r="I1703" s="178"/>
      <c r="J1703" s="178"/>
      <c r="K1703" s="178"/>
      <c r="L1703" s="178"/>
    </row>
    <row r="1704" spans="1:12" outlineLevel="1" x14ac:dyDescent="0.2">
      <c r="A1704" s="78">
        <v>43</v>
      </c>
      <c r="B1704" s="154"/>
      <c r="C1704" s="177"/>
      <c r="D1704" s="177"/>
      <c r="E1704" s="177"/>
      <c r="F1704" s="177"/>
      <c r="G1704" s="177"/>
      <c r="H1704" s="178"/>
      <c r="I1704" s="178"/>
      <c r="J1704" s="178"/>
      <c r="K1704" s="178"/>
      <c r="L1704" s="178"/>
    </row>
    <row r="1705" spans="1:12" outlineLevel="1" x14ac:dyDescent="0.2">
      <c r="A1705" s="78">
        <v>44</v>
      </c>
      <c r="B1705" s="154"/>
      <c r="C1705" s="177"/>
      <c r="D1705" s="177"/>
      <c r="E1705" s="177"/>
      <c r="F1705" s="177"/>
      <c r="G1705" s="177"/>
      <c r="H1705" s="178"/>
      <c r="I1705" s="178"/>
      <c r="J1705" s="178"/>
      <c r="K1705" s="178"/>
      <c r="L1705" s="178"/>
    </row>
    <row r="1706" spans="1:12" outlineLevel="1" x14ac:dyDescent="0.2">
      <c r="A1706" s="78">
        <v>45</v>
      </c>
      <c r="B1706" s="154"/>
      <c r="C1706" s="177"/>
      <c r="D1706" s="177"/>
      <c r="E1706" s="177"/>
      <c r="F1706" s="177"/>
      <c r="G1706" s="177"/>
      <c r="H1706" s="178"/>
      <c r="I1706" s="178"/>
      <c r="J1706" s="178"/>
      <c r="K1706" s="178"/>
      <c r="L1706" s="178"/>
    </row>
    <row r="1707" spans="1:12" outlineLevel="1" x14ac:dyDescent="0.2">
      <c r="A1707" s="78">
        <v>46</v>
      </c>
      <c r="B1707" s="154"/>
      <c r="C1707" s="177"/>
      <c r="D1707" s="177"/>
      <c r="E1707" s="177"/>
      <c r="F1707" s="177"/>
      <c r="G1707" s="177"/>
      <c r="H1707" s="178"/>
      <c r="I1707" s="178"/>
      <c r="J1707" s="178"/>
      <c r="K1707" s="178"/>
      <c r="L1707" s="178"/>
    </row>
    <row r="1708" spans="1:12" outlineLevel="1" x14ac:dyDescent="0.2">
      <c r="A1708" s="78">
        <v>47</v>
      </c>
      <c r="B1708" s="154"/>
      <c r="C1708" s="177"/>
      <c r="D1708" s="177"/>
      <c r="E1708" s="177"/>
      <c r="F1708" s="177"/>
      <c r="G1708" s="177"/>
      <c r="H1708" s="178"/>
      <c r="I1708" s="178"/>
      <c r="J1708" s="178"/>
      <c r="K1708" s="178"/>
      <c r="L1708" s="178"/>
    </row>
    <row r="1709" spans="1:12" outlineLevel="1" x14ac:dyDescent="0.2">
      <c r="A1709" s="78">
        <v>48</v>
      </c>
      <c r="B1709" s="154"/>
      <c r="C1709" s="177"/>
      <c r="D1709" s="177"/>
      <c r="E1709" s="177"/>
      <c r="F1709" s="177"/>
      <c r="G1709" s="177"/>
      <c r="H1709" s="178"/>
      <c r="I1709" s="178"/>
      <c r="J1709" s="178"/>
      <c r="K1709" s="178"/>
      <c r="L1709" s="178"/>
    </row>
    <row r="1710" spans="1:12" outlineLevel="1" x14ac:dyDescent="0.2">
      <c r="A1710" s="78">
        <v>49</v>
      </c>
      <c r="B1710" s="154"/>
      <c r="C1710" s="177"/>
      <c r="D1710" s="177"/>
      <c r="E1710" s="177"/>
      <c r="F1710" s="177"/>
      <c r="G1710" s="177"/>
      <c r="H1710" s="178"/>
      <c r="I1710" s="178"/>
      <c r="J1710" s="178"/>
      <c r="K1710" s="178"/>
      <c r="L1710" s="178"/>
    </row>
    <row r="1711" spans="1:12" outlineLevel="1" x14ac:dyDescent="0.2">
      <c r="A1711" s="78">
        <v>50</v>
      </c>
      <c r="B1711" s="154"/>
      <c r="C1711" s="177"/>
      <c r="D1711" s="177"/>
      <c r="E1711" s="177"/>
      <c r="F1711" s="177"/>
      <c r="G1711" s="177"/>
      <c r="H1711" s="178"/>
      <c r="I1711" s="178"/>
      <c r="J1711" s="178"/>
      <c r="K1711" s="178"/>
      <c r="L1711" s="178"/>
    </row>
    <row r="1712" spans="1:12" outlineLevel="1" x14ac:dyDescent="0.2">
      <c r="A1712" s="78">
        <v>51</v>
      </c>
      <c r="B1712" s="154"/>
      <c r="C1712" s="177"/>
      <c r="D1712" s="177"/>
      <c r="E1712" s="177"/>
      <c r="F1712" s="177"/>
      <c r="G1712" s="177"/>
      <c r="H1712" s="178"/>
      <c r="I1712" s="178"/>
      <c r="J1712" s="178"/>
      <c r="K1712" s="178"/>
      <c r="L1712" s="178"/>
    </row>
    <row r="1713" spans="1:12" outlineLevel="1" x14ac:dyDescent="0.2">
      <c r="A1713" s="78">
        <v>52</v>
      </c>
      <c r="B1713" s="154"/>
      <c r="C1713" s="177"/>
      <c r="D1713" s="177"/>
      <c r="E1713" s="177"/>
      <c r="F1713" s="177"/>
      <c r="G1713" s="177"/>
      <c r="H1713" s="178"/>
      <c r="I1713" s="178"/>
      <c r="J1713" s="178"/>
      <c r="K1713" s="178"/>
      <c r="L1713" s="178"/>
    </row>
    <row r="1714" spans="1:12" outlineLevel="1" x14ac:dyDescent="0.2">
      <c r="A1714" s="78">
        <v>53</v>
      </c>
      <c r="B1714" s="154"/>
      <c r="C1714" s="177"/>
      <c r="D1714" s="177"/>
      <c r="E1714" s="177"/>
      <c r="F1714" s="177"/>
      <c r="G1714" s="177"/>
      <c r="H1714" s="178"/>
      <c r="I1714" s="178"/>
      <c r="J1714" s="178"/>
      <c r="K1714" s="178"/>
      <c r="L1714" s="178"/>
    </row>
    <row r="1715" spans="1:12" outlineLevel="1" x14ac:dyDescent="0.2">
      <c r="A1715" s="78">
        <v>54</v>
      </c>
      <c r="B1715" s="154"/>
      <c r="C1715" s="177"/>
      <c r="D1715" s="177"/>
      <c r="E1715" s="177"/>
      <c r="F1715" s="177"/>
      <c r="G1715" s="177"/>
      <c r="H1715" s="178"/>
      <c r="I1715" s="178"/>
      <c r="J1715" s="178"/>
      <c r="K1715" s="178"/>
      <c r="L1715" s="178"/>
    </row>
    <row r="1716" spans="1:12" outlineLevel="1" x14ac:dyDescent="0.2">
      <c r="A1716" s="78">
        <v>55</v>
      </c>
      <c r="B1716" s="154"/>
      <c r="C1716" s="177"/>
      <c r="D1716" s="177"/>
      <c r="E1716" s="177"/>
      <c r="F1716" s="177"/>
      <c r="G1716" s="177"/>
      <c r="H1716" s="178"/>
      <c r="I1716" s="178"/>
      <c r="J1716" s="178"/>
      <c r="K1716" s="178"/>
      <c r="L1716" s="178"/>
    </row>
    <row r="1717" spans="1:12" outlineLevel="1" x14ac:dyDescent="0.2">
      <c r="A1717" s="78">
        <v>56</v>
      </c>
      <c r="B1717" s="154"/>
      <c r="C1717" s="177"/>
      <c r="D1717" s="177"/>
      <c r="E1717" s="177"/>
      <c r="F1717" s="177"/>
      <c r="G1717" s="177"/>
      <c r="H1717" s="178"/>
      <c r="I1717" s="178"/>
      <c r="J1717" s="178"/>
      <c r="K1717" s="178"/>
      <c r="L1717" s="178"/>
    </row>
    <row r="1718" spans="1:12" outlineLevel="1" x14ac:dyDescent="0.2">
      <c r="A1718" s="78">
        <v>57</v>
      </c>
      <c r="B1718" s="154"/>
      <c r="C1718" s="177"/>
      <c r="D1718" s="177"/>
      <c r="E1718" s="177"/>
      <c r="F1718" s="177"/>
      <c r="G1718" s="177"/>
      <c r="H1718" s="178"/>
      <c r="I1718" s="178"/>
      <c r="J1718" s="178"/>
      <c r="K1718" s="178"/>
      <c r="L1718" s="178"/>
    </row>
    <row r="1719" spans="1:12" outlineLevel="1" x14ac:dyDescent="0.2">
      <c r="A1719" s="78">
        <v>58</v>
      </c>
      <c r="B1719" s="154"/>
      <c r="C1719" s="177"/>
      <c r="D1719" s="177"/>
      <c r="E1719" s="177"/>
      <c r="F1719" s="177"/>
      <c r="G1719" s="177"/>
      <c r="H1719" s="178"/>
      <c r="I1719" s="178"/>
      <c r="J1719" s="178"/>
      <c r="K1719" s="178"/>
      <c r="L1719" s="178"/>
    </row>
    <row r="1720" spans="1:12" outlineLevel="1" x14ac:dyDescent="0.2">
      <c r="A1720" s="78">
        <v>59</v>
      </c>
      <c r="B1720" s="154"/>
      <c r="C1720" s="177"/>
      <c r="D1720" s="177"/>
      <c r="E1720" s="177"/>
      <c r="F1720" s="177"/>
      <c r="G1720" s="177"/>
      <c r="H1720" s="178"/>
      <c r="I1720" s="178"/>
      <c r="J1720" s="178"/>
      <c r="K1720" s="178"/>
      <c r="L1720" s="178"/>
    </row>
    <row r="1721" spans="1:12" outlineLevel="1" x14ac:dyDescent="0.2">
      <c r="A1721" s="78">
        <v>60</v>
      </c>
      <c r="B1721" s="154"/>
      <c r="C1721" s="177"/>
      <c r="D1721" s="177"/>
      <c r="E1721" s="177"/>
      <c r="F1721" s="177"/>
      <c r="G1721" s="177"/>
      <c r="H1721" s="178"/>
      <c r="I1721" s="178"/>
      <c r="J1721" s="178"/>
      <c r="K1721" s="178"/>
      <c r="L1721" s="178"/>
    </row>
    <row r="1722" spans="1:12" outlineLevel="1" x14ac:dyDescent="0.2">
      <c r="A1722" s="78">
        <v>61</v>
      </c>
      <c r="B1722" s="154"/>
      <c r="C1722" s="177"/>
      <c r="D1722" s="177"/>
      <c r="E1722" s="177"/>
      <c r="F1722" s="177"/>
      <c r="G1722" s="177"/>
      <c r="H1722" s="178"/>
      <c r="I1722" s="178"/>
      <c r="J1722" s="178"/>
      <c r="K1722" s="178"/>
      <c r="L1722" s="178"/>
    </row>
    <row r="1723" spans="1:12" outlineLevel="1" x14ac:dyDescent="0.2">
      <c r="A1723" s="78">
        <v>62</v>
      </c>
      <c r="B1723" s="154"/>
      <c r="C1723" s="177"/>
      <c r="D1723" s="177"/>
      <c r="E1723" s="177"/>
      <c r="F1723" s="177"/>
      <c r="G1723" s="177"/>
      <c r="H1723" s="178"/>
      <c r="I1723" s="178"/>
      <c r="J1723" s="178"/>
      <c r="K1723" s="178"/>
      <c r="L1723" s="178"/>
    </row>
    <row r="1724" spans="1:12" outlineLevel="1" x14ac:dyDescent="0.2">
      <c r="A1724" s="78">
        <v>63</v>
      </c>
      <c r="B1724" s="154"/>
      <c r="C1724" s="177"/>
      <c r="D1724" s="177"/>
      <c r="E1724" s="177"/>
      <c r="F1724" s="177"/>
      <c r="G1724" s="177"/>
      <c r="H1724" s="178"/>
      <c r="I1724" s="178"/>
      <c r="J1724" s="178"/>
      <c r="K1724" s="178"/>
      <c r="L1724" s="178"/>
    </row>
    <row r="1725" spans="1:12" outlineLevel="1" x14ac:dyDescent="0.2">
      <c r="A1725" s="78">
        <v>64</v>
      </c>
      <c r="B1725" s="154"/>
      <c r="C1725" s="177"/>
      <c r="D1725" s="177"/>
      <c r="E1725" s="177"/>
      <c r="F1725" s="177"/>
      <c r="G1725" s="177"/>
      <c r="H1725" s="178"/>
      <c r="I1725" s="178"/>
      <c r="J1725" s="178"/>
      <c r="K1725" s="178"/>
      <c r="L1725" s="178"/>
    </row>
    <row r="1726" spans="1:12" outlineLevel="1" x14ac:dyDescent="0.2">
      <c r="A1726" s="78">
        <v>65</v>
      </c>
      <c r="B1726" s="154"/>
      <c r="C1726" s="177"/>
      <c r="D1726" s="177"/>
      <c r="E1726" s="177"/>
      <c r="F1726" s="177"/>
      <c r="G1726" s="177"/>
      <c r="H1726" s="178"/>
      <c r="I1726" s="178"/>
      <c r="J1726" s="178"/>
      <c r="K1726" s="178"/>
      <c r="L1726" s="178"/>
    </row>
    <row r="1727" spans="1:12" outlineLevel="1" x14ac:dyDescent="0.2">
      <c r="A1727" s="78">
        <v>66</v>
      </c>
      <c r="B1727" s="154"/>
      <c r="C1727" s="177"/>
      <c r="D1727" s="177"/>
      <c r="E1727" s="177"/>
      <c r="F1727" s="177"/>
      <c r="G1727" s="177"/>
      <c r="H1727" s="178"/>
      <c r="I1727" s="178"/>
      <c r="J1727" s="178"/>
      <c r="K1727" s="178"/>
      <c r="L1727" s="178"/>
    </row>
    <row r="1728" spans="1:12" outlineLevel="1" x14ac:dyDescent="0.2">
      <c r="A1728" s="78">
        <v>67</v>
      </c>
      <c r="B1728" s="154"/>
      <c r="C1728" s="177"/>
      <c r="D1728" s="177"/>
      <c r="E1728" s="177"/>
      <c r="F1728" s="177"/>
      <c r="G1728" s="177"/>
      <c r="H1728" s="178"/>
      <c r="I1728" s="178"/>
      <c r="J1728" s="178"/>
      <c r="K1728" s="178"/>
      <c r="L1728" s="178"/>
    </row>
    <row r="1729" spans="1:12" outlineLevel="1" x14ac:dyDescent="0.2">
      <c r="A1729" s="78">
        <v>68</v>
      </c>
      <c r="B1729" s="154"/>
      <c r="C1729" s="177"/>
      <c r="D1729" s="177"/>
      <c r="E1729" s="177"/>
      <c r="F1729" s="177"/>
      <c r="G1729" s="177"/>
      <c r="H1729" s="178"/>
      <c r="I1729" s="178"/>
      <c r="J1729" s="178"/>
      <c r="K1729" s="178"/>
      <c r="L1729" s="178"/>
    </row>
    <row r="1730" spans="1:12" outlineLevel="1" x14ac:dyDescent="0.2">
      <c r="A1730" s="78">
        <v>69</v>
      </c>
      <c r="B1730" s="154"/>
      <c r="C1730" s="177"/>
      <c r="D1730" s="177"/>
      <c r="E1730" s="177"/>
      <c r="F1730" s="177"/>
      <c r="G1730" s="177"/>
      <c r="H1730" s="178"/>
      <c r="I1730" s="178"/>
      <c r="J1730" s="178"/>
      <c r="K1730" s="178"/>
      <c r="L1730" s="178"/>
    </row>
    <row r="1731" spans="1:12" outlineLevel="1" x14ac:dyDescent="0.2">
      <c r="A1731" s="78">
        <v>70</v>
      </c>
      <c r="B1731" s="154"/>
      <c r="C1731" s="177"/>
      <c r="D1731" s="177"/>
      <c r="E1731" s="177"/>
      <c r="F1731" s="177"/>
      <c r="G1731" s="177"/>
      <c r="H1731" s="178"/>
      <c r="I1731" s="178"/>
      <c r="J1731" s="178"/>
      <c r="K1731" s="178"/>
      <c r="L1731" s="178"/>
    </row>
    <row r="1732" spans="1:12" outlineLevel="1" x14ac:dyDescent="0.2">
      <c r="A1732" s="78">
        <v>71</v>
      </c>
      <c r="B1732" s="154"/>
      <c r="C1732" s="177"/>
      <c r="D1732" s="177"/>
      <c r="E1732" s="177"/>
      <c r="F1732" s="177"/>
      <c r="G1732" s="177"/>
      <c r="H1732" s="178"/>
      <c r="I1732" s="178"/>
      <c r="J1732" s="178"/>
      <c r="K1732" s="178"/>
      <c r="L1732" s="178"/>
    </row>
    <row r="1733" spans="1:12" outlineLevel="1" x14ac:dyDescent="0.2">
      <c r="A1733" s="78">
        <v>72</v>
      </c>
      <c r="B1733" s="154"/>
      <c r="C1733" s="177"/>
      <c r="D1733" s="177"/>
      <c r="E1733" s="177"/>
      <c r="F1733" s="177"/>
      <c r="G1733" s="177"/>
      <c r="H1733" s="178"/>
      <c r="I1733" s="178"/>
      <c r="J1733" s="178"/>
      <c r="K1733" s="178"/>
      <c r="L1733" s="178"/>
    </row>
    <row r="1734" spans="1:12" outlineLevel="1" x14ac:dyDescent="0.2">
      <c r="A1734" s="78">
        <v>73</v>
      </c>
      <c r="B1734" s="154"/>
      <c r="C1734" s="177"/>
      <c r="D1734" s="177"/>
      <c r="E1734" s="177"/>
      <c r="F1734" s="177"/>
      <c r="G1734" s="177"/>
      <c r="H1734" s="178"/>
      <c r="I1734" s="178"/>
      <c r="J1734" s="178"/>
      <c r="K1734" s="178"/>
      <c r="L1734" s="178"/>
    </row>
    <row r="1735" spans="1:12" outlineLevel="1" x14ac:dyDescent="0.2">
      <c r="A1735" s="78">
        <v>74</v>
      </c>
      <c r="B1735" s="154"/>
      <c r="C1735" s="177"/>
      <c r="D1735" s="177"/>
      <c r="E1735" s="177"/>
      <c r="F1735" s="177"/>
      <c r="G1735" s="177"/>
      <c r="H1735" s="178"/>
      <c r="I1735" s="178"/>
      <c r="J1735" s="178"/>
      <c r="K1735" s="178"/>
      <c r="L1735" s="178"/>
    </row>
    <row r="1736" spans="1:12" outlineLevel="1" x14ac:dyDescent="0.2">
      <c r="A1736" s="78">
        <v>75</v>
      </c>
      <c r="B1736" s="154"/>
      <c r="C1736" s="177"/>
      <c r="D1736" s="177"/>
      <c r="E1736" s="177"/>
      <c r="F1736" s="177"/>
      <c r="G1736" s="177"/>
      <c r="H1736" s="178"/>
      <c r="I1736" s="178"/>
      <c r="J1736" s="178"/>
      <c r="K1736" s="178"/>
      <c r="L1736" s="178"/>
    </row>
    <row r="1737" spans="1:12" outlineLevel="1" x14ac:dyDescent="0.2">
      <c r="A1737" s="78">
        <v>76</v>
      </c>
      <c r="B1737" s="154"/>
      <c r="C1737" s="177"/>
      <c r="D1737" s="177"/>
      <c r="E1737" s="177"/>
      <c r="F1737" s="177"/>
      <c r="G1737" s="177"/>
      <c r="H1737" s="178"/>
      <c r="I1737" s="178"/>
      <c r="J1737" s="178"/>
      <c r="K1737" s="178"/>
      <c r="L1737" s="178"/>
    </row>
    <row r="1738" spans="1:12" outlineLevel="1" x14ac:dyDescent="0.2">
      <c r="A1738" s="78">
        <v>77</v>
      </c>
      <c r="B1738" s="154"/>
      <c r="C1738" s="177"/>
      <c r="D1738" s="177"/>
      <c r="E1738" s="177"/>
      <c r="F1738" s="177"/>
      <c r="G1738" s="177"/>
      <c r="H1738" s="178"/>
      <c r="I1738" s="178"/>
      <c r="J1738" s="178"/>
      <c r="K1738" s="178"/>
      <c r="L1738" s="178"/>
    </row>
    <row r="1739" spans="1:12" outlineLevel="1" x14ac:dyDescent="0.2">
      <c r="A1739" s="78">
        <v>78</v>
      </c>
      <c r="B1739" s="154"/>
      <c r="C1739" s="177"/>
      <c r="D1739" s="177"/>
      <c r="E1739" s="177"/>
      <c r="F1739" s="177"/>
      <c r="G1739" s="177"/>
      <c r="H1739" s="178"/>
      <c r="I1739" s="178"/>
      <c r="J1739" s="178"/>
      <c r="K1739" s="178"/>
      <c r="L1739" s="178"/>
    </row>
    <row r="1740" spans="1:12" outlineLevel="1" x14ac:dyDescent="0.2">
      <c r="A1740" s="78">
        <v>79</v>
      </c>
      <c r="B1740" s="154"/>
      <c r="C1740" s="177"/>
      <c r="D1740" s="177"/>
      <c r="E1740" s="177"/>
      <c r="F1740" s="177"/>
      <c r="G1740" s="177"/>
      <c r="H1740" s="178"/>
      <c r="I1740" s="178"/>
      <c r="J1740" s="178"/>
      <c r="K1740" s="178"/>
      <c r="L1740" s="178"/>
    </row>
    <row r="1741" spans="1:12" outlineLevel="1" x14ac:dyDescent="0.2">
      <c r="A1741" s="78">
        <v>80</v>
      </c>
      <c r="B1741" s="154"/>
      <c r="C1741" s="177"/>
      <c r="D1741" s="177"/>
      <c r="E1741" s="177"/>
      <c r="F1741" s="177"/>
      <c r="G1741" s="177"/>
      <c r="H1741" s="178"/>
      <c r="I1741" s="178"/>
      <c r="J1741" s="178"/>
      <c r="K1741" s="178"/>
      <c r="L1741" s="178"/>
    </row>
    <row r="1742" spans="1:12" outlineLevel="1" x14ac:dyDescent="0.2">
      <c r="A1742" s="78">
        <v>81</v>
      </c>
      <c r="B1742" s="154"/>
      <c r="C1742" s="177"/>
      <c r="D1742" s="177"/>
      <c r="E1742" s="177"/>
      <c r="F1742" s="177"/>
      <c r="G1742" s="177"/>
      <c r="H1742" s="178"/>
      <c r="I1742" s="178"/>
      <c r="J1742" s="178"/>
      <c r="K1742" s="178"/>
      <c r="L1742" s="178"/>
    </row>
    <row r="1743" spans="1:12" outlineLevel="1" x14ac:dyDescent="0.2">
      <c r="A1743" s="78">
        <v>82</v>
      </c>
      <c r="B1743" s="154"/>
      <c r="C1743" s="177"/>
      <c r="D1743" s="177"/>
      <c r="E1743" s="177"/>
      <c r="F1743" s="177"/>
      <c r="G1743" s="177"/>
      <c r="H1743" s="178"/>
      <c r="I1743" s="178"/>
      <c r="J1743" s="178"/>
      <c r="K1743" s="178"/>
      <c r="L1743" s="178"/>
    </row>
    <row r="1744" spans="1:12" outlineLevel="1" x14ac:dyDescent="0.2">
      <c r="A1744" s="78">
        <v>83</v>
      </c>
      <c r="B1744" s="154"/>
      <c r="C1744" s="177"/>
      <c r="D1744" s="177"/>
      <c r="E1744" s="177"/>
      <c r="F1744" s="177"/>
      <c r="G1744" s="177"/>
      <c r="H1744" s="178"/>
      <c r="I1744" s="178"/>
      <c r="J1744" s="178"/>
      <c r="K1744" s="178"/>
      <c r="L1744" s="178"/>
    </row>
    <row r="1745" spans="1:12" outlineLevel="1" x14ac:dyDescent="0.2">
      <c r="A1745" s="78">
        <v>84</v>
      </c>
      <c r="B1745" s="154"/>
      <c r="C1745" s="177"/>
      <c r="D1745" s="177"/>
      <c r="E1745" s="177"/>
      <c r="F1745" s="177"/>
      <c r="G1745" s="177"/>
      <c r="H1745" s="178"/>
      <c r="I1745" s="178"/>
      <c r="J1745" s="178"/>
      <c r="K1745" s="178"/>
      <c r="L1745" s="178"/>
    </row>
    <row r="1746" spans="1:12" outlineLevel="1" x14ac:dyDescent="0.2">
      <c r="A1746" s="78">
        <v>85</v>
      </c>
      <c r="B1746" s="154"/>
      <c r="C1746" s="177"/>
      <c r="D1746" s="177"/>
      <c r="E1746" s="177"/>
      <c r="F1746" s="177"/>
      <c r="G1746" s="177"/>
      <c r="H1746" s="178"/>
      <c r="I1746" s="178"/>
      <c r="J1746" s="178"/>
      <c r="K1746" s="178"/>
      <c r="L1746" s="178"/>
    </row>
    <row r="1747" spans="1:12" outlineLevel="1" x14ac:dyDescent="0.2">
      <c r="A1747" s="78">
        <v>86</v>
      </c>
      <c r="B1747" s="154"/>
      <c r="C1747" s="177"/>
      <c r="D1747" s="177"/>
      <c r="E1747" s="177"/>
      <c r="F1747" s="177"/>
      <c r="G1747" s="177"/>
      <c r="H1747" s="178"/>
      <c r="I1747" s="178"/>
      <c r="J1747" s="178"/>
      <c r="K1747" s="178"/>
      <c r="L1747" s="178"/>
    </row>
    <row r="1748" spans="1:12" outlineLevel="1" x14ac:dyDescent="0.2">
      <c r="A1748" s="78">
        <v>87</v>
      </c>
      <c r="B1748" s="154"/>
      <c r="C1748" s="177"/>
      <c r="D1748" s="177"/>
      <c r="E1748" s="177"/>
      <c r="F1748" s="177"/>
      <c r="G1748" s="177"/>
      <c r="H1748" s="178"/>
      <c r="I1748" s="178"/>
      <c r="J1748" s="178"/>
      <c r="K1748" s="178"/>
      <c r="L1748" s="178"/>
    </row>
    <row r="1749" spans="1:12" outlineLevel="1" x14ac:dyDescent="0.2">
      <c r="A1749" s="78">
        <v>88</v>
      </c>
      <c r="B1749" s="154"/>
      <c r="C1749" s="177"/>
      <c r="D1749" s="177"/>
      <c r="E1749" s="177"/>
      <c r="F1749" s="177"/>
      <c r="G1749" s="177"/>
      <c r="H1749" s="178"/>
      <c r="I1749" s="178"/>
      <c r="J1749" s="178"/>
      <c r="K1749" s="178"/>
      <c r="L1749" s="178"/>
    </row>
    <row r="1750" spans="1:12" outlineLevel="1" x14ac:dyDescent="0.2">
      <c r="A1750" s="78">
        <v>89</v>
      </c>
      <c r="B1750" s="154"/>
      <c r="C1750" s="177"/>
      <c r="D1750" s="177"/>
      <c r="E1750" s="177"/>
      <c r="F1750" s="177"/>
      <c r="G1750" s="177"/>
      <c r="H1750" s="178"/>
      <c r="I1750" s="178"/>
      <c r="J1750" s="178"/>
      <c r="K1750" s="178"/>
      <c r="L1750" s="178"/>
    </row>
    <row r="1751" spans="1:12" outlineLevel="1" x14ac:dyDescent="0.2">
      <c r="A1751" s="78">
        <v>90</v>
      </c>
      <c r="B1751" s="154"/>
      <c r="C1751" s="177"/>
      <c r="D1751" s="177"/>
      <c r="E1751" s="177"/>
      <c r="F1751" s="177"/>
      <c r="G1751" s="177"/>
      <c r="H1751" s="178"/>
      <c r="I1751" s="178"/>
      <c r="J1751" s="178"/>
      <c r="K1751" s="178"/>
      <c r="L1751" s="178"/>
    </row>
    <row r="1752" spans="1:12" outlineLevel="1" x14ac:dyDescent="0.2">
      <c r="A1752" s="78">
        <v>91</v>
      </c>
      <c r="B1752" s="154"/>
      <c r="C1752" s="177"/>
      <c r="D1752" s="177"/>
      <c r="E1752" s="177"/>
      <c r="F1752" s="177"/>
      <c r="G1752" s="177"/>
      <c r="H1752" s="178"/>
      <c r="I1752" s="178"/>
      <c r="J1752" s="178"/>
      <c r="K1752" s="178"/>
      <c r="L1752" s="178"/>
    </row>
    <row r="1753" spans="1:12" outlineLevel="1" x14ac:dyDescent="0.2">
      <c r="A1753" s="78">
        <v>92</v>
      </c>
      <c r="B1753" s="154"/>
      <c r="C1753" s="177"/>
      <c r="D1753" s="177"/>
      <c r="E1753" s="177"/>
      <c r="F1753" s="177"/>
      <c r="G1753" s="177"/>
      <c r="H1753" s="178"/>
      <c r="I1753" s="178"/>
      <c r="J1753" s="178"/>
      <c r="K1753" s="178"/>
      <c r="L1753" s="178"/>
    </row>
    <row r="1754" spans="1:12" outlineLevel="1" x14ac:dyDescent="0.2">
      <c r="A1754" s="78">
        <v>93</v>
      </c>
      <c r="B1754" s="154"/>
      <c r="C1754" s="177"/>
      <c r="D1754" s="177"/>
      <c r="E1754" s="177"/>
      <c r="F1754" s="177"/>
      <c r="G1754" s="177"/>
      <c r="H1754" s="178"/>
      <c r="I1754" s="178"/>
      <c r="J1754" s="178"/>
      <c r="K1754" s="178"/>
      <c r="L1754" s="178"/>
    </row>
    <row r="1755" spans="1:12" outlineLevel="1" x14ac:dyDescent="0.2">
      <c r="A1755" s="78">
        <v>94</v>
      </c>
      <c r="B1755" s="154"/>
      <c r="C1755" s="177"/>
      <c r="D1755" s="177"/>
      <c r="E1755" s="177"/>
      <c r="F1755" s="177"/>
      <c r="G1755" s="177"/>
      <c r="H1755" s="178"/>
      <c r="I1755" s="178"/>
      <c r="J1755" s="178"/>
      <c r="K1755" s="178"/>
      <c r="L1755" s="178"/>
    </row>
    <row r="1756" spans="1:12" outlineLevel="1" x14ac:dyDescent="0.2">
      <c r="A1756" s="78">
        <v>95</v>
      </c>
      <c r="B1756" s="154"/>
      <c r="C1756" s="177"/>
      <c r="D1756" s="177"/>
      <c r="E1756" s="177"/>
      <c r="F1756" s="177"/>
      <c r="G1756" s="177"/>
      <c r="H1756" s="178"/>
      <c r="I1756" s="178"/>
      <c r="J1756" s="178"/>
      <c r="K1756" s="178"/>
      <c r="L1756" s="178"/>
    </row>
    <row r="1757" spans="1:12" outlineLevel="1" x14ac:dyDescent="0.2">
      <c r="A1757" s="78">
        <v>96</v>
      </c>
      <c r="B1757" s="154"/>
      <c r="C1757" s="177"/>
      <c r="D1757" s="177"/>
      <c r="E1757" s="177"/>
      <c r="F1757" s="177"/>
      <c r="G1757" s="177"/>
      <c r="H1757" s="178"/>
      <c r="I1757" s="178"/>
      <c r="J1757" s="178"/>
      <c r="K1757" s="178"/>
      <c r="L1757" s="178"/>
    </row>
    <row r="1758" spans="1:12" outlineLevel="1" x14ac:dyDescent="0.2">
      <c r="A1758" s="78">
        <v>97</v>
      </c>
      <c r="B1758" s="154"/>
      <c r="C1758" s="177"/>
      <c r="D1758" s="177"/>
      <c r="E1758" s="177"/>
      <c r="F1758" s="177"/>
      <c r="G1758" s="177"/>
      <c r="H1758" s="178"/>
      <c r="I1758" s="178"/>
      <c r="J1758" s="178"/>
      <c r="K1758" s="178"/>
      <c r="L1758" s="178"/>
    </row>
    <row r="1759" spans="1:12" outlineLevel="1" x14ac:dyDescent="0.2">
      <c r="A1759" s="78">
        <v>98</v>
      </c>
      <c r="B1759" s="154"/>
      <c r="C1759" s="177"/>
      <c r="D1759" s="177"/>
      <c r="E1759" s="177"/>
      <c r="F1759" s="177"/>
      <c r="G1759" s="177"/>
      <c r="H1759" s="178"/>
      <c r="I1759" s="178"/>
      <c r="J1759" s="178"/>
      <c r="K1759" s="178"/>
      <c r="L1759" s="178"/>
    </row>
    <row r="1760" spans="1:12" outlineLevel="1" x14ac:dyDescent="0.2">
      <c r="A1760" s="78">
        <v>99</v>
      </c>
      <c r="B1760" s="154"/>
      <c r="C1760" s="177"/>
      <c r="D1760" s="177"/>
      <c r="E1760" s="177"/>
      <c r="F1760" s="177"/>
      <c r="G1760" s="177"/>
      <c r="H1760" s="178"/>
      <c r="I1760" s="178"/>
      <c r="J1760" s="178"/>
      <c r="K1760" s="178"/>
      <c r="L1760" s="178"/>
    </row>
    <row r="1761" spans="1:12" outlineLevel="1" x14ac:dyDescent="0.2">
      <c r="A1761" s="78">
        <v>100</v>
      </c>
      <c r="B1761" s="154"/>
      <c r="C1761" s="177"/>
      <c r="D1761" s="177"/>
      <c r="E1761" s="177"/>
      <c r="F1761" s="177"/>
      <c r="G1761" s="177"/>
      <c r="H1761" s="178"/>
      <c r="I1761" s="178"/>
      <c r="J1761" s="178"/>
      <c r="K1761" s="178"/>
      <c r="L1761" s="178"/>
    </row>
    <row r="1762" spans="1:12" outlineLevel="1" x14ac:dyDescent="0.2">
      <c r="A1762" s="78">
        <v>101</v>
      </c>
      <c r="B1762" s="154"/>
      <c r="C1762" s="177"/>
      <c r="D1762" s="177"/>
      <c r="E1762" s="177"/>
      <c r="F1762" s="177"/>
      <c r="G1762" s="177"/>
      <c r="H1762" s="178"/>
      <c r="I1762" s="178"/>
      <c r="J1762" s="178"/>
      <c r="K1762" s="178"/>
      <c r="L1762" s="178"/>
    </row>
    <row r="1763" spans="1:12" outlineLevel="1" x14ac:dyDescent="0.2">
      <c r="A1763" s="78">
        <v>102</v>
      </c>
      <c r="B1763" s="154"/>
      <c r="C1763" s="177"/>
      <c r="D1763" s="177"/>
      <c r="E1763" s="177"/>
      <c r="F1763" s="177"/>
      <c r="G1763" s="177"/>
      <c r="H1763" s="178"/>
      <c r="I1763" s="178"/>
      <c r="J1763" s="178"/>
      <c r="K1763" s="178"/>
      <c r="L1763" s="178"/>
    </row>
    <row r="1764" spans="1:12" outlineLevel="1" x14ac:dyDescent="0.2">
      <c r="A1764" s="78">
        <v>103</v>
      </c>
      <c r="B1764" s="154"/>
      <c r="C1764" s="177"/>
      <c r="D1764" s="177"/>
      <c r="E1764" s="177"/>
      <c r="F1764" s="177"/>
      <c r="G1764" s="177"/>
      <c r="H1764" s="178"/>
      <c r="I1764" s="178"/>
      <c r="J1764" s="178"/>
      <c r="K1764" s="178"/>
      <c r="L1764" s="178"/>
    </row>
    <row r="1765" spans="1:12" outlineLevel="1" x14ac:dyDescent="0.2">
      <c r="A1765" s="78">
        <v>104</v>
      </c>
      <c r="B1765" s="154"/>
      <c r="C1765" s="177"/>
      <c r="D1765" s="177"/>
      <c r="E1765" s="177"/>
      <c r="F1765" s="177"/>
      <c r="G1765" s="177"/>
      <c r="H1765" s="178"/>
      <c r="I1765" s="178"/>
      <c r="J1765" s="178"/>
      <c r="K1765" s="178"/>
      <c r="L1765" s="178"/>
    </row>
    <row r="1766" spans="1:12" outlineLevel="1" x14ac:dyDescent="0.2">
      <c r="A1766" s="78">
        <v>105</v>
      </c>
      <c r="B1766" s="154"/>
      <c r="C1766" s="177"/>
      <c r="D1766" s="177"/>
      <c r="E1766" s="177"/>
      <c r="F1766" s="177"/>
      <c r="G1766" s="177"/>
      <c r="H1766" s="178"/>
      <c r="I1766" s="178"/>
      <c r="J1766" s="178"/>
      <c r="K1766" s="178"/>
      <c r="L1766" s="178"/>
    </row>
    <row r="1767" spans="1:12" outlineLevel="1" x14ac:dyDescent="0.2">
      <c r="A1767" s="78">
        <v>106</v>
      </c>
      <c r="B1767" s="154"/>
      <c r="C1767" s="177"/>
      <c r="D1767" s="177"/>
      <c r="E1767" s="177"/>
      <c r="F1767" s="177"/>
      <c r="G1767" s="177"/>
      <c r="H1767" s="178"/>
      <c r="I1767" s="178"/>
      <c r="J1767" s="178"/>
      <c r="K1767" s="178"/>
      <c r="L1767" s="178"/>
    </row>
    <row r="1768" spans="1:12" outlineLevel="1" x14ac:dyDescent="0.2">
      <c r="A1768" s="78">
        <v>107</v>
      </c>
      <c r="B1768" s="154"/>
      <c r="C1768" s="177"/>
      <c r="D1768" s="177"/>
      <c r="E1768" s="177"/>
      <c r="F1768" s="177"/>
      <c r="G1768" s="177"/>
      <c r="H1768" s="178"/>
      <c r="I1768" s="178"/>
      <c r="J1768" s="178"/>
      <c r="K1768" s="178"/>
      <c r="L1768" s="178"/>
    </row>
    <row r="1769" spans="1:12" outlineLevel="1" x14ac:dyDescent="0.2">
      <c r="A1769" s="78">
        <v>108</v>
      </c>
      <c r="B1769" s="154"/>
      <c r="C1769" s="177"/>
      <c r="D1769" s="177"/>
      <c r="E1769" s="177"/>
      <c r="F1769" s="177"/>
      <c r="G1769" s="177"/>
      <c r="H1769" s="178"/>
      <c r="I1769" s="178"/>
      <c r="J1769" s="178"/>
      <c r="K1769" s="178"/>
      <c r="L1769" s="178"/>
    </row>
    <row r="1770" spans="1:12" outlineLevel="1" x14ac:dyDescent="0.2">
      <c r="A1770" s="78">
        <v>109</v>
      </c>
      <c r="B1770" s="154"/>
      <c r="C1770" s="177"/>
      <c r="D1770" s="177"/>
      <c r="E1770" s="177"/>
      <c r="F1770" s="177"/>
      <c r="G1770" s="177"/>
      <c r="H1770" s="178"/>
      <c r="I1770" s="178"/>
      <c r="J1770" s="178"/>
      <c r="K1770" s="178"/>
      <c r="L1770" s="178"/>
    </row>
    <row r="1771" spans="1:12" outlineLevel="1" x14ac:dyDescent="0.2">
      <c r="A1771" s="78">
        <v>110</v>
      </c>
      <c r="B1771" s="154"/>
      <c r="C1771" s="177"/>
      <c r="D1771" s="177"/>
      <c r="E1771" s="177"/>
      <c r="F1771" s="177"/>
      <c r="G1771" s="177"/>
      <c r="H1771" s="178"/>
      <c r="I1771" s="178"/>
      <c r="J1771" s="178"/>
      <c r="K1771" s="178"/>
      <c r="L1771" s="178"/>
    </row>
    <row r="1772" spans="1:12" outlineLevel="1" x14ac:dyDescent="0.2">
      <c r="A1772" s="78">
        <v>111</v>
      </c>
      <c r="B1772" s="154"/>
      <c r="C1772" s="177"/>
      <c r="D1772" s="177"/>
      <c r="E1772" s="177"/>
      <c r="F1772" s="177"/>
      <c r="G1772" s="177"/>
      <c r="H1772" s="178"/>
      <c r="I1772" s="178"/>
      <c r="J1772" s="178"/>
      <c r="K1772" s="178"/>
      <c r="L1772" s="178"/>
    </row>
    <row r="1773" spans="1:12" outlineLevel="1" x14ac:dyDescent="0.2">
      <c r="A1773" s="78">
        <v>112</v>
      </c>
      <c r="B1773" s="154"/>
      <c r="C1773" s="177"/>
      <c r="D1773" s="177"/>
      <c r="E1773" s="177"/>
      <c r="F1773" s="177"/>
      <c r="G1773" s="177"/>
      <c r="H1773" s="178"/>
      <c r="I1773" s="178"/>
      <c r="J1773" s="178"/>
      <c r="K1773" s="178"/>
      <c r="L1773" s="178"/>
    </row>
    <row r="1774" spans="1:12" outlineLevel="1" x14ac:dyDescent="0.2">
      <c r="A1774" s="78">
        <v>113</v>
      </c>
      <c r="B1774" s="154"/>
      <c r="C1774" s="177"/>
      <c r="D1774" s="177"/>
      <c r="E1774" s="177"/>
      <c r="F1774" s="177"/>
      <c r="G1774" s="177"/>
      <c r="H1774" s="178"/>
      <c r="I1774" s="178"/>
      <c r="J1774" s="178"/>
      <c r="K1774" s="178"/>
      <c r="L1774" s="178"/>
    </row>
    <row r="1775" spans="1:12" outlineLevel="1" x14ac:dyDescent="0.2">
      <c r="A1775" s="78">
        <v>114</v>
      </c>
      <c r="B1775" s="154"/>
      <c r="C1775" s="177"/>
      <c r="D1775" s="177"/>
      <c r="E1775" s="177"/>
      <c r="F1775" s="177"/>
      <c r="G1775" s="177"/>
      <c r="H1775" s="178"/>
      <c r="I1775" s="178"/>
      <c r="J1775" s="178"/>
      <c r="K1775" s="178"/>
      <c r="L1775" s="178"/>
    </row>
    <row r="1776" spans="1:12" outlineLevel="1" x14ac:dyDescent="0.2">
      <c r="A1776" s="78">
        <v>115</v>
      </c>
      <c r="B1776" s="154"/>
      <c r="C1776" s="177"/>
      <c r="D1776" s="177"/>
      <c r="E1776" s="177"/>
      <c r="F1776" s="177"/>
      <c r="G1776" s="177"/>
      <c r="H1776" s="178"/>
      <c r="I1776" s="178"/>
      <c r="J1776" s="178"/>
      <c r="K1776" s="178"/>
      <c r="L1776" s="178"/>
    </row>
    <row r="1777" spans="1:12" outlineLevel="1" x14ac:dyDescent="0.2">
      <c r="A1777" s="78">
        <v>116</v>
      </c>
      <c r="B1777" s="154"/>
      <c r="C1777" s="177"/>
      <c r="D1777" s="177"/>
      <c r="E1777" s="177"/>
      <c r="F1777" s="177"/>
      <c r="G1777" s="177"/>
      <c r="H1777" s="178"/>
      <c r="I1777" s="178"/>
      <c r="J1777" s="178"/>
      <c r="K1777" s="178"/>
      <c r="L1777" s="178"/>
    </row>
    <row r="1778" spans="1:12" outlineLevel="1" x14ac:dyDescent="0.2">
      <c r="A1778" s="78">
        <v>117</v>
      </c>
      <c r="B1778" s="154"/>
      <c r="C1778" s="177"/>
      <c r="D1778" s="177"/>
      <c r="E1778" s="177"/>
      <c r="F1778" s="177"/>
      <c r="G1778" s="177"/>
      <c r="H1778" s="178"/>
      <c r="I1778" s="178"/>
      <c r="J1778" s="178"/>
      <c r="K1778" s="178"/>
      <c r="L1778" s="178"/>
    </row>
    <row r="1779" spans="1:12" outlineLevel="1" x14ac:dyDescent="0.2">
      <c r="A1779" s="78">
        <v>118</v>
      </c>
      <c r="B1779" s="154"/>
      <c r="C1779" s="177"/>
      <c r="D1779" s="177"/>
      <c r="E1779" s="177"/>
      <c r="F1779" s="177"/>
      <c r="G1779" s="177"/>
      <c r="H1779" s="178"/>
      <c r="I1779" s="178"/>
      <c r="J1779" s="178"/>
      <c r="K1779" s="178"/>
      <c r="L1779" s="178"/>
    </row>
    <row r="1780" spans="1:12" outlineLevel="1" x14ac:dyDescent="0.2">
      <c r="A1780" s="78">
        <v>119</v>
      </c>
      <c r="B1780" s="154"/>
      <c r="C1780" s="177"/>
      <c r="D1780" s="177"/>
      <c r="E1780" s="177"/>
      <c r="F1780" s="177"/>
      <c r="G1780" s="177"/>
      <c r="H1780" s="178"/>
      <c r="I1780" s="178"/>
      <c r="J1780" s="178"/>
      <c r="K1780" s="178"/>
      <c r="L1780" s="178"/>
    </row>
    <row r="1781" spans="1:12" outlineLevel="1" x14ac:dyDescent="0.2">
      <c r="A1781" s="78">
        <v>120</v>
      </c>
      <c r="B1781" s="154"/>
      <c r="C1781" s="177"/>
      <c r="D1781" s="177"/>
      <c r="E1781" s="177"/>
      <c r="F1781" s="177"/>
      <c r="G1781" s="177"/>
      <c r="H1781" s="178"/>
      <c r="I1781" s="178"/>
      <c r="J1781" s="178"/>
      <c r="K1781" s="178"/>
      <c r="L1781" s="178"/>
    </row>
    <row r="1782" spans="1:12" outlineLevel="1" x14ac:dyDescent="0.2">
      <c r="A1782" s="78">
        <v>121</v>
      </c>
      <c r="B1782" s="154"/>
      <c r="C1782" s="177"/>
      <c r="D1782" s="177"/>
      <c r="E1782" s="177"/>
      <c r="F1782" s="177"/>
      <c r="G1782" s="177"/>
      <c r="H1782" s="178"/>
      <c r="I1782" s="178"/>
      <c r="J1782" s="178"/>
      <c r="K1782" s="178"/>
      <c r="L1782" s="178"/>
    </row>
    <row r="1783" spans="1:12" outlineLevel="1" x14ac:dyDescent="0.2">
      <c r="A1783" s="78">
        <v>122</v>
      </c>
      <c r="B1783" s="154"/>
      <c r="C1783" s="177"/>
      <c r="D1783" s="177"/>
      <c r="E1783" s="177"/>
      <c r="F1783" s="177"/>
      <c r="G1783" s="177"/>
      <c r="H1783" s="178"/>
      <c r="I1783" s="178"/>
      <c r="J1783" s="178"/>
      <c r="K1783" s="178"/>
      <c r="L1783" s="178"/>
    </row>
    <row r="1784" spans="1:12" outlineLevel="1" x14ac:dyDescent="0.2">
      <c r="A1784" s="78">
        <v>123</v>
      </c>
      <c r="B1784" s="154"/>
      <c r="C1784" s="177"/>
      <c r="D1784" s="177"/>
      <c r="E1784" s="177"/>
      <c r="F1784" s="177"/>
      <c r="G1784" s="177"/>
      <c r="H1784" s="178"/>
      <c r="I1784" s="178"/>
      <c r="J1784" s="178"/>
      <c r="K1784" s="178"/>
      <c r="L1784" s="178"/>
    </row>
    <row r="1785" spans="1:12" outlineLevel="1" x14ac:dyDescent="0.2">
      <c r="A1785" s="78">
        <v>124</v>
      </c>
      <c r="B1785" s="154"/>
      <c r="C1785" s="177"/>
      <c r="D1785" s="177"/>
      <c r="E1785" s="177"/>
      <c r="F1785" s="177"/>
      <c r="G1785" s="177"/>
      <c r="H1785" s="178"/>
      <c r="I1785" s="178"/>
      <c r="J1785" s="178"/>
      <c r="K1785" s="178"/>
      <c r="L1785" s="178"/>
    </row>
    <row r="1786" spans="1:12" outlineLevel="1" x14ac:dyDescent="0.2">
      <c r="A1786" s="78">
        <v>125</v>
      </c>
      <c r="B1786" s="154"/>
      <c r="C1786" s="177"/>
      <c r="D1786" s="177"/>
      <c r="E1786" s="177"/>
      <c r="F1786" s="177"/>
      <c r="G1786" s="177"/>
      <c r="H1786" s="178"/>
      <c r="I1786" s="178"/>
      <c r="J1786" s="178"/>
      <c r="K1786" s="178"/>
      <c r="L1786" s="178"/>
    </row>
    <row r="1787" spans="1:12" outlineLevel="1" x14ac:dyDescent="0.2">
      <c r="A1787" s="78">
        <v>126</v>
      </c>
      <c r="B1787" s="154"/>
      <c r="C1787" s="177"/>
      <c r="D1787" s="177"/>
      <c r="E1787" s="177"/>
      <c r="F1787" s="177"/>
      <c r="G1787" s="177"/>
      <c r="H1787" s="178"/>
      <c r="I1787" s="178"/>
      <c r="J1787" s="178"/>
      <c r="K1787" s="178"/>
      <c r="L1787" s="178"/>
    </row>
    <row r="1788" spans="1:12" outlineLevel="1" x14ac:dyDescent="0.2">
      <c r="A1788" s="78">
        <v>127</v>
      </c>
      <c r="B1788" s="154"/>
      <c r="C1788" s="177"/>
      <c r="D1788" s="177"/>
      <c r="E1788" s="177"/>
      <c r="F1788" s="177"/>
      <c r="G1788" s="177"/>
      <c r="H1788" s="178"/>
      <c r="I1788" s="178"/>
      <c r="J1788" s="178"/>
      <c r="K1788" s="178"/>
      <c r="L1788" s="178"/>
    </row>
    <row r="1789" spans="1:12" outlineLevel="1" x14ac:dyDescent="0.2">
      <c r="A1789" s="78">
        <v>128</v>
      </c>
      <c r="B1789" s="154"/>
      <c r="C1789" s="177"/>
      <c r="D1789" s="177"/>
      <c r="E1789" s="177"/>
      <c r="F1789" s="177"/>
      <c r="G1789" s="177"/>
      <c r="H1789" s="178"/>
      <c r="I1789" s="178"/>
      <c r="J1789" s="178"/>
      <c r="K1789" s="178"/>
      <c r="L1789" s="178"/>
    </row>
    <row r="1790" spans="1:12" outlineLevel="1" x14ac:dyDescent="0.2">
      <c r="A1790" s="78">
        <v>129</v>
      </c>
      <c r="B1790" s="154"/>
      <c r="C1790" s="177"/>
      <c r="D1790" s="177"/>
      <c r="E1790" s="177"/>
      <c r="F1790" s="177"/>
      <c r="G1790" s="177"/>
      <c r="H1790" s="178"/>
      <c r="I1790" s="178"/>
      <c r="J1790" s="178"/>
      <c r="K1790" s="178"/>
      <c r="L1790" s="178"/>
    </row>
    <row r="1791" spans="1:12" outlineLevel="1" x14ac:dyDescent="0.2">
      <c r="A1791" s="78">
        <v>130</v>
      </c>
      <c r="B1791" s="154"/>
      <c r="C1791" s="177"/>
      <c r="D1791" s="177"/>
      <c r="E1791" s="177"/>
      <c r="F1791" s="177"/>
      <c r="G1791" s="177"/>
      <c r="H1791" s="178"/>
      <c r="I1791" s="178"/>
      <c r="J1791" s="178"/>
      <c r="K1791" s="178"/>
      <c r="L1791" s="178"/>
    </row>
    <row r="1792" spans="1:12" outlineLevel="1" x14ac:dyDescent="0.2">
      <c r="A1792" s="78">
        <v>131</v>
      </c>
      <c r="B1792" s="154"/>
      <c r="C1792" s="177"/>
      <c r="D1792" s="177"/>
      <c r="E1792" s="177"/>
      <c r="F1792" s="177"/>
      <c r="G1792" s="177"/>
      <c r="H1792" s="178"/>
      <c r="I1792" s="178"/>
      <c r="J1792" s="178"/>
      <c r="K1792" s="178"/>
      <c r="L1792" s="178"/>
    </row>
    <row r="1793" spans="1:12" outlineLevel="1" x14ac:dyDescent="0.2">
      <c r="A1793" s="78">
        <v>132</v>
      </c>
      <c r="B1793" s="154"/>
      <c r="C1793" s="177"/>
      <c r="D1793" s="177"/>
      <c r="E1793" s="177"/>
      <c r="F1793" s="177"/>
      <c r="G1793" s="177"/>
      <c r="H1793" s="178"/>
      <c r="I1793" s="178"/>
      <c r="J1793" s="178"/>
      <c r="K1793" s="178"/>
      <c r="L1793" s="178"/>
    </row>
    <row r="1794" spans="1:12" outlineLevel="1" x14ac:dyDescent="0.2">
      <c r="A1794" s="78">
        <v>133</v>
      </c>
      <c r="B1794" s="154"/>
      <c r="C1794" s="177"/>
      <c r="D1794" s="177"/>
      <c r="E1794" s="177"/>
      <c r="F1794" s="177"/>
      <c r="G1794" s="177"/>
      <c r="H1794" s="178"/>
      <c r="I1794" s="178"/>
      <c r="J1794" s="178"/>
      <c r="K1794" s="178"/>
      <c r="L1794" s="178"/>
    </row>
    <row r="1795" spans="1:12" outlineLevel="1" x14ac:dyDescent="0.2">
      <c r="A1795" s="78">
        <v>134</v>
      </c>
      <c r="B1795" s="154"/>
      <c r="C1795" s="177"/>
      <c r="D1795" s="177"/>
      <c r="E1795" s="177"/>
      <c r="F1795" s="177"/>
      <c r="G1795" s="177"/>
      <c r="H1795" s="178"/>
      <c r="I1795" s="178"/>
      <c r="J1795" s="178"/>
      <c r="K1795" s="178"/>
      <c r="L1795" s="178"/>
    </row>
    <row r="1796" spans="1:12" outlineLevel="1" x14ac:dyDescent="0.2">
      <c r="A1796" s="78">
        <v>135</v>
      </c>
      <c r="B1796" s="154"/>
      <c r="C1796" s="177"/>
      <c r="D1796" s="177"/>
      <c r="E1796" s="177"/>
      <c r="F1796" s="177"/>
      <c r="G1796" s="177"/>
      <c r="H1796" s="178"/>
      <c r="I1796" s="178"/>
      <c r="J1796" s="178"/>
      <c r="K1796" s="178"/>
      <c r="L1796" s="178"/>
    </row>
    <row r="1797" spans="1:12" outlineLevel="1" x14ac:dyDescent="0.2">
      <c r="A1797" s="78">
        <v>136</v>
      </c>
      <c r="B1797" s="154"/>
      <c r="C1797" s="177"/>
      <c r="D1797" s="177"/>
      <c r="E1797" s="177"/>
      <c r="F1797" s="177"/>
      <c r="G1797" s="177"/>
      <c r="H1797" s="178"/>
      <c r="I1797" s="178"/>
      <c r="J1797" s="178"/>
      <c r="K1797" s="178"/>
      <c r="L1797" s="178"/>
    </row>
    <row r="1798" spans="1:12" outlineLevel="1" x14ac:dyDescent="0.2">
      <c r="A1798" s="78">
        <v>137</v>
      </c>
      <c r="B1798" s="154"/>
      <c r="C1798" s="177"/>
      <c r="D1798" s="177"/>
      <c r="E1798" s="177"/>
      <c r="F1798" s="177"/>
      <c r="G1798" s="177"/>
      <c r="H1798" s="178"/>
      <c r="I1798" s="178"/>
      <c r="J1798" s="178"/>
      <c r="K1798" s="178"/>
      <c r="L1798" s="178"/>
    </row>
    <row r="1799" spans="1:12" outlineLevel="1" x14ac:dyDescent="0.2">
      <c r="A1799" s="78">
        <v>138</v>
      </c>
      <c r="B1799" s="154"/>
      <c r="C1799" s="177"/>
      <c r="D1799" s="177"/>
      <c r="E1799" s="177"/>
      <c r="F1799" s="177"/>
      <c r="G1799" s="177"/>
      <c r="H1799" s="178"/>
      <c r="I1799" s="178"/>
      <c r="J1799" s="178"/>
      <c r="K1799" s="178"/>
      <c r="L1799" s="178"/>
    </row>
    <row r="1800" spans="1:12" outlineLevel="1" x14ac:dyDescent="0.2">
      <c r="A1800" s="78">
        <v>139</v>
      </c>
      <c r="B1800" s="154"/>
      <c r="C1800" s="177"/>
      <c r="D1800" s="177"/>
      <c r="E1800" s="177"/>
      <c r="F1800" s="177"/>
      <c r="G1800" s="177"/>
      <c r="H1800" s="178"/>
      <c r="I1800" s="178"/>
      <c r="J1800" s="178"/>
      <c r="K1800" s="178"/>
      <c r="L1800" s="178"/>
    </row>
    <row r="1801" spans="1:12" outlineLevel="1" x14ac:dyDescent="0.2">
      <c r="A1801" s="78">
        <v>140</v>
      </c>
      <c r="B1801" s="154"/>
      <c r="C1801" s="177"/>
      <c r="D1801" s="177"/>
      <c r="E1801" s="177"/>
      <c r="F1801" s="177"/>
      <c r="G1801" s="177"/>
      <c r="H1801" s="178"/>
      <c r="I1801" s="178"/>
      <c r="J1801" s="178"/>
      <c r="K1801" s="178"/>
      <c r="L1801" s="178"/>
    </row>
    <row r="1802" spans="1:12" outlineLevel="1" x14ac:dyDescent="0.2">
      <c r="A1802" s="78">
        <v>141</v>
      </c>
      <c r="B1802" s="154"/>
      <c r="C1802" s="177"/>
      <c r="D1802" s="177"/>
      <c r="E1802" s="177"/>
      <c r="F1802" s="177"/>
      <c r="G1802" s="177"/>
      <c r="H1802" s="178"/>
      <c r="I1802" s="178"/>
      <c r="J1802" s="178"/>
      <c r="K1802" s="178"/>
      <c r="L1802" s="178"/>
    </row>
    <row r="1803" spans="1:12" outlineLevel="1" x14ac:dyDescent="0.2">
      <c r="A1803" s="78">
        <v>142</v>
      </c>
      <c r="B1803" s="154"/>
      <c r="C1803" s="177"/>
      <c r="D1803" s="177"/>
      <c r="E1803" s="177"/>
      <c r="F1803" s="177"/>
      <c r="G1803" s="177"/>
      <c r="H1803" s="178"/>
      <c r="I1803" s="178"/>
      <c r="J1803" s="178"/>
      <c r="K1803" s="178"/>
      <c r="L1803" s="178"/>
    </row>
    <row r="1804" spans="1:12" outlineLevel="1" x14ac:dyDescent="0.2">
      <c r="A1804" s="78">
        <v>143</v>
      </c>
      <c r="B1804" s="154"/>
      <c r="C1804" s="177"/>
      <c r="D1804" s="177"/>
      <c r="E1804" s="177"/>
      <c r="F1804" s="177"/>
      <c r="G1804" s="177"/>
      <c r="H1804" s="178"/>
      <c r="I1804" s="178"/>
      <c r="J1804" s="178"/>
      <c r="K1804" s="178"/>
      <c r="L1804" s="178"/>
    </row>
    <row r="1805" spans="1:12" outlineLevel="1" x14ac:dyDescent="0.2">
      <c r="A1805" s="78">
        <v>144</v>
      </c>
      <c r="B1805" s="154"/>
      <c r="C1805" s="177"/>
      <c r="D1805" s="177"/>
      <c r="E1805" s="177"/>
      <c r="F1805" s="177"/>
      <c r="G1805" s="177"/>
      <c r="H1805" s="178"/>
      <c r="I1805" s="178"/>
      <c r="J1805" s="178"/>
      <c r="K1805" s="178"/>
      <c r="L1805" s="178"/>
    </row>
    <row r="1806" spans="1:12" outlineLevel="1" x14ac:dyDescent="0.2">
      <c r="A1806" s="78">
        <v>145</v>
      </c>
      <c r="B1806" s="154"/>
      <c r="C1806" s="177"/>
      <c r="D1806" s="177"/>
      <c r="E1806" s="177"/>
      <c r="F1806" s="177"/>
      <c r="G1806" s="177"/>
      <c r="H1806" s="178"/>
      <c r="I1806" s="178"/>
      <c r="J1806" s="178"/>
      <c r="K1806" s="178"/>
      <c r="L1806" s="178"/>
    </row>
    <row r="1807" spans="1:12" outlineLevel="1" x14ac:dyDescent="0.2">
      <c r="A1807" s="78">
        <v>146</v>
      </c>
      <c r="B1807" s="154"/>
      <c r="C1807" s="177"/>
      <c r="D1807" s="177"/>
      <c r="E1807" s="177"/>
      <c r="F1807" s="177"/>
      <c r="G1807" s="177"/>
      <c r="H1807" s="178"/>
      <c r="I1807" s="178"/>
      <c r="J1807" s="178"/>
      <c r="K1807" s="178"/>
      <c r="L1807" s="178"/>
    </row>
    <row r="1808" spans="1:12" outlineLevel="1" x14ac:dyDescent="0.2">
      <c r="A1808" s="78">
        <v>147</v>
      </c>
      <c r="B1808" s="154"/>
      <c r="C1808" s="177"/>
      <c r="D1808" s="177"/>
      <c r="E1808" s="177"/>
      <c r="F1808" s="177"/>
      <c r="G1808" s="177"/>
      <c r="H1808" s="178"/>
      <c r="I1808" s="178"/>
      <c r="J1808" s="178"/>
      <c r="K1808" s="178"/>
      <c r="L1808" s="178"/>
    </row>
    <row r="1809" spans="1:12" outlineLevel="1" x14ac:dyDescent="0.2">
      <c r="A1809" s="78">
        <v>148</v>
      </c>
      <c r="B1809" s="154"/>
      <c r="C1809" s="177"/>
      <c r="D1809" s="177"/>
      <c r="E1809" s="177"/>
      <c r="F1809" s="177"/>
      <c r="G1809" s="177"/>
      <c r="H1809" s="178"/>
      <c r="I1809" s="178"/>
      <c r="J1809" s="178"/>
      <c r="K1809" s="178"/>
      <c r="L1809" s="178"/>
    </row>
    <row r="1810" spans="1:12" outlineLevel="1" x14ac:dyDescent="0.2">
      <c r="A1810" s="78">
        <v>149</v>
      </c>
      <c r="B1810" s="154"/>
      <c r="C1810" s="177"/>
      <c r="D1810" s="177"/>
      <c r="E1810" s="177"/>
      <c r="F1810" s="177"/>
      <c r="G1810" s="177"/>
      <c r="H1810" s="178"/>
      <c r="I1810" s="178"/>
      <c r="J1810" s="178"/>
      <c r="K1810" s="178"/>
      <c r="L1810" s="178"/>
    </row>
    <row r="1811" spans="1:12" outlineLevel="1" x14ac:dyDescent="0.2">
      <c r="A1811" s="78">
        <v>150</v>
      </c>
      <c r="B1811" s="154"/>
      <c r="C1811" s="177"/>
      <c r="D1811" s="177"/>
      <c r="E1811" s="177"/>
      <c r="F1811" s="177"/>
      <c r="G1811" s="177"/>
      <c r="H1811" s="178"/>
      <c r="I1811" s="178"/>
      <c r="J1811" s="178"/>
      <c r="K1811" s="178"/>
      <c r="L1811" s="178"/>
    </row>
    <row r="1812" spans="1:12" outlineLevel="1" x14ac:dyDescent="0.2">
      <c r="A1812" s="78">
        <v>151</v>
      </c>
      <c r="B1812" s="154"/>
      <c r="C1812" s="177"/>
      <c r="D1812" s="177"/>
      <c r="E1812" s="177"/>
      <c r="F1812" s="177"/>
      <c r="G1812" s="177"/>
      <c r="H1812" s="178"/>
      <c r="I1812" s="178"/>
      <c r="J1812" s="178"/>
      <c r="K1812" s="178"/>
      <c r="L1812" s="178"/>
    </row>
    <row r="1813" spans="1:12" outlineLevel="1" x14ac:dyDescent="0.2">
      <c r="A1813" s="78">
        <v>152</v>
      </c>
      <c r="B1813" s="154"/>
      <c r="C1813" s="177"/>
      <c r="D1813" s="177"/>
      <c r="E1813" s="177"/>
      <c r="F1813" s="177"/>
      <c r="G1813" s="177"/>
      <c r="H1813" s="178"/>
      <c r="I1813" s="178"/>
      <c r="J1813" s="178"/>
      <c r="K1813" s="178"/>
      <c r="L1813" s="178"/>
    </row>
    <row r="1814" spans="1:12" outlineLevel="1" x14ac:dyDescent="0.2">
      <c r="A1814" s="78">
        <v>153</v>
      </c>
      <c r="B1814" s="154"/>
      <c r="C1814" s="177"/>
      <c r="D1814" s="177"/>
      <c r="E1814" s="177"/>
      <c r="F1814" s="177"/>
      <c r="G1814" s="177"/>
      <c r="H1814" s="178"/>
      <c r="I1814" s="178"/>
      <c r="J1814" s="178"/>
      <c r="K1814" s="178"/>
      <c r="L1814" s="178"/>
    </row>
    <row r="1815" spans="1:12" outlineLevel="1" x14ac:dyDescent="0.2">
      <c r="A1815" s="78">
        <v>154</v>
      </c>
      <c r="B1815" s="154"/>
      <c r="C1815" s="177"/>
      <c r="D1815" s="177"/>
      <c r="E1815" s="177"/>
      <c r="F1815" s="177"/>
      <c r="G1815" s="177"/>
      <c r="H1815" s="178"/>
      <c r="I1815" s="178"/>
      <c r="J1815" s="178"/>
      <c r="K1815" s="178"/>
      <c r="L1815" s="178"/>
    </row>
    <row r="1816" spans="1:12" outlineLevel="1" x14ac:dyDescent="0.2">
      <c r="A1816" s="78">
        <v>155</v>
      </c>
      <c r="B1816" s="154"/>
      <c r="C1816" s="177"/>
      <c r="D1816" s="177"/>
      <c r="E1816" s="177"/>
      <c r="F1816" s="177"/>
      <c r="G1816" s="177"/>
      <c r="H1816" s="178"/>
      <c r="I1816" s="178"/>
      <c r="J1816" s="178"/>
      <c r="K1816" s="178"/>
      <c r="L1816" s="178"/>
    </row>
    <row r="1817" spans="1:12" outlineLevel="1" x14ac:dyDescent="0.2">
      <c r="A1817" s="78">
        <v>156</v>
      </c>
      <c r="B1817" s="154"/>
      <c r="C1817" s="177"/>
      <c r="D1817" s="177"/>
      <c r="E1817" s="177"/>
      <c r="F1817" s="177"/>
      <c r="G1817" s="177"/>
      <c r="H1817" s="178"/>
      <c r="I1817" s="178"/>
      <c r="J1817" s="178"/>
      <c r="K1817" s="178"/>
      <c r="L1817" s="178"/>
    </row>
    <row r="1818" spans="1:12" outlineLevel="1" x14ac:dyDescent="0.2">
      <c r="A1818" s="78">
        <v>157</v>
      </c>
      <c r="B1818" s="154"/>
      <c r="C1818" s="177"/>
      <c r="D1818" s="177"/>
      <c r="E1818" s="177"/>
      <c r="F1818" s="177"/>
      <c r="G1818" s="177"/>
      <c r="H1818" s="178"/>
      <c r="I1818" s="178"/>
      <c r="J1818" s="178"/>
      <c r="K1818" s="178"/>
      <c r="L1818" s="178"/>
    </row>
    <row r="1819" spans="1:12" outlineLevel="1" x14ac:dyDescent="0.2">
      <c r="A1819" s="78">
        <v>158</v>
      </c>
      <c r="B1819" s="154"/>
      <c r="C1819" s="177"/>
      <c r="D1819" s="177"/>
      <c r="E1819" s="177"/>
      <c r="F1819" s="177"/>
      <c r="G1819" s="177"/>
      <c r="H1819" s="178"/>
      <c r="I1819" s="178"/>
      <c r="J1819" s="178"/>
      <c r="K1819" s="178"/>
      <c r="L1819" s="178"/>
    </row>
    <row r="1820" spans="1:12" outlineLevel="1" x14ac:dyDescent="0.2">
      <c r="A1820" s="78">
        <v>159</v>
      </c>
      <c r="B1820" s="154"/>
      <c r="C1820" s="177"/>
      <c r="D1820" s="177"/>
      <c r="E1820" s="177"/>
      <c r="F1820" s="177"/>
      <c r="G1820" s="177"/>
      <c r="H1820" s="178"/>
      <c r="I1820" s="178"/>
      <c r="J1820" s="178"/>
      <c r="K1820" s="178"/>
      <c r="L1820" s="178"/>
    </row>
    <row r="1821" spans="1:12" outlineLevel="1" x14ac:dyDescent="0.2">
      <c r="A1821" s="78">
        <v>160</v>
      </c>
      <c r="B1821" s="154"/>
      <c r="C1821" s="177"/>
      <c r="D1821" s="177"/>
      <c r="E1821" s="177"/>
      <c r="F1821" s="177"/>
      <c r="G1821" s="177"/>
      <c r="H1821" s="178"/>
      <c r="I1821" s="178"/>
      <c r="J1821" s="178"/>
      <c r="K1821" s="178"/>
      <c r="L1821" s="178"/>
    </row>
    <row r="1822" spans="1:12" outlineLevel="1" x14ac:dyDescent="0.2">
      <c r="A1822" s="78">
        <v>161</v>
      </c>
      <c r="B1822" s="154"/>
      <c r="C1822" s="177"/>
      <c r="D1822" s="177"/>
      <c r="E1822" s="177"/>
      <c r="F1822" s="177"/>
      <c r="G1822" s="177"/>
      <c r="H1822" s="178"/>
      <c r="I1822" s="178"/>
      <c r="J1822" s="178"/>
      <c r="K1822" s="178"/>
      <c r="L1822" s="178"/>
    </row>
    <row r="1823" spans="1:12" outlineLevel="1" x14ac:dyDescent="0.2">
      <c r="A1823" s="78">
        <v>162</v>
      </c>
      <c r="B1823" s="154"/>
      <c r="C1823" s="177"/>
      <c r="D1823" s="177"/>
      <c r="E1823" s="177"/>
      <c r="F1823" s="177"/>
      <c r="G1823" s="177"/>
      <c r="H1823" s="178"/>
      <c r="I1823" s="178"/>
      <c r="J1823" s="178"/>
      <c r="K1823" s="178"/>
      <c r="L1823" s="178"/>
    </row>
    <row r="1824" spans="1:12" outlineLevel="1" x14ac:dyDescent="0.2">
      <c r="A1824" s="78">
        <v>163</v>
      </c>
      <c r="B1824" s="154"/>
      <c r="C1824" s="177"/>
      <c r="D1824" s="177"/>
      <c r="E1824" s="177"/>
      <c r="F1824" s="177"/>
      <c r="G1824" s="177"/>
      <c r="H1824" s="178"/>
      <c r="I1824" s="178"/>
      <c r="J1824" s="178"/>
      <c r="K1824" s="178"/>
      <c r="L1824" s="178"/>
    </row>
    <row r="1825" spans="1:12" outlineLevel="1" x14ac:dyDescent="0.2">
      <c r="A1825" s="78">
        <v>164</v>
      </c>
      <c r="B1825" s="154"/>
      <c r="C1825" s="177"/>
      <c r="D1825" s="177"/>
      <c r="E1825" s="177"/>
      <c r="F1825" s="177"/>
      <c r="G1825" s="177"/>
      <c r="H1825" s="178"/>
      <c r="I1825" s="178"/>
      <c r="J1825" s="178"/>
      <c r="K1825" s="178"/>
      <c r="L1825" s="178"/>
    </row>
    <row r="1826" spans="1:12" outlineLevel="1" x14ac:dyDescent="0.2">
      <c r="A1826" s="78">
        <v>165</v>
      </c>
      <c r="B1826" s="154"/>
      <c r="C1826" s="177"/>
      <c r="D1826" s="177"/>
      <c r="E1826" s="177"/>
      <c r="F1826" s="177"/>
      <c r="G1826" s="177"/>
      <c r="H1826" s="178"/>
      <c r="I1826" s="178"/>
      <c r="J1826" s="178"/>
      <c r="K1826" s="178"/>
      <c r="L1826" s="178"/>
    </row>
    <row r="1827" spans="1:12" outlineLevel="1" x14ac:dyDescent="0.2">
      <c r="A1827" s="78">
        <v>166</v>
      </c>
      <c r="B1827" s="154"/>
      <c r="C1827" s="177"/>
      <c r="D1827" s="177"/>
      <c r="E1827" s="177"/>
      <c r="F1827" s="177"/>
      <c r="G1827" s="177"/>
      <c r="H1827" s="178"/>
      <c r="I1827" s="178"/>
      <c r="J1827" s="178"/>
      <c r="K1827" s="178"/>
      <c r="L1827" s="178"/>
    </row>
    <row r="1828" spans="1:12" outlineLevel="1" x14ac:dyDescent="0.2">
      <c r="A1828" s="78">
        <v>167</v>
      </c>
      <c r="B1828" s="154"/>
      <c r="C1828" s="177"/>
      <c r="D1828" s="177"/>
      <c r="E1828" s="177"/>
      <c r="F1828" s="177"/>
      <c r="G1828" s="177"/>
      <c r="H1828" s="178"/>
      <c r="I1828" s="178"/>
      <c r="J1828" s="178"/>
      <c r="K1828" s="178"/>
      <c r="L1828" s="178"/>
    </row>
    <row r="1829" spans="1:12" outlineLevel="1" x14ac:dyDescent="0.2">
      <c r="A1829" s="78">
        <v>168</v>
      </c>
      <c r="B1829" s="154"/>
      <c r="C1829" s="177"/>
      <c r="D1829" s="177"/>
      <c r="E1829" s="177"/>
      <c r="F1829" s="177"/>
      <c r="G1829" s="177"/>
      <c r="H1829" s="178"/>
      <c r="I1829" s="178"/>
      <c r="J1829" s="178"/>
      <c r="K1829" s="178"/>
      <c r="L1829" s="178"/>
    </row>
    <row r="1830" spans="1:12" outlineLevel="1" x14ac:dyDescent="0.2">
      <c r="A1830" s="78">
        <v>169</v>
      </c>
      <c r="B1830" s="154"/>
      <c r="C1830" s="177"/>
      <c r="D1830" s="177"/>
      <c r="E1830" s="177"/>
      <c r="F1830" s="177"/>
      <c r="G1830" s="177"/>
      <c r="H1830" s="178"/>
      <c r="I1830" s="178"/>
      <c r="J1830" s="178"/>
      <c r="K1830" s="178"/>
      <c r="L1830" s="178"/>
    </row>
    <row r="1831" spans="1:12" outlineLevel="1" x14ac:dyDescent="0.2">
      <c r="A1831" s="78">
        <v>170</v>
      </c>
      <c r="B1831" s="154"/>
      <c r="C1831" s="177"/>
      <c r="D1831" s="177"/>
      <c r="E1831" s="177"/>
      <c r="F1831" s="177"/>
      <c r="G1831" s="177"/>
      <c r="H1831" s="178"/>
      <c r="I1831" s="178"/>
      <c r="J1831" s="178"/>
      <c r="K1831" s="178"/>
      <c r="L1831" s="178"/>
    </row>
    <row r="1832" spans="1:12" outlineLevel="1" x14ac:dyDescent="0.2">
      <c r="A1832" s="78">
        <v>171</v>
      </c>
      <c r="B1832" s="154"/>
      <c r="C1832" s="177"/>
      <c r="D1832" s="177"/>
      <c r="E1832" s="177"/>
      <c r="F1832" s="177"/>
      <c r="G1832" s="177"/>
      <c r="H1832" s="178"/>
      <c r="I1832" s="178"/>
      <c r="J1832" s="178"/>
      <c r="K1832" s="178"/>
      <c r="L1832" s="178"/>
    </row>
    <row r="1833" spans="1:12" outlineLevel="1" x14ac:dyDescent="0.2">
      <c r="A1833" s="78">
        <v>172</v>
      </c>
      <c r="B1833" s="154"/>
      <c r="C1833" s="177"/>
      <c r="D1833" s="177"/>
      <c r="E1833" s="177"/>
      <c r="F1833" s="177"/>
      <c r="G1833" s="177"/>
      <c r="H1833" s="178"/>
      <c r="I1833" s="178"/>
      <c r="J1833" s="178"/>
      <c r="K1833" s="178"/>
      <c r="L1833" s="178"/>
    </row>
    <row r="1834" spans="1:12" outlineLevel="1" x14ac:dyDescent="0.2">
      <c r="A1834" s="78">
        <v>173</v>
      </c>
      <c r="B1834" s="154"/>
      <c r="C1834" s="177"/>
      <c r="D1834" s="177"/>
      <c r="E1834" s="177"/>
      <c r="F1834" s="177"/>
      <c r="G1834" s="177"/>
      <c r="H1834" s="178"/>
      <c r="I1834" s="178"/>
      <c r="J1834" s="178"/>
      <c r="K1834" s="178"/>
      <c r="L1834" s="178"/>
    </row>
    <row r="1835" spans="1:12" outlineLevel="1" x14ac:dyDescent="0.2">
      <c r="A1835" s="78">
        <v>174</v>
      </c>
      <c r="B1835" s="154"/>
      <c r="C1835" s="177"/>
      <c r="D1835" s="177"/>
      <c r="E1835" s="177"/>
      <c r="F1835" s="177"/>
      <c r="G1835" s="177"/>
      <c r="H1835" s="178"/>
      <c r="I1835" s="178"/>
      <c r="J1835" s="178"/>
      <c r="K1835" s="178"/>
      <c r="L1835" s="178"/>
    </row>
    <row r="1836" spans="1:12" outlineLevel="1" x14ac:dyDescent="0.2">
      <c r="A1836" s="78">
        <v>175</v>
      </c>
      <c r="B1836" s="154"/>
      <c r="C1836" s="177"/>
      <c r="D1836" s="177"/>
      <c r="E1836" s="177"/>
      <c r="F1836" s="177"/>
      <c r="G1836" s="177"/>
      <c r="H1836" s="178"/>
      <c r="I1836" s="178"/>
      <c r="J1836" s="178"/>
      <c r="K1836" s="178"/>
      <c r="L1836" s="178"/>
    </row>
    <row r="1837" spans="1:12" outlineLevel="1" x14ac:dyDescent="0.2">
      <c r="A1837" s="78">
        <v>176</v>
      </c>
      <c r="B1837" s="154"/>
      <c r="C1837" s="177"/>
      <c r="D1837" s="177"/>
      <c r="E1837" s="177"/>
      <c r="F1837" s="177"/>
      <c r="G1837" s="177"/>
      <c r="H1837" s="178"/>
      <c r="I1837" s="178"/>
      <c r="J1837" s="178"/>
      <c r="K1837" s="178"/>
      <c r="L1837" s="178"/>
    </row>
    <row r="1838" spans="1:12" outlineLevel="1" x14ac:dyDescent="0.2">
      <c r="A1838" s="78">
        <v>177</v>
      </c>
      <c r="B1838" s="154"/>
      <c r="C1838" s="177"/>
      <c r="D1838" s="177"/>
      <c r="E1838" s="177"/>
      <c r="F1838" s="177"/>
      <c r="G1838" s="177"/>
      <c r="H1838" s="178"/>
      <c r="I1838" s="178"/>
      <c r="J1838" s="178"/>
      <c r="K1838" s="178"/>
      <c r="L1838" s="178"/>
    </row>
    <row r="1839" spans="1:12" outlineLevel="1" x14ac:dyDescent="0.2">
      <c r="A1839" s="78">
        <v>178</v>
      </c>
      <c r="B1839" s="154"/>
      <c r="C1839" s="177"/>
      <c r="D1839" s="177"/>
      <c r="E1839" s="177"/>
      <c r="F1839" s="177"/>
      <c r="G1839" s="177"/>
      <c r="H1839" s="178"/>
      <c r="I1839" s="178"/>
      <c r="J1839" s="178"/>
      <c r="K1839" s="178"/>
      <c r="L1839" s="178"/>
    </row>
    <row r="1840" spans="1:12" outlineLevel="1" x14ac:dyDescent="0.2">
      <c r="A1840" s="78">
        <v>179</v>
      </c>
      <c r="B1840" s="154"/>
      <c r="C1840" s="177"/>
      <c r="D1840" s="177"/>
      <c r="E1840" s="177"/>
      <c r="F1840" s="177"/>
      <c r="G1840" s="177"/>
      <c r="H1840" s="178"/>
      <c r="I1840" s="178"/>
      <c r="J1840" s="178"/>
      <c r="K1840" s="178"/>
      <c r="L1840" s="178"/>
    </row>
    <row r="1841" spans="1:12" outlineLevel="1" x14ac:dyDescent="0.2">
      <c r="A1841" s="78">
        <v>180</v>
      </c>
      <c r="B1841" s="154"/>
      <c r="C1841" s="177"/>
      <c r="D1841" s="177"/>
      <c r="E1841" s="177"/>
      <c r="F1841" s="177"/>
      <c r="G1841" s="177"/>
      <c r="H1841" s="178"/>
      <c r="I1841" s="178"/>
      <c r="J1841" s="178"/>
      <c r="K1841" s="178"/>
      <c r="L1841" s="178"/>
    </row>
    <row r="1842" spans="1:12" outlineLevel="1" x14ac:dyDescent="0.2">
      <c r="A1842" s="78">
        <v>181</v>
      </c>
      <c r="B1842" s="154"/>
      <c r="C1842" s="177"/>
      <c r="D1842" s="177"/>
      <c r="E1842" s="177"/>
      <c r="F1842" s="177"/>
      <c r="G1842" s="177"/>
      <c r="H1842" s="178"/>
      <c r="I1842" s="178"/>
      <c r="J1842" s="178"/>
      <c r="K1842" s="178"/>
      <c r="L1842" s="178"/>
    </row>
    <row r="1843" spans="1:12" outlineLevel="1" x14ac:dyDescent="0.2">
      <c r="A1843" s="78">
        <v>182</v>
      </c>
      <c r="B1843" s="154"/>
      <c r="C1843" s="177"/>
      <c r="D1843" s="177"/>
      <c r="E1843" s="177"/>
      <c r="F1843" s="177"/>
      <c r="G1843" s="177"/>
      <c r="H1843" s="178"/>
      <c r="I1843" s="178"/>
      <c r="J1843" s="178"/>
      <c r="K1843" s="178"/>
      <c r="L1843" s="178"/>
    </row>
    <row r="1844" spans="1:12" outlineLevel="1" x14ac:dyDescent="0.2">
      <c r="A1844" s="78">
        <v>183</v>
      </c>
      <c r="B1844" s="154"/>
      <c r="C1844" s="177"/>
      <c r="D1844" s="177"/>
      <c r="E1844" s="177"/>
      <c r="F1844" s="177"/>
      <c r="G1844" s="177"/>
      <c r="H1844" s="178"/>
      <c r="I1844" s="178"/>
      <c r="J1844" s="178"/>
      <c r="K1844" s="178"/>
      <c r="L1844" s="178"/>
    </row>
    <row r="1845" spans="1:12" outlineLevel="1" x14ac:dyDescent="0.2">
      <c r="A1845" s="78">
        <v>184</v>
      </c>
      <c r="B1845" s="154"/>
      <c r="C1845" s="177"/>
      <c r="D1845" s="177"/>
      <c r="E1845" s="177"/>
      <c r="F1845" s="177"/>
      <c r="G1845" s="177"/>
      <c r="H1845" s="178"/>
      <c r="I1845" s="178"/>
      <c r="J1845" s="178"/>
      <c r="K1845" s="178"/>
      <c r="L1845" s="178"/>
    </row>
    <row r="1846" spans="1:12" outlineLevel="1" x14ac:dyDescent="0.2">
      <c r="A1846" s="78">
        <v>185</v>
      </c>
      <c r="B1846" s="154"/>
      <c r="C1846" s="177"/>
      <c r="D1846" s="177"/>
      <c r="E1846" s="177"/>
      <c r="F1846" s="177"/>
      <c r="G1846" s="177"/>
      <c r="H1846" s="178"/>
      <c r="I1846" s="178"/>
      <c r="J1846" s="178"/>
      <c r="K1846" s="178"/>
      <c r="L1846" s="178"/>
    </row>
    <row r="1847" spans="1:12" outlineLevel="1" x14ac:dyDescent="0.2">
      <c r="A1847" s="78">
        <v>186</v>
      </c>
      <c r="B1847" s="154"/>
      <c r="C1847" s="177"/>
      <c r="D1847" s="177"/>
      <c r="E1847" s="177"/>
      <c r="F1847" s="177"/>
      <c r="G1847" s="177"/>
      <c r="H1847" s="178"/>
      <c r="I1847" s="178"/>
      <c r="J1847" s="178"/>
      <c r="K1847" s="178"/>
      <c r="L1847" s="178"/>
    </row>
    <row r="1848" spans="1:12" outlineLevel="1" x14ac:dyDescent="0.2">
      <c r="A1848" s="78">
        <v>187</v>
      </c>
      <c r="B1848" s="154"/>
      <c r="C1848" s="177"/>
      <c r="D1848" s="177"/>
      <c r="E1848" s="177"/>
      <c r="F1848" s="177"/>
      <c r="G1848" s="177"/>
      <c r="H1848" s="178"/>
      <c r="I1848" s="178"/>
      <c r="J1848" s="178"/>
      <c r="K1848" s="178"/>
      <c r="L1848" s="178"/>
    </row>
    <row r="1849" spans="1:12" outlineLevel="1" x14ac:dyDescent="0.2">
      <c r="A1849" s="78">
        <v>188</v>
      </c>
      <c r="B1849" s="154"/>
      <c r="C1849" s="177"/>
      <c r="D1849" s="177"/>
      <c r="E1849" s="177"/>
      <c r="F1849" s="177"/>
      <c r="G1849" s="177"/>
      <c r="H1849" s="178"/>
      <c r="I1849" s="178"/>
      <c r="J1849" s="178"/>
      <c r="K1849" s="178"/>
      <c r="L1849" s="178"/>
    </row>
    <row r="1850" spans="1:12" outlineLevel="1" x14ac:dyDescent="0.2">
      <c r="A1850" s="78">
        <v>189</v>
      </c>
      <c r="B1850" s="154"/>
      <c r="C1850" s="177"/>
      <c r="D1850" s="177"/>
      <c r="E1850" s="177"/>
      <c r="F1850" s="177"/>
      <c r="G1850" s="177"/>
      <c r="H1850" s="178"/>
      <c r="I1850" s="178"/>
      <c r="J1850" s="178"/>
      <c r="K1850" s="178"/>
      <c r="L1850" s="178"/>
    </row>
    <row r="1851" spans="1:12" outlineLevel="1" x14ac:dyDescent="0.2">
      <c r="A1851" s="78">
        <v>190</v>
      </c>
      <c r="B1851" s="154"/>
      <c r="C1851" s="177"/>
      <c r="D1851" s="177"/>
      <c r="E1851" s="177"/>
      <c r="F1851" s="177"/>
      <c r="G1851" s="177"/>
      <c r="H1851" s="178"/>
      <c r="I1851" s="178"/>
      <c r="J1851" s="178"/>
      <c r="K1851" s="178"/>
      <c r="L1851" s="178"/>
    </row>
    <row r="1852" spans="1:12" outlineLevel="1" x14ac:dyDescent="0.2">
      <c r="A1852" s="78">
        <v>191</v>
      </c>
      <c r="B1852" s="154"/>
      <c r="C1852" s="177"/>
      <c r="D1852" s="177"/>
      <c r="E1852" s="177"/>
      <c r="F1852" s="177"/>
      <c r="G1852" s="177"/>
      <c r="H1852" s="178"/>
      <c r="I1852" s="178"/>
      <c r="J1852" s="178"/>
      <c r="K1852" s="178"/>
      <c r="L1852" s="178"/>
    </row>
    <row r="1853" spans="1:12" outlineLevel="1" x14ac:dyDescent="0.2">
      <c r="A1853" s="78">
        <v>192</v>
      </c>
      <c r="B1853" s="154"/>
      <c r="C1853" s="177"/>
      <c r="D1853" s="177"/>
      <c r="E1853" s="177"/>
      <c r="F1853" s="177"/>
      <c r="G1853" s="177"/>
      <c r="H1853" s="178"/>
      <c r="I1853" s="178"/>
      <c r="J1853" s="178"/>
      <c r="K1853" s="178"/>
      <c r="L1853" s="178"/>
    </row>
    <row r="1854" spans="1:12" outlineLevel="1" x14ac:dyDescent="0.2">
      <c r="A1854" s="78">
        <v>193</v>
      </c>
      <c r="B1854" s="154"/>
      <c r="C1854" s="177"/>
      <c r="D1854" s="177"/>
      <c r="E1854" s="177"/>
      <c r="F1854" s="177"/>
      <c r="G1854" s="177"/>
      <c r="H1854" s="178"/>
      <c r="I1854" s="178"/>
      <c r="J1854" s="178"/>
      <c r="K1854" s="178"/>
      <c r="L1854" s="178"/>
    </row>
    <row r="1855" spans="1:12" outlineLevel="1" x14ac:dyDescent="0.2">
      <c r="A1855" s="78">
        <v>194</v>
      </c>
      <c r="B1855" s="154"/>
      <c r="C1855" s="177"/>
      <c r="D1855" s="177"/>
      <c r="E1855" s="177"/>
      <c r="F1855" s="177"/>
      <c r="G1855" s="177"/>
      <c r="H1855" s="178"/>
      <c r="I1855" s="178"/>
      <c r="J1855" s="178"/>
      <c r="K1855" s="178"/>
      <c r="L1855" s="178"/>
    </row>
    <row r="1856" spans="1:12" outlineLevel="1" x14ac:dyDescent="0.2">
      <c r="A1856" s="78">
        <v>195</v>
      </c>
      <c r="B1856" s="154"/>
      <c r="C1856" s="177"/>
      <c r="D1856" s="177"/>
      <c r="E1856" s="177"/>
      <c r="F1856" s="177"/>
      <c r="G1856" s="177"/>
      <c r="H1856" s="178"/>
      <c r="I1856" s="178"/>
      <c r="J1856" s="178"/>
      <c r="K1856" s="178"/>
      <c r="L1856" s="178"/>
    </row>
    <row r="1857" spans="1:12" outlineLevel="1" x14ac:dyDescent="0.2">
      <c r="A1857" s="78">
        <v>196</v>
      </c>
      <c r="B1857" s="154"/>
      <c r="C1857" s="177"/>
      <c r="D1857" s="177"/>
      <c r="E1857" s="177"/>
      <c r="F1857" s="177"/>
      <c r="G1857" s="177"/>
      <c r="H1857" s="178"/>
      <c r="I1857" s="178"/>
      <c r="J1857" s="178"/>
      <c r="K1857" s="178"/>
      <c r="L1857" s="178"/>
    </row>
    <row r="1858" spans="1:12" outlineLevel="1" x14ac:dyDescent="0.2">
      <c r="A1858" s="78">
        <v>197</v>
      </c>
      <c r="B1858" s="154"/>
      <c r="C1858" s="177"/>
      <c r="D1858" s="177"/>
      <c r="E1858" s="177"/>
      <c r="F1858" s="177"/>
      <c r="G1858" s="177"/>
      <c r="H1858" s="178"/>
      <c r="I1858" s="178"/>
      <c r="J1858" s="178"/>
      <c r="K1858" s="178"/>
      <c r="L1858" s="178"/>
    </row>
    <row r="1859" spans="1:12" outlineLevel="1" x14ac:dyDescent="0.2">
      <c r="A1859" s="78">
        <v>198</v>
      </c>
      <c r="B1859" s="154"/>
      <c r="C1859" s="177"/>
      <c r="D1859" s="177"/>
      <c r="E1859" s="177"/>
      <c r="F1859" s="177"/>
      <c r="G1859" s="177"/>
      <c r="H1859" s="178"/>
      <c r="I1859" s="178"/>
      <c r="J1859" s="178"/>
      <c r="K1859" s="178"/>
      <c r="L1859" s="178"/>
    </row>
    <row r="1860" spans="1:12" outlineLevel="1" x14ac:dyDescent="0.2">
      <c r="A1860" s="78">
        <v>199</v>
      </c>
      <c r="B1860" s="154"/>
      <c r="C1860" s="177"/>
      <c r="D1860" s="177"/>
      <c r="E1860" s="177"/>
      <c r="F1860" s="177"/>
      <c r="G1860" s="177"/>
      <c r="H1860" s="178"/>
      <c r="I1860" s="178"/>
      <c r="J1860" s="178"/>
      <c r="K1860" s="178"/>
      <c r="L1860" s="178"/>
    </row>
    <row r="1861" spans="1:12" outlineLevel="1" x14ac:dyDescent="0.2">
      <c r="A1861" s="78">
        <v>200</v>
      </c>
      <c r="B1861" s="154"/>
      <c r="C1861" s="177"/>
      <c r="D1861" s="177"/>
      <c r="E1861" s="177"/>
      <c r="F1861" s="177"/>
      <c r="G1861" s="177"/>
      <c r="H1861" s="178"/>
      <c r="I1861" s="178"/>
      <c r="J1861" s="178"/>
      <c r="K1861" s="178"/>
      <c r="L1861" s="178"/>
    </row>
    <row r="1862" spans="1:12" outlineLevel="1" x14ac:dyDescent="0.2">
      <c r="A1862" s="78">
        <v>201</v>
      </c>
      <c r="B1862" s="154"/>
      <c r="C1862" s="177"/>
      <c r="D1862" s="177"/>
      <c r="E1862" s="177"/>
      <c r="F1862" s="177"/>
      <c r="G1862" s="177"/>
      <c r="H1862" s="178"/>
      <c r="I1862" s="178"/>
      <c r="J1862" s="178"/>
      <c r="K1862" s="178"/>
      <c r="L1862" s="178"/>
    </row>
    <row r="1863" spans="1:12" outlineLevel="1" x14ac:dyDescent="0.2">
      <c r="A1863" s="78">
        <v>202</v>
      </c>
      <c r="B1863" s="154"/>
      <c r="C1863" s="177"/>
      <c r="D1863" s="177"/>
      <c r="E1863" s="177"/>
      <c r="F1863" s="177"/>
      <c r="G1863" s="177"/>
      <c r="H1863" s="178"/>
      <c r="I1863" s="178"/>
      <c r="J1863" s="178"/>
      <c r="K1863" s="178"/>
      <c r="L1863" s="178"/>
    </row>
    <row r="1864" spans="1:12" outlineLevel="1" x14ac:dyDescent="0.2">
      <c r="A1864" s="78">
        <v>203</v>
      </c>
      <c r="B1864" s="154"/>
      <c r="C1864" s="177"/>
      <c r="D1864" s="177"/>
      <c r="E1864" s="177"/>
      <c r="F1864" s="177"/>
      <c r="G1864" s="177"/>
      <c r="H1864" s="178"/>
      <c r="I1864" s="178"/>
      <c r="J1864" s="178"/>
      <c r="K1864" s="178"/>
      <c r="L1864" s="178"/>
    </row>
    <row r="1865" spans="1:12" outlineLevel="1" x14ac:dyDescent="0.2">
      <c r="A1865" s="78">
        <v>204</v>
      </c>
      <c r="B1865" s="154"/>
      <c r="C1865" s="177"/>
      <c r="D1865" s="177"/>
      <c r="E1865" s="177"/>
      <c r="F1865" s="177"/>
      <c r="G1865" s="177"/>
      <c r="H1865" s="178"/>
      <c r="I1865" s="178"/>
      <c r="J1865" s="178"/>
      <c r="K1865" s="178"/>
      <c r="L1865" s="178"/>
    </row>
    <row r="1866" spans="1:12" outlineLevel="1" x14ac:dyDescent="0.2">
      <c r="A1866" s="78">
        <v>205</v>
      </c>
      <c r="B1866" s="154"/>
      <c r="C1866" s="177"/>
      <c r="D1866" s="177"/>
      <c r="E1866" s="177"/>
      <c r="F1866" s="177"/>
      <c r="G1866" s="177"/>
      <c r="H1866" s="178"/>
      <c r="I1866" s="178"/>
      <c r="J1866" s="178"/>
      <c r="K1866" s="178"/>
      <c r="L1866" s="178"/>
    </row>
    <row r="1867" spans="1:12" outlineLevel="1" x14ac:dyDescent="0.2">
      <c r="A1867" s="78">
        <v>206</v>
      </c>
      <c r="B1867" s="154"/>
      <c r="C1867" s="177"/>
      <c r="D1867" s="177"/>
      <c r="E1867" s="177"/>
      <c r="F1867" s="177"/>
      <c r="G1867" s="177"/>
      <c r="H1867" s="178"/>
      <c r="I1867" s="178"/>
      <c r="J1867" s="178"/>
      <c r="K1867" s="178"/>
      <c r="L1867" s="178"/>
    </row>
    <row r="1868" spans="1:12" outlineLevel="1" x14ac:dyDescent="0.2">
      <c r="A1868" s="78">
        <v>207</v>
      </c>
      <c r="B1868" s="154"/>
      <c r="C1868" s="177"/>
      <c r="D1868" s="177"/>
      <c r="E1868" s="177"/>
      <c r="F1868" s="177"/>
      <c r="G1868" s="177"/>
      <c r="H1868" s="178"/>
      <c r="I1868" s="178"/>
      <c r="J1868" s="178"/>
      <c r="K1868" s="178"/>
      <c r="L1868" s="178"/>
    </row>
    <row r="1869" spans="1:12" outlineLevel="1" x14ac:dyDescent="0.2">
      <c r="A1869" s="78">
        <v>208</v>
      </c>
      <c r="B1869" s="154"/>
      <c r="C1869" s="177"/>
      <c r="D1869" s="177"/>
      <c r="E1869" s="177"/>
      <c r="F1869" s="177"/>
      <c r="G1869" s="177"/>
      <c r="H1869" s="178"/>
      <c r="I1869" s="178"/>
      <c r="J1869" s="178"/>
      <c r="K1869" s="178"/>
      <c r="L1869" s="178"/>
    </row>
    <row r="1870" spans="1:12" outlineLevel="1" x14ac:dyDescent="0.2">
      <c r="A1870" s="78">
        <v>209</v>
      </c>
      <c r="B1870" s="154"/>
      <c r="C1870" s="177"/>
      <c r="D1870" s="177"/>
      <c r="E1870" s="177"/>
      <c r="F1870" s="177"/>
      <c r="G1870" s="177"/>
      <c r="H1870" s="178"/>
      <c r="I1870" s="178"/>
      <c r="J1870" s="178"/>
      <c r="K1870" s="178"/>
      <c r="L1870" s="178"/>
    </row>
    <row r="1871" spans="1:12" outlineLevel="1" x14ac:dyDescent="0.2">
      <c r="A1871" s="78">
        <v>210</v>
      </c>
      <c r="B1871" s="154"/>
      <c r="C1871" s="177"/>
      <c r="D1871" s="177"/>
      <c r="E1871" s="177"/>
      <c r="F1871" s="177"/>
      <c r="G1871" s="177"/>
      <c r="H1871" s="178"/>
      <c r="I1871" s="178"/>
      <c r="J1871" s="178"/>
      <c r="K1871" s="178"/>
      <c r="L1871" s="178"/>
    </row>
    <row r="1872" spans="1:12" outlineLevel="1" x14ac:dyDescent="0.2">
      <c r="A1872" s="78">
        <v>211</v>
      </c>
      <c r="B1872" s="154"/>
      <c r="C1872" s="177"/>
      <c r="D1872" s="177"/>
      <c r="E1872" s="177"/>
      <c r="F1872" s="177"/>
      <c r="G1872" s="177"/>
      <c r="H1872" s="178"/>
      <c r="I1872" s="178"/>
      <c r="J1872" s="178"/>
      <c r="K1872" s="178"/>
      <c r="L1872" s="178"/>
    </row>
    <row r="1873" spans="1:12" outlineLevel="1" x14ac:dyDescent="0.2">
      <c r="A1873" s="78">
        <v>212</v>
      </c>
      <c r="B1873" s="154"/>
      <c r="C1873" s="177"/>
      <c r="D1873" s="177"/>
      <c r="E1873" s="177"/>
      <c r="F1873" s="177"/>
      <c r="G1873" s="177"/>
      <c r="H1873" s="178"/>
      <c r="I1873" s="178"/>
      <c r="J1873" s="178"/>
      <c r="K1873" s="178"/>
      <c r="L1873" s="178"/>
    </row>
    <row r="1874" spans="1:12" outlineLevel="1" x14ac:dyDescent="0.2">
      <c r="A1874" s="78">
        <v>213</v>
      </c>
      <c r="B1874" s="154"/>
      <c r="C1874" s="177"/>
      <c r="D1874" s="177"/>
      <c r="E1874" s="177"/>
      <c r="F1874" s="177"/>
      <c r="G1874" s="177"/>
      <c r="H1874" s="178"/>
      <c r="I1874" s="178"/>
      <c r="J1874" s="178"/>
      <c r="K1874" s="178"/>
      <c r="L1874" s="178"/>
    </row>
    <row r="1875" spans="1:12" outlineLevel="1" x14ac:dyDescent="0.2">
      <c r="A1875" s="78">
        <v>214</v>
      </c>
      <c r="B1875" s="154"/>
      <c r="C1875" s="177"/>
      <c r="D1875" s="177"/>
      <c r="E1875" s="177"/>
      <c r="F1875" s="177"/>
      <c r="G1875" s="177"/>
      <c r="H1875" s="178"/>
      <c r="I1875" s="178"/>
      <c r="J1875" s="178"/>
      <c r="K1875" s="178"/>
      <c r="L1875" s="178"/>
    </row>
    <row r="1876" spans="1:12" outlineLevel="1" x14ac:dyDescent="0.2">
      <c r="A1876" s="78">
        <v>215</v>
      </c>
      <c r="B1876" s="154"/>
      <c r="C1876" s="177"/>
      <c r="D1876" s="177"/>
      <c r="E1876" s="177"/>
      <c r="F1876" s="177"/>
      <c r="G1876" s="177"/>
      <c r="H1876" s="178"/>
      <c r="I1876" s="178"/>
      <c r="J1876" s="178"/>
      <c r="K1876" s="178"/>
      <c r="L1876" s="178"/>
    </row>
    <row r="1877" spans="1:12" outlineLevel="1" x14ac:dyDescent="0.2">
      <c r="A1877" s="78">
        <v>216</v>
      </c>
      <c r="B1877" s="154"/>
      <c r="C1877" s="177"/>
      <c r="D1877" s="177"/>
      <c r="E1877" s="177"/>
      <c r="F1877" s="177"/>
      <c r="G1877" s="177"/>
      <c r="H1877" s="178"/>
      <c r="I1877" s="178"/>
      <c r="J1877" s="178"/>
      <c r="K1877" s="178"/>
      <c r="L1877" s="178"/>
    </row>
    <row r="1878" spans="1:12" outlineLevel="1" x14ac:dyDescent="0.2">
      <c r="A1878" s="78">
        <v>217</v>
      </c>
      <c r="B1878" s="154"/>
      <c r="C1878" s="177"/>
      <c r="D1878" s="177"/>
      <c r="E1878" s="177"/>
      <c r="F1878" s="177"/>
      <c r="G1878" s="177"/>
      <c r="H1878" s="178"/>
      <c r="I1878" s="178"/>
      <c r="J1878" s="178"/>
      <c r="K1878" s="178"/>
      <c r="L1878" s="178"/>
    </row>
    <row r="1879" spans="1:12" outlineLevel="1" x14ac:dyDescent="0.2">
      <c r="A1879" s="78">
        <v>218</v>
      </c>
      <c r="B1879" s="154"/>
      <c r="C1879" s="177"/>
      <c r="D1879" s="177"/>
      <c r="E1879" s="177"/>
      <c r="F1879" s="177"/>
      <c r="G1879" s="177"/>
      <c r="H1879" s="178"/>
      <c r="I1879" s="178"/>
      <c r="J1879" s="178"/>
      <c r="K1879" s="178"/>
      <c r="L1879" s="178"/>
    </row>
    <row r="1880" spans="1:12" outlineLevel="1" x14ac:dyDescent="0.2">
      <c r="A1880" s="78">
        <v>219</v>
      </c>
      <c r="B1880" s="154"/>
      <c r="C1880" s="177"/>
      <c r="D1880" s="177"/>
      <c r="E1880" s="177"/>
      <c r="F1880" s="177"/>
      <c r="G1880" s="177"/>
      <c r="H1880" s="178"/>
      <c r="I1880" s="178"/>
      <c r="J1880" s="178"/>
      <c r="K1880" s="178"/>
      <c r="L1880" s="178"/>
    </row>
    <row r="1881" spans="1:12" outlineLevel="1" x14ac:dyDescent="0.2">
      <c r="A1881" s="78">
        <v>220</v>
      </c>
      <c r="B1881" s="154"/>
      <c r="C1881" s="177"/>
      <c r="D1881" s="177"/>
      <c r="E1881" s="177"/>
      <c r="F1881" s="177"/>
      <c r="G1881" s="177"/>
      <c r="H1881" s="178"/>
      <c r="I1881" s="178"/>
      <c r="J1881" s="178"/>
      <c r="K1881" s="178"/>
      <c r="L1881" s="178"/>
    </row>
    <row r="1882" spans="1:12" outlineLevel="1" x14ac:dyDescent="0.2">
      <c r="A1882" s="78">
        <v>221</v>
      </c>
      <c r="B1882" s="154"/>
      <c r="C1882" s="177"/>
      <c r="D1882" s="177"/>
      <c r="E1882" s="177"/>
      <c r="F1882" s="177"/>
      <c r="G1882" s="177"/>
      <c r="H1882" s="178"/>
      <c r="I1882" s="178"/>
      <c r="J1882" s="178"/>
      <c r="K1882" s="178"/>
      <c r="L1882" s="178"/>
    </row>
    <row r="1883" spans="1:12" outlineLevel="1" x14ac:dyDescent="0.2">
      <c r="A1883" s="78">
        <v>222</v>
      </c>
      <c r="B1883" s="154"/>
      <c r="C1883" s="177"/>
      <c r="D1883" s="177"/>
      <c r="E1883" s="177"/>
      <c r="F1883" s="177"/>
      <c r="G1883" s="177"/>
      <c r="H1883" s="178"/>
      <c r="I1883" s="178"/>
      <c r="J1883" s="178"/>
      <c r="K1883" s="178"/>
      <c r="L1883" s="178"/>
    </row>
    <row r="1884" spans="1:12" outlineLevel="1" x14ac:dyDescent="0.2">
      <c r="A1884" s="78">
        <v>223</v>
      </c>
      <c r="B1884" s="154"/>
      <c r="C1884" s="177"/>
      <c r="D1884" s="177"/>
      <c r="E1884" s="177"/>
      <c r="F1884" s="177"/>
      <c r="G1884" s="177"/>
      <c r="H1884" s="178"/>
      <c r="I1884" s="178"/>
      <c r="J1884" s="178"/>
      <c r="K1884" s="178"/>
      <c r="L1884" s="178"/>
    </row>
    <row r="1885" spans="1:12" outlineLevel="1" x14ac:dyDescent="0.2">
      <c r="A1885" s="78">
        <v>224</v>
      </c>
      <c r="B1885" s="154"/>
      <c r="C1885" s="177"/>
      <c r="D1885" s="177"/>
      <c r="E1885" s="177"/>
      <c r="F1885" s="177"/>
      <c r="G1885" s="177"/>
      <c r="H1885" s="178"/>
      <c r="I1885" s="178"/>
      <c r="J1885" s="178"/>
      <c r="K1885" s="178"/>
      <c r="L1885" s="178"/>
    </row>
    <row r="1886" spans="1:12" outlineLevel="1" x14ac:dyDescent="0.2">
      <c r="A1886" s="78">
        <v>225</v>
      </c>
      <c r="B1886" s="154"/>
      <c r="C1886" s="177"/>
      <c r="D1886" s="177"/>
      <c r="E1886" s="177"/>
      <c r="F1886" s="177"/>
      <c r="G1886" s="177"/>
      <c r="H1886" s="178"/>
      <c r="I1886" s="178"/>
      <c r="J1886" s="178"/>
      <c r="K1886" s="178"/>
      <c r="L1886" s="178"/>
    </row>
    <row r="1887" spans="1:12" outlineLevel="1" x14ac:dyDescent="0.2">
      <c r="A1887" s="78">
        <v>226</v>
      </c>
      <c r="B1887" s="154"/>
      <c r="C1887" s="177"/>
      <c r="D1887" s="177"/>
      <c r="E1887" s="177"/>
      <c r="F1887" s="177"/>
      <c r="G1887" s="177"/>
      <c r="H1887" s="178"/>
      <c r="I1887" s="178"/>
      <c r="J1887" s="178"/>
      <c r="K1887" s="178"/>
      <c r="L1887" s="178"/>
    </row>
    <row r="1888" spans="1:12" outlineLevel="1" x14ac:dyDescent="0.2">
      <c r="A1888" s="78">
        <v>227</v>
      </c>
      <c r="B1888" s="154"/>
      <c r="C1888" s="177"/>
      <c r="D1888" s="177"/>
      <c r="E1888" s="177"/>
      <c r="F1888" s="177"/>
      <c r="G1888" s="177"/>
      <c r="H1888" s="178"/>
      <c r="I1888" s="178"/>
      <c r="J1888" s="178"/>
      <c r="K1888" s="178"/>
      <c r="L1888" s="178"/>
    </row>
    <row r="1889" spans="1:12" outlineLevel="1" x14ac:dyDescent="0.2">
      <c r="A1889" s="78">
        <v>228</v>
      </c>
      <c r="B1889" s="154"/>
      <c r="C1889" s="177"/>
      <c r="D1889" s="177"/>
      <c r="E1889" s="177"/>
      <c r="F1889" s="177"/>
      <c r="G1889" s="177"/>
      <c r="H1889" s="178"/>
      <c r="I1889" s="178"/>
      <c r="J1889" s="178"/>
      <c r="K1889" s="178"/>
      <c r="L1889" s="178"/>
    </row>
    <row r="1890" spans="1:12" outlineLevel="1" x14ac:dyDescent="0.2">
      <c r="A1890" s="78">
        <v>229</v>
      </c>
      <c r="B1890" s="154"/>
      <c r="C1890" s="177"/>
      <c r="D1890" s="177"/>
      <c r="E1890" s="177"/>
      <c r="F1890" s="177"/>
      <c r="G1890" s="177"/>
      <c r="H1890" s="178"/>
      <c r="I1890" s="178"/>
      <c r="J1890" s="178"/>
      <c r="K1890" s="178"/>
      <c r="L1890" s="178"/>
    </row>
    <row r="1891" spans="1:12" outlineLevel="1" x14ac:dyDescent="0.2">
      <c r="A1891" s="78">
        <v>230</v>
      </c>
      <c r="B1891" s="154"/>
      <c r="C1891" s="177"/>
      <c r="D1891" s="177"/>
      <c r="E1891" s="177"/>
      <c r="F1891" s="177"/>
      <c r="G1891" s="177"/>
      <c r="H1891" s="178"/>
      <c r="I1891" s="178"/>
      <c r="J1891" s="178"/>
      <c r="K1891" s="178"/>
      <c r="L1891" s="178"/>
    </row>
    <row r="1892" spans="1:12" outlineLevel="1" x14ac:dyDescent="0.2">
      <c r="A1892" s="78">
        <v>231</v>
      </c>
      <c r="B1892" s="154"/>
      <c r="C1892" s="177"/>
      <c r="D1892" s="177"/>
      <c r="E1892" s="177"/>
      <c r="F1892" s="177"/>
      <c r="G1892" s="177"/>
      <c r="H1892" s="178"/>
      <c r="I1892" s="178"/>
      <c r="J1892" s="178"/>
      <c r="K1892" s="178"/>
      <c r="L1892" s="178"/>
    </row>
    <row r="1893" spans="1:12" outlineLevel="1" x14ac:dyDescent="0.2">
      <c r="A1893" s="78">
        <v>232</v>
      </c>
      <c r="B1893" s="154"/>
      <c r="C1893" s="177"/>
      <c r="D1893" s="177"/>
      <c r="E1893" s="177"/>
      <c r="F1893" s="177"/>
      <c r="G1893" s="177"/>
      <c r="H1893" s="178"/>
      <c r="I1893" s="178"/>
      <c r="J1893" s="178"/>
      <c r="K1893" s="178"/>
      <c r="L1893" s="178"/>
    </row>
    <row r="1894" spans="1:12" outlineLevel="1" x14ac:dyDescent="0.2"/>
    <row r="1895" spans="1:12" outlineLevel="1" x14ac:dyDescent="0.2"/>
    <row r="1897" spans="1:12" s="63" customFormat="1" x14ac:dyDescent="0.2">
      <c r="B1897" s="61" t="s">
        <v>5</v>
      </c>
      <c r="C1897" s="62"/>
      <c r="D1897" s="62"/>
      <c r="E1897" s="62"/>
      <c r="F1897" s="62"/>
      <c r="G1897" s="62"/>
    </row>
  </sheetData>
  <mergeCells count="4">
    <mergeCell ref="C7:G7"/>
    <mergeCell ref="H7:L7"/>
    <mergeCell ref="C1660:G1660"/>
    <mergeCell ref="H1660:L1660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L1904"/>
  <sheetViews>
    <sheetView showGridLines="0" zoomScale="80" zoomScaleNormal="80" workbookViewId="0">
      <pane xSplit="2" ySplit="10" topLeftCell="C11" activePane="bottomRight" state="frozenSplit"/>
      <selection activeCell="B12" sqref="B12:Q12"/>
      <selection pane="topRight" activeCell="B12" sqref="B12:Q12"/>
      <selection pane="bottomLeft" activeCell="B12" sqref="B12:Q12"/>
      <selection pane="bottomRight" activeCell="A18" sqref="A18"/>
    </sheetView>
  </sheetViews>
  <sheetFormatPr defaultColWidth="14.28515625" defaultRowHeight="12.75" x14ac:dyDescent="0.2"/>
  <cols>
    <col min="1" max="1" width="5.5703125" style="82" bestFit="1" customWidth="1"/>
    <col min="2" max="2" width="19.85546875" style="82" customWidth="1"/>
    <col min="3" max="3" width="14.28515625" style="80"/>
    <col min="4" max="7" width="14.28515625" style="78"/>
    <col min="8" max="38" width="14.28515625" style="80"/>
    <col min="39" max="16384" width="14.28515625" style="78"/>
  </cols>
  <sheetData>
    <row r="1" spans="1:38" ht="18" x14ac:dyDescent="0.25">
      <c r="B1" s="164"/>
    </row>
    <row r="2" spans="1:38" ht="20.25" x14ac:dyDescent="0.2">
      <c r="B2" s="73" t="str">
        <f ca="1">RIGHT(CELL("filename", B2), LEN(CELL("filename", B2)) - SEARCH("]", CELL("filename", B2)))</f>
        <v>Revenue Forecast</v>
      </c>
    </row>
    <row r="4" spans="1:38" x14ac:dyDescent="0.2">
      <c r="B4" s="82" t="s">
        <v>373</v>
      </c>
      <c r="C4" s="25" t="e">
        <f>SUM(#REF!,#REF!,#REF!)</f>
        <v>#REF!</v>
      </c>
    </row>
    <row r="5" spans="1:38" x14ac:dyDescent="0.2">
      <c r="B5" s="82" t="s">
        <v>1454</v>
      </c>
      <c r="C5" s="25">
        <f>SUM(H12,H1904,H1664)</f>
        <v>41.727625481093646</v>
      </c>
    </row>
    <row r="6" spans="1:38" x14ac:dyDescent="0.2">
      <c r="B6" s="82" t="s">
        <v>1455</v>
      </c>
      <c r="C6" s="25" t="e">
        <f>C4/C5</f>
        <v>#REF!</v>
      </c>
      <c r="D6" s="78" t="s">
        <v>1456</v>
      </c>
    </row>
    <row r="8" spans="1:38" x14ac:dyDescent="0.2">
      <c r="B8" s="45" t="s">
        <v>7733</v>
      </c>
      <c r="C8" s="65">
        <v>7</v>
      </c>
      <c r="D8" s="65">
        <v>8</v>
      </c>
      <c r="E8" s="65">
        <v>9</v>
      </c>
      <c r="F8" s="65">
        <v>10</v>
      </c>
      <c r="G8" s="65">
        <v>11</v>
      </c>
      <c r="N8" s="80" t="s">
        <v>1457</v>
      </c>
      <c r="O8" s="65">
        <v>2</v>
      </c>
      <c r="P8" s="65">
        <v>3</v>
      </c>
      <c r="Q8" s="65">
        <v>4</v>
      </c>
      <c r="R8" s="65">
        <v>5</v>
      </c>
      <c r="S8" s="65">
        <v>6</v>
      </c>
      <c r="T8" s="199"/>
    </row>
    <row r="9" spans="1:38" s="46" customFormat="1" ht="12.75" customHeight="1" x14ac:dyDescent="0.2">
      <c r="A9" s="54"/>
      <c r="B9" s="165"/>
      <c r="C9" s="969" t="s">
        <v>1458</v>
      </c>
      <c r="D9" s="970"/>
      <c r="E9" s="970"/>
      <c r="F9" s="970"/>
      <c r="G9" s="971"/>
      <c r="H9" s="163"/>
      <c r="I9" s="973" t="s">
        <v>7736</v>
      </c>
      <c r="J9" s="974"/>
      <c r="K9" s="974"/>
      <c r="L9" s="974"/>
      <c r="M9" s="974"/>
      <c r="N9" s="975"/>
      <c r="O9" s="973" t="s">
        <v>7735</v>
      </c>
      <c r="P9" s="974"/>
      <c r="Q9" s="974"/>
      <c r="R9" s="974"/>
      <c r="S9" s="974"/>
      <c r="T9" s="975"/>
      <c r="U9" s="972" t="s">
        <v>7739</v>
      </c>
      <c r="V9" s="972"/>
      <c r="W9" s="972"/>
      <c r="X9" s="972"/>
      <c r="Y9" s="972"/>
      <c r="Z9" s="972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</row>
    <row r="10" spans="1:38" s="110" customFormat="1" ht="37.5" customHeight="1" x14ac:dyDescent="0.2">
      <c r="A10" s="166"/>
      <c r="B10" s="166" t="s">
        <v>314</v>
      </c>
      <c r="C10" s="84" t="s">
        <v>6690</v>
      </c>
      <c r="D10" s="84" t="s">
        <v>1459</v>
      </c>
      <c r="E10" s="84" t="s">
        <v>1460</v>
      </c>
      <c r="F10" s="84" t="s">
        <v>1461</v>
      </c>
      <c r="G10" s="84" t="s">
        <v>1462</v>
      </c>
      <c r="H10" s="204" t="s">
        <v>7737</v>
      </c>
      <c r="I10" s="84" t="s">
        <v>6690</v>
      </c>
      <c r="J10" s="84" t="str">
        <f>D10</f>
        <v>Class 2</v>
      </c>
      <c r="K10" s="84" t="str">
        <f>E10</f>
        <v>Class 3</v>
      </c>
      <c r="L10" s="84" t="str">
        <f>F10</f>
        <v>Class 4</v>
      </c>
      <c r="M10" s="84" t="str">
        <f>G10</f>
        <v>Class 5</v>
      </c>
      <c r="N10" s="192" t="s">
        <v>1463</v>
      </c>
      <c r="O10" s="84" t="s">
        <v>6690</v>
      </c>
      <c r="P10" s="84" t="str">
        <f>J10</f>
        <v>Class 2</v>
      </c>
      <c r="Q10" s="84" t="str">
        <f>K10</f>
        <v>Class 3</v>
      </c>
      <c r="R10" s="84" t="str">
        <f>L10</f>
        <v>Class 4</v>
      </c>
      <c r="S10" s="84" t="str">
        <f>M10</f>
        <v>Class 5</v>
      </c>
      <c r="T10" s="192" t="s">
        <v>7738</v>
      </c>
      <c r="U10" s="84" t="str">
        <f>O10</f>
        <v>Class 1</v>
      </c>
      <c r="V10" s="84" t="str">
        <f t="shared" ref="V10:Y10" si="0">P10</f>
        <v>Class 2</v>
      </c>
      <c r="W10" s="84" t="str">
        <f t="shared" si="0"/>
        <v>Class 3</v>
      </c>
      <c r="X10" s="84" t="str">
        <f t="shared" si="0"/>
        <v>Class 4</v>
      </c>
      <c r="Y10" s="84" t="str">
        <f t="shared" si="0"/>
        <v>Class 5</v>
      </c>
      <c r="Z10" s="192" t="s">
        <v>7740</v>
      </c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</row>
    <row r="11" spans="1:38" s="109" customFormat="1" x14ac:dyDescent="0.2">
      <c r="A11" s="107"/>
      <c r="B11" s="107"/>
      <c r="C11" s="108"/>
      <c r="D11" s="108"/>
      <c r="E11" s="108"/>
      <c r="F11" s="108"/>
      <c r="G11" s="108"/>
      <c r="H11" s="193"/>
      <c r="I11" s="108"/>
      <c r="J11" s="108"/>
      <c r="K11" s="108"/>
      <c r="L11" s="108"/>
      <c r="M11" s="108"/>
      <c r="N11" s="193"/>
      <c r="O11" s="108"/>
      <c r="P11" s="108"/>
      <c r="Q11" s="108"/>
      <c r="R11" s="108"/>
      <c r="S11" s="108"/>
      <c r="T11" s="193"/>
      <c r="U11" s="108"/>
      <c r="V11" s="108"/>
      <c r="W11" s="108"/>
      <c r="X11" s="108"/>
      <c r="Y11" s="108"/>
      <c r="Z11" s="193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</row>
    <row r="12" spans="1:38" s="28" customFormat="1" x14ac:dyDescent="0.2">
      <c r="A12" s="168"/>
      <c r="B12" s="167" t="str">
        <f>AirlineHomeCityCode</f>
        <v>LON</v>
      </c>
      <c r="C12" s="71">
        <f>IFERROR(VLOOKUP($B12,FromChicagoFareList,C$8,FALSE),"-")</f>
        <v>6.0284337055342106E-2</v>
      </c>
      <c r="D12" s="71">
        <f>IFERROR(VLOOKUP($B12,FromChicagoFareList,D$8,FALSE),"-")</f>
        <v>0.17548355604368795</v>
      </c>
      <c r="E12" s="71">
        <f>IFERROR(VLOOKUP($B12,FromChicagoFareList,E$8,FALSE),"-")</f>
        <v>3.0691317347001049E-2</v>
      </c>
      <c r="F12" s="71">
        <f>IFERROR(VLOOKUP($B12,FromChicagoFareList,F$8,FALSE),"-")</f>
        <v>0.1449142717676494</v>
      </c>
      <c r="G12" s="71">
        <f>IFERROR(VLOOKUP($B12,FromChicagoFareList,G$8,FALSE),"-")</f>
        <v>0.58862651778631947</v>
      </c>
      <c r="H12" s="205">
        <f>Forecast!K17</f>
        <v>0</v>
      </c>
      <c r="I12" s="29">
        <f>IFERROR($H12*C12,0)</f>
        <v>0</v>
      </c>
      <c r="J12" s="29">
        <f t="shared" ref="J12:M12" si="1">IFERROR($H12*D12,0)</f>
        <v>0</v>
      </c>
      <c r="K12" s="29">
        <f t="shared" si="1"/>
        <v>0</v>
      </c>
      <c r="L12" s="29">
        <f t="shared" si="1"/>
        <v>0</v>
      </c>
      <c r="M12" s="29">
        <f t="shared" si="1"/>
        <v>0</v>
      </c>
      <c r="N12" s="194">
        <f>SUM(I12:M12)</f>
        <v>0</v>
      </c>
      <c r="O12" s="64">
        <f>IFERROR(VLOOKUP($B12,FromChicagoFareList,O$8,FALSE),"-")</f>
        <v>3378.5054881178871</v>
      </c>
      <c r="P12" s="64">
        <f>IFERROR(VLOOKUP($B12,FromChicagoFareList,P$8,FALSE),"-")</f>
        <v>3010.0770727179256</v>
      </c>
      <c r="Q12" s="64">
        <f>IFERROR(VLOOKUP($B12,FromChicagoFareList,Q$8,FALSE),"-")</f>
        <v>1097.6670835523078</v>
      </c>
      <c r="R12" s="64">
        <f>IFERROR(VLOOKUP($B12,FromChicagoFareList,R$8,FALSE),"-")</f>
        <v>1404.597282918945</v>
      </c>
      <c r="S12" s="64">
        <f>IFERROR(VLOOKUP($B12,FromChicagoFareList,S$8,FALSE),"-")</f>
        <v>335.19047215408989</v>
      </c>
      <c r="T12" s="206" t="str">
        <f>IFERROR(Z12/N12,"-")</f>
        <v>-</v>
      </c>
      <c r="U12" s="29">
        <f>O12*I12</f>
        <v>0</v>
      </c>
      <c r="V12" s="29">
        <f t="shared" ref="V12:Y12" si="2">P12*J12</f>
        <v>0</v>
      </c>
      <c r="W12" s="29">
        <f t="shared" si="2"/>
        <v>0</v>
      </c>
      <c r="X12" s="29">
        <f t="shared" si="2"/>
        <v>0</v>
      </c>
      <c r="Y12" s="29">
        <f t="shared" si="2"/>
        <v>0</v>
      </c>
      <c r="Z12" s="194">
        <f>SUM(U12:Y12)</f>
        <v>0</v>
      </c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</row>
    <row r="14" spans="1:38" x14ac:dyDescent="0.2">
      <c r="B14" s="45" t="s">
        <v>7732</v>
      </c>
      <c r="D14" s="80"/>
      <c r="E14" s="80"/>
      <c r="F14" s="80"/>
      <c r="G14" s="80"/>
      <c r="H14" s="78"/>
    </row>
    <row r="15" spans="1:38" s="46" customFormat="1" ht="12.75" customHeight="1" x14ac:dyDescent="0.2">
      <c r="A15" s="54"/>
      <c r="B15" s="54"/>
      <c r="C15" s="969" t="s">
        <v>1458</v>
      </c>
      <c r="D15" s="970"/>
      <c r="E15" s="970"/>
      <c r="F15" s="970"/>
      <c r="G15" s="971"/>
      <c r="I15" s="973" t="s">
        <v>7736</v>
      </c>
      <c r="J15" s="974"/>
      <c r="K15" s="974"/>
      <c r="L15" s="974"/>
      <c r="M15" s="974"/>
      <c r="N15" s="975"/>
      <c r="O15" s="972" t="s">
        <v>7735</v>
      </c>
      <c r="P15" s="972"/>
      <c r="Q15" s="972"/>
      <c r="R15" s="972"/>
      <c r="S15" s="972"/>
      <c r="T15" s="972"/>
      <c r="U15" s="972" t="s">
        <v>7739</v>
      </c>
      <c r="V15" s="972"/>
      <c r="W15" s="972"/>
      <c r="X15" s="972"/>
      <c r="Y15" s="972"/>
      <c r="Z15" s="972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</row>
    <row r="16" spans="1:38" s="110" customFormat="1" ht="37.5" customHeight="1" x14ac:dyDescent="0.2">
      <c r="A16" s="166"/>
      <c r="B16" s="166" t="s">
        <v>314</v>
      </c>
      <c r="C16" s="84" t="str">
        <f>C$10</f>
        <v>Class 1</v>
      </c>
      <c r="D16" s="84" t="str">
        <f t="shared" ref="D16:Z16" si="3">D$10</f>
        <v>Class 2</v>
      </c>
      <c r="E16" s="84" t="str">
        <f t="shared" si="3"/>
        <v>Class 3</v>
      </c>
      <c r="F16" s="84" t="str">
        <f t="shared" si="3"/>
        <v>Class 4</v>
      </c>
      <c r="G16" s="84" t="str">
        <f t="shared" si="3"/>
        <v>Class 5</v>
      </c>
      <c r="H16" s="204" t="str">
        <f t="shared" si="3"/>
        <v>Traffic Forecast</v>
      </c>
      <c r="I16" s="84" t="str">
        <f t="shared" si="3"/>
        <v>Class 1</v>
      </c>
      <c r="J16" s="84" t="str">
        <f t="shared" si="3"/>
        <v>Class 2</v>
      </c>
      <c r="K16" s="84" t="str">
        <f t="shared" si="3"/>
        <v>Class 3</v>
      </c>
      <c r="L16" s="84" t="str">
        <f t="shared" si="3"/>
        <v>Class 4</v>
      </c>
      <c r="M16" s="84" t="str">
        <f t="shared" si="3"/>
        <v>Class 5</v>
      </c>
      <c r="N16" s="192" t="str">
        <f t="shared" si="3"/>
        <v>Total Pax</v>
      </c>
      <c r="O16" s="84" t="str">
        <f t="shared" si="3"/>
        <v>Class 1</v>
      </c>
      <c r="P16" s="84" t="str">
        <f t="shared" si="3"/>
        <v>Class 2</v>
      </c>
      <c r="Q16" s="84" t="str">
        <f t="shared" si="3"/>
        <v>Class 3</v>
      </c>
      <c r="R16" s="84" t="str">
        <f t="shared" si="3"/>
        <v>Class 4</v>
      </c>
      <c r="S16" s="84" t="str">
        <f t="shared" si="3"/>
        <v>Class 5</v>
      </c>
      <c r="T16" s="192" t="str">
        <f t="shared" si="3"/>
        <v>Average</v>
      </c>
      <c r="U16" s="84" t="str">
        <f t="shared" si="3"/>
        <v>Class 1</v>
      </c>
      <c r="V16" s="84" t="str">
        <f t="shared" si="3"/>
        <v>Class 2</v>
      </c>
      <c r="W16" s="84" t="str">
        <f t="shared" si="3"/>
        <v>Class 3</v>
      </c>
      <c r="X16" s="84" t="str">
        <f t="shared" si="3"/>
        <v>Class 4</v>
      </c>
      <c r="Y16" s="84" t="str">
        <f t="shared" si="3"/>
        <v>Class 5</v>
      </c>
      <c r="Z16" s="192" t="str">
        <f t="shared" si="3"/>
        <v>Total Revenue</v>
      </c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</row>
    <row r="17" spans="1:38" s="109" customFormat="1" x14ac:dyDescent="0.2">
      <c r="A17" s="107"/>
      <c r="B17" s="107"/>
      <c r="C17" s="108"/>
      <c r="D17" s="108"/>
      <c r="E17" s="108"/>
      <c r="F17" s="108"/>
      <c r="G17" s="108"/>
      <c r="H17" s="193"/>
      <c r="I17" s="108"/>
      <c r="J17" s="108"/>
      <c r="K17" s="108"/>
      <c r="L17" s="108"/>
      <c r="M17" s="108"/>
      <c r="N17" s="193"/>
      <c r="O17" s="108"/>
      <c r="P17" s="108"/>
      <c r="Q17" s="108"/>
      <c r="R17" s="108"/>
      <c r="S17" s="108"/>
      <c r="T17" s="193"/>
      <c r="U17" s="108"/>
      <c r="V17" s="108"/>
      <c r="W17" s="108"/>
      <c r="X17" s="108"/>
      <c r="Y17" s="108"/>
      <c r="Z17" s="193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</row>
    <row r="18" spans="1:38" s="28" customFormat="1" x14ac:dyDescent="0.2">
      <c r="A18" s="168">
        <v>1</v>
      </c>
      <c r="B18" s="168" t="str">
        <f>'Revenue Data'!B9</f>
        <v>MAR</v>
      </c>
      <c r="C18" s="71">
        <f t="shared" ref="C18:G27" si="4">IFERROR(VLOOKUP($B18,FromChicagoFareList,C$8,FALSE),"-")</f>
        <v>0</v>
      </c>
      <c r="D18" s="71">
        <f t="shared" si="4"/>
        <v>4.8387096774193547E-2</v>
      </c>
      <c r="E18" s="71">
        <f t="shared" si="4"/>
        <v>0.16129032258064516</v>
      </c>
      <c r="F18" s="71">
        <f t="shared" si="4"/>
        <v>0</v>
      </c>
      <c r="G18" s="71">
        <f t="shared" si="4"/>
        <v>0.79032258064516125</v>
      </c>
      <c r="H18" s="205">
        <f>IFERROR(VLOOKUP(B18,'Forecast Cnx @ Dest. Airport'!$B$5:$R$175,17,FALSE),0)</f>
        <v>0</v>
      </c>
      <c r="I18" s="29">
        <f>IFERROR($H18*C18,0)</f>
        <v>0</v>
      </c>
      <c r="J18" s="29">
        <f t="shared" ref="J18" si="5">IFERROR($H18*D18,0)</f>
        <v>0</v>
      </c>
      <c r="K18" s="29">
        <f t="shared" ref="K18" si="6">IFERROR($H18*E18,0)</f>
        <v>0</v>
      </c>
      <c r="L18" s="29">
        <f t="shared" ref="L18" si="7">IFERROR($H18*F18,0)</f>
        <v>0</v>
      </c>
      <c r="M18" s="29">
        <f t="shared" ref="M18" si="8">IFERROR($H18*G18,0)</f>
        <v>0</v>
      </c>
      <c r="N18" s="194">
        <f>SUM(I18:M18)</f>
        <v>0</v>
      </c>
      <c r="O18" s="64">
        <f t="shared" ref="O18:S27" si="9">IFERROR(VLOOKUP($B18,FromChicagoFareList,O$8,FALSE),"-")</f>
        <v>0</v>
      </c>
      <c r="P18" s="64">
        <f t="shared" si="9"/>
        <v>1859.9050799999989</v>
      </c>
      <c r="Q18" s="64">
        <f t="shared" si="9"/>
        <v>1220.0762395833319</v>
      </c>
      <c r="R18" s="64">
        <f t="shared" si="9"/>
        <v>478.43183333333326</v>
      </c>
      <c r="S18" s="64">
        <f t="shared" si="9"/>
        <v>788.70883186350079</v>
      </c>
      <c r="T18" s="206" t="str">
        <f>IFERROR(Z18/N18,"-")</f>
        <v>-</v>
      </c>
      <c r="U18" s="29">
        <f>IFERROR(O18*I18,0)</f>
        <v>0</v>
      </c>
      <c r="V18" s="29">
        <f t="shared" ref="V18:Y18" si="10">IFERROR(P18*J18,0)</f>
        <v>0</v>
      </c>
      <c r="W18" s="29">
        <f t="shared" si="10"/>
        <v>0</v>
      </c>
      <c r="X18" s="29">
        <f t="shared" si="10"/>
        <v>0</v>
      </c>
      <c r="Y18" s="29">
        <f t="shared" si="10"/>
        <v>0</v>
      </c>
      <c r="Z18" s="194">
        <f>SUM(U18:Y18)</f>
        <v>0</v>
      </c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</row>
    <row r="19" spans="1:38" x14ac:dyDescent="0.2">
      <c r="A19" s="82">
        <v>2</v>
      </c>
      <c r="B19" s="168" t="str">
        <f>'Revenue Data'!B10</f>
        <v>JUL</v>
      </c>
      <c r="C19" s="71">
        <f t="shared" si="4"/>
        <v>0</v>
      </c>
      <c r="D19" s="71">
        <f t="shared" si="4"/>
        <v>0</v>
      </c>
      <c r="E19" s="71">
        <f t="shared" si="4"/>
        <v>0</v>
      </c>
      <c r="F19" s="71">
        <f t="shared" si="4"/>
        <v>0.44444444444444442</v>
      </c>
      <c r="G19" s="71">
        <f t="shared" si="4"/>
        <v>0.55555555555555558</v>
      </c>
      <c r="H19" s="205">
        <f>IFERROR(VLOOKUP(B19,'Forecast Cnx @ Dest. Airport'!$B$5:$R$175,17,FALSE),0)</f>
        <v>0</v>
      </c>
      <c r="I19" s="29">
        <f t="shared" ref="I19:I82" si="11">IFERROR($H19*C19,0)</f>
        <v>0</v>
      </c>
      <c r="J19" s="29">
        <f t="shared" ref="J19:J82" si="12">IFERROR($H19*D19,0)</f>
        <v>0</v>
      </c>
      <c r="K19" s="29">
        <f t="shared" ref="K19:K82" si="13">IFERROR($H19*E19,0)</f>
        <v>0</v>
      </c>
      <c r="L19" s="29">
        <f t="shared" ref="L19:L82" si="14">IFERROR($H19*F19,0)</f>
        <v>0</v>
      </c>
      <c r="M19" s="29">
        <f t="shared" ref="M19:M82" si="15">IFERROR($H19*G19,0)</f>
        <v>0</v>
      </c>
      <c r="N19" s="194">
        <f t="shared" ref="N19:N82" si="16">SUM(I19:M19)</f>
        <v>0</v>
      </c>
      <c r="O19" s="64">
        <f t="shared" si="9"/>
        <v>0</v>
      </c>
      <c r="P19" s="64">
        <f t="shared" si="9"/>
        <v>2807.7014666666664</v>
      </c>
      <c r="Q19" s="64">
        <f t="shared" si="9"/>
        <v>1139.9687500000002</v>
      </c>
      <c r="R19" s="64">
        <f t="shared" si="9"/>
        <v>480.44284960965899</v>
      </c>
      <c r="S19" s="64">
        <f t="shared" si="9"/>
        <v>507.5106805787579</v>
      </c>
      <c r="T19" s="206" t="str">
        <f t="shared" ref="T19:T82" si="17">IFERROR(Z19/N19,"-")</f>
        <v>-</v>
      </c>
      <c r="U19" s="29">
        <f t="shared" ref="U19:U82" si="18">IFERROR(O19*I19,0)</f>
        <v>0</v>
      </c>
      <c r="V19" s="29">
        <f t="shared" ref="V19:V82" si="19">IFERROR(P19*J19,0)</f>
        <v>0</v>
      </c>
      <c r="W19" s="29">
        <f t="shared" ref="W19:W82" si="20">IFERROR(Q19*K19,0)</f>
        <v>0</v>
      </c>
      <c r="X19" s="29">
        <f t="shared" ref="X19:X82" si="21">IFERROR(R19*L19,0)</f>
        <v>0</v>
      </c>
      <c r="Y19" s="29">
        <f t="shared" ref="Y19:Y82" si="22">IFERROR(S19*M19,0)</f>
        <v>0</v>
      </c>
      <c r="Z19" s="194">
        <f t="shared" ref="Z19:Z82" si="23">SUM(U19:Y19)</f>
        <v>0</v>
      </c>
    </row>
    <row r="20" spans="1:38" x14ac:dyDescent="0.2">
      <c r="A20" s="82">
        <v>3</v>
      </c>
      <c r="B20" s="168" t="str">
        <f>'Revenue Data'!B11</f>
        <v>-</v>
      </c>
      <c r="C20" s="71">
        <f t="shared" si="4"/>
        <v>6.5238716391403218E-2</v>
      </c>
      <c r="D20" s="71">
        <f t="shared" si="4"/>
        <v>0.14678894374533422</v>
      </c>
      <c r="E20" s="71">
        <f t="shared" si="4"/>
        <v>4.4604720453310549E-3</v>
      </c>
      <c r="F20" s="71">
        <f t="shared" si="4"/>
        <v>0.24539347483235679</v>
      </c>
      <c r="G20" s="71">
        <f t="shared" si="4"/>
        <v>0.53811839298557462</v>
      </c>
      <c r="H20" s="205">
        <f>IFERROR(VLOOKUP(B20,'Forecast Cnx @ Dest. Airport'!$B$5:$R$175,17,FALSE),0)</f>
        <v>0</v>
      </c>
      <c r="I20" s="29">
        <f t="shared" si="11"/>
        <v>0</v>
      </c>
      <c r="J20" s="29">
        <f t="shared" si="12"/>
        <v>0</v>
      </c>
      <c r="K20" s="29">
        <f t="shared" si="13"/>
        <v>0</v>
      </c>
      <c r="L20" s="29">
        <f t="shared" si="14"/>
        <v>0</v>
      </c>
      <c r="M20" s="29">
        <f t="shared" si="15"/>
        <v>0</v>
      </c>
      <c r="N20" s="194">
        <f t="shared" si="16"/>
        <v>0</v>
      </c>
      <c r="O20" s="64">
        <f t="shared" si="9"/>
        <v>0</v>
      </c>
      <c r="P20" s="64">
        <f t="shared" si="9"/>
        <v>2936.5708943915106</v>
      </c>
      <c r="Q20" s="64">
        <f t="shared" si="9"/>
        <v>0</v>
      </c>
      <c r="R20" s="64">
        <f t="shared" si="9"/>
        <v>1515.4000267943652</v>
      </c>
      <c r="S20" s="64">
        <f t="shared" si="9"/>
        <v>279.23951836355377</v>
      </c>
      <c r="T20" s="206" t="str">
        <f t="shared" si="17"/>
        <v>-</v>
      </c>
      <c r="U20" s="29">
        <f t="shared" si="18"/>
        <v>0</v>
      </c>
      <c r="V20" s="29">
        <f t="shared" si="19"/>
        <v>0</v>
      </c>
      <c r="W20" s="29">
        <f t="shared" si="20"/>
        <v>0</v>
      </c>
      <c r="X20" s="29">
        <f t="shared" si="21"/>
        <v>0</v>
      </c>
      <c r="Y20" s="29">
        <f t="shared" si="22"/>
        <v>0</v>
      </c>
      <c r="Z20" s="194">
        <f t="shared" si="23"/>
        <v>0</v>
      </c>
    </row>
    <row r="21" spans="1:38" x14ac:dyDescent="0.2">
      <c r="A21" s="82">
        <v>4</v>
      </c>
      <c r="B21" s="168" t="str">
        <f>'Revenue Data'!B12</f>
        <v>AAL</v>
      </c>
      <c r="C21" s="71">
        <f t="shared" si="4"/>
        <v>0</v>
      </c>
      <c r="D21" s="71">
        <f t="shared" si="4"/>
        <v>1.4492753623188406E-2</v>
      </c>
      <c r="E21" s="71">
        <f t="shared" si="4"/>
        <v>0</v>
      </c>
      <c r="F21" s="71">
        <f t="shared" si="4"/>
        <v>0.14492753623188404</v>
      </c>
      <c r="G21" s="71">
        <f t="shared" si="4"/>
        <v>0.84057971014492761</v>
      </c>
      <c r="H21" s="205">
        <f>IFERROR(VLOOKUP(B21,'Forecast Cnx @ Dest. Airport'!$B$5:$R$175,17,FALSE),0)</f>
        <v>0</v>
      </c>
      <c r="I21" s="29">
        <f t="shared" si="11"/>
        <v>0</v>
      </c>
      <c r="J21" s="29">
        <f t="shared" si="12"/>
        <v>0</v>
      </c>
      <c r="K21" s="29">
        <f t="shared" si="13"/>
        <v>0</v>
      </c>
      <c r="L21" s="29">
        <f t="shared" si="14"/>
        <v>0</v>
      </c>
      <c r="M21" s="29">
        <f t="shared" si="15"/>
        <v>0</v>
      </c>
      <c r="N21" s="194">
        <f t="shared" si="16"/>
        <v>0</v>
      </c>
      <c r="O21" s="64">
        <f t="shared" si="9"/>
        <v>323.40048979591847</v>
      </c>
      <c r="P21" s="64">
        <f t="shared" si="9"/>
        <v>2416.4957617694245</v>
      </c>
      <c r="Q21" s="64">
        <f t="shared" si="9"/>
        <v>1661.5004761904761</v>
      </c>
      <c r="R21" s="64">
        <f t="shared" si="9"/>
        <v>785.62270018582058</v>
      </c>
      <c r="S21" s="64">
        <f t="shared" si="9"/>
        <v>291.64</v>
      </c>
      <c r="T21" s="206" t="str">
        <f t="shared" si="17"/>
        <v>-</v>
      </c>
      <c r="U21" s="29">
        <f t="shared" si="18"/>
        <v>0</v>
      </c>
      <c r="V21" s="29">
        <f t="shared" si="19"/>
        <v>0</v>
      </c>
      <c r="W21" s="29">
        <f t="shared" si="20"/>
        <v>0</v>
      </c>
      <c r="X21" s="29">
        <f t="shared" si="21"/>
        <v>0</v>
      </c>
      <c r="Y21" s="29">
        <f t="shared" si="22"/>
        <v>0</v>
      </c>
      <c r="Z21" s="194">
        <f t="shared" si="23"/>
        <v>0</v>
      </c>
    </row>
    <row r="22" spans="1:38" s="80" customFormat="1" x14ac:dyDescent="0.2">
      <c r="A22" s="168">
        <v>5</v>
      </c>
      <c r="B22" s="168" t="str">
        <f>'Revenue Data'!B13</f>
        <v>AAN</v>
      </c>
      <c r="C22" s="71">
        <f t="shared" si="4"/>
        <v>0</v>
      </c>
      <c r="D22" s="71">
        <f t="shared" si="4"/>
        <v>0</v>
      </c>
      <c r="E22" s="71">
        <f t="shared" si="4"/>
        <v>0</v>
      </c>
      <c r="F22" s="71">
        <f t="shared" si="4"/>
        <v>0</v>
      </c>
      <c r="G22" s="71">
        <f t="shared" si="4"/>
        <v>1</v>
      </c>
      <c r="H22" s="205">
        <f>IFERROR(VLOOKUP(B22,'Forecast Cnx @ Dest. Airport'!$B$5:$R$175,17,FALSE),0)</f>
        <v>0</v>
      </c>
      <c r="I22" s="29">
        <f t="shared" si="11"/>
        <v>0</v>
      </c>
      <c r="J22" s="29">
        <f t="shared" si="12"/>
        <v>0</v>
      </c>
      <c r="K22" s="29">
        <f t="shared" si="13"/>
        <v>0</v>
      </c>
      <c r="L22" s="29">
        <f t="shared" si="14"/>
        <v>0</v>
      </c>
      <c r="M22" s="29">
        <f t="shared" si="15"/>
        <v>0</v>
      </c>
      <c r="N22" s="194">
        <f t="shared" si="16"/>
        <v>0</v>
      </c>
      <c r="O22" s="64">
        <f t="shared" si="9"/>
        <v>2378.9610084033616</v>
      </c>
      <c r="P22" s="64">
        <f t="shared" si="9"/>
        <v>4740.2274665032282</v>
      </c>
      <c r="Q22" s="64">
        <f t="shared" si="9"/>
        <v>2825.9955833333338</v>
      </c>
      <c r="R22" s="64">
        <f t="shared" si="9"/>
        <v>2107.3255625319725</v>
      </c>
      <c r="S22" s="64">
        <f t="shared" si="9"/>
        <v>654.43469710972226</v>
      </c>
      <c r="T22" s="206" t="str">
        <f t="shared" si="17"/>
        <v>-</v>
      </c>
      <c r="U22" s="29">
        <f t="shared" si="18"/>
        <v>0</v>
      </c>
      <c r="V22" s="29">
        <f t="shared" si="19"/>
        <v>0</v>
      </c>
      <c r="W22" s="29">
        <f t="shared" si="20"/>
        <v>0</v>
      </c>
      <c r="X22" s="29">
        <f t="shared" si="21"/>
        <v>0</v>
      </c>
      <c r="Y22" s="29">
        <f t="shared" si="22"/>
        <v>0</v>
      </c>
      <c r="Z22" s="194">
        <f t="shared" si="23"/>
        <v>0</v>
      </c>
    </row>
    <row r="23" spans="1:38" s="80" customFormat="1" x14ac:dyDescent="0.2">
      <c r="A23" s="82">
        <v>6</v>
      </c>
      <c r="B23" s="168" t="str">
        <f>'Revenue Data'!B14</f>
        <v>AAR</v>
      </c>
      <c r="C23" s="71">
        <f t="shared" si="4"/>
        <v>0</v>
      </c>
      <c r="D23" s="71">
        <f t="shared" si="4"/>
        <v>8.0645161290322578E-2</v>
      </c>
      <c r="E23" s="71">
        <f t="shared" si="4"/>
        <v>3.2258064516129031E-2</v>
      </c>
      <c r="F23" s="71">
        <f t="shared" si="4"/>
        <v>0.35483870967741932</v>
      </c>
      <c r="G23" s="71">
        <f t="shared" si="4"/>
        <v>0.532258064516129</v>
      </c>
      <c r="H23" s="205">
        <f>IFERROR(VLOOKUP(B23,'Forecast Cnx @ Dest. Airport'!$B$5:$R$175,17,FALSE),0)</f>
        <v>0</v>
      </c>
      <c r="I23" s="29">
        <f t="shared" si="11"/>
        <v>0</v>
      </c>
      <c r="J23" s="29">
        <f t="shared" si="12"/>
        <v>0</v>
      </c>
      <c r="K23" s="29">
        <f t="shared" si="13"/>
        <v>0</v>
      </c>
      <c r="L23" s="29">
        <f t="shared" si="14"/>
        <v>0</v>
      </c>
      <c r="M23" s="29">
        <f t="shared" si="15"/>
        <v>0</v>
      </c>
      <c r="N23" s="194">
        <f t="shared" si="16"/>
        <v>0</v>
      </c>
      <c r="O23" s="64">
        <f t="shared" si="9"/>
        <v>323.40048979591847</v>
      </c>
      <c r="P23" s="64">
        <f t="shared" si="9"/>
        <v>2416.4957617694245</v>
      </c>
      <c r="Q23" s="64">
        <f t="shared" si="9"/>
        <v>1661.5004761904761</v>
      </c>
      <c r="R23" s="64">
        <f t="shared" si="9"/>
        <v>285</v>
      </c>
      <c r="S23" s="64">
        <f t="shared" si="9"/>
        <v>176.63857142857097</v>
      </c>
      <c r="T23" s="206" t="str">
        <f t="shared" si="17"/>
        <v>-</v>
      </c>
      <c r="U23" s="29">
        <f t="shared" si="18"/>
        <v>0</v>
      </c>
      <c r="V23" s="29">
        <f t="shared" si="19"/>
        <v>0</v>
      </c>
      <c r="W23" s="29">
        <f t="shared" si="20"/>
        <v>0</v>
      </c>
      <c r="X23" s="29">
        <f t="shared" si="21"/>
        <v>0</v>
      </c>
      <c r="Y23" s="29">
        <f t="shared" si="22"/>
        <v>0</v>
      </c>
      <c r="Z23" s="194">
        <f t="shared" si="23"/>
        <v>0</v>
      </c>
    </row>
    <row r="24" spans="1:38" s="80" customFormat="1" x14ac:dyDescent="0.2">
      <c r="A24" s="82">
        <v>7</v>
      </c>
      <c r="B24" s="168" t="str">
        <f>'Revenue Data'!B15</f>
        <v>ABJ</v>
      </c>
      <c r="C24" s="71">
        <f t="shared" si="4"/>
        <v>5.2631578947368425E-2</v>
      </c>
      <c r="D24" s="71">
        <f t="shared" si="4"/>
        <v>0</v>
      </c>
      <c r="E24" s="71">
        <f t="shared" si="4"/>
        <v>5.2631578947368425E-2</v>
      </c>
      <c r="F24" s="71">
        <f t="shared" si="4"/>
        <v>5.2631578947368425E-2</v>
      </c>
      <c r="G24" s="71">
        <f t="shared" si="4"/>
        <v>0.84210526315789469</v>
      </c>
      <c r="H24" s="205">
        <f>IFERROR(VLOOKUP(B24,'Forecast Cnx @ Dest. Airport'!$B$5:$R$175,17,FALSE),0)</f>
        <v>0</v>
      </c>
      <c r="I24" s="29">
        <f t="shared" si="11"/>
        <v>0</v>
      </c>
      <c r="J24" s="29">
        <f t="shared" si="12"/>
        <v>0</v>
      </c>
      <c r="K24" s="29">
        <f t="shared" si="13"/>
        <v>0</v>
      </c>
      <c r="L24" s="29">
        <f t="shared" si="14"/>
        <v>0</v>
      </c>
      <c r="M24" s="29">
        <f t="shared" si="15"/>
        <v>0</v>
      </c>
      <c r="N24" s="194">
        <f t="shared" si="16"/>
        <v>0</v>
      </c>
      <c r="O24" s="64">
        <f t="shared" si="9"/>
        <v>0</v>
      </c>
      <c r="P24" s="64">
        <f t="shared" si="9"/>
        <v>0</v>
      </c>
      <c r="Q24" s="64">
        <f t="shared" si="9"/>
        <v>0</v>
      </c>
      <c r="R24" s="64">
        <f t="shared" si="9"/>
        <v>0</v>
      </c>
      <c r="S24" s="64">
        <f t="shared" si="9"/>
        <v>375.77657142857163</v>
      </c>
      <c r="T24" s="206" t="str">
        <f t="shared" si="17"/>
        <v>-</v>
      </c>
      <c r="U24" s="29">
        <f t="shared" si="18"/>
        <v>0</v>
      </c>
      <c r="V24" s="29">
        <f t="shared" si="19"/>
        <v>0</v>
      </c>
      <c r="W24" s="29">
        <f t="shared" si="20"/>
        <v>0</v>
      </c>
      <c r="X24" s="29">
        <f t="shared" si="21"/>
        <v>0</v>
      </c>
      <c r="Y24" s="29">
        <f t="shared" si="22"/>
        <v>0</v>
      </c>
      <c r="Z24" s="194">
        <f t="shared" si="23"/>
        <v>0</v>
      </c>
    </row>
    <row r="25" spans="1:38" s="80" customFormat="1" x14ac:dyDescent="0.2">
      <c r="A25" s="82">
        <v>8</v>
      </c>
      <c r="B25" s="168" t="str">
        <f>'Revenue Data'!B16</f>
        <v>ABV</v>
      </c>
      <c r="C25" s="71">
        <f t="shared" si="4"/>
        <v>5.434782608695652E-2</v>
      </c>
      <c r="D25" s="71">
        <f t="shared" si="4"/>
        <v>7.6086956521739135E-2</v>
      </c>
      <c r="E25" s="71">
        <f t="shared" si="4"/>
        <v>1.0869565217391304E-2</v>
      </c>
      <c r="F25" s="71">
        <f t="shared" si="4"/>
        <v>0.22826086956521738</v>
      </c>
      <c r="G25" s="71">
        <f t="shared" si="4"/>
        <v>0.63043478260869568</v>
      </c>
      <c r="H25" s="205">
        <f>IFERROR(VLOOKUP(B25,'Forecast Cnx @ Dest. Airport'!$B$5:$R$175,17,FALSE),0)</f>
        <v>0</v>
      </c>
      <c r="I25" s="29">
        <f t="shared" si="11"/>
        <v>0</v>
      </c>
      <c r="J25" s="29">
        <f t="shared" si="12"/>
        <v>0</v>
      </c>
      <c r="K25" s="29">
        <f t="shared" si="13"/>
        <v>0</v>
      </c>
      <c r="L25" s="29">
        <f t="shared" si="14"/>
        <v>0</v>
      </c>
      <c r="M25" s="29">
        <f t="shared" si="15"/>
        <v>0</v>
      </c>
      <c r="N25" s="194">
        <f t="shared" si="16"/>
        <v>0</v>
      </c>
      <c r="O25" s="64">
        <f t="shared" si="9"/>
        <v>288.47000000000003</v>
      </c>
      <c r="P25" s="64">
        <f t="shared" si="9"/>
        <v>3695</v>
      </c>
      <c r="Q25" s="64">
        <f t="shared" si="9"/>
        <v>0</v>
      </c>
      <c r="R25" s="64">
        <f t="shared" si="9"/>
        <v>390.02360000000004</v>
      </c>
      <c r="S25" s="64">
        <f t="shared" si="9"/>
        <v>540.05196394230768</v>
      </c>
      <c r="T25" s="206" t="str">
        <f t="shared" si="17"/>
        <v>-</v>
      </c>
      <c r="U25" s="29">
        <f t="shared" si="18"/>
        <v>0</v>
      </c>
      <c r="V25" s="29">
        <f t="shared" si="19"/>
        <v>0</v>
      </c>
      <c r="W25" s="29">
        <f t="shared" si="20"/>
        <v>0</v>
      </c>
      <c r="X25" s="29">
        <f t="shared" si="21"/>
        <v>0</v>
      </c>
      <c r="Y25" s="29">
        <f t="shared" si="22"/>
        <v>0</v>
      </c>
      <c r="Z25" s="194">
        <f t="shared" si="23"/>
        <v>0</v>
      </c>
    </row>
    <row r="26" spans="1:38" s="80" customFormat="1" x14ac:dyDescent="0.2">
      <c r="A26" s="168">
        <v>9</v>
      </c>
      <c r="B26" s="168" t="str">
        <f>'Revenue Data'!B17</f>
        <v>ABX</v>
      </c>
      <c r="C26" s="71">
        <f t="shared" si="4"/>
        <v>0</v>
      </c>
      <c r="D26" s="71">
        <f t="shared" si="4"/>
        <v>0.5</v>
      </c>
      <c r="E26" s="71">
        <f t="shared" si="4"/>
        <v>0</v>
      </c>
      <c r="F26" s="71">
        <f t="shared" si="4"/>
        <v>0.125</v>
      </c>
      <c r="G26" s="71">
        <f t="shared" si="4"/>
        <v>0.375</v>
      </c>
      <c r="H26" s="205">
        <f>IFERROR(VLOOKUP(B26,'Forecast Cnx @ Dest. Airport'!$B$5:$R$175,17,FALSE),0)</f>
        <v>0</v>
      </c>
      <c r="I26" s="29">
        <f t="shared" si="11"/>
        <v>0</v>
      </c>
      <c r="J26" s="29">
        <f t="shared" si="12"/>
        <v>0</v>
      </c>
      <c r="K26" s="29">
        <f t="shared" si="13"/>
        <v>0</v>
      </c>
      <c r="L26" s="29">
        <f t="shared" si="14"/>
        <v>0</v>
      </c>
      <c r="M26" s="29">
        <f t="shared" si="15"/>
        <v>0</v>
      </c>
      <c r="N26" s="194">
        <f t="shared" si="16"/>
        <v>0</v>
      </c>
      <c r="O26" s="64">
        <f t="shared" si="9"/>
        <v>3460.5285840875736</v>
      </c>
      <c r="P26" s="64">
        <f t="shared" si="9"/>
        <v>5498.6224249998158</v>
      </c>
      <c r="Q26" s="64">
        <f t="shared" si="9"/>
        <v>3738.4933333333352</v>
      </c>
      <c r="R26" s="64">
        <f t="shared" si="9"/>
        <v>745.63</v>
      </c>
      <c r="S26" s="64">
        <f t="shared" si="9"/>
        <v>653.30999999999995</v>
      </c>
      <c r="T26" s="206" t="str">
        <f t="shared" si="17"/>
        <v>-</v>
      </c>
      <c r="U26" s="29">
        <f t="shared" si="18"/>
        <v>0</v>
      </c>
      <c r="V26" s="29">
        <f t="shared" si="19"/>
        <v>0</v>
      </c>
      <c r="W26" s="29">
        <f t="shared" si="20"/>
        <v>0</v>
      </c>
      <c r="X26" s="29">
        <f t="shared" si="21"/>
        <v>0</v>
      </c>
      <c r="Y26" s="29">
        <f t="shared" si="22"/>
        <v>0</v>
      </c>
      <c r="Z26" s="194">
        <f t="shared" si="23"/>
        <v>0</v>
      </c>
    </row>
    <row r="27" spans="1:38" s="80" customFormat="1" x14ac:dyDescent="0.2">
      <c r="A27" s="82">
        <v>10</v>
      </c>
      <c r="B27" s="168" t="str">
        <f>'Revenue Data'!B18</f>
        <v>ABZ</v>
      </c>
      <c r="C27" s="71">
        <f t="shared" si="4"/>
        <v>0.21176470588235294</v>
      </c>
      <c r="D27" s="71">
        <f t="shared" si="4"/>
        <v>9.4117647058823514E-2</v>
      </c>
      <c r="E27" s="71">
        <f t="shared" si="4"/>
        <v>0</v>
      </c>
      <c r="F27" s="71">
        <f t="shared" si="4"/>
        <v>0.1176470588235294</v>
      </c>
      <c r="G27" s="71">
        <f t="shared" si="4"/>
        <v>0.57647058823529418</v>
      </c>
      <c r="H27" s="205">
        <f>IFERROR(VLOOKUP(B27,'Forecast Cnx @ Dest. Airport'!$B$5:$R$175,17,FALSE),0)</f>
        <v>0</v>
      </c>
      <c r="I27" s="29">
        <f t="shared" si="11"/>
        <v>0</v>
      </c>
      <c r="J27" s="29">
        <f t="shared" si="12"/>
        <v>0</v>
      </c>
      <c r="K27" s="29">
        <f t="shared" si="13"/>
        <v>0</v>
      </c>
      <c r="L27" s="29">
        <f t="shared" si="14"/>
        <v>0</v>
      </c>
      <c r="M27" s="29">
        <f t="shared" si="15"/>
        <v>0</v>
      </c>
      <c r="N27" s="194">
        <f t="shared" si="16"/>
        <v>0</v>
      </c>
      <c r="O27" s="64">
        <f t="shared" si="9"/>
        <v>136.92300000000012</v>
      </c>
      <c r="P27" s="64">
        <f t="shared" si="9"/>
        <v>2336.3425000000002</v>
      </c>
      <c r="Q27" s="64">
        <f t="shared" si="9"/>
        <v>1080.3992954434091</v>
      </c>
      <c r="R27" s="64">
        <f t="shared" si="9"/>
        <v>1303.06</v>
      </c>
      <c r="S27" s="64">
        <f t="shared" si="9"/>
        <v>195.19315789473671</v>
      </c>
      <c r="T27" s="206" t="str">
        <f t="shared" si="17"/>
        <v>-</v>
      </c>
      <c r="U27" s="29">
        <f t="shared" si="18"/>
        <v>0</v>
      </c>
      <c r="V27" s="29">
        <f t="shared" si="19"/>
        <v>0</v>
      </c>
      <c r="W27" s="29">
        <f t="shared" si="20"/>
        <v>0</v>
      </c>
      <c r="X27" s="29">
        <f t="shared" si="21"/>
        <v>0</v>
      </c>
      <c r="Y27" s="29">
        <f t="shared" si="22"/>
        <v>0</v>
      </c>
      <c r="Z27" s="194">
        <f t="shared" si="23"/>
        <v>0</v>
      </c>
    </row>
    <row r="28" spans="1:38" s="80" customFormat="1" x14ac:dyDescent="0.2">
      <c r="A28" s="82">
        <v>11</v>
      </c>
      <c r="B28" s="168" t="str">
        <f>'Revenue Data'!B19</f>
        <v>ACA</v>
      </c>
      <c r="C28" s="71">
        <f t="shared" ref="C28:G37" si="24">IFERROR(VLOOKUP($B28,FromChicagoFareList,C$8,FALSE),"-")</f>
        <v>6.6666666666666666E-2</v>
      </c>
      <c r="D28" s="71">
        <f t="shared" si="24"/>
        <v>3.9999999999999994E-2</v>
      </c>
      <c r="E28" s="71">
        <f t="shared" si="24"/>
        <v>0</v>
      </c>
      <c r="F28" s="71">
        <f t="shared" si="24"/>
        <v>0.21333333333333332</v>
      </c>
      <c r="G28" s="71">
        <f t="shared" si="24"/>
        <v>0.68</v>
      </c>
      <c r="H28" s="205">
        <f>IFERROR(VLOOKUP(B28,'Forecast Cnx @ Dest. Airport'!$B$5:$R$175,17,FALSE),0)</f>
        <v>0</v>
      </c>
      <c r="I28" s="29">
        <f t="shared" si="11"/>
        <v>0</v>
      </c>
      <c r="J28" s="29">
        <f t="shared" si="12"/>
        <v>0</v>
      </c>
      <c r="K28" s="29">
        <f t="shared" si="13"/>
        <v>0</v>
      </c>
      <c r="L28" s="29">
        <f t="shared" si="14"/>
        <v>0</v>
      </c>
      <c r="M28" s="29">
        <f t="shared" si="15"/>
        <v>0</v>
      </c>
      <c r="N28" s="194">
        <f t="shared" si="16"/>
        <v>0</v>
      </c>
      <c r="O28" s="64">
        <f t="shared" ref="O28:S37" si="25">IFERROR(VLOOKUP($B28,FromChicagoFareList,O$8,FALSE),"-")</f>
        <v>297.48399999999998</v>
      </c>
      <c r="P28" s="64">
        <f t="shared" si="25"/>
        <v>578.81555555555576</v>
      </c>
      <c r="Q28" s="64">
        <f t="shared" si="25"/>
        <v>526.36640083298744</v>
      </c>
      <c r="R28" s="64">
        <f t="shared" si="25"/>
        <v>300.36801781400959</v>
      </c>
      <c r="S28" s="64">
        <f t="shared" si="25"/>
        <v>309.46438626374157</v>
      </c>
      <c r="T28" s="206" t="str">
        <f t="shared" si="17"/>
        <v>-</v>
      </c>
      <c r="U28" s="29">
        <f t="shared" si="18"/>
        <v>0</v>
      </c>
      <c r="V28" s="29">
        <f t="shared" si="19"/>
        <v>0</v>
      </c>
      <c r="W28" s="29">
        <f t="shared" si="20"/>
        <v>0</v>
      </c>
      <c r="X28" s="29">
        <f t="shared" si="21"/>
        <v>0</v>
      </c>
      <c r="Y28" s="29">
        <f t="shared" si="22"/>
        <v>0</v>
      </c>
      <c r="Z28" s="194">
        <f t="shared" si="23"/>
        <v>0</v>
      </c>
    </row>
    <row r="29" spans="1:38" s="80" customFormat="1" x14ac:dyDescent="0.2">
      <c r="A29" s="82">
        <v>12</v>
      </c>
      <c r="B29" s="168" t="str">
        <f>'Revenue Data'!B20</f>
        <v>ACC</v>
      </c>
      <c r="C29" s="71">
        <f t="shared" si="24"/>
        <v>6.117647058823529E-2</v>
      </c>
      <c r="D29" s="71">
        <f t="shared" si="24"/>
        <v>1.411764705882353E-2</v>
      </c>
      <c r="E29" s="71">
        <f t="shared" si="24"/>
        <v>1.4117647058823528E-2</v>
      </c>
      <c r="F29" s="71">
        <f t="shared" si="24"/>
        <v>7.5294117647058789E-2</v>
      </c>
      <c r="G29" s="71">
        <f t="shared" si="24"/>
        <v>0.83529411764705885</v>
      </c>
      <c r="H29" s="205">
        <f>IFERROR(VLOOKUP(B29,'Forecast Cnx @ Dest. Airport'!$B$5:$R$175,17,FALSE),0)</f>
        <v>0</v>
      </c>
      <c r="I29" s="29">
        <f t="shared" si="11"/>
        <v>0</v>
      </c>
      <c r="J29" s="29">
        <f t="shared" si="12"/>
        <v>0</v>
      </c>
      <c r="K29" s="29">
        <f t="shared" si="13"/>
        <v>0</v>
      </c>
      <c r="L29" s="29">
        <f t="shared" si="14"/>
        <v>0</v>
      </c>
      <c r="M29" s="29">
        <f t="shared" si="15"/>
        <v>0</v>
      </c>
      <c r="N29" s="194">
        <f t="shared" si="16"/>
        <v>0</v>
      </c>
      <c r="O29" s="64">
        <f t="shared" si="25"/>
        <v>313.07699999999994</v>
      </c>
      <c r="P29" s="64">
        <f t="shared" si="25"/>
        <v>3883.3174999999992</v>
      </c>
      <c r="Q29" s="64">
        <f t="shared" si="25"/>
        <v>2176</v>
      </c>
      <c r="R29" s="64">
        <f t="shared" si="25"/>
        <v>997.32154111405941</v>
      </c>
      <c r="S29" s="64">
        <f t="shared" si="25"/>
        <v>475.64070811640357</v>
      </c>
      <c r="T29" s="206" t="str">
        <f t="shared" si="17"/>
        <v>-</v>
      </c>
      <c r="U29" s="29">
        <f t="shared" si="18"/>
        <v>0</v>
      </c>
      <c r="V29" s="29">
        <f t="shared" si="19"/>
        <v>0</v>
      </c>
      <c r="W29" s="29">
        <f t="shared" si="20"/>
        <v>0</v>
      </c>
      <c r="X29" s="29">
        <f t="shared" si="21"/>
        <v>0</v>
      </c>
      <c r="Y29" s="29">
        <f t="shared" si="22"/>
        <v>0</v>
      </c>
      <c r="Z29" s="194">
        <f t="shared" si="23"/>
        <v>0</v>
      </c>
    </row>
    <row r="30" spans="1:38" s="80" customFormat="1" x14ac:dyDescent="0.2">
      <c r="A30" s="168">
        <v>13</v>
      </c>
      <c r="B30" s="168" t="str">
        <f>'Revenue Data'!B21</f>
        <v>ADA</v>
      </c>
      <c r="C30" s="71">
        <f t="shared" si="24"/>
        <v>0</v>
      </c>
      <c r="D30" s="71">
        <f t="shared" si="24"/>
        <v>4.0816326530612242E-2</v>
      </c>
      <c r="E30" s="71">
        <f t="shared" si="24"/>
        <v>0</v>
      </c>
      <c r="F30" s="71">
        <f t="shared" si="24"/>
        <v>4.0816326530612242E-2</v>
      </c>
      <c r="G30" s="71">
        <f t="shared" si="24"/>
        <v>0.91836734693877542</v>
      </c>
      <c r="H30" s="205">
        <f>IFERROR(VLOOKUP(B30,'Forecast Cnx @ Dest. Airport'!$B$5:$R$175,17,FALSE),0)</f>
        <v>0</v>
      </c>
      <c r="I30" s="29">
        <f t="shared" si="11"/>
        <v>0</v>
      </c>
      <c r="J30" s="29">
        <f t="shared" si="12"/>
        <v>0</v>
      </c>
      <c r="K30" s="29">
        <f t="shared" si="13"/>
        <v>0</v>
      </c>
      <c r="L30" s="29">
        <f t="shared" si="14"/>
        <v>0</v>
      </c>
      <c r="M30" s="29">
        <f t="shared" si="15"/>
        <v>0</v>
      </c>
      <c r="N30" s="194">
        <f t="shared" si="16"/>
        <v>0</v>
      </c>
      <c r="O30" s="64">
        <f t="shared" si="25"/>
        <v>273.05581548537282</v>
      </c>
      <c r="P30" s="64">
        <f t="shared" si="25"/>
        <v>3237.5</v>
      </c>
      <c r="Q30" s="64">
        <f t="shared" si="25"/>
        <v>1011.4965826330518</v>
      </c>
      <c r="R30" s="64">
        <f t="shared" si="25"/>
        <v>758.1008045386277</v>
      </c>
      <c r="S30" s="64">
        <f t="shared" si="25"/>
        <v>680.97416931216935</v>
      </c>
      <c r="T30" s="206" t="str">
        <f t="shared" si="17"/>
        <v>-</v>
      </c>
      <c r="U30" s="29">
        <f t="shared" si="18"/>
        <v>0</v>
      </c>
      <c r="V30" s="29">
        <f t="shared" si="19"/>
        <v>0</v>
      </c>
      <c r="W30" s="29">
        <f t="shared" si="20"/>
        <v>0</v>
      </c>
      <c r="X30" s="29">
        <f t="shared" si="21"/>
        <v>0</v>
      </c>
      <c r="Y30" s="29">
        <f t="shared" si="22"/>
        <v>0</v>
      </c>
      <c r="Z30" s="194">
        <f t="shared" si="23"/>
        <v>0</v>
      </c>
    </row>
    <row r="31" spans="1:38" s="80" customFormat="1" x14ac:dyDescent="0.2">
      <c r="A31" s="82">
        <v>14</v>
      </c>
      <c r="B31" s="168" t="str">
        <f>'Revenue Data'!B22</f>
        <v>ADD</v>
      </c>
      <c r="C31" s="71">
        <f t="shared" si="24"/>
        <v>2.6455026455026454E-2</v>
      </c>
      <c r="D31" s="71">
        <f t="shared" si="24"/>
        <v>4.7619047619047616E-2</v>
      </c>
      <c r="E31" s="71">
        <f t="shared" si="24"/>
        <v>5.2910052910052907E-3</v>
      </c>
      <c r="F31" s="71">
        <f t="shared" si="24"/>
        <v>0.12698412698412698</v>
      </c>
      <c r="G31" s="71">
        <f t="shared" si="24"/>
        <v>0.79365079365079361</v>
      </c>
      <c r="H31" s="205">
        <f>IFERROR(VLOOKUP(B31,'Forecast Cnx @ Dest. Airport'!$B$5:$R$175,17,FALSE),0)</f>
        <v>0</v>
      </c>
      <c r="I31" s="29">
        <f t="shared" si="11"/>
        <v>0</v>
      </c>
      <c r="J31" s="29">
        <f t="shared" si="12"/>
        <v>0</v>
      </c>
      <c r="K31" s="29">
        <f t="shared" si="13"/>
        <v>0</v>
      </c>
      <c r="L31" s="29">
        <f t="shared" si="14"/>
        <v>0</v>
      </c>
      <c r="M31" s="29">
        <f t="shared" si="15"/>
        <v>0</v>
      </c>
      <c r="N31" s="194">
        <f t="shared" si="16"/>
        <v>0</v>
      </c>
      <c r="O31" s="64">
        <f t="shared" si="25"/>
        <v>225</v>
      </c>
      <c r="P31" s="64">
        <f t="shared" si="25"/>
        <v>3300</v>
      </c>
      <c r="Q31" s="64">
        <f t="shared" si="25"/>
        <v>0</v>
      </c>
      <c r="R31" s="64">
        <f t="shared" si="25"/>
        <v>863.18838656135597</v>
      </c>
      <c r="S31" s="64">
        <f t="shared" si="25"/>
        <v>477.94872121434696</v>
      </c>
      <c r="T31" s="206" t="str">
        <f t="shared" si="17"/>
        <v>-</v>
      </c>
      <c r="U31" s="29">
        <f t="shared" si="18"/>
        <v>0</v>
      </c>
      <c r="V31" s="29">
        <f t="shared" si="19"/>
        <v>0</v>
      </c>
      <c r="W31" s="29">
        <f t="shared" si="20"/>
        <v>0</v>
      </c>
      <c r="X31" s="29">
        <f t="shared" si="21"/>
        <v>0</v>
      </c>
      <c r="Y31" s="29">
        <f t="shared" si="22"/>
        <v>0</v>
      </c>
      <c r="Z31" s="194">
        <f t="shared" si="23"/>
        <v>0</v>
      </c>
    </row>
    <row r="32" spans="1:38" s="80" customFormat="1" x14ac:dyDescent="0.2">
      <c r="A32" s="82">
        <v>15</v>
      </c>
      <c r="B32" s="168" t="str">
        <f>'Revenue Data'!B23</f>
        <v>ADE</v>
      </c>
      <c r="C32" s="71">
        <f t="shared" si="24"/>
        <v>0</v>
      </c>
      <c r="D32" s="71">
        <f t="shared" si="24"/>
        <v>7.2992700729927005E-3</v>
      </c>
      <c r="E32" s="71">
        <f t="shared" si="24"/>
        <v>0</v>
      </c>
      <c r="F32" s="71">
        <f t="shared" si="24"/>
        <v>8.7591240875912399E-2</v>
      </c>
      <c r="G32" s="71">
        <f t="shared" si="24"/>
        <v>0.90510948905109478</v>
      </c>
      <c r="H32" s="205">
        <f>IFERROR(VLOOKUP(B32,'Forecast Cnx @ Dest. Airport'!$B$5:$R$175,17,FALSE),0)</f>
        <v>0</v>
      </c>
      <c r="I32" s="29">
        <f t="shared" si="11"/>
        <v>0</v>
      </c>
      <c r="J32" s="29">
        <f t="shared" si="12"/>
        <v>0</v>
      </c>
      <c r="K32" s="29">
        <f t="shared" si="13"/>
        <v>0</v>
      </c>
      <c r="L32" s="29">
        <f t="shared" si="14"/>
        <v>0</v>
      </c>
      <c r="M32" s="29">
        <f t="shared" si="15"/>
        <v>0</v>
      </c>
      <c r="N32" s="194">
        <f t="shared" si="16"/>
        <v>0</v>
      </c>
      <c r="O32" s="64">
        <f t="shared" si="25"/>
        <v>0</v>
      </c>
      <c r="P32" s="64">
        <f t="shared" si="25"/>
        <v>2103.12</v>
      </c>
      <c r="Q32" s="64">
        <f t="shared" si="25"/>
        <v>0</v>
      </c>
      <c r="R32" s="64">
        <f t="shared" si="25"/>
        <v>645.72716363636357</v>
      </c>
      <c r="S32" s="64">
        <f t="shared" si="25"/>
        <v>415.80696106273496</v>
      </c>
      <c r="T32" s="206" t="str">
        <f t="shared" si="17"/>
        <v>-</v>
      </c>
      <c r="U32" s="29">
        <f t="shared" si="18"/>
        <v>0</v>
      </c>
      <c r="V32" s="29">
        <f t="shared" si="19"/>
        <v>0</v>
      </c>
      <c r="W32" s="29">
        <f t="shared" si="20"/>
        <v>0</v>
      </c>
      <c r="X32" s="29">
        <f t="shared" si="21"/>
        <v>0</v>
      </c>
      <c r="Y32" s="29">
        <f t="shared" si="22"/>
        <v>0</v>
      </c>
      <c r="Z32" s="194">
        <f t="shared" si="23"/>
        <v>0</v>
      </c>
    </row>
    <row r="33" spans="1:26" s="80" customFormat="1" x14ac:dyDescent="0.2">
      <c r="A33" s="82">
        <v>16</v>
      </c>
      <c r="B33" s="168" t="str">
        <f>'Revenue Data'!B24</f>
        <v>ADF</v>
      </c>
      <c r="C33" s="71">
        <f t="shared" si="24"/>
        <v>0</v>
      </c>
      <c r="D33" s="71">
        <f t="shared" si="24"/>
        <v>0</v>
      </c>
      <c r="E33" s="71">
        <f t="shared" si="24"/>
        <v>0</v>
      </c>
      <c r="F33" s="71">
        <f t="shared" si="24"/>
        <v>0</v>
      </c>
      <c r="G33" s="71">
        <f t="shared" si="24"/>
        <v>1</v>
      </c>
      <c r="H33" s="205">
        <f>IFERROR(VLOOKUP(B33,'Forecast Cnx @ Dest. Airport'!$B$5:$R$175,17,FALSE),0)</f>
        <v>0</v>
      </c>
      <c r="I33" s="29">
        <f t="shared" si="11"/>
        <v>0</v>
      </c>
      <c r="J33" s="29">
        <f t="shared" si="12"/>
        <v>0</v>
      </c>
      <c r="K33" s="29">
        <f t="shared" si="13"/>
        <v>0</v>
      </c>
      <c r="L33" s="29">
        <f t="shared" si="14"/>
        <v>0</v>
      </c>
      <c r="M33" s="29">
        <f t="shared" si="15"/>
        <v>0</v>
      </c>
      <c r="N33" s="194">
        <f t="shared" si="16"/>
        <v>0</v>
      </c>
      <c r="O33" s="64">
        <f t="shared" si="25"/>
        <v>273.05581548537282</v>
      </c>
      <c r="P33" s="64">
        <f t="shared" si="25"/>
        <v>2918.1202279487316</v>
      </c>
      <c r="Q33" s="64">
        <f t="shared" si="25"/>
        <v>1011.4965826330518</v>
      </c>
      <c r="R33" s="64">
        <f t="shared" si="25"/>
        <v>758.1008045386277</v>
      </c>
      <c r="S33" s="64">
        <f t="shared" si="25"/>
        <v>366.83775742241971</v>
      </c>
      <c r="T33" s="206" t="str">
        <f t="shared" si="17"/>
        <v>-</v>
      </c>
      <c r="U33" s="29">
        <f t="shared" si="18"/>
        <v>0</v>
      </c>
      <c r="V33" s="29">
        <f t="shared" si="19"/>
        <v>0</v>
      </c>
      <c r="W33" s="29">
        <f t="shared" si="20"/>
        <v>0</v>
      </c>
      <c r="X33" s="29">
        <f t="shared" si="21"/>
        <v>0</v>
      </c>
      <c r="Y33" s="29">
        <f t="shared" si="22"/>
        <v>0</v>
      </c>
      <c r="Z33" s="194">
        <f t="shared" si="23"/>
        <v>0</v>
      </c>
    </row>
    <row r="34" spans="1:26" s="80" customFormat="1" x14ac:dyDescent="0.2">
      <c r="A34" s="168">
        <v>17</v>
      </c>
      <c r="B34" s="168" t="str">
        <f>'Revenue Data'!B25</f>
        <v>ADL</v>
      </c>
      <c r="C34" s="71">
        <f t="shared" si="24"/>
        <v>8.3969465648854963E-2</v>
      </c>
      <c r="D34" s="71">
        <f t="shared" si="24"/>
        <v>7.6335877862595408E-2</v>
      </c>
      <c r="E34" s="71">
        <f t="shared" si="24"/>
        <v>0</v>
      </c>
      <c r="F34" s="71">
        <f t="shared" si="24"/>
        <v>0.17557251908396945</v>
      </c>
      <c r="G34" s="71">
        <f t="shared" si="24"/>
        <v>0.66412213740458004</v>
      </c>
      <c r="H34" s="205">
        <f>IFERROR(VLOOKUP(B34,'Forecast Cnx @ Dest. Airport'!$B$5:$R$175,17,FALSE),0)</f>
        <v>0</v>
      </c>
      <c r="I34" s="29">
        <f t="shared" si="11"/>
        <v>0</v>
      </c>
      <c r="J34" s="29">
        <f t="shared" si="12"/>
        <v>0</v>
      </c>
      <c r="K34" s="29">
        <f t="shared" si="13"/>
        <v>0</v>
      </c>
      <c r="L34" s="29">
        <f t="shared" si="14"/>
        <v>0</v>
      </c>
      <c r="M34" s="29">
        <f t="shared" si="15"/>
        <v>0</v>
      </c>
      <c r="N34" s="194">
        <f t="shared" si="16"/>
        <v>0</v>
      </c>
      <c r="O34" s="64">
        <f t="shared" si="25"/>
        <v>2574.1966666666649</v>
      </c>
      <c r="P34" s="64">
        <f t="shared" si="25"/>
        <v>4967.8039999999992</v>
      </c>
      <c r="Q34" s="64">
        <f t="shared" si="25"/>
        <v>3738.4933333333352</v>
      </c>
      <c r="R34" s="64">
        <f t="shared" si="25"/>
        <v>1878.2086538461554</v>
      </c>
      <c r="S34" s="64">
        <f t="shared" si="25"/>
        <v>1025.9978871527783</v>
      </c>
      <c r="T34" s="206" t="str">
        <f t="shared" si="17"/>
        <v>-</v>
      </c>
      <c r="U34" s="29">
        <f t="shared" si="18"/>
        <v>0</v>
      </c>
      <c r="V34" s="29">
        <f t="shared" si="19"/>
        <v>0</v>
      </c>
      <c r="W34" s="29">
        <f t="shared" si="20"/>
        <v>0</v>
      </c>
      <c r="X34" s="29">
        <f t="shared" si="21"/>
        <v>0</v>
      </c>
      <c r="Y34" s="29">
        <f t="shared" si="22"/>
        <v>0</v>
      </c>
      <c r="Z34" s="194">
        <f t="shared" si="23"/>
        <v>0</v>
      </c>
    </row>
    <row r="35" spans="1:26" s="80" customFormat="1" x14ac:dyDescent="0.2">
      <c r="A35" s="82">
        <v>18</v>
      </c>
      <c r="B35" s="168" t="str">
        <f>'Revenue Data'!B26</f>
        <v>ADZ</v>
      </c>
      <c r="C35" s="71">
        <f t="shared" si="24"/>
        <v>0</v>
      </c>
      <c r="D35" s="71">
        <f t="shared" si="24"/>
        <v>0</v>
      </c>
      <c r="E35" s="71">
        <f t="shared" si="24"/>
        <v>0</v>
      </c>
      <c r="F35" s="71">
        <f t="shared" si="24"/>
        <v>0.19999999999999998</v>
      </c>
      <c r="G35" s="71">
        <f t="shared" si="24"/>
        <v>0.79999999999999993</v>
      </c>
      <c r="H35" s="205">
        <f>IFERROR(VLOOKUP(B35,'Forecast Cnx @ Dest. Airport'!$B$5:$R$175,17,FALSE),0)</f>
        <v>0</v>
      </c>
      <c r="I35" s="29">
        <f t="shared" si="11"/>
        <v>0</v>
      </c>
      <c r="J35" s="29">
        <f t="shared" si="12"/>
        <v>0</v>
      </c>
      <c r="K35" s="29">
        <f t="shared" si="13"/>
        <v>0</v>
      </c>
      <c r="L35" s="29">
        <f t="shared" si="14"/>
        <v>0</v>
      </c>
      <c r="M35" s="29">
        <f t="shared" si="15"/>
        <v>0</v>
      </c>
      <c r="N35" s="194">
        <f t="shared" si="16"/>
        <v>0</v>
      </c>
      <c r="O35" s="64">
        <f t="shared" si="25"/>
        <v>905.35812499999997</v>
      </c>
      <c r="P35" s="64">
        <f t="shared" si="25"/>
        <v>1016.4784968982912</v>
      </c>
      <c r="Q35" s="64">
        <f t="shared" si="25"/>
        <v>686.95857499999977</v>
      </c>
      <c r="R35" s="64">
        <f t="shared" si="25"/>
        <v>404.05284652219734</v>
      </c>
      <c r="S35" s="64">
        <f t="shared" si="25"/>
        <v>251.43000000000004</v>
      </c>
      <c r="T35" s="206" t="str">
        <f t="shared" si="17"/>
        <v>-</v>
      </c>
      <c r="U35" s="29">
        <f t="shared" si="18"/>
        <v>0</v>
      </c>
      <c r="V35" s="29">
        <f t="shared" si="19"/>
        <v>0</v>
      </c>
      <c r="W35" s="29">
        <f t="shared" si="20"/>
        <v>0</v>
      </c>
      <c r="X35" s="29">
        <f t="shared" si="21"/>
        <v>0</v>
      </c>
      <c r="Y35" s="29">
        <f t="shared" si="22"/>
        <v>0</v>
      </c>
      <c r="Z35" s="194">
        <f t="shared" si="23"/>
        <v>0</v>
      </c>
    </row>
    <row r="36" spans="1:26" s="80" customFormat="1" x14ac:dyDescent="0.2">
      <c r="A36" s="82">
        <v>19</v>
      </c>
      <c r="B36" s="168" t="str">
        <f>'Revenue Data'!B27</f>
        <v>AER</v>
      </c>
      <c r="C36" s="71">
        <f t="shared" si="24"/>
        <v>0</v>
      </c>
      <c r="D36" s="71">
        <f t="shared" si="24"/>
        <v>0.2</v>
      </c>
      <c r="E36" s="71">
        <f t="shared" si="24"/>
        <v>0</v>
      </c>
      <c r="F36" s="71">
        <f t="shared" si="24"/>
        <v>0.2</v>
      </c>
      <c r="G36" s="71">
        <f t="shared" si="24"/>
        <v>0.60000000000000009</v>
      </c>
      <c r="H36" s="205">
        <f>IFERROR(VLOOKUP(B36,'Forecast Cnx @ Dest. Airport'!$B$5:$R$175,17,FALSE),0)</f>
        <v>0</v>
      </c>
      <c r="I36" s="29">
        <f t="shared" si="11"/>
        <v>0</v>
      </c>
      <c r="J36" s="29">
        <f t="shared" si="12"/>
        <v>0</v>
      </c>
      <c r="K36" s="29">
        <f t="shared" si="13"/>
        <v>0</v>
      </c>
      <c r="L36" s="29">
        <f t="shared" si="14"/>
        <v>0</v>
      </c>
      <c r="M36" s="29">
        <f t="shared" si="15"/>
        <v>0</v>
      </c>
      <c r="N36" s="194">
        <f t="shared" si="16"/>
        <v>0</v>
      </c>
      <c r="O36" s="64">
        <f t="shared" si="25"/>
        <v>346.03653675213673</v>
      </c>
      <c r="P36" s="64">
        <f t="shared" si="25"/>
        <v>3438.0991671672305</v>
      </c>
      <c r="Q36" s="64">
        <f t="shared" si="25"/>
        <v>754.47337500000003</v>
      </c>
      <c r="R36" s="64">
        <f t="shared" si="25"/>
        <v>1146.4805676108369</v>
      </c>
      <c r="S36" s="64">
        <f t="shared" si="25"/>
        <v>369.44526804165429</v>
      </c>
      <c r="T36" s="206" t="str">
        <f t="shared" si="17"/>
        <v>-</v>
      </c>
      <c r="U36" s="29">
        <f t="shared" si="18"/>
        <v>0</v>
      </c>
      <c r="V36" s="29">
        <f t="shared" si="19"/>
        <v>0</v>
      </c>
      <c r="W36" s="29">
        <f t="shared" si="20"/>
        <v>0</v>
      </c>
      <c r="X36" s="29">
        <f t="shared" si="21"/>
        <v>0</v>
      </c>
      <c r="Y36" s="29">
        <f t="shared" si="22"/>
        <v>0</v>
      </c>
      <c r="Z36" s="194">
        <f t="shared" si="23"/>
        <v>0</v>
      </c>
    </row>
    <row r="37" spans="1:26" s="80" customFormat="1" x14ac:dyDescent="0.2">
      <c r="A37" s="82">
        <v>20</v>
      </c>
      <c r="B37" s="168" t="str">
        <f>'Revenue Data'!B28</f>
        <v>AES</v>
      </c>
      <c r="C37" s="71">
        <f t="shared" si="24"/>
        <v>0</v>
      </c>
      <c r="D37" s="71">
        <f t="shared" si="24"/>
        <v>0</v>
      </c>
      <c r="E37" s="71">
        <f t="shared" si="24"/>
        <v>0</v>
      </c>
      <c r="F37" s="71">
        <f t="shared" si="24"/>
        <v>0.5</v>
      </c>
      <c r="G37" s="71">
        <f t="shared" si="24"/>
        <v>0.5</v>
      </c>
      <c r="H37" s="205">
        <f>IFERROR(VLOOKUP(B37,'Forecast Cnx @ Dest. Airport'!$B$5:$R$175,17,FALSE),0)</f>
        <v>0</v>
      </c>
      <c r="I37" s="29">
        <f t="shared" si="11"/>
        <v>0</v>
      </c>
      <c r="J37" s="29">
        <f t="shared" si="12"/>
        <v>0</v>
      </c>
      <c r="K37" s="29">
        <f t="shared" si="13"/>
        <v>0</v>
      </c>
      <c r="L37" s="29">
        <f t="shared" si="14"/>
        <v>0</v>
      </c>
      <c r="M37" s="29">
        <f t="shared" si="15"/>
        <v>0</v>
      </c>
      <c r="N37" s="194">
        <f t="shared" si="16"/>
        <v>0</v>
      </c>
      <c r="O37" s="64">
        <f t="shared" si="25"/>
        <v>108.97866666666664</v>
      </c>
      <c r="P37" s="64">
        <f t="shared" si="25"/>
        <v>2643.3275833333332</v>
      </c>
      <c r="Q37" s="64">
        <f t="shared" si="25"/>
        <v>2359.0699999999997</v>
      </c>
      <c r="R37" s="64">
        <f t="shared" si="25"/>
        <v>1356.1383014755197</v>
      </c>
      <c r="S37" s="64">
        <f t="shared" si="25"/>
        <v>313.07539840338211</v>
      </c>
      <c r="T37" s="206" t="str">
        <f t="shared" si="17"/>
        <v>-</v>
      </c>
      <c r="U37" s="29">
        <f t="shared" si="18"/>
        <v>0</v>
      </c>
      <c r="V37" s="29">
        <f t="shared" si="19"/>
        <v>0</v>
      </c>
      <c r="W37" s="29">
        <f t="shared" si="20"/>
        <v>0</v>
      </c>
      <c r="X37" s="29">
        <f t="shared" si="21"/>
        <v>0</v>
      </c>
      <c r="Y37" s="29">
        <f t="shared" si="22"/>
        <v>0</v>
      </c>
      <c r="Z37" s="194">
        <f t="shared" si="23"/>
        <v>0</v>
      </c>
    </row>
    <row r="38" spans="1:26" s="80" customFormat="1" x14ac:dyDescent="0.2">
      <c r="A38" s="168">
        <v>21</v>
      </c>
      <c r="B38" s="168" t="str">
        <f>'Revenue Data'!B29</f>
        <v>AGA</v>
      </c>
      <c r="C38" s="71">
        <f t="shared" ref="C38:G47" si="26">IFERROR(VLOOKUP($B38,FromChicagoFareList,C$8,FALSE),"-")</f>
        <v>0</v>
      </c>
      <c r="D38" s="71">
        <f t="shared" si="26"/>
        <v>0.33333333333333331</v>
      </c>
      <c r="E38" s="71">
        <f t="shared" si="26"/>
        <v>0</v>
      </c>
      <c r="F38" s="71">
        <f t="shared" si="26"/>
        <v>0</v>
      </c>
      <c r="G38" s="71">
        <f t="shared" si="26"/>
        <v>0.66666666666666663</v>
      </c>
      <c r="H38" s="205">
        <f>IFERROR(VLOOKUP(B38,'Forecast Cnx @ Dest. Airport'!$B$5:$R$175,17,FALSE),0)</f>
        <v>0</v>
      </c>
      <c r="I38" s="29">
        <f t="shared" si="11"/>
        <v>0</v>
      </c>
      <c r="J38" s="29">
        <f t="shared" si="12"/>
        <v>0</v>
      </c>
      <c r="K38" s="29">
        <f t="shared" si="13"/>
        <v>0</v>
      </c>
      <c r="L38" s="29">
        <f t="shared" si="14"/>
        <v>0</v>
      </c>
      <c r="M38" s="29">
        <f t="shared" si="15"/>
        <v>0</v>
      </c>
      <c r="N38" s="194">
        <f t="shared" si="16"/>
        <v>0</v>
      </c>
      <c r="O38" s="64">
        <f t="shared" ref="O38:S47" si="27">IFERROR(VLOOKUP($B38,FromChicagoFareList,O$8,FALSE),"-")</f>
        <v>202.23</v>
      </c>
      <c r="P38" s="64">
        <f t="shared" si="27"/>
        <v>0</v>
      </c>
      <c r="Q38" s="64">
        <f t="shared" si="27"/>
        <v>1210.6400000000001</v>
      </c>
      <c r="R38" s="64">
        <f t="shared" si="27"/>
        <v>544.02</v>
      </c>
      <c r="S38" s="64">
        <f t="shared" si="27"/>
        <v>335.73225894929124</v>
      </c>
      <c r="T38" s="206" t="str">
        <f t="shared" si="17"/>
        <v>-</v>
      </c>
      <c r="U38" s="29">
        <f t="shared" si="18"/>
        <v>0</v>
      </c>
      <c r="V38" s="29">
        <f t="shared" si="19"/>
        <v>0</v>
      </c>
      <c r="W38" s="29">
        <f t="shared" si="20"/>
        <v>0</v>
      </c>
      <c r="X38" s="29">
        <f t="shared" si="21"/>
        <v>0</v>
      </c>
      <c r="Y38" s="29">
        <f t="shared" si="22"/>
        <v>0</v>
      </c>
      <c r="Z38" s="194">
        <f t="shared" si="23"/>
        <v>0</v>
      </c>
    </row>
    <row r="39" spans="1:26" s="80" customFormat="1" x14ac:dyDescent="0.2">
      <c r="A39" s="82">
        <v>22</v>
      </c>
      <c r="B39" s="168" t="str">
        <f>'Revenue Data'!B30</f>
        <v>AGH</v>
      </c>
      <c r="C39" s="71">
        <f t="shared" si="26"/>
        <v>0</v>
      </c>
      <c r="D39" s="71">
        <f t="shared" si="26"/>
        <v>0</v>
      </c>
      <c r="E39" s="71">
        <f t="shared" si="26"/>
        <v>0</v>
      </c>
      <c r="F39" s="71">
        <f t="shared" si="26"/>
        <v>0</v>
      </c>
      <c r="G39" s="71">
        <f t="shared" si="26"/>
        <v>1</v>
      </c>
      <c r="H39" s="205">
        <f>IFERROR(VLOOKUP(B39,'Forecast Cnx @ Dest. Airport'!$B$5:$R$175,17,FALSE),0)</f>
        <v>0</v>
      </c>
      <c r="I39" s="29">
        <f t="shared" si="11"/>
        <v>0</v>
      </c>
      <c r="J39" s="29">
        <f t="shared" si="12"/>
        <v>0</v>
      </c>
      <c r="K39" s="29">
        <f t="shared" si="13"/>
        <v>0</v>
      </c>
      <c r="L39" s="29">
        <f t="shared" si="14"/>
        <v>0</v>
      </c>
      <c r="M39" s="29">
        <f t="shared" si="15"/>
        <v>0</v>
      </c>
      <c r="N39" s="194">
        <f t="shared" si="16"/>
        <v>0</v>
      </c>
      <c r="O39" s="64">
        <f t="shared" si="27"/>
        <v>277.69296296296289</v>
      </c>
      <c r="P39" s="64">
        <f t="shared" si="27"/>
        <v>2348.9558667921178</v>
      </c>
      <c r="Q39" s="64">
        <f t="shared" si="27"/>
        <v>1625.8986666666683</v>
      </c>
      <c r="R39" s="64">
        <f t="shared" si="27"/>
        <v>1086.111990362476</v>
      </c>
      <c r="S39" s="64">
        <f t="shared" si="27"/>
        <v>394.04</v>
      </c>
      <c r="T39" s="206" t="str">
        <f t="shared" si="17"/>
        <v>-</v>
      </c>
      <c r="U39" s="29">
        <f t="shared" si="18"/>
        <v>0</v>
      </c>
      <c r="V39" s="29">
        <f t="shared" si="19"/>
        <v>0</v>
      </c>
      <c r="W39" s="29">
        <f t="shared" si="20"/>
        <v>0</v>
      </c>
      <c r="X39" s="29">
        <f t="shared" si="21"/>
        <v>0</v>
      </c>
      <c r="Y39" s="29">
        <f t="shared" si="22"/>
        <v>0</v>
      </c>
      <c r="Z39" s="194">
        <f t="shared" si="23"/>
        <v>0</v>
      </c>
    </row>
    <row r="40" spans="1:26" s="80" customFormat="1" x14ac:dyDescent="0.2">
      <c r="A40" s="82">
        <v>23</v>
      </c>
      <c r="B40" s="168" t="str">
        <f>'Revenue Data'!B31</f>
        <v>AGP</v>
      </c>
      <c r="C40" s="71">
        <f t="shared" si="26"/>
        <v>7.8014184397163136E-2</v>
      </c>
      <c r="D40" s="71">
        <f t="shared" si="26"/>
        <v>2.8368794326241138E-2</v>
      </c>
      <c r="E40" s="71">
        <f t="shared" si="26"/>
        <v>0.10638297872340428</v>
      </c>
      <c r="F40" s="71">
        <f t="shared" si="26"/>
        <v>0.12056737588652483</v>
      </c>
      <c r="G40" s="71">
        <f t="shared" si="26"/>
        <v>0.66666666666666674</v>
      </c>
      <c r="H40" s="205">
        <f>IFERROR(VLOOKUP(B40,'Forecast Cnx @ Dest. Airport'!$B$5:$R$175,17,FALSE),0)</f>
        <v>0</v>
      </c>
      <c r="I40" s="29">
        <f t="shared" si="11"/>
        <v>0</v>
      </c>
      <c r="J40" s="29">
        <f t="shared" si="12"/>
        <v>0</v>
      </c>
      <c r="K40" s="29">
        <f t="shared" si="13"/>
        <v>0</v>
      </c>
      <c r="L40" s="29">
        <f t="shared" si="14"/>
        <v>0</v>
      </c>
      <c r="M40" s="29">
        <f t="shared" si="15"/>
        <v>0</v>
      </c>
      <c r="N40" s="194">
        <f t="shared" si="16"/>
        <v>0</v>
      </c>
      <c r="O40" s="64">
        <f t="shared" si="27"/>
        <v>437.92999999999984</v>
      </c>
      <c r="P40" s="64">
        <f t="shared" si="27"/>
        <v>3009.2377410317081</v>
      </c>
      <c r="Q40" s="64">
        <f t="shared" si="27"/>
        <v>2042.8507142857147</v>
      </c>
      <c r="R40" s="64">
        <f t="shared" si="27"/>
        <v>253.73666666666699</v>
      </c>
      <c r="S40" s="64">
        <f t="shared" si="27"/>
        <v>339.41715863453845</v>
      </c>
      <c r="T40" s="206" t="str">
        <f t="shared" si="17"/>
        <v>-</v>
      </c>
      <c r="U40" s="29">
        <f t="shared" si="18"/>
        <v>0</v>
      </c>
      <c r="V40" s="29">
        <f t="shared" si="19"/>
        <v>0</v>
      </c>
      <c r="W40" s="29">
        <f t="shared" si="20"/>
        <v>0</v>
      </c>
      <c r="X40" s="29">
        <f t="shared" si="21"/>
        <v>0</v>
      </c>
      <c r="Y40" s="29">
        <f t="shared" si="22"/>
        <v>0</v>
      </c>
      <c r="Z40" s="194">
        <f t="shared" si="23"/>
        <v>0</v>
      </c>
    </row>
    <row r="41" spans="1:26" s="80" customFormat="1" x14ac:dyDescent="0.2">
      <c r="A41" s="82">
        <v>24</v>
      </c>
      <c r="B41" s="168" t="str">
        <f>'Revenue Data'!B32</f>
        <v>AGT</v>
      </c>
      <c r="C41" s="71">
        <f t="shared" si="26"/>
        <v>0</v>
      </c>
      <c r="D41" s="71">
        <f t="shared" si="26"/>
        <v>0</v>
      </c>
      <c r="E41" s="71">
        <f t="shared" si="26"/>
        <v>0</v>
      </c>
      <c r="F41" s="71">
        <f t="shared" si="26"/>
        <v>0</v>
      </c>
      <c r="G41" s="71">
        <f t="shared" si="26"/>
        <v>1</v>
      </c>
      <c r="H41" s="205">
        <f>IFERROR(VLOOKUP(B41,'Forecast Cnx @ Dest. Airport'!$B$5:$R$175,17,FALSE),0)</f>
        <v>0</v>
      </c>
      <c r="I41" s="29">
        <f t="shared" si="11"/>
        <v>0</v>
      </c>
      <c r="J41" s="29">
        <f t="shared" si="12"/>
        <v>0</v>
      </c>
      <c r="K41" s="29">
        <f t="shared" si="13"/>
        <v>0</v>
      </c>
      <c r="L41" s="29">
        <f t="shared" si="14"/>
        <v>0</v>
      </c>
      <c r="M41" s="29">
        <f t="shared" si="15"/>
        <v>0</v>
      </c>
      <c r="N41" s="194">
        <f t="shared" si="16"/>
        <v>0</v>
      </c>
      <c r="O41" s="64">
        <f t="shared" si="27"/>
        <v>0</v>
      </c>
      <c r="P41" s="64">
        <f t="shared" si="27"/>
        <v>0</v>
      </c>
      <c r="Q41" s="64">
        <f t="shared" si="27"/>
        <v>676.25</v>
      </c>
      <c r="R41" s="64">
        <f t="shared" si="27"/>
        <v>407.892</v>
      </c>
      <c r="S41" s="64">
        <f t="shared" si="27"/>
        <v>572.75897142857139</v>
      </c>
      <c r="T41" s="206" t="str">
        <f t="shared" si="17"/>
        <v>-</v>
      </c>
      <c r="U41" s="29">
        <f t="shared" si="18"/>
        <v>0</v>
      </c>
      <c r="V41" s="29">
        <f t="shared" si="19"/>
        <v>0</v>
      </c>
      <c r="W41" s="29">
        <f t="shared" si="20"/>
        <v>0</v>
      </c>
      <c r="X41" s="29">
        <f t="shared" si="21"/>
        <v>0</v>
      </c>
      <c r="Y41" s="29">
        <f t="shared" si="22"/>
        <v>0</v>
      </c>
      <c r="Z41" s="194">
        <f t="shared" si="23"/>
        <v>0</v>
      </c>
    </row>
    <row r="42" spans="1:26" s="80" customFormat="1" x14ac:dyDescent="0.2">
      <c r="A42" s="168">
        <v>25</v>
      </c>
      <c r="B42" s="168" t="str">
        <f>'Revenue Data'!B33</f>
        <v>AGU</v>
      </c>
      <c r="C42" s="71">
        <f t="shared" si="26"/>
        <v>4.0935672514619881E-2</v>
      </c>
      <c r="D42" s="71">
        <f t="shared" si="26"/>
        <v>2.3391812865497078E-2</v>
      </c>
      <c r="E42" s="71">
        <f t="shared" si="26"/>
        <v>1.1695906432748539E-2</v>
      </c>
      <c r="F42" s="71">
        <f t="shared" si="26"/>
        <v>0.1257309941520468</v>
      </c>
      <c r="G42" s="71">
        <f t="shared" si="26"/>
        <v>0.79824561403508776</v>
      </c>
      <c r="H42" s="205">
        <f>IFERROR(VLOOKUP(B42,'Forecast Cnx @ Dest. Airport'!$B$5:$R$175,17,FALSE),0)</f>
        <v>0</v>
      </c>
      <c r="I42" s="29">
        <f t="shared" si="11"/>
        <v>0</v>
      </c>
      <c r="J42" s="29">
        <f t="shared" si="12"/>
        <v>0</v>
      </c>
      <c r="K42" s="29">
        <f t="shared" si="13"/>
        <v>0</v>
      </c>
      <c r="L42" s="29">
        <f t="shared" si="14"/>
        <v>0</v>
      </c>
      <c r="M42" s="29">
        <f t="shared" si="15"/>
        <v>0</v>
      </c>
      <c r="N42" s="194">
        <f t="shared" si="16"/>
        <v>0</v>
      </c>
      <c r="O42" s="64">
        <f t="shared" si="27"/>
        <v>255.89999999999998</v>
      </c>
      <c r="P42" s="64">
        <f t="shared" si="27"/>
        <v>526.16666666666697</v>
      </c>
      <c r="Q42" s="64">
        <f t="shared" si="27"/>
        <v>1287.0174999999999</v>
      </c>
      <c r="R42" s="64">
        <f t="shared" si="27"/>
        <v>325.37247619047616</v>
      </c>
      <c r="S42" s="64">
        <f t="shared" si="27"/>
        <v>301.6689178002178</v>
      </c>
      <c r="T42" s="206" t="str">
        <f t="shared" si="17"/>
        <v>-</v>
      </c>
      <c r="U42" s="29">
        <f t="shared" si="18"/>
        <v>0</v>
      </c>
      <c r="V42" s="29">
        <f t="shared" si="19"/>
        <v>0</v>
      </c>
      <c r="W42" s="29">
        <f t="shared" si="20"/>
        <v>0</v>
      </c>
      <c r="X42" s="29">
        <f t="shared" si="21"/>
        <v>0</v>
      </c>
      <c r="Y42" s="29">
        <f t="shared" si="22"/>
        <v>0</v>
      </c>
      <c r="Z42" s="194">
        <f t="shared" si="23"/>
        <v>0</v>
      </c>
    </row>
    <row r="43" spans="1:26" s="80" customFormat="1" x14ac:dyDescent="0.2">
      <c r="A43" s="82">
        <v>26</v>
      </c>
      <c r="B43" s="168" t="str">
        <f>'Revenue Data'!B34</f>
        <v>AHB</v>
      </c>
      <c r="C43" s="71">
        <f t="shared" si="26"/>
        <v>0</v>
      </c>
      <c r="D43" s="71">
        <f t="shared" si="26"/>
        <v>0.25</v>
      </c>
      <c r="E43" s="71">
        <f t="shared" si="26"/>
        <v>0</v>
      </c>
      <c r="F43" s="71">
        <f t="shared" si="26"/>
        <v>0</v>
      </c>
      <c r="G43" s="71">
        <f t="shared" si="26"/>
        <v>0.75</v>
      </c>
      <c r="H43" s="205">
        <f>IFERROR(VLOOKUP(B43,'Forecast Cnx @ Dest. Airport'!$B$5:$R$175,17,FALSE),0)</f>
        <v>0</v>
      </c>
      <c r="I43" s="29">
        <f t="shared" si="11"/>
        <v>0</v>
      </c>
      <c r="J43" s="29">
        <f t="shared" si="12"/>
        <v>0</v>
      </c>
      <c r="K43" s="29">
        <f t="shared" si="13"/>
        <v>0</v>
      </c>
      <c r="L43" s="29">
        <f t="shared" si="14"/>
        <v>0</v>
      </c>
      <c r="M43" s="29">
        <f t="shared" si="15"/>
        <v>0</v>
      </c>
      <c r="N43" s="194">
        <f t="shared" si="16"/>
        <v>0</v>
      </c>
      <c r="O43" s="64">
        <f t="shared" si="27"/>
        <v>5904.0080952380958</v>
      </c>
      <c r="P43" s="64">
        <f t="shared" si="27"/>
        <v>3279.7439948253659</v>
      </c>
      <c r="Q43" s="64">
        <f t="shared" si="27"/>
        <v>1804.1</v>
      </c>
      <c r="R43" s="64">
        <f t="shared" si="27"/>
        <v>1375.919755963849</v>
      </c>
      <c r="S43" s="64">
        <f t="shared" si="27"/>
        <v>556.82387223783837</v>
      </c>
      <c r="T43" s="206" t="str">
        <f t="shared" si="17"/>
        <v>-</v>
      </c>
      <c r="U43" s="29">
        <f t="shared" si="18"/>
        <v>0</v>
      </c>
      <c r="V43" s="29">
        <f t="shared" si="19"/>
        <v>0</v>
      </c>
      <c r="W43" s="29">
        <f t="shared" si="20"/>
        <v>0</v>
      </c>
      <c r="X43" s="29">
        <f t="shared" si="21"/>
        <v>0</v>
      </c>
      <c r="Y43" s="29">
        <f t="shared" si="22"/>
        <v>0</v>
      </c>
      <c r="Z43" s="194">
        <f t="shared" si="23"/>
        <v>0</v>
      </c>
    </row>
    <row r="44" spans="1:26" s="80" customFormat="1" x14ac:dyDescent="0.2">
      <c r="A44" s="82">
        <v>27</v>
      </c>
      <c r="B44" s="168" t="str">
        <f>'Revenue Data'!B35</f>
        <v>AHO</v>
      </c>
      <c r="C44" s="71">
        <f t="shared" si="26"/>
        <v>0</v>
      </c>
      <c r="D44" s="71">
        <f t="shared" si="26"/>
        <v>0</v>
      </c>
      <c r="E44" s="71">
        <f t="shared" si="26"/>
        <v>0</v>
      </c>
      <c r="F44" s="71">
        <f t="shared" si="26"/>
        <v>0</v>
      </c>
      <c r="G44" s="71">
        <f t="shared" si="26"/>
        <v>1</v>
      </c>
      <c r="H44" s="205">
        <f>IFERROR(VLOOKUP(B44,'Forecast Cnx @ Dest. Airport'!$B$5:$R$175,17,FALSE),0)</f>
        <v>0</v>
      </c>
      <c r="I44" s="29">
        <f t="shared" si="11"/>
        <v>0</v>
      </c>
      <c r="J44" s="29">
        <f t="shared" si="12"/>
        <v>0</v>
      </c>
      <c r="K44" s="29">
        <f t="shared" si="13"/>
        <v>0</v>
      </c>
      <c r="L44" s="29">
        <f t="shared" si="14"/>
        <v>0</v>
      </c>
      <c r="M44" s="29">
        <f t="shared" si="15"/>
        <v>0</v>
      </c>
      <c r="N44" s="194">
        <f t="shared" si="16"/>
        <v>0</v>
      </c>
      <c r="O44" s="64">
        <f t="shared" si="27"/>
        <v>694.0229777175324</v>
      </c>
      <c r="P44" s="64">
        <f t="shared" si="27"/>
        <v>2337.008173055829</v>
      </c>
      <c r="Q44" s="64">
        <f t="shared" si="27"/>
        <v>922.23450603797278</v>
      </c>
      <c r="R44" s="64">
        <f t="shared" si="27"/>
        <v>699.75351066512735</v>
      </c>
      <c r="S44" s="64">
        <f t="shared" si="27"/>
        <v>351.19071111732552</v>
      </c>
      <c r="T44" s="206" t="str">
        <f t="shared" si="17"/>
        <v>-</v>
      </c>
      <c r="U44" s="29">
        <f t="shared" si="18"/>
        <v>0</v>
      </c>
      <c r="V44" s="29">
        <f t="shared" si="19"/>
        <v>0</v>
      </c>
      <c r="W44" s="29">
        <f t="shared" si="20"/>
        <v>0</v>
      </c>
      <c r="X44" s="29">
        <f t="shared" si="21"/>
        <v>0</v>
      </c>
      <c r="Y44" s="29">
        <f t="shared" si="22"/>
        <v>0</v>
      </c>
      <c r="Z44" s="194">
        <f t="shared" si="23"/>
        <v>0</v>
      </c>
    </row>
    <row r="45" spans="1:26" s="80" customFormat="1" x14ac:dyDescent="0.2">
      <c r="A45" s="82">
        <v>28</v>
      </c>
      <c r="B45" s="168" t="str">
        <f>'Revenue Data'!B36</f>
        <v>AJA</v>
      </c>
      <c r="C45" s="71">
        <f t="shared" si="26"/>
        <v>0</v>
      </c>
      <c r="D45" s="71">
        <f t="shared" si="26"/>
        <v>0</v>
      </c>
      <c r="E45" s="71">
        <f t="shared" si="26"/>
        <v>0</v>
      </c>
      <c r="F45" s="71">
        <f t="shared" si="26"/>
        <v>0</v>
      </c>
      <c r="G45" s="71">
        <f t="shared" si="26"/>
        <v>1</v>
      </c>
      <c r="H45" s="205">
        <f>IFERROR(VLOOKUP(B45,'Forecast Cnx @ Dest. Airport'!$B$5:$R$175,17,FALSE),0)</f>
        <v>0</v>
      </c>
      <c r="I45" s="29">
        <f t="shared" si="11"/>
        <v>0</v>
      </c>
      <c r="J45" s="29">
        <f t="shared" si="12"/>
        <v>0</v>
      </c>
      <c r="K45" s="29">
        <f t="shared" si="13"/>
        <v>0</v>
      </c>
      <c r="L45" s="29">
        <f t="shared" si="14"/>
        <v>0</v>
      </c>
      <c r="M45" s="29">
        <f t="shared" si="15"/>
        <v>0</v>
      </c>
      <c r="N45" s="194">
        <f t="shared" si="16"/>
        <v>0</v>
      </c>
      <c r="O45" s="64">
        <f t="shared" si="27"/>
        <v>1174.7827058449425</v>
      </c>
      <c r="P45" s="64">
        <f t="shared" si="27"/>
        <v>3320.3264997584574</v>
      </c>
      <c r="Q45" s="64">
        <f t="shared" si="27"/>
        <v>1241.3366394081002</v>
      </c>
      <c r="R45" s="64">
        <f t="shared" si="27"/>
        <v>989.02764726564396</v>
      </c>
      <c r="S45" s="64">
        <f t="shared" si="27"/>
        <v>320.63183348510211</v>
      </c>
      <c r="T45" s="206" t="str">
        <f t="shared" si="17"/>
        <v>-</v>
      </c>
      <c r="U45" s="29">
        <f t="shared" si="18"/>
        <v>0</v>
      </c>
      <c r="V45" s="29">
        <f t="shared" si="19"/>
        <v>0</v>
      </c>
      <c r="W45" s="29">
        <f t="shared" si="20"/>
        <v>0</v>
      </c>
      <c r="X45" s="29">
        <f t="shared" si="21"/>
        <v>0</v>
      </c>
      <c r="Y45" s="29">
        <f t="shared" si="22"/>
        <v>0</v>
      </c>
      <c r="Z45" s="194">
        <f t="shared" si="23"/>
        <v>0</v>
      </c>
    </row>
    <row r="46" spans="1:26" s="80" customFormat="1" x14ac:dyDescent="0.2">
      <c r="A46" s="168">
        <v>29</v>
      </c>
      <c r="B46" s="168" t="str">
        <f>'Revenue Data'!B37</f>
        <v>AJU</v>
      </c>
      <c r="C46" s="71">
        <f t="shared" si="26"/>
        <v>0</v>
      </c>
      <c r="D46" s="71">
        <f t="shared" si="26"/>
        <v>0</v>
      </c>
      <c r="E46" s="71">
        <f t="shared" si="26"/>
        <v>0</v>
      </c>
      <c r="F46" s="71">
        <f t="shared" si="26"/>
        <v>0.14285714285714285</v>
      </c>
      <c r="G46" s="71">
        <f t="shared" si="26"/>
        <v>0.85714285714285721</v>
      </c>
      <c r="H46" s="205">
        <f>IFERROR(VLOOKUP(B46,'Forecast Cnx @ Dest. Airport'!$B$5:$R$175,17,FALSE),0)</f>
        <v>0</v>
      </c>
      <c r="I46" s="29">
        <f t="shared" si="11"/>
        <v>0</v>
      </c>
      <c r="J46" s="29">
        <f t="shared" si="12"/>
        <v>0</v>
      </c>
      <c r="K46" s="29">
        <f t="shared" si="13"/>
        <v>0</v>
      </c>
      <c r="L46" s="29">
        <f t="shared" si="14"/>
        <v>0</v>
      </c>
      <c r="M46" s="29">
        <f t="shared" si="15"/>
        <v>0</v>
      </c>
      <c r="N46" s="194">
        <f t="shared" si="16"/>
        <v>0</v>
      </c>
      <c r="O46" s="64">
        <f t="shared" si="27"/>
        <v>4877.18300441886</v>
      </c>
      <c r="P46" s="64">
        <f t="shared" si="27"/>
        <v>3913.2942950383235</v>
      </c>
      <c r="Q46" s="64">
        <f t="shared" si="27"/>
        <v>2079.9913113553125</v>
      </c>
      <c r="R46" s="64">
        <f t="shared" si="27"/>
        <v>1727.1594836699639</v>
      </c>
      <c r="S46" s="64">
        <f t="shared" si="27"/>
        <v>751.5860935926662</v>
      </c>
      <c r="T46" s="206" t="str">
        <f t="shared" si="17"/>
        <v>-</v>
      </c>
      <c r="U46" s="29">
        <f t="shared" si="18"/>
        <v>0</v>
      </c>
      <c r="V46" s="29">
        <f t="shared" si="19"/>
        <v>0</v>
      </c>
      <c r="W46" s="29">
        <f t="shared" si="20"/>
        <v>0</v>
      </c>
      <c r="X46" s="29">
        <f t="shared" si="21"/>
        <v>0</v>
      </c>
      <c r="Y46" s="29">
        <f t="shared" si="22"/>
        <v>0</v>
      </c>
      <c r="Z46" s="194">
        <f t="shared" si="23"/>
        <v>0</v>
      </c>
    </row>
    <row r="47" spans="1:26" s="80" customFormat="1" x14ac:dyDescent="0.2">
      <c r="A47" s="82">
        <v>30</v>
      </c>
      <c r="B47" s="168" t="str">
        <f>'Revenue Data'!B38</f>
        <v>AKL</v>
      </c>
      <c r="C47" s="71">
        <f t="shared" si="26"/>
        <v>7.5916230366492143E-2</v>
      </c>
      <c r="D47" s="71">
        <f t="shared" si="26"/>
        <v>0.20942408376963351</v>
      </c>
      <c r="E47" s="71">
        <f t="shared" si="26"/>
        <v>7.8534031413612562E-3</v>
      </c>
      <c r="F47" s="71">
        <f t="shared" si="26"/>
        <v>0.26701570680628273</v>
      </c>
      <c r="G47" s="71">
        <f t="shared" si="26"/>
        <v>0.43979057591623039</v>
      </c>
      <c r="H47" s="205">
        <f>IFERROR(VLOOKUP(B47,'Forecast Cnx @ Dest. Airport'!$B$5:$R$175,17,FALSE),0)</f>
        <v>0</v>
      </c>
      <c r="I47" s="29">
        <f t="shared" si="11"/>
        <v>0</v>
      </c>
      <c r="J47" s="29">
        <f t="shared" si="12"/>
        <v>0</v>
      </c>
      <c r="K47" s="29">
        <f t="shared" si="13"/>
        <v>0</v>
      </c>
      <c r="L47" s="29">
        <f t="shared" si="14"/>
        <v>0</v>
      </c>
      <c r="M47" s="29">
        <f t="shared" si="15"/>
        <v>0</v>
      </c>
      <c r="N47" s="194">
        <f t="shared" si="16"/>
        <v>0</v>
      </c>
      <c r="O47" s="64">
        <f t="shared" si="27"/>
        <v>1662.6901598746067</v>
      </c>
      <c r="P47" s="64">
        <f t="shared" si="27"/>
        <v>4467.8240431985287</v>
      </c>
      <c r="Q47" s="64">
        <f t="shared" si="27"/>
        <v>3928.45</v>
      </c>
      <c r="R47" s="64">
        <f t="shared" si="27"/>
        <v>855.23295721442071</v>
      </c>
      <c r="S47" s="64">
        <f t="shared" si="27"/>
        <v>887.82990043290022</v>
      </c>
      <c r="T47" s="206" t="str">
        <f t="shared" si="17"/>
        <v>-</v>
      </c>
      <c r="U47" s="29">
        <f t="shared" si="18"/>
        <v>0</v>
      </c>
      <c r="V47" s="29">
        <f t="shared" si="19"/>
        <v>0</v>
      </c>
      <c r="W47" s="29">
        <f t="shared" si="20"/>
        <v>0</v>
      </c>
      <c r="X47" s="29">
        <f t="shared" si="21"/>
        <v>0</v>
      </c>
      <c r="Y47" s="29">
        <f t="shared" si="22"/>
        <v>0</v>
      </c>
      <c r="Z47" s="194">
        <f t="shared" si="23"/>
        <v>0</v>
      </c>
    </row>
    <row r="48" spans="1:26" s="80" customFormat="1" x14ac:dyDescent="0.2">
      <c r="A48" s="82">
        <v>31</v>
      </c>
      <c r="B48" s="168" t="str">
        <f>'Revenue Data'!B39</f>
        <v>ALA</v>
      </c>
      <c r="C48" s="71">
        <f t="shared" ref="C48:G57" si="28">IFERROR(VLOOKUP($B48,FromChicagoFareList,C$8,FALSE),"-")</f>
        <v>7.3529411764705871E-2</v>
      </c>
      <c r="D48" s="71">
        <f t="shared" si="28"/>
        <v>7.3529411764705871E-2</v>
      </c>
      <c r="E48" s="71">
        <f t="shared" si="28"/>
        <v>0</v>
      </c>
      <c r="F48" s="71">
        <f t="shared" si="28"/>
        <v>0.14705882352941174</v>
      </c>
      <c r="G48" s="71">
        <f t="shared" si="28"/>
        <v>0.70588235294117641</v>
      </c>
      <c r="H48" s="205">
        <f>IFERROR(VLOOKUP(B48,'Forecast Cnx @ Dest. Airport'!$B$5:$R$175,17,FALSE),0)</f>
        <v>0</v>
      </c>
      <c r="I48" s="29">
        <f t="shared" si="11"/>
        <v>0</v>
      </c>
      <c r="J48" s="29">
        <f t="shared" si="12"/>
        <v>0</v>
      </c>
      <c r="K48" s="29">
        <f t="shared" si="13"/>
        <v>0</v>
      </c>
      <c r="L48" s="29">
        <f t="shared" si="14"/>
        <v>0</v>
      </c>
      <c r="M48" s="29">
        <f t="shared" si="15"/>
        <v>0</v>
      </c>
      <c r="N48" s="194">
        <f t="shared" si="16"/>
        <v>0</v>
      </c>
      <c r="O48" s="64">
        <f t="shared" ref="O48:S57" si="29">IFERROR(VLOOKUP($B48,FromChicagoFareList,O$8,FALSE),"-")</f>
        <v>6917.3624999999965</v>
      </c>
      <c r="P48" s="64">
        <f t="shared" si="29"/>
        <v>4588.7579999999998</v>
      </c>
      <c r="Q48" s="64">
        <f t="shared" si="29"/>
        <v>0</v>
      </c>
      <c r="R48" s="64">
        <f t="shared" si="29"/>
        <v>557.80904761904776</v>
      </c>
      <c r="S48" s="64">
        <f t="shared" si="29"/>
        <v>652.0082666666666</v>
      </c>
      <c r="T48" s="206" t="str">
        <f t="shared" si="17"/>
        <v>-</v>
      </c>
      <c r="U48" s="29">
        <f t="shared" si="18"/>
        <v>0</v>
      </c>
      <c r="V48" s="29">
        <f t="shared" si="19"/>
        <v>0</v>
      </c>
      <c r="W48" s="29">
        <f t="shared" si="20"/>
        <v>0</v>
      </c>
      <c r="X48" s="29">
        <f t="shared" si="21"/>
        <v>0</v>
      </c>
      <c r="Y48" s="29">
        <f t="shared" si="22"/>
        <v>0</v>
      </c>
      <c r="Z48" s="194">
        <f t="shared" si="23"/>
        <v>0</v>
      </c>
    </row>
    <row r="49" spans="1:26" s="80" customFormat="1" x14ac:dyDescent="0.2">
      <c r="A49" s="82">
        <v>32</v>
      </c>
      <c r="B49" s="168" t="str">
        <f>'Revenue Data'!B40</f>
        <v>ALC</v>
      </c>
      <c r="C49" s="71">
        <f t="shared" si="28"/>
        <v>6.4516129032258063E-2</v>
      </c>
      <c r="D49" s="71">
        <f t="shared" si="28"/>
        <v>3.2258064516129031E-2</v>
      </c>
      <c r="E49" s="71">
        <f t="shared" si="28"/>
        <v>3.2258064516129031E-2</v>
      </c>
      <c r="F49" s="71">
        <f t="shared" si="28"/>
        <v>6.4516129032258063E-2</v>
      </c>
      <c r="G49" s="71">
        <f t="shared" si="28"/>
        <v>0.80645161290322576</v>
      </c>
      <c r="H49" s="205">
        <f>IFERROR(VLOOKUP(B49,'Forecast Cnx @ Dest. Airport'!$B$5:$R$175,17,FALSE),0)</f>
        <v>0</v>
      </c>
      <c r="I49" s="29">
        <f t="shared" si="11"/>
        <v>0</v>
      </c>
      <c r="J49" s="29">
        <f t="shared" si="12"/>
        <v>0</v>
      </c>
      <c r="K49" s="29">
        <f t="shared" si="13"/>
        <v>0</v>
      </c>
      <c r="L49" s="29">
        <f t="shared" si="14"/>
        <v>0</v>
      </c>
      <c r="M49" s="29">
        <f t="shared" si="15"/>
        <v>0</v>
      </c>
      <c r="N49" s="194">
        <f t="shared" si="16"/>
        <v>0</v>
      </c>
      <c r="O49" s="64">
        <f t="shared" si="29"/>
        <v>1577.8969800457098</v>
      </c>
      <c r="P49" s="64">
        <f t="shared" si="29"/>
        <v>3009.2377410317081</v>
      </c>
      <c r="Q49" s="64">
        <f t="shared" si="29"/>
        <v>2042.8507142857147</v>
      </c>
      <c r="R49" s="64">
        <f t="shared" si="29"/>
        <v>1662.34</v>
      </c>
      <c r="S49" s="64">
        <f t="shared" si="29"/>
        <v>371.16661111111142</v>
      </c>
      <c r="T49" s="206" t="str">
        <f t="shared" si="17"/>
        <v>-</v>
      </c>
      <c r="U49" s="29">
        <f t="shared" si="18"/>
        <v>0</v>
      </c>
      <c r="V49" s="29">
        <f t="shared" si="19"/>
        <v>0</v>
      </c>
      <c r="W49" s="29">
        <f t="shared" si="20"/>
        <v>0</v>
      </c>
      <c r="X49" s="29">
        <f t="shared" si="21"/>
        <v>0</v>
      </c>
      <c r="Y49" s="29">
        <f t="shared" si="22"/>
        <v>0</v>
      </c>
      <c r="Z49" s="194">
        <f t="shared" si="23"/>
        <v>0</v>
      </c>
    </row>
    <row r="50" spans="1:26" s="80" customFormat="1" x14ac:dyDescent="0.2">
      <c r="A50" s="168">
        <v>33</v>
      </c>
      <c r="B50" s="168" t="str">
        <f>'Revenue Data'!B41</f>
        <v>ALF</v>
      </c>
      <c r="C50" s="71">
        <f t="shared" si="28"/>
        <v>0</v>
      </c>
      <c r="D50" s="71">
        <f t="shared" si="28"/>
        <v>0</v>
      </c>
      <c r="E50" s="71">
        <f t="shared" si="28"/>
        <v>0</v>
      </c>
      <c r="F50" s="71">
        <f t="shared" si="28"/>
        <v>0</v>
      </c>
      <c r="G50" s="71">
        <f t="shared" si="28"/>
        <v>1</v>
      </c>
      <c r="H50" s="205">
        <f>IFERROR(VLOOKUP(B50,'Forecast Cnx @ Dest. Airport'!$B$5:$R$175,17,FALSE),0)</f>
        <v>0</v>
      </c>
      <c r="I50" s="29">
        <f t="shared" si="11"/>
        <v>0</v>
      </c>
      <c r="J50" s="29">
        <f t="shared" si="12"/>
        <v>0</v>
      </c>
      <c r="K50" s="29">
        <f t="shared" si="13"/>
        <v>0</v>
      </c>
      <c r="L50" s="29">
        <f t="shared" si="14"/>
        <v>0</v>
      </c>
      <c r="M50" s="29">
        <f t="shared" si="15"/>
        <v>0</v>
      </c>
      <c r="N50" s="194">
        <f t="shared" si="16"/>
        <v>0</v>
      </c>
      <c r="O50" s="64">
        <f t="shared" si="29"/>
        <v>108.97866666666664</v>
      </c>
      <c r="P50" s="64">
        <f t="shared" si="29"/>
        <v>2643.3275833333332</v>
      </c>
      <c r="Q50" s="64">
        <f t="shared" si="29"/>
        <v>2359.0699999999997</v>
      </c>
      <c r="R50" s="64">
        <f t="shared" si="29"/>
        <v>1356.1383014755197</v>
      </c>
      <c r="S50" s="64">
        <f t="shared" si="29"/>
        <v>313.07539840338211</v>
      </c>
      <c r="T50" s="206" t="str">
        <f t="shared" si="17"/>
        <v>-</v>
      </c>
      <c r="U50" s="29">
        <f t="shared" si="18"/>
        <v>0</v>
      </c>
      <c r="V50" s="29">
        <f t="shared" si="19"/>
        <v>0</v>
      </c>
      <c r="W50" s="29">
        <f t="shared" si="20"/>
        <v>0</v>
      </c>
      <c r="X50" s="29">
        <f t="shared" si="21"/>
        <v>0</v>
      </c>
      <c r="Y50" s="29">
        <f t="shared" si="22"/>
        <v>0</v>
      </c>
      <c r="Z50" s="194">
        <f t="shared" si="23"/>
        <v>0</v>
      </c>
    </row>
    <row r="51" spans="1:26" s="80" customFormat="1" x14ac:dyDescent="0.2">
      <c r="A51" s="82">
        <v>34</v>
      </c>
      <c r="B51" s="168" t="str">
        <f>'Revenue Data'!B42</f>
        <v>ALG</v>
      </c>
      <c r="C51" s="71">
        <f t="shared" si="28"/>
        <v>8.4337349397590383E-2</v>
      </c>
      <c r="D51" s="71">
        <f t="shared" si="28"/>
        <v>6.0240963855421693E-2</v>
      </c>
      <c r="E51" s="71">
        <f t="shared" si="28"/>
        <v>0.13253012048192772</v>
      </c>
      <c r="F51" s="71">
        <f t="shared" si="28"/>
        <v>0.12048192771084339</v>
      </c>
      <c r="G51" s="71">
        <f t="shared" si="28"/>
        <v>0.60240963855421692</v>
      </c>
      <c r="H51" s="205">
        <f>IFERROR(VLOOKUP(B51,'Forecast Cnx @ Dest. Airport'!$B$5:$R$175,17,FALSE),0)</f>
        <v>0</v>
      </c>
      <c r="I51" s="29">
        <f t="shared" si="11"/>
        <v>0</v>
      </c>
      <c r="J51" s="29">
        <f t="shared" si="12"/>
        <v>0</v>
      </c>
      <c r="K51" s="29">
        <f t="shared" si="13"/>
        <v>0</v>
      </c>
      <c r="L51" s="29">
        <f t="shared" si="14"/>
        <v>0</v>
      </c>
      <c r="M51" s="29">
        <f t="shared" si="15"/>
        <v>0</v>
      </c>
      <c r="N51" s="194">
        <f t="shared" si="16"/>
        <v>0</v>
      </c>
      <c r="O51" s="64">
        <f t="shared" si="29"/>
        <v>0</v>
      </c>
      <c r="P51" s="64">
        <f t="shared" si="29"/>
        <v>0</v>
      </c>
      <c r="Q51" s="64">
        <f t="shared" si="29"/>
        <v>0</v>
      </c>
      <c r="R51" s="64">
        <f t="shared" si="29"/>
        <v>0</v>
      </c>
      <c r="S51" s="64">
        <f t="shared" si="29"/>
        <v>288.97019230769223</v>
      </c>
      <c r="T51" s="206" t="str">
        <f t="shared" si="17"/>
        <v>-</v>
      </c>
      <c r="U51" s="29">
        <f t="shared" si="18"/>
        <v>0</v>
      </c>
      <c r="V51" s="29">
        <f t="shared" si="19"/>
        <v>0</v>
      </c>
      <c r="W51" s="29">
        <f t="shared" si="20"/>
        <v>0</v>
      </c>
      <c r="X51" s="29">
        <f t="shared" si="21"/>
        <v>0</v>
      </c>
      <c r="Y51" s="29">
        <f t="shared" si="22"/>
        <v>0</v>
      </c>
      <c r="Z51" s="194">
        <f t="shared" si="23"/>
        <v>0</v>
      </c>
    </row>
    <row r="52" spans="1:26" s="80" customFormat="1" x14ac:dyDescent="0.2">
      <c r="A52" s="82">
        <v>35</v>
      </c>
      <c r="B52" s="168" t="str">
        <f>'Revenue Data'!B43</f>
        <v>ALP</v>
      </c>
      <c r="C52" s="71">
        <f t="shared" si="28"/>
        <v>0</v>
      </c>
      <c r="D52" s="71">
        <f t="shared" si="28"/>
        <v>0</v>
      </c>
      <c r="E52" s="71">
        <f t="shared" si="28"/>
        <v>0</v>
      </c>
      <c r="F52" s="71">
        <f t="shared" si="28"/>
        <v>0</v>
      </c>
      <c r="G52" s="71">
        <f t="shared" si="28"/>
        <v>1</v>
      </c>
      <c r="H52" s="205">
        <f>IFERROR(VLOOKUP(B52,'Forecast Cnx @ Dest. Airport'!$B$5:$R$175,17,FALSE),0)</f>
        <v>0</v>
      </c>
      <c r="I52" s="29">
        <f t="shared" si="11"/>
        <v>0</v>
      </c>
      <c r="J52" s="29">
        <f t="shared" si="12"/>
        <v>0</v>
      </c>
      <c r="K52" s="29">
        <f t="shared" si="13"/>
        <v>0</v>
      </c>
      <c r="L52" s="29">
        <f t="shared" si="14"/>
        <v>0</v>
      </c>
      <c r="M52" s="29">
        <f t="shared" si="15"/>
        <v>0</v>
      </c>
      <c r="N52" s="194">
        <f t="shared" si="16"/>
        <v>0</v>
      </c>
      <c r="O52" s="64">
        <f t="shared" si="29"/>
        <v>0</v>
      </c>
      <c r="P52" s="64">
        <f t="shared" si="29"/>
        <v>0</v>
      </c>
      <c r="Q52" s="64">
        <f t="shared" si="29"/>
        <v>0</v>
      </c>
      <c r="R52" s="64">
        <f t="shared" si="29"/>
        <v>0</v>
      </c>
      <c r="S52" s="64">
        <f t="shared" si="29"/>
        <v>0</v>
      </c>
      <c r="T52" s="206" t="str">
        <f t="shared" si="17"/>
        <v>-</v>
      </c>
      <c r="U52" s="29">
        <f t="shared" si="18"/>
        <v>0</v>
      </c>
      <c r="V52" s="29">
        <f t="shared" si="19"/>
        <v>0</v>
      </c>
      <c r="W52" s="29">
        <f t="shared" si="20"/>
        <v>0</v>
      </c>
      <c r="X52" s="29">
        <f t="shared" si="21"/>
        <v>0</v>
      </c>
      <c r="Y52" s="29">
        <f t="shared" si="22"/>
        <v>0</v>
      </c>
      <c r="Z52" s="194">
        <f t="shared" si="23"/>
        <v>0</v>
      </c>
    </row>
    <row r="53" spans="1:26" s="80" customFormat="1" x14ac:dyDescent="0.2">
      <c r="A53" s="82">
        <v>36</v>
      </c>
      <c r="B53" s="168" t="str">
        <f>'Revenue Data'!B44</f>
        <v>ALY</v>
      </c>
      <c r="C53" s="71">
        <f t="shared" si="28"/>
        <v>0</v>
      </c>
      <c r="D53" s="71">
        <f t="shared" si="28"/>
        <v>0.14705882352941174</v>
      </c>
      <c r="E53" s="71">
        <f t="shared" si="28"/>
        <v>2.9411764705882349E-2</v>
      </c>
      <c r="F53" s="71">
        <f t="shared" si="28"/>
        <v>0.1176470588235294</v>
      </c>
      <c r="G53" s="71">
        <f t="shared" si="28"/>
        <v>0.70588235294117641</v>
      </c>
      <c r="H53" s="205">
        <f>IFERROR(VLOOKUP(B53,'Forecast Cnx @ Dest. Airport'!$B$5:$R$175,17,FALSE),0)</f>
        <v>0</v>
      </c>
      <c r="I53" s="29">
        <f t="shared" si="11"/>
        <v>0</v>
      </c>
      <c r="J53" s="29">
        <f t="shared" si="12"/>
        <v>0</v>
      </c>
      <c r="K53" s="29">
        <f t="shared" si="13"/>
        <v>0</v>
      </c>
      <c r="L53" s="29">
        <f t="shared" si="14"/>
        <v>0</v>
      </c>
      <c r="M53" s="29">
        <f t="shared" si="15"/>
        <v>0</v>
      </c>
      <c r="N53" s="194">
        <f t="shared" si="16"/>
        <v>0</v>
      </c>
      <c r="O53" s="64">
        <f t="shared" si="29"/>
        <v>127.23428571428572</v>
      </c>
      <c r="P53" s="64">
        <f t="shared" si="29"/>
        <v>1923.73</v>
      </c>
      <c r="Q53" s="64">
        <f t="shared" si="29"/>
        <v>0</v>
      </c>
      <c r="R53" s="64">
        <f t="shared" si="29"/>
        <v>481.04986873609045</v>
      </c>
      <c r="S53" s="64">
        <f t="shared" si="29"/>
        <v>287.19499999999999</v>
      </c>
      <c r="T53" s="206" t="str">
        <f t="shared" si="17"/>
        <v>-</v>
      </c>
      <c r="U53" s="29">
        <f t="shared" si="18"/>
        <v>0</v>
      </c>
      <c r="V53" s="29">
        <f t="shared" si="19"/>
        <v>0</v>
      </c>
      <c r="W53" s="29">
        <f t="shared" si="20"/>
        <v>0</v>
      </c>
      <c r="X53" s="29">
        <f t="shared" si="21"/>
        <v>0</v>
      </c>
      <c r="Y53" s="29">
        <f t="shared" si="22"/>
        <v>0</v>
      </c>
      <c r="Z53" s="194">
        <f t="shared" si="23"/>
        <v>0</v>
      </c>
    </row>
    <row r="54" spans="1:26" s="80" customFormat="1" x14ac:dyDescent="0.2">
      <c r="A54" s="168">
        <v>37</v>
      </c>
      <c r="B54" s="168" t="str">
        <f>'Revenue Data'!B45</f>
        <v>AMD</v>
      </c>
      <c r="C54" s="71">
        <f t="shared" si="28"/>
        <v>2.9779630732578924E-4</v>
      </c>
      <c r="D54" s="71">
        <f t="shared" si="28"/>
        <v>8.9338892197736754E-3</v>
      </c>
      <c r="E54" s="71">
        <f t="shared" si="28"/>
        <v>2.9779630732578924E-4</v>
      </c>
      <c r="F54" s="71">
        <f t="shared" si="28"/>
        <v>0.2483621203097082</v>
      </c>
      <c r="G54" s="71">
        <f t="shared" si="28"/>
        <v>0.74210839785586658</v>
      </c>
      <c r="H54" s="205">
        <f>IFERROR(VLOOKUP(B54,'Forecast Cnx @ Dest. Airport'!$B$5:$R$175,17,FALSE),0)</f>
        <v>0</v>
      </c>
      <c r="I54" s="29">
        <f t="shared" si="11"/>
        <v>0</v>
      </c>
      <c r="J54" s="29">
        <f t="shared" si="12"/>
        <v>0</v>
      </c>
      <c r="K54" s="29">
        <f t="shared" si="13"/>
        <v>0</v>
      </c>
      <c r="L54" s="29">
        <f t="shared" si="14"/>
        <v>0</v>
      </c>
      <c r="M54" s="29">
        <f t="shared" si="15"/>
        <v>0</v>
      </c>
      <c r="N54" s="194">
        <f t="shared" si="16"/>
        <v>0</v>
      </c>
      <c r="O54" s="64">
        <f t="shared" si="29"/>
        <v>3205.39</v>
      </c>
      <c r="P54" s="64">
        <f t="shared" si="29"/>
        <v>2032.4433333333354</v>
      </c>
      <c r="Q54" s="64">
        <f t="shared" si="29"/>
        <v>1196.2058666666669</v>
      </c>
      <c r="R54" s="64">
        <f t="shared" si="29"/>
        <v>700.30288151676837</v>
      </c>
      <c r="S54" s="64">
        <f t="shared" si="29"/>
        <v>647.18273278811569</v>
      </c>
      <c r="T54" s="206" t="str">
        <f t="shared" si="17"/>
        <v>-</v>
      </c>
      <c r="U54" s="29">
        <f t="shared" si="18"/>
        <v>0</v>
      </c>
      <c r="V54" s="29">
        <f t="shared" si="19"/>
        <v>0</v>
      </c>
      <c r="W54" s="29">
        <f t="shared" si="20"/>
        <v>0</v>
      </c>
      <c r="X54" s="29">
        <f t="shared" si="21"/>
        <v>0</v>
      </c>
      <c r="Y54" s="29">
        <f t="shared" si="22"/>
        <v>0</v>
      </c>
      <c r="Z54" s="194">
        <f t="shared" si="23"/>
        <v>0</v>
      </c>
    </row>
    <row r="55" spans="1:26" s="80" customFormat="1" x14ac:dyDescent="0.2">
      <c r="A55" s="82">
        <v>38</v>
      </c>
      <c r="B55" s="168" t="str">
        <f>'Revenue Data'!B46</f>
        <v>AMM</v>
      </c>
      <c r="C55" s="71">
        <f t="shared" si="28"/>
        <v>3.6219385995170765E-2</v>
      </c>
      <c r="D55" s="71">
        <f t="shared" si="28"/>
        <v>3.0355294929285973E-2</v>
      </c>
      <c r="E55" s="71">
        <f t="shared" si="28"/>
        <v>9.3135563987581955E-3</v>
      </c>
      <c r="F55" s="71">
        <f t="shared" si="28"/>
        <v>0.17281821317695767</v>
      </c>
      <c r="G55" s="71">
        <f t="shared" si="28"/>
        <v>0.75129354949982741</v>
      </c>
      <c r="H55" s="205">
        <f>IFERROR(VLOOKUP(B55,'Forecast Cnx @ Dest. Airport'!$B$5:$R$175,17,FALSE),0)</f>
        <v>0</v>
      </c>
      <c r="I55" s="29">
        <f t="shared" si="11"/>
        <v>0</v>
      </c>
      <c r="J55" s="29">
        <f t="shared" si="12"/>
        <v>0</v>
      </c>
      <c r="K55" s="29">
        <f t="shared" si="13"/>
        <v>0</v>
      </c>
      <c r="L55" s="29">
        <f t="shared" si="14"/>
        <v>0</v>
      </c>
      <c r="M55" s="29">
        <f t="shared" si="15"/>
        <v>0</v>
      </c>
      <c r="N55" s="194">
        <f t="shared" si="16"/>
        <v>0</v>
      </c>
      <c r="O55" s="64">
        <f t="shared" si="29"/>
        <v>541.42446955997571</v>
      </c>
      <c r="P55" s="64">
        <f t="shared" si="29"/>
        <v>2417.4286668524273</v>
      </c>
      <c r="Q55" s="64">
        <f t="shared" si="29"/>
        <v>1021.7609821428595</v>
      </c>
      <c r="R55" s="64">
        <f t="shared" si="29"/>
        <v>669.12915874424448</v>
      </c>
      <c r="S55" s="64">
        <f t="shared" si="29"/>
        <v>501.17900732219414</v>
      </c>
      <c r="T55" s="206" t="str">
        <f t="shared" si="17"/>
        <v>-</v>
      </c>
      <c r="U55" s="29">
        <f t="shared" si="18"/>
        <v>0</v>
      </c>
      <c r="V55" s="29">
        <f t="shared" si="19"/>
        <v>0</v>
      </c>
      <c r="W55" s="29">
        <f t="shared" si="20"/>
        <v>0</v>
      </c>
      <c r="X55" s="29">
        <f t="shared" si="21"/>
        <v>0</v>
      </c>
      <c r="Y55" s="29">
        <f t="shared" si="22"/>
        <v>0</v>
      </c>
      <c r="Z55" s="194">
        <f t="shared" si="23"/>
        <v>0</v>
      </c>
    </row>
    <row r="56" spans="1:26" s="80" customFormat="1" x14ac:dyDescent="0.2">
      <c r="A56" s="82">
        <v>39</v>
      </c>
      <c r="B56" s="168" t="str">
        <f>'Revenue Data'!B47</f>
        <v>AMS</v>
      </c>
      <c r="C56" s="71">
        <f t="shared" si="28"/>
        <v>6.4168723356517868E-2</v>
      </c>
      <c r="D56" s="71">
        <f t="shared" si="28"/>
        <v>7.628449629795829E-2</v>
      </c>
      <c r="E56" s="71">
        <f t="shared" si="28"/>
        <v>8.974646623289213E-3</v>
      </c>
      <c r="F56" s="71">
        <f t="shared" si="28"/>
        <v>0.1839802557774288</v>
      </c>
      <c r="G56" s="71">
        <f t="shared" si="28"/>
        <v>0.6665918779448059</v>
      </c>
      <c r="H56" s="205">
        <f>IFERROR(VLOOKUP(B56,'Forecast Cnx @ Dest. Airport'!$B$5:$R$175,17,FALSE),0)</f>
        <v>0</v>
      </c>
      <c r="I56" s="29">
        <f t="shared" si="11"/>
        <v>0</v>
      </c>
      <c r="J56" s="29">
        <f t="shared" si="12"/>
        <v>0</v>
      </c>
      <c r="K56" s="29">
        <f t="shared" si="13"/>
        <v>0</v>
      </c>
      <c r="L56" s="29">
        <f t="shared" si="14"/>
        <v>0</v>
      </c>
      <c r="M56" s="29">
        <f t="shared" si="15"/>
        <v>0</v>
      </c>
      <c r="N56" s="194">
        <f t="shared" si="16"/>
        <v>0</v>
      </c>
      <c r="O56" s="64">
        <f t="shared" si="29"/>
        <v>791.28756741307177</v>
      </c>
      <c r="P56" s="64">
        <f t="shared" si="29"/>
        <v>3022.6538944087952</v>
      </c>
      <c r="Q56" s="64">
        <f t="shared" si="29"/>
        <v>1759.9866851851857</v>
      </c>
      <c r="R56" s="64">
        <f t="shared" si="29"/>
        <v>1105.6337863100578</v>
      </c>
      <c r="S56" s="64">
        <f t="shared" si="29"/>
        <v>354.09872645520647</v>
      </c>
      <c r="T56" s="206" t="str">
        <f t="shared" si="17"/>
        <v>-</v>
      </c>
      <c r="U56" s="29">
        <f t="shared" si="18"/>
        <v>0</v>
      </c>
      <c r="V56" s="29">
        <f t="shared" si="19"/>
        <v>0</v>
      </c>
      <c r="W56" s="29">
        <f t="shared" si="20"/>
        <v>0</v>
      </c>
      <c r="X56" s="29">
        <f t="shared" si="21"/>
        <v>0</v>
      </c>
      <c r="Y56" s="29">
        <f t="shared" si="22"/>
        <v>0</v>
      </c>
      <c r="Z56" s="194">
        <f t="shared" si="23"/>
        <v>0</v>
      </c>
    </row>
    <row r="57" spans="1:26" s="80" customFormat="1" x14ac:dyDescent="0.2">
      <c r="A57" s="82">
        <v>40</v>
      </c>
      <c r="B57" s="168" t="str">
        <f>'Revenue Data'!B48</f>
        <v>ANF</v>
      </c>
      <c r="C57" s="71">
        <f t="shared" si="28"/>
        <v>0</v>
      </c>
      <c r="D57" s="71">
        <f t="shared" si="28"/>
        <v>0.16666666666666669</v>
      </c>
      <c r="E57" s="71">
        <f t="shared" si="28"/>
        <v>0</v>
      </c>
      <c r="F57" s="71">
        <f t="shared" si="28"/>
        <v>8.3333333333333343E-2</v>
      </c>
      <c r="G57" s="71">
        <f t="shared" si="28"/>
        <v>0.75</v>
      </c>
      <c r="H57" s="205">
        <f>IFERROR(VLOOKUP(B57,'Forecast Cnx @ Dest. Airport'!$B$5:$R$175,17,FALSE),0)</f>
        <v>0</v>
      </c>
      <c r="I57" s="29">
        <f t="shared" si="11"/>
        <v>0</v>
      </c>
      <c r="J57" s="29">
        <f t="shared" si="12"/>
        <v>0</v>
      </c>
      <c r="K57" s="29">
        <f t="shared" si="13"/>
        <v>0</v>
      </c>
      <c r="L57" s="29">
        <f t="shared" si="14"/>
        <v>0</v>
      </c>
      <c r="M57" s="29">
        <f t="shared" si="15"/>
        <v>0</v>
      </c>
      <c r="N57" s="194">
        <f t="shared" si="16"/>
        <v>0</v>
      </c>
      <c r="O57" s="64">
        <f t="shared" si="29"/>
        <v>1610.1799999999998</v>
      </c>
      <c r="P57" s="64">
        <f t="shared" si="29"/>
        <v>3323.2851126704627</v>
      </c>
      <c r="Q57" s="64">
        <f t="shared" si="29"/>
        <v>1605.7066666666701</v>
      </c>
      <c r="R57" s="64">
        <f t="shared" si="29"/>
        <v>1294.7777186171761</v>
      </c>
      <c r="S57" s="64">
        <f t="shared" si="29"/>
        <v>782.5</v>
      </c>
      <c r="T57" s="206" t="str">
        <f t="shared" si="17"/>
        <v>-</v>
      </c>
      <c r="U57" s="29">
        <f t="shared" si="18"/>
        <v>0</v>
      </c>
      <c r="V57" s="29">
        <f t="shared" si="19"/>
        <v>0</v>
      </c>
      <c r="W57" s="29">
        <f t="shared" si="20"/>
        <v>0</v>
      </c>
      <c r="X57" s="29">
        <f t="shared" si="21"/>
        <v>0</v>
      </c>
      <c r="Y57" s="29">
        <f t="shared" si="22"/>
        <v>0</v>
      </c>
      <c r="Z57" s="194">
        <f t="shared" si="23"/>
        <v>0</v>
      </c>
    </row>
    <row r="58" spans="1:26" s="80" customFormat="1" x14ac:dyDescent="0.2">
      <c r="A58" s="168">
        <v>41</v>
      </c>
      <c r="B58" s="168" t="str">
        <f>'Revenue Data'!B49</f>
        <v>ANK</v>
      </c>
      <c r="C58" s="71">
        <f t="shared" ref="C58:G67" si="30">IFERROR(VLOOKUP($B58,FromChicagoFareList,C$8,FALSE),"-")</f>
        <v>1.2422360248447206E-2</v>
      </c>
      <c r="D58" s="71">
        <f t="shared" si="30"/>
        <v>0.11490683229813667</v>
      </c>
      <c r="E58" s="71">
        <f t="shared" si="30"/>
        <v>2.4844720496894412E-2</v>
      </c>
      <c r="F58" s="71">
        <f t="shared" si="30"/>
        <v>4.0372670807453423E-2</v>
      </c>
      <c r="G58" s="71">
        <f t="shared" si="30"/>
        <v>0.80745341614906829</v>
      </c>
      <c r="H58" s="205">
        <f>IFERROR(VLOOKUP(B58,'Forecast Cnx @ Dest. Airport'!$B$5:$R$175,17,FALSE),0)</f>
        <v>0</v>
      </c>
      <c r="I58" s="29">
        <f t="shared" si="11"/>
        <v>0</v>
      </c>
      <c r="J58" s="29">
        <f t="shared" si="12"/>
        <v>0</v>
      </c>
      <c r="K58" s="29">
        <f t="shared" si="13"/>
        <v>0</v>
      </c>
      <c r="L58" s="29">
        <f t="shared" si="14"/>
        <v>0</v>
      </c>
      <c r="M58" s="29">
        <f t="shared" si="15"/>
        <v>0</v>
      </c>
      <c r="N58" s="194">
        <f t="shared" si="16"/>
        <v>0</v>
      </c>
      <c r="O58" s="64">
        <f t="shared" ref="O58:S67" si="31">IFERROR(VLOOKUP($B58,FromChicagoFareList,O$8,FALSE),"-")</f>
        <v>118.56999999999998</v>
      </c>
      <c r="P58" s="64">
        <f t="shared" si="31"/>
        <v>3721.9349999999999</v>
      </c>
      <c r="Q58" s="64">
        <f t="shared" si="31"/>
        <v>984.16800000000001</v>
      </c>
      <c r="R58" s="64">
        <f t="shared" si="31"/>
        <v>563.61803030303076</v>
      </c>
      <c r="S58" s="64">
        <f t="shared" si="31"/>
        <v>516.92782680639823</v>
      </c>
      <c r="T58" s="206" t="str">
        <f t="shared" si="17"/>
        <v>-</v>
      </c>
      <c r="U58" s="29">
        <f t="shared" si="18"/>
        <v>0</v>
      </c>
      <c r="V58" s="29">
        <f t="shared" si="19"/>
        <v>0</v>
      </c>
      <c r="W58" s="29">
        <f t="shared" si="20"/>
        <v>0</v>
      </c>
      <c r="X58" s="29">
        <f t="shared" si="21"/>
        <v>0</v>
      </c>
      <c r="Y58" s="29">
        <f t="shared" si="22"/>
        <v>0</v>
      </c>
      <c r="Z58" s="194">
        <f t="shared" si="23"/>
        <v>0</v>
      </c>
    </row>
    <row r="59" spans="1:26" s="80" customFormat="1" x14ac:dyDescent="0.2">
      <c r="A59" s="82">
        <v>42</v>
      </c>
      <c r="B59" s="168" t="str">
        <f>'Revenue Data'!B50</f>
        <v>ANU</v>
      </c>
      <c r="C59" s="71">
        <f t="shared" si="30"/>
        <v>0.10659898477157362</v>
      </c>
      <c r="D59" s="71">
        <f t="shared" si="30"/>
        <v>3.553299492385787E-2</v>
      </c>
      <c r="E59" s="71">
        <f t="shared" si="30"/>
        <v>5.0761421319796959E-3</v>
      </c>
      <c r="F59" s="71">
        <f t="shared" si="30"/>
        <v>0.15228426395939088</v>
      </c>
      <c r="G59" s="71">
        <f t="shared" si="30"/>
        <v>0.70050761421319807</v>
      </c>
      <c r="H59" s="205">
        <f>IFERROR(VLOOKUP(B59,'Forecast Cnx @ Dest. Airport'!$B$5:$R$175,17,FALSE),0)</f>
        <v>0</v>
      </c>
      <c r="I59" s="29">
        <f t="shared" si="11"/>
        <v>0</v>
      </c>
      <c r="J59" s="29">
        <f t="shared" si="12"/>
        <v>0</v>
      </c>
      <c r="K59" s="29">
        <f t="shared" si="13"/>
        <v>0</v>
      </c>
      <c r="L59" s="29">
        <f t="shared" si="14"/>
        <v>0</v>
      </c>
      <c r="M59" s="29">
        <f t="shared" si="15"/>
        <v>0</v>
      </c>
      <c r="N59" s="194">
        <f t="shared" si="16"/>
        <v>0</v>
      </c>
      <c r="O59" s="64">
        <f t="shared" si="31"/>
        <v>0</v>
      </c>
      <c r="P59" s="64">
        <f t="shared" si="31"/>
        <v>0</v>
      </c>
      <c r="Q59" s="64">
        <f t="shared" si="31"/>
        <v>0</v>
      </c>
      <c r="R59" s="64">
        <f t="shared" si="31"/>
        <v>312.02911111111081</v>
      </c>
      <c r="S59" s="64">
        <f t="shared" si="31"/>
        <v>293.16296117566219</v>
      </c>
      <c r="T59" s="206" t="str">
        <f t="shared" si="17"/>
        <v>-</v>
      </c>
      <c r="U59" s="29">
        <f t="shared" si="18"/>
        <v>0</v>
      </c>
      <c r="V59" s="29">
        <f t="shared" si="19"/>
        <v>0</v>
      </c>
      <c r="W59" s="29">
        <f t="shared" si="20"/>
        <v>0</v>
      </c>
      <c r="X59" s="29">
        <f t="shared" si="21"/>
        <v>0</v>
      </c>
      <c r="Y59" s="29">
        <f t="shared" si="22"/>
        <v>0</v>
      </c>
      <c r="Z59" s="194">
        <f t="shared" si="23"/>
        <v>0</v>
      </c>
    </row>
    <row r="60" spans="1:26" s="80" customFormat="1" x14ac:dyDescent="0.2">
      <c r="A60" s="82">
        <v>43</v>
      </c>
      <c r="B60" s="168" t="str">
        <f>'Revenue Data'!B51</f>
        <v>AOI</v>
      </c>
      <c r="C60" s="71">
        <f t="shared" si="30"/>
        <v>0</v>
      </c>
      <c r="D60" s="71">
        <f t="shared" si="30"/>
        <v>0.11999999999999998</v>
      </c>
      <c r="E60" s="71">
        <f t="shared" si="30"/>
        <v>0.02</v>
      </c>
      <c r="F60" s="71">
        <f t="shared" si="30"/>
        <v>0.1</v>
      </c>
      <c r="G60" s="71">
        <f t="shared" si="30"/>
        <v>0.76</v>
      </c>
      <c r="H60" s="205">
        <f>IFERROR(VLOOKUP(B60,'Forecast Cnx @ Dest. Airport'!$B$5:$R$175,17,FALSE),0)</f>
        <v>0</v>
      </c>
      <c r="I60" s="29">
        <f t="shared" si="11"/>
        <v>0</v>
      </c>
      <c r="J60" s="29">
        <f t="shared" si="12"/>
        <v>0</v>
      </c>
      <c r="K60" s="29">
        <f t="shared" si="13"/>
        <v>0</v>
      </c>
      <c r="L60" s="29">
        <f t="shared" si="14"/>
        <v>0</v>
      </c>
      <c r="M60" s="29">
        <f t="shared" si="15"/>
        <v>0</v>
      </c>
      <c r="N60" s="194">
        <f t="shared" si="16"/>
        <v>0</v>
      </c>
      <c r="O60" s="64">
        <f t="shared" si="31"/>
        <v>694.0229777175324</v>
      </c>
      <c r="P60" s="64">
        <f t="shared" si="31"/>
        <v>2259.1383333333329</v>
      </c>
      <c r="Q60" s="64">
        <f t="shared" si="31"/>
        <v>922.23450603797278</v>
      </c>
      <c r="R60" s="64">
        <f t="shared" si="31"/>
        <v>191.36</v>
      </c>
      <c r="S60" s="64">
        <f t="shared" si="31"/>
        <v>473.54447619047613</v>
      </c>
      <c r="T60" s="206" t="str">
        <f t="shared" si="17"/>
        <v>-</v>
      </c>
      <c r="U60" s="29">
        <f t="shared" si="18"/>
        <v>0</v>
      </c>
      <c r="V60" s="29">
        <f t="shared" si="19"/>
        <v>0</v>
      </c>
      <c r="W60" s="29">
        <f t="shared" si="20"/>
        <v>0</v>
      </c>
      <c r="X60" s="29">
        <f t="shared" si="21"/>
        <v>0</v>
      </c>
      <c r="Y60" s="29">
        <f t="shared" si="22"/>
        <v>0</v>
      </c>
      <c r="Z60" s="194">
        <f t="shared" si="23"/>
        <v>0</v>
      </c>
    </row>
    <row r="61" spans="1:26" s="80" customFormat="1" x14ac:dyDescent="0.2">
      <c r="A61" s="82">
        <v>44</v>
      </c>
      <c r="B61" s="168" t="str">
        <f>'Revenue Data'!B52</f>
        <v>AQJ</v>
      </c>
      <c r="C61" s="71">
        <f t="shared" si="30"/>
        <v>0</v>
      </c>
      <c r="D61" s="71">
        <f t="shared" si="30"/>
        <v>0.16666666666666666</v>
      </c>
      <c r="E61" s="71">
        <f t="shared" si="30"/>
        <v>0</v>
      </c>
      <c r="F61" s="71">
        <f t="shared" si="30"/>
        <v>0</v>
      </c>
      <c r="G61" s="71">
        <f t="shared" si="30"/>
        <v>0.83333333333333337</v>
      </c>
      <c r="H61" s="205">
        <f>IFERROR(VLOOKUP(B61,'Forecast Cnx @ Dest. Airport'!$B$5:$R$175,17,FALSE),0)</f>
        <v>0</v>
      </c>
      <c r="I61" s="29">
        <f t="shared" si="11"/>
        <v>0</v>
      </c>
      <c r="J61" s="29">
        <f t="shared" si="12"/>
        <v>0</v>
      </c>
      <c r="K61" s="29">
        <f t="shared" si="13"/>
        <v>0</v>
      </c>
      <c r="L61" s="29">
        <f t="shared" si="14"/>
        <v>0</v>
      </c>
      <c r="M61" s="29">
        <f t="shared" si="15"/>
        <v>0</v>
      </c>
      <c r="N61" s="194">
        <f t="shared" si="16"/>
        <v>0</v>
      </c>
      <c r="O61" s="64">
        <f t="shared" si="31"/>
        <v>541.42446955997571</v>
      </c>
      <c r="P61" s="64">
        <f t="shared" si="31"/>
        <v>2417.4286668524273</v>
      </c>
      <c r="Q61" s="64">
        <f t="shared" si="31"/>
        <v>1021.7609821428595</v>
      </c>
      <c r="R61" s="64">
        <f t="shared" si="31"/>
        <v>669.12915874424448</v>
      </c>
      <c r="S61" s="64">
        <f t="shared" si="31"/>
        <v>449.04999999999995</v>
      </c>
      <c r="T61" s="206" t="str">
        <f t="shared" si="17"/>
        <v>-</v>
      </c>
      <c r="U61" s="29">
        <f t="shared" si="18"/>
        <v>0</v>
      </c>
      <c r="V61" s="29">
        <f t="shared" si="19"/>
        <v>0</v>
      </c>
      <c r="W61" s="29">
        <f t="shared" si="20"/>
        <v>0</v>
      </c>
      <c r="X61" s="29">
        <f t="shared" si="21"/>
        <v>0</v>
      </c>
      <c r="Y61" s="29">
        <f t="shared" si="22"/>
        <v>0</v>
      </c>
      <c r="Z61" s="194">
        <f t="shared" si="23"/>
        <v>0</v>
      </c>
    </row>
    <row r="62" spans="1:26" s="80" customFormat="1" x14ac:dyDescent="0.2">
      <c r="A62" s="168">
        <v>45</v>
      </c>
      <c r="B62" s="168" t="str">
        <f>'Revenue Data'!B53</f>
        <v>AQP</v>
      </c>
      <c r="C62" s="71">
        <f t="shared" si="30"/>
        <v>0.16666666666666663</v>
      </c>
      <c r="D62" s="71">
        <f t="shared" si="30"/>
        <v>0</v>
      </c>
      <c r="E62" s="71">
        <f t="shared" si="30"/>
        <v>0</v>
      </c>
      <c r="F62" s="71">
        <f t="shared" si="30"/>
        <v>0</v>
      </c>
      <c r="G62" s="71">
        <f t="shared" si="30"/>
        <v>0.83333333333333326</v>
      </c>
      <c r="H62" s="205">
        <f>IFERROR(VLOOKUP(B62,'Forecast Cnx @ Dest. Airport'!$B$5:$R$175,17,FALSE),0)</f>
        <v>0</v>
      </c>
      <c r="I62" s="29">
        <f t="shared" si="11"/>
        <v>0</v>
      </c>
      <c r="J62" s="29">
        <f t="shared" si="12"/>
        <v>0</v>
      </c>
      <c r="K62" s="29">
        <f t="shared" si="13"/>
        <v>0</v>
      </c>
      <c r="L62" s="29">
        <f t="shared" si="14"/>
        <v>0</v>
      </c>
      <c r="M62" s="29">
        <f t="shared" si="15"/>
        <v>0</v>
      </c>
      <c r="N62" s="194">
        <f t="shared" si="16"/>
        <v>0</v>
      </c>
      <c r="O62" s="64">
        <f t="shared" si="31"/>
        <v>0</v>
      </c>
      <c r="P62" s="64">
        <f t="shared" si="31"/>
        <v>2807.7014666666664</v>
      </c>
      <c r="Q62" s="64">
        <f t="shared" si="31"/>
        <v>1139.9687500000002</v>
      </c>
      <c r="R62" s="64">
        <f t="shared" si="31"/>
        <v>480.44284960965899</v>
      </c>
      <c r="S62" s="64">
        <f t="shared" si="31"/>
        <v>507.5106805787579</v>
      </c>
      <c r="T62" s="206" t="str">
        <f t="shared" si="17"/>
        <v>-</v>
      </c>
      <c r="U62" s="29">
        <f t="shared" si="18"/>
        <v>0</v>
      </c>
      <c r="V62" s="29">
        <f t="shared" si="19"/>
        <v>0</v>
      </c>
      <c r="W62" s="29">
        <f t="shared" si="20"/>
        <v>0</v>
      </c>
      <c r="X62" s="29">
        <f t="shared" si="21"/>
        <v>0</v>
      </c>
      <c r="Y62" s="29">
        <f t="shared" si="22"/>
        <v>0</v>
      </c>
      <c r="Z62" s="194">
        <f t="shared" si="23"/>
        <v>0</v>
      </c>
    </row>
    <row r="63" spans="1:26" s="80" customFormat="1" x14ac:dyDescent="0.2">
      <c r="A63" s="82">
        <v>46</v>
      </c>
      <c r="B63" s="168" t="str">
        <f>'Revenue Data'!B54</f>
        <v>ASB</v>
      </c>
      <c r="C63" s="71">
        <f t="shared" si="30"/>
        <v>0</v>
      </c>
      <c r="D63" s="71">
        <f t="shared" si="30"/>
        <v>0</v>
      </c>
      <c r="E63" s="71">
        <f t="shared" si="30"/>
        <v>0</v>
      </c>
      <c r="F63" s="71">
        <f t="shared" si="30"/>
        <v>0</v>
      </c>
      <c r="G63" s="71">
        <f t="shared" si="30"/>
        <v>1</v>
      </c>
      <c r="H63" s="205">
        <f>IFERROR(VLOOKUP(B63,'Forecast Cnx @ Dest. Airport'!$B$5:$R$175,17,FALSE),0)</f>
        <v>0</v>
      </c>
      <c r="I63" s="29">
        <f t="shared" si="11"/>
        <v>0</v>
      </c>
      <c r="J63" s="29">
        <f t="shared" si="12"/>
        <v>0</v>
      </c>
      <c r="K63" s="29">
        <f t="shared" si="13"/>
        <v>0</v>
      </c>
      <c r="L63" s="29">
        <f t="shared" si="14"/>
        <v>0</v>
      </c>
      <c r="M63" s="29">
        <f t="shared" si="15"/>
        <v>0</v>
      </c>
      <c r="N63" s="194">
        <f t="shared" si="16"/>
        <v>0</v>
      </c>
      <c r="O63" s="64">
        <f t="shared" si="31"/>
        <v>0</v>
      </c>
      <c r="P63" s="64">
        <f t="shared" si="31"/>
        <v>0</v>
      </c>
      <c r="Q63" s="64">
        <f t="shared" si="31"/>
        <v>0</v>
      </c>
      <c r="R63" s="64">
        <f t="shared" si="31"/>
        <v>0</v>
      </c>
      <c r="S63" s="64">
        <f t="shared" si="31"/>
        <v>671.18000000000006</v>
      </c>
      <c r="T63" s="206" t="str">
        <f t="shared" si="17"/>
        <v>-</v>
      </c>
      <c r="U63" s="29">
        <f t="shared" si="18"/>
        <v>0</v>
      </c>
      <c r="V63" s="29">
        <f t="shared" si="19"/>
        <v>0</v>
      </c>
      <c r="W63" s="29">
        <f t="shared" si="20"/>
        <v>0</v>
      </c>
      <c r="X63" s="29">
        <f t="shared" si="21"/>
        <v>0</v>
      </c>
      <c r="Y63" s="29">
        <f t="shared" si="22"/>
        <v>0</v>
      </c>
      <c r="Z63" s="194">
        <f t="shared" si="23"/>
        <v>0</v>
      </c>
    </row>
    <row r="64" spans="1:26" s="80" customFormat="1" x14ac:dyDescent="0.2">
      <c r="A64" s="82">
        <v>47</v>
      </c>
      <c r="B64" s="168" t="str">
        <f>'Revenue Data'!B55</f>
        <v>ASM</v>
      </c>
      <c r="C64" s="71">
        <f t="shared" si="30"/>
        <v>0</v>
      </c>
      <c r="D64" s="71">
        <f t="shared" si="30"/>
        <v>0</v>
      </c>
      <c r="E64" s="71">
        <f t="shared" si="30"/>
        <v>0</v>
      </c>
      <c r="F64" s="71">
        <f t="shared" si="30"/>
        <v>0.53846153846153844</v>
      </c>
      <c r="G64" s="71">
        <f t="shared" si="30"/>
        <v>0.46153846153846151</v>
      </c>
      <c r="H64" s="205">
        <f>IFERROR(VLOOKUP(B64,'Forecast Cnx @ Dest. Airport'!$B$5:$R$175,17,FALSE),0)</f>
        <v>0</v>
      </c>
      <c r="I64" s="29">
        <f t="shared" si="11"/>
        <v>0</v>
      </c>
      <c r="J64" s="29">
        <f t="shared" si="12"/>
        <v>0</v>
      </c>
      <c r="K64" s="29">
        <f t="shared" si="13"/>
        <v>0</v>
      </c>
      <c r="L64" s="29">
        <f t="shared" si="14"/>
        <v>0</v>
      </c>
      <c r="M64" s="29">
        <f t="shared" si="15"/>
        <v>0</v>
      </c>
      <c r="N64" s="194">
        <f t="shared" si="16"/>
        <v>0</v>
      </c>
      <c r="O64" s="64">
        <f t="shared" si="31"/>
        <v>0</v>
      </c>
      <c r="P64" s="64">
        <f t="shared" si="31"/>
        <v>0</v>
      </c>
      <c r="Q64" s="64">
        <f t="shared" si="31"/>
        <v>0</v>
      </c>
      <c r="R64" s="64">
        <f t="shared" si="31"/>
        <v>408.62714285714287</v>
      </c>
      <c r="S64" s="64">
        <f t="shared" si="31"/>
        <v>0</v>
      </c>
      <c r="T64" s="206" t="str">
        <f t="shared" si="17"/>
        <v>-</v>
      </c>
      <c r="U64" s="29">
        <f t="shared" si="18"/>
        <v>0</v>
      </c>
      <c r="V64" s="29">
        <f t="shared" si="19"/>
        <v>0</v>
      </c>
      <c r="W64" s="29">
        <f t="shared" si="20"/>
        <v>0</v>
      </c>
      <c r="X64" s="29">
        <f t="shared" si="21"/>
        <v>0</v>
      </c>
      <c r="Y64" s="29">
        <f t="shared" si="22"/>
        <v>0</v>
      </c>
      <c r="Z64" s="194">
        <f t="shared" si="23"/>
        <v>0</v>
      </c>
    </row>
    <row r="65" spans="1:26" s="80" customFormat="1" x14ac:dyDescent="0.2">
      <c r="A65" s="82">
        <v>48</v>
      </c>
      <c r="B65" s="168" t="str">
        <f>'Revenue Data'!B56</f>
        <v>ASP</v>
      </c>
      <c r="C65" s="71">
        <f t="shared" si="30"/>
        <v>0</v>
      </c>
      <c r="D65" s="71">
        <f t="shared" si="30"/>
        <v>0</v>
      </c>
      <c r="E65" s="71">
        <f t="shared" si="30"/>
        <v>0</v>
      </c>
      <c r="F65" s="71">
        <f t="shared" si="30"/>
        <v>0</v>
      </c>
      <c r="G65" s="71">
        <f t="shared" si="30"/>
        <v>1</v>
      </c>
      <c r="H65" s="205">
        <f>IFERROR(VLOOKUP(B65,'Forecast Cnx @ Dest. Airport'!$B$5:$R$175,17,FALSE),0)</f>
        <v>0</v>
      </c>
      <c r="I65" s="29">
        <f t="shared" si="11"/>
        <v>0</v>
      </c>
      <c r="J65" s="29">
        <f t="shared" si="12"/>
        <v>0</v>
      </c>
      <c r="K65" s="29">
        <f t="shared" si="13"/>
        <v>0</v>
      </c>
      <c r="L65" s="29">
        <f t="shared" si="14"/>
        <v>0</v>
      </c>
      <c r="M65" s="29">
        <f t="shared" si="15"/>
        <v>0</v>
      </c>
      <c r="N65" s="194">
        <f t="shared" si="16"/>
        <v>0</v>
      </c>
      <c r="O65" s="64">
        <f t="shared" si="31"/>
        <v>3460.5285840875736</v>
      </c>
      <c r="P65" s="64">
        <f t="shared" si="31"/>
        <v>5498.6224249998158</v>
      </c>
      <c r="Q65" s="64">
        <f t="shared" si="31"/>
        <v>3738.4933333333352</v>
      </c>
      <c r="R65" s="64">
        <f t="shared" si="31"/>
        <v>2896.1446041370136</v>
      </c>
      <c r="S65" s="64">
        <f t="shared" si="31"/>
        <v>872.28051531663971</v>
      </c>
      <c r="T65" s="206" t="str">
        <f t="shared" si="17"/>
        <v>-</v>
      </c>
      <c r="U65" s="29">
        <f t="shared" si="18"/>
        <v>0</v>
      </c>
      <c r="V65" s="29">
        <f t="shared" si="19"/>
        <v>0</v>
      </c>
      <c r="W65" s="29">
        <f t="shared" si="20"/>
        <v>0</v>
      </c>
      <c r="X65" s="29">
        <f t="shared" si="21"/>
        <v>0</v>
      </c>
      <c r="Y65" s="29">
        <f t="shared" si="22"/>
        <v>0</v>
      </c>
      <c r="Z65" s="194">
        <f t="shared" si="23"/>
        <v>0</v>
      </c>
    </row>
    <row r="66" spans="1:26" s="80" customFormat="1" x14ac:dyDescent="0.2">
      <c r="A66" s="168">
        <v>49</v>
      </c>
      <c r="B66" s="168" t="str">
        <f>'Revenue Data'!B57</f>
        <v>ASR</v>
      </c>
      <c r="C66" s="71">
        <f t="shared" si="30"/>
        <v>0</v>
      </c>
      <c r="D66" s="71">
        <f t="shared" si="30"/>
        <v>0</v>
      </c>
      <c r="E66" s="71">
        <f t="shared" si="30"/>
        <v>0</v>
      </c>
      <c r="F66" s="71">
        <f t="shared" si="30"/>
        <v>0.1875</v>
      </c>
      <c r="G66" s="71">
        <f t="shared" si="30"/>
        <v>0.8125</v>
      </c>
      <c r="H66" s="205">
        <f>IFERROR(VLOOKUP(B66,'Forecast Cnx @ Dest. Airport'!$B$5:$R$175,17,FALSE),0)</f>
        <v>0</v>
      </c>
      <c r="I66" s="29">
        <f t="shared" si="11"/>
        <v>0</v>
      </c>
      <c r="J66" s="29">
        <f t="shared" si="12"/>
        <v>0</v>
      </c>
      <c r="K66" s="29">
        <f t="shared" si="13"/>
        <v>0</v>
      </c>
      <c r="L66" s="29">
        <f t="shared" si="14"/>
        <v>0</v>
      </c>
      <c r="M66" s="29">
        <f t="shared" si="15"/>
        <v>0</v>
      </c>
      <c r="N66" s="194">
        <f t="shared" si="16"/>
        <v>0</v>
      </c>
      <c r="O66" s="64">
        <f t="shared" si="31"/>
        <v>273.05581548537282</v>
      </c>
      <c r="P66" s="64">
        <f t="shared" si="31"/>
        <v>2918.1202279487316</v>
      </c>
      <c r="Q66" s="64">
        <f t="shared" si="31"/>
        <v>1011.4965826330518</v>
      </c>
      <c r="R66" s="64">
        <f t="shared" si="31"/>
        <v>758.1008045386277</v>
      </c>
      <c r="S66" s="64">
        <f t="shared" si="31"/>
        <v>668.7091258741259</v>
      </c>
      <c r="T66" s="206" t="str">
        <f t="shared" si="17"/>
        <v>-</v>
      </c>
      <c r="U66" s="29">
        <f t="shared" si="18"/>
        <v>0</v>
      </c>
      <c r="V66" s="29">
        <f t="shared" si="19"/>
        <v>0</v>
      </c>
      <c r="W66" s="29">
        <f t="shared" si="20"/>
        <v>0</v>
      </c>
      <c r="X66" s="29">
        <f t="shared" si="21"/>
        <v>0</v>
      </c>
      <c r="Y66" s="29">
        <f t="shared" si="22"/>
        <v>0</v>
      </c>
      <c r="Z66" s="194">
        <f t="shared" si="23"/>
        <v>0</v>
      </c>
    </row>
    <row r="67" spans="1:26" s="80" customFormat="1" x14ac:dyDescent="0.2">
      <c r="A67" s="82">
        <v>50</v>
      </c>
      <c r="B67" s="168" t="str">
        <f>'Revenue Data'!B58</f>
        <v>ASU</v>
      </c>
      <c r="C67" s="71">
        <f t="shared" si="30"/>
        <v>0</v>
      </c>
      <c r="D67" s="71">
        <f t="shared" si="30"/>
        <v>8.7719298245614016E-2</v>
      </c>
      <c r="E67" s="71">
        <f t="shared" si="30"/>
        <v>7.017543859649121E-2</v>
      </c>
      <c r="F67" s="71">
        <f t="shared" si="30"/>
        <v>0.12280701754385963</v>
      </c>
      <c r="G67" s="71">
        <f t="shared" si="30"/>
        <v>0.7192982456140351</v>
      </c>
      <c r="H67" s="205">
        <f>IFERROR(VLOOKUP(B67,'Forecast Cnx @ Dest. Airport'!$B$5:$R$175,17,FALSE),0)</f>
        <v>0</v>
      </c>
      <c r="I67" s="29">
        <f t="shared" si="11"/>
        <v>0</v>
      </c>
      <c r="J67" s="29">
        <f t="shared" si="12"/>
        <v>0</v>
      </c>
      <c r="K67" s="29">
        <f t="shared" si="13"/>
        <v>0</v>
      </c>
      <c r="L67" s="29">
        <f t="shared" si="14"/>
        <v>0</v>
      </c>
      <c r="M67" s="29">
        <f t="shared" si="15"/>
        <v>0</v>
      </c>
      <c r="N67" s="194">
        <f t="shared" si="16"/>
        <v>0</v>
      </c>
      <c r="O67" s="64">
        <f t="shared" si="31"/>
        <v>0</v>
      </c>
      <c r="P67" s="64">
        <f t="shared" si="31"/>
        <v>0</v>
      </c>
      <c r="Q67" s="64">
        <f t="shared" si="31"/>
        <v>676.25</v>
      </c>
      <c r="R67" s="64">
        <f t="shared" si="31"/>
        <v>407.892</v>
      </c>
      <c r="S67" s="64">
        <f t="shared" si="31"/>
        <v>572.75897142857139</v>
      </c>
      <c r="T67" s="206" t="str">
        <f t="shared" si="17"/>
        <v>-</v>
      </c>
      <c r="U67" s="29">
        <f t="shared" si="18"/>
        <v>0</v>
      </c>
      <c r="V67" s="29">
        <f t="shared" si="19"/>
        <v>0</v>
      </c>
      <c r="W67" s="29">
        <f t="shared" si="20"/>
        <v>0</v>
      </c>
      <c r="X67" s="29">
        <f t="shared" si="21"/>
        <v>0</v>
      </c>
      <c r="Y67" s="29">
        <f t="shared" si="22"/>
        <v>0</v>
      </c>
      <c r="Z67" s="194">
        <f t="shared" si="23"/>
        <v>0</v>
      </c>
    </row>
    <row r="68" spans="1:26" s="80" customFormat="1" x14ac:dyDescent="0.2">
      <c r="A68" s="82">
        <v>51</v>
      </c>
      <c r="B68" s="168" t="str">
        <f>'Revenue Data'!B59</f>
        <v>ATH</v>
      </c>
      <c r="C68" s="71">
        <f t="shared" ref="C68:G77" si="32">IFERROR(VLOOKUP($B68,FromChicagoFareList,C$8,FALSE),"-")</f>
        <v>8.4860828241683631E-2</v>
      </c>
      <c r="D68" s="71">
        <f t="shared" si="32"/>
        <v>3.6659877800407345E-2</v>
      </c>
      <c r="E68" s="71">
        <f t="shared" si="32"/>
        <v>4.0733197556008151E-3</v>
      </c>
      <c r="F68" s="71">
        <f t="shared" si="32"/>
        <v>0.1527494908350305</v>
      </c>
      <c r="G68" s="71">
        <f t="shared" si="32"/>
        <v>0.72165648336727772</v>
      </c>
      <c r="H68" s="205">
        <f>IFERROR(VLOOKUP(B68,'Forecast Cnx @ Dest. Airport'!$B$5:$R$175,17,FALSE),0)</f>
        <v>0</v>
      </c>
      <c r="I68" s="29">
        <f t="shared" si="11"/>
        <v>0</v>
      </c>
      <c r="J68" s="29">
        <f t="shared" si="12"/>
        <v>0</v>
      </c>
      <c r="K68" s="29">
        <f t="shared" si="13"/>
        <v>0</v>
      </c>
      <c r="L68" s="29">
        <f t="shared" si="14"/>
        <v>0</v>
      </c>
      <c r="M68" s="29">
        <f t="shared" si="15"/>
        <v>0</v>
      </c>
      <c r="N68" s="194">
        <f t="shared" si="16"/>
        <v>0</v>
      </c>
      <c r="O68" s="64">
        <f t="shared" ref="O68:S77" si="33">IFERROR(VLOOKUP($B68,FromChicagoFareList,O$8,FALSE),"-")</f>
        <v>752.19672135146163</v>
      </c>
      <c r="P68" s="64">
        <f t="shared" si="33"/>
        <v>2232.3573611111124</v>
      </c>
      <c r="Q68" s="64">
        <f t="shared" si="33"/>
        <v>0</v>
      </c>
      <c r="R68" s="64">
        <f t="shared" si="33"/>
        <v>854.74554454128656</v>
      </c>
      <c r="S68" s="64">
        <f t="shared" si="33"/>
        <v>258.17926944104329</v>
      </c>
      <c r="T68" s="206" t="str">
        <f t="shared" si="17"/>
        <v>-</v>
      </c>
      <c r="U68" s="29">
        <f t="shared" si="18"/>
        <v>0</v>
      </c>
      <c r="V68" s="29">
        <f t="shared" si="19"/>
        <v>0</v>
      </c>
      <c r="W68" s="29">
        <f t="shared" si="20"/>
        <v>0</v>
      </c>
      <c r="X68" s="29">
        <f t="shared" si="21"/>
        <v>0</v>
      </c>
      <c r="Y68" s="29">
        <f t="shared" si="22"/>
        <v>0</v>
      </c>
      <c r="Z68" s="194">
        <f t="shared" si="23"/>
        <v>0</v>
      </c>
    </row>
    <row r="69" spans="1:26" s="80" customFormat="1" x14ac:dyDescent="0.2">
      <c r="A69" s="82">
        <v>52</v>
      </c>
      <c r="B69" s="168" t="str">
        <f>'Revenue Data'!B60</f>
        <v>ATQ</v>
      </c>
      <c r="C69" s="71">
        <f t="shared" si="32"/>
        <v>3.448275862068965E-3</v>
      </c>
      <c r="D69" s="71">
        <f t="shared" si="32"/>
        <v>0</v>
      </c>
      <c r="E69" s="71">
        <f t="shared" si="32"/>
        <v>1.7241379310344824E-2</v>
      </c>
      <c r="F69" s="71">
        <f t="shared" si="32"/>
        <v>0.25172413793103443</v>
      </c>
      <c r="G69" s="71">
        <f t="shared" si="32"/>
        <v>0.72758620689655185</v>
      </c>
      <c r="H69" s="205">
        <f>IFERROR(VLOOKUP(B69,'Forecast Cnx @ Dest. Airport'!$B$5:$R$175,17,FALSE),0)</f>
        <v>0</v>
      </c>
      <c r="I69" s="29">
        <f t="shared" si="11"/>
        <v>0</v>
      </c>
      <c r="J69" s="29">
        <f t="shared" si="12"/>
        <v>0</v>
      </c>
      <c r="K69" s="29">
        <f t="shared" si="13"/>
        <v>0</v>
      </c>
      <c r="L69" s="29">
        <f t="shared" si="14"/>
        <v>0</v>
      </c>
      <c r="M69" s="29">
        <f t="shared" si="15"/>
        <v>0</v>
      </c>
      <c r="N69" s="194">
        <f t="shared" si="16"/>
        <v>0</v>
      </c>
      <c r="O69" s="64">
        <f t="shared" si="33"/>
        <v>2082.882470147712</v>
      </c>
      <c r="P69" s="64">
        <f t="shared" si="33"/>
        <v>3016.4927961739277</v>
      </c>
      <c r="Q69" s="64">
        <f t="shared" si="33"/>
        <v>1196.2058666666669</v>
      </c>
      <c r="R69" s="64">
        <f t="shared" si="33"/>
        <v>546.28</v>
      </c>
      <c r="S69" s="64">
        <f t="shared" si="33"/>
        <v>452.65666666666704</v>
      </c>
      <c r="T69" s="206" t="str">
        <f t="shared" si="17"/>
        <v>-</v>
      </c>
      <c r="U69" s="29">
        <f t="shared" si="18"/>
        <v>0</v>
      </c>
      <c r="V69" s="29">
        <f t="shared" si="19"/>
        <v>0</v>
      </c>
      <c r="W69" s="29">
        <f t="shared" si="20"/>
        <v>0</v>
      </c>
      <c r="X69" s="29">
        <f t="shared" si="21"/>
        <v>0</v>
      </c>
      <c r="Y69" s="29">
        <f t="shared" si="22"/>
        <v>0</v>
      </c>
      <c r="Z69" s="194">
        <f t="shared" si="23"/>
        <v>0</v>
      </c>
    </row>
    <row r="70" spans="1:26" s="80" customFormat="1" x14ac:dyDescent="0.2">
      <c r="A70" s="168">
        <v>53</v>
      </c>
      <c r="B70" s="168" t="str">
        <f>'Revenue Data'!B61</f>
        <v>AUA</v>
      </c>
      <c r="C70" s="71">
        <f t="shared" si="32"/>
        <v>8.6036671368124096E-2</v>
      </c>
      <c r="D70" s="71">
        <f t="shared" si="32"/>
        <v>3.5260930888575451E-3</v>
      </c>
      <c r="E70" s="71">
        <f t="shared" si="32"/>
        <v>3.2440056417489413E-2</v>
      </c>
      <c r="F70" s="71">
        <f t="shared" si="32"/>
        <v>7.8279266572637507E-2</v>
      </c>
      <c r="G70" s="71">
        <f t="shared" si="32"/>
        <v>0.79971791255289149</v>
      </c>
      <c r="H70" s="205">
        <f>IFERROR(VLOOKUP(B70,'Forecast Cnx @ Dest. Airport'!$B$5:$R$175,17,FALSE),0)</f>
        <v>0</v>
      </c>
      <c r="I70" s="29">
        <f t="shared" si="11"/>
        <v>0</v>
      </c>
      <c r="J70" s="29">
        <f t="shared" si="12"/>
        <v>0</v>
      </c>
      <c r="K70" s="29">
        <f t="shared" si="13"/>
        <v>0</v>
      </c>
      <c r="L70" s="29">
        <f t="shared" si="14"/>
        <v>0</v>
      </c>
      <c r="M70" s="29">
        <f t="shared" si="15"/>
        <v>0</v>
      </c>
      <c r="N70" s="194">
        <f t="shared" si="16"/>
        <v>0</v>
      </c>
      <c r="O70" s="64">
        <f t="shared" si="33"/>
        <v>552.39618378694752</v>
      </c>
      <c r="P70" s="64">
        <f t="shared" si="33"/>
        <v>923.33333333333326</v>
      </c>
      <c r="Q70" s="64">
        <f t="shared" si="33"/>
        <v>0</v>
      </c>
      <c r="R70" s="64">
        <f t="shared" si="33"/>
        <v>250.43515190117768</v>
      </c>
      <c r="S70" s="64">
        <f t="shared" si="33"/>
        <v>235.81558969800722</v>
      </c>
      <c r="T70" s="206" t="str">
        <f t="shared" si="17"/>
        <v>-</v>
      </c>
      <c r="U70" s="29">
        <f t="shared" si="18"/>
        <v>0</v>
      </c>
      <c r="V70" s="29">
        <f t="shared" si="19"/>
        <v>0</v>
      </c>
      <c r="W70" s="29">
        <f t="shared" si="20"/>
        <v>0</v>
      </c>
      <c r="X70" s="29">
        <f t="shared" si="21"/>
        <v>0</v>
      </c>
      <c r="Y70" s="29">
        <f t="shared" si="22"/>
        <v>0</v>
      </c>
      <c r="Z70" s="194">
        <f t="shared" si="23"/>
        <v>0</v>
      </c>
    </row>
    <row r="71" spans="1:26" s="80" customFormat="1" x14ac:dyDescent="0.2">
      <c r="A71" s="82">
        <v>54</v>
      </c>
      <c r="B71" s="168" t="str">
        <f>'Revenue Data'!B62</f>
        <v>AUH</v>
      </c>
      <c r="C71" s="71">
        <f t="shared" si="32"/>
        <v>6.2434963579604567E-3</v>
      </c>
      <c r="D71" s="71">
        <f t="shared" si="32"/>
        <v>0.16441207075962536</v>
      </c>
      <c r="E71" s="71">
        <f t="shared" si="32"/>
        <v>8.3246618106139429E-3</v>
      </c>
      <c r="F71" s="71">
        <f t="shared" si="32"/>
        <v>0.18522372528616021</v>
      </c>
      <c r="G71" s="71">
        <f t="shared" si="32"/>
        <v>0.63579604578564008</v>
      </c>
      <c r="H71" s="205">
        <f>IFERROR(VLOOKUP(B71,'Forecast Cnx @ Dest. Airport'!$B$5:$R$175,17,FALSE),0)</f>
        <v>0</v>
      </c>
      <c r="I71" s="29">
        <f t="shared" si="11"/>
        <v>0</v>
      </c>
      <c r="J71" s="29">
        <f t="shared" si="12"/>
        <v>0</v>
      </c>
      <c r="K71" s="29">
        <f t="shared" si="13"/>
        <v>0</v>
      </c>
      <c r="L71" s="29">
        <f t="shared" si="14"/>
        <v>0</v>
      </c>
      <c r="M71" s="29">
        <f t="shared" si="15"/>
        <v>0</v>
      </c>
      <c r="N71" s="194">
        <f t="shared" si="16"/>
        <v>0</v>
      </c>
      <c r="O71" s="64">
        <f t="shared" si="33"/>
        <v>4899.29</v>
      </c>
      <c r="P71" s="64">
        <f t="shared" si="33"/>
        <v>4860.0650974799009</v>
      </c>
      <c r="Q71" s="64">
        <f t="shared" si="33"/>
        <v>1339.2559999999999</v>
      </c>
      <c r="R71" s="64">
        <f t="shared" si="33"/>
        <v>2660.7545339455464</v>
      </c>
      <c r="S71" s="64">
        <f t="shared" si="33"/>
        <v>769.64606739505587</v>
      </c>
      <c r="T71" s="206" t="str">
        <f t="shared" si="17"/>
        <v>-</v>
      </c>
      <c r="U71" s="29">
        <f t="shared" si="18"/>
        <v>0</v>
      </c>
      <c r="V71" s="29">
        <f t="shared" si="19"/>
        <v>0</v>
      </c>
      <c r="W71" s="29">
        <f t="shared" si="20"/>
        <v>0</v>
      </c>
      <c r="X71" s="29">
        <f t="shared" si="21"/>
        <v>0</v>
      </c>
      <c r="Y71" s="29">
        <f t="shared" si="22"/>
        <v>0</v>
      </c>
      <c r="Z71" s="194">
        <f t="shared" si="23"/>
        <v>0</v>
      </c>
    </row>
    <row r="72" spans="1:26" s="80" customFormat="1" x14ac:dyDescent="0.2">
      <c r="A72" s="82">
        <v>55</v>
      </c>
      <c r="B72" s="168" t="str">
        <f>'Revenue Data'!B63</f>
        <v>AXA</v>
      </c>
      <c r="C72" s="71">
        <f t="shared" si="32"/>
        <v>0</v>
      </c>
      <c r="D72" s="71">
        <f t="shared" si="32"/>
        <v>0</v>
      </c>
      <c r="E72" s="71">
        <f t="shared" si="32"/>
        <v>0</v>
      </c>
      <c r="F72" s="71">
        <f t="shared" si="32"/>
        <v>0.66666666666666663</v>
      </c>
      <c r="G72" s="71">
        <f t="shared" si="32"/>
        <v>0.33333333333333331</v>
      </c>
      <c r="H72" s="205">
        <f>IFERROR(VLOOKUP(B72,'Forecast Cnx @ Dest. Airport'!$B$5:$R$175,17,FALSE),0)</f>
        <v>0</v>
      </c>
      <c r="I72" s="29">
        <f t="shared" si="11"/>
        <v>0</v>
      </c>
      <c r="J72" s="29">
        <f t="shared" si="12"/>
        <v>0</v>
      </c>
      <c r="K72" s="29">
        <f t="shared" si="13"/>
        <v>0</v>
      </c>
      <c r="L72" s="29">
        <f t="shared" si="14"/>
        <v>0</v>
      </c>
      <c r="M72" s="29">
        <f t="shared" si="15"/>
        <v>0</v>
      </c>
      <c r="N72" s="194">
        <f t="shared" si="16"/>
        <v>0</v>
      </c>
      <c r="O72" s="64">
        <f t="shared" si="33"/>
        <v>0</v>
      </c>
      <c r="P72" s="64">
        <f t="shared" si="33"/>
        <v>0</v>
      </c>
      <c r="Q72" s="64">
        <f t="shared" si="33"/>
        <v>0</v>
      </c>
      <c r="R72" s="64">
        <f t="shared" si="33"/>
        <v>0</v>
      </c>
      <c r="S72" s="64">
        <f t="shared" si="33"/>
        <v>0</v>
      </c>
      <c r="T72" s="206" t="str">
        <f t="shared" si="17"/>
        <v>-</v>
      </c>
      <c r="U72" s="29">
        <f t="shared" si="18"/>
        <v>0</v>
      </c>
      <c r="V72" s="29">
        <f t="shared" si="19"/>
        <v>0</v>
      </c>
      <c r="W72" s="29">
        <f t="shared" si="20"/>
        <v>0</v>
      </c>
      <c r="X72" s="29">
        <f t="shared" si="21"/>
        <v>0</v>
      </c>
      <c r="Y72" s="29">
        <f t="shared" si="22"/>
        <v>0</v>
      </c>
      <c r="Z72" s="194">
        <f t="shared" si="23"/>
        <v>0</v>
      </c>
    </row>
    <row r="73" spans="1:26" s="80" customFormat="1" x14ac:dyDescent="0.2">
      <c r="A73" s="82">
        <v>56</v>
      </c>
      <c r="B73" s="168" t="str">
        <f>'Revenue Data'!B64</f>
        <v>AXM</v>
      </c>
      <c r="C73" s="71">
        <f t="shared" si="32"/>
        <v>0.125</v>
      </c>
      <c r="D73" s="71">
        <f t="shared" si="32"/>
        <v>0</v>
      </c>
      <c r="E73" s="71">
        <f t="shared" si="32"/>
        <v>0</v>
      </c>
      <c r="F73" s="71">
        <f t="shared" si="32"/>
        <v>0</v>
      </c>
      <c r="G73" s="71">
        <f t="shared" si="32"/>
        <v>0.875</v>
      </c>
      <c r="H73" s="205">
        <f>IFERROR(VLOOKUP(B73,'Forecast Cnx @ Dest. Airport'!$B$5:$R$175,17,FALSE),0)</f>
        <v>0</v>
      </c>
      <c r="I73" s="29">
        <f t="shared" si="11"/>
        <v>0</v>
      </c>
      <c r="J73" s="29">
        <f t="shared" si="12"/>
        <v>0</v>
      </c>
      <c r="K73" s="29">
        <f t="shared" si="13"/>
        <v>0</v>
      </c>
      <c r="L73" s="29">
        <f t="shared" si="14"/>
        <v>0</v>
      </c>
      <c r="M73" s="29">
        <f t="shared" si="15"/>
        <v>0</v>
      </c>
      <c r="N73" s="194">
        <f t="shared" si="16"/>
        <v>0</v>
      </c>
      <c r="O73" s="64">
        <f t="shared" si="33"/>
        <v>905.35812499999997</v>
      </c>
      <c r="P73" s="64">
        <f t="shared" si="33"/>
        <v>1016.4784968982912</v>
      </c>
      <c r="Q73" s="64">
        <f t="shared" si="33"/>
        <v>686.95857499999977</v>
      </c>
      <c r="R73" s="64">
        <f t="shared" si="33"/>
        <v>404.05284652219734</v>
      </c>
      <c r="S73" s="64">
        <f t="shared" si="33"/>
        <v>371.73880374708915</v>
      </c>
      <c r="T73" s="206" t="str">
        <f t="shared" si="17"/>
        <v>-</v>
      </c>
      <c r="U73" s="29">
        <f t="shared" si="18"/>
        <v>0</v>
      </c>
      <c r="V73" s="29">
        <f t="shared" si="19"/>
        <v>0</v>
      </c>
      <c r="W73" s="29">
        <f t="shared" si="20"/>
        <v>0</v>
      </c>
      <c r="X73" s="29">
        <f t="shared" si="21"/>
        <v>0</v>
      </c>
      <c r="Y73" s="29">
        <f t="shared" si="22"/>
        <v>0</v>
      </c>
      <c r="Z73" s="194">
        <f t="shared" si="23"/>
        <v>0</v>
      </c>
    </row>
    <row r="74" spans="1:26" s="80" customFormat="1" x14ac:dyDescent="0.2">
      <c r="A74" s="168">
        <v>57</v>
      </c>
      <c r="B74" s="168" t="str">
        <f>'Revenue Data'!B65</f>
        <v>AXT</v>
      </c>
      <c r="C74" s="71">
        <f t="shared" si="32"/>
        <v>0</v>
      </c>
      <c r="D74" s="71">
        <f t="shared" si="32"/>
        <v>0</v>
      </c>
      <c r="E74" s="71">
        <f t="shared" si="32"/>
        <v>0.1</v>
      </c>
      <c r="F74" s="71">
        <f t="shared" si="32"/>
        <v>0.5</v>
      </c>
      <c r="G74" s="71">
        <f t="shared" si="32"/>
        <v>0.4</v>
      </c>
      <c r="H74" s="205">
        <f>IFERROR(VLOOKUP(B74,'Forecast Cnx @ Dest. Airport'!$B$5:$R$175,17,FALSE),0)</f>
        <v>0</v>
      </c>
      <c r="I74" s="29">
        <f t="shared" si="11"/>
        <v>0</v>
      </c>
      <c r="J74" s="29">
        <f t="shared" si="12"/>
        <v>0</v>
      </c>
      <c r="K74" s="29">
        <f t="shared" si="13"/>
        <v>0</v>
      </c>
      <c r="L74" s="29">
        <f t="shared" si="14"/>
        <v>0</v>
      </c>
      <c r="M74" s="29">
        <f t="shared" si="15"/>
        <v>0</v>
      </c>
      <c r="N74" s="194">
        <f t="shared" si="16"/>
        <v>0</v>
      </c>
      <c r="O74" s="64">
        <f t="shared" si="33"/>
        <v>3560.4312660888791</v>
      </c>
      <c r="P74" s="64">
        <f t="shared" si="33"/>
        <v>3852.7209841222088</v>
      </c>
      <c r="Q74" s="64">
        <f t="shared" si="33"/>
        <v>1909.3942506887054</v>
      </c>
      <c r="R74" s="64">
        <f t="shared" si="33"/>
        <v>1062.5755352528843</v>
      </c>
      <c r="S74" s="64">
        <f t="shared" si="33"/>
        <v>814.97193872947037</v>
      </c>
      <c r="T74" s="206" t="str">
        <f t="shared" si="17"/>
        <v>-</v>
      </c>
      <c r="U74" s="29">
        <f t="shared" si="18"/>
        <v>0</v>
      </c>
      <c r="V74" s="29">
        <f t="shared" si="19"/>
        <v>0</v>
      </c>
      <c r="W74" s="29">
        <f t="shared" si="20"/>
        <v>0</v>
      </c>
      <c r="X74" s="29">
        <f t="shared" si="21"/>
        <v>0</v>
      </c>
      <c r="Y74" s="29">
        <f t="shared" si="22"/>
        <v>0</v>
      </c>
      <c r="Z74" s="194">
        <f t="shared" si="23"/>
        <v>0</v>
      </c>
    </row>
    <row r="75" spans="1:26" s="80" customFormat="1" x14ac:dyDescent="0.2">
      <c r="A75" s="82">
        <v>58</v>
      </c>
      <c r="B75" s="168" t="str">
        <f>'Revenue Data'!B66</f>
        <v>AYT</v>
      </c>
      <c r="C75" s="71">
        <f t="shared" si="32"/>
        <v>0</v>
      </c>
      <c r="D75" s="71">
        <f t="shared" si="32"/>
        <v>4.3478260869565216E-2</v>
      </c>
      <c r="E75" s="71">
        <f t="shared" si="32"/>
        <v>2.8985507246376808E-2</v>
      </c>
      <c r="F75" s="71">
        <f t="shared" si="32"/>
        <v>0.10144927536231883</v>
      </c>
      <c r="G75" s="71">
        <f t="shared" si="32"/>
        <v>0.82608695652173914</v>
      </c>
      <c r="H75" s="205">
        <f>IFERROR(VLOOKUP(B75,'Forecast Cnx @ Dest. Airport'!$B$5:$R$175,17,FALSE),0)</f>
        <v>0</v>
      </c>
      <c r="I75" s="29">
        <f t="shared" si="11"/>
        <v>0</v>
      </c>
      <c r="J75" s="29">
        <f t="shared" si="12"/>
        <v>0</v>
      </c>
      <c r="K75" s="29">
        <f t="shared" si="13"/>
        <v>0</v>
      </c>
      <c r="L75" s="29">
        <f t="shared" si="14"/>
        <v>0</v>
      </c>
      <c r="M75" s="29">
        <f t="shared" si="15"/>
        <v>0</v>
      </c>
      <c r="N75" s="194">
        <f t="shared" si="16"/>
        <v>0</v>
      </c>
      <c r="O75" s="64">
        <f t="shared" si="33"/>
        <v>273.05581548537282</v>
      </c>
      <c r="P75" s="64">
        <f t="shared" si="33"/>
        <v>3812.5000000000005</v>
      </c>
      <c r="Q75" s="64">
        <f t="shared" si="33"/>
        <v>1301.78</v>
      </c>
      <c r="R75" s="64">
        <f t="shared" si="33"/>
        <v>758.1008045386277</v>
      </c>
      <c r="S75" s="64">
        <f t="shared" si="33"/>
        <v>474.48890909090898</v>
      </c>
      <c r="T75" s="206" t="str">
        <f t="shared" si="17"/>
        <v>-</v>
      </c>
      <c r="U75" s="29">
        <f t="shared" si="18"/>
        <v>0</v>
      </c>
      <c r="V75" s="29">
        <f t="shared" si="19"/>
        <v>0</v>
      </c>
      <c r="W75" s="29">
        <f t="shared" si="20"/>
        <v>0</v>
      </c>
      <c r="X75" s="29">
        <f t="shared" si="21"/>
        <v>0</v>
      </c>
      <c r="Y75" s="29">
        <f t="shared" si="22"/>
        <v>0</v>
      </c>
      <c r="Z75" s="194">
        <f t="shared" si="23"/>
        <v>0</v>
      </c>
    </row>
    <row r="76" spans="1:26" s="80" customFormat="1" x14ac:dyDescent="0.2">
      <c r="A76" s="82">
        <v>59</v>
      </c>
      <c r="B76" s="168" t="str">
        <f>'Revenue Data'!B67</f>
        <v>BAH</v>
      </c>
      <c r="C76" s="71">
        <f t="shared" si="32"/>
        <v>4.3636363636363633E-2</v>
      </c>
      <c r="D76" s="71">
        <f t="shared" si="32"/>
        <v>0.16363636363636361</v>
      </c>
      <c r="E76" s="71">
        <f t="shared" si="32"/>
        <v>1.090909090909091E-2</v>
      </c>
      <c r="F76" s="71">
        <f t="shared" si="32"/>
        <v>0.19999999999999998</v>
      </c>
      <c r="G76" s="71">
        <f t="shared" si="32"/>
        <v>0.58181818181818179</v>
      </c>
      <c r="H76" s="205">
        <f>IFERROR(VLOOKUP(B76,'Forecast Cnx @ Dest. Airport'!$B$5:$R$175,17,FALSE),0)</f>
        <v>0</v>
      </c>
      <c r="I76" s="29">
        <f t="shared" si="11"/>
        <v>0</v>
      </c>
      <c r="J76" s="29">
        <f t="shared" si="12"/>
        <v>0</v>
      </c>
      <c r="K76" s="29">
        <f t="shared" si="13"/>
        <v>0</v>
      </c>
      <c r="L76" s="29">
        <f t="shared" si="14"/>
        <v>0</v>
      </c>
      <c r="M76" s="29">
        <f t="shared" si="15"/>
        <v>0</v>
      </c>
      <c r="N76" s="194">
        <f t="shared" si="16"/>
        <v>0</v>
      </c>
      <c r="O76" s="64">
        <f t="shared" si="33"/>
        <v>1173.3266666666666</v>
      </c>
      <c r="P76" s="64">
        <f t="shared" si="33"/>
        <v>3387.5708294930869</v>
      </c>
      <c r="Q76" s="64">
        <f t="shared" si="33"/>
        <v>0</v>
      </c>
      <c r="R76" s="64">
        <f t="shared" si="33"/>
        <v>1655.0014373177839</v>
      </c>
      <c r="S76" s="64">
        <f t="shared" si="33"/>
        <v>517.22305329582468</v>
      </c>
      <c r="T76" s="206" t="str">
        <f t="shared" si="17"/>
        <v>-</v>
      </c>
      <c r="U76" s="29">
        <f t="shared" si="18"/>
        <v>0</v>
      </c>
      <c r="V76" s="29">
        <f t="shared" si="19"/>
        <v>0</v>
      </c>
      <c r="W76" s="29">
        <f t="shared" si="20"/>
        <v>0</v>
      </c>
      <c r="X76" s="29">
        <f t="shared" si="21"/>
        <v>0</v>
      </c>
      <c r="Y76" s="29">
        <f t="shared" si="22"/>
        <v>0</v>
      </c>
      <c r="Z76" s="194">
        <f t="shared" si="23"/>
        <v>0</v>
      </c>
    </row>
    <row r="77" spans="1:26" s="80" customFormat="1" x14ac:dyDescent="0.2">
      <c r="A77" s="82">
        <v>60</v>
      </c>
      <c r="B77" s="168" t="str">
        <f>'Revenue Data'!B68</f>
        <v>BAK</v>
      </c>
      <c r="C77" s="71">
        <f t="shared" si="32"/>
        <v>0</v>
      </c>
      <c r="D77" s="71">
        <f t="shared" si="32"/>
        <v>9.8039215686274495E-2</v>
      </c>
      <c r="E77" s="71">
        <f t="shared" si="32"/>
        <v>1.9607843137254902E-2</v>
      </c>
      <c r="F77" s="71">
        <f t="shared" si="32"/>
        <v>0.19607843137254899</v>
      </c>
      <c r="G77" s="71">
        <f t="shared" si="32"/>
        <v>0.68627450980392157</v>
      </c>
      <c r="H77" s="205">
        <f>IFERROR(VLOOKUP(B77,'Forecast Cnx @ Dest. Airport'!$B$5:$R$175,17,FALSE),0)</f>
        <v>0</v>
      </c>
      <c r="I77" s="29">
        <f t="shared" si="11"/>
        <v>0</v>
      </c>
      <c r="J77" s="29">
        <f t="shared" si="12"/>
        <v>0</v>
      </c>
      <c r="K77" s="29">
        <f t="shared" si="13"/>
        <v>0</v>
      </c>
      <c r="L77" s="29">
        <f t="shared" si="14"/>
        <v>0</v>
      </c>
      <c r="M77" s="29">
        <f t="shared" si="15"/>
        <v>0</v>
      </c>
      <c r="N77" s="194">
        <f t="shared" si="16"/>
        <v>0</v>
      </c>
      <c r="O77" s="64">
        <f t="shared" si="33"/>
        <v>0</v>
      </c>
      <c r="P77" s="64">
        <f t="shared" si="33"/>
        <v>2432.4168749999994</v>
      </c>
      <c r="Q77" s="64">
        <f t="shared" si="33"/>
        <v>0</v>
      </c>
      <c r="R77" s="64">
        <f t="shared" si="33"/>
        <v>867.85714285714266</v>
      </c>
      <c r="S77" s="64">
        <f t="shared" si="33"/>
        <v>537.97146673669454</v>
      </c>
      <c r="T77" s="206" t="str">
        <f t="shared" si="17"/>
        <v>-</v>
      </c>
      <c r="U77" s="29">
        <f t="shared" si="18"/>
        <v>0</v>
      </c>
      <c r="V77" s="29">
        <f t="shared" si="19"/>
        <v>0</v>
      </c>
      <c r="W77" s="29">
        <f t="shared" si="20"/>
        <v>0</v>
      </c>
      <c r="X77" s="29">
        <f t="shared" si="21"/>
        <v>0</v>
      </c>
      <c r="Y77" s="29">
        <f t="shared" si="22"/>
        <v>0</v>
      </c>
      <c r="Z77" s="194">
        <f t="shared" si="23"/>
        <v>0</v>
      </c>
    </row>
    <row r="78" spans="1:26" s="80" customFormat="1" x14ac:dyDescent="0.2">
      <c r="A78" s="168">
        <v>61</v>
      </c>
      <c r="B78" s="168" t="str">
        <f>'Revenue Data'!B69</f>
        <v>BAQ</v>
      </c>
      <c r="C78" s="71">
        <f t="shared" ref="C78:G87" si="34">IFERROR(VLOOKUP($B78,FromChicagoFareList,C$8,FALSE),"-")</f>
        <v>5.7471264367816084E-2</v>
      </c>
      <c r="D78" s="71">
        <f t="shared" si="34"/>
        <v>5.7471264367816084E-2</v>
      </c>
      <c r="E78" s="71">
        <f t="shared" si="34"/>
        <v>0.17241379310344826</v>
      </c>
      <c r="F78" s="71">
        <f t="shared" si="34"/>
        <v>0.2413793103448276</v>
      </c>
      <c r="G78" s="71">
        <f t="shared" si="34"/>
        <v>0.47126436781609199</v>
      </c>
      <c r="H78" s="205">
        <f>IFERROR(VLOOKUP(B78,'Forecast Cnx @ Dest. Airport'!$B$5:$R$175,17,FALSE),0)</f>
        <v>0</v>
      </c>
      <c r="I78" s="29">
        <f t="shared" si="11"/>
        <v>0</v>
      </c>
      <c r="J78" s="29">
        <f t="shared" si="12"/>
        <v>0</v>
      </c>
      <c r="K78" s="29">
        <f t="shared" si="13"/>
        <v>0</v>
      </c>
      <c r="L78" s="29">
        <f t="shared" si="14"/>
        <v>0</v>
      </c>
      <c r="M78" s="29">
        <f t="shared" si="15"/>
        <v>0</v>
      </c>
      <c r="N78" s="194">
        <f t="shared" si="16"/>
        <v>0</v>
      </c>
      <c r="O78" s="64">
        <f t="shared" ref="O78:S87" si="35">IFERROR(VLOOKUP($B78,FromChicagoFareList,O$8,FALSE),"-")</f>
        <v>905.35812499999997</v>
      </c>
      <c r="P78" s="64">
        <f t="shared" si="35"/>
        <v>1016.4784968982912</v>
      </c>
      <c r="Q78" s="64">
        <f t="shared" si="35"/>
        <v>686.95857499999977</v>
      </c>
      <c r="R78" s="64">
        <f t="shared" si="35"/>
        <v>280.56</v>
      </c>
      <c r="S78" s="64">
        <f t="shared" si="35"/>
        <v>460.79846153846199</v>
      </c>
      <c r="T78" s="206" t="str">
        <f t="shared" si="17"/>
        <v>-</v>
      </c>
      <c r="U78" s="29">
        <f t="shared" si="18"/>
        <v>0</v>
      </c>
      <c r="V78" s="29">
        <f t="shared" si="19"/>
        <v>0</v>
      </c>
      <c r="W78" s="29">
        <f t="shared" si="20"/>
        <v>0</v>
      </c>
      <c r="X78" s="29">
        <f t="shared" si="21"/>
        <v>0</v>
      </c>
      <c r="Y78" s="29">
        <f t="shared" si="22"/>
        <v>0</v>
      </c>
      <c r="Z78" s="194">
        <f t="shared" si="23"/>
        <v>0</v>
      </c>
    </row>
    <row r="79" spans="1:26" s="80" customFormat="1" x14ac:dyDescent="0.2">
      <c r="A79" s="82">
        <v>62</v>
      </c>
      <c r="B79" s="168" t="str">
        <f>'Revenue Data'!B70</f>
        <v>BBI</v>
      </c>
      <c r="C79" s="71">
        <f t="shared" si="34"/>
        <v>4.7619047619047623E-2</v>
      </c>
      <c r="D79" s="71">
        <f t="shared" si="34"/>
        <v>0</v>
      </c>
      <c r="E79" s="71">
        <f t="shared" si="34"/>
        <v>0</v>
      </c>
      <c r="F79" s="71">
        <f t="shared" si="34"/>
        <v>0.11904761904761905</v>
      </c>
      <c r="G79" s="71">
        <f t="shared" si="34"/>
        <v>0.83333333333333326</v>
      </c>
      <c r="H79" s="205">
        <f>IFERROR(VLOOKUP(B79,'Forecast Cnx @ Dest. Airport'!$B$5:$R$175,17,FALSE),0)</f>
        <v>0</v>
      </c>
      <c r="I79" s="29">
        <f t="shared" si="11"/>
        <v>0</v>
      </c>
      <c r="J79" s="29">
        <f t="shared" si="12"/>
        <v>0</v>
      </c>
      <c r="K79" s="29">
        <f t="shared" si="13"/>
        <v>0</v>
      </c>
      <c r="L79" s="29">
        <f t="shared" si="14"/>
        <v>0</v>
      </c>
      <c r="M79" s="29">
        <f t="shared" si="15"/>
        <v>0</v>
      </c>
      <c r="N79" s="194">
        <f t="shared" si="16"/>
        <v>0</v>
      </c>
      <c r="O79" s="64">
        <f t="shared" si="35"/>
        <v>2082.882470147712</v>
      </c>
      <c r="P79" s="64">
        <f t="shared" si="35"/>
        <v>3016.4927961739277</v>
      </c>
      <c r="Q79" s="64">
        <f t="shared" si="35"/>
        <v>1196.2058666666669</v>
      </c>
      <c r="R79" s="64">
        <f t="shared" si="35"/>
        <v>590.89400000000001</v>
      </c>
      <c r="S79" s="64">
        <f t="shared" si="35"/>
        <v>551.23206349206362</v>
      </c>
      <c r="T79" s="206" t="str">
        <f t="shared" si="17"/>
        <v>-</v>
      </c>
      <c r="U79" s="29">
        <f t="shared" si="18"/>
        <v>0</v>
      </c>
      <c r="V79" s="29">
        <f t="shared" si="19"/>
        <v>0</v>
      </c>
      <c r="W79" s="29">
        <f t="shared" si="20"/>
        <v>0</v>
      </c>
      <c r="X79" s="29">
        <f t="shared" si="21"/>
        <v>0</v>
      </c>
      <c r="Y79" s="29">
        <f t="shared" si="22"/>
        <v>0</v>
      </c>
      <c r="Z79" s="194">
        <f t="shared" si="23"/>
        <v>0</v>
      </c>
    </row>
    <row r="80" spans="1:26" s="80" customFormat="1" x14ac:dyDescent="0.2">
      <c r="A80" s="82">
        <v>63</v>
      </c>
      <c r="B80" s="168" t="str">
        <f>'Revenue Data'!B71</f>
        <v>BBO</v>
      </c>
      <c r="C80" s="71">
        <f t="shared" si="34"/>
        <v>0</v>
      </c>
      <c r="D80" s="71">
        <f t="shared" si="34"/>
        <v>0</v>
      </c>
      <c r="E80" s="71">
        <f t="shared" si="34"/>
        <v>0</v>
      </c>
      <c r="F80" s="71">
        <f t="shared" si="34"/>
        <v>0</v>
      </c>
      <c r="G80" s="71">
        <f t="shared" si="34"/>
        <v>1</v>
      </c>
      <c r="H80" s="205">
        <f>IFERROR(VLOOKUP(B80,'Forecast Cnx @ Dest. Airport'!$B$5:$R$175,17,FALSE),0)</f>
        <v>0</v>
      </c>
      <c r="I80" s="29">
        <f t="shared" si="11"/>
        <v>0</v>
      </c>
      <c r="J80" s="29">
        <f t="shared" si="12"/>
        <v>0</v>
      </c>
      <c r="K80" s="29">
        <f t="shared" si="13"/>
        <v>0</v>
      </c>
      <c r="L80" s="29">
        <f t="shared" si="14"/>
        <v>0</v>
      </c>
      <c r="M80" s="29">
        <f t="shared" si="15"/>
        <v>0</v>
      </c>
      <c r="N80" s="194">
        <f t="shared" si="16"/>
        <v>0</v>
      </c>
      <c r="O80" s="64">
        <f t="shared" si="35"/>
        <v>0</v>
      </c>
      <c r="P80" s="64">
        <f t="shared" si="35"/>
        <v>0</v>
      </c>
      <c r="Q80" s="64">
        <f t="shared" si="35"/>
        <v>0</v>
      </c>
      <c r="R80" s="64">
        <f t="shared" si="35"/>
        <v>0</v>
      </c>
      <c r="S80" s="64">
        <f t="shared" si="35"/>
        <v>747.5</v>
      </c>
      <c r="T80" s="206" t="str">
        <f t="shared" si="17"/>
        <v>-</v>
      </c>
      <c r="U80" s="29">
        <f t="shared" si="18"/>
        <v>0</v>
      </c>
      <c r="V80" s="29">
        <f t="shared" si="19"/>
        <v>0</v>
      </c>
      <c r="W80" s="29">
        <f t="shared" si="20"/>
        <v>0</v>
      </c>
      <c r="X80" s="29">
        <f t="shared" si="21"/>
        <v>0</v>
      </c>
      <c r="Y80" s="29">
        <f t="shared" si="22"/>
        <v>0</v>
      </c>
      <c r="Z80" s="194">
        <f t="shared" si="23"/>
        <v>0</v>
      </c>
    </row>
    <row r="81" spans="1:26" s="80" customFormat="1" x14ac:dyDescent="0.2">
      <c r="A81" s="82">
        <v>64</v>
      </c>
      <c r="B81" s="168" t="str">
        <f>'Revenue Data'!B72</f>
        <v>BCD</v>
      </c>
      <c r="C81" s="71">
        <f t="shared" si="34"/>
        <v>0</v>
      </c>
      <c r="D81" s="71">
        <f t="shared" si="34"/>
        <v>0</v>
      </c>
      <c r="E81" s="71">
        <f t="shared" si="34"/>
        <v>0</v>
      </c>
      <c r="F81" s="71">
        <f t="shared" si="34"/>
        <v>0</v>
      </c>
      <c r="G81" s="71">
        <f t="shared" si="34"/>
        <v>1</v>
      </c>
      <c r="H81" s="205">
        <f>IFERROR(VLOOKUP(B81,'Forecast Cnx @ Dest. Airport'!$B$5:$R$175,17,FALSE),0)</f>
        <v>0</v>
      </c>
      <c r="I81" s="29">
        <f t="shared" si="11"/>
        <v>0</v>
      </c>
      <c r="J81" s="29">
        <f t="shared" si="12"/>
        <v>0</v>
      </c>
      <c r="K81" s="29">
        <f t="shared" si="13"/>
        <v>0</v>
      </c>
      <c r="L81" s="29">
        <f t="shared" si="14"/>
        <v>0</v>
      </c>
      <c r="M81" s="29">
        <f t="shared" si="15"/>
        <v>0</v>
      </c>
      <c r="N81" s="194">
        <f t="shared" si="16"/>
        <v>0</v>
      </c>
      <c r="O81" s="64">
        <f t="shared" si="35"/>
        <v>2104.560104166666</v>
      </c>
      <c r="P81" s="64">
        <f t="shared" si="35"/>
        <v>3680.7637730263141</v>
      </c>
      <c r="Q81" s="64">
        <f t="shared" si="35"/>
        <v>1539.8400000000001</v>
      </c>
      <c r="R81" s="64">
        <f t="shared" si="35"/>
        <v>1085.0679187939713</v>
      </c>
      <c r="S81" s="64">
        <f t="shared" si="35"/>
        <v>474.32041650972087</v>
      </c>
      <c r="T81" s="206" t="str">
        <f t="shared" si="17"/>
        <v>-</v>
      </c>
      <c r="U81" s="29">
        <f t="shared" si="18"/>
        <v>0</v>
      </c>
      <c r="V81" s="29">
        <f t="shared" si="19"/>
        <v>0</v>
      </c>
      <c r="W81" s="29">
        <f t="shared" si="20"/>
        <v>0</v>
      </c>
      <c r="X81" s="29">
        <f t="shared" si="21"/>
        <v>0</v>
      </c>
      <c r="Y81" s="29">
        <f t="shared" si="22"/>
        <v>0</v>
      </c>
      <c r="Z81" s="194">
        <f t="shared" si="23"/>
        <v>0</v>
      </c>
    </row>
    <row r="82" spans="1:26" s="80" customFormat="1" x14ac:dyDescent="0.2">
      <c r="A82" s="168">
        <v>65</v>
      </c>
      <c r="B82" s="168" t="str">
        <f>'Revenue Data'!B73</f>
        <v>BCN</v>
      </c>
      <c r="C82" s="71">
        <f t="shared" si="34"/>
        <v>5.666452028332257E-2</v>
      </c>
      <c r="D82" s="71">
        <f t="shared" si="34"/>
        <v>5.79523502897617E-2</v>
      </c>
      <c r="E82" s="71">
        <f t="shared" si="34"/>
        <v>1.545396007726979E-2</v>
      </c>
      <c r="F82" s="71">
        <f t="shared" si="34"/>
        <v>0.13329040566645192</v>
      </c>
      <c r="G82" s="71">
        <f t="shared" si="34"/>
        <v>0.73663876368319403</v>
      </c>
      <c r="H82" s="205">
        <f>IFERROR(VLOOKUP(B82,'Forecast Cnx @ Dest. Airport'!$B$5:$R$175,17,FALSE),0)</f>
        <v>0</v>
      </c>
      <c r="I82" s="29">
        <f t="shared" si="11"/>
        <v>0</v>
      </c>
      <c r="J82" s="29">
        <f t="shared" si="12"/>
        <v>0</v>
      </c>
      <c r="K82" s="29">
        <f t="shared" si="13"/>
        <v>0</v>
      </c>
      <c r="L82" s="29">
        <f t="shared" si="14"/>
        <v>0</v>
      </c>
      <c r="M82" s="29">
        <f t="shared" si="15"/>
        <v>0</v>
      </c>
      <c r="N82" s="194">
        <f t="shared" si="16"/>
        <v>0</v>
      </c>
      <c r="O82" s="64">
        <f t="shared" si="35"/>
        <v>2038.7024884823843</v>
      </c>
      <c r="P82" s="64">
        <f t="shared" si="35"/>
        <v>2755.8002544765668</v>
      </c>
      <c r="Q82" s="64">
        <f t="shared" si="35"/>
        <v>1772.5742857142859</v>
      </c>
      <c r="R82" s="64">
        <f t="shared" si="35"/>
        <v>968.6539742066534</v>
      </c>
      <c r="S82" s="64">
        <f t="shared" si="35"/>
        <v>380.69183295024027</v>
      </c>
      <c r="T82" s="206" t="str">
        <f t="shared" si="17"/>
        <v>-</v>
      </c>
      <c r="U82" s="29">
        <f t="shared" si="18"/>
        <v>0</v>
      </c>
      <c r="V82" s="29">
        <f t="shared" si="19"/>
        <v>0</v>
      </c>
      <c r="W82" s="29">
        <f t="shared" si="20"/>
        <v>0</v>
      </c>
      <c r="X82" s="29">
        <f t="shared" si="21"/>
        <v>0</v>
      </c>
      <c r="Y82" s="29">
        <f t="shared" si="22"/>
        <v>0</v>
      </c>
      <c r="Z82" s="194">
        <f t="shared" si="23"/>
        <v>0</v>
      </c>
    </row>
    <row r="83" spans="1:26" s="80" customFormat="1" x14ac:dyDescent="0.2">
      <c r="A83" s="82">
        <v>66</v>
      </c>
      <c r="B83" s="168" t="str">
        <f>'Revenue Data'!B74</f>
        <v>BDA</v>
      </c>
      <c r="C83" s="71">
        <f t="shared" si="34"/>
        <v>0.10802469135802473</v>
      </c>
      <c r="D83" s="71">
        <f t="shared" si="34"/>
        <v>1.8518518518518521E-2</v>
      </c>
      <c r="E83" s="71">
        <f t="shared" si="34"/>
        <v>2.1604938271604944E-2</v>
      </c>
      <c r="F83" s="71">
        <f t="shared" si="34"/>
        <v>0.12654320987654324</v>
      </c>
      <c r="G83" s="71">
        <f t="shared" si="34"/>
        <v>0.72530864197530864</v>
      </c>
      <c r="H83" s="205">
        <f>IFERROR(VLOOKUP(B83,'Forecast Cnx @ Dest. Airport'!$B$5:$R$175,17,FALSE),0)</f>
        <v>0</v>
      </c>
      <c r="I83" s="29">
        <f t="shared" ref="I83:I146" si="36">IFERROR($H83*C83,0)</f>
        <v>0</v>
      </c>
      <c r="J83" s="29">
        <f t="shared" ref="J83:J146" si="37">IFERROR($H83*D83,0)</f>
        <v>0</v>
      </c>
      <c r="K83" s="29">
        <f t="shared" ref="K83:K146" si="38">IFERROR($H83*E83,0)</f>
        <v>0</v>
      </c>
      <c r="L83" s="29">
        <f t="shared" ref="L83:L146" si="39">IFERROR($H83*F83,0)</f>
        <v>0</v>
      </c>
      <c r="M83" s="29">
        <f t="shared" ref="M83:M146" si="40">IFERROR($H83*G83,0)</f>
        <v>0</v>
      </c>
      <c r="N83" s="194">
        <f t="shared" ref="N83:N146" si="41">SUM(I83:M83)</f>
        <v>0</v>
      </c>
      <c r="O83" s="64">
        <f t="shared" si="35"/>
        <v>641.83075757575727</v>
      </c>
      <c r="P83" s="64">
        <f t="shared" si="35"/>
        <v>862.64666666666699</v>
      </c>
      <c r="Q83" s="64">
        <f t="shared" si="35"/>
        <v>589.39599999999996</v>
      </c>
      <c r="R83" s="64">
        <f t="shared" si="35"/>
        <v>263.43089430894332</v>
      </c>
      <c r="S83" s="64">
        <f t="shared" si="35"/>
        <v>216.24604193028924</v>
      </c>
      <c r="T83" s="206" t="str">
        <f t="shared" ref="T83:T146" si="42">IFERROR(Z83/N83,"-")</f>
        <v>-</v>
      </c>
      <c r="U83" s="29">
        <f t="shared" ref="U83:U146" si="43">IFERROR(O83*I83,0)</f>
        <v>0</v>
      </c>
      <c r="V83" s="29">
        <f t="shared" ref="V83:V146" si="44">IFERROR(P83*J83,0)</f>
        <v>0</v>
      </c>
      <c r="W83" s="29">
        <f t="shared" ref="W83:W146" si="45">IFERROR(Q83*K83,0)</f>
        <v>0</v>
      </c>
      <c r="X83" s="29">
        <f t="shared" ref="X83:X146" si="46">IFERROR(R83*L83,0)</f>
        <v>0</v>
      </c>
      <c r="Y83" s="29">
        <f t="shared" ref="Y83:Y146" si="47">IFERROR(S83*M83,0)</f>
        <v>0</v>
      </c>
      <c r="Z83" s="194">
        <f t="shared" ref="Z83:Z146" si="48">SUM(U83:Y83)</f>
        <v>0</v>
      </c>
    </row>
    <row r="84" spans="1:26" s="80" customFormat="1" x14ac:dyDescent="0.2">
      <c r="A84" s="82">
        <v>67</v>
      </c>
      <c r="B84" s="168" t="str">
        <f>'Revenue Data'!B75</f>
        <v>BDB</v>
      </c>
      <c r="C84" s="71">
        <f t="shared" si="34"/>
        <v>0</v>
      </c>
      <c r="D84" s="71">
        <f t="shared" si="34"/>
        <v>0</v>
      </c>
      <c r="E84" s="71">
        <f t="shared" si="34"/>
        <v>0</v>
      </c>
      <c r="F84" s="71">
        <f t="shared" si="34"/>
        <v>0</v>
      </c>
      <c r="G84" s="71">
        <f t="shared" si="34"/>
        <v>1</v>
      </c>
      <c r="H84" s="205">
        <f>IFERROR(VLOOKUP(B84,'Forecast Cnx @ Dest. Airport'!$B$5:$R$175,17,FALSE),0)</f>
        <v>0</v>
      </c>
      <c r="I84" s="29">
        <f t="shared" si="36"/>
        <v>0</v>
      </c>
      <c r="J84" s="29">
        <f t="shared" si="37"/>
        <v>0</v>
      </c>
      <c r="K84" s="29">
        <f t="shared" si="38"/>
        <v>0</v>
      </c>
      <c r="L84" s="29">
        <f t="shared" si="39"/>
        <v>0</v>
      </c>
      <c r="M84" s="29">
        <f t="shared" si="40"/>
        <v>0</v>
      </c>
      <c r="N84" s="194">
        <f t="shared" si="41"/>
        <v>0</v>
      </c>
      <c r="O84" s="64">
        <f t="shared" si="35"/>
        <v>3460.5285840875736</v>
      </c>
      <c r="P84" s="64">
        <f t="shared" si="35"/>
        <v>5498.6224249998158</v>
      </c>
      <c r="Q84" s="64">
        <f t="shared" si="35"/>
        <v>3738.4933333333352</v>
      </c>
      <c r="R84" s="64">
        <f t="shared" si="35"/>
        <v>2896.1446041370136</v>
      </c>
      <c r="S84" s="64">
        <f t="shared" si="35"/>
        <v>872.28051531663971</v>
      </c>
      <c r="T84" s="206" t="str">
        <f t="shared" si="42"/>
        <v>-</v>
      </c>
      <c r="U84" s="29">
        <f t="shared" si="43"/>
        <v>0</v>
      </c>
      <c r="V84" s="29">
        <f t="shared" si="44"/>
        <v>0</v>
      </c>
      <c r="W84" s="29">
        <f t="shared" si="45"/>
        <v>0</v>
      </c>
      <c r="X84" s="29">
        <f t="shared" si="46"/>
        <v>0</v>
      </c>
      <c r="Y84" s="29">
        <f t="shared" si="47"/>
        <v>0</v>
      </c>
      <c r="Z84" s="194">
        <f t="shared" si="48"/>
        <v>0</v>
      </c>
    </row>
    <row r="85" spans="1:26" s="80" customFormat="1" x14ac:dyDescent="0.2">
      <c r="A85" s="82">
        <v>68</v>
      </c>
      <c r="B85" s="168" t="str">
        <f>'Revenue Data'!B76</f>
        <v>BDQ</v>
      </c>
      <c r="C85" s="71">
        <f t="shared" si="34"/>
        <v>2.8571428571428564E-2</v>
      </c>
      <c r="D85" s="71">
        <f t="shared" si="34"/>
        <v>1.9047619047619042E-2</v>
      </c>
      <c r="E85" s="71">
        <f t="shared" si="34"/>
        <v>0</v>
      </c>
      <c r="F85" s="71">
        <f t="shared" si="34"/>
        <v>0.25714285714285706</v>
      </c>
      <c r="G85" s="71">
        <f t="shared" si="34"/>
        <v>0.69523809523809521</v>
      </c>
      <c r="H85" s="205">
        <f>IFERROR(VLOOKUP(B85,'Forecast Cnx @ Dest. Airport'!$B$5:$R$175,17,FALSE),0)</f>
        <v>0</v>
      </c>
      <c r="I85" s="29">
        <f t="shared" si="36"/>
        <v>0</v>
      </c>
      <c r="J85" s="29">
        <f t="shared" si="37"/>
        <v>0</v>
      </c>
      <c r="K85" s="29">
        <f t="shared" si="38"/>
        <v>0</v>
      </c>
      <c r="L85" s="29">
        <f t="shared" si="39"/>
        <v>0</v>
      </c>
      <c r="M85" s="29">
        <f t="shared" si="40"/>
        <v>0</v>
      </c>
      <c r="N85" s="194">
        <f t="shared" si="41"/>
        <v>0</v>
      </c>
      <c r="O85" s="64">
        <f t="shared" si="35"/>
        <v>2082.882470147712</v>
      </c>
      <c r="P85" s="64">
        <f t="shared" si="35"/>
        <v>3016.4927961739277</v>
      </c>
      <c r="Q85" s="64">
        <f t="shared" si="35"/>
        <v>1196.2058666666669</v>
      </c>
      <c r="R85" s="64">
        <f t="shared" si="35"/>
        <v>860.60909090909126</v>
      </c>
      <c r="S85" s="64">
        <f t="shared" si="35"/>
        <v>486.01743749999997</v>
      </c>
      <c r="T85" s="206" t="str">
        <f t="shared" si="42"/>
        <v>-</v>
      </c>
      <c r="U85" s="29">
        <f t="shared" si="43"/>
        <v>0</v>
      </c>
      <c r="V85" s="29">
        <f t="shared" si="44"/>
        <v>0</v>
      </c>
      <c r="W85" s="29">
        <f t="shared" si="45"/>
        <v>0</v>
      </c>
      <c r="X85" s="29">
        <f t="shared" si="46"/>
        <v>0</v>
      </c>
      <c r="Y85" s="29">
        <f t="shared" si="47"/>
        <v>0</v>
      </c>
      <c r="Z85" s="194">
        <f t="shared" si="48"/>
        <v>0</v>
      </c>
    </row>
    <row r="86" spans="1:26" s="80" customFormat="1" x14ac:dyDescent="0.2">
      <c r="A86" s="168">
        <v>69</v>
      </c>
      <c r="B86" s="168" t="str">
        <f>'Revenue Data'!B77</f>
        <v>BDS</v>
      </c>
      <c r="C86" s="71">
        <f t="shared" si="34"/>
        <v>0</v>
      </c>
      <c r="D86" s="71">
        <f t="shared" si="34"/>
        <v>6.25E-2</v>
      </c>
      <c r="E86" s="71">
        <f t="shared" si="34"/>
        <v>0</v>
      </c>
      <c r="F86" s="71">
        <f t="shared" si="34"/>
        <v>0.34375</v>
      </c>
      <c r="G86" s="71">
        <f t="shared" si="34"/>
        <v>0.59375000000000011</v>
      </c>
      <c r="H86" s="205">
        <f>IFERROR(VLOOKUP(B86,'Forecast Cnx @ Dest. Airport'!$B$5:$R$175,17,FALSE),0)</f>
        <v>0</v>
      </c>
      <c r="I86" s="29">
        <f t="shared" si="36"/>
        <v>0</v>
      </c>
      <c r="J86" s="29">
        <f t="shared" si="37"/>
        <v>0</v>
      </c>
      <c r="K86" s="29">
        <f t="shared" si="38"/>
        <v>0</v>
      </c>
      <c r="L86" s="29">
        <f t="shared" si="39"/>
        <v>0</v>
      </c>
      <c r="M86" s="29">
        <f t="shared" si="40"/>
        <v>0</v>
      </c>
      <c r="N86" s="194">
        <f t="shared" si="41"/>
        <v>0</v>
      </c>
      <c r="O86" s="64">
        <f t="shared" si="35"/>
        <v>694.0229777175324</v>
      </c>
      <c r="P86" s="64">
        <f t="shared" si="35"/>
        <v>2337.008173055829</v>
      </c>
      <c r="Q86" s="64">
        <f t="shared" si="35"/>
        <v>922.23450603797278</v>
      </c>
      <c r="R86" s="64">
        <f t="shared" si="35"/>
        <v>699.75351066512735</v>
      </c>
      <c r="S86" s="64">
        <f t="shared" si="35"/>
        <v>401.6626333333333</v>
      </c>
      <c r="T86" s="206" t="str">
        <f t="shared" si="42"/>
        <v>-</v>
      </c>
      <c r="U86" s="29">
        <f t="shared" si="43"/>
        <v>0</v>
      </c>
      <c r="V86" s="29">
        <f t="shared" si="44"/>
        <v>0</v>
      </c>
      <c r="W86" s="29">
        <f t="shared" si="45"/>
        <v>0</v>
      </c>
      <c r="X86" s="29">
        <f t="shared" si="46"/>
        <v>0</v>
      </c>
      <c r="Y86" s="29">
        <f t="shared" si="47"/>
        <v>0</v>
      </c>
      <c r="Z86" s="194">
        <f t="shared" si="48"/>
        <v>0</v>
      </c>
    </row>
    <row r="87" spans="1:26" s="80" customFormat="1" x14ac:dyDescent="0.2">
      <c r="A87" s="82">
        <v>70</v>
      </c>
      <c r="B87" s="168" t="str">
        <f>'Revenue Data'!B78</f>
        <v>BEG</v>
      </c>
      <c r="C87" s="71">
        <f t="shared" si="34"/>
        <v>9.3150684931506855E-2</v>
      </c>
      <c r="D87" s="71">
        <f t="shared" si="34"/>
        <v>6.8493150684931512E-3</v>
      </c>
      <c r="E87" s="71">
        <f t="shared" si="34"/>
        <v>1.3698630136986301E-3</v>
      </c>
      <c r="F87" s="71">
        <f t="shared" si="34"/>
        <v>8.2191780821917804E-2</v>
      </c>
      <c r="G87" s="71">
        <f t="shared" si="34"/>
        <v>0.81643835616438354</v>
      </c>
      <c r="H87" s="205">
        <f>IFERROR(VLOOKUP(B87,'Forecast Cnx @ Dest. Airport'!$B$5:$R$175,17,FALSE),0)</f>
        <v>0</v>
      </c>
      <c r="I87" s="29">
        <f t="shared" si="36"/>
        <v>0</v>
      </c>
      <c r="J87" s="29">
        <f t="shared" si="37"/>
        <v>0</v>
      </c>
      <c r="K87" s="29">
        <f t="shared" si="38"/>
        <v>0</v>
      </c>
      <c r="L87" s="29">
        <f t="shared" si="39"/>
        <v>0</v>
      </c>
      <c r="M87" s="29">
        <f t="shared" si="40"/>
        <v>0</v>
      </c>
      <c r="N87" s="194">
        <f t="shared" si="41"/>
        <v>0</v>
      </c>
      <c r="O87" s="64">
        <f t="shared" si="35"/>
        <v>224.26954166666664</v>
      </c>
      <c r="P87" s="64">
        <f t="shared" si="35"/>
        <v>3982.1966666666663</v>
      </c>
      <c r="Q87" s="64">
        <f t="shared" si="35"/>
        <v>0</v>
      </c>
      <c r="R87" s="64">
        <f t="shared" si="35"/>
        <v>570.50347292347294</v>
      </c>
      <c r="S87" s="64">
        <f t="shared" si="35"/>
        <v>245.85166956491807</v>
      </c>
      <c r="T87" s="206" t="str">
        <f t="shared" si="42"/>
        <v>-</v>
      </c>
      <c r="U87" s="29">
        <f t="shared" si="43"/>
        <v>0</v>
      </c>
      <c r="V87" s="29">
        <f t="shared" si="44"/>
        <v>0</v>
      </c>
      <c r="W87" s="29">
        <f t="shared" si="45"/>
        <v>0</v>
      </c>
      <c r="X87" s="29">
        <f t="shared" si="46"/>
        <v>0</v>
      </c>
      <c r="Y87" s="29">
        <f t="shared" si="47"/>
        <v>0</v>
      </c>
      <c r="Z87" s="194">
        <f t="shared" si="48"/>
        <v>0</v>
      </c>
    </row>
    <row r="88" spans="1:26" s="80" customFormat="1" x14ac:dyDescent="0.2">
      <c r="A88" s="82">
        <v>71</v>
      </c>
      <c r="B88" s="168" t="str">
        <f>'Revenue Data'!B79</f>
        <v>BEL</v>
      </c>
      <c r="C88" s="71">
        <f t="shared" ref="C88:G97" si="49">IFERROR(VLOOKUP($B88,FromChicagoFareList,C$8,FALSE),"-")</f>
        <v>0</v>
      </c>
      <c r="D88" s="71">
        <f t="shared" si="49"/>
        <v>0</v>
      </c>
      <c r="E88" s="71">
        <f t="shared" si="49"/>
        <v>6.2499999999999993E-2</v>
      </c>
      <c r="F88" s="71">
        <f t="shared" si="49"/>
        <v>0</v>
      </c>
      <c r="G88" s="71">
        <f t="shared" si="49"/>
        <v>0.93749999999999989</v>
      </c>
      <c r="H88" s="205">
        <f>IFERROR(VLOOKUP(B88,'Forecast Cnx @ Dest. Airport'!$B$5:$R$175,17,FALSE),0)</f>
        <v>0</v>
      </c>
      <c r="I88" s="29">
        <f t="shared" si="36"/>
        <v>0</v>
      </c>
      <c r="J88" s="29">
        <f t="shared" si="37"/>
        <v>0</v>
      </c>
      <c r="K88" s="29">
        <f t="shared" si="38"/>
        <v>0</v>
      </c>
      <c r="L88" s="29">
        <f t="shared" si="39"/>
        <v>0</v>
      </c>
      <c r="M88" s="29">
        <f t="shared" si="40"/>
        <v>0</v>
      </c>
      <c r="N88" s="194">
        <f t="shared" si="41"/>
        <v>0</v>
      </c>
      <c r="O88" s="64">
        <f t="shared" ref="O88:S97" si="50">IFERROR(VLOOKUP($B88,FromChicagoFareList,O$8,FALSE),"-")</f>
        <v>4877.18300441886</v>
      </c>
      <c r="P88" s="64">
        <f t="shared" si="50"/>
        <v>3913.2942950383235</v>
      </c>
      <c r="Q88" s="64">
        <f t="shared" si="50"/>
        <v>2079.9913113553125</v>
      </c>
      <c r="R88" s="64">
        <f t="shared" si="50"/>
        <v>1727.1594836699639</v>
      </c>
      <c r="S88" s="64">
        <f t="shared" si="50"/>
        <v>751.5860935926662</v>
      </c>
      <c r="T88" s="206" t="str">
        <f t="shared" si="42"/>
        <v>-</v>
      </c>
      <c r="U88" s="29">
        <f t="shared" si="43"/>
        <v>0</v>
      </c>
      <c r="V88" s="29">
        <f t="shared" si="44"/>
        <v>0</v>
      </c>
      <c r="W88" s="29">
        <f t="shared" si="45"/>
        <v>0</v>
      </c>
      <c r="X88" s="29">
        <f t="shared" si="46"/>
        <v>0</v>
      </c>
      <c r="Y88" s="29">
        <f t="shared" si="47"/>
        <v>0</v>
      </c>
      <c r="Z88" s="194">
        <f t="shared" si="48"/>
        <v>0</v>
      </c>
    </row>
    <row r="89" spans="1:26" s="80" customFormat="1" x14ac:dyDescent="0.2">
      <c r="A89" s="82">
        <v>72</v>
      </c>
      <c r="B89" s="168" t="str">
        <f>'Revenue Data'!B80</f>
        <v>BER</v>
      </c>
      <c r="C89" s="71">
        <f t="shared" si="49"/>
        <v>6.4180398959236773E-2</v>
      </c>
      <c r="D89" s="71">
        <f t="shared" si="49"/>
        <v>0.1379011274934952</v>
      </c>
      <c r="E89" s="71">
        <f t="shared" si="49"/>
        <v>3.2090199479618373E-2</v>
      </c>
      <c r="F89" s="71">
        <f t="shared" si="49"/>
        <v>0.16999132697311362</v>
      </c>
      <c r="G89" s="71">
        <f t="shared" si="49"/>
        <v>0.59583694709453605</v>
      </c>
      <c r="H89" s="205">
        <f>IFERROR(VLOOKUP(B89,'Forecast Cnx @ Dest. Airport'!$B$5:$R$175,17,FALSE),0)</f>
        <v>0</v>
      </c>
      <c r="I89" s="29">
        <f t="shared" si="36"/>
        <v>0</v>
      </c>
      <c r="J89" s="29">
        <f t="shared" si="37"/>
        <v>0</v>
      </c>
      <c r="K89" s="29">
        <f t="shared" si="38"/>
        <v>0</v>
      </c>
      <c r="L89" s="29">
        <f t="shared" si="39"/>
        <v>0</v>
      </c>
      <c r="M89" s="29">
        <f t="shared" si="40"/>
        <v>0</v>
      </c>
      <c r="N89" s="194">
        <f t="shared" si="41"/>
        <v>0</v>
      </c>
      <c r="O89" s="64">
        <f t="shared" si="50"/>
        <v>584.06081818181804</v>
      </c>
      <c r="P89" s="64">
        <f t="shared" si="50"/>
        <v>3172.133267312397</v>
      </c>
      <c r="Q89" s="64">
        <f t="shared" si="50"/>
        <v>1901.2133333333331</v>
      </c>
      <c r="R89" s="64">
        <f t="shared" si="50"/>
        <v>706.13696774193545</v>
      </c>
      <c r="S89" s="64">
        <f t="shared" si="50"/>
        <v>342.70583449083529</v>
      </c>
      <c r="T89" s="206" t="str">
        <f t="shared" si="42"/>
        <v>-</v>
      </c>
      <c r="U89" s="29">
        <f t="shared" si="43"/>
        <v>0</v>
      </c>
      <c r="V89" s="29">
        <f t="shared" si="44"/>
        <v>0</v>
      </c>
      <c r="W89" s="29">
        <f t="shared" si="45"/>
        <v>0</v>
      </c>
      <c r="X89" s="29">
        <f t="shared" si="46"/>
        <v>0</v>
      </c>
      <c r="Y89" s="29">
        <f t="shared" si="47"/>
        <v>0</v>
      </c>
      <c r="Z89" s="194">
        <f t="shared" si="48"/>
        <v>0</v>
      </c>
    </row>
    <row r="90" spans="1:26" s="80" customFormat="1" x14ac:dyDescent="0.2">
      <c r="A90" s="168">
        <v>73</v>
      </c>
      <c r="B90" s="168" t="str">
        <f>'Revenue Data'!B81</f>
        <v>BES</v>
      </c>
      <c r="C90" s="71">
        <f t="shared" si="49"/>
        <v>0.11111111111111112</v>
      </c>
      <c r="D90" s="71">
        <f t="shared" si="49"/>
        <v>0</v>
      </c>
      <c r="E90" s="71">
        <f t="shared" si="49"/>
        <v>0</v>
      </c>
      <c r="F90" s="71">
        <f t="shared" si="49"/>
        <v>0.11111111111111112</v>
      </c>
      <c r="G90" s="71">
        <f t="shared" si="49"/>
        <v>0.77777777777777779</v>
      </c>
      <c r="H90" s="205">
        <f>IFERROR(VLOOKUP(B90,'Forecast Cnx @ Dest. Airport'!$B$5:$R$175,17,FALSE),0)</f>
        <v>0</v>
      </c>
      <c r="I90" s="29">
        <f t="shared" si="36"/>
        <v>0</v>
      </c>
      <c r="J90" s="29">
        <f t="shared" si="37"/>
        <v>0</v>
      </c>
      <c r="K90" s="29">
        <f t="shared" si="38"/>
        <v>0</v>
      </c>
      <c r="L90" s="29">
        <f t="shared" si="39"/>
        <v>0</v>
      </c>
      <c r="M90" s="29">
        <f t="shared" si="40"/>
        <v>0</v>
      </c>
      <c r="N90" s="194">
        <f t="shared" si="41"/>
        <v>0</v>
      </c>
      <c r="O90" s="64">
        <f t="shared" si="50"/>
        <v>207.78</v>
      </c>
      <c r="P90" s="64">
        <f t="shared" si="50"/>
        <v>3320.3264997584574</v>
      </c>
      <c r="Q90" s="64">
        <f t="shared" si="50"/>
        <v>1241.3366394081002</v>
      </c>
      <c r="R90" s="64">
        <f t="shared" si="50"/>
        <v>989.02764726564396</v>
      </c>
      <c r="S90" s="64">
        <f t="shared" si="50"/>
        <v>178.6</v>
      </c>
      <c r="T90" s="206" t="str">
        <f t="shared" si="42"/>
        <v>-</v>
      </c>
      <c r="U90" s="29">
        <f t="shared" si="43"/>
        <v>0</v>
      </c>
      <c r="V90" s="29">
        <f t="shared" si="44"/>
        <v>0</v>
      </c>
      <c r="W90" s="29">
        <f t="shared" si="45"/>
        <v>0</v>
      </c>
      <c r="X90" s="29">
        <f t="shared" si="46"/>
        <v>0</v>
      </c>
      <c r="Y90" s="29">
        <f t="shared" si="47"/>
        <v>0</v>
      </c>
      <c r="Z90" s="194">
        <f t="shared" si="48"/>
        <v>0</v>
      </c>
    </row>
    <row r="91" spans="1:26" s="80" customFormat="1" x14ac:dyDescent="0.2">
      <c r="A91" s="82">
        <v>74</v>
      </c>
      <c r="B91" s="168" t="str">
        <f>'Revenue Data'!B82</f>
        <v>BEY</v>
      </c>
      <c r="C91" s="71">
        <f t="shared" si="49"/>
        <v>7.2625698324022353E-2</v>
      </c>
      <c r="D91" s="71">
        <f t="shared" si="49"/>
        <v>2.0484171322160148E-2</v>
      </c>
      <c r="E91" s="71">
        <f t="shared" si="49"/>
        <v>5.5865921787709499E-3</v>
      </c>
      <c r="F91" s="71">
        <f t="shared" si="49"/>
        <v>0.14711359404096838</v>
      </c>
      <c r="G91" s="71">
        <f t="shared" si="49"/>
        <v>0.75418994413407814</v>
      </c>
      <c r="H91" s="205">
        <f>IFERROR(VLOOKUP(B91,'Forecast Cnx @ Dest. Airport'!$B$5:$R$175,17,FALSE),0)</f>
        <v>0</v>
      </c>
      <c r="I91" s="29">
        <f t="shared" si="36"/>
        <v>0</v>
      </c>
      <c r="J91" s="29">
        <f t="shared" si="37"/>
        <v>0</v>
      </c>
      <c r="K91" s="29">
        <f t="shared" si="38"/>
        <v>0</v>
      </c>
      <c r="L91" s="29">
        <f t="shared" si="39"/>
        <v>0</v>
      </c>
      <c r="M91" s="29">
        <f t="shared" si="40"/>
        <v>0</v>
      </c>
      <c r="N91" s="194">
        <f t="shared" si="41"/>
        <v>0</v>
      </c>
      <c r="O91" s="64">
        <f t="shared" si="50"/>
        <v>289.55078163771708</v>
      </c>
      <c r="P91" s="64">
        <f t="shared" si="50"/>
        <v>1826.9375</v>
      </c>
      <c r="Q91" s="64">
        <f t="shared" si="50"/>
        <v>0</v>
      </c>
      <c r="R91" s="64">
        <f t="shared" si="50"/>
        <v>1174.7773405301791</v>
      </c>
      <c r="S91" s="64">
        <f t="shared" si="50"/>
        <v>460.3427916071596</v>
      </c>
      <c r="T91" s="206" t="str">
        <f t="shared" si="42"/>
        <v>-</v>
      </c>
      <c r="U91" s="29">
        <f t="shared" si="43"/>
        <v>0</v>
      </c>
      <c r="V91" s="29">
        <f t="shared" si="44"/>
        <v>0</v>
      </c>
      <c r="W91" s="29">
        <f t="shared" si="45"/>
        <v>0</v>
      </c>
      <c r="X91" s="29">
        <f t="shared" si="46"/>
        <v>0</v>
      </c>
      <c r="Y91" s="29">
        <f t="shared" si="47"/>
        <v>0</v>
      </c>
      <c r="Z91" s="194">
        <f t="shared" si="48"/>
        <v>0</v>
      </c>
    </row>
    <row r="92" spans="1:26" s="80" customFormat="1" x14ac:dyDescent="0.2">
      <c r="A92" s="82">
        <v>75</v>
      </c>
      <c r="B92" s="168" t="str">
        <f>'Revenue Data'!B83</f>
        <v>BFN</v>
      </c>
      <c r="C92" s="71">
        <f t="shared" si="49"/>
        <v>0</v>
      </c>
      <c r="D92" s="71">
        <f t="shared" si="49"/>
        <v>0</v>
      </c>
      <c r="E92" s="71">
        <f t="shared" si="49"/>
        <v>0</v>
      </c>
      <c r="F92" s="71">
        <f t="shared" si="49"/>
        <v>0</v>
      </c>
      <c r="G92" s="71">
        <f t="shared" si="49"/>
        <v>1</v>
      </c>
      <c r="H92" s="205">
        <f>IFERROR(VLOOKUP(B92,'Forecast Cnx @ Dest. Airport'!$B$5:$R$175,17,FALSE),0)</f>
        <v>0</v>
      </c>
      <c r="I92" s="29">
        <f t="shared" si="36"/>
        <v>0</v>
      </c>
      <c r="J92" s="29">
        <f t="shared" si="37"/>
        <v>0</v>
      </c>
      <c r="K92" s="29">
        <f t="shared" si="38"/>
        <v>0</v>
      </c>
      <c r="L92" s="29">
        <f t="shared" si="39"/>
        <v>0</v>
      </c>
      <c r="M92" s="29">
        <f t="shared" si="40"/>
        <v>0</v>
      </c>
      <c r="N92" s="194">
        <f t="shared" si="41"/>
        <v>0</v>
      </c>
      <c r="O92" s="64">
        <f t="shared" si="50"/>
        <v>473.9592415117383</v>
      </c>
      <c r="P92" s="64">
        <f t="shared" si="50"/>
        <v>4626.9801238496639</v>
      </c>
      <c r="Q92" s="64">
        <f t="shared" si="50"/>
        <v>2439.5246527777772</v>
      </c>
      <c r="R92" s="64">
        <f t="shared" si="50"/>
        <v>1580.6958328755286</v>
      </c>
      <c r="S92" s="64">
        <f t="shared" si="50"/>
        <v>617.95000000000005</v>
      </c>
      <c r="T92" s="206" t="str">
        <f t="shared" si="42"/>
        <v>-</v>
      </c>
      <c r="U92" s="29">
        <f t="shared" si="43"/>
        <v>0</v>
      </c>
      <c r="V92" s="29">
        <f t="shared" si="44"/>
        <v>0</v>
      </c>
      <c r="W92" s="29">
        <f t="shared" si="45"/>
        <v>0</v>
      </c>
      <c r="X92" s="29">
        <f t="shared" si="46"/>
        <v>0</v>
      </c>
      <c r="Y92" s="29">
        <f t="shared" si="47"/>
        <v>0</v>
      </c>
      <c r="Z92" s="194">
        <f t="shared" si="48"/>
        <v>0</v>
      </c>
    </row>
    <row r="93" spans="1:26" s="80" customFormat="1" x14ac:dyDescent="0.2">
      <c r="A93" s="82">
        <v>76</v>
      </c>
      <c r="B93" s="168" t="str">
        <f>'Revenue Data'!B84</f>
        <v>BFS</v>
      </c>
      <c r="C93" s="71">
        <f t="shared" si="49"/>
        <v>0</v>
      </c>
      <c r="D93" s="71">
        <f t="shared" si="49"/>
        <v>5.7851239669421475E-2</v>
      </c>
      <c r="E93" s="71">
        <f t="shared" si="49"/>
        <v>2.4793388429752063E-2</v>
      </c>
      <c r="F93" s="71">
        <f t="shared" si="49"/>
        <v>3.3057851239669415E-2</v>
      </c>
      <c r="G93" s="71">
        <f t="shared" si="49"/>
        <v>0.88429752066115697</v>
      </c>
      <c r="H93" s="205">
        <f>IFERROR(VLOOKUP(B93,'Forecast Cnx @ Dest. Airport'!$B$5:$R$175,17,FALSE),0)</f>
        <v>0</v>
      </c>
      <c r="I93" s="29">
        <f t="shared" si="36"/>
        <v>0</v>
      </c>
      <c r="J93" s="29">
        <f t="shared" si="37"/>
        <v>0</v>
      </c>
      <c r="K93" s="29">
        <f t="shared" si="38"/>
        <v>0</v>
      </c>
      <c r="L93" s="29">
        <f t="shared" si="39"/>
        <v>0</v>
      </c>
      <c r="M93" s="29">
        <f t="shared" si="40"/>
        <v>0</v>
      </c>
      <c r="N93" s="194">
        <f t="shared" si="41"/>
        <v>0</v>
      </c>
      <c r="O93" s="64">
        <f t="shared" si="50"/>
        <v>3033.473161229113</v>
      </c>
      <c r="P93" s="64">
        <f t="shared" si="50"/>
        <v>3920.7449999999999</v>
      </c>
      <c r="Q93" s="64">
        <f t="shared" si="50"/>
        <v>1080.3992954434091</v>
      </c>
      <c r="R93" s="64">
        <f t="shared" si="50"/>
        <v>312.22416666666669</v>
      </c>
      <c r="S93" s="64">
        <f t="shared" si="50"/>
        <v>332.11962679324887</v>
      </c>
      <c r="T93" s="206" t="str">
        <f t="shared" si="42"/>
        <v>-</v>
      </c>
      <c r="U93" s="29">
        <f t="shared" si="43"/>
        <v>0</v>
      </c>
      <c r="V93" s="29">
        <f t="shared" si="44"/>
        <v>0</v>
      </c>
      <c r="W93" s="29">
        <f t="shared" si="45"/>
        <v>0</v>
      </c>
      <c r="X93" s="29">
        <f t="shared" si="46"/>
        <v>0</v>
      </c>
      <c r="Y93" s="29">
        <f t="shared" si="47"/>
        <v>0</v>
      </c>
      <c r="Z93" s="194">
        <f t="shared" si="48"/>
        <v>0</v>
      </c>
    </row>
    <row r="94" spans="1:26" s="80" customFormat="1" x14ac:dyDescent="0.2">
      <c r="A94" s="168">
        <v>77</v>
      </c>
      <c r="B94" s="168" t="str">
        <f>'Revenue Data'!B85</f>
        <v>BGA</v>
      </c>
      <c r="C94" s="71">
        <f t="shared" si="49"/>
        <v>0</v>
      </c>
      <c r="D94" s="71">
        <f t="shared" si="49"/>
        <v>0</v>
      </c>
      <c r="E94" s="71">
        <f t="shared" si="49"/>
        <v>0.11428571428571427</v>
      </c>
      <c r="F94" s="71">
        <f t="shared" si="49"/>
        <v>8.5714285714285701E-2</v>
      </c>
      <c r="G94" s="71">
        <f t="shared" si="49"/>
        <v>0.79999999999999993</v>
      </c>
      <c r="H94" s="205">
        <f>IFERROR(VLOOKUP(B94,'Forecast Cnx @ Dest. Airport'!$B$5:$R$175,17,FALSE),0)</f>
        <v>0</v>
      </c>
      <c r="I94" s="29">
        <f t="shared" si="36"/>
        <v>0</v>
      </c>
      <c r="J94" s="29">
        <f t="shared" si="37"/>
        <v>0</v>
      </c>
      <c r="K94" s="29">
        <f t="shared" si="38"/>
        <v>0</v>
      </c>
      <c r="L94" s="29">
        <f t="shared" si="39"/>
        <v>0</v>
      </c>
      <c r="M94" s="29">
        <f t="shared" si="40"/>
        <v>0</v>
      </c>
      <c r="N94" s="194">
        <f t="shared" si="41"/>
        <v>0</v>
      </c>
      <c r="O94" s="64">
        <f t="shared" si="50"/>
        <v>905.35812499999997</v>
      </c>
      <c r="P94" s="64">
        <f t="shared" si="50"/>
        <v>1016.4784968982912</v>
      </c>
      <c r="Q94" s="64">
        <f t="shared" si="50"/>
        <v>686.95857499999977</v>
      </c>
      <c r="R94" s="64">
        <f t="shared" si="50"/>
        <v>404.05284652219734</v>
      </c>
      <c r="S94" s="64">
        <f t="shared" si="50"/>
        <v>306.61196078431362</v>
      </c>
      <c r="T94" s="206" t="str">
        <f t="shared" si="42"/>
        <v>-</v>
      </c>
      <c r="U94" s="29">
        <f t="shared" si="43"/>
        <v>0</v>
      </c>
      <c r="V94" s="29">
        <f t="shared" si="44"/>
        <v>0</v>
      </c>
      <c r="W94" s="29">
        <f t="shared" si="45"/>
        <v>0</v>
      </c>
      <c r="X94" s="29">
        <f t="shared" si="46"/>
        <v>0</v>
      </c>
      <c r="Y94" s="29">
        <f t="shared" si="47"/>
        <v>0</v>
      </c>
      <c r="Z94" s="194">
        <f t="shared" si="48"/>
        <v>0</v>
      </c>
    </row>
    <row r="95" spans="1:26" s="80" customFormat="1" x14ac:dyDescent="0.2">
      <c r="A95" s="82">
        <v>78</v>
      </c>
      <c r="B95" s="168" t="str">
        <f>'Revenue Data'!B86</f>
        <v>BGF</v>
      </c>
      <c r="C95" s="71">
        <f t="shared" si="49"/>
        <v>0</v>
      </c>
      <c r="D95" s="71">
        <f t="shared" si="49"/>
        <v>0</v>
      </c>
      <c r="E95" s="71">
        <f t="shared" si="49"/>
        <v>0</v>
      </c>
      <c r="F95" s="71">
        <f t="shared" si="49"/>
        <v>0</v>
      </c>
      <c r="G95" s="71">
        <f t="shared" si="49"/>
        <v>1</v>
      </c>
      <c r="H95" s="205">
        <f>IFERROR(VLOOKUP(B95,'Forecast Cnx @ Dest. Airport'!$B$5:$R$175,17,FALSE),0)</f>
        <v>0</v>
      </c>
      <c r="I95" s="29">
        <f t="shared" si="36"/>
        <v>0</v>
      </c>
      <c r="J95" s="29">
        <f t="shared" si="37"/>
        <v>0</v>
      </c>
      <c r="K95" s="29">
        <f t="shared" si="38"/>
        <v>0</v>
      </c>
      <c r="L95" s="29">
        <f t="shared" si="39"/>
        <v>0</v>
      </c>
      <c r="M95" s="29">
        <f t="shared" si="40"/>
        <v>0</v>
      </c>
      <c r="N95" s="194">
        <f t="shared" si="41"/>
        <v>0</v>
      </c>
      <c r="O95" s="64">
        <f t="shared" si="50"/>
        <v>0</v>
      </c>
      <c r="P95" s="64">
        <f t="shared" si="50"/>
        <v>0</v>
      </c>
      <c r="Q95" s="64">
        <f t="shared" si="50"/>
        <v>0</v>
      </c>
      <c r="R95" s="64">
        <f t="shared" si="50"/>
        <v>0</v>
      </c>
      <c r="S95" s="64">
        <f t="shared" si="50"/>
        <v>0</v>
      </c>
      <c r="T95" s="206" t="str">
        <f t="shared" si="42"/>
        <v>-</v>
      </c>
      <c r="U95" s="29">
        <f t="shared" si="43"/>
        <v>0</v>
      </c>
      <c r="V95" s="29">
        <f t="shared" si="44"/>
        <v>0</v>
      </c>
      <c r="W95" s="29">
        <f t="shared" si="45"/>
        <v>0</v>
      </c>
      <c r="X95" s="29">
        <f t="shared" si="46"/>
        <v>0</v>
      </c>
      <c r="Y95" s="29">
        <f t="shared" si="47"/>
        <v>0</v>
      </c>
      <c r="Z95" s="194">
        <f t="shared" si="48"/>
        <v>0</v>
      </c>
    </row>
    <row r="96" spans="1:26" s="80" customFormat="1" x14ac:dyDescent="0.2">
      <c r="A96" s="82">
        <v>79</v>
      </c>
      <c r="B96" s="168" t="str">
        <f>'Revenue Data'!B87</f>
        <v>BGI</v>
      </c>
      <c r="C96" s="71">
        <f t="shared" si="49"/>
        <v>0.10169491525423728</v>
      </c>
      <c r="D96" s="71">
        <f t="shared" si="49"/>
        <v>1.1299435028248588E-2</v>
      </c>
      <c r="E96" s="71">
        <f t="shared" si="49"/>
        <v>2.2598870056497175E-2</v>
      </c>
      <c r="F96" s="71">
        <f t="shared" si="49"/>
        <v>6.2146892655367235E-2</v>
      </c>
      <c r="G96" s="71">
        <f t="shared" si="49"/>
        <v>0.80225988700564976</v>
      </c>
      <c r="H96" s="205">
        <f>IFERROR(VLOOKUP(B96,'Forecast Cnx @ Dest. Airport'!$B$5:$R$175,17,FALSE),0)</f>
        <v>0</v>
      </c>
      <c r="I96" s="29">
        <f t="shared" si="36"/>
        <v>0</v>
      </c>
      <c r="J96" s="29">
        <f t="shared" si="37"/>
        <v>0</v>
      </c>
      <c r="K96" s="29">
        <f t="shared" si="38"/>
        <v>0</v>
      </c>
      <c r="L96" s="29">
        <f t="shared" si="39"/>
        <v>0</v>
      </c>
      <c r="M96" s="29">
        <f t="shared" si="40"/>
        <v>0</v>
      </c>
      <c r="N96" s="194">
        <f t="shared" si="41"/>
        <v>0</v>
      </c>
      <c r="O96" s="64">
        <f t="shared" si="50"/>
        <v>0</v>
      </c>
      <c r="P96" s="64">
        <f t="shared" si="50"/>
        <v>938.46333333333303</v>
      </c>
      <c r="Q96" s="64">
        <f t="shared" si="50"/>
        <v>0</v>
      </c>
      <c r="R96" s="64">
        <f t="shared" si="50"/>
        <v>339.18872727272725</v>
      </c>
      <c r="S96" s="64">
        <f t="shared" si="50"/>
        <v>313.8021586037969</v>
      </c>
      <c r="T96" s="206" t="str">
        <f t="shared" si="42"/>
        <v>-</v>
      </c>
      <c r="U96" s="29">
        <f t="shared" si="43"/>
        <v>0</v>
      </c>
      <c r="V96" s="29">
        <f t="shared" si="44"/>
        <v>0</v>
      </c>
      <c r="W96" s="29">
        <f t="shared" si="45"/>
        <v>0</v>
      </c>
      <c r="X96" s="29">
        <f t="shared" si="46"/>
        <v>0</v>
      </c>
      <c r="Y96" s="29">
        <f t="shared" si="47"/>
        <v>0</v>
      </c>
      <c r="Z96" s="194">
        <f t="shared" si="48"/>
        <v>0</v>
      </c>
    </row>
    <row r="97" spans="1:26" s="80" customFormat="1" x14ac:dyDescent="0.2">
      <c r="A97" s="82">
        <v>80</v>
      </c>
      <c r="B97" s="168" t="str">
        <f>'Revenue Data'!B88</f>
        <v>BGO</v>
      </c>
      <c r="C97" s="71">
        <f t="shared" si="49"/>
        <v>0</v>
      </c>
      <c r="D97" s="71">
        <f t="shared" si="49"/>
        <v>2.2727272727272724E-2</v>
      </c>
      <c r="E97" s="71">
        <f t="shared" si="49"/>
        <v>3.4090909090909088E-2</v>
      </c>
      <c r="F97" s="71">
        <f t="shared" si="49"/>
        <v>0.17045454545454547</v>
      </c>
      <c r="G97" s="71">
        <f t="shared" si="49"/>
        <v>0.77272727272727271</v>
      </c>
      <c r="H97" s="205">
        <f>IFERROR(VLOOKUP(B97,'Forecast Cnx @ Dest. Airport'!$B$5:$R$175,17,FALSE),0)</f>
        <v>0</v>
      </c>
      <c r="I97" s="29">
        <f t="shared" si="36"/>
        <v>0</v>
      </c>
      <c r="J97" s="29">
        <f t="shared" si="37"/>
        <v>0</v>
      </c>
      <c r="K97" s="29">
        <f t="shared" si="38"/>
        <v>0</v>
      </c>
      <c r="L97" s="29">
        <f t="shared" si="39"/>
        <v>0</v>
      </c>
      <c r="M97" s="29">
        <f t="shared" si="40"/>
        <v>0</v>
      </c>
      <c r="N97" s="194">
        <f t="shared" si="41"/>
        <v>0</v>
      </c>
      <c r="O97" s="64">
        <f t="shared" si="50"/>
        <v>108.97866666666664</v>
      </c>
      <c r="P97" s="64">
        <f t="shared" si="50"/>
        <v>2643.3275833333332</v>
      </c>
      <c r="Q97" s="64">
        <f t="shared" si="50"/>
        <v>2359.0699999999997</v>
      </c>
      <c r="R97" s="64">
        <f t="shared" si="50"/>
        <v>1356.1383014755197</v>
      </c>
      <c r="S97" s="64">
        <f t="shared" si="50"/>
        <v>422.34555555555545</v>
      </c>
      <c r="T97" s="206" t="str">
        <f t="shared" si="42"/>
        <v>-</v>
      </c>
      <c r="U97" s="29">
        <f t="shared" si="43"/>
        <v>0</v>
      </c>
      <c r="V97" s="29">
        <f t="shared" si="44"/>
        <v>0</v>
      </c>
      <c r="W97" s="29">
        <f t="shared" si="45"/>
        <v>0</v>
      </c>
      <c r="X97" s="29">
        <f t="shared" si="46"/>
        <v>0</v>
      </c>
      <c r="Y97" s="29">
        <f t="shared" si="47"/>
        <v>0</v>
      </c>
      <c r="Z97" s="194">
        <f t="shared" si="48"/>
        <v>0</v>
      </c>
    </row>
    <row r="98" spans="1:26" s="80" customFormat="1" x14ac:dyDescent="0.2">
      <c r="A98" s="168">
        <v>81</v>
      </c>
      <c r="B98" s="168" t="str">
        <f>'Revenue Data'!B89</f>
        <v>BGW</v>
      </c>
      <c r="C98" s="71">
        <f t="shared" ref="C98:G107" si="51">IFERROR(VLOOKUP($B98,FromChicagoFareList,C$8,FALSE),"-")</f>
        <v>0</v>
      </c>
      <c r="D98" s="71">
        <f t="shared" si="51"/>
        <v>0</v>
      </c>
      <c r="E98" s="71">
        <f t="shared" si="51"/>
        <v>2.6666666666666668E-2</v>
      </c>
      <c r="F98" s="71">
        <f t="shared" si="51"/>
        <v>0.04</v>
      </c>
      <c r="G98" s="71">
        <f t="shared" si="51"/>
        <v>0.93333333333333335</v>
      </c>
      <c r="H98" s="205">
        <f>IFERROR(VLOOKUP(B98,'Forecast Cnx @ Dest. Airport'!$B$5:$R$175,17,FALSE),0)</f>
        <v>0</v>
      </c>
      <c r="I98" s="29">
        <f t="shared" si="36"/>
        <v>0</v>
      </c>
      <c r="J98" s="29">
        <f t="shared" si="37"/>
        <v>0</v>
      </c>
      <c r="K98" s="29">
        <f t="shared" si="38"/>
        <v>0</v>
      </c>
      <c r="L98" s="29">
        <f t="shared" si="39"/>
        <v>0</v>
      </c>
      <c r="M98" s="29">
        <f t="shared" si="40"/>
        <v>0</v>
      </c>
      <c r="N98" s="194">
        <f t="shared" si="41"/>
        <v>0</v>
      </c>
      <c r="O98" s="64">
        <f t="shared" ref="O98:S107" si="52">IFERROR(VLOOKUP($B98,FromChicagoFareList,O$8,FALSE),"-")</f>
        <v>554.03109217171743</v>
      </c>
      <c r="P98" s="64">
        <f t="shared" si="52"/>
        <v>1546.3333333333333</v>
      </c>
      <c r="Q98" s="64">
        <f t="shared" si="52"/>
        <v>0</v>
      </c>
      <c r="R98" s="64">
        <f t="shared" si="52"/>
        <v>593.24</v>
      </c>
      <c r="S98" s="64">
        <f t="shared" si="52"/>
        <v>635.44529411764722</v>
      </c>
      <c r="T98" s="206" t="str">
        <f t="shared" si="42"/>
        <v>-</v>
      </c>
      <c r="U98" s="29">
        <f t="shared" si="43"/>
        <v>0</v>
      </c>
      <c r="V98" s="29">
        <f t="shared" si="44"/>
        <v>0</v>
      </c>
      <c r="W98" s="29">
        <f t="shared" si="45"/>
        <v>0</v>
      </c>
      <c r="X98" s="29">
        <f t="shared" si="46"/>
        <v>0</v>
      </c>
      <c r="Y98" s="29">
        <f t="shared" si="47"/>
        <v>0</v>
      </c>
      <c r="Z98" s="194">
        <f t="shared" si="48"/>
        <v>0</v>
      </c>
    </row>
    <row r="99" spans="1:26" s="80" customFormat="1" x14ac:dyDescent="0.2">
      <c r="A99" s="82">
        <v>82</v>
      </c>
      <c r="B99" s="168" t="str">
        <f>'Revenue Data'!B90</f>
        <v>BHE</v>
      </c>
      <c r="C99" s="71">
        <f t="shared" si="51"/>
        <v>0</v>
      </c>
      <c r="D99" s="71">
        <f t="shared" si="51"/>
        <v>1</v>
      </c>
      <c r="E99" s="71">
        <f t="shared" si="51"/>
        <v>0</v>
      </c>
      <c r="F99" s="71">
        <f t="shared" si="51"/>
        <v>0</v>
      </c>
      <c r="G99" s="71">
        <f t="shared" si="51"/>
        <v>0</v>
      </c>
      <c r="H99" s="205">
        <f>IFERROR(VLOOKUP(B99,'Forecast Cnx @ Dest. Airport'!$B$5:$R$175,17,FALSE),0)</f>
        <v>0</v>
      </c>
      <c r="I99" s="29">
        <f t="shared" si="36"/>
        <v>0</v>
      </c>
      <c r="J99" s="29">
        <f t="shared" si="37"/>
        <v>0</v>
      </c>
      <c r="K99" s="29">
        <f t="shared" si="38"/>
        <v>0</v>
      </c>
      <c r="L99" s="29">
        <f t="shared" si="39"/>
        <v>0</v>
      </c>
      <c r="M99" s="29">
        <f t="shared" si="40"/>
        <v>0</v>
      </c>
      <c r="N99" s="194">
        <f t="shared" si="41"/>
        <v>0</v>
      </c>
      <c r="O99" s="64">
        <f t="shared" si="52"/>
        <v>1698.526882063881</v>
      </c>
      <c r="P99" s="64">
        <f t="shared" si="52"/>
        <v>4398.2942443259344</v>
      </c>
      <c r="Q99" s="64">
        <f t="shared" si="52"/>
        <v>3928.45</v>
      </c>
      <c r="R99" s="64">
        <f t="shared" si="52"/>
        <v>892.55729810706873</v>
      </c>
      <c r="S99" s="64">
        <f t="shared" si="52"/>
        <v>900.93201481247354</v>
      </c>
      <c r="T99" s="206" t="str">
        <f t="shared" si="42"/>
        <v>-</v>
      </c>
      <c r="U99" s="29">
        <f t="shared" si="43"/>
        <v>0</v>
      </c>
      <c r="V99" s="29">
        <f t="shared" si="44"/>
        <v>0</v>
      </c>
      <c r="W99" s="29">
        <f t="shared" si="45"/>
        <v>0</v>
      </c>
      <c r="X99" s="29">
        <f t="shared" si="46"/>
        <v>0</v>
      </c>
      <c r="Y99" s="29">
        <f t="shared" si="47"/>
        <v>0</v>
      </c>
      <c r="Z99" s="194">
        <f t="shared" si="48"/>
        <v>0</v>
      </c>
    </row>
    <row r="100" spans="1:26" s="80" customFormat="1" x14ac:dyDescent="0.2">
      <c r="A100" s="82">
        <v>83</v>
      </c>
      <c r="B100" s="168" t="str">
        <f>'Revenue Data'!B91</f>
        <v>BHU</v>
      </c>
      <c r="C100" s="71">
        <f t="shared" si="51"/>
        <v>0</v>
      </c>
      <c r="D100" s="71">
        <f t="shared" si="51"/>
        <v>0</v>
      </c>
      <c r="E100" s="71">
        <f t="shared" si="51"/>
        <v>0</v>
      </c>
      <c r="F100" s="71">
        <f t="shared" si="51"/>
        <v>0</v>
      </c>
      <c r="G100" s="71">
        <f t="shared" si="51"/>
        <v>1</v>
      </c>
      <c r="H100" s="205">
        <f>IFERROR(VLOOKUP(B100,'Forecast Cnx @ Dest. Airport'!$B$5:$R$175,17,FALSE),0)</f>
        <v>0</v>
      </c>
      <c r="I100" s="29">
        <f t="shared" si="36"/>
        <v>0</v>
      </c>
      <c r="J100" s="29">
        <f t="shared" si="37"/>
        <v>0</v>
      </c>
      <c r="K100" s="29">
        <f t="shared" si="38"/>
        <v>0</v>
      </c>
      <c r="L100" s="29">
        <f t="shared" si="39"/>
        <v>0</v>
      </c>
      <c r="M100" s="29">
        <f t="shared" si="40"/>
        <v>0</v>
      </c>
      <c r="N100" s="194">
        <f t="shared" si="41"/>
        <v>0</v>
      </c>
      <c r="O100" s="64">
        <f t="shared" si="52"/>
        <v>2082.882470147712</v>
      </c>
      <c r="P100" s="64">
        <f t="shared" si="52"/>
        <v>3016.4927961739277</v>
      </c>
      <c r="Q100" s="64">
        <f t="shared" si="52"/>
        <v>1196.2058666666669</v>
      </c>
      <c r="R100" s="64">
        <f t="shared" si="52"/>
        <v>876.53451082184461</v>
      </c>
      <c r="S100" s="64">
        <f t="shared" si="52"/>
        <v>614.11049720659923</v>
      </c>
      <c r="T100" s="206" t="str">
        <f t="shared" si="42"/>
        <v>-</v>
      </c>
      <c r="U100" s="29">
        <f t="shared" si="43"/>
        <v>0</v>
      </c>
      <c r="V100" s="29">
        <f t="shared" si="44"/>
        <v>0</v>
      </c>
      <c r="W100" s="29">
        <f t="shared" si="45"/>
        <v>0</v>
      </c>
      <c r="X100" s="29">
        <f t="shared" si="46"/>
        <v>0</v>
      </c>
      <c r="Y100" s="29">
        <f t="shared" si="47"/>
        <v>0</v>
      </c>
      <c r="Z100" s="194">
        <f t="shared" si="48"/>
        <v>0</v>
      </c>
    </row>
    <row r="101" spans="1:26" s="80" customFormat="1" x14ac:dyDescent="0.2">
      <c r="A101" s="82">
        <v>84</v>
      </c>
      <c r="B101" s="168" t="str">
        <f>'Revenue Data'!B92</f>
        <v>BHX</v>
      </c>
      <c r="C101" s="71">
        <f t="shared" si="51"/>
        <v>0.23348017621145375</v>
      </c>
      <c r="D101" s="71">
        <f t="shared" si="51"/>
        <v>6.1674008810572702E-2</v>
      </c>
      <c r="E101" s="71">
        <f t="shared" si="51"/>
        <v>1.7621145374449341E-2</v>
      </c>
      <c r="F101" s="71">
        <f t="shared" si="51"/>
        <v>0.13656387665198239</v>
      </c>
      <c r="G101" s="71">
        <f t="shared" si="51"/>
        <v>0.5506607929515418</v>
      </c>
      <c r="H101" s="205">
        <f>IFERROR(VLOOKUP(B101,'Forecast Cnx @ Dest. Airport'!$B$5:$R$175,17,FALSE),0)</f>
        <v>0</v>
      </c>
      <c r="I101" s="29">
        <f t="shared" si="36"/>
        <v>0</v>
      </c>
      <c r="J101" s="29">
        <f t="shared" si="37"/>
        <v>0</v>
      </c>
      <c r="K101" s="29">
        <f t="shared" si="38"/>
        <v>0</v>
      </c>
      <c r="L101" s="29">
        <f t="shared" si="39"/>
        <v>0</v>
      </c>
      <c r="M101" s="29">
        <f t="shared" si="40"/>
        <v>0</v>
      </c>
      <c r="N101" s="194">
        <f t="shared" si="41"/>
        <v>0</v>
      </c>
      <c r="O101" s="64">
        <f t="shared" si="52"/>
        <v>151.13099017384721</v>
      </c>
      <c r="P101" s="64">
        <f t="shared" si="52"/>
        <v>2302.4892666666665</v>
      </c>
      <c r="Q101" s="64">
        <f t="shared" si="52"/>
        <v>1080.3992954434091</v>
      </c>
      <c r="R101" s="64">
        <f t="shared" si="52"/>
        <v>754.34893939393919</v>
      </c>
      <c r="S101" s="64">
        <f t="shared" si="52"/>
        <v>359.81710021952063</v>
      </c>
      <c r="T101" s="206" t="str">
        <f t="shared" si="42"/>
        <v>-</v>
      </c>
      <c r="U101" s="29">
        <f t="shared" si="43"/>
        <v>0</v>
      </c>
      <c r="V101" s="29">
        <f t="shared" si="44"/>
        <v>0</v>
      </c>
      <c r="W101" s="29">
        <f t="shared" si="45"/>
        <v>0</v>
      </c>
      <c r="X101" s="29">
        <f t="shared" si="46"/>
        <v>0</v>
      </c>
      <c r="Y101" s="29">
        <f t="shared" si="47"/>
        <v>0</v>
      </c>
      <c r="Z101" s="194">
        <f t="shared" si="48"/>
        <v>0</v>
      </c>
    </row>
    <row r="102" spans="1:26" s="80" customFormat="1" x14ac:dyDescent="0.2">
      <c r="A102" s="168">
        <v>85</v>
      </c>
      <c r="B102" s="168" t="str">
        <f>'Revenue Data'!B93</f>
        <v>BHZ</v>
      </c>
      <c r="C102" s="71">
        <f t="shared" si="51"/>
        <v>2.2123893805309734E-2</v>
      </c>
      <c r="D102" s="71">
        <f t="shared" si="51"/>
        <v>8.8495575221238951E-2</v>
      </c>
      <c r="E102" s="71">
        <f t="shared" si="51"/>
        <v>1.7699115044247787E-2</v>
      </c>
      <c r="F102" s="71">
        <f t="shared" si="51"/>
        <v>0.19911504424778764</v>
      </c>
      <c r="G102" s="71">
        <f t="shared" si="51"/>
        <v>0.67256637168141598</v>
      </c>
      <c r="H102" s="205">
        <f>IFERROR(VLOOKUP(B102,'Forecast Cnx @ Dest. Airport'!$B$5:$R$175,17,FALSE),0)</f>
        <v>0</v>
      </c>
      <c r="I102" s="29">
        <f t="shared" si="36"/>
        <v>0</v>
      </c>
      <c r="J102" s="29">
        <f t="shared" si="37"/>
        <v>0</v>
      </c>
      <c r="K102" s="29">
        <f t="shared" si="38"/>
        <v>0</v>
      </c>
      <c r="L102" s="29">
        <f t="shared" si="39"/>
        <v>0</v>
      </c>
      <c r="M102" s="29">
        <f t="shared" si="40"/>
        <v>0</v>
      </c>
      <c r="N102" s="194">
        <f t="shared" si="41"/>
        <v>0</v>
      </c>
      <c r="O102" s="64">
        <f t="shared" si="52"/>
        <v>4877.18300441886</v>
      </c>
      <c r="P102" s="64">
        <f t="shared" si="52"/>
        <v>2943.5751666666652</v>
      </c>
      <c r="Q102" s="64">
        <f t="shared" si="52"/>
        <v>1379</v>
      </c>
      <c r="R102" s="64">
        <f t="shared" si="52"/>
        <v>1527.250229729731</v>
      </c>
      <c r="S102" s="64">
        <f t="shared" si="52"/>
        <v>736.75803888888856</v>
      </c>
      <c r="T102" s="206" t="str">
        <f t="shared" si="42"/>
        <v>-</v>
      </c>
      <c r="U102" s="29">
        <f t="shared" si="43"/>
        <v>0</v>
      </c>
      <c r="V102" s="29">
        <f t="shared" si="44"/>
        <v>0</v>
      </c>
      <c r="W102" s="29">
        <f t="shared" si="45"/>
        <v>0</v>
      </c>
      <c r="X102" s="29">
        <f t="shared" si="46"/>
        <v>0</v>
      </c>
      <c r="Y102" s="29">
        <f t="shared" si="47"/>
        <v>0</v>
      </c>
      <c r="Z102" s="194">
        <f t="shared" si="48"/>
        <v>0</v>
      </c>
    </row>
    <row r="103" spans="1:26" s="80" customFormat="1" x14ac:dyDescent="0.2">
      <c r="A103" s="82">
        <v>86</v>
      </c>
      <c r="B103" s="168" t="str">
        <f>'Revenue Data'!B94</f>
        <v>BIO</v>
      </c>
      <c r="C103" s="71">
        <f t="shared" si="51"/>
        <v>3.0303030303030314E-2</v>
      </c>
      <c r="D103" s="71">
        <f t="shared" si="51"/>
        <v>0.12727272727272732</v>
      </c>
      <c r="E103" s="71">
        <f t="shared" si="51"/>
        <v>3.0303030303030314E-2</v>
      </c>
      <c r="F103" s="71">
        <f t="shared" si="51"/>
        <v>0.16969696969696971</v>
      </c>
      <c r="G103" s="71">
        <f t="shared" si="51"/>
        <v>0.64242424242424245</v>
      </c>
      <c r="H103" s="205">
        <f>IFERROR(VLOOKUP(B103,'Forecast Cnx @ Dest. Airport'!$B$5:$R$175,17,FALSE),0)</f>
        <v>0</v>
      </c>
      <c r="I103" s="29">
        <f t="shared" si="36"/>
        <v>0</v>
      </c>
      <c r="J103" s="29">
        <f t="shared" si="37"/>
        <v>0</v>
      </c>
      <c r="K103" s="29">
        <f t="shared" si="38"/>
        <v>0</v>
      </c>
      <c r="L103" s="29">
        <f t="shared" si="39"/>
        <v>0</v>
      </c>
      <c r="M103" s="29">
        <f t="shared" si="40"/>
        <v>0</v>
      </c>
      <c r="N103" s="194">
        <f t="shared" si="41"/>
        <v>0</v>
      </c>
      <c r="O103" s="64">
        <f t="shared" si="52"/>
        <v>1577.8969800457098</v>
      </c>
      <c r="P103" s="64">
        <f t="shared" si="52"/>
        <v>2401.6075000000001</v>
      </c>
      <c r="Q103" s="64">
        <f t="shared" si="52"/>
        <v>2042.8507142857147</v>
      </c>
      <c r="R103" s="64">
        <f t="shared" si="52"/>
        <v>1358.82</v>
      </c>
      <c r="S103" s="64">
        <f t="shared" si="52"/>
        <v>300.71821367521352</v>
      </c>
      <c r="T103" s="206" t="str">
        <f t="shared" si="42"/>
        <v>-</v>
      </c>
      <c r="U103" s="29">
        <f t="shared" si="43"/>
        <v>0</v>
      </c>
      <c r="V103" s="29">
        <f t="shared" si="44"/>
        <v>0</v>
      </c>
      <c r="W103" s="29">
        <f t="shared" si="45"/>
        <v>0</v>
      </c>
      <c r="X103" s="29">
        <f t="shared" si="46"/>
        <v>0</v>
      </c>
      <c r="Y103" s="29">
        <f t="shared" si="47"/>
        <v>0</v>
      </c>
      <c r="Z103" s="194">
        <f t="shared" si="48"/>
        <v>0</v>
      </c>
    </row>
    <row r="104" spans="1:26" s="80" customFormat="1" x14ac:dyDescent="0.2">
      <c r="A104" s="82">
        <v>87</v>
      </c>
      <c r="B104" s="168" t="str">
        <f>'Revenue Data'!B95</f>
        <v>BJL</v>
      </c>
      <c r="C104" s="71">
        <f t="shared" si="51"/>
        <v>0</v>
      </c>
      <c r="D104" s="71">
        <f t="shared" si="51"/>
        <v>0</v>
      </c>
      <c r="E104" s="71">
        <f t="shared" si="51"/>
        <v>0</v>
      </c>
      <c r="F104" s="71">
        <f t="shared" si="51"/>
        <v>0.5</v>
      </c>
      <c r="G104" s="71">
        <f t="shared" si="51"/>
        <v>0.5</v>
      </c>
      <c r="H104" s="205">
        <f>IFERROR(VLOOKUP(B104,'Forecast Cnx @ Dest. Airport'!$B$5:$R$175,17,FALSE),0)</f>
        <v>0</v>
      </c>
      <c r="I104" s="29">
        <f t="shared" si="36"/>
        <v>0</v>
      </c>
      <c r="J104" s="29">
        <f t="shared" si="37"/>
        <v>0</v>
      </c>
      <c r="K104" s="29">
        <f t="shared" si="38"/>
        <v>0</v>
      </c>
      <c r="L104" s="29">
        <f t="shared" si="39"/>
        <v>0</v>
      </c>
      <c r="M104" s="29">
        <f t="shared" si="40"/>
        <v>0</v>
      </c>
      <c r="N104" s="194">
        <f t="shared" si="41"/>
        <v>0</v>
      </c>
      <c r="O104" s="64">
        <f t="shared" si="52"/>
        <v>0</v>
      </c>
      <c r="P104" s="64">
        <f t="shared" si="52"/>
        <v>0</v>
      </c>
      <c r="Q104" s="64">
        <f t="shared" si="52"/>
        <v>0</v>
      </c>
      <c r="R104" s="64">
        <f t="shared" si="52"/>
        <v>446.14357142857148</v>
      </c>
      <c r="S104" s="64">
        <f t="shared" si="52"/>
        <v>721.84666666666669</v>
      </c>
      <c r="T104" s="206" t="str">
        <f t="shared" si="42"/>
        <v>-</v>
      </c>
      <c r="U104" s="29">
        <f t="shared" si="43"/>
        <v>0</v>
      </c>
      <c r="V104" s="29">
        <f t="shared" si="44"/>
        <v>0</v>
      </c>
      <c r="W104" s="29">
        <f t="shared" si="45"/>
        <v>0</v>
      </c>
      <c r="X104" s="29">
        <f t="shared" si="46"/>
        <v>0</v>
      </c>
      <c r="Y104" s="29">
        <f t="shared" si="47"/>
        <v>0</v>
      </c>
      <c r="Z104" s="194">
        <f t="shared" si="48"/>
        <v>0</v>
      </c>
    </row>
    <row r="105" spans="1:26" s="80" customFormat="1" x14ac:dyDescent="0.2">
      <c r="A105" s="82">
        <v>88</v>
      </c>
      <c r="B105" s="168" t="str">
        <f>'Revenue Data'!B96</f>
        <v>BJM</v>
      </c>
      <c r="C105" s="71">
        <f t="shared" si="51"/>
        <v>0</v>
      </c>
      <c r="D105" s="71">
        <f t="shared" si="51"/>
        <v>0</v>
      </c>
      <c r="E105" s="71">
        <f t="shared" si="51"/>
        <v>0</v>
      </c>
      <c r="F105" s="71">
        <f t="shared" si="51"/>
        <v>0</v>
      </c>
      <c r="G105" s="71">
        <f t="shared" si="51"/>
        <v>1</v>
      </c>
      <c r="H105" s="205">
        <f>IFERROR(VLOOKUP(B105,'Forecast Cnx @ Dest. Airport'!$B$5:$R$175,17,FALSE),0)</f>
        <v>0</v>
      </c>
      <c r="I105" s="29">
        <f t="shared" si="36"/>
        <v>0</v>
      </c>
      <c r="J105" s="29">
        <f t="shared" si="37"/>
        <v>0</v>
      </c>
      <c r="K105" s="29">
        <f t="shared" si="38"/>
        <v>0</v>
      </c>
      <c r="L105" s="29">
        <f t="shared" si="39"/>
        <v>0</v>
      </c>
      <c r="M105" s="29">
        <f t="shared" si="40"/>
        <v>0</v>
      </c>
      <c r="N105" s="194">
        <f t="shared" si="41"/>
        <v>0</v>
      </c>
      <c r="O105" s="64">
        <f t="shared" si="52"/>
        <v>0</v>
      </c>
      <c r="P105" s="64">
        <f t="shared" si="52"/>
        <v>0</v>
      </c>
      <c r="Q105" s="64">
        <f t="shared" si="52"/>
        <v>0</v>
      </c>
      <c r="R105" s="64">
        <f t="shared" si="52"/>
        <v>0</v>
      </c>
      <c r="S105" s="64">
        <f t="shared" si="52"/>
        <v>0</v>
      </c>
      <c r="T105" s="206" t="str">
        <f t="shared" si="42"/>
        <v>-</v>
      </c>
      <c r="U105" s="29">
        <f t="shared" si="43"/>
        <v>0</v>
      </c>
      <c r="V105" s="29">
        <f t="shared" si="44"/>
        <v>0</v>
      </c>
      <c r="W105" s="29">
        <f t="shared" si="45"/>
        <v>0</v>
      </c>
      <c r="X105" s="29">
        <f t="shared" si="46"/>
        <v>0</v>
      </c>
      <c r="Y105" s="29">
        <f t="shared" si="47"/>
        <v>0</v>
      </c>
      <c r="Z105" s="194">
        <f t="shared" si="48"/>
        <v>0</v>
      </c>
    </row>
    <row r="106" spans="1:26" s="80" customFormat="1" x14ac:dyDescent="0.2">
      <c r="A106" s="168">
        <v>89</v>
      </c>
      <c r="B106" s="168" t="str">
        <f>'Revenue Data'!B97</f>
        <v>BJS</v>
      </c>
      <c r="C106" s="71">
        <f t="shared" si="51"/>
        <v>8.0903790087463553E-2</v>
      </c>
      <c r="D106" s="71">
        <f t="shared" si="51"/>
        <v>7.4708454810495636E-2</v>
      </c>
      <c r="E106" s="71">
        <f t="shared" si="51"/>
        <v>1.7128279883381923E-2</v>
      </c>
      <c r="F106" s="71">
        <f t="shared" si="51"/>
        <v>0.27478134110787167</v>
      </c>
      <c r="G106" s="71">
        <f t="shared" si="51"/>
        <v>0.55247813411078706</v>
      </c>
      <c r="H106" s="205">
        <f>IFERROR(VLOOKUP(B106,'Forecast Cnx @ Dest. Airport'!$B$5:$R$175,17,FALSE),0)</f>
        <v>0</v>
      </c>
      <c r="I106" s="29">
        <f t="shared" si="36"/>
        <v>0</v>
      </c>
      <c r="J106" s="29">
        <f t="shared" si="37"/>
        <v>0</v>
      </c>
      <c r="K106" s="29">
        <f t="shared" si="38"/>
        <v>0</v>
      </c>
      <c r="L106" s="29">
        <f t="shared" si="39"/>
        <v>0</v>
      </c>
      <c r="M106" s="29">
        <f t="shared" si="40"/>
        <v>0</v>
      </c>
      <c r="N106" s="194">
        <f t="shared" si="41"/>
        <v>0</v>
      </c>
      <c r="O106" s="64">
        <f t="shared" si="52"/>
        <v>4001.2823587236203</v>
      </c>
      <c r="P106" s="64">
        <f t="shared" si="52"/>
        <v>5217.8499154887495</v>
      </c>
      <c r="Q106" s="64">
        <f t="shared" si="52"/>
        <v>1772.7755957446811</v>
      </c>
      <c r="R106" s="64">
        <f t="shared" si="52"/>
        <v>1091.4648992322557</v>
      </c>
      <c r="S106" s="64">
        <f t="shared" si="52"/>
        <v>519.46701439634842</v>
      </c>
      <c r="T106" s="206" t="str">
        <f t="shared" si="42"/>
        <v>-</v>
      </c>
      <c r="U106" s="29">
        <f t="shared" si="43"/>
        <v>0</v>
      </c>
      <c r="V106" s="29">
        <f t="shared" si="44"/>
        <v>0</v>
      </c>
      <c r="W106" s="29">
        <f t="shared" si="45"/>
        <v>0</v>
      </c>
      <c r="X106" s="29">
        <f t="shared" si="46"/>
        <v>0</v>
      </c>
      <c r="Y106" s="29">
        <f t="shared" si="47"/>
        <v>0</v>
      </c>
      <c r="Z106" s="194">
        <f t="shared" si="48"/>
        <v>0</v>
      </c>
    </row>
    <row r="107" spans="1:26" s="80" customFormat="1" x14ac:dyDescent="0.2">
      <c r="A107" s="82">
        <v>90</v>
      </c>
      <c r="B107" s="168" t="str">
        <f>'Revenue Data'!B98</f>
        <v>BJX</v>
      </c>
      <c r="C107" s="71">
        <f t="shared" si="51"/>
        <v>7.3896681491618196E-2</v>
      </c>
      <c r="D107" s="71">
        <f t="shared" si="51"/>
        <v>2.0526855969893948E-3</v>
      </c>
      <c r="E107" s="71">
        <f t="shared" si="51"/>
        <v>2.2237427300718437E-2</v>
      </c>
      <c r="F107" s="71">
        <f t="shared" si="51"/>
        <v>0.2754019842627437</v>
      </c>
      <c r="G107" s="71">
        <f t="shared" si="51"/>
        <v>0.62641122134793026</v>
      </c>
      <c r="H107" s="205">
        <f>IFERROR(VLOOKUP(B107,'Forecast Cnx @ Dest. Airport'!$B$5:$R$175,17,FALSE),0)</f>
        <v>0</v>
      </c>
      <c r="I107" s="29">
        <f t="shared" si="36"/>
        <v>0</v>
      </c>
      <c r="J107" s="29">
        <f t="shared" si="37"/>
        <v>0</v>
      </c>
      <c r="K107" s="29">
        <f t="shared" si="38"/>
        <v>0</v>
      </c>
      <c r="L107" s="29">
        <f t="shared" si="39"/>
        <v>0</v>
      </c>
      <c r="M107" s="29">
        <f t="shared" si="40"/>
        <v>0</v>
      </c>
      <c r="N107" s="194">
        <f t="shared" si="41"/>
        <v>0</v>
      </c>
      <c r="O107" s="64">
        <f t="shared" si="52"/>
        <v>175.77437297858384</v>
      </c>
      <c r="P107" s="64">
        <f t="shared" si="52"/>
        <v>448.59999999999991</v>
      </c>
      <c r="Q107" s="64">
        <f t="shared" si="52"/>
        <v>596.54374999999993</v>
      </c>
      <c r="R107" s="64">
        <f t="shared" si="52"/>
        <v>175.77430269187064</v>
      </c>
      <c r="S107" s="64">
        <f t="shared" si="52"/>
        <v>230.68472400915348</v>
      </c>
      <c r="T107" s="206" t="str">
        <f t="shared" si="42"/>
        <v>-</v>
      </c>
      <c r="U107" s="29">
        <f t="shared" si="43"/>
        <v>0</v>
      </c>
      <c r="V107" s="29">
        <f t="shared" si="44"/>
        <v>0</v>
      </c>
      <c r="W107" s="29">
        <f t="shared" si="45"/>
        <v>0</v>
      </c>
      <c r="X107" s="29">
        <f t="shared" si="46"/>
        <v>0</v>
      </c>
      <c r="Y107" s="29">
        <f t="shared" si="47"/>
        <v>0</v>
      </c>
      <c r="Z107" s="194">
        <f t="shared" si="48"/>
        <v>0</v>
      </c>
    </row>
    <row r="108" spans="1:26" s="80" customFormat="1" x14ac:dyDescent="0.2">
      <c r="A108" s="82">
        <v>91</v>
      </c>
      <c r="B108" s="168" t="str">
        <f>'Revenue Data'!B99</f>
        <v>BKI</v>
      </c>
      <c r="C108" s="71">
        <f t="shared" ref="C108:G117" si="53">IFERROR(VLOOKUP($B108,FromChicagoFareList,C$8,FALSE),"-")</f>
        <v>0</v>
      </c>
      <c r="D108" s="71">
        <f t="shared" si="53"/>
        <v>0</v>
      </c>
      <c r="E108" s="71">
        <f t="shared" si="53"/>
        <v>0</v>
      </c>
      <c r="F108" s="71">
        <f t="shared" si="53"/>
        <v>0.22222222222222224</v>
      </c>
      <c r="G108" s="71">
        <f t="shared" si="53"/>
        <v>0.77777777777777779</v>
      </c>
      <c r="H108" s="205">
        <f>IFERROR(VLOOKUP(B108,'Forecast Cnx @ Dest. Airport'!$B$5:$R$175,17,FALSE),0)</f>
        <v>0</v>
      </c>
      <c r="I108" s="29">
        <f t="shared" si="36"/>
        <v>0</v>
      </c>
      <c r="J108" s="29">
        <f t="shared" si="37"/>
        <v>0</v>
      </c>
      <c r="K108" s="29">
        <f t="shared" si="38"/>
        <v>0</v>
      </c>
      <c r="L108" s="29">
        <f t="shared" si="39"/>
        <v>0</v>
      </c>
      <c r="M108" s="29">
        <f t="shared" si="40"/>
        <v>0</v>
      </c>
      <c r="N108" s="194">
        <f t="shared" si="41"/>
        <v>0</v>
      </c>
      <c r="O108" s="64">
        <f t="shared" ref="O108:S117" si="54">IFERROR(VLOOKUP($B108,FromChicagoFareList,O$8,FALSE),"-")</f>
        <v>0</v>
      </c>
      <c r="P108" s="64">
        <f t="shared" si="54"/>
        <v>4527.8976373626365</v>
      </c>
      <c r="Q108" s="64">
        <f t="shared" si="54"/>
        <v>0</v>
      </c>
      <c r="R108" s="64">
        <f t="shared" si="54"/>
        <v>2698.752857142857</v>
      </c>
      <c r="S108" s="64">
        <f t="shared" si="54"/>
        <v>573.5757142857143</v>
      </c>
      <c r="T108" s="206" t="str">
        <f t="shared" si="42"/>
        <v>-</v>
      </c>
      <c r="U108" s="29">
        <f t="shared" si="43"/>
        <v>0</v>
      </c>
      <c r="V108" s="29">
        <f t="shared" si="44"/>
        <v>0</v>
      </c>
      <c r="W108" s="29">
        <f t="shared" si="45"/>
        <v>0</v>
      </c>
      <c r="X108" s="29">
        <f t="shared" si="46"/>
        <v>0</v>
      </c>
      <c r="Y108" s="29">
        <f t="shared" si="47"/>
        <v>0</v>
      </c>
      <c r="Z108" s="194">
        <f t="shared" si="48"/>
        <v>0</v>
      </c>
    </row>
    <row r="109" spans="1:26" s="80" customFormat="1" x14ac:dyDescent="0.2">
      <c r="A109" s="82">
        <v>92</v>
      </c>
      <c r="B109" s="168" t="str">
        <f>'Revenue Data'!B100</f>
        <v>BKK</v>
      </c>
      <c r="C109" s="71">
        <f t="shared" si="53"/>
        <v>2.1382396817503733E-2</v>
      </c>
      <c r="D109" s="71">
        <f t="shared" si="53"/>
        <v>7.906514172053708E-2</v>
      </c>
      <c r="E109" s="71">
        <f t="shared" si="53"/>
        <v>7.9562406762804586E-3</v>
      </c>
      <c r="F109" s="71">
        <f t="shared" si="53"/>
        <v>0.2103431128791646</v>
      </c>
      <c r="G109" s="71">
        <f t="shared" si="53"/>
        <v>0.68125310790651405</v>
      </c>
      <c r="H109" s="205">
        <f>IFERROR(VLOOKUP(B109,'Forecast Cnx @ Dest. Airport'!$B$5:$R$175,17,FALSE),0)</f>
        <v>0</v>
      </c>
      <c r="I109" s="29">
        <f t="shared" si="36"/>
        <v>0</v>
      </c>
      <c r="J109" s="29">
        <f t="shared" si="37"/>
        <v>0</v>
      </c>
      <c r="K109" s="29">
        <f t="shared" si="38"/>
        <v>0</v>
      </c>
      <c r="L109" s="29">
        <f t="shared" si="39"/>
        <v>0</v>
      </c>
      <c r="M109" s="29">
        <f t="shared" si="40"/>
        <v>0</v>
      </c>
      <c r="N109" s="194">
        <f t="shared" si="41"/>
        <v>0</v>
      </c>
      <c r="O109" s="64">
        <f t="shared" si="54"/>
        <v>4613.9140972222231</v>
      </c>
      <c r="P109" s="64">
        <f t="shared" si="54"/>
        <v>4011.1099933742621</v>
      </c>
      <c r="Q109" s="64">
        <f t="shared" si="54"/>
        <v>1459.5335714285711</v>
      </c>
      <c r="R109" s="64">
        <f t="shared" si="54"/>
        <v>1168.2451334314771</v>
      </c>
      <c r="S109" s="64">
        <f t="shared" si="54"/>
        <v>556.18390239930739</v>
      </c>
      <c r="T109" s="206" t="str">
        <f t="shared" si="42"/>
        <v>-</v>
      </c>
      <c r="U109" s="29">
        <f t="shared" si="43"/>
        <v>0</v>
      </c>
      <c r="V109" s="29">
        <f t="shared" si="44"/>
        <v>0</v>
      </c>
      <c r="W109" s="29">
        <f t="shared" si="45"/>
        <v>0</v>
      </c>
      <c r="X109" s="29">
        <f t="shared" si="46"/>
        <v>0</v>
      </c>
      <c r="Y109" s="29">
        <f t="shared" si="47"/>
        <v>0</v>
      </c>
      <c r="Z109" s="194">
        <f t="shared" si="48"/>
        <v>0</v>
      </c>
    </row>
    <row r="110" spans="1:26" s="80" customFormat="1" x14ac:dyDescent="0.2">
      <c r="A110" s="168">
        <v>93</v>
      </c>
      <c r="B110" s="168" t="str">
        <f>'Revenue Data'!B101</f>
        <v>BKO</v>
      </c>
      <c r="C110" s="71">
        <f t="shared" si="53"/>
        <v>0</v>
      </c>
      <c r="D110" s="71">
        <f t="shared" si="53"/>
        <v>0</v>
      </c>
      <c r="E110" s="71">
        <f t="shared" si="53"/>
        <v>0</v>
      </c>
      <c r="F110" s="71">
        <f t="shared" si="53"/>
        <v>0</v>
      </c>
      <c r="G110" s="71">
        <f t="shared" si="53"/>
        <v>1</v>
      </c>
      <c r="H110" s="205">
        <f>IFERROR(VLOOKUP(B110,'Forecast Cnx @ Dest. Airport'!$B$5:$R$175,17,FALSE),0)</f>
        <v>0</v>
      </c>
      <c r="I110" s="29">
        <f t="shared" si="36"/>
        <v>0</v>
      </c>
      <c r="J110" s="29">
        <f t="shared" si="37"/>
        <v>0</v>
      </c>
      <c r="K110" s="29">
        <f t="shared" si="38"/>
        <v>0</v>
      </c>
      <c r="L110" s="29">
        <f t="shared" si="39"/>
        <v>0</v>
      </c>
      <c r="M110" s="29">
        <f t="shared" si="40"/>
        <v>0</v>
      </c>
      <c r="N110" s="194">
        <f t="shared" si="41"/>
        <v>0</v>
      </c>
      <c r="O110" s="64">
        <f t="shared" si="54"/>
        <v>0</v>
      </c>
      <c r="P110" s="64">
        <f t="shared" si="54"/>
        <v>0</v>
      </c>
      <c r="Q110" s="64">
        <f t="shared" si="54"/>
        <v>0</v>
      </c>
      <c r="R110" s="64">
        <f t="shared" si="54"/>
        <v>0</v>
      </c>
      <c r="S110" s="64">
        <f t="shared" si="54"/>
        <v>553.62400000000002</v>
      </c>
      <c r="T110" s="206" t="str">
        <f t="shared" si="42"/>
        <v>-</v>
      </c>
      <c r="U110" s="29">
        <f t="shared" si="43"/>
        <v>0</v>
      </c>
      <c r="V110" s="29">
        <f t="shared" si="44"/>
        <v>0</v>
      </c>
      <c r="W110" s="29">
        <f t="shared" si="45"/>
        <v>0</v>
      </c>
      <c r="X110" s="29">
        <f t="shared" si="46"/>
        <v>0</v>
      </c>
      <c r="Y110" s="29">
        <f t="shared" si="47"/>
        <v>0</v>
      </c>
      <c r="Z110" s="194">
        <f t="shared" si="48"/>
        <v>0</v>
      </c>
    </row>
    <row r="111" spans="1:26" s="80" customFormat="1" x14ac:dyDescent="0.2">
      <c r="A111" s="82">
        <v>94</v>
      </c>
      <c r="B111" s="168" t="str">
        <f>'Revenue Data'!B102</f>
        <v>BLA</v>
      </c>
      <c r="C111" s="71">
        <f t="shared" si="53"/>
        <v>0</v>
      </c>
      <c r="D111" s="71">
        <f t="shared" si="53"/>
        <v>0</v>
      </c>
      <c r="E111" s="71">
        <f t="shared" si="53"/>
        <v>0</v>
      </c>
      <c r="F111" s="71">
        <f t="shared" si="53"/>
        <v>0</v>
      </c>
      <c r="G111" s="71">
        <f t="shared" si="53"/>
        <v>1</v>
      </c>
      <c r="H111" s="205">
        <f>IFERROR(VLOOKUP(B111,'Forecast Cnx @ Dest. Airport'!$B$5:$R$175,17,FALSE),0)</f>
        <v>0</v>
      </c>
      <c r="I111" s="29">
        <f t="shared" si="36"/>
        <v>0</v>
      </c>
      <c r="J111" s="29">
        <f t="shared" si="37"/>
        <v>0</v>
      </c>
      <c r="K111" s="29">
        <f t="shared" si="38"/>
        <v>0</v>
      </c>
      <c r="L111" s="29">
        <f t="shared" si="39"/>
        <v>0</v>
      </c>
      <c r="M111" s="29">
        <f t="shared" si="40"/>
        <v>0</v>
      </c>
      <c r="N111" s="194">
        <f t="shared" si="41"/>
        <v>0</v>
      </c>
      <c r="O111" s="64">
        <f t="shared" si="54"/>
        <v>0</v>
      </c>
      <c r="P111" s="64">
        <f t="shared" si="54"/>
        <v>1859.9050799999989</v>
      </c>
      <c r="Q111" s="64">
        <f t="shared" si="54"/>
        <v>1220.0762395833319</v>
      </c>
      <c r="R111" s="64">
        <f t="shared" si="54"/>
        <v>478.43183333333326</v>
      </c>
      <c r="S111" s="64">
        <f t="shared" si="54"/>
        <v>788.70883186350079</v>
      </c>
      <c r="T111" s="206" t="str">
        <f t="shared" si="42"/>
        <v>-</v>
      </c>
      <c r="U111" s="29">
        <f t="shared" si="43"/>
        <v>0</v>
      </c>
      <c r="V111" s="29">
        <f t="shared" si="44"/>
        <v>0</v>
      </c>
      <c r="W111" s="29">
        <f t="shared" si="45"/>
        <v>0</v>
      </c>
      <c r="X111" s="29">
        <f t="shared" si="46"/>
        <v>0</v>
      </c>
      <c r="Y111" s="29">
        <f t="shared" si="47"/>
        <v>0</v>
      </c>
      <c r="Z111" s="194">
        <f t="shared" si="48"/>
        <v>0</v>
      </c>
    </row>
    <row r="112" spans="1:26" s="80" customFormat="1" x14ac:dyDescent="0.2">
      <c r="A112" s="82">
        <v>95</v>
      </c>
      <c r="B112" s="168" t="str">
        <f>'Revenue Data'!B103</f>
        <v>BLK</v>
      </c>
      <c r="C112" s="71">
        <f t="shared" si="53"/>
        <v>0</v>
      </c>
      <c r="D112" s="71">
        <f t="shared" si="53"/>
        <v>0</v>
      </c>
      <c r="E112" s="71">
        <f t="shared" si="53"/>
        <v>1</v>
      </c>
      <c r="F112" s="71">
        <f t="shared" si="53"/>
        <v>0</v>
      </c>
      <c r="G112" s="71">
        <f t="shared" si="53"/>
        <v>0</v>
      </c>
      <c r="H112" s="205">
        <f>IFERROR(VLOOKUP(B112,'Forecast Cnx @ Dest. Airport'!$B$5:$R$175,17,FALSE),0)</f>
        <v>0</v>
      </c>
      <c r="I112" s="29">
        <f t="shared" si="36"/>
        <v>0</v>
      </c>
      <c r="J112" s="29">
        <f t="shared" si="37"/>
        <v>0</v>
      </c>
      <c r="K112" s="29">
        <f t="shared" si="38"/>
        <v>0</v>
      </c>
      <c r="L112" s="29">
        <f t="shared" si="39"/>
        <v>0</v>
      </c>
      <c r="M112" s="29">
        <f t="shared" si="40"/>
        <v>0</v>
      </c>
      <c r="N112" s="194">
        <f t="shared" si="41"/>
        <v>0</v>
      </c>
      <c r="O112" s="64">
        <f t="shared" si="54"/>
        <v>3033.473161229113</v>
      </c>
      <c r="P112" s="64">
        <f t="shared" si="54"/>
        <v>2991.713931130485</v>
      </c>
      <c r="Q112" s="64">
        <f t="shared" si="54"/>
        <v>1080.3992954434091</v>
      </c>
      <c r="R112" s="64">
        <f t="shared" si="54"/>
        <v>1351.9069772890648</v>
      </c>
      <c r="S112" s="64">
        <f t="shared" si="54"/>
        <v>324.45041315762165</v>
      </c>
      <c r="T112" s="206" t="str">
        <f t="shared" si="42"/>
        <v>-</v>
      </c>
      <c r="U112" s="29">
        <f t="shared" si="43"/>
        <v>0</v>
      </c>
      <c r="V112" s="29">
        <f t="shared" si="44"/>
        <v>0</v>
      </c>
      <c r="W112" s="29">
        <f t="shared" si="45"/>
        <v>0</v>
      </c>
      <c r="X112" s="29">
        <f t="shared" si="46"/>
        <v>0</v>
      </c>
      <c r="Y112" s="29">
        <f t="shared" si="47"/>
        <v>0</v>
      </c>
      <c r="Z112" s="194">
        <f t="shared" si="48"/>
        <v>0</v>
      </c>
    </row>
    <row r="113" spans="1:26" s="80" customFormat="1" x14ac:dyDescent="0.2">
      <c r="A113" s="82">
        <v>96</v>
      </c>
      <c r="B113" s="168" t="str">
        <f>'Revenue Data'!B104</f>
        <v>BLL</v>
      </c>
      <c r="C113" s="71">
        <f t="shared" si="53"/>
        <v>5.1470588235294122E-2</v>
      </c>
      <c r="D113" s="71">
        <f t="shared" si="53"/>
        <v>4.4117647058823532E-2</v>
      </c>
      <c r="E113" s="71">
        <f t="shared" si="53"/>
        <v>0</v>
      </c>
      <c r="F113" s="71">
        <f t="shared" si="53"/>
        <v>8.0882352941176489E-2</v>
      </c>
      <c r="G113" s="71">
        <f t="shared" si="53"/>
        <v>0.82352941176470595</v>
      </c>
      <c r="H113" s="205">
        <f>IFERROR(VLOOKUP(B113,'Forecast Cnx @ Dest. Airport'!$B$5:$R$175,17,FALSE),0)</f>
        <v>0</v>
      </c>
      <c r="I113" s="29">
        <f t="shared" si="36"/>
        <v>0</v>
      </c>
      <c r="J113" s="29">
        <f t="shared" si="37"/>
        <v>0</v>
      </c>
      <c r="K113" s="29">
        <f t="shared" si="38"/>
        <v>0</v>
      </c>
      <c r="L113" s="29">
        <f t="shared" si="39"/>
        <v>0</v>
      </c>
      <c r="M113" s="29">
        <f t="shared" si="40"/>
        <v>0</v>
      </c>
      <c r="N113" s="194">
        <f t="shared" si="41"/>
        <v>0</v>
      </c>
      <c r="O113" s="64">
        <f t="shared" si="54"/>
        <v>323.40048979591847</v>
      </c>
      <c r="P113" s="64">
        <f t="shared" si="54"/>
        <v>4450.92</v>
      </c>
      <c r="Q113" s="64">
        <f t="shared" si="54"/>
        <v>1661.5004761904761</v>
      </c>
      <c r="R113" s="64">
        <f t="shared" si="54"/>
        <v>785.62270018582058</v>
      </c>
      <c r="S113" s="64">
        <f t="shared" si="54"/>
        <v>304.5395904761906</v>
      </c>
      <c r="T113" s="206" t="str">
        <f t="shared" si="42"/>
        <v>-</v>
      </c>
      <c r="U113" s="29">
        <f t="shared" si="43"/>
        <v>0</v>
      </c>
      <c r="V113" s="29">
        <f t="shared" si="44"/>
        <v>0</v>
      </c>
      <c r="W113" s="29">
        <f t="shared" si="45"/>
        <v>0</v>
      </c>
      <c r="X113" s="29">
        <f t="shared" si="46"/>
        <v>0</v>
      </c>
      <c r="Y113" s="29">
        <f t="shared" si="47"/>
        <v>0</v>
      </c>
      <c r="Z113" s="194">
        <f t="shared" si="48"/>
        <v>0</v>
      </c>
    </row>
    <row r="114" spans="1:26" s="80" customFormat="1" x14ac:dyDescent="0.2">
      <c r="A114" s="168">
        <v>97</v>
      </c>
      <c r="B114" s="168" t="str">
        <f>'Revenue Data'!B105</f>
        <v>BLQ</v>
      </c>
      <c r="C114" s="71">
        <f t="shared" si="53"/>
        <v>5.06108202443281E-2</v>
      </c>
      <c r="D114" s="71">
        <f t="shared" si="53"/>
        <v>0.10122164048865619</v>
      </c>
      <c r="E114" s="71">
        <f t="shared" si="53"/>
        <v>8.7260034904013961E-3</v>
      </c>
      <c r="F114" s="71">
        <f t="shared" si="53"/>
        <v>0.12041884816753927</v>
      </c>
      <c r="G114" s="71">
        <f t="shared" si="53"/>
        <v>0.71902268760907506</v>
      </c>
      <c r="H114" s="205">
        <f>IFERROR(VLOOKUP(B114,'Forecast Cnx @ Dest. Airport'!$B$5:$R$175,17,FALSE),0)</f>
        <v>0</v>
      </c>
      <c r="I114" s="29">
        <f t="shared" si="36"/>
        <v>0</v>
      </c>
      <c r="J114" s="29">
        <f t="shared" si="37"/>
        <v>0</v>
      </c>
      <c r="K114" s="29">
        <f t="shared" si="38"/>
        <v>0</v>
      </c>
      <c r="L114" s="29">
        <f t="shared" si="39"/>
        <v>0</v>
      </c>
      <c r="M114" s="29">
        <f t="shared" si="40"/>
        <v>0</v>
      </c>
      <c r="N114" s="194">
        <f t="shared" si="41"/>
        <v>0</v>
      </c>
      <c r="O114" s="64">
        <f t="shared" si="54"/>
        <v>789.73350340136074</v>
      </c>
      <c r="P114" s="64">
        <f t="shared" si="54"/>
        <v>2238.8633304597688</v>
      </c>
      <c r="Q114" s="64">
        <f t="shared" si="54"/>
        <v>821.55</v>
      </c>
      <c r="R114" s="64">
        <f t="shared" si="54"/>
        <v>1069.8954355912754</v>
      </c>
      <c r="S114" s="64">
        <f t="shared" si="54"/>
        <v>369.84929292377177</v>
      </c>
      <c r="T114" s="206" t="str">
        <f t="shared" si="42"/>
        <v>-</v>
      </c>
      <c r="U114" s="29">
        <f t="shared" si="43"/>
        <v>0</v>
      </c>
      <c r="V114" s="29">
        <f t="shared" si="44"/>
        <v>0</v>
      </c>
      <c r="W114" s="29">
        <f t="shared" si="45"/>
        <v>0</v>
      </c>
      <c r="X114" s="29">
        <f t="shared" si="46"/>
        <v>0</v>
      </c>
      <c r="Y114" s="29">
        <f t="shared" si="47"/>
        <v>0</v>
      </c>
      <c r="Z114" s="194">
        <f t="shared" si="48"/>
        <v>0</v>
      </c>
    </row>
    <row r="115" spans="1:26" s="80" customFormat="1" x14ac:dyDescent="0.2">
      <c r="A115" s="82">
        <v>98</v>
      </c>
      <c r="B115" s="168" t="str">
        <f>'Revenue Data'!B106</f>
        <v>BLR</v>
      </c>
      <c r="C115" s="71">
        <f t="shared" si="53"/>
        <v>2.5436408977556092E-2</v>
      </c>
      <c r="D115" s="71">
        <f t="shared" si="53"/>
        <v>9.625935162094762E-2</v>
      </c>
      <c r="E115" s="71">
        <f t="shared" si="53"/>
        <v>2.4937655860349118E-3</v>
      </c>
      <c r="F115" s="71">
        <f t="shared" si="53"/>
        <v>0.15411471321695758</v>
      </c>
      <c r="G115" s="71">
        <f t="shared" si="53"/>
        <v>0.72169576059850371</v>
      </c>
      <c r="H115" s="205">
        <f>IFERROR(VLOOKUP(B115,'Forecast Cnx @ Dest. Airport'!$B$5:$R$175,17,FALSE),0)</f>
        <v>0</v>
      </c>
      <c r="I115" s="29">
        <f t="shared" si="36"/>
        <v>0</v>
      </c>
      <c r="J115" s="29">
        <f t="shared" si="37"/>
        <v>0</v>
      </c>
      <c r="K115" s="29">
        <f t="shared" si="38"/>
        <v>0</v>
      </c>
      <c r="L115" s="29">
        <f t="shared" si="39"/>
        <v>0</v>
      </c>
      <c r="M115" s="29">
        <f t="shared" si="40"/>
        <v>0</v>
      </c>
      <c r="N115" s="194">
        <f t="shared" si="41"/>
        <v>0</v>
      </c>
      <c r="O115" s="64">
        <f t="shared" si="54"/>
        <v>2910.9780762411365</v>
      </c>
      <c r="P115" s="64">
        <f t="shared" si="54"/>
        <v>3365.7136995111473</v>
      </c>
      <c r="Q115" s="64">
        <f t="shared" si="54"/>
        <v>1648.9630000000002</v>
      </c>
      <c r="R115" s="64">
        <f t="shared" si="54"/>
        <v>1094.4406971822027</v>
      </c>
      <c r="S115" s="64">
        <f t="shared" si="54"/>
        <v>651.80676486715265</v>
      </c>
      <c r="T115" s="206" t="str">
        <f t="shared" si="42"/>
        <v>-</v>
      </c>
      <c r="U115" s="29">
        <f t="shared" si="43"/>
        <v>0</v>
      </c>
      <c r="V115" s="29">
        <f t="shared" si="44"/>
        <v>0</v>
      </c>
      <c r="W115" s="29">
        <f t="shared" si="45"/>
        <v>0</v>
      </c>
      <c r="X115" s="29">
        <f t="shared" si="46"/>
        <v>0</v>
      </c>
      <c r="Y115" s="29">
        <f t="shared" si="47"/>
        <v>0</v>
      </c>
      <c r="Z115" s="194">
        <f t="shared" si="48"/>
        <v>0</v>
      </c>
    </row>
    <row r="116" spans="1:26" s="80" customFormat="1" x14ac:dyDescent="0.2">
      <c r="A116" s="82">
        <v>99</v>
      </c>
      <c r="B116" s="168" t="str">
        <f>'Revenue Data'!B107</f>
        <v>BNE</v>
      </c>
      <c r="C116" s="71">
        <f t="shared" si="53"/>
        <v>2.3746701846965694E-2</v>
      </c>
      <c r="D116" s="71">
        <f t="shared" si="53"/>
        <v>0.12928759894459102</v>
      </c>
      <c r="E116" s="71">
        <f t="shared" si="53"/>
        <v>0</v>
      </c>
      <c r="F116" s="71">
        <f t="shared" si="53"/>
        <v>0.15831134564643798</v>
      </c>
      <c r="G116" s="71">
        <f t="shared" si="53"/>
        <v>0.68865435356200533</v>
      </c>
      <c r="H116" s="205">
        <f>IFERROR(VLOOKUP(B116,'Forecast Cnx @ Dest. Airport'!$B$5:$R$175,17,FALSE),0)</f>
        <v>0</v>
      </c>
      <c r="I116" s="29">
        <f t="shared" si="36"/>
        <v>0</v>
      </c>
      <c r="J116" s="29">
        <f t="shared" si="37"/>
        <v>0</v>
      </c>
      <c r="K116" s="29">
        <f t="shared" si="38"/>
        <v>0</v>
      </c>
      <c r="L116" s="29">
        <f t="shared" si="39"/>
        <v>0</v>
      </c>
      <c r="M116" s="29">
        <f t="shared" si="40"/>
        <v>0</v>
      </c>
      <c r="N116" s="194">
        <f t="shared" si="41"/>
        <v>0</v>
      </c>
      <c r="O116" s="64">
        <f t="shared" si="54"/>
        <v>2252.9965833333335</v>
      </c>
      <c r="P116" s="64">
        <f t="shared" si="54"/>
        <v>5056.1069320737734</v>
      </c>
      <c r="Q116" s="64">
        <f t="shared" si="54"/>
        <v>3738.4933333333352</v>
      </c>
      <c r="R116" s="64">
        <f t="shared" si="54"/>
        <v>3078.7517931547609</v>
      </c>
      <c r="S116" s="64">
        <f t="shared" si="54"/>
        <v>909.17011737108305</v>
      </c>
      <c r="T116" s="206" t="str">
        <f t="shared" si="42"/>
        <v>-</v>
      </c>
      <c r="U116" s="29">
        <f t="shared" si="43"/>
        <v>0</v>
      </c>
      <c r="V116" s="29">
        <f t="shared" si="44"/>
        <v>0</v>
      </c>
      <c r="W116" s="29">
        <f t="shared" si="45"/>
        <v>0</v>
      </c>
      <c r="X116" s="29">
        <f t="shared" si="46"/>
        <v>0</v>
      </c>
      <c r="Y116" s="29">
        <f t="shared" si="47"/>
        <v>0</v>
      </c>
      <c r="Z116" s="194">
        <f t="shared" si="48"/>
        <v>0</v>
      </c>
    </row>
    <row r="117" spans="1:26" s="80" customFormat="1" x14ac:dyDescent="0.2">
      <c r="A117" s="82">
        <v>100</v>
      </c>
      <c r="B117" s="168" t="str">
        <f>'Revenue Data'!B108</f>
        <v>BOB</v>
      </c>
      <c r="C117" s="71">
        <f t="shared" si="53"/>
        <v>0</v>
      </c>
      <c r="D117" s="71">
        <f t="shared" si="53"/>
        <v>0.25</v>
      </c>
      <c r="E117" s="71">
        <f t="shared" si="53"/>
        <v>0</v>
      </c>
      <c r="F117" s="71">
        <f t="shared" si="53"/>
        <v>0.25</v>
      </c>
      <c r="G117" s="71">
        <f t="shared" si="53"/>
        <v>0.5</v>
      </c>
      <c r="H117" s="205">
        <f>IFERROR(VLOOKUP(B117,'Forecast Cnx @ Dest. Airport'!$B$5:$R$175,17,FALSE),0)</f>
        <v>0</v>
      </c>
      <c r="I117" s="29">
        <f t="shared" si="36"/>
        <v>0</v>
      </c>
      <c r="J117" s="29">
        <f t="shared" si="37"/>
        <v>0</v>
      </c>
      <c r="K117" s="29">
        <f t="shared" si="38"/>
        <v>0</v>
      </c>
      <c r="L117" s="29">
        <f t="shared" si="39"/>
        <v>0</v>
      </c>
      <c r="M117" s="29">
        <f t="shared" si="40"/>
        <v>0</v>
      </c>
      <c r="N117" s="194">
        <f t="shared" si="41"/>
        <v>0</v>
      </c>
      <c r="O117" s="64">
        <f t="shared" si="54"/>
        <v>0</v>
      </c>
      <c r="P117" s="64">
        <f t="shared" si="54"/>
        <v>0</v>
      </c>
      <c r="Q117" s="64">
        <f t="shared" si="54"/>
        <v>0</v>
      </c>
      <c r="R117" s="64">
        <f t="shared" si="54"/>
        <v>0</v>
      </c>
      <c r="S117" s="64">
        <f t="shared" si="54"/>
        <v>621.48253588516729</v>
      </c>
      <c r="T117" s="206" t="str">
        <f t="shared" si="42"/>
        <v>-</v>
      </c>
      <c r="U117" s="29">
        <f t="shared" si="43"/>
        <v>0</v>
      </c>
      <c r="V117" s="29">
        <f t="shared" si="44"/>
        <v>0</v>
      </c>
      <c r="W117" s="29">
        <f t="shared" si="45"/>
        <v>0</v>
      </c>
      <c r="X117" s="29">
        <f t="shared" si="46"/>
        <v>0</v>
      </c>
      <c r="Y117" s="29">
        <f t="shared" si="47"/>
        <v>0</v>
      </c>
      <c r="Z117" s="194">
        <f t="shared" si="48"/>
        <v>0</v>
      </c>
    </row>
    <row r="118" spans="1:26" s="80" customFormat="1" x14ac:dyDescent="0.2">
      <c r="A118" s="168">
        <v>101</v>
      </c>
      <c r="B118" s="168" t="str">
        <f>'Revenue Data'!B109</f>
        <v>BOD</v>
      </c>
      <c r="C118" s="71">
        <f t="shared" ref="C118:G127" si="55">IFERROR(VLOOKUP($B118,FromChicagoFareList,C$8,FALSE),"-")</f>
        <v>0.19834710743801653</v>
      </c>
      <c r="D118" s="71">
        <f t="shared" si="55"/>
        <v>2.479338842975207E-2</v>
      </c>
      <c r="E118" s="71">
        <f t="shared" si="55"/>
        <v>0</v>
      </c>
      <c r="F118" s="71">
        <f t="shared" si="55"/>
        <v>4.1322314049586785E-2</v>
      </c>
      <c r="G118" s="71">
        <f t="shared" si="55"/>
        <v>0.73553719008264462</v>
      </c>
      <c r="H118" s="205">
        <f>IFERROR(VLOOKUP(B118,'Forecast Cnx @ Dest. Airport'!$B$5:$R$175,17,FALSE),0)</f>
        <v>0</v>
      </c>
      <c r="I118" s="29">
        <f t="shared" si="36"/>
        <v>0</v>
      </c>
      <c r="J118" s="29">
        <f t="shared" si="37"/>
        <v>0</v>
      </c>
      <c r="K118" s="29">
        <f t="shared" si="38"/>
        <v>0</v>
      </c>
      <c r="L118" s="29">
        <f t="shared" si="39"/>
        <v>0</v>
      </c>
      <c r="M118" s="29">
        <f t="shared" si="40"/>
        <v>0</v>
      </c>
      <c r="N118" s="194">
        <f t="shared" si="41"/>
        <v>0</v>
      </c>
      <c r="O118" s="64">
        <f t="shared" ref="O118:S127" si="56">IFERROR(VLOOKUP($B118,FromChicagoFareList,O$8,FALSE),"-")</f>
        <v>369.86590000000007</v>
      </c>
      <c r="P118" s="64">
        <f t="shared" si="56"/>
        <v>2521.5300000000002</v>
      </c>
      <c r="Q118" s="64">
        <f t="shared" si="56"/>
        <v>1241.3366394081002</v>
      </c>
      <c r="R118" s="64">
        <f t="shared" si="56"/>
        <v>1878.38</v>
      </c>
      <c r="S118" s="64">
        <f t="shared" si="56"/>
        <v>576.64324070450141</v>
      </c>
      <c r="T118" s="206" t="str">
        <f t="shared" si="42"/>
        <v>-</v>
      </c>
      <c r="U118" s="29">
        <f t="shared" si="43"/>
        <v>0</v>
      </c>
      <c r="V118" s="29">
        <f t="shared" si="44"/>
        <v>0</v>
      </c>
      <c r="W118" s="29">
        <f t="shared" si="45"/>
        <v>0</v>
      </c>
      <c r="X118" s="29">
        <f t="shared" si="46"/>
        <v>0</v>
      </c>
      <c r="Y118" s="29">
        <f t="shared" si="47"/>
        <v>0</v>
      </c>
      <c r="Z118" s="194">
        <f t="shared" si="48"/>
        <v>0</v>
      </c>
    </row>
    <row r="119" spans="1:26" s="80" customFormat="1" x14ac:dyDescent="0.2">
      <c r="A119" s="82">
        <v>102</v>
      </c>
      <c r="B119" s="168" t="str">
        <f>'Revenue Data'!B110</f>
        <v>BOG</v>
      </c>
      <c r="C119" s="71">
        <f t="shared" si="55"/>
        <v>2.9090909090909094E-2</v>
      </c>
      <c r="D119" s="71">
        <f t="shared" si="55"/>
        <v>8.4545454545454535E-2</v>
      </c>
      <c r="E119" s="71">
        <f t="shared" si="55"/>
        <v>3.4545454545454546E-2</v>
      </c>
      <c r="F119" s="71">
        <f t="shared" si="55"/>
        <v>0.18636363636363634</v>
      </c>
      <c r="G119" s="71">
        <f t="shared" si="55"/>
        <v>0.66545454545454552</v>
      </c>
      <c r="H119" s="205">
        <f>IFERROR(VLOOKUP(B119,'Forecast Cnx @ Dest. Airport'!$B$5:$R$175,17,FALSE),0)</f>
        <v>0</v>
      </c>
      <c r="I119" s="29">
        <f t="shared" si="36"/>
        <v>0</v>
      </c>
      <c r="J119" s="29">
        <f t="shared" si="37"/>
        <v>0</v>
      </c>
      <c r="K119" s="29">
        <f t="shared" si="38"/>
        <v>0</v>
      </c>
      <c r="L119" s="29">
        <f t="shared" si="39"/>
        <v>0</v>
      </c>
      <c r="M119" s="29">
        <f t="shared" si="40"/>
        <v>0</v>
      </c>
      <c r="N119" s="194">
        <f t="shared" si="41"/>
        <v>0</v>
      </c>
      <c r="O119" s="64">
        <f t="shared" si="56"/>
        <v>838.98159090909087</v>
      </c>
      <c r="P119" s="64">
        <f t="shared" si="56"/>
        <v>1000.5004862579285</v>
      </c>
      <c r="Q119" s="64">
        <f t="shared" si="56"/>
        <v>741.51748437499953</v>
      </c>
      <c r="R119" s="64">
        <f t="shared" si="56"/>
        <v>447.87880293999081</v>
      </c>
      <c r="S119" s="64">
        <f t="shared" si="56"/>
        <v>349.27172369230362</v>
      </c>
      <c r="T119" s="206" t="str">
        <f t="shared" si="42"/>
        <v>-</v>
      </c>
      <c r="U119" s="29">
        <f t="shared" si="43"/>
        <v>0</v>
      </c>
      <c r="V119" s="29">
        <f t="shared" si="44"/>
        <v>0</v>
      </c>
      <c r="W119" s="29">
        <f t="shared" si="45"/>
        <v>0</v>
      </c>
      <c r="X119" s="29">
        <f t="shared" si="46"/>
        <v>0</v>
      </c>
      <c r="Y119" s="29">
        <f t="shared" si="47"/>
        <v>0</v>
      </c>
      <c r="Z119" s="194">
        <f t="shared" si="48"/>
        <v>0</v>
      </c>
    </row>
    <row r="120" spans="1:26" s="80" customFormat="1" x14ac:dyDescent="0.2">
      <c r="A120" s="82">
        <v>103</v>
      </c>
      <c r="B120" s="168" t="str">
        <f>'Revenue Data'!B111</f>
        <v>BOM</v>
      </c>
      <c r="C120" s="71">
        <f t="shared" si="55"/>
        <v>3.1333495263541442E-2</v>
      </c>
      <c r="D120" s="71">
        <f t="shared" si="55"/>
        <v>5.3679863978625272E-2</v>
      </c>
      <c r="E120" s="71">
        <f t="shared" si="55"/>
        <v>2.6718484333252382E-3</v>
      </c>
      <c r="F120" s="71">
        <f t="shared" si="55"/>
        <v>0.11586106388146721</v>
      </c>
      <c r="G120" s="71">
        <f t="shared" si="55"/>
        <v>0.79645372844304085</v>
      </c>
      <c r="H120" s="205">
        <f>IFERROR(VLOOKUP(B120,'Forecast Cnx @ Dest. Airport'!$B$5:$R$175,17,FALSE),0)</f>
        <v>0</v>
      </c>
      <c r="I120" s="29">
        <f t="shared" si="36"/>
        <v>0</v>
      </c>
      <c r="J120" s="29">
        <f t="shared" si="37"/>
        <v>0</v>
      </c>
      <c r="K120" s="29">
        <f t="shared" si="38"/>
        <v>0</v>
      </c>
      <c r="L120" s="29">
        <f t="shared" si="39"/>
        <v>0</v>
      </c>
      <c r="M120" s="29">
        <f t="shared" si="40"/>
        <v>0</v>
      </c>
      <c r="N120" s="194">
        <f t="shared" si="41"/>
        <v>0</v>
      </c>
      <c r="O120" s="64">
        <f t="shared" si="56"/>
        <v>2559.5655787843593</v>
      </c>
      <c r="P120" s="64">
        <f t="shared" si="56"/>
        <v>3329.720622491368</v>
      </c>
      <c r="Q120" s="64">
        <f t="shared" si="56"/>
        <v>3254.1875</v>
      </c>
      <c r="R120" s="64">
        <f t="shared" si="56"/>
        <v>1064.1024162573192</v>
      </c>
      <c r="S120" s="64">
        <f t="shared" si="56"/>
        <v>588.83664030607451</v>
      </c>
      <c r="T120" s="206" t="str">
        <f t="shared" si="42"/>
        <v>-</v>
      </c>
      <c r="U120" s="29">
        <f t="shared" si="43"/>
        <v>0</v>
      </c>
      <c r="V120" s="29">
        <f t="shared" si="44"/>
        <v>0</v>
      </c>
      <c r="W120" s="29">
        <f t="shared" si="45"/>
        <v>0</v>
      </c>
      <c r="X120" s="29">
        <f t="shared" si="46"/>
        <v>0</v>
      </c>
      <c r="Y120" s="29">
        <f t="shared" si="47"/>
        <v>0</v>
      </c>
      <c r="Z120" s="194">
        <f t="shared" si="48"/>
        <v>0</v>
      </c>
    </row>
    <row r="121" spans="1:26" s="80" customFormat="1" x14ac:dyDescent="0.2">
      <c r="A121" s="82">
        <v>104</v>
      </c>
      <c r="B121" s="168" t="str">
        <f>'Revenue Data'!B112</f>
        <v>BON</v>
      </c>
      <c r="C121" s="71">
        <f t="shared" si="55"/>
        <v>1.1627906976744186E-2</v>
      </c>
      <c r="D121" s="71">
        <f t="shared" si="55"/>
        <v>0</v>
      </c>
      <c r="E121" s="71">
        <f t="shared" si="55"/>
        <v>0</v>
      </c>
      <c r="F121" s="71">
        <f t="shared" si="55"/>
        <v>0.45348837209302323</v>
      </c>
      <c r="G121" s="71">
        <f t="shared" si="55"/>
        <v>0.53488372093023251</v>
      </c>
      <c r="H121" s="205">
        <f>IFERROR(VLOOKUP(B121,'Forecast Cnx @ Dest. Airport'!$B$5:$R$175,17,FALSE),0)</f>
        <v>0</v>
      </c>
      <c r="I121" s="29">
        <f t="shared" si="36"/>
        <v>0</v>
      </c>
      <c r="J121" s="29">
        <f t="shared" si="37"/>
        <v>0</v>
      </c>
      <c r="K121" s="29">
        <f t="shared" si="38"/>
        <v>0</v>
      </c>
      <c r="L121" s="29">
        <f t="shared" si="39"/>
        <v>0</v>
      </c>
      <c r="M121" s="29">
        <f t="shared" si="40"/>
        <v>0</v>
      </c>
      <c r="N121" s="194">
        <f t="shared" si="41"/>
        <v>0</v>
      </c>
      <c r="O121" s="64">
        <f t="shared" si="56"/>
        <v>0</v>
      </c>
      <c r="P121" s="64">
        <f t="shared" si="56"/>
        <v>0</v>
      </c>
      <c r="Q121" s="64">
        <f t="shared" si="56"/>
        <v>0</v>
      </c>
      <c r="R121" s="64">
        <f t="shared" si="56"/>
        <v>303.06838709677419</v>
      </c>
      <c r="S121" s="64">
        <f t="shared" si="56"/>
        <v>458.01900510204092</v>
      </c>
      <c r="T121" s="206" t="str">
        <f t="shared" si="42"/>
        <v>-</v>
      </c>
      <c r="U121" s="29">
        <f t="shared" si="43"/>
        <v>0</v>
      </c>
      <c r="V121" s="29">
        <f t="shared" si="44"/>
        <v>0</v>
      </c>
      <c r="W121" s="29">
        <f t="shared" si="45"/>
        <v>0</v>
      </c>
      <c r="X121" s="29">
        <f t="shared" si="46"/>
        <v>0</v>
      </c>
      <c r="Y121" s="29">
        <f t="shared" si="47"/>
        <v>0</v>
      </c>
      <c r="Z121" s="194">
        <f t="shared" si="48"/>
        <v>0</v>
      </c>
    </row>
    <row r="122" spans="1:26" s="80" customFormat="1" x14ac:dyDescent="0.2">
      <c r="A122" s="168">
        <v>105</v>
      </c>
      <c r="B122" s="168" t="str">
        <f>'Revenue Data'!B113</f>
        <v>BOO</v>
      </c>
      <c r="C122" s="71">
        <f t="shared" si="55"/>
        <v>0</v>
      </c>
      <c r="D122" s="71">
        <f t="shared" si="55"/>
        <v>0</v>
      </c>
      <c r="E122" s="71">
        <f t="shared" si="55"/>
        <v>0</v>
      </c>
      <c r="F122" s="71">
        <f t="shared" si="55"/>
        <v>0</v>
      </c>
      <c r="G122" s="71">
        <f t="shared" si="55"/>
        <v>1</v>
      </c>
      <c r="H122" s="205">
        <f>IFERROR(VLOOKUP(B122,'Forecast Cnx @ Dest. Airport'!$B$5:$R$175,17,FALSE),0)</f>
        <v>0</v>
      </c>
      <c r="I122" s="29">
        <f t="shared" si="36"/>
        <v>0</v>
      </c>
      <c r="J122" s="29">
        <f t="shared" si="37"/>
        <v>0</v>
      </c>
      <c r="K122" s="29">
        <f t="shared" si="38"/>
        <v>0</v>
      </c>
      <c r="L122" s="29">
        <f t="shared" si="39"/>
        <v>0</v>
      </c>
      <c r="M122" s="29">
        <f t="shared" si="40"/>
        <v>0</v>
      </c>
      <c r="N122" s="194">
        <f t="shared" si="41"/>
        <v>0</v>
      </c>
      <c r="O122" s="64">
        <f t="shared" si="56"/>
        <v>108.97866666666664</v>
      </c>
      <c r="P122" s="64">
        <f t="shared" si="56"/>
        <v>2643.3275833333332</v>
      </c>
      <c r="Q122" s="64">
        <f t="shared" si="56"/>
        <v>2359.0699999999997</v>
      </c>
      <c r="R122" s="64">
        <f t="shared" si="56"/>
        <v>1356.1383014755197</v>
      </c>
      <c r="S122" s="64">
        <f t="shared" si="56"/>
        <v>536.29</v>
      </c>
      <c r="T122" s="206" t="str">
        <f t="shared" si="42"/>
        <v>-</v>
      </c>
      <c r="U122" s="29">
        <f t="shared" si="43"/>
        <v>0</v>
      </c>
      <c r="V122" s="29">
        <f t="shared" si="44"/>
        <v>0</v>
      </c>
      <c r="W122" s="29">
        <f t="shared" si="45"/>
        <v>0</v>
      </c>
      <c r="X122" s="29">
        <f t="shared" si="46"/>
        <v>0</v>
      </c>
      <c r="Y122" s="29">
        <f t="shared" si="47"/>
        <v>0</v>
      </c>
      <c r="Z122" s="194">
        <f t="shared" si="48"/>
        <v>0</v>
      </c>
    </row>
    <row r="123" spans="1:26" s="80" customFormat="1" x14ac:dyDescent="0.2">
      <c r="A123" s="82">
        <v>106</v>
      </c>
      <c r="B123" s="168" t="str">
        <f>'Revenue Data'!B114</f>
        <v>BPN</v>
      </c>
      <c r="C123" s="71">
        <f t="shared" si="55"/>
        <v>0</v>
      </c>
      <c r="D123" s="71">
        <f t="shared" si="55"/>
        <v>0</v>
      </c>
      <c r="E123" s="71">
        <f t="shared" si="55"/>
        <v>0</v>
      </c>
      <c r="F123" s="71">
        <f t="shared" si="55"/>
        <v>0</v>
      </c>
      <c r="G123" s="71">
        <f t="shared" si="55"/>
        <v>1</v>
      </c>
      <c r="H123" s="205">
        <f>IFERROR(VLOOKUP(B123,'Forecast Cnx @ Dest. Airport'!$B$5:$R$175,17,FALSE),0)</f>
        <v>0</v>
      </c>
      <c r="I123" s="29">
        <f t="shared" si="36"/>
        <v>0</v>
      </c>
      <c r="J123" s="29">
        <f t="shared" si="37"/>
        <v>0</v>
      </c>
      <c r="K123" s="29">
        <f t="shared" si="38"/>
        <v>0</v>
      </c>
      <c r="L123" s="29">
        <f t="shared" si="39"/>
        <v>0</v>
      </c>
      <c r="M123" s="29">
        <f t="shared" si="40"/>
        <v>0</v>
      </c>
      <c r="N123" s="194">
        <f t="shared" si="41"/>
        <v>0</v>
      </c>
      <c r="O123" s="64">
        <f t="shared" si="56"/>
        <v>0</v>
      </c>
      <c r="P123" s="64">
        <f t="shared" si="56"/>
        <v>5086.9945946712014</v>
      </c>
      <c r="Q123" s="64">
        <f t="shared" si="56"/>
        <v>1687.6125</v>
      </c>
      <c r="R123" s="64">
        <f t="shared" si="56"/>
        <v>1207.8124695930737</v>
      </c>
      <c r="S123" s="64">
        <f t="shared" si="56"/>
        <v>846.26020501948074</v>
      </c>
      <c r="T123" s="206" t="str">
        <f t="shared" si="42"/>
        <v>-</v>
      </c>
      <c r="U123" s="29">
        <f t="shared" si="43"/>
        <v>0</v>
      </c>
      <c r="V123" s="29">
        <f t="shared" si="44"/>
        <v>0</v>
      </c>
      <c r="W123" s="29">
        <f t="shared" si="45"/>
        <v>0</v>
      </c>
      <c r="X123" s="29">
        <f t="shared" si="46"/>
        <v>0</v>
      </c>
      <c r="Y123" s="29">
        <f t="shared" si="47"/>
        <v>0</v>
      </c>
      <c r="Z123" s="194">
        <f t="shared" si="48"/>
        <v>0</v>
      </c>
    </row>
    <row r="124" spans="1:26" s="80" customFormat="1" x14ac:dyDescent="0.2">
      <c r="A124" s="82">
        <v>107</v>
      </c>
      <c r="B124" s="168" t="str">
        <f>'Revenue Data'!B115</f>
        <v>BQN</v>
      </c>
      <c r="C124" s="71">
        <f t="shared" si="55"/>
        <v>0.27710843373493976</v>
      </c>
      <c r="D124" s="71">
        <f t="shared" si="55"/>
        <v>0</v>
      </c>
      <c r="E124" s="71">
        <f t="shared" si="55"/>
        <v>3.614457831325301E-2</v>
      </c>
      <c r="F124" s="71">
        <f t="shared" si="55"/>
        <v>9.6385542168674704E-2</v>
      </c>
      <c r="G124" s="71">
        <f t="shared" si="55"/>
        <v>0.59036144578313254</v>
      </c>
      <c r="H124" s="205">
        <f>IFERROR(VLOOKUP(B124,'Forecast Cnx @ Dest. Airport'!$B$5:$R$175,17,FALSE),0)</f>
        <v>0</v>
      </c>
      <c r="I124" s="29">
        <f t="shared" si="36"/>
        <v>0</v>
      </c>
      <c r="J124" s="29">
        <f t="shared" si="37"/>
        <v>0</v>
      </c>
      <c r="K124" s="29">
        <f t="shared" si="38"/>
        <v>0</v>
      </c>
      <c r="L124" s="29">
        <f t="shared" si="39"/>
        <v>0</v>
      </c>
      <c r="M124" s="29">
        <f t="shared" si="40"/>
        <v>0</v>
      </c>
      <c r="N124" s="194">
        <f t="shared" si="41"/>
        <v>0</v>
      </c>
      <c r="O124" s="64">
        <f t="shared" si="56"/>
        <v>271.11</v>
      </c>
      <c r="P124" s="64">
        <f t="shared" si="56"/>
        <v>784.56806882226704</v>
      </c>
      <c r="Q124" s="64">
        <f t="shared" si="56"/>
        <v>413.46070931461372</v>
      </c>
      <c r="R124" s="64">
        <f t="shared" si="56"/>
        <v>215.2289375</v>
      </c>
      <c r="S124" s="64">
        <f t="shared" si="56"/>
        <v>247.74700926561434</v>
      </c>
      <c r="T124" s="206" t="str">
        <f t="shared" si="42"/>
        <v>-</v>
      </c>
      <c r="U124" s="29">
        <f t="shared" si="43"/>
        <v>0</v>
      </c>
      <c r="V124" s="29">
        <f t="shared" si="44"/>
        <v>0</v>
      </c>
      <c r="W124" s="29">
        <f t="shared" si="45"/>
        <v>0</v>
      </c>
      <c r="X124" s="29">
        <f t="shared" si="46"/>
        <v>0</v>
      </c>
      <c r="Y124" s="29">
        <f t="shared" si="47"/>
        <v>0</v>
      </c>
      <c r="Z124" s="194">
        <f t="shared" si="48"/>
        <v>0</v>
      </c>
    </row>
    <row r="125" spans="1:26" s="80" customFormat="1" x14ac:dyDescent="0.2">
      <c r="A125" s="82">
        <v>108</v>
      </c>
      <c r="B125" s="168" t="str">
        <f>'Revenue Data'!B116</f>
        <v>BRC</v>
      </c>
      <c r="C125" s="71">
        <f t="shared" si="55"/>
        <v>0</v>
      </c>
      <c r="D125" s="71">
        <f t="shared" si="55"/>
        <v>0.66666666666666663</v>
      </c>
      <c r="E125" s="71">
        <f t="shared" si="55"/>
        <v>0</v>
      </c>
      <c r="F125" s="71">
        <f t="shared" si="55"/>
        <v>0</v>
      </c>
      <c r="G125" s="71">
        <f t="shared" si="55"/>
        <v>0.33333333333333331</v>
      </c>
      <c r="H125" s="205">
        <f>IFERROR(VLOOKUP(B125,'Forecast Cnx @ Dest. Airport'!$B$5:$R$175,17,FALSE),0)</f>
        <v>0</v>
      </c>
      <c r="I125" s="29">
        <f t="shared" si="36"/>
        <v>0</v>
      </c>
      <c r="J125" s="29">
        <f t="shared" si="37"/>
        <v>0</v>
      </c>
      <c r="K125" s="29">
        <f t="shared" si="38"/>
        <v>0</v>
      </c>
      <c r="L125" s="29">
        <f t="shared" si="39"/>
        <v>0</v>
      </c>
      <c r="M125" s="29">
        <f t="shared" si="40"/>
        <v>0</v>
      </c>
      <c r="N125" s="194">
        <f t="shared" si="41"/>
        <v>0</v>
      </c>
      <c r="O125" s="64">
        <f t="shared" si="56"/>
        <v>2737.7034062499997</v>
      </c>
      <c r="P125" s="64">
        <f t="shared" si="56"/>
        <v>3059.4675003323032</v>
      </c>
      <c r="Q125" s="64">
        <f t="shared" si="56"/>
        <v>1545.7283333333298</v>
      </c>
      <c r="R125" s="64">
        <f t="shared" si="56"/>
        <v>1291.0003889912839</v>
      </c>
      <c r="S125" s="64">
        <f t="shared" si="56"/>
        <v>760.80778849532544</v>
      </c>
      <c r="T125" s="206" t="str">
        <f t="shared" si="42"/>
        <v>-</v>
      </c>
      <c r="U125" s="29">
        <f t="shared" si="43"/>
        <v>0</v>
      </c>
      <c r="V125" s="29">
        <f t="shared" si="44"/>
        <v>0</v>
      </c>
      <c r="W125" s="29">
        <f t="shared" si="45"/>
        <v>0</v>
      </c>
      <c r="X125" s="29">
        <f t="shared" si="46"/>
        <v>0</v>
      </c>
      <c r="Y125" s="29">
        <f t="shared" si="47"/>
        <v>0</v>
      </c>
      <c r="Z125" s="194">
        <f t="shared" si="48"/>
        <v>0</v>
      </c>
    </row>
    <row r="126" spans="1:26" s="80" customFormat="1" x14ac:dyDescent="0.2">
      <c r="A126" s="168">
        <v>109</v>
      </c>
      <c r="B126" s="168" t="str">
        <f>'Revenue Data'!B117</f>
        <v>BRE</v>
      </c>
      <c r="C126" s="71">
        <f t="shared" si="55"/>
        <v>0.11046511627906977</v>
      </c>
      <c r="D126" s="71">
        <f t="shared" si="55"/>
        <v>8.1395348837209308E-2</v>
      </c>
      <c r="E126" s="71">
        <f t="shared" si="55"/>
        <v>0</v>
      </c>
      <c r="F126" s="71">
        <f t="shared" si="55"/>
        <v>0.31395348837209303</v>
      </c>
      <c r="G126" s="71">
        <f t="shared" si="55"/>
        <v>0.49418604651162795</v>
      </c>
      <c r="H126" s="205">
        <f>IFERROR(VLOOKUP(B126,'Forecast Cnx @ Dest. Airport'!$B$5:$R$175,17,FALSE),0)</f>
        <v>0</v>
      </c>
      <c r="I126" s="29">
        <f t="shared" si="36"/>
        <v>0</v>
      </c>
      <c r="J126" s="29">
        <f t="shared" si="37"/>
        <v>0</v>
      </c>
      <c r="K126" s="29">
        <f t="shared" si="38"/>
        <v>0</v>
      </c>
      <c r="L126" s="29">
        <f t="shared" si="39"/>
        <v>0</v>
      </c>
      <c r="M126" s="29">
        <f t="shared" si="40"/>
        <v>0</v>
      </c>
      <c r="N126" s="194">
        <f t="shared" si="41"/>
        <v>0</v>
      </c>
      <c r="O126" s="64">
        <f t="shared" si="56"/>
        <v>2364.4236263910029</v>
      </c>
      <c r="P126" s="64">
        <f t="shared" si="56"/>
        <v>5858.5600000000013</v>
      </c>
      <c r="Q126" s="64">
        <f t="shared" si="56"/>
        <v>1481.6388581697045</v>
      </c>
      <c r="R126" s="64">
        <f t="shared" si="56"/>
        <v>696.43749999999989</v>
      </c>
      <c r="S126" s="64">
        <f t="shared" si="56"/>
        <v>400.02703703703673</v>
      </c>
      <c r="T126" s="206" t="str">
        <f t="shared" si="42"/>
        <v>-</v>
      </c>
      <c r="U126" s="29">
        <f t="shared" si="43"/>
        <v>0</v>
      </c>
      <c r="V126" s="29">
        <f t="shared" si="44"/>
        <v>0</v>
      </c>
      <c r="W126" s="29">
        <f t="shared" si="45"/>
        <v>0</v>
      </c>
      <c r="X126" s="29">
        <f t="shared" si="46"/>
        <v>0</v>
      </c>
      <c r="Y126" s="29">
        <f t="shared" si="47"/>
        <v>0</v>
      </c>
      <c r="Z126" s="194">
        <f t="shared" si="48"/>
        <v>0</v>
      </c>
    </row>
    <row r="127" spans="1:26" s="80" customFormat="1" x14ac:dyDescent="0.2">
      <c r="A127" s="82">
        <v>110</v>
      </c>
      <c r="B127" s="168" t="str">
        <f>'Revenue Data'!B118</f>
        <v>BRI</v>
      </c>
      <c r="C127" s="71">
        <f t="shared" si="55"/>
        <v>7.7464788732394374E-2</v>
      </c>
      <c r="D127" s="71">
        <f t="shared" si="55"/>
        <v>0</v>
      </c>
      <c r="E127" s="71">
        <f t="shared" si="55"/>
        <v>0</v>
      </c>
      <c r="F127" s="71">
        <f t="shared" si="55"/>
        <v>0.323943661971831</v>
      </c>
      <c r="G127" s="71">
        <f t="shared" si="55"/>
        <v>0.59859154929577463</v>
      </c>
      <c r="H127" s="205">
        <f>IFERROR(VLOOKUP(B127,'Forecast Cnx @ Dest. Airport'!$B$5:$R$175,17,FALSE),0)</f>
        <v>0</v>
      </c>
      <c r="I127" s="29">
        <f t="shared" si="36"/>
        <v>0</v>
      </c>
      <c r="J127" s="29">
        <f t="shared" si="37"/>
        <v>0</v>
      </c>
      <c r="K127" s="29">
        <f t="shared" si="38"/>
        <v>0</v>
      </c>
      <c r="L127" s="29">
        <f t="shared" si="39"/>
        <v>0</v>
      </c>
      <c r="M127" s="29">
        <f t="shared" si="40"/>
        <v>0</v>
      </c>
      <c r="N127" s="194">
        <f t="shared" si="41"/>
        <v>0</v>
      </c>
      <c r="O127" s="64">
        <f t="shared" si="56"/>
        <v>162.83866666666668</v>
      </c>
      <c r="P127" s="64">
        <f t="shared" si="56"/>
        <v>2337.008173055829</v>
      </c>
      <c r="Q127" s="64">
        <f t="shared" si="56"/>
        <v>922.23450603797278</v>
      </c>
      <c r="R127" s="64">
        <f t="shared" si="56"/>
        <v>349.20820850202421</v>
      </c>
      <c r="S127" s="64">
        <f t="shared" si="56"/>
        <v>320.47949240721971</v>
      </c>
      <c r="T127" s="206" t="str">
        <f t="shared" si="42"/>
        <v>-</v>
      </c>
      <c r="U127" s="29">
        <f t="shared" si="43"/>
        <v>0</v>
      </c>
      <c r="V127" s="29">
        <f t="shared" si="44"/>
        <v>0</v>
      </c>
      <c r="W127" s="29">
        <f t="shared" si="45"/>
        <v>0</v>
      </c>
      <c r="X127" s="29">
        <f t="shared" si="46"/>
        <v>0</v>
      </c>
      <c r="Y127" s="29">
        <f t="shared" si="47"/>
        <v>0</v>
      </c>
      <c r="Z127" s="194">
        <f t="shared" si="48"/>
        <v>0</v>
      </c>
    </row>
    <row r="128" spans="1:26" s="80" customFormat="1" x14ac:dyDescent="0.2">
      <c r="A128" s="82">
        <v>111</v>
      </c>
      <c r="B128" s="168" t="str">
        <f>'Revenue Data'!B119</f>
        <v>BRM</v>
      </c>
      <c r="C128" s="71">
        <f t="shared" ref="C128:G137" si="57">IFERROR(VLOOKUP($B128,FromChicagoFareList,C$8,FALSE),"-")</f>
        <v>0</v>
      </c>
      <c r="D128" s="71">
        <f t="shared" si="57"/>
        <v>0</v>
      </c>
      <c r="E128" s="71">
        <f t="shared" si="57"/>
        <v>0</v>
      </c>
      <c r="F128" s="71">
        <f t="shared" si="57"/>
        <v>0</v>
      </c>
      <c r="G128" s="71">
        <f t="shared" si="57"/>
        <v>1</v>
      </c>
      <c r="H128" s="205">
        <f>IFERROR(VLOOKUP(B128,'Forecast Cnx @ Dest. Airport'!$B$5:$R$175,17,FALSE),0)</f>
        <v>0</v>
      </c>
      <c r="I128" s="29">
        <f t="shared" si="36"/>
        <v>0</v>
      </c>
      <c r="J128" s="29">
        <f t="shared" si="37"/>
        <v>0</v>
      </c>
      <c r="K128" s="29">
        <f t="shared" si="38"/>
        <v>0</v>
      </c>
      <c r="L128" s="29">
        <f t="shared" si="39"/>
        <v>0</v>
      </c>
      <c r="M128" s="29">
        <f t="shared" si="40"/>
        <v>0</v>
      </c>
      <c r="N128" s="194">
        <f t="shared" si="41"/>
        <v>0</v>
      </c>
      <c r="O128" s="64">
        <f t="shared" ref="O128:S137" si="58">IFERROR(VLOOKUP($B128,FromChicagoFareList,O$8,FALSE),"-")</f>
        <v>0</v>
      </c>
      <c r="P128" s="64">
        <f t="shared" si="58"/>
        <v>1859.9050799999989</v>
      </c>
      <c r="Q128" s="64">
        <f t="shared" si="58"/>
        <v>1220.0762395833319</v>
      </c>
      <c r="R128" s="64">
        <f t="shared" si="58"/>
        <v>478.43183333333326</v>
      </c>
      <c r="S128" s="64">
        <f t="shared" si="58"/>
        <v>788.70883186350079</v>
      </c>
      <c r="T128" s="206" t="str">
        <f t="shared" si="42"/>
        <v>-</v>
      </c>
      <c r="U128" s="29">
        <f t="shared" si="43"/>
        <v>0</v>
      </c>
      <c r="V128" s="29">
        <f t="shared" si="44"/>
        <v>0</v>
      </c>
      <c r="W128" s="29">
        <f t="shared" si="45"/>
        <v>0</v>
      </c>
      <c r="X128" s="29">
        <f t="shared" si="46"/>
        <v>0</v>
      </c>
      <c r="Y128" s="29">
        <f t="shared" si="47"/>
        <v>0</v>
      </c>
      <c r="Z128" s="194">
        <f t="shared" si="48"/>
        <v>0</v>
      </c>
    </row>
    <row r="129" spans="1:26" s="80" customFormat="1" x14ac:dyDescent="0.2">
      <c r="A129" s="82">
        <v>112</v>
      </c>
      <c r="B129" s="168" t="str">
        <f>'Revenue Data'!B120</f>
        <v>BRS</v>
      </c>
      <c r="C129" s="71">
        <f t="shared" si="57"/>
        <v>0.3529411764705882</v>
      </c>
      <c r="D129" s="71">
        <f t="shared" si="57"/>
        <v>0</v>
      </c>
      <c r="E129" s="71">
        <f t="shared" si="57"/>
        <v>0</v>
      </c>
      <c r="F129" s="71">
        <f t="shared" si="57"/>
        <v>0.47058823529411759</v>
      </c>
      <c r="G129" s="71">
        <f t="shared" si="57"/>
        <v>0.1764705882352941</v>
      </c>
      <c r="H129" s="205">
        <f>IFERROR(VLOOKUP(B129,'Forecast Cnx @ Dest. Airport'!$B$5:$R$175,17,FALSE),0)</f>
        <v>0</v>
      </c>
      <c r="I129" s="29">
        <f t="shared" si="36"/>
        <v>0</v>
      </c>
      <c r="J129" s="29">
        <f t="shared" si="37"/>
        <v>0</v>
      </c>
      <c r="K129" s="29">
        <f t="shared" si="38"/>
        <v>0</v>
      </c>
      <c r="L129" s="29">
        <f t="shared" si="39"/>
        <v>0</v>
      </c>
      <c r="M129" s="29">
        <f t="shared" si="40"/>
        <v>0</v>
      </c>
      <c r="N129" s="194">
        <f t="shared" si="41"/>
        <v>0</v>
      </c>
      <c r="O129" s="64">
        <f t="shared" si="58"/>
        <v>131.96</v>
      </c>
      <c r="P129" s="64">
        <f t="shared" si="58"/>
        <v>2991.713931130485</v>
      </c>
      <c r="Q129" s="64">
        <f t="shared" si="58"/>
        <v>1080.3992954434091</v>
      </c>
      <c r="R129" s="64">
        <f t="shared" si="58"/>
        <v>1934.8200000000002</v>
      </c>
      <c r="S129" s="64">
        <f t="shared" si="58"/>
        <v>108.77</v>
      </c>
      <c r="T129" s="206" t="str">
        <f t="shared" si="42"/>
        <v>-</v>
      </c>
      <c r="U129" s="29">
        <f t="shared" si="43"/>
        <v>0</v>
      </c>
      <c r="V129" s="29">
        <f t="shared" si="44"/>
        <v>0</v>
      </c>
      <c r="W129" s="29">
        <f t="shared" si="45"/>
        <v>0</v>
      </c>
      <c r="X129" s="29">
        <f t="shared" si="46"/>
        <v>0</v>
      </c>
      <c r="Y129" s="29">
        <f t="shared" si="47"/>
        <v>0</v>
      </c>
      <c r="Z129" s="194">
        <f t="shared" si="48"/>
        <v>0</v>
      </c>
    </row>
    <row r="130" spans="1:26" s="80" customFormat="1" x14ac:dyDescent="0.2">
      <c r="A130" s="168">
        <v>113</v>
      </c>
      <c r="B130" s="168" t="str">
        <f>'Revenue Data'!B121</f>
        <v>BRU</v>
      </c>
      <c r="C130" s="71">
        <f t="shared" si="57"/>
        <v>3.3171521035598728E-2</v>
      </c>
      <c r="D130" s="71">
        <f t="shared" si="57"/>
        <v>9.9514563106796267E-2</v>
      </c>
      <c r="E130" s="71">
        <f t="shared" si="57"/>
        <v>1.4158576051779944E-2</v>
      </c>
      <c r="F130" s="71">
        <f t="shared" si="57"/>
        <v>0.23624595469255669</v>
      </c>
      <c r="G130" s="71">
        <f t="shared" si="57"/>
        <v>0.61690938511326843</v>
      </c>
      <c r="H130" s="205">
        <f>IFERROR(VLOOKUP(B130,'Forecast Cnx @ Dest. Airport'!$B$5:$R$175,17,FALSE),0)</f>
        <v>0</v>
      </c>
      <c r="I130" s="29">
        <f t="shared" si="36"/>
        <v>0</v>
      </c>
      <c r="J130" s="29">
        <f t="shared" si="37"/>
        <v>0</v>
      </c>
      <c r="K130" s="29">
        <f t="shared" si="38"/>
        <v>0</v>
      </c>
      <c r="L130" s="29">
        <f t="shared" si="39"/>
        <v>0</v>
      </c>
      <c r="M130" s="29">
        <f t="shared" si="40"/>
        <v>0</v>
      </c>
      <c r="N130" s="194">
        <f t="shared" si="41"/>
        <v>0</v>
      </c>
      <c r="O130" s="64">
        <f t="shared" si="58"/>
        <v>3204.7217359187434</v>
      </c>
      <c r="P130" s="64">
        <f t="shared" si="58"/>
        <v>2844.9509896619752</v>
      </c>
      <c r="Q130" s="64">
        <f t="shared" si="58"/>
        <v>905.53666666666641</v>
      </c>
      <c r="R130" s="64">
        <f t="shared" si="58"/>
        <v>559.87370480614993</v>
      </c>
      <c r="S130" s="64">
        <f t="shared" si="58"/>
        <v>400.21022921582318</v>
      </c>
      <c r="T130" s="206" t="str">
        <f t="shared" si="42"/>
        <v>-</v>
      </c>
      <c r="U130" s="29">
        <f t="shared" si="43"/>
        <v>0</v>
      </c>
      <c r="V130" s="29">
        <f t="shared" si="44"/>
        <v>0</v>
      </c>
      <c r="W130" s="29">
        <f t="shared" si="45"/>
        <v>0</v>
      </c>
      <c r="X130" s="29">
        <f t="shared" si="46"/>
        <v>0</v>
      </c>
      <c r="Y130" s="29">
        <f t="shared" si="47"/>
        <v>0</v>
      </c>
      <c r="Z130" s="194">
        <f t="shared" si="48"/>
        <v>0</v>
      </c>
    </row>
    <row r="131" spans="1:26" s="80" customFormat="1" x14ac:dyDescent="0.2">
      <c r="A131" s="82">
        <v>114</v>
      </c>
      <c r="B131" s="168" t="str">
        <f>'Revenue Data'!B122</f>
        <v>BSB</v>
      </c>
      <c r="C131" s="71">
        <f t="shared" si="57"/>
        <v>0</v>
      </c>
      <c r="D131" s="71">
        <f t="shared" si="57"/>
        <v>3.3333333333333333E-2</v>
      </c>
      <c r="E131" s="71">
        <f t="shared" si="57"/>
        <v>6.6666666666666671E-3</v>
      </c>
      <c r="F131" s="71">
        <f t="shared" si="57"/>
        <v>0.16666666666666669</v>
      </c>
      <c r="G131" s="71">
        <f t="shared" si="57"/>
        <v>0.79333333333333322</v>
      </c>
      <c r="H131" s="205">
        <f>IFERROR(VLOOKUP(B131,'Forecast Cnx @ Dest. Airport'!$B$5:$R$175,17,FALSE),0)</f>
        <v>0</v>
      </c>
      <c r="I131" s="29">
        <f t="shared" si="36"/>
        <v>0</v>
      </c>
      <c r="J131" s="29">
        <f t="shared" si="37"/>
        <v>0</v>
      </c>
      <c r="K131" s="29">
        <f t="shared" si="38"/>
        <v>0</v>
      </c>
      <c r="L131" s="29">
        <f t="shared" si="39"/>
        <v>0</v>
      </c>
      <c r="M131" s="29">
        <f t="shared" si="40"/>
        <v>0</v>
      </c>
      <c r="N131" s="194">
        <f t="shared" si="41"/>
        <v>0</v>
      </c>
      <c r="O131" s="64">
        <f t="shared" si="58"/>
        <v>4877.18300441886</v>
      </c>
      <c r="P131" s="64">
        <f t="shared" si="58"/>
        <v>4944.99</v>
      </c>
      <c r="Q131" s="64">
        <f t="shared" si="58"/>
        <v>2079.9913113553125</v>
      </c>
      <c r="R131" s="64">
        <f t="shared" si="58"/>
        <v>1727.1594836699639</v>
      </c>
      <c r="S131" s="64">
        <f t="shared" si="58"/>
        <v>620.61898469387745</v>
      </c>
      <c r="T131" s="206" t="str">
        <f t="shared" si="42"/>
        <v>-</v>
      </c>
      <c r="U131" s="29">
        <f t="shared" si="43"/>
        <v>0</v>
      </c>
      <c r="V131" s="29">
        <f t="shared" si="44"/>
        <v>0</v>
      </c>
      <c r="W131" s="29">
        <f t="shared" si="45"/>
        <v>0</v>
      </c>
      <c r="X131" s="29">
        <f t="shared" si="46"/>
        <v>0</v>
      </c>
      <c r="Y131" s="29">
        <f t="shared" si="47"/>
        <v>0</v>
      </c>
      <c r="Z131" s="194">
        <f t="shared" si="48"/>
        <v>0</v>
      </c>
    </row>
    <row r="132" spans="1:26" s="80" customFormat="1" x14ac:dyDescent="0.2">
      <c r="A132" s="82">
        <v>115</v>
      </c>
      <c r="B132" s="168" t="str">
        <f>'Revenue Data'!B123</f>
        <v>BSR</v>
      </c>
      <c r="C132" s="71">
        <f t="shared" si="57"/>
        <v>0</v>
      </c>
      <c r="D132" s="71">
        <f t="shared" si="57"/>
        <v>0</v>
      </c>
      <c r="E132" s="71">
        <f t="shared" si="57"/>
        <v>9.0909090909090912E-2</v>
      </c>
      <c r="F132" s="71">
        <f t="shared" si="57"/>
        <v>9.0909090909090912E-2</v>
      </c>
      <c r="G132" s="71">
        <f t="shared" si="57"/>
        <v>0.81818181818181823</v>
      </c>
      <c r="H132" s="205">
        <f>IFERROR(VLOOKUP(B132,'Forecast Cnx @ Dest. Airport'!$B$5:$R$175,17,FALSE),0)</f>
        <v>0</v>
      </c>
      <c r="I132" s="29">
        <f t="shared" si="36"/>
        <v>0</v>
      </c>
      <c r="J132" s="29">
        <f t="shared" si="37"/>
        <v>0</v>
      </c>
      <c r="K132" s="29">
        <f t="shared" si="38"/>
        <v>0</v>
      </c>
      <c r="L132" s="29">
        <f t="shared" si="39"/>
        <v>0</v>
      </c>
      <c r="M132" s="29">
        <f t="shared" si="40"/>
        <v>0</v>
      </c>
      <c r="N132" s="194">
        <f t="shared" si="41"/>
        <v>0</v>
      </c>
      <c r="O132" s="64">
        <f t="shared" si="58"/>
        <v>554.03109217171743</v>
      </c>
      <c r="P132" s="64">
        <f t="shared" si="58"/>
        <v>1546.3333333333333</v>
      </c>
      <c r="Q132" s="64">
        <f t="shared" si="58"/>
        <v>0</v>
      </c>
      <c r="R132" s="64">
        <f t="shared" si="58"/>
        <v>593.24</v>
      </c>
      <c r="S132" s="64">
        <f t="shared" si="58"/>
        <v>654.9233549160673</v>
      </c>
      <c r="T132" s="206" t="str">
        <f t="shared" si="42"/>
        <v>-</v>
      </c>
      <c r="U132" s="29">
        <f t="shared" si="43"/>
        <v>0</v>
      </c>
      <c r="V132" s="29">
        <f t="shared" si="44"/>
        <v>0</v>
      </c>
      <c r="W132" s="29">
        <f t="shared" si="45"/>
        <v>0</v>
      </c>
      <c r="X132" s="29">
        <f t="shared" si="46"/>
        <v>0</v>
      </c>
      <c r="Y132" s="29">
        <f t="shared" si="47"/>
        <v>0</v>
      </c>
      <c r="Z132" s="194">
        <f t="shared" si="48"/>
        <v>0</v>
      </c>
    </row>
    <row r="133" spans="1:26" s="80" customFormat="1" x14ac:dyDescent="0.2">
      <c r="A133" s="82">
        <v>116</v>
      </c>
      <c r="B133" s="168" t="str">
        <f>'Revenue Data'!B124</f>
        <v>BUD</v>
      </c>
      <c r="C133" s="71">
        <f t="shared" si="57"/>
        <v>7.2743207712532829E-2</v>
      </c>
      <c r="D133" s="71">
        <f t="shared" si="57"/>
        <v>2.3663453111305865E-2</v>
      </c>
      <c r="E133" s="71">
        <f t="shared" si="57"/>
        <v>5.2585451358457469E-3</v>
      </c>
      <c r="F133" s="71">
        <f t="shared" si="57"/>
        <v>0.10517090271691493</v>
      </c>
      <c r="G133" s="71">
        <f t="shared" si="57"/>
        <v>0.7931638913234007</v>
      </c>
      <c r="H133" s="205">
        <f>IFERROR(VLOOKUP(B133,'Forecast Cnx @ Dest. Airport'!$B$5:$R$175,17,FALSE),0)</f>
        <v>0</v>
      </c>
      <c r="I133" s="29">
        <f t="shared" si="36"/>
        <v>0</v>
      </c>
      <c r="J133" s="29">
        <f t="shared" si="37"/>
        <v>0</v>
      </c>
      <c r="K133" s="29">
        <f t="shared" si="38"/>
        <v>0</v>
      </c>
      <c r="L133" s="29">
        <f t="shared" si="39"/>
        <v>0</v>
      </c>
      <c r="M133" s="29">
        <f t="shared" si="40"/>
        <v>0</v>
      </c>
      <c r="N133" s="194">
        <f t="shared" si="41"/>
        <v>0</v>
      </c>
      <c r="O133" s="64">
        <f t="shared" si="58"/>
        <v>291.56289115646251</v>
      </c>
      <c r="P133" s="64">
        <f t="shared" si="58"/>
        <v>2577.5215563909769</v>
      </c>
      <c r="Q133" s="64">
        <f t="shared" si="58"/>
        <v>1413.85</v>
      </c>
      <c r="R133" s="64">
        <f t="shared" si="58"/>
        <v>641.01290829439245</v>
      </c>
      <c r="S133" s="64">
        <f t="shared" si="58"/>
        <v>243.97166124234485</v>
      </c>
      <c r="T133" s="206" t="str">
        <f t="shared" si="42"/>
        <v>-</v>
      </c>
      <c r="U133" s="29">
        <f t="shared" si="43"/>
        <v>0</v>
      </c>
      <c r="V133" s="29">
        <f t="shared" si="44"/>
        <v>0</v>
      </c>
      <c r="W133" s="29">
        <f t="shared" si="45"/>
        <v>0</v>
      </c>
      <c r="X133" s="29">
        <f t="shared" si="46"/>
        <v>0</v>
      </c>
      <c r="Y133" s="29">
        <f t="shared" si="47"/>
        <v>0</v>
      </c>
      <c r="Z133" s="194">
        <f t="shared" si="48"/>
        <v>0</v>
      </c>
    </row>
    <row r="134" spans="1:26" s="80" customFormat="1" x14ac:dyDescent="0.2">
      <c r="A134" s="168">
        <v>117</v>
      </c>
      <c r="B134" s="168" t="str">
        <f>'Revenue Data'!B125</f>
        <v>BUE</v>
      </c>
      <c r="C134" s="71">
        <f t="shared" si="57"/>
        <v>3.1364349189754316E-2</v>
      </c>
      <c r="D134" s="71">
        <f t="shared" si="57"/>
        <v>0.10611604809200212</v>
      </c>
      <c r="E134" s="71">
        <f t="shared" si="57"/>
        <v>8.8865656037637221E-3</v>
      </c>
      <c r="F134" s="71">
        <f t="shared" si="57"/>
        <v>0.20282279142707796</v>
      </c>
      <c r="G134" s="71">
        <f t="shared" si="57"/>
        <v>0.65081024568740187</v>
      </c>
      <c r="H134" s="205">
        <f>IFERROR(VLOOKUP(B134,'Forecast Cnx @ Dest. Airport'!$B$5:$R$175,17,FALSE),0)</f>
        <v>0</v>
      </c>
      <c r="I134" s="29">
        <f t="shared" si="36"/>
        <v>0</v>
      </c>
      <c r="J134" s="29">
        <f t="shared" si="37"/>
        <v>0</v>
      </c>
      <c r="K134" s="29">
        <f t="shared" si="38"/>
        <v>0</v>
      </c>
      <c r="L134" s="29">
        <f t="shared" si="39"/>
        <v>0</v>
      </c>
      <c r="M134" s="29">
        <f t="shared" si="40"/>
        <v>0</v>
      </c>
      <c r="N134" s="194">
        <f t="shared" si="41"/>
        <v>0</v>
      </c>
      <c r="O134" s="64">
        <f t="shared" si="58"/>
        <v>2737.7034062499997</v>
      </c>
      <c r="P134" s="64">
        <f t="shared" si="58"/>
        <v>3059.4675003323032</v>
      </c>
      <c r="Q134" s="64">
        <f t="shared" si="58"/>
        <v>1545.7283333333298</v>
      </c>
      <c r="R134" s="64">
        <f t="shared" si="58"/>
        <v>1296.5501323026881</v>
      </c>
      <c r="S134" s="64">
        <f t="shared" si="58"/>
        <v>760.67902593465305</v>
      </c>
      <c r="T134" s="206" t="str">
        <f t="shared" si="42"/>
        <v>-</v>
      </c>
      <c r="U134" s="29">
        <f t="shared" si="43"/>
        <v>0</v>
      </c>
      <c r="V134" s="29">
        <f t="shared" si="44"/>
        <v>0</v>
      </c>
      <c r="W134" s="29">
        <f t="shared" si="45"/>
        <v>0</v>
      </c>
      <c r="X134" s="29">
        <f t="shared" si="46"/>
        <v>0</v>
      </c>
      <c r="Y134" s="29">
        <f t="shared" si="47"/>
        <v>0</v>
      </c>
      <c r="Z134" s="194">
        <f t="shared" si="48"/>
        <v>0</v>
      </c>
    </row>
    <row r="135" spans="1:26" s="80" customFormat="1" x14ac:dyDescent="0.2">
      <c r="A135" s="82">
        <v>118</v>
      </c>
      <c r="B135" s="168" t="str">
        <f>'Revenue Data'!B126</f>
        <v>BUH</v>
      </c>
      <c r="C135" s="71">
        <f t="shared" si="57"/>
        <v>9.864603481624766E-2</v>
      </c>
      <c r="D135" s="71">
        <f t="shared" si="57"/>
        <v>1.9342359767891695E-2</v>
      </c>
      <c r="E135" s="71">
        <f t="shared" si="57"/>
        <v>1.9342359767891694E-3</v>
      </c>
      <c r="F135" s="71">
        <f t="shared" si="57"/>
        <v>0.11218568665377181</v>
      </c>
      <c r="G135" s="71">
        <f t="shared" si="57"/>
        <v>0.76789168278529973</v>
      </c>
      <c r="H135" s="205">
        <f>IFERROR(VLOOKUP(B135,'Forecast Cnx @ Dest. Airport'!$B$5:$R$175,17,FALSE),0)</f>
        <v>0</v>
      </c>
      <c r="I135" s="29">
        <f t="shared" si="36"/>
        <v>0</v>
      </c>
      <c r="J135" s="29">
        <f t="shared" si="37"/>
        <v>0</v>
      </c>
      <c r="K135" s="29">
        <f t="shared" si="38"/>
        <v>0</v>
      </c>
      <c r="L135" s="29">
        <f t="shared" si="39"/>
        <v>0</v>
      </c>
      <c r="M135" s="29">
        <f t="shared" si="40"/>
        <v>0</v>
      </c>
      <c r="N135" s="194">
        <f t="shared" si="41"/>
        <v>0</v>
      </c>
      <c r="O135" s="64">
        <f t="shared" si="58"/>
        <v>252.93305867620771</v>
      </c>
      <c r="P135" s="64">
        <f t="shared" si="58"/>
        <v>3158.48</v>
      </c>
      <c r="Q135" s="64">
        <f t="shared" si="58"/>
        <v>0</v>
      </c>
      <c r="R135" s="64">
        <f t="shared" si="58"/>
        <v>871.52552661064374</v>
      </c>
      <c r="S135" s="64">
        <f t="shared" si="58"/>
        <v>390.22644232758</v>
      </c>
      <c r="T135" s="206" t="str">
        <f t="shared" si="42"/>
        <v>-</v>
      </c>
      <c r="U135" s="29">
        <f t="shared" si="43"/>
        <v>0</v>
      </c>
      <c r="V135" s="29">
        <f t="shared" si="44"/>
        <v>0</v>
      </c>
      <c r="W135" s="29">
        <f t="shared" si="45"/>
        <v>0</v>
      </c>
      <c r="X135" s="29">
        <f t="shared" si="46"/>
        <v>0</v>
      </c>
      <c r="Y135" s="29">
        <f t="shared" si="47"/>
        <v>0</v>
      </c>
      <c r="Z135" s="194">
        <f t="shared" si="48"/>
        <v>0</v>
      </c>
    </row>
    <row r="136" spans="1:26" s="80" customFormat="1" x14ac:dyDescent="0.2">
      <c r="A136" s="82">
        <v>119</v>
      </c>
      <c r="B136" s="168" t="str">
        <f>'Revenue Data'!B127</f>
        <v>BWN</v>
      </c>
      <c r="C136" s="71">
        <f t="shared" si="57"/>
        <v>0</v>
      </c>
      <c r="D136" s="71">
        <f t="shared" si="57"/>
        <v>0</v>
      </c>
      <c r="E136" s="71">
        <f t="shared" si="57"/>
        <v>0</v>
      </c>
      <c r="F136" s="71">
        <f t="shared" si="57"/>
        <v>0</v>
      </c>
      <c r="G136" s="71">
        <f t="shared" si="57"/>
        <v>1</v>
      </c>
      <c r="H136" s="205">
        <f>IFERROR(VLOOKUP(B136,'Forecast Cnx @ Dest. Airport'!$B$5:$R$175,17,FALSE),0)</f>
        <v>0</v>
      </c>
      <c r="I136" s="29">
        <f t="shared" si="36"/>
        <v>0</v>
      </c>
      <c r="J136" s="29">
        <f t="shared" si="37"/>
        <v>0</v>
      </c>
      <c r="K136" s="29">
        <f t="shared" si="38"/>
        <v>0</v>
      </c>
      <c r="L136" s="29">
        <f t="shared" si="39"/>
        <v>0</v>
      </c>
      <c r="M136" s="29">
        <f t="shared" si="40"/>
        <v>0</v>
      </c>
      <c r="N136" s="194">
        <f t="shared" si="41"/>
        <v>0</v>
      </c>
      <c r="O136" s="64">
        <f t="shared" si="58"/>
        <v>0</v>
      </c>
      <c r="P136" s="64">
        <f t="shared" si="58"/>
        <v>0</v>
      </c>
      <c r="Q136" s="64">
        <f t="shared" si="58"/>
        <v>0</v>
      </c>
      <c r="R136" s="64">
        <f t="shared" si="58"/>
        <v>0</v>
      </c>
      <c r="S136" s="64">
        <f t="shared" si="58"/>
        <v>0</v>
      </c>
      <c r="T136" s="206" t="str">
        <f t="shared" si="42"/>
        <v>-</v>
      </c>
      <c r="U136" s="29">
        <f t="shared" si="43"/>
        <v>0</v>
      </c>
      <c r="V136" s="29">
        <f t="shared" si="44"/>
        <v>0</v>
      </c>
      <c r="W136" s="29">
        <f t="shared" si="45"/>
        <v>0</v>
      </c>
      <c r="X136" s="29">
        <f t="shared" si="46"/>
        <v>0</v>
      </c>
      <c r="Y136" s="29">
        <f t="shared" si="47"/>
        <v>0</v>
      </c>
      <c r="Z136" s="194">
        <f t="shared" si="48"/>
        <v>0</v>
      </c>
    </row>
    <row r="137" spans="1:26" s="80" customFormat="1" x14ac:dyDescent="0.2">
      <c r="A137" s="82">
        <v>120</v>
      </c>
      <c r="B137" s="168" t="str">
        <f>'Revenue Data'!B128</f>
        <v>BWT</v>
      </c>
      <c r="C137" s="71">
        <f t="shared" si="57"/>
        <v>0</v>
      </c>
      <c r="D137" s="71">
        <f t="shared" si="57"/>
        <v>0</v>
      </c>
      <c r="E137" s="71">
        <f t="shared" si="57"/>
        <v>0</v>
      </c>
      <c r="F137" s="71">
        <f t="shared" si="57"/>
        <v>0</v>
      </c>
      <c r="G137" s="71">
        <f t="shared" si="57"/>
        <v>1</v>
      </c>
      <c r="H137" s="205">
        <f>IFERROR(VLOOKUP(B137,'Forecast Cnx @ Dest. Airport'!$B$5:$R$175,17,FALSE),0)</f>
        <v>0</v>
      </c>
      <c r="I137" s="29">
        <f t="shared" si="36"/>
        <v>0</v>
      </c>
      <c r="J137" s="29">
        <f t="shared" si="37"/>
        <v>0</v>
      </c>
      <c r="K137" s="29">
        <f t="shared" si="38"/>
        <v>0</v>
      </c>
      <c r="L137" s="29">
        <f t="shared" si="39"/>
        <v>0</v>
      </c>
      <c r="M137" s="29">
        <f t="shared" si="40"/>
        <v>0</v>
      </c>
      <c r="N137" s="194">
        <f t="shared" si="41"/>
        <v>0</v>
      </c>
      <c r="O137" s="64">
        <f t="shared" si="58"/>
        <v>3460.5285840875736</v>
      </c>
      <c r="P137" s="64">
        <f t="shared" si="58"/>
        <v>5498.6224249998158</v>
      </c>
      <c r="Q137" s="64">
        <f t="shared" si="58"/>
        <v>3738.4933333333352</v>
      </c>
      <c r="R137" s="64">
        <f t="shared" si="58"/>
        <v>2896.1446041370136</v>
      </c>
      <c r="S137" s="64">
        <f t="shared" si="58"/>
        <v>872.28051531663971</v>
      </c>
      <c r="T137" s="206" t="str">
        <f t="shared" si="42"/>
        <v>-</v>
      </c>
      <c r="U137" s="29">
        <f t="shared" si="43"/>
        <v>0</v>
      </c>
      <c r="V137" s="29">
        <f t="shared" si="44"/>
        <v>0</v>
      </c>
      <c r="W137" s="29">
        <f t="shared" si="45"/>
        <v>0</v>
      </c>
      <c r="X137" s="29">
        <f t="shared" si="46"/>
        <v>0</v>
      </c>
      <c r="Y137" s="29">
        <f t="shared" si="47"/>
        <v>0</v>
      </c>
      <c r="Z137" s="194">
        <f t="shared" si="48"/>
        <v>0</v>
      </c>
    </row>
    <row r="138" spans="1:26" s="80" customFormat="1" x14ac:dyDescent="0.2">
      <c r="A138" s="168">
        <v>121</v>
      </c>
      <c r="B138" s="168" t="str">
        <f>'Revenue Data'!B129</f>
        <v>BXN</v>
      </c>
      <c r="C138" s="71">
        <f t="shared" ref="C138:G147" si="59">IFERROR(VLOOKUP($B138,FromChicagoFareList,C$8,FALSE),"-")</f>
        <v>0</v>
      </c>
      <c r="D138" s="71">
        <f t="shared" si="59"/>
        <v>0</v>
      </c>
      <c r="E138" s="71">
        <f t="shared" si="59"/>
        <v>0</v>
      </c>
      <c r="F138" s="71">
        <f t="shared" si="59"/>
        <v>0</v>
      </c>
      <c r="G138" s="71">
        <f t="shared" si="59"/>
        <v>1</v>
      </c>
      <c r="H138" s="205">
        <f>IFERROR(VLOOKUP(B138,'Forecast Cnx @ Dest. Airport'!$B$5:$R$175,17,FALSE),0)</f>
        <v>0</v>
      </c>
      <c r="I138" s="29">
        <f t="shared" si="36"/>
        <v>0</v>
      </c>
      <c r="J138" s="29">
        <f t="shared" si="37"/>
        <v>0</v>
      </c>
      <c r="K138" s="29">
        <f t="shared" si="38"/>
        <v>0</v>
      </c>
      <c r="L138" s="29">
        <f t="shared" si="39"/>
        <v>0</v>
      </c>
      <c r="M138" s="29">
        <f t="shared" si="40"/>
        <v>0</v>
      </c>
      <c r="N138" s="194">
        <f t="shared" si="41"/>
        <v>0</v>
      </c>
      <c r="O138" s="64">
        <f t="shared" ref="O138:S147" si="60">IFERROR(VLOOKUP($B138,FromChicagoFareList,O$8,FALSE),"-")</f>
        <v>273.05581548537282</v>
      </c>
      <c r="P138" s="64">
        <f t="shared" si="60"/>
        <v>2918.1202279487316</v>
      </c>
      <c r="Q138" s="64">
        <f t="shared" si="60"/>
        <v>1011.4965826330518</v>
      </c>
      <c r="R138" s="64">
        <f t="shared" si="60"/>
        <v>758.1008045386277</v>
      </c>
      <c r="S138" s="64">
        <f t="shared" si="60"/>
        <v>366.83775742241971</v>
      </c>
      <c r="T138" s="206" t="str">
        <f t="shared" si="42"/>
        <v>-</v>
      </c>
      <c r="U138" s="29">
        <f t="shared" si="43"/>
        <v>0</v>
      </c>
      <c r="V138" s="29">
        <f t="shared" si="44"/>
        <v>0</v>
      </c>
      <c r="W138" s="29">
        <f t="shared" si="45"/>
        <v>0</v>
      </c>
      <c r="X138" s="29">
        <f t="shared" si="46"/>
        <v>0</v>
      </c>
      <c r="Y138" s="29">
        <f t="shared" si="47"/>
        <v>0</v>
      </c>
      <c r="Z138" s="194">
        <f t="shared" si="48"/>
        <v>0</v>
      </c>
    </row>
    <row r="139" spans="1:26" s="80" customFormat="1" x14ac:dyDescent="0.2">
      <c r="A139" s="82">
        <v>122</v>
      </c>
      <c r="B139" s="168" t="str">
        <f>'Revenue Data'!B130</f>
        <v>BZE</v>
      </c>
      <c r="C139" s="71">
        <f t="shared" si="59"/>
        <v>2.6246719160104983E-2</v>
      </c>
      <c r="D139" s="71">
        <f t="shared" si="59"/>
        <v>2.6246719160104982E-3</v>
      </c>
      <c r="E139" s="71">
        <f t="shared" si="59"/>
        <v>1.5748031496062992E-2</v>
      </c>
      <c r="F139" s="71">
        <f t="shared" si="59"/>
        <v>0.11548556430446193</v>
      </c>
      <c r="G139" s="71">
        <f t="shared" si="59"/>
        <v>0.83989501312335957</v>
      </c>
      <c r="H139" s="205">
        <f>IFERROR(VLOOKUP(B139,'Forecast Cnx @ Dest. Airport'!$B$5:$R$175,17,FALSE),0)</f>
        <v>0</v>
      </c>
      <c r="I139" s="29">
        <f t="shared" si="36"/>
        <v>0</v>
      </c>
      <c r="J139" s="29">
        <f t="shared" si="37"/>
        <v>0</v>
      </c>
      <c r="K139" s="29">
        <f t="shared" si="38"/>
        <v>0</v>
      </c>
      <c r="L139" s="29">
        <f t="shared" si="39"/>
        <v>0</v>
      </c>
      <c r="M139" s="29">
        <f t="shared" si="40"/>
        <v>0</v>
      </c>
      <c r="N139" s="194">
        <f t="shared" si="41"/>
        <v>0</v>
      </c>
      <c r="O139" s="64">
        <f t="shared" si="60"/>
        <v>582.16666666666663</v>
      </c>
      <c r="P139" s="64">
        <f t="shared" si="60"/>
        <v>805.75</v>
      </c>
      <c r="Q139" s="64">
        <f t="shared" si="60"/>
        <v>0</v>
      </c>
      <c r="R139" s="64">
        <f t="shared" si="60"/>
        <v>306.62787878787861</v>
      </c>
      <c r="S139" s="64">
        <f t="shared" si="60"/>
        <v>317.00400471594173</v>
      </c>
      <c r="T139" s="206" t="str">
        <f t="shared" si="42"/>
        <v>-</v>
      </c>
      <c r="U139" s="29">
        <f t="shared" si="43"/>
        <v>0</v>
      </c>
      <c r="V139" s="29">
        <f t="shared" si="44"/>
        <v>0</v>
      </c>
      <c r="W139" s="29">
        <f t="shared" si="45"/>
        <v>0</v>
      </c>
      <c r="X139" s="29">
        <f t="shared" si="46"/>
        <v>0</v>
      </c>
      <c r="Y139" s="29">
        <f t="shared" si="47"/>
        <v>0</v>
      </c>
      <c r="Z139" s="194">
        <f t="shared" si="48"/>
        <v>0</v>
      </c>
    </row>
    <row r="140" spans="1:26" s="80" customFormat="1" x14ac:dyDescent="0.2">
      <c r="A140" s="82">
        <v>123</v>
      </c>
      <c r="B140" s="168" t="str">
        <f>'Revenue Data'!B131</f>
        <v>BZG</v>
      </c>
      <c r="C140" s="71">
        <f t="shared" si="59"/>
        <v>0</v>
      </c>
      <c r="D140" s="71">
        <f t="shared" si="59"/>
        <v>0</v>
      </c>
      <c r="E140" s="71">
        <f t="shared" si="59"/>
        <v>0</v>
      </c>
      <c r="F140" s="71">
        <f t="shared" si="59"/>
        <v>0.625</v>
      </c>
      <c r="G140" s="71">
        <f t="shared" si="59"/>
        <v>0.375</v>
      </c>
      <c r="H140" s="205">
        <f>IFERROR(VLOOKUP(B140,'Forecast Cnx @ Dest. Airport'!$B$5:$R$175,17,FALSE),0)</f>
        <v>0</v>
      </c>
      <c r="I140" s="29">
        <f t="shared" si="36"/>
        <v>0</v>
      </c>
      <c r="J140" s="29">
        <f t="shared" si="37"/>
        <v>0</v>
      </c>
      <c r="K140" s="29">
        <f t="shared" si="38"/>
        <v>0</v>
      </c>
      <c r="L140" s="29">
        <f t="shared" si="39"/>
        <v>0</v>
      </c>
      <c r="M140" s="29">
        <f t="shared" si="40"/>
        <v>0</v>
      </c>
      <c r="N140" s="194">
        <f t="shared" si="41"/>
        <v>0</v>
      </c>
      <c r="O140" s="64">
        <f t="shared" si="60"/>
        <v>154.80520140401825</v>
      </c>
      <c r="P140" s="64">
        <f t="shared" si="60"/>
        <v>2510.0154801097383</v>
      </c>
      <c r="Q140" s="64">
        <f t="shared" si="60"/>
        <v>1302.7689189189186</v>
      </c>
      <c r="R140" s="64">
        <f t="shared" si="60"/>
        <v>227.95</v>
      </c>
      <c r="S140" s="64">
        <f t="shared" si="60"/>
        <v>553.83000000000004</v>
      </c>
      <c r="T140" s="206" t="str">
        <f t="shared" si="42"/>
        <v>-</v>
      </c>
      <c r="U140" s="29">
        <f t="shared" si="43"/>
        <v>0</v>
      </c>
      <c r="V140" s="29">
        <f t="shared" si="44"/>
        <v>0</v>
      </c>
      <c r="W140" s="29">
        <f t="shared" si="45"/>
        <v>0</v>
      </c>
      <c r="X140" s="29">
        <f t="shared" si="46"/>
        <v>0</v>
      </c>
      <c r="Y140" s="29">
        <f t="shared" si="47"/>
        <v>0</v>
      </c>
      <c r="Z140" s="194">
        <f t="shared" si="48"/>
        <v>0</v>
      </c>
    </row>
    <row r="141" spans="1:26" s="80" customFormat="1" x14ac:dyDescent="0.2">
      <c r="A141" s="82">
        <v>124</v>
      </c>
      <c r="B141" s="168" t="str">
        <f>'Revenue Data'!B132</f>
        <v>BZV</v>
      </c>
      <c r="C141" s="71">
        <f t="shared" si="59"/>
        <v>0</v>
      </c>
      <c r="D141" s="71">
        <f t="shared" si="59"/>
        <v>0</v>
      </c>
      <c r="E141" s="71">
        <f t="shared" si="59"/>
        <v>0</v>
      </c>
      <c r="F141" s="71">
        <f t="shared" si="59"/>
        <v>0</v>
      </c>
      <c r="G141" s="71">
        <f t="shared" si="59"/>
        <v>1</v>
      </c>
      <c r="H141" s="205">
        <f>IFERROR(VLOOKUP(B141,'Forecast Cnx @ Dest. Airport'!$B$5:$R$175,17,FALSE),0)</f>
        <v>0</v>
      </c>
      <c r="I141" s="29">
        <f t="shared" si="36"/>
        <v>0</v>
      </c>
      <c r="J141" s="29">
        <f t="shared" si="37"/>
        <v>0</v>
      </c>
      <c r="K141" s="29">
        <f t="shared" si="38"/>
        <v>0</v>
      </c>
      <c r="L141" s="29">
        <f t="shared" si="39"/>
        <v>0</v>
      </c>
      <c r="M141" s="29">
        <f t="shared" si="40"/>
        <v>0</v>
      </c>
      <c r="N141" s="194">
        <f t="shared" si="41"/>
        <v>0</v>
      </c>
      <c r="O141" s="64">
        <f t="shared" si="60"/>
        <v>0</v>
      </c>
      <c r="P141" s="64">
        <f t="shared" si="60"/>
        <v>0</v>
      </c>
      <c r="Q141" s="64">
        <f t="shared" si="60"/>
        <v>0</v>
      </c>
      <c r="R141" s="64">
        <f t="shared" si="60"/>
        <v>0</v>
      </c>
      <c r="S141" s="64">
        <f t="shared" si="60"/>
        <v>0</v>
      </c>
      <c r="T141" s="206" t="str">
        <f t="shared" si="42"/>
        <v>-</v>
      </c>
      <c r="U141" s="29">
        <f t="shared" si="43"/>
        <v>0</v>
      </c>
      <c r="V141" s="29">
        <f t="shared" si="44"/>
        <v>0</v>
      </c>
      <c r="W141" s="29">
        <f t="shared" si="45"/>
        <v>0</v>
      </c>
      <c r="X141" s="29">
        <f t="shared" si="46"/>
        <v>0</v>
      </c>
      <c r="Y141" s="29">
        <f t="shared" si="47"/>
        <v>0</v>
      </c>
      <c r="Z141" s="194">
        <f t="shared" si="48"/>
        <v>0</v>
      </c>
    </row>
    <row r="142" spans="1:26" s="80" customFormat="1" x14ac:dyDescent="0.2">
      <c r="A142" s="168">
        <v>125</v>
      </c>
      <c r="B142" s="168" t="str">
        <f>'Revenue Data'!B133</f>
        <v>CAG</v>
      </c>
      <c r="C142" s="71">
        <f t="shared" si="59"/>
        <v>6.6666666666666666E-2</v>
      </c>
      <c r="D142" s="71">
        <f t="shared" si="59"/>
        <v>6.6666666666666666E-2</v>
      </c>
      <c r="E142" s="71">
        <f t="shared" si="59"/>
        <v>0</v>
      </c>
      <c r="F142" s="71">
        <f t="shared" si="59"/>
        <v>0.13333333333333333</v>
      </c>
      <c r="G142" s="71">
        <f t="shared" si="59"/>
        <v>0.73333333333333339</v>
      </c>
      <c r="H142" s="205">
        <f>IFERROR(VLOOKUP(B142,'Forecast Cnx @ Dest. Airport'!$B$5:$R$175,17,FALSE),0)</f>
        <v>0</v>
      </c>
      <c r="I142" s="29">
        <f t="shared" si="36"/>
        <v>0</v>
      </c>
      <c r="J142" s="29">
        <f t="shared" si="37"/>
        <v>0</v>
      </c>
      <c r="K142" s="29">
        <f t="shared" si="38"/>
        <v>0</v>
      </c>
      <c r="L142" s="29">
        <f t="shared" si="39"/>
        <v>0</v>
      </c>
      <c r="M142" s="29">
        <f t="shared" si="40"/>
        <v>0</v>
      </c>
      <c r="N142" s="194">
        <f t="shared" si="41"/>
        <v>0</v>
      </c>
      <c r="O142" s="64">
        <f t="shared" si="60"/>
        <v>140.68</v>
      </c>
      <c r="P142" s="64">
        <f t="shared" si="60"/>
        <v>2337.008173055829</v>
      </c>
      <c r="Q142" s="64">
        <f t="shared" si="60"/>
        <v>922.23450603797278</v>
      </c>
      <c r="R142" s="64">
        <f t="shared" si="60"/>
        <v>699.75351066512735</v>
      </c>
      <c r="S142" s="64">
        <f t="shared" si="60"/>
        <v>554.4666666666667</v>
      </c>
      <c r="T142" s="206" t="str">
        <f t="shared" si="42"/>
        <v>-</v>
      </c>
      <c r="U142" s="29">
        <f t="shared" si="43"/>
        <v>0</v>
      </c>
      <c r="V142" s="29">
        <f t="shared" si="44"/>
        <v>0</v>
      </c>
      <c r="W142" s="29">
        <f t="shared" si="45"/>
        <v>0</v>
      </c>
      <c r="X142" s="29">
        <f t="shared" si="46"/>
        <v>0</v>
      </c>
      <c r="Y142" s="29">
        <f t="shared" si="47"/>
        <v>0</v>
      </c>
      <c r="Z142" s="194">
        <f t="shared" si="48"/>
        <v>0</v>
      </c>
    </row>
    <row r="143" spans="1:26" s="80" customFormat="1" x14ac:dyDescent="0.2">
      <c r="A143" s="82">
        <v>126</v>
      </c>
      <c r="B143" s="168" t="str">
        <f>'Revenue Data'!B134</f>
        <v>CAI</v>
      </c>
      <c r="C143" s="71">
        <f t="shared" si="59"/>
        <v>2.6019080659150033E-2</v>
      </c>
      <c r="D143" s="71">
        <f t="shared" si="59"/>
        <v>4.4232437120555072E-2</v>
      </c>
      <c r="E143" s="71">
        <f t="shared" si="59"/>
        <v>2.8620988725065036E-2</v>
      </c>
      <c r="F143" s="71">
        <f t="shared" si="59"/>
        <v>0.22636600173460533</v>
      </c>
      <c r="G143" s="71">
        <f t="shared" si="59"/>
        <v>0.67476149176062461</v>
      </c>
      <c r="H143" s="205">
        <f>IFERROR(VLOOKUP(B143,'Forecast Cnx @ Dest. Airport'!$B$5:$R$175,17,FALSE),0)</f>
        <v>0</v>
      </c>
      <c r="I143" s="29">
        <f t="shared" si="36"/>
        <v>0</v>
      </c>
      <c r="J143" s="29">
        <f t="shared" si="37"/>
        <v>0</v>
      </c>
      <c r="K143" s="29">
        <f t="shared" si="38"/>
        <v>0</v>
      </c>
      <c r="L143" s="29">
        <f t="shared" si="39"/>
        <v>0</v>
      </c>
      <c r="M143" s="29">
        <f t="shared" si="40"/>
        <v>0</v>
      </c>
      <c r="N143" s="194">
        <f t="shared" si="41"/>
        <v>0</v>
      </c>
      <c r="O143" s="64">
        <f t="shared" si="60"/>
        <v>127.23428571428572</v>
      </c>
      <c r="P143" s="64">
        <f t="shared" si="60"/>
        <v>2133.3299228395053</v>
      </c>
      <c r="Q143" s="64">
        <f t="shared" si="60"/>
        <v>0</v>
      </c>
      <c r="R143" s="64">
        <f t="shared" si="60"/>
        <v>481.04986873609045</v>
      </c>
      <c r="S143" s="64">
        <f t="shared" si="60"/>
        <v>437.04957283075873</v>
      </c>
      <c r="T143" s="206" t="str">
        <f t="shared" si="42"/>
        <v>-</v>
      </c>
      <c r="U143" s="29">
        <f t="shared" si="43"/>
        <v>0</v>
      </c>
      <c r="V143" s="29">
        <f t="shared" si="44"/>
        <v>0</v>
      </c>
      <c r="W143" s="29">
        <f t="shared" si="45"/>
        <v>0</v>
      </c>
      <c r="X143" s="29">
        <f t="shared" si="46"/>
        <v>0</v>
      </c>
      <c r="Y143" s="29">
        <f t="shared" si="47"/>
        <v>0</v>
      </c>
      <c r="Z143" s="194">
        <f t="shared" si="48"/>
        <v>0</v>
      </c>
    </row>
    <row r="144" spans="1:26" s="80" customFormat="1" x14ac:dyDescent="0.2">
      <c r="A144" s="82">
        <v>127</v>
      </c>
      <c r="B144" s="168" t="str">
        <f>'Revenue Data'!B135</f>
        <v>CAN</v>
      </c>
      <c r="C144" s="71">
        <f t="shared" si="59"/>
        <v>5.0100200400801612E-2</v>
      </c>
      <c r="D144" s="71">
        <f t="shared" si="59"/>
        <v>8.0160320641282576E-2</v>
      </c>
      <c r="E144" s="71">
        <f t="shared" si="59"/>
        <v>8.0160320641282558E-3</v>
      </c>
      <c r="F144" s="71">
        <f t="shared" si="59"/>
        <v>0.51903807615230457</v>
      </c>
      <c r="G144" s="71">
        <f t="shared" si="59"/>
        <v>0.34268537074148298</v>
      </c>
      <c r="H144" s="205">
        <f>IFERROR(VLOOKUP(B144,'Forecast Cnx @ Dest. Airport'!$B$5:$R$175,17,FALSE),0)</f>
        <v>0</v>
      </c>
      <c r="I144" s="29">
        <f t="shared" si="36"/>
        <v>0</v>
      </c>
      <c r="J144" s="29">
        <f t="shared" si="37"/>
        <v>0</v>
      </c>
      <c r="K144" s="29">
        <f t="shared" si="38"/>
        <v>0</v>
      </c>
      <c r="L144" s="29">
        <f t="shared" si="39"/>
        <v>0</v>
      </c>
      <c r="M144" s="29">
        <f t="shared" si="40"/>
        <v>0</v>
      </c>
      <c r="N144" s="194">
        <f t="shared" si="41"/>
        <v>0</v>
      </c>
      <c r="O144" s="64">
        <f t="shared" si="60"/>
        <v>3251.5523684210534</v>
      </c>
      <c r="P144" s="64">
        <f t="shared" si="60"/>
        <v>4109.1548611111102</v>
      </c>
      <c r="Q144" s="64">
        <f t="shared" si="60"/>
        <v>2834.15</v>
      </c>
      <c r="R144" s="64">
        <f t="shared" si="60"/>
        <v>432.0342812507447</v>
      </c>
      <c r="S144" s="64">
        <f t="shared" si="60"/>
        <v>600.5939432335615</v>
      </c>
      <c r="T144" s="206" t="str">
        <f t="shared" si="42"/>
        <v>-</v>
      </c>
      <c r="U144" s="29">
        <f t="shared" si="43"/>
        <v>0</v>
      </c>
      <c r="V144" s="29">
        <f t="shared" si="44"/>
        <v>0</v>
      </c>
      <c r="W144" s="29">
        <f t="shared" si="45"/>
        <v>0</v>
      </c>
      <c r="X144" s="29">
        <f t="shared" si="46"/>
        <v>0</v>
      </c>
      <c r="Y144" s="29">
        <f t="shared" si="47"/>
        <v>0</v>
      </c>
      <c r="Z144" s="194">
        <f t="shared" si="48"/>
        <v>0</v>
      </c>
    </row>
    <row r="145" spans="1:26" s="80" customFormat="1" x14ac:dyDescent="0.2">
      <c r="A145" s="82">
        <v>128</v>
      </c>
      <c r="B145" s="168" t="str">
        <f>'Revenue Data'!B136</f>
        <v>CAS</v>
      </c>
      <c r="C145" s="71">
        <f t="shared" si="59"/>
        <v>6.6265060240963861E-2</v>
      </c>
      <c r="D145" s="71">
        <f t="shared" si="59"/>
        <v>3.0120481927710843E-2</v>
      </c>
      <c r="E145" s="71">
        <f t="shared" si="59"/>
        <v>4.2168674698795178E-2</v>
      </c>
      <c r="F145" s="71">
        <f t="shared" si="59"/>
        <v>7.8313253012048195E-2</v>
      </c>
      <c r="G145" s="71">
        <f t="shared" si="59"/>
        <v>0.7831325301204819</v>
      </c>
      <c r="H145" s="205">
        <f>IFERROR(VLOOKUP(B145,'Forecast Cnx @ Dest. Airport'!$B$5:$R$175,17,FALSE),0)</f>
        <v>0</v>
      </c>
      <c r="I145" s="29">
        <f t="shared" si="36"/>
        <v>0</v>
      </c>
      <c r="J145" s="29">
        <f t="shared" si="37"/>
        <v>0</v>
      </c>
      <c r="K145" s="29">
        <f t="shared" si="38"/>
        <v>0</v>
      </c>
      <c r="L145" s="29">
        <f t="shared" si="39"/>
        <v>0</v>
      </c>
      <c r="M145" s="29">
        <f t="shared" si="40"/>
        <v>0</v>
      </c>
      <c r="N145" s="194">
        <f t="shared" si="41"/>
        <v>0</v>
      </c>
      <c r="O145" s="64">
        <f t="shared" si="60"/>
        <v>202.23</v>
      </c>
      <c r="P145" s="64">
        <f t="shared" si="60"/>
        <v>0</v>
      </c>
      <c r="Q145" s="64">
        <f t="shared" si="60"/>
        <v>1210.6400000000001</v>
      </c>
      <c r="R145" s="64">
        <f t="shared" si="60"/>
        <v>544.02</v>
      </c>
      <c r="S145" s="64">
        <f t="shared" si="60"/>
        <v>319.52364424951259</v>
      </c>
      <c r="T145" s="206" t="str">
        <f t="shared" si="42"/>
        <v>-</v>
      </c>
      <c r="U145" s="29">
        <f t="shared" si="43"/>
        <v>0</v>
      </c>
      <c r="V145" s="29">
        <f t="shared" si="44"/>
        <v>0</v>
      </c>
      <c r="W145" s="29">
        <f t="shared" si="45"/>
        <v>0</v>
      </c>
      <c r="X145" s="29">
        <f t="shared" si="46"/>
        <v>0</v>
      </c>
      <c r="Y145" s="29">
        <f t="shared" si="47"/>
        <v>0</v>
      </c>
      <c r="Z145" s="194">
        <f t="shared" si="48"/>
        <v>0</v>
      </c>
    </row>
    <row r="146" spans="1:26" s="80" customFormat="1" x14ac:dyDescent="0.2">
      <c r="A146" s="168">
        <v>129</v>
      </c>
      <c r="B146" s="168" t="str">
        <f>'Revenue Data'!B137</f>
        <v>CAY</v>
      </c>
      <c r="C146" s="71">
        <f t="shared" si="59"/>
        <v>0</v>
      </c>
      <c r="D146" s="71">
        <f t="shared" si="59"/>
        <v>0</v>
      </c>
      <c r="E146" s="71">
        <f t="shared" si="59"/>
        <v>0</v>
      </c>
      <c r="F146" s="71">
        <f t="shared" si="59"/>
        <v>0</v>
      </c>
      <c r="G146" s="71">
        <f t="shared" si="59"/>
        <v>1</v>
      </c>
      <c r="H146" s="205">
        <f>IFERROR(VLOOKUP(B146,'Forecast Cnx @ Dest. Airport'!$B$5:$R$175,17,FALSE),0)</f>
        <v>0</v>
      </c>
      <c r="I146" s="29">
        <f t="shared" si="36"/>
        <v>0</v>
      </c>
      <c r="J146" s="29">
        <f t="shared" si="37"/>
        <v>0</v>
      </c>
      <c r="K146" s="29">
        <f t="shared" si="38"/>
        <v>0</v>
      </c>
      <c r="L146" s="29">
        <f t="shared" si="39"/>
        <v>0</v>
      </c>
      <c r="M146" s="29">
        <f t="shared" si="40"/>
        <v>0</v>
      </c>
      <c r="N146" s="194">
        <f t="shared" si="41"/>
        <v>0</v>
      </c>
      <c r="O146" s="64">
        <f t="shared" si="60"/>
        <v>0</v>
      </c>
      <c r="P146" s="64">
        <f t="shared" si="60"/>
        <v>0</v>
      </c>
      <c r="Q146" s="64">
        <f t="shared" si="60"/>
        <v>0</v>
      </c>
      <c r="R146" s="64">
        <f t="shared" si="60"/>
        <v>0</v>
      </c>
      <c r="S146" s="64">
        <f t="shared" si="60"/>
        <v>0</v>
      </c>
      <c r="T146" s="206" t="str">
        <f t="shared" si="42"/>
        <v>-</v>
      </c>
      <c r="U146" s="29">
        <f t="shared" si="43"/>
        <v>0</v>
      </c>
      <c r="V146" s="29">
        <f t="shared" si="44"/>
        <v>0</v>
      </c>
      <c r="W146" s="29">
        <f t="shared" si="45"/>
        <v>0</v>
      </c>
      <c r="X146" s="29">
        <f t="shared" si="46"/>
        <v>0</v>
      </c>
      <c r="Y146" s="29">
        <f t="shared" si="47"/>
        <v>0</v>
      </c>
      <c r="Z146" s="194">
        <f t="shared" si="48"/>
        <v>0</v>
      </c>
    </row>
    <row r="147" spans="1:26" s="80" customFormat="1" x14ac:dyDescent="0.2">
      <c r="A147" s="82">
        <v>130</v>
      </c>
      <c r="B147" s="168" t="str">
        <f>'Revenue Data'!B138</f>
        <v>CBB</v>
      </c>
      <c r="C147" s="71">
        <f t="shared" si="59"/>
        <v>0</v>
      </c>
      <c r="D147" s="71">
        <f t="shared" si="59"/>
        <v>0</v>
      </c>
      <c r="E147" s="71">
        <f t="shared" si="59"/>
        <v>0</v>
      </c>
      <c r="F147" s="71">
        <f t="shared" si="59"/>
        <v>0</v>
      </c>
      <c r="G147" s="71">
        <f t="shared" si="59"/>
        <v>1</v>
      </c>
      <c r="H147" s="205">
        <f>IFERROR(VLOOKUP(B147,'Forecast Cnx @ Dest. Airport'!$B$5:$R$175,17,FALSE),0)</f>
        <v>0</v>
      </c>
      <c r="I147" s="29">
        <f t="shared" ref="I147:I210" si="61">IFERROR($H147*C147,0)</f>
        <v>0</v>
      </c>
      <c r="J147" s="29">
        <f t="shared" ref="J147:J210" si="62">IFERROR($H147*D147,0)</f>
        <v>0</v>
      </c>
      <c r="K147" s="29">
        <f t="shared" ref="K147:K210" si="63">IFERROR($H147*E147,0)</f>
        <v>0</v>
      </c>
      <c r="L147" s="29">
        <f t="shared" ref="L147:L210" si="64">IFERROR($H147*F147,0)</f>
        <v>0</v>
      </c>
      <c r="M147" s="29">
        <f t="shared" ref="M147:M210" si="65">IFERROR($H147*G147,0)</f>
        <v>0</v>
      </c>
      <c r="N147" s="194">
        <f t="shared" ref="N147:N210" si="66">SUM(I147:M147)</f>
        <v>0</v>
      </c>
      <c r="O147" s="64">
        <f t="shared" si="60"/>
        <v>0</v>
      </c>
      <c r="P147" s="64">
        <f t="shared" si="60"/>
        <v>0</v>
      </c>
      <c r="Q147" s="64">
        <f t="shared" si="60"/>
        <v>0</v>
      </c>
      <c r="R147" s="64">
        <f t="shared" si="60"/>
        <v>723.16116666666676</v>
      </c>
      <c r="S147" s="64">
        <f t="shared" si="60"/>
        <v>694.95558857142851</v>
      </c>
      <c r="T147" s="206" t="str">
        <f t="shared" ref="T147:T210" si="67">IFERROR(Z147/N147,"-")</f>
        <v>-</v>
      </c>
      <c r="U147" s="29">
        <f t="shared" ref="U147:U210" si="68">IFERROR(O147*I147,0)</f>
        <v>0</v>
      </c>
      <c r="V147" s="29">
        <f t="shared" ref="V147:V210" si="69">IFERROR(P147*J147,0)</f>
        <v>0</v>
      </c>
      <c r="W147" s="29">
        <f t="shared" ref="W147:W210" si="70">IFERROR(Q147*K147,0)</f>
        <v>0</v>
      </c>
      <c r="X147" s="29">
        <f t="shared" ref="X147:X210" si="71">IFERROR(R147*L147,0)</f>
        <v>0</v>
      </c>
      <c r="Y147" s="29">
        <f t="shared" ref="Y147:Y210" si="72">IFERROR(S147*M147,0)</f>
        <v>0</v>
      </c>
      <c r="Z147" s="194">
        <f t="shared" ref="Z147:Z210" si="73">SUM(U147:Y147)</f>
        <v>0</v>
      </c>
    </row>
    <row r="148" spans="1:26" s="80" customFormat="1" x14ac:dyDescent="0.2">
      <c r="A148" s="82">
        <v>131</v>
      </c>
      <c r="B148" s="168" t="str">
        <f>'Revenue Data'!B139</f>
        <v>CBR</v>
      </c>
      <c r="C148" s="71">
        <f t="shared" ref="C148:G157" si="74">IFERROR(VLOOKUP($B148,FromChicagoFareList,C$8,FALSE),"-")</f>
        <v>7.1428571428571425E-2</v>
      </c>
      <c r="D148" s="71">
        <f t="shared" si="74"/>
        <v>0.21428571428571427</v>
      </c>
      <c r="E148" s="71">
        <f t="shared" si="74"/>
        <v>0</v>
      </c>
      <c r="F148" s="71">
        <f t="shared" si="74"/>
        <v>7.1428571428571425E-2</v>
      </c>
      <c r="G148" s="71">
        <f t="shared" si="74"/>
        <v>0.6428571428571429</v>
      </c>
      <c r="H148" s="205">
        <f>IFERROR(VLOOKUP(B148,'Forecast Cnx @ Dest. Airport'!$B$5:$R$175,17,FALSE),0)</f>
        <v>0</v>
      </c>
      <c r="I148" s="29">
        <f t="shared" si="61"/>
        <v>0</v>
      </c>
      <c r="J148" s="29">
        <f t="shared" si="62"/>
        <v>0</v>
      </c>
      <c r="K148" s="29">
        <f t="shared" si="63"/>
        <v>0</v>
      </c>
      <c r="L148" s="29">
        <f t="shared" si="64"/>
        <v>0</v>
      </c>
      <c r="M148" s="29">
        <f t="shared" si="65"/>
        <v>0</v>
      </c>
      <c r="N148" s="194">
        <f t="shared" si="66"/>
        <v>0</v>
      </c>
      <c r="O148" s="64">
        <f t="shared" ref="O148:S157" si="75">IFERROR(VLOOKUP($B148,FromChicagoFareList,O$8,FALSE),"-")</f>
        <v>3460.5285840875736</v>
      </c>
      <c r="P148" s="64">
        <f t="shared" si="75"/>
        <v>4696.1939999999995</v>
      </c>
      <c r="Q148" s="64">
        <f t="shared" si="75"/>
        <v>3738.4933333333352</v>
      </c>
      <c r="R148" s="64">
        <f t="shared" si="75"/>
        <v>2896.1446041370136</v>
      </c>
      <c r="S148" s="64">
        <f t="shared" si="75"/>
        <v>881.53388888888992</v>
      </c>
      <c r="T148" s="206" t="str">
        <f t="shared" si="67"/>
        <v>-</v>
      </c>
      <c r="U148" s="29">
        <f t="shared" si="68"/>
        <v>0</v>
      </c>
      <c r="V148" s="29">
        <f t="shared" si="69"/>
        <v>0</v>
      </c>
      <c r="W148" s="29">
        <f t="shared" si="70"/>
        <v>0</v>
      </c>
      <c r="X148" s="29">
        <f t="shared" si="71"/>
        <v>0</v>
      </c>
      <c r="Y148" s="29">
        <f t="shared" si="72"/>
        <v>0</v>
      </c>
      <c r="Z148" s="194">
        <f t="shared" si="73"/>
        <v>0</v>
      </c>
    </row>
    <row r="149" spans="1:26" s="80" customFormat="1" x14ac:dyDescent="0.2">
      <c r="A149" s="82">
        <v>132</v>
      </c>
      <c r="B149" s="168" t="str">
        <f>'Revenue Data'!B140</f>
        <v>CCJ</v>
      </c>
      <c r="C149" s="71">
        <f t="shared" si="74"/>
        <v>0</v>
      </c>
      <c r="D149" s="71">
        <f t="shared" si="74"/>
        <v>0</v>
      </c>
      <c r="E149" s="71">
        <f t="shared" si="74"/>
        <v>0</v>
      </c>
      <c r="F149" s="71">
        <f t="shared" si="74"/>
        <v>2.3809523809523812E-2</v>
      </c>
      <c r="G149" s="71">
        <f t="shared" si="74"/>
        <v>0.97619047619047616</v>
      </c>
      <c r="H149" s="205">
        <f>IFERROR(VLOOKUP(B149,'Forecast Cnx @ Dest. Airport'!$B$5:$R$175,17,FALSE),0)</f>
        <v>0</v>
      </c>
      <c r="I149" s="29">
        <f t="shared" si="61"/>
        <v>0</v>
      </c>
      <c r="J149" s="29">
        <f t="shared" si="62"/>
        <v>0</v>
      </c>
      <c r="K149" s="29">
        <f t="shared" si="63"/>
        <v>0</v>
      </c>
      <c r="L149" s="29">
        <f t="shared" si="64"/>
        <v>0</v>
      </c>
      <c r="M149" s="29">
        <f t="shared" si="65"/>
        <v>0</v>
      </c>
      <c r="N149" s="194">
        <f t="shared" si="66"/>
        <v>0</v>
      </c>
      <c r="O149" s="64">
        <f t="shared" si="75"/>
        <v>2082.882470147712</v>
      </c>
      <c r="P149" s="64">
        <f t="shared" si="75"/>
        <v>3016.4927961739277</v>
      </c>
      <c r="Q149" s="64">
        <f t="shared" si="75"/>
        <v>1196.2058666666669</v>
      </c>
      <c r="R149" s="64">
        <f t="shared" si="75"/>
        <v>876.53451082184461</v>
      </c>
      <c r="S149" s="64">
        <f t="shared" si="75"/>
        <v>720.70444444444445</v>
      </c>
      <c r="T149" s="206" t="str">
        <f t="shared" si="67"/>
        <v>-</v>
      </c>
      <c r="U149" s="29">
        <f t="shared" si="68"/>
        <v>0</v>
      </c>
      <c r="V149" s="29">
        <f t="shared" si="69"/>
        <v>0</v>
      </c>
      <c r="W149" s="29">
        <f t="shared" si="70"/>
        <v>0</v>
      </c>
      <c r="X149" s="29">
        <f t="shared" si="71"/>
        <v>0</v>
      </c>
      <c r="Y149" s="29">
        <f t="shared" si="72"/>
        <v>0</v>
      </c>
      <c r="Z149" s="194">
        <f t="shared" si="73"/>
        <v>0</v>
      </c>
    </row>
    <row r="150" spans="1:26" s="80" customFormat="1" x14ac:dyDescent="0.2">
      <c r="A150" s="168">
        <v>133</v>
      </c>
      <c r="B150" s="168" t="str">
        <f>'Revenue Data'!B141</f>
        <v>CCP</v>
      </c>
      <c r="C150" s="71">
        <f t="shared" si="74"/>
        <v>0</v>
      </c>
      <c r="D150" s="71">
        <f t="shared" si="74"/>
        <v>9.0909090909090912E-2</v>
      </c>
      <c r="E150" s="71">
        <f t="shared" si="74"/>
        <v>0</v>
      </c>
      <c r="F150" s="71">
        <f t="shared" si="74"/>
        <v>9.0909090909090912E-2</v>
      </c>
      <c r="G150" s="71">
        <f t="shared" si="74"/>
        <v>0.81818181818181812</v>
      </c>
      <c r="H150" s="205">
        <f>IFERROR(VLOOKUP(B150,'Forecast Cnx @ Dest. Airport'!$B$5:$R$175,17,FALSE),0)</f>
        <v>0</v>
      </c>
      <c r="I150" s="29">
        <f t="shared" si="61"/>
        <v>0</v>
      </c>
      <c r="J150" s="29">
        <f t="shared" si="62"/>
        <v>0</v>
      </c>
      <c r="K150" s="29">
        <f t="shared" si="63"/>
        <v>0</v>
      </c>
      <c r="L150" s="29">
        <f t="shared" si="64"/>
        <v>0</v>
      </c>
      <c r="M150" s="29">
        <f t="shared" si="65"/>
        <v>0</v>
      </c>
      <c r="N150" s="194">
        <f t="shared" si="66"/>
        <v>0</v>
      </c>
      <c r="O150" s="64">
        <f t="shared" si="75"/>
        <v>1610.1799999999998</v>
      </c>
      <c r="P150" s="64">
        <f t="shared" si="75"/>
        <v>3323.2851126704627</v>
      </c>
      <c r="Q150" s="64">
        <f t="shared" si="75"/>
        <v>1605.7066666666701</v>
      </c>
      <c r="R150" s="64">
        <f t="shared" si="75"/>
        <v>1294.7777186171761</v>
      </c>
      <c r="S150" s="64">
        <f t="shared" si="75"/>
        <v>745.09486528570858</v>
      </c>
      <c r="T150" s="206" t="str">
        <f t="shared" si="67"/>
        <v>-</v>
      </c>
      <c r="U150" s="29">
        <f t="shared" si="68"/>
        <v>0</v>
      </c>
      <c r="V150" s="29">
        <f t="shared" si="69"/>
        <v>0</v>
      </c>
      <c r="W150" s="29">
        <f t="shared" si="70"/>
        <v>0</v>
      </c>
      <c r="X150" s="29">
        <f t="shared" si="71"/>
        <v>0</v>
      </c>
      <c r="Y150" s="29">
        <f t="shared" si="72"/>
        <v>0</v>
      </c>
      <c r="Z150" s="194">
        <f t="shared" si="73"/>
        <v>0</v>
      </c>
    </row>
    <row r="151" spans="1:26" s="80" customFormat="1" x14ac:dyDescent="0.2">
      <c r="A151" s="82">
        <v>134</v>
      </c>
      <c r="B151" s="168" t="str">
        <f>'Revenue Data'!B142</f>
        <v>CCS</v>
      </c>
      <c r="C151" s="71">
        <f t="shared" si="74"/>
        <v>0</v>
      </c>
      <c r="D151" s="71">
        <f t="shared" si="74"/>
        <v>6.7873303167420809E-2</v>
      </c>
      <c r="E151" s="71">
        <f t="shared" si="74"/>
        <v>7.6923076923076913E-2</v>
      </c>
      <c r="F151" s="71">
        <f t="shared" si="74"/>
        <v>5.6561085972850658E-2</v>
      </c>
      <c r="G151" s="71">
        <f t="shared" si="74"/>
        <v>0.79864253393665163</v>
      </c>
      <c r="H151" s="205">
        <f>IFERROR(VLOOKUP(B151,'Forecast Cnx @ Dest. Airport'!$B$5:$R$175,17,FALSE),0)</f>
        <v>0</v>
      </c>
      <c r="I151" s="29">
        <f t="shared" si="61"/>
        <v>0</v>
      </c>
      <c r="J151" s="29">
        <f t="shared" si="62"/>
        <v>0</v>
      </c>
      <c r="K151" s="29">
        <f t="shared" si="63"/>
        <v>0</v>
      </c>
      <c r="L151" s="29">
        <f t="shared" si="64"/>
        <v>0</v>
      </c>
      <c r="M151" s="29">
        <f t="shared" si="65"/>
        <v>0</v>
      </c>
      <c r="N151" s="194">
        <f t="shared" si="66"/>
        <v>0</v>
      </c>
      <c r="O151" s="64">
        <f t="shared" si="75"/>
        <v>0</v>
      </c>
      <c r="P151" s="64">
        <f t="shared" si="75"/>
        <v>1888.2866811594188</v>
      </c>
      <c r="Q151" s="64">
        <f t="shared" si="75"/>
        <v>1218.1966560846547</v>
      </c>
      <c r="R151" s="64">
        <f t="shared" si="75"/>
        <v>478.43183333333326</v>
      </c>
      <c r="S151" s="64">
        <f t="shared" si="75"/>
        <v>787.45545468932187</v>
      </c>
      <c r="T151" s="206" t="str">
        <f t="shared" si="67"/>
        <v>-</v>
      </c>
      <c r="U151" s="29">
        <f t="shared" si="68"/>
        <v>0</v>
      </c>
      <c r="V151" s="29">
        <f t="shared" si="69"/>
        <v>0</v>
      </c>
      <c r="W151" s="29">
        <f t="shared" si="70"/>
        <v>0</v>
      </c>
      <c r="X151" s="29">
        <f t="shared" si="71"/>
        <v>0</v>
      </c>
      <c r="Y151" s="29">
        <f t="shared" si="72"/>
        <v>0</v>
      </c>
      <c r="Z151" s="194">
        <f t="shared" si="73"/>
        <v>0</v>
      </c>
    </row>
    <row r="152" spans="1:26" s="80" customFormat="1" x14ac:dyDescent="0.2">
      <c r="A152" s="82">
        <v>135</v>
      </c>
      <c r="B152" s="168" t="str">
        <f>'Revenue Data'!B143</f>
        <v>CCU</v>
      </c>
      <c r="C152" s="71">
        <f t="shared" si="74"/>
        <v>1.3961605584642231E-2</v>
      </c>
      <c r="D152" s="71">
        <f t="shared" si="74"/>
        <v>4.537521815008725E-2</v>
      </c>
      <c r="E152" s="71">
        <f t="shared" si="74"/>
        <v>5.2356020942408363E-3</v>
      </c>
      <c r="F152" s="71">
        <f t="shared" si="74"/>
        <v>0.26178010471204183</v>
      </c>
      <c r="G152" s="71">
        <f t="shared" si="74"/>
        <v>0.6736474694589879</v>
      </c>
      <c r="H152" s="205">
        <f>IFERROR(VLOOKUP(B152,'Forecast Cnx @ Dest. Airport'!$B$5:$R$175,17,FALSE),0)</f>
        <v>0</v>
      </c>
      <c r="I152" s="29">
        <f t="shared" si="61"/>
        <v>0</v>
      </c>
      <c r="J152" s="29">
        <f t="shared" si="62"/>
        <v>0</v>
      </c>
      <c r="K152" s="29">
        <f t="shared" si="63"/>
        <v>0</v>
      </c>
      <c r="L152" s="29">
        <f t="shared" si="64"/>
        <v>0</v>
      </c>
      <c r="M152" s="29">
        <f t="shared" si="65"/>
        <v>0</v>
      </c>
      <c r="N152" s="194">
        <f t="shared" si="66"/>
        <v>0</v>
      </c>
      <c r="O152" s="64">
        <f t="shared" si="75"/>
        <v>3971.3899999999994</v>
      </c>
      <c r="P152" s="64">
        <f t="shared" si="75"/>
        <v>2393.5007142857162</v>
      </c>
      <c r="Q152" s="64">
        <f t="shared" si="75"/>
        <v>1196.2058666666669</v>
      </c>
      <c r="R152" s="64">
        <f t="shared" si="75"/>
        <v>591.18208414554931</v>
      </c>
      <c r="S152" s="64">
        <f t="shared" si="75"/>
        <v>510.83240785635923</v>
      </c>
      <c r="T152" s="206" t="str">
        <f t="shared" si="67"/>
        <v>-</v>
      </c>
      <c r="U152" s="29">
        <f t="shared" si="68"/>
        <v>0</v>
      </c>
      <c r="V152" s="29">
        <f t="shared" si="69"/>
        <v>0</v>
      </c>
      <c r="W152" s="29">
        <f t="shared" si="70"/>
        <v>0</v>
      </c>
      <c r="X152" s="29">
        <f t="shared" si="71"/>
        <v>0</v>
      </c>
      <c r="Y152" s="29">
        <f t="shared" si="72"/>
        <v>0</v>
      </c>
      <c r="Z152" s="194">
        <f t="shared" si="73"/>
        <v>0</v>
      </c>
    </row>
    <row r="153" spans="1:26" s="80" customFormat="1" x14ac:dyDescent="0.2">
      <c r="A153" s="82">
        <v>136</v>
      </c>
      <c r="B153" s="168" t="str">
        <f>'Revenue Data'!B144</f>
        <v>CEB</v>
      </c>
      <c r="C153" s="71">
        <f t="shared" si="74"/>
        <v>0</v>
      </c>
      <c r="D153" s="71">
        <f t="shared" si="74"/>
        <v>1.1461318051575934E-2</v>
      </c>
      <c r="E153" s="71">
        <f t="shared" si="74"/>
        <v>2.8653295128939836E-3</v>
      </c>
      <c r="F153" s="71">
        <f t="shared" si="74"/>
        <v>0.11174785100286534</v>
      </c>
      <c r="G153" s="71">
        <f t="shared" si="74"/>
        <v>0.87392550143266468</v>
      </c>
      <c r="H153" s="205">
        <f>IFERROR(VLOOKUP(B153,'Forecast Cnx @ Dest. Airport'!$B$5:$R$175,17,FALSE),0)</f>
        <v>0</v>
      </c>
      <c r="I153" s="29">
        <f t="shared" si="61"/>
        <v>0</v>
      </c>
      <c r="J153" s="29">
        <f t="shared" si="62"/>
        <v>0</v>
      </c>
      <c r="K153" s="29">
        <f t="shared" si="63"/>
        <v>0</v>
      </c>
      <c r="L153" s="29">
        <f t="shared" si="64"/>
        <v>0</v>
      </c>
      <c r="M153" s="29">
        <f t="shared" si="65"/>
        <v>0</v>
      </c>
      <c r="N153" s="194">
        <f t="shared" si="66"/>
        <v>0</v>
      </c>
      <c r="O153" s="64">
        <f t="shared" si="75"/>
        <v>2104.560104166666</v>
      </c>
      <c r="P153" s="64">
        <f t="shared" si="75"/>
        <v>2669.7474999999999</v>
      </c>
      <c r="Q153" s="64">
        <f t="shared" si="75"/>
        <v>1539.8400000000001</v>
      </c>
      <c r="R153" s="64">
        <f t="shared" si="75"/>
        <v>916.688090511366</v>
      </c>
      <c r="S153" s="64">
        <f t="shared" si="75"/>
        <v>563.94189399746779</v>
      </c>
      <c r="T153" s="206" t="str">
        <f t="shared" si="67"/>
        <v>-</v>
      </c>
      <c r="U153" s="29">
        <f t="shared" si="68"/>
        <v>0</v>
      </c>
      <c r="V153" s="29">
        <f t="shared" si="69"/>
        <v>0</v>
      </c>
      <c r="W153" s="29">
        <f t="shared" si="70"/>
        <v>0</v>
      </c>
      <c r="X153" s="29">
        <f t="shared" si="71"/>
        <v>0</v>
      </c>
      <c r="Y153" s="29">
        <f t="shared" si="72"/>
        <v>0</v>
      </c>
      <c r="Z153" s="194">
        <f t="shared" si="73"/>
        <v>0</v>
      </c>
    </row>
    <row r="154" spans="1:26" s="80" customFormat="1" x14ac:dyDescent="0.2">
      <c r="A154" s="168">
        <v>137</v>
      </c>
      <c r="B154" s="168" t="str">
        <f>'Revenue Data'!B145</f>
        <v>CEK</v>
      </c>
      <c r="C154" s="71">
        <f t="shared" si="74"/>
        <v>0</v>
      </c>
      <c r="D154" s="71">
        <f t="shared" si="74"/>
        <v>0</v>
      </c>
      <c r="E154" s="71">
        <f t="shared" si="74"/>
        <v>0</v>
      </c>
      <c r="F154" s="71">
        <f t="shared" si="74"/>
        <v>0</v>
      </c>
      <c r="G154" s="71">
        <f t="shared" si="74"/>
        <v>1</v>
      </c>
      <c r="H154" s="205">
        <f>IFERROR(VLOOKUP(B154,'Forecast Cnx @ Dest. Airport'!$B$5:$R$175,17,FALSE),0)</f>
        <v>0</v>
      </c>
      <c r="I154" s="29">
        <f t="shared" si="61"/>
        <v>0</v>
      </c>
      <c r="J154" s="29">
        <f t="shared" si="62"/>
        <v>0</v>
      </c>
      <c r="K154" s="29">
        <f t="shared" si="63"/>
        <v>0</v>
      </c>
      <c r="L154" s="29">
        <f t="shared" si="64"/>
        <v>0</v>
      </c>
      <c r="M154" s="29">
        <f t="shared" si="65"/>
        <v>0</v>
      </c>
      <c r="N154" s="194">
        <f t="shared" si="66"/>
        <v>0</v>
      </c>
      <c r="O154" s="64">
        <f t="shared" si="75"/>
        <v>346.03653675213673</v>
      </c>
      <c r="P154" s="64">
        <f t="shared" si="75"/>
        <v>3438.0991671672305</v>
      </c>
      <c r="Q154" s="64">
        <f t="shared" si="75"/>
        <v>754.47337500000003</v>
      </c>
      <c r="R154" s="64">
        <f t="shared" si="75"/>
        <v>1146.4805676108369</v>
      </c>
      <c r="S154" s="64">
        <f t="shared" si="75"/>
        <v>369.44526804165429</v>
      </c>
      <c r="T154" s="206" t="str">
        <f t="shared" si="67"/>
        <v>-</v>
      </c>
      <c r="U154" s="29">
        <f t="shared" si="68"/>
        <v>0</v>
      </c>
      <c r="V154" s="29">
        <f t="shared" si="69"/>
        <v>0</v>
      </c>
      <c r="W154" s="29">
        <f t="shared" si="70"/>
        <v>0</v>
      </c>
      <c r="X154" s="29">
        <f t="shared" si="71"/>
        <v>0</v>
      </c>
      <c r="Y154" s="29">
        <f t="shared" si="72"/>
        <v>0</v>
      </c>
      <c r="Z154" s="194">
        <f t="shared" si="73"/>
        <v>0</v>
      </c>
    </row>
    <row r="155" spans="1:26" s="80" customFormat="1" x14ac:dyDescent="0.2">
      <c r="A155" s="82">
        <v>138</v>
      </c>
      <c r="B155" s="168" t="str">
        <f>'Revenue Data'!B146</f>
        <v>CEN</v>
      </c>
      <c r="C155" s="71">
        <f t="shared" si="74"/>
        <v>0</v>
      </c>
      <c r="D155" s="71">
        <f t="shared" si="74"/>
        <v>0</v>
      </c>
      <c r="E155" s="71">
        <f t="shared" si="74"/>
        <v>0</v>
      </c>
      <c r="F155" s="71">
        <f t="shared" si="74"/>
        <v>0.16666666666666666</v>
      </c>
      <c r="G155" s="71">
        <f t="shared" si="74"/>
        <v>0.83333333333333326</v>
      </c>
      <c r="H155" s="205">
        <f>IFERROR(VLOOKUP(B155,'Forecast Cnx @ Dest. Airport'!$B$5:$R$175,17,FALSE),0)</f>
        <v>0</v>
      </c>
      <c r="I155" s="29">
        <f t="shared" si="61"/>
        <v>0</v>
      </c>
      <c r="J155" s="29">
        <f t="shared" si="62"/>
        <v>0</v>
      </c>
      <c r="K155" s="29">
        <f t="shared" si="63"/>
        <v>0</v>
      </c>
      <c r="L155" s="29">
        <f t="shared" si="64"/>
        <v>0</v>
      </c>
      <c r="M155" s="29">
        <f t="shared" si="65"/>
        <v>0</v>
      </c>
      <c r="N155" s="194">
        <f t="shared" si="66"/>
        <v>0</v>
      </c>
      <c r="O155" s="64">
        <f t="shared" si="75"/>
        <v>242.84265512637438</v>
      </c>
      <c r="P155" s="64">
        <f t="shared" si="75"/>
        <v>667.64896209140613</v>
      </c>
      <c r="Q155" s="64">
        <f t="shared" si="75"/>
        <v>526.36640083298744</v>
      </c>
      <c r="R155" s="64">
        <f t="shared" si="75"/>
        <v>233.866145950933</v>
      </c>
      <c r="S155" s="64">
        <f t="shared" si="75"/>
        <v>235.61705803977196</v>
      </c>
      <c r="T155" s="206" t="str">
        <f t="shared" si="67"/>
        <v>-</v>
      </c>
      <c r="U155" s="29">
        <f t="shared" si="68"/>
        <v>0</v>
      </c>
      <c r="V155" s="29">
        <f t="shared" si="69"/>
        <v>0</v>
      </c>
      <c r="W155" s="29">
        <f t="shared" si="70"/>
        <v>0</v>
      </c>
      <c r="X155" s="29">
        <f t="shared" si="71"/>
        <v>0</v>
      </c>
      <c r="Y155" s="29">
        <f t="shared" si="72"/>
        <v>0</v>
      </c>
      <c r="Z155" s="194">
        <f t="shared" si="73"/>
        <v>0</v>
      </c>
    </row>
    <row r="156" spans="1:26" s="80" customFormat="1" x14ac:dyDescent="0.2">
      <c r="A156" s="82">
        <v>139</v>
      </c>
      <c r="B156" s="168" t="str">
        <f>'Revenue Data'!B147</f>
        <v>CFE</v>
      </c>
      <c r="C156" s="71">
        <f t="shared" si="74"/>
        <v>0</v>
      </c>
      <c r="D156" s="71">
        <f t="shared" si="74"/>
        <v>0.25</v>
      </c>
      <c r="E156" s="71">
        <f t="shared" si="74"/>
        <v>0</v>
      </c>
      <c r="F156" s="71">
        <f t="shared" si="74"/>
        <v>0.125</v>
      </c>
      <c r="G156" s="71">
        <f t="shared" si="74"/>
        <v>0.625</v>
      </c>
      <c r="H156" s="205">
        <f>IFERROR(VLOOKUP(B156,'Forecast Cnx @ Dest. Airport'!$B$5:$R$175,17,FALSE),0)</f>
        <v>0</v>
      </c>
      <c r="I156" s="29">
        <f t="shared" si="61"/>
        <v>0</v>
      </c>
      <c r="J156" s="29">
        <f t="shared" si="62"/>
        <v>0</v>
      </c>
      <c r="K156" s="29">
        <f t="shared" si="63"/>
        <v>0</v>
      </c>
      <c r="L156" s="29">
        <f t="shared" si="64"/>
        <v>0</v>
      </c>
      <c r="M156" s="29">
        <f t="shared" si="65"/>
        <v>0</v>
      </c>
      <c r="N156" s="194">
        <f t="shared" si="66"/>
        <v>0</v>
      </c>
      <c r="O156" s="64">
        <f t="shared" si="75"/>
        <v>1174.7827058449425</v>
      </c>
      <c r="P156" s="64">
        <f t="shared" si="75"/>
        <v>3320.3264997584574</v>
      </c>
      <c r="Q156" s="64">
        <f t="shared" si="75"/>
        <v>1241.3366394081002</v>
      </c>
      <c r="R156" s="64">
        <f t="shared" si="75"/>
        <v>989.02764726564396</v>
      </c>
      <c r="S156" s="64">
        <f t="shared" si="75"/>
        <v>232.96999999999997</v>
      </c>
      <c r="T156" s="206" t="str">
        <f t="shared" si="67"/>
        <v>-</v>
      </c>
      <c r="U156" s="29">
        <f t="shared" si="68"/>
        <v>0</v>
      </c>
      <c r="V156" s="29">
        <f t="shared" si="69"/>
        <v>0</v>
      </c>
      <c r="W156" s="29">
        <f t="shared" si="70"/>
        <v>0</v>
      </c>
      <c r="X156" s="29">
        <f t="shared" si="71"/>
        <v>0</v>
      </c>
      <c r="Y156" s="29">
        <f t="shared" si="72"/>
        <v>0</v>
      </c>
      <c r="Z156" s="194">
        <f t="shared" si="73"/>
        <v>0</v>
      </c>
    </row>
    <row r="157" spans="1:26" s="80" customFormat="1" x14ac:dyDescent="0.2">
      <c r="A157" s="82">
        <v>140</v>
      </c>
      <c r="B157" s="168" t="str">
        <f>'Revenue Data'!B148</f>
        <v>CGB</v>
      </c>
      <c r="C157" s="71">
        <f t="shared" si="74"/>
        <v>0</v>
      </c>
      <c r="D157" s="71">
        <f t="shared" si="74"/>
        <v>0</v>
      </c>
      <c r="E157" s="71">
        <f t="shared" si="74"/>
        <v>0</v>
      </c>
      <c r="F157" s="71">
        <f t="shared" si="74"/>
        <v>8.3333333333333329E-2</v>
      </c>
      <c r="G157" s="71">
        <f t="shared" si="74"/>
        <v>0.91666666666666663</v>
      </c>
      <c r="H157" s="205">
        <f>IFERROR(VLOOKUP(B157,'Forecast Cnx @ Dest. Airport'!$B$5:$R$175,17,FALSE),0)</f>
        <v>0</v>
      </c>
      <c r="I157" s="29">
        <f t="shared" si="61"/>
        <v>0</v>
      </c>
      <c r="J157" s="29">
        <f t="shared" si="62"/>
        <v>0</v>
      </c>
      <c r="K157" s="29">
        <f t="shared" si="63"/>
        <v>0</v>
      </c>
      <c r="L157" s="29">
        <f t="shared" si="64"/>
        <v>0</v>
      </c>
      <c r="M157" s="29">
        <f t="shared" si="65"/>
        <v>0</v>
      </c>
      <c r="N157" s="194">
        <f t="shared" si="66"/>
        <v>0</v>
      </c>
      <c r="O157" s="64">
        <f t="shared" si="75"/>
        <v>4877.18300441886</v>
      </c>
      <c r="P157" s="64">
        <f t="shared" si="75"/>
        <v>3913.2942950383235</v>
      </c>
      <c r="Q157" s="64">
        <f t="shared" si="75"/>
        <v>2079.9913113553125</v>
      </c>
      <c r="R157" s="64">
        <f t="shared" si="75"/>
        <v>1727.1594836699639</v>
      </c>
      <c r="S157" s="64">
        <f t="shared" si="75"/>
        <v>751.5860935926662</v>
      </c>
      <c r="T157" s="206" t="str">
        <f t="shared" si="67"/>
        <v>-</v>
      </c>
      <c r="U157" s="29">
        <f t="shared" si="68"/>
        <v>0</v>
      </c>
      <c r="V157" s="29">
        <f t="shared" si="69"/>
        <v>0</v>
      </c>
      <c r="W157" s="29">
        <f t="shared" si="70"/>
        <v>0</v>
      </c>
      <c r="X157" s="29">
        <f t="shared" si="71"/>
        <v>0</v>
      </c>
      <c r="Y157" s="29">
        <f t="shared" si="72"/>
        <v>0</v>
      </c>
      <c r="Z157" s="194">
        <f t="shared" si="73"/>
        <v>0</v>
      </c>
    </row>
    <row r="158" spans="1:26" s="80" customFormat="1" x14ac:dyDescent="0.2">
      <c r="A158" s="168">
        <v>141</v>
      </c>
      <c r="B158" s="168" t="str">
        <f>'Revenue Data'!B149</f>
        <v>CGN</v>
      </c>
      <c r="C158" s="71">
        <f t="shared" ref="C158:G167" si="76">IFERROR(VLOOKUP($B158,FromChicagoFareList,C$8,FALSE),"-")</f>
        <v>0.12307692307692306</v>
      </c>
      <c r="D158" s="71">
        <f t="shared" si="76"/>
        <v>0.13846153846153844</v>
      </c>
      <c r="E158" s="71">
        <f t="shared" si="76"/>
        <v>1.5384615384615382E-2</v>
      </c>
      <c r="F158" s="71">
        <f t="shared" si="76"/>
        <v>0.24615384615384611</v>
      </c>
      <c r="G158" s="71">
        <f t="shared" si="76"/>
        <v>0.47692307692307701</v>
      </c>
      <c r="H158" s="205">
        <f>IFERROR(VLOOKUP(B158,'Forecast Cnx @ Dest. Airport'!$B$5:$R$175,17,FALSE),0)</f>
        <v>0</v>
      </c>
      <c r="I158" s="29">
        <f t="shared" si="61"/>
        <v>0</v>
      </c>
      <c r="J158" s="29">
        <f t="shared" si="62"/>
        <v>0</v>
      </c>
      <c r="K158" s="29">
        <f t="shared" si="63"/>
        <v>0</v>
      </c>
      <c r="L158" s="29">
        <f t="shared" si="64"/>
        <v>0</v>
      </c>
      <c r="M158" s="29">
        <f t="shared" si="65"/>
        <v>0</v>
      </c>
      <c r="N158" s="194">
        <f t="shared" si="66"/>
        <v>0</v>
      </c>
      <c r="O158" s="64">
        <f t="shared" ref="O158:S167" si="77">IFERROR(VLOOKUP($B158,FromChicagoFareList,O$8,FALSE),"-")</f>
        <v>134.27714285714285</v>
      </c>
      <c r="P158" s="64">
        <f t="shared" si="77"/>
        <v>4453.5</v>
      </c>
      <c r="Q158" s="64">
        <f t="shared" si="77"/>
        <v>1481.6388581697045</v>
      </c>
      <c r="R158" s="64">
        <f t="shared" si="77"/>
        <v>1105.3195454545453</v>
      </c>
      <c r="S158" s="64">
        <f t="shared" si="77"/>
        <v>337.95454081632653</v>
      </c>
      <c r="T158" s="206" t="str">
        <f t="shared" si="67"/>
        <v>-</v>
      </c>
      <c r="U158" s="29">
        <f t="shared" si="68"/>
        <v>0</v>
      </c>
      <c r="V158" s="29">
        <f t="shared" si="69"/>
        <v>0</v>
      </c>
      <c r="W158" s="29">
        <f t="shared" si="70"/>
        <v>0</v>
      </c>
      <c r="X158" s="29">
        <f t="shared" si="71"/>
        <v>0</v>
      </c>
      <c r="Y158" s="29">
        <f t="shared" si="72"/>
        <v>0</v>
      </c>
      <c r="Z158" s="194">
        <f t="shared" si="73"/>
        <v>0</v>
      </c>
    </row>
    <row r="159" spans="1:26" s="80" customFormat="1" x14ac:dyDescent="0.2">
      <c r="A159" s="82">
        <v>142</v>
      </c>
      <c r="B159" s="168" t="str">
        <f>'Revenue Data'!B150</f>
        <v>CGO</v>
      </c>
      <c r="C159" s="71">
        <f t="shared" si="76"/>
        <v>0</v>
      </c>
      <c r="D159" s="71">
        <f t="shared" si="76"/>
        <v>0</v>
      </c>
      <c r="E159" s="71">
        <f t="shared" si="76"/>
        <v>0</v>
      </c>
      <c r="F159" s="71">
        <f t="shared" si="76"/>
        <v>0</v>
      </c>
      <c r="G159" s="71">
        <f t="shared" si="76"/>
        <v>1</v>
      </c>
      <c r="H159" s="205">
        <f>IFERROR(VLOOKUP(B159,'Forecast Cnx @ Dest. Airport'!$B$5:$R$175,17,FALSE),0)</f>
        <v>0</v>
      </c>
      <c r="I159" s="29">
        <f t="shared" si="61"/>
        <v>0</v>
      </c>
      <c r="J159" s="29">
        <f t="shared" si="62"/>
        <v>0</v>
      </c>
      <c r="K159" s="29">
        <f t="shared" si="63"/>
        <v>0</v>
      </c>
      <c r="L159" s="29">
        <f t="shared" si="64"/>
        <v>0</v>
      </c>
      <c r="M159" s="29">
        <f t="shared" si="65"/>
        <v>0</v>
      </c>
      <c r="N159" s="194">
        <f t="shared" si="66"/>
        <v>0</v>
      </c>
      <c r="O159" s="64">
        <f t="shared" si="77"/>
        <v>4537.2526894742623</v>
      </c>
      <c r="P159" s="64">
        <f t="shared" si="77"/>
        <v>4749.2735304038351</v>
      </c>
      <c r="Q159" s="64">
        <f t="shared" si="77"/>
        <v>1810.9906091954022</v>
      </c>
      <c r="R159" s="64">
        <f t="shared" si="77"/>
        <v>1238.2726398519835</v>
      </c>
      <c r="S159" s="64">
        <f t="shared" si="77"/>
        <v>570.87178194523528</v>
      </c>
      <c r="T159" s="206" t="str">
        <f t="shared" si="67"/>
        <v>-</v>
      </c>
      <c r="U159" s="29">
        <f t="shared" si="68"/>
        <v>0</v>
      </c>
      <c r="V159" s="29">
        <f t="shared" si="69"/>
        <v>0</v>
      </c>
      <c r="W159" s="29">
        <f t="shared" si="70"/>
        <v>0</v>
      </c>
      <c r="X159" s="29">
        <f t="shared" si="71"/>
        <v>0</v>
      </c>
      <c r="Y159" s="29">
        <f t="shared" si="72"/>
        <v>0</v>
      </c>
      <c r="Z159" s="194">
        <f t="shared" si="73"/>
        <v>0</v>
      </c>
    </row>
    <row r="160" spans="1:26" s="80" customFormat="1" x14ac:dyDescent="0.2">
      <c r="A160" s="82">
        <v>143</v>
      </c>
      <c r="B160" s="168" t="str">
        <f>'Revenue Data'!B151</f>
        <v>CGP</v>
      </c>
      <c r="C160" s="71">
        <f t="shared" si="76"/>
        <v>0</v>
      </c>
      <c r="D160" s="71">
        <f t="shared" si="76"/>
        <v>0</v>
      </c>
      <c r="E160" s="71">
        <f t="shared" si="76"/>
        <v>0</v>
      </c>
      <c r="F160" s="71">
        <f t="shared" si="76"/>
        <v>0</v>
      </c>
      <c r="G160" s="71">
        <f t="shared" si="76"/>
        <v>1</v>
      </c>
      <c r="H160" s="205">
        <f>IFERROR(VLOOKUP(B160,'Forecast Cnx @ Dest. Airport'!$B$5:$R$175,17,FALSE),0)</f>
        <v>0</v>
      </c>
      <c r="I160" s="29">
        <f t="shared" si="61"/>
        <v>0</v>
      </c>
      <c r="J160" s="29">
        <f t="shared" si="62"/>
        <v>0</v>
      </c>
      <c r="K160" s="29">
        <f t="shared" si="63"/>
        <v>0</v>
      </c>
      <c r="L160" s="29">
        <f t="shared" si="64"/>
        <v>0</v>
      </c>
      <c r="M160" s="29">
        <f t="shared" si="65"/>
        <v>0</v>
      </c>
      <c r="N160" s="194">
        <f t="shared" si="66"/>
        <v>0</v>
      </c>
      <c r="O160" s="64">
        <f t="shared" si="77"/>
        <v>0</v>
      </c>
      <c r="P160" s="64">
        <f t="shared" si="77"/>
        <v>0</v>
      </c>
      <c r="Q160" s="64">
        <f t="shared" si="77"/>
        <v>0</v>
      </c>
      <c r="R160" s="64">
        <f t="shared" si="77"/>
        <v>663.77987567987532</v>
      </c>
      <c r="S160" s="64">
        <f t="shared" si="77"/>
        <v>889.57883988384015</v>
      </c>
      <c r="T160" s="206" t="str">
        <f t="shared" si="67"/>
        <v>-</v>
      </c>
      <c r="U160" s="29">
        <f t="shared" si="68"/>
        <v>0</v>
      </c>
      <c r="V160" s="29">
        <f t="shared" si="69"/>
        <v>0</v>
      </c>
      <c r="W160" s="29">
        <f t="shared" si="70"/>
        <v>0</v>
      </c>
      <c r="X160" s="29">
        <f t="shared" si="71"/>
        <v>0</v>
      </c>
      <c r="Y160" s="29">
        <f t="shared" si="72"/>
        <v>0</v>
      </c>
      <c r="Z160" s="194">
        <f t="shared" si="73"/>
        <v>0</v>
      </c>
    </row>
    <row r="161" spans="1:26" s="80" customFormat="1" x14ac:dyDescent="0.2">
      <c r="A161" s="82">
        <v>144</v>
      </c>
      <c r="B161" s="168" t="str">
        <f>'Revenue Data'!B152</f>
        <v>CGQ</v>
      </c>
      <c r="C161" s="71">
        <f t="shared" si="76"/>
        <v>0</v>
      </c>
      <c r="D161" s="71">
        <f t="shared" si="76"/>
        <v>0</v>
      </c>
      <c r="E161" s="71">
        <f t="shared" si="76"/>
        <v>0</v>
      </c>
      <c r="F161" s="71">
        <f t="shared" si="76"/>
        <v>0.25</v>
      </c>
      <c r="G161" s="71">
        <f t="shared" si="76"/>
        <v>0.75000000000000011</v>
      </c>
      <c r="H161" s="205">
        <f>IFERROR(VLOOKUP(B161,'Forecast Cnx @ Dest. Airport'!$B$5:$R$175,17,FALSE),0)</f>
        <v>0</v>
      </c>
      <c r="I161" s="29">
        <f t="shared" si="61"/>
        <v>0</v>
      </c>
      <c r="J161" s="29">
        <f t="shared" si="62"/>
        <v>0</v>
      </c>
      <c r="K161" s="29">
        <f t="shared" si="63"/>
        <v>0</v>
      </c>
      <c r="L161" s="29">
        <f t="shared" si="64"/>
        <v>0</v>
      </c>
      <c r="M161" s="29">
        <f t="shared" si="65"/>
        <v>0</v>
      </c>
      <c r="N161" s="194">
        <f t="shared" si="66"/>
        <v>0</v>
      </c>
      <c r="O161" s="64">
        <f t="shared" si="77"/>
        <v>4537.2526894742623</v>
      </c>
      <c r="P161" s="64">
        <f t="shared" si="77"/>
        <v>4749.2735304038351</v>
      </c>
      <c r="Q161" s="64">
        <f t="shared" si="77"/>
        <v>1810.9906091954022</v>
      </c>
      <c r="R161" s="64">
        <f t="shared" si="77"/>
        <v>1238.2726398519835</v>
      </c>
      <c r="S161" s="64">
        <f t="shared" si="77"/>
        <v>570.87178194523528</v>
      </c>
      <c r="T161" s="206" t="str">
        <f t="shared" si="67"/>
        <v>-</v>
      </c>
      <c r="U161" s="29">
        <f t="shared" si="68"/>
        <v>0</v>
      </c>
      <c r="V161" s="29">
        <f t="shared" si="69"/>
        <v>0</v>
      </c>
      <c r="W161" s="29">
        <f t="shared" si="70"/>
        <v>0</v>
      </c>
      <c r="X161" s="29">
        <f t="shared" si="71"/>
        <v>0</v>
      </c>
      <c r="Y161" s="29">
        <f t="shared" si="72"/>
        <v>0</v>
      </c>
      <c r="Z161" s="194">
        <f t="shared" si="73"/>
        <v>0</v>
      </c>
    </row>
    <row r="162" spans="1:26" s="80" customFormat="1" x14ac:dyDescent="0.2">
      <c r="A162" s="168">
        <v>145</v>
      </c>
      <c r="B162" s="168" t="str">
        <f>'Revenue Data'!B153</f>
        <v>CGR</v>
      </c>
      <c r="C162" s="71">
        <f t="shared" si="76"/>
        <v>0</v>
      </c>
      <c r="D162" s="71">
        <f t="shared" si="76"/>
        <v>0</v>
      </c>
      <c r="E162" s="71">
        <f t="shared" si="76"/>
        <v>0</v>
      </c>
      <c r="F162" s="71">
        <f t="shared" si="76"/>
        <v>0</v>
      </c>
      <c r="G162" s="71">
        <f t="shared" si="76"/>
        <v>1</v>
      </c>
      <c r="H162" s="205">
        <f>IFERROR(VLOOKUP(B162,'Forecast Cnx @ Dest. Airport'!$B$5:$R$175,17,FALSE),0)</f>
        <v>0</v>
      </c>
      <c r="I162" s="29">
        <f t="shared" si="61"/>
        <v>0</v>
      </c>
      <c r="J162" s="29">
        <f t="shared" si="62"/>
        <v>0</v>
      </c>
      <c r="K162" s="29">
        <f t="shared" si="63"/>
        <v>0</v>
      </c>
      <c r="L162" s="29">
        <f t="shared" si="64"/>
        <v>0</v>
      </c>
      <c r="M162" s="29">
        <f t="shared" si="65"/>
        <v>0</v>
      </c>
      <c r="N162" s="194">
        <f t="shared" si="66"/>
        <v>0</v>
      </c>
      <c r="O162" s="64">
        <f t="shared" si="77"/>
        <v>4877.18300441886</v>
      </c>
      <c r="P162" s="64">
        <f t="shared" si="77"/>
        <v>3913.2942950383235</v>
      </c>
      <c r="Q162" s="64">
        <f t="shared" si="77"/>
        <v>2079.9913113553125</v>
      </c>
      <c r="R162" s="64">
        <f t="shared" si="77"/>
        <v>1727.1594836699639</v>
      </c>
      <c r="S162" s="64">
        <f t="shared" si="77"/>
        <v>751.5860935926662</v>
      </c>
      <c r="T162" s="206" t="str">
        <f t="shared" si="67"/>
        <v>-</v>
      </c>
      <c r="U162" s="29">
        <f t="shared" si="68"/>
        <v>0</v>
      </c>
      <c r="V162" s="29">
        <f t="shared" si="69"/>
        <v>0</v>
      </c>
      <c r="W162" s="29">
        <f t="shared" si="70"/>
        <v>0</v>
      </c>
      <c r="X162" s="29">
        <f t="shared" si="71"/>
        <v>0</v>
      </c>
      <c r="Y162" s="29">
        <f t="shared" si="72"/>
        <v>0</v>
      </c>
      <c r="Z162" s="194">
        <f t="shared" si="73"/>
        <v>0</v>
      </c>
    </row>
    <row r="163" spans="1:26" s="80" customFormat="1" x14ac:dyDescent="0.2">
      <c r="A163" s="82">
        <v>146</v>
      </c>
      <c r="B163" s="168" t="str">
        <f>'Revenue Data'!B154</f>
        <v>CGY</v>
      </c>
      <c r="C163" s="71">
        <f t="shared" si="76"/>
        <v>0</v>
      </c>
      <c r="D163" s="71">
        <f t="shared" si="76"/>
        <v>0</v>
      </c>
      <c r="E163" s="71">
        <f t="shared" si="76"/>
        <v>0</v>
      </c>
      <c r="F163" s="71">
        <f t="shared" si="76"/>
        <v>0</v>
      </c>
      <c r="G163" s="71">
        <f t="shared" si="76"/>
        <v>1</v>
      </c>
      <c r="H163" s="205">
        <f>IFERROR(VLOOKUP(B163,'Forecast Cnx @ Dest. Airport'!$B$5:$R$175,17,FALSE),0)</f>
        <v>0</v>
      </c>
      <c r="I163" s="29">
        <f t="shared" si="61"/>
        <v>0</v>
      </c>
      <c r="J163" s="29">
        <f t="shared" si="62"/>
        <v>0</v>
      </c>
      <c r="K163" s="29">
        <f t="shared" si="63"/>
        <v>0</v>
      </c>
      <c r="L163" s="29">
        <f t="shared" si="64"/>
        <v>0</v>
      </c>
      <c r="M163" s="29">
        <f t="shared" si="65"/>
        <v>0</v>
      </c>
      <c r="N163" s="194">
        <f t="shared" si="66"/>
        <v>0</v>
      </c>
      <c r="O163" s="64">
        <f t="shared" si="77"/>
        <v>2104.560104166666</v>
      </c>
      <c r="P163" s="64">
        <f t="shared" si="77"/>
        <v>3680.7637730263141</v>
      </c>
      <c r="Q163" s="64">
        <f t="shared" si="77"/>
        <v>1539.8400000000001</v>
      </c>
      <c r="R163" s="64">
        <f t="shared" si="77"/>
        <v>1085.0679187939713</v>
      </c>
      <c r="S163" s="64">
        <f t="shared" si="77"/>
        <v>474.32041650972087</v>
      </c>
      <c r="T163" s="206" t="str">
        <f t="shared" si="67"/>
        <v>-</v>
      </c>
      <c r="U163" s="29">
        <f t="shared" si="68"/>
        <v>0</v>
      </c>
      <c r="V163" s="29">
        <f t="shared" si="69"/>
        <v>0</v>
      </c>
      <c r="W163" s="29">
        <f t="shared" si="70"/>
        <v>0</v>
      </c>
      <c r="X163" s="29">
        <f t="shared" si="71"/>
        <v>0</v>
      </c>
      <c r="Y163" s="29">
        <f t="shared" si="72"/>
        <v>0</v>
      </c>
      <c r="Z163" s="194">
        <f t="shared" si="73"/>
        <v>0</v>
      </c>
    </row>
    <row r="164" spans="1:26" s="80" customFormat="1" x14ac:dyDescent="0.2">
      <c r="A164" s="82">
        <v>147</v>
      </c>
      <c r="B164" s="168" t="str">
        <f>'Revenue Data'!B155</f>
        <v>CHC</v>
      </c>
      <c r="C164" s="71">
        <f t="shared" si="76"/>
        <v>8.247422680412371E-2</v>
      </c>
      <c r="D164" s="71">
        <f t="shared" si="76"/>
        <v>6.1855670103092786E-2</v>
      </c>
      <c r="E164" s="71">
        <f t="shared" si="76"/>
        <v>0</v>
      </c>
      <c r="F164" s="71">
        <f t="shared" si="76"/>
        <v>0.17525773195876287</v>
      </c>
      <c r="G164" s="71">
        <f t="shared" si="76"/>
        <v>0.68041237113402064</v>
      </c>
      <c r="H164" s="205">
        <f>IFERROR(VLOOKUP(B164,'Forecast Cnx @ Dest. Airport'!$B$5:$R$175,17,FALSE),0)</f>
        <v>0</v>
      </c>
      <c r="I164" s="29">
        <f t="shared" si="61"/>
        <v>0</v>
      </c>
      <c r="J164" s="29">
        <f t="shared" si="62"/>
        <v>0</v>
      </c>
      <c r="K164" s="29">
        <f t="shared" si="63"/>
        <v>0</v>
      </c>
      <c r="L164" s="29">
        <f t="shared" si="64"/>
        <v>0</v>
      </c>
      <c r="M164" s="29">
        <f t="shared" si="65"/>
        <v>0</v>
      </c>
      <c r="N164" s="194">
        <f t="shared" si="66"/>
        <v>0</v>
      </c>
      <c r="O164" s="64">
        <f t="shared" si="77"/>
        <v>2025.7900000000002</v>
      </c>
      <c r="P164" s="64">
        <f t="shared" si="77"/>
        <v>3433.8755555555558</v>
      </c>
      <c r="Q164" s="64">
        <f t="shared" si="77"/>
        <v>3928.45</v>
      </c>
      <c r="R164" s="64">
        <f t="shared" si="77"/>
        <v>870.18649038461535</v>
      </c>
      <c r="S164" s="64">
        <f t="shared" si="77"/>
        <v>921.9204647058823</v>
      </c>
      <c r="T164" s="206" t="str">
        <f t="shared" si="67"/>
        <v>-</v>
      </c>
      <c r="U164" s="29">
        <f t="shared" si="68"/>
        <v>0</v>
      </c>
      <c r="V164" s="29">
        <f t="shared" si="69"/>
        <v>0</v>
      </c>
      <c r="W164" s="29">
        <f t="shared" si="70"/>
        <v>0</v>
      </c>
      <c r="X164" s="29">
        <f t="shared" si="71"/>
        <v>0</v>
      </c>
      <c r="Y164" s="29">
        <f t="shared" si="72"/>
        <v>0</v>
      </c>
      <c r="Z164" s="194">
        <f t="shared" si="73"/>
        <v>0</v>
      </c>
    </row>
    <row r="165" spans="1:26" s="80" customFormat="1" x14ac:dyDescent="0.2">
      <c r="A165" s="82">
        <v>148</v>
      </c>
      <c r="B165" s="168" t="str">
        <f>'Revenue Data'!B156</f>
        <v>CHQ</v>
      </c>
      <c r="C165" s="71">
        <f t="shared" si="76"/>
        <v>0.11111111111111112</v>
      </c>
      <c r="D165" s="71">
        <f t="shared" si="76"/>
        <v>0</v>
      </c>
      <c r="E165" s="71">
        <f t="shared" si="76"/>
        <v>0.11111111111111112</v>
      </c>
      <c r="F165" s="71">
        <f t="shared" si="76"/>
        <v>0.22222222222222224</v>
      </c>
      <c r="G165" s="71">
        <f t="shared" si="76"/>
        <v>0.55555555555555558</v>
      </c>
      <c r="H165" s="205">
        <f>IFERROR(VLOOKUP(B165,'Forecast Cnx @ Dest. Airport'!$B$5:$R$175,17,FALSE),0)</f>
        <v>0</v>
      </c>
      <c r="I165" s="29">
        <f t="shared" si="61"/>
        <v>0</v>
      </c>
      <c r="J165" s="29">
        <f t="shared" si="62"/>
        <v>0</v>
      </c>
      <c r="K165" s="29">
        <f t="shared" si="63"/>
        <v>0</v>
      </c>
      <c r="L165" s="29">
        <f t="shared" si="64"/>
        <v>0</v>
      </c>
      <c r="M165" s="29">
        <f t="shared" si="65"/>
        <v>0</v>
      </c>
      <c r="N165" s="194">
        <f t="shared" si="66"/>
        <v>0</v>
      </c>
      <c r="O165" s="64">
        <f t="shared" si="77"/>
        <v>752.19672135146163</v>
      </c>
      <c r="P165" s="64">
        <f t="shared" si="77"/>
        <v>2289.0152192982468</v>
      </c>
      <c r="Q165" s="64">
        <f t="shared" si="77"/>
        <v>0</v>
      </c>
      <c r="R165" s="64">
        <f t="shared" si="77"/>
        <v>808.06788918071823</v>
      </c>
      <c r="S165" s="64">
        <f t="shared" si="77"/>
        <v>262.76532046928259</v>
      </c>
      <c r="T165" s="206" t="str">
        <f t="shared" si="67"/>
        <v>-</v>
      </c>
      <c r="U165" s="29">
        <f t="shared" si="68"/>
        <v>0</v>
      </c>
      <c r="V165" s="29">
        <f t="shared" si="69"/>
        <v>0</v>
      </c>
      <c r="W165" s="29">
        <f t="shared" si="70"/>
        <v>0</v>
      </c>
      <c r="X165" s="29">
        <f t="shared" si="71"/>
        <v>0</v>
      </c>
      <c r="Y165" s="29">
        <f t="shared" si="72"/>
        <v>0</v>
      </c>
      <c r="Z165" s="194">
        <f t="shared" si="73"/>
        <v>0</v>
      </c>
    </row>
    <row r="166" spans="1:26" s="80" customFormat="1" x14ac:dyDescent="0.2">
      <c r="A166" s="168">
        <v>149</v>
      </c>
      <c r="B166" s="168" t="str">
        <f>'Revenue Data'!B157</f>
        <v>CIT</v>
      </c>
      <c r="C166" s="71">
        <f t="shared" si="76"/>
        <v>0</v>
      </c>
      <c r="D166" s="71">
        <f t="shared" si="76"/>
        <v>0</v>
      </c>
      <c r="E166" s="71">
        <f t="shared" si="76"/>
        <v>0</v>
      </c>
      <c r="F166" s="71">
        <f t="shared" si="76"/>
        <v>0</v>
      </c>
      <c r="G166" s="71">
        <f t="shared" si="76"/>
        <v>1</v>
      </c>
      <c r="H166" s="205">
        <f>IFERROR(VLOOKUP(B166,'Forecast Cnx @ Dest. Airport'!$B$5:$R$175,17,FALSE),0)</f>
        <v>0</v>
      </c>
      <c r="I166" s="29">
        <f t="shared" si="61"/>
        <v>0</v>
      </c>
      <c r="J166" s="29">
        <f t="shared" si="62"/>
        <v>0</v>
      </c>
      <c r="K166" s="29">
        <f t="shared" si="63"/>
        <v>0</v>
      </c>
      <c r="L166" s="29">
        <f t="shared" si="64"/>
        <v>0</v>
      </c>
      <c r="M166" s="29">
        <f t="shared" si="65"/>
        <v>0</v>
      </c>
      <c r="N166" s="194">
        <f t="shared" si="66"/>
        <v>0</v>
      </c>
      <c r="O166" s="64">
        <f t="shared" si="77"/>
        <v>6917.3624999999965</v>
      </c>
      <c r="P166" s="64">
        <f t="shared" si="77"/>
        <v>4618.5076666666664</v>
      </c>
      <c r="Q166" s="64">
        <f t="shared" si="77"/>
        <v>0</v>
      </c>
      <c r="R166" s="64">
        <f t="shared" si="77"/>
        <v>557.80904761904776</v>
      </c>
      <c r="S166" s="64">
        <f t="shared" si="77"/>
        <v>587.8260102564102</v>
      </c>
      <c r="T166" s="206" t="str">
        <f t="shared" si="67"/>
        <v>-</v>
      </c>
      <c r="U166" s="29">
        <f t="shared" si="68"/>
        <v>0</v>
      </c>
      <c r="V166" s="29">
        <f t="shared" si="69"/>
        <v>0</v>
      </c>
      <c r="W166" s="29">
        <f t="shared" si="70"/>
        <v>0</v>
      </c>
      <c r="X166" s="29">
        <f t="shared" si="71"/>
        <v>0</v>
      </c>
      <c r="Y166" s="29">
        <f t="shared" si="72"/>
        <v>0</v>
      </c>
      <c r="Z166" s="194">
        <f t="shared" si="73"/>
        <v>0</v>
      </c>
    </row>
    <row r="167" spans="1:26" s="80" customFormat="1" x14ac:dyDescent="0.2">
      <c r="A167" s="82">
        <v>150</v>
      </c>
      <c r="B167" s="168" t="str">
        <f>'Revenue Data'!B158</f>
        <v>CJB</v>
      </c>
      <c r="C167" s="71">
        <f t="shared" si="76"/>
        <v>0</v>
      </c>
      <c r="D167" s="71">
        <f t="shared" si="76"/>
        <v>6.8965517241379309E-2</v>
      </c>
      <c r="E167" s="71">
        <f t="shared" si="76"/>
        <v>0</v>
      </c>
      <c r="F167" s="71">
        <f t="shared" si="76"/>
        <v>0.10344827586206896</v>
      </c>
      <c r="G167" s="71">
        <f t="shared" si="76"/>
        <v>0.82758620689655171</v>
      </c>
      <c r="H167" s="205">
        <f>IFERROR(VLOOKUP(B167,'Forecast Cnx @ Dest. Airport'!$B$5:$R$175,17,FALSE),0)</f>
        <v>0</v>
      </c>
      <c r="I167" s="29">
        <f t="shared" si="61"/>
        <v>0</v>
      </c>
      <c r="J167" s="29">
        <f t="shared" si="62"/>
        <v>0</v>
      </c>
      <c r="K167" s="29">
        <f t="shared" si="63"/>
        <v>0</v>
      </c>
      <c r="L167" s="29">
        <f t="shared" si="64"/>
        <v>0</v>
      </c>
      <c r="M167" s="29">
        <f t="shared" si="65"/>
        <v>0</v>
      </c>
      <c r="N167" s="194">
        <f t="shared" si="66"/>
        <v>0</v>
      </c>
      <c r="O167" s="64">
        <f t="shared" si="77"/>
        <v>2082.882470147712</v>
      </c>
      <c r="P167" s="64">
        <f t="shared" si="77"/>
        <v>3016.4927961739277</v>
      </c>
      <c r="Q167" s="64">
        <f t="shared" si="77"/>
        <v>1196.2058666666669</v>
      </c>
      <c r="R167" s="64">
        <f t="shared" si="77"/>
        <v>876.53451082184461</v>
      </c>
      <c r="S167" s="64">
        <f t="shared" si="77"/>
        <v>561.24</v>
      </c>
      <c r="T167" s="206" t="str">
        <f t="shared" si="67"/>
        <v>-</v>
      </c>
      <c r="U167" s="29">
        <f t="shared" si="68"/>
        <v>0</v>
      </c>
      <c r="V167" s="29">
        <f t="shared" si="69"/>
        <v>0</v>
      </c>
      <c r="W167" s="29">
        <f t="shared" si="70"/>
        <v>0</v>
      </c>
      <c r="X167" s="29">
        <f t="shared" si="71"/>
        <v>0</v>
      </c>
      <c r="Y167" s="29">
        <f t="shared" si="72"/>
        <v>0</v>
      </c>
      <c r="Z167" s="194">
        <f t="shared" si="73"/>
        <v>0</v>
      </c>
    </row>
    <row r="168" spans="1:26" s="80" customFormat="1" x14ac:dyDescent="0.2">
      <c r="A168" s="82">
        <v>151</v>
      </c>
      <c r="B168" s="168" t="str">
        <f>'Revenue Data'!B159</f>
        <v>CJC</v>
      </c>
      <c r="C168" s="71">
        <f t="shared" ref="C168:G177" si="78">IFERROR(VLOOKUP($B168,FromChicagoFareList,C$8,FALSE),"-")</f>
        <v>0</v>
      </c>
      <c r="D168" s="71">
        <f t="shared" si="78"/>
        <v>0</v>
      </c>
      <c r="E168" s="71">
        <f t="shared" si="78"/>
        <v>0</v>
      </c>
      <c r="F168" s="71">
        <f t="shared" si="78"/>
        <v>0</v>
      </c>
      <c r="G168" s="71">
        <f t="shared" si="78"/>
        <v>1</v>
      </c>
      <c r="H168" s="205">
        <f>IFERROR(VLOOKUP(B168,'Forecast Cnx @ Dest. Airport'!$B$5:$R$175,17,FALSE),0)</f>
        <v>0</v>
      </c>
      <c r="I168" s="29">
        <f t="shared" si="61"/>
        <v>0</v>
      </c>
      <c r="J168" s="29">
        <f t="shared" si="62"/>
        <v>0</v>
      </c>
      <c r="K168" s="29">
        <f t="shared" si="63"/>
        <v>0</v>
      </c>
      <c r="L168" s="29">
        <f t="shared" si="64"/>
        <v>0</v>
      </c>
      <c r="M168" s="29">
        <f t="shared" si="65"/>
        <v>0</v>
      </c>
      <c r="N168" s="194">
        <f t="shared" si="66"/>
        <v>0</v>
      </c>
      <c r="O168" s="64">
        <f t="shared" ref="O168:S177" si="79">IFERROR(VLOOKUP($B168,FromChicagoFareList,O$8,FALSE),"-")</f>
        <v>1610.1799999999998</v>
      </c>
      <c r="P168" s="64">
        <f t="shared" si="79"/>
        <v>3323.2851126704627</v>
      </c>
      <c r="Q168" s="64">
        <f t="shared" si="79"/>
        <v>1605.7066666666701</v>
      </c>
      <c r="R168" s="64">
        <f t="shared" si="79"/>
        <v>1294.7777186171761</v>
      </c>
      <c r="S168" s="64">
        <f t="shared" si="79"/>
        <v>745.09486528570858</v>
      </c>
      <c r="T168" s="206" t="str">
        <f t="shared" si="67"/>
        <v>-</v>
      </c>
      <c r="U168" s="29">
        <f t="shared" si="68"/>
        <v>0</v>
      </c>
      <c r="V168" s="29">
        <f t="shared" si="69"/>
        <v>0</v>
      </c>
      <c r="W168" s="29">
        <f t="shared" si="70"/>
        <v>0</v>
      </c>
      <c r="X168" s="29">
        <f t="shared" si="71"/>
        <v>0</v>
      </c>
      <c r="Y168" s="29">
        <f t="shared" si="72"/>
        <v>0</v>
      </c>
      <c r="Z168" s="194">
        <f t="shared" si="73"/>
        <v>0</v>
      </c>
    </row>
    <row r="169" spans="1:26" s="80" customFormat="1" x14ac:dyDescent="0.2">
      <c r="A169" s="82">
        <v>152</v>
      </c>
      <c r="B169" s="168" t="str">
        <f>'Revenue Data'!B160</f>
        <v>CJS</v>
      </c>
      <c r="C169" s="71">
        <f t="shared" si="78"/>
        <v>0.11764705882352941</v>
      </c>
      <c r="D169" s="71">
        <f t="shared" si="78"/>
        <v>0</v>
      </c>
      <c r="E169" s="71">
        <f t="shared" si="78"/>
        <v>0</v>
      </c>
      <c r="F169" s="71">
        <f t="shared" si="78"/>
        <v>0.23529411764705882</v>
      </c>
      <c r="G169" s="71">
        <f t="shared" si="78"/>
        <v>0.6470588235294118</v>
      </c>
      <c r="H169" s="205">
        <f>IFERROR(VLOOKUP(B169,'Forecast Cnx @ Dest. Airport'!$B$5:$R$175,17,FALSE),0)</f>
        <v>0</v>
      </c>
      <c r="I169" s="29">
        <f t="shared" si="61"/>
        <v>0</v>
      </c>
      <c r="J169" s="29">
        <f t="shared" si="62"/>
        <v>0</v>
      </c>
      <c r="K169" s="29">
        <f t="shared" si="63"/>
        <v>0</v>
      </c>
      <c r="L169" s="29">
        <f t="shared" si="64"/>
        <v>0</v>
      </c>
      <c r="M169" s="29">
        <f t="shared" si="65"/>
        <v>0</v>
      </c>
      <c r="N169" s="194">
        <f t="shared" si="66"/>
        <v>0</v>
      </c>
      <c r="O169" s="64">
        <f t="shared" si="79"/>
        <v>242.84265512637438</v>
      </c>
      <c r="P169" s="64">
        <f t="shared" si="79"/>
        <v>667.64896209140613</v>
      </c>
      <c r="Q169" s="64">
        <f t="shared" si="79"/>
        <v>526.36640083298744</v>
      </c>
      <c r="R169" s="64">
        <f t="shared" si="79"/>
        <v>287.25000000000023</v>
      </c>
      <c r="S169" s="64">
        <f t="shared" si="79"/>
        <v>323.33766233766255</v>
      </c>
      <c r="T169" s="206" t="str">
        <f t="shared" si="67"/>
        <v>-</v>
      </c>
      <c r="U169" s="29">
        <f t="shared" si="68"/>
        <v>0</v>
      </c>
      <c r="V169" s="29">
        <f t="shared" si="69"/>
        <v>0</v>
      </c>
      <c r="W169" s="29">
        <f t="shared" si="70"/>
        <v>0</v>
      </c>
      <c r="X169" s="29">
        <f t="shared" si="71"/>
        <v>0</v>
      </c>
      <c r="Y169" s="29">
        <f t="shared" si="72"/>
        <v>0</v>
      </c>
      <c r="Z169" s="194">
        <f t="shared" si="73"/>
        <v>0</v>
      </c>
    </row>
    <row r="170" spans="1:26" s="80" customFormat="1" x14ac:dyDescent="0.2">
      <c r="A170" s="168">
        <v>153</v>
      </c>
      <c r="B170" s="168" t="str">
        <f>'Revenue Data'!B161</f>
        <v>CJU</v>
      </c>
      <c r="C170" s="71">
        <f t="shared" si="78"/>
        <v>0</v>
      </c>
      <c r="D170" s="71">
        <f t="shared" si="78"/>
        <v>0</v>
      </c>
      <c r="E170" s="71">
        <f t="shared" si="78"/>
        <v>5.5555555555555559E-2</v>
      </c>
      <c r="F170" s="71">
        <f t="shared" si="78"/>
        <v>0</v>
      </c>
      <c r="G170" s="71">
        <f t="shared" si="78"/>
        <v>0.94444444444444442</v>
      </c>
      <c r="H170" s="205">
        <f>IFERROR(VLOOKUP(B170,'Forecast Cnx @ Dest. Airport'!$B$5:$R$175,17,FALSE),0)</f>
        <v>0</v>
      </c>
      <c r="I170" s="29">
        <f t="shared" si="61"/>
        <v>0</v>
      </c>
      <c r="J170" s="29">
        <f t="shared" si="62"/>
        <v>0</v>
      </c>
      <c r="K170" s="29">
        <f t="shared" si="63"/>
        <v>0</v>
      </c>
      <c r="L170" s="29">
        <f t="shared" si="64"/>
        <v>0</v>
      </c>
      <c r="M170" s="29">
        <f t="shared" si="65"/>
        <v>0</v>
      </c>
      <c r="N170" s="194">
        <f t="shared" si="66"/>
        <v>0</v>
      </c>
      <c r="O170" s="64">
        <f t="shared" si="79"/>
        <v>4295.6762520634902</v>
      </c>
      <c r="P170" s="64">
        <f t="shared" si="79"/>
        <v>3320.6016247938719</v>
      </c>
      <c r="Q170" s="64">
        <f t="shared" si="79"/>
        <v>1281.4922020683184</v>
      </c>
      <c r="R170" s="64">
        <f t="shared" si="79"/>
        <v>1558.415282636121</v>
      </c>
      <c r="S170" s="64">
        <f t="shared" si="79"/>
        <v>649.43731266134989</v>
      </c>
      <c r="T170" s="206" t="str">
        <f t="shared" si="67"/>
        <v>-</v>
      </c>
      <c r="U170" s="29">
        <f t="shared" si="68"/>
        <v>0</v>
      </c>
      <c r="V170" s="29">
        <f t="shared" si="69"/>
        <v>0</v>
      </c>
      <c r="W170" s="29">
        <f t="shared" si="70"/>
        <v>0</v>
      </c>
      <c r="X170" s="29">
        <f t="shared" si="71"/>
        <v>0</v>
      </c>
      <c r="Y170" s="29">
        <f t="shared" si="72"/>
        <v>0</v>
      </c>
      <c r="Z170" s="194">
        <f t="shared" si="73"/>
        <v>0</v>
      </c>
    </row>
    <row r="171" spans="1:26" s="80" customFormat="1" x14ac:dyDescent="0.2">
      <c r="A171" s="82">
        <v>154</v>
      </c>
      <c r="B171" s="168" t="str">
        <f>'Revenue Data'!B162</f>
        <v>CKG</v>
      </c>
      <c r="C171" s="71">
        <f t="shared" si="78"/>
        <v>0</v>
      </c>
      <c r="D171" s="71">
        <f t="shared" si="78"/>
        <v>0.3125</v>
      </c>
      <c r="E171" s="71">
        <f t="shared" si="78"/>
        <v>0</v>
      </c>
      <c r="F171" s="71">
        <f t="shared" si="78"/>
        <v>0.18749999999999997</v>
      </c>
      <c r="G171" s="71">
        <f t="shared" si="78"/>
        <v>0.5</v>
      </c>
      <c r="H171" s="205">
        <f>IFERROR(VLOOKUP(B171,'Forecast Cnx @ Dest. Airport'!$B$5:$R$175,17,FALSE),0)</f>
        <v>0</v>
      </c>
      <c r="I171" s="29">
        <f t="shared" si="61"/>
        <v>0</v>
      </c>
      <c r="J171" s="29">
        <f t="shared" si="62"/>
        <v>0</v>
      </c>
      <c r="K171" s="29">
        <f t="shared" si="63"/>
        <v>0</v>
      </c>
      <c r="L171" s="29">
        <f t="shared" si="64"/>
        <v>0</v>
      </c>
      <c r="M171" s="29">
        <f t="shared" si="65"/>
        <v>0</v>
      </c>
      <c r="N171" s="194">
        <f t="shared" si="66"/>
        <v>0</v>
      </c>
      <c r="O171" s="64">
        <f t="shared" si="79"/>
        <v>4537.2526894742623</v>
      </c>
      <c r="P171" s="64">
        <f t="shared" si="79"/>
        <v>4749.2735304038351</v>
      </c>
      <c r="Q171" s="64">
        <f t="shared" si="79"/>
        <v>1810.9906091954022</v>
      </c>
      <c r="R171" s="64">
        <f t="shared" si="79"/>
        <v>1238.2726398519835</v>
      </c>
      <c r="S171" s="64">
        <f t="shared" si="79"/>
        <v>820.99</v>
      </c>
      <c r="T171" s="206" t="str">
        <f t="shared" si="67"/>
        <v>-</v>
      </c>
      <c r="U171" s="29">
        <f t="shared" si="68"/>
        <v>0</v>
      </c>
      <c r="V171" s="29">
        <f t="shared" si="69"/>
        <v>0</v>
      </c>
      <c r="W171" s="29">
        <f t="shared" si="70"/>
        <v>0</v>
      </c>
      <c r="X171" s="29">
        <f t="shared" si="71"/>
        <v>0</v>
      </c>
      <c r="Y171" s="29">
        <f t="shared" si="72"/>
        <v>0</v>
      </c>
      <c r="Z171" s="194">
        <f t="shared" si="73"/>
        <v>0</v>
      </c>
    </row>
    <row r="172" spans="1:26" s="80" customFormat="1" x14ac:dyDescent="0.2">
      <c r="A172" s="82">
        <v>155</v>
      </c>
      <c r="B172" s="168" t="str">
        <f>'Revenue Data'!B163</f>
        <v>CKY</v>
      </c>
      <c r="C172" s="71">
        <f t="shared" si="78"/>
        <v>0</v>
      </c>
      <c r="D172" s="71">
        <f t="shared" si="78"/>
        <v>0</v>
      </c>
      <c r="E172" s="71">
        <f t="shared" si="78"/>
        <v>0</v>
      </c>
      <c r="F172" s="71">
        <f t="shared" si="78"/>
        <v>0.30769230769230771</v>
      </c>
      <c r="G172" s="71">
        <f t="shared" si="78"/>
        <v>0.69230769230769218</v>
      </c>
      <c r="H172" s="205">
        <f>IFERROR(VLOOKUP(B172,'Forecast Cnx @ Dest. Airport'!$B$5:$R$175,17,FALSE),0)</f>
        <v>0</v>
      </c>
      <c r="I172" s="29">
        <f t="shared" si="61"/>
        <v>0</v>
      </c>
      <c r="J172" s="29">
        <f t="shared" si="62"/>
        <v>0</v>
      </c>
      <c r="K172" s="29">
        <f t="shared" si="63"/>
        <v>0</v>
      </c>
      <c r="L172" s="29">
        <f t="shared" si="64"/>
        <v>0</v>
      </c>
      <c r="M172" s="29">
        <f t="shared" si="65"/>
        <v>0</v>
      </c>
      <c r="N172" s="194">
        <f t="shared" si="66"/>
        <v>0</v>
      </c>
      <c r="O172" s="64">
        <f t="shared" si="79"/>
        <v>0</v>
      </c>
      <c r="P172" s="64">
        <f t="shared" si="79"/>
        <v>0</v>
      </c>
      <c r="Q172" s="64">
        <f t="shared" si="79"/>
        <v>0</v>
      </c>
      <c r="R172" s="64">
        <f t="shared" si="79"/>
        <v>0</v>
      </c>
      <c r="S172" s="64">
        <f t="shared" si="79"/>
        <v>0</v>
      </c>
      <c r="T172" s="206" t="str">
        <f t="shared" si="67"/>
        <v>-</v>
      </c>
      <c r="U172" s="29">
        <f t="shared" si="68"/>
        <v>0</v>
      </c>
      <c r="V172" s="29">
        <f t="shared" si="69"/>
        <v>0</v>
      </c>
      <c r="W172" s="29">
        <f t="shared" si="70"/>
        <v>0</v>
      </c>
      <c r="X172" s="29">
        <f t="shared" si="71"/>
        <v>0</v>
      </c>
      <c r="Y172" s="29">
        <f t="shared" si="72"/>
        <v>0</v>
      </c>
      <c r="Z172" s="194">
        <f t="shared" si="73"/>
        <v>0</v>
      </c>
    </row>
    <row r="173" spans="1:26" s="80" customFormat="1" x14ac:dyDescent="0.2">
      <c r="A173" s="82">
        <v>156</v>
      </c>
      <c r="B173" s="168" t="str">
        <f>'Revenue Data'!B164</f>
        <v>CLJ</v>
      </c>
      <c r="C173" s="71">
        <f t="shared" si="78"/>
        <v>2.1276595744680851E-2</v>
      </c>
      <c r="D173" s="71">
        <f t="shared" si="78"/>
        <v>2.1276595744680851E-2</v>
      </c>
      <c r="E173" s="71">
        <f t="shared" si="78"/>
        <v>0</v>
      </c>
      <c r="F173" s="71">
        <f t="shared" si="78"/>
        <v>0.18085106382978725</v>
      </c>
      <c r="G173" s="71">
        <f t="shared" si="78"/>
        <v>0.77659574468085113</v>
      </c>
      <c r="H173" s="205">
        <f>IFERROR(VLOOKUP(B173,'Forecast Cnx @ Dest. Airport'!$B$5:$R$175,17,FALSE),0)</f>
        <v>0</v>
      </c>
      <c r="I173" s="29">
        <f t="shared" si="61"/>
        <v>0</v>
      </c>
      <c r="J173" s="29">
        <f t="shared" si="62"/>
        <v>0</v>
      </c>
      <c r="K173" s="29">
        <f t="shared" si="63"/>
        <v>0</v>
      </c>
      <c r="L173" s="29">
        <f t="shared" si="64"/>
        <v>0</v>
      </c>
      <c r="M173" s="29">
        <f t="shared" si="65"/>
        <v>0</v>
      </c>
      <c r="N173" s="194">
        <f t="shared" si="66"/>
        <v>0</v>
      </c>
      <c r="O173" s="64">
        <f t="shared" si="79"/>
        <v>252.93305867620771</v>
      </c>
      <c r="P173" s="64">
        <f t="shared" si="79"/>
        <v>2457.23</v>
      </c>
      <c r="Q173" s="64">
        <f t="shared" si="79"/>
        <v>0</v>
      </c>
      <c r="R173" s="64">
        <f t="shared" si="79"/>
        <v>294.68160714285722</v>
      </c>
      <c r="S173" s="64">
        <f t="shared" si="79"/>
        <v>362.47654088050325</v>
      </c>
      <c r="T173" s="206" t="str">
        <f t="shared" si="67"/>
        <v>-</v>
      </c>
      <c r="U173" s="29">
        <f t="shared" si="68"/>
        <v>0</v>
      </c>
      <c r="V173" s="29">
        <f t="shared" si="69"/>
        <v>0</v>
      </c>
      <c r="W173" s="29">
        <f t="shared" si="70"/>
        <v>0</v>
      </c>
      <c r="X173" s="29">
        <f t="shared" si="71"/>
        <v>0</v>
      </c>
      <c r="Y173" s="29">
        <f t="shared" si="72"/>
        <v>0</v>
      </c>
      <c r="Z173" s="194">
        <f t="shared" si="73"/>
        <v>0</v>
      </c>
    </row>
    <row r="174" spans="1:26" s="80" customFormat="1" x14ac:dyDescent="0.2">
      <c r="A174" s="168">
        <v>157</v>
      </c>
      <c r="B174" s="168" t="str">
        <f>'Revenue Data'!B165</f>
        <v>CLO</v>
      </c>
      <c r="C174" s="71">
        <f t="shared" si="78"/>
        <v>1.7467248908296942E-2</v>
      </c>
      <c r="D174" s="71">
        <f t="shared" si="78"/>
        <v>2.6200873362445413E-2</v>
      </c>
      <c r="E174" s="71">
        <f t="shared" si="78"/>
        <v>3.4934497816593885E-2</v>
      </c>
      <c r="F174" s="71">
        <f t="shared" si="78"/>
        <v>0.17467248908296942</v>
      </c>
      <c r="G174" s="71">
        <f t="shared" si="78"/>
        <v>0.7467248908296944</v>
      </c>
      <c r="H174" s="205">
        <f>IFERROR(VLOOKUP(B174,'Forecast Cnx @ Dest. Airport'!$B$5:$R$175,17,FALSE),0)</f>
        <v>0</v>
      </c>
      <c r="I174" s="29">
        <f t="shared" si="61"/>
        <v>0</v>
      </c>
      <c r="J174" s="29">
        <f t="shared" si="62"/>
        <v>0</v>
      </c>
      <c r="K174" s="29">
        <f t="shared" si="63"/>
        <v>0</v>
      </c>
      <c r="L174" s="29">
        <f t="shared" si="64"/>
        <v>0</v>
      </c>
      <c r="M174" s="29">
        <f t="shared" si="65"/>
        <v>0</v>
      </c>
      <c r="N174" s="194">
        <f t="shared" si="66"/>
        <v>0</v>
      </c>
      <c r="O174" s="64">
        <f t="shared" si="79"/>
        <v>905.35812499999997</v>
      </c>
      <c r="P174" s="64">
        <f t="shared" si="79"/>
        <v>1206.5000000000002</v>
      </c>
      <c r="Q174" s="64">
        <f t="shared" si="79"/>
        <v>661.75</v>
      </c>
      <c r="R174" s="64">
        <f t="shared" si="79"/>
        <v>412.64698550724637</v>
      </c>
      <c r="S174" s="64">
        <f t="shared" si="79"/>
        <v>393.77707642599051</v>
      </c>
      <c r="T174" s="206" t="str">
        <f t="shared" si="67"/>
        <v>-</v>
      </c>
      <c r="U174" s="29">
        <f t="shared" si="68"/>
        <v>0</v>
      </c>
      <c r="V174" s="29">
        <f t="shared" si="69"/>
        <v>0</v>
      </c>
      <c r="W174" s="29">
        <f t="shared" si="70"/>
        <v>0</v>
      </c>
      <c r="X174" s="29">
        <f t="shared" si="71"/>
        <v>0</v>
      </c>
      <c r="Y174" s="29">
        <f t="shared" si="72"/>
        <v>0</v>
      </c>
      <c r="Z174" s="194">
        <f t="shared" si="73"/>
        <v>0</v>
      </c>
    </row>
    <row r="175" spans="1:26" s="80" customFormat="1" x14ac:dyDescent="0.2">
      <c r="A175" s="82">
        <v>158</v>
      </c>
      <c r="B175" s="168" t="str">
        <f>'Revenue Data'!B166</f>
        <v>CLQ</v>
      </c>
      <c r="C175" s="71">
        <f t="shared" si="78"/>
        <v>0</v>
      </c>
      <c r="D175" s="71">
        <f t="shared" si="78"/>
        <v>0</v>
      </c>
      <c r="E175" s="71">
        <f t="shared" si="78"/>
        <v>0</v>
      </c>
      <c r="F175" s="71">
        <f t="shared" si="78"/>
        <v>0</v>
      </c>
      <c r="G175" s="71">
        <f t="shared" si="78"/>
        <v>1</v>
      </c>
      <c r="H175" s="205">
        <f>IFERROR(VLOOKUP(B175,'Forecast Cnx @ Dest. Airport'!$B$5:$R$175,17,FALSE),0)</f>
        <v>0</v>
      </c>
      <c r="I175" s="29">
        <f t="shared" si="61"/>
        <v>0</v>
      </c>
      <c r="J175" s="29">
        <f t="shared" si="62"/>
        <v>0</v>
      </c>
      <c r="K175" s="29">
        <f t="shared" si="63"/>
        <v>0</v>
      </c>
      <c r="L175" s="29">
        <f t="shared" si="64"/>
        <v>0</v>
      </c>
      <c r="M175" s="29">
        <f t="shared" si="65"/>
        <v>0</v>
      </c>
      <c r="N175" s="194">
        <f t="shared" si="66"/>
        <v>0</v>
      </c>
      <c r="O175" s="64">
        <f t="shared" si="79"/>
        <v>242.84265512637438</v>
      </c>
      <c r="P175" s="64">
        <f t="shared" si="79"/>
        <v>667.64896209140613</v>
      </c>
      <c r="Q175" s="64">
        <f t="shared" si="79"/>
        <v>526.36640083298744</v>
      </c>
      <c r="R175" s="64">
        <f t="shared" si="79"/>
        <v>233.866145950933</v>
      </c>
      <c r="S175" s="64">
        <f t="shared" si="79"/>
        <v>235.61705803977196</v>
      </c>
      <c r="T175" s="206" t="str">
        <f t="shared" si="67"/>
        <v>-</v>
      </c>
      <c r="U175" s="29">
        <f t="shared" si="68"/>
        <v>0</v>
      </c>
      <c r="V175" s="29">
        <f t="shared" si="69"/>
        <v>0</v>
      </c>
      <c r="W175" s="29">
        <f t="shared" si="70"/>
        <v>0</v>
      </c>
      <c r="X175" s="29">
        <f t="shared" si="71"/>
        <v>0</v>
      </c>
      <c r="Y175" s="29">
        <f t="shared" si="72"/>
        <v>0</v>
      </c>
      <c r="Z175" s="194">
        <f t="shared" si="73"/>
        <v>0</v>
      </c>
    </row>
    <row r="176" spans="1:26" s="80" customFormat="1" x14ac:dyDescent="0.2">
      <c r="A176" s="82">
        <v>159</v>
      </c>
      <c r="B176" s="168" t="str">
        <f>'Revenue Data'!B167</f>
        <v>CMB</v>
      </c>
      <c r="C176" s="71">
        <f t="shared" si="78"/>
        <v>2.1126760563380281E-2</v>
      </c>
      <c r="D176" s="71">
        <f t="shared" si="78"/>
        <v>1.408450704225352E-2</v>
      </c>
      <c r="E176" s="71">
        <f t="shared" si="78"/>
        <v>1.408450704225352E-2</v>
      </c>
      <c r="F176" s="71">
        <f t="shared" si="78"/>
        <v>0.12676056338028169</v>
      </c>
      <c r="G176" s="71">
        <f t="shared" si="78"/>
        <v>0.823943661971831</v>
      </c>
      <c r="H176" s="205">
        <f>IFERROR(VLOOKUP(B176,'Forecast Cnx @ Dest. Airport'!$B$5:$R$175,17,FALSE),0)</f>
        <v>0</v>
      </c>
      <c r="I176" s="29">
        <f t="shared" si="61"/>
        <v>0</v>
      </c>
      <c r="J176" s="29">
        <f t="shared" si="62"/>
        <v>0</v>
      </c>
      <c r="K176" s="29">
        <f t="shared" si="63"/>
        <v>0</v>
      </c>
      <c r="L176" s="29">
        <f t="shared" si="64"/>
        <v>0</v>
      </c>
      <c r="M176" s="29">
        <f t="shared" si="65"/>
        <v>0</v>
      </c>
      <c r="N176" s="194">
        <f t="shared" si="66"/>
        <v>0</v>
      </c>
      <c r="O176" s="64">
        <f t="shared" si="79"/>
        <v>0</v>
      </c>
      <c r="P176" s="64">
        <f t="shared" si="79"/>
        <v>3252.3333333333298</v>
      </c>
      <c r="Q176" s="64">
        <f t="shared" si="79"/>
        <v>0</v>
      </c>
      <c r="R176" s="64">
        <f t="shared" si="79"/>
        <v>2342.77</v>
      </c>
      <c r="S176" s="64">
        <f t="shared" si="79"/>
        <v>699.90023073499674</v>
      </c>
      <c r="T176" s="206" t="str">
        <f t="shared" si="67"/>
        <v>-</v>
      </c>
      <c r="U176" s="29">
        <f t="shared" si="68"/>
        <v>0</v>
      </c>
      <c r="V176" s="29">
        <f t="shared" si="69"/>
        <v>0</v>
      </c>
      <c r="W176" s="29">
        <f t="shared" si="70"/>
        <v>0</v>
      </c>
      <c r="X176" s="29">
        <f t="shared" si="71"/>
        <v>0</v>
      </c>
      <c r="Y176" s="29">
        <f t="shared" si="72"/>
        <v>0</v>
      </c>
      <c r="Z176" s="194">
        <f t="shared" si="73"/>
        <v>0</v>
      </c>
    </row>
    <row r="177" spans="1:26" s="80" customFormat="1" x14ac:dyDescent="0.2">
      <c r="A177" s="82">
        <v>160</v>
      </c>
      <c r="B177" s="168" t="str">
        <f>'Revenue Data'!B168</f>
        <v>CME</v>
      </c>
      <c r="C177" s="71">
        <f t="shared" si="78"/>
        <v>0</v>
      </c>
      <c r="D177" s="71">
        <f t="shared" si="78"/>
        <v>0</v>
      </c>
      <c r="E177" s="71">
        <f t="shared" si="78"/>
        <v>0</v>
      </c>
      <c r="F177" s="71">
        <f t="shared" si="78"/>
        <v>0.27272727272727271</v>
      </c>
      <c r="G177" s="71">
        <f t="shared" si="78"/>
        <v>0.72727272727272718</v>
      </c>
      <c r="H177" s="205">
        <f>IFERROR(VLOOKUP(B177,'Forecast Cnx @ Dest. Airport'!$B$5:$R$175,17,FALSE),0)</f>
        <v>0</v>
      </c>
      <c r="I177" s="29">
        <f t="shared" si="61"/>
        <v>0</v>
      </c>
      <c r="J177" s="29">
        <f t="shared" si="62"/>
        <v>0</v>
      </c>
      <c r="K177" s="29">
        <f t="shared" si="63"/>
        <v>0</v>
      </c>
      <c r="L177" s="29">
        <f t="shared" si="64"/>
        <v>0</v>
      </c>
      <c r="M177" s="29">
        <f t="shared" si="65"/>
        <v>0</v>
      </c>
      <c r="N177" s="194">
        <f t="shared" si="66"/>
        <v>0</v>
      </c>
      <c r="O177" s="64">
        <f t="shared" si="79"/>
        <v>242.84265512637438</v>
      </c>
      <c r="P177" s="64">
        <f t="shared" si="79"/>
        <v>667.64896209140613</v>
      </c>
      <c r="Q177" s="64">
        <f t="shared" si="79"/>
        <v>526.36640083298744</v>
      </c>
      <c r="R177" s="64">
        <f t="shared" si="79"/>
        <v>272.5</v>
      </c>
      <c r="S177" s="64">
        <f t="shared" si="79"/>
        <v>329.33666666666653</v>
      </c>
      <c r="T177" s="206" t="str">
        <f t="shared" si="67"/>
        <v>-</v>
      </c>
      <c r="U177" s="29">
        <f t="shared" si="68"/>
        <v>0</v>
      </c>
      <c r="V177" s="29">
        <f t="shared" si="69"/>
        <v>0</v>
      </c>
      <c r="W177" s="29">
        <f t="shared" si="70"/>
        <v>0</v>
      </c>
      <c r="X177" s="29">
        <f t="shared" si="71"/>
        <v>0</v>
      </c>
      <c r="Y177" s="29">
        <f t="shared" si="72"/>
        <v>0</v>
      </c>
      <c r="Z177" s="194">
        <f t="shared" si="73"/>
        <v>0</v>
      </c>
    </row>
    <row r="178" spans="1:26" s="80" customFormat="1" x14ac:dyDescent="0.2">
      <c r="A178" s="168">
        <v>161</v>
      </c>
      <c r="B178" s="168" t="str">
        <f>'Revenue Data'!B169</f>
        <v>CNS</v>
      </c>
      <c r="C178" s="71">
        <f t="shared" ref="C178:G187" si="80">IFERROR(VLOOKUP($B178,FromChicagoFareList,C$8,FALSE),"-")</f>
        <v>1.7543859649122806E-2</v>
      </c>
      <c r="D178" s="71">
        <f t="shared" si="80"/>
        <v>0</v>
      </c>
      <c r="E178" s="71">
        <f t="shared" si="80"/>
        <v>0</v>
      </c>
      <c r="F178" s="71">
        <f t="shared" si="80"/>
        <v>0.2807017543859649</v>
      </c>
      <c r="G178" s="71">
        <f t="shared" si="80"/>
        <v>0.70175438596491224</v>
      </c>
      <c r="H178" s="205">
        <f>IFERROR(VLOOKUP(B178,'Forecast Cnx @ Dest. Airport'!$B$5:$R$175,17,FALSE),0)</f>
        <v>0</v>
      </c>
      <c r="I178" s="29">
        <f t="shared" si="61"/>
        <v>0</v>
      </c>
      <c r="J178" s="29">
        <f t="shared" si="62"/>
        <v>0</v>
      </c>
      <c r="K178" s="29">
        <f t="shared" si="63"/>
        <v>0</v>
      </c>
      <c r="L178" s="29">
        <f t="shared" si="64"/>
        <v>0</v>
      </c>
      <c r="M178" s="29">
        <f t="shared" si="65"/>
        <v>0</v>
      </c>
      <c r="N178" s="194">
        <f t="shared" si="66"/>
        <v>0</v>
      </c>
      <c r="O178" s="64">
        <f t="shared" ref="O178:S187" si="81">IFERROR(VLOOKUP($B178,FromChicagoFareList,O$8,FALSE),"-")</f>
        <v>3460.5285840875736</v>
      </c>
      <c r="P178" s="64">
        <f t="shared" si="81"/>
        <v>5498.6224249998158</v>
      </c>
      <c r="Q178" s="64">
        <f t="shared" si="81"/>
        <v>3738.4933333333352</v>
      </c>
      <c r="R178" s="64">
        <f t="shared" si="81"/>
        <v>685.05</v>
      </c>
      <c r="S178" s="64">
        <f t="shared" si="81"/>
        <v>993.02728571428577</v>
      </c>
      <c r="T178" s="206" t="str">
        <f t="shared" si="67"/>
        <v>-</v>
      </c>
      <c r="U178" s="29">
        <f t="shared" si="68"/>
        <v>0</v>
      </c>
      <c r="V178" s="29">
        <f t="shared" si="69"/>
        <v>0</v>
      </c>
      <c r="W178" s="29">
        <f t="shared" si="70"/>
        <v>0</v>
      </c>
      <c r="X178" s="29">
        <f t="shared" si="71"/>
        <v>0</v>
      </c>
      <c r="Y178" s="29">
        <f t="shared" si="72"/>
        <v>0</v>
      </c>
      <c r="Z178" s="194">
        <f t="shared" si="73"/>
        <v>0</v>
      </c>
    </row>
    <row r="179" spans="1:26" s="80" customFormat="1" x14ac:dyDescent="0.2">
      <c r="A179" s="82">
        <v>162</v>
      </c>
      <c r="B179" s="168" t="str">
        <f>'Revenue Data'!B170</f>
        <v>CNX</v>
      </c>
      <c r="C179" s="71">
        <f t="shared" si="80"/>
        <v>0</v>
      </c>
      <c r="D179" s="71">
        <f t="shared" si="80"/>
        <v>7.1428571428571418E-3</v>
      </c>
      <c r="E179" s="71">
        <f t="shared" si="80"/>
        <v>7.1428571428571418E-3</v>
      </c>
      <c r="F179" s="71">
        <f t="shared" si="80"/>
        <v>2.8571428571428567E-2</v>
      </c>
      <c r="G179" s="71">
        <f t="shared" si="80"/>
        <v>0.95714285714285707</v>
      </c>
      <c r="H179" s="205">
        <f>IFERROR(VLOOKUP(B179,'Forecast Cnx @ Dest. Airport'!$B$5:$R$175,17,FALSE),0)</f>
        <v>0</v>
      </c>
      <c r="I179" s="29">
        <f t="shared" si="61"/>
        <v>0</v>
      </c>
      <c r="J179" s="29">
        <f t="shared" si="62"/>
        <v>0</v>
      </c>
      <c r="K179" s="29">
        <f t="shared" si="63"/>
        <v>0</v>
      </c>
      <c r="L179" s="29">
        <f t="shared" si="64"/>
        <v>0</v>
      </c>
      <c r="M179" s="29">
        <f t="shared" si="65"/>
        <v>0</v>
      </c>
      <c r="N179" s="194">
        <f t="shared" si="66"/>
        <v>0</v>
      </c>
      <c r="O179" s="64">
        <f t="shared" si="81"/>
        <v>4613.9140972222231</v>
      </c>
      <c r="P179" s="64">
        <f t="shared" si="81"/>
        <v>4011.1099933742621</v>
      </c>
      <c r="Q179" s="64">
        <f t="shared" si="81"/>
        <v>3123.51</v>
      </c>
      <c r="R179" s="64">
        <f t="shared" si="81"/>
        <v>2382</v>
      </c>
      <c r="S179" s="64">
        <f t="shared" si="81"/>
        <v>548.11043042929282</v>
      </c>
      <c r="T179" s="206" t="str">
        <f t="shared" si="67"/>
        <v>-</v>
      </c>
      <c r="U179" s="29">
        <f t="shared" si="68"/>
        <v>0</v>
      </c>
      <c r="V179" s="29">
        <f t="shared" si="69"/>
        <v>0</v>
      </c>
      <c r="W179" s="29">
        <f t="shared" si="70"/>
        <v>0</v>
      </c>
      <c r="X179" s="29">
        <f t="shared" si="71"/>
        <v>0</v>
      </c>
      <c r="Y179" s="29">
        <f t="shared" si="72"/>
        <v>0</v>
      </c>
      <c r="Z179" s="194">
        <f t="shared" si="73"/>
        <v>0</v>
      </c>
    </row>
    <row r="180" spans="1:26" s="80" customFormat="1" x14ac:dyDescent="0.2">
      <c r="A180" s="82">
        <v>163</v>
      </c>
      <c r="B180" s="168" t="str">
        <f>'Revenue Data'!B171</f>
        <v>COK</v>
      </c>
      <c r="C180" s="71">
        <f t="shared" si="80"/>
        <v>3.5885167464114825E-3</v>
      </c>
      <c r="D180" s="71">
        <f t="shared" si="80"/>
        <v>5.9808612440191379E-3</v>
      </c>
      <c r="E180" s="71">
        <f t="shared" si="80"/>
        <v>0</v>
      </c>
      <c r="F180" s="71">
        <f t="shared" si="80"/>
        <v>4.3062200956937781E-2</v>
      </c>
      <c r="G180" s="71">
        <f t="shared" si="80"/>
        <v>0.94736842105263164</v>
      </c>
      <c r="H180" s="205">
        <f>IFERROR(VLOOKUP(B180,'Forecast Cnx @ Dest. Airport'!$B$5:$R$175,17,FALSE),0)</f>
        <v>0</v>
      </c>
      <c r="I180" s="29">
        <f t="shared" si="61"/>
        <v>0</v>
      </c>
      <c r="J180" s="29">
        <f t="shared" si="62"/>
        <v>0</v>
      </c>
      <c r="K180" s="29">
        <f t="shared" si="63"/>
        <v>0</v>
      </c>
      <c r="L180" s="29">
        <f t="shared" si="64"/>
        <v>0</v>
      </c>
      <c r="M180" s="29">
        <f t="shared" si="65"/>
        <v>0</v>
      </c>
      <c r="N180" s="194">
        <f t="shared" si="66"/>
        <v>0</v>
      </c>
      <c r="O180" s="64">
        <f t="shared" si="81"/>
        <v>2082.882470147712</v>
      </c>
      <c r="P180" s="64">
        <f t="shared" si="81"/>
        <v>2112.46875</v>
      </c>
      <c r="Q180" s="64">
        <f t="shared" si="81"/>
        <v>1196.2058666666669</v>
      </c>
      <c r="R180" s="64">
        <f t="shared" si="81"/>
        <v>575.65166666666664</v>
      </c>
      <c r="S180" s="64">
        <f t="shared" si="81"/>
        <v>633.58584951734451</v>
      </c>
      <c r="T180" s="206" t="str">
        <f t="shared" si="67"/>
        <v>-</v>
      </c>
      <c r="U180" s="29">
        <f t="shared" si="68"/>
        <v>0</v>
      </c>
      <c r="V180" s="29">
        <f t="shared" si="69"/>
        <v>0</v>
      </c>
      <c r="W180" s="29">
        <f t="shared" si="70"/>
        <v>0</v>
      </c>
      <c r="X180" s="29">
        <f t="shared" si="71"/>
        <v>0</v>
      </c>
      <c r="Y180" s="29">
        <f t="shared" si="72"/>
        <v>0</v>
      </c>
      <c r="Z180" s="194">
        <f t="shared" si="73"/>
        <v>0</v>
      </c>
    </row>
    <row r="181" spans="1:26" s="80" customFormat="1" x14ac:dyDescent="0.2">
      <c r="A181" s="82">
        <v>164</v>
      </c>
      <c r="B181" s="168" t="str">
        <f>'Revenue Data'!B172</f>
        <v>COO</v>
      </c>
      <c r="C181" s="71">
        <f t="shared" si="80"/>
        <v>0.2</v>
      </c>
      <c r="D181" s="71">
        <f t="shared" si="80"/>
        <v>0</v>
      </c>
      <c r="E181" s="71">
        <f t="shared" si="80"/>
        <v>0</v>
      </c>
      <c r="F181" s="71">
        <f t="shared" si="80"/>
        <v>5.7142857142857141E-2</v>
      </c>
      <c r="G181" s="71">
        <f t="shared" si="80"/>
        <v>0.74285714285714288</v>
      </c>
      <c r="H181" s="205">
        <f>IFERROR(VLOOKUP(B181,'Forecast Cnx @ Dest. Airport'!$B$5:$R$175,17,FALSE),0)</f>
        <v>0</v>
      </c>
      <c r="I181" s="29">
        <f t="shared" si="61"/>
        <v>0</v>
      </c>
      <c r="J181" s="29">
        <f t="shared" si="62"/>
        <v>0</v>
      </c>
      <c r="K181" s="29">
        <f t="shared" si="63"/>
        <v>0</v>
      </c>
      <c r="L181" s="29">
        <f t="shared" si="64"/>
        <v>0</v>
      </c>
      <c r="M181" s="29">
        <f t="shared" si="65"/>
        <v>0</v>
      </c>
      <c r="N181" s="194">
        <f t="shared" si="66"/>
        <v>0</v>
      </c>
      <c r="O181" s="64">
        <f t="shared" si="81"/>
        <v>263.45999999999998</v>
      </c>
      <c r="P181" s="64">
        <f t="shared" si="81"/>
        <v>0</v>
      </c>
      <c r="Q181" s="64">
        <f t="shared" si="81"/>
        <v>0</v>
      </c>
      <c r="R181" s="64">
        <f t="shared" si="81"/>
        <v>625</v>
      </c>
      <c r="S181" s="64">
        <f t="shared" si="81"/>
        <v>492</v>
      </c>
      <c r="T181" s="206" t="str">
        <f t="shared" si="67"/>
        <v>-</v>
      </c>
      <c r="U181" s="29">
        <f t="shared" si="68"/>
        <v>0</v>
      </c>
      <c r="V181" s="29">
        <f t="shared" si="69"/>
        <v>0</v>
      </c>
      <c r="W181" s="29">
        <f t="shared" si="70"/>
        <v>0</v>
      </c>
      <c r="X181" s="29">
        <f t="shared" si="71"/>
        <v>0</v>
      </c>
      <c r="Y181" s="29">
        <f t="shared" si="72"/>
        <v>0</v>
      </c>
      <c r="Z181" s="194">
        <f t="shared" si="73"/>
        <v>0</v>
      </c>
    </row>
    <row r="182" spans="1:26" s="80" customFormat="1" x14ac:dyDescent="0.2">
      <c r="A182" s="168">
        <v>165</v>
      </c>
      <c r="B182" s="168" t="str">
        <f>'Revenue Data'!B173</f>
        <v>COR</v>
      </c>
      <c r="C182" s="71">
        <f t="shared" si="80"/>
        <v>0</v>
      </c>
      <c r="D182" s="71">
        <f t="shared" si="80"/>
        <v>0.14285714285714285</v>
      </c>
      <c r="E182" s="71">
        <f t="shared" si="80"/>
        <v>3.1746031746031744E-2</v>
      </c>
      <c r="F182" s="71">
        <f t="shared" si="80"/>
        <v>0.14285714285714285</v>
      </c>
      <c r="G182" s="71">
        <f t="shared" si="80"/>
        <v>0.68253968253968245</v>
      </c>
      <c r="H182" s="205">
        <f>IFERROR(VLOOKUP(B182,'Forecast Cnx @ Dest. Airport'!$B$5:$R$175,17,FALSE),0)</f>
        <v>0</v>
      </c>
      <c r="I182" s="29">
        <f t="shared" si="61"/>
        <v>0</v>
      </c>
      <c r="J182" s="29">
        <f t="shared" si="62"/>
        <v>0</v>
      </c>
      <c r="K182" s="29">
        <f t="shared" si="63"/>
        <v>0</v>
      </c>
      <c r="L182" s="29">
        <f t="shared" si="64"/>
        <v>0</v>
      </c>
      <c r="M182" s="29">
        <f t="shared" si="65"/>
        <v>0</v>
      </c>
      <c r="N182" s="194">
        <f t="shared" si="66"/>
        <v>0</v>
      </c>
      <c r="O182" s="64">
        <f t="shared" si="81"/>
        <v>2737.7034062499997</v>
      </c>
      <c r="P182" s="64">
        <f t="shared" si="81"/>
        <v>3059.4675003323032</v>
      </c>
      <c r="Q182" s="64">
        <f t="shared" si="81"/>
        <v>1545.7283333333298</v>
      </c>
      <c r="R182" s="64">
        <f t="shared" si="81"/>
        <v>867.00000000000011</v>
      </c>
      <c r="S182" s="64">
        <f t="shared" si="81"/>
        <v>815.88767857142852</v>
      </c>
      <c r="T182" s="206" t="str">
        <f t="shared" si="67"/>
        <v>-</v>
      </c>
      <c r="U182" s="29">
        <f t="shared" si="68"/>
        <v>0</v>
      </c>
      <c r="V182" s="29">
        <f t="shared" si="69"/>
        <v>0</v>
      </c>
      <c r="W182" s="29">
        <f t="shared" si="70"/>
        <v>0</v>
      </c>
      <c r="X182" s="29">
        <f t="shared" si="71"/>
        <v>0</v>
      </c>
      <c r="Y182" s="29">
        <f t="shared" si="72"/>
        <v>0</v>
      </c>
      <c r="Z182" s="194">
        <f t="shared" si="73"/>
        <v>0</v>
      </c>
    </row>
    <row r="183" spans="1:26" s="80" customFormat="1" x14ac:dyDescent="0.2">
      <c r="A183" s="82">
        <v>166</v>
      </c>
      <c r="B183" s="168" t="str">
        <f>'Revenue Data'!B174</f>
        <v>CPC</v>
      </c>
      <c r="C183" s="71">
        <f t="shared" si="80"/>
        <v>0</v>
      </c>
      <c r="D183" s="71">
        <f t="shared" si="80"/>
        <v>1</v>
      </c>
      <c r="E183" s="71">
        <f t="shared" si="80"/>
        <v>0</v>
      </c>
      <c r="F183" s="71">
        <f t="shared" si="80"/>
        <v>0</v>
      </c>
      <c r="G183" s="71">
        <f t="shared" si="80"/>
        <v>0</v>
      </c>
      <c r="H183" s="205">
        <f>IFERROR(VLOOKUP(B183,'Forecast Cnx @ Dest. Airport'!$B$5:$R$175,17,FALSE),0)</f>
        <v>0</v>
      </c>
      <c r="I183" s="29">
        <f t="shared" si="61"/>
        <v>0</v>
      </c>
      <c r="J183" s="29">
        <f t="shared" si="62"/>
        <v>0</v>
      </c>
      <c r="K183" s="29">
        <f t="shared" si="63"/>
        <v>0</v>
      </c>
      <c r="L183" s="29">
        <f t="shared" si="64"/>
        <v>0</v>
      </c>
      <c r="M183" s="29">
        <f t="shared" si="65"/>
        <v>0</v>
      </c>
      <c r="N183" s="194">
        <f t="shared" si="66"/>
        <v>0</v>
      </c>
      <c r="O183" s="64">
        <f t="shared" si="81"/>
        <v>2737.7034062499997</v>
      </c>
      <c r="P183" s="64">
        <f t="shared" si="81"/>
        <v>3059.4675003323032</v>
      </c>
      <c r="Q183" s="64">
        <f t="shared" si="81"/>
        <v>1545.7283333333298</v>
      </c>
      <c r="R183" s="64">
        <f t="shared" si="81"/>
        <v>1291.0003889912839</v>
      </c>
      <c r="S183" s="64">
        <f t="shared" si="81"/>
        <v>760.80778849532544</v>
      </c>
      <c r="T183" s="206" t="str">
        <f t="shared" si="67"/>
        <v>-</v>
      </c>
      <c r="U183" s="29">
        <f t="shared" si="68"/>
        <v>0</v>
      </c>
      <c r="V183" s="29">
        <f t="shared" si="69"/>
        <v>0</v>
      </c>
      <c r="W183" s="29">
        <f t="shared" si="70"/>
        <v>0</v>
      </c>
      <c r="X183" s="29">
        <f t="shared" si="71"/>
        <v>0</v>
      </c>
      <c r="Y183" s="29">
        <f t="shared" si="72"/>
        <v>0</v>
      </c>
      <c r="Z183" s="194">
        <f t="shared" si="73"/>
        <v>0</v>
      </c>
    </row>
    <row r="184" spans="1:26" s="80" customFormat="1" x14ac:dyDescent="0.2">
      <c r="A184" s="82">
        <v>167</v>
      </c>
      <c r="B184" s="168" t="str">
        <f>'Revenue Data'!B175</f>
        <v>CPE</v>
      </c>
      <c r="C184" s="71">
        <f t="shared" si="80"/>
        <v>0</v>
      </c>
      <c r="D184" s="71">
        <f t="shared" si="80"/>
        <v>0</v>
      </c>
      <c r="E184" s="71">
        <f t="shared" si="80"/>
        <v>0</v>
      </c>
      <c r="F184" s="71">
        <f t="shared" si="80"/>
        <v>0</v>
      </c>
      <c r="G184" s="71">
        <f t="shared" si="80"/>
        <v>1</v>
      </c>
      <c r="H184" s="205">
        <f>IFERROR(VLOOKUP(B184,'Forecast Cnx @ Dest. Airport'!$B$5:$R$175,17,FALSE),0)</f>
        <v>0</v>
      </c>
      <c r="I184" s="29">
        <f t="shared" si="61"/>
        <v>0</v>
      </c>
      <c r="J184" s="29">
        <f t="shared" si="62"/>
        <v>0</v>
      </c>
      <c r="K184" s="29">
        <f t="shared" si="63"/>
        <v>0</v>
      </c>
      <c r="L184" s="29">
        <f t="shared" si="64"/>
        <v>0</v>
      </c>
      <c r="M184" s="29">
        <f t="shared" si="65"/>
        <v>0</v>
      </c>
      <c r="N184" s="194">
        <f t="shared" si="66"/>
        <v>0</v>
      </c>
      <c r="O184" s="64">
        <f t="shared" si="81"/>
        <v>242.84265512637438</v>
      </c>
      <c r="P184" s="64">
        <f t="shared" si="81"/>
        <v>667.64896209140613</v>
      </c>
      <c r="Q184" s="64">
        <f t="shared" si="81"/>
        <v>526.36640083298744</v>
      </c>
      <c r="R184" s="64">
        <f t="shared" si="81"/>
        <v>233.866145950933</v>
      </c>
      <c r="S184" s="64">
        <f t="shared" si="81"/>
        <v>416</v>
      </c>
      <c r="T184" s="206" t="str">
        <f t="shared" si="67"/>
        <v>-</v>
      </c>
      <c r="U184" s="29">
        <f t="shared" si="68"/>
        <v>0</v>
      </c>
      <c r="V184" s="29">
        <f t="shared" si="69"/>
        <v>0</v>
      </c>
      <c r="W184" s="29">
        <f t="shared" si="70"/>
        <v>0</v>
      </c>
      <c r="X184" s="29">
        <f t="shared" si="71"/>
        <v>0</v>
      </c>
      <c r="Y184" s="29">
        <f t="shared" si="72"/>
        <v>0</v>
      </c>
      <c r="Z184" s="194">
        <f t="shared" si="73"/>
        <v>0</v>
      </c>
    </row>
    <row r="185" spans="1:26" s="80" customFormat="1" x14ac:dyDescent="0.2">
      <c r="A185" s="82">
        <v>168</v>
      </c>
      <c r="B185" s="168" t="str">
        <f>'Revenue Data'!B176</f>
        <v>CPH</v>
      </c>
      <c r="C185" s="71">
        <f t="shared" si="80"/>
        <v>1.7808958445763634E-2</v>
      </c>
      <c r="D185" s="71">
        <f t="shared" si="80"/>
        <v>0.13815434430653004</v>
      </c>
      <c r="E185" s="71">
        <f t="shared" si="80"/>
        <v>1.2412304371289807E-2</v>
      </c>
      <c r="F185" s="71">
        <f t="shared" si="80"/>
        <v>0.11494873178629252</v>
      </c>
      <c r="G185" s="71">
        <f t="shared" si="80"/>
        <v>0.71667566109012404</v>
      </c>
      <c r="H185" s="205">
        <f>IFERROR(VLOOKUP(B185,'Forecast Cnx @ Dest. Airport'!$B$5:$R$175,17,FALSE),0)</f>
        <v>0</v>
      </c>
      <c r="I185" s="29">
        <f t="shared" si="61"/>
        <v>0</v>
      </c>
      <c r="J185" s="29">
        <f t="shared" si="62"/>
        <v>0</v>
      </c>
      <c r="K185" s="29">
        <f t="shared" si="63"/>
        <v>0</v>
      </c>
      <c r="L185" s="29">
        <f t="shared" si="64"/>
        <v>0</v>
      </c>
      <c r="M185" s="29">
        <f t="shared" si="65"/>
        <v>0</v>
      </c>
      <c r="N185" s="194">
        <f t="shared" si="66"/>
        <v>0</v>
      </c>
      <c r="O185" s="64">
        <f t="shared" si="81"/>
        <v>323.40048979591847</v>
      </c>
      <c r="P185" s="64">
        <f t="shared" si="81"/>
        <v>2408.2924382281722</v>
      </c>
      <c r="Q185" s="64">
        <f t="shared" si="81"/>
        <v>1661.5004761904761</v>
      </c>
      <c r="R185" s="64">
        <f t="shared" si="81"/>
        <v>810.40600217521762</v>
      </c>
      <c r="S185" s="64">
        <f t="shared" si="81"/>
        <v>287.96181127832079</v>
      </c>
      <c r="T185" s="206" t="str">
        <f t="shared" si="67"/>
        <v>-</v>
      </c>
      <c r="U185" s="29">
        <f t="shared" si="68"/>
        <v>0</v>
      </c>
      <c r="V185" s="29">
        <f t="shared" si="69"/>
        <v>0</v>
      </c>
      <c r="W185" s="29">
        <f t="shared" si="70"/>
        <v>0</v>
      </c>
      <c r="X185" s="29">
        <f t="shared" si="71"/>
        <v>0</v>
      </c>
      <c r="Y185" s="29">
        <f t="shared" si="72"/>
        <v>0</v>
      </c>
      <c r="Z185" s="194">
        <f t="shared" si="73"/>
        <v>0</v>
      </c>
    </row>
    <row r="186" spans="1:26" s="80" customFormat="1" x14ac:dyDescent="0.2">
      <c r="A186" s="168">
        <v>169</v>
      </c>
      <c r="B186" s="168" t="str">
        <f>'Revenue Data'!B177</f>
        <v>CPO</v>
      </c>
      <c r="C186" s="71">
        <f t="shared" si="80"/>
        <v>0</v>
      </c>
      <c r="D186" s="71">
        <f t="shared" si="80"/>
        <v>0</v>
      </c>
      <c r="E186" s="71">
        <f t="shared" si="80"/>
        <v>0</v>
      </c>
      <c r="F186" s="71">
        <f t="shared" si="80"/>
        <v>0</v>
      </c>
      <c r="G186" s="71">
        <f t="shared" si="80"/>
        <v>1</v>
      </c>
      <c r="H186" s="205">
        <f>IFERROR(VLOOKUP(B186,'Forecast Cnx @ Dest. Airport'!$B$5:$R$175,17,FALSE),0)</f>
        <v>0</v>
      </c>
      <c r="I186" s="29">
        <f t="shared" si="61"/>
        <v>0</v>
      </c>
      <c r="J186" s="29">
        <f t="shared" si="62"/>
        <v>0</v>
      </c>
      <c r="K186" s="29">
        <f t="shared" si="63"/>
        <v>0</v>
      </c>
      <c r="L186" s="29">
        <f t="shared" si="64"/>
        <v>0</v>
      </c>
      <c r="M186" s="29">
        <f t="shared" si="65"/>
        <v>0</v>
      </c>
      <c r="N186" s="194">
        <f t="shared" si="66"/>
        <v>0</v>
      </c>
      <c r="O186" s="64">
        <f t="shared" si="81"/>
        <v>1610.1799999999998</v>
      </c>
      <c r="P186" s="64">
        <f t="shared" si="81"/>
        <v>3323.2851126704627</v>
      </c>
      <c r="Q186" s="64">
        <f t="shared" si="81"/>
        <v>1605.7066666666701</v>
      </c>
      <c r="R186" s="64">
        <f t="shared" si="81"/>
        <v>1294.7777186171761</v>
      </c>
      <c r="S186" s="64">
        <f t="shared" si="81"/>
        <v>745.09486528570858</v>
      </c>
      <c r="T186" s="206" t="str">
        <f t="shared" si="67"/>
        <v>-</v>
      </c>
      <c r="U186" s="29">
        <f t="shared" si="68"/>
        <v>0</v>
      </c>
      <c r="V186" s="29">
        <f t="shared" si="69"/>
        <v>0</v>
      </c>
      <c r="W186" s="29">
        <f t="shared" si="70"/>
        <v>0</v>
      </c>
      <c r="X186" s="29">
        <f t="shared" si="71"/>
        <v>0</v>
      </c>
      <c r="Y186" s="29">
        <f t="shared" si="72"/>
        <v>0</v>
      </c>
      <c r="Z186" s="194">
        <f t="shared" si="73"/>
        <v>0</v>
      </c>
    </row>
    <row r="187" spans="1:26" s="80" customFormat="1" x14ac:dyDescent="0.2">
      <c r="A187" s="82">
        <v>170</v>
      </c>
      <c r="B187" s="168" t="str">
        <f>'Revenue Data'!B178</f>
        <v>CPT</v>
      </c>
      <c r="C187" s="71">
        <f t="shared" si="80"/>
        <v>3.3240997229916899E-2</v>
      </c>
      <c r="D187" s="71">
        <f t="shared" si="80"/>
        <v>9.6952908587257608E-2</v>
      </c>
      <c r="E187" s="71">
        <f t="shared" si="80"/>
        <v>2.7700831024930748E-3</v>
      </c>
      <c r="F187" s="71">
        <f t="shared" si="80"/>
        <v>0.25484764542936283</v>
      </c>
      <c r="G187" s="71">
        <f t="shared" si="80"/>
        <v>0.61218836565096957</v>
      </c>
      <c r="H187" s="205">
        <f>IFERROR(VLOOKUP(B187,'Forecast Cnx @ Dest. Airport'!$B$5:$R$175,17,FALSE),0)</f>
        <v>0</v>
      </c>
      <c r="I187" s="29">
        <f t="shared" si="61"/>
        <v>0</v>
      </c>
      <c r="J187" s="29">
        <f t="shared" si="62"/>
        <v>0</v>
      </c>
      <c r="K187" s="29">
        <f t="shared" si="63"/>
        <v>0</v>
      </c>
      <c r="L187" s="29">
        <f t="shared" si="64"/>
        <v>0</v>
      </c>
      <c r="M187" s="29">
        <f t="shared" si="65"/>
        <v>0</v>
      </c>
      <c r="N187" s="194">
        <f t="shared" si="66"/>
        <v>0</v>
      </c>
      <c r="O187" s="64">
        <f t="shared" si="81"/>
        <v>4934.54</v>
      </c>
      <c r="P187" s="64">
        <f t="shared" si="81"/>
        <v>5014.1362416225766</v>
      </c>
      <c r="Q187" s="64">
        <f t="shared" si="81"/>
        <v>2439.5246527777772</v>
      </c>
      <c r="R187" s="64">
        <f t="shared" si="81"/>
        <v>1436.0610740740744</v>
      </c>
      <c r="S187" s="64">
        <f t="shared" si="81"/>
        <v>595.04144310743641</v>
      </c>
      <c r="T187" s="206" t="str">
        <f t="shared" si="67"/>
        <v>-</v>
      </c>
      <c r="U187" s="29">
        <f t="shared" si="68"/>
        <v>0</v>
      </c>
      <c r="V187" s="29">
        <f t="shared" si="69"/>
        <v>0</v>
      </c>
      <c r="W187" s="29">
        <f t="shared" si="70"/>
        <v>0</v>
      </c>
      <c r="X187" s="29">
        <f t="shared" si="71"/>
        <v>0</v>
      </c>
      <c r="Y187" s="29">
        <f t="shared" si="72"/>
        <v>0</v>
      </c>
      <c r="Z187" s="194">
        <f t="shared" si="73"/>
        <v>0</v>
      </c>
    </row>
    <row r="188" spans="1:26" s="80" customFormat="1" x14ac:dyDescent="0.2">
      <c r="A188" s="82">
        <v>171</v>
      </c>
      <c r="B188" s="168" t="str">
        <f>'Revenue Data'!B179</f>
        <v>CSX</v>
      </c>
      <c r="C188" s="71">
        <f t="shared" ref="C188:G197" si="82">IFERROR(VLOOKUP($B188,FromChicagoFareList,C$8,FALSE),"-")</f>
        <v>0</v>
      </c>
      <c r="D188" s="71">
        <f t="shared" si="82"/>
        <v>9.0909090909090925E-2</v>
      </c>
      <c r="E188" s="71">
        <f t="shared" si="82"/>
        <v>0</v>
      </c>
      <c r="F188" s="71">
        <f t="shared" si="82"/>
        <v>0.27272727272727276</v>
      </c>
      <c r="G188" s="71">
        <f t="shared" si="82"/>
        <v>0.63636363636363646</v>
      </c>
      <c r="H188" s="205">
        <f>IFERROR(VLOOKUP(B188,'Forecast Cnx @ Dest. Airport'!$B$5:$R$175,17,FALSE),0)</f>
        <v>0</v>
      </c>
      <c r="I188" s="29">
        <f t="shared" si="61"/>
        <v>0</v>
      </c>
      <c r="J188" s="29">
        <f t="shared" si="62"/>
        <v>0</v>
      </c>
      <c r="K188" s="29">
        <f t="shared" si="63"/>
        <v>0</v>
      </c>
      <c r="L188" s="29">
        <f t="shared" si="64"/>
        <v>0</v>
      </c>
      <c r="M188" s="29">
        <f t="shared" si="65"/>
        <v>0</v>
      </c>
      <c r="N188" s="194">
        <f t="shared" si="66"/>
        <v>0</v>
      </c>
      <c r="O188" s="64">
        <f t="shared" ref="O188:S197" si="83">IFERROR(VLOOKUP($B188,FromChicagoFareList,O$8,FALSE),"-")</f>
        <v>4537.2526894742623</v>
      </c>
      <c r="P188" s="64">
        <f t="shared" si="83"/>
        <v>4749.2735304038351</v>
      </c>
      <c r="Q188" s="64">
        <f t="shared" si="83"/>
        <v>1810.9906091954022</v>
      </c>
      <c r="R188" s="64">
        <f t="shared" si="83"/>
        <v>1238.2726398519835</v>
      </c>
      <c r="S188" s="64">
        <f t="shared" si="83"/>
        <v>529.02166666666676</v>
      </c>
      <c r="T188" s="206" t="str">
        <f t="shared" si="67"/>
        <v>-</v>
      </c>
      <c r="U188" s="29">
        <f t="shared" si="68"/>
        <v>0</v>
      </c>
      <c r="V188" s="29">
        <f t="shared" si="69"/>
        <v>0</v>
      </c>
      <c r="W188" s="29">
        <f t="shared" si="70"/>
        <v>0</v>
      </c>
      <c r="X188" s="29">
        <f t="shared" si="71"/>
        <v>0</v>
      </c>
      <c r="Y188" s="29">
        <f t="shared" si="72"/>
        <v>0</v>
      </c>
      <c r="Z188" s="194">
        <f t="shared" si="73"/>
        <v>0</v>
      </c>
    </row>
    <row r="189" spans="1:26" s="80" customFormat="1" x14ac:dyDescent="0.2">
      <c r="A189" s="82">
        <v>172</v>
      </c>
      <c r="B189" s="168" t="str">
        <f>'Revenue Data'!B180</f>
        <v>CTA</v>
      </c>
      <c r="C189" s="71">
        <f t="shared" si="82"/>
        <v>4.3478260869565216E-2</v>
      </c>
      <c r="D189" s="71">
        <f t="shared" si="82"/>
        <v>0</v>
      </c>
      <c r="E189" s="71">
        <f t="shared" si="82"/>
        <v>0</v>
      </c>
      <c r="F189" s="71">
        <f t="shared" si="82"/>
        <v>0.26086956521739135</v>
      </c>
      <c r="G189" s="71">
        <f t="shared" si="82"/>
        <v>0.69565217391304346</v>
      </c>
      <c r="H189" s="205">
        <f>IFERROR(VLOOKUP(B189,'Forecast Cnx @ Dest. Airport'!$B$5:$R$175,17,FALSE),0)</f>
        <v>0</v>
      </c>
      <c r="I189" s="29">
        <f t="shared" si="61"/>
        <v>0</v>
      </c>
      <c r="J189" s="29">
        <f t="shared" si="62"/>
        <v>0</v>
      </c>
      <c r="K189" s="29">
        <f t="shared" si="63"/>
        <v>0</v>
      </c>
      <c r="L189" s="29">
        <f t="shared" si="64"/>
        <v>0</v>
      </c>
      <c r="M189" s="29">
        <f t="shared" si="65"/>
        <v>0</v>
      </c>
      <c r="N189" s="194">
        <f t="shared" si="66"/>
        <v>0</v>
      </c>
      <c r="O189" s="64">
        <f t="shared" si="83"/>
        <v>694.0229777175324</v>
      </c>
      <c r="P189" s="64">
        <f t="shared" si="83"/>
        <v>2337.008173055829</v>
      </c>
      <c r="Q189" s="64">
        <f t="shared" si="83"/>
        <v>922.23450603797278</v>
      </c>
      <c r="R189" s="64">
        <f t="shared" si="83"/>
        <v>699.75351066512735</v>
      </c>
      <c r="S189" s="64">
        <f t="shared" si="83"/>
        <v>447.9042</v>
      </c>
      <c r="T189" s="206" t="str">
        <f t="shared" si="67"/>
        <v>-</v>
      </c>
      <c r="U189" s="29">
        <f t="shared" si="68"/>
        <v>0</v>
      </c>
      <c r="V189" s="29">
        <f t="shared" si="69"/>
        <v>0</v>
      </c>
      <c r="W189" s="29">
        <f t="shared" si="70"/>
        <v>0</v>
      </c>
      <c r="X189" s="29">
        <f t="shared" si="71"/>
        <v>0</v>
      </c>
      <c r="Y189" s="29">
        <f t="shared" si="72"/>
        <v>0</v>
      </c>
      <c r="Z189" s="194">
        <f t="shared" si="73"/>
        <v>0</v>
      </c>
    </row>
    <row r="190" spans="1:26" s="80" customFormat="1" x14ac:dyDescent="0.2">
      <c r="A190" s="168">
        <v>173</v>
      </c>
      <c r="B190" s="168" t="str">
        <f>'Revenue Data'!B181</f>
        <v>CTG</v>
      </c>
      <c r="C190" s="71">
        <f t="shared" si="82"/>
        <v>0.23076923076923075</v>
      </c>
      <c r="D190" s="71">
        <f t="shared" si="82"/>
        <v>5.3846153846153849E-2</v>
      </c>
      <c r="E190" s="71">
        <f t="shared" si="82"/>
        <v>6.9230769230769235E-2</v>
      </c>
      <c r="F190" s="71">
        <f t="shared" si="82"/>
        <v>0.14615384615384616</v>
      </c>
      <c r="G190" s="71">
        <f t="shared" si="82"/>
        <v>0.50000000000000011</v>
      </c>
      <c r="H190" s="205">
        <f>IFERROR(VLOOKUP(B190,'Forecast Cnx @ Dest. Airport'!$B$5:$R$175,17,FALSE),0)</f>
        <v>0</v>
      </c>
      <c r="I190" s="29">
        <f t="shared" si="61"/>
        <v>0</v>
      </c>
      <c r="J190" s="29">
        <f t="shared" si="62"/>
        <v>0</v>
      </c>
      <c r="K190" s="29">
        <f t="shared" si="63"/>
        <v>0</v>
      </c>
      <c r="L190" s="29">
        <f t="shared" si="64"/>
        <v>0</v>
      </c>
      <c r="M190" s="29">
        <f t="shared" si="65"/>
        <v>0</v>
      </c>
      <c r="N190" s="194">
        <f t="shared" si="66"/>
        <v>0</v>
      </c>
      <c r="O190" s="64">
        <f t="shared" si="83"/>
        <v>905.35812499999997</v>
      </c>
      <c r="P190" s="64">
        <f t="shared" si="83"/>
        <v>1016.4784968982912</v>
      </c>
      <c r="Q190" s="64">
        <f t="shared" si="83"/>
        <v>686.95857499999977</v>
      </c>
      <c r="R190" s="64">
        <f t="shared" si="83"/>
        <v>289.191666666667</v>
      </c>
      <c r="S190" s="64">
        <f t="shared" si="83"/>
        <v>320.40880789473664</v>
      </c>
      <c r="T190" s="206" t="str">
        <f t="shared" si="67"/>
        <v>-</v>
      </c>
      <c r="U190" s="29">
        <f t="shared" si="68"/>
        <v>0</v>
      </c>
      <c r="V190" s="29">
        <f t="shared" si="69"/>
        <v>0</v>
      </c>
      <c r="W190" s="29">
        <f t="shared" si="70"/>
        <v>0</v>
      </c>
      <c r="X190" s="29">
        <f t="shared" si="71"/>
        <v>0</v>
      </c>
      <c r="Y190" s="29">
        <f t="shared" si="72"/>
        <v>0</v>
      </c>
      <c r="Z190" s="194">
        <f t="shared" si="73"/>
        <v>0</v>
      </c>
    </row>
    <row r="191" spans="1:26" s="80" customFormat="1" x14ac:dyDescent="0.2">
      <c r="A191" s="82">
        <v>174</v>
      </c>
      <c r="B191" s="168" t="str">
        <f>'Revenue Data'!B182</f>
        <v>CTU</v>
      </c>
      <c r="C191" s="71">
        <f t="shared" si="82"/>
        <v>0.14473684210526314</v>
      </c>
      <c r="D191" s="71">
        <f t="shared" si="82"/>
        <v>9.2105263157894746E-2</v>
      </c>
      <c r="E191" s="71">
        <f t="shared" si="82"/>
        <v>1.3157894736842106E-2</v>
      </c>
      <c r="F191" s="71">
        <f t="shared" si="82"/>
        <v>0.40789473684210531</v>
      </c>
      <c r="G191" s="71">
        <f t="shared" si="82"/>
        <v>0.34210526315789475</v>
      </c>
      <c r="H191" s="205">
        <f>IFERROR(VLOOKUP(B191,'Forecast Cnx @ Dest. Airport'!$B$5:$R$175,17,FALSE),0)</f>
        <v>0</v>
      </c>
      <c r="I191" s="29">
        <f t="shared" si="61"/>
        <v>0</v>
      </c>
      <c r="J191" s="29">
        <f t="shared" si="62"/>
        <v>0</v>
      </c>
      <c r="K191" s="29">
        <f t="shared" si="63"/>
        <v>0</v>
      </c>
      <c r="L191" s="29">
        <f t="shared" si="64"/>
        <v>0</v>
      </c>
      <c r="M191" s="29">
        <f t="shared" si="65"/>
        <v>0</v>
      </c>
      <c r="N191" s="194">
        <f t="shared" si="66"/>
        <v>0</v>
      </c>
      <c r="O191" s="64">
        <f t="shared" si="83"/>
        <v>10551.851111111111</v>
      </c>
      <c r="P191" s="64">
        <f t="shared" si="83"/>
        <v>8500.26</v>
      </c>
      <c r="Q191" s="64">
        <f t="shared" si="83"/>
        <v>1810.9906091954022</v>
      </c>
      <c r="R191" s="64">
        <f t="shared" si="83"/>
        <v>425.95216470588264</v>
      </c>
      <c r="S191" s="64">
        <f t="shared" si="83"/>
        <v>887.93065378787878</v>
      </c>
      <c r="T191" s="206" t="str">
        <f t="shared" si="67"/>
        <v>-</v>
      </c>
      <c r="U191" s="29">
        <f t="shared" si="68"/>
        <v>0</v>
      </c>
      <c r="V191" s="29">
        <f t="shared" si="69"/>
        <v>0</v>
      </c>
      <c r="W191" s="29">
        <f t="shared" si="70"/>
        <v>0</v>
      </c>
      <c r="X191" s="29">
        <f t="shared" si="71"/>
        <v>0</v>
      </c>
      <c r="Y191" s="29">
        <f t="shared" si="72"/>
        <v>0</v>
      </c>
      <c r="Z191" s="194">
        <f t="shared" si="73"/>
        <v>0</v>
      </c>
    </row>
    <row r="192" spans="1:26" s="80" customFormat="1" x14ac:dyDescent="0.2">
      <c r="A192" s="82">
        <v>175</v>
      </c>
      <c r="B192" s="168" t="str">
        <f>'Revenue Data'!B183</f>
        <v>CUC</v>
      </c>
      <c r="C192" s="71">
        <f t="shared" si="82"/>
        <v>0</v>
      </c>
      <c r="D192" s="71">
        <f t="shared" si="82"/>
        <v>0</v>
      </c>
      <c r="E192" s="71">
        <f t="shared" si="82"/>
        <v>0</v>
      </c>
      <c r="F192" s="71">
        <f t="shared" si="82"/>
        <v>0.18181818181818182</v>
      </c>
      <c r="G192" s="71">
        <f t="shared" si="82"/>
        <v>0.81818181818181823</v>
      </c>
      <c r="H192" s="205">
        <f>IFERROR(VLOOKUP(B192,'Forecast Cnx @ Dest. Airport'!$B$5:$R$175,17,FALSE),0)</f>
        <v>0</v>
      </c>
      <c r="I192" s="29">
        <f t="shared" si="61"/>
        <v>0</v>
      </c>
      <c r="J192" s="29">
        <f t="shared" si="62"/>
        <v>0</v>
      </c>
      <c r="K192" s="29">
        <f t="shared" si="63"/>
        <v>0</v>
      </c>
      <c r="L192" s="29">
        <f t="shared" si="64"/>
        <v>0</v>
      </c>
      <c r="M192" s="29">
        <f t="shared" si="65"/>
        <v>0</v>
      </c>
      <c r="N192" s="194">
        <f t="shared" si="66"/>
        <v>0</v>
      </c>
      <c r="O192" s="64">
        <f t="shared" si="83"/>
        <v>905.35812499999997</v>
      </c>
      <c r="P192" s="64">
        <f t="shared" si="83"/>
        <v>1016.4784968982912</v>
      </c>
      <c r="Q192" s="64">
        <f t="shared" si="83"/>
        <v>686.95857499999977</v>
      </c>
      <c r="R192" s="64">
        <f t="shared" si="83"/>
        <v>287.25</v>
      </c>
      <c r="S192" s="64">
        <f t="shared" si="83"/>
        <v>371.73880374708915</v>
      </c>
      <c r="T192" s="206" t="str">
        <f t="shared" si="67"/>
        <v>-</v>
      </c>
      <c r="U192" s="29">
        <f t="shared" si="68"/>
        <v>0</v>
      </c>
      <c r="V192" s="29">
        <f t="shared" si="69"/>
        <v>0</v>
      </c>
      <c r="W192" s="29">
        <f t="shared" si="70"/>
        <v>0</v>
      </c>
      <c r="X192" s="29">
        <f t="shared" si="71"/>
        <v>0</v>
      </c>
      <c r="Y192" s="29">
        <f t="shared" si="72"/>
        <v>0</v>
      </c>
      <c r="Z192" s="194">
        <f t="shared" si="73"/>
        <v>0</v>
      </c>
    </row>
    <row r="193" spans="1:26" s="80" customFormat="1" x14ac:dyDescent="0.2">
      <c r="A193" s="82">
        <v>176</v>
      </c>
      <c r="B193" s="168" t="str">
        <f>'Revenue Data'!B184</f>
        <v>CUL</v>
      </c>
      <c r="C193" s="71">
        <f t="shared" si="82"/>
        <v>2.6315789473684209E-2</v>
      </c>
      <c r="D193" s="71">
        <f t="shared" si="82"/>
        <v>0.21052631578947367</v>
      </c>
      <c r="E193" s="71">
        <f t="shared" si="82"/>
        <v>5.2631578947368418E-2</v>
      </c>
      <c r="F193" s="71">
        <f t="shared" si="82"/>
        <v>5.2631578947368418E-2</v>
      </c>
      <c r="G193" s="71">
        <f t="shared" si="82"/>
        <v>0.6578947368421052</v>
      </c>
      <c r="H193" s="205">
        <f>IFERROR(VLOOKUP(B193,'Forecast Cnx @ Dest. Airport'!$B$5:$R$175,17,FALSE),0)</f>
        <v>0</v>
      </c>
      <c r="I193" s="29">
        <f t="shared" si="61"/>
        <v>0</v>
      </c>
      <c r="J193" s="29">
        <f t="shared" si="62"/>
        <v>0</v>
      </c>
      <c r="K193" s="29">
        <f t="shared" si="63"/>
        <v>0</v>
      </c>
      <c r="L193" s="29">
        <f t="shared" si="64"/>
        <v>0</v>
      </c>
      <c r="M193" s="29">
        <f t="shared" si="65"/>
        <v>0</v>
      </c>
      <c r="N193" s="194">
        <f t="shared" si="66"/>
        <v>0</v>
      </c>
      <c r="O193" s="64">
        <f t="shared" si="83"/>
        <v>242.84265512637438</v>
      </c>
      <c r="P193" s="64">
        <f t="shared" si="83"/>
        <v>667.64896209140613</v>
      </c>
      <c r="Q193" s="64">
        <f t="shared" si="83"/>
        <v>526.36640083298744</v>
      </c>
      <c r="R193" s="64">
        <f t="shared" si="83"/>
        <v>320.69</v>
      </c>
      <c r="S193" s="64">
        <f t="shared" si="83"/>
        <v>430.46629629629649</v>
      </c>
      <c r="T193" s="206" t="str">
        <f t="shared" si="67"/>
        <v>-</v>
      </c>
      <c r="U193" s="29">
        <f t="shared" si="68"/>
        <v>0</v>
      </c>
      <c r="V193" s="29">
        <f t="shared" si="69"/>
        <v>0</v>
      </c>
      <c r="W193" s="29">
        <f t="shared" si="70"/>
        <v>0</v>
      </c>
      <c r="X193" s="29">
        <f t="shared" si="71"/>
        <v>0</v>
      </c>
      <c r="Y193" s="29">
        <f t="shared" si="72"/>
        <v>0</v>
      </c>
      <c r="Z193" s="194">
        <f t="shared" si="73"/>
        <v>0</v>
      </c>
    </row>
    <row r="194" spans="1:26" s="80" customFormat="1" x14ac:dyDescent="0.2">
      <c r="A194" s="168">
        <v>177</v>
      </c>
      <c r="B194" s="168" t="str">
        <f>'Revenue Data'!B185</f>
        <v>CUN</v>
      </c>
      <c r="C194" s="71">
        <f t="shared" si="82"/>
        <v>4.5779980724218648E-2</v>
      </c>
      <c r="D194" s="71">
        <f t="shared" si="82"/>
        <v>8.9494699160126683E-3</v>
      </c>
      <c r="E194" s="71">
        <f t="shared" si="82"/>
        <v>3.7794299876084264E-2</v>
      </c>
      <c r="F194" s="71">
        <f t="shared" si="82"/>
        <v>0.15145256780944516</v>
      </c>
      <c r="G194" s="71">
        <f t="shared" si="82"/>
        <v>0.75602368167423928</v>
      </c>
      <c r="H194" s="205">
        <f>IFERROR(VLOOKUP(B194,'Forecast Cnx @ Dest. Airport'!$B$5:$R$175,17,FALSE),0)</f>
        <v>0</v>
      </c>
      <c r="I194" s="29">
        <f t="shared" si="61"/>
        <v>0</v>
      </c>
      <c r="J194" s="29">
        <f t="shared" si="62"/>
        <v>0</v>
      </c>
      <c r="K194" s="29">
        <f t="shared" si="63"/>
        <v>0</v>
      </c>
      <c r="L194" s="29">
        <f t="shared" si="64"/>
        <v>0</v>
      </c>
      <c r="M194" s="29">
        <f t="shared" si="65"/>
        <v>0</v>
      </c>
      <c r="N194" s="194">
        <f t="shared" si="66"/>
        <v>0</v>
      </c>
      <c r="O194" s="64">
        <f t="shared" si="83"/>
        <v>256.52283296514031</v>
      </c>
      <c r="P194" s="64">
        <f t="shared" si="83"/>
        <v>765.98374422187976</v>
      </c>
      <c r="Q194" s="64">
        <f t="shared" si="83"/>
        <v>476.32704244031822</v>
      </c>
      <c r="R194" s="64">
        <f t="shared" si="83"/>
        <v>190.79543653410013</v>
      </c>
      <c r="S194" s="64">
        <f t="shared" si="83"/>
        <v>209.80272891452836</v>
      </c>
      <c r="T194" s="206" t="str">
        <f t="shared" si="67"/>
        <v>-</v>
      </c>
      <c r="U194" s="29">
        <f t="shared" si="68"/>
        <v>0</v>
      </c>
      <c r="V194" s="29">
        <f t="shared" si="69"/>
        <v>0</v>
      </c>
      <c r="W194" s="29">
        <f t="shared" si="70"/>
        <v>0</v>
      </c>
      <c r="X194" s="29">
        <f t="shared" si="71"/>
        <v>0</v>
      </c>
      <c r="Y194" s="29">
        <f t="shared" si="72"/>
        <v>0</v>
      </c>
      <c r="Z194" s="194">
        <f t="shared" si="73"/>
        <v>0</v>
      </c>
    </row>
    <row r="195" spans="1:26" s="80" customFormat="1" x14ac:dyDescent="0.2">
      <c r="A195" s="82">
        <v>178</v>
      </c>
      <c r="B195" s="168" t="str">
        <f>'Revenue Data'!B186</f>
        <v>CUR</v>
      </c>
      <c r="C195" s="71">
        <f t="shared" si="82"/>
        <v>2.5252525252525252E-2</v>
      </c>
      <c r="D195" s="71">
        <f t="shared" si="82"/>
        <v>0</v>
      </c>
      <c r="E195" s="71">
        <f t="shared" si="82"/>
        <v>0</v>
      </c>
      <c r="F195" s="71">
        <f t="shared" si="82"/>
        <v>0.14646464646464646</v>
      </c>
      <c r="G195" s="71">
        <f t="shared" si="82"/>
        <v>0.82828282828282829</v>
      </c>
      <c r="H195" s="205">
        <f>IFERROR(VLOOKUP(B195,'Forecast Cnx @ Dest. Airport'!$B$5:$R$175,17,FALSE),0)</f>
        <v>0</v>
      </c>
      <c r="I195" s="29">
        <f t="shared" si="61"/>
        <v>0</v>
      </c>
      <c r="J195" s="29">
        <f t="shared" si="62"/>
        <v>0</v>
      </c>
      <c r="K195" s="29">
        <f t="shared" si="63"/>
        <v>0</v>
      </c>
      <c r="L195" s="29">
        <f t="shared" si="64"/>
        <v>0</v>
      </c>
      <c r="M195" s="29">
        <f t="shared" si="65"/>
        <v>0</v>
      </c>
      <c r="N195" s="194">
        <f t="shared" si="66"/>
        <v>0</v>
      </c>
      <c r="O195" s="64">
        <f t="shared" si="83"/>
        <v>534.60199999999998</v>
      </c>
      <c r="P195" s="64">
        <f t="shared" si="83"/>
        <v>0</v>
      </c>
      <c r="Q195" s="64">
        <f t="shared" si="83"/>
        <v>0</v>
      </c>
      <c r="R195" s="64">
        <f t="shared" si="83"/>
        <v>253.28769230769228</v>
      </c>
      <c r="S195" s="64">
        <f t="shared" si="83"/>
        <v>265.71241363501946</v>
      </c>
      <c r="T195" s="206" t="str">
        <f t="shared" si="67"/>
        <v>-</v>
      </c>
      <c r="U195" s="29">
        <f t="shared" si="68"/>
        <v>0</v>
      </c>
      <c r="V195" s="29">
        <f t="shared" si="69"/>
        <v>0</v>
      </c>
      <c r="W195" s="29">
        <f t="shared" si="70"/>
        <v>0</v>
      </c>
      <c r="X195" s="29">
        <f t="shared" si="71"/>
        <v>0</v>
      </c>
      <c r="Y195" s="29">
        <f t="shared" si="72"/>
        <v>0</v>
      </c>
      <c r="Z195" s="194">
        <f t="shared" si="73"/>
        <v>0</v>
      </c>
    </row>
    <row r="196" spans="1:26" s="80" customFormat="1" x14ac:dyDescent="0.2">
      <c r="A196" s="82">
        <v>179</v>
      </c>
      <c r="B196" s="168" t="str">
        <f>'Revenue Data'!B187</f>
        <v>CUU</v>
      </c>
      <c r="C196" s="71">
        <f t="shared" si="82"/>
        <v>7.7922077922077934E-2</v>
      </c>
      <c r="D196" s="71">
        <f t="shared" si="82"/>
        <v>0</v>
      </c>
      <c r="E196" s="71">
        <f t="shared" si="82"/>
        <v>3.8961038961038974E-2</v>
      </c>
      <c r="F196" s="71">
        <f t="shared" si="82"/>
        <v>0.10389610389610392</v>
      </c>
      <c r="G196" s="71">
        <f t="shared" si="82"/>
        <v>0.77922077922077915</v>
      </c>
      <c r="H196" s="205">
        <f>IFERROR(VLOOKUP(B196,'Forecast Cnx @ Dest. Airport'!$B$5:$R$175,17,FALSE),0)</f>
        <v>0</v>
      </c>
      <c r="I196" s="29">
        <f t="shared" si="61"/>
        <v>0</v>
      </c>
      <c r="J196" s="29">
        <f t="shared" si="62"/>
        <v>0</v>
      </c>
      <c r="K196" s="29">
        <f t="shared" si="63"/>
        <v>0</v>
      </c>
      <c r="L196" s="29">
        <f t="shared" si="64"/>
        <v>0</v>
      </c>
      <c r="M196" s="29">
        <f t="shared" si="65"/>
        <v>0</v>
      </c>
      <c r="N196" s="194">
        <f t="shared" si="66"/>
        <v>0</v>
      </c>
      <c r="O196" s="64">
        <f t="shared" si="83"/>
        <v>242.84265512637438</v>
      </c>
      <c r="P196" s="64">
        <f t="shared" si="83"/>
        <v>667.64896209140613</v>
      </c>
      <c r="Q196" s="64">
        <f t="shared" si="83"/>
        <v>526.36640083298744</v>
      </c>
      <c r="R196" s="64">
        <f t="shared" si="83"/>
        <v>327.65777777777771</v>
      </c>
      <c r="S196" s="64">
        <f t="shared" si="83"/>
        <v>273.80792058404558</v>
      </c>
      <c r="T196" s="206" t="str">
        <f t="shared" si="67"/>
        <v>-</v>
      </c>
      <c r="U196" s="29">
        <f t="shared" si="68"/>
        <v>0</v>
      </c>
      <c r="V196" s="29">
        <f t="shared" si="69"/>
        <v>0</v>
      </c>
      <c r="W196" s="29">
        <f t="shared" si="70"/>
        <v>0</v>
      </c>
      <c r="X196" s="29">
        <f t="shared" si="71"/>
        <v>0</v>
      </c>
      <c r="Y196" s="29">
        <f t="shared" si="72"/>
        <v>0</v>
      </c>
      <c r="Z196" s="194">
        <f t="shared" si="73"/>
        <v>0</v>
      </c>
    </row>
    <row r="197" spans="1:26" s="80" customFormat="1" x14ac:dyDescent="0.2">
      <c r="A197" s="82">
        <v>180</v>
      </c>
      <c r="B197" s="168" t="str">
        <f>'Revenue Data'!B188</f>
        <v>CUZ</v>
      </c>
      <c r="C197" s="71">
        <f t="shared" si="82"/>
        <v>0</v>
      </c>
      <c r="D197" s="71">
        <f t="shared" si="82"/>
        <v>5.5555555555555546E-2</v>
      </c>
      <c r="E197" s="71">
        <f t="shared" si="82"/>
        <v>0</v>
      </c>
      <c r="F197" s="71">
        <f t="shared" si="82"/>
        <v>0.18055555555555552</v>
      </c>
      <c r="G197" s="71">
        <f t="shared" si="82"/>
        <v>0.76388888888888884</v>
      </c>
      <c r="H197" s="205">
        <f>IFERROR(VLOOKUP(B197,'Forecast Cnx @ Dest. Airport'!$B$5:$R$175,17,FALSE),0)</f>
        <v>0</v>
      </c>
      <c r="I197" s="29">
        <f t="shared" si="61"/>
        <v>0</v>
      </c>
      <c r="J197" s="29">
        <f t="shared" si="62"/>
        <v>0</v>
      </c>
      <c r="K197" s="29">
        <f t="shared" si="63"/>
        <v>0</v>
      </c>
      <c r="L197" s="29">
        <f t="shared" si="64"/>
        <v>0</v>
      </c>
      <c r="M197" s="29">
        <f t="shared" si="65"/>
        <v>0</v>
      </c>
      <c r="N197" s="194">
        <f t="shared" si="66"/>
        <v>0</v>
      </c>
      <c r="O197" s="64">
        <f t="shared" si="83"/>
        <v>0</v>
      </c>
      <c r="P197" s="64">
        <f t="shared" si="83"/>
        <v>2807.7014666666664</v>
      </c>
      <c r="Q197" s="64">
        <f t="shared" si="83"/>
        <v>1139.9687500000002</v>
      </c>
      <c r="R197" s="64">
        <f t="shared" si="83"/>
        <v>792.03999999999985</v>
      </c>
      <c r="S197" s="64">
        <f t="shared" si="83"/>
        <v>652.14379922779949</v>
      </c>
      <c r="T197" s="206" t="str">
        <f t="shared" si="67"/>
        <v>-</v>
      </c>
      <c r="U197" s="29">
        <f t="shared" si="68"/>
        <v>0</v>
      </c>
      <c r="V197" s="29">
        <f t="shared" si="69"/>
        <v>0</v>
      </c>
      <c r="W197" s="29">
        <f t="shared" si="70"/>
        <v>0</v>
      </c>
      <c r="X197" s="29">
        <f t="shared" si="71"/>
        <v>0</v>
      </c>
      <c r="Y197" s="29">
        <f t="shared" si="72"/>
        <v>0</v>
      </c>
      <c r="Z197" s="194">
        <f t="shared" si="73"/>
        <v>0</v>
      </c>
    </row>
    <row r="198" spans="1:26" s="80" customFormat="1" x14ac:dyDescent="0.2">
      <c r="A198" s="168">
        <v>181</v>
      </c>
      <c r="B198" s="168" t="str">
        <f>'Revenue Data'!B189</f>
        <v>CWB</v>
      </c>
      <c r="C198" s="71">
        <f t="shared" ref="C198:G207" si="84">IFERROR(VLOOKUP($B198,FromChicagoFareList,C$8,FALSE),"-")</f>
        <v>2.5104602510460254E-2</v>
      </c>
      <c r="D198" s="71">
        <f t="shared" si="84"/>
        <v>6.6945606694560678E-2</v>
      </c>
      <c r="E198" s="71">
        <f t="shared" si="84"/>
        <v>2.0920502092050215E-2</v>
      </c>
      <c r="F198" s="71">
        <f t="shared" si="84"/>
        <v>0.23430962343096229</v>
      </c>
      <c r="G198" s="71">
        <f t="shared" si="84"/>
        <v>0.65271966527196656</v>
      </c>
      <c r="H198" s="205">
        <f>IFERROR(VLOOKUP(B198,'Forecast Cnx @ Dest. Airport'!$B$5:$R$175,17,FALSE),0)</f>
        <v>0</v>
      </c>
      <c r="I198" s="29">
        <f t="shared" si="61"/>
        <v>0</v>
      </c>
      <c r="J198" s="29">
        <f t="shared" si="62"/>
        <v>0</v>
      </c>
      <c r="K198" s="29">
        <f t="shared" si="63"/>
        <v>0</v>
      </c>
      <c r="L198" s="29">
        <f t="shared" si="64"/>
        <v>0</v>
      </c>
      <c r="M198" s="29">
        <f t="shared" si="65"/>
        <v>0</v>
      </c>
      <c r="N198" s="194">
        <f t="shared" si="66"/>
        <v>0</v>
      </c>
      <c r="O198" s="64">
        <f t="shared" ref="O198:S207" si="85">IFERROR(VLOOKUP($B198,FromChicagoFareList,O$8,FALSE),"-")</f>
        <v>2703.5</v>
      </c>
      <c r="P198" s="64">
        <f t="shared" si="85"/>
        <v>3918.6026666666662</v>
      </c>
      <c r="Q198" s="64">
        <f t="shared" si="85"/>
        <v>2578.8650000000002</v>
      </c>
      <c r="R198" s="64">
        <f t="shared" si="85"/>
        <v>892.80465581977637</v>
      </c>
      <c r="S198" s="64">
        <f t="shared" si="85"/>
        <v>877.50565255561492</v>
      </c>
      <c r="T198" s="206" t="str">
        <f t="shared" si="67"/>
        <v>-</v>
      </c>
      <c r="U198" s="29">
        <f t="shared" si="68"/>
        <v>0</v>
      </c>
      <c r="V198" s="29">
        <f t="shared" si="69"/>
        <v>0</v>
      </c>
      <c r="W198" s="29">
        <f t="shared" si="70"/>
        <v>0</v>
      </c>
      <c r="X198" s="29">
        <f t="shared" si="71"/>
        <v>0</v>
      </c>
      <c r="Y198" s="29">
        <f t="shared" si="72"/>
        <v>0</v>
      </c>
      <c r="Z198" s="194">
        <f t="shared" si="73"/>
        <v>0</v>
      </c>
    </row>
    <row r="199" spans="1:26" s="80" customFormat="1" x14ac:dyDescent="0.2">
      <c r="A199" s="82">
        <v>182</v>
      </c>
      <c r="B199" s="168" t="str">
        <f>'Revenue Data'!B190</f>
        <v>CWL</v>
      </c>
      <c r="C199" s="71">
        <f t="shared" si="84"/>
        <v>0.29411764705882354</v>
      </c>
      <c r="D199" s="71">
        <f t="shared" si="84"/>
        <v>0</v>
      </c>
      <c r="E199" s="71">
        <f t="shared" si="84"/>
        <v>0</v>
      </c>
      <c r="F199" s="71">
        <f t="shared" si="84"/>
        <v>0</v>
      </c>
      <c r="G199" s="71">
        <f t="shared" si="84"/>
        <v>0.70588235294117652</v>
      </c>
      <c r="H199" s="205">
        <f>IFERROR(VLOOKUP(B199,'Forecast Cnx @ Dest. Airport'!$B$5:$R$175,17,FALSE),0)</f>
        <v>0</v>
      </c>
      <c r="I199" s="29">
        <f t="shared" si="61"/>
        <v>0</v>
      </c>
      <c r="J199" s="29">
        <f t="shared" si="62"/>
        <v>0</v>
      </c>
      <c r="K199" s="29">
        <f t="shared" si="63"/>
        <v>0</v>
      </c>
      <c r="L199" s="29">
        <f t="shared" si="64"/>
        <v>0</v>
      </c>
      <c r="M199" s="29">
        <f t="shared" si="65"/>
        <v>0</v>
      </c>
      <c r="N199" s="194">
        <f t="shared" si="66"/>
        <v>0</v>
      </c>
      <c r="O199" s="64">
        <f t="shared" si="85"/>
        <v>145.56111111111099</v>
      </c>
      <c r="P199" s="64">
        <f t="shared" si="85"/>
        <v>2991.713931130485</v>
      </c>
      <c r="Q199" s="64">
        <f t="shared" si="85"/>
        <v>1080.3992954434091</v>
      </c>
      <c r="R199" s="64">
        <f t="shared" si="85"/>
        <v>1351.9069772890648</v>
      </c>
      <c r="S199" s="64">
        <f t="shared" si="85"/>
        <v>294.23124999999999</v>
      </c>
      <c r="T199" s="206" t="str">
        <f t="shared" si="67"/>
        <v>-</v>
      </c>
      <c r="U199" s="29">
        <f t="shared" si="68"/>
        <v>0</v>
      </c>
      <c r="V199" s="29">
        <f t="shared" si="69"/>
        <v>0</v>
      </c>
      <c r="W199" s="29">
        <f t="shared" si="70"/>
        <v>0</v>
      </c>
      <c r="X199" s="29">
        <f t="shared" si="71"/>
        <v>0</v>
      </c>
      <c r="Y199" s="29">
        <f t="shared" si="72"/>
        <v>0</v>
      </c>
      <c r="Z199" s="194">
        <f t="shared" si="73"/>
        <v>0</v>
      </c>
    </row>
    <row r="200" spans="1:26" s="80" customFormat="1" x14ac:dyDescent="0.2">
      <c r="A200" s="82">
        <v>183</v>
      </c>
      <c r="B200" s="168" t="str">
        <f>'Revenue Data'!B191</f>
        <v>CXJ</v>
      </c>
      <c r="C200" s="71">
        <f t="shared" si="84"/>
        <v>0</v>
      </c>
      <c r="D200" s="71">
        <f t="shared" si="84"/>
        <v>0</v>
      </c>
      <c r="E200" s="71">
        <f t="shared" si="84"/>
        <v>0</v>
      </c>
      <c r="F200" s="71">
        <f t="shared" si="84"/>
        <v>0</v>
      </c>
      <c r="G200" s="71">
        <f t="shared" si="84"/>
        <v>1</v>
      </c>
      <c r="H200" s="205">
        <f>IFERROR(VLOOKUP(B200,'Forecast Cnx @ Dest. Airport'!$B$5:$R$175,17,FALSE),0)</f>
        <v>0</v>
      </c>
      <c r="I200" s="29">
        <f t="shared" si="61"/>
        <v>0</v>
      </c>
      <c r="J200" s="29">
        <f t="shared" si="62"/>
        <v>0</v>
      </c>
      <c r="K200" s="29">
        <f t="shared" si="63"/>
        <v>0</v>
      </c>
      <c r="L200" s="29">
        <f t="shared" si="64"/>
        <v>0</v>
      </c>
      <c r="M200" s="29">
        <f t="shared" si="65"/>
        <v>0</v>
      </c>
      <c r="N200" s="194">
        <f t="shared" si="66"/>
        <v>0</v>
      </c>
      <c r="O200" s="64">
        <f t="shared" si="85"/>
        <v>4877.18300441886</v>
      </c>
      <c r="P200" s="64">
        <f t="shared" si="85"/>
        <v>3913.2942950383235</v>
      </c>
      <c r="Q200" s="64">
        <f t="shared" si="85"/>
        <v>2079.9913113553125</v>
      </c>
      <c r="R200" s="64">
        <f t="shared" si="85"/>
        <v>1727.1594836699639</v>
      </c>
      <c r="S200" s="64">
        <f t="shared" si="85"/>
        <v>751.5860935926662</v>
      </c>
      <c r="T200" s="206" t="str">
        <f t="shared" si="67"/>
        <v>-</v>
      </c>
      <c r="U200" s="29">
        <f t="shared" si="68"/>
        <v>0</v>
      </c>
      <c r="V200" s="29">
        <f t="shared" si="69"/>
        <v>0</v>
      </c>
      <c r="W200" s="29">
        <f t="shared" si="70"/>
        <v>0</v>
      </c>
      <c r="X200" s="29">
        <f t="shared" si="71"/>
        <v>0</v>
      </c>
      <c r="Y200" s="29">
        <f t="shared" si="72"/>
        <v>0</v>
      </c>
      <c r="Z200" s="194">
        <f t="shared" si="73"/>
        <v>0</v>
      </c>
    </row>
    <row r="201" spans="1:26" s="80" customFormat="1" x14ac:dyDescent="0.2">
      <c r="A201" s="82">
        <v>184</v>
      </c>
      <c r="B201" s="168" t="str">
        <f>'Revenue Data'!B192</f>
        <v>CYB</v>
      </c>
      <c r="C201" s="71">
        <f t="shared" si="84"/>
        <v>0</v>
      </c>
      <c r="D201" s="71">
        <f t="shared" si="84"/>
        <v>0.125</v>
      </c>
      <c r="E201" s="71">
        <f t="shared" si="84"/>
        <v>0.125</v>
      </c>
      <c r="F201" s="71">
        <f t="shared" si="84"/>
        <v>0.25</v>
      </c>
      <c r="G201" s="71">
        <f t="shared" si="84"/>
        <v>0.5</v>
      </c>
      <c r="H201" s="205">
        <f>IFERROR(VLOOKUP(B201,'Forecast Cnx @ Dest. Airport'!$B$5:$R$175,17,FALSE),0)</f>
        <v>0</v>
      </c>
      <c r="I201" s="29">
        <f t="shared" si="61"/>
        <v>0</v>
      </c>
      <c r="J201" s="29">
        <f t="shared" si="62"/>
        <v>0</v>
      </c>
      <c r="K201" s="29">
        <f t="shared" si="63"/>
        <v>0</v>
      </c>
      <c r="L201" s="29">
        <f t="shared" si="64"/>
        <v>0</v>
      </c>
      <c r="M201" s="29">
        <f t="shared" si="65"/>
        <v>0</v>
      </c>
      <c r="N201" s="194">
        <f t="shared" si="66"/>
        <v>0</v>
      </c>
      <c r="O201" s="64">
        <f t="shared" si="85"/>
        <v>449.86946825396814</v>
      </c>
      <c r="P201" s="64">
        <f t="shared" si="85"/>
        <v>0</v>
      </c>
      <c r="Q201" s="64">
        <f t="shared" si="85"/>
        <v>527.99999999999989</v>
      </c>
      <c r="R201" s="64">
        <f t="shared" si="85"/>
        <v>264.44477905194645</v>
      </c>
      <c r="S201" s="64">
        <f t="shared" si="85"/>
        <v>237.94167116416128</v>
      </c>
      <c r="T201" s="206" t="str">
        <f t="shared" si="67"/>
        <v>-</v>
      </c>
      <c r="U201" s="29">
        <f t="shared" si="68"/>
        <v>0</v>
      </c>
      <c r="V201" s="29">
        <f t="shared" si="69"/>
        <v>0</v>
      </c>
      <c r="W201" s="29">
        <f t="shared" si="70"/>
        <v>0</v>
      </c>
      <c r="X201" s="29">
        <f t="shared" si="71"/>
        <v>0</v>
      </c>
      <c r="Y201" s="29">
        <f t="shared" si="72"/>
        <v>0</v>
      </c>
      <c r="Z201" s="194">
        <f t="shared" si="73"/>
        <v>0</v>
      </c>
    </row>
    <row r="202" spans="1:26" s="80" customFormat="1" x14ac:dyDescent="0.2">
      <c r="A202" s="168">
        <v>185</v>
      </c>
      <c r="B202" s="168" t="str">
        <f>'Revenue Data'!B193</f>
        <v>CZL</v>
      </c>
      <c r="C202" s="71">
        <f t="shared" si="84"/>
        <v>0</v>
      </c>
      <c r="D202" s="71">
        <f t="shared" si="84"/>
        <v>0.5</v>
      </c>
      <c r="E202" s="71">
        <f t="shared" si="84"/>
        <v>0.5</v>
      </c>
      <c r="F202" s="71">
        <f t="shared" si="84"/>
        <v>0</v>
      </c>
      <c r="G202" s="71">
        <f t="shared" si="84"/>
        <v>0</v>
      </c>
      <c r="H202" s="205">
        <f>IFERROR(VLOOKUP(B202,'Forecast Cnx @ Dest. Airport'!$B$5:$R$175,17,FALSE),0)</f>
        <v>0</v>
      </c>
      <c r="I202" s="29">
        <f t="shared" si="61"/>
        <v>0</v>
      </c>
      <c r="J202" s="29">
        <f t="shared" si="62"/>
        <v>0</v>
      </c>
      <c r="K202" s="29">
        <f t="shared" si="63"/>
        <v>0</v>
      </c>
      <c r="L202" s="29">
        <f t="shared" si="64"/>
        <v>0</v>
      </c>
      <c r="M202" s="29">
        <f t="shared" si="65"/>
        <v>0</v>
      </c>
      <c r="N202" s="194">
        <f t="shared" si="66"/>
        <v>0</v>
      </c>
      <c r="O202" s="64">
        <f t="shared" si="85"/>
        <v>0</v>
      </c>
      <c r="P202" s="64">
        <f t="shared" si="85"/>
        <v>0</v>
      </c>
      <c r="Q202" s="64">
        <f t="shared" si="85"/>
        <v>0</v>
      </c>
      <c r="R202" s="64">
        <f t="shared" si="85"/>
        <v>0</v>
      </c>
      <c r="S202" s="64">
        <f t="shared" si="85"/>
        <v>288.97019230769223</v>
      </c>
      <c r="T202" s="206" t="str">
        <f t="shared" si="67"/>
        <v>-</v>
      </c>
      <c r="U202" s="29">
        <f t="shared" si="68"/>
        <v>0</v>
      </c>
      <c r="V202" s="29">
        <f t="shared" si="69"/>
        <v>0</v>
      </c>
      <c r="W202" s="29">
        <f t="shared" si="70"/>
        <v>0</v>
      </c>
      <c r="X202" s="29">
        <f t="shared" si="71"/>
        <v>0</v>
      </c>
      <c r="Y202" s="29">
        <f t="shared" si="72"/>
        <v>0</v>
      </c>
      <c r="Z202" s="194">
        <f t="shared" si="73"/>
        <v>0</v>
      </c>
    </row>
    <row r="203" spans="1:26" s="80" customFormat="1" x14ac:dyDescent="0.2">
      <c r="A203" s="82">
        <v>186</v>
      </c>
      <c r="B203" s="168" t="str">
        <f>'Revenue Data'!B194</f>
        <v>CZM</v>
      </c>
      <c r="C203" s="71">
        <f t="shared" si="84"/>
        <v>5.0441361916771753E-2</v>
      </c>
      <c r="D203" s="71">
        <f t="shared" si="84"/>
        <v>6.30517023959647E-3</v>
      </c>
      <c r="E203" s="71">
        <f t="shared" si="84"/>
        <v>1.0088272383354352E-2</v>
      </c>
      <c r="F203" s="71">
        <f t="shared" si="84"/>
        <v>9.5838587641866341E-2</v>
      </c>
      <c r="G203" s="71">
        <f t="shared" si="84"/>
        <v>0.83732660781841106</v>
      </c>
      <c r="H203" s="205">
        <f>IFERROR(VLOOKUP(B203,'Forecast Cnx @ Dest. Airport'!$B$5:$R$175,17,FALSE),0)</f>
        <v>0</v>
      </c>
      <c r="I203" s="29">
        <f t="shared" si="61"/>
        <v>0</v>
      </c>
      <c r="J203" s="29">
        <f t="shared" si="62"/>
        <v>0</v>
      </c>
      <c r="K203" s="29">
        <f t="shared" si="63"/>
        <v>0</v>
      </c>
      <c r="L203" s="29">
        <f t="shared" si="64"/>
        <v>0</v>
      </c>
      <c r="M203" s="29">
        <f t="shared" si="65"/>
        <v>0</v>
      </c>
      <c r="N203" s="194">
        <f t="shared" si="66"/>
        <v>0</v>
      </c>
      <c r="O203" s="64">
        <f t="shared" si="85"/>
        <v>435.18750000000006</v>
      </c>
      <c r="P203" s="64">
        <f t="shared" si="85"/>
        <v>436.29</v>
      </c>
      <c r="Q203" s="64">
        <f t="shared" si="85"/>
        <v>647.33333333333303</v>
      </c>
      <c r="R203" s="64">
        <f t="shared" si="85"/>
        <v>218.58750563909786</v>
      </c>
      <c r="S203" s="64">
        <f t="shared" si="85"/>
        <v>207.03350379031141</v>
      </c>
      <c r="T203" s="206" t="str">
        <f t="shared" si="67"/>
        <v>-</v>
      </c>
      <c r="U203" s="29">
        <f t="shared" si="68"/>
        <v>0</v>
      </c>
      <c r="V203" s="29">
        <f t="shared" si="69"/>
        <v>0</v>
      </c>
      <c r="W203" s="29">
        <f t="shared" si="70"/>
        <v>0</v>
      </c>
      <c r="X203" s="29">
        <f t="shared" si="71"/>
        <v>0</v>
      </c>
      <c r="Y203" s="29">
        <f t="shared" si="72"/>
        <v>0</v>
      </c>
      <c r="Z203" s="194">
        <f t="shared" si="73"/>
        <v>0</v>
      </c>
    </row>
    <row r="204" spans="1:26" s="80" customFormat="1" x14ac:dyDescent="0.2">
      <c r="A204" s="82">
        <v>187</v>
      </c>
      <c r="B204" s="168" t="str">
        <f>'Revenue Data'!B195</f>
        <v>DAC</v>
      </c>
      <c r="C204" s="71">
        <f t="shared" si="84"/>
        <v>5.6818181818181811E-3</v>
      </c>
      <c r="D204" s="71">
        <f t="shared" si="84"/>
        <v>1.7045454545454541E-2</v>
      </c>
      <c r="E204" s="71">
        <f t="shared" si="84"/>
        <v>0</v>
      </c>
      <c r="F204" s="71">
        <f t="shared" si="84"/>
        <v>0.17045454545454541</v>
      </c>
      <c r="G204" s="71">
        <f t="shared" si="84"/>
        <v>0.80681818181818177</v>
      </c>
      <c r="H204" s="205">
        <f>IFERROR(VLOOKUP(B204,'Forecast Cnx @ Dest. Airport'!$B$5:$R$175,17,FALSE),0)</f>
        <v>0</v>
      </c>
      <c r="I204" s="29">
        <f t="shared" si="61"/>
        <v>0</v>
      </c>
      <c r="J204" s="29">
        <f t="shared" si="62"/>
        <v>0</v>
      </c>
      <c r="K204" s="29">
        <f t="shared" si="63"/>
        <v>0</v>
      </c>
      <c r="L204" s="29">
        <f t="shared" si="64"/>
        <v>0</v>
      </c>
      <c r="M204" s="29">
        <f t="shared" si="65"/>
        <v>0</v>
      </c>
      <c r="N204" s="194">
        <f t="shared" si="66"/>
        <v>0</v>
      </c>
      <c r="O204" s="64">
        <f t="shared" si="85"/>
        <v>0</v>
      </c>
      <c r="P204" s="64">
        <f t="shared" si="85"/>
        <v>0</v>
      </c>
      <c r="Q204" s="64">
        <f t="shared" si="85"/>
        <v>0</v>
      </c>
      <c r="R204" s="64">
        <f t="shared" si="85"/>
        <v>663.77987567987532</v>
      </c>
      <c r="S204" s="64">
        <f t="shared" si="85"/>
        <v>889.57883988384015</v>
      </c>
      <c r="T204" s="206" t="str">
        <f t="shared" si="67"/>
        <v>-</v>
      </c>
      <c r="U204" s="29">
        <f t="shared" si="68"/>
        <v>0</v>
      </c>
      <c r="V204" s="29">
        <f t="shared" si="69"/>
        <v>0</v>
      </c>
      <c r="W204" s="29">
        <f t="shared" si="70"/>
        <v>0</v>
      </c>
      <c r="X204" s="29">
        <f t="shared" si="71"/>
        <v>0</v>
      </c>
      <c r="Y204" s="29">
        <f t="shared" si="72"/>
        <v>0</v>
      </c>
      <c r="Z204" s="194">
        <f t="shared" si="73"/>
        <v>0</v>
      </c>
    </row>
    <row r="205" spans="1:26" s="80" customFormat="1" x14ac:dyDescent="0.2">
      <c r="A205" s="82">
        <v>188</v>
      </c>
      <c r="B205" s="168" t="str">
        <f>'Revenue Data'!B196</f>
        <v>DAD</v>
      </c>
      <c r="C205" s="71">
        <f t="shared" si="84"/>
        <v>0</v>
      </c>
      <c r="D205" s="71">
        <f t="shared" si="84"/>
        <v>0</v>
      </c>
      <c r="E205" s="71">
        <f t="shared" si="84"/>
        <v>0</v>
      </c>
      <c r="F205" s="71">
        <f t="shared" si="84"/>
        <v>3.0769230769230771E-2</v>
      </c>
      <c r="G205" s="71">
        <f t="shared" si="84"/>
        <v>0.96923076923076923</v>
      </c>
      <c r="H205" s="205">
        <f>IFERROR(VLOOKUP(B205,'Forecast Cnx @ Dest. Airport'!$B$5:$R$175,17,FALSE),0)</f>
        <v>0</v>
      </c>
      <c r="I205" s="29">
        <f t="shared" si="61"/>
        <v>0</v>
      </c>
      <c r="J205" s="29">
        <f t="shared" si="62"/>
        <v>0</v>
      </c>
      <c r="K205" s="29">
        <f t="shared" si="63"/>
        <v>0</v>
      </c>
      <c r="L205" s="29">
        <f t="shared" si="64"/>
        <v>0</v>
      </c>
      <c r="M205" s="29">
        <f t="shared" si="65"/>
        <v>0</v>
      </c>
      <c r="N205" s="194">
        <f t="shared" si="66"/>
        <v>0</v>
      </c>
      <c r="O205" s="64">
        <f t="shared" si="85"/>
        <v>10680.55</v>
      </c>
      <c r="P205" s="64">
        <f t="shared" si="85"/>
        <v>4042.4452083333326</v>
      </c>
      <c r="Q205" s="64">
        <f t="shared" si="85"/>
        <v>0</v>
      </c>
      <c r="R205" s="64">
        <f t="shared" si="85"/>
        <v>487.1281194239757</v>
      </c>
      <c r="S205" s="64">
        <f t="shared" si="85"/>
        <v>529.65702754145104</v>
      </c>
      <c r="T205" s="206" t="str">
        <f t="shared" si="67"/>
        <v>-</v>
      </c>
      <c r="U205" s="29">
        <f t="shared" si="68"/>
        <v>0</v>
      </c>
      <c r="V205" s="29">
        <f t="shared" si="69"/>
        <v>0</v>
      </c>
      <c r="W205" s="29">
        <f t="shared" si="70"/>
        <v>0</v>
      </c>
      <c r="X205" s="29">
        <f t="shared" si="71"/>
        <v>0</v>
      </c>
      <c r="Y205" s="29">
        <f t="shared" si="72"/>
        <v>0</v>
      </c>
      <c r="Z205" s="194">
        <f t="shared" si="73"/>
        <v>0</v>
      </c>
    </row>
    <row r="206" spans="1:26" s="80" customFormat="1" x14ac:dyDescent="0.2">
      <c r="A206" s="168">
        <v>189</v>
      </c>
      <c r="B206" s="168" t="str">
        <f>'Revenue Data'!B197</f>
        <v>DAM</v>
      </c>
      <c r="C206" s="71">
        <f t="shared" si="84"/>
        <v>0</v>
      </c>
      <c r="D206" s="71">
        <f t="shared" si="84"/>
        <v>0</v>
      </c>
      <c r="E206" s="71">
        <f t="shared" si="84"/>
        <v>0</v>
      </c>
      <c r="F206" s="71">
        <f t="shared" si="84"/>
        <v>0</v>
      </c>
      <c r="G206" s="71">
        <f t="shared" si="84"/>
        <v>1</v>
      </c>
      <c r="H206" s="205">
        <f>IFERROR(VLOOKUP(B206,'Forecast Cnx @ Dest. Airport'!$B$5:$R$175,17,FALSE),0)</f>
        <v>0</v>
      </c>
      <c r="I206" s="29">
        <f t="shared" si="61"/>
        <v>0</v>
      </c>
      <c r="J206" s="29">
        <f t="shared" si="62"/>
        <v>0</v>
      </c>
      <c r="K206" s="29">
        <f t="shared" si="63"/>
        <v>0</v>
      </c>
      <c r="L206" s="29">
        <f t="shared" si="64"/>
        <v>0</v>
      </c>
      <c r="M206" s="29">
        <f t="shared" si="65"/>
        <v>0</v>
      </c>
      <c r="N206" s="194">
        <f t="shared" si="66"/>
        <v>0</v>
      </c>
      <c r="O206" s="64">
        <f t="shared" si="85"/>
        <v>0</v>
      </c>
      <c r="P206" s="64">
        <f t="shared" si="85"/>
        <v>0</v>
      </c>
      <c r="Q206" s="64">
        <f t="shared" si="85"/>
        <v>0</v>
      </c>
      <c r="R206" s="64">
        <f t="shared" si="85"/>
        <v>0</v>
      </c>
      <c r="S206" s="64">
        <f t="shared" si="85"/>
        <v>0</v>
      </c>
      <c r="T206" s="206" t="str">
        <f t="shared" si="67"/>
        <v>-</v>
      </c>
      <c r="U206" s="29">
        <f t="shared" si="68"/>
        <v>0</v>
      </c>
      <c r="V206" s="29">
        <f t="shared" si="69"/>
        <v>0</v>
      </c>
      <c r="W206" s="29">
        <f t="shared" si="70"/>
        <v>0</v>
      </c>
      <c r="X206" s="29">
        <f t="shared" si="71"/>
        <v>0</v>
      </c>
      <c r="Y206" s="29">
        <f t="shared" si="72"/>
        <v>0</v>
      </c>
      <c r="Z206" s="194">
        <f t="shared" si="73"/>
        <v>0</v>
      </c>
    </row>
    <row r="207" spans="1:26" s="80" customFormat="1" x14ac:dyDescent="0.2">
      <c r="A207" s="82">
        <v>190</v>
      </c>
      <c r="B207" s="168" t="str">
        <f>'Revenue Data'!B198</f>
        <v>DAR</v>
      </c>
      <c r="C207" s="71">
        <f t="shared" si="84"/>
        <v>0</v>
      </c>
      <c r="D207" s="71">
        <f t="shared" si="84"/>
        <v>0</v>
      </c>
      <c r="E207" s="71">
        <f t="shared" si="84"/>
        <v>0</v>
      </c>
      <c r="F207" s="71">
        <f t="shared" si="84"/>
        <v>3.5714285714285712E-2</v>
      </c>
      <c r="G207" s="71">
        <f t="shared" si="84"/>
        <v>0.9642857142857143</v>
      </c>
      <c r="H207" s="205">
        <f>IFERROR(VLOOKUP(B207,'Forecast Cnx @ Dest. Airport'!$B$5:$R$175,17,FALSE),0)</f>
        <v>0</v>
      </c>
      <c r="I207" s="29">
        <f t="shared" si="61"/>
        <v>0</v>
      </c>
      <c r="J207" s="29">
        <f t="shared" si="62"/>
        <v>0</v>
      </c>
      <c r="K207" s="29">
        <f t="shared" si="63"/>
        <v>0</v>
      </c>
      <c r="L207" s="29">
        <f t="shared" si="64"/>
        <v>0</v>
      </c>
      <c r="M207" s="29">
        <f t="shared" si="65"/>
        <v>0</v>
      </c>
      <c r="N207" s="194">
        <f t="shared" si="66"/>
        <v>0</v>
      </c>
      <c r="O207" s="64">
        <f t="shared" si="85"/>
        <v>0</v>
      </c>
      <c r="P207" s="64">
        <f t="shared" si="85"/>
        <v>0</v>
      </c>
      <c r="Q207" s="64">
        <f t="shared" si="85"/>
        <v>0</v>
      </c>
      <c r="R207" s="64">
        <f t="shared" si="85"/>
        <v>687.1</v>
      </c>
      <c r="S207" s="64">
        <f t="shared" si="85"/>
        <v>620.39957507567055</v>
      </c>
      <c r="T207" s="206" t="str">
        <f t="shared" si="67"/>
        <v>-</v>
      </c>
      <c r="U207" s="29">
        <f t="shared" si="68"/>
        <v>0</v>
      </c>
      <c r="V207" s="29">
        <f t="shared" si="69"/>
        <v>0</v>
      </c>
      <c r="W207" s="29">
        <f t="shared" si="70"/>
        <v>0</v>
      </c>
      <c r="X207" s="29">
        <f t="shared" si="71"/>
        <v>0</v>
      </c>
      <c r="Y207" s="29">
        <f t="shared" si="72"/>
        <v>0</v>
      </c>
      <c r="Z207" s="194">
        <f t="shared" si="73"/>
        <v>0</v>
      </c>
    </row>
    <row r="208" spans="1:26" s="80" customFormat="1" x14ac:dyDescent="0.2">
      <c r="A208" s="82">
        <v>191</v>
      </c>
      <c r="B208" s="168" t="str">
        <f>'Revenue Data'!B199</f>
        <v>DBV</v>
      </c>
      <c r="C208" s="71">
        <f t="shared" ref="C208:G217" si="86">IFERROR(VLOOKUP($B208,FromChicagoFareList,C$8,FALSE),"-")</f>
        <v>0</v>
      </c>
      <c r="D208" s="71">
        <f t="shared" si="86"/>
        <v>0</v>
      </c>
      <c r="E208" s="71">
        <f t="shared" si="86"/>
        <v>4.5454545454545456E-2</v>
      </c>
      <c r="F208" s="71">
        <f t="shared" si="86"/>
        <v>9.0909090909090912E-2</v>
      </c>
      <c r="G208" s="71">
        <f t="shared" si="86"/>
        <v>0.86363636363636354</v>
      </c>
      <c r="H208" s="205">
        <f>IFERROR(VLOOKUP(B208,'Forecast Cnx @ Dest. Airport'!$B$5:$R$175,17,FALSE),0)</f>
        <v>0</v>
      </c>
      <c r="I208" s="29">
        <f t="shared" si="61"/>
        <v>0</v>
      </c>
      <c r="J208" s="29">
        <f t="shared" si="62"/>
        <v>0</v>
      </c>
      <c r="K208" s="29">
        <f t="shared" si="63"/>
        <v>0</v>
      </c>
      <c r="L208" s="29">
        <f t="shared" si="64"/>
        <v>0</v>
      </c>
      <c r="M208" s="29">
        <f t="shared" si="65"/>
        <v>0</v>
      </c>
      <c r="N208" s="194">
        <f t="shared" si="66"/>
        <v>0</v>
      </c>
      <c r="O208" s="64">
        <f t="shared" ref="O208:S217" si="87">IFERROR(VLOOKUP($B208,FromChicagoFareList,O$8,FALSE),"-")</f>
        <v>220.50000000000003</v>
      </c>
      <c r="P208" s="64">
        <f t="shared" si="87"/>
        <v>2342.3200000000002</v>
      </c>
      <c r="Q208" s="64">
        <f t="shared" si="87"/>
        <v>0</v>
      </c>
      <c r="R208" s="64">
        <f t="shared" si="87"/>
        <v>313.23515318627432</v>
      </c>
      <c r="S208" s="64">
        <f t="shared" si="87"/>
        <v>384.34333333333302</v>
      </c>
      <c r="T208" s="206" t="str">
        <f t="shared" si="67"/>
        <v>-</v>
      </c>
      <c r="U208" s="29">
        <f t="shared" si="68"/>
        <v>0</v>
      </c>
      <c r="V208" s="29">
        <f t="shared" si="69"/>
        <v>0</v>
      </c>
      <c r="W208" s="29">
        <f t="shared" si="70"/>
        <v>0</v>
      </c>
      <c r="X208" s="29">
        <f t="shared" si="71"/>
        <v>0</v>
      </c>
      <c r="Y208" s="29">
        <f t="shared" si="72"/>
        <v>0</v>
      </c>
      <c r="Z208" s="194">
        <f t="shared" si="73"/>
        <v>0</v>
      </c>
    </row>
    <row r="209" spans="1:26" s="80" customFormat="1" x14ac:dyDescent="0.2">
      <c r="A209" s="82">
        <v>192</v>
      </c>
      <c r="B209" s="168" t="str">
        <f>'Revenue Data'!B200</f>
        <v>DEL</v>
      </c>
      <c r="C209" s="71">
        <f t="shared" si="86"/>
        <v>2.9392764857881164E-2</v>
      </c>
      <c r="D209" s="71">
        <f t="shared" si="86"/>
        <v>6.9767441860465171E-2</v>
      </c>
      <c r="E209" s="71">
        <f t="shared" si="86"/>
        <v>4.8449612403100809E-3</v>
      </c>
      <c r="F209" s="71">
        <f t="shared" si="86"/>
        <v>0.20478036175710609</v>
      </c>
      <c r="G209" s="71">
        <f t="shared" si="86"/>
        <v>0.69121447028423755</v>
      </c>
      <c r="H209" s="205">
        <f>IFERROR(VLOOKUP(B209,'Forecast Cnx @ Dest. Airport'!$B$5:$R$175,17,FALSE),0)</f>
        <v>0</v>
      </c>
      <c r="I209" s="29">
        <f t="shared" si="61"/>
        <v>0</v>
      </c>
      <c r="J209" s="29">
        <f t="shared" si="62"/>
        <v>0</v>
      </c>
      <c r="K209" s="29">
        <f t="shared" si="63"/>
        <v>0</v>
      </c>
      <c r="L209" s="29">
        <f t="shared" si="64"/>
        <v>0</v>
      </c>
      <c r="M209" s="29">
        <f t="shared" si="65"/>
        <v>0</v>
      </c>
      <c r="N209" s="194">
        <f t="shared" si="66"/>
        <v>0</v>
      </c>
      <c r="O209" s="64">
        <f t="shared" si="87"/>
        <v>1474.4123642140753</v>
      </c>
      <c r="P209" s="64">
        <f t="shared" si="87"/>
        <v>2655.7614093673224</v>
      </c>
      <c r="Q209" s="64">
        <f t="shared" si="87"/>
        <v>813.01893333333328</v>
      </c>
      <c r="R209" s="64">
        <f t="shared" si="87"/>
        <v>960.57940104254487</v>
      </c>
      <c r="S209" s="64">
        <f t="shared" si="87"/>
        <v>548.28294899295906</v>
      </c>
      <c r="T209" s="206" t="str">
        <f t="shared" si="67"/>
        <v>-</v>
      </c>
      <c r="U209" s="29">
        <f t="shared" si="68"/>
        <v>0</v>
      </c>
      <c r="V209" s="29">
        <f t="shared" si="69"/>
        <v>0</v>
      </c>
      <c r="W209" s="29">
        <f t="shared" si="70"/>
        <v>0</v>
      </c>
      <c r="X209" s="29">
        <f t="shared" si="71"/>
        <v>0</v>
      </c>
      <c r="Y209" s="29">
        <f t="shared" si="72"/>
        <v>0</v>
      </c>
      <c r="Z209" s="194">
        <f t="shared" si="73"/>
        <v>0</v>
      </c>
    </row>
    <row r="210" spans="1:26" s="80" customFormat="1" x14ac:dyDescent="0.2">
      <c r="A210" s="168">
        <v>193</v>
      </c>
      <c r="B210" s="168" t="str">
        <f>'Revenue Data'!B201</f>
        <v>DGO</v>
      </c>
      <c r="C210" s="71">
        <f t="shared" si="86"/>
        <v>9.74025974025974E-3</v>
      </c>
      <c r="D210" s="71">
        <f t="shared" si="86"/>
        <v>3.246753246753247E-3</v>
      </c>
      <c r="E210" s="71">
        <f t="shared" si="86"/>
        <v>6.4935064935064939E-3</v>
      </c>
      <c r="F210" s="71">
        <f t="shared" si="86"/>
        <v>0.20454545454545456</v>
      </c>
      <c r="G210" s="71">
        <f t="shared" si="86"/>
        <v>0.77597402597402598</v>
      </c>
      <c r="H210" s="205">
        <f>IFERROR(VLOOKUP(B210,'Forecast Cnx @ Dest. Airport'!$B$5:$R$175,17,FALSE),0)</f>
        <v>0</v>
      </c>
      <c r="I210" s="29">
        <f t="shared" si="61"/>
        <v>0</v>
      </c>
      <c r="J210" s="29">
        <f t="shared" si="62"/>
        <v>0</v>
      </c>
      <c r="K210" s="29">
        <f t="shared" si="63"/>
        <v>0</v>
      </c>
      <c r="L210" s="29">
        <f t="shared" si="64"/>
        <v>0</v>
      </c>
      <c r="M210" s="29">
        <f t="shared" si="65"/>
        <v>0</v>
      </c>
      <c r="N210" s="194">
        <f t="shared" si="66"/>
        <v>0</v>
      </c>
      <c r="O210" s="64">
        <f t="shared" si="87"/>
        <v>242.84265512637438</v>
      </c>
      <c r="P210" s="64">
        <f t="shared" si="87"/>
        <v>667.64896209140613</v>
      </c>
      <c r="Q210" s="64">
        <f t="shared" si="87"/>
        <v>526.36640083298744</v>
      </c>
      <c r="R210" s="64">
        <f t="shared" si="87"/>
        <v>318.87179670329692</v>
      </c>
      <c r="S210" s="64">
        <f t="shared" si="87"/>
        <v>356.15043035024064</v>
      </c>
      <c r="T210" s="206" t="str">
        <f t="shared" si="67"/>
        <v>-</v>
      </c>
      <c r="U210" s="29">
        <f t="shared" si="68"/>
        <v>0</v>
      </c>
      <c r="V210" s="29">
        <f t="shared" si="69"/>
        <v>0</v>
      </c>
      <c r="W210" s="29">
        <f t="shared" si="70"/>
        <v>0</v>
      </c>
      <c r="X210" s="29">
        <f t="shared" si="71"/>
        <v>0</v>
      </c>
      <c r="Y210" s="29">
        <f t="shared" si="72"/>
        <v>0</v>
      </c>
      <c r="Z210" s="194">
        <f t="shared" si="73"/>
        <v>0</v>
      </c>
    </row>
    <row r="211" spans="1:26" s="80" customFormat="1" x14ac:dyDescent="0.2">
      <c r="A211" s="82">
        <v>194</v>
      </c>
      <c r="B211" s="168" t="str">
        <f>'Revenue Data'!B202</f>
        <v>DGT</v>
      </c>
      <c r="C211" s="71">
        <f t="shared" si="86"/>
        <v>0</v>
      </c>
      <c r="D211" s="71">
        <f t="shared" si="86"/>
        <v>0</v>
      </c>
      <c r="E211" s="71">
        <f t="shared" si="86"/>
        <v>0</v>
      </c>
      <c r="F211" s="71">
        <f t="shared" si="86"/>
        <v>0</v>
      </c>
      <c r="G211" s="71">
        <f t="shared" si="86"/>
        <v>1</v>
      </c>
      <c r="H211" s="205">
        <f>IFERROR(VLOOKUP(B211,'Forecast Cnx @ Dest. Airport'!$B$5:$R$175,17,FALSE),0)</f>
        <v>0</v>
      </c>
      <c r="I211" s="29">
        <f t="shared" ref="I211:I274" si="88">IFERROR($H211*C211,0)</f>
        <v>0</v>
      </c>
      <c r="J211" s="29">
        <f t="shared" ref="J211:J274" si="89">IFERROR($H211*D211,0)</f>
        <v>0</v>
      </c>
      <c r="K211" s="29">
        <f t="shared" ref="K211:K274" si="90">IFERROR($H211*E211,0)</f>
        <v>0</v>
      </c>
      <c r="L211" s="29">
        <f t="shared" ref="L211:L274" si="91">IFERROR($H211*F211,0)</f>
        <v>0</v>
      </c>
      <c r="M211" s="29">
        <f t="shared" ref="M211:M274" si="92">IFERROR($H211*G211,0)</f>
        <v>0</v>
      </c>
      <c r="N211" s="194">
        <f t="shared" ref="N211:N274" si="93">SUM(I211:M211)</f>
        <v>0</v>
      </c>
      <c r="O211" s="64">
        <f t="shared" si="87"/>
        <v>2104.560104166666</v>
      </c>
      <c r="P211" s="64">
        <f t="shared" si="87"/>
        <v>3680.7637730263141</v>
      </c>
      <c r="Q211" s="64">
        <f t="shared" si="87"/>
        <v>1539.8400000000001</v>
      </c>
      <c r="R211" s="64">
        <f t="shared" si="87"/>
        <v>1085.0679187939713</v>
      </c>
      <c r="S211" s="64">
        <f t="shared" si="87"/>
        <v>474.32041650972087</v>
      </c>
      <c r="T211" s="206" t="str">
        <f t="shared" ref="T211:T274" si="94">IFERROR(Z211/N211,"-")</f>
        <v>-</v>
      </c>
      <c r="U211" s="29">
        <f t="shared" ref="U211:U274" si="95">IFERROR(O211*I211,0)</f>
        <v>0</v>
      </c>
      <c r="V211" s="29">
        <f t="shared" ref="V211:V274" si="96">IFERROR(P211*J211,0)</f>
        <v>0</v>
      </c>
      <c r="W211" s="29">
        <f t="shared" ref="W211:W274" si="97">IFERROR(Q211*K211,0)</f>
        <v>0</v>
      </c>
      <c r="X211" s="29">
        <f t="shared" ref="X211:X274" si="98">IFERROR(R211*L211,0)</f>
        <v>0</v>
      </c>
      <c r="Y211" s="29">
        <f t="shared" ref="Y211:Y274" si="99">IFERROR(S211*M211,0)</f>
        <v>0</v>
      </c>
      <c r="Z211" s="194">
        <f t="shared" ref="Z211:Z274" si="100">SUM(U211:Y211)</f>
        <v>0</v>
      </c>
    </row>
    <row r="212" spans="1:26" s="80" customFormat="1" x14ac:dyDescent="0.2">
      <c r="A212" s="82">
        <v>195</v>
      </c>
      <c r="B212" s="168" t="str">
        <f>'Revenue Data'!B203</f>
        <v>DIL</v>
      </c>
      <c r="C212" s="71">
        <f t="shared" si="86"/>
        <v>0</v>
      </c>
      <c r="D212" s="71">
        <f t="shared" si="86"/>
        <v>1</v>
      </c>
      <c r="E212" s="71">
        <f t="shared" si="86"/>
        <v>0</v>
      </c>
      <c r="F212" s="71">
        <f t="shared" si="86"/>
        <v>0</v>
      </c>
      <c r="G212" s="71">
        <f t="shared" si="86"/>
        <v>0</v>
      </c>
      <c r="H212" s="205">
        <f>IFERROR(VLOOKUP(B212,'Forecast Cnx @ Dest. Airport'!$B$5:$R$175,17,FALSE),0)</f>
        <v>0</v>
      </c>
      <c r="I212" s="29">
        <f t="shared" si="88"/>
        <v>0</v>
      </c>
      <c r="J212" s="29">
        <f t="shared" si="89"/>
        <v>0</v>
      </c>
      <c r="K212" s="29">
        <f t="shared" si="90"/>
        <v>0</v>
      </c>
      <c r="L212" s="29">
        <f t="shared" si="91"/>
        <v>0</v>
      </c>
      <c r="M212" s="29">
        <f t="shared" si="92"/>
        <v>0</v>
      </c>
      <c r="N212" s="194">
        <f t="shared" si="93"/>
        <v>0</v>
      </c>
      <c r="O212" s="64">
        <f t="shared" si="87"/>
        <v>0</v>
      </c>
      <c r="P212" s="64">
        <f t="shared" si="87"/>
        <v>0</v>
      </c>
      <c r="Q212" s="64">
        <f t="shared" si="87"/>
        <v>0</v>
      </c>
      <c r="R212" s="64">
        <f t="shared" si="87"/>
        <v>0</v>
      </c>
      <c r="S212" s="64">
        <f t="shared" si="87"/>
        <v>0</v>
      </c>
      <c r="T212" s="206" t="str">
        <f t="shared" si="94"/>
        <v>-</v>
      </c>
      <c r="U212" s="29">
        <f t="shared" si="95"/>
        <v>0</v>
      </c>
      <c r="V212" s="29">
        <f t="shared" si="96"/>
        <v>0</v>
      </c>
      <c r="W212" s="29">
        <f t="shared" si="97"/>
        <v>0</v>
      </c>
      <c r="X212" s="29">
        <f t="shared" si="98"/>
        <v>0</v>
      </c>
      <c r="Y212" s="29">
        <f t="shared" si="99"/>
        <v>0</v>
      </c>
      <c r="Z212" s="194">
        <f t="shared" si="100"/>
        <v>0</v>
      </c>
    </row>
    <row r="213" spans="1:26" s="80" customFormat="1" x14ac:dyDescent="0.2">
      <c r="A213" s="82">
        <v>196</v>
      </c>
      <c r="B213" s="168" t="str">
        <f>'Revenue Data'!B204</f>
        <v>DIR</v>
      </c>
      <c r="C213" s="71">
        <f t="shared" si="86"/>
        <v>0</v>
      </c>
      <c r="D213" s="71">
        <f t="shared" si="86"/>
        <v>0</v>
      </c>
      <c r="E213" s="71">
        <f t="shared" si="86"/>
        <v>0</v>
      </c>
      <c r="F213" s="71">
        <f t="shared" si="86"/>
        <v>0</v>
      </c>
      <c r="G213" s="71">
        <f t="shared" si="86"/>
        <v>1</v>
      </c>
      <c r="H213" s="205">
        <f>IFERROR(VLOOKUP(B213,'Forecast Cnx @ Dest. Airport'!$B$5:$R$175,17,FALSE),0)</f>
        <v>0</v>
      </c>
      <c r="I213" s="29">
        <f t="shared" si="88"/>
        <v>0</v>
      </c>
      <c r="J213" s="29">
        <f t="shared" si="89"/>
        <v>0</v>
      </c>
      <c r="K213" s="29">
        <f t="shared" si="90"/>
        <v>0</v>
      </c>
      <c r="L213" s="29">
        <f t="shared" si="91"/>
        <v>0</v>
      </c>
      <c r="M213" s="29">
        <f t="shared" si="92"/>
        <v>0</v>
      </c>
      <c r="N213" s="194">
        <f t="shared" si="93"/>
        <v>0</v>
      </c>
      <c r="O213" s="64">
        <f t="shared" si="87"/>
        <v>225</v>
      </c>
      <c r="P213" s="64">
        <f t="shared" si="87"/>
        <v>3300</v>
      </c>
      <c r="Q213" s="64">
        <f t="shared" si="87"/>
        <v>0</v>
      </c>
      <c r="R213" s="64">
        <f t="shared" si="87"/>
        <v>863.18838656135597</v>
      </c>
      <c r="S213" s="64">
        <f t="shared" si="87"/>
        <v>477.94872121434696</v>
      </c>
      <c r="T213" s="206" t="str">
        <f t="shared" si="94"/>
        <v>-</v>
      </c>
      <c r="U213" s="29">
        <f t="shared" si="95"/>
        <v>0</v>
      </c>
      <c r="V213" s="29">
        <f t="shared" si="96"/>
        <v>0</v>
      </c>
      <c r="W213" s="29">
        <f t="shared" si="97"/>
        <v>0</v>
      </c>
      <c r="X213" s="29">
        <f t="shared" si="98"/>
        <v>0</v>
      </c>
      <c r="Y213" s="29">
        <f t="shared" si="99"/>
        <v>0</v>
      </c>
      <c r="Z213" s="194">
        <f t="shared" si="100"/>
        <v>0</v>
      </c>
    </row>
    <row r="214" spans="1:26" s="80" customFormat="1" x14ac:dyDescent="0.2">
      <c r="A214" s="168">
        <v>197</v>
      </c>
      <c r="B214" s="168" t="str">
        <f>'Revenue Data'!B205</f>
        <v>DIY</v>
      </c>
      <c r="C214" s="71">
        <f t="shared" si="86"/>
        <v>0</v>
      </c>
      <c r="D214" s="71">
        <f t="shared" si="86"/>
        <v>0</v>
      </c>
      <c r="E214" s="71">
        <f t="shared" si="86"/>
        <v>0</v>
      </c>
      <c r="F214" s="71">
        <f t="shared" si="86"/>
        <v>0</v>
      </c>
      <c r="G214" s="71">
        <f t="shared" si="86"/>
        <v>1</v>
      </c>
      <c r="H214" s="205">
        <f>IFERROR(VLOOKUP(B214,'Forecast Cnx @ Dest. Airport'!$B$5:$R$175,17,FALSE),0)</f>
        <v>0</v>
      </c>
      <c r="I214" s="29">
        <f t="shared" si="88"/>
        <v>0</v>
      </c>
      <c r="J214" s="29">
        <f t="shared" si="89"/>
        <v>0</v>
      </c>
      <c r="K214" s="29">
        <f t="shared" si="90"/>
        <v>0</v>
      </c>
      <c r="L214" s="29">
        <f t="shared" si="91"/>
        <v>0</v>
      </c>
      <c r="M214" s="29">
        <f t="shared" si="92"/>
        <v>0</v>
      </c>
      <c r="N214" s="194">
        <f t="shared" si="93"/>
        <v>0</v>
      </c>
      <c r="O214" s="64">
        <f t="shared" si="87"/>
        <v>273.05581548537282</v>
      </c>
      <c r="P214" s="64">
        <f t="shared" si="87"/>
        <v>2918.1202279487316</v>
      </c>
      <c r="Q214" s="64">
        <f t="shared" si="87"/>
        <v>1011.4965826330518</v>
      </c>
      <c r="R214" s="64">
        <f t="shared" si="87"/>
        <v>758.1008045386277</v>
      </c>
      <c r="S214" s="64">
        <f t="shared" si="87"/>
        <v>366.83775742241971</v>
      </c>
      <c r="T214" s="206" t="str">
        <f t="shared" si="94"/>
        <v>-</v>
      </c>
      <c r="U214" s="29">
        <f t="shared" si="95"/>
        <v>0</v>
      </c>
      <c r="V214" s="29">
        <f t="shared" si="96"/>
        <v>0</v>
      </c>
      <c r="W214" s="29">
        <f t="shared" si="97"/>
        <v>0</v>
      </c>
      <c r="X214" s="29">
        <f t="shared" si="98"/>
        <v>0</v>
      </c>
      <c r="Y214" s="29">
        <f t="shared" si="99"/>
        <v>0</v>
      </c>
      <c r="Z214" s="194">
        <f t="shared" si="100"/>
        <v>0</v>
      </c>
    </row>
    <row r="215" spans="1:26" s="80" customFormat="1" x14ac:dyDescent="0.2">
      <c r="A215" s="82">
        <v>198</v>
      </c>
      <c r="B215" s="168" t="str">
        <f>'Revenue Data'!B206</f>
        <v>DJE</v>
      </c>
      <c r="C215" s="71">
        <f t="shared" si="86"/>
        <v>0</v>
      </c>
      <c r="D215" s="71">
        <f t="shared" si="86"/>
        <v>0</v>
      </c>
      <c r="E215" s="71">
        <f t="shared" si="86"/>
        <v>0</v>
      </c>
      <c r="F215" s="71">
        <f t="shared" si="86"/>
        <v>1</v>
      </c>
      <c r="G215" s="71">
        <f t="shared" si="86"/>
        <v>0</v>
      </c>
      <c r="H215" s="205">
        <f>IFERROR(VLOOKUP(B215,'Forecast Cnx @ Dest. Airport'!$B$5:$R$175,17,FALSE),0)</f>
        <v>0</v>
      </c>
      <c r="I215" s="29">
        <f t="shared" si="88"/>
        <v>0</v>
      </c>
      <c r="J215" s="29">
        <f t="shared" si="89"/>
        <v>0</v>
      </c>
      <c r="K215" s="29">
        <f t="shared" si="90"/>
        <v>0</v>
      </c>
      <c r="L215" s="29">
        <f t="shared" si="91"/>
        <v>0</v>
      </c>
      <c r="M215" s="29">
        <f t="shared" si="92"/>
        <v>0</v>
      </c>
      <c r="N215" s="194">
        <f t="shared" si="93"/>
        <v>0</v>
      </c>
      <c r="O215" s="64">
        <f t="shared" si="87"/>
        <v>205.50000000000003</v>
      </c>
      <c r="P215" s="64">
        <f t="shared" si="87"/>
        <v>0</v>
      </c>
      <c r="Q215" s="64">
        <f t="shared" si="87"/>
        <v>0</v>
      </c>
      <c r="R215" s="64">
        <f t="shared" si="87"/>
        <v>267.5</v>
      </c>
      <c r="S215" s="64">
        <f t="shared" si="87"/>
        <v>325.47000000000003</v>
      </c>
      <c r="T215" s="206" t="str">
        <f t="shared" si="94"/>
        <v>-</v>
      </c>
      <c r="U215" s="29">
        <f t="shared" si="95"/>
        <v>0</v>
      </c>
      <c r="V215" s="29">
        <f t="shared" si="96"/>
        <v>0</v>
      </c>
      <c r="W215" s="29">
        <f t="shared" si="97"/>
        <v>0</v>
      </c>
      <c r="X215" s="29">
        <f t="shared" si="98"/>
        <v>0</v>
      </c>
      <c r="Y215" s="29">
        <f t="shared" si="99"/>
        <v>0</v>
      </c>
      <c r="Z215" s="194">
        <f t="shared" si="100"/>
        <v>0</v>
      </c>
    </row>
    <row r="216" spans="1:26" s="80" customFormat="1" x14ac:dyDescent="0.2">
      <c r="A216" s="82">
        <v>199</v>
      </c>
      <c r="B216" s="168" t="str">
        <f>'Revenue Data'!B207</f>
        <v>DKR</v>
      </c>
      <c r="C216" s="71">
        <f t="shared" si="86"/>
        <v>0</v>
      </c>
      <c r="D216" s="71">
        <f t="shared" si="86"/>
        <v>1.5384615384615385E-2</v>
      </c>
      <c r="E216" s="71">
        <f t="shared" si="86"/>
        <v>0</v>
      </c>
      <c r="F216" s="71">
        <f t="shared" si="86"/>
        <v>0.2</v>
      </c>
      <c r="G216" s="71">
        <f t="shared" si="86"/>
        <v>0.7846153846153846</v>
      </c>
      <c r="H216" s="205">
        <f>IFERROR(VLOOKUP(B216,'Forecast Cnx @ Dest. Airport'!$B$5:$R$175,17,FALSE),0)</f>
        <v>0</v>
      </c>
      <c r="I216" s="29">
        <f t="shared" si="88"/>
        <v>0</v>
      </c>
      <c r="J216" s="29">
        <f t="shared" si="89"/>
        <v>0</v>
      </c>
      <c r="K216" s="29">
        <f t="shared" si="90"/>
        <v>0</v>
      </c>
      <c r="L216" s="29">
        <f t="shared" si="91"/>
        <v>0</v>
      </c>
      <c r="M216" s="29">
        <f t="shared" si="92"/>
        <v>0</v>
      </c>
      <c r="N216" s="194">
        <f t="shared" si="93"/>
        <v>0</v>
      </c>
      <c r="O216" s="64">
        <f t="shared" si="87"/>
        <v>0</v>
      </c>
      <c r="P216" s="64">
        <f t="shared" si="87"/>
        <v>0</v>
      </c>
      <c r="Q216" s="64">
        <f t="shared" si="87"/>
        <v>0</v>
      </c>
      <c r="R216" s="64">
        <f t="shared" si="87"/>
        <v>409.5</v>
      </c>
      <c r="S216" s="64">
        <f t="shared" si="87"/>
        <v>399.09913510100984</v>
      </c>
      <c r="T216" s="206" t="str">
        <f t="shared" si="94"/>
        <v>-</v>
      </c>
      <c r="U216" s="29">
        <f t="shared" si="95"/>
        <v>0</v>
      </c>
      <c r="V216" s="29">
        <f t="shared" si="96"/>
        <v>0</v>
      </c>
      <c r="W216" s="29">
        <f t="shared" si="97"/>
        <v>0</v>
      </c>
      <c r="X216" s="29">
        <f t="shared" si="98"/>
        <v>0</v>
      </c>
      <c r="Y216" s="29">
        <f t="shared" si="99"/>
        <v>0</v>
      </c>
      <c r="Z216" s="194">
        <f t="shared" si="100"/>
        <v>0</v>
      </c>
    </row>
    <row r="217" spans="1:26" s="80" customFormat="1" x14ac:dyDescent="0.2">
      <c r="A217" s="82">
        <v>200</v>
      </c>
      <c r="B217" s="168" t="str">
        <f>'Revenue Data'!B208</f>
        <v>DLA</v>
      </c>
      <c r="C217" s="71">
        <f t="shared" si="86"/>
        <v>0</v>
      </c>
      <c r="D217" s="71">
        <f t="shared" si="86"/>
        <v>1.3333333333333334E-2</v>
      </c>
      <c r="E217" s="71">
        <f t="shared" si="86"/>
        <v>1.3333333333333334E-2</v>
      </c>
      <c r="F217" s="71">
        <f t="shared" si="86"/>
        <v>0.33333333333333337</v>
      </c>
      <c r="G217" s="71">
        <f t="shared" si="86"/>
        <v>0.64</v>
      </c>
      <c r="H217" s="205">
        <f>IFERROR(VLOOKUP(B217,'Forecast Cnx @ Dest. Airport'!$B$5:$R$175,17,FALSE),0)</f>
        <v>0</v>
      </c>
      <c r="I217" s="29">
        <f t="shared" si="88"/>
        <v>0</v>
      </c>
      <c r="J217" s="29">
        <f t="shared" si="89"/>
        <v>0</v>
      </c>
      <c r="K217" s="29">
        <f t="shared" si="90"/>
        <v>0</v>
      </c>
      <c r="L217" s="29">
        <f t="shared" si="91"/>
        <v>0</v>
      </c>
      <c r="M217" s="29">
        <f t="shared" si="92"/>
        <v>0</v>
      </c>
      <c r="N217" s="194">
        <f t="shared" si="93"/>
        <v>0</v>
      </c>
      <c r="O217" s="64">
        <f t="shared" si="87"/>
        <v>0</v>
      </c>
      <c r="P217" s="64">
        <f t="shared" si="87"/>
        <v>0</v>
      </c>
      <c r="Q217" s="64">
        <f t="shared" si="87"/>
        <v>0</v>
      </c>
      <c r="R217" s="64">
        <f t="shared" si="87"/>
        <v>600.46460000000002</v>
      </c>
      <c r="S217" s="64">
        <f t="shared" si="87"/>
        <v>687.80523255813978</v>
      </c>
      <c r="T217" s="206" t="str">
        <f t="shared" si="94"/>
        <v>-</v>
      </c>
      <c r="U217" s="29">
        <f t="shared" si="95"/>
        <v>0</v>
      </c>
      <c r="V217" s="29">
        <f t="shared" si="96"/>
        <v>0</v>
      </c>
      <c r="W217" s="29">
        <f t="shared" si="97"/>
        <v>0</v>
      </c>
      <c r="X217" s="29">
        <f t="shared" si="98"/>
        <v>0</v>
      </c>
      <c r="Y217" s="29">
        <f t="shared" si="99"/>
        <v>0</v>
      </c>
      <c r="Z217" s="194">
        <f t="shared" si="100"/>
        <v>0</v>
      </c>
    </row>
    <row r="218" spans="1:26" s="80" customFormat="1" x14ac:dyDescent="0.2">
      <c r="A218" s="168">
        <v>201</v>
      </c>
      <c r="B218" s="168" t="str">
        <f>'Revenue Data'!B209</f>
        <v>DLC</v>
      </c>
      <c r="C218" s="71">
        <f t="shared" ref="C218:G227" si="101">IFERROR(VLOOKUP($B218,FromChicagoFareList,C$8,FALSE),"-")</f>
        <v>4.878048780487805E-2</v>
      </c>
      <c r="D218" s="71">
        <f t="shared" si="101"/>
        <v>7.3170731707317069E-2</v>
      </c>
      <c r="E218" s="71">
        <f t="shared" si="101"/>
        <v>0</v>
      </c>
      <c r="F218" s="71">
        <f t="shared" si="101"/>
        <v>7.3170731707317069E-2</v>
      </c>
      <c r="G218" s="71">
        <f t="shared" si="101"/>
        <v>0.80487804878048785</v>
      </c>
      <c r="H218" s="205">
        <f>IFERROR(VLOOKUP(B218,'Forecast Cnx @ Dest. Airport'!$B$5:$R$175,17,FALSE),0)</f>
        <v>0</v>
      </c>
      <c r="I218" s="29">
        <f t="shared" si="88"/>
        <v>0</v>
      </c>
      <c r="J218" s="29">
        <f t="shared" si="89"/>
        <v>0</v>
      </c>
      <c r="K218" s="29">
        <f t="shared" si="90"/>
        <v>0</v>
      </c>
      <c r="L218" s="29">
        <f t="shared" si="91"/>
        <v>0</v>
      </c>
      <c r="M218" s="29">
        <f t="shared" si="92"/>
        <v>0</v>
      </c>
      <c r="N218" s="194">
        <f t="shared" si="93"/>
        <v>0</v>
      </c>
      <c r="O218" s="64">
        <f t="shared" ref="O218:S227" si="102">IFERROR(VLOOKUP($B218,FromChicagoFareList,O$8,FALSE),"-")</f>
        <v>4537.2526894742623</v>
      </c>
      <c r="P218" s="64">
        <f t="shared" si="102"/>
        <v>5831</v>
      </c>
      <c r="Q218" s="64">
        <f t="shared" si="102"/>
        <v>1810.9906091954022</v>
      </c>
      <c r="R218" s="64">
        <f t="shared" si="102"/>
        <v>1238.2726398519835</v>
      </c>
      <c r="S218" s="64">
        <f t="shared" si="102"/>
        <v>1438.6583333333349</v>
      </c>
      <c r="T218" s="206" t="str">
        <f t="shared" si="94"/>
        <v>-</v>
      </c>
      <c r="U218" s="29">
        <f t="shared" si="95"/>
        <v>0</v>
      </c>
      <c r="V218" s="29">
        <f t="shared" si="96"/>
        <v>0</v>
      </c>
      <c r="W218" s="29">
        <f t="shared" si="97"/>
        <v>0</v>
      </c>
      <c r="X218" s="29">
        <f t="shared" si="98"/>
        <v>0</v>
      </c>
      <c r="Y218" s="29">
        <f t="shared" si="99"/>
        <v>0</v>
      </c>
      <c r="Z218" s="194">
        <f t="shared" si="100"/>
        <v>0</v>
      </c>
    </row>
    <row r="219" spans="1:26" s="80" customFormat="1" x14ac:dyDescent="0.2">
      <c r="A219" s="82">
        <v>202</v>
      </c>
      <c r="B219" s="168" t="str">
        <f>'Revenue Data'!B210</f>
        <v>DMM</v>
      </c>
      <c r="C219" s="71">
        <f t="shared" si="101"/>
        <v>3.184713375796179E-2</v>
      </c>
      <c r="D219" s="71">
        <f t="shared" si="101"/>
        <v>0.19745222929936307</v>
      </c>
      <c r="E219" s="71">
        <f t="shared" si="101"/>
        <v>3.8216560509554146E-2</v>
      </c>
      <c r="F219" s="71">
        <f t="shared" si="101"/>
        <v>0.12101910828025478</v>
      </c>
      <c r="G219" s="71">
        <f t="shared" si="101"/>
        <v>0.61146496815286622</v>
      </c>
      <c r="H219" s="205">
        <f>IFERROR(VLOOKUP(B219,'Forecast Cnx @ Dest. Airport'!$B$5:$R$175,17,FALSE),0)</f>
        <v>0</v>
      </c>
      <c r="I219" s="29">
        <f t="shared" si="88"/>
        <v>0</v>
      </c>
      <c r="J219" s="29">
        <f t="shared" si="89"/>
        <v>0</v>
      </c>
      <c r="K219" s="29">
        <f t="shared" si="90"/>
        <v>0</v>
      </c>
      <c r="L219" s="29">
        <f t="shared" si="91"/>
        <v>0</v>
      </c>
      <c r="M219" s="29">
        <f t="shared" si="92"/>
        <v>0</v>
      </c>
      <c r="N219" s="194">
        <f t="shared" si="93"/>
        <v>0</v>
      </c>
      <c r="O219" s="64">
        <f t="shared" si="102"/>
        <v>5904.0080952380958</v>
      </c>
      <c r="P219" s="64">
        <f t="shared" si="102"/>
        <v>3745.3489618877888</v>
      </c>
      <c r="Q219" s="64">
        <f t="shared" si="102"/>
        <v>1804.1</v>
      </c>
      <c r="R219" s="64">
        <f t="shared" si="102"/>
        <v>894.68027777777809</v>
      </c>
      <c r="S219" s="64">
        <f t="shared" si="102"/>
        <v>606.2509424681607</v>
      </c>
      <c r="T219" s="206" t="str">
        <f t="shared" si="94"/>
        <v>-</v>
      </c>
      <c r="U219" s="29">
        <f t="shared" si="95"/>
        <v>0</v>
      </c>
      <c r="V219" s="29">
        <f t="shared" si="96"/>
        <v>0</v>
      </c>
      <c r="W219" s="29">
        <f t="shared" si="97"/>
        <v>0</v>
      </c>
      <c r="X219" s="29">
        <f t="shared" si="98"/>
        <v>0</v>
      </c>
      <c r="Y219" s="29">
        <f t="shared" si="99"/>
        <v>0</v>
      </c>
      <c r="Z219" s="194">
        <f t="shared" si="100"/>
        <v>0</v>
      </c>
    </row>
    <row r="220" spans="1:26" s="80" customFormat="1" x14ac:dyDescent="0.2">
      <c r="A220" s="82">
        <v>203</v>
      </c>
      <c r="B220" s="168" t="str">
        <f>'Revenue Data'!B211</f>
        <v>DMU</v>
      </c>
      <c r="C220" s="71">
        <f t="shared" si="101"/>
        <v>0</v>
      </c>
      <c r="D220" s="71">
        <f t="shared" si="101"/>
        <v>0</v>
      </c>
      <c r="E220" s="71">
        <f t="shared" si="101"/>
        <v>0</v>
      </c>
      <c r="F220" s="71">
        <f t="shared" si="101"/>
        <v>1</v>
      </c>
      <c r="G220" s="71">
        <f t="shared" si="101"/>
        <v>0</v>
      </c>
      <c r="H220" s="205">
        <f>IFERROR(VLOOKUP(B220,'Forecast Cnx @ Dest. Airport'!$B$5:$R$175,17,FALSE),0)</f>
        <v>0</v>
      </c>
      <c r="I220" s="29">
        <f t="shared" si="88"/>
        <v>0</v>
      </c>
      <c r="J220" s="29">
        <f t="shared" si="89"/>
        <v>0</v>
      </c>
      <c r="K220" s="29">
        <f t="shared" si="90"/>
        <v>0</v>
      </c>
      <c r="L220" s="29">
        <f t="shared" si="91"/>
        <v>0</v>
      </c>
      <c r="M220" s="29">
        <f t="shared" si="92"/>
        <v>0</v>
      </c>
      <c r="N220" s="194">
        <f t="shared" si="93"/>
        <v>0</v>
      </c>
      <c r="O220" s="64">
        <f t="shared" si="102"/>
        <v>2082.882470147712</v>
      </c>
      <c r="P220" s="64">
        <f t="shared" si="102"/>
        <v>3016.4927961739277</v>
      </c>
      <c r="Q220" s="64">
        <f t="shared" si="102"/>
        <v>1196.2058666666669</v>
      </c>
      <c r="R220" s="64">
        <f t="shared" si="102"/>
        <v>876.53451082184461</v>
      </c>
      <c r="S220" s="64">
        <f t="shared" si="102"/>
        <v>614.11049720659923</v>
      </c>
      <c r="T220" s="206" t="str">
        <f t="shared" si="94"/>
        <v>-</v>
      </c>
      <c r="U220" s="29">
        <f t="shared" si="95"/>
        <v>0</v>
      </c>
      <c r="V220" s="29">
        <f t="shared" si="96"/>
        <v>0</v>
      </c>
      <c r="W220" s="29">
        <f t="shared" si="97"/>
        <v>0</v>
      </c>
      <c r="X220" s="29">
        <f t="shared" si="98"/>
        <v>0</v>
      </c>
      <c r="Y220" s="29">
        <f t="shared" si="99"/>
        <v>0</v>
      </c>
      <c r="Z220" s="194">
        <f t="shared" si="100"/>
        <v>0</v>
      </c>
    </row>
    <row r="221" spans="1:26" s="80" customFormat="1" x14ac:dyDescent="0.2">
      <c r="A221" s="82">
        <v>204</v>
      </c>
      <c r="B221" s="168" t="str">
        <f>'Revenue Data'!B212</f>
        <v>DNK</v>
      </c>
      <c r="C221" s="71">
        <f t="shared" si="101"/>
        <v>0</v>
      </c>
      <c r="D221" s="71">
        <f t="shared" si="101"/>
        <v>0</v>
      </c>
      <c r="E221" s="71">
        <f t="shared" si="101"/>
        <v>0</v>
      </c>
      <c r="F221" s="71">
        <f t="shared" si="101"/>
        <v>0.4</v>
      </c>
      <c r="G221" s="71">
        <f t="shared" si="101"/>
        <v>0.60000000000000009</v>
      </c>
      <c r="H221" s="205">
        <f>IFERROR(VLOOKUP(B221,'Forecast Cnx @ Dest. Airport'!$B$5:$R$175,17,FALSE),0)</f>
        <v>0</v>
      </c>
      <c r="I221" s="29">
        <f t="shared" si="88"/>
        <v>0</v>
      </c>
      <c r="J221" s="29">
        <f t="shared" si="89"/>
        <v>0</v>
      </c>
      <c r="K221" s="29">
        <f t="shared" si="90"/>
        <v>0</v>
      </c>
      <c r="L221" s="29">
        <f t="shared" si="91"/>
        <v>0</v>
      </c>
      <c r="M221" s="29">
        <f t="shared" si="92"/>
        <v>0</v>
      </c>
      <c r="N221" s="194">
        <f t="shared" si="93"/>
        <v>0</v>
      </c>
      <c r="O221" s="64">
        <f t="shared" si="102"/>
        <v>210.25456140350872</v>
      </c>
      <c r="P221" s="64">
        <f t="shared" si="102"/>
        <v>2398.2343666666679</v>
      </c>
      <c r="Q221" s="64">
        <f t="shared" si="102"/>
        <v>0</v>
      </c>
      <c r="R221" s="64">
        <f t="shared" si="102"/>
        <v>330.89183791008179</v>
      </c>
      <c r="S221" s="64">
        <f t="shared" si="102"/>
        <v>392.16825580416793</v>
      </c>
      <c r="T221" s="206" t="str">
        <f t="shared" si="94"/>
        <v>-</v>
      </c>
      <c r="U221" s="29">
        <f t="shared" si="95"/>
        <v>0</v>
      </c>
      <c r="V221" s="29">
        <f t="shared" si="96"/>
        <v>0</v>
      </c>
      <c r="W221" s="29">
        <f t="shared" si="97"/>
        <v>0</v>
      </c>
      <c r="X221" s="29">
        <f t="shared" si="98"/>
        <v>0</v>
      </c>
      <c r="Y221" s="29">
        <f t="shared" si="99"/>
        <v>0</v>
      </c>
      <c r="Z221" s="194">
        <f t="shared" si="100"/>
        <v>0</v>
      </c>
    </row>
    <row r="222" spans="1:26" s="80" customFormat="1" x14ac:dyDescent="0.2">
      <c r="A222" s="168">
        <v>205</v>
      </c>
      <c r="B222" s="168" t="str">
        <f>'Revenue Data'!B213</f>
        <v>DNZ</v>
      </c>
      <c r="C222" s="71">
        <f t="shared" si="101"/>
        <v>0</v>
      </c>
      <c r="D222" s="71">
        <f t="shared" si="101"/>
        <v>0</v>
      </c>
      <c r="E222" s="71">
        <f t="shared" si="101"/>
        <v>0</v>
      </c>
      <c r="F222" s="71">
        <f t="shared" si="101"/>
        <v>0</v>
      </c>
      <c r="G222" s="71">
        <f t="shared" si="101"/>
        <v>1</v>
      </c>
      <c r="H222" s="205">
        <f>IFERROR(VLOOKUP(B222,'Forecast Cnx @ Dest. Airport'!$B$5:$R$175,17,FALSE),0)</f>
        <v>0</v>
      </c>
      <c r="I222" s="29">
        <f t="shared" si="88"/>
        <v>0</v>
      </c>
      <c r="J222" s="29">
        <f t="shared" si="89"/>
        <v>0</v>
      </c>
      <c r="K222" s="29">
        <f t="shared" si="90"/>
        <v>0</v>
      </c>
      <c r="L222" s="29">
        <f t="shared" si="91"/>
        <v>0</v>
      </c>
      <c r="M222" s="29">
        <f t="shared" si="92"/>
        <v>0</v>
      </c>
      <c r="N222" s="194">
        <f t="shared" si="93"/>
        <v>0</v>
      </c>
      <c r="O222" s="64">
        <f t="shared" si="102"/>
        <v>273.05581548537282</v>
      </c>
      <c r="P222" s="64">
        <f t="shared" si="102"/>
        <v>2918.1202279487316</v>
      </c>
      <c r="Q222" s="64">
        <f t="shared" si="102"/>
        <v>1011.4965826330518</v>
      </c>
      <c r="R222" s="64">
        <f t="shared" si="102"/>
        <v>758.1008045386277</v>
      </c>
      <c r="S222" s="64">
        <f t="shared" si="102"/>
        <v>366.83775742241971</v>
      </c>
      <c r="T222" s="206" t="str">
        <f t="shared" si="94"/>
        <v>-</v>
      </c>
      <c r="U222" s="29">
        <f t="shared" si="95"/>
        <v>0</v>
      </c>
      <c r="V222" s="29">
        <f t="shared" si="96"/>
        <v>0</v>
      </c>
      <c r="W222" s="29">
        <f t="shared" si="97"/>
        <v>0</v>
      </c>
      <c r="X222" s="29">
        <f t="shared" si="98"/>
        <v>0</v>
      </c>
      <c r="Y222" s="29">
        <f t="shared" si="99"/>
        <v>0</v>
      </c>
      <c r="Z222" s="194">
        <f t="shared" si="100"/>
        <v>0</v>
      </c>
    </row>
    <row r="223" spans="1:26" s="80" customFormat="1" x14ac:dyDescent="0.2">
      <c r="A223" s="82">
        <v>206</v>
      </c>
      <c r="B223" s="168" t="str">
        <f>'Revenue Data'!B214</f>
        <v>DOH</v>
      </c>
      <c r="C223" s="71">
        <f t="shared" si="101"/>
        <v>3.5422343324250684E-2</v>
      </c>
      <c r="D223" s="71">
        <f t="shared" si="101"/>
        <v>0.19346049046321526</v>
      </c>
      <c r="E223" s="71">
        <f t="shared" si="101"/>
        <v>1.9073569482288829E-2</v>
      </c>
      <c r="F223" s="71">
        <f t="shared" si="101"/>
        <v>0.24523160762942781</v>
      </c>
      <c r="G223" s="71">
        <f t="shared" si="101"/>
        <v>0.50681198910081748</v>
      </c>
      <c r="H223" s="205">
        <f>IFERROR(VLOOKUP(B223,'Forecast Cnx @ Dest. Airport'!$B$5:$R$175,17,FALSE),0)</f>
        <v>0</v>
      </c>
      <c r="I223" s="29">
        <f t="shared" si="88"/>
        <v>0</v>
      </c>
      <c r="J223" s="29">
        <f t="shared" si="89"/>
        <v>0</v>
      </c>
      <c r="K223" s="29">
        <f t="shared" si="90"/>
        <v>0</v>
      </c>
      <c r="L223" s="29">
        <f t="shared" si="91"/>
        <v>0</v>
      </c>
      <c r="M223" s="29">
        <f t="shared" si="92"/>
        <v>0</v>
      </c>
      <c r="N223" s="194">
        <f t="shared" si="93"/>
        <v>0</v>
      </c>
      <c r="O223" s="64">
        <f t="shared" si="102"/>
        <v>2871.6124999999997</v>
      </c>
      <c r="P223" s="64">
        <f t="shared" si="102"/>
        <v>3678.2269885057458</v>
      </c>
      <c r="Q223" s="64">
        <f t="shared" si="102"/>
        <v>1485.9583333333348</v>
      </c>
      <c r="R223" s="64">
        <f t="shared" si="102"/>
        <v>1452.6801078971528</v>
      </c>
      <c r="S223" s="64">
        <f t="shared" si="102"/>
        <v>478.72679685007984</v>
      </c>
      <c r="T223" s="206" t="str">
        <f t="shared" si="94"/>
        <v>-</v>
      </c>
      <c r="U223" s="29">
        <f t="shared" si="95"/>
        <v>0</v>
      </c>
      <c r="V223" s="29">
        <f t="shared" si="96"/>
        <v>0</v>
      </c>
      <c r="W223" s="29">
        <f t="shared" si="97"/>
        <v>0</v>
      </c>
      <c r="X223" s="29">
        <f t="shared" si="98"/>
        <v>0</v>
      </c>
      <c r="Y223" s="29">
        <f t="shared" si="99"/>
        <v>0</v>
      </c>
      <c r="Z223" s="194">
        <f t="shared" si="100"/>
        <v>0</v>
      </c>
    </row>
    <row r="224" spans="1:26" s="80" customFormat="1" x14ac:dyDescent="0.2">
      <c r="A224" s="82">
        <v>207</v>
      </c>
      <c r="B224" s="168" t="str">
        <f>'Revenue Data'!B215</f>
        <v>DOK</v>
      </c>
      <c r="C224" s="71">
        <f t="shared" si="101"/>
        <v>4.7619047619047609E-2</v>
      </c>
      <c r="D224" s="71">
        <f t="shared" si="101"/>
        <v>0</v>
      </c>
      <c r="E224" s="71">
        <f t="shared" si="101"/>
        <v>0</v>
      </c>
      <c r="F224" s="71">
        <f t="shared" si="101"/>
        <v>0.52380952380952384</v>
      </c>
      <c r="G224" s="71">
        <f t="shared" si="101"/>
        <v>0.42857142857142849</v>
      </c>
      <c r="H224" s="205">
        <f>IFERROR(VLOOKUP(B224,'Forecast Cnx @ Dest. Airport'!$B$5:$R$175,17,FALSE),0)</f>
        <v>0</v>
      </c>
      <c r="I224" s="29">
        <f t="shared" si="88"/>
        <v>0</v>
      </c>
      <c r="J224" s="29">
        <f t="shared" si="89"/>
        <v>0</v>
      </c>
      <c r="K224" s="29">
        <f t="shared" si="90"/>
        <v>0</v>
      </c>
      <c r="L224" s="29">
        <f t="shared" si="91"/>
        <v>0</v>
      </c>
      <c r="M224" s="29">
        <f t="shared" si="92"/>
        <v>0</v>
      </c>
      <c r="N224" s="194">
        <f t="shared" si="93"/>
        <v>0</v>
      </c>
      <c r="O224" s="64">
        <f t="shared" si="102"/>
        <v>210.25456140350872</v>
      </c>
      <c r="P224" s="64">
        <f t="shared" si="102"/>
        <v>2398.2343666666679</v>
      </c>
      <c r="Q224" s="64">
        <f t="shared" si="102"/>
        <v>0</v>
      </c>
      <c r="R224" s="64">
        <f t="shared" si="102"/>
        <v>377.52249999999998</v>
      </c>
      <c r="S224" s="64">
        <f t="shared" si="102"/>
        <v>307.04166666666652</v>
      </c>
      <c r="T224" s="206" t="str">
        <f t="shared" si="94"/>
        <v>-</v>
      </c>
      <c r="U224" s="29">
        <f t="shared" si="95"/>
        <v>0</v>
      </c>
      <c r="V224" s="29">
        <f t="shared" si="96"/>
        <v>0</v>
      </c>
      <c r="W224" s="29">
        <f t="shared" si="97"/>
        <v>0</v>
      </c>
      <c r="X224" s="29">
        <f t="shared" si="98"/>
        <v>0</v>
      </c>
      <c r="Y224" s="29">
        <f t="shared" si="99"/>
        <v>0</v>
      </c>
      <c r="Z224" s="194">
        <f t="shared" si="100"/>
        <v>0</v>
      </c>
    </row>
    <row r="225" spans="1:26" s="80" customFormat="1" x14ac:dyDescent="0.2">
      <c r="A225" s="82">
        <v>208</v>
      </c>
      <c r="B225" s="168" t="str">
        <f>'Revenue Data'!B216</f>
        <v>DOM</v>
      </c>
      <c r="C225" s="71">
        <f t="shared" si="101"/>
        <v>0</v>
      </c>
      <c r="D225" s="71">
        <f t="shared" si="101"/>
        <v>0</v>
      </c>
      <c r="E225" s="71">
        <f t="shared" si="101"/>
        <v>8.3333333333333343E-2</v>
      </c>
      <c r="F225" s="71">
        <f t="shared" si="101"/>
        <v>0.16666666666666669</v>
      </c>
      <c r="G225" s="71">
        <f t="shared" si="101"/>
        <v>0.75</v>
      </c>
      <c r="H225" s="205">
        <f>IFERROR(VLOOKUP(B225,'Forecast Cnx @ Dest. Airport'!$B$5:$R$175,17,FALSE),0)</f>
        <v>0</v>
      </c>
      <c r="I225" s="29">
        <f t="shared" si="88"/>
        <v>0</v>
      </c>
      <c r="J225" s="29">
        <f t="shared" si="89"/>
        <v>0</v>
      </c>
      <c r="K225" s="29">
        <f t="shared" si="90"/>
        <v>0</v>
      </c>
      <c r="L225" s="29">
        <f t="shared" si="91"/>
        <v>0</v>
      </c>
      <c r="M225" s="29">
        <f t="shared" si="92"/>
        <v>0</v>
      </c>
      <c r="N225" s="194">
        <f t="shared" si="93"/>
        <v>0</v>
      </c>
      <c r="O225" s="64">
        <f t="shared" si="102"/>
        <v>0</v>
      </c>
      <c r="P225" s="64">
        <f t="shared" si="102"/>
        <v>0</v>
      </c>
      <c r="Q225" s="64">
        <f t="shared" si="102"/>
        <v>0</v>
      </c>
      <c r="R225" s="64">
        <f t="shared" si="102"/>
        <v>367.43999999999994</v>
      </c>
      <c r="S225" s="64">
        <f t="shared" si="102"/>
        <v>397.62</v>
      </c>
      <c r="T225" s="206" t="str">
        <f t="shared" si="94"/>
        <v>-</v>
      </c>
      <c r="U225" s="29">
        <f t="shared" si="95"/>
        <v>0</v>
      </c>
      <c r="V225" s="29">
        <f t="shared" si="96"/>
        <v>0</v>
      </c>
      <c r="W225" s="29">
        <f t="shared" si="97"/>
        <v>0</v>
      </c>
      <c r="X225" s="29">
        <f t="shared" si="98"/>
        <v>0</v>
      </c>
      <c r="Y225" s="29">
        <f t="shared" si="99"/>
        <v>0</v>
      </c>
      <c r="Z225" s="194">
        <f t="shared" si="100"/>
        <v>0</v>
      </c>
    </row>
    <row r="226" spans="1:26" s="80" customFormat="1" x14ac:dyDescent="0.2">
      <c r="A226" s="168">
        <v>209</v>
      </c>
      <c r="B226" s="168" t="str">
        <f>'Revenue Data'!B217</f>
        <v>DPL</v>
      </c>
      <c r="C226" s="71">
        <f t="shared" si="101"/>
        <v>0</v>
      </c>
      <c r="D226" s="71">
        <f t="shared" si="101"/>
        <v>0</v>
      </c>
      <c r="E226" s="71">
        <f t="shared" si="101"/>
        <v>0</v>
      </c>
      <c r="F226" s="71">
        <f t="shared" si="101"/>
        <v>0</v>
      </c>
      <c r="G226" s="71">
        <f t="shared" si="101"/>
        <v>1</v>
      </c>
      <c r="H226" s="205">
        <f>IFERROR(VLOOKUP(B226,'Forecast Cnx @ Dest. Airport'!$B$5:$R$175,17,FALSE),0)</f>
        <v>0</v>
      </c>
      <c r="I226" s="29">
        <f t="shared" si="88"/>
        <v>0</v>
      </c>
      <c r="J226" s="29">
        <f t="shared" si="89"/>
        <v>0</v>
      </c>
      <c r="K226" s="29">
        <f t="shared" si="90"/>
        <v>0</v>
      </c>
      <c r="L226" s="29">
        <f t="shared" si="91"/>
        <v>0</v>
      </c>
      <c r="M226" s="29">
        <f t="shared" si="92"/>
        <v>0</v>
      </c>
      <c r="N226" s="194">
        <f t="shared" si="93"/>
        <v>0</v>
      </c>
      <c r="O226" s="64">
        <f t="shared" si="102"/>
        <v>2104.560104166666</v>
      </c>
      <c r="P226" s="64">
        <f t="shared" si="102"/>
        <v>3680.7637730263141</v>
      </c>
      <c r="Q226" s="64">
        <f t="shared" si="102"/>
        <v>1539.8400000000001</v>
      </c>
      <c r="R226" s="64">
        <f t="shared" si="102"/>
        <v>1085.0679187939713</v>
      </c>
      <c r="S226" s="64">
        <f t="shared" si="102"/>
        <v>474.32041650972087</v>
      </c>
      <c r="T226" s="206" t="str">
        <f t="shared" si="94"/>
        <v>-</v>
      </c>
      <c r="U226" s="29">
        <f t="shared" si="95"/>
        <v>0</v>
      </c>
      <c r="V226" s="29">
        <f t="shared" si="96"/>
        <v>0</v>
      </c>
      <c r="W226" s="29">
        <f t="shared" si="97"/>
        <v>0</v>
      </c>
      <c r="X226" s="29">
        <f t="shared" si="98"/>
        <v>0</v>
      </c>
      <c r="Y226" s="29">
        <f t="shared" si="99"/>
        <v>0</v>
      </c>
      <c r="Z226" s="194">
        <f t="shared" si="100"/>
        <v>0</v>
      </c>
    </row>
    <row r="227" spans="1:26" s="80" customFormat="1" x14ac:dyDescent="0.2">
      <c r="A227" s="82">
        <v>210</v>
      </c>
      <c r="B227" s="168" t="str">
        <f>'Revenue Data'!B218</f>
        <v>DPS</v>
      </c>
      <c r="C227" s="71">
        <f t="shared" si="101"/>
        <v>1.492537313432836E-2</v>
      </c>
      <c r="D227" s="71">
        <f t="shared" si="101"/>
        <v>5.9701492537313439E-2</v>
      </c>
      <c r="E227" s="71">
        <f t="shared" si="101"/>
        <v>2.9850746268656719E-2</v>
      </c>
      <c r="F227" s="71">
        <f t="shared" si="101"/>
        <v>0.10447761194029852</v>
      </c>
      <c r="G227" s="71">
        <f t="shared" si="101"/>
        <v>0.79104477611940305</v>
      </c>
      <c r="H227" s="205">
        <f>IFERROR(VLOOKUP(B227,'Forecast Cnx @ Dest. Airport'!$B$5:$R$175,17,FALSE),0)</f>
        <v>0</v>
      </c>
      <c r="I227" s="29">
        <f t="shared" si="88"/>
        <v>0</v>
      </c>
      <c r="J227" s="29">
        <f t="shared" si="89"/>
        <v>0</v>
      </c>
      <c r="K227" s="29">
        <f t="shared" si="90"/>
        <v>0</v>
      </c>
      <c r="L227" s="29">
        <f t="shared" si="91"/>
        <v>0</v>
      </c>
      <c r="M227" s="29">
        <f t="shared" si="92"/>
        <v>0</v>
      </c>
      <c r="N227" s="194">
        <f t="shared" si="93"/>
        <v>0</v>
      </c>
      <c r="O227" s="64">
        <f t="shared" si="102"/>
        <v>0</v>
      </c>
      <c r="P227" s="64">
        <f t="shared" si="102"/>
        <v>3229.5374999999999</v>
      </c>
      <c r="Q227" s="64">
        <f t="shared" si="102"/>
        <v>1687.6125</v>
      </c>
      <c r="R227" s="64">
        <f t="shared" si="102"/>
        <v>1207.8124695930737</v>
      </c>
      <c r="S227" s="64">
        <f t="shared" si="102"/>
        <v>696.17235020661144</v>
      </c>
      <c r="T227" s="206" t="str">
        <f t="shared" si="94"/>
        <v>-</v>
      </c>
      <c r="U227" s="29">
        <f t="shared" si="95"/>
        <v>0</v>
      </c>
      <c r="V227" s="29">
        <f t="shared" si="96"/>
        <v>0</v>
      </c>
      <c r="W227" s="29">
        <f t="shared" si="97"/>
        <v>0</v>
      </c>
      <c r="X227" s="29">
        <f t="shared" si="98"/>
        <v>0</v>
      </c>
      <c r="Y227" s="29">
        <f t="shared" si="99"/>
        <v>0</v>
      </c>
      <c r="Z227" s="194">
        <f t="shared" si="100"/>
        <v>0</v>
      </c>
    </row>
    <row r="228" spans="1:26" s="80" customFormat="1" x14ac:dyDescent="0.2">
      <c r="A228" s="82">
        <v>211</v>
      </c>
      <c r="B228" s="168" t="str">
        <f>'Revenue Data'!B219</f>
        <v>DQA</v>
      </c>
      <c r="C228" s="71">
        <f t="shared" ref="C228:G237" si="103">IFERROR(VLOOKUP($B228,FromChicagoFareList,C$8,FALSE),"-")</f>
        <v>0</v>
      </c>
      <c r="D228" s="71">
        <f t="shared" si="103"/>
        <v>1</v>
      </c>
      <c r="E228" s="71">
        <f t="shared" si="103"/>
        <v>0</v>
      </c>
      <c r="F228" s="71">
        <f t="shared" si="103"/>
        <v>0</v>
      </c>
      <c r="G228" s="71">
        <f t="shared" si="103"/>
        <v>0</v>
      </c>
      <c r="H228" s="205">
        <f>IFERROR(VLOOKUP(B228,'Forecast Cnx @ Dest. Airport'!$B$5:$R$175,17,FALSE),0)</f>
        <v>0</v>
      </c>
      <c r="I228" s="29">
        <f t="shared" si="88"/>
        <v>0</v>
      </c>
      <c r="J228" s="29">
        <f t="shared" si="89"/>
        <v>0</v>
      </c>
      <c r="K228" s="29">
        <f t="shared" si="90"/>
        <v>0</v>
      </c>
      <c r="L228" s="29">
        <f t="shared" si="91"/>
        <v>0</v>
      </c>
      <c r="M228" s="29">
        <f t="shared" si="92"/>
        <v>0</v>
      </c>
      <c r="N228" s="194">
        <f t="shared" si="93"/>
        <v>0</v>
      </c>
      <c r="O228" s="64">
        <f t="shared" ref="O228:S237" si="104">IFERROR(VLOOKUP($B228,FromChicagoFareList,O$8,FALSE),"-")</f>
        <v>4537.2526894742623</v>
      </c>
      <c r="P228" s="64">
        <f t="shared" si="104"/>
        <v>4749.2735304038351</v>
      </c>
      <c r="Q228" s="64">
        <f t="shared" si="104"/>
        <v>1810.9906091954022</v>
      </c>
      <c r="R228" s="64">
        <f t="shared" si="104"/>
        <v>1238.2726398519835</v>
      </c>
      <c r="S228" s="64">
        <f t="shared" si="104"/>
        <v>570.87178194523528</v>
      </c>
      <c r="T228" s="206" t="str">
        <f t="shared" si="94"/>
        <v>-</v>
      </c>
      <c r="U228" s="29">
        <f t="shared" si="95"/>
        <v>0</v>
      </c>
      <c r="V228" s="29">
        <f t="shared" si="96"/>
        <v>0</v>
      </c>
      <c r="W228" s="29">
        <f t="shared" si="97"/>
        <v>0</v>
      </c>
      <c r="X228" s="29">
        <f t="shared" si="98"/>
        <v>0</v>
      </c>
      <c r="Y228" s="29">
        <f t="shared" si="99"/>
        <v>0</v>
      </c>
      <c r="Z228" s="194">
        <f t="shared" si="100"/>
        <v>0</v>
      </c>
    </row>
    <row r="229" spans="1:26" s="80" customFormat="1" x14ac:dyDescent="0.2">
      <c r="A229" s="82">
        <v>212</v>
      </c>
      <c r="B229" s="168" t="str">
        <f>'Revenue Data'!B220</f>
        <v>DRS</v>
      </c>
      <c r="C229" s="71">
        <f t="shared" si="103"/>
        <v>8.6206896551724137E-3</v>
      </c>
      <c r="D229" s="71">
        <f t="shared" si="103"/>
        <v>9.4827586206896547E-2</v>
      </c>
      <c r="E229" s="71">
        <f t="shared" si="103"/>
        <v>1.7241379310344827E-2</v>
      </c>
      <c r="F229" s="71">
        <f t="shared" si="103"/>
        <v>0.25</v>
      </c>
      <c r="G229" s="71">
        <f t="shared" si="103"/>
        <v>0.62931034482758619</v>
      </c>
      <c r="H229" s="205">
        <f>IFERROR(VLOOKUP(B229,'Forecast Cnx @ Dest. Airport'!$B$5:$R$175,17,FALSE),0)</f>
        <v>0</v>
      </c>
      <c r="I229" s="29">
        <f t="shared" si="88"/>
        <v>0</v>
      </c>
      <c r="J229" s="29">
        <f t="shared" si="89"/>
        <v>0</v>
      </c>
      <c r="K229" s="29">
        <f t="shared" si="90"/>
        <v>0</v>
      </c>
      <c r="L229" s="29">
        <f t="shared" si="91"/>
        <v>0</v>
      </c>
      <c r="M229" s="29">
        <f t="shared" si="92"/>
        <v>0</v>
      </c>
      <c r="N229" s="194">
        <f t="shared" si="93"/>
        <v>0</v>
      </c>
      <c r="O229" s="64">
        <f t="shared" si="104"/>
        <v>2364.4236263910029</v>
      </c>
      <c r="P229" s="64">
        <f t="shared" si="104"/>
        <v>3543.8713636363632</v>
      </c>
      <c r="Q229" s="64">
        <f t="shared" si="104"/>
        <v>1481.6388581697045</v>
      </c>
      <c r="R229" s="64">
        <f t="shared" si="104"/>
        <v>1210.7106666666684</v>
      </c>
      <c r="S229" s="64">
        <f t="shared" si="104"/>
        <v>772.38351020408152</v>
      </c>
      <c r="T229" s="206" t="str">
        <f t="shared" si="94"/>
        <v>-</v>
      </c>
      <c r="U229" s="29">
        <f t="shared" si="95"/>
        <v>0</v>
      </c>
      <c r="V229" s="29">
        <f t="shared" si="96"/>
        <v>0</v>
      </c>
      <c r="W229" s="29">
        <f t="shared" si="97"/>
        <v>0</v>
      </c>
      <c r="X229" s="29">
        <f t="shared" si="98"/>
        <v>0</v>
      </c>
      <c r="Y229" s="29">
        <f t="shared" si="99"/>
        <v>0</v>
      </c>
      <c r="Z229" s="194">
        <f t="shared" si="100"/>
        <v>0</v>
      </c>
    </row>
    <row r="230" spans="1:26" s="80" customFormat="1" x14ac:dyDescent="0.2">
      <c r="A230" s="168">
        <v>213</v>
      </c>
      <c r="B230" s="168" t="str">
        <f>'Revenue Data'!B221</f>
        <v>DRW</v>
      </c>
      <c r="C230" s="71">
        <f t="shared" si="103"/>
        <v>0</v>
      </c>
      <c r="D230" s="71">
        <f t="shared" si="103"/>
        <v>0</v>
      </c>
      <c r="E230" s="71">
        <f t="shared" si="103"/>
        <v>0</v>
      </c>
      <c r="F230" s="71">
        <f t="shared" si="103"/>
        <v>0</v>
      </c>
      <c r="G230" s="71">
        <f t="shared" si="103"/>
        <v>1</v>
      </c>
      <c r="H230" s="205">
        <f>IFERROR(VLOOKUP(B230,'Forecast Cnx @ Dest. Airport'!$B$5:$R$175,17,FALSE),0)</f>
        <v>0</v>
      </c>
      <c r="I230" s="29">
        <f t="shared" si="88"/>
        <v>0</v>
      </c>
      <c r="J230" s="29">
        <f t="shared" si="89"/>
        <v>0</v>
      </c>
      <c r="K230" s="29">
        <f t="shared" si="90"/>
        <v>0</v>
      </c>
      <c r="L230" s="29">
        <f t="shared" si="91"/>
        <v>0</v>
      </c>
      <c r="M230" s="29">
        <f t="shared" si="92"/>
        <v>0</v>
      </c>
      <c r="N230" s="194">
        <f t="shared" si="93"/>
        <v>0</v>
      </c>
      <c r="O230" s="64">
        <f t="shared" si="104"/>
        <v>3460.5285840875736</v>
      </c>
      <c r="P230" s="64">
        <f t="shared" si="104"/>
        <v>5498.6224249998158</v>
      </c>
      <c r="Q230" s="64">
        <f t="shared" si="104"/>
        <v>3738.4933333333352</v>
      </c>
      <c r="R230" s="64">
        <f t="shared" si="104"/>
        <v>2896.1446041370136</v>
      </c>
      <c r="S230" s="64">
        <f t="shared" si="104"/>
        <v>872.28051531663971</v>
      </c>
      <c r="T230" s="206" t="str">
        <f t="shared" si="94"/>
        <v>-</v>
      </c>
      <c r="U230" s="29">
        <f t="shared" si="95"/>
        <v>0</v>
      </c>
      <c r="V230" s="29">
        <f t="shared" si="96"/>
        <v>0</v>
      </c>
      <c r="W230" s="29">
        <f t="shared" si="97"/>
        <v>0</v>
      </c>
      <c r="X230" s="29">
        <f t="shared" si="98"/>
        <v>0</v>
      </c>
      <c r="Y230" s="29">
        <f t="shared" si="99"/>
        <v>0</v>
      </c>
      <c r="Z230" s="194">
        <f t="shared" si="100"/>
        <v>0</v>
      </c>
    </row>
    <row r="231" spans="1:26" s="80" customFormat="1" x14ac:dyDescent="0.2">
      <c r="A231" s="82">
        <v>214</v>
      </c>
      <c r="B231" s="168" t="str">
        <f>'Revenue Data'!B222</f>
        <v>DSN</v>
      </c>
      <c r="C231" s="71">
        <f t="shared" si="103"/>
        <v>0</v>
      </c>
      <c r="D231" s="71">
        <f t="shared" si="103"/>
        <v>0</v>
      </c>
      <c r="E231" s="71">
        <f t="shared" si="103"/>
        <v>0</v>
      </c>
      <c r="F231" s="71">
        <f t="shared" si="103"/>
        <v>0</v>
      </c>
      <c r="G231" s="71">
        <f t="shared" si="103"/>
        <v>1</v>
      </c>
      <c r="H231" s="205">
        <f>IFERROR(VLOOKUP(B231,'Forecast Cnx @ Dest. Airport'!$B$5:$R$175,17,FALSE),0)</f>
        <v>0</v>
      </c>
      <c r="I231" s="29">
        <f t="shared" si="88"/>
        <v>0</v>
      </c>
      <c r="J231" s="29">
        <f t="shared" si="89"/>
        <v>0</v>
      </c>
      <c r="K231" s="29">
        <f t="shared" si="90"/>
        <v>0</v>
      </c>
      <c r="L231" s="29">
        <f t="shared" si="91"/>
        <v>0</v>
      </c>
      <c r="M231" s="29">
        <f t="shared" si="92"/>
        <v>0</v>
      </c>
      <c r="N231" s="194">
        <f t="shared" si="93"/>
        <v>0</v>
      </c>
      <c r="O231" s="64">
        <f t="shared" si="104"/>
        <v>4537.2526894742623</v>
      </c>
      <c r="P231" s="64">
        <f t="shared" si="104"/>
        <v>4749.2735304038351</v>
      </c>
      <c r="Q231" s="64">
        <f t="shared" si="104"/>
        <v>1810.9906091954022</v>
      </c>
      <c r="R231" s="64">
        <f t="shared" si="104"/>
        <v>1238.2726398519835</v>
      </c>
      <c r="S231" s="64">
        <f t="shared" si="104"/>
        <v>570.87178194523528</v>
      </c>
      <c r="T231" s="206" t="str">
        <f t="shared" si="94"/>
        <v>-</v>
      </c>
      <c r="U231" s="29">
        <f t="shared" si="95"/>
        <v>0</v>
      </c>
      <c r="V231" s="29">
        <f t="shared" si="96"/>
        <v>0</v>
      </c>
      <c r="W231" s="29">
        <f t="shared" si="97"/>
        <v>0</v>
      </c>
      <c r="X231" s="29">
        <f t="shared" si="98"/>
        <v>0</v>
      </c>
      <c r="Y231" s="29">
        <f t="shared" si="99"/>
        <v>0</v>
      </c>
      <c r="Z231" s="194">
        <f t="shared" si="100"/>
        <v>0</v>
      </c>
    </row>
    <row r="232" spans="1:26" s="80" customFormat="1" x14ac:dyDescent="0.2">
      <c r="A232" s="82">
        <v>215</v>
      </c>
      <c r="B232" s="168" t="str">
        <f>'Revenue Data'!B223</f>
        <v>DTM</v>
      </c>
      <c r="C232" s="71">
        <f t="shared" si="103"/>
        <v>0</v>
      </c>
      <c r="D232" s="71">
        <f t="shared" si="103"/>
        <v>0</v>
      </c>
      <c r="E232" s="71">
        <f t="shared" si="103"/>
        <v>0</v>
      </c>
      <c r="F232" s="71">
        <f t="shared" si="103"/>
        <v>0</v>
      </c>
      <c r="G232" s="71">
        <f t="shared" si="103"/>
        <v>1</v>
      </c>
      <c r="H232" s="205">
        <f>IFERROR(VLOOKUP(B232,'Forecast Cnx @ Dest. Airport'!$B$5:$R$175,17,FALSE),0)</f>
        <v>0</v>
      </c>
      <c r="I232" s="29">
        <f t="shared" si="88"/>
        <v>0</v>
      </c>
      <c r="J232" s="29">
        <f t="shared" si="89"/>
        <v>0</v>
      </c>
      <c r="K232" s="29">
        <f t="shared" si="90"/>
        <v>0</v>
      </c>
      <c r="L232" s="29">
        <f t="shared" si="91"/>
        <v>0</v>
      </c>
      <c r="M232" s="29">
        <f t="shared" si="92"/>
        <v>0</v>
      </c>
      <c r="N232" s="194">
        <f t="shared" si="93"/>
        <v>0</v>
      </c>
      <c r="O232" s="64">
        <f t="shared" si="104"/>
        <v>2364.4236263910029</v>
      </c>
      <c r="P232" s="64">
        <f t="shared" si="104"/>
        <v>3091.3928712904467</v>
      </c>
      <c r="Q232" s="64">
        <f t="shared" si="104"/>
        <v>1481.6388581697045</v>
      </c>
      <c r="R232" s="64">
        <f t="shared" si="104"/>
        <v>782.52552419599988</v>
      </c>
      <c r="S232" s="64">
        <f t="shared" si="104"/>
        <v>417.75553924144521</v>
      </c>
      <c r="T232" s="206" t="str">
        <f t="shared" si="94"/>
        <v>-</v>
      </c>
      <c r="U232" s="29">
        <f t="shared" si="95"/>
        <v>0</v>
      </c>
      <c r="V232" s="29">
        <f t="shared" si="96"/>
        <v>0</v>
      </c>
      <c r="W232" s="29">
        <f t="shared" si="97"/>
        <v>0</v>
      </c>
      <c r="X232" s="29">
        <f t="shared" si="98"/>
        <v>0</v>
      </c>
      <c r="Y232" s="29">
        <f t="shared" si="99"/>
        <v>0</v>
      </c>
      <c r="Z232" s="194">
        <f t="shared" si="100"/>
        <v>0</v>
      </c>
    </row>
    <row r="233" spans="1:26" s="80" customFormat="1" x14ac:dyDescent="0.2">
      <c r="A233" s="82">
        <v>216</v>
      </c>
      <c r="B233" s="168" t="str">
        <f>'Revenue Data'!B224</f>
        <v>DUB</v>
      </c>
      <c r="C233" s="71">
        <f t="shared" si="103"/>
        <v>7.6241817481709634E-2</v>
      </c>
      <c r="D233" s="71">
        <f t="shared" si="103"/>
        <v>0.12283403927608771</v>
      </c>
      <c r="E233" s="71">
        <f t="shared" si="103"/>
        <v>6.2764728532922587E-2</v>
      </c>
      <c r="F233" s="71">
        <f t="shared" si="103"/>
        <v>0.28802464381979193</v>
      </c>
      <c r="G233" s="71">
        <f t="shared" si="103"/>
        <v>0.450134770889488</v>
      </c>
      <c r="H233" s="205">
        <f>IFERROR(VLOOKUP(B233,'Forecast Cnx @ Dest. Airport'!$B$5:$R$175,17,FALSE),0)</f>
        <v>0</v>
      </c>
      <c r="I233" s="29">
        <f t="shared" si="88"/>
        <v>0</v>
      </c>
      <c r="J233" s="29">
        <f t="shared" si="89"/>
        <v>0</v>
      </c>
      <c r="K233" s="29">
        <f t="shared" si="90"/>
        <v>0</v>
      </c>
      <c r="L233" s="29">
        <f t="shared" si="91"/>
        <v>0</v>
      </c>
      <c r="M233" s="29">
        <f t="shared" si="92"/>
        <v>0</v>
      </c>
      <c r="N233" s="194">
        <f t="shared" si="93"/>
        <v>0</v>
      </c>
      <c r="O233" s="64">
        <f t="shared" si="104"/>
        <v>330.97538226912474</v>
      </c>
      <c r="P233" s="64">
        <f t="shared" si="104"/>
        <v>2429.8965513598891</v>
      </c>
      <c r="Q233" s="64">
        <f t="shared" si="104"/>
        <v>884.04384022556383</v>
      </c>
      <c r="R233" s="64">
        <f t="shared" si="104"/>
        <v>406.0710683659342</v>
      </c>
      <c r="S233" s="64">
        <f t="shared" si="104"/>
        <v>364.97451145801472</v>
      </c>
      <c r="T233" s="206" t="str">
        <f t="shared" si="94"/>
        <v>-</v>
      </c>
      <c r="U233" s="29">
        <f t="shared" si="95"/>
        <v>0</v>
      </c>
      <c r="V233" s="29">
        <f t="shared" si="96"/>
        <v>0</v>
      </c>
      <c r="W233" s="29">
        <f t="shared" si="97"/>
        <v>0</v>
      </c>
      <c r="X233" s="29">
        <f t="shared" si="98"/>
        <v>0</v>
      </c>
      <c r="Y233" s="29">
        <f t="shared" si="99"/>
        <v>0</v>
      </c>
      <c r="Z233" s="194">
        <f t="shared" si="100"/>
        <v>0</v>
      </c>
    </row>
    <row r="234" spans="1:26" s="80" customFormat="1" x14ac:dyDescent="0.2">
      <c r="A234" s="168">
        <v>217</v>
      </c>
      <c r="B234" s="168" t="str">
        <f>'Revenue Data'!B225</f>
        <v>DUD</v>
      </c>
      <c r="C234" s="71">
        <f t="shared" si="103"/>
        <v>3.7037037037037035E-2</v>
      </c>
      <c r="D234" s="71">
        <f t="shared" si="103"/>
        <v>3.7037037037037035E-2</v>
      </c>
      <c r="E234" s="71">
        <f t="shared" si="103"/>
        <v>0</v>
      </c>
      <c r="F234" s="71">
        <f t="shared" si="103"/>
        <v>0.48148148148148145</v>
      </c>
      <c r="G234" s="71">
        <f t="shared" si="103"/>
        <v>0.44444444444444442</v>
      </c>
      <c r="H234" s="205">
        <f>IFERROR(VLOOKUP(B234,'Forecast Cnx @ Dest. Airport'!$B$5:$R$175,17,FALSE),0)</f>
        <v>0</v>
      </c>
      <c r="I234" s="29">
        <f t="shared" si="88"/>
        <v>0</v>
      </c>
      <c r="J234" s="29">
        <f t="shared" si="89"/>
        <v>0</v>
      </c>
      <c r="K234" s="29">
        <f t="shared" si="90"/>
        <v>0</v>
      </c>
      <c r="L234" s="29">
        <f t="shared" si="91"/>
        <v>0</v>
      </c>
      <c r="M234" s="29">
        <f t="shared" si="92"/>
        <v>0</v>
      </c>
      <c r="N234" s="194">
        <f t="shared" si="93"/>
        <v>0</v>
      </c>
      <c r="O234" s="64">
        <f t="shared" si="104"/>
        <v>1698.526882063881</v>
      </c>
      <c r="P234" s="64">
        <f t="shared" si="104"/>
        <v>4398.2942443259344</v>
      </c>
      <c r="Q234" s="64">
        <f t="shared" si="104"/>
        <v>3928.45</v>
      </c>
      <c r="R234" s="64">
        <f t="shared" si="104"/>
        <v>1100.29</v>
      </c>
      <c r="S234" s="64">
        <f t="shared" si="104"/>
        <v>1058.5346428571438</v>
      </c>
      <c r="T234" s="206" t="str">
        <f t="shared" si="94"/>
        <v>-</v>
      </c>
      <c r="U234" s="29">
        <f t="shared" si="95"/>
        <v>0</v>
      </c>
      <c r="V234" s="29">
        <f t="shared" si="96"/>
        <v>0</v>
      </c>
      <c r="W234" s="29">
        <f t="shared" si="97"/>
        <v>0</v>
      </c>
      <c r="X234" s="29">
        <f t="shared" si="98"/>
        <v>0</v>
      </c>
      <c r="Y234" s="29">
        <f t="shared" si="99"/>
        <v>0</v>
      </c>
      <c r="Z234" s="194">
        <f t="shared" si="100"/>
        <v>0</v>
      </c>
    </row>
    <row r="235" spans="1:26" s="80" customFormat="1" x14ac:dyDescent="0.2">
      <c r="A235" s="82">
        <v>218</v>
      </c>
      <c r="B235" s="168" t="str">
        <f>'Revenue Data'!B226</f>
        <v>DUR</v>
      </c>
      <c r="C235" s="71">
        <f t="shared" si="103"/>
        <v>0.12244897959183675</v>
      </c>
      <c r="D235" s="71">
        <f t="shared" si="103"/>
        <v>6.1224489795918373E-2</v>
      </c>
      <c r="E235" s="71">
        <f t="shared" si="103"/>
        <v>2.0408163265306124E-2</v>
      </c>
      <c r="F235" s="71">
        <f t="shared" si="103"/>
        <v>0.14285714285714288</v>
      </c>
      <c r="G235" s="71">
        <f t="shared" si="103"/>
        <v>0.65306122448979598</v>
      </c>
      <c r="H235" s="205">
        <f>IFERROR(VLOOKUP(B235,'Forecast Cnx @ Dest. Airport'!$B$5:$R$175,17,FALSE),0)</f>
        <v>0</v>
      </c>
      <c r="I235" s="29">
        <f t="shared" si="88"/>
        <v>0</v>
      </c>
      <c r="J235" s="29">
        <f t="shared" si="89"/>
        <v>0</v>
      </c>
      <c r="K235" s="29">
        <f t="shared" si="90"/>
        <v>0</v>
      </c>
      <c r="L235" s="29">
        <f t="shared" si="91"/>
        <v>0</v>
      </c>
      <c r="M235" s="29">
        <f t="shared" si="92"/>
        <v>0</v>
      </c>
      <c r="N235" s="194">
        <f t="shared" si="93"/>
        <v>0</v>
      </c>
      <c r="O235" s="64">
        <f t="shared" si="104"/>
        <v>260.327</v>
      </c>
      <c r="P235" s="64">
        <f t="shared" si="104"/>
        <v>6238.89</v>
      </c>
      <c r="Q235" s="64">
        <f t="shared" si="104"/>
        <v>2439.5246527777772</v>
      </c>
      <c r="R235" s="64">
        <f t="shared" si="104"/>
        <v>3026.471</v>
      </c>
      <c r="S235" s="64">
        <f t="shared" si="104"/>
        <v>608.91037037037063</v>
      </c>
      <c r="T235" s="206" t="str">
        <f t="shared" si="94"/>
        <v>-</v>
      </c>
      <c r="U235" s="29">
        <f t="shared" si="95"/>
        <v>0</v>
      </c>
      <c r="V235" s="29">
        <f t="shared" si="96"/>
        <v>0</v>
      </c>
      <c r="W235" s="29">
        <f t="shared" si="97"/>
        <v>0</v>
      </c>
      <c r="X235" s="29">
        <f t="shared" si="98"/>
        <v>0</v>
      </c>
      <c r="Y235" s="29">
        <f t="shared" si="99"/>
        <v>0</v>
      </c>
      <c r="Z235" s="194">
        <f t="shared" si="100"/>
        <v>0</v>
      </c>
    </row>
    <row r="236" spans="1:26" s="80" customFormat="1" x14ac:dyDescent="0.2">
      <c r="A236" s="82">
        <v>219</v>
      </c>
      <c r="B236" s="168" t="str">
        <f>'Revenue Data'!B227</f>
        <v>DUS</v>
      </c>
      <c r="C236" s="71">
        <f t="shared" si="103"/>
        <v>3.7640449438202259E-2</v>
      </c>
      <c r="D236" s="71">
        <f t="shared" si="103"/>
        <v>0.16235955056179779</v>
      </c>
      <c r="E236" s="71">
        <f t="shared" si="103"/>
        <v>8.9887640449438228E-3</v>
      </c>
      <c r="F236" s="71">
        <f t="shared" si="103"/>
        <v>0.2882022471910114</v>
      </c>
      <c r="G236" s="71">
        <f t="shared" si="103"/>
        <v>0.50280898876404467</v>
      </c>
      <c r="H236" s="205">
        <f>IFERROR(VLOOKUP(B236,'Forecast Cnx @ Dest. Airport'!$B$5:$R$175,17,FALSE),0)</f>
        <v>0</v>
      </c>
      <c r="I236" s="29">
        <f t="shared" si="88"/>
        <v>0</v>
      </c>
      <c r="J236" s="29">
        <f t="shared" si="89"/>
        <v>0</v>
      </c>
      <c r="K236" s="29">
        <f t="shared" si="90"/>
        <v>0</v>
      </c>
      <c r="L236" s="29">
        <f t="shared" si="91"/>
        <v>0</v>
      </c>
      <c r="M236" s="29">
        <f t="shared" si="92"/>
        <v>0</v>
      </c>
      <c r="N236" s="194">
        <f t="shared" si="93"/>
        <v>0</v>
      </c>
      <c r="O236" s="64">
        <f t="shared" si="104"/>
        <v>2941.2742850765312</v>
      </c>
      <c r="P236" s="64">
        <f t="shared" si="104"/>
        <v>3015.7488008202181</v>
      </c>
      <c r="Q236" s="64">
        <f t="shared" si="104"/>
        <v>1703.5991666666673</v>
      </c>
      <c r="R236" s="64">
        <f t="shared" si="104"/>
        <v>829.90572695655214</v>
      </c>
      <c r="S236" s="64">
        <f t="shared" si="104"/>
        <v>365.03871365702383</v>
      </c>
      <c r="T236" s="206" t="str">
        <f t="shared" si="94"/>
        <v>-</v>
      </c>
      <c r="U236" s="29">
        <f t="shared" si="95"/>
        <v>0</v>
      </c>
      <c r="V236" s="29">
        <f t="shared" si="96"/>
        <v>0</v>
      </c>
      <c r="W236" s="29">
        <f t="shared" si="97"/>
        <v>0</v>
      </c>
      <c r="X236" s="29">
        <f t="shared" si="98"/>
        <v>0</v>
      </c>
      <c r="Y236" s="29">
        <f t="shared" si="99"/>
        <v>0</v>
      </c>
      <c r="Z236" s="194">
        <f t="shared" si="100"/>
        <v>0</v>
      </c>
    </row>
    <row r="237" spans="1:26" s="80" customFormat="1" x14ac:dyDescent="0.2">
      <c r="A237" s="82">
        <v>220</v>
      </c>
      <c r="B237" s="168" t="str">
        <f>'Revenue Data'!B228</f>
        <v>DVO</v>
      </c>
      <c r="C237" s="71">
        <f t="shared" si="103"/>
        <v>0</v>
      </c>
      <c r="D237" s="71">
        <f t="shared" si="103"/>
        <v>0</v>
      </c>
      <c r="E237" s="71">
        <f t="shared" si="103"/>
        <v>0.10000000000000002</v>
      </c>
      <c r="F237" s="71">
        <f t="shared" si="103"/>
        <v>0</v>
      </c>
      <c r="G237" s="71">
        <f t="shared" si="103"/>
        <v>0.9</v>
      </c>
      <c r="H237" s="205">
        <f>IFERROR(VLOOKUP(B237,'Forecast Cnx @ Dest. Airport'!$B$5:$R$175,17,FALSE),0)</f>
        <v>0</v>
      </c>
      <c r="I237" s="29">
        <f t="shared" si="88"/>
        <v>0</v>
      </c>
      <c r="J237" s="29">
        <f t="shared" si="89"/>
        <v>0</v>
      </c>
      <c r="K237" s="29">
        <f t="shared" si="90"/>
        <v>0</v>
      </c>
      <c r="L237" s="29">
        <f t="shared" si="91"/>
        <v>0</v>
      </c>
      <c r="M237" s="29">
        <f t="shared" si="92"/>
        <v>0</v>
      </c>
      <c r="N237" s="194">
        <f t="shared" si="93"/>
        <v>0</v>
      </c>
      <c r="O237" s="64">
        <f t="shared" si="104"/>
        <v>2104.560104166666</v>
      </c>
      <c r="P237" s="64">
        <f t="shared" si="104"/>
        <v>3680.7637730263141</v>
      </c>
      <c r="Q237" s="64">
        <f t="shared" si="104"/>
        <v>1539.8400000000001</v>
      </c>
      <c r="R237" s="64">
        <f t="shared" si="104"/>
        <v>1085.0679187939713</v>
      </c>
      <c r="S237" s="64">
        <f t="shared" si="104"/>
        <v>474.32041650972087</v>
      </c>
      <c r="T237" s="206" t="str">
        <f t="shared" si="94"/>
        <v>-</v>
      </c>
      <c r="U237" s="29">
        <f t="shared" si="95"/>
        <v>0</v>
      </c>
      <c r="V237" s="29">
        <f t="shared" si="96"/>
        <v>0</v>
      </c>
      <c r="W237" s="29">
        <f t="shared" si="97"/>
        <v>0</v>
      </c>
      <c r="X237" s="29">
        <f t="shared" si="98"/>
        <v>0</v>
      </c>
      <c r="Y237" s="29">
        <f t="shared" si="99"/>
        <v>0</v>
      </c>
      <c r="Z237" s="194">
        <f t="shared" si="100"/>
        <v>0</v>
      </c>
    </row>
    <row r="238" spans="1:26" s="80" customFormat="1" x14ac:dyDescent="0.2">
      <c r="A238" s="168">
        <v>221</v>
      </c>
      <c r="B238" s="168" t="str">
        <f>'Revenue Data'!B229</f>
        <v>DXB</v>
      </c>
      <c r="C238" s="71">
        <f t="shared" ref="C238:G247" si="105">IFERROR(VLOOKUP($B238,FromChicagoFareList,C$8,FALSE),"-")</f>
        <v>2.9783393501805019E-2</v>
      </c>
      <c r="D238" s="71">
        <f t="shared" si="105"/>
        <v>7.0397111913357319E-2</v>
      </c>
      <c r="E238" s="71">
        <f t="shared" si="105"/>
        <v>1.2635379061371826E-2</v>
      </c>
      <c r="F238" s="71">
        <f t="shared" si="105"/>
        <v>0.18772563176895282</v>
      </c>
      <c r="G238" s="71">
        <f t="shared" si="105"/>
        <v>0.69945848375451303</v>
      </c>
      <c r="H238" s="205">
        <f>IFERROR(VLOOKUP(B238,'Forecast Cnx @ Dest. Airport'!$B$5:$R$175,17,FALSE),0)</f>
        <v>0</v>
      </c>
      <c r="I238" s="29">
        <f t="shared" si="88"/>
        <v>0</v>
      </c>
      <c r="J238" s="29">
        <f t="shared" si="89"/>
        <v>0</v>
      </c>
      <c r="K238" s="29">
        <f t="shared" si="90"/>
        <v>0</v>
      </c>
      <c r="L238" s="29">
        <f t="shared" si="91"/>
        <v>0</v>
      </c>
      <c r="M238" s="29">
        <f t="shared" si="92"/>
        <v>0</v>
      </c>
      <c r="N238" s="194">
        <f t="shared" si="93"/>
        <v>0</v>
      </c>
      <c r="O238" s="64">
        <f t="shared" ref="O238:S247" si="106">IFERROR(VLOOKUP($B238,FromChicagoFareList,O$8,FALSE),"-")</f>
        <v>2042.9171428571431</v>
      </c>
      <c r="P238" s="64">
        <f t="shared" si="106"/>
        <v>4472.76376838138</v>
      </c>
      <c r="Q238" s="64">
        <f t="shared" si="106"/>
        <v>3123.3435000000004</v>
      </c>
      <c r="R238" s="64">
        <f t="shared" si="106"/>
        <v>1586.2780734883415</v>
      </c>
      <c r="S238" s="64">
        <f t="shared" si="106"/>
        <v>558.34620172771554</v>
      </c>
      <c r="T238" s="206" t="str">
        <f t="shared" si="94"/>
        <v>-</v>
      </c>
      <c r="U238" s="29">
        <f t="shared" si="95"/>
        <v>0</v>
      </c>
      <c r="V238" s="29">
        <f t="shared" si="96"/>
        <v>0</v>
      </c>
      <c r="W238" s="29">
        <f t="shared" si="97"/>
        <v>0</v>
      </c>
      <c r="X238" s="29">
        <f t="shared" si="98"/>
        <v>0</v>
      </c>
      <c r="Y238" s="29">
        <f t="shared" si="99"/>
        <v>0</v>
      </c>
      <c r="Z238" s="194">
        <f t="shared" si="100"/>
        <v>0</v>
      </c>
    </row>
    <row r="239" spans="1:26" s="80" customFormat="1" x14ac:dyDescent="0.2">
      <c r="A239" s="82">
        <v>222</v>
      </c>
      <c r="B239" s="168" t="str">
        <f>'Revenue Data'!B230</f>
        <v>DYU</v>
      </c>
      <c r="C239" s="71">
        <f t="shared" si="105"/>
        <v>0</v>
      </c>
      <c r="D239" s="71">
        <f t="shared" si="105"/>
        <v>0.05</v>
      </c>
      <c r="E239" s="71">
        <f t="shared" si="105"/>
        <v>0</v>
      </c>
      <c r="F239" s="71">
        <f t="shared" si="105"/>
        <v>0.45</v>
      </c>
      <c r="G239" s="71">
        <f t="shared" si="105"/>
        <v>0.5</v>
      </c>
      <c r="H239" s="205">
        <f>IFERROR(VLOOKUP(B239,'Forecast Cnx @ Dest. Airport'!$B$5:$R$175,17,FALSE),0)</f>
        <v>0</v>
      </c>
      <c r="I239" s="29">
        <f t="shared" si="88"/>
        <v>0</v>
      </c>
      <c r="J239" s="29">
        <f t="shared" si="89"/>
        <v>0</v>
      </c>
      <c r="K239" s="29">
        <f t="shared" si="90"/>
        <v>0</v>
      </c>
      <c r="L239" s="29">
        <f t="shared" si="91"/>
        <v>0</v>
      </c>
      <c r="M239" s="29">
        <f t="shared" si="92"/>
        <v>0</v>
      </c>
      <c r="N239" s="194">
        <f t="shared" si="93"/>
        <v>0</v>
      </c>
      <c r="O239" s="64">
        <f t="shared" si="106"/>
        <v>0</v>
      </c>
      <c r="P239" s="64">
        <f t="shared" si="106"/>
        <v>5466.6666666666697</v>
      </c>
      <c r="Q239" s="64">
        <f t="shared" si="106"/>
        <v>0</v>
      </c>
      <c r="R239" s="64">
        <f t="shared" si="106"/>
        <v>0</v>
      </c>
      <c r="S239" s="64">
        <f t="shared" si="106"/>
        <v>1002</v>
      </c>
      <c r="T239" s="206" t="str">
        <f t="shared" si="94"/>
        <v>-</v>
      </c>
      <c r="U239" s="29">
        <f t="shared" si="95"/>
        <v>0</v>
      </c>
      <c r="V239" s="29">
        <f t="shared" si="96"/>
        <v>0</v>
      </c>
      <c r="W239" s="29">
        <f t="shared" si="97"/>
        <v>0</v>
      </c>
      <c r="X239" s="29">
        <f t="shared" si="98"/>
        <v>0</v>
      </c>
      <c r="Y239" s="29">
        <f t="shared" si="99"/>
        <v>0</v>
      </c>
      <c r="Z239" s="194">
        <f t="shared" si="100"/>
        <v>0</v>
      </c>
    </row>
    <row r="240" spans="1:26" s="80" customFormat="1" x14ac:dyDescent="0.2">
      <c r="A240" s="82">
        <v>223</v>
      </c>
      <c r="B240" s="168" t="str">
        <f>'Revenue Data'!B231</f>
        <v>EAP</v>
      </c>
      <c r="C240" s="71">
        <f t="shared" si="105"/>
        <v>0.13200000000000006</v>
      </c>
      <c r="D240" s="71">
        <f t="shared" si="105"/>
        <v>0.22</v>
      </c>
      <c r="E240" s="71">
        <f t="shared" si="105"/>
        <v>8.0000000000000019E-3</v>
      </c>
      <c r="F240" s="71">
        <f t="shared" si="105"/>
        <v>0.24</v>
      </c>
      <c r="G240" s="71">
        <f t="shared" si="105"/>
        <v>0.4</v>
      </c>
      <c r="H240" s="205">
        <f>IFERROR(VLOOKUP(B240,'Forecast Cnx @ Dest. Airport'!$B$5:$R$175,17,FALSE),0)</f>
        <v>0</v>
      </c>
      <c r="I240" s="29">
        <f t="shared" si="88"/>
        <v>0</v>
      </c>
      <c r="J240" s="29">
        <f t="shared" si="89"/>
        <v>0</v>
      </c>
      <c r="K240" s="29">
        <f t="shared" si="90"/>
        <v>0</v>
      </c>
      <c r="L240" s="29">
        <f t="shared" si="91"/>
        <v>0</v>
      </c>
      <c r="M240" s="29">
        <f t="shared" si="92"/>
        <v>0</v>
      </c>
      <c r="N240" s="194">
        <f t="shared" si="93"/>
        <v>0</v>
      </c>
      <c r="O240" s="64">
        <f t="shared" si="106"/>
        <v>1241.4589225589227</v>
      </c>
      <c r="P240" s="64">
        <f t="shared" si="106"/>
        <v>2614.3961133156972</v>
      </c>
      <c r="Q240" s="64">
        <f t="shared" si="106"/>
        <v>977.7600000000001</v>
      </c>
      <c r="R240" s="64">
        <f t="shared" si="106"/>
        <v>1923.4969684443527</v>
      </c>
      <c r="S240" s="64">
        <f t="shared" si="106"/>
        <v>488.80751580319338</v>
      </c>
      <c r="T240" s="206" t="str">
        <f t="shared" si="94"/>
        <v>-</v>
      </c>
      <c r="U240" s="29">
        <f t="shared" si="95"/>
        <v>0</v>
      </c>
      <c r="V240" s="29">
        <f t="shared" si="96"/>
        <v>0</v>
      </c>
      <c r="W240" s="29">
        <f t="shared" si="97"/>
        <v>0</v>
      </c>
      <c r="X240" s="29">
        <f t="shared" si="98"/>
        <v>0</v>
      </c>
      <c r="Y240" s="29">
        <f t="shared" si="99"/>
        <v>0</v>
      </c>
      <c r="Z240" s="194">
        <f t="shared" si="100"/>
        <v>0</v>
      </c>
    </row>
    <row r="241" spans="1:26" s="80" customFormat="1" x14ac:dyDescent="0.2">
      <c r="A241" s="82">
        <v>224</v>
      </c>
      <c r="B241" s="168" t="str">
        <f>'Revenue Data'!B232</f>
        <v>EAS</v>
      </c>
      <c r="C241" s="71">
        <f t="shared" si="105"/>
        <v>0</v>
      </c>
      <c r="D241" s="71">
        <f t="shared" si="105"/>
        <v>0</v>
      </c>
      <c r="E241" s="71">
        <f t="shared" si="105"/>
        <v>0</v>
      </c>
      <c r="F241" s="71">
        <f t="shared" si="105"/>
        <v>0.18181818181818182</v>
      </c>
      <c r="G241" s="71">
        <f t="shared" si="105"/>
        <v>0.81818181818181823</v>
      </c>
      <c r="H241" s="205">
        <f>IFERROR(VLOOKUP(B241,'Forecast Cnx @ Dest. Airport'!$B$5:$R$175,17,FALSE),0)</f>
        <v>0</v>
      </c>
      <c r="I241" s="29">
        <f t="shared" si="88"/>
        <v>0</v>
      </c>
      <c r="J241" s="29">
        <f t="shared" si="89"/>
        <v>0</v>
      </c>
      <c r="K241" s="29">
        <f t="shared" si="90"/>
        <v>0</v>
      </c>
      <c r="L241" s="29">
        <f t="shared" si="91"/>
        <v>0</v>
      </c>
      <c r="M241" s="29">
        <f t="shared" si="92"/>
        <v>0</v>
      </c>
      <c r="N241" s="194">
        <f t="shared" si="93"/>
        <v>0</v>
      </c>
      <c r="O241" s="64">
        <f t="shared" si="106"/>
        <v>1577.8969800457098</v>
      </c>
      <c r="P241" s="64">
        <f t="shared" si="106"/>
        <v>3009.2377410317081</v>
      </c>
      <c r="Q241" s="64">
        <f t="shared" si="106"/>
        <v>2042.8507142857147</v>
      </c>
      <c r="R241" s="64">
        <f t="shared" si="106"/>
        <v>1018.9167046552494</v>
      </c>
      <c r="S241" s="64">
        <f t="shared" si="106"/>
        <v>339.57307026682514</v>
      </c>
      <c r="T241" s="206" t="str">
        <f t="shared" si="94"/>
        <v>-</v>
      </c>
      <c r="U241" s="29">
        <f t="shared" si="95"/>
        <v>0</v>
      </c>
      <c r="V241" s="29">
        <f t="shared" si="96"/>
        <v>0</v>
      </c>
      <c r="W241" s="29">
        <f t="shared" si="97"/>
        <v>0</v>
      </c>
      <c r="X241" s="29">
        <f t="shared" si="98"/>
        <v>0</v>
      </c>
      <c r="Y241" s="29">
        <f t="shared" si="99"/>
        <v>0</v>
      </c>
      <c r="Z241" s="194">
        <f t="shared" si="100"/>
        <v>0</v>
      </c>
    </row>
    <row r="242" spans="1:26" s="80" customFormat="1" x14ac:dyDescent="0.2">
      <c r="A242" s="168">
        <v>225</v>
      </c>
      <c r="B242" s="168" t="str">
        <f>'Revenue Data'!B233</f>
        <v>EBB</v>
      </c>
      <c r="C242" s="71">
        <f t="shared" si="105"/>
        <v>3.2608695652173912E-2</v>
      </c>
      <c r="D242" s="71">
        <f t="shared" si="105"/>
        <v>1.0869565217391304E-2</v>
      </c>
      <c r="E242" s="71">
        <f t="shared" si="105"/>
        <v>2.1739130434782608E-2</v>
      </c>
      <c r="F242" s="71">
        <f t="shared" si="105"/>
        <v>5.9782608695652176E-2</v>
      </c>
      <c r="G242" s="71">
        <f t="shared" si="105"/>
        <v>0.875</v>
      </c>
      <c r="H242" s="205">
        <f>IFERROR(VLOOKUP(B242,'Forecast Cnx @ Dest. Airport'!$B$5:$R$175,17,FALSE),0)</f>
        <v>0</v>
      </c>
      <c r="I242" s="29">
        <f t="shared" si="88"/>
        <v>0</v>
      </c>
      <c r="J242" s="29">
        <f t="shared" si="89"/>
        <v>0</v>
      </c>
      <c r="K242" s="29">
        <f t="shared" si="90"/>
        <v>0</v>
      </c>
      <c r="L242" s="29">
        <f t="shared" si="91"/>
        <v>0</v>
      </c>
      <c r="M242" s="29">
        <f t="shared" si="92"/>
        <v>0</v>
      </c>
      <c r="N242" s="194">
        <f t="shared" si="93"/>
        <v>0</v>
      </c>
      <c r="O242" s="64">
        <f t="shared" si="106"/>
        <v>0</v>
      </c>
      <c r="P242" s="64">
        <f t="shared" si="106"/>
        <v>1880</v>
      </c>
      <c r="Q242" s="64">
        <f t="shared" si="106"/>
        <v>0</v>
      </c>
      <c r="R242" s="64">
        <f t="shared" si="106"/>
        <v>1187.6607142857142</v>
      </c>
      <c r="S242" s="64">
        <f t="shared" si="106"/>
        <v>662.42902974696892</v>
      </c>
      <c r="T242" s="206" t="str">
        <f t="shared" si="94"/>
        <v>-</v>
      </c>
      <c r="U242" s="29">
        <f t="shared" si="95"/>
        <v>0</v>
      </c>
      <c r="V242" s="29">
        <f t="shared" si="96"/>
        <v>0</v>
      </c>
      <c r="W242" s="29">
        <f t="shared" si="97"/>
        <v>0</v>
      </c>
      <c r="X242" s="29">
        <f t="shared" si="98"/>
        <v>0</v>
      </c>
      <c r="Y242" s="29">
        <f t="shared" si="99"/>
        <v>0</v>
      </c>
      <c r="Z242" s="194">
        <f t="shared" si="100"/>
        <v>0</v>
      </c>
    </row>
    <row r="243" spans="1:26" s="80" customFormat="1" x14ac:dyDescent="0.2">
      <c r="A243" s="82">
        <v>226</v>
      </c>
      <c r="B243" s="168" t="str">
        <f>'Revenue Data'!B234</f>
        <v>EBL</v>
      </c>
      <c r="C243" s="71">
        <f t="shared" si="105"/>
        <v>0.48351648351648346</v>
      </c>
      <c r="D243" s="71">
        <f t="shared" si="105"/>
        <v>3.2967032967032968E-2</v>
      </c>
      <c r="E243" s="71">
        <f t="shared" si="105"/>
        <v>3.2967032967032968E-2</v>
      </c>
      <c r="F243" s="71">
        <f t="shared" si="105"/>
        <v>3.2967032967032968E-2</v>
      </c>
      <c r="G243" s="71">
        <f t="shared" si="105"/>
        <v>0.41758241758241754</v>
      </c>
      <c r="H243" s="205">
        <f>IFERROR(VLOOKUP(B243,'Forecast Cnx @ Dest. Airport'!$B$5:$R$175,17,FALSE),0)</f>
        <v>0</v>
      </c>
      <c r="I243" s="29">
        <f t="shared" si="88"/>
        <v>0</v>
      </c>
      <c r="J243" s="29">
        <f t="shared" si="89"/>
        <v>0</v>
      </c>
      <c r="K243" s="29">
        <f t="shared" si="90"/>
        <v>0</v>
      </c>
      <c r="L243" s="29">
        <f t="shared" si="91"/>
        <v>0</v>
      </c>
      <c r="M243" s="29">
        <f t="shared" si="92"/>
        <v>0</v>
      </c>
      <c r="N243" s="194">
        <f t="shared" si="93"/>
        <v>0</v>
      </c>
      <c r="O243" s="64">
        <f t="shared" si="106"/>
        <v>554.03109217171743</v>
      </c>
      <c r="P243" s="64">
        <f t="shared" si="106"/>
        <v>1058</v>
      </c>
      <c r="Q243" s="64">
        <f t="shared" si="106"/>
        <v>0</v>
      </c>
      <c r="R243" s="64">
        <f t="shared" si="106"/>
        <v>593.24</v>
      </c>
      <c r="S243" s="64">
        <f t="shared" si="106"/>
        <v>739.59363541666676</v>
      </c>
      <c r="T243" s="206" t="str">
        <f t="shared" si="94"/>
        <v>-</v>
      </c>
      <c r="U243" s="29">
        <f t="shared" si="95"/>
        <v>0</v>
      </c>
      <c r="V243" s="29">
        <f t="shared" si="96"/>
        <v>0</v>
      </c>
      <c r="W243" s="29">
        <f t="shared" si="97"/>
        <v>0</v>
      </c>
      <c r="X243" s="29">
        <f t="shared" si="98"/>
        <v>0</v>
      </c>
      <c r="Y243" s="29">
        <f t="shared" si="99"/>
        <v>0</v>
      </c>
      <c r="Z243" s="194">
        <f t="shared" si="100"/>
        <v>0</v>
      </c>
    </row>
    <row r="244" spans="1:26" s="80" customFormat="1" x14ac:dyDescent="0.2">
      <c r="A244" s="82">
        <v>227</v>
      </c>
      <c r="B244" s="168" t="str">
        <f>'Revenue Data'!B235</f>
        <v>ECN</v>
      </c>
      <c r="C244" s="71">
        <f t="shared" si="105"/>
        <v>0</v>
      </c>
      <c r="D244" s="71">
        <f t="shared" si="105"/>
        <v>0</v>
      </c>
      <c r="E244" s="71">
        <f t="shared" si="105"/>
        <v>0</v>
      </c>
      <c r="F244" s="71">
        <f t="shared" si="105"/>
        <v>0.2857142857142857</v>
      </c>
      <c r="G244" s="71">
        <f t="shared" si="105"/>
        <v>0.7142857142857143</v>
      </c>
      <c r="H244" s="205">
        <f>IFERROR(VLOOKUP(B244,'Forecast Cnx @ Dest. Airport'!$B$5:$R$175,17,FALSE),0)</f>
        <v>0</v>
      </c>
      <c r="I244" s="29">
        <f t="shared" si="88"/>
        <v>0</v>
      </c>
      <c r="J244" s="29">
        <f t="shared" si="89"/>
        <v>0</v>
      </c>
      <c r="K244" s="29">
        <f t="shared" si="90"/>
        <v>0</v>
      </c>
      <c r="L244" s="29">
        <f t="shared" si="91"/>
        <v>0</v>
      </c>
      <c r="M244" s="29">
        <f t="shared" si="92"/>
        <v>0</v>
      </c>
      <c r="N244" s="194">
        <f t="shared" si="93"/>
        <v>0</v>
      </c>
      <c r="O244" s="64">
        <f t="shared" si="106"/>
        <v>0</v>
      </c>
      <c r="P244" s="64">
        <f t="shared" si="106"/>
        <v>0</v>
      </c>
      <c r="Q244" s="64">
        <f t="shared" si="106"/>
        <v>0</v>
      </c>
      <c r="R244" s="64">
        <f t="shared" si="106"/>
        <v>357.19000000000005</v>
      </c>
      <c r="S244" s="64">
        <f t="shared" si="106"/>
        <v>348.48000000000008</v>
      </c>
      <c r="T244" s="206" t="str">
        <f t="shared" si="94"/>
        <v>-</v>
      </c>
      <c r="U244" s="29">
        <f t="shared" si="95"/>
        <v>0</v>
      </c>
      <c r="V244" s="29">
        <f t="shared" si="96"/>
        <v>0</v>
      </c>
      <c r="W244" s="29">
        <f t="shared" si="97"/>
        <v>0</v>
      </c>
      <c r="X244" s="29">
        <f t="shared" si="98"/>
        <v>0</v>
      </c>
      <c r="Y244" s="29">
        <f t="shared" si="99"/>
        <v>0</v>
      </c>
      <c r="Z244" s="194">
        <f t="shared" si="100"/>
        <v>0</v>
      </c>
    </row>
    <row r="245" spans="1:26" s="80" customFormat="1" x14ac:dyDescent="0.2">
      <c r="A245" s="82">
        <v>228</v>
      </c>
      <c r="B245" s="168" t="str">
        <f>'Revenue Data'!B236</f>
        <v>EDI</v>
      </c>
      <c r="C245" s="71">
        <f t="shared" si="105"/>
        <v>0.11522633744855972</v>
      </c>
      <c r="D245" s="71">
        <f t="shared" si="105"/>
        <v>0.13168724279835395</v>
      </c>
      <c r="E245" s="71">
        <f t="shared" si="105"/>
        <v>1.4403292181069963E-2</v>
      </c>
      <c r="F245" s="71">
        <f t="shared" si="105"/>
        <v>0.1893004115226338</v>
      </c>
      <c r="G245" s="71">
        <f t="shared" si="105"/>
        <v>0.5493827160493826</v>
      </c>
      <c r="H245" s="205">
        <f>IFERROR(VLOOKUP(B245,'Forecast Cnx @ Dest. Airport'!$B$5:$R$175,17,FALSE),0)</f>
        <v>0</v>
      </c>
      <c r="I245" s="29">
        <f t="shared" si="88"/>
        <v>0</v>
      </c>
      <c r="J245" s="29">
        <f t="shared" si="89"/>
        <v>0</v>
      </c>
      <c r="K245" s="29">
        <f t="shared" si="90"/>
        <v>0</v>
      </c>
      <c r="L245" s="29">
        <f t="shared" si="91"/>
        <v>0</v>
      </c>
      <c r="M245" s="29">
        <f t="shared" si="92"/>
        <v>0</v>
      </c>
      <c r="N245" s="194">
        <f t="shared" si="93"/>
        <v>0</v>
      </c>
      <c r="O245" s="64">
        <f t="shared" si="106"/>
        <v>685.77920833333326</v>
      </c>
      <c r="P245" s="64">
        <f t="shared" si="106"/>
        <v>3258.3846381922672</v>
      </c>
      <c r="Q245" s="64">
        <f t="shared" si="106"/>
        <v>914.12</v>
      </c>
      <c r="R245" s="64">
        <f t="shared" si="106"/>
        <v>825.01595314489441</v>
      </c>
      <c r="S245" s="64">
        <f t="shared" si="106"/>
        <v>363.06439097824273</v>
      </c>
      <c r="T245" s="206" t="str">
        <f t="shared" si="94"/>
        <v>-</v>
      </c>
      <c r="U245" s="29">
        <f t="shared" si="95"/>
        <v>0</v>
      </c>
      <c r="V245" s="29">
        <f t="shared" si="96"/>
        <v>0</v>
      </c>
      <c r="W245" s="29">
        <f t="shared" si="97"/>
        <v>0</v>
      </c>
      <c r="X245" s="29">
        <f t="shared" si="98"/>
        <v>0</v>
      </c>
      <c r="Y245" s="29">
        <f t="shared" si="99"/>
        <v>0</v>
      </c>
      <c r="Z245" s="194">
        <f t="shared" si="100"/>
        <v>0</v>
      </c>
    </row>
    <row r="246" spans="1:26" s="80" customFormat="1" x14ac:dyDescent="0.2">
      <c r="A246" s="168">
        <v>229</v>
      </c>
      <c r="B246" s="168" t="str">
        <f>'Revenue Data'!B237</f>
        <v>EIS</v>
      </c>
      <c r="C246" s="71">
        <f t="shared" si="105"/>
        <v>2.777777777777778E-2</v>
      </c>
      <c r="D246" s="71">
        <f t="shared" si="105"/>
        <v>2.0833333333333332E-2</v>
      </c>
      <c r="E246" s="71">
        <f t="shared" si="105"/>
        <v>2.0833333333333332E-2</v>
      </c>
      <c r="F246" s="71">
        <f t="shared" si="105"/>
        <v>0.1388888888888889</v>
      </c>
      <c r="G246" s="71">
        <f t="shared" si="105"/>
        <v>0.79166666666666663</v>
      </c>
      <c r="H246" s="205">
        <f>IFERROR(VLOOKUP(B246,'Forecast Cnx @ Dest. Airport'!$B$5:$R$175,17,FALSE),0)</f>
        <v>0</v>
      </c>
      <c r="I246" s="29">
        <f t="shared" si="88"/>
        <v>0</v>
      </c>
      <c r="J246" s="29">
        <f t="shared" si="89"/>
        <v>0</v>
      </c>
      <c r="K246" s="29">
        <f t="shared" si="90"/>
        <v>0</v>
      </c>
      <c r="L246" s="29">
        <f t="shared" si="91"/>
        <v>0</v>
      </c>
      <c r="M246" s="29">
        <f t="shared" si="92"/>
        <v>0</v>
      </c>
      <c r="N246" s="194">
        <f t="shared" si="93"/>
        <v>0</v>
      </c>
      <c r="O246" s="64">
        <f t="shared" si="106"/>
        <v>0</v>
      </c>
      <c r="P246" s="64">
        <f t="shared" si="106"/>
        <v>736.99999999999989</v>
      </c>
      <c r="Q246" s="64">
        <f t="shared" si="106"/>
        <v>540.5</v>
      </c>
      <c r="R246" s="64">
        <f t="shared" si="106"/>
        <v>482.86333333333346</v>
      </c>
      <c r="S246" s="64">
        <f t="shared" si="106"/>
        <v>321.40918179539551</v>
      </c>
      <c r="T246" s="206" t="str">
        <f t="shared" si="94"/>
        <v>-</v>
      </c>
      <c r="U246" s="29">
        <f t="shared" si="95"/>
        <v>0</v>
      </c>
      <c r="V246" s="29">
        <f t="shared" si="96"/>
        <v>0</v>
      </c>
      <c r="W246" s="29">
        <f t="shared" si="97"/>
        <v>0</v>
      </c>
      <c r="X246" s="29">
        <f t="shared" si="98"/>
        <v>0</v>
      </c>
      <c r="Y246" s="29">
        <f t="shared" si="99"/>
        <v>0</v>
      </c>
      <c r="Z246" s="194">
        <f t="shared" si="100"/>
        <v>0</v>
      </c>
    </row>
    <row r="247" spans="1:26" s="80" customFormat="1" x14ac:dyDescent="0.2">
      <c r="A247" s="82">
        <v>230</v>
      </c>
      <c r="B247" s="168" t="str">
        <f>'Revenue Data'!B238</f>
        <v>ELH</v>
      </c>
      <c r="C247" s="71">
        <f t="shared" si="105"/>
        <v>0</v>
      </c>
      <c r="D247" s="71">
        <f t="shared" si="105"/>
        <v>0</v>
      </c>
      <c r="E247" s="71">
        <f t="shared" si="105"/>
        <v>0</v>
      </c>
      <c r="F247" s="71">
        <f t="shared" si="105"/>
        <v>0.375</v>
      </c>
      <c r="G247" s="71">
        <f t="shared" si="105"/>
        <v>0.625</v>
      </c>
      <c r="H247" s="205">
        <f>IFERROR(VLOOKUP(B247,'Forecast Cnx @ Dest. Airport'!$B$5:$R$175,17,FALSE),0)</f>
        <v>0</v>
      </c>
      <c r="I247" s="29">
        <f t="shared" si="88"/>
        <v>0</v>
      </c>
      <c r="J247" s="29">
        <f t="shared" si="89"/>
        <v>0</v>
      </c>
      <c r="K247" s="29">
        <f t="shared" si="90"/>
        <v>0</v>
      </c>
      <c r="L247" s="29">
        <f t="shared" si="91"/>
        <v>0</v>
      </c>
      <c r="M247" s="29">
        <f t="shared" si="92"/>
        <v>0</v>
      </c>
      <c r="N247" s="194">
        <f t="shared" si="93"/>
        <v>0</v>
      </c>
      <c r="O247" s="64">
        <f t="shared" si="106"/>
        <v>378.90807339449537</v>
      </c>
      <c r="P247" s="64">
        <f t="shared" si="106"/>
        <v>0</v>
      </c>
      <c r="Q247" s="64">
        <f t="shared" si="106"/>
        <v>372.00710722204605</v>
      </c>
      <c r="R247" s="64">
        <f t="shared" si="106"/>
        <v>250.07</v>
      </c>
      <c r="S247" s="64">
        <f t="shared" si="106"/>
        <v>285.14100000000002</v>
      </c>
      <c r="T247" s="206" t="str">
        <f t="shared" si="94"/>
        <v>-</v>
      </c>
      <c r="U247" s="29">
        <f t="shared" si="95"/>
        <v>0</v>
      </c>
      <c r="V247" s="29">
        <f t="shared" si="96"/>
        <v>0</v>
      </c>
      <c r="W247" s="29">
        <f t="shared" si="97"/>
        <v>0</v>
      </c>
      <c r="X247" s="29">
        <f t="shared" si="98"/>
        <v>0</v>
      </c>
      <c r="Y247" s="29">
        <f t="shared" si="99"/>
        <v>0</v>
      </c>
      <c r="Z247" s="194">
        <f t="shared" si="100"/>
        <v>0</v>
      </c>
    </row>
    <row r="248" spans="1:26" s="80" customFormat="1" x14ac:dyDescent="0.2">
      <c r="A248" s="82">
        <v>231</v>
      </c>
      <c r="B248" s="168" t="str">
        <f>'Revenue Data'!B239</f>
        <v>ELQ</v>
      </c>
      <c r="C248" s="71">
        <f t="shared" ref="C248:G257" si="107">IFERROR(VLOOKUP($B248,FromChicagoFareList,C$8,FALSE),"-")</f>
        <v>0</v>
      </c>
      <c r="D248" s="71">
        <f t="shared" si="107"/>
        <v>0</v>
      </c>
      <c r="E248" s="71">
        <f t="shared" si="107"/>
        <v>0</v>
      </c>
      <c r="F248" s="71">
        <f t="shared" si="107"/>
        <v>0</v>
      </c>
      <c r="G248" s="71">
        <f t="shared" si="107"/>
        <v>1</v>
      </c>
      <c r="H248" s="205">
        <f>IFERROR(VLOOKUP(B248,'Forecast Cnx @ Dest. Airport'!$B$5:$R$175,17,FALSE),0)</f>
        <v>0</v>
      </c>
      <c r="I248" s="29">
        <f t="shared" si="88"/>
        <v>0</v>
      </c>
      <c r="J248" s="29">
        <f t="shared" si="89"/>
        <v>0</v>
      </c>
      <c r="K248" s="29">
        <f t="shared" si="90"/>
        <v>0</v>
      </c>
      <c r="L248" s="29">
        <f t="shared" si="91"/>
        <v>0</v>
      </c>
      <c r="M248" s="29">
        <f t="shared" si="92"/>
        <v>0</v>
      </c>
      <c r="N248" s="194">
        <f t="shared" si="93"/>
        <v>0</v>
      </c>
      <c r="O248" s="64">
        <f t="shared" ref="O248:S257" si="108">IFERROR(VLOOKUP($B248,FromChicagoFareList,O$8,FALSE),"-")</f>
        <v>5904.0080952380958</v>
      </c>
      <c r="P248" s="64">
        <f t="shared" si="108"/>
        <v>3279.7439948253659</v>
      </c>
      <c r="Q248" s="64">
        <f t="shared" si="108"/>
        <v>1804.1</v>
      </c>
      <c r="R248" s="64">
        <f t="shared" si="108"/>
        <v>1375.919755963849</v>
      </c>
      <c r="S248" s="64">
        <f t="shared" si="108"/>
        <v>556.82387223783837</v>
      </c>
      <c r="T248" s="206" t="str">
        <f t="shared" si="94"/>
        <v>-</v>
      </c>
      <c r="U248" s="29">
        <f t="shared" si="95"/>
        <v>0</v>
      </c>
      <c r="V248" s="29">
        <f t="shared" si="96"/>
        <v>0</v>
      </c>
      <c r="W248" s="29">
        <f t="shared" si="97"/>
        <v>0</v>
      </c>
      <c r="X248" s="29">
        <f t="shared" si="98"/>
        <v>0</v>
      </c>
      <c r="Y248" s="29">
        <f t="shared" si="99"/>
        <v>0</v>
      </c>
      <c r="Z248" s="194">
        <f t="shared" si="100"/>
        <v>0</v>
      </c>
    </row>
    <row r="249" spans="1:26" s="80" customFormat="1" x14ac:dyDescent="0.2">
      <c r="A249" s="82">
        <v>232</v>
      </c>
      <c r="B249" s="168" t="str">
        <f>'Revenue Data'!B240</f>
        <v>ELS</v>
      </c>
      <c r="C249" s="71">
        <f t="shared" si="107"/>
        <v>0</v>
      </c>
      <c r="D249" s="71">
        <f t="shared" si="107"/>
        <v>0</v>
      </c>
      <c r="E249" s="71">
        <f t="shared" si="107"/>
        <v>0</v>
      </c>
      <c r="F249" s="71">
        <f t="shared" si="107"/>
        <v>0.5</v>
      </c>
      <c r="G249" s="71">
        <f t="shared" si="107"/>
        <v>0.5</v>
      </c>
      <c r="H249" s="205">
        <f>IFERROR(VLOOKUP(B249,'Forecast Cnx @ Dest. Airport'!$B$5:$R$175,17,FALSE),0)</f>
        <v>0</v>
      </c>
      <c r="I249" s="29">
        <f t="shared" si="88"/>
        <v>0</v>
      </c>
      <c r="J249" s="29">
        <f t="shared" si="89"/>
        <v>0</v>
      </c>
      <c r="K249" s="29">
        <f t="shared" si="90"/>
        <v>0</v>
      </c>
      <c r="L249" s="29">
        <f t="shared" si="91"/>
        <v>0</v>
      </c>
      <c r="M249" s="29">
        <f t="shared" si="92"/>
        <v>0</v>
      </c>
      <c r="N249" s="194">
        <f t="shared" si="93"/>
        <v>0</v>
      </c>
      <c r="O249" s="64">
        <f t="shared" si="108"/>
        <v>473.9592415117383</v>
      </c>
      <c r="P249" s="64">
        <f t="shared" si="108"/>
        <v>4626.9801238496639</v>
      </c>
      <c r="Q249" s="64">
        <f t="shared" si="108"/>
        <v>2439.5246527777772</v>
      </c>
      <c r="R249" s="64">
        <f t="shared" si="108"/>
        <v>611.55571428571398</v>
      </c>
      <c r="S249" s="64">
        <f t="shared" si="108"/>
        <v>593.36055408845834</v>
      </c>
      <c r="T249" s="206" t="str">
        <f t="shared" si="94"/>
        <v>-</v>
      </c>
      <c r="U249" s="29">
        <f t="shared" si="95"/>
        <v>0</v>
      </c>
      <c r="V249" s="29">
        <f t="shared" si="96"/>
        <v>0</v>
      </c>
      <c r="W249" s="29">
        <f t="shared" si="97"/>
        <v>0</v>
      </c>
      <c r="X249" s="29">
        <f t="shared" si="98"/>
        <v>0</v>
      </c>
      <c r="Y249" s="29">
        <f t="shared" si="99"/>
        <v>0</v>
      </c>
      <c r="Z249" s="194">
        <f t="shared" si="100"/>
        <v>0</v>
      </c>
    </row>
    <row r="250" spans="1:26" s="80" customFormat="1" x14ac:dyDescent="0.2">
      <c r="A250" s="168">
        <v>233</v>
      </c>
      <c r="B250" s="168" t="str">
        <f>'Revenue Data'!B241</f>
        <v>ERZ</v>
      </c>
      <c r="C250" s="71">
        <f t="shared" si="107"/>
        <v>0</v>
      </c>
      <c r="D250" s="71">
        <f t="shared" si="107"/>
        <v>0</v>
      </c>
      <c r="E250" s="71">
        <f t="shared" si="107"/>
        <v>0</v>
      </c>
      <c r="F250" s="71">
        <f t="shared" si="107"/>
        <v>0.25</v>
      </c>
      <c r="G250" s="71">
        <f t="shared" si="107"/>
        <v>0.75000000000000011</v>
      </c>
      <c r="H250" s="205">
        <f>IFERROR(VLOOKUP(B250,'Forecast Cnx @ Dest. Airport'!$B$5:$R$175,17,FALSE),0)</f>
        <v>0</v>
      </c>
      <c r="I250" s="29">
        <f t="shared" si="88"/>
        <v>0</v>
      </c>
      <c r="J250" s="29">
        <f t="shared" si="89"/>
        <v>0</v>
      </c>
      <c r="K250" s="29">
        <f t="shared" si="90"/>
        <v>0</v>
      </c>
      <c r="L250" s="29">
        <f t="shared" si="91"/>
        <v>0</v>
      </c>
      <c r="M250" s="29">
        <f t="shared" si="92"/>
        <v>0</v>
      </c>
      <c r="N250" s="194">
        <f t="shared" si="93"/>
        <v>0</v>
      </c>
      <c r="O250" s="64">
        <f t="shared" si="108"/>
        <v>273.05581548537282</v>
      </c>
      <c r="P250" s="64">
        <f t="shared" si="108"/>
        <v>2918.1202279487316</v>
      </c>
      <c r="Q250" s="64">
        <f t="shared" si="108"/>
        <v>1011.4965826330518</v>
      </c>
      <c r="R250" s="64">
        <f t="shared" si="108"/>
        <v>758.1008045386277</v>
      </c>
      <c r="S250" s="64">
        <f t="shared" si="108"/>
        <v>366.83775742241971</v>
      </c>
      <c r="T250" s="206" t="str">
        <f t="shared" si="94"/>
        <v>-</v>
      </c>
      <c r="U250" s="29">
        <f t="shared" si="95"/>
        <v>0</v>
      </c>
      <c r="V250" s="29">
        <f t="shared" si="96"/>
        <v>0</v>
      </c>
      <c r="W250" s="29">
        <f t="shared" si="97"/>
        <v>0</v>
      </c>
      <c r="X250" s="29">
        <f t="shared" si="98"/>
        <v>0</v>
      </c>
      <c r="Y250" s="29">
        <f t="shared" si="99"/>
        <v>0</v>
      </c>
      <c r="Z250" s="194">
        <f t="shared" si="100"/>
        <v>0</v>
      </c>
    </row>
    <row r="251" spans="1:26" s="80" customFormat="1" x14ac:dyDescent="0.2">
      <c r="A251" s="82">
        <v>234</v>
      </c>
      <c r="B251" s="168" t="str">
        <f>'Revenue Data'!B242</f>
        <v>ETH</v>
      </c>
      <c r="C251" s="71">
        <f t="shared" si="107"/>
        <v>0</v>
      </c>
      <c r="D251" s="71">
        <f t="shared" si="107"/>
        <v>0</v>
      </c>
      <c r="E251" s="71">
        <f t="shared" si="107"/>
        <v>0</v>
      </c>
      <c r="F251" s="71">
        <f t="shared" si="107"/>
        <v>0</v>
      </c>
      <c r="G251" s="71">
        <f t="shared" si="107"/>
        <v>1</v>
      </c>
      <c r="H251" s="205">
        <f>IFERROR(VLOOKUP(B251,'Forecast Cnx @ Dest. Airport'!$B$5:$R$175,17,FALSE),0)</f>
        <v>0</v>
      </c>
      <c r="I251" s="29">
        <f t="shared" si="88"/>
        <v>0</v>
      </c>
      <c r="J251" s="29">
        <f t="shared" si="89"/>
        <v>0</v>
      </c>
      <c r="K251" s="29">
        <f t="shared" si="90"/>
        <v>0</v>
      </c>
      <c r="L251" s="29">
        <f t="shared" si="91"/>
        <v>0</v>
      </c>
      <c r="M251" s="29">
        <f t="shared" si="92"/>
        <v>0</v>
      </c>
      <c r="N251" s="194">
        <f t="shared" si="93"/>
        <v>0</v>
      </c>
      <c r="O251" s="64">
        <f t="shared" si="108"/>
        <v>381.96332684790332</v>
      </c>
      <c r="P251" s="64">
        <f t="shared" si="108"/>
        <v>2470.9745251087088</v>
      </c>
      <c r="Q251" s="64">
        <f t="shared" si="108"/>
        <v>1636.6080645161292</v>
      </c>
      <c r="R251" s="64">
        <f t="shared" si="108"/>
        <v>698.37890167920557</v>
      </c>
      <c r="S251" s="64">
        <f t="shared" si="108"/>
        <v>524.68065561157255</v>
      </c>
      <c r="T251" s="206" t="str">
        <f t="shared" si="94"/>
        <v>-</v>
      </c>
      <c r="U251" s="29">
        <f t="shared" si="95"/>
        <v>0</v>
      </c>
      <c r="V251" s="29">
        <f t="shared" si="96"/>
        <v>0</v>
      </c>
      <c r="W251" s="29">
        <f t="shared" si="97"/>
        <v>0</v>
      </c>
      <c r="X251" s="29">
        <f t="shared" si="98"/>
        <v>0</v>
      </c>
      <c r="Y251" s="29">
        <f t="shared" si="99"/>
        <v>0</v>
      </c>
      <c r="Z251" s="194">
        <f t="shared" si="100"/>
        <v>0</v>
      </c>
    </row>
    <row r="252" spans="1:26" s="80" customFormat="1" x14ac:dyDescent="0.2">
      <c r="A252" s="82">
        <v>235</v>
      </c>
      <c r="B252" s="168" t="str">
        <f>'Revenue Data'!B243</f>
        <v>EVN</v>
      </c>
      <c r="C252" s="71">
        <f t="shared" si="107"/>
        <v>0</v>
      </c>
      <c r="D252" s="71">
        <f t="shared" si="107"/>
        <v>0</v>
      </c>
      <c r="E252" s="71">
        <f t="shared" si="107"/>
        <v>0</v>
      </c>
      <c r="F252" s="71">
        <f t="shared" si="107"/>
        <v>0.51999999999999991</v>
      </c>
      <c r="G252" s="71">
        <f t="shared" si="107"/>
        <v>0.48000000000000004</v>
      </c>
      <c r="H252" s="205">
        <f>IFERROR(VLOOKUP(B252,'Forecast Cnx @ Dest. Airport'!$B$5:$R$175,17,FALSE),0)</f>
        <v>0</v>
      </c>
      <c r="I252" s="29">
        <f t="shared" si="88"/>
        <v>0</v>
      </c>
      <c r="J252" s="29">
        <f t="shared" si="89"/>
        <v>0</v>
      </c>
      <c r="K252" s="29">
        <f t="shared" si="90"/>
        <v>0</v>
      </c>
      <c r="L252" s="29">
        <f t="shared" si="91"/>
        <v>0</v>
      </c>
      <c r="M252" s="29">
        <f t="shared" si="92"/>
        <v>0</v>
      </c>
      <c r="N252" s="194">
        <f t="shared" si="93"/>
        <v>0</v>
      </c>
      <c r="O252" s="64">
        <f t="shared" si="108"/>
        <v>0</v>
      </c>
      <c r="P252" s="64">
        <f t="shared" si="108"/>
        <v>0</v>
      </c>
      <c r="Q252" s="64">
        <f t="shared" si="108"/>
        <v>0</v>
      </c>
      <c r="R252" s="64">
        <f t="shared" si="108"/>
        <v>0</v>
      </c>
      <c r="S252" s="64">
        <f t="shared" si="108"/>
        <v>0</v>
      </c>
      <c r="T252" s="206" t="str">
        <f t="shared" si="94"/>
        <v>-</v>
      </c>
      <c r="U252" s="29">
        <f t="shared" si="95"/>
        <v>0</v>
      </c>
      <c r="V252" s="29">
        <f t="shared" si="96"/>
        <v>0</v>
      </c>
      <c r="W252" s="29">
        <f t="shared" si="97"/>
        <v>0</v>
      </c>
      <c r="X252" s="29">
        <f t="shared" si="98"/>
        <v>0</v>
      </c>
      <c r="Y252" s="29">
        <f t="shared" si="99"/>
        <v>0</v>
      </c>
      <c r="Z252" s="194">
        <f t="shared" si="100"/>
        <v>0</v>
      </c>
    </row>
    <row r="253" spans="1:26" s="80" customFormat="1" x14ac:dyDescent="0.2">
      <c r="A253" s="82">
        <v>236</v>
      </c>
      <c r="B253" s="168" t="str">
        <f>'Revenue Data'!B244</f>
        <v>EXT</v>
      </c>
      <c r="C253" s="71">
        <f t="shared" si="107"/>
        <v>0</v>
      </c>
      <c r="D253" s="71">
        <f t="shared" si="107"/>
        <v>1</v>
      </c>
      <c r="E253" s="71">
        <f t="shared" si="107"/>
        <v>0</v>
      </c>
      <c r="F253" s="71">
        <f t="shared" si="107"/>
        <v>0</v>
      </c>
      <c r="G253" s="71">
        <f t="shared" si="107"/>
        <v>0</v>
      </c>
      <c r="H253" s="205">
        <f>IFERROR(VLOOKUP(B253,'Forecast Cnx @ Dest. Airport'!$B$5:$R$175,17,FALSE),0)</f>
        <v>0</v>
      </c>
      <c r="I253" s="29">
        <f t="shared" si="88"/>
        <v>0</v>
      </c>
      <c r="J253" s="29">
        <f t="shared" si="89"/>
        <v>0</v>
      </c>
      <c r="K253" s="29">
        <f t="shared" si="90"/>
        <v>0</v>
      </c>
      <c r="L253" s="29">
        <f t="shared" si="91"/>
        <v>0</v>
      </c>
      <c r="M253" s="29">
        <f t="shared" si="92"/>
        <v>0</v>
      </c>
      <c r="N253" s="194">
        <f t="shared" si="93"/>
        <v>0</v>
      </c>
      <c r="O253" s="64">
        <f t="shared" si="108"/>
        <v>3033.473161229113</v>
      </c>
      <c r="P253" s="64">
        <f t="shared" si="108"/>
        <v>2991.713931130485</v>
      </c>
      <c r="Q253" s="64">
        <f t="shared" si="108"/>
        <v>1080.3992954434091</v>
      </c>
      <c r="R253" s="64">
        <f t="shared" si="108"/>
        <v>1351.9069772890648</v>
      </c>
      <c r="S253" s="64">
        <f t="shared" si="108"/>
        <v>324.45041315762165</v>
      </c>
      <c r="T253" s="206" t="str">
        <f t="shared" si="94"/>
        <v>-</v>
      </c>
      <c r="U253" s="29">
        <f t="shared" si="95"/>
        <v>0</v>
      </c>
      <c r="V253" s="29">
        <f t="shared" si="96"/>
        <v>0</v>
      </c>
      <c r="W253" s="29">
        <f t="shared" si="97"/>
        <v>0</v>
      </c>
      <c r="X253" s="29">
        <f t="shared" si="98"/>
        <v>0</v>
      </c>
      <c r="Y253" s="29">
        <f t="shared" si="99"/>
        <v>0</v>
      </c>
      <c r="Z253" s="194">
        <f t="shared" si="100"/>
        <v>0</v>
      </c>
    </row>
    <row r="254" spans="1:26" s="80" customFormat="1" x14ac:dyDescent="0.2">
      <c r="A254" s="168">
        <v>237</v>
      </c>
      <c r="B254" s="168" t="str">
        <f>'Revenue Data'!B245</f>
        <v>EZS</v>
      </c>
      <c r="C254" s="71">
        <f t="shared" si="107"/>
        <v>0</v>
      </c>
      <c r="D254" s="71">
        <f t="shared" si="107"/>
        <v>0</v>
      </c>
      <c r="E254" s="71">
        <f t="shared" si="107"/>
        <v>0</v>
      </c>
      <c r="F254" s="71">
        <f t="shared" si="107"/>
        <v>0</v>
      </c>
      <c r="G254" s="71">
        <f t="shared" si="107"/>
        <v>1</v>
      </c>
      <c r="H254" s="205">
        <f>IFERROR(VLOOKUP(B254,'Forecast Cnx @ Dest. Airport'!$B$5:$R$175,17,FALSE),0)</f>
        <v>0</v>
      </c>
      <c r="I254" s="29">
        <f t="shared" si="88"/>
        <v>0</v>
      </c>
      <c r="J254" s="29">
        <f t="shared" si="89"/>
        <v>0</v>
      </c>
      <c r="K254" s="29">
        <f t="shared" si="90"/>
        <v>0</v>
      </c>
      <c r="L254" s="29">
        <f t="shared" si="91"/>
        <v>0</v>
      </c>
      <c r="M254" s="29">
        <f t="shared" si="92"/>
        <v>0</v>
      </c>
      <c r="N254" s="194">
        <f t="shared" si="93"/>
        <v>0</v>
      </c>
      <c r="O254" s="64">
        <f t="shared" si="108"/>
        <v>273.05581548537282</v>
      </c>
      <c r="P254" s="64">
        <f t="shared" si="108"/>
        <v>2918.1202279487316</v>
      </c>
      <c r="Q254" s="64">
        <f t="shared" si="108"/>
        <v>1011.4965826330518</v>
      </c>
      <c r="R254" s="64">
        <f t="shared" si="108"/>
        <v>758.1008045386277</v>
      </c>
      <c r="S254" s="64">
        <f t="shared" si="108"/>
        <v>366.83775742241971</v>
      </c>
      <c r="T254" s="206" t="str">
        <f t="shared" si="94"/>
        <v>-</v>
      </c>
      <c r="U254" s="29">
        <f t="shared" si="95"/>
        <v>0</v>
      </c>
      <c r="V254" s="29">
        <f t="shared" si="96"/>
        <v>0</v>
      </c>
      <c r="W254" s="29">
        <f t="shared" si="97"/>
        <v>0</v>
      </c>
      <c r="X254" s="29">
        <f t="shared" si="98"/>
        <v>0</v>
      </c>
      <c r="Y254" s="29">
        <f t="shared" si="99"/>
        <v>0</v>
      </c>
      <c r="Z254" s="194">
        <f t="shared" si="100"/>
        <v>0</v>
      </c>
    </row>
    <row r="255" spans="1:26" s="80" customFormat="1" x14ac:dyDescent="0.2">
      <c r="A255" s="82">
        <v>238</v>
      </c>
      <c r="B255" s="168" t="str">
        <f>'Revenue Data'!B246</f>
        <v>FAO</v>
      </c>
      <c r="C255" s="71">
        <f t="shared" si="107"/>
        <v>0.25</v>
      </c>
      <c r="D255" s="71">
        <f t="shared" si="107"/>
        <v>0</v>
      </c>
      <c r="E255" s="71">
        <f t="shared" si="107"/>
        <v>0</v>
      </c>
      <c r="F255" s="71">
        <f t="shared" si="107"/>
        <v>0.5</v>
      </c>
      <c r="G255" s="71">
        <f t="shared" si="107"/>
        <v>0.25</v>
      </c>
      <c r="H255" s="205">
        <f>IFERROR(VLOOKUP(B255,'Forecast Cnx @ Dest. Airport'!$B$5:$R$175,17,FALSE),0)</f>
        <v>0</v>
      </c>
      <c r="I255" s="29">
        <f t="shared" si="88"/>
        <v>0</v>
      </c>
      <c r="J255" s="29">
        <f t="shared" si="89"/>
        <v>0</v>
      </c>
      <c r="K255" s="29">
        <f t="shared" si="90"/>
        <v>0</v>
      </c>
      <c r="L255" s="29">
        <f t="shared" si="91"/>
        <v>0</v>
      </c>
      <c r="M255" s="29">
        <f t="shared" si="92"/>
        <v>0</v>
      </c>
      <c r="N255" s="194">
        <f t="shared" si="93"/>
        <v>0</v>
      </c>
      <c r="O255" s="64">
        <f t="shared" si="108"/>
        <v>739.41577777777798</v>
      </c>
      <c r="P255" s="64">
        <f t="shared" si="108"/>
        <v>2402.5896722689067</v>
      </c>
      <c r="Q255" s="64">
        <f t="shared" si="108"/>
        <v>1066.3100000000002</v>
      </c>
      <c r="R255" s="64">
        <f t="shared" si="108"/>
        <v>952.42233311111136</v>
      </c>
      <c r="S255" s="64">
        <f t="shared" si="108"/>
        <v>321.37774868148381</v>
      </c>
      <c r="T255" s="206" t="str">
        <f t="shared" si="94"/>
        <v>-</v>
      </c>
      <c r="U255" s="29">
        <f t="shared" si="95"/>
        <v>0</v>
      </c>
      <c r="V255" s="29">
        <f t="shared" si="96"/>
        <v>0</v>
      </c>
      <c r="W255" s="29">
        <f t="shared" si="97"/>
        <v>0</v>
      </c>
      <c r="X255" s="29">
        <f t="shared" si="98"/>
        <v>0</v>
      </c>
      <c r="Y255" s="29">
        <f t="shared" si="99"/>
        <v>0</v>
      </c>
      <c r="Z255" s="194">
        <f t="shared" si="100"/>
        <v>0</v>
      </c>
    </row>
    <row r="256" spans="1:26" s="80" customFormat="1" x14ac:dyDescent="0.2">
      <c r="A256" s="82">
        <v>239</v>
      </c>
      <c r="B256" s="168" t="str">
        <f>'Revenue Data'!B247</f>
        <v>FBM</v>
      </c>
      <c r="C256" s="71">
        <f t="shared" si="107"/>
        <v>0</v>
      </c>
      <c r="D256" s="71">
        <f t="shared" si="107"/>
        <v>0</v>
      </c>
      <c r="E256" s="71">
        <f t="shared" si="107"/>
        <v>0</v>
      </c>
      <c r="F256" s="71">
        <f t="shared" si="107"/>
        <v>0</v>
      </c>
      <c r="G256" s="71">
        <f t="shared" si="107"/>
        <v>1</v>
      </c>
      <c r="H256" s="205">
        <f>IFERROR(VLOOKUP(B256,'Forecast Cnx @ Dest. Airport'!$B$5:$R$175,17,FALSE),0)</f>
        <v>0</v>
      </c>
      <c r="I256" s="29">
        <f t="shared" si="88"/>
        <v>0</v>
      </c>
      <c r="J256" s="29">
        <f t="shared" si="89"/>
        <v>0</v>
      </c>
      <c r="K256" s="29">
        <f t="shared" si="90"/>
        <v>0</v>
      </c>
      <c r="L256" s="29">
        <f t="shared" si="91"/>
        <v>0</v>
      </c>
      <c r="M256" s="29">
        <f t="shared" si="92"/>
        <v>0</v>
      </c>
      <c r="N256" s="194">
        <f t="shared" si="93"/>
        <v>0</v>
      </c>
      <c r="O256" s="64">
        <f t="shared" si="108"/>
        <v>0</v>
      </c>
      <c r="P256" s="64">
        <f t="shared" si="108"/>
        <v>0</v>
      </c>
      <c r="Q256" s="64">
        <f t="shared" si="108"/>
        <v>0</v>
      </c>
      <c r="R256" s="64">
        <f t="shared" si="108"/>
        <v>1254.74</v>
      </c>
      <c r="S256" s="64">
        <f t="shared" si="108"/>
        <v>698.45498619737702</v>
      </c>
      <c r="T256" s="206" t="str">
        <f t="shared" si="94"/>
        <v>-</v>
      </c>
      <c r="U256" s="29">
        <f t="shared" si="95"/>
        <v>0</v>
      </c>
      <c r="V256" s="29">
        <f t="shared" si="96"/>
        <v>0</v>
      </c>
      <c r="W256" s="29">
        <f t="shared" si="97"/>
        <v>0</v>
      </c>
      <c r="X256" s="29">
        <f t="shared" si="98"/>
        <v>0</v>
      </c>
      <c r="Y256" s="29">
        <f t="shared" si="99"/>
        <v>0</v>
      </c>
      <c r="Z256" s="194">
        <f t="shared" si="100"/>
        <v>0</v>
      </c>
    </row>
    <row r="257" spans="1:26" s="80" customFormat="1" x14ac:dyDescent="0.2">
      <c r="A257" s="82">
        <v>240</v>
      </c>
      <c r="B257" s="168" t="str">
        <f>'Revenue Data'!B248</f>
        <v>FDE</v>
      </c>
      <c r="C257" s="71">
        <f t="shared" si="107"/>
        <v>0</v>
      </c>
      <c r="D257" s="71">
        <f t="shared" si="107"/>
        <v>0</v>
      </c>
      <c r="E257" s="71">
        <f t="shared" si="107"/>
        <v>0</v>
      </c>
      <c r="F257" s="71">
        <f t="shared" si="107"/>
        <v>0</v>
      </c>
      <c r="G257" s="71">
        <f t="shared" si="107"/>
        <v>1</v>
      </c>
      <c r="H257" s="205">
        <f>IFERROR(VLOOKUP(B257,'Forecast Cnx @ Dest. Airport'!$B$5:$R$175,17,FALSE),0)</f>
        <v>0</v>
      </c>
      <c r="I257" s="29">
        <f t="shared" si="88"/>
        <v>0</v>
      </c>
      <c r="J257" s="29">
        <f t="shared" si="89"/>
        <v>0</v>
      </c>
      <c r="K257" s="29">
        <f t="shared" si="90"/>
        <v>0</v>
      </c>
      <c r="L257" s="29">
        <f t="shared" si="91"/>
        <v>0</v>
      </c>
      <c r="M257" s="29">
        <f t="shared" si="92"/>
        <v>0</v>
      </c>
      <c r="N257" s="194">
        <f t="shared" si="93"/>
        <v>0</v>
      </c>
      <c r="O257" s="64">
        <f t="shared" si="108"/>
        <v>108.97866666666664</v>
      </c>
      <c r="P257" s="64">
        <f t="shared" si="108"/>
        <v>2643.3275833333332</v>
      </c>
      <c r="Q257" s="64">
        <f t="shared" si="108"/>
        <v>2359.0699999999997</v>
      </c>
      <c r="R257" s="64">
        <f t="shared" si="108"/>
        <v>1356.1383014755197</v>
      </c>
      <c r="S257" s="64">
        <f t="shared" si="108"/>
        <v>313.07539840338211</v>
      </c>
      <c r="T257" s="206" t="str">
        <f t="shared" si="94"/>
        <v>-</v>
      </c>
      <c r="U257" s="29">
        <f t="shared" si="95"/>
        <v>0</v>
      </c>
      <c r="V257" s="29">
        <f t="shared" si="96"/>
        <v>0</v>
      </c>
      <c r="W257" s="29">
        <f t="shared" si="97"/>
        <v>0</v>
      </c>
      <c r="X257" s="29">
        <f t="shared" si="98"/>
        <v>0</v>
      </c>
      <c r="Y257" s="29">
        <f t="shared" si="99"/>
        <v>0</v>
      </c>
      <c r="Z257" s="194">
        <f t="shared" si="100"/>
        <v>0</v>
      </c>
    </row>
    <row r="258" spans="1:26" s="80" customFormat="1" x14ac:dyDescent="0.2">
      <c r="A258" s="168">
        <v>241</v>
      </c>
      <c r="B258" s="168" t="str">
        <f>'Revenue Data'!B249</f>
        <v>FDF</v>
      </c>
      <c r="C258" s="71">
        <f t="shared" ref="C258:G267" si="109">IFERROR(VLOOKUP($B258,FromChicagoFareList,C$8,FALSE),"-")</f>
        <v>0.2</v>
      </c>
      <c r="D258" s="71">
        <f t="shared" si="109"/>
        <v>0</v>
      </c>
      <c r="E258" s="71">
        <f t="shared" si="109"/>
        <v>0.2</v>
      </c>
      <c r="F258" s="71">
        <f t="shared" si="109"/>
        <v>0.2</v>
      </c>
      <c r="G258" s="71">
        <f t="shared" si="109"/>
        <v>0.4</v>
      </c>
      <c r="H258" s="205">
        <f>IFERROR(VLOOKUP(B258,'Forecast Cnx @ Dest. Airport'!$B$5:$R$175,17,FALSE),0)</f>
        <v>0</v>
      </c>
      <c r="I258" s="29">
        <f t="shared" si="88"/>
        <v>0</v>
      </c>
      <c r="J258" s="29">
        <f t="shared" si="89"/>
        <v>0</v>
      </c>
      <c r="K258" s="29">
        <f t="shared" si="90"/>
        <v>0</v>
      </c>
      <c r="L258" s="29">
        <f t="shared" si="91"/>
        <v>0</v>
      </c>
      <c r="M258" s="29">
        <f t="shared" si="92"/>
        <v>0</v>
      </c>
      <c r="N258" s="194">
        <f t="shared" si="93"/>
        <v>0</v>
      </c>
      <c r="O258" s="64">
        <f t="shared" ref="O258:S267" si="110">IFERROR(VLOOKUP($B258,FromChicagoFareList,O$8,FALSE),"-")</f>
        <v>0</v>
      </c>
      <c r="P258" s="64">
        <f t="shared" si="110"/>
        <v>0</v>
      </c>
      <c r="Q258" s="64">
        <f t="shared" si="110"/>
        <v>0</v>
      </c>
      <c r="R258" s="64">
        <f t="shared" si="110"/>
        <v>401.09</v>
      </c>
      <c r="S258" s="64">
        <f t="shared" si="110"/>
        <v>368.41500000000002</v>
      </c>
      <c r="T258" s="206" t="str">
        <f t="shared" si="94"/>
        <v>-</v>
      </c>
      <c r="U258" s="29">
        <f t="shared" si="95"/>
        <v>0</v>
      </c>
      <c r="V258" s="29">
        <f t="shared" si="96"/>
        <v>0</v>
      </c>
      <c r="W258" s="29">
        <f t="shared" si="97"/>
        <v>0</v>
      </c>
      <c r="X258" s="29">
        <f t="shared" si="98"/>
        <v>0</v>
      </c>
      <c r="Y258" s="29">
        <f t="shared" si="99"/>
        <v>0</v>
      </c>
      <c r="Z258" s="194">
        <f t="shared" si="100"/>
        <v>0</v>
      </c>
    </row>
    <row r="259" spans="1:26" s="80" customFormat="1" x14ac:dyDescent="0.2">
      <c r="A259" s="82">
        <v>242</v>
      </c>
      <c r="B259" s="168" t="str">
        <f>'Revenue Data'!B250</f>
        <v>FDH</v>
      </c>
      <c r="C259" s="71">
        <f t="shared" si="109"/>
        <v>2.1276595744680851E-2</v>
      </c>
      <c r="D259" s="71">
        <f t="shared" si="109"/>
        <v>0.10638297872340427</v>
      </c>
      <c r="E259" s="71">
        <f t="shared" si="109"/>
        <v>0</v>
      </c>
      <c r="F259" s="71">
        <f t="shared" si="109"/>
        <v>0.10638297872340427</v>
      </c>
      <c r="G259" s="71">
        <f t="shared" si="109"/>
        <v>0.76595744680851063</v>
      </c>
      <c r="H259" s="205">
        <f>IFERROR(VLOOKUP(B259,'Forecast Cnx @ Dest. Airport'!$B$5:$R$175,17,FALSE),0)</f>
        <v>0</v>
      </c>
      <c r="I259" s="29">
        <f t="shared" si="88"/>
        <v>0</v>
      </c>
      <c r="J259" s="29">
        <f t="shared" si="89"/>
        <v>0</v>
      </c>
      <c r="K259" s="29">
        <f t="shared" si="90"/>
        <v>0</v>
      </c>
      <c r="L259" s="29">
        <f t="shared" si="91"/>
        <v>0</v>
      </c>
      <c r="M259" s="29">
        <f t="shared" si="92"/>
        <v>0</v>
      </c>
      <c r="N259" s="194">
        <f t="shared" si="93"/>
        <v>0</v>
      </c>
      <c r="O259" s="64">
        <f t="shared" si="110"/>
        <v>2364.4236263910029</v>
      </c>
      <c r="P259" s="64">
        <f t="shared" si="110"/>
        <v>3091.3928712904467</v>
      </c>
      <c r="Q259" s="64">
        <f t="shared" si="110"/>
        <v>1481.6388581697045</v>
      </c>
      <c r="R259" s="64">
        <f t="shared" si="110"/>
        <v>397.11</v>
      </c>
      <c r="S259" s="64">
        <f t="shared" si="110"/>
        <v>184.99250000000004</v>
      </c>
      <c r="T259" s="206" t="str">
        <f t="shared" si="94"/>
        <v>-</v>
      </c>
      <c r="U259" s="29">
        <f t="shared" si="95"/>
        <v>0</v>
      </c>
      <c r="V259" s="29">
        <f t="shared" si="96"/>
        <v>0</v>
      </c>
      <c r="W259" s="29">
        <f t="shared" si="97"/>
        <v>0</v>
      </c>
      <c r="X259" s="29">
        <f t="shared" si="98"/>
        <v>0</v>
      </c>
      <c r="Y259" s="29">
        <f t="shared" si="99"/>
        <v>0</v>
      </c>
      <c r="Z259" s="194">
        <f t="shared" si="100"/>
        <v>0</v>
      </c>
    </row>
    <row r="260" spans="1:26" s="80" customFormat="1" x14ac:dyDescent="0.2">
      <c r="A260" s="82">
        <v>243</v>
      </c>
      <c r="B260" s="168" t="str">
        <f>'Revenue Data'!B251</f>
        <v>FIH</v>
      </c>
      <c r="C260" s="71">
        <f t="shared" si="109"/>
        <v>0</v>
      </c>
      <c r="D260" s="71">
        <f t="shared" si="109"/>
        <v>0</v>
      </c>
      <c r="E260" s="71">
        <f t="shared" si="109"/>
        <v>0</v>
      </c>
      <c r="F260" s="71">
        <f t="shared" si="109"/>
        <v>0.10476190476190478</v>
      </c>
      <c r="G260" s="71">
        <f t="shared" si="109"/>
        <v>0.89523809523809528</v>
      </c>
      <c r="H260" s="205">
        <f>IFERROR(VLOOKUP(B260,'Forecast Cnx @ Dest. Airport'!$B$5:$R$175,17,FALSE),0)</f>
        <v>0</v>
      </c>
      <c r="I260" s="29">
        <f t="shared" si="88"/>
        <v>0</v>
      </c>
      <c r="J260" s="29">
        <f t="shared" si="89"/>
        <v>0</v>
      </c>
      <c r="K260" s="29">
        <f t="shared" si="90"/>
        <v>0</v>
      </c>
      <c r="L260" s="29">
        <f t="shared" si="91"/>
        <v>0</v>
      </c>
      <c r="M260" s="29">
        <f t="shared" si="92"/>
        <v>0</v>
      </c>
      <c r="N260" s="194">
        <f t="shared" si="93"/>
        <v>0</v>
      </c>
      <c r="O260" s="64">
        <f t="shared" si="110"/>
        <v>0</v>
      </c>
      <c r="P260" s="64">
        <f t="shared" si="110"/>
        <v>0</v>
      </c>
      <c r="Q260" s="64">
        <f t="shared" si="110"/>
        <v>0</v>
      </c>
      <c r="R260" s="64">
        <f t="shared" si="110"/>
        <v>1254.74</v>
      </c>
      <c r="S260" s="64">
        <f t="shared" si="110"/>
        <v>698.45498619737702</v>
      </c>
      <c r="T260" s="206" t="str">
        <f t="shared" si="94"/>
        <v>-</v>
      </c>
      <c r="U260" s="29">
        <f t="shared" si="95"/>
        <v>0</v>
      </c>
      <c r="V260" s="29">
        <f t="shared" si="96"/>
        <v>0</v>
      </c>
      <c r="W260" s="29">
        <f t="shared" si="97"/>
        <v>0</v>
      </c>
      <c r="X260" s="29">
        <f t="shared" si="98"/>
        <v>0</v>
      </c>
      <c r="Y260" s="29">
        <f t="shared" si="99"/>
        <v>0</v>
      </c>
      <c r="Z260" s="194">
        <f t="shared" si="100"/>
        <v>0</v>
      </c>
    </row>
    <row r="261" spans="1:26" s="80" customFormat="1" x14ac:dyDescent="0.2">
      <c r="A261" s="82">
        <v>244</v>
      </c>
      <c r="B261" s="168" t="str">
        <f>'Revenue Data'!B252</f>
        <v>FLN</v>
      </c>
      <c r="C261" s="71">
        <f t="shared" si="109"/>
        <v>0</v>
      </c>
      <c r="D261" s="71">
        <f t="shared" si="109"/>
        <v>7.2727272727272738E-2</v>
      </c>
      <c r="E261" s="71">
        <f t="shared" si="109"/>
        <v>0</v>
      </c>
      <c r="F261" s="71">
        <f t="shared" si="109"/>
        <v>0.18181818181818182</v>
      </c>
      <c r="G261" s="71">
        <f t="shared" si="109"/>
        <v>0.74545454545454537</v>
      </c>
      <c r="H261" s="205">
        <f>IFERROR(VLOOKUP(B261,'Forecast Cnx @ Dest. Airport'!$B$5:$R$175,17,FALSE),0)</f>
        <v>0</v>
      </c>
      <c r="I261" s="29">
        <f t="shared" si="88"/>
        <v>0</v>
      </c>
      <c r="J261" s="29">
        <f t="shared" si="89"/>
        <v>0</v>
      </c>
      <c r="K261" s="29">
        <f t="shared" si="90"/>
        <v>0</v>
      </c>
      <c r="L261" s="29">
        <f t="shared" si="91"/>
        <v>0</v>
      </c>
      <c r="M261" s="29">
        <f t="shared" si="92"/>
        <v>0</v>
      </c>
      <c r="N261" s="194">
        <f t="shared" si="93"/>
        <v>0</v>
      </c>
      <c r="O261" s="64">
        <f t="shared" si="110"/>
        <v>4877.18300441886</v>
      </c>
      <c r="P261" s="64">
        <f t="shared" si="110"/>
        <v>3913.2942950383235</v>
      </c>
      <c r="Q261" s="64">
        <f t="shared" si="110"/>
        <v>2079.9913113553125</v>
      </c>
      <c r="R261" s="64">
        <f t="shared" si="110"/>
        <v>746.98214285714289</v>
      </c>
      <c r="S261" s="64">
        <f t="shared" si="110"/>
        <v>709.27479591836743</v>
      </c>
      <c r="T261" s="206" t="str">
        <f t="shared" si="94"/>
        <v>-</v>
      </c>
      <c r="U261" s="29">
        <f t="shared" si="95"/>
        <v>0</v>
      </c>
      <c r="V261" s="29">
        <f t="shared" si="96"/>
        <v>0</v>
      </c>
      <c r="W261" s="29">
        <f t="shared" si="97"/>
        <v>0</v>
      </c>
      <c r="X261" s="29">
        <f t="shared" si="98"/>
        <v>0</v>
      </c>
      <c r="Y261" s="29">
        <f t="shared" si="99"/>
        <v>0</v>
      </c>
      <c r="Z261" s="194">
        <f t="shared" si="100"/>
        <v>0</v>
      </c>
    </row>
    <row r="262" spans="1:26" s="80" customFormat="1" x14ac:dyDescent="0.2">
      <c r="A262" s="168">
        <v>245</v>
      </c>
      <c r="B262" s="168" t="str">
        <f>'Revenue Data'!B253</f>
        <v>FLR</v>
      </c>
      <c r="C262" s="71">
        <f t="shared" si="109"/>
        <v>0.11603375527426159</v>
      </c>
      <c r="D262" s="71">
        <f t="shared" si="109"/>
        <v>4.6413502109704637E-2</v>
      </c>
      <c r="E262" s="71">
        <f t="shared" si="109"/>
        <v>8.6497890295358634E-2</v>
      </c>
      <c r="F262" s="71">
        <f t="shared" si="109"/>
        <v>0.13502109704641349</v>
      </c>
      <c r="G262" s="71">
        <f t="shared" si="109"/>
        <v>0.61603375527426163</v>
      </c>
      <c r="H262" s="205">
        <f>IFERROR(VLOOKUP(B262,'Forecast Cnx @ Dest. Airport'!$B$5:$R$175,17,FALSE),0)</f>
        <v>0</v>
      </c>
      <c r="I262" s="29">
        <f t="shared" si="88"/>
        <v>0</v>
      </c>
      <c r="J262" s="29">
        <f t="shared" si="89"/>
        <v>0</v>
      </c>
      <c r="K262" s="29">
        <f t="shared" si="90"/>
        <v>0</v>
      </c>
      <c r="L262" s="29">
        <f t="shared" si="91"/>
        <v>0</v>
      </c>
      <c r="M262" s="29">
        <f t="shared" si="92"/>
        <v>0</v>
      </c>
      <c r="N262" s="194">
        <f t="shared" si="93"/>
        <v>0</v>
      </c>
      <c r="O262" s="64">
        <f t="shared" si="110"/>
        <v>408.13214361702131</v>
      </c>
      <c r="P262" s="64">
        <f t="shared" si="110"/>
        <v>2675.4090625000003</v>
      </c>
      <c r="Q262" s="64">
        <f t="shared" si="110"/>
        <v>922.23450603797278</v>
      </c>
      <c r="R262" s="64">
        <f t="shared" si="110"/>
        <v>657.80496464646467</v>
      </c>
      <c r="S262" s="64">
        <f t="shared" si="110"/>
        <v>379.52041476130228</v>
      </c>
      <c r="T262" s="206" t="str">
        <f t="shared" si="94"/>
        <v>-</v>
      </c>
      <c r="U262" s="29">
        <f t="shared" si="95"/>
        <v>0</v>
      </c>
      <c r="V262" s="29">
        <f t="shared" si="96"/>
        <v>0</v>
      </c>
      <c r="W262" s="29">
        <f t="shared" si="97"/>
        <v>0</v>
      </c>
      <c r="X262" s="29">
        <f t="shared" si="98"/>
        <v>0</v>
      </c>
      <c r="Y262" s="29">
        <f t="shared" si="99"/>
        <v>0</v>
      </c>
      <c r="Z262" s="194">
        <f t="shared" si="100"/>
        <v>0</v>
      </c>
    </row>
    <row r="263" spans="1:26" s="80" customFormat="1" x14ac:dyDescent="0.2">
      <c r="A263" s="82">
        <v>246</v>
      </c>
      <c r="B263" s="168" t="str">
        <f>'Revenue Data'!B254</f>
        <v>FMO</v>
      </c>
      <c r="C263" s="71">
        <f t="shared" si="109"/>
        <v>1.8518518518518517E-2</v>
      </c>
      <c r="D263" s="71">
        <f t="shared" si="109"/>
        <v>0.14814814814814814</v>
      </c>
      <c r="E263" s="71">
        <f t="shared" si="109"/>
        <v>0</v>
      </c>
      <c r="F263" s="71">
        <f t="shared" si="109"/>
        <v>0.24074074074074073</v>
      </c>
      <c r="G263" s="71">
        <f t="shared" si="109"/>
        <v>0.59259259259259267</v>
      </c>
      <c r="H263" s="205">
        <f>IFERROR(VLOOKUP(B263,'Forecast Cnx @ Dest. Airport'!$B$5:$R$175,17,FALSE),0)</f>
        <v>0</v>
      </c>
      <c r="I263" s="29">
        <f t="shared" si="88"/>
        <v>0</v>
      </c>
      <c r="J263" s="29">
        <f t="shared" si="89"/>
        <v>0</v>
      </c>
      <c r="K263" s="29">
        <f t="shared" si="90"/>
        <v>0</v>
      </c>
      <c r="L263" s="29">
        <f t="shared" si="91"/>
        <v>0</v>
      </c>
      <c r="M263" s="29">
        <f t="shared" si="92"/>
        <v>0</v>
      </c>
      <c r="N263" s="194">
        <f t="shared" si="93"/>
        <v>0</v>
      </c>
      <c r="O263" s="64">
        <f t="shared" si="110"/>
        <v>2364.4236263910029</v>
      </c>
      <c r="P263" s="64">
        <f t="shared" si="110"/>
        <v>3091.3928712904467</v>
      </c>
      <c r="Q263" s="64">
        <f t="shared" si="110"/>
        <v>1481.6388581697045</v>
      </c>
      <c r="R263" s="64">
        <f t="shared" si="110"/>
        <v>259.53000000000003</v>
      </c>
      <c r="S263" s="64">
        <f t="shared" si="110"/>
        <v>323.62400000000002</v>
      </c>
      <c r="T263" s="206" t="str">
        <f t="shared" si="94"/>
        <v>-</v>
      </c>
      <c r="U263" s="29">
        <f t="shared" si="95"/>
        <v>0</v>
      </c>
      <c r="V263" s="29">
        <f t="shared" si="96"/>
        <v>0</v>
      </c>
      <c r="W263" s="29">
        <f t="shared" si="97"/>
        <v>0</v>
      </c>
      <c r="X263" s="29">
        <f t="shared" si="98"/>
        <v>0</v>
      </c>
      <c r="Y263" s="29">
        <f t="shared" si="99"/>
        <v>0</v>
      </c>
      <c r="Z263" s="194">
        <f t="shared" si="100"/>
        <v>0</v>
      </c>
    </row>
    <row r="264" spans="1:26" s="80" customFormat="1" x14ac:dyDescent="0.2">
      <c r="A264" s="82">
        <v>247</v>
      </c>
      <c r="B264" s="168" t="str">
        <f>'Revenue Data'!B255</f>
        <v>FNA</v>
      </c>
      <c r="C264" s="71">
        <f t="shared" si="109"/>
        <v>4.1666666666666664E-2</v>
      </c>
      <c r="D264" s="71">
        <f t="shared" si="109"/>
        <v>0</v>
      </c>
      <c r="E264" s="71">
        <f t="shared" si="109"/>
        <v>0</v>
      </c>
      <c r="F264" s="71">
        <f t="shared" si="109"/>
        <v>0.16666666666666666</v>
      </c>
      <c r="G264" s="71">
        <f t="shared" si="109"/>
        <v>0.79166666666666663</v>
      </c>
      <c r="H264" s="205">
        <f>IFERROR(VLOOKUP(B264,'Forecast Cnx @ Dest. Airport'!$B$5:$R$175,17,FALSE),0)</f>
        <v>0</v>
      </c>
      <c r="I264" s="29">
        <f t="shared" si="88"/>
        <v>0</v>
      </c>
      <c r="J264" s="29">
        <f t="shared" si="89"/>
        <v>0</v>
      </c>
      <c r="K264" s="29">
        <f t="shared" si="90"/>
        <v>0</v>
      </c>
      <c r="L264" s="29">
        <f t="shared" si="91"/>
        <v>0</v>
      </c>
      <c r="M264" s="29">
        <f t="shared" si="92"/>
        <v>0</v>
      </c>
      <c r="N264" s="194">
        <f t="shared" si="93"/>
        <v>0</v>
      </c>
      <c r="O264" s="64">
        <f t="shared" si="110"/>
        <v>0</v>
      </c>
      <c r="P264" s="64">
        <f t="shared" si="110"/>
        <v>0</v>
      </c>
      <c r="Q264" s="64">
        <f t="shared" si="110"/>
        <v>0</v>
      </c>
      <c r="R264" s="64">
        <f t="shared" si="110"/>
        <v>0</v>
      </c>
      <c r="S264" s="64">
        <f t="shared" si="110"/>
        <v>770.6651851851849</v>
      </c>
      <c r="T264" s="206" t="str">
        <f t="shared" si="94"/>
        <v>-</v>
      </c>
      <c r="U264" s="29">
        <f t="shared" si="95"/>
        <v>0</v>
      </c>
      <c r="V264" s="29">
        <f t="shared" si="96"/>
        <v>0</v>
      </c>
      <c r="W264" s="29">
        <f t="shared" si="97"/>
        <v>0</v>
      </c>
      <c r="X264" s="29">
        <f t="shared" si="98"/>
        <v>0</v>
      </c>
      <c r="Y264" s="29">
        <f t="shared" si="99"/>
        <v>0</v>
      </c>
      <c r="Z264" s="194">
        <f t="shared" si="100"/>
        <v>0</v>
      </c>
    </row>
    <row r="265" spans="1:26" s="80" customFormat="1" x14ac:dyDescent="0.2">
      <c r="A265" s="82">
        <v>248</v>
      </c>
      <c r="B265" s="168" t="str">
        <f>'Revenue Data'!B256</f>
        <v>FNC</v>
      </c>
      <c r="C265" s="71">
        <f t="shared" si="109"/>
        <v>0</v>
      </c>
      <c r="D265" s="71">
        <f t="shared" si="109"/>
        <v>0.33333333333333337</v>
      </c>
      <c r="E265" s="71">
        <f t="shared" si="109"/>
        <v>0</v>
      </c>
      <c r="F265" s="71">
        <f t="shared" si="109"/>
        <v>0</v>
      </c>
      <c r="G265" s="71">
        <f t="shared" si="109"/>
        <v>0.66666666666666674</v>
      </c>
      <c r="H265" s="205">
        <f>IFERROR(VLOOKUP(B265,'Forecast Cnx @ Dest. Airport'!$B$5:$R$175,17,FALSE),0)</f>
        <v>0</v>
      </c>
      <c r="I265" s="29">
        <f t="shared" si="88"/>
        <v>0</v>
      </c>
      <c r="J265" s="29">
        <f t="shared" si="89"/>
        <v>0</v>
      </c>
      <c r="K265" s="29">
        <f t="shared" si="90"/>
        <v>0</v>
      </c>
      <c r="L265" s="29">
        <f t="shared" si="91"/>
        <v>0</v>
      </c>
      <c r="M265" s="29">
        <f t="shared" si="92"/>
        <v>0</v>
      </c>
      <c r="N265" s="194">
        <f t="shared" si="93"/>
        <v>0</v>
      </c>
      <c r="O265" s="64">
        <f t="shared" si="110"/>
        <v>739.41577777777798</v>
      </c>
      <c r="P265" s="64">
        <f t="shared" si="110"/>
        <v>2402.5896722689067</v>
      </c>
      <c r="Q265" s="64">
        <f t="shared" si="110"/>
        <v>1066.3100000000002</v>
      </c>
      <c r="R265" s="64">
        <f t="shared" si="110"/>
        <v>952.42233311111136</v>
      </c>
      <c r="S265" s="64">
        <f t="shared" si="110"/>
        <v>321.37774868148381</v>
      </c>
      <c r="T265" s="206" t="str">
        <f t="shared" si="94"/>
        <v>-</v>
      </c>
      <c r="U265" s="29">
        <f t="shared" si="95"/>
        <v>0</v>
      </c>
      <c r="V265" s="29">
        <f t="shared" si="96"/>
        <v>0</v>
      </c>
      <c r="W265" s="29">
        <f t="shared" si="97"/>
        <v>0</v>
      </c>
      <c r="X265" s="29">
        <f t="shared" si="98"/>
        <v>0</v>
      </c>
      <c r="Y265" s="29">
        <f t="shared" si="99"/>
        <v>0</v>
      </c>
      <c r="Z265" s="194">
        <f t="shared" si="100"/>
        <v>0</v>
      </c>
    </row>
    <row r="266" spans="1:26" s="80" customFormat="1" x14ac:dyDescent="0.2">
      <c r="A266" s="168">
        <v>249</v>
      </c>
      <c r="B266" s="168" t="str">
        <f>'Revenue Data'!B257</f>
        <v>FOC</v>
      </c>
      <c r="C266" s="71">
        <f t="shared" si="109"/>
        <v>3.9999999999999994E-2</v>
      </c>
      <c r="D266" s="71">
        <f t="shared" si="109"/>
        <v>0</v>
      </c>
      <c r="E266" s="71">
        <f t="shared" si="109"/>
        <v>3.9999999999999994E-2</v>
      </c>
      <c r="F266" s="71">
        <f t="shared" si="109"/>
        <v>0.27999999999999997</v>
      </c>
      <c r="G266" s="71">
        <f t="shared" si="109"/>
        <v>0.6399999999999999</v>
      </c>
      <c r="H266" s="205">
        <f>IFERROR(VLOOKUP(B266,'Forecast Cnx @ Dest. Airport'!$B$5:$R$175,17,FALSE),0)</f>
        <v>0</v>
      </c>
      <c r="I266" s="29">
        <f t="shared" si="88"/>
        <v>0</v>
      </c>
      <c r="J266" s="29">
        <f t="shared" si="89"/>
        <v>0</v>
      </c>
      <c r="K266" s="29">
        <f t="shared" si="90"/>
        <v>0</v>
      </c>
      <c r="L266" s="29">
        <f t="shared" si="91"/>
        <v>0</v>
      </c>
      <c r="M266" s="29">
        <f t="shared" si="92"/>
        <v>0</v>
      </c>
      <c r="N266" s="194">
        <f t="shared" si="93"/>
        <v>0</v>
      </c>
      <c r="O266" s="64">
        <f t="shared" si="110"/>
        <v>4537.2526894742623</v>
      </c>
      <c r="P266" s="64">
        <f t="shared" si="110"/>
        <v>4749.2735304038351</v>
      </c>
      <c r="Q266" s="64">
        <f t="shared" si="110"/>
        <v>1810.9906091954022</v>
      </c>
      <c r="R266" s="64">
        <f t="shared" si="110"/>
        <v>1238.2726398519835</v>
      </c>
      <c r="S266" s="64">
        <f t="shared" si="110"/>
        <v>570.87178194523528</v>
      </c>
      <c r="T266" s="206" t="str">
        <f t="shared" si="94"/>
        <v>-</v>
      </c>
      <c r="U266" s="29">
        <f t="shared" si="95"/>
        <v>0</v>
      </c>
      <c r="V266" s="29">
        <f t="shared" si="96"/>
        <v>0</v>
      </c>
      <c r="W266" s="29">
        <f t="shared" si="97"/>
        <v>0</v>
      </c>
      <c r="X266" s="29">
        <f t="shared" si="98"/>
        <v>0</v>
      </c>
      <c r="Y266" s="29">
        <f t="shared" si="99"/>
        <v>0</v>
      </c>
      <c r="Z266" s="194">
        <f t="shared" si="100"/>
        <v>0</v>
      </c>
    </row>
    <row r="267" spans="1:26" s="80" customFormat="1" x14ac:dyDescent="0.2">
      <c r="A267" s="82">
        <v>250</v>
      </c>
      <c r="B267" s="168" t="str">
        <f>'Revenue Data'!B258</f>
        <v>FOR</v>
      </c>
      <c r="C267" s="71">
        <f t="shared" si="109"/>
        <v>9.0909090909090922E-3</v>
      </c>
      <c r="D267" s="71">
        <f t="shared" si="109"/>
        <v>5.4545454545454557E-2</v>
      </c>
      <c r="E267" s="71">
        <f t="shared" si="109"/>
        <v>0</v>
      </c>
      <c r="F267" s="71">
        <f t="shared" si="109"/>
        <v>0.17272727272727276</v>
      </c>
      <c r="G267" s="71">
        <f t="shared" si="109"/>
        <v>0.76363636363636356</v>
      </c>
      <c r="H267" s="205">
        <f>IFERROR(VLOOKUP(B267,'Forecast Cnx @ Dest. Airport'!$B$5:$R$175,17,FALSE),0)</f>
        <v>0</v>
      </c>
      <c r="I267" s="29">
        <f t="shared" si="88"/>
        <v>0</v>
      </c>
      <c r="J267" s="29">
        <f t="shared" si="89"/>
        <v>0</v>
      </c>
      <c r="K267" s="29">
        <f t="shared" si="90"/>
        <v>0</v>
      </c>
      <c r="L267" s="29">
        <f t="shared" si="91"/>
        <v>0</v>
      </c>
      <c r="M267" s="29">
        <f t="shared" si="92"/>
        <v>0</v>
      </c>
      <c r="N267" s="194">
        <f t="shared" si="93"/>
        <v>0</v>
      </c>
      <c r="O267" s="64">
        <f t="shared" si="110"/>
        <v>4877.18300441886</v>
      </c>
      <c r="P267" s="64">
        <f t="shared" si="110"/>
        <v>3913.2942950383235</v>
      </c>
      <c r="Q267" s="64">
        <f t="shared" si="110"/>
        <v>2079.9913113553125</v>
      </c>
      <c r="R267" s="64">
        <f t="shared" si="110"/>
        <v>3314.5</v>
      </c>
      <c r="S267" s="64">
        <f t="shared" si="110"/>
        <v>647.60285714285715</v>
      </c>
      <c r="T267" s="206" t="str">
        <f t="shared" si="94"/>
        <v>-</v>
      </c>
      <c r="U267" s="29">
        <f t="shared" si="95"/>
        <v>0</v>
      </c>
      <c r="V267" s="29">
        <f t="shared" si="96"/>
        <v>0</v>
      </c>
      <c r="W267" s="29">
        <f t="shared" si="97"/>
        <v>0</v>
      </c>
      <c r="X267" s="29">
        <f t="shared" si="98"/>
        <v>0</v>
      </c>
      <c r="Y267" s="29">
        <f t="shared" si="99"/>
        <v>0</v>
      </c>
      <c r="Z267" s="194">
        <f t="shared" si="100"/>
        <v>0</v>
      </c>
    </row>
    <row r="268" spans="1:26" s="80" customFormat="1" x14ac:dyDescent="0.2">
      <c r="A268" s="82">
        <v>251</v>
      </c>
      <c r="B268" s="168" t="str">
        <f>'Revenue Data'!B259</f>
        <v>FPO</v>
      </c>
      <c r="C268" s="71">
        <f t="shared" ref="C268:G277" si="111">IFERROR(VLOOKUP($B268,FromChicagoFareList,C$8,FALSE),"-")</f>
        <v>4.5226130653266333E-2</v>
      </c>
      <c r="D268" s="71">
        <f t="shared" si="111"/>
        <v>0</v>
      </c>
      <c r="E268" s="71">
        <f t="shared" si="111"/>
        <v>4.0201005025125629E-2</v>
      </c>
      <c r="F268" s="71">
        <f t="shared" si="111"/>
        <v>0.25628140703517588</v>
      </c>
      <c r="G268" s="71">
        <f t="shared" si="111"/>
        <v>0.65829145728643224</v>
      </c>
      <c r="H268" s="205">
        <f>IFERROR(VLOOKUP(B268,'Forecast Cnx @ Dest. Airport'!$B$5:$R$175,17,FALSE),0)</f>
        <v>0</v>
      </c>
      <c r="I268" s="29">
        <f t="shared" si="88"/>
        <v>0</v>
      </c>
      <c r="J268" s="29">
        <f t="shared" si="89"/>
        <v>0</v>
      </c>
      <c r="K268" s="29">
        <f t="shared" si="90"/>
        <v>0</v>
      </c>
      <c r="L268" s="29">
        <f t="shared" si="91"/>
        <v>0</v>
      </c>
      <c r="M268" s="29">
        <f t="shared" si="92"/>
        <v>0</v>
      </c>
      <c r="N268" s="194">
        <f t="shared" si="93"/>
        <v>0</v>
      </c>
      <c r="O268" s="64">
        <f t="shared" ref="O268:S277" si="112">IFERROR(VLOOKUP($B268,FromChicagoFareList,O$8,FALSE),"-")</f>
        <v>162.30000000000001</v>
      </c>
      <c r="P268" s="64">
        <f t="shared" si="112"/>
        <v>0</v>
      </c>
      <c r="Q268" s="64">
        <f t="shared" si="112"/>
        <v>372.00710722204605</v>
      </c>
      <c r="R268" s="64">
        <f t="shared" si="112"/>
        <v>263.18386699507386</v>
      </c>
      <c r="S268" s="64">
        <f t="shared" si="112"/>
        <v>240.12910776227662</v>
      </c>
      <c r="T268" s="206" t="str">
        <f t="shared" si="94"/>
        <v>-</v>
      </c>
      <c r="U268" s="29">
        <f t="shared" si="95"/>
        <v>0</v>
      </c>
      <c r="V268" s="29">
        <f t="shared" si="96"/>
        <v>0</v>
      </c>
      <c r="W268" s="29">
        <f t="shared" si="97"/>
        <v>0</v>
      </c>
      <c r="X268" s="29">
        <f t="shared" si="98"/>
        <v>0</v>
      </c>
      <c r="Y268" s="29">
        <f t="shared" si="99"/>
        <v>0</v>
      </c>
      <c r="Z268" s="194">
        <f t="shared" si="100"/>
        <v>0</v>
      </c>
    </row>
    <row r="269" spans="1:26" s="80" customFormat="1" x14ac:dyDescent="0.2">
      <c r="A269" s="82">
        <v>252</v>
      </c>
      <c r="B269" s="168" t="str">
        <f>'Revenue Data'!B260</f>
        <v>FRA</v>
      </c>
      <c r="C269" s="71">
        <f t="shared" si="111"/>
        <v>2.7442754763153335E-2</v>
      </c>
      <c r="D269" s="71">
        <f t="shared" si="111"/>
        <v>0.17601817864009797</v>
      </c>
      <c r="E269" s="71">
        <f t="shared" si="111"/>
        <v>2.5170424750917707E-2</v>
      </c>
      <c r="F269" s="71">
        <f t="shared" si="111"/>
        <v>0.22373710889704587</v>
      </c>
      <c r="G269" s="71">
        <f t="shared" si="111"/>
        <v>0.54763153294878508</v>
      </c>
      <c r="H269" s="205">
        <f>IFERROR(VLOOKUP(B269,'Forecast Cnx @ Dest. Airport'!$B$5:$R$175,17,FALSE),0)</f>
        <v>0</v>
      </c>
      <c r="I269" s="29">
        <f t="shared" si="88"/>
        <v>0</v>
      </c>
      <c r="J269" s="29">
        <f t="shared" si="89"/>
        <v>0</v>
      </c>
      <c r="K269" s="29">
        <f t="shared" si="90"/>
        <v>0</v>
      </c>
      <c r="L269" s="29">
        <f t="shared" si="91"/>
        <v>0</v>
      </c>
      <c r="M269" s="29">
        <f t="shared" si="92"/>
        <v>0</v>
      </c>
      <c r="N269" s="194">
        <f t="shared" si="93"/>
        <v>0</v>
      </c>
      <c r="O269" s="64">
        <f t="shared" si="112"/>
        <v>3367.5537589083269</v>
      </c>
      <c r="P269" s="64">
        <f t="shared" si="112"/>
        <v>3111.3584793437208</v>
      </c>
      <c r="Q269" s="64">
        <f t="shared" si="112"/>
        <v>1262.550698530167</v>
      </c>
      <c r="R269" s="64">
        <f t="shared" si="112"/>
        <v>714.78184431761531</v>
      </c>
      <c r="S269" s="64">
        <f t="shared" si="112"/>
        <v>447.73994908162359</v>
      </c>
      <c r="T269" s="206" t="str">
        <f t="shared" si="94"/>
        <v>-</v>
      </c>
      <c r="U269" s="29">
        <f t="shared" si="95"/>
        <v>0</v>
      </c>
      <c r="V269" s="29">
        <f t="shared" si="96"/>
        <v>0</v>
      </c>
      <c r="W269" s="29">
        <f t="shared" si="97"/>
        <v>0</v>
      </c>
      <c r="X269" s="29">
        <f t="shared" si="98"/>
        <v>0</v>
      </c>
      <c r="Y269" s="29">
        <f t="shared" si="99"/>
        <v>0</v>
      </c>
      <c r="Z269" s="194">
        <f t="shared" si="100"/>
        <v>0</v>
      </c>
    </row>
    <row r="270" spans="1:26" s="80" customFormat="1" x14ac:dyDescent="0.2">
      <c r="A270" s="168">
        <v>253</v>
      </c>
      <c r="B270" s="168" t="str">
        <f>'Revenue Data'!B261</f>
        <v>FRS</v>
      </c>
      <c r="C270" s="71">
        <f t="shared" si="111"/>
        <v>0</v>
      </c>
      <c r="D270" s="71">
        <f t="shared" si="111"/>
        <v>0</v>
      </c>
      <c r="E270" s="71">
        <f t="shared" si="111"/>
        <v>0</v>
      </c>
      <c r="F270" s="71">
        <f t="shared" si="111"/>
        <v>0</v>
      </c>
      <c r="G270" s="71">
        <f t="shared" si="111"/>
        <v>1</v>
      </c>
      <c r="H270" s="205">
        <f>IFERROR(VLOOKUP(B270,'Forecast Cnx @ Dest. Airport'!$B$5:$R$175,17,FALSE),0)</f>
        <v>0</v>
      </c>
      <c r="I270" s="29">
        <f t="shared" si="88"/>
        <v>0</v>
      </c>
      <c r="J270" s="29">
        <f t="shared" si="89"/>
        <v>0</v>
      </c>
      <c r="K270" s="29">
        <f t="shared" si="90"/>
        <v>0</v>
      </c>
      <c r="L270" s="29">
        <f t="shared" si="91"/>
        <v>0</v>
      </c>
      <c r="M270" s="29">
        <f t="shared" si="92"/>
        <v>0</v>
      </c>
      <c r="N270" s="194">
        <f t="shared" si="93"/>
        <v>0</v>
      </c>
      <c r="O270" s="64">
        <f t="shared" si="112"/>
        <v>304.25511968423763</v>
      </c>
      <c r="P270" s="64">
        <f t="shared" si="112"/>
        <v>609.99086309523796</v>
      </c>
      <c r="Q270" s="64">
        <f t="shared" si="112"/>
        <v>389.61</v>
      </c>
      <c r="R270" s="64">
        <f t="shared" si="112"/>
        <v>267.61830357686165</v>
      </c>
      <c r="S270" s="64">
        <f t="shared" si="112"/>
        <v>265.50856857576309</v>
      </c>
      <c r="T270" s="206" t="str">
        <f t="shared" si="94"/>
        <v>-</v>
      </c>
      <c r="U270" s="29">
        <f t="shared" si="95"/>
        <v>0</v>
      </c>
      <c r="V270" s="29">
        <f t="shared" si="96"/>
        <v>0</v>
      </c>
      <c r="W270" s="29">
        <f t="shared" si="97"/>
        <v>0</v>
      </c>
      <c r="X270" s="29">
        <f t="shared" si="98"/>
        <v>0</v>
      </c>
      <c r="Y270" s="29">
        <f t="shared" si="99"/>
        <v>0</v>
      </c>
      <c r="Z270" s="194">
        <f t="shared" si="100"/>
        <v>0</v>
      </c>
    </row>
    <row r="271" spans="1:26" s="80" customFormat="1" x14ac:dyDescent="0.2">
      <c r="A271" s="82">
        <v>254</v>
      </c>
      <c r="B271" s="168" t="str">
        <f>'Revenue Data'!B262</f>
        <v>FRU</v>
      </c>
      <c r="C271" s="71">
        <f t="shared" si="111"/>
        <v>0</v>
      </c>
      <c r="D271" s="71">
        <f t="shared" si="111"/>
        <v>0</v>
      </c>
      <c r="E271" s="71">
        <f t="shared" si="111"/>
        <v>4.838709677419354E-2</v>
      </c>
      <c r="F271" s="71">
        <f t="shared" si="111"/>
        <v>0.37096774193548387</v>
      </c>
      <c r="G271" s="71">
        <f t="shared" si="111"/>
        <v>0.58064516129032251</v>
      </c>
      <c r="H271" s="205">
        <f>IFERROR(VLOOKUP(B271,'Forecast Cnx @ Dest. Airport'!$B$5:$R$175,17,FALSE),0)</f>
        <v>0</v>
      </c>
      <c r="I271" s="29">
        <f t="shared" si="88"/>
        <v>0</v>
      </c>
      <c r="J271" s="29">
        <f t="shared" si="89"/>
        <v>0</v>
      </c>
      <c r="K271" s="29">
        <f t="shared" si="90"/>
        <v>0</v>
      </c>
      <c r="L271" s="29">
        <f t="shared" si="91"/>
        <v>0</v>
      </c>
      <c r="M271" s="29">
        <f t="shared" si="92"/>
        <v>0</v>
      </c>
      <c r="N271" s="194">
        <f t="shared" si="93"/>
        <v>0</v>
      </c>
      <c r="O271" s="64">
        <f t="shared" si="112"/>
        <v>0</v>
      </c>
      <c r="P271" s="64">
        <f t="shared" si="112"/>
        <v>0</v>
      </c>
      <c r="Q271" s="64">
        <f t="shared" si="112"/>
        <v>1459.67</v>
      </c>
      <c r="R271" s="64">
        <f t="shared" si="112"/>
        <v>538.76771428571419</v>
      </c>
      <c r="S271" s="64">
        <f t="shared" si="112"/>
        <v>523.92403846153843</v>
      </c>
      <c r="T271" s="206" t="str">
        <f t="shared" si="94"/>
        <v>-</v>
      </c>
      <c r="U271" s="29">
        <f t="shared" si="95"/>
        <v>0</v>
      </c>
      <c r="V271" s="29">
        <f t="shared" si="96"/>
        <v>0</v>
      </c>
      <c r="W271" s="29">
        <f t="shared" si="97"/>
        <v>0</v>
      </c>
      <c r="X271" s="29">
        <f t="shared" si="98"/>
        <v>0</v>
      </c>
      <c r="Y271" s="29">
        <f t="shared" si="99"/>
        <v>0</v>
      </c>
      <c r="Z271" s="194">
        <f t="shared" si="100"/>
        <v>0</v>
      </c>
    </row>
    <row r="272" spans="1:26" s="80" customFormat="1" x14ac:dyDescent="0.2">
      <c r="A272" s="82">
        <v>255</v>
      </c>
      <c r="B272" s="168" t="str">
        <f>'Revenue Data'!B263</f>
        <v>FTE</v>
      </c>
      <c r="C272" s="71">
        <f t="shared" si="111"/>
        <v>0</v>
      </c>
      <c r="D272" s="71">
        <f t="shared" si="111"/>
        <v>0</v>
      </c>
      <c r="E272" s="71">
        <f t="shared" si="111"/>
        <v>0</v>
      </c>
      <c r="F272" s="71">
        <f t="shared" si="111"/>
        <v>0.64999999999999991</v>
      </c>
      <c r="G272" s="71">
        <f t="shared" si="111"/>
        <v>0.35</v>
      </c>
      <c r="H272" s="205">
        <f>IFERROR(VLOOKUP(B272,'Forecast Cnx @ Dest. Airport'!$B$5:$R$175,17,FALSE),0)</f>
        <v>0</v>
      </c>
      <c r="I272" s="29">
        <f t="shared" si="88"/>
        <v>0</v>
      </c>
      <c r="J272" s="29">
        <f t="shared" si="89"/>
        <v>0</v>
      </c>
      <c r="K272" s="29">
        <f t="shared" si="90"/>
        <v>0</v>
      </c>
      <c r="L272" s="29">
        <f t="shared" si="91"/>
        <v>0</v>
      </c>
      <c r="M272" s="29">
        <f t="shared" si="92"/>
        <v>0</v>
      </c>
      <c r="N272" s="194">
        <f t="shared" si="93"/>
        <v>0</v>
      </c>
      <c r="O272" s="64">
        <f t="shared" si="112"/>
        <v>2737.7034062499997</v>
      </c>
      <c r="P272" s="64">
        <f t="shared" si="112"/>
        <v>3059.4675003323032</v>
      </c>
      <c r="Q272" s="64">
        <f t="shared" si="112"/>
        <v>1545.7283333333298</v>
      </c>
      <c r="R272" s="64">
        <f t="shared" si="112"/>
        <v>1291.0003889912839</v>
      </c>
      <c r="S272" s="64">
        <f t="shared" si="112"/>
        <v>760.80778849532544</v>
      </c>
      <c r="T272" s="206" t="str">
        <f t="shared" si="94"/>
        <v>-</v>
      </c>
      <c r="U272" s="29">
        <f t="shared" si="95"/>
        <v>0</v>
      </c>
      <c r="V272" s="29">
        <f t="shared" si="96"/>
        <v>0</v>
      </c>
      <c r="W272" s="29">
        <f t="shared" si="97"/>
        <v>0</v>
      </c>
      <c r="X272" s="29">
        <f t="shared" si="98"/>
        <v>0</v>
      </c>
      <c r="Y272" s="29">
        <f t="shared" si="99"/>
        <v>0</v>
      </c>
      <c r="Z272" s="194">
        <f t="shared" si="100"/>
        <v>0</v>
      </c>
    </row>
    <row r="273" spans="1:26" s="80" customFormat="1" x14ac:dyDescent="0.2">
      <c r="A273" s="82">
        <v>256</v>
      </c>
      <c r="B273" s="168" t="str">
        <f>'Revenue Data'!B264</f>
        <v>FUK</v>
      </c>
      <c r="C273" s="71">
        <f t="shared" si="111"/>
        <v>1.5873015873015876E-2</v>
      </c>
      <c r="D273" s="71">
        <f t="shared" si="111"/>
        <v>7.5396825396825393E-2</v>
      </c>
      <c r="E273" s="71">
        <f t="shared" si="111"/>
        <v>0.13492063492063494</v>
      </c>
      <c r="F273" s="71">
        <f t="shared" si="111"/>
        <v>0.40079365079365081</v>
      </c>
      <c r="G273" s="71">
        <f t="shared" si="111"/>
        <v>0.37301587301587302</v>
      </c>
      <c r="H273" s="205">
        <f>IFERROR(VLOOKUP(B273,'Forecast Cnx @ Dest. Airport'!$B$5:$R$175,17,FALSE),0)</f>
        <v>0</v>
      </c>
      <c r="I273" s="29">
        <f t="shared" si="88"/>
        <v>0</v>
      </c>
      <c r="J273" s="29">
        <f t="shared" si="89"/>
        <v>0</v>
      </c>
      <c r="K273" s="29">
        <f t="shared" si="90"/>
        <v>0</v>
      </c>
      <c r="L273" s="29">
        <f t="shared" si="91"/>
        <v>0</v>
      </c>
      <c r="M273" s="29">
        <f t="shared" si="92"/>
        <v>0</v>
      </c>
      <c r="N273" s="194">
        <f t="shared" si="93"/>
        <v>0</v>
      </c>
      <c r="O273" s="64">
        <f t="shared" si="112"/>
        <v>3560.4312660888791</v>
      </c>
      <c r="P273" s="64">
        <f t="shared" si="112"/>
        <v>3776.09</v>
      </c>
      <c r="Q273" s="64">
        <f t="shared" si="112"/>
        <v>1136</v>
      </c>
      <c r="R273" s="64">
        <f t="shared" si="112"/>
        <v>820.58514372346895</v>
      </c>
      <c r="S273" s="64">
        <f t="shared" si="112"/>
        <v>598.89121707193533</v>
      </c>
      <c r="T273" s="206" t="str">
        <f t="shared" si="94"/>
        <v>-</v>
      </c>
      <c r="U273" s="29">
        <f t="shared" si="95"/>
        <v>0</v>
      </c>
      <c r="V273" s="29">
        <f t="shared" si="96"/>
        <v>0</v>
      </c>
      <c r="W273" s="29">
        <f t="shared" si="97"/>
        <v>0</v>
      </c>
      <c r="X273" s="29">
        <f t="shared" si="98"/>
        <v>0</v>
      </c>
      <c r="Y273" s="29">
        <f t="shared" si="99"/>
        <v>0</v>
      </c>
      <c r="Z273" s="194">
        <f t="shared" si="100"/>
        <v>0</v>
      </c>
    </row>
    <row r="274" spans="1:26" s="80" customFormat="1" x14ac:dyDescent="0.2">
      <c r="A274" s="168">
        <v>257</v>
      </c>
      <c r="B274" s="168" t="str">
        <f>'Revenue Data'!B265</f>
        <v>GAU</v>
      </c>
      <c r="C274" s="71">
        <f t="shared" si="111"/>
        <v>0</v>
      </c>
      <c r="D274" s="71">
        <f t="shared" si="111"/>
        <v>0</v>
      </c>
      <c r="E274" s="71">
        <f t="shared" si="111"/>
        <v>0</v>
      </c>
      <c r="F274" s="71">
        <f t="shared" si="111"/>
        <v>0.75</v>
      </c>
      <c r="G274" s="71">
        <f t="shared" si="111"/>
        <v>0.25</v>
      </c>
      <c r="H274" s="205">
        <f>IFERROR(VLOOKUP(B274,'Forecast Cnx @ Dest. Airport'!$B$5:$R$175,17,FALSE),0)</f>
        <v>0</v>
      </c>
      <c r="I274" s="29">
        <f t="shared" si="88"/>
        <v>0</v>
      </c>
      <c r="J274" s="29">
        <f t="shared" si="89"/>
        <v>0</v>
      </c>
      <c r="K274" s="29">
        <f t="shared" si="90"/>
        <v>0</v>
      </c>
      <c r="L274" s="29">
        <f t="shared" si="91"/>
        <v>0</v>
      </c>
      <c r="M274" s="29">
        <f t="shared" si="92"/>
        <v>0</v>
      </c>
      <c r="N274" s="194">
        <f t="shared" si="93"/>
        <v>0</v>
      </c>
      <c r="O274" s="64">
        <f t="shared" si="112"/>
        <v>2082.882470147712</v>
      </c>
      <c r="P274" s="64">
        <f t="shared" si="112"/>
        <v>3016.4927961739277</v>
      </c>
      <c r="Q274" s="64">
        <f t="shared" si="112"/>
        <v>1196.2058666666669</v>
      </c>
      <c r="R274" s="64">
        <f t="shared" si="112"/>
        <v>804.87</v>
      </c>
      <c r="S274" s="64">
        <f t="shared" si="112"/>
        <v>456.25833333333304</v>
      </c>
      <c r="T274" s="206" t="str">
        <f t="shared" si="94"/>
        <v>-</v>
      </c>
      <c r="U274" s="29">
        <f t="shared" si="95"/>
        <v>0</v>
      </c>
      <c r="V274" s="29">
        <f t="shared" si="96"/>
        <v>0</v>
      </c>
      <c r="W274" s="29">
        <f t="shared" si="97"/>
        <v>0</v>
      </c>
      <c r="X274" s="29">
        <f t="shared" si="98"/>
        <v>0</v>
      </c>
      <c r="Y274" s="29">
        <f t="shared" si="99"/>
        <v>0</v>
      </c>
      <c r="Z274" s="194">
        <f t="shared" si="100"/>
        <v>0</v>
      </c>
    </row>
    <row r="275" spans="1:26" s="80" customFormat="1" x14ac:dyDescent="0.2">
      <c r="A275" s="82">
        <v>258</v>
      </c>
      <c r="B275" s="168" t="str">
        <f>'Revenue Data'!B266</f>
        <v>GBE</v>
      </c>
      <c r="C275" s="71">
        <f t="shared" si="111"/>
        <v>0</v>
      </c>
      <c r="D275" s="71">
        <f t="shared" si="111"/>
        <v>0</v>
      </c>
      <c r="E275" s="71">
        <f t="shared" si="111"/>
        <v>0</v>
      </c>
      <c r="F275" s="71">
        <f t="shared" si="111"/>
        <v>0.42857142857142855</v>
      </c>
      <c r="G275" s="71">
        <f t="shared" si="111"/>
        <v>0.5714285714285714</v>
      </c>
      <c r="H275" s="205">
        <f>IFERROR(VLOOKUP(B275,'Forecast Cnx @ Dest. Airport'!$B$5:$R$175,17,FALSE),0)</f>
        <v>0</v>
      </c>
      <c r="I275" s="29">
        <f t="shared" ref="I275:I338" si="113">IFERROR($H275*C275,0)</f>
        <v>0</v>
      </c>
      <c r="J275" s="29">
        <f t="shared" ref="J275:J338" si="114">IFERROR($H275*D275,0)</f>
        <v>0</v>
      </c>
      <c r="K275" s="29">
        <f t="shared" ref="K275:K338" si="115">IFERROR($H275*E275,0)</f>
        <v>0</v>
      </c>
      <c r="L275" s="29">
        <f t="shared" ref="L275:L338" si="116">IFERROR($H275*F275,0)</f>
        <v>0</v>
      </c>
      <c r="M275" s="29">
        <f t="shared" ref="M275:M338" si="117">IFERROR($H275*G275,0)</f>
        <v>0</v>
      </c>
      <c r="N275" s="194">
        <f t="shared" ref="N275:N338" si="118">SUM(I275:M275)</f>
        <v>0</v>
      </c>
      <c r="O275" s="64">
        <f t="shared" si="112"/>
        <v>0</v>
      </c>
      <c r="P275" s="64">
        <f t="shared" si="112"/>
        <v>0</v>
      </c>
      <c r="Q275" s="64">
        <f t="shared" si="112"/>
        <v>0</v>
      </c>
      <c r="R275" s="64">
        <f t="shared" si="112"/>
        <v>0</v>
      </c>
      <c r="S275" s="64">
        <f t="shared" si="112"/>
        <v>0</v>
      </c>
      <c r="T275" s="206" t="str">
        <f t="shared" ref="T275:T338" si="119">IFERROR(Z275/N275,"-")</f>
        <v>-</v>
      </c>
      <c r="U275" s="29">
        <f t="shared" ref="U275:U338" si="120">IFERROR(O275*I275,0)</f>
        <v>0</v>
      </c>
      <c r="V275" s="29">
        <f t="shared" ref="V275:V338" si="121">IFERROR(P275*J275,0)</f>
        <v>0</v>
      </c>
      <c r="W275" s="29">
        <f t="shared" ref="W275:W338" si="122">IFERROR(Q275*K275,0)</f>
        <v>0</v>
      </c>
      <c r="X275" s="29">
        <f t="shared" ref="X275:X338" si="123">IFERROR(R275*L275,0)</f>
        <v>0</v>
      </c>
      <c r="Y275" s="29">
        <f t="shared" ref="Y275:Y338" si="124">IFERROR(S275*M275,0)</f>
        <v>0</v>
      </c>
      <c r="Z275" s="194">
        <f t="shared" ref="Z275:Z338" si="125">SUM(U275:Y275)</f>
        <v>0</v>
      </c>
    </row>
    <row r="276" spans="1:26" s="80" customFormat="1" x14ac:dyDescent="0.2">
      <c r="A276" s="82">
        <v>259</v>
      </c>
      <c r="B276" s="168" t="str">
        <f>'Revenue Data'!B267</f>
        <v>GCI</v>
      </c>
      <c r="C276" s="71">
        <f t="shared" si="111"/>
        <v>0</v>
      </c>
      <c r="D276" s="71">
        <f t="shared" si="111"/>
        <v>0</v>
      </c>
      <c r="E276" s="71">
        <f t="shared" si="111"/>
        <v>0</v>
      </c>
      <c r="F276" s="71">
        <f t="shared" si="111"/>
        <v>0.5</v>
      </c>
      <c r="G276" s="71">
        <f t="shared" si="111"/>
        <v>0.5</v>
      </c>
      <c r="H276" s="205">
        <f>IFERROR(VLOOKUP(B276,'Forecast Cnx @ Dest. Airport'!$B$5:$R$175,17,FALSE),0)</f>
        <v>0</v>
      </c>
      <c r="I276" s="29">
        <f t="shared" si="113"/>
        <v>0</v>
      </c>
      <c r="J276" s="29">
        <f t="shared" si="114"/>
        <v>0</v>
      </c>
      <c r="K276" s="29">
        <f t="shared" si="115"/>
        <v>0</v>
      </c>
      <c r="L276" s="29">
        <f t="shared" si="116"/>
        <v>0</v>
      </c>
      <c r="M276" s="29">
        <f t="shared" si="117"/>
        <v>0</v>
      </c>
      <c r="N276" s="194">
        <f t="shared" si="118"/>
        <v>0</v>
      </c>
      <c r="O276" s="64">
        <f t="shared" si="112"/>
        <v>3033.473161229113</v>
      </c>
      <c r="P276" s="64">
        <f t="shared" si="112"/>
        <v>2991.713931130485</v>
      </c>
      <c r="Q276" s="64">
        <f t="shared" si="112"/>
        <v>1080.3992954434091</v>
      </c>
      <c r="R276" s="64">
        <f t="shared" si="112"/>
        <v>1351.9069772890648</v>
      </c>
      <c r="S276" s="64">
        <f t="shared" si="112"/>
        <v>324.45041315762165</v>
      </c>
      <c r="T276" s="206" t="str">
        <f t="shared" si="119"/>
        <v>-</v>
      </c>
      <c r="U276" s="29">
        <f t="shared" si="120"/>
        <v>0</v>
      </c>
      <c r="V276" s="29">
        <f t="shared" si="121"/>
        <v>0</v>
      </c>
      <c r="W276" s="29">
        <f t="shared" si="122"/>
        <v>0</v>
      </c>
      <c r="X276" s="29">
        <f t="shared" si="123"/>
        <v>0</v>
      </c>
      <c r="Y276" s="29">
        <f t="shared" si="124"/>
        <v>0</v>
      </c>
      <c r="Z276" s="194">
        <f t="shared" si="125"/>
        <v>0</v>
      </c>
    </row>
    <row r="277" spans="1:26" s="80" customFormat="1" x14ac:dyDescent="0.2">
      <c r="A277" s="82">
        <v>260</v>
      </c>
      <c r="B277" s="168" t="str">
        <f>'Revenue Data'!B268</f>
        <v>GCM</v>
      </c>
      <c r="C277" s="71">
        <f t="shared" si="111"/>
        <v>8.3788706739526389E-2</v>
      </c>
      <c r="D277" s="71">
        <f t="shared" si="111"/>
        <v>9.1074681238615632E-4</v>
      </c>
      <c r="E277" s="71">
        <f t="shared" si="111"/>
        <v>6.3752276867030952E-3</v>
      </c>
      <c r="F277" s="71">
        <f t="shared" si="111"/>
        <v>0.12659380692167574</v>
      </c>
      <c r="G277" s="71">
        <f t="shared" si="111"/>
        <v>0.7823315118397085</v>
      </c>
      <c r="H277" s="205">
        <f>IFERROR(VLOOKUP(B277,'Forecast Cnx @ Dest. Airport'!$B$5:$R$175,17,FALSE),0)</f>
        <v>0</v>
      </c>
      <c r="I277" s="29">
        <f t="shared" si="113"/>
        <v>0</v>
      </c>
      <c r="J277" s="29">
        <f t="shared" si="114"/>
        <v>0</v>
      </c>
      <c r="K277" s="29">
        <f t="shared" si="115"/>
        <v>0</v>
      </c>
      <c r="L277" s="29">
        <f t="shared" si="116"/>
        <v>0</v>
      </c>
      <c r="M277" s="29">
        <f t="shared" si="117"/>
        <v>0</v>
      </c>
      <c r="N277" s="194">
        <f t="shared" si="118"/>
        <v>0</v>
      </c>
      <c r="O277" s="64">
        <f t="shared" si="112"/>
        <v>449.86946825396814</v>
      </c>
      <c r="P277" s="64">
        <f t="shared" si="112"/>
        <v>0</v>
      </c>
      <c r="Q277" s="64">
        <f t="shared" si="112"/>
        <v>527.99999999999989</v>
      </c>
      <c r="R277" s="64">
        <f t="shared" si="112"/>
        <v>264.44477905194645</v>
      </c>
      <c r="S277" s="64">
        <f t="shared" si="112"/>
        <v>237.94167116416128</v>
      </c>
      <c r="T277" s="206" t="str">
        <f t="shared" si="119"/>
        <v>-</v>
      </c>
      <c r="U277" s="29">
        <f t="shared" si="120"/>
        <v>0</v>
      </c>
      <c r="V277" s="29">
        <f t="shared" si="121"/>
        <v>0</v>
      </c>
      <c r="W277" s="29">
        <f t="shared" si="122"/>
        <v>0</v>
      </c>
      <c r="X277" s="29">
        <f t="shared" si="123"/>
        <v>0</v>
      </c>
      <c r="Y277" s="29">
        <f t="shared" si="124"/>
        <v>0</v>
      </c>
      <c r="Z277" s="194">
        <f t="shared" si="125"/>
        <v>0</v>
      </c>
    </row>
    <row r="278" spans="1:26" s="80" customFormat="1" x14ac:dyDescent="0.2">
      <c r="A278" s="168">
        <v>261</v>
      </c>
      <c r="B278" s="168" t="str">
        <f>'Revenue Data'!B269</f>
        <v>GDL</v>
      </c>
      <c r="C278" s="71">
        <f t="shared" ref="C278:G287" si="126">IFERROR(VLOOKUP($B278,FromChicagoFareList,C$8,FALSE),"-")</f>
        <v>5.4947242683655174E-2</v>
      </c>
      <c r="D278" s="71">
        <f t="shared" si="126"/>
        <v>3.1853474019510252E-3</v>
      </c>
      <c r="E278" s="71">
        <f t="shared" si="126"/>
        <v>9.9143937885725647E-2</v>
      </c>
      <c r="F278" s="71">
        <f t="shared" si="126"/>
        <v>0.12442763288871189</v>
      </c>
      <c r="G278" s="71">
        <f t="shared" si="126"/>
        <v>0.7182958391399562</v>
      </c>
      <c r="H278" s="205">
        <f>IFERROR(VLOOKUP(B278,'Forecast Cnx @ Dest. Airport'!$B$5:$R$175,17,FALSE),0)</f>
        <v>36.687072398699947</v>
      </c>
      <c r="I278" s="29">
        <f t="shared" si="113"/>
        <v>2.0158534704441933</v>
      </c>
      <c r="J278" s="29">
        <f t="shared" si="114"/>
        <v>0.11686107075038804</v>
      </c>
      <c r="K278" s="29">
        <f t="shared" si="115"/>
        <v>3.6373008271058271</v>
      </c>
      <c r="L278" s="29">
        <f t="shared" si="116"/>
        <v>4.5648855761870317</v>
      </c>
      <c r="M278" s="29">
        <f t="shared" si="117"/>
        <v>26.352171454212503</v>
      </c>
      <c r="N278" s="194">
        <f t="shared" si="118"/>
        <v>36.687072398699939</v>
      </c>
      <c r="O278" s="64">
        <f t="shared" ref="O278:S287" si="127">IFERROR(VLOOKUP($B278,FromChicagoFareList,O$8,FALSE),"-")</f>
        <v>215.89599116731898</v>
      </c>
      <c r="P278" s="64">
        <f t="shared" si="127"/>
        <v>579.62110000000018</v>
      </c>
      <c r="Q278" s="64">
        <f t="shared" si="127"/>
        <v>406.91057971014499</v>
      </c>
      <c r="R278" s="64">
        <f t="shared" si="127"/>
        <v>214.40695319913246</v>
      </c>
      <c r="S278" s="64">
        <f t="shared" si="127"/>
        <v>220.9333514039979</v>
      </c>
      <c r="T278" s="206">
        <f t="shared" si="119"/>
        <v>239.42555792811356</v>
      </c>
      <c r="U278" s="29">
        <f t="shared" si="120"/>
        <v>435.21468304962889</v>
      </c>
      <c r="V278" s="29">
        <f t="shared" si="121"/>
        <v>67.735142375517768</v>
      </c>
      <c r="W278" s="29">
        <f t="shared" si="122"/>
        <v>1480.0561881378219</v>
      </c>
      <c r="X278" s="29">
        <f t="shared" si="123"/>
        <v>978.74320809292772</v>
      </c>
      <c r="Y278" s="29">
        <f t="shared" si="124"/>
        <v>5822.0735561519332</v>
      </c>
      <c r="Z278" s="194">
        <f t="shared" si="125"/>
        <v>8783.822777807829</v>
      </c>
    </row>
    <row r="279" spans="1:26" s="80" customFormat="1" x14ac:dyDescent="0.2">
      <c r="A279" s="82">
        <v>262</v>
      </c>
      <c r="B279" s="168" t="str">
        <f>'Revenue Data'!B270</f>
        <v>GDN</v>
      </c>
      <c r="C279" s="71">
        <f t="shared" si="126"/>
        <v>0</v>
      </c>
      <c r="D279" s="71">
        <f t="shared" si="126"/>
        <v>0</v>
      </c>
      <c r="E279" s="71">
        <f t="shared" si="126"/>
        <v>4.7169811320754724E-3</v>
      </c>
      <c r="F279" s="71">
        <f t="shared" si="126"/>
        <v>0.21226415094339623</v>
      </c>
      <c r="G279" s="71">
        <f t="shared" si="126"/>
        <v>0.78301886792452835</v>
      </c>
      <c r="H279" s="205">
        <f>IFERROR(VLOOKUP(B279,'Forecast Cnx @ Dest. Airport'!$B$5:$R$175,17,FALSE),0)</f>
        <v>0</v>
      </c>
      <c r="I279" s="29">
        <f t="shared" si="113"/>
        <v>0</v>
      </c>
      <c r="J279" s="29">
        <f t="shared" si="114"/>
        <v>0</v>
      </c>
      <c r="K279" s="29">
        <f t="shared" si="115"/>
        <v>0</v>
      </c>
      <c r="L279" s="29">
        <f t="shared" si="116"/>
        <v>0</v>
      </c>
      <c r="M279" s="29">
        <f t="shared" si="117"/>
        <v>0</v>
      </c>
      <c r="N279" s="194">
        <f t="shared" si="118"/>
        <v>0</v>
      </c>
      <c r="O279" s="64">
        <f t="shared" si="127"/>
        <v>154.80520140401825</v>
      </c>
      <c r="P279" s="64">
        <f t="shared" si="127"/>
        <v>2510.0154801097383</v>
      </c>
      <c r="Q279" s="64">
        <f t="shared" si="127"/>
        <v>1302.7689189189186</v>
      </c>
      <c r="R279" s="64">
        <f t="shared" si="127"/>
        <v>410.72171047619076</v>
      </c>
      <c r="S279" s="64">
        <f t="shared" si="127"/>
        <v>299.84041905933242</v>
      </c>
      <c r="T279" s="206" t="str">
        <f t="shared" si="119"/>
        <v>-</v>
      </c>
      <c r="U279" s="29">
        <f t="shared" si="120"/>
        <v>0</v>
      </c>
      <c r="V279" s="29">
        <f t="shared" si="121"/>
        <v>0</v>
      </c>
      <c r="W279" s="29">
        <f t="shared" si="122"/>
        <v>0</v>
      </c>
      <c r="X279" s="29">
        <f t="shared" si="123"/>
        <v>0</v>
      </c>
      <c r="Y279" s="29">
        <f t="shared" si="124"/>
        <v>0</v>
      </c>
      <c r="Z279" s="194">
        <f t="shared" si="125"/>
        <v>0</v>
      </c>
    </row>
    <row r="280" spans="1:26" s="80" customFormat="1" x14ac:dyDescent="0.2">
      <c r="A280" s="82">
        <v>263</v>
      </c>
      <c r="B280" s="168" t="str">
        <f>'Revenue Data'!B271</f>
        <v>GEO</v>
      </c>
      <c r="C280" s="71">
        <f t="shared" si="126"/>
        <v>0</v>
      </c>
      <c r="D280" s="71">
        <f t="shared" si="126"/>
        <v>0</v>
      </c>
      <c r="E280" s="71">
        <f t="shared" si="126"/>
        <v>0</v>
      </c>
      <c r="F280" s="71">
        <f t="shared" si="126"/>
        <v>0.23529411764705882</v>
      </c>
      <c r="G280" s="71">
        <f t="shared" si="126"/>
        <v>0.76470588235294112</v>
      </c>
      <c r="H280" s="205">
        <f>IFERROR(VLOOKUP(B280,'Forecast Cnx @ Dest. Airport'!$B$5:$R$175,17,FALSE),0)</f>
        <v>0</v>
      </c>
      <c r="I280" s="29">
        <f t="shared" si="113"/>
        <v>0</v>
      </c>
      <c r="J280" s="29">
        <f t="shared" si="114"/>
        <v>0</v>
      </c>
      <c r="K280" s="29">
        <f t="shared" si="115"/>
        <v>0</v>
      </c>
      <c r="L280" s="29">
        <f t="shared" si="116"/>
        <v>0</v>
      </c>
      <c r="M280" s="29">
        <f t="shared" si="117"/>
        <v>0</v>
      </c>
      <c r="N280" s="194">
        <f t="shared" si="118"/>
        <v>0</v>
      </c>
      <c r="O280" s="64">
        <f t="shared" si="127"/>
        <v>0</v>
      </c>
      <c r="P280" s="64">
        <f t="shared" si="127"/>
        <v>0</v>
      </c>
      <c r="Q280" s="64">
        <f t="shared" si="127"/>
        <v>0</v>
      </c>
      <c r="R280" s="64">
        <f t="shared" si="127"/>
        <v>0</v>
      </c>
      <c r="S280" s="64">
        <f t="shared" si="127"/>
        <v>323.30174603174578</v>
      </c>
      <c r="T280" s="206" t="str">
        <f t="shared" si="119"/>
        <v>-</v>
      </c>
      <c r="U280" s="29">
        <f t="shared" si="120"/>
        <v>0</v>
      </c>
      <c r="V280" s="29">
        <f t="shared" si="121"/>
        <v>0</v>
      </c>
      <c r="W280" s="29">
        <f t="shared" si="122"/>
        <v>0</v>
      </c>
      <c r="X280" s="29">
        <f t="shared" si="123"/>
        <v>0</v>
      </c>
      <c r="Y280" s="29">
        <f t="shared" si="124"/>
        <v>0</v>
      </c>
      <c r="Z280" s="194">
        <f t="shared" si="125"/>
        <v>0</v>
      </c>
    </row>
    <row r="281" spans="1:26" s="80" customFormat="1" x14ac:dyDescent="0.2">
      <c r="A281" s="82">
        <v>264</v>
      </c>
      <c r="B281" s="168" t="str">
        <f>'Revenue Data'!B272</f>
        <v>GET</v>
      </c>
      <c r="C281" s="71">
        <f t="shared" si="126"/>
        <v>0</v>
      </c>
      <c r="D281" s="71">
        <f t="shared" si="126"/>
        <v>0</v>
      </c>
      <c r="E281" s="71">
        <f t="shared" si="126"/>
        <v>0</v>
      </c>
      <c r="F281" s="71">
        <f t="shared" si="126"/>
        <v>0</v>
      </c>
      <c r="G281" s="71">
        <f t="shared" si="126"/>
        <v>1</v>
      </c>
      <c r="H281" s="205">
        <f>IFERROR(VLOOKUP(B281,'Forecast Cnx @ Dest. Airport'!$B$5:$R$175,17,FALSE),0)</f>
        <v>0</v>
      </c>
      <c r="I281" s="29">
        <f t="shared" si="113"/>
        <v>0</v>
      </c>
      <c r="J281" s="29">
        <f t="shared" si="114"/>
        <v>0</v>
      </c>
      <c r="K281" s="29">
        <f t="shared" si="115"/>
        <v>0</v>
      </c>
      <c r="L281" s="29">
        <f t="shared" si="116"/>
        <v>0</v>
      </c>
      <c r="M281" s="29">
        <f t="shared" si="117"/>
        <v>0</v>
      </c>
      <c r="N281" s="194">
        <f t="shared" si="118"/>
        <v>0</v>
      </c>
      <c r="O281" s="64">
        <f t="shared" si="127"/>
        <v>3460.5285840875736</v>
      </c>
      <c r="P281" s="64">
        <f t="shared" si="127"/>
        <v>5498.6224249998158</v>
      </c>
      <c r="Q281" s="64">
        <f t="shared" si="127"/>
        <v>3738.4933333333352</v>
      </c>
      <c r="R281" s="64">
        <f t="shared" si="127"/>
        <v>2896.1446041370136</v>
      </c>
      <c r="S281" s="64">
        <f t="shared" si="127"/>
        <v>872.28051531663971</v>
      </c>
      <c r="T281" s="206" t="str">
        <f t="shared" si="119"/>
        <v>-</v>
      </c>
      <c r="U281" s="29">
        <f t="shared" si="120"/>
        <v>0</v>
      </c>
      <c r="V281" s="29">
        <f t="shared" si="121"/>
        <v>0</v>
      </c>
      <c r="W281" s="29">
        <f t="shared" si="122"/>
        <v>0</v>
      </c>
      <c r="X281" s="29">
        <f t="shared" si="123"/>
        <v>0</v>
      </c>
      <c r="Y281" s="29">
        <f t="shared" si="124"/>
        <v>0</v>
      </c>
      <c r="Z281" s="194">
        <f t="shared" si="125"/>
        <v>0</v>
      </c>
    </row>
    <row r="282" spans="1:26" s="80" customFormat="1" x14ac:dyDescent="0.2">
      <c r="A282" s="168">
        <v>265</v>
      </c>
      <c r="B282" s="168" t="str">
        <f>'Revenue Data'!B273</f>
        <v>GGT</v>
      </c>
      <c r="C282" s="71">
        <f t="shared" si="126"/>
        <v>9.7826086956521743E-2</v>
      </c>
      <c r="D282" s="71">
        <f t="shared" si="126"/>
        <v>0</v>
      </c>
      <c r="E282" s="71">
        <f t="shared" si="126"/>
        <v>0.1630434782608696</v>
      </c>
      <c r="F282" s="71">
        <f t="shared" si="126"/>
        <v>0.1630434782608696</v>
      </c>
      <c r="G282" s="71">
        <f t="shared" si="126"/>
        <v>0.57608695652173914</v>
      </c>
      <c r="H282" s="205">
        <f>IFERROR(VLOOKUP(B282,'Forecast Cnx @ Dest. Airport'!$B$5:$R$175,17,FALSE),0)</f>
        <v>0</v>
      </c>
      <c r="I282" s="29">
        <f t="shared" si="113"/>
        <v>0</v>
      </c>
      <c r="J282" s="29">
        <f t="shared" si="114"/>
        <v>0</v>
      </c>
      <c r="K282" s="29">
        <f t="shared" si="115"/>
        <v>0</v>
      </c>
      <c r="L282" s="29">
        <f t="shared" si="116"/>
        <v>0</v>
      </c>
      <c r="M282" s="29">
        <f t="shared" si="117"/>
        <v>0</v>
      </c>
      <c r="N282" s="194">
        <f t="shared" si="118"/>
        <v>0</v>
      </c>
      <c r="O282" s="64">
        <f t="shared" si="127"/>
        <v>378.90807339449537</v>
      </c>
      <c r="P282" s="64">
        <f t="shared" si="127"/>
        <v>0</v>
      </c>
      <c r="Q282" s="64">
        <f t="shared" si="127"/>
        <v>341.73076923076923</v>
      </c>
      <c r="R282" s="64">
        <f t="shared" si="127"/>
        <v>275.98571428571398</v>
      </c>
      <c r="S282" s="64">
        <f t="shared" si="127"/>
        <v>267.89997304582232</v>
      </c>
      <c r="T282" s="206" t="str">
        <f t="shared" si="119"/>
        <v>-</v>
      </c>
      <c r="U282" s="29">
        <f t="shared" si="120"/>
        <v>0</v>
      </c>
      <c r="V282" s="29">
        <f t="shared" si="121"/>
        <v>0</v>
      </c>
      <c r="W282" s="29">
        <f t="shared" si="122"/>
        <v>0</v>
      </c>
      <c r="X282" s="29">
        <f t="shared" si="123"/>
        <v>0</v>
      </c>
      <c r="Y282" s="29">
        <f t="shared" si="124"/>
        <v>0</v>
      </c>
      <c r="Z282" s="194">
        <f t="shared" si="125"/>
        <v>0</v>
      </c>
    </row>
    <row r="283" spans="1:26" s="80" customFormat="1" x14ac:dyDescent="0.2">
      <c r="A283" s="82">
        <v>266</v>
      </c>
      <c r="B283" s="168" t="str">
        <f>'Revenue Data'!B274</f>
        <v>GHB</v>
      </c>
      <c r="C283" s="71">
        <f t="shared" si="126"/>
        <v>0</v>
      </c>
      <c r="D283" s="71">
        <f t="shared" si="126"/>
        <v>0</v>
      </c>
      <c r="E283" s="71">
        <f t="shared" si="126"/>
        <v>0</v>
      </c>
      <c r="F283" s="71">
        <f t="shared" si="126"/>
        <v>0.15000000000000002</v>
      </c>
      <c r="G283" s="71">
        <f t="shared" si="126"/>
        <v>0.85</v>
      </c>
      <c r="H283" s="205">
        <f>IFERROR(VLOOKUP(B283,'Forecast Cnx @ Dest. Airport'!$B$5:$R$175,17,FALSE),0)</f>
        <v>0</v>
      </c>
      <c r="I283" s="29">
        <f t="shared" si="113"/>
        <v>0</v>
      </c>
      <c r="J283" s="29">
        <f t="shared" si="114"/>
        <v>0</v>
      </c>
      <c r="K283" s="29">
        <f t="shared" si="115"/>
        <v>0</v>
      </c>
      <c r="L283" s="29">
        <f t="shared" si="116"/>
        <v>0</v>
      </c>
      <c r="M283" s="29">
        <f t="shared" si="117"/>
        <v>0</v>
      </c>
      <c r="N283" s="194">
        <f t="shared" si="118"/>
        <v>0</v>
      </c>
      <c r="O283" s="64">
        <f t="shared" si="127"/>
        <v>378.90807339449537</v>
      </c>
      <c r="P283" s="64">
        <f t="shared" si="127"/>
        <v>0</v>
      </c>
      <c r="Q283" s="64">
        <f t="shared" si="127"/>
        <v>372.00710722204605</v>
      </c>
      <c r="R283" s="64">
        <f t="shared" si="127"/>
        <v>224.13</v>
      </c>
      <c r="S283" s="64">
        <f t="shared" si="127"/>
        <v>229.75</v>
      </c>
      <c r="T283" s="206" t="str">
        <f t="shared" si="119"/>
        <v>-</v>
      </c>
      <c r="U283" s="29">
        <f t="shared" si="120"/>
        <v>0</v>
      </c>
      <c r="V283" s="29">
        <f t="shared" si="121"/>
        <v>0</v>
      </c>
      <c r="W283" s="29">
        <f t="shared" si="122"/>
        <v>0</v>
      </c>
      <c r="X283" s="29">
        <f t="shared" si="123"/>
        <v>0</v>
      </c>
      <c r="Y283" s="29">
        <f t="shared" si="124"/>
        <v>0</v>
      </c>
      <c r="Z283" s="194">
        <f t="shared" si="125"/>
        <v>0</v>
      </c>
    </row>
    <row r="284" spans="1:26" s="80" customFormat="1" x14ac:dyDescent="0.2">
      <c r="A284" s="82">
        <v>267</v>
      </c>
      <c r="B284" s="168" t="str">
        <f>'Revenue Data'!B275</f>
        <v>GIB</v>
      </c>
      <c r="C284" s="71">
        <f t="shared" si="126"/>
        <v>0</v>
      </c>
      <c r="D284" s="71">
        <f t="shared" si="126"/>
        <v>0</v>
      </c>
      <c r="E284" s="71">
        <f t="shared" si="126"/>
        <v>0</v>
      </c>
      <c r="F284" s="71">
        <f t="shared" si="126"/>
        <v>1</v>
      </c>
      <c r="G284" s="71">
        <f t="shared" si="126"/>
        <v>0</v>
      </c>
      <c r="H284" s="205">
        <f>IFERROR(VLOOKUP(B284,'Forecast Cnx @ Dest. Airport'!$B$5:$R$175,17,FALSE),0)</f>
        <v>0</v>
      </c>
      <c r="I284" s="29">
        <f t="shared" si="113"/>
        <v>0</v>
      </c>
      <c r="J284" s="29">
        <f t="shared" si="114"/>
        <v>0</v>
      </c>
      <c r="K284" s="29">
        <f t="shared" si="115"/>
        <v>0</v>
      </c>
      <c r="L284" s="29">
        <f t="shared" si="116"/>
        <v>0</v>
      </c>
      <c r="M284" s="29">
        <f t="shared" si="117"/>
        <v>0</v>
      </c>
      <c r="N284" s="194">
        <f t="shared" si="118"/>
        <v>0</v>
      </c>
      <c r="O284" s="64">
        <f t="shared" si="127"/>
        <v>0</v>
      </c>
      <c r="P284" s="64">
        <f t="shared" si="127"/>
        <v>0</v>
      </c>
      <c r="Q284" s="64">
        <f t="shared" si="127"/>
        <v>0</v>
      </c>
      <c r="R284" s="64">
        <f t="shared" si="127"/>
        <v>0</v>
      </c>
      <c r="S284" s="64">
        <f t="shared" si="127"/>
        <v>0</v>
      </c>
      <c r="T284" s="206" t="str">
        <f t="shared" si="119"/>
        <v>-</v>
      </c>
      <c r="U284" s="29">
        <f t="shared" si="120"/>
        <v>0</v>
      </c>
      <c r="V284" s="29">
        <f t="shared" si="121"/>
        <v>0</v>
      </c>
      <c r="W284" s="29">
        <f t="shared" si="122"/>
        <v>0</v>
      </c>
      <c r="X284" s="29">
        <f t="shared" si="123"/>
        <v>0</v>
      </c>
      <c r="Y284" s="29">
        <f t="shared" si="124"/>
        <v>0</v>
      </c>
      <c r="Z284" s="194">
        <f t="shared" si="125"/>
        <v>0</v>
      </c>
    </row>
    <row r="285" spans="1:26" s="80" customFormat="1" x14ac:dyDescent="0.2">
      <c r="A285" s="82">
        <v>268</v>
      </c>
      <c r="B285" s="168" t="str">
        <f>'Revenue Data'!B276</f>
        <v>GIS</v>
      </c>
      <c r="C285" s="71">
        <f t="shared" si="126"/>
        <v>0</v>
      </c>
      <c r="D285" s="71">
        <f t="shared" si="126"/>
        <v>0</v>
      </c>
      <c r="E285" s="71">
        <f t="shared" si="126"/>
        <v>0</v>
      </c>
      <c r="F285" s="71">
        <f t="shared" si="126"/>
        <v>0</v>
      </c>
      <c r="G285" s="71">
        <f t="shared" si="126"/>
        <v>1</v>
      </c>
      <c r="H285" s="205">
        <f>IFERROR(VLOOKUP(B285,'Forecast Cnx @ Dest. Airport'!$B$5:$R$175,17,FALSE),0)</f>
        <v>0</v>
      </c>
      <c r="I285" s="29">
        <f t="shared" si="113"/>
        <v>0</v>
      </c>
      <c r="J285" s="29">
        <f t="shared" si="114"/>
        <v>0</v>
      </c>
      <c r="K285" s="29">
        <f t="shared" si="115"/>
        <v>0</v>
      </c>
      <c r="L285" s="29">
        <f t="shared" si="116"/>
        <v>0</v>
      </c>
      <c r="M285" s="29">
        <f t="shared" si="117"/>
        <v>0</v>
      </c>
      <c r="N285" s="194">
        <f t="shared" si="118"/>
        <v>0</v>
      </c>
      <c r="O285" s="64">
        <f t="shared" si="127"/>
        <v>1698.526882063881</v>
      </c>
      <c r="P285" s="64">
        <f t="shared" si="127"/>
        <v>4398.2942443259344</v>
      </c>
      <c r="Q285" s="64">
        <f t="shared" si="127"/>
        <v>3928.45</v>
      </c>
      <c r="R285" s="64">
        <f t="shared" si="127"/>
        <v>892.55729810706873</v>
      </c>
      <c r="S285" s="64">
        <f t="shared" si="127"/>
        <v>900.93201481247354</v>
      </c>
      <c r="T285" s="206" t="str">
        <f t="shared" si="119"/>
        <v>-</v>
      </c>
      <c r="U285" s="29">
        <f t="shared" si="120"/>
        <v>0</v>
      </c>
      <c r="V285" s="29">
        <f t="shared" si="121"/>
        <v>0</v>
      </c>
      <c r="W285" s="29">
        <f t="shared" si="122"/>
        <v>0</v>
      </c>
      <c r="X285" s="29">
        <f t="shared" si="123"/>
        <v>0</v>
      </c>
      <c r="Y285" s="29">
        <f t="shared" si="124"/>
        <v>0</v>
      </c>
      <c r="Z285" s="194">
        <f t="shared" si="125"/>
        <v>0</v>
      </c>
    </row>
    <row r="286" spans="1:26" s="80" customFormat="1" x14ac:dyDescent="0.2">
      <c r="A286" s="168">
        <v>269</v>
      </c>
      <c r="B286" s="168" t="str">
        <f>'Revenue Data'!B277</f>
        <v>GLA</v>
      </c>
      <c r="C286" s="71">
        <f t="shared" si="126"/>
        <v>0.12000000000000001</v>
      </c>
      <c r="D286" s="71">
        <f t="shared" si="126"/>
        <v>8.2857142857142879E-2</v>
      </c>
      <c r="E286" s="71">
        <f t="shared" si="126"/>
        <v>2.2857142857142861E-2</v>
      </c>
      <c r="F286" s="71">
        <f t="shared" si="126"/>
        <v>0.1571428571428572</v>
      </c>
      <c r="G286" s="71">
        <f t="shared" si="126"/>
        <v>0.61714285714285699</v>
      </c>
      <c r="H286" s="205">
        <f>IFERROR(VLOOKUP(B286,'Forecast Cnx @ Dest. Airport'!$B$5:$R$175,17,FALSE),0)</f>
        <v>0</v>
      </c>
      <c r="I286" s="29">
        <f t="shared" si="113"/>
        <v>0</v>
      </c>
      <c r="J286" s="29">
        <f t="shared" si="114"/>
        <v>0</v>
      </c>
      <c r="K286" s="29">
        <f t="shared" si="115"/>
        <v>0</v>
      </c>
      <c r="L286" s="29">
        <f t="shared" si="116"/>
        <v>0</v>
      </c>
      <c r="M286" s="29">
        <f t="shared" si="117"/>
        <v>0</v>
      </c>
      <c r="N286" s="194">
        <f t="shared" si="118"/>
        <v>0</v>
      </c>
      <c r="O286" s="64">
        <f t="shared" si="127"/>
        <v>1010.562662337662</v>
      </c>
      <c r="P286" s="64">
        <f t="shared" si="127"/>
        <v>2219.7004761904745</v>
      </c>
      <c r="Q286" s="64">
        <f t="shared" si="127"/>
        <v>994.16</v>
      </c>
      <c r="R286" s="64">
        <f t="shared" si="127"/>
        <v>448.99226309288537</v>
      </c>
      <c r="S286" s="64">
        <f t="shared" si="127"/>
        <v>290.64024136902572</v>
      </c>
      <c r="T286" s="206" t="str">
        <f t="shared" si="119"/>
        <v>-</v>
      </c>
      <c r="U286" s="29">
        <f t="shared" si="120"/>
        <v>0</v>
      </c>
      <c r="V286" s="29">
        <f t="shared" si="121"/>
        <v>0</v>
      </c>
      <c r="W286" s="29">
        <f t="shared" si="122"/>
        <v>0</v>
      </c>
      <c r="X286" s="29">
        <f t="shared" si="123"/>
        <v>0</v>
      </c>
      <c r="Y286" s="29">
        <f t="shared" si="124"/>
        <v>0</v>
      </c>
      <c r="Z286" s="194">
        <f t="shared" si="125"/>
        <v>0</v>
      </c>
    </row>
    <row r="287" spans="1:26" s="80" customFormat="1" x14ac:dyDescent="0.2">
      <c r="A287" s="82">
        <v>270</v>
      </c>
      <c r="B287" s="168" t="str">
        <f>'Revenue Data'!B278</f>
        <v>GLT</v>
      </c>
      <c r="C287" s="71">
        <f t="shared" si="126"/>
        <v>0</v>
      </c>
      <c r="D287" s="71">
        <f t="shared" si="126"/>
        <v>0</v>
      </c>
      <c r="E287" s="71">
        <f t="shared" si="126"/>
        <v>0</v>
      </c>
      <c r="F287" s="71">
        <f t="shared" si="126"/>
        <v>0</v>
      </c>
      <c r="G287" s="71">
        <f t="shared" si="126"/>
        <v>1</v>
      </c>
      <c r="H287" s="205">
        <f>IFERROR(VLOOKUP(B287,'Forecast Cnx @ Dest. Airport'!$B$5:$R$175,17,FALSE),0)</f>
        <v>0</v>
      </c>
      <c r="I287" s="29">
        <f t="shared" si="113"/>
        <v>0</v>
      </c>
      <c r="J287" s="29">
        <f t="shared" si="114"/>
        <v>0</v>
      </c>
      <c r="K287" s="29">
        <f t="shared" si="115"/>
        <v>0</v>
      </c>
      <c r="L287" s="29">
        <f t="shared" si="116"/>
        <v>0</v>
      </c>
      <c r="M287" s="29">
        <f t="shared" si="117"/>
        <v>0</v>
      </c>
      <c r="N287" s="194">
        <f t="shared" si="118"/>
        <v>0</v>
      </c>
      <c r="O287" s="64">
        <f t="shared" si="127"/>
        <v>3460.5285840875736</v>
      </c>
      <c r="P287" s="64">
        <f t="shared" si="127"/>
        <v>5498.6224249998158</v>
      </c>
      <c r="Q287" s="64">
        <f t="shared" si="127"/>
        <v>3738.4933333333352</v>
      </c>
      <c r="R287" s="64">
        <f t="shared" si="127"/>
        <v>2896.1446041370136</v>
      </c>
      <c r="S287" s="64">
        <f t="shared" si="127"/>
        <v>872.28051531663971</v>
      </c>
      <c r="T287" s="206" t="str">
        <f t="shared" si="119"/>
        <v>-</v>
      </c>
      <c r="U287" s="29">
        <f t="shared" si="120"/>
        <v>0</v>
      </c>
      <c r="V287" s="29">
        <f t="shared" si="121"/>
        <v>0</v>
      </c>
      <c r="W287" s="29">
        <f t="shared" si="122"/>
        <v>0</v>
      </c>
      <c r="X287" s="29">
        <f t="shared" si="123"/>
        <v>0</v>
      </c>
      <c r="Y287" s="29">
        <f t="shared" si="124"/>
        <v>0</v>
      </c>
      <c r="Z287" s="194">
        <f t="shared" si="125"/>
        <v>0</v>
      </c>
    </row>
    <row r="288" spans="1:26" s="80" customFormat="1" x14ac:dyDescent="0.2">
      <c r="A288" s="82">
        <v>271</v>
      </c>
      <c r="B288" s="168" t="str">
        <f>'Revenue Data'!B279</f>
        <v>GND</v>
      </c>
      <c r="C288" s="71">
        <f t="shared" ref="C288:G297" si="128">IFERROR(VLOOKUP($B288,FromChicagoFareList,C$8,FALSE),"-")</f>
        <v>4.4444444444444446E-2</v>
      </c>
      <c r="D288" s="71">
        <f t="shared" si="128"/>
        <v>0</v>
      </c>
      <c r="E288" s="71">
        <f t="shared" si="128"/>
        <v>2.2222222222222223E-2</v>
      </c>
      <c r="F288" s="71">
        <f t="shared" si="128"/>
        <v>0.17777777777777778</v>
      </c>
      <c r="G288" s="71">
        <f t="shared" si="128"/>
        <v>0.75555555555555565</v>
      </c>
      <c r="H288" s="205">
        <f>IFERROR(VLOOKUP(B288,'Forecast Cnx @ Dest. Airport'!$B$5:$R$175,17,FALSE),0)</f>
        <v>0</v>
      </c>
      <c r="I288" s="29">
        <f t="shared" si="113"/>
        <v>0</v>
      </c>
      <c r="J288" s="29">
        <f t="shared" si="114"/>
        <v>0</v>
      </c>
      <c r="K288" s="29">
        <f t="shared" si="115"/>
        <v>0</v>
      </c>
      <c r="L288" s="29">
        <f t="shared" si="116"/>
        <v>0</v>
      </c>
      <c r="M288" s="29">
        <f t="shared" si="117"/>
        <v>0</v>
      </c>
      <c r="N288" s="194">
        <f t="shared" si="118"/>
        <v>0</v>
      </c>
      <c r="O288" s="64">
        <f t="shared" ref="O288:S297" si="129">IFERROR(VLOOKUP($B288,FromChicagoFareList,O$8,FALSE),"-")</f>
        <v>0</v>
      </c>
      <c r="P288" s="64">
        <f t="shared" si="129"/>
        <v>0</v>
      </c>
      <c r="Q288" s="64">
        <f t="shared" si="129"/>
        <v>594</v>
      </c>
      <c r="R288" s="64">
        <f t="shared" si="129"/>
        <v>0</v>
      </c>
      <c r="S288" s="64">
        <f t="shared" si="129"/>
        <v>404.14615384615394</v>
      </c>
      <c r="T288" s="206" t="str">
        <f t="shared" si="119"/>
        <v>-</v>
      </c>
      <c r="U288" s="29">
        <f t="shared" si="120"/>
        <v>0</v>
      </c>
      <c r="V288" s="29">
        <f t="shared" si="121"/>
        <v>0</v>
      </c>
      <c r="W288" s="29">
        <f t="shared" si="122"/>
        <v>0</v>
      </c>
      <c r="X288" s="29">
        <f t="shared" si="123"/>
        <v>0</v>
      </c>
      <c r="Y288" s="29">
        <f t="shared" si="124"/>
        <v>0</v>
      </c>
      <c r="Z288" s="194">
        <f t="shared" si="125"/>
        <v>0</v>
      </c>
    </row>
    <row r="289" spans="1:26" s="80" customFormat="1" x14ac:dyDescent="0.2">
      <c r="A289" s="82">
        <v>272</v>
      </c>
      <c r="B289" s="168" t="str">
        <f>'Revenue Data'!B280</f>
        <v>GOA</v>
      </c>
      <c r="C289" s="71">
        <f t="shared" si="128"/>
        <v>0.16494845360824742</v>
      </c>
      <c r="D289" s="71">
        <f t="shared" si="128"/>
        <v>6.1855670103092793E-2</v>
      </c>
      <c r="E289" s="71">
        <f t="shared" si="128"/>
        <v>3.0927835051546396E-2</v>
      </c>
      <c r="F289" s="71">
        <f t="shared" si="128"/>
        <v>0.11340206185567009</v>
      </c>
      <c r="G289" s="71">
        <f t="shared" si="128"/>
        <v>0.62886597938144329</v>
      </c>
      <c r="H289" s="205">
        <f>IFERROR(VLOOKUP(B289,'Forecast Cnx @ Dest. Airport'!$B$5:$R$175,17,FALSE),0)</f>
        <v>0</v>
      </c>
      <c r="I289" s="29">
        <f t="shared" si="113"/>
        <v>0</v>
      </c>
      <c r="J289" s="29">
        <f t="shared" si="114"/>
        <v>0</v>
      </c>
      <c r="K289" s="29">
        <f t="shared" si="115"/>
        <v>0</v>
      </c>
      <c r="L289" s="29">
        <f t="shared" si="116"/>
        <v>0</v>
      </c>
      <c r="M289" s="29">
        <f t="shared" si="117"/>
        <v>0</v>
      </c>
      <c r="N289" s="194">
        <f t="shared" si="118"/>
        <v>0</v>
      </c>
      <c r="O289" s="64">
        <f t="shared" si="129"/>
        <v>122.26523809523827</v>
      </c>
      <c r="P289" s="64">
        <f t="shared" si="129"/>
        <v>2123.7400000000002</v>
      </c>
      <c r="Q289" s="64">
        <f t="shared" si="129"/>
        <v>1048.0050000000001</v>
      </c>
      <c r="R289" s="64">
        <f t="shared" si="129"/>
        <v>292.52333333333337</v>
      </c>
      <c r="S289" s="64">
        <f t="shared" si="129"/>
        <v>402.87821944444448</v>
      </c>
      <c r="T289" s="206" t="str">
        <f t="shared" si="119"/>
        <v>-</v>
      </c>
      <c r="U289" s="29">
        <f t="shared" si="120"/>
        <v>0</v>
      </c>
      <c r="V289" s="29">
        <f t="shared" si="121"/>
        <v>0</v>
      </c>
      <c r="W289" s="29">
        <f t="shared" si="122"/>
        <v>0</v>
      </c>
      <c r="X289" s="29">
        <f t="shared" si="123"/>
        <v>0</v>
      </c>
      <c r="Y289" s="29">
        <f t="shared" si="124"/>
        <v>0</v>
      </c>
      <c r="Z289" s="194">
        <f t="shared" si="125"/>
        <v>0</v>
      </c>
    </row>
    <row r="290" spans="1:26" s="80" customFormat="1" x14ac:dyDescent="0.2">
      <c r="A290" s="168">
        <v>273</v>
      </c>
      <c r="B290" s="168" t="str">
        <f>'Revenue Data'!B281</f>
        <v>GOI</v>
      </c>
      <c r="C290" s="71">
        <f t="shared" si="128"/>
        <v>0</v>
      </c>
      <c r="D290" s="71">
        <f t="shared" si="128"/>
        <v>5.8823529411764705E-2</v>
      </c>
      <c r="E290" s="71">
        <f t="shared" si="128"/>
        <v>5.8823529411764705E-2</v>
      </c>
      <c r="F290" s="71">
        <f t="shared" si="128"/>
        <v>0.23529411764705882</v>
      </c>
      <c r="G290" s="71">
        <f t="shared" si="128"/>
        <v>0.6470588235294118</v>
      </c>
      <c r="H290" s="205">
        <f>IFERROR(VLOOKUP(B290,'Forecast Cnx @ Dest. Airport'!$B$5:$R$175,17,FALSE),0)</f>
        <v>0</v>
      </c>
      <c r="I290" s="29">
        <f t="shared" si="113"/>
        <v>0</v>
      </c>
      <c r="J290" s="29">
        <f t="shared" si="114"/>
        <v>0</v>
      </c>
      <c r="K290" s="29">
        <f t="shared" si="115"/>
        <v>0</v>
      </c>
      <c r="L290" s="29">
        <f t="shared" si="116"/>
        <v>0</v>
      </c>
      <c r="M290" s="29">
        <f t="shared" si="117"/>
        <v>0</v>
      </c>
      <c r="N290" s="194">
        <f t="shared" si="118"/>
        <v>0</v>
      </c>
      <c r="O290" s="64">
        <f t="shared" si="129"/>
        <v>2082.882470147712</v>
      </c>
      <c r="P290" s="64">
        <f t="shared" si="129"/>
        <v>3016.4927961739277</v>
      </c>
      <c r="Q290" s="64">
        <f t="shared" si="129"/>
        <v>1196.2058666666669</v>
      </c>
      <c r="R290" s="64">
        <f t="shared" si="129"/>
        <v>522.42499999999995</v>
      </c>
      <c r="S290" s="64">
        <f t="shared" si="129"/>
        <v>357.78</v>
      </c>
      <c r="T290" s="206" t="str">
        <f t="shared" si="119"/>
        <v>-</v>
      </c>
      <c r="U290" s="29">
        <f t="shared" si="120"/>
        <v>0</v>
      </c>
      <c r="V290" s="29">
        <f t="shared" si="121"/>
        <v>0</v>
      </c>
      <c r="W290" s="29">
        <f t="shared" si="122"/>
        <v>0</v>
      </c>
      <c r="X290" s="29">
        <f t="shared" si="123"/>
        <v>0</v>
      </c>
      <c r="Y290" s="29">
        <f t="shared" si="124"/>
        <v>0</v>
      </c>
      <c r="Z290" s="194">
        <f t="shared" si="125"/>
        <v>0</v>
      </c>
    </row>
    <row r="291" spans="1:26" s="80" customFormat="1" x14ac:dyDescent="0.2">
      <c r="A291" s="82">
        <v>274</v>
      </c>
      <c r="B291" s="168" t="str">
        <f>'Revenue Data'!B282</f>
        <v>GOJ</v>
      </c>
      <c r="C291" s="71">
        <f t="shared" si="128"/>
        <v>0</v>
      </c>
      <c r="D291" s="71">
        <f t="shared" si="128"/>
        <v>0</v>
      </c>
      <c r="E291" s="71">
        <f t="shared" si="128"/>
        <v>0</v>
      </c>
      <c r="F291" s="71">
        <f t="shared" si="128"/>
        <v>0.2</v>
      </c>
      <c r="G291" s="71">
        <f t="shared" si="128"/>
        <v>0.8</v>
      </c>
      <c r="H291" s="205">
        <f>IFERROR(VLOOKUP(B291,'Forecast Cnx @ Dest. Airport'!$B$5:$R$175,17,FALSE),0)</f>
        <v>0</v>
      </c>
      <c r="I291" s="29">
        <f t="shared" si="113"/>
        <v>0</v>
      </c>
      <c r="J291" s="29">
        <f t="shared" si="114"/>
        <v>0</v>
      </c>
      <c r="K291" s="29">
        <f t="shared" si="115"/>
        <v>0</v>
      </c>
      <c r="L291" s="29">
        <f t="shared" si="116"/>
        <v>0</v>
      </c>
      <c r="M291" s="29">
        <f t="shared" si="117"/>
        <v>0</v>
      </c>
      <c r="N291" s="194">
        <f t="shared" si="118"/>
        <v>0</v>
      </c>
      <c r="O291" s="64">
        <f t="shared" si="129"/>
        <v>346.03653675213673</v>
      </c>
      <c r="P291" s="64">
        <f t="shared" si="129"/>
        <v>3438.0991671672305</v>
      </c>
      <c r="Q291" s="64">
        <f t="shared" si="129"/>
        <v>754.47337500000003</v>
      </c>
      <c r="R291" s="64">
        <f t="shared" si="129"/>
        <v>359.42</v>
      </c>
      <c r="S291" s="64">
        <f t="shared" si="129"/>
        <v>491.48</v>
      </c>
      <c r="T291" s="206" t="str">
        <f t="shared" si="119"/>
        <v>-</v>
      </c>
      <c r="U291" s="29">
        <f t="shared" si="120"/>
        <v>0</v>
      </c>
      <c r="V291" s="29">
        <f t="shared" si="121"/>
        <v>0</v>
      </c>
      <c r="W291" s="29">
        <f t="shared" si="122"/>
        <v>0</v>
      </c>
      <c r="X291" s="29">
        <f t="shared" si="123"/>
        <v>0</v>
      </c>
      <c r="Y291" s="29">
        <f t="shared" si="124"/>
        <v>0</v>
      </c>
      <c r="Z291" s="194">
        <f t="shared" si="125"/>
        <v>0</v>
      </c>
    </row>
    <row r="292" spans="1:26" s="80" customFormat="1" x14ac:dyDescent="0.2">
      <c r="A292" s="82">
        <v>275</v>
      </c>
      <c r="B292" s="168" t="str">
        <f>'Revenue Data'!B283</f>
        <v>GOT</v>
      </c>
      <c r="C292" s="71">
        <f t="shared" si="128"/>
        <v>2.93398533007335E-2</v>
      </c>
      <c r="D292" s="71">
        <f t="shared" si="128"/>
        <v>7.5794621026894868E-2</v>
      </c>
      <c r="E292" s="71">
        <f t="shared" si="128"/>
        <v>1.7114914425427872E-2</v>
      </c>
      <c r="F292" s="71">
        <f t="shared" si="128"/>
        <v>0.15647921760391201</v>
      </c>
      <c r="G292" s="71">
        <f t="shared" si="128"/>
        <v>0.72127139364303183</v>
      </c>
      <c r="H292" s="205">
        <f>IFERROR(VLOOKUP(B292,'Forecast Cnx @ Dest. Airport'!$B$5:$R$175,17,FALSE),0)</f>
        <v>0</v>
      </c>
      <c r="I292" s="29">
        <f t="shared" si="113"/>
        <v>0</v>
      </c>
      <c r="J292" s="29">
        <f t="shared" si="114"/>
        <v>0</v>
      </c>
      <c r="K292" s="29">
        <f t="shared" si="115"/>
        <v>0</v>
      </c>
      <c r="L292" s="29">
        <f t="shared" si="116"/>
        <v>0</v>
      </c>
      <c r="M292" s="29">
        <f t="shared" si="117"/>
        <v>0</v>
      </c>
      <c r="N292" s="194">
        <f t="shared" si="118"/>
        <v>0</v>
      </c>
      <c r="O292" s="64">
        <f t="shared" si="129"/>
        <v>257.7427777777778</v>
      </c>
      <c r="P292" s="64">
        <f t="shared" si="129"/>
        <v>2011.0247619047643</v>
      </c>
      <c r="Q292" s="64">
        <f t="shared" si="129"/>
        <v>2040.1666666666697</v>
      </c>
      <c r="R292" s="64">
        <f t="shared" si="129"/>
        <v>961.94091666666816</v>
      </c>
      <c r="S292" s="64">
        <f t="shared" si="129"/>
        <v>399.90570256498728</v>
      </c>
      <c r="T292" s="206" t="str">
        <f t="shared" si="119"/>
        <v>-</v>
      </c>
      <c r="U292" s="29">
        <f t="shared" si="120"/>
        <v>0</v>
      </c>
      <c r="V292" s="29">
        <f t="shared" si="121"/>
        <v>0</v>
      </c>
      <c r="W292" s="29">
        <f t="shared" si="122"/>
        <v>0</v>
      </c>
      <c r="X292" s="29">
        <f t="shared" si="123"/>
        <v>0</v>
      </c>
      <c r="Y292" s="29">
        <f t="shared" si="124"/>
        <v>0</v>
      </c>
      <c r="Z292" s="194">
        <f t="shared" si="125"/>
        <v>0</v>
      </c>
    </row>
    <row r="293" spans="1:26" s="80" customFormat="1" x14ac:dyDescent="0.2">
      <c r="A293" s="82">
        <v>276</v>
      </c>
      <c r="B293" s="168" t="str">
        <f>'Revenue Data'!B284</f>
        <v>GPS</v>
      </c>
      <c r="C293" s="71">
        <f t="shared" si="128"/>
        <v>0</v>
      </c>
      <c r="D293" s="71">
        <f t="shared" si="128"/>
        <v>0</v>
      </c>
      <c r="E293" s="71">
        <f t="shared" si="128"/>
        <v>0</v>
      </c>
      <c r="F293" s="71">
        <f t="shared" si="128"/>
        <v>0</v>
      </c>
      <c r="G293" s="71">
        <f t="shared" si="128"/>
        <v>1</v>
      </c>
      <c r="H293" s="205">
        <f>IFERROR(VLOOKUP(B293,'Forecast Cnx @ Dest. Airport'!$B$5:$R$175,17,FALSE),0)</f>
        <v>0</v>
      </c>
      <c r="I293" s="29">
        <f t="shared" si="113"/>
        <v>0</v>
      </c>
      <c r="J293" s="29">
        <f t="shared" si="114"/>
        <v>0</v>
      </c>
      <c r="K293" s="29">
        <f t="shared" si="115"/>
        <v>0</v>
      </c>
      <c r="L293" s="29">
        <f t="shared" si="116"/>
        <v>0</v>
      </c>
      <c r="M293" s="29">
        <f t="shared" si="117"/>
        <v>0</v>
      </c>
      <c r="N293" s="194">
        <f t="shared" si="118"/>
        <v>0</v>
      </c>
      <c r="O293" s="64">
        <f t="shared" si="129"/>
        <v>0</v>
      </c>
      <c r="P293" s="64">
        <f t="shared" si="129"/>
        <v>900.28523809523824</v>
      </c>
      <c r="Q293" s="64">
        <f t="shared" si="129"/>
        <v>0</v>
      </c>
      <c r="R293" s="64">
        <f t="shared" si="129"/>
        <v>304.27430829965874</v>
      </c>
      <c r="S293" s="64">
        <f t="shared" si="129"/>
        <v>415.37070024669538</v>
      </c>
      <c r="T293" s="206" t="str">
        <f t="shared" si="119"/>
        <v>-</v>
      </c>
      <c r="U293" s="29">
        <f t="shared" si="120"/>
        <v>0</v>
      </c>
      <c r="V293" s="29">
        <f t="shared" si="121"/>
        <v>0</v>
      </c>
      <c r="W293" s="29">
        <f t="shared" si="122"/>
        <v>0</v>
      </c>
      <c r="X293" s="29">
        <f t="shared" si="123"/>
        <v>0</v>
      </c>
      <c r="Y293" s="29">
        <f t="shared" si="124"/>
        <v>0</v>
      </c>
      <c r="Z293" s="194">
        <f t="shared" si="125"/>
        <v>0</v>
      </c>
    </row>
    <row r="294" spans="1:26" s="80" customFormat="1" x14ac:dyDescent="0.2">
      <c r="A294" s="168">
        <v>277</v>
      </c>
      <c r="B294" s="168" t="str">
        <f>'Revenue Data'!B285</f>
        <v>GRJ</v>
      </c>
      <c r="C294" s="71">
        <f t="shared" si="128"/>
        <v>0</v>
      </c>
      <c r="D294" s="71">
        <f t="shared" si="128"/>
        <v>0</v>
      </c>
      <c r="E294" s="71">
        <f t="shared" si="128"/>
        <v>0</v>
      </c>
      <c r="F294" s="71">
        <f t="shared" si="128"/>
        <v>0</v>
      </c>
      <c r="G294" s="71">
        <f t="shared" si="128"/>
        <v>1</v>
      </c>
      <c r="H294" s="205">
        <f>IFERROR(VLOOKUP(B294,'Forecast Cnx @ Dest. Airport'!$B$5:$R$175,17,FALSE),0)</f>
        <v>0</v>
      </c>
      <c r="I294" s="29">
        <f t="shared" si="113"/>
        <v>0</v>
      </c>
      <c r="J294" s="29">
        <f t="shared" si="114"/>
        <v>0</v>
      </c>
      <c r="K294" s="29">
        <f t="shared" si="115"/>
        <v>0</v>
      </c>
      <c r="L294" s="29">
        <f t="shared" si="116"/>
        <v>0</v>
      </c>
      <c r="M294" s="29">
        <f t="shared" si="117"/>
        <v>0</v>
      </c>
      <c r="N294" s="194">
        <f t="shared" si="118"/>
        <v>0</v>
      </c>
      <c r="O294" s="64">
        <f t="shared" si="129"/>
        <v>473.9592415117383</v>
      </c>
      <c r="P294" s="64">
        <f t="shared" si="129"/>
        <v>4626.9801238496639</v>
      </c>
      <c r="Q294" s="64">
        <f t="shared" si="129"/>
        <v>2439.5246527777772</v>
      </c>
      <c r="R294" s="64">
        <f t="shared" si="129"/>
        <v>1580.6958328755286</v>
      </c>
      <c r="S294" s="64">
        <f t="shared" si="129"/>
        <v>593.36055408845834</v>
      </c>
      <c r="T294" s="206" t="str">
        <f t="shared" si="119"/>
        <v>-</v>
      </c>
      <c r="U294" s="29">
        <f t="shared" si="120"/>
        <v>0</v>
      </c>
      <c r="V294" s="29">
        <f t="shared" si="121"/>
        <v>0</v>
      </c>
      <c r="W294" s="29">
        <f t="shared" si="122"/>
        <v>0</v>
      </c>
      <c r="X294" s="29">
        <f t="shared" si="123"/>
        <v>0</v>
      </c>
      <c r="Y294" s="29">
        <f t="shared" si="124"/>
        <v>0</v>
      </c>
      <c r="Z294" s="194">
        <f t="shared" si="125"/>
        <v>0</v>
      </c>
    </row>
    <row r="295" spans="1:26" s="80" customFormat="1" x14ac:dyDescent="0.2">
      <c r="A295" s="82">
        <v>278</v>
      </c>
      <c r="B295" s="168" t="str">
        <f>'Revenue Data'!B286</f>
        <v>GRX</v>
      </c>
      <c r="C295" s="71">
        <f t="shared" si="128"/>
        <v>0</v>
      </c>
      <c r="D295" s="71">
        <f t="shared" si="128"/>
        <v>7.8651685393258425E-2</v>
      </c>
      <c r="E295" s="71">
        <f t="shared" si="128"/>
        <v>0.3595505617977528</v>
      </c>
      <c r="F295" s="71">
        <f t="shared" si="128"/>
        <v>2.247191011235955E-2</v>
      </c>
      <c r="G295" s="71">
        <f t="shared" si="128"/>
        <v>0.5393258426966292</v>
      </c>
      <c r="H295" s="205">
        <f>IFERROR(VLOOKUP(B295,'Forecast Cnx @ Dest. Airport'!$B$5:$R$175,17,FALSE),0)</f>
        <v>0</v>
      </c>
      <c r="I295" s="29">
        <f t="shared" si="113"/>
        <v>0</v>
      </c>
      <c r="J295" s="29">
        <f t="shared" si="114"/>
        <v>0</v>
      </c>
      <c r="K295" s="29">
        <f t="shared" si="115"/>
        <v>0</v>
      </c>
      <c r="L295" s="29">
        <f t="shared" si="116"/>
        <v>0</v>
      </c>
      <c r="M295" s="29">
        <f t="shared" si="117"/>
        <v>0</v>
      </c>
      <c r="N295" s="194">
        <f t="shared" si="118"/>
        <v>0</v>
      </c>
      <c r="O295" s="64">
        <f t="shared" si="129"/>
        <v>1577.8969800457098</v>
      </c>
      <c r="P295" s="64">
        <f t="shared" si="129"/>
        <v>3009.2377410317081</v>
      </c>
      <c r="Q295" s="64">
        <f t="shared" si="129"/>
        <v>2042.8507142857147</v>
      </c>
      <c r="R295" s="64">
        <f t="shared" si="129"/>
        <v>1018.9167046552494</v>
      </c>
      <c r="S295" s="64">
        <f t="shared" si="129"/>
        <v>204.88683720930231</v>
      </c>
      <c r="T295" s="206" t="str">
        <f t="shared" si="119"/>
        <v>-</v>
      </c>
      <c r="U295" s="29">
        <f t="shared" si="120"/>
        <v>0</v>
      </c>
      <c r="V295" s="29">
        <f t="shared" si="121"/>
        <v>0</v>
      </c>
      <c r="W295" s="29">
        <f t="shared" si="122"/>
        <v>0</v>
      </c>
      <c r="X295" s="29">
        <f t="shared" si="123"/>
        <v>0</v>
      </c>
      <c r="Y295" s="29">
        <f t="shared" si="124"/>
        <v>0</v>
      </c>
      <c r="Z295" s="194">
        <f t="shared" si="125"/>
        <v>0</v>
      </c>
    </row>
    <row r="296" spans="1:26" s="80" customFormat="1" x14ac:dyDescent="0.2">
      <c r="A296" s="82">
        <v>279</v>
      </c>
      <c r="B296" s="168" t="str">
        <f>'Revenue Data'!B287</f>
        <v>GRZ</v>
      </c>
      <c r="C296" s="71">
        <f t="shared" si="128"/>
        <v>2.0618556701030931E-2</v>
      </c>
      <c r="D296" s="71">
        <f t="shared" si="128"/>
        <v>0.2061855670103093</v>
      </c>
      <c r="E296" s="71">
        <f t="shared" si="128"/>
        <v>2.0618556701030931E-2</v>
      </c>
      <c r="F296" s="71">
        <f t="shared" si="128"/>
        <v>0.24742268041237123</v>
      </c>
      <c r="G296" s="71">
        <f t="shared" si="128"/>
        <v>0.5051546391752576</v>
      </c>
      <c r="H296" s="205">
        <f>IFERROR(VLOOKUP(B296,'Forecast Cnx @ Dest. Airport'!$B$5:$R$175,17,FALSE),0)</f>
        <v>0</v>
      </c>
      <c r="I296" s="29">
        <f t="shared" si="113"/>
        <v>0</v>
      </c>
      <c r="J296" s="29">
        <f t="shared" si="114"/>
        <v>0</v>
      </c>
      <c r="K296" s="29">
        <f t="shared" si="115"/>
        <v>0</v>
      </c>
      <c r="L296" s="29">
        <f t="shared" si="116"/>
        <v>0</v>
      </c>
      <c r="M296" s="29">
        <f t="shared" si="117"/>
        <v>0</v>
      </c>
      <c r="N296" s="194">
        <f t="shared" si="118"/>
        <v>0</v>
      </c>
      <c r="O296" s="64">
        <f t="shared" si="129"/>
        <v>684.57</v>
      </c>
      <c r="P296" s="64">
        <f t="shared" si="129"/>
        <v>2451.6041944444446</v>
      </c>
      <c r="Q296" s="64">
        <f t="shared" si="129"/>
        <v>2651.73</v>
      </c>
      <c r="R296" s="64">
        <f t="shared" si="129"/>
        <v>1149.2907407407404</v>
      </c>
      <c r="S296" s="64">
        <f t="shared" si="129"/>
        <v>837.07812411347356</v>
      </c>
      <c r="T296" s="206" t="str">
        <f t="shared" si="119"/>
        <v>-</v>
      </c>
      <c r="U296" s="29">
        <f t="shared" si="120"/>
        <v>0</v>
      </c>
      <c r="V296" s="29">
        <f t="shared" si="121"/>
        <v>0</v>
      </c>
      <c r="W296" s="29">
        <f t="shared" si="122"/>
        <v>0</v>
      </c>
      <c r="X296" s="29">
        <f t="shared" si="123"/>
        <v>0</v>
      </c>
      <c r="Y296" s="29">
        <f t="shared" si="124"/>
        <v>0</v>
      </c>
      <c r="Z296" s="194">
        <f t="shared" si="125"/>
        <v>0</v>
      </c>
    </row>
    <row r="297" spans="1:26" s="80" customFormat="1" x14ac:dyDescent="0.2">
      <c r="A297" s="82">
        <v>280</v>
      </c>
      <c r="B297" s="168" t="str">
        <f>'Revenue Data'!B288</f>
        <v>GUA</v>
      </c>
      <c r="C297" s="71">
        <f t="shared" si="128"/>
        <v>6.4415815193247489E-2</v>
      </c>
      <c r="D297" s="71">
        <f t="shared" si="128"/>
        <v>7.5521990226566022E-3</v>
      </c>
      <c r="E297" s="71">
        <f t="shared" si="128"/>
        <v>6.2194580186583784E-3</v>
      </c>
      <c r="F297" s="71">
        <f t="shared" si="128"/>
        <v>0.21812527765437598</v>
      </c>
      <c r="G297" s="71">
        <f t="shared" si="128"/>
        <v>0.70368725011106148</v>
      </c>
      <c r="H297" s="205">
        <f>IFERROR(VLOOKUP(B297,'Forecast Cnx @ Dest. Airport'!$B$5:$R$175,17,FALSE),0)</f>
        <v>0</v>
      </c>
      <c r="I297" s="29">
        <f t="shared" si="113"/>
        <v>0</v>
      </c>
      <c r="J297" s="29">
        <f t="shared" si="114"/>
        <v>0</v>
      </c>
      <c r="K297" s="29">
        <f t="shared" si="115"/>
        <v>0</v>
      </c>
      <c r="L297" s="29">
        <f t="shared" si="116"/>
        <v>0</v>
      </c>
      <c r="M297" s="29">
        <f t="shared" si="117"/>
        <v>0</v>
      </c>
      <c r="N297" s="194">
        <f t="shared" si="118"/>
        <v>0</v>
      </c>
      <c r="O297" s="64">
        <f t="shared" si="129"/>
        <v>304.25511968423763</v>
      </c>
      <c r="P297" s="64">
        <f t="shared" si="129"/>
        <v>609.99086309523796</v>
      </c>
      <c r="Q297" s="64">
        <f t="shared" si="129"/>
        <v>389.61</v>
      </c>
      <c r="R297" s="64">
        <f t="shared" si="129"/>
        <v>267.61830357686165</v>
      </c>
      <c r="S297" s="64">
        <f t="shared" si="129"/>
        <v>265.50856857576309</v>
      </c>
      <c r="T297" s="206" t="str">
        <f t="shared" si="119"/>
        <v>-</v>
      </c>
      <c r="U297" s="29">
        <f t="shared" si="120"/>
        <v>0</v>
      </c>
      <c r="V297" s="29">
        <f t="shared" si="121"/>
        <v>0</v>
      </c>
      <c r="W297" s="29">
        <f t="shared" si="122"/>
        <v>0</v>
      </c>
      <c r="X297" s="29">
        <f t="shared" si="123"/>
        <v>0</v>
      </c>
      <c r="Y297" s="29">
        <f t="shared" si="124"/>
        <v>0</v>
      </c>
      <c r="Z297" s="194">
        <f t="shared" si="125"/>
        <v>0</v>
      </c>
    </row>
    <row r="298" spans="1:26" s="80" customFormat="1" x14ac:dyDescent="0.2">
      <c r="A298" s="168">
        <v>281</v>
      </c>
      <c r="B298" s="168" t="str">
        <f>'Revenue Data'!B289</f>
        <v>GUM</v>
      </c>
      <c r="C298" s="71">
        <f t="shared" ref="C298:G307" si="130">IFERROR(VLOOKUP($B298,FromChicagoFareList,C$8,FALSE),"-")</f>
        <v>2.0833333333333332E-2</v>
      </c>
      <c r="D298" s="71">
        <f t="shared" si="130"/>
        <v>2.0833333333333332E-2</v>
      </c>
      <c r="E298" s="71">
        <f t="shared" si="130"/>
        <v>0.15625</v>
      </c>
      <c r="F298" s="71">
        <f t="shared" si="130"/>
        <v>0.16666666666666666</v>
      </c>
      <c r="G298" s="71">
        <f t="shared" si="130"/>
        <v>0.63541666666666663</v>
      </c>
      <c r="H298" s="205">
        <f>IFERROR(VLOOKUP(B298,'Forecast Cnx @ Dest. Airport'!$B$5:$R$175,17,FALSE),0)</f>
        <v>0</v>
      </c>
      <c r="I298" s="29">
        <f t="shared" si="113"/>
        <v>0</v>
      </c>
      <c r="J298" s="29">
        <f t="shared" si="114"/>
        <v>0</v>
      </c>
      <c r="K298" s="29">
        <f t="shared" si="115"/>
        <v>0</v>
      </c>
      <c r="L298" s="29">
        <f t="shared" si="116"/>
        <v>0</v>
      </c>
      <c r="M298" s="29">
        <f t="shared" si="117"/>
        <v>0</v>
      </c>
      <c r="N298" s="194">
        <f t="shared" si="118"/>
        <v>0</v>
      </c>
      <c r="O298" s="64">
        <f t="shared" ref="O298:S307" si="131">IFERROR(VLOOKUP($B298,FromChicagoFareList,O$8,FALSE),"-")</f>
        <v>0</v>
      </c>
      <c r="P298" s="64">
        <f t="shared" si="131"/>
        <v>4049</v>
      </c>
      <c r="Q298" s="64">
        <f t="shared" si="131"/>
        <v>1030.7840000000001</v>
      </c>
      <c r="R298" s="64">
        <f t="shared" si="131"/>
        <v>911.13728693181747</v>
      </c>
      <c r="S298" s="64">
        <f t="shared" si="131"/>
        <v>765.76232882205534</v>
      </c>
      <c r="T298" s="206" t="str">
        <f t="shared" si="119"/>
        <v>-</v>
      </c>
      <c r="U298" s="29">
        <f t="shared" si="120"/>
        <v>0</v>
      </c>
      <c r="V298" s="29">
        <f t="shared" si="121"/>
        <v>0</v>
      </c>
      <c r="W298" s="29">
        <f t="shared" si="122"/>
        <v>0</v>
      </c>
      <c r="X298" s="29">
        <f t="shared" si="123"/>
        <v>0</v>
      </c>
      <c r="Y298" s="29">
        <f t="shared" si="124"/>
        <v>0</v>
      </c>
      <c r="Z298" s="194">
        <f t="shared" si="125"/>
        <v>0</v>
      </c>
    </row>
    <row r="299" spans="1:26" s="80" customFormat="1" x14ac:dyDescent="0.2">
      <c r="A299" s="82">
        <v>282</v>
      </c>
      <c r="B299" s="168" t="str">
        <f>'Revenue Data'!B290</f>
        <v>GUW</v>
      </c>
      <c r="C299" s="71">
        <f t="shared" si="130"/>
        <v>0</v>
      </c>
      <c r="D299" s="71">
        <f t="shared" si="130"/>
        <v>0</v>
      </c>
      <c r="E299" s="71">
        <f t="shared" si="130"/>
        <v>0</v>
      </c>
      <c r="F299" s="71">
        <f t="shared" si="130"/>
        <v>0.5</v>
      </c>
      <c r="G299" s="71">
        <f t="shared" si="130"/>
        <v>0.5</v>
      </c>
      <c r="H299" s="205">
        <f>IFERROR(VLOOKUP(B299,'Forecast Cnx @ Dest. Airport'!$B$5:$R$175,17,FALSE),0)</f>
        <v>0</v>
      </c>
      <c r="I299" s="29">
        <f t="shared" si="113"/>
        <v>0</v>
      </c>
      <c r="J299" s="29">
        <f t="shared" si="114"/>
        <v>0</v>
      </c>
      <c r="K299" s="29">
        <f t="shared" si="115"/>
        <v>0</v>
      </c>
      <c r="L299" s="29">
        <f t="shared" si="116"/>
        <v>0</v>
      </c>
      <c r="M299" s="29">
        <f t="shared" si="117"/>
        <v>0</v>
      </c>
      <c r="N299" s="194">
        <f t="shared" si="118"/>
        <v>0</v>
      </c>
      <c r="O299" s="64">
        <f t="shared" si="131"/>
        <v>6917.3624999999965</v>
      </c>
      <c r="P299" s="64">
        <f t="shared" si="131"/>
        <v>4618.5076666666664</v>
      </c>
      <c r="Q299" s="64">
        <f t="shared" si="131"/>
        <v>0</v>
      </c>
      <c r="R299" s="64">
        <f t="shared" si="131"/>
        <v>557.80904761904776</v>
      </c>
      <c r="S299" s="64">
        <f t="shared" si="131"/>
        <v>587.8260102564102</v>
      </c>
      <c r="T299" s="206" t="str">
        <f t="shared" si="119"/>
        <v>-</v>
      </c>
      <c r="U299" s="29">
        <f t="shared" si="120"/>
        <v>0</v>
      </c>
      <c r="V299" s="29">
        <f t="shared" si="121"/>
        <v>0</v>
      </c>
      <c r="W299" s="29">
        <f t="shared" si="122"/>
        <v>0</v>
      </c>
      <c r="X299" s="29">
        <f t="shared" si="123"/>
        <v>0</v>
      </c>
      <c r="Y299" s="29">
        <f t="shared" si="124"/>
        <v>0</v>
      </c>
      <c r="Z299" s="194">
        <f t="shared" si="125"/>
        <v>0</v>
      </c>
    </row>
    <row r="300" spans="1:26" s="80" customFormat="1" x14ac:dyDescent="0.2">
      <c r="A300" s="82">
        <v>283</v>
      </c>
      <c r="B300" s="168" t="str">
        <f>'Revenue Data'!B291</f>
        <v>GVA</v>
      </c>
      <c r="C300" s="71">
        <f t="shared" si="130"/>
        <v>5.0054406964091351E-2</v>
      </c>
      <c r="D300" s="71">
        <f t="shared" si="130"/>
        <v>0.12187159956474425</v>
      </c>
      <c r="E300" s="71">
        <f t="shared" si="130"/>
        <v>2.0674646354733397E-2</v>
      </c>
      <c r="F300" s="71">
        <f t="shared" si="130"/>
        <v>0.19368879216539717</v>
      </c>
      <c r="G300" s="71">
        <f t="shared" si="130"/>
        <v>0.61371055495103388</v>
      </c>
      <c r="H300" s="205">
        <f>IFERROR(VLOOKUP(B300,'Forecast Cnx @ Dest. Airport'!$B$5:$R$175,17,FALSE),0)</f>
        <v>0</v>
      </c>
      <c r="I300" s="29">
        <f t="shared" si="113"/>
        <v>0</v>
      </c>
      <c r="J300" s="29">
        <f t="shared" si="114"/>
        <v>0</v>
      </c>
      <c r="K300" s="29">
        <f t="shared" si="115"/>
        <v>0</v>
      </c>
      <c r="L300" s="29">
        <f t="shared" si="116"/>
        <v>0</v>
      </c>
      <c r="M300" s="29">
        <f t="shared" si="117"/>
        <v>0</v>
      </c>
      <c r="N300" s="194">
        <f t="shared" si="118"/>
        <v>0</v>
      </c>
      <c r="O300" s="64">
        <f t="shared" si="131"/>
        <v>2648.3697829888715</v>
      </c>
      <c r="P300" s="64">
        <f t="shared" si="131"/>
        <v>2862.3717907319628</v>
      </c>
      <c r="Q300" s="64">
        <f t="shared" si="131"/>
        <v>1605.2800000000002</v>
      </c>
      <c r="R300" s="64">
        <f t="shared" si="131"/>
        <v>1215.713611119884</v>
      </c>
      <c r="S300" s="64">
        <f t="shared" si="131"/>
        <v>336.86201566516081</v>
      </c>
      <c r="T300" s="206" t="str">
        <f t="shared" si="119"/>
        <v>-</v>
      </c>
      <c r="U300" s="29">
        <f t="shared" si="120"/>
        <v>0</v>
      </c>
      <c r="V300" s="29">
        <f t="shared" si="121"/>
        <v>0</v>
      </c>
      <c r="W300" s="29">
        <f t="shared" si="122"/>
        <v>0</v>
      </c>
      <c r="X300" s="29">
        <f t="shared" si="123"/>
        <v>0</v>
      </c>
      <c r="Y300" s="29">
        <f t="shared" si="124"/>
        <v>0</v>
      </c>
      <c r="Z300" s="194">
        <f t="shared" si="125"/>
        <v>0</v>
      </c>
    </row>
    <row r="301" spans="1:26" s="80" customFormat="1" x14ac:dyDescent="0.2">
      <c r="A301" s="82">
        <v>284</v>
      </c>
      <c r="B301" s="168" t="str">
        <f>'Revenue Data'!B292</f>
        <v>GYE</v>
      </c>
      <c r="C301" s="71">
        <f t="shared" si="130"/>
        <v>3.3898305084745776E-2</v>
      </c>
      <c r="D301" s="71">
        <f t="shared" si="130"/>
        <v>1.6949152542372888E-2</v>
      </c>
      <c r="E301" s="71">
        <f t="shared" si="130"/>
        <v>2.1571648690292766E-2</v>
      </c>
      <c r="F301" s="71">
        <f t="shared" si="130"/>
        <v>0.40369799691833591</v>
      </c>
      <c r="G301" s="71">
        <f t="shared" si="130"/>
        <v>0.52388289676425281</v>
      </c>
      <c r="H301" s="205">
        <f>IFERROR(VLOOKUP(B301,'Forecast Cnx @ Dest. Airport'!$B$5:$R$175,17,FALSE),0)</f>
        <v>0</v>
      </c>
      <c r="I301" s="29">
        <f t="shared" si="113"/>
        <v>0</v>
      </c>
      <c r="J301" s="29">
        <f t="shared" si="114"/>
        <v>0</v>
      </c>
      <c r="K301" s="29">
        <f t="shared" si="115"/>
        <v>0</v>
      </c>
      <c r="L301" s="29">
        <f t="shared" si="116"/>
        <v>0</v>
      </c>
      <c r="M301" s="29">
        <f t="shared" si="117"/>
        <v>0</v>
      </c>
      <c r="N301" s="194">
        <f t="shared" si="118"/>
        <v>0</v>
      </c>
      <c r="O301" s="64">
        <f t="shared" si="131"/>
        <v>0</v>
      </c>
      <c r="P301" s="64">
        <f t="shared" si="131"/>
        <v>900.28523809523824</v>
      </c>
      <c r="Q301" s="64">
        <f t="shared" si="131"/>
        <v>0</v>
      </c>
      <c r="R301" s="64">
        <f t="shared" si="131"/>
        <v>289.36536127149202</v>
      </c>
      <c r="S301" s="64">
        <f t="shared" si="131"/>
        <v>430.42937832518078</v>
      </c>
      <c r="T301" s="206" t="str">
        <f t="shared" si="119"/>
        <v>-</v>
      </c>
      <c r="U301" s="29">
        <f t="shared" si="120"/>
        <v>0</v>
      </c>
      <c r="V301" s="29">
        <f t="shared" si="121"/>
        <v>0</v>
      </c>
      <c r="W301" s="29">
        <f t="shared" si="122"/>
        <v>0</v>
      </c>
      <c r="X301" s="29">
        <f t="shared" si="123"/>
        <v>0</v>
      </c>
      <c r="Y301" s="29">
        <f t="shared" si="124"/>
        <v>0</v>
      </c>
      <c r="Z301" s="194">
        <f t="shared" si="125"/>
        <v>0</v>
      </c>
    </row>
    <row r="302" spans="1:26" s="80" customFormat="1" x14ac:dyDescent="0.2">
      <c r="A302" s="168">
        <v>285</v>
      </c>
      <c r="B302" s="168" t="str">
        <f>'Revenue Data'!B293</f>
        <v>GYN</v>
      </c>
      <c r="C302" s="71">
        <f t="shared" si="130"/>
        <v>0</v>
      </c>
      <c r="D302" s="71">
        <f t="shared" si="130"/>
        <v>0</v>
      </c>
      <c r="E302" s="71">
        <f t="shared" si="130"/>
        <v>3.1249999999999997E-2</v>
      </c>
      <c r="F302" s="71">
        <f t="shared" si="130"/>
        <v>0.37499999999999994</v>
      </c>
      <c r="G302" s="71">
        <f t="shared" si="130"/>
        <v>0.59374999999999989</v>
      </c>
      <c r="H302" s="205">
        <f>IFERROR(VLOOKUP(B302,'Forecast Cnx @ Dest. Airport'!$B$5:$R$175,17,FALSE),0)</f>
        <v>0</v>
      </c>
      <c r="I302" s="29">
        <f t="shared" si="113"/>
        <v>0</v>
      </c>
      <c r="J302" s="29">
        <f t="shared" si="114"/>
        <v>0</v>
      </c>
      <c r="K302" s="29">
        <f t="shared" si="115"/>
        <v>0</v>
      </c>
      <c r="L302" s="29">
        <f t="shared" si="116"/>
        <v>0</v>
      </c>
      <c r="M302" s="29">
        <f t="shared" si="117"/>
        <v>0</v>
      </c>
      <c r="N302" s="194">
        <f t="shared" si="118"/>
        <v>0</v>
      </c>
      <c r="O302" s="64">
        <f t="shared" si="131"/>
        <v>4877.18300441886</v>
      </c>
      <c r="P302" s="64">
        <f t="shared" si="131"/>
        <v>3913.2942950383235</v>
      </c>
      <c r="Q302" s="64">
        <f t="shared" si="131"/>
        <v>2079.9913113553125</v>
      </c>
      <c r="R302" s="64">
        <f t="shared" si="131"/>
        <v>889.19</v>
      </c>
      <c r="S302" s="64">
        <f t="shared" si="131"/>
        <v>821.20285714285706</v>
      </c>
      <c r="T302" s="206" t="str">
        <f t="shared" si="119"/>
        <v>-</v>
      </c>
      <c r="U302" s="29">
        <f t="shared" si="120"/>
        <v>0</v>
      </c>
      <c r="V302" s="29">
        <f t="shared" si="121"/>
        <v>0</v>
      </c>
      <c r="W302" s="29">
        <f t="shared" si="122"/>
        <v>0</v>
      </c>
      <c r="X302" s="29">
        <f t="shared" si="123"/>
        <v>0</v>
      </c>
      <c r="Y302" s="29">
        <f t="shared" si="124"/>
        <v>0</v>
      </c>
      <c r="Z302" s="194">
        <f t="shared" si="125"/>
        <v>0</v>
      </c>
    </row>
    <row r="303" spans="1:26" s="80" customFormat="1" x14ac:dyDescent="0.2">
      <c r="A303" s="82">
        <v>286</v>
      </c>
      <c r="B303" s="168" t="str">
        <f>'Revenue Data'!B294</f>
        <v>GZT</v>
      </c>
      <c r="C303" s="71">
        <f t="shared" si="130"/>
        <v>0</v>
      </c>
      <c r="D303" s="71">
        <f t="shared" si="130"/>
        <v>5.8823529411764705E-2</v>
      </c>
      <c r="E303" s="71">
        <f t="shared" si="130"/>
        <v>0</v>
      </c>
      <c r="F303" s="71">
        <f t="shared" si="130"/>
        <v>0</v>
      </c>
      <c r="G303" s="71">
        <f t="shared" si="130"/>
        <v>0.94117647058823528</v>
      </c>
      <c r="H303" s="205">
        <f>IFERROR(VLOOKUP(B303,'Forecast Cnx @ Dest. Airport'!$B$5:$R$175,17,FALSE),0)</f>
        <v>0</v>
      </c>
      <c r="I303" s="29">
        <f t="shared" si="113"/>
        <v>0</v>
      </c>
      <c r="J303" s="29">
        <f t="shared" si="114"/>
        <v>0</v>
      </c>
      <c r="K303" s="29">
        <f t="shared" si="115"/>
        <v>0</v>
      </c>
      <c r="L303" s="29">
        <f t="shared" si="116"/>
        <v>0</v>
      </c>
      <c r="M303" s="29">
        <f t="shared" si="117"/>
        <v>0</v>
      </c>
      <c r="N303" s="194">
        <f t="shared" si="118"/>
        <v>0</v>
      </c>
      <c r="O303" s="64">
        <f t="shared" si="131"/>
        <v>273.05581548537282</v>
      </c>
      <c r="P303" s="64">
        <f t="shared" si="131"/>
        <v>2918.1202279487316</v>
      </c>
      <c r="Q303" s="64">
        <f t="shared" si="131"/>
        <v>1011.4965826330518</v>
      </c>
      <c r="R303" s="64">
        <f t="shared" si="131"/>
        <v>758.1008045386277</v>
      </c>
      <c r="S303" s="64">
        <f t="shared" si="131"/>
        <v>474.70875000000001</v>
      </c>
      <c r="T303" s="206" t="str">
        <f t="shared" si="119"/>
        <v>-</v>
      </c>
      <c r="U303" s="29">
        <f t="shared" si="120"/>
        <v>0</v>
      </c>
      <c r="V303" s="29">
        <f t="shared" si="121"/>
        <v>0</v>
      </c>
      <c r="W303" s="29">
        <f t="shared" si="122"/>
        <v>0</v>
      </c>
      <c r="X303" s="29">
        <f t="shared" si="123"/>
        <v>0</v>
      </c>
      <c r="Y303" s="29">
        <f t="shared" si="124"/>
        <v>0</v>
      </c>
      <c r="Z303" s="194">
        <f t="shared" si="125"/>
        <v>0</v>
      </c>
    </row>
    <row r="304" spans="1:26" s="80" customFormat="1" x14ac:dyDescent="0.2">
      <c r="A304" s="82">
        <v>287</v>
      </c>
      <c r="B304" s="168" t="str">
        <f>'Revenue Data'!B295</f>
        <v>HAJ</v>
      </c>
      <c r="C304" s="71">
        <f t="shared" si="130"/>
        <v>4.926108374384236E-2</v>
      </c>
      <c r="D304" s="71">
        <f t="shared" si="130"/>
        <v>0.17733990147783252</v>
      </c>
      <c r="E304" s="71">
        <f t="shared" si="130"/>
        <v>1.4778325123152705E-2</v>
      </c>
      <c r="F304" s="71">
        <f t="shared" si="130"/>
        <v>0.19211822660098524</v>
      </c>
      <c r="G304" s="71">
        <f t="shared" si="130"/>
        <v>0.56650246305418717</v>
      </c>
      <c r="H304" s="205">
        <f>IFERROR(VLOOKUP(B304,'Forecast Cnx @ Dest. Airport'!$B$5:$R$175,17,FALSE),0)</f>
        <v>0</v>
      </c>
      <c r="I304" s="29">
        <f t="shared" si="113"/>
        <v>0</v>
      </c>
      <c r="J304" s="29">
        <f t="shared" si="114"/>
        <v>0</v>
      </c>
      <c r="K304" s="29">
        <f t="shared" si="115"/>
        <v>0</v>
      </c>
      <c r="L304" s="29">
        <f t="shared" si="116"/>
        <v>0</v>
      </c>
      <c r="M304" s="29">
        <f t="shared" si="117"/>
        <v>0</v>
      </c>
      <c r="N304" s="194">
        <f t="shared" si="118"/>
        <v>0</v>
      </c>
      <c r="O304" s="64">
        <f t="shared" si="131"/>
        <v>2364.4236263910029</v>
      </c>
      <c r="P304" s="64">
        <f t="shared" si="131"/>
        <v>3084.0132352941173</v>
      </c>
      <c r="Q304" s="64">
        <f t="shared" si="131"/>
        <v>2032.77</v>
      </c>
      <c r="R304" s="64">
        <f t="shared" si="131"/>
        <v>349.81246913580264</v>
      </c>
      <c r="S304" s="64">
        <f t="shared" si="131"/>
        <v>415.76870121258042</v>
      </c>
      <c r="T304" s="206" t="str">
        <f t="shared" si="119"/>
        <v>-</v>
      </c>
      <c r="U304" s="29">
        <f t="shared" si="120"/>
        <v>0</v>
      </c>
      <c r="V304" s="29">
        <f t="shared" si="121"/>
        <v>0</v>
      </c>
      <c r="W304" s="29">
        <f t="shared" si="122"/>
        <v>0</v>
      </c>
      <c r="X304" s="29">
        <f t="shared" si="123"/>
        <v>0</v>
      </c>
      <c r="Y304" s="29">
        <f t="shared" si="124"/>
        <v>0</v>
      </c>
      <c r="Z304" s="194">
        <f t="shared" si="125"/>
        <v>0</v>
      </c>
    </row>
    <row r="305" spans="1:26" s="80" customFormat="1" x14ac:dyDescent="0.2">
      <c r="A305" s="82">
        <v>288</v>
      </c>
      <c r="B305" s="168" t="str">
        <f>'Revenue Data'!B296</f>
        <v>HAK</v>
      </c>
      <c r="C305" s="71">
        <f t="shared" si="130"/>
        <v>0</v>
      </c>
      <c r="D305" s="71">
        <f t="shared" si="130"/>
        <v>0</v>
      </c>
      <c r="E305" s="71">
        <f t="shared" si="130"/>
        <v>0</v>
      </c>
      <c r="F305" s="71">
        <f t="shared" si="130"/>
        <v>0.5</v>
      </c>
      <c r="G305" s="71">
        <f t="shared" si="130"/>
        <v>0.5</v>
      </c>
      <c r="H305" s="205">
        <f>IFERROR(VLOOKUP(B305,'Forecast Cnx @ Dest. Airport'!$B$5:$R$175,17,FALSE),0)</f>
        <v>0</v>
      </c>
      <c r="I305" s="29">
        <f t="shared" si="113"/>
        <v>0</v>
      </c>
      <c r="J305" s="29">
        <f t="shared" si="114"/>
        <v>0</v>
      </c>
      <c r="K305" s="29">
        <f t="shared" si="115"/>
        <v>0</v>
      </c>
      <c r="L305" s="29">
        <f t="shared" si="116"/>
        <v>0</v>
      </c>
      <c r="M305" s="29">
        <f t="shared" si="117"/>
        <v>0</v>
      </c>
      <c r="N305" s="194">
        <f t="shared" si="118"/>
        <v>0</v>
      </c>
      <c r="O305" s="64">
        <f t="shared" si="131"/>
        <v>4537.2526894742623</v>
      </c>
      <c r="P305" s="64">
        <f t="shared" si="131"/>
        <v>4749.2735304038351</v>
      </c>
      <c r="Q305" s="64">
        <f t="shared" si="131"/>
        <v>1810.9906091954022</v>
      </c>
      <c r="R305" s="64">
        <f t="shared" si="131"/>
        <v>1238.2726398519835</v>
      </c>
      <c r="S305" s="64">
        <f t="shared" si="131"/>
        <v>570.87178194523528</v>
      </c>
      <c r="T305" s="206" t="str">
        <f t="shared" si="119"/>
        <v>-</v>
      </c>
      <c r="U305" s="29">
        <f t="shared" si="120"/>
        <v>0</v>
      </c>
      <c r="V305" s="29">
        <f t="shared" si="121"/>
        <v>0</v>
      </c>
      <c r="W305" s="29">
        <f t="shared" si="122"/>
        <v>0</v>
      </c>
      <c r="X305" s="29">
        <f t="shared" si="123"/>
        <v>0</v>
      </c>
      <c r="Y305" s="29">
        <f t="shared" si="124"/>
        <v>0</v>
      </c>
      <c r="Z305" s="194">
        <f t="shared" si="125"/>
        <v>0</v>
      </c>
    </row>
    <row r="306" spans="1:26" s="80" customFormat="1" x14ac:dyDescent="0.2">
      <c r="A306" s="168">
        <v>289</v>
      </c>
      <c r="B306" s="168" t="str">
        <f>'Revenue Data'!B297</f>
        <v>HAM</v>
      </c>
      <c r="C306" s="71">
        <f t="shared" si="130"/>
        <v>5.1773729626078617E-2</v>
      </c>
      <c r="D306" s="71">
        <f t="shared" si="130"/>
        <v>0.15052732502396932</v>
      </c>
      <c r="E306" s="71">
        <f t="shared" si="130"/>
        <v>1.2464046021092997E-2</v>
      </c>
      <c r="F306" s="71">
        <f t="shared" si="130"/>
        <v>0.18600191754554166</v>
      </c>
      <c r="G306" s="71">
        <f t="shared" si="130"/>
        <v>0.59923298178331741</v>
      </c>
      <c r="H306" s="205">
        <f>IFERROR(VLOOKUP(B306,'Forecast Cnx @ Dest. Airport'!$B$5:$R$175,17,FALSE),0)</f>
        <v>0</v>
      </c>
      <c r="I306" s="29">
        <f t="shared" si="113"/>
        <v>0</v>
      </c>
      <c r="J306" s="29">
        <f t="shared" si="114"/>
        <v>0</v>
      </c>
      <c r="K306" s="29">
        <f t="shared" si="115"/>
        <v>0</v>
      </c>
      <c r="L306" s="29">
        <f t="shared" si="116"/>
        <v>0</v>
      </c>
      <c r="M306" s="29">
        <f t="shared" si="117"/>
        <v>0</v>
      </c>
      <c r="N306" s="194">
        <f t="shared" si="118"/>
        <v>0</v>
      </c>
      <c r="O306" s="64">
        <f t="shared" si="131"/>
        <v>538.23318376068357</v>
      </c>
      <c r="P306" s="64">
        <f t="shared" si="131"/>
        <v>3270.6445097609203</v>
      </c>
      <c r="Q306" s="64">
        <f t="shared" si="131"/>
        <v>1879.4425000000003</v>
      </c>
      <c r="R306" s="64">
        <f t="shared" si="131"/>
        <v>1776.7492473222965</v>
      </c>
      <c r="S306" s="64">
        <f t="shared" si="131"/>
        <v>412.65227590296513</v>
      </c>
      <c r="T306" s="206" t="str">
        <f t="shared" si="119"/>
        <v>-</v>
      </c>
      <c r="U306" s="29">
        <f t="shared" si="120"/>
        <v>0</v>
      </c>
      <c r="V306" s="29">
        <f t="shared" si="121"/>
        <v>0</v>
      </c>
      <c r="W306" s="29">
        <f t="shared" si="122"/>
        <v>0</v>
      </c>
      <c r="X306" s="29">
        <f t="shared" si="123"/>
        <v>0</v>
      </c>
      <c r="Y306" s="29">
        <f t="shared" si="124"/>
        <v>0</v>
      </c>
      <c r="Z306" s="194">
        <f t="shared" si="125"/>
        <v>0</v>
      </c>
    </row>
    <row r="307" spans="1:26" s="80" customFormat="1" x14ac:dyDescent="0.2">
      <c r="A307" s="82">
        <v>290</v>
      </c>
      <c r="B307" s="168" t="str">
        <f>'Revenue Data'!B298</f>
        <v>HAN</v>
      </c>
      <c r="C307" s="71">
        <f t="shared" si="130"/>
        <v>6.4308681672025705E-3</v>
      </c>
      <c r="D307" s="71">
        <f t="shared" si="130"/>
        <v>6.4308681672025705E-2</v>
      </c>
      <c r="E307" s="71">
        <f t="shared" si="130"/>
        <v>6.4308681672025705E-3</v>
      </c>
      <c r="F307" s="71">
        <f t="shared" si="130"/>
        <v>0.36977491961414793</v>
      </c>
      <c r="G307" s="71">
        <f t="shared" si="130"/>
        <v>0.55305466237942125</v>
      </c>
      <c r="H307" s="205">
        <f>IFERROR(VLOOKUP(B307,'Forecast Cnx @ Dest. Airport'!$B$5:$R$175,17,FALSE),0)</f>
        <v>0</v>
      </c>
      <c r="I307" s="29">
        <f t="shared" si="113"/>
        <v>0</v>
      </c>
      <c r="J307" s="29">
        <f t="shared" si="114"/>
        <v>0</v>
      </c>
      <c r="K307" s="29">
        <f t="shared" si="115"/>
        <v>0</v>
      </c>
      <c r="L307" s="29">
        <f t="shared" si="116"/>
        <v>0</v>
      </c>
      <c r="M307" s="29">
        <f t="shared" si="117"/>
        <v>0</v>
      </c>
      <c r="N307" s="194">
        <f t="shared" si="118"/>
        <v>0</v>
      </c>
      <c r="O307" s="64">
        <f t="shared" si="131"/>
        <v>10680.55</v>
      </c>
      <c r="P307" s="64">
        <f t="shared" si="131"/>
        <v>4042.4452083333326</v>
      </c>
      <c r="Q307" s="64">
        <f t="shared" si="131"/>
        <v>0</v>
      </c>
      <c r="R307" s="64">
        <f t="shared" si="131"/>
        <v>531.59096693579352</v>
      </c>
      <c r="S307" s="64">
        <f t="shared" si="131"/>
        <v>492.53017347806872</v>
      </c>
      <c r="T307" s="206" t="str">
        <f t="shared" si="119"/>
        <v>-</v>
      </c>
      <c r="U307" s="29">
        <f t="shared" si="120"/>
        <v>0</v>
      </c>
      <c r="V307" s="29">
        <f t="shared" si="121"/>
        <v>0</v>
      </c>
      <c r="W307" s="29">
        <f t="shared" si="122"/>
        <v>0</v>
      </c>
      <c r="X307" s="29">
        <f t="shared" si="123"/>
        <v>0</v>
      </c>
      <c r="Y307" s="29">
        <f t="shared" si="124"/>
        <v>0</v>
      </c>
      <c r="Z307" s="194">
        <f t="shared" si="125"/>
        <v>0</v>
      </c>
    </row>
    <row r="308" spans="1:26" s="80" customFormat="1" x14ac:dyDescent="0.2">
      <c r="A308" s="82">
        <v>291</v>
      </c>
      <c r="B308" s="168" t="str">
        <f>'Revenue Data'!B299</f>
        <v>HAS</v>
      </c>
      <c r="C308" s="71">
        <f t="shared" ref="C308:G317" si="132">IFERROR(VLOOKUP($B308,FromChicagoFareList,C$8,FALSE),"-")</f>
        <v>0</v>
      </c>
      <c r="D308" s="71">
        <f t="shared" si="132"/>
        <v>0</v>
      </c>
      <c r="E308" s="71">
        <f t="shared" si="132"/>
        <v>0</v>
      </c>
      <c r="F308" s="71">
        <f t="shared" si="132"/>
        <v>0</v>
      </c>
      <c r="G308" s="71">
        <f t="shared" si="132"/>
        <v>1</v>
      </c>
      <c r="H308" s="205">
        <f>IFERROR(VLOOKUP(B308,'Forecast Cnx @ Dest. Airport'!$B$5:$R$175,17,FALSE),0)</f>
        <v>0</v>
      </c>
      <c r="I308" s="29">
        <f t="shared" si="113"/>
        <v>0</v>
      </c>
      <c r="J308" s="29">
        <f t="shared" si="114"/>
        <v>0</v>
      </c>
      <c r="K308" s="29">
        <f t="shared" si="115"/>
        <v>0</v>
      </c>
      <c r="L308" s="29">
        <f t="shared" si="116"/>
        <v>0</v>
      </c>
      <c r="M308" s="29">
        <f t="shared" si="117"/>
        <v>0</v>
      </c>
      <c r="N308" s="194">
        <f t="shared" si="118"/>
        <v>0</v>
      </c>
      <c r="O308" s="64">
        <f t="shared" ref="O308:S317" si="133">IFERROR(VLOOKUP($B308,FromChicagoFareList,O$8,FALSE),"-")</f>
        <v>5904.0080952380958</v>
      </c>
      <c r="P308" s="64">
        <f t="shared" si="133"/>
        <v>3279.7439948253659</v>
      </c>
      <c r="Q308" s="64">
        <f t="shared" si="133"/>
        <v>1804.1</v>
      </c>
      <c r="R308" s="64">
        <f t="shared" si="133"/>
        <v>1375.919755963849</v>
      </c>
      <c r="S308" s="64">
        <f t="shared" si="133"/>
        <v>556.82387223783837</v>
      </c>
      <c r="T308" s="206" t="str">
        <f t="shared" si="119"/>
        <v>-</v>
      </c>
      <c r="U308" s="29">
        <f t="shared" si="120"/>
        <v>0</v>
      </c>
      <c r="V308" s="29">
        <f t="shared" si="121"/>
        <v>0</v>
      </c>
      <c r="W308" s="29">
        <f t="shared" si="122"/>
        <v>0</v>
      </c>
      <c r="X308" s="29">
        <f t="shared" si="123"/>
        <v>0</v>
      </c>
      <c r="Y308" s="29">
        <f t="shared" si="124"/>
        <v>0</v>
      </c>
      <c r="Z308" s="194">
        <f t="shared" si="125"/>
        <v>0</v>
      </c>
    </row>
    <row r="309" spans="1:26" s="80" customFormat="1" x14ac:dyDescent="0.2">
      <c r="A309" s="82">
        <v>292</v>
      </c>
      <c r="B309" s="168" t="str">
        <f>'Revenue Data'!B300</f>
        <v>HAU</v>
      </c>
      <c r="C309" s="71">
        <f t="shared" si="132"/>
        <v>0</v>
      </c>
      <c r="D309" s="71">
        <f t="shared" si="132"/>
        <v>0</v>
      </c>
      <c r="E309" s="71">
        <f t="shared" si="132"/>
        <v>0</v>
      </c>
      <c r="F309" s="71">
        <f t="shared" si="132"/>
        <v>0.5</v>
      </c>
      <c r="G309" s="71">
        <f t="shared" si="132"/>
        <v>0.5</v>
      </c>
      <c r="H309" s="205">
        <f>IFERROR(VLOOKUP(B309,'Forecast Cnx @ Dest. Airport'!$B$5:$R$175,17,FALSE),0)</f>
        <v>0</v>
      </c>
      <c r="I309" s="29">
        <f t="shared" si="113"/>
        <v>0</v>
      </c>
      <c r="J309" s="29">
        <f t="shared" si="114"/>
        <v>0</v>
      </c>
      <c r="K309" s="29">
        <f t="shared" si="115"/>
        <v>0</v>
      </c>
      <c r="L309" s="29">
        <f t="shared" si="116"/>
        <v>0</v>
      </c>
      <c r="M309" s="29">
        <f t="shared" si="117"/>
        <v>0</v>
      </c>
      <c r="N309" s="194">
        <f t="shared" si="118"/>
        <v>0</v>
      </c>
      <c r="O309" s="64">
        <f t="shared" si="133"/>
        <v>108.97866666666664</v>
      </c>
      <c r="P309" s="64">
        <f t="shared" si="133"/>
        <v>2643.3275833333332</v>
      </c>
      <c r="Q309" s="64">
        <f t="shared" si="133"/>
        <v>2359.0699999999997</v>
      </c>
      <c r="R309" s="64">
        <f t="shared" si="133"/>
        <v>1356.1383014755197</v>
      </c>
      <c r="S309" s="64">
        <f t="shared" si="133"/>
        <v>313.07539840338211</v>
      </c>
      <c r="T309" s="206" t="str">
        <f t="shared" si="119"/>
        <v>-</v>
      </c>
      <c r="U309" s="29">
        <f t="shared" si="120"/>
        <v>0</v>
      </c>
      <c r="V309" s="29">
        <f t="shared" si="121"/>
        <v>0</v>
      </c>
      <c r="W309" s="29">
        <f t="shared" si="122"/>
        <v>0</v>
      </c>
      <c r="X309" s="29">
        <f t="shared" si="123"/>
        <v>0</v>
      </c>
      <c r="Y309" s="29">
        <f t="shared" si="124"/>
        <v>0</v>
      </c>
      <c r="Z309" s="194">
        <f t="shared" si="125"/>
        <v>0</v>
      </c>
    </row>
    <row r="310" spans="1:26" s="80" customFormat="1" x14ac:dyDescent="0.2">
      <c r="A310" s="168">
        <v>293</v>
      </c>
      <c r="B310" s="168" t="str">
        <f>'Revenue Data'!B301</f>
        <v>HAV</v>
      </c>
      <c r="C310" s="71">
        <f t="shared" si="132"/>
        <v>0</v>
      </c>
      <c r="D310" s="71">
        <f t="shared" si="132"/>
        <v>0</v>
      </c>
      <c r="E310" s="71">
        <f t="shared" si="132"/>
        <v>0</v>
      </c>
      <c r="F310" s="71">
        <f t="shared" si="132"/>
        <v>0.6</v>
      </c>
      <c r="G310" s="71">
        <f t="shared" si="132"/>
        <v>0.39999999999999997</v>
      </c>
      <c r="H310" s="205">
        <f>IFERROR(VLOOKUP(B310,'Forecast Cnx @ Dest. Airport'!$B$5:$R$175,17,FALSE),0)</f>
        <v>0</v>
      </c>
      <c r="I310" s="29">
        <f t="shared" si="113"/>
        <v>0</v>
      </c>
      <c r="J310" s="29">
        <f t="shared" si="114"/>
        <v>0</v>
      </c>
      <c r="K310" s="29">
        <f t="shared" si="115"/>
        <v>0</v>
      </c>
      <c r="L310" s="29">
        <f t="shared" si="116"/>
        <v>0</v>
      </c>
      <c r="M310" s="29">
        <f t="shared" si="117"/>
        <v>0</v>
      </c>
      <c r="N310" s="194">
        <f t="shared" si="118"/>
        <v>0</v>
      </c>
      <c r="O310" s="64">
        <f t="shared" si="133"/>
        <v>0</v>
      </c>
      <c r="P310" s="64">
        <f t="shared" si="133"/>
        <v>0</v>
      </c>
      <c r="Q310" s="64">
        <f t="shared" si="133"/>
        <v>0</v>
      </c>
      <c r="R310" s="64">
        <f t="shared" si="133"/>
        <v>0</v>
      </c>
      <c r="S310" s="64">
        <f t="shared" si="133"/>
        <v>0</v>
      </c>
      <c r="T310" s="206" t="str">
        <f t="shared" si="119"/>
        <v>-</v>
      </c>
      <c r="U310" s="29">
        <f t="shared" si="120"/>
        <v>0</v>
      </c>
      <c r="V310" s="29">
        <f t="shared" si="121"/>
        <v>0</v>
      </c>
      <c r="W310" s="29">
        <f t="shared" si="122"/>
        <v>0</v>
      </c>
      <c r="X310" s="29">
        <f t="shared" si="123"/>
        <v>0</v>
      </c>
      <c r="Y310" s="29">
        <f t="shared" si="124"/>
        <v>0</v>
      </c>
      <c r="Z310" s="194">
        <f t="shared" si="125"/>
        <v>0</v>
      </c>
    </row>
    <row r="311" spans="1:26" s="80" customFormat="1" x14ac:dyDescent="0.2">
      <c r="A311" s="82">
        <v>294</v>
      </c>
      <c r="B311" s="168" t="str">
        <f>'Revenue Data'!B302</f>
        <v>HBA</v>
      </c>
      <c r="C311" s="71">
        <f t="shared" si="132"/>
        <v>0</v>
      </c>
      <c r="D311" s="71">
        <f t="shared" si="132"/>
        <v>9.0909090909090912E-2</v>
      </c>
      <c r="E311" s="71">
        <f t="shared" si="132"/>
        <v>0</v>
      </c>
      <c r="F311" s="71">
        <f t="shared" si="132"/>
        <v>0</v>
      </c>
      <c r="G311" s="71">
        <f t="shared" si="132"/>
        <v>0.90909090909090906</v>
      </c>
      <c r="H311" s="205">
        <f>IFERROR(VLOOKUP(B311,'Forecast Cnx @ Dest. Airport'!$B$5:$R$175,17,FALSE),0)</f>
        <v>0</v>
      </c>
      <c r="I311" s="29">
        <f t="shared" si="113"/>
        <v>0</v>
      </c>
      <c r="J311" s="29">
        <f t="shared" si="114"/>
        <v>0</v>
      </c>
      <c r="K311" s="29">
        <f t="shared" si="115"/>
        <v>0</v>
      </c>
      <c r="L311" s="29">
        <f t="shared" si="116"/>
        <v>0</v>
      </c>
      <c r="M311" s="29">
        <f t="shared" si="117"/>
        <v>0</v>
      </c>
      <c r="N311" s="194">
        <f t="shared" si="118"/>
        <v>0</v>
      </c>
      <c r="O311" s="64">
        <f t="shared" si="133"/>
        <v>3460.5285840875736</v>
      </c>
      <c r="P311" s="64">
        <f t="shared" si="133"/>
        <v>5498.6224249998158</v>
      </c>
      <c r="Q311" s="64">
        <f t="shared" si="133"/>
        <v>3738.4933333333352</v>
      </c>
      <c r="R311" s="64">
        <f t="shared" si="133"/>
        <v>2896.1446041370136</v>
      </c>
      <c r="S311" s="64">
        <f t="shared" si="133"/>
        <v>921.05312500000014</v>
      </c>
      <c r="T311" s="206" t="str">
        <f t="shared" si="119"/>
        <v>-</v>
      </c>
      <c r="U311" s="29">
        <f t="shared" si="120"/>
        <v>0</v>
      </c>
      <c r="V311" s="29">
        <f t="shared" si="121"/>
        <v>0</v>
      </c>
      <c r="W311" s="29">
        <f t="shared" si="122"/>
        <v>0</v>
      </c>
      <c r="X311" s="29">
        <f t="shared" si="123"/>
        <v>0</v>
      </c>
      <c r="Y311" s="29">
        <f t="shared" si="124"/>
        <v>0</v>
      </c>
      <c r="Z311" s="194">
        <f t="shared" si="125"/>
        <v>0</v>
      </c>
    </row>
    <row r="312" spans="1:26" s="80" customFormat="1" x14ac:dyDescent="0.2">
      <c r="A312" s="82">
        <v>295</v>
      </c>
      <c r="B312" s="168" t="str">
        <f>'Revenue Data'!B303</f>
        <v>HDS</v>
      </c>
      <c r="C312" s="71">
        <f t="shared" si="132"/>
        <v>0</v>
      </c>
      <c r="D312" s="71">
        <f t="shared" si="132"/>
        <v>0</v>
      </c>
      <c r="E312" s="71">
        <f t="shared" si="132"/>
        <v>0</v>
      </c>
      <c r="F312" s="71">
        <f t="shared" si="132"/>
        <v>1</v>
      </c>
      <c r="G312" s="71">
        <f t="shared" si="132"/>
        <v>0</v>
      </c>
      <c r="H312" s="205">
        <f>IFERROR(VLOOKUP(B312,'Forecast Cnx @ Dest. Airport'!$B$5:$R$175,17,FALSE),0)</f>
        <v>0</v>
      </c>
      <c r="I312" s="29">
        <f t="shared" si="113"/>
        <v>0</v>
      </c>
      <c r="J312" s="29">
        <f t="shared" si="114"/>
        <v>0</v>
      </c>
      <c r="K312" s="29">
        <f t="shared" si="115"/>
        <v>0</v>
      </c>
      <c r="L312" s="29">
        <f t="shared" si="116"/>
        <v>0</v>
      </c>
      <c r="M312" s="29">
        <f t="shared" si="117"/>
        <v>0</v>
      </c>
      <c r="N312" s="194">
        <f t="shared" si="118"/>
        <v>0</v>
      </c>
      <c r="O312" s="64">
        <f t="shared" si="133"/>
        <v>473.9592415117383</v>
      </c>
      <c r="P312" s="64">
        <f t="shared" si="133"/>
        <v>4626.9801238496639</v>
      </c>
      <c r="Q312" s="64">
        <f t="shared" si="133"/>
        <v>2439.5246527777772</v>
      </c>
      <c r="R312" s="64">
        <f t="shared" si="133"/>
        <v>1580.6958328755286</v>
      </c>
      <c r="S312" s="64">
        <f t="shared" si="133"/>
        <v>593.36055408845834</v>
      </c>
      <c r="T312" s="206" t="str">
        <f t="shared" si="119"/>
        <v>-</v>
      </c>
      <c r="U312" s="29">
        <f t="shared" si="120"/>
        <v>0</v>
      </c>
      <c r="V312" s="29">
        <f t="shared" si="121"/>
        <v>0</v>
      </c>
      <c r="W312" s="29">
        <f t="shared" si="122"/>
        <v>0</v>
      </c>
      <c r="X312" s="29">
        <f t="shared" si="123"/>
        <v>0</v>
      </c>
      <c r="Y312" s="29">
        <f t="shared" si="124"/>
        <v>0</v>
      </c>
      <c r="Z312" s="194">
        <f t="shared" si="125"/>
        <v>0</v>
      </c>
    </row>
    <row r="313" spans="1:26" s="80" customFormat="1" x14ac:dyDescent="0.2">
      <c r="A313" s="82">
        <v>296</v>
      </c>
      <c r="B313" s="168" t="str">
        <f>'Revenue Data'!B304</f>
        <v>HDY</v>
      </c>
      <c r="C313" s="71">
        <f t="shared" si="132"/>
        <v>0</v>
      </c>
      <c r="D313" s="71">
        <f t="shared" si="132"/>
        <v>1</v>
      </c>
      <c r="E313" s="71">
        <f t="shared" si="132"/>
        <v>0</v>
      </c>
      <c r="F313" s="71">
        <f t="shared" si="132"/>
        <v>0</v>
      </c>
      <c r="G313" s="71">
        <f t="shared" si="132"/>
        <v>0</v>
      </c>
      <c r="H313" s="205">
        <f>IFERROR(VLOOKUP(B313,'Forecast Cnx @ Dest. Airport'!$B$5:$R$175,17,FALSE),0)</f>
        <v>0</v>
      </c>
      <c r="I313" s="29">
        <f t="shared" si="113"/>
        <v>0</v>
      </c>
      <c r="J313" s="29">
        <f t="shared" si="114"/>
        <v>0</v>
      </c>
      <c r="K313" s="29">
        <f t="shared" si="115"/>
        <v>0</v>
      </c>
      <c r="L313" s="29">
        <f t="shared" si="116"/>
        <v>0</v>
      </c>
      <c r="M313" s="29">
        <f t="shared" si="117"/>
        <v>0</v>
      </c>
      <c r="N313" s="194">
        <f t="shared" si="118"/>
        <v>0</v>
      </c>
      <c r="O313" s="64">
        <f t="shared" si="133"/>
        <v>4613.9140972222231</v>
      </c>
      <c r="P313" s="64">
        <f t="shared" si="133"/>
        <v>4011.1099933742621</v>
      </c>
      <c r="Q313" s="64">
        <f t="shared" si="133"/>
        <v>1667.5306249999996</v>
      </c>
      <c r="R313" s="64">
        <f t="shared" si="133"/>
        <v>1188.6606791443608</v>
      </c>
      <c r="S313" s="64">
        <f t="shared" si="133"/>
        <v>558.15691943847446</v>
      </c>
      <c r="T313" s="206" t="str">
        <f t="shared" si="119"/>
        <v>-</v>
      </c>
      <c r="U313" s="29">
        <f t="shared" si="120"/>
        <v>0</v>
      </c>
      <c r="V313" s="29">
        <f t="shared" si="121"/>
        <v>0</v>
      </c>
      <c r="W313" s="29">
        <f t="shared" si="122"/>
        <v>0</v>
      </c>
      <c r="X313" s="29">
        <f t="shared" si="123"/>
        <v>0</v>
      </c>
      <c r="Y313" s="29">
        <f t="shared" si="124"/>
        <v>0</v>
      </c>
      <c r="Z313" s="194">
        <f t="shared" si="125"/>
        <v>0</v>
      </c>
    </row>
    <row r="314" spans="1:26" s="80" customFormat="1" x14ac:dyDescent="0.2">
      <c r="A314" s="168">
        <v>297</v>
      </c>
      <c r="B314" s="168" t="str">
        <f>'Revenue Data'!B305</f>
        <v>HEL</v>
      </c>
      <c r="C314" s="71">
        <f t="shared" si="132"/>
        <v>5.5424528301886801E-2</v>
      </c>
      <c r="D314" s="71">
        <f t="shared" si="132"/>
        <v>9.1981132075471692E-2</v>
      </c>
      <c r="E314" s="71">
        <f t="shared" si="132"/>
        <v>1.7688679245283018E-2</v>
      </c>
      <c r="F314" s="71">
        <f t="shared" si="132"/>
        <v>0.15330188679245288</v>
      </c>
      <c r="G314" s="71">
        <f t="shared" si="132"/>
        <v>0.68160377358490565</v>
      </c>
      <c r="H314" s="205">
        <f>IFERROR(VLOOKUP(B314,'Forecast Cnx @ Dest. Airport'!$B$5:$R$175,17,FALSE),0)</f>
        <v>0</v>
      </c>
      <c r="I314" s="29">
        <f t="shared" si="113"/>
        <v>0</v>
      </c>
      <c r="J314" s="29">
        <f t="shared" si="114"/>
        <v>0</v>
      </c>
      <c r="K314" s="29">
        <f t="shared" si="115"/>
        <v>0</v>
      </c>
      <c r="L314" s="29">
        <f t="shared" si="116"/>
        <v>0</v>
      </c>
      <c r="M314" s="29">
        <f t="shared" si="117"/>
        <v>0</v>
      </c>
      <c r="N314" s="194">
        <f t="shared" si="118"/>
        <v>0</v>
      </c>
      <c r="O314" s="64">
        <f t="shared" si="133"/>
        <v>226.8833810280866</v>
      </c>
      <c r="P314" s="64">
        <f t="shared" si="133"/>
        <v>2880.1862370370363</v>
      </c>
      <c r="Q314" s="64">
        <f t="shared" si="133"/>
        <v>1190.5862500000003</v>
      </c>
      <c r="R314" s="64">
        <f t="shared" si="133"/>
        <v>883.12708910891092</v>
      </c>
      <c r="S314" s="64">
        <f t="shared" si="133"/>
        <v>382.64943783157219</v>
      </c>
      <c r="T314" s="206" t="str">
        <f t="shared" si="119"/>
        <v>-</v>
      </c>
      <c r="U314" s="29">
        <f t="shared" si="120"/>
        <v>0</v>
      </c>
      <c r="V314" s="29">
        <f t="shared" si="121"/>
        <v>0</v>
      </c>
      <c r="W314" s="29">
        <f t="shared" si="122"/>
        <v>0</v>
      </c>
      <c r="X314" s="29">
        <f t="shared" si="123"/>
        <v>0</v>
      </c>
      <c r="Y314" s="29">
        <f t="shared" si="124"/>
        <v>0</v>
      </c>
      <c r="Z314" s="194">
        <f t="shared" si="125"/>
        <v>0</v>
      </c>
    </row>
    <row r="315" spans="1:26" s="80" customFormat="1" x14ac:dyDescent="0.2">
      <c r="A315" s="82">
        <v>298</v>
      </c>
      <c r="B315" s="168" t="str">
        <f>'Revenue Data'!B306</f>
        <v>HER</v>
      </c>
      <c r="C315" s="71">
        <f t="shared" si="132"/>
        <v>0</v>
      </c>
      <c r="D315" s="71">
        <f t="shared" si="132"/>
        <v>0.04</v>
      </c>
      <c r="E315" s="71">
        <f t="shared" si="132"/>
        <v>0</v>
      </c>
      <c r="F315" s="71">
        <f t="shared" si="132"/>
        <v>0.2</v>
      </c>
      <c r="G315" s="71">
        <f t="shared" si="132"/>
        <v>0.76</v>
      </c>
      <c r="H315" s="205">
        <f>IFERROR(VLOOKUP(B315,'Forecast Cnx @ Dest. Airport'!$B$5:$R$175,17,FALSE),0)</f>
        <v>0</v>
      </c>
      <c r="I315" s="29">
        <f t="shared" si="113"/>
        <v>0</v>
      </c>
      <c r="J315" s="29">
        <f t="shared" si="114"/>
        <v>0</v>
      </c>
      <c r="K315" s="29">
        <f t="shared" si="115"/>
        <v>0</v>
      </c>
      <c r="L315" s="29">
        <f t="shared" si="116"/>
        <v>0</v>
      </c>
      <c r="M315" s="29">
        <f t="shared" si="117"/>
        <v>0</v>
      </c>
      <c r="N315" s="194">
        <f t="shared" si="118"/>
        <v>0</v>
      </c>
      <c r="O315" s="64">
        <f t="shared" si="133"/>
        <v>752.19672135146163</v>
      </c>
      <c r="P315" s="64">
        <f t="shared" si="133"/>
        <v>2289.0152192982468</v>
      </c>
      <c r="Q315" s="64">
        <f t="shared" si="133"/>
        <v>0</v>
      </c>
      <c r="R315" s="64">
        <f t="shared" si="133"/>
        <v>808.06788918071823</v>
      </c>
      <c r="S315" s="64">
        <f t="shared" si="133"/>
        <v>262.76532046928259</v>
      </c>
      <c r="T315" s="206" t="str">
        <f t="shared" si="119"/>
        <v>-</v>
      </c>
      <c r="U315" s="29">
        <f t="shared" si="120"/>
        <v>0</v>
      </c>
      <c r="V315" s="29">
        <f t="shared" si="121"/>
        <v>0</v>
      </c>
      <c r="W315" s="29">
        <f t="shared" si="122"/>
        <v>0</v>
      </c>
      <c r="X315" s="29">
        <f t="shared" si="123"/>
        <v>0</v>
      </c>
      <c r="Y315" s="29">
        <f t="shared" si="124"/>
        <v>0</v>
      </c>
      <c r="Z315" s="194">
        <f t="shared" si="125"/>
        <v>0</v>
      </c>
    </row>
    <row r="316" spans="1:26" s="80" customFormat="1" x14ac:dyDescent="0.2">
      <c r="A316" s="82">
        <v>299</v>
      </c>
      <c r="B316" s="168" t="str">
        <f>'Revenue Data'!B307</f>
        <v>HFE</v>
      </c>
      <c r="C316" s="71">
        <f t="shared" si="132"/>
        <v>0</v>
      </c>
      <c r="D316" s="71">
        <f t="shared" si="132"/>
        <v>0</v>
      </c>
      <c r="E316" s="71">
        <f t="shared" si="132"/>
        <v>0</v>
      </c>
      <c r="F316" s="71">
        <f t="shared" si="132"/>
        <v>0</v>
      </c>
      <c r="G316" s="71">
        <f t="shared" si="132"/>
        <v>1</v>
      </c>
      <c r="H316" s="205">
        <f>IFERROR(VLOOKUP(B316,'Forecast Cnx @ Dest. Airport'!$B$5:$R$175,17,FALSE),0)</f>
        <v>0</v>
      </c>
      <c r="I316" s="29">
        <f t="shared" si="113"/>
        <v>0</v>
      </c>
      <c r="J316" s="29">
        <f t="shared" si="114"/>
        <v>0</v>
      </c>
      <c r="K316" s="29">
        <f t="shared" si="115"/>
        <v>0</v>
      </c>
      <c r="L316" s="29">
        <f t="shared" si="116"/>
        <v>0</v>
      </c>
      <c r="M316" s="29">
        <f t="shared" si="117"/>
        <v>0</v>
      </c>
      <c r="N316" s="194">
        <f t="shared" si="118"/>
        <v>0</v>
      </c>
      <c r="O316" s="64">
        <f t="shared" si="133"/>
        <v>4537.2526894742623</v>
      </c>
      <c r="P316" s="64">
        <f t="shared" si="133"/>
        <v>4749.2735304038351</v>
      </c>
      <c r="Q316" s="64">
        <f t="shared" si="133"/>
        <v>1810.9906091954022</v>
      </c>
      <c r="R316" s="64">
        <f t="shared" si="133"/>
        <v>1238.2726398519835</v>
      </c>
      <c r="S316" s="64">
        <f t="shared" si="133"/>
        <v>570.87178194523528</v>
      </c>
      <c r="T316" s="206" t="str">
        <f t="shared" si="119"/>
        <v>-</v>
      </c>
      <c r="U316" s="29">
        <f t="shared" si="120"/>
        <v>0</v>
      </c>
      <c r="V316" s="29">
        <f t="shared" si="121"/>
        <v>0</v>
      </c>
      <c r="W316" s="29">
        <f t="shared" si="122"/>
        <v>0</v>
      </c>
      <c r="X316" s="29">
        <f t="shared" si="123"/>
        <v>0</v>
      </c>
      <c r="Y316" s="29">
        <f t="shared" si="124"/>
        <v>0</v>
      </c>
      <c r="Z316" s="194">
        <f t="shared" si="125"/>
        <v>0</v>
      </c>
    </row>
    <row r="317" spans="1:26" s="80" customFormat="1" x14ac:dyDescent="0.2">
      <c r="A317" s="82">
        <v>300</v>
      </c>
      <c r="B317" s="168" t="str">
        <f>'Revenue Data'!B308</f>
        <v>HGH</v>
      </c>
      <c r="C317" s="71">
        <f t="shared" si="132"/>
        <v>4.5454545454545449E-2</v>
      </c>
      <c r="D317" s="71">
        <f t="shared" si="132"/>
        <v>0</v>
      </c>
      <c r="E317" s="71">
        <f t="shared" si="132"/>
        <v>0</v>
      </c>
      <c r="F317" s="71">
        <f t="shared" si="132"/>
        <v>0</v>
      </c>
      <c r="G317" s="71">
        <f t="shared" si="132"/>
        <v>0.95454545454545459</v>
      </c>
      <c r="H317" s="205">
        <f>IFERROR(VLOOKUP(B317,'Forecast Cnx @ Dest. Airport'!$B$5:$R$175,17,FALSE),0)</f>
        <v>0</v>
      </c>
      <c r="I317" s="29">
        <f t="shared" si="113"/>
        <v>0</v>
      </c>
      <c r="J317" s="29">
        <f t="shared" si="114"/>
        <v>0</v>
      </c>
      <c r="K317" s="29">
        <f t="shared" si="115"/>
        <v>0</v>
      </c>
      <c r="L317" s="29">
        <f t="shared" si="116"/>
        <v>0</v>
      </c>
      <c r="M317" s="29">
        <f t="shared" si="117"/>
        <v>0</v>
      </c>
      <c r="N317" s="194">
        <f t="shared" si="118"/>
        <v>0</v>
      </c>
      <c r="O317" s="64">
        <f t="shared" si="133"/>
        <v>4537.2526894742623</v>
      </c>
      <c r="P317" s="64">
        <f t="shared" si="133"/>
        <v>4749.2735304038351</v>
      </c>
      <c r="Q317" s="64">
        <f t="shared" si="133"/>
        <v>1810.9906091954022</v>
      </c>
      <c r="R317" s="64">
        <f t="shared" si="133"/>
        <v>1238.2726398519835</v>
      </c>
      <c r="S317" s="64">
        <f t="shared" si="133"/>
        <v>582.32000000000005</v>
      </c>
      <c r="T317" s="206" t="str">
        <f t="shared" si="119"/>
        <v>-</v>
      </c>
      <c r="U317" s="29">
        <f t="shared" si="120"/>
        <v>0</v>
      </c>
      <c r="V317" s="29">
        <f t="shared" si="121"/>
        <v>0</v>
      </c>
      <c r="W317" s="29">
        <f t="shared" si="122"/>
        <v>0</v>
      </c>
      <c r="X317" s="29">
        <f t="shared" si="123"/>
        <v>0</v>
      </c>
      <c r="Y317" s="29">
        <f t="shared" si="124"/>
        <v>0</v>
      </c>
      <c r="Z317" s="194">
        <f t="shared" si="125"/>
        <v>0</v>
      </c>
    </row>
    <row r="318" spans="1:26" s="80" customFormat="1" x14ac:dyDescent="0.2">
      <c r="A318" s="168">
        <v>301</v>
      </c>
      <c r="B318" s="168" t="str">
        <f>'Revenue Data'!B309</f>
        <v>HIJ</v>
      </c>
      <c r="C318" s="71">
        <f t="shared" ref="C318:G327" si="134">IFERROR(VLOOKUP($B318,FromChicagoFareList,C$8,FALSE),"-")</f>
        <v>2.0408163265306121E-2</v>
      </c>
      <c r="D318" s="71">
        <f t="shared" si="134"/>
        <v>4.0816326530612242E-2</v>
      </c>
      <c r="E318" s="71">
        <f t="shared" si="134"/>
        <v>0</v>
      </c>
      <c r="F318" s="71">
        <f t="shared" si="134"/>
        <v>0.34693877551020413</v>
      </c>
      <c r="G318" s="71">
        <f t="shared" si="134"/>
        <v>0.59183673469387754</v>
      </c>
      <c r="H318" s="205">
        <f>IFERROR(VLOOKUP(B318,'Forecast Cnx @ Dest. Airport'!$B$5:$R$175,17,FALSE),0)</f>
        <v>0</v>
      </c>
      <c r="I318" s="29">
        <f t="shared" si="113"/>
        <v>0</v>
      </c>
      <c r="J318" s="29">
        <f t="shared" si="114"/>
        <v>0</v>
      </c>
      <c r="K318" s="29">
        <f t="shared" si="115"/>
        <v>0</v>
      </c>
      <c r="L318" s="29">
        <f t="shared" si="116"/>
        <v>0</v>
      </c>
      <c r="M318" s="29">
        <f t="shared" si="117"/>
        <v>0</v>
      </c>
      <c r="N318" s="194">
        <f t="shared" si="118"/>
        <v>0</v>
      </c>
      <c r="O318" s="64">
        <f t="shared" ref="O318:S327" si="135">IFERROR(VLOOKUP($B318,FromChicagoFareList,O$8,FALSE),"-")</f>
        <v>3560.4312660888791</v>
      </c>
      <c r="P318" s="64">
        <f t="shared" si="135"/>
        <v>3852.7209841222088</v>
      </c>
      <c r="Q318" s="64">
        <f t="shared" si="135"/>
        <v>1909.3942506887054</v>
      </c>
      <c r="R318" s="64">
        <f t="shared" si="135"/>
        <v>519.47815925925909</v>
      </c>
      <c r="S318" s="64">
        <f t="shared" si="135"/>
        <v>521.03238888888882</v>
      </c>
      <c r="T318" s="206" t="str">
        <f t="shared" si="119"/>
        <v>-</v>
      </c>
      <c r="U318" s="29">
        <f t="shared" si="120"/>
        <v>0</v>
      </c>
      <c r="V318" s="29">
        <f t="shared" si="121"/>
        <v>0</v>
      </c>
      <c r="W318" s="29">
        <f t="shared" si="122"/>
        <v>0</v>
      </c>
      <c r="X318" s="29">
        <f t="shared" si="123"/>
        <v>0</v>
      </c>
      <c r="Y318" s="29">
        <f t="shared" si="124"/>
        <v>0</v>
      </c>
      <c r="Z318" s="194">
        <f t="shared" si="125"/>
        <v>0</v>
      </c>
    </row>
    <row r="319" spans="1:26" s="80" customFormat="1" x14ac:dyDescent="0.2">
      <c r="A319" s="82">
        <v>302</v>
      </c>
      <c r="B319" s="168" t="str">
        <f>'Revenue Data'!B310</f>
        <v>HIR</v>
      </c>
      <c r="C319" s="71">
        <f t="shared" si="134"/>
        <v>0</v>
      </c>
      <c r="D319" s="71">
        <f t="shared" si="134"/>
        <v>1</v>
      </c>
      <c r="E319" s="71">
        <f t="shared" si="134"/>
        <v>0</v>
      </c>
      <c r="F319" s="71">
        <f t="shared" si="134"/>
        <v>0</v>
      </c>
      <c r="G319" s="71">
        <f t="shared" si="134"/>
        <v>0</v>
      </c>
      <c r="H319" s="205">
        <f>IFERROR(VLOOKUP(B319,'Forecast Cnx @ Dest. Airport'!$B$5:$R$175,17,FALSE),0)</f>
        <v>0</v>
      </c>
      <c r="I319" s="29">
        <f t="shared" si="113"/>
        <v>0</v>
      </c>
      <c r="J319" s="29">
        <f t="shared" si="114"/>
        <v>0</v>
      </c>
      <c r="K319" s="29">
        <f t="shared" si="115"/>
        <v>0</v>
      </c>
      <c r="L319" s="29">
        <f t="shared" si="116"/>
        <v>0</v>
      </c>
      <c r="M319" s="29">
        <f t="shared" si="117"/>
        <v>0</v>
      </c>
      <c r="N319" s="194">
        <f t="shared" si="118"/>
        <v>0</v>
      </c>
      <c r="O319" s="64">
        <f t="shared" si="135"/>
        <v>0</v>
      </c>
      <c r="P319" s="64">
        <f t="shared" si="135"/>
        <v>0</v>
      </c>
      <c r="Q319" s="64">
        <f t="shared" si="135"/>
        <v>0</v>
      </c>
      <c r="R319" s="64">
        <f t="shared" si="135"/>
        <v>0</v>
      </c>
      <c r="S319" s="64">
        <f t="shared" si="135"/>
        <v>0</v>
      </c>
      <c r="T319" s="206" t="str">
        <f t="shared" si="119"/>
        <v>-</v>
      </c>
      <c r="U319" s="29">
        <f t="shared" si="120"/>
        <v>0</v>
      </c>
      <c r="V319" s="29">
        <f t="shared" si="121"/>
        <v>0</v>
      </c>
      <c r="W319" s="29">
        <f t="shared" si="122"/>
        <v>0</v>
      </c>
      <c r="X319" s="29">
        <f t="shared" si="123"/>
        <v>0</v>
      </c>
      <c r="Y319" s="29">
        <f t="shared" si="124"/>
        <v>0</v>
      </c>
      <c r="Z319" s="194">
        <f t="shared" si="125"/>
        <v>0</v>
      </c>
    </row>
    <row r="320" spans="1:26" s="80" customFormat="1" x14ac:dyDescent="0.2">
      <c r="A320" s="82">
        <v>303</v>
      </c>
      <c r="B320" s="168" t="str">
        <f>'Revenue Data'!B311</f>
        <v>HKG</v>
      </c>
      <c r="C320" s="71">
        <f t="shared" si="134"/>
        <v>2.8458844133099834E-2</v>
      </c>
      <c r="D320" s="71">
        <f t="shared" si="134"/>
        <v>0.10179509632224169</v>
      </c>
      <c r="E320" s="71">
        <f t="shared" si="134"/>
        <v>7.0052539404553442E-3</v>
      </c>
      <c r="F320" s="71">
        <f t="shared" si="134"/>
        <v>0.2208844133099826</v>
      </c>
      <c r="G320" s="71">
        <f t="shared" si="134"/>
        <v>0.64185639229422042</v>
      </c>
      <c r="H320" s="205">
        <f>IFERROR(VLOOKUP(B320,'Forecast Cnx @ Dest. Airport'!$B$5:$R$175,17,FALSE),0)</f>
        <v>0</v>
      </c>
      <c r="I320" s="29">
        <f t="shared" si="113"/>
        <v>0</v>
      </c>
      <c r="J320" s="29">
        <f t="shared" si="114"/>
        <v>0</v>
      </c>
      <c r="K320" s="29">
        <f t="shared" si="115"/>
        <v>0</v>
      </c>
      <c r="L320" s="29">
        <f t="shared" si="116"/>
        <v>0</v>
      </c>
      <c r="M320" s="29">
        <f t="shared" si="117"/>
        <v>0</v>
      </c>
      <c r="N320" s="194">
        <f t="shared" si="118"/>
        <v>0</v>
      </c>
      <c r="O320" s="64">
        <f t="shared" si="135"/>
        <v>7125.2432680593802</v>
      </c>
      <c r="P320" s="64">
        <f t="shared" si="135"/>
        <v>4637.1275308724007</v>
      </c>
      <c r="Q320" s="64">
        <f t="shared" si="135"/>
        <v>2296.7200000000003</v>
      </c>
      <c r="R320" s="64">
        <f t="shared" si="135"/>
        <v>1950.2821532187327</v>
      </c>
      <c r="S320" s="64">
        <f t="shared" si="135"/>
        <v>659.31159140853333</v>
      </c>
      <c r="T320" s="206" t="str">
        <f t="shared" si="119"/>
        <v>-</v>
      </c>
      <c r="U320" s="29">
        <f t="shared" si="120"/>
        <v>0</v>
      </c>
      <c r="V320" s="29">
        <f t="shared" si="121"/>
        <v>0</v>
      </c>
      <c r="W320" s="29">
        <f t="shared" si="122"/>
        <v>0</v>
      </c>
      <c r="X320" s="29">
        <f t="shared" si="123"/>
        <v>0</v>
      </c>
      <c r="Y320" s="29">
        <f t="shared" si="124"/>
        <v>0</v>
      </c>
      <c r="Z320" s="194">
        <f t="shared" si="125"/>
        <v>0</v>
      </c>
    </row>
    <row r="321" spans="1:26" s="80" customFormat="1" x14ac:dyDescent="0.2">
      <c r="A321" s="82">
        <v>304</v>
      </c>
      <c r="B321" s="168" t="str">
        <f>'Revenue Data'!B312</f>
        <v>HKT</v>
      </c>
      <c r="C321" s="71">
        <f t="shared" si="134"/>
        <v>0</v>
      </c>
      <c r="D321" s="71">
        <f t="shared" si="134"/>
        <v>2.7027027027027025E-2</v>
      </c>
      <c r="E321" s="71">
        <f t="shared" si="134"/>
        <v>1.3513513513513513E-2</v>
      </c>
      <c r="F321" s="71">
        <f t="shared" si="134"/>
        <v>9.4594594594594572E-2</v>
      </c>
      <c r="G321" s="71">
        <f t="shared" si="134"/>
        <v>0.86486486486486491</v>
      </c>
      <c r="H321" s="205">
        <f>IFERROR(VLOOKUP(B321,'Forecast Cnx @ Dest. Airport'!$B$5:$R$175,17,FALSE),0)</f>
        <v>0</v>
      </c>
      <c r="I321" s="29">
        <f t="shared" si="113"/>
        <v>0</v>
      </c>
      <c r="J321" s="29">
        <f t="shared" si="114"/>
        <v>0</v>
      </c>
      <c r="K321" s="29">
        <f t="shared" si="115"/>
        <v>0</v>
      </c>
      <c r="L321" s="29">
        <f t="shared" si="116"/>
        <v>0</v>
      </c>
      <c r="M321" s="29">
        <f t="shared" si="117"/>
        <v>0</v>
      </c>
      <c r="N321" s="194">
        <f t="shared" si="118"/>
        <v>0</v>
      </c>
      <c r="O321" s="64">
        <f t="shared" si="135"/>
        <v>4613.9140972222231</v>
      </c>
      <c r="P321" s="64">
        <f t="shared" si="135"/>
        <v>4011.1099933742621</v>
      </c>
      <c r="Q321" s="64">
        <f t="shared" si="135"/>
        <v>1667.5306249999996</v>
      </c>
      <c r="R321" s="64">
        <f t="shared" si="135"/>
        <v>2705</v>
      </c>
      <c r="S321" s="64">
        <f t="shared" si="135"/>
        <v>626.43475213675174</v>
      </c>
      <c r="T321" s="206" t="str">
        <f t="shared" si="119"/>
        <v>-</v>
      </c>
      <c r="U321" s="29">
        <f t="shared" si="120"/>
        <v>0</v>
      </c>
      <c r="V321" s="29">
        <f t="shared" si="121"/>
        <v>0</v>
      </c>
      <c r="W321" s="29">
        <f t="shared" si="122"/>
        <v>0</v>
      </c>
      <c r="X321" s="29">
        <f t="shared" si="123"/>
        <v>0</v>
      </c>
      <c r="Y321" s="29">
        <f t="shared" si="124"/>
        <v>0</v>
      </c>
      <c r="Z321" s="194">
        <f t="shared" si="125"/>
        <v>0</v>
      </c>
    </row>
    <row r="322" spans="1:26" s="80" customFormat="1" x14ac:dyDescent="0.2">
      <c r="A322" s="168">
        <v>305</v>
      </c>
      <c r="B322" s="168" t="str">
        <f>'Revenue Data'!B313</f>
        <v>HMO</v>
      </c>
      <c r="C322" s="71">
        <f t="shared" si="134"/>
        <v>1.4492753623188404E-2</v>
      </c>
      <c r="D322" s="71">
        <f t="shared" si="134"/>
        <v>1.4492753623188404E-2</v>
      </c>
      <c r="E322" s="71">
        <f t="shared" si="134"/>
        <v>1.4492753623188404E-2</v>
      </c>
      <c r="F322" s="71">
        <f t="shared" si="134"/>
        <v>0.23188405797101447</v>
      </c>
      <c r="G322" s="71">
        <f t="shared" si="134"/>
        <v>0.7246376811594204</v>
      </c>
      <c r="H322" s="205">
        <f>IFERROR(VLOOKUP(B322,'Forecast Cnx @ Dest. Airport'!$B$5:$R$175,17,FALSE),0)</f>
        <v>0</v>
      </c>
      <c r="I322" s="29">
        <f t="shared" si="113"/>
        <v>0</v>
      </c>
      <c r="J322" s="29">
        <f t="shared" si="114"/>
        <v>0</v>
      </c>
      <c r="K322" s="29">
        <f t="shared" si="115"/>
        <v>0</v>
      </c>
      <c r="L322" s="29">
        <f t="shared" si="116"/>
        <v>0</v>
      </c>
      <c r="M322" s="29">
        <f t="shared" si="117"/>
        <v>0</v>
      </c>
      <c r="N322" s="194">
        <f t="shared" si="118"/>
        <v>0</v>
      </c>
      <c r="O322" s="64">
        <f t="shared" si="135"/>
        <v>442.73</v>
      </c>
      <c r="P322" s="64">
        <f t="shared" si="135"/>
        <v>667.64896209140613</v>
      </c>
      <c r="Q322" s="64">
        <f t="shared" si="135"/>
        <v>526.36640083298744</v>
      </c>
      <c r="R322" s="64">
        <f t="shared" si="135"/>
        <v>358.10708333333309</v>
      </c>
      <c r="S322" s="64">
        <f t="shared" si="135"/>
        <v>439.19232380952383</v>
      </c>
      <c r="T322" s="206" t="str">
        <f t="shared" si="119"/>
        <v>-</v>
      </c>
      <c r="U322" s="29">
        <f t="shared" si="120"/>
        <v>0</v>
      </c>
      <c r="V322" s="29">
        <f t="shared" si="121"/>
        <v>0</v>
      </c>
      <c r="W322" s="29">
        <f t="shared" si="122"/>
        <v>0</v>
      </c>
      <c r="X322" s="29">
        <f t="shared" si="123"/>
        <v>0</v>
      </c>
      <c r="Y322" s="29">
        <f t="shared" si="124"/>
        <v>0</v>
      </c>
      <c r="Z322" s="194">
        <f t="shared" si="125"/>
        <v>0</v>
      </c>
    </row>
    <row r="323" spans="1:26" s="80" customFormat="1" x14ac:dyDescent="0.2">
      <c r="A323" s="82">
        <v>306</v>
      </c>
      <c r="B323" s="168" t="str">
        <f>'Revenue Data'!B314</f>
        <v>HOG</v>
      </c>
      <c r="C323" s="71">
        <f t="shared" si="134"/>
        <v>1</v>
      </c>
      <c r="D323" s="71">
        <f t="shared" si="134"/>
        <v>0</v>
      </c>
      <c r="E323" s="71">
        <f t="shared" si="134"/>
        <v>0</v>
      </c>
      <c r="F323" s="71">
        <f t="shared" si="134"/>
        <v>0</v>
      </c>
      <c r="G323" s="71">
        <f t="shared" si="134"/>
        <v>0</v>
      </c>
      <c r="H323" s="205">
        <f>IFERROR(VLOOKUP(B323,'Forecast Cnx @ Dest. Airport'!$B$5:$R$175,17,FALSE),0)</f>
        <v>0</v>
      </c>
      <c r="I323" s="29">
        <f t="shared" si="113"/>
        <v>0</v>
      </c>
      <c r="J323" s="29">
        <f t="shared" si="114"/>
        <v>0</v>
      </c>
      <c r="K323" s="29">
        <f t="shared" si="115"/>
        <v>0</v>
      </c>
      <c r="L323" s="29">
        <f t="shared" si="116"/>
        <v>0</v>
      </c>
      <c r="M323" s="29">
        <f t="shared" si="117"/>
        <v>0</v>
      </c>
      <c r="N323" s="194">
        <f t="shared" si="118"/>
        <v>0</v>
      </c>
      <c r="O323" s="64">
        <f t="shared" si="135"/>
        <v>0</v>
      </c>
      <c r="P323" s="64">
        <f t="shared" si="135"/>
        <v>0</v>
      </c>
      <c r="Q323" s="64">
        <f t="shared" si="135"/>
        <v>0</v>
      </c>
      <c r="R323" s="64">
        <f t="shared" si="135"/>
        <v>0</v>
      </c>
      <c r="S323" s="64">
        <f t="shared" si="135"/>
        <v>0</v>
      </c>
      <c r="T323" s="206" t="str">
        <f t="shared" si="119"/>
        <v>-</v>
      </c>
      <c r="U323" s="29">
        <f t="shared" si="120"/>
        <v>0</v>
      </c>
      <c r="V323" s="29">
        <f t="shared" si="121"/>
        <v>0</v>
      </c>
      <c r="W323" s="29">
        <f t="shared" si="122"/>
        <v>0</v>
      </c>
      <c r="X323" s="29">
        <f t="shared" si="123"/>
        <v>0</v>
      </c>
      <c r="Y323" s="29">
        <f t="shared" si="124"/>
        <v>0</v>
      </c>
      <c r="Z323" s="194">
        <f t="shared" si="125"/>
        <v>0</v>
      </c>
    </row>
    <row r="324" spans="1:26" s="80" customFormat="1" x14ac:dyDescent="0.2">
      <c r="A324" s="82">
        <v>307</v>
      </c>
      <c r="B324" s="168" t="str">
        <f>'Revenue Data'!B315</f>
        <v>HRB</v>
      </c>
      <c r="C324" s="71">
        <f t="shared" si="134"/>
        <v>0.14285714285714288</v>
      </c>
      <c r="D324" s="71">
        <f t="shared" si="134"/>
        <v>0</v>
      </c>
      <c r="E324" s="71">
        <f t="shared" si="134"/>
        <v>0</v>
      </c>
      <c r="F324" s="71">
        <f t="shared" si="134"/>
        <v>0.14285714285714288</v>
      </c>
      <c r="G324" s="71">
        <f t="shared" si="134"/>
        <v>0.7142857142857143</v>
      </c>
      <c r="H324" s="205">
        <f>IFERROR(VLOOKUP(B324,'Forecast Cnx @ Dest. Airport'!$B$5:$R$175,17,FALSE),0)</f>
        <v>0</v>
      </c>
      <c r="I324" s="29">
        <f t="shared" si="113"/>
        <v>0</v>
      </c>
      <c r="J324" s="29">
        <f t="shared" si="114"/>
        <v>0</v>
      </c>
      <c r="K324" s="29">
        <f t="shared" si="115"/>
        <v>0</v>
      </c>
      <c r="L324" s="29">
        <f t="shared" si="116"/>
        <v>0</v>
      </c>
      <c r="M324" s="29">
        <f t="shared" si="117"/>
        <v>0</v>
      </c>
      <c r="N324" s="194">
        <f t="shared" si="118"/>
        <v>0</v>
      </c>
      <c r="O324" s="64">
        <f t="shared" si="135"/>
        <v>4537.2526894742623</v>
      </c>
      <c r="P324" s="64">
        <f t="shared" si="135"/>
        <v>4749.2735304038351</v>
      </c>
      <c r="Q324" s="64">
        <f t="shared" si="135"/>
        <v>1810.9906091954022</v>
      </c>
      <c r="R324" s="64">
        <f t="shared" si="135"/>
        <v>1238.2726398519835</v>
      </c>
      <c r="S324" s="64">
        <f t="shared" si="135"/>
        <v>570.87178194523528</v>
      </c>
      <c r="T324" s="206" t="str">
        <f t="shared" si="119"/>
        <v>-</v>
      </c>
      <c r="U324" s="29">
        <f t="shared" si="120"/>
        <v>0</v>
      </c>
      <c r="V324" s="29">
        <f t="shared" si="121"/>
        <v>0</v>
      </c>
      <c r="W324" s="29">
        <f t="shared" si="122"/>
        <v>0</v>
      </c>
      <c r="X324" s="29">
        <f t="shared" si="123"/>
        <v>0</v>
      </c>
      <c r="Y324" s="29">
        <f t="shared" si="124"/>
        <v>0</v>
      </c>
      <c r="Z324" s="194">
        <f t="shared" si="125"/>
        <v>0</v>
      </c>
    </row>
    <row r="325" spans="1:26" s="80" customFormat="1" x14ac:dyDescent="0.2">
      <c r="A325" s="82">
        <v>308</v>
      </c>
      <c r="B325" s="168" t="str">
        <f>'Revenue Data'!B316</f>
        <v>HRE</v>
      </c>
      <c r="C325" s="71">
        <f t="shared" si="134"/>
        <v>0</v>
      </c>
      <c r="D325" s="71">
        <f t="shared" si="134"/>
        <v>0</v>
      </c>
      <c r="E325" s="71">
        <f t="shared" si="134"/>
        <v>2.7777777777777776E-2</v>
      </c>
      <c r="F325" s="71">
        <f t="shared" si="134"/>
        <v>0.16666666666666666</v>
      </c>
      <c r="G325" s="71">
        <f t="shared" si="134"/>
        <v>0.80555555555555558</v>
      </c>
      <c r="H325" s="205">
        <f>IFERROR(VLOOKUP(B325,'Forecast Cnx @ Dest. Airport'!$B$5:$R$175,17,FALSE),0)</f>
        <v>0</v>
      </c>
      <c r="I325" s="29">
        <f t="shared" si="113"/>
        <v>0</v>
      </c>
      <c r="J325" s="29">
        <f t="shared" si="114"/>
        <v>0</v>
      </c>
      <c r="K325" s="29">
        <f t="shared" si="115"/>
        <v>0</v>
      </c>
      <c r="L325" s="29">
        <f t="shared" si="116"/>
        <v>0</v>
      </c>
      <c r="M325" s="29">
        <f t="shared" si="117"/>
        <v>0</v>
      </c>
      <c r="N325" s="194">
        <f t="shared" si="118"/>
        <v>0</v>
      </c>
      <c r="O325" s="64">
        <f t="shared" si="135"/>
        <v>0</v>
      </c>
      <c r="P325" s="64">
        <f t="shared" si="135"/>
        <v>0</v>
      </c>
      <c r="Q325" s="64">
        <f t="shared" si="135"/>
        <v>0</v>
      </c>
      <c r="R325" s="64">
        <f t="shared" si="135"/>
        <v>515.49666666666712</v>
      </c>
      <c r="S325" s="64">
        <f t="shared" si="135"/>
        <v>823.82895238095261</v>
      </c>
      <c r="T325" s="206" t="str">
        <f t="shared" si="119"/>
        <v>-</v>
      </c>
      <c r="U325" s="29">
        <f t="shared" si="120"/>
        <v>0</v>
      </c>
      <c r="V325" s="29">
        <f t="shared" si="121"/>
        <v>0</v>
      </c>
      <c r="W325" s="29">
        <f t="shared" si="122"/>
        <v>0</v>
      </c>
      <c r="X325" s="29">
        <f t="shared" si="123"/>
        <v>0</v>
      </c>
      <c r="Y325" s="29">
        <f t="shared" si="124"/>
        <v>0</v>
      </c>
      <c r="Z325" s="194">
        <f t="shared" si="125"/>
        <v>0</v>
      </c>
    </row>
    <row r="326" spans="1:26" s="80" customFormat="1" x14ac:dyDescent="0.2">
      <c r="A326" s="168">
        <v>309</v>
      </c>
      <c r="B326" s="168" t="str">
        <f>'Revenue Data'!B317</f>
        <v>HRG</v>
      </c>
      <c r="C326" s="71">
        <f t="shared" si="134"/>
        <v>0</v>
      </c>
      <c r="D326" s="71">
        <f t="shared" si="134"/>
        <v>0</v>
      </c>
      <c r="E326" s="71">
        <f t="shared" si="134"/>
        <v>0.25</v>
      </c>
      <c r="F326" s="71">
        <f t="shared" si="134"/>
        <v>0</v>
      </c>
      <c r="G326" s="71">
        <f t="shared" si="134"/>
        <v>0.75</v>
      </c>
      <c r="H326" s="205">
        <f>IFERROR(VLOOKUP(B326,'Forecast Cnx @ Dest. Airport'!$B$5:$R$175,17,FALSE),0)</f>
        <v>0</v>
      </c>
      <c r="I326" s="29">
        <f t="shared" si="113"/>
        <v>0</v>
      </c>
      <c r="J326" s="29">
        <f t="shared" si="114"/>
        <v>0</v>
      </c>
      <c r="K326" s="29">
        <f t="shared" si="115"/>
        <v>0</v>
      </c>
      <c r="L326" s="29">
        <f t="shared" si="116"/>
        <v>0</v>
      </c>
      <c r="M326" s="29">
        <f t="shared" si="117"/>
        <v>0</v>
      </c>
      <c r="N326" s="194">
        <f t="shared" si="118"/>
        <v>0</v>
      </c>
      <c r="O326" s="64">
        <f t="shared" si="135"/>
        <v>127.23428571428572</v>
      </c>
      <c r="P326" s="64">
        <f t="shared" si="135"/>
        <v>2127.6650600600592</v>
      </c>
      <c r="Q326" s="64">
        <f t="shared" si="135"/>
        <v>0</v>
      </c>
      <c r="R326" s="64">
        <f t="shared" si="135"/>
        <v>481.04986873609045</v>
      </c>
      <c r="S326" s="64">
        <f t="shared" si="135"/>
        <v>620</v>
      </c>
      <c r="T326" s="206" t="str">
        <f t="shared" si="119"/>
        <v>-</v>
      </c>
      <c r="U326" s="29">
        <f t="shared" si="120"/>
        <v>0</v>
      </c>
      <c r="V326" s="29">
        <f t="shared" si="121"/>
        <v>0</v>
      </c>
      <c r="W326" s="29">
        <f t="shared" si="122"/>
        <v>0</v>
      </c>
      <c r="X326" s="29">
        <f t="shared" si="123"/>
        <v>0</v>
      </c>
      <c r="Y326" s="29">
        <f t="shared" si="124"/>
        <v>0</v>
      </c>
      <c r="Z326" s="194">
        <f t="shared" si="125"/>
        <v>0</v>
      </c>
    </row>
    <row r="327" spans="1:26" s="80" customFormat="1" x14ac:dyDescent="0.2">
      <c r="A327" s="82">
        <v>310</v>
      </c>
      <c r="B327" s="168" t="str">
        <f>'Revenue Data'!B318</f>
        <v>HRK</v>
      </c>
      <c r="C327" s="71">
        <f t="shared" si="134"/>
        <v>0</v>
      </c>
      <c r="D327" s="71">
        <f t="shared" si="134"/>
        <v>0</v>
      </c>
      <c r="E327" s="71">
        <f t="shared" si="134"/>
        <v>0</v>
      </c>
      <c r="F327" s="71">
        <f t="shared" si="134"/>
        <v>0.125</v>
      </c>
      <c r="G327" s="71">
        <f t="shared" si="134"/>
        <v>0.87499999999999989</v>
      </c>
      <c r="H327" s="205">
        <f>IFERROR(VLOOKUP(B327,'Forecast Cnx @ Dest. Airport'!$B$5:$R$175,17,FALSE),0)</f>
        <v>0</v>
      </c>
      <c r="I327" s="29">
        <f t="shared" si="113"/>
        <v>0</v>
      </c>
      <c r="J327" s="29">
        <f t="shared" si="114"/>
        <v>0</v>
      </c>
      <c r="K327" s="29">
        <f t="shared" si="115"/>
        <v>0</v>
      </c>
      <c r="L327" s="29">
        <f t="shared" si="116"/>
        <v>0</v>
      </c>
      <c r="M327" s="29">
        <f t="shared" si="117"/>
        <v>0</v>
      </c>
      <c r="N327" s="194">
        <f t="shared" si="118"/>
        <v>0</v>
      </c>
      <c r="O327" s="64">
        <f t="shared" si="135"/>
        <v>210.25456140350872</v>
      </c>
      <c r="P327" s="64">
        <f t="shared" si="135"/>
        <v>2398.2343666666679</v>
      </c>
      <c r="Q327" s="64">
        <f t="shared" si="135"/>
        <v>0</v>
      </c>
      <c r="R327" s="64">
        <f t="shared" si="135"/>
        <v>330.89183791008179</v>
      </c>
      <c r="S327" s="64">
        <f t="shared" si="135"/>
        <v>301.81</v>
      </c>
      <c r="T327" s="206" t="str">
        <f t="shared" si="119"/>
        <v>-</v>
      </c>
      <c r="U327" s="29">
        <f t="shared" si="120"/>
        <v>0</v>
      </c>
      <c r="V327" s="29">
        <f t="shared" si="121"/>
        <v>0</v>
      </c>
      <c r="W327" s="29">
        <f t="shared" si="122"/>
        <v>0</v>
      </c>
      <c r="X327" s="29">
        <f t="shared" si="123"/>
        <v>0</v>
      </c>
      <c r="Y327" s="29">
        <f t="shared" si="124"/>
        <v>0</v>
      </c>
      <c r="Z327" s="194">
        <f t="shared" si="125"/>
        <v>0</v>
      </c>
    </row>
    <row r="328" spans="1:26" s="80" customFormat="1" x14ac:dyDescent="0.2">
      <c r="A328" s="82">
        <v>311</v>
      </c>
      <c r="B328" s="168" t="str">
        <f>'Revenue Data'!B319</f>
        <v>HSG</v>
      </c>
      <c r="C328" s="71">
        <f t="shared" ref="C328:G337" si="136">IFERROR(VLOOKUP($B328,FromChicagoFareList,C$8,FALSE),"-")</f>
        <v>0</v>
      </c>
      <c r="D328" s="71">
        <f t="shared" si="136"/>
        <v>0</v>
      </c>
      <c r="E328" s="71">
        <f t="shared" si="136"/>
        <v>0</v>
      </c>
      <c r="F328" s="71">
        <f t="shared" si="136"/>
        <v>1</v>
      </c>
      <c r="G328" s="71">
        <f t="shared" si="136"/>
        <v>0</v>
      </c>
      <c r="H328" s="205">
        <f>IFERROR(VLOOKUP(B328,'Forecast Cnx @ Dest. Airport'!$B$5:$R$175,17,FALSE),0)</f>
        <v>0</v>
      </c>
      <c r="I328" s="29">
        <f t="shared" si="113"/>
        <v>0</v>
      </c>
      <c r="J328" s="29">
        <f t="shared" si="114"/>
        <v>0</v>
      </c>
      <c r="K328" s="29">
        <f t="shared" si="115"/>
        <v>0</v>
      </c>
      <c r="L328" s="29">
        <f t="shared" si="116"/>
        <v>0</v>
      </c>
      <c r="M328" s="29">
        <f t="shared" si="117"/>
        <v>0</v>
      </c>
      <c r="N328" s="194">
        <f t="shared" si="118"/>
        <v>0</v>
      </c>
      <c r="O328" s="64">
        <f t="shared" ref="O328:S337" si="137">IFERROR(VLOOKUP($B328,FromChicagoFareList,O$8,FALSE),"-")</f>
        <v>3560.4312660888791</v>
      </c>
      <c r="P328" s="64">
        <f t="shared" si="137"/>
        <v>3852.7209841222088</v>
      </c>
      <c r="Q328" s="64">
        <f t="shared" si="137"/>
        <v>1909.3942506887054</v>
      </c>
      <c r="R328" s="64">
        <f t="shared" si="137"/>
        <v>1062.5755352528843</v>
      </c>
      <c r="S328" s="64">
        <f t="shared" si="137"/>
        <v>814.97193872947037</v>
      </c>
      <c r="T328" s="206" t="str">
        <f t="shared" si="119"/>
        <v>-</v>
      </c>
      <c r="U328" s="29">
        <f t="shared" si="120"/>
        <v>0</v>
      </c>
      <c r="V328" s="29">
        <f t="shared" si="121"/>
        <v>0</v>
      </c>
      <c r="W328" s="29">
        <f t="shared" si="122"/>
        <v>0</v>
      </c>
      <c r="X328" s="29">
        <f t="shared" si="123"/>
        <v>0</v>
      </c>
      <c r="Y328" s="29">
        <f t="shared" si="124"/>
        <v>0</v>
      </c>
      <c r="Z328" s="194">
        <f t="shared" si="125"/>
        <v>0</v>
      </c>
    </row>
    <row r="329" spans="1:26" s="80" customFormat="1" x14ac:dyDescent="0.2">
      <c r="A329" s="82">
        <v>312</v>
      </c>
      <c r="B329" s="168" t="str">
        <f>'Revenue Data'!B320</f>
        <v>HTI</v>
      </c>
      <c r="C329" s="71">
        <f t="shared" si="136"/>
        <v>0</v>
      </c>
      <c r="D329" s="71">
        <f t="shared" si="136"/>
        <v>0</v>
      </c>
      <c r="E329" s="71">
        <f t="shared" si="136"/>
        <v>0</v>
      </c>
      <c r="F329" s="71">
        <f t="shared" si="136"/>
        <v>0</v>
      </c>
      <c r="G329" s="71">
        <f t="shared" si="136"/>
        <v>1</v>
      </c>
      <c r="H329" s="205">
        <f>IFERROR(VLOOKUP(B329,'Forecast Cnx @ Dest. Airport'!$B$5:$R$175,17,FALSE),0)</f>
        <v>0</v>
      </c>
      <c r="I329" s="29">
        <f t="shared" si="113"/>
        <v>0</v>
      </c>
      <c r="J329" s="29">
        <f t="shared" si="114"/>
        <v>0</v>
      </c>
      <c r="K329" s="29">
        <f t="shared" si="115"/>
        <v>0</v>
      </c>
      <c r="L329" s="29">
        <f t="shared" si="116"/>
        <v>0</v>
      </c>
      <c r="M329" s="29">
        <f t="shared" si="117"/>
        <v>0</v>
      </c>
      <c r="N329" s="194">
        <f t="shared" si="118"/>
        <v>0</v>
      </c>
      <c r="O329" s="64">
        <f t="shared" si="137"/>
        <v>3460.5285840875736</v>
      </c>
      <c r="P329" s="64">
        <f t="shared" si="137"/>
        <v>5498.6224249998158</v>
      </c>
      <c r="Q329" s="64">
        <f t="shared" si="137"/>
        <v>3738.4933333333352</v>
      </c>
      <c r="R329" s="64">
        <f t="shared" si="137"/>
        <v>2896.1446041370136</v>
      </c>
      <c r="S329" s="64">
        <f t="shared" si="137"/>
        <v>872.28051531663971</v>
      </c>
      <c r="T329" s="206" t="str">
        <f t="shared" si="119"/>
        <v>-</v>
      </c>
      <c r="U329" s="29">
        <f t="shared" si="120"/>
        <v>0</v>
      </c>
      <c r="V329" s="29">
        <f t="shared" si="121"/>
        <v>0</v>
      </c>
      <c r="W329" s="29">
        <f t="shared" si="122"/>
        <v>0</v>
      </c>
      <c r="X329" s="29">
        <f t="shared" si="123"/>
        <v>0</v>
      </c>
      <c r="Y329" s="29">
        <f t="shared" si="124"/>
        <v>0</v>
      </c>
      <c r="Z329" s="194">
        <f t="shared" si="125"/>
        <v>0</v>
      </c>
    </row>
    <row r="330" spans="1:26" s="80" customFormat="1" x14ac:dyDescent="0.2">
      <c r="A330" s="168">
        <v>313</v>
      </c>
      <c r="B330" s="168" t="str">
        <f>'Revenue Data'!B321</f>
        <v>HTY</v>
      </c>
      <c r="C330" s="71">
        <f t="shared" si="136"/>
        <v>0</v>
      </c>
      <c r="D330" s="71">
        <f t="shared" si="136"/>
        <v>0</v>
      </c>
      <c r="E330" s="71">
        <f t="shared" si="136"/>
        <v>0</v>
      </c>
      <c r="F330" s="71">
        <f t="shared" si="136"/>
        <v>0</v>
      </c>
      <c r="G330" s="71">
        <f t="shared" si="136"/>
        <v>1</v>
      </c>
      <c r="H330" s="205">
        <f>IFERROR(VLOOKUP(B330,'Forecast Cnx @ Dest. Airport'!$B$5:$R$175,17,FALSE),0)</f>
        <v>0</v>
      </c>
      <c r="I330" s="29">
        <f t="shared" si="113"/>
        <v>0</v>
      </c>
      <c r="J330" s="29">
        <f t="shared" si="114"/>
        <v>0</v>
      </c>
      <c r="K330" s="29">
        <f t="shared" si="115"/>
        <v>0</v>
      </c>
      <c r="L330" s="29">
        <f t="shared" si="116"/>
        <v>0</v>
      </c>
      <c r="M330" s="29">
        <f t="shared" si="117"/>
        <v>0</v>
      </c>
      <c r="N330" s="194">
        <f t="shared" si="118"/>
        <v>0</v>
      </c>
      <c r="O330" s="64">
        <f t="shared" si="137"/>
        <v>273.05581548537282</v>
      </c>
      <c r="P330" s="64">
        <f t="shared" si="137"/>
        <v>2918.1202279487316</v>
      </c>
      <c r="Q330" s="64">
        <f t="shared" si="137"/>
        <v>1011.4965826330518</v>
      </c>
      <c r="R330" s="64">
        <f t="shared" si="137"/>
        <v>758.1008045386277</v>
      </c>
      <c r="S330" s="64">
        <f t="shared" si="137"/>
        <v>515.89250000000004</v>
      </c>
      <c r="T330" s="206" t="str">
        <f t="shared" si="119"/>
        <v>-</v>
      </c>
      <c r="U330" s="29">
        <f t="shared" si="120"/>
        <v>0</v>
      </c>
      <c r="V330" s="29">
        <f t="shared" si="121"/>
        <v>0</v>
      </c>
      <c r="W330" s="29">
        <f t="shared" si="122"/>
        <v>0</v>
      </c>
      <c r="X330" s="29">
        <f t="shared" si="123"/>
        <v>0</v>
      </c>
      <c r="Y330" s="29">
        <f t="shared" si="124"/>
        <v>0</v>
      </c>
      <c r="Z330" s="194">
        <f t="shared" si="125"/>
        <v>0</v>
      </c>
    </row>
    <row r="331" spans="1:26" s="80" customFormat="1" x14ac:dyDescent="0.2">
      <c r="A331" s="82">
        <v>314</v>
      </c>
      <c r="B331" s="168" t="str">
        <f>'Revenue Data'!B322</f>
        <v>HUX</v>
      </c>
      <c r="C331" s="71">
        <f t="shared" si="136"/>
        <v>4.7619047619047623E-2</v>
      </c>
      <c r="D331" s="71">
        <f t="shared" si="136"/>
        <v>1.1904761904761906E-2</v>
      </c>
      <c r="E331" s="71">
        <f t="shared" si="136"/>
        <v>0</v>
      </c>
      <c r="F331" s="71">
        <f t="shared" si="136"/>
        <v>4.7619047619047623E-2</v>
      </c>
      <c r="G331" s="71">
        <f t="shared" si="136"/>
        <v>0.89285714285714279</v>
      </c>
      <c r="H331" s="205">
        <f>IFERROR(VLOOKUP(B331,'Forecast Cnx @ Dest. Airport'!$B$5:$R$175,17,FALSE),0)</f>
        <v>0</v>
      </c>
      <c r="I331" s="29">
        <f t="shared" si="113"/>
        <v>0</v>
      </c>
      <c r="J331" s="29">
        <f t="shared" si="114"/>
        <v>0</v>
      </c>
      <c r="K331" s="29">
        <f t="shared" si="115"/>
        <v>0</v>
      </c>
      <c r="L331" s="29">
        <f t="shared" si="116"/>
        <v>0</v>
      </c>
      <c r="M331" s="29">
        <f t="shared" si="117"/>
        <v>0</v>
      </c>
      <c r="N331" s="194">
        <f t="shared" si="118"/>
        <v>0</v>
      </c>
      <c r="O331" s="64">
        <f t="shared" si="137"/>
        <v>284.42363636363598</v>
      </c>
      <c r="P331" s="64">
        <f t="shared" si="137"/>
        <v>412.5</v>
      </c>
      <c r="Q331" s="64">
        <f t="shared" si="137"/>
        <v>526.36640083298744</v>
      </c>
      <c r="R331" s="64">
        <f t="shared" si="137"/>
        <v>311.04666666666702</v>
      </c>
      <c r="S331" s="64">
        <f t="shared" si="137"/>
        <v>310.73817307692326</v>
      </c>
      <c r="T331" s="206" t="str">
        <f t="shared" si="119"/>
        <v>-</v>
      </c>
      <c r="U331" s="29">
        <f t="shared" si="120"/>
        <v>0</v>
      </c>
      <c r="V331" s="29">
        <f t="shared" si="121"/>
        <v>0</v>
      </c>
      <c r="W331" s="29">
        <f t="shared" si="122"/>
        <v>0</v>
      </c>
      <c r="X331" s="29">
        <f t="shared" si="123"/>
        <v>0</v>
      </c>
      <c r="Y331" s="29">
        <f t="shared" si="124"/>
        <v>0</v>
      </c>
      <c r="Z331" s="194">
        <f t="shared" si="125"/>
        <v>0</v>
      </c>
    </row>
    <row r="332" spans="1:26" s="80" customFormat="1" x14ac:dyDescent="0.2">
      <c r="A332" s="82">
        <v>315</v>
      </c>
      <c r="B332" s="168" t="str">
        <f>'Revenue Data'!B323</f>
        <v>HUY</v>
      </c>
      <c r="C332" s="71">
        <f t="shared" si="136"/>
        <v>0.30000000000000004</v>
      </c>
      <c r="D332" s="71">
        <f t="shared" si="136"/>
        <v>0.1</v>
      </c>
      <c r="E332" s="71">
        <f t="shared" si="136"/>
        <v>0</v>
      </c>
      <c r="F332" s="71">
        <f t="shared" si="136"/>
        <v>0.30000000000000004</v>
      </c>
      <c r="G332" s="71">
        <f t="shared" si="136"/>
        <v>0.30000000000000004</v>
      </c>
      <c r="H332" s="205">
        <f>IFERROR(VLOOKUP(B332,'Forecast Cnx @ Dest. Airport'!$B$5:$R$175,17,FALSE),0)</f>
        <v>0</v>
      </c>
      <c r="I332" s="29">
        <f t="shared" si="113"/>
        <v>0</v>
      </c>
      <c r="J332" s="29">
        <f t="shared" si="114"/>
        <v>0</v>
      </c>
      <c r="K332" s="29">
        <f t="shared" si="115"/>
        <v>0</v>
      </c>
      <c r="L332" s="29">
        <f t="shared" si="116"/>
        <v>0</v>
      </c>
      <c r="M332" s="29">
        <f t="shared" si="117"/>
        <v>0</v>
      </c>
      <c r="N332" s="194">
        <f t="shared" si="118"/>
        <v>0</v>
      </c>
      <c r="O332" s="64">
        <f t="shared" si="137"/>
        <v>158.243333333333</v>
      </c>
      <c r="P332" s="64">
        <f t="shared" si="137"/>
        <v>2461.5100000000002</v>
      </c>
      <c r="Q332" s="64">
        <f t="shared" si="137"/>
        <v>1080.3992954434091</v>
      </c>
      <c r="R332" s="64">
        <f t="shared" si="137"/>
        <v>1966.8990909090901</v>
      </c>
      <c r="S332" s="64">
        <f t="shared" si="137"/>
        <v>324.45041315762165</v>
      </c>
      <c r="T332" s="206" t="str">
        <f t="shared" si="119"/>
        <v>-</v>
      </c>
      <c r="U332" s="29">
        <f t="shared" si="120"/>
        <v>0</v>
      </c>
      <c r="V332" s="29">
        <f t="shared" si="121"/>
        <v>0</v>
      </c>
      <c r="W332" s="29">
        <f t="shared" si="122"/>
        <v>0</v>
      </c>
      <c r="X332" s="29">
        <f t="shared" si="123"/>
        <v>0</v>
      </c>
      <c r="Y332" s="29">
        <f t="shared" si="124"/>
        <v>0</v>
      </c>
      <c r="Z332" s="194">
        <f t="shared" si="125"/>
        <v>0</v>
      </c>
    </row>
    <row r="333" spans="1:26" s="80" customFormat="1" x14ac:dyDescent="0.2">
      <c r="A333" s="82">
        <v>316</v>
      </c>
      <c r="B333" s="168" t="str">
        <f>'Revenue Data'!B324</f>
        <v>HYD</v>
      </c>
      <c r="C333" s="71">
        <f t="shared" si="136"/>
        <v>3.4834535954217489E-3</v>
      </c>
      <c r="D333" s="71">
        <f t="shared" si="136"/>
        <v>1.9656631002737009E-2</v>
      </c>
      <c r="E333" s="71">
        <f t="shared" si="136"/>
        <v>3.7322717093804451E-3</v>
      </c>
      <c r="F333" s="71">
        <f t="shared" si="136"/>
        <v>0.19930330928091577</v>
      </c>
      <c r="G333" s="71">
        <f t="shared" si="136"/>
        <v>0.77382433441154497</v>
      </c>
      <c r="H333" s="205">
        <f>IFERROR(VLOOKUP(B333,'Forecast Cnx @ Dest. Airport'!$B$5:$R$175,17,FALSE),0)</f>
        <v>0</v>
      </c>
      <c r="I333" s="29">
        <f t="shared" si="113"/>
        <v>0</v>
      </c>
      <c r="J333" s="29">
        <f t="shared" si="114"/>
        <v>0</v>
      </c>
      <c r="K333" s="29">
        <f t="shared" si="115"/>
        <v>0</v>
      </c>
      <c r="L333" s="29">
        <f t="shared" si="116"/>
        <v>0</v>
      </c>
      <c r="M333" s="29">
        <f t="shared" si="117"/>
        <v>0</v>
      </c>
      <c r="N333" s="194">
        <f t="shared" si="118"/>
        <v>0</v>
      </c>
      <c r="O333" s="64">
        <f t="shared" si="137"/>
        <v>2474.4972727272739</v>
      </c>
      <c r="P333" s="64">
        <f t="shared" si="137"/>
        <v>2626.5402851550548</v>
      </c>
      <c r="Q333" s="64">
        <f t="shared" si="137"/>
        <v>1045.8699999999999</v>
      </c>
      <c r="R333" s="64">
        <f t="shared" si="137"/>
        <v>836.21224038291882</v>
      </c>
      <c r="S333" s="64">
        <f t="shared" si="137"/>
        <v>664.47466509978244</v>
      </c>
      <c r="T333" s="206" t="str">
        <f t="shared" si="119"/>
        <v>-</v>
      </c>
      <c r="U333" s="29">
        <f t="shared" si="120"/>
        <v>0</v>
      </c>
      <c r="V333" s="29">
        <f t="shared" si="121"/>
        <v>0</v>
      </c>
      <c r="W333" s="29">
        <f t="shared" si="122"/>
        <v>0</v>
      </c>
      <c r="X333" s="29">
        <f t="shared" si="123"/>
        <v>0</v>
      </c>
      <c r="Y333" s="29">
        <f t="shared" si="124"/>
        <v>0</v>
      </c>
      <c r="Z333" s="194">
        <f t="shared" si="125"/>
        <v>0</v>
      </c>
    </row>
    <row r="334" spans="1:26" s="80" customFormat="1" x14ac:dyDescent="0.2">
      <c r="A334" s="168">
        <v>317</v>
      </c>
      <c r="B334" s="168" t="str">
        <f>'Revenue Data'!B325</f>
        <v>IAS</v>
      </c>
      <c r="C334" s="71">
        <f t="shared" si="136"/>
        <v>0</v>
      </c>
      <c r="D334" s="71">
        <f t="shared" si="136"/>
        <v>0</v>
      </c>
      <c r="E334" s="71">
        <f t="shared" si="136"/>
        <v>0</v>
      </c>
      <c r="F334" s="71">
        <f t="shared" si="136"/>
        <v>0</v>
      </c>
      <c r="G334" s="71">
        <f t="shared" si="136"/>
        <v>1</v>
      </c>
      <c r="H334" s="205">
        <f>IFERROR(VLOOKUP(B334,'Forecast Cnx @ Dest. Airport'!$B$5:$R$175,17,FALSE),0)</f>
        <v>0</v>
      </c>
      <c r="I334" s="29">
        <f t="shared" si="113"/>
        <v>0</v>
      </c>
      <c r="J334" s="29">
        <f t="shared" si="114"/>
        <v>0</v>
      </c>
      <c r="K334" s="29">
        <f t="shared" si="115"/>
        <v>0</v>
      </c>
      <c r="L334" s="29">
        <f t="shared" si="116"/>
        <v>0</v>
      </c>
      <c r="M334" s="29">
        <f t="shared" si="117"/>
        <v>0</v>
      </c>
      <c r="N334" s="194">
        <f t="shared" si="118"/>
        <v>0</v>
      </c>
      <c r="O334" s="64">
        <f t="shared" si="137"/>
        <v>252.93305867620771</v>
      </c>
      <c r="P334" s="64">
        <f t="shared" si="137"/>
        <v>2924.7300000000005</v>
      </c>
      <c r="Q334" s="64">
        <f t="shared" si="137"/>
        <v>0</v>
      </c>
      <c r="R334" s="64">
        <f t="shared" si="137"/>
        <v>683.82000793650764</v>
      </c>
      <c r="S334" s="64">
        <f t="shared" si="137"/>
        <v>396.6100596063456</v>
      </c>
      <c r="T334" s="206" t="str">
        <f t="shared" si="119"/>
        <v>-</v>
      </c>
      <c r="U334" s="29">
        <f t="shared" si="120"/>
        <v>0</v>
      </c>
      <c r="V334" s="29">
        <f t="shared" si="121"/>
        <v>0</v>
      </c>
      <c r="W334" s="29">
        <f t="shared" si="122"/>
        <v>0</v>
      </c>
      <c r="X334" s="29">
        <f t="shared" si="123"/>
        <v>0</v>
      </c>
      <c r="Y334" s="29">
        <f t="shared" si="124"/>
        <v>0</v>
      </c>
      <c r="Z334" s="194">
        <f t="shared" si="125"/>
        <v>0</v>
      </c>
    </row>
    <row r="335" spans="1:26" s="80" customFormat="1" x14ac:dyDescent="0.2">
      <c r="A335" s="82">
        <v>318</v>
      </c>
      <c r="B335" s="168" t="str">
        <f>'Revenue Data'!B326</f>
        <v>IDR</v>
      </c>
      <c r="C335" s="71">
        <f t="shared" si="136"/>
        <v>4.5454545454545456E-2</v>
      </c>
      <c r="D335" s="71">
        <f t="shared" si="136"/>
        <v>4.5454545454545456E-2</v>
      </c>
      <c r="E335" s="71">
        <f t="shared" si="136"/>
        <v>0</v>
      </c>
      <c r="F335" s="71">
        <f t="shared" si="136"/>
        <v>9.0909090909090912E-2</v>
      </c>
      <c r="G335" s="71">
        <f t="shared" si="136"/>
        <v>0.81818181818181812</v>
      </c>
      <c r="H335" s="205">
        <f>IFERROR(VLOOKUP(B335,'Forecast Cnx @ Dest. Airport'!$B$5:$R$175,17,FALSE),0)</f>
        <v>0</v>
      </c>
      <c r="I335" s="29">
        <f t="shared" si="113"/>
        <v>0</v>
      </c>
      <c r="J335" s="29">
        <f t="shared" si="114"/>
        <v>0</v>
      </c>
      <c r="K335" s="29">
        <f t="shared" si="115"/>
        <v>0</v>
      </c>
      <c r="L335" s="29">
        <f t="shared" si="116"/>
        <v>0</v>
      </c>
      <c r="M335" s="29">
        <f t="shared" si="117"/>
        <v>0</v>
      </c>
      <c r="N335" s="194">
        <f t="shared" si="118"/>
        <v>0</v>
      </c>
      <c r="O335" s="64">
        <f t="shared" si="137"/>
        <v>2082.882470147712</v>
      </c>
      <c r="P335" s="64">
        <f t="shared" si="137"/>
        <v>1297.6099999999999</v>
      </c>
      <c r="Q335" s="64">
        <f t="shared" si="137"/>
        <v>1196.2058666666669</v>
      </c>
      <c r="R335" s="64">
        <f t="shared" si="137"/>
        <v>876.53451082184461</v>
      </c>
      <c r="S335" s="64">
        <f t="shared" si="137"/>
        <v>541.22500000000014</v>
      </c>
      <c r="T335" s="206" t="str">
        <f t="shared" si="119"/>
        <v>-</v>
      </c>
      <c r="U335" s="29">
        <f t="shared" si="120"/>
        <v>0</v>
      </c>
      <c r="V335" s="29">
        <f t="shared" si="121"/>
        <v>0</v>
      </c>
      <c r="W335" s="29">
        <f t="shared" si="122"/>
        <v>0</v>
      </c>
      <c r="X335" s="29">
        <f t="shared" si="123"/>
        <v>0</v>
      </c>
      <c r="Y335" s="29">
        <f t="shared" si="124"/>
        <v>0</v>
      </c>
      <c r="Z335" s="194">
        <f t="shared" si="125"/>
        <v>0</v>
      </c>
    </row>
    <row r="336" spans="1:26" s="80" customFormat="1" x14ac:dyDescent="0.2">
      <c r="A336" s="82">
        <v>319</v>
      </c>
      <c r="B336" s="168" t="str">
        <f>'Revenue Data'!B327</f>
        <v>IEV</v>
      </c>
      <c r="C336" s="71">
        <f t="shared" si="136"/>
        <v>3.8402457757296456E-2</v>
      </c>
      <c r="D336" s="71">
        <f t="shared" si="136"/>
        <v>2.9185867895545309E-2</v>
      </c>
      <c r="E336" s="71">
        <f t="shared" si="136"/>
        <v>3.0721966205837165E-3</v>
      </c>
      <c r="F336" s="71">
        <f t="shared" si="136"/>
        <v>0.22427035330261127</v>
      </c>
      <c r="G336" s="71">
        <f t="shared" si="136"/>
        <v>0.70506912442396319</v>
      </c>
      <c r="H336" s="205">
        <f>IFERROR(VLOOKUP(B336,'Forecast Cnx @ Dest. Airport'!$B$5:$R$175,17,FALSE),0)</f>
        <v>0</v>
      </c>
      <c r="I336" s="29">
        <f t="shared" si="113"/>
        <v>0</v>
      </c>
      <c r="J336" s="29">
        <f t="shared" si="114"/>
        <v>0</v>
      </c>
      <c r="K336" s="29">
        <f t="shared" si="115"/>
        <v>0</v>
      </c>
      <c r="L336" s="29">
        <f t="shared" si="116"/>
        <v>0</v>
      </c>
      <c r="M336" s="29">
        <f t="shared" si="117"/>
        <v>0</v>
      </c>
      <c r="N336" s="194">
        <f t="shared" si="118"/>
        <v>0</v>
      </c>
      <c r="O336" s="64">
        <f t="shared" si="137"/>
        <v>197.21118629908099</v>
      </c>
      <c r="P336" s="64">
        <f t="shared" si="137"/>
        <v>2398.2343666666679</v>
      </c>
      <c r="Q336" s="64">
        <f t="shared" si="137"/>
        <v>0</v>
      </c>
      <c r="R336" s="64">
        <f t="shared" si="137"/>
        <v>366.85188012477693</v>
      </c>
      <c r="S336" s="64">
        <f t="shared" si="137"/>
        <v>376.29845371188924</v>
      </c>
      <c r="T336" s="206" t="str">
        <f t="shared" si="119"/>
        <v>-</v>
      </c>
      <c r="U336" s="29">
        <f t="shared" si="120"/>
        <v>0</v>
      </c>
      <c r="V336" s="29">
        <f t="shared" si="121"/>
        <v>0</v>
      </c>
      <c r="W336" s="29">
        <f t="shared" si="122"/>
        <v>0</v>
      </c>
      <c r="X336" s="29">
        <f t="shared" si="123"/>
        <v>0</v>
      </c>
      <c r="Y336" s="29">
        <f t="shared" si="124"/>
        <v>0</v>
      </c>
      <c r="Z336" s="194">
        <f t="shared" si="125"/>
        <v>0</v>
      </c>
    </row>
    <row r="337" spans="1:26" s="80" customFormat="1" x14ac:dyDescent="0.2">
      <c r="A337" s="82">
        <v>320</v>
      </c>
      <c r="B337" s="168" t="str">
        <f>'Revenue Data'!B328</f>
        <v>IGA</v>
      </c>
      <c r="C337" s="71">
        <f t="shared" si="136"/>
        <v>0</v>
      </c>
      <c r="D337" s="71">
        <f t="shared" si="136"/>
        <v>0</v>
      </c>
      <c r="E337" s="71">
        <f t="shared" si="136"/>
        <v>0</v>
      </c>
      <c r="F337" s="71">
        <f t="shared" si="136"/>
        <v>1</v>
      </c>
      <c r="G337" s="71">
        <f t="shared" si="136"/>
        <v>0</v>
      </c>
      <c r="H337" s="205">
        <f>IFERROR(VLOOKUP(B337,'Forecast Cnx @ Dest. Airport'!$B$5:$R$175,17,FALSE),0)</f>
        <v>0</v>
      </c>
      <c r="I337" s="29">
        <f t="shared" si="113"/>
        <v>0</v>
      </c>
      <c r="J337" s="29">
        <f t="shared" si="114"/>
        <v>0</v>
      </c>
      <c r="K337" s="29">
        <f t="shared" si="115"/>
        <v>0</v>
      </c>
      <c r="L337" s="29">
        <f t="shared" si="116"/>
        <v>0</v>
      </c>
      <c r="M337" s="29">
        <f t="shared" si="117"/>
        <v>0</v>
      </c>
      <c r="N337" s="194">
        <f t="shared" si="118"/>
        <v>0</v>
      </c>
      <c r="O337" s="64">
        <f t="shared" si="137"/>
        <v>378.90807339449537</v>
      </c>
      <c r="P337" s="64">
        <f t="shared" si="137"/>
        <v>0</v>
      </c>
      <c r="Q337" s="64">
        <f t="shared" si="137"/>
        <v>372.00710722204605</v>
      </c>
      <c r="R337" s="64">
        <f t="shared" si="137"/>
        <v>244.46936424500757</v>
      </c>
      <c r="S337" s="64">
        <f t="shared" si="137"/>
        <v>205.24575385594474</v>
      </c>
      <c r="T337" s="206" t="str">
        <f t="shared" si="119"/>
        <v>-</v>
      </c>
      <c r="U337" s="29">
        <f t="shared" si="120"/>
        <v>0</v>
      </c>
      <c r="V337" s="29">
        <f t="shared" si="121"/>
        <v>0</v>
      </c>
      <c r="W337" s="29">
        <f t="shared" si="122"/>
        <v>0</v>
      </c>
      <c r="X337" s="29">
        <f t="shared" si="123"/>
        <v>0</v>
      </c>
      <c r="Y337" s="29">
        <f t="shared" si="124"/>
        <v>0</v>
      </c>
      <c r="Z337" s="194">
        <f t="shared" si="125"/>
        <v>0</v>
      </c>
    </row>
    <row r="338" spans="1:26" s="80" customFormat="1" x14ac:dyDescent="0.2">
      <c r="A338" s="168">
        <v>321</v>
      </c>
      <c r="B338" s="168" t="str">
        <f>'Revenue Data'!B329</f>
        <v>IGR</v>
      </c>
      <c r="C338" s="71">
        <f t="shared" ref="C338:G347" si="138">IFERROR(VLOOKUP($B338,FromChicagoFareList,C$8,FALSE),"-")</f>
        <v>0</v>
      </c>
      <c r="D338" s="71">
        <f t="shared" si="138"/>
        <v>0</v>
      </c>
      <c r="E338" s="71">
        <f t="shared" si="138"/>
        <v>0</v>
      </c>
      <c r="F338" s="71">
        <f t="shared" si="138"/>
        <v>1</v>
      </c>
      <c r="G338" s="71">
        <f t="shared" si="138"/>
        <v>0</v>
      </c>
      <c r="H338" s="205">
        <f>IFERROR(VLOOKUP(B338,'Forecast Cnx @ Dest. Airport'!$B$5:$R$175,17,FALSE),0)</f>
        <v>0</v>
      </c>
      <c r="I338" s="29">
        <f t="shared" si="113"/>
        <v>0</v>
      </c>
      <c r="J338" s="29">
        <f t="shared" si="114"/>
        <v>0</v>
      </c>
      <c r="K338" s="29">
        <f t="shared" si="115"/>
        <v>0</v>
      </c>
      <c r="L338" s="29">
        <f t="shared" si="116"/>
        <v>0</v>
      </c>
      <c r="M338" s="29">
        <f t="shared" si="117"/>
        <v>0</v>
      </c>
      <c r="N338" s="194">
        <f t="shared" si="118"/>
        <v>0</v>
      </c>
      <c r="O338" s="64">
        <f t="shared" ref="O338:S347" si="139">IFERROR(VLOOKUP($B338,FromChicagoFareList,O$8,FALSE),"-")</f>
        <v>2737.7034062499997</v>
      </c>
      <c r="P338" s="64">
        <f t="shared" si="139"/>
        <v>3059.4675003323032</v>
      </c>
      <c r="Q338" s="64">
        <f t="shared" si="139"/>
        <v>1545.7283333333298</v>
      </c>
      <c r="R338" s="64">
        <f t="shared" si="139"/>
        <v>1291.0003889912839</v>
      </c>
      <c r="S338" s="64">
        <f t="shared" si="139"/>
        <v>760.80778849532544</v>
      </c>
      <c r="T338" s="206" t="str">
        <f t="shared" si="119"/>
        <v>-</v>
      </c>
      <c r="U338" s="29">
        <f t="shared" si="120"/>
        <v>0</v>
      </c>
      <c r="V338" s="29">
        <f t="shared" si="121"/>
        <v>0</v>
      </c>
      <c r="W338" s="29">
        <f t="shared" si="122"/>
        <v>0</v>
      </c>
      <c r="X338" s="29">
        <f t="shared" si="123"/>
        <v>0</v>
      </c>
      <c r="Y338" s="29">
        <f t="shared" si="124"/>
        <v>0</v>
      </c>
      <c r="Z338" s="194">
        <f t="shared" si="125"/>
        <v>0</v>
      </c>
    </row>
    <row r="339" spans="1:26" s="80" customFormat="1" x14ac:dyDescent="0.2">
      <c r="A339" s="82">
        <v>322</v>
      </c>
      <c r="B339" s="168" t="str">
        <f>'Revenue Data'!B330</f>
        <v>IGU</v>
      </c>
      <c r="C339" s="71">
        <f t="shared" si="138"/>
        <v>6.6666666666666666E-2</v>
      </c>
      <c r="D339" s="71">
        <f t="shared" si="138"/>
        <v>0.20000000000000004</v>
      </c>
      <c r="E339" s="71">
        <f t="shared" si="138"/>
        <v>0</v>
      </c>
      <c r="F339" s="71">
        <f t="shared" si="138"/>
        <v>0.20000000000000004</v>
      </c>
      <c r="G339" s="71">
        <f t="shared" si="138"/>
        <v>0.53333333333333333</v>
      </c>
      <c r="H339" s="205">
        <f>IFERROR(VLOOKUP(B339,'Forecast Cnx @ Dest. Airport'!$B$5:$R$175,17,FALSE),0)</f>
        <v>0</v>
      </c>
      <c r="I339" s="29">
        <f t="shared" ref="I339:I402" si="140">IFERROR($H339*C339,0)</f>
        <v>0</v>
      </c>
      <c r="J339" s="29">
        <f t="shared" ref="J339:J402" si="141">IFERROR($H339*D339,0)</f>
        <v>0</v>
      </c>
      <c r="K339" s="29">
        <f t="shared" ref="K339:K402" si="142">IFERROR($H339*E339,0)</f>
        <v>0</v>
      </c>
      <c r="L339" s="29">
        <f t="shared" ref="L339:L402" si="143">IFERROR($H339*F339,0)</f>
        <v>0</v>
      </c>
      <c r="M339" s="29">
        <f t="shared" ref="M339:M402" si="144">IFERROR($H339*G339,0)</f>
        <v>0</v>
      </c>
      <c r="N339" s="194">
        <f t="shared" ref="N339:N402" si="145">SUM(I339:M339)</f>
        <v>0</v>
      </c>
      <c r="O339" s="64">
        <f t="shared" si="139"/>
        <v>4877.18300441886</v>
      </c>
      <c r="P339" s="64">
        <f t="shared" si="139"/>
        <v>3913.2942950383235</v>
      </c>
      <c r="Q339" s="64">
        <f t="shared" si="139"/>
        <v>2079.9913113553125</v>
      </c>
      <c r="R339" s="64">
        <f t="shared" si="139"/>
        <v>1727.1594836699639</v>
      </c>
      <c r="S339" s="64">
        <f t="shared" si="139"/>
        <v>747.97400000000005</v>
      </c>
      <c r="T339" s="206" t="str">
        <f t="shared" ref="T339:T402" si="146">IFERROR(Z339/N339,"-")</f>
        <v>-</v>
      </c>
      <c r="U339" s="29">
        <f t="shared" ref="U339:U402" si="147">IFERROR(O339*I339,0)</f>
        <v>0</v>
      </c>
      <c r="V339" s="29">
        <f t="shared" ref="V339:V402" si="148">IFERROR(P339*J339,0)</f>
        <v>0</v>
      </c>
      <c r="W339" s="29">
        <f t="shared" ref="W339:W402" si="149">IFERROR(Q339*K339,0)</f>
        <v>0</v>
      </c>
      <c r="X339" s="29">
        <f t="shared" ref="X339:X402" si="150">IFERROR(R339*L339,0)</f>
        <v>0</v>
      </c>
      <c r="Y339" s="29">
        <f t="shared" ref="Y339:Y402" si="151">IFERROR(S339*M339,0)</f>
        <v>0</v>
      </c>
      <c r="Z339" s="194">
        <f t="shared" ref="Z339:Z402" si="152">SUM(U339:Y339)</f>
        <v>0</v>
      </c>
    </row>
    <row r="340" spans="1:26" s="80" customFormat="1" x14ac:dyDescent="0.2">
      <c r="A340" s="82">
        <v>323</v>
      </c>
      <c r="B340" s="168" t="str">
        <f>'Revenue Data'!B331</f>
        <v>ILO</v>
      </c>
      <c r="C340" s="71">
        <f t="shared" si="138"/>
        <v>0</v>
      </c>
      <c r="D340" s="71">
        <f t="shared" si="138"/>
        <v>0</v>
      </c>
      <c r="E340" s="71">
        <f t="shared" si="138"/>
        <v>0</v>
      </c>
      <c r="F340" s="71">
        <f t="shared" si="138"/>
        <v>0</v>
      </c>
      <c r="G340" s="71">
        <f t="shared" si="138"/>
        <v>1</v>
      </c>
      <c r="H340" s="205">
        <f>IFERROR(VLOOKUP(B340,'Forecast Cnx @ Dest. Airport'!$B$5:$R$175,17,FALSE),0)</f>
        <v>0</v>
      </c>
      <c r="I340" s="29">
        <f t="shared" si="140"/>
        <v>0</v>
      </c>
      <c r="J340" s="29">
        <f t="shared" si="141"/>
        <v>0</v>
      </c>
      <c r="K340" s="29">
        <f t="shared" si="142"/>
        <v>0</v>
      </c>
      <c r="L340" s="29">
        <f t="shared" si="143"/>
        <v>0</v>
      </c>
      <c r="M340" s="29">
        <f t="shared" si="144"/>
        <v>0</v>
      </c>
      <c r="N340" s="194">
        <f t="shared" si="145"/>
        <v>0</v>
      </c>
      <c r="O340" s="64">
        <f t="shared" si="139"/>
        <v>2104.560104166666</v>
      </c>
      <c r="P340" s="64">
        <f t="shared" si="139"/>
        <v>3680.7637730263141</v>
      </c>
      <c r="Q340" s="64">
        <f t="shared" si="139"/>
        <v>1539.8400000000001</v>
      </c>
      <c r="R340" s="64">
        <f t="shared" si="139"/>
        <v>1085.0679187939713</v>
      </c>
      <c r="S340" s="64">
        <f t="shared" si="139"/>
        <v>474.32041650972087</v>
      </c>
      <c r="T340" s="206" t="str">
        <f t="shared" si="146"/>
        <v>-</v>
      </c>
      <c r="U340" s="29">
        <f t="shared" si="147"/>
        <v>0</v>
      </c>
      <c r="V340" s="29">
        <f t="shared" si="148"/>
        <v>0</v>
      </c>
      <c r="W340" s="29">
        <f t="shared" si="149"/>
        <v>0</v>
      </c>
      <c r="X340" s="29">
        <f t="shared" si="150"/>
        <v>0</v>
      </c>
      <c r="Y340" s="29">
        <f t="shared" si="151"/>
        <v>0</v>
      </c>
      <c r="Z340" s="194">
        <f t="shared" si="152"/>
        <v>0</v>
      </c>
    </row>
    <row r="341" spans="1:26" s="80" customFormat="1" x14ac:dyDescent="0.2">
      <c r="A341" s="82">
        <v>324</v>
      </c>
      <c r="B341" s="168" t="str">
        <f>'Revenue Data'!B332</f>
        <v>INC</v>
      </c>
      <c r="C341" s="71">
        <f t="shared" si="138"/>
        <v>0</v>
      </c>
      <c r="D341" s="71">
        <f t="shared" si="138"/>
        <v>0</v>
      </c>
      <c r="E341" s="71">
        <f t="shared" si="138"/>
        <v>0</v>
      </c>
      <c r="F341" s="71">
        <f t="shared" si="138"/>
        <v>0</v>
      </c>
      <c r="G341" s="71">
        <f t="shared" si="138"/>
        <v>1</v>
      </c>
      <c r="H341" s="205">
        <f>IFERROR(VLOOKUP(B341,'Forecast Cnx @ Dest. Airport'!$B$5:$R$175,17,FALSE),0)</f>
        <v>0</v>
      </c>
      <c r="I341" s="29">
        <f t="shared" si="140"/>
        <v>0</v>
      </c>
      <c r="J341" s="29">
        <f t="shared" si="141"/>
        <v>0</v>
      </c>
      <c r="K341" s="29">
        <f t="shared" si="142"/>
        <v>0</v>
      </c>
      <c r="L341" s="29">
        <f t="shared" si="143"/>
        <v>0</v>
      </c>
      <c r="M341" s="29">
        <f t="shared" si="144"/>
        <v>0</v>
      </c>
      <c r="N341" s="194">
        <f t="shared" si="145"/>
        <v>0</v>
      </c>
      <c r="O341" s="64">
        <f t="shared" si="139"/>
        <v>4537.2526894742623</v>
      </c>
      <c r="P341" s="64">
        <f t="shared" si="139"/>
        <v>4749.2735304038351</v>
      </c>
      <c r="Q341" s="64">
        <f t="shared" si="139"/>
        <v>1810.9906091954022</v>
      </c>
      <c r="R341" s="64">
        <f t="shared" si="139"/>
        <v>1238.2726398519835</v>
      </c>
      <c r="S341" s="64">
        <f t="shared" si="139"/>
        <v>570.87178194523528</v>
      </c>
      <c r="T341" s="206" t="str">
        <f t="shared" si="146"/>
        <v>-</v>
      </c>
      <c r="U341" s="29">
        <f t="shared" si="147"/>
        <v>0</v>
      </c>
      <c r="V341" s="29">
        <f t="shared" si="148"/>
        <v>0</v>
      </c>
      <c r="W341" s="29">
        <f t="shared" si="149"/>
        <v>0</v>
      </c>
      <c r="X341" s="29">
        <f t="shared" si="150"/>
        <v>0</v>
      </c>
      <c r="Y341" s="29">
        <f t="shared" si="151"/>
        <v>0</v>
      </c>
      <c r="Z341" s="194">
        <f t="shared" si="152"/>
        <v>0</v>
      </c>
    </row>
    <row r="342" spans="1:26" s="80" customFormat="1" x14ac:dyDescent="0.2">
      <c r="A342" s="168">
        <v>325</v>
      </c>
      <c r="B342" s="168" t="str">
        <f>'Revenue Data'!B333</f>
        <v>INN</v>
      </c>
      <c r="C342" s="71">
        <f t="shared" si="138"/>
        <v>0</v>
      </c>
      <c r="D342" s="71">
        <f t="shared" si="138"/>
        <v>0.186046511627907</v>
      </c>
      <c r="E342" s="71">
        <f t="shared" si="138"/>
        <v>0</v>
      </c>
      <c r="F342" s="71">
        <f t="shared" si="138"/>
        <v>0.46511627906976749</v>
      </c>
      <c r="G342" s="71">
        <f t="shared" si="138"/>
        <v>0.34883720930232565</v>
      </c>
      <c r="H342" s="205">
        <f>IFERROR(VLOOKUP(B342,'Forecast Cnx @ Dest. Airport'!$B$5:$R$175,17,FALSE),0)</f>
        <v>0</v>
      </c>
      <c r="I342" s="29">
        <f t="shared" si="140"/>
        <v>0</v>
      </c>
      <c r="J342" s="29">
        <f t="shared" si="141"/>
        <v>0</v>
      </c>
      <c r="K342" s="29">
        <f t="shared" si="142"/>
        <v>0</v>
      </c>
      <c r="L342" s="29">
        <f t="shared" si="143"/>
        <v>0</v>
      </c>
      <c r="M342" s="29">
        <f t="shared" si="144"/>
        <v>0</v>
      </c>
      <c r="N342" s="194">
        <f t="shared" si="145"/>
        <v>0</v>
      </c>
      <c r="O342" s="64">
        <f t="shared" si="139"/>
        <v>311.79929608789894</v>
      </c>
      <c r="P342" s="64">
        <f t="shared" si="139"/>
        <v>2548.4666666666699</v>
      </c>
      <c r="Q342" s="64">
        <f t="shared" si="139"/>
        <v>2651.73</v>
      </c>
      <c r="R342" s="64">
        <f t="shared" si="139"/>
        <v>398.24</v>
      </c>
      <c r="S342" s="64">
        <f t="shared" si="139"/>
        <v>246</v>
      </c>
      <c r="T342" s="206" t="str">
        <f t="shared" si="146"/>
        <v>-</v>
      </c>
      <c r="U342" s="29">
        <f t="shared" si="147"/>
        <v>0</v>
      </c>
      <c r="V342" s="29">
        <f t="shared" si="148"/>
        <v>0</v>
      </c>
      <c r="W342" s="29">
        <f t="shared" si="149"/>
        <v>0</v>
      </c>
      <c r="X342" s="29">
        <f t="shared" si="150"/>
        <v>0</v>
      </c>
      <c r="Y342" s="29">
        <f t="shared" si="151"/>
        <v>0</v>
      </c>
      <c r="Z342" s="194">
        <f t="shared" si="152"/>
        <v>0</v>
      </c>
    </row>
    <row r="343" spans="1:26" s="80" customFormat="1" x14ac:dyDescent="0.2">
      <c r="A343" s="82">
        <v>326</v>
      </c>
      <c r="B343" s="168" t="str">
        <f>'Revenue Data'!B334</f>
        <v>INV</v>
      </c>
      <c r="C343" s="71">
        <f t="shared" si="138"/>
        <v>0.1</v>
      </c>
      <c r="D343" s="71">
        <f t="shared" si="138"/>
        <v>0.1</v>
      </c>
      <c r="E343" s="71">
        <f t="shared" si="138"/>
        <v>0</v>
      </c>
      <c r="F343" s="71">
        <f t="shared" si="138"/>
        <v>0.2</v>
      </c>
      <c r="G343" s="71">
        <f t="shared" si="138"/>
        <v>0.60000000000000009</v>
      </c>
      <c r="H343" s="205">
        <f>IFERROR(VLOOKUP(B343,'Forecast Cnx @ Dest. Airport'!$B$5:$R$175,17,FALSE),0)</f>
        <v>0</v>
      </c>
      <c r="I343" s="29">
        <f t="shared" si="140"/>
        <v>0</v>
      </c>
      <c r="J343" s="29">
        <f t="shared" si="141"/>
        <v>0</v>
      </c>
      <c r="K343" s="29">
        <f t="shared" si="142"/>
        <v>0</v>
      </c>
      <c r="L343" s="29">
        <f t="shared" si="143"/>
        <v>0</v>
      </c>
      <c r="M343" s="29">
        <f t="shared" si="144"/>
        <v>0</v>
      </c>
      <c r="N343" s="194">
        <f t="shared" si="145"/>
        <v>0</v>
      </c>
      <c r="O343" s="64">
        <f t="shared" si="139"/>
        <v>3033.473161229113</v>
      </c>
      <c r="P343" s="64">
        <f t="shared" si="139"/>
        <v>2991.713931130485</v>
      </c>
      <c r="Q343" s="64">
        <f t="shared" si="139"/>
        <v>1080.3992954434091</v>
      </c>
      <c r="R343" s="64">
        <f t="shared" si="139"/>
        <v>1351.9069772890648</v>
      </c>
      <c r="S343" s="64">
        <f t="shared" si="139"/>
        <v>324.45041315762165</v>
      </c>
      <c r="T343" s="206" t="str">
        <f t="shared" si="146"/>
        <v>-</v>
      </c>
      <c r="U343" s="29">
        <f t="shared" si="147"/>
        <v>0</v>
      </c>
      <c r="V343" s="29">
        <f t="shared" si="148"/>
        <v>0</v>
      </c>
      <c r="W343" s="29">
        <f t="shared" si="149"/>
        <v>0</v>
      </c>
      <c r="X343" s="29">
        <f t="shared" si="150"/>
        <v>0</v>
      </c>
      <c r="Y343" s="29">
        <f t="shared" si="151"/>
        <v>0</v>
      </c>
      <c r="Z343" s="194">
        <f t="shared" si="152"/>
        <v>0</v>
      </c>
    </row>
    <row r="344" spans="1:26" s="80" customFormat="1" x14ac:dyDescent="0.2">
      <c r="A344" s="82">
        <v>327</v>
      </c>
      <c r="B344" s="168" t="str">
        <f>'Revenue Data'!B335</f>
        <v>IOS</v>
      </c>
      <c r="C344" s="71">
        <f t="shared" si="138"/>
        <v>0</v>
      </c>
      <c r="D344" s="71">
        <f t="shared" si="138"/>
        <v>0</v>
      </c>
      <c r="E344" s="71">
        <f t="shared" si="138"/>
        <v>0</v>
      </c>
      <c r="F344" s="71">
        <f t="shared" si="138"/>
        <v>0</v>
      </c>
      <c r="G344" s="71">
        <f t="shared" si="138"/>
        <v>1</v>
      </c>
      <c r="H344" s="205">
        <f>IFERROR(VLOOKUP(B344,'Forecast Cnx @ Dest. Airport'!$B$5:$R$175,17,FALSE),0)</f>
        <v>0</v>
      </c>
      <c r="I344" s="29">
        <f t="shared" si="140"/>
        <v>0</v>
      </c>
      <c r="J344" s="29">
        <f t="shared" si="141"/>
        <v>0</v>
      </c>
      <c r="K344" s="29">
        <f t="shared" si="142"/>
        <v>0</v>
      </c>
      <c r="L344" s="29">
        <f t="shared" si="143"/>
        <v>0</v>
      </c>
      <c r="M344" s="29">
        <f t="shared" si="144"/>
        <v>0</v>
      </c>
      <c r="N344" s="194">
        <f t="shared" si="145"/>
        <v>0</v>
      </c>
      <c r="O344" s="64">
        <f t="shared" si="139"/>
        <v>4877.18300441886</v>
      </c>
      <c r="P344" s="64">
        <f t="shared" si="139"/>
        <v>3913.2942950383235</v>
      </c>
      <c r="Q344" s="64">
        <f t="shared" si="139"/>
        <v>2079.9913113553125</v>
      </c>
      <c r="R344" s="64">
        <f t="shared" si="139"/>
        <v>1727.1594836699639</v>
      </c>
      <c r="S344" s="64">
        <f t="shared" si="139"/>
        <v>751.5860935926662</v>
      </c>
      <c r="T344" s="206" t="str">
        <f t="shared" si="146"/>
        <v>-</v>
      </c>
      <c r="U344" s="29">
        <f t="shared" si="147"/>
        <v>0</v>
      </c>
      <c r="V344" s="29">
        <f t="shared" si="148"/>
        <v>0</v>
      </c>
      <c r="W344" s="29">
        <f t="shared" si="149"/>
        <v>0</v>
      </c>
      <c r="X344" s="29">
        <f t="shared" si="150"/>
        <v>0</v>
      </c>
      <c r="Y344" s="29">
        <f t="shared" si="151"/>
        <v>0</v>
      </c>
      <c r="Z344" s="194">
        <f t="shared" si="152"/>
        <v>0</v>
      </c>
    </row>
    <row r="345" spans="1:26" s="80" customFormat="1" x14ac:dyDescent="0.2">
      <c r="A345" s="82">
        <v>328</v>
      </c>
      <c r="B345" s="168" t="str">
        <f>'Revenue Data'!B336</f>
        <v>IPC</v>
      </c>
      <c r="C345" s="71">
        <f t="shared" si="138"/>
        <v>0</v>
      </c>
      <c r="D345" s="71">
        <f t="shared" si="138"/>
        <v>0</v>
      </c>
      <c r="E345" s="71">
        <f t="shared" si="138"/>
        <v>0</v>
      </c>
      <c r="F345" s="71">
        <f t="shared" si="138"/>
        <v>0</v>
      </c>
      <c r="G345" s="71">
        <f t="shared" si="138"/>
        <v>1</v>
      </c>
      <c r="H345" s="205">
        <f>IFERROR(VLOOKUP(B345,'Forecast Cnx @ Dest. Airport'!$B$5:$R$175,17,FALSE),0)</f>
        <v>0</v>
      </c>
      <c r="I345" s="29">
        <f t="shared" si="140"/>
        <v>0</v>
      </c>
      <c r="J345" s="29">
        <f t="shared" si="141"/>
        <v>0</v>
      </c>
      <c r="K345" s="29">
        <f t="shared" si="142"/>
        <v>0</v>
      </c>
      <c r="L345" s="29">
        <f t="shared" si="143"/>
        <v>0</v>
      </c>
      <c r="M345" s="29">
        <f t="shared" si="144"/>
        <v>0</v>
      </c>
      <c r="N345" s="194">
        <f t="shared" si="145"/>
        <v>0</v>
      </c>
      <c r="O345" s="64">
        <f t="shared" si="139"/>
        <v>1610.1799999999998</v>
      </c>
      <c r="P345" s="64">
        <f t="shared" si="139"/>
        <v>3323.2851126704627</v>
      </c>
      <c r="Q345" s="64">
        <f t="shared" si="139"/>
        <v>1605.7066666666701</v>
      </c>
      <c r="R345" s="64">
        <f t="shared" si="139"/>
        <v>1294.7777186171761</v>
      </c>
      <c r="S345" s="64">
        <f t="shared" si="139"/>
        <v>745.09486528570858</v>
      </c>
      <c r="T345" s="206" t="str">
        <f t="shared" si="146"/>
        <v>-</v>
      </c>
      <c r="U345" s="29">
        <f t="shared" si="147"/>
        <v>0</v>
      </c>
      <c r="V345" s="29">
        <f t="shared" si="148"/>
        <v>0</v>
      </c>
      <c r="W345" s="29">
        <f t="shared" si="149"/>
        <v>0</v>
      </c>
      <c r="X345" s="29">
        <f t="shared" si="150"/>
        <v>0</v>
      </c>
      <c r="Y345" s="29">
        <f t="shared" si="151"/>
        <v>0</v>
      </c>
      <c r="Z345" s="194">
        <f t="shared" si="152"/>
        <v>0</v>
      </c>
    </row>
    <row r="346" spans="1:26" s="80" customFormat="1" x14ac:dyDescent="0.2">
      <c r="A346" s="168">
        <v>329</v>
      </c>
      <c r="B346" s="168" t="str">
        <f>'Revenue Data'!B337</f>
        <v>IQT</v>
      </c>
      <c r="C346" s="71">
        <f t="shared" si="138"/>
        <v>0</v>
      </c>
      <c r="D346" s="71">
        <f t="shared" si="138"/>
        <v>0</v>
      </c>
      <c r="E346" s="71">
        <f t="shared" si="138"/>
        <v>0</v>
      </c>
      <c r="F346" s="71">
        <f t="shared" si="138"/>
        <v>0.19999999999999998</v>
      </c>
      <c r="G346" s="71">
        <f t="shared" si="138"/>
        <v>0.79999999999999993</v>
      </c>
      <c r="H346" s="205">
        <f>IFERROR(VLOOKUP(B346,'Forecast Cnx @ Dest. Airport'!$B$5:$R$175,17,FALSE),0)</f>
        <v>0</v>
      </c>
      <c r="I346" s="29">
        <f t="shared" si="140"/>
        <v>0</v>
      </c>
      <c r="J346" s="29">
        <f t="shared" si="141"/>
        <v>0</v>
      </c>
      <c r="K346" s="29">
        <f t="shared" si="142"/>
        <v>0</v>
      </c>
      <c r="L346" s="29">
        <f t="shared" si="143"/>
        <v>0</v>
      </c>
      <c r="M346" s="29">
        <f t="shared" si="144"/>
        <v>0</v>
      </c>
      <c r="N346" s="194">
        <f t="shared" si="145"/>
        <v>0</v>
      </c>
      <c r="O346" s="64">
        <f t="shared" si="139"/>
        <v>0</v>
      </c>
      <c r="P346" s="64">
        <f t="shared" si="139"/>
        <v>2807.7014666666664</v>
      </c>
      <c r="Q346" s="64">
        <f t="shared" si="139"/>
        <v>1139.9687500000002</v>
      </c>
      <c r="R346" s="64">
        <f t="shared" si="139"/>
        <v>265.62</v>
      </c>
      <c r="S346" s="64">
        <f t="shared" si="139"/>
        <v>507.5106805787579</v>
      </c>
      <c r="T346" s="206" t="str">
        <f t="shared" si="146"/>
        <v>-</v>
      </c>
      <c r="U346" s="29">
        <f t="shared" si="147"/>
        <v>0</v>
      </c>
      <c r="V346" s="29">
        <f t="shared" si="148"/>
        <v>0</v>
      </c>
      <c r="W346" s="29">
        <f t="shared" si="149"/>
        <v>0</v>
      </c>
      <c r="X346" s="29">
        <f t="shared" si="150"/>
        <v>0</v>
      </c>
      <c r="Y346" s="29">
        <f t="shared" si="151"/>
        <v>0</v>
      </c>
      <c r="Z346" s="194">
        <f t="shared" si="152"/>
        <v>0</v>
      </c>
    </row>
    <row r="347" spans="1:26" s="80" customFormat="1" x14ac:dyDescent="0.2">
      <c r="A347" s="82">
        <v>330</v>
      </c>
      <c r="B347" s="168" t="str">
        <f>'Revenue Data'!B338</f>
        <v>ISB</v>
      </c>
      <c r="C347" s="71">
        <f t="shared" si="138"/>
        <v>0</v>
      </c>
      <c r="D347" s="71">
        <f t="shared" si="138"/>
        <v>4.7619047619047623E-2</v>
      </c>
      <c r="E347" s="71">
        <f t="shared" si="138"/>
        <v>1.2531328320802006E-2</v>
      </c>
      <c r="F347" s="71">
        <f t="shared" si="138"/>
        <v>8.0200501253132842E-2</v>
      </c>
      <c r="G347" s="71">
        <f t="shared" si="138"/>
        <v>0.85964912280701755</v>
      </c>
      <c r="H347" s="205">
        <f>IFERROR(VLOOKUP(B347,'Forecast Cnx @ Dest. Airport'!$B$5:$R$175,17,FALSE),0)</f>
        <v>0</v>
      </c>
      <c r="I347" s="29">
        <f t="shared" si="140"/>
        <v>0</v>
      </c>
      <c r="J347" s="29">
        <f t="shared" si="141"/>
        <v>0</v>
      </c>
      <c r="K347" s="29">
        <f t="shared" si="142"/>
        <v>0</v>
      </c>
      <c r="L347" s="29">
        <f t="shared" si="143"/>
        <v>0</v>
      </c>
      <c r="M347" s="29">
        <f t="shared" si="144"/>
        <v>0</v>
      </c>
      <c r="N347" s="194">
        <f t="shared" si="145"/>
        <v>0</v>
      </c>
      <c r="O347" s="64">
        <f t="shared" si="139"/>
        <v>0</v>
      </c>
      <c r="P347" s="64">
        <f t="shared" si="139"/>
        <v>1474.15</v>
      </c>
      <c r="Q347" s="64">
        <f t="shared" si="139"/>
        <v>1024.77</v>
      </c>
      <c r="R347" s="64">
        <f t="shared" si="139"/>
        <v>806.73642857142852</v>
      </c>
      <c r="S347" s="64">
        <f t="shared" si="139"/>
        <v>765.00706675002323</v>
      </c>
      <c r="T347" s="206" t="str">
        <f t="shared" si="146"/>
        <v>-</v>
      </c>
      <c r="U347" s="29">
        <f t="shared" si="147"/>
        <v>0</v>
      </c>
      <c r="V347" s="29">
        <f t="shared" si="148"/>
        <v>0</v>
      </c>
      <c r="W347" s="29">
        <f t="shared" si="149"/>
        <v>0</v>
      </c>
      <c r="X347" s="29">
        <f t="shared" si="150"/>
        <v>0</v>
      </c>
      <c r="Y347" s="29">
        <f t="shared" si="151"/>
        <v>0</v>
      </c>
      <c r="Z347" s="194">
        <f t="shared" si="152"/>
        <v>0</v>
      </c>
    </row>
    <row r="348" spans="1:26" s="80" customFormat="1" x14ac:dyDescent="0.2">
      <c r="A348" s="82">
        <v>331</v>
      </c>
      <c r="B348" s="168" t="str">
        <f>'Revenue Data'!B339</f>
        <v>IST</v>
      </c>
      <c r="C348" s="71">
        <f t="shared" ref="C348:G357" si="153">IFERROR(VLOOKUP($B348,FromChicagoFareList,C$8,FALSE),"-")</f>
        <v>6.5291124929338626E-2</v>
      </c>
      <c r="D348" s="71">
        <f t="shared" si="153"/>
        <v>7.1226681741096684E-2</v>
      </c>
      <c r="E348" s="71">
        <f t="shared" si="153"/>
        <v>2.798191068400227E-2</v>
      </c>
      <c r="F348" s="71">
        <f t="shared" si="153"/>
        <v>7.6596947427925388E-2</v>
      </c>
      <c r="G348" s="71">
        <f t="shared" si="153"/>
        <v>0.75890333521763698</v>
      </c>
      <c r="H348" s="205">
        <f>IFERROR(VLOOKUP(B348,'Forecast Cnx @ Dest. Airport'!$B$5:$R$175,17,FALSE),0)</f>
        <v>0</v>
      </c>
      <c r="I348" s="29">
        <f t="shared" si="140"/>
        <v>0</v>
      </c>
      <c r="J348" s="29">
        <f t="shared" si="141"/>
        <v>0</v>
      </c>
      <c r="K348" s="29">
        <f t="shared" si="142"/>
        <v>0</v>
      </c>
      <c r="L348" s="29">
        <f t="shared" si="143"/>
        <v>0</v>
      </c>
      <c r="M348" s="29">
        <f t="shared" si="144"/>
        <v>0</v>
      </c>
      <c r="N348" s="194">
        <f t="shared" si="145"/>
        <v>0</v>
      </c>
      <c r="O348" s="64">
        <f t="shared" ref="O348:S357" si="154">IFERROR(VLOOKUP($B348,FromChicagoFareList,O$8,FALSE),"-")</f>
        <v>275.18176707462106</v>
      </c>
      <c r="P348" s="64">
        <f t="shared" si="154"/>
        <v>2856.5981022407727</v>
      </c>
      <c r="Q348" s="64">
        <f t="shared" si="154"/>
        <v>1008.5864940476175</v>
      </c>
      <c r="R348" s="64">
        <f t="shared" si="154"/>
        <v>772.09482470399882</v>
      </c>
      <c r="S348" s="64">
        <f t="shared" si="154"/>
        <v>340.48563216565191</v>
      </c>
      <c r="T348" s="206" t="str">
        <f t="shared" si="146"/>
        <v>-</v>
      </c>
      <c r="U348" s="29">
        <f t="shared" si="147"/>
        <v>0</v>
      </c>
      <c r="V348" s="29">
        <f t="shared" si="148"/>
        <v>0</v>
      </c>
      <c r="W348" s="29">
        <f t="shared" si="149"/>
        <v>0</v>
      </c>
      <c r="X348" s="29">
        <f t="shared" si="150"/>
        <v>0</v>
      </c>
      <c r="Y348" s="29">
        <f t="shared" si="151"/>
        <v>0</v>
      </c>
      <c r="Z348" s="194">
        <f t="shared" si="152"/>
        <v>0</v>
      </c>
    </row>
    <row r="349" spans="1:26" s="80" customFormat="1" x14ac:dyDescent="0.2">
      <c r="A349" s="82">
        <v>332</v>
      </c>
      <c r="B349" s="168" t="str">
        <f>'Revenue Data'!B340</f>
        <v>ISU</v>
      </c>
      <c r="C349" s="71">
        <f t="shared" si="153"/>
        <v>0</v>
      </c>
      <c r="D349" s="71">
        <f t="shared" si="153"/>
        <v>0.14285714285714285</v>
      </c>
      <c r="E349" s="71">
        <f t="shared" si="153"/>
        <v>0</v>
      </c>
      <c r="F349" s="71">
        <f t="shared" si="153"/>
        <v>0</v>
      </c>
      <c r="G349" s="71">
        <f t="shared" si="153"/>
        <v>0.8571428571428571</v>
      </c>
      <c r="H349" s="205">
        <f>IFERROR(VLOOKUP(B349,'Forecast Cnx @ Dest. Airport'!$B$5:$R$175,17,FALSE),0)</f>
        <v>0</v>
      </c>
      <c r="I349" s="29">
        <f t="shared" si="140"/>
        <v>0</v>
      </c>
      <c r="J349" s="29">
        <f t="shared" si="141"/>
        <v>0</v>
      </c>
      <c r="K349" s="29">
        <f t="shared" si="142"/>
        <v>0</v>
      </c>
      <c r="L349" s="29">
        <f t="shared" si="143"/>
        <v>0</v>
      </c>
      <c r="M349" s="29">
        <f t="shared" si="144"/>
        <v>0</v>
      </c>
      <c r="N349" s="194">
        <f t="shared" si="145"/>
        <v>0</v>
      </c>
      <c r="O349" s="64">
        <f t="shared" si="154"/>
        <v>554.03109217171743</v>
      </c>
      <c r="P349" s="64">
        <f t="shared" si="154"/>
        <v>2523</v>
      </c>
      <c r="Q349" s="64">
        <f t="shared" si="154"/>
        <v>0</v>
      </c>
      <c r="R349" s="64">
        <f t="shared" si="154"/>
        <v>593.24</v>
      </c>
      <c r="S349" s="64">
        <f t="shared" si="154"/>
        <v>769.5</v>
      </c>
      <c r="T349" s="206" t="str">
        <f t="shared" si="146"/>
        <v>-</v>
      </c>
      <c r="U349" s="29">
        <f t="shared" si="147"/>
        <v>0</v>
      </c>
      <c r="V349" s="29">
        <f t="shared" si="148"/>
        <v>0</v>
      </c>
      <c r="W349" s="29">
        <f t="shared" si="149"/>
        <v>0</v>
      </c>
      <c r="X349" s="29">
        <f t="shared" si="150"/>
        <v>0</v>
      </c>
      <c r="Y349" s="29">
        <f t="shared" si="151"/>
        <v>0</v>
      </c>
      <c r="Z349" s="194">
        <f t="shared" si="152"/>
        <v>0</v>
      </c>
    </row>
    <row r="350" spans="1:26" s="80" customFormat="1" x14ac:dyDescent="0.2">
      <c r="A350" s="168">
        <v>333</v>
      </c>
      <c r="B350" s="168" t="str">
        <f>'Revenue Data'!B341</f>
        <v>IVC</v>
      </c>
      <c r="C350" s="71">
        <f t="shared" si="153"/>
        <v>0</v>
      </c>
      <c r="D350" s="71">
        <f t="shared" si="153"/>
        <v>0.2</v>
      </c>
      <c r="E350" s="71">
        <f t="shared" si="153"/>
        <v>0</v>
      </c>
      <c r="F350" s="71">
        <f t="shared" si="153"/>
        <v>0.6</v>
      </c>
      <c r="G350" s="71">
        <f t="shared" si="153"/>
        <v>0.2</v>
      </c>
      <c r="H350" s="205">
        <f>IFERROR(VLOOKUP(B350,'Forecast Cnx @ Dest. Airport'!$B$5:$R$175,17,FALSE),0)</f>
        <v>0</v>
      </c>
      <c r="I350" s="29">
        <f t="shared" si="140"/>
        <v>0</v>
      </c>
      <c r="J350" s="29">
        <f t="shared" si="141"/>
        <v>0</v>
      </c>
      <c r="K350" s="29">
        <f t="shared" si="142"/>
        <v>0</v>
      </c>
      <c r="L350" s="29">
        <f t="shared" si="143"/>
        <v>0</v>
      </c>
      <c r="M350" s="29">
        <f t="shared" si="144"/>
        <v>0</v>
      </c>
      <c r="N350" s="194">
        <f t="shared" si="145"/>
        <v>0</v>
      </c>
      <c r="O350" s="64">
        <f t="shared" si="154"/>
        <v>1698.526882063881</v>
      </c>
      <c r="P350" s="64">
        <f t="shared" si="154"/>
        <v>4398.2942443259344</v>
      </c>
      <c r="Q350" s="64">
        <f t="shared" si="154"/>
        <v>3928.45</v>
      </c>
      <c r="R350" s="64">
        <f t="shared" si="154"/>
        <v>1101.07</v>
      </c>
      <c r="S350" s="64">
        <f t="shared" si="154"/>
        <v>2320.31</v>
      </c>
      <c r="T350" s="206" t="str">
        <f t="shared" si="146"/>
        <v>-</v>
      </c>
      <c r="U350" s="29">
        <f t="shared" si="147"/>
        <v>0</v>
      </c>
      <c r="V350" s="29">
        <f t="shared" si="148"/>
        <v>0</v>
      </c>
      <c r="W350" s="29">
        <f t="shared" si="149"/>
        <v>0</v>
      </c>
      <c r="X350" s="29">
        <f t="shared" si="150"/>
        <v>0</v>
      </c>
      <c r="Y350" s="29">
        <f t="shared" si="151"/>
        <v>0</v>
      </c>
      <c r="Z350" s="194">
        <f t="shared" si="152"/>
        <v>0</v>
      </c>
    </row>
    <row r="351" spans="1:26" s="80" customFormat="1" x14ac:dyDescent="0.2">
      <c r="A351" s="82">
        <v>334</v>
      </c>
      <c r="B351" s="168" t="str">
        <f>'Revenue Data'!B342</f>
        <v>IXB</v>
      </c>
      <c r="C351" s="71">
        <f t="shared" si="153"/>
        <v>0</v>
      </c>
      <c r="D351" s="71">
        <f t="shared" si="153"/>
        <v>0</v>
      </c>
      <c r="E351" s="71">
        <f t="shared" si="153"/>
        <v>0</v>
      </c>
      <c r="F351" s="71">
        <f t="shared" si="153"/>
        <v>0</v>
      </c>
      <c r="G351" s="71">
        <f t="shared" si="153"/>
        <v>1</v>
      </c>
      <c r="H351" s="205">
        <f>IFERROR(VLOOKUP(B351,'Forecast Cnx @ Dest. Airport'!$B$5:$R$175,17,FALSE),0)</f>
        <v>0</v>
      </c>
      <c r="I351" s="29">
        <f t="shared" si="140"/>
        <v>0</v>
      </c>
      <c r="J351" s="29">
        <f t="shared" si="141"/>
        <v>0</v>
      </c>
      <c r="K351" s="29">
        <f t="shared" si="142"/>
        <v>0</v>
      </c>
      <c r="L351" s="29">
        <f t="shared" si="143"/>
        <v>0</v>
      </c>
      <c r="M351" s="29">
        <f t="shared" si="144"/>
        <v>0</v>
      </c>
      <c r="N351" s="194">
        <f t="shared" si="145"/>
        <v>0</v>
      </c>
      <c r="O351" s="64">
        <f t="shared" si="154"/>
        <v>2082.882470147712</v>
      </c>
      <c r="P351" s="64">
        <f t="shared" si="154"/>
        <v>3016.4927961739277</v>
      </c>
      <c r="Q351" s="64">
        <f t="shared" si="154"/>
        <v>1196.2058666666669</v>
      </c>
      <c r="R351" s="64">
        <f t="shared" si="154"/>
        <v>876.53451082184461</v>
      </c>
      <c r="S351" s="64">
        <f t="shared" si="154"/>
        <v>456.42444444444402</v>
      </c>
      <c r="T351" s="206" t="str">
        <f t="shared" si="146"/>
        <v>-</v>
      </c>
      <c r="U351" s="29">
        <f t="shared" si="147"/>
        <v>0</v>
      </c>
      <c r="V351" s="29">
        <f t="shared" si="148"/>
        <v>0</v>
      </c>
      <c r="W351" s="29">
        <f t="shared" si="149"/>
        <v>0</v>
      </c>
      <c r="X351" s="29">
        <f t="shared" si="150"/>
        <v>0</v>
      </c>
      <c r="Y351" s="29">
        <f t="shared" si="151"/>
        <v>0</v>
      </c>
      <c r="Z351" s="194">
        <f t="shared" si="152"/>
        <v>0</v>
      </c>
    </row>
    <row r="352" spans="1:26" s="80" customFormat="1" x14ac:dyDescent="0.2">
      <c r="A352" s="82">
        <v>335</v>
      </c>
      <c r="B352" s="168" t="str">
        <f>'Revenue Data'!B343</f>
        <v>IXC</v>
      </c>
      <c r="C352" s="71">
        <f t="shared" si="153"/>
        <v>0</v>
      </c>
      <c r="D352" s="71">
        <f t="shared" si="153"/>
        <v>1</v>
      </c>
      <c r="E352" s="71">
        <f t="shared" si="153"/>
        <v>0</v>
      </c>
      <c r="F352" s="71">
        <f t="shared" si="153"/>
        <v>0</v>
      </c>
      <c r="G352" s="71">
        <f t="shared" si="153"/>
        <v>0</v>
      </c>
      <c r="H352" s="205">
        <f>IFERROR(VLOOKUP(B352,'Forecast Cnx @ Dest. Airport'!$B$5:$R$175,17,FALSE),0)</f>
        <v>0</v>
      </c>
      <c r="I352" s="29">
        <f t="shared" si="140"/>
        <v>0</v>
      </c>
      <c r="J352" s="29">
        <f t="shared" si="141"/>
        <v>0</v>
      </c>
      <c r="K352" s="29">
        <f t="shared" si="142"/>
        <v>0</v>
      </c>
      <c r="L352" s="29">
        <f t="shared" si="143"/>
        <v>0</v>
      </c>
      <c r="M352" s="29">
        <f t="shared" si="144"/>
        <v>0</v>
      </c>
      <c r="N352" s="194">
        <f t="shared" si="145"/>
        <v>0</v>
      </c>
      <c r="O352" s="64">
        <f t="shared" si="154"/>
        <v>2082.882470147712</v>
      </c>
      <c r="P352" s="64">
        <f t="shared" si="154"/>
        <v>3016.4927961739277</v>
      </c>
      <c r="Q352" s="64">
        <f t="shared" si="154"/>
        <v>1196.2058666666669</v>
      </c>
      <c r="R352" s="64">
        <f t="shared" si="154"/>
        <v>876.53451082184461</v>
      </c>
      <c r="S352" s="64">
        <f t="shared" si="154"/>
        <v>614.11049720659923</v>
      </c>
      <c r="T352" s="206" t="str">
        <f t="shared" si="146"/>
        <v>-</v>
      </c>
      <c r="U352" s="29">
        <f t="shared" si="147"/>
        <v>0</v>
      </c>
      <c r="V352" s="29">
        <f t="shared" si="148"/>
        <v>0</v>
      </c>
      <c r="W352" s="29">
        <f t="shared" si="149"/>
        <v>0</v>
      </c>
      <c r="X352" s="29">
        <f t="shared" si="150"/>
        <v>0</v>
      </c>
      <c r="Y352" s="29">
        <f t="shared" si="151"/>
        <v>0</v>
      </c>
      <c r="Z352" s="194">
        <f t="shared" si="152"/>
        <v>0</v>
      </c>
    </row>
    <row r="353" spans="1:26" s="80" customFormat="1" x14ac:dyDescent="0.2">
      <c r="A353" s="82">
        <v>336</v>
      </c>
      <c r="B353" s="168" t="str">
        <f>'Revenue Data'!B344</f>
        <v>IXE</v>
      </c>
      <c r="C353" s="71">
        <f t="shared" si="153"/>
        <v>0</v>
      </c>
      <c r="D353" s="71">
        <f t="shared" si="153"/>
        <v>0</v>
      </c>
      <c r="E353" s="71">
        <f t="shared" si="153"/>
        <v>0</v>
      </c>
      <c r="F353" s="71">
        <f t="shared" si="153"/>
        <v>0</v>
      </c>
      <c r="G353" s="71">
        <f t="shared" si="153"/>
        <v>1</v>
      </c>
      <c r="H353" s="205">
        <f>IFERROR(VLOOKUP(B353,'Forecast Cnx @ Dest. Airport'!$B$5:$R$175,17,FALSE),0)</f>
        <v>0</v>
      </c>
      <c r="I353" s="29">
        <f t="shared" si="140"/>
        <v>0</v>
      </c>
      <c r="J353" s="29">
        <f t="shared" si="141"/>
        <v>0</v>
      </c>
      <c r="K353" s="29">
        <f t="shared" si="142"/>
        <v>0</v>
      </c>
      <c r="L353" s="29">
        <f t="shared" si="143"/>
        <v>0</v>
      </c>
      <c r="M353" s="29">
        <f t="shared" si="144"/>
        <v>0</v>
      </c>
      <c r="N353" s="194">
        <f t="shared" si="145"/>
        <v>0</v>
      </c>
      <c r="O353" s="64">
        <f t="shared" si="154"/>
        <v>2082.882470147712</v>
      </c>
      <c r="P353" s="64">
        <f t="shared" si="154"/>
        <v>3016.4927961739277</v>
      </c>
      <c r="Q353" s="64">
        <f t="shared" si="154"/>
        <v>1196.2058666666669</v>
      </c>
      <c r="R353" s="64">
        <f t="shared" si="154"/>
        <v>876.53451082184461</v>
      </c>
      <c r="S353" s="64">
        <f t="shared" si="154"/>
        <v>582.668571428571</v>
      </c>
      <c r="T353" s="206" t="str">
        <f t="shared" si="146"/>
        <v>-</v>
      </c>
      <c r="U353" s="29">
        <f t="shared" si="147"/>
        <v>0</v>
      </c>
      <c r="V353" s="29">
        <f t="shared" si="148"/>
        <v>0</v>
      </c>
      <c r="W353" s="29">
        <f t="shared" si="149"/>
        <v>0</v>
      </c>
      <c r="X353" s="29">
        <f t="shared" si="150"/>
        <v>0</v>
      </c>
      <c r="Y353" s="29">
        <f t="shared" si="151"/>
        <v>0</v>
      </c>
      <c r="Z353" s="194">
        <f t="shared" si="152"/>
        <v>0</v>
      </c>
    </row>
    <row r="354" spans="1:26" s="80" customFormat="1" x14ac:dyDescent="0.2">
      <c r="A354" s="168">
        <v>337</v>
      </c>
      <c r="B354" s="168" t="str">
        <f>'Revenue Data'!B345</f>
        <v>IXJ</v>
      </c>
      <c r="C354" s="71">
        <f t="shared" si="153"/>
        <v>0</v>
      </c>
      <c r="D354" s="71">
        <f t="shared" si="153"/>
        <v>0</v>
      </c>
      <c r="E354" s="71">
        <f t="shared" si="153"/>
        <v>0</v>
      </c>
      <c r="F354" s="71">
        <f t="shared" si="153"/>
        <v>0</v>
      </c>
      <c r="G354" s="71">
        <f t="shared" si="153"/>
        <v>1</v>
      </c>
      <c r="H354" s="205">
        <f>IFERROR(VLOOKUP(B354,'Forecast Cnx @ Dest. Airport'!$B$5:$R$175,17,FALSE),0)</f>
        <v>0</v>
      </c>
      <c r="I354" s="29">
        <f t="shared" si="140"/>
        <v>0</v>
      </c>
      <c r="J354" s="29">
        <f t="shared" si="141"/>
        <v>0</v>
      </c>
      <c r="K354" s="29">
        <f t="shared" si="142"/>
        <v>0</v>
      </c>
      <c r="L354" s="29">
        <f t="shared" si="143"/>
        <v>0</v>
      </c>
      <c r="M354" s="29">
        <f t="shared" si="144"/>
        <v>0</v>
      </c>
      <c r="N354" s="194">
        <f t="shared" si="145"/>
        <v>0</v>
      </c>
      <c r="O354" s="64">
        <f t="shared" si="154"/>
        <v>2082.882470147712</v>
      </c>
      <c r="P354" s="64">
        <f t="shared" si="154"/>
        <v>3016.4927961739277</v>
      </c>
      <c r="Q354" s="64">
        <f t="shared" si="154"/>
        <v>1196.2058666666669</v>
      </c>
      <c r="R354" s="64">
        <f t="shared" si="154"/>
        <v>876.53451082184461</v>
      </c>
      <c r="S354" s="64">
        <f t="shared" si="154"/>
        <v>614.11049720659923</v>
      </c>
      <c r="T354" s="206" t="str">
        <f t="shared" si="146"/>
        <v>-</v>
      </c>
      <c r="U354" s="29">
        <f t="shared" si="147"/>
        <v>0</v>
      </c>
      <c r="V354" s="29">
        <f t="shared" si="148"/>
        <v>0</v>
      </c>
      <c r="W354" s="29">
        <f t="shared" si="149"/>
        <v>0</v>
      </c>
      <c r="X354" s="29">
        <f t="shared" si="150"/>
        <v>0</v>
      </c>
      <c r="Y354" s="29">
        <f t="shared" si="151"/>
        <v>0</v>
      </c>
      <c r="Z354" s="194">
        <f t="shared" si="152"/>
        <v>0</v>
      </c>
    </row>
    <row r="355" spans="1:26" s="80" customFormat="1" x14ac:dyDescent="0.2">
      <c r="A355" s="82">
        <v>338</v>
      </c>
      <c r="B355" s="168" t="str">
        <f>'Revenue Data'!B346</f>
        <v>IXM</v>
      </c>
      <c r="C355" s="71">
        <f t="shared" si="153"/>
        <v>0</v>
      </c>
      <c r="D355" s="71">
        <f t="shared" si="153"/>
        <v>0</v>
      </c>
      <c r="E355" s="71">
        <f t="shared" si="153"/>
        <v>0</v>
      </c>
      <c r="F355" s="71">
        <f t="shared" si="153"/>
        <v>9.0909090909090898E-2</v>
      </c>
      <c r="G355" s="71">
        <f t="shared" si="153"/>
        <v>0.90909090909090906</v>
      </c>
      <c r="H355" s="205">
        <f>IFERROR(VLOOKUP(B355,'Forecast Cnx @ Dest. Airport'!$B$5:$R$175,17,FALSE),0)</f>
        <v>0</v>
      </c>
      <c r="I355" s="29">
        <f t="shared" si="140"/>
        <v>0</v>
      </c>
      <c r="J355" s="29">
        <f t="shared" si="141"/>
        <v>0</v>
      </c>
      <c r="K355" s="29">
        <f t="shared" si="142"/>
        <v>0</v>
      </c>
      <c r="L355" s="29">
        <f t="shared" si="143"/>
        <v>0</v>
      </c>
      <c r="M355" s="29">
        <f t="shared" si="144"/>
        <v>0</v>
      </c>
      <c r="N355" s="194">
        <f t="shared" si="145"/>
        <v>0</v>
      </c>
      <c r="O355" s="64">
        <f t="shared" si="154"/>
        <v>2082.882470147712</v>
      </c>
      <c r="P355" s="64">
        <f t="shared" si="154"/>
        <v>3016.4927961739277</v>
      </c>
      <c r="Q355" s="64">
        <f t="shared" si="154"/>
        <v>1196.2058666666669</v>
      </c>
      <c r="R355" s="64">
        <f t="shared" si="154"/>
        <v>876.53451082184461</v>
      </c>
      <c r="S355" s="64">
        <f t="shared" si="154"/>
        <v>614.11049720659923</v>
      </c>
      <c r="T355" s="206" t="str">
        <f t="shared" si="146"/>
        <v>-</v>
      </c>
      <c r="U355" s="29">
        <f t="shared" si="147"/>
        <v>0</v>
      </c>
      <c r="V355" s="29">
        <f t="shared" si="148"/>
        <v>0</v>
      </c>
      <c r="W355" s="29">
        <f t="shared" si="149"/>
        <v>0</v>
      </c>
      <c r="X355" s="29">
        <f t="shared" si="150"/>
        <v>0</v>
      </c>
      <c r="Y355" s="29">
        <f t="shared" si="151"/>
        <v>0</v>
      </c>
      <c r="Z355" s="194">
        <f t="shared" si="152"/>
        <v>0</v>
      </c>
    </row>
    <row r="356" spans="1:26" s="80" customFormat="1" x14ac:dyDescent="0.2">
      <c r="A356" s="82">
        <v>339</v>
      </c>
      <c r="B356" s="168" t="str">
        <f>'Revenue Data'!B347</f>
        <v>IXR</v>
      </c>
      <c r="C356" s="71">
        <f t="shared" si="153"/>
        <v>0</v>
      </c>
      <c r="D356" s="71">
        <f t="shared" si="153"/>
        <v>0</v>
      </c>
      <c r="E356" s="71">
        <f t="shared" si="153"/>
        <v>0</v>
      </c>
      <c r="F356" s="71">
        <f t="shared" si="153"/>
        <v>0</v>
      </c>
      <c r="G356" s="71">
        <f t="shared" si="153"/>
        <v>1</v>
      </c>
      <c r="H356" s="205">
        <f>IFERROR(VLOOKUP(B356,'Forecast Cnx @ Dest. Airport'!$B$5:$R$175,17,FALSE),0)</f>
        <v>0</v>
      </c>
      <c r="I356" s="29">
        <f t="shared" si="140"/>
        <v>0</v>
      </c>
      <c r="J356" s="29">
        <f t="shared" si="141"/>
        <v>0</v>
      </c>
      <c r="K356" s="29">
        <f t="shared" si="142"/>
        <v>0</v>
      </c>
      <c r="L356" s="29">
        <f t="shared" si="143"/>
        <v>0</v>
      </c>
      <c r="M356" s="29">
        <f t="shared" si="144"/>
        <v>0</v>
      </c>
      <c r="N356" s="194">
        <f t="shared" si="145"/>
        <v>0</v>
      </c>
      <c r="O356" s="64">
        <f t="shared" si="154"/>
        <v>2082.882470147712</v>
      </c>
      <c r="P356" s="64">
        <f t="shared" si="154"/>
        <v>3016.4927961739277</v>
      </c>
      <c r="Q356" s="64">
        <f t="shared" si="154"/>
        <v>1196.2058666666669</v>
      </c>
      <c r="R356" s="64">
        <f t="shared" si="154"/>
        <v>876.53451082184461</v>
      </c>
      <c r="S356" s="64">
        <f t="shared" si="154"/>
        <v>345.72333333333302</v>
      </c>
      <c r="T356" s="206" t="str">
        <f t="shared" si="146"/>
        <v>-</v>
      </c>
      <c r="U356" s="29">
        <f t="shared" si="147"/>
        <v>0</v>
      </c>
      <c r="V356" s="29">
        <f t="shared" si="148"/>
        <v>0</v>
      </c>
      <c r="W356" s="29">
        <f t="shared" si="149"/>
        <v>0</v>
      </c>
      <c r="X356" s="29">
        <f t="shared" si="150"/>
        <v>0</v>
      </c>
      <c r="Y356" s="29">
        <f t="shared" si="151"/>
        <v>0</v>
      </c>
      <c r="Z356" s="194">
        <f t="shared" si="152"/>
        <v>0</v>
      </c>
    </row>
    <row r="357" spans="1:26" s="80" customFormat="1" x14ac:dyDescent="0.2">
      <c r="A357" s="82">
        <v>340</v>
      </c>
      <c r="B357" s="168" t="str">
        <f>'Revenue Data'!B348</f>
        <v>IXU</v>
      </c>
      <c r="C357" s="71">
        <f t="shared" si="153"/>
        <v>0</v>
      </c>
      <c r="D357" s="71">
        <f t="shared" si="153"/>
        <v>0.5714285714285714</v>
      </c>
      <c r="E357" s="71">
        <f t="shared" si="153"/>
        <v>0</v>
      </c>
      <c r="F357" s="71">
        <f t="shared" si="153"/>
        <v>0</v>
      </c>
      <c r="G357" s="71">
        <f t="shared" si="153"/>
        <v>0.42857142857142855</v>
      </c>
      <c r="H357" s="205">
        <f>IFERROR(VLOOKUP(B357,'Forecast Cnx @ Dest. Airport'!$B$5:$R$175,17,FALSE),0)</f>
        <v>0</v>
      </c>
      <c r="I357" s="29">
        <f t="shared" si="140"/>
        <v>0</v>
      </c>
      <c r="J357" s="29">
        <f t="shared" si="141"/>
        <v>0</v>
      </c>
      <c r="K357" s="29">
        <f t="shared" si="142"/>
        <v>0</v>
      </c>
      <c r="L357" s="29">
        <f t="shared" si="143"/>
        <v>0</v>
      </c>
      <c r="M357" s="29">
        <f t="shared" si="144"/>
        <v>0</v>
      </c>
      <c r="N357" s="194">
        <f t="shared" si="145"/>
        <v>0</v>
      </c>
      <c r="O357" s="64">
        <f t="shared" si="154"/>
        <v>2082.882470147712</v>
      </c>
      <c r="P357" s="64">
        <f t="shared" si="154"/>
        <v>3016.4927961739277</v>
      </c>
      <c r="Q357" s="64">
        <f t="shared" si="154"/>
        <v>1196.2058666666669</v>
      </c>
      <c r="R357" s="64">
        <f t="shared" si="154"/>
        <v>876.53451082184461</v>
      </c>
      <c r="S357" s="64">
        <f t="shared" si="154"/>
        <v>446.34</v>
      </c>
      <c r="T357" s="206" t="str">
        <f t="shared" si="146"/>
        <v>-</v>
      </c>
      <c r="U357" s="29">
        <f t="shared" si="147"/>
        <v>0</v>
      </c>
      <c r="V357" s="29">
        <f t="shared" si="148"/>
        <v>0</v>
      </c>
      <c r="W357" s="29">
        <f t="shared" si="149"/>
        <v>0</v>
      </c>
      <c r="X357" s="29">
        <f t="shared" si="150"/>
        <v>0</v>
      </c>
      <c r="Y357" s="29">
        <f t="shared" si="151"/>
        <v>0</v>
      </c>
      <c r="Z357" s="194">
        <f t="shared" si="152"/>
        <v>0</v>
      </c>
    </row>
    <row r="358" spans="1:26" s="80" customFormat="1" x14ac:dyDescent="0.2">
      <c r="A358" s="168">
        <v>341</v>
      </c>
      <c r="B358" s="168" t="str">
        <f>'Revenue Data'!B349</f>
        <v>IZM</v>
      </c>
      <c r="C358" s="71">
        <f t="shared" ref="C358:G367" si="155">IFERROR(VLOOKUP($B358,FromChicagoFareList,C$8,FALSE),"-")</f>
        <v>4.7846889952153117E-3</v>
      </c>
      <c r="D358" s="71">
        <f t="shared" si="155"/>
        <v>2.3923444976076558E-2</v>
      </c>
      <c r="E358" s="71">
        <f t="shared" si="155"/>
        <v>4.7846889952153117E-3</v>
      </c>
      <c r="F358" s="71">
        <f t="shared" si="155"/>
        <v>2.3923444976076555E-2</v>
      </c>
      <c r="G358" s="71">
        <f t="shared" si="155"/>
        <v>0.94258373205741619</v>
      </c>
      <c r="H358" s="205">
        <f>IFERROR(VLOOKUP(B358,'Forecast Cnx @ Dest. Airport'!$B$5:$R$175,17,FALSE),0)</f>
        <v>0</v>
      </c>
      <c r="I358" s="29">
        <f t="shared" si="140"/>
        <v>0</v>
      </c>
      <c r="J358" s="29">
        <f t="shared" si="141"/>
        <v>0</v>
      </c>
      <c r="K358" s="29">
        <f t="shared" si="142"/>
        <v>0</v>
      </c>
      <c r="L358" s="29">
        <f t="shared" si="143"/>
        <v>0</v>
      </c>
      <c r="M358" s="29">
        <f t="shared" si="144"/>
        <v>0</v>
      </c>
      <c r="N358" s="194">
        <f t="shared" si="145"/>
        <v>0</v>
      </c>
      <c r="O358" s="64">
        <f t="shared" ref="O358:S367" si="156">IFERROR(VLOOKUP($B358,FromChicagoFareList,O$8,FALSE),"-")</f>
        <v>273.05581548537282</v>
      </c>
      <c r="P358" s="64">
        <f t="shared" si="156"/>
        <v>2906.098</v>
      </c>
      <c r="Q358" s="64">
        <f t="shared" si="156"/>
        <v>1036.0060000000001</v>
      </c>
      <c r="R358" s="64">
        <f t="shared" si="156"/>
        <v>504</v>
      </c>
      <c r="S358" s="64">
        <f t="shared" si="156"/>
        <v>398.5198868317035</v>
      </c>
      <c r="T358" s="206" t="str">
        <f t="shared" si="146"/>
        <v>-</v>
      </c>
      <c r="U358" s="29">
        <f t="shared" si="147"/>
        <v>0</v>
      </c>
      <c r="V358" s="29">
        <f t="shared" si="148"/>
        <v>0</v>
      </c>
      <c r="W358" s="29">
        <f t="shared" si="149"/>
        <v>0</v>
      </c>
      <c r="X358" s="29">
        <f t="shared" si="150"/>
        <v>0</v>
      </c>
      <c r="Y358" s="29">
        <f t="shared" si="151"/>
        <v>0</v>
      </c>
      <c r="Z358" s="194">
        <f t="shared" si="152"/>
        <v>0</v>
      </c>
    </row>
    <row r="359" spans="1:26" s="80" customFormat="1" x14ac:dyDescent="0.2">
      <c r="A359" s="82">
        <v>342</v>
      </c>
      <c r="B359" s="168" t="str">
        <f>'Revenue Data'!B350</f>
        <v>IZO</v>
      </c>
      <c r="C359" s="71">
        <f t="shared" si="155"/>
        <v>0</v>
      </c>
      <c r="D359" s="71">
        <f t="shared" si="155"/>
        <v>0</v>
      </c>
      <c r="E359" s="71">
        <f t="shared" si="155"/>
        <v>0.28571428571428575</v>
      </c>
      <c r="F359" s="71">
        <f t="shared" si="155"/>
        <v>0.42857142857142866</v>
      </c>
      <c r="G359" s="71">
        <f t="shared" si="155"/>
        <v>0.28571428571428575</v>
      </c>
      <c r="H359" s="205">
        <f>IFERROR(VLOOKUP(B359,'Forecast Cnx @ Dest. Airport'!$B$5:$R$175,17,FALSE),0)</f>
        <v>0</v>
      </c>
      <c r="I359" s="29">
        <f t="shared" si="140"/>
        <v>0</v>
      </c>
      <c r="J359" s="29">
        <f t="shared" si="141"/>
        <v>0</v>
      </c>
      <c r="K359" s="29">
        <f t="shared" si="142"/>
        <v>0</v>
      </c>
      <c r="L359" s="29">
        <f t="shared" si="143"/>
        <v>0</v>
      </c>
      <c r="M359" s="29">
        <f t="shared" si="144"/>
        <v>0</v>
      </c>
      <c r="N359" s="194">
        <f t="shared" si="145"/>
        <v>0</v>
      </c>
      <c r="O359" s="64">
        <f t="shared" si="156"/>
        <v>3560.4312660888791</v>
      </c>
      <c r="P359" s="64">
        <f t="shared" si="156"/>
        <v>3852.7209841222088</v>
      </c>
      <c r="Q359" s="64">
        <f t="shared" si="156"/>
        <v>1909.3942506887054</v>
      </c>
      <c r="R359" s="64">
        <f t="shared" si="156"/>
        <v>1062.5755352528843</v>
      </c>
      <c r="S359" s="64">
        <f t="shared" si="156"/>
        <v>814.97193872947037</v>
      </c>
      <c r="T359" s="206" t="str">
        <f t="shared" si="146"/>
        <v>-</v>
      </c>
      <c r="U359" s="29">
        <f t="shared" si="147"/>
        <v>0</v>
      </c>
      <c r="V359" s="29">
        <f t="shared" si="148"/>
        <v>0</v>
      </c>
      <c r="W359" s="29">
        <f t="shared" si="149"/>
        <v>0</v>
      </c>
      <c r="X359" s="29">
        <f t="shared" si="150"/>
        <v>0</v>
      </c>
      <c r="Y359" s="29">
        <f t="shared" si="151"/>
        <v>0</v>
      </c>
      <c r="Z359" s="194">
        <f t="shared" si="152"/>
        <v>0</v>
      </c>
    </row>
    <row r="360" spans="1:26" s="80" customFormat="1" x14ac:dyDescent="0.2">
      <c r="A360" s="82">
        <v>343</v>
      </c>
      <c r="B360" s="168" t="str">
        <f>'Revenue Data'!B351</f>
        <v>JAI</v>
      </c>
      <c r="C360" s="71">
        <f t="shared" si="155"/>
        <v>0</v>
      </c>
      <c r="D360" s="71">
        <f t="shared" si="155"/>
        <v>0.2857142857142857</v>
      </c>
      <c r="E360" s="71">
        <f t="shared" si="155"/>
        <v>0</v>
      </c>
      <c r="F360" s="71">
        <f t="shared" si="155"/>
        <v>0</v>
      </c>
      <c r="G360" s="71">
        <f t="shared" si="155"/>
        <v>0.71428571428571419</v>
      </c>
      <c r="H360" s="205">
        <f>IFERROR(VLOOKUP(B360,'Forecast Cnx @ Dest. Airport'!$B$5:$R$175,17,FALSE),0)</f>
        <v>0</v>
      </c>
      <c r="I360" s="29">
        <f t="shared" si="140"/>
        <v>0</v>
      </c>
      <c r="J360" s="29">
        <f t="shared" si="141"/>
        <v>0</v>
      </c>
      <c r="K360" s="29">
        <f t="shared" si="142"/>
        <v>0</v>
      </c>
      <c r="L360" s="29">
        <f t="shared" si="143"/>
        <v>0</v>
      </c>
      <c r="M360" s="29">
        <f t="shared" si="144"/>
        <v>0</v>
      </c>
      <c r="N360" s="194">
        <f t="shared" si="145"/>
        <v>0</v>
      </c>
      <c r="O360" s="64">
        <f t="shared" si="156"/>
        <v>2082.882470147712</v>
      </c>
      <c r="P360" s="64">
        <f t="shared" si="156"/>
        <v>3016.4927961739277</v>
      </c>
      <c r="Q360" s="64">
        <f t="shared" si="156"/>
        <v>1196.2058666666669</v>
      </c>
      <c r="R360" s="64">
        <f t="shared" si="156"/>
        <v>876.53451082184461</v>
      </c>
      <c r="S360" s="64">
        <f t="shared" si="156"/>
        <v>614.11049720659923</v>
      </c>
      <c r="T360" s="206" t="str">
        <f t="shared" si="146"/>
        <v>-</v>
      </c>
      <c r="U360" s="29">
        <f t="shared" si="147"/>
        <v>0</v>
      </c>
      <c r="V360" s="29">
        <f t="shared" si="148"/>
        <v>0</v>
      </c>
      <c r="W360" s="29">
        <f t="shared" si="149"/>
        <v>0</v>
      </c>
      <c r="X360" s="29">
        <f t="shared" si="150"/>
        <v>0</v>
      </c>
      <c r="Y360" s="29">
        <f t="shared" si="151"/>
        <v>0</v>
      </c>
      <c r="Z360" s="194">
        <f t="shared" si="152"/>
        <v>0</v>
      </c>
    </row>
    <row r="361" spans="1:26" s="80" customFormat="1" x14ac:dyDescent="0.2">
      <c r="A361" s="82">
        <v>344</v>
      </c>
      <c r="B361" s="168" t="str">
        <f>'Revenue Data'!B352</f>
        <v>JDH</v>
      </c>
      <c r="C361" s="71">
        <f t="shared" si="155"/>
        <v>0</v>
      </c>
      <c r="D361" s="71">
        <f t="shared" si="155"/>
        <v>0.33333333333333331</v>
      </c>
      <c r="E361" s="71">
        <f t="shared" si="155"/>
        <v>0</v>
      </c>
      <c r="F361" s="71">
        <f t="shared" si="155"/>
        <v>0</v>
      </c>
      <c r="G361" s="71">
        <f t="shared" si="155"/>
        <v>0.66666666666666663</v>
      </c>
      <c r="H361" s="205">
        <f>IFERROR(VLOOKUP(B361,'Forecast Cnx @ Dest. Airport'!$B$5:$R$175,17,FALSE),0)</f>
        <v>0</v>
      </c>
      <c r="I361" s="29">
        <f t="shared" si="140"/>
        <v>0</v>
      </c>
      <c r="J361" s="29">
        <f t="shared" si="141"/>
        <v>0</v>
      </c>
      <c r="K361" s="29">
        <f t="shared" si="142"/>
        <v>0</v>
      </c>
      <c r="L361" s="29">
        <f t="shared" si="143"/>
        <v>0</v>
      </c>
      <c r="M361" s="29">
        <f t="shared" si="144"/>
        <v>0</v>
      </c>
      <c r="N361" s="194">
        <f t="shared" si="145"/>
        <v>0</v>
      </c>
      <c r="O361" s="64">
        <f t="shared" si="156"/>
        <v>2082.882470147712</v>
      </c>
      <c r="P361" s="64">
        <f t="shared" si="156"/>
        <v>3016.4927961739277</v>
      </c>
      <c r="Q361" s="64">
        <f t="shared" si="156"/>
        <v>1196.2058666666669</v>
      </c>
      <c r="R361" s="64">
        <f t="shared" si="156"/>
        <v>876.53451082184461</v>
      </c>
      <c r="S361" s="64">
        <f t="shared" si="156"/>
        <v>398.5</v>
      </c>
      <c r="T361" s="206" t="str">
        <f t="shared" si="146"/>
        <v>-</v>
      </c>
      <c r="U361" s="29">
        <f t="shared" si="147"/>
        <v>0</v>
      </c>
      <c r="V361" s="29">
        <f t="shared" si="148"/>
        <v>0</v>
      </c>
      <c r="W361" s="29">
        <f t="shared" si="149"/>
        <v>0</v>
      </c>
      <c r="X361" s="29">
        <f t="shared" si="150"/>
        <v>0</v>
      </c>
      <c r="Y361" s="29">
        <f t="shared" si="151"/>
        <v>0</v>
      </c>
      <c r="Z361" s="194">
        <f t="shared" si="152"/>
        <v>0</v>
      </c>
    </row>
    <row r="362" spans="1:26" s="80" customFormat="1" x14ac:dyDescent="0.2">
      <c r="A362" s="168">
        <v>345</v>
      </c>
      <c r="B362" s="168" t="str">
        <f>'Revenue Data'!B353</f>
        <v>JED</v>
      </c>
      <c r="C362" s="71">
        <f t="shared" si="155"/>
        <v>4.6511627906976752E-3</v>
      </c>
      <c r="D362" s="71">
        <f t="shared" si="155"/>
        <v>5.3488372093023262E-2</v>
      </c>
      <c r="E362" s="71">
        <f t="shared" si="155"/>
        <v>3.8372093023255824E-2</v>
      </c>
      <c r="F362" s="71">
        <f t="shared" si="155"/>
        <v>0.15813953488372093</v>
      </c>
      <c r="G362" s="71">
        <f t="shared" si="155"/>
        <v>0.74534883720930245</v>
      </c>
      <c r="H362" s="205">
        <f>IFERROR(VLOOKUP(B362,'Forecast Cnx @ Dest. Airport'!$B$5:$R$175,17,FALSE),0)</f>
        <v>0</v>
      </c>
      <c r="I362" s="29">
        <f t="shared" si="140"/>
        <v>0</v>
      </c>
      <c r="J362" s="29">
        <f t="shared" si="141"/>
        <v>0</v>
      </c>
      <c r="K362" s="29">
        <f t="shared" si="142"/>
        <v>0</v>
      </c>
      <c r="L362" s="29">
        <f t="shared" si="143"/>
        <v>0</v>
      </c>
      <c r="M362" s="29">
        <f t="shared" si="144"/>
        <v>0</v>
      </c>
      <c r="N362" s="194">
        <f t="shared" si="145"/>
        <v>0</v>
      </c>
      <c r="O362" s="64">
        <f t="shared" si="156"/>
        <v>6302.86</v>
      </c>
      <c r="P362" s="64">
        <f t="shared" si="156"/>
        <v>3027.3482575757562</v>
      </c>
      <c r="Q362" s="64">
        <f t="shared" si="156"/>
        <v>1804.1</v>
      </c>
      <c r="R362" s="64">
        <f t="shared" si="156"/>
        <v>1210.7010959729562</v>
      </c>
      <c r="S362" s="64">
        <f t="shared" si="156"/>
        <v>520.59300655656989</v>
      </c>
      <c r="T362" s="206" t="str">
        <f t="shared" si="146"/>
        <v>-</v>
      </c>
      <c r="U362" s="29">
        <f t="shared" si="147"/>
        <v>0</v>
      </c>
      <c r="V362" s="29">
        <f t="shared" si="148"/>
        <v>0</v>
      </c>
      <c r="W362" s="29">
        <f t="shared" si="149"/>
        <v>0</v>
      </c>
      <c r="X362" s="29">
        <f t="shared" si="150"/>
        <v>0</v>
      </c>
      <c r="Y362" s="29">
        <f t="shared" si="151"/>
        <v>0</v>
      </c>
      <c r="Z362" s="194">
        <f t="shared" si="152"/>
        <v>0</v>
      </c>
    </row>
    <row r="363" spans="1:26" s="80" customFormat="1" x14ac:dyDescent="0.2">
      <c r="A363" s="82">
        <v>346</v>
      </c>
      <c r="B363" s="168" t="str">
        <f>'Revenue Data'!B354</f>
        <v>JER</v>
      </c>
      <c r="C363" s="71">
        <f t="shared" si="155"/>
        <v>0</v>
      </c>
      <c r="D363" s="71">
        <f t="shared" si="155"/>
        <v>0</v>
      </c>
      <c r="E363" s="71">
        <f t="shared" si="155"/>
        <v>0</v>
      </c>
      <c r="F363" s="71">
        <f t="shared" si="155"/>
        <v>0</v>
      </c>
      <c r="G363" s="71">
        <f t="shared" si="155"/>
        <v>1</v>
      </c>
      <c r="H363" s="205">
        <f>IFERROR(VLOOKUP(B363,'Forecast Cnx @ Dest. Airport'!$B$5:$R$175,17,FALSE),0)</f>
        <v>0</v>
      </c>
      <c r="I363" s="29">
        <f t="shared" si="140"/>
        <v>0</v>
      </c>
      <c r="J363" s="29">
        <f t="shared" si="141"/>
        <v>0</v>
      </c>
      <c r="K363" s="29">
        <f t="shared" si="142"/>
        <v>0</v>
      </c>
      <c r="L363" s="29">
        <f t="shared" si="143"/>
        <v>0</v>
      </c>
      <c r="M363" s="29">
        <f t="shared" si="144"/>
        <v>0</v>
      </c>
      <c r="N363" s="194">
        <f t="shared" si="145"/>
        <v>0</v>
      </c>
      <c r="O363" s="64">
        <f t="shared" si="156"/>
        <v>3033.473161229113</v>
      </c>
      <c r="P363" s="64">
        <f t="shared" si="156"/>
        <v>2991.713931130485</v>
      </c>
      <c r="Q363" s="64">
        <f t="shared" si="156"/>
        <v>1080.3992954434091</v>
      </c>
      <c r="R363" s="64">
        <f t="shared" si="156"/>
        <v>1351.9069772890648</v>
      </c>
      <c r="S363" s="64">
        <f t="shared" si="156"/>
        <v>324.45041315762165</v>
      </c>
      <c r="T363" s="206" t="str">
        <f t="shared" si="146"/>
        <v>-</v>
      </c>
      <c r="U363" s="29">
        <f t="shared" si="147"/>
        <v>0</v>
      </c>
      <c r="V363" s="29">
        <f t="shared" si="148"/>
        <v>0</v>
      </c>
      <c r="W363" s="29">
        <f t="shared" si="149"/>
        <v>0</v>
      </c>
      <c r="X363" s="29">
        <f t="shared" si="150"/>
        <v>0</v>
      </c>
      <c r="Y363" s="29">
        <f t="shared" si="151"/>
        <v>0</v>
      </c>
      <c r="Z363" s="194">
        <f t="shared" si="152"/>
        <v>0</v>
      </c>
    </row>
    <row r="364" spans="1:26" s="80" customFormat="1" x14ac:dyDescent="0.2">
      <c r="A364" s="82">
        <v>347</v>
      </c>
      <c r="B364" s="168" t="str">
        <f>'Revenue Data'!B355</f>
        <v>JIB</v>
      </c>
      <c r="C364" s="71">
        <f t="shared" si="155"/>
        <v>0</v>
      </c>
      <c r="D364" s="71">
        <f t="shared" si="155"/>
        <v>0</v>
      </c>
      <c r="E364" s="71">
        <f t="shared" si="155"/>
        <v>0</v>
      </c>
      <c r="F364" s="71">
        <f t="shared" si="155"/>
        <v>0.2</v>
      </c>
      <c r="G364" s="71">
        <f t="shared" si="155"/>
        <v>0.8</v>
      </c>
      <c r="H364" s="205">
        <f>IFERROR(VLOOKUP(B364,'Forecast Cnx @ Dest. Airport'!$B$5:$R$175,17,FALSE),0)</f>
        <v>0</v>
      </c>
      <c r="I364" s="29">
        <f t="shared" si="140"/>
        <v>0</v>
      </c>
      <c r="J364" s="29">
        <f t="shared" si="141"/>
        <v>0</v>
      </c>
      <c r="K364" s="29">
        <f t="shared" si="142"/>
        <v>0</v>
      </c>
      <c r="L364" s="29">
        <f t="shared" si="143"/>
        <v>0</v>
      </c>
      <c r="M364" s="29">
        <f t="shared" si="144"/>
        <v>0</v>
      </c>
      <c r="N364" s="194">
        <f t="shared" si="145"/>
        <v>0</v>
      </c>
      <c r="O364" s="64">
        <f t="shared" si="156"/>
        <v>0</v>
      </c>
      <c r="P364" s="64">
        <f t="shared" si="156"/>
        <v>0</v>
      </c>
      <c r="Q364" s="64">
        <f t="shared" si="156"/>
        <v>0</v>
      </c>
      <c r="R364" s="64">
        <f t="shared" si="156"/>
        <v>0</v>
      </c>
      <c r="S364" s="64">
        <f t="shared" si="156"/>
        <v>0</v>
      </c>
      <c r="T364" s="206" t="str">
        <f t="shared" si="146"/>
        <v>-</v>
      </c>
      <c r="U364" s="29">
        <f t="shared" si="147"/>
        <v>0</v>
      </c>
      <c r="V364" s="29">
        <f t="shared" si="148"/>
        <v>0</v>
      </c>
      <c r="W364" s="29">
        <f t="shared" si="149"/>
        <v>0</v>
      </c>
      <c r="X364" s="29">
        <f t="shared" si="150"/>
        <v>0</v>
      </c>
      <c r="Y364" s="29">
        <f t="shared" si="151"/>
        <v>0</v>
      </c>
      <c r="Z364" s="194">
        <f t="shared" si="152"/>
        <v>0</v>
      </c>
    </row>
    <row r="365" spans="1:26" s="80" customFormat="1" x14ac:dyDescent="0.2">
      <c r="A365" s="82">
        <v>348</v>
      </c>
      <c r="B365" s="168" t="str">
        <f>'Revenue Data'!B356</f>
        <v>JJN</v>
      </c>
      <c r="C365" s="71">
        <f t="shared" si="155"/>
        <v>0</v>
      </c>
      <c r="D365" s="71">
        <f t="shared" si="155"/>
        <v>0</v>
      </c>
      <c r="E365" s="71">
        <f t="shared" si="155"/>
        <v>0</v>
      </c>
      <c r="F365" s="71">
        <f t="shared" si="155"/>
        <v>0</v>
      </c>
      <c r="G365" s="71">
        <f t="shared" si="155"/>
        <v>1</v>
      </c>
      <c r="H365" s="205">
        <f>IFERROR(VLOOKUP(B365,'Forecast Cnx @ Dest. Airport'!$B$5:$R$175,17,FALSE),0)</f>
        <v>0</v>
      </c>
      <c r="I365" s="29">
        <f t="shared" si="140"/>
        <v>0</v>
      </c>
      <c r="J365" s="29">
        <f t="shared" si="141"/>
        <v>0</v>
      </c>
      <c r="K365" s="29">
        <f t="shared" si="142"/>
        <v>0</v>
      </c>
      <c r="L365" s="29">
        <f t="shared" si="143"/>
        <v>0</v>
      </c>
      <c r="M365" s="29">
        <f t="shared" si="144"/>
        <v>0</v>
      </c>
      <c r="N365" s="194">
        <f t="shared" si="145"/>
        <v>0</v>
      </c>
      <c r="O365" s="64">
        <f t="shared" si="156"/>
        <v>4537.2526894742623</v>
      </c>
      <c r="P365" s="64">
        <f t="shared" si="156"/>
        <v>4749.2735304038351</v>
      </c>
      <c r="Q365" s="64">
        <f t="shared" si="156"/>
        <v>1810.9906091954022</v>
      </c>
      <c r="R365" s="64">
        <f t="shared" si="156"/>
        <v>1238.2726398519835</v>
      </c>
      <c r="S365" s="64">
        <f t="shared" si="156"/>
        <v>570.87178194523528</v>
      </c>
      <c r="T365" s="206" t="str">
        <f t="shared" si="146"/>
        <v>-</v>
      </c>
      <c r="U365" s="29">
        <f t="shared" si="147"/>
        <v>0</v>
      </c>
      <c r="V365" s="29">
        <f t="shared" si="148"/>
        <v>0</v>
      </c>
      <c r="W365" s="29">
        <f t="shared" si="149"/>
        <v>0</v>
      </c>
      <c r="X365" s="29">
        <f t="shared" si="150"/>
        <v>0</v>
      </c>
      <c r="Y365" s="29">
        <f t="shared" si="151"/>
        <v>0</v>
      </c>
      <c r="Z365" s="194">
        <f t="shared" si="152"/>
        <v>0</v>
      </c>
    </row>
    <row r="366" spans="1:26" s="80" customFormat="1" x14ac:dyDescent="0.2">
      <c r="A366" s="168">
        <v>349</v>
      </c>
      <c r="B366" s="168" t="str">
        <f>'Revenue Data'!B357</f>
        <v>JKH</v>
      </c>
      <c r="C366" s="71">
        <f t="shared" si="155"/>
        <v>0</v>
      </c>
      <c r="D366" s="71">
        <f t="shared" si="155"/>
        <v>0</v>
      </c>
      <c r="E366" s="71">
        <f t="shared" si="155"/>
        <v>0.25</v>
      </c>
      <c r="F366" s="71">
        <f t="shared" si="155"/>
        <v>0</v>
      </c>
      <c r="G366" s="71">
        <f t="shared" si="155"/>
        <v>0.75</v>
      </c>
      <c r="H366" s="205">
        <f>IFERROR(VLOOKUP(B366,'Forecast Cnx @ Dest. Airport'!$B$5:$R$175,17,FALSE),0)</f>
        <v>0</v>
      </c>
      <c r="I366" s="29">
        <f t="shared" si="140"/>
        <v>0</v>
      </c>
      <c r="J366" s="29">
        <f t="shared" si="141"/>
        <v>0</v>
      </c>
      <c r="K366" s="29">
        <f t="shared" si="142"/>
        <v>0</v>
      </c>
      <c r="L366" s="29">
        <f t="shared" si="143"/>
        <v>0</v>
      </c>
      <c r="M366" s="29">
        <f t="shared" si="144"/>
        <v>0</v>
      </c>
      <c r="N366" s="194">
        <f t="shared" si="145"/>
        <v>0</v>
      </c>
      <c r="O366" s="64">
        <f t="shared" si="156"/>
        <v>752.19672135146163</v>
      </c>
      <c r="P366" s="64">
        <f t="shared" si="156"/>
        <v>2289.0152192982468</v>
      </c>
      <c r="Q366" s="64">
        <f t="shared" si="156"/>
        <v>0</v>
      </c>
      <c r="R366" s="64">
        <f t="shared" si="156"/>
        <v>808.06788918071823</v>
      </c>
      <c r="S366" s="64">
        <f t="shared" si="156"/>
        <v>262.76532046928259</v>
      </c>
      <c r="T366" s="206" t="str">
        <f t="shared" si="146"/>
        <v>-</v>
      </c>
      <c r="U366" s="29">
        <f t="shared" si="147"/>
        <v>0</v>
      </c>
      <c r="V366" s="29">
        <f t="shared" si="148"/>
        <v>0</v>
      </c>
      <c r="W366" s="29">
        <f t="shared" si="149"/>
        <v>0</v>
      </c>
      <c r="X366" s="29">
        <f t="shared" si="150"/>
        <v>0</v>
      </c>
      <c r="Y366" s="29">
        <f t="shared" si="151"/>
        <v>0</v>
      </c>
      <c r="Z366" s="194">
        <f t="shared" si="152"/>
        <v>0</v>
      </c>
    </row>
    <row r="367" spans="1:26" s="80" customFormat="1" x14ac:dyDescent="0.2">
      <c r="A367" s="82">
        <v>350</v>
      </c>
      <c r="B367" s="168" t="str">
        <f>'Revenue Data'!B358</f>
        <v>JKT</v>
      </c>
      <c r="C367" s="71">
        <f t="shared" si="155"/>
        <v>1.5037593984962403E-2</v>
      </c>
      <c r="D367" s="71">
        <f t="shared" si="155"/>
        <v>8.6466165413533816E-2</v>
      </c>
      <c r="E367" s="71">
        <f t="shared" si="155"/>
        <v>1.8796992481203003E-2</v>
      </c>
      <c r="F367" s="71">
        <f t="shared" si="155"/>
        <v>0.25187969924812031</v>
      </c>
      <c r="G367" s="71">
        <f t="shared" si="155"/>
        <v>0.6278195488721805</v>
      </c>
      <c r="H367" s="205">
        <f>IFERROR(VLOOKUP(B367,'Forecast Cnx @ Dest. Airport'!$B$5:$R$175,17,FALSE),0)</f>
        <v>0</v>
      </c>
      <c r="I367" s="29">
        <f t="shared" si="140"/>
        <v>0</v>
      </c>
      <c r="J367" s="29">
        <f t="shared" si="141"/>
        <v>0</v>
      </c>
      <c r="K367" s="29">
        <f t="shared" si="142"/>
        <v>0</v>
      </c>
      <c r="L367" s="29">
        <f t="shared" si="143"/>
        <v>0</v>
      </c>
      <c r="M367" s="29">
        <f t="shared" si="144"/>
        <v>0</v>
      </c>
      <c r="N367" s="194">
        <f t="shared" si="145"/>
        <v>0</v>
      </c>
      <c r="O367" s="64">
        <f t="shared" si="156"/>
        <v>0</v>
      </c>
      <c r="P367" s="64">
        <f t="shared" si="156"/>
        <v>5396.5707771164025</v>
      </c>
      <c r="Q367" s="64">
        <f t="shared" si="156"/>
        <v>1687.6125</v>
      </c>
      <c r="R367" s="64">
        <f t="shared" si="156"/>
        <v>1207.8124695930737</v>
      </c>
      <c r="S367" s="64">
        <f t="shared" si="156"/>
        <v>892.12038287896848</v>
      </c>
      <c r="T367" s="206" t="str">
        <f t="shared" si="146"/>
        <v>-</v>
      </c>
      <c r="U367" s="29">
        <f t="shared" si="147"/>
        <v>0</v>
      </c>
      <c r="V367" s="29">
        <f t="shared" si="148"/>
        <v>0</v>
      </c>
      <c r="W367" s="29">
        <f t="shared" si="149"/>
        <v>0</v>
      </c>
      <c r="X367" s="29">
        <f t="shared" si="150"/>
        <v>0</v>
      </c>
      <c r="Y367" s="29">
        <f t="shared" si="151"/>
        <v>0</v>
      </c>
      <c r="Z367" s="194">
        <f t="shared" si="152"/>
        <v>0</v>
      </c>
    </row>
    <row r="368" spans="1:26" s="80" customFormat="1" x14ac:dyDescent="0.2">
      <c r="A368" s="82">
        <v>351</v>
      </c>
      <c r="B368" s="168" t="str">
        <f>'Revenue Data'!B359</f>
        <v>JMU</v>
      </c>
      <c r="C368" s="71">
        <f t="shared" ref="C368:G377" si="157">IFERROR(VLOOKUP($B368,FromChicagoFareList,C$8,FALSE),"-")</f>
        <v>0</v>
      </c>
      <c r="D368" s="71">
        <f t="shared" si="157"/>
        <v>0</v>
      </c>
      <c r="E368" s="71">
        <f t="shared" si="157"/>
        <v>0</v>
      </c>
      <c r="F368" s="71">
        <f t="shared" si="157"/>
        <v>0</v>
      </c>
      <c r="G368" s="71">
        <f t="shared" si="157"/>
        <v>1</v>
      </c>
      <c r="H368" s="205">
        <f>IFERROR(VLOOKUP(B368,'Forecast Cnx @ Dest. Airport'!$B$5:$R$175,17,FALSE),0)</f>
        <v>0</v>
      </c>
      <c r="I368" s="29">
        <f t="shared" si="140"/>
        <v>0</v>
      </c>
      <c r="J368" s="29">
        <f t="shared" si="141"/>
        <v>0</v>
      </c>
      <c r="K368" s="29">
        <f t="shared" si="142"/>
        <v>0</v>
      </c>
      <c r="L368" s="29">
        <f t="shared" si="143"/>
        <v>0</v>
      </c>
      <c r="M368" s="29">
        <f t="shared" si="144"/>
        <v>0</v>
      </c>
      <c r="N368" s="194">
        <f t="shared" si="145"/>
        <v>0</v>
      </c>
      <c r="O368" s="64">
        <f t="shared" ref="O368:S377" si="158">IFERROR(VLOOKUP($B368,FromChicagoFareList,O$8,FALSE),"-")</f>
        <v>4537.2526894742623</v>
      </c>
      <c r="P368" s="64">
        <f t="shared" si="158"/>
        <v>4749.2735304038351</v>
      </c>
      <c r="Q368" s="64">
        <f t="shared" si="158"/>
        <v>1810.9906091954022</v>
      </c>
      <c r="R368" s="64">
        <f t="shared" si="158"/>
        <v>1238.2726398519835</v>
      </c>
      <c r="S368" s="64">
        <f t="shared" si="158"/>
        <v>570.87178194523528</v>
      </c>
      <c r="T368" s="206" t="str">
        <f t="shared" si="146"/>
        <v>-</v>
      </c>
      <c r="U368" s="29">
        <f t="shared" si="147"/>
        <v>0</v>
      </c>
      <c r="V368" s="29">
        <f t="shared" si="148"/>
        <v>0</v>
      </c>
      <c r="W368" s="29">
        <f t="shared" si="149"/>
        <v>0</v>
      </c>
      <c r="X368" s="29">
        <f t="shared" si="150"/>
        <v>0</v>
      </c>
      <c r="Y368" s="29">
        <f t="shared" si="151"/>
        <v>0</v>
      </c>
      <c r="Z368" s="194">
        <f t="shared" si="152"/>
        <v>0</v>
      </c>
    </row>
    <row r="369" spans="1:26" s="80" customFormat="1" x14ac:dyDescent="0.2">
      <c r="A369" s="82">
        <v>352</v>
      </c>
      <c r="B369" s="168" t="str">
        <f>'Revenue Data'!B360</f>
        <v>JNB</v>
      </c>
      <c r="C369" s="71">
        <f t="shared" si="157"/>
        <v>8.6538461538461509E-2</v>
      </c>
      <c r="D369" s="71">
        <f t="shared" si="157"/>
        <v>0.14062499999999997</v>
      </c>
      <c r="E369" s="71">
        <f t="shared" si="157"/>
        <v>2.283653846153846E-2</v>
      </c>
      <c r="F369" s="71">
        <f t="shared" si="157"/>
        <v>0.17908653846153846</v>
      </c>
      <c r="G369" s="71">
        <f t="shared" si="157"/>
        <v>0.57091346153846156</v>
      </c>
      <c r="H369" s="205">
        <f>IFERROR(VLOOKUP(B369,'Forecast Cnx @ Dest. Airport'!$B$5:$R$175,17,FALSE),0)</f>
        <v>0</v>
      </c>
      <c r="I369" s="29">
        <f t="shared" si="140"/>
        <v>0</v>
      </c>
      <c r="J369" s="29">
        <f t="shared" si="141"/>
        <v>0</v>
      </c>
      <c r="K369" s="29">
        <f t="shared" si="142"/>
        <v>0</v>
      </c>
      <c r="L369" s="29">
        <f t="shared" si="143"/>
        <v>0</v>
      </c>
      <c r="M369" s="29">
        <f t="shared" si="144"/>
        <v>0</v>
      </c>
      <c r="N369" s="194">
        <f t="shared" si="145"/>
        <v>0</v>
      </c>
      <c r="O369" s="64">
        <f t="shared" si="158"/>
        <v>358.47394284382904</v>
      </c>
      <c r="P369" s="64">
        <f t="shared" si="158"/>
        <v>4514.2219457560286</v>
      </c>
      <c r="Q369" s="64">
        <f t="shared" si="158"/>
        <v>2439.5246527777772</v>
      </c>
      <c r="R369" s="64">
        <f t="shared" si="158"/>
        <v>1605.065454747273</v>
      </c>
      <c r="S369" s="64">
        <f t="shared" si="158"/>
        <v>592.31887624954004</v>
      </c>
      <c r="T369" s="206" t="str">
        <f t="shared" si="146"/>
        <v>-</v>
      </c>
      <c r="U369" s="29">
        <f t="shared" si="147"/>
        <v>0</v>
      </c>
      <c r="V369" s="29">
        <f t="shared" si="148"/>
        <v>0</v>
      </c>
      <c r="W369" s="29">
        <f t="shared" si="149"/>
        <v>0</v>
      </c>
      <c r="X369" s="29">
        <f t="shared" si="150"/>
        <v>0</v>
      </c>
      <c r="Y369" s="29">
        <f t="shared" si="151"/>
        <v>0</v>
      </c>
      <c r="Z369" s="194">
        <f t="shared" si="152"/>
        <v>0</v>
      </c>
    </row>
    <row r="370" spans="1:26" s="80" customFormat="1" x14ac:dyDescent="0.2">
      <c r="A370" s="168">
        <v>353</v>
      </c>
      <c r="B370" s="168" t="str">
        <f>'Revenue Data'!B361</f>
        <v>JOE</v>
      </c>
      <c r="C370" s="71">
        <f t="shared" si="157"/>
        <v>0</v>
      </c>
      <c r="D370" s="71">
        <f t="shared" si="157"/>
        <v>0</v>
      </c>
      <c r="E370" s="71">
        <f t="shared" si="157"/>
        <v>0</v>
      </c>
      <c r="F370" s="71">
        <f t="shared" si="157"/>
        <v>0</v>
      </c>
      <c r="G370" s="71">
        <f t="shared" si="157"/>
        <v>1</v>
      </c>
      <c r="H370" s="205">
        <f>IFERROR(VLOOKUP(B370,'Forecast Cnx @ Dest. Airport'!$B$5:$R$175,17,FALSE),0)</f>
        <v>0</v>
      </c>
      <c r="I370" s="29">
        <f t="shared" si="140"/>
        <v>0</v>
      </c>
      <c r="J370" s="29">
        <f t="shared" si="141"/>
        <v>0</v>
      </c>
      <c r="K370" s="29">
        <f t="shared" si="142"/>
        <v>0</v>
      </c>
      <c r="L370" s="29">
        <f t="shared" si="143"/>
        <v>0</v>
      </c>
      <c r="M370" s="29">
        <f t="shared" si="144"/>
        <v>0</v>
      </c>
      <c r="N370" s="194">
        <f t="shared" si="145"/>
        <v>0</v>
      </c>
      <c r="O370" s="64">
        <f t="shared" si="158"/>
        <v>226.8833810280866</v>
      </c>
      <c r="P370" s="64">
        <f t="shared" si="158"/>
        <v>2880.1862370370363</v>
      </c>
      <c r="Q370" s="64">
        <f t="shared" si="158"/>
        <v>1190.5862500000003</v>
      </c>
      <c r="R370" s="64">
        <f t="shared" si="158"/>
        <v>891.15219417475726</v>
      </c>
      <c r="S370" s="64">
        <f t="shared" si="158"/>
        <v>384.62351265084584</v>
      </c>
      <c r="T370" s="206" t="str">
        <f t="shared" si="146"/>
        <v>-</v>
      </c>
      <c r="U370" s="29">
        <f t="shared" si="147"/>
        <v>0</v>
      </c>
      <c r="V370" s="29">
        <f t="shared" si="148"/>
        <v>0</v>
      </c>
      <c r="W370" s="29">
        <f t="shared" si="149"/>
        <v>0</v>
      </c>
      <c r="X370" s="29">
        <f t="shared" si="150"/>
        <v>0</v>
      </c>
      <c r="Y370" s="29">
        <f t="shared" si="151"/>
        <v>0</v>
      </c>
      <c r="Z370" s="194">
        <f t="shared" si="152"/>
        <v>0</v>
      </c>
    </row>
    <row r="371" spans="1:26" s="80" customFormat="1" x14ac:dyDescent="0.2">
      <c r="A371" s="82">
        <v>354</v>
      </c>
      <c r="B371" s="168" t="str">
        <f>'Revenue Data'!B362</f>
        <v>JOG</v>
      </c>
      <c r="C371" s="71">
        <f t="shared" si="157"/>
        <v>0</v>
      </c>
      <c r="D371" s="71">
        <f t="shared" si="157"/>
        <v>0</v>
      </c>
      <c r="E371" s="71">
        <f t="shared" si="157"/>
        <v>0</v>
      </c>
      <c r="F371" s="71">
        <f t="shared" si="157"/>
        <v>1</v>
      </c>
      <c r="G371" s="71">
        <f t="shared" si="157"/>
        <v>0</v>
      </c>
      <c r="H371" s="205">
        <f>IFERROR(VLOOKUP(B371,'Forecast Cnx @ Dest. Airport'!$B$5:$R$175,17,FALSE),0)</f>
        <v>0</v>
      </c>
      <c r="I371" s="29">
        <f t="shared" si="140"/>
        <v>0</v>
      </c>
      <c r="J371" s="29">
        <f t="shared" si="141"/>
        <v>0</v>
      </c>
      <c r="K371" s="29">
        <f t="shared" si="142"/>
        <v>0</v>
      </c>
      <c r="L371" s="29">
        <f t="shared" si="143"/>
        <v>0</v>
      </c>
      <c r="M371" s="29">
        <f t="shared" si="144"/>
        <v>0</v>
      </c>
      <c r="N371" s="194">
        <f t="shared" si="145"/>
        <v>0</v>
      </c>
      <c r="O371" s="64">
        <f t="shared" si="158"/>
        <v>0</v>
      </c>
      <c r="P371" s="64">
        <f t="shared" si="158"/>
        <v>5086.9945946712014</v>
      </c>
      <c r="Q371" s="64">
        <f t="shared" si="158"/>
        <v>1687.6125</v>
      </c>
      <c r="R371" s="64">
        <f t="shared" si="158"/>
        <v>1207.8124695930737</v>
      </c>
      <c r="S371" s="64">
        <f t="shared" si="158"/>
        <v>846.26020501948074</v>
      </c>
      <c r="T371" s="206" t="str">
        <f t="shared" si="146"/>
        <v>-</v>
      </c>
      <c r="U371" s="29">
        <f t="shared" si="147"/>
        <v>0</v>
      </c>
      <c r="V371" s="29">
        <f t="shared" si="148"/>
        <v>0</v>
      </c>
      <c r="W371" s="29">
        <f t="shared" si="149"/>
        <v>0</v>
      </c>
      <c r="X371" s="29">
        <f t="shared" si="150"/>
        <v>0</v>
      </c>
      <c r="Y371" s="29">
        <f t="shared" si="151"/>
        <v>0</v>
      </c>
      <c r="Z371" s="194">
        <f t="shared" si="152"/>
        <v>0</v>
      </c>
    </row>
    <row r="372" spans="1:26" s="80" customFormat="1" x14ac:dyDescent="0.2">
      <c r="A372" s="82">
        <v>355</v>
      </c>
      <c r="B372" s="168" t="str">
        <f>'Revenue Data'!B363</f>
        <v>JOI</v>
      </c>
      <c r="C372" s="71">
        <f t="shared" si="157"/>
        <v>0</v>
      </c>
      <c r="D372" s="71">
        <f t="shared" si="157"/>
        <v>0</v>
      </c>
      <c r="E372" s="71">
        <f t="shared" si="157"/>
        <v>0</v>
      </c>
      <c r="F372" s="71">
        <f t="shared" si="157"/>
        <v>0</v>
      </c>
      <c r="G372" s="71">
        <f t="shared" si="157"/>
        <v>1</v>
      </c>
      <c r="H372" s="205">
        <f>IFERROR(VLOOKUP(B372,'Forecast Cnx @ Dest. Airport'!$B$5:$R$175,17,FALSE),0)</f>
        <v>0</v>
      </c>
      <c r="I372" s="29">
        <f t="shared" si="140"/>
        <v>0</v>
      </c>
      <c r="J372" s="29">
        <f t="shared" si="141"/>
        <v>0</v>
      </c>
      <c r="K372" s="29">
        <f t="shared" si="142"/>
        <v>0</v>
      </c>
      <c r="L372" s="29">
        <f t="shared" si="143"/>
        <v>0</v>
      </c>
      <c r="M372" s="29">
        <f t="shared" si="144"/>
        <v>0</v>
      </c>
      <c r="N372" s="194">
        <f t="shared" si="145"/>
        <v>0</v>
      </c>
      <c r="O372" s="64">
        <f t="shared" si="158"/>
        <v>4877.18300441886</v>
      </c>
      <c r="P372" s="64">
        <f t="shared" si="158"/>
        <v>3913.2942950383235</v>
      </c>
      <c r="Q372" s="64">
        <f t="shared" si="158"/>
        <v>2079.9913113553125</v>
      </c>
      <c r="R372" s="64">
        <f t="shared" si="158"/>
        <v>1727.1594836699639</v>
      </c>
      <c r="S372" s="64">
        <f t="shared" si="158"/>
        <v>751.5860935926662</v>
      </c>
      <c r="T372" s="206" t="str">
        <f t="shared" si="146"/>
        <v>-</v>
      </c>
      <c r="U372" s="29">
        <f t="shared" si="147"/>
        <v>0</v>
      </c>
      <c r="V372" s="29">
        <f t="shared" si="148"/>
        <v>0</v>
      </c>
      <c r="W372" s="29">
        <f t="shared" si="149"/>
        <v>0</v>
      </c>
      <c r="X372" s="29">
        <f t="shared" si="150"/>
        <v>0</v>
      </c>
      <c r="Y372" s="29">
        <f t="shared" si="151"/>
        <v>0</v>
      </c>
      <c r="Z372" s="194">
        <f t="shared" si="152"/>
        <v>0</v>
      </c>
    </row>
    <row r="373" spans="1:26" s="80" customFormat="1" x14ac:dyDescent="0.2">
      <c r="A373" s="82">
        <v>356</v>
      </c>
      <c r="B373" s="168" t="str">
        <f>'Revenue Data'!B364</f>
        <v>JRO</v>
      </c>
      <c r="C373" s="71">
        <f t="shared" si="157"/>
        <v>0</v>
      </c>
      <c r="D373" s="71">
        <f t="shared" si="157"/>
        <v>2.2988505747126436E-2</v>
      </c>
      <c r="E373" s="71">
        <f t="shared" si="157"/>
        <v>0</v>
      </c>
      <c r="F373" s="71">
        <f t="shared" si="157"/>
        <v>2.2988505747126436E-2</v>
      </c>
      <c r="G373" s="71">
        <f t="shared" si="157"/>
        <v>0.95402298850574707</v>
      </c>
      <c r="H373" s="205">
        <f>IFERROR(VLOOKUP(B373,'Forecast Cnx @ Dest. Airport'!$B$5:$R$175,17,FALSE),0)</f>
        <v>0</v>
      </c>
      <c r="I373" s="29">
        <f t="shared" si="140"/>
        <v>0</v>
      </c>
      <c r="J373" s="29">
        <f t="shared" si="141"/>
        <v>0</v>
      </c>
      <c r="K373" s="29">
        <f t="shared" si="142"/>
        <v>0</v>
      </c>
      <c r="L373" s="29">
        <f t="shared" si="143"/>
        <v>0</v>
      </c>
      <c r="M373" s="29">
        <f t="shared" si="144"/>
        <v>0</v>
      </c>
      <c r="N373" s="194">
        <f t="shared" si="145"/>
        <v>0</v>
      </c>
      <c r="O373" s="64">
        <f t="shared" si="158"/>
        <v>0</v>
      </c>
      <c r="P373" s="64">
        <f t="shared" si="158"/>
        <v>0</v>
      </c>
      <c r="Q373" s="64">
        <f t="shared" si="158"/>
        <v>0</v>
      </c>
      <c r="R373" s="64">
        <f t="shared" si="158"/>
        <v>2864.25</v>
      </c>
      <c r="S373" s="64">
        <f t="shared" si="158"/>
        <v>587.08544234246801</v>
      </c>
      <c r="T373" s="206" t="str">
        <f t="shared" si="146"/>
        <v>-</v>
      </c>
      <c r="U373" s="29">
        <f t="shared" si="147"/>
        <v>0</v>
      </c>
      <c r="V373" s="29">
        <f t="shared" si="148"/>
        <v>0</v>
      </c>
      <c r="W373" s="29">
        <f t="shared" si="149"/>
        <v>0</v>
      </c>
      <c r="X373" s="29">
        <f t="shared" si="150"/>
        <v>0</v>
      </c>
      <c r="Y373" s="29">
        <f t="shared" si="151"/>
        <v>0</v>
      </c>
      <c r="Z373" s="194">
        <f t="shared" si="152"/>
        <v>0</v>
      </c>
    </row>
    <row r="374" spans="1:26" s="80" customFormat="1" x14ac:dyDescent="0.2">
      <c r="A374" s="168">
        <v>357</v>
      </c>
      <c r="B374" s="168" t="str">
        <f>'Revenue Data'!B365</f>
        <v>JUB</v>
      </c>
      <c r="C374" s="71">
        <f t="shared" si="157"/>
        <v>0</v>
      </c>
      <c r="D374" s="71">
        <f t="shared" si="157"/>
        <v>0.33333333333333331</v>
      </c>
      <c r="E374" s="71">
        <f t="shared" si="157"/>
        <v>0</v>
      </c>
      <c r="F374" s="71">
        <f t="shared" si="157"/>
        <v>0</v>
      </c>
      <c r="G374" s="71">
        <f t="shared" si="157"/>
        <v>0.66666666666666663</v>
      </c>
      <c r="H374" s="205">
        <f>IFERROR(VLOOKUP(B374,'Forecast Cnx @ Dest. Airport'!$B$5:$R$175,17,FALSE),0)</f>
        <v>0</v>
      </c>
      <c r="I374" s="29">
        <f t="shared" si="140"/>
        <v>0</v>
      </c>
      <c r="J374" s="29">
        <f t="shared" si="141"/>
        <v>0</v>
      </c>
      <c r="K374" s="29">
        <f t="shared" si="142"/>
        <v>0</v>
      </c>
      <c r="L374" s="29">
        <f t="shared" si="143"/>
        <v>0</v>
      </c>
      <c r="M374" s="29">
        <f t="shared" si="144"/>
        <v>0</v>
      </c>
      <c r="N374" s="194">
        <f t="shared" si="145"/>
        <v>0</v>
      </c>
      <c r="O374" s="64">
        <f t="shared" si="158"/>
        <v>0</v>
      </c>
      <c r="P374" s="64">
        <f t="shared" si="158"/>
        <v>0</v>
      </c>
      <c r="Q374" s="64">
        <f t="shared" si="158"/>
        <v>0</v>
      </c>
      <c r="R374" s="64">
        <f t="shared" si="158"/>
        <v>0</v>
      </c>
      <c r="S374" s="64">
        <f t="shared" si="158"/>
        <v>0</v>
      </c>
      <c r="T374" s="206" t="str">
        <f t="shared" si="146"/>
        <v>-</v>
      </c>
      <c r="U374" s="29">
        <f t="shared" si="147"/>
        <v>0</v>
      </c>
      <c r="V374" s="29">
        <f t="shared" si="148"/>
        <v>0</v>
      </c>
      <c r="W374" s="29">
        <f t="shared" si="149"/>
        <v>0</v>
      </c>
      <c r="X374" s="29">
        <f t="shared" si="150"/>
        <v>0</v>
      </c>
      <c r="Y374" s="29">
        <f t="shared" si="151"/>
        <v>0</v>
      </c>
      <c r="Z374" s="194">
        <f t="shared" si="152"/>
        <v>0</v>
      </c>
    </row>
    <row r="375" spans="1:26" s="80" customFormat="1" x14ac:dyDescent="0.2">
      <c r="A375" s="82">
        <v>358</v>
      </c>
      <c r="B375" s="168" t="str">
        <f>'Revenue Data'!B366</f>
        <v>KBL</v>
      </c>
      <c r="C375" s="71">
        <f t="shared" si="157"/>
        <v>5.5555555555555552E-2</v>
      </c>
      <c r="D375" s="71">
        <f t="shared" si="157"/>
        <v>0</v>
      </c>
      <c r="E375" s="71">
        <f t="shared" si="157"/>
        <v>0</v>
      </c>
      <c r="F375" s="71">
        <f t="shared" si="157"/>
        <v>0.1111111111111111</v>
      </c>
      <c r="G375" s="71">
        <f t="shared" si="157"/>
        <v>0.83333333333333337</v>
      </c>
      <c r="H375" s="205">
        <f>IFERROR(VLOOKUP(B375,'Forecast Cnx @ Dest. Airport'!$B$5:$R$175,17,FALSE),0)</f>
        <v>0</v>
      </c>
      <c r="I375" s="29">
        <f t="shared" si="140"/>
        <v>0</v>
      </c>
      <c r="J375" s="29">
        <f t="shared" si="141"/>
        <v>0</v>
      </c>
      <c r="K375" s="29">
        <f t="shared" si="142"/>
        <v>0</v>
      </c>
      <c r="L375" s="29">
        <f t="shared" si="143"/>
        <v>0</v>
      </c>
      <c r="M375" s="29">
        <f t="shared" si="144"/>
        <v>0</v>
      </c>
      <c r="N375" s="194">
        <f t="shared" si="145"/>
        <v>0</v>
      </c>
      <c r="O375" s="64">
        <f t="shared" si="158"/>
        <v>0</v>
      </c>
      <c r="P375" s="64">
        <f t="shared" si="158"/>
        <v>0</v>
      </c>
      <c r="Q375" s="64">
        <f t="shared" si="158"/>
        <v>0</v>
      </c>
      <c r="R375" s="64">
        <f t="shared" si="158"/>
        <v>0</v>
      </c>
      <c r="S375" s="64">
        <f t="shared" si="158"/>
        <v>616.0533333333334</v>
      </c>
      <c r="T375" s="206" t="str">
        <f t="shared" si="146"/>
        <v>-</v>
      </c>
      <c r="U375" s="29">
        <f t="shared" si="147"/>
        <v>0</v>
      </c>
      <c r="V375" s="29">
        <f t="shared" si="148"/>
        <v>0</v>
      </c>
      <c r="W375" s="29">
        <f t="shared" si="149"/>
        <v>0</v>
      </c>
      <c r="X375" s="29">
        <f t="shared" si="150"/>
        <v>0</v>
      </c>
      <c r="Y375" s="29">
        <f t="shared" si="151"/>
        <v>0</v>
      </c>
      <c r="Z375" s="194">
        <f t="shared" si="152"/>
        <v>0</v>
      </c>
    </row>
    <row r="376" spans="1:26" s="80" customFormat="1" x14ac:dyDescent="0.2">
      <c r="A376" s="82">
        <v>359</v>
      </c>
      <c r="B376" s="168" t="str">
        <f>'Revenue Data'!B367</f>
        <v>KCH</v>
      </c>
      <c r="C376" s="71">
        <f t="shared" si="157"/>
        <v>0</v>
      </c>
      <c r="D376" s="71">
        <f t="shared" si="157"/>
        <v>0</v>
      </c>
      <c r="E376" s="71">
        <f t="shared" si="157"/>
        <v>0</v>
      </c>
      <c r="F376" s="71">
        <f t="shared" si="157"/>
        <v>0</v>
      </c>
      <c r="G376" s="71">
        <f t="shared" si="157"/>
        <v>1</v>
      </c>
      <c r="H376" s="205">
        <f>IFERROR(VLOOKUP(B376,'Forecast Cnx @ Dest. Airport'!$B$5:$R$175,17,FALSE),0)</f>
        <v>0</v>
      </c>
      <c r="I376" s="29">
        <f t="shared" si="140"/>
        <v>0</v>
      </c>
      <c r="J376" s="29">
        <f t="shared" si="141"/>
        <v>0</v>
      </c>
      <c r="K376" s="29">
        <f t="shared" si="142"/>
        <v>0</v>
      </c>
      <c r="L376" s="29">
        <f t="shared" si="143"/>
        <v>0</v>
      </c>
      <c r="M376" s="29">
        <f t="shared" si="144"/>
        <v>0</v>
      </c>
      <c r="N376" s="194">
        <f t="shared" si="145"/>
        <v>0</v>
      </c>
      <c r="O376" s="64">
        <f t="shared" si="158"/>
        <v>0</v>
      </c>
      <c r="P376" s="64">
        <f t="shared" si="158"/>
        <v>4527.8976373626365</v>
      </c>
      <c r="Q376" s="64">
        <f t="shared" si="158"/>
        <v>0</v>
      </c>
      <c r="R376" s="64">
        <f t="shared" si="158"/>
        <v>2698.752857142857</v>
      </c>
      <c r="S376" s="64">
        <f t="shared" si="158"/>
        <v>766.76135647169303</v>
      </c>
      <c r="T376" s="206" t="str">
        <f t="shared" si="146"/>
        <v>-</v>
      </c>
      <c r="U376" s="29">
        <f t="shared" si="147"/>
        <v>0</v>
      </c>
      <c r="V376" s="29">
        <f t="shared" si="148"/>
        <v>0</v>
      </c>
      <c r="W376" s="29">
        <f t="shared" si="149"/>
        <v>0</v>
      </c>
      <c r="X376" s="29">
        <f t="shared" si="150"/>
        <v>0</v>
      </c>
      <c r="Y376" s="29">
        <f t="shared" si="151"/>
        <v>0</v>
      </c>
      <c r="Z376" s="194">
        <f t="shared" si="152"/>
        <v>0</v>
      </c>
    </row>
    <row r="377" spans="1:26" s="80" customFormat="1" x14ac:dyDescent="0.2">
      <c r="A377" s="82">
        <v>360</v>
      </c>
      <c r="B377" s="168" t="str">
        <f>'Revenue Data'!B368</f>
        <v>KCZ</v>
      </c>
      <c r="C377" s="71">
        <f t="shared" si="157"/>
        <v>0</v>
      </c>
      <c r="D377" s="71">
        <f t="shared" si="157"/>
        <v>0</v>
      </c>
      <c r="E377" s="71">
        <f t="shared" si="157"/>
        <v>5.8823529411764726E-2</v>
      </c>
      <c r="F377" s="71">
        <f t="shared" si="157"/>
        <v>0.29411764705882359</v>
      </c>
      <c r="G377" s="71">
        <f t="shared" si="157"/>
        <v>0.6470588235294118</v>
      </c>
      <c r="H377" s="205">
        <f>IFERROR(VLOOKUP(B377,'Forecast Cnx @ Dest. Airport'!$B$5:$R$175,17,FALSE),0)</f>
        <v>0</v>
      </c>
      <c r="I377" s="29">
        <f t="shared" si="140"/>
        <v>0</v>
      </c>
      <c r="J377" s="29">
        <f t="shared" si="141"/>
        <v>0</v>
      </c>
      <c r="K377" s="29">
        <f t="shared" si="142"/>
        <v>0</v>
      </c>
      <c r="L377" s="29">
        <f t="shared" si="143"/>
        <v>0</v>
      </c>
      <c r="M377" s="29">
        <f t="shared" si="144"/>
        <v>0</v>
      </c>
      <c r="N377" s="194">
        <f t="shared" si="145"/>
        <v>0</v>
      </c>
      <c r="O377" s="64">
        <f t="shared" si="158"/>
        <v>3560.4312660888791</v>
      </c>
      <c r="P377" s="64">
        <f t="shared" si="158"/>
        <v>3852.7209841222088</v>
      </c>
      <c r="Q377" s="64">
        <f t="shared" si="158"/>
        <v>1909.3942506887054</v>
      </c>
      <c r="R377" s="64">
        <f t="shared" si="158"/>
        <v>1062.5755352528843</v>
      </c>
      <c r="S377" s="64">
        <f t="shared" si="158"/>
        <v>814.97193872947037</v>
      </c>
      <c r="T377" s="206" t="str">
        <f t="shared" si="146"/>
        <v>-</v>
      </c>
      <c r="U377" s="29">
        <f t="shared" si="147"/>
        <v>0</v>
      </c>
      <c r="V377" s="29">
        <f t="shared" si="148"/>
        <v>0</v>
      </c>
      <c r="W377" s="29">
        <f t="shared" si="149"/>
        <v>0</v>
      </c>
      <c r="X377" s="29">
        <f t="shared" si="150"/>
        <v>0</v>
      </c>
      <c r="Y377" s="29">
        <f t="shared" si="151"/>
        <v>0</v>
      </c>
      <c r="Z377" s="194">
        <f t="shared" si="152"/>
        <v>0</v>
      </c>
    </row>
    <row r="378" spans="1:26" s="80" customFormat="1" x14ac:dyDescent="0.2">
      <c r="A378" s="168">
        <v>361</v>
      </c>
      <c r="B378" s="168" t="str">
        <f>'Revenue Data'!B369</f>
        <v>KEM</v>
      </c>
      <c r="C378" s="71">
        <f t="shared" ref="C378:G387" si="159">IFERROR(VLOOKUP($B378,FromChicagoFareList,C$8,FALSE),"-")</f>
        <v>0</v>
      </c>
      <c r="D378" s="71">
        <f t="shared" si="159"/>
        <v>0</v>
      </c>
      <c r="E378" s="71">
        <f t="shared" si="159"/>
        <v>0</v>
      </c>
      <c r="F378" s="71">
        <f t="shared" si="159"/>
        <v>0</v>
      </c>
      <c r="G378" s="71">
        <f t="shared" si="159"/>
        <v>1</v>
      </c>
      <c r="H378" s="205">
        <f>IFERROR(VLOOKUP(B378,'Forecast Cnx @ Dest. Airport'!$B$5:$R$175,17,FALSE),0)</f>
        <v>0</v>
      </c>
      <c r="I378" s="29">
        <f t="shared" si="140"/>
        <v>0</v>
      </c>
      <c r="J378" s="29">
        <f t="shared" si="141"/>
        <v>0</v>
      </c>
      <c r="K378" s="29">
        <f t="shared" si="142"/>
        <v>0</v>
      </c>
      <c r="L378" s="29">
        <f t="shared" si="143"/>
        <v>0</v>
      </c>
      <c r="M378" s="29">
        <f t="shared" si="144"/>
        <v>0</v>
      </c>
      <c r="N378" s="194">
        <f t="shared" si="145"/>
        <v>0</v>
      </c>
      <c r="O378" s="64">
        <f t="shared" ref="O378:S387" si="160">IFERROR(VLOOKUP($B378,FromChicagoFareList,O$8,FALSE),"-")</f>
        <v>226.8833810280866</v>
      </c>
      <c r="P378" s="64">
        <f t="shared" si="160"/>
        <v>2880.1862370370363</v>
      </c>
      <c r="Q378" s="64">
        <f t="shared" si="160"/>
        <v>1190.5862500000003</v>
      </c>
      <c r="R378" s="64">
        <f t="shared" si="160"/>
        <v>891.15219417475726</v>
      </c>
      <c r="S378" s="64">
        <f t="shared" si="160"/>
        <v>384.62351265084584</v>
      </c>
      <c r="T378" s="206" t="str">
        <f t="shared" si="146"/>
        <v>-</v>
      </c>
      <c r="U378" s="29">
        <f t="shared" si="147"/>
        <v>0</v>
      </c>
      <c r="V378" s="29">
        <f t="shared" si="148"/>
        <v>0</v>
      </c>
      <c r="W378" s="29">
        <f t="shared" si="149"/>
        <v>0</v>
      </c>
      <c r="X378" s="29">
        <f t="shared" si="150"/>
        <v>0</v>
      </c>
      <c r="Y378" s="29">
        <f t="shared" si="151"/>
        <v>0</v>
      </c>
      <c r="Z378" s="194">
        <f t="shared" si="152"/>
        <v>0</v>
      </c>
    </row>
    <row r="379" spans="1:26" s="80" customFormat="1" x14ac:dyDescent="0.2">
      <c r="A379" s="82">
        <v>362</v>
      </c>
      <c r="B379" s="168" t="str">
        <f>'Revenue Data'!B370</f>
        <v>KGD</v>
      </c>
      <c r="C379" s="71">
        <f t="shared" si="159"/>
        <v>0</v>
      </c>
      <c r="D379" s="71">
        <f t="shared" si="159"/>
        <v>0</v>
      </c>
      <c r="E379" s="71">
        <f t="shared" si="159"/>
        <v>0</v>
      </c>
      <c r="F379" s="71">
        <f t="shared" si="159"/>
        <v>0</v>
      </c>
      <c r="G379" s="71">
        <f t="shared" si="159"/>
        <v>1</v>
      </c>
      <c r="H379" s="205">
        <f>IFERROR(VLOOKUP(B379,'Forecast Cnx @ Dest. Airport'!$B$5:$R$175,17,FALSE),0)</f>
        <v>0</v>
      </c>
      <c r="I379" s="29">
        <f t="shared" si="140"/>
        <v>0</v>
      </c>
      <c r="J379" s="29">
        <f t="shared" si="141"/>
        <v>0</v>
      </c>
      <c r="K379" s="29">
        <f t="shared" si="142"/>
        <v>0</v>
      </c>
      <c r="L379" s="29">
        <f t="shared" si="143"/>
        <v>0</v>
      </c>
      <c r="M379" s="29">
        <f t="shared" si="144"/>
        <v>0</v>
      </c>
      <c r="N379" s="194">
        <f t="shared" si="145"/>
        <v>0</v>
      </c>
      <c r="O379" s="64">
        <f t="shared" si="160"/>
        <v>346.03653675213673</v>
      </c>
      <c r="P379" s="64">
        <f t="shared" si="160"/>
        <v>3438.0991671672305</v>
      </c>
      <c r="Q379" s="64">
        <f t="shared" si="160"/>
        <v>754.47337500000003</v>
      </c>
      <c r="R379" s="64">
        <f t="shared" si="160"/>
        <v>1146.4805676108369</v>
      </c>
      <c r="S379" s="64">
        <f t="shared" si="160"/>
        <v>369.44526804165429</v>
      </c>
      <c r="T379" s="206" t="str">
        <f t="shared" si="146"/>
        <v>-</v>
      </c>
      <c r="U379" s="29">
        <f t="shared" si="147"/>
        <v>0</v>
      </c>
      <c r="V379" s="29">
        <f t="shared" si="148"/>
        <v>0</v>
      </c>
      <c r="W379" s="29">
        <f t="shared" si="149"/>
        <v>0</v>
      </c>
      <c r="X379" s="29">
        <f t="shared" si="150"/>
        <v>0</v>
      </c>
      <c r="Y379" s="29">
        <f t="shared" si="151"/>
        <v>0</v>
      </c>
      <c r="Z379" s="194">
        <f t="shared" si="152"/>
        <v>0</v>
      </c>
    </row>
    <row r="380" spans="1:26" s="80" customFormat="1" x14ac:dyDescent="0.2">
      <c r="A380" s="82">
        <v>363</v>
      </c>
      <c r="B380" s="168" t="str">
        <f>'Revenue Data'!B371</f>
        <v>KGL</v>
      </c>
      <c r="C380" s="71">
        <f t="shared" si="159"/>
        <v>1.8867924528301886E-2</v>
      </c>
      <c r="D380" s="71">
        <f t="shared" si="159"/>
        <v>9.4339622641509441E-2</v>
      </c>
      <c r="E380" s="71">
        <f t="shared" si="159"/>
        <v>1.8867924528301886E-2</v>
      </c>
      <c r="F380" s="71">
        <f t="shared" si="159"/>
        <v>7.5471698113207544E-2</v>
      </c>
      <c r="G380" s="71">
        <f t="shared" si="159"/>
        <v>0.79245283018867918</v>
      </c>
      <c r="H380" s="205">
        <f>IFERROR(VLOOKUP(B380,'Forecast Cnx @ Dest. Airport'!$B$5:$R$175,17,FALSE),0)</f>
        <v>0</v>
      </c>
      <c r="I380" s="29">
        <f t="shared" si="140"/>
        <v>0</v>
      </c>
      <c r="J380" s="29">
        <f t="shared" si="141"/>
        <v>0</v>
      </c>
      <c r="K380" s="29">
        <f t="shared" si="142"/>
        <v>0</v>
      </c>
      <c r="L380" s="29">
        <f t="shared" si="143"/>
        <v>0</v>
      </c>
      <c r="M380" s="29">
        <f t="shared" si="144"/>
        <v>0</v>
      </c>
      <c r="N380" s="194">
        <f t="shared" si="145"/>
        <v>0</v>
      </c>
      <c r="O380" s="64">
        <f t="shared" si="160"/>
        <v>0</v>
      </c>
      <c r="P380" s="64">
        <f t="shared" si="160"/>
        <v>4102.3333333333303</v>
      </c>
      <c r="Q380" s="64">
        <f t="shared" si="160"/>
        <v>0</v>
      </c>
      <c r="R380" s="64">
        <f t="shared" si="160"/>
        <v>858.49666666666701</v>
      </c>
      <c r="S380" s="64">
        <f t="shared" si="160"/>
        <v>508.71100057670145</v>
      </c>
      <c r="T380" s="206" t="str">
        <f t="shared" si="146"/>
        <v>-</v>
      </c>
      <c r="U380" s="29">
        <f t="shared" si="147"/>
        <v>0</v>
      </c>
      <c r="V380" s="29">
        <f t="shared" si="148"/>
        <v>0</v>
      </c>
      <c r="W380" s="29">
        <f t="shared" si="149"/>
        <v>0</v>
      </c>
      <c r="X380" s="29">
        <f t="shared" si="150"/>
        <v>0</v>
      </c>
      <c r="Y380" s="29">
        <f t="shared" si="151"/>
        <v>0</v>
      </c>
      <c r="Z380" s="194">
        <f t="shared" si="152"/>
        <v>0</v>
      </c>
    </row>
    <row r="381" spans="1:26" s="80" customFormat="1" x14ac:dyDescent="0.2">
      <c r="A381" s="82">
        <v>364</v>
      </c>
      <c r="B381" s="168" t="str">
        <f>'Revenue Data'!B372</f>
        <v>KGS</v>
      </c>
      <c r="C381" s="71">
        <f t="shared" si="159"/>
        <v>0</v>
      </c>
      <c r="D381" s="71">
        <f t="shared" si="159"/>
        <v>0</v>
      </c>
      <c r="E381" s="71">
        <f t="shared" si="159"/>
        <v>0</v>
      </c>
      <c r="F381" s="71">
        <f t="shared" si="159"/>
        <v>0</v>
      </c>
      <c r="G381" s="71">
        <f t="shared" si="159"/>
        <v>1</v>
      </c>
      <c r="H381" s="205">
        <f>IFERROR(VLOOKUP(B381,'Forecast Cnx @ Dest. Airport'!$B$5:$R$175,17,FALSE),0)</f>
        <v>0</v>
      </c>
      <c r="I381" s="29">
        <f t="shared" si="140"/>
        <v>0</v>
      </c>
      <c r="J381" s="29">
        <f t="shared" si="141"/>
        <v>0</v>
      </c>
      <c r="K381" s="29">
        <f t="shared" si="142"/>
        <v>0</v>
      </c>
      <c r="L381" s="29">
        <f t="shared" si="143"/>
        <v>0</v>
      </c>
      <c r="M381" s="29">
        <f t="shared" si="144"/>
        <v>0</v>
      </c>
      <c r="N381" s="194">
        <f t="shared" si="145"/>
        <v>0</v>
      </c>
      <c r="O381" s="64">
        <f t="shared" si="160"/>
        <v>752.19672135146163</v>
      </c>
      <c r="P381" s="64">
        <f t="shared" si="160"/>
        <v>2289.0152192982468</v>
      </c>
      <c r="Q381" s="64">
        <f t="shared" si="160"/>
        <v>0</v>
      </c>
      <c r="R381" s="64">
        <f t="shared" si="160"/>
        <v>808.06788918071823</v>
      </c>
      <c r="S381" s="64">
        <f t="shared" si="160"/>
        <v>262.76532046928259</v>
      </c>
      <c r="T381" s="206" t="str">
        <f t="shared" si="146"/>
        <v>-</v>
      </c>
      <c r="U381" s="29">
        <f t="shared" si="147"/>
        <v>0</v>
      </c>
      <c r="V381" s="29">
        <f t="shared" si="148"/>
        <v>0</v>
      </c>
      <c r="W381" s="29">
        <f t="shared" si="149"/>
        <v>0</v>
      </c>
      <c r="X381" s="29">
        <f t="shared" si="150"/>
        <v>0</v>
      </c>
      <c r="Y381" s="29">
        <f t="shared" si="151"/>
        <v>0</v>
      </c>
      <c r="Z381" s="194">
        <f t="shared" si="152"/>
        <v>0</v>
      </c>
    </row>
    <row r="382" spans="1:26" s="80" customFormat="1" x14ac:dyDescent="0.2">
      <c r="A382" s="168">
        <v>365</v>
      </c>
      <c r="B382" s="168" t="str">
        <f>'Revenue Data'!B373</f>
        <v>KHH</v>
      </c>
      <c r="C382" s="71">
        <f t="shared" si="159"/>
        <v>0</v>
      </c>
      <c r="D382" s="71">
        <f t="shared" si="159"/>
        <v>5.3097345132743369E-2</v>
      </c>
      <c r="E382" s="71">
        <f t="shared" si="159"/>
        <v>1.3274336283185842E-2</v>
      </c>
      <c r="F382" s="71">
        <f t="shared" si="159"/>
        <v>0.14601769911504425</v>
      </c>
      <c r="G382" s="71">
        <f t="shared" si="159"/>
        <v>0.78761061946902655</v>
      </c>
      <c r="H382" s="205">
        <f>IFERROR(VLOOKUP(B382,'Forecast Cnx @ Dest. Airport'!$B$5:$R$175,17,FALSE),0)</f>
        <v>0</v>
      </c>
      <c r="I382" s="29">
        <f t="shared" si="140"/>
        <v>0</v>
      </c>
      <c r="J382" s="29">
        <f t="shared" si="141"/>
        <v>0</v>
      </c>
      <c r="K382" s="29">
        <f t="shared" si="142"/>
        <v>0</v>
      </c>
      <c r="L382" s="29">
        <f t="shared" si="143"/>
        <v>0</v>
      </c>
      <c r="M382" s="29">
        <f t="shared" si="144"/>
        <v>0</v>
      </c>
      <c r="N382" s="194">
        <f t="shared" si="145"/>
        <v>0</v>
      </c>
      <c r="O382" s="64">
        <f t="shared" si="160"/>
        <v>2467.4415972222232</v>
      </c>
      <c r="P382" s="64">
        <f t="shared" si="160"/>
        <v>4634.5</v>
      </c>
      <c r="Q382" s="64">
        <f t="shared" si="160"/>
        <v>0</v>
      </c>
      <c r="R382" s="64">
        <f t="shared" si="160"/>
        <v>1043.6539682539683</v>
      </c>
      <c r="S382" s="64">
        <f t="shared" si="160"/>
        <v>508.40563690780368</v>
      </c>
      <c r="T382" s="206" t="str">
        <f t="shared" si="146"/>
        <v>-</v>
      </c>
      <c r="U382" s="29">
        <f t="shared" si="147"/>
        <v>0</v>
      </c>
      <c r="V382" s="29">
        <f t="shared" si="148"/>
        <v>0</v>
      </c>
      <c r="W382" s="29">
        <f t="shared" si="149"/>
        <v>0</v>
      </c>
      <c r="X382" s="29">
        <f t="shared" si="150"/>
        <v>0</v>
      </c>
      <c r="Y382" s="29">
        <f t="shared" si="151"/>
        <v>0</v>
      </c>
      <c r="Z382" s="194">
        <f t="shared" si="152"/>
        <v>0</v>
      </c>
    </row>
    <row r="383" spans="1:26" s="80" customFormat="1" x14ac:dyDescent="0.2">
      <c r="A383" s="82">
        <v>366</v>
      </c>
      <c r="B383" s="168" t="str">
        <f>'Revenue Data'!B374</f>
        <v>KHI</v>
      </c>
      <c r="C383" s="71">
        <f t="shared" si="159"/>
        <v>7.794232268121588E-4</v>
      </c>
      <c r="D383" s="71">
        <f t="shared" si="159"/>
        <v>2.260327357755261E-2</v>
      </c>
      <c r="E383" s="71">
        <f t="shared" si="159"/>
        <v>4.6765393608729534E-3</v>
      </c>
      <c r="F383" s="71">
        <f t="shared" si="159"/>
        <v>1.5588464536243176E-2</v>
      </c>
      <c r="G383" s="71">
        <f t="shared" si="159"/>
        <v>0.95635229929851906</v>
      </c>
      <c r="H383" s="205">
        <f>IFERROR(VLOOKUP(B383,'Forecast Cnx @ Dest. Airport'!$B$5:$R$175,17,FALSE),0)</f>
        <v>0</v>
      </c>
      <c r="I383" s="29">
        <f t="shared" si="140"/>
        <v>0</v>
      </c>
      <c r="J383" s="29">
        <f t="shared" si="141"/>
        <v>0</v>
      </c>
      <c r="K383" s="29">
        <f t="shared" si="142"/>
        <v>0</v>
      </c>
      <c r="L383" s="29">
        <f t="shared" si="143"/>
        <v>0</v>
      </c>
      <c r="M383" s="29">
        <f t="shared" si="144"/>
        <v>0</v>
      </c>
      <c r="N383" s="194">
        <f t="shared" si="145"/>
        <v>0</v>
      </c>
      <c r="O383" s="64">
        <f t="shared" si="160"/>
        <v>0</v>
      </c>
      <c r="P383" s="64">
        <f t="shared" si="160"/>
        <v>1814.2603863636364</v>
      </c>
      <c r="Q383" s="64">
        <f t="shared" si="160"/>
        <v>1024.77</v>
      </c>
      <c r="R383" s="64">
        <f t="shared" si="160"/>
        <v>947.61977777777815</v>
      </c>
      <c r="S383" s="64">
        <f t="shared" si="160"/>
        <v>635.38719622328665</v>
      </c>
      <c r="T383" s="206" t="str">
        <f t="shared" si="146"/>
        <v>-</v>
      </c>
      <c r="U383" s="29">
        <f t="shared" si="147"/>
        <v>0</v>
      </c>
      <c r="V383" s="29">
        <f t="shared" si="148"/>
        <v>0</v>
      </c>
      <c r="W383" s="29">
        <f t="shared" si="149"/>
        <v>0</v>
      </c>
      <c r="X383" s="29">
        <f t="shared" si="150"/>
        <v>0</v>
      </c>
      <c r="Y383" s="29">
        <f t="shared" si="151"/>
        <v>0</v>
      </c>
      <c r="Z383" s="194">
        <f t="shared" si="152"/>
        <v>0</v>
      </c>
    </row>
    <row r="384" spans="1:26" s="80" customFormat="1" x14ac:dyDescent="0.2">
      <c r="A384" s="82">
        <v>367</v>
      </c>
      <c r="B384" s="168" t="str">
        <f>'Revenue Data'!B375</f>
        <v>KHN</v>
      </c>
      <c r="C384" s="71">
        <f t="shared" si="159"/>
        <v>0</v>
      </c>
      <c r="D384" s="71">
        <f t="shared" si="159"/>
        <v>0</v>
      </c>
      <c r="E384" s="71">
        <f t="shared" si="159"/>
        <v>0</v>
      </c>
      <c r="F384" s="71">
        <f t="shared" si="159"/>
        <v>0.33333333333333337</v>
      </c>
      <c r="G384" s="71">
        <f t="shared" si="159"/>
        <v>0.66666666666666674</v>
      </c>
      <c r="H384" s="205">
        <f>IFERROR(VLOOKUP(B384,'Forecast Cnx @ Dest. Airport'!$B$5:$R$175,17,FALSE),0)</f>
        <v>0</v>
      </c>
      <c r="I384" s="29">
        <f t="shared" si="140"/>
        <v>0</v>
      </c>
      <c r="J384" s="29">
        <f t="shared" si="141"/>
        <v>0</v>
      </c>
      <c r="K384" s="29">
        <f t="shared" si="142"/>
        <v>0</v>
      </c>
      <c r="L384" s="29">
        <f t="shared" si="143"/>
        <v>0</v>
      </c>
      <c r="M384" s="29">
        <f t="shared" si="144"/>
        <v>0</v>
      </c>
      <c r="N384" s="194">
        <f t="shared" si="145"/>
        <v>0</v>
      </c>
      <c r="O384" s="64">
        <f t="shared" si="160"/>
        <v>4537.2526894742623</v>
      </c>
      <c r="P384" s="64">
        <f t="shared" si="160"/>
        <v>4749.2735304038351</v>
      </c>
      <c r="Q384" s="64">
        <f t="shared" si="160"/>
        <v>1810.9906091954022</v>
      </c>
      <c r="R384" s="64">
        <f t="shared" si="160"/>
        <v>1238.2726398519835</v>
      </c>
      <c r="S384" s="64">
        <f t="shared" si="160"/>
        <v>570.87178194523528</v>
      </c>
      <c r="T384" s="206" t="str">
        <f t="shared" si="146"/>
        <v>-</v>
      </c>
      <c r="U384" s="29">
        <f t="shared" si="147"/>
        <v>0</v>
      </c>
      <c r="V384" s="29">
        <f t="shared" si="148"/>
        <v>0</v>
      </c>
      <c r="W384" s="29">
        <f t="shared" si="149"/>
        <v>0</v>
      </c>
      <c r="X384" s="29">
        <f t="shared" si="150"/>
        <v>0</v>
      </c>
      <c r="Y384" s="29">
        <f t="shared" si="151"/>
        <v>0</v>
      </c>
      <c r="Z384" s="194">
        <f t="shared" si="152"/>
        <v>0</v>
      </c>
    </row>
    <row r="385" spans="1:26" s="80" customFormat="1" x14ac:dyDescent="0.2">
      <c r="A385" s="82">
        <v>368</v>
      </c>
      <c r="B385" s="168" t="str">
        <f>'Revenue Data'!B376</f>
        <v>KHV</v>
      </c>
      <c r="C385" s="71">
        <f t="shared" si="159"/>
        <v>0</v>
      </c>
      <c r="D385" s="71">
        <f t="shared" si="159"/>
        <v>0</v>
      </c>
      <c r="E385" s="71">
        <f t="shared" si="159"/>
        <v>0</v>
      </c>
      <c r="F385" s="71">
        <f t="shared" si="159"/>
        <v>0.66666666666666663</v>
      </c>
      <c r="G385" s="71">
        <f t="shared" si="159"/>
        <v>0.33333333333333331</v>
      </c>
      <c r="H385" s="205">
        <f>IFERROR(VLOOKUP(B385,'Forecast Cnx @ Dest. Airport'!$B$5:$R$175,17,FALSE),0)</f>
        <v>0</v>
      </c>
      <c r="I385" s="29">
        <f t="shared" si="140"/>
        <v>0</v>
      </c>
      <c r="J385" s="29">
        <f t="shared" si="141"/>
        <v>0</v>
      </c>
      <c r="K385" s="29">
        <f t="shared" si="142"/>
        <v>0</v>
      </c>
      <c r="L385" s="29">
        <f t="shared" si="143"/>
        <v>0</v>
      </c>
      <c r="M385" s="29">
        <f t="shared" si="144"/>
        <v>0</v>
      </c>
      <c r="N385" s="194">
        <f t="shared" si="145"/>
        <v>0</v>
      </c>
      <c r="O385" s="64">
        <f t="shared" si="160"/>
        <v>346.03653675213673</v>
      </c>
      <c r="P385" s="64">
        <f t="shared" si="160"/>
        <v>3438.0991671672305</v>
      </c>
      <c r="Q385" s="64">
        <f t="shared" si="160"/>
        <v>754.47337500000003</v>
      </c>
      <c r="R385" s="64">
        <f t="shared" si="160"/>
        <v>1146.4805676108369</v>
      </c>
      <c r="S385" s="64">
        <f t="shared" si="160"/>
        <v>369.44526804165429</v>
      </c>
      <c r="T385" s="206" t="str">
        <f t="shared" si="146"/>
        <v>-</v>
      </c>
      <c r="U385" s="29">
        <f t="shared" si="147"/>
        <v>0</v>
      </c>
      <c r="V385" s="29">
        <f t="shared" si="148"/>
        <v>0</v>
      </c>
      <c r="W385" s="29">
        <f t="shared" si="149"/>
        <v>0</v>
      </c>
      <c r="X385" s="29">
        <f t="shared" si="150"/>
        <v>0</v>
      </c>
      <c r="Y385" s="29">
        <f t="shared" si="151"/>
        <v>0</v>
      </c>
      <c r="Z385" s="194">
        <f t="shared" si="152"/>
        <v>0</v>
      </c>
    </row>
    <row r="386" spans="1:26" s="80" customFormat="1" x14ac:dyDescent="0.2">
      <c r="A386" s="168">
        <v>369</v>
      </c>
      <c r="B386" s="168" t="str">
        <f>'Revenue Data'!B377</f>
        <v>KIJ</v>
      </c>
      <c r="C386" s="71">
        <f t="shared" si="159"/>
        <v>0</v>
      </c>
      <c r="D386" s="71">
        <f t="shared" si="159"/>
        <v>0</v>
      </c>
      <c r="E386" s="71">
        <f t="shared" si="159"/>
        <v>0</v>
      </c>
      <c r="F386" s="71">
        <f t="shared" si="159"/>
        <v>0.66666666666666663</v>
      </c>
      <c r="G386" s="71">
        <f t="shared" si="159"/>
        <v>0.33333333333333331</v>
      </c>
      <c r="H386" s="205">
        <f>IFERROR(VLOOKUP(B386,'Forecast Cnx @ Dest. Airport'!$B$5:$R$175,17,FALSE),0)</f>
        <v>0</v>
      </c>
      <c r="I386" s="29">
        <f t="shared" si="140"/>
        <v>0</v>
      </c>
      <c r="J386" s="29">
        <f t="shared" si="141"/>
        <v>0</v>
      </c>
      <c r="K386" s="29">
        <f t="shared" si="142"/>
        <v>0</v>
      </c>
      <c r="L386" s="29">
        <f t="shared" si="143"/>
        <v>0</v>
      </c>
      <c r="M386" s="29">
        <f t="shared" si="144"/>
        <v>0</v>
      </c>
      <c r="N386" s="194">
        <f t="shared" si="145"/>
        <v>0</v>
      </c>
      <c r="O386" s="64">
        <f t="shared" si="160"/>
        <v>3560.4312660888791</v>
      </c>
      <c r="P386" s="64">
        <f t="shared" si="160"/>
        <v>3852.7209841222088</v>
      </c>
      <c r="Q386" s="64">
        <f t="shared" si="160"/>
        <v>1909.3942506887054</v>
      </c>
      <c r="R386" s="64">
        <f t="shared" si="160"/>
        <v>1062.5755352528843</v>
      </c>
      <c r="S386" s="64">
        <f t="shared" si="160"/>
        <v>814.97193872947037</v>
      </c>
      <c r="T386" s="206" t="str">
        <f t="shared" si="146"/>
        <v>-</v>
      </c>
      <c r="U386" s="29">
        <f t="shared" si="147"/>
        <v>0</v>
      </c>
      <c r="V386" s="29">
        <f t="shared" si="148"/>
        <v>0</v>
      </c>
      <c r="W386" s="29">
        <f t="shared" si="149"/>
        <v>0</v>
      </c>
      <c r="X386" s="29">
        <f t="shared" si="150"/>
        <v>0</v>
      </c>
      <c r="Y386" s="29">
        <f t="shared" si="151"/>
        <v>0</v>
      </c>
      <c r="Z386" s="194">
        <f t="shared" si="152"/>
        <v>0</v>
      </c>
    </row>
    <row r="387" spans="1:26" s="80" customFormat="1" x14ac:dyDescent="0.2">
      <c r="A387" s="82">
        <v>370</v>
      </c>
      <c r="B387" s="168" t="str">
        <f>'Revenue Data'!B378</f>
        <v>KIN</v>
      </c>
      <c r="C387" s="71">
        <f t="shared" si="159"/>
        <v>5.8558558558558557E-2</v>
      </c>
      <c r="D387" s="71">
        <f t="shared" si="159"/>
        <v>0</v>
      </c>
      <c r="E387" s="71">
        <f t="shared" si="159"/>
        <v>5.8558558558558564E-2</v>
      </c>
      <c r="F387" s="71">
        <f t="shared" si="159"/>
        <v>5.4054054054054057E-2</v>
      </c>
      <c r="G387" s="71">
        <f t="shared" si="159"/>
        <v>0.8288288288288288</v>
      </c>
      <c r="H387" s="205">
        <f>IFERROR(VLOOKUP(B387,'Forecast Cnx @ Dest. Airport'!$B$5:$R$175,17,FALSE),0)</f>
        <v>0</v>
      </c>
      <c r="I387" s="29">
        <f t="shared" si="140"/>
        <v>0</v>
      </c>
      <c r="J387" s="29">
        <f t="shared" si="141"/>
        <v>0</v>
      </c>
      <c r="K387" s="29">
        <f t="shared" si="142"/>
        <v>0</v>
      </c>
      <c r="L387" s="29">
        <f t="shared" si="143"/>
        <v>0</v>
      </c>
      <c r="M387" s="29">
        <f t="shared" si="144"/>
        <v>0</v>
      </c>
      <c r="N387" s="194">
        <f t="shared" si="145"/>
        <v>0</v>
      </c>
      <c r="O387" s="64">
        <f t="shared" si="160"/>
        <v>624.72615384615392</v>
      </c>
      <c r="P387" s="64">
        <f t="shared" si="160"/>
        <v>717.41289377289388</v>
      </c>
      <c r="Q387" s="64">
        <f t="shared" si="160"/>
        <v>469.97692608386637</v>
      </c>
      <c r="R387" s="64">
        <f t="shared" si="160"/>
        <v>240.01666666666654</v>
      </c>
      <c r="S387" s="64">
        <f t="shared" si="160"/>
        <v>212.49008688448188</v>
      </c>
      <c r="T387" s="206" t="str">
        <f t="shared" si="146"/>
        <v>-</v>
      </c>
      <c r="U387" s="29">
        <f t="shared" si="147"/>
        <v>0</v>
      </c>
      <c r="V387" s="29">
        <f t="shared" si="148"/>
        <v>0</v>
      </c>
      <c r="W387" s="29">
        <f t="shared" si="149"/>
        <v>0</v>
      </c>
      <c r="X387" s="29">
        <f t="shared" si="150"/>
        <v>0</v>
      </c>
      <c r="Y387" s="29">
        <f t="shared" si="151"/>
        <v>0</v>
      </c>
      <c r="Z387" s="194">
        <f t="shared" si="152"/>
        <v>0</v>
      </c>
    </row>
    <row r="388" spans="1:26" s="80" customFormat="1" x14ac:dyDescent="0.2">
      <c r="A388" s="82">
        <v>371</v>
      </c>
      <c r="B388" s="168" t="str">
        <f>'Revenue Data'!B379</f>
        <v>KIR</v>
      </c>
      <c r="C388" s="71">
        <f t="shared" ref="C388:G397" si="161">IFERROR(VLOOKUP($B388,FromChicagoFareList,C$8,FALSE),"-")</f>
        <v>0</v>
      </c>
      <c r="D388" s="71">
        <f t="shared" si="161"/>
        <v>0.375</v>
      </c>
      <c r="E388" s="71">
        <f t="shared" si="161"/>
        <v>0.5</v>
      </c>
      <c r="F388" s="71">
        <f t="shared" si="161"/>
        <v>0</v>
      </c>
      <c r="G388" s="71">
        <f t="shared" si="161"/>
        <v>0.125</v>
      </c>
      <c r="H388" s="205">
        <f>IFERROR(VLOOKUP(B388,'Forecast Cnx @ Dest. Airport'!$B$5:$R$175,17,FALSE),0)</f>
        <v>0</v>
      </c>
      <c r="I388" s="29">
        <f t="shared" si="140"/>
        <v>0</v>
      </c>
      <c r="J388" s="29">
        <f t="shared" si="141"/>
        <v>0</v>
      </c>
      <c r="K388" s="29">
        <f t="shared" si="142"/>
        <v>0</v>
      </c>
      <c r="L388" s="29">
        <f t="shared" si="143"/>
        <v>0</v>
      </c>
      <c r="M388" s="29">
        <f t="shared" si="144"/>
        <v>0</v>
      </c>
      <c r="N388" s="194">
        <f t="shared" si="145"/>
        <v>0</v>
      </c>
      <c r="O388" s="64">
        <f t="shared" ref="O388:S397" si="162">IFERROR(VLOOKUP($B388,FromChicagoFareList,O$8,FALSE),"-")</f>
        <v>334.28932814992038</v>
      </c>
      <c r="P388" s="64">
        <f t="shared" si="162"/>
        <v>2426.4702560809037</v>
      </c>
      <c r="Q388" s="64">
        <f t="shared" si="162"/>
        <v>887.29716697588117</v>
      </c>
      <c r="R388" s="64">
        <f t="shared" si="162"/>
        <v>402.42391071556739</v>
      </c>
      <c r="S388" s="64">
        <f t="shared" si="162"/>
        <v>589.04999999999995</v>
      </c>
      <c r="T388" s="206" t="str">
        <f t="shared" si="146"/>
        <v>-</v>
      </c>
      <c r="U388" s="29">
        <f t="shared" si="147"/>
        <v>0</v>
      </c>
      <c r="V388" s="29">
        <f t="shared" si="148"/>
        <v>0</v>
      </c>
      <c r="W388" s="29">
        <f t="shared" si="149"/>
        <v>0</v>
      </c>
      <c r="X388" s="29">
        <f t="shared" si="150"/>
        <v>0</v>
      </c>
      <c r="Y388" s="29">
        <f t="shared" si="151"/>
        <v>0</v>
      </c>
      <c r="Z388" s="194">
        <f t="shared" si="152"/>
        <v>0</v>
      </c>
    </row>
    <row r="389" spans="1:26" s="80" customFormat="1" x14ac:dyDescent="0.2">
      <c r="A389" s="82">
        <v>372</v>
      </c>
      <c r="B389" s="168" t="str">
        <f>'Revenue Data'!B380</f>
        <v>KIS</v>
      </c>
      <c r="C389" s="71">
        <f t="shared" si="161"/>
        <v>0</v>
      </c>
      <c r="D389" s="71">
        <f t="shared" si="161"/>
        <v>0</v>
      </c>
      <c r="E389" s="71">
        <f t="shared" si="161"/>
        <v>0</v>
      </c>
      <c r="F389" s="71">
        <f t="shared" si="161"/>
        <v>0</v>
      </c>
      <c r="G389" s="71">
        <f t="shared" si="161"/>
        <v>1</v>
      </c>
      <c r="H389" s="205">
        <f>IFERROR(VLOOKUP(B389,'Forecast Cnx @ Dest. Airport'!$B$5:$R$175,17,FALSE),0)</f>
        <v>0</v>
      </c>
      <c r="I389" s="29">
        <f t="shared" si="140"/>
        <v>0</v>
      </c>
      <c r="J389" s="29">
        <f t="shared" si="141"/>
        <v>0</v>
      </c>
      <c r="K389" s="29">
        <f t="shared" si="142"/>
        <v>0</v>
      </c>
      <c r="L389" s="29">
        <f t="shared" si="143"/>
        <v>0</v>
      </c>
      <c r="M389" s="29">
        <f t="shared" si="144"/>
        <v>0</v>
      </c>
      <c r="N389" s="194">
        <f t="shared" si="145"/>
        <v>0</v>
      </c>
      <c r="O389" s="64">
        <f t="shared" si="162"/>
        <v>729.84047619047647</v>
      </c>
      <c r="P389" s="64">
        <f t="shared" si="162"/>
        <v>4392.1766666666645</v>
      </c>
      <c r="Q389" s="64">
        <f t="shared" si="162"/>
        <v>345.28684210526319</v>
      </c>
      <c r="R389" s="64">
        <f t="shared" si="162"/>
        <v>1094.2274017094014</v>
      </c>
      <c r="S389" s="64">
        <f t="shared" si="162"/>
        <v>466.64670438831786</v>
      </c>
      <c r="T389" s="206" t="str">
        <f t="shared" si="146"/>
        <v>-</v>
      </c>
      <c r="U389" s="29">
        <f t="shared" si="147"/>
        <v>0</v>
      </c>
      <c r="V389" s="29">
        <f t="shared" si="148"/>
        <v>0</v>
      </c>
      <c r="W389" s="29">
        <f t="shared" si="149"/>
        <v>0</v>
      </c>
      <c r="X389" s="29">
        <f t="shared" si="150"/>
        <v>0</v>
      </c>
      <c r="Y389" s="29">
        <f t="shared" si="151"/>
        <v>0</v>
      </c>
      <c r="Z389" s="194">
        <f t="shared" si="152"/>
        <v>0</v>
      </c>
    </row>
    <row r="390" spans="1:26" s="80" customFormat="1" x14ac:dyDescent="0.2">
      <c r="A390" s="168">
        <v>373</v>
      </c>
      <c r="B390" s="168" t="str">
        <f>'Revenue Data'!B381</f>
        <v>KIV</v>
      </c>
      <c r="C390" s="71">
        <f t="shared" si="161"/>
        <v>0</v>
      </c>
      <c r="D390" s="71">
        <f t="shared" si="161"/>
        <v>1.149425287356322E-2</v>
      </c>
      <c r="E390" s="71">
        <f t="shared" si="161"/>
        <v>0</v>
      </c>
      <c r="F390" s="71">
        <f t="shared" si="161"/>
        <v>0.12643678160919544</v>
      </c>
      <c r="G390" s="71">
        <f t="shared" si="161"/>
        <v>0.86206896551724133</v>
      </c>
      <c r="H390" s="205">
        <f>IFERROR(VLOOKUP(B390,'Forecast Cnx @ Dest. Airport'!$B$5:$R$175,17,FALSE),0)</f>
        <v>0</v>
      </c>
      <c r="I390" s="29">
        <f t="shared" si="140"/>
        <v>0</v>
      </c>
      <c r="J390" s="29">
        <f t="shared" si="141"/>
        <v>0</v>
      </c>
      <c r="K390" s="29">
        <f t="shared" si="142"/>
        <v>0</v>
      </c>
      <c r="L390" s="29">
        <f t="shared" si="143"/>
        <v>0</v>
      </c>
      <c r="M390" s="29">
        <f t="shared" si="144"/>
        <v>0</v>
      </c>
      <c r="N390" s="194">
        <f t="shared" si="145"/>
        <v>0</v>
      </c>
      <c r="O390" s="64">
        <f t="shared" si="162"/>
        <v>0</v>
      </c>
      <c r="P390" s="64">
        <f t="shared" si="162"/>
        <v>0</v>
      </c>
      <c r="Q390" s="64">
        <f t="shared" si="162"/>
        <v>0</v>
      </c>
      <c r="R390" s="64">
        <f t="shared" si="162"/>
        <v>454.68999999999994</v>
      </c>
      <c r="S390" s="64">
        <f t="shared" si="162"/>
        <v>429.70498484848486</v>
      </c>
      <c r="T390" s="206" t="str">
        <f t="shared" si="146"/>
        <v>-</v>
      </c>
      <c r="U390" s="29">
        <f t="shared" si="147"/>
        <v>0</v>
      </c>
      <c r="V390" s="29">
        <f t="shared" si="148"/>
        <v>0</v>
      </c>
      <c r="W390" s="29">
        <f t="shared" si="149"/>
        <v>0</v>
      </c>
      <c r="X390" s="29">
        <f t="shared" si="150"/>
        <v>0</v>
      </c>
      <c r="Y390" s="29">
        <f t="shared" si="151"/>
        <v>0</v>
      </c>
      <c r="Z390" s="194">
        <f t="shared" si="152"/>
        <v>0</v>
      </c>
    </row>
    <row r="391" spans="1:26" s="80" customFormat="1" x14ac:dyDescent="0.2">
      <c r="A391" s="82">
        <v>374</v>
      </c>
      <c r="B391" s="168" t="str">
        <f>'Revenue Data'!B382</f>
        <v>KJA</v>
      </c>
      <c r="C391" s="71">
        <f t="shared" si="161"/>
        <v>0</v>
      </c>
      <c r="D391" s="71">
        <f t="shared" si="161"/>
        <v>0.2</v>
      </c>
      <c r="E391" s="71">
        <f t="shared" si="161"/>
        <v>0</v>
      </c>
      <c r="F391" s="71">
        <f t="shared" si="161"/>
        <v>0.2</v>
      </c>
      <c r="G391" s="71">
        <f t="shared" si="161"/>
        <v>0.60000000000000009</v>
      </c>
      <c r="H391" s="205">
        <f>IFERROR(VLOOKUP(B391,'Forecast Cnx @ Dest. Airport'!$B$5:$R$175,17,FALSE),0)</f>
        <v>0</v>
      </c>
      <c r="I391" s="29">
        <f t="shared" si="140"/>
        <v>0</v>
      </c>
      <c r="J391" s="29">
        <f t="shared" si="141"/>
        <v>0</v>
      </c>
      <c r="K391" s="29">
        <f t="shared" si="142"/>
        <v>0</v>
      </c>
      <c r="L391" s="29">
        <f t="shared" si="143"/>
        <v>0</v>
      </c>
      <c r="M391" s="29">
        <f t="shared" si="144"/>
        <v>0</v>
      </c>
      <c r="N391" s="194">
        <f t="shared" si="145"/>
        <v>0</v>
      </c>
      <c r="O391" s="64">
        <f t="shared" si="162"/>
        <v>346.03653675213673</v>
      </c>
      <c r="P391" s="64">
        <f t="shared" si="162"/>
        <v>3438.0991671672305</v>
      </c>
      <c r="Q391" s="64">
        <f t="shared" si="162"/>
        <v>754.47337500000003</v>
      </c>
      <c r="R391" s="64">
        <f t="shared" si="162"/>
        <v>1146.4805676108369</v>
      </c>
      <c r="S391" s="64">
        <f t="shared" si="162"/>
        <v>369.44526804165429</v>
      </c>
      <c r="T391" s="206" t="str">
        <f t="shared" si="146"/>
        <v>-</v>
      </c>
      <c r="U391" s="29">
        <f t="shared" si="147"/>
        <v>0</v>
      </c>
      <c r="V391" s="29">
        <f t="shared" si="148"/>
        <v>0</v>
      </c>
      <c r="W391" s="29">
        <f t="shared" si="149"/>
        <v>0</v>
      </c>
      <c r="X391" s="29">
        <f t="shared" si="150"/>
        <v>0</v>
      </c>
      <c r="Y391" s="29">
        <f t="shared" si="151"/>
        <v>0</v>
      </c>
      <c r="Z391" s="194">
        <f t="shared" si="152"/>
        <v>0</v>
      </c>
    </row>
    <row r="392" spans="1:26" s="80" customFormat="1" x14ac:dyDescent="0.2">
      <c r="A392" s="82">
        <v>375</v>
      </c>
      <c r="B392" s="168" t="str">
        <f>'Revenue Data'!B383</f>
        <v>KKE</v>
      </c>
      <c r="C392" s="71">
        <f t="shared" si="161"/>
        <v>0</v>
      </c>
      <c r="D392" s="71">
        <f t="shared" si="161"/>
        <v>0.5</v>
      </c>
      <c r="E392" s="71">
        <f t="shared" si="161"/>
        <v>0</v>
      </c>
      <c r="F392" s="71">
        <f t="shared" si="161"/>
        <v>0</v>
      </c>
      <c r="G392" s="71">
        <f t="shared" si="161"/>
        <v>0.5</v>
      </c>
      <c r="H392" s="205">
        <f>IFERROR(VLOOKUP(B392,'Forecast Cnx @ Dest. Airport'!$B$5:$R$175,17,FALSE),0)</f>
        <v>0</v>
      </c>
      <c r="I392" s="29">
        <f t="shared" si="140"/>
        <v>0</v>
      </c>
      <c r="J392" s="29">
        <f t="shared" si="141"/>
        <v>0</v>
      </c>
      <c r="K392" s="29">
        <f t="shared" si="142"/>
        <v>0</v>
      </c>
      <c r="L392" s="29">
        <f t="shared" si="143"/>
        <v>0</v>
      </c>
      <c r="M392" s="29">
        <f t="shared" si="144"/>
        <v>0</v>
      </c>
      <c r="N392" s="194">
        <f t="shared" si="145"/>
        <v>0</v>
      </c>
      <c r="O392" s="64">
        <f t="shared" si="162"/>
        <v>1698.526882063881</v>
      </c>
      <c r="P392" s="64">
        <f t="shared" si="162"/>
        <v>4398.2942443259344</v>
      </c>
      <c r="Q392" s="64">
        <f t="shared" si="162"/>
        <v>3928.45</v>
      </c>
      <c r="R392" s="64">
        <f t="shared" si="162"/>
        <v>892.55729810706873</v>
      </c>
      <c r="S392" s="64">
        <f t="shared" si="162"/>
        <v>900.93201481247354</v>
      </c>
      <c r="T392" s="206" t="str">
        <f t="shared" si="146"/>
        <v>-</v>
      </c>
      <c r="U392" s="29">
        <f t="shared" si="147"/>
        <v>0</v>
      </c>
      <c r="V392" s="29">
        <f t="shared" si="148"/>
        <v>0</v>
      </c>
      <c r="W392" s="29">
        <f t="shared" si="149"/>
        <v>0</v>
      </c>
      <c r="X392" s="29">
        <f t="shared" si="150"/>
        <v>0</v>
      </c>
      <c r="Y392" s="29">
        <f t="shared" si="151"/>
        <v>0</v>
      </c>
      <c r="Z392" s="194">
        <f t="shared" si="152"/>
        <v>0</v>
      </c>
    </row>
    <row r="393" spans="1:26" s="80" customFormat="1" x14ac:dyDescent="0.2">
      <c r="A393" s="82">
        <v>376</v>
      </c>
      <c r="B393" s="168" t="str">
        <f>'Revenue Data'!B384</f>
        <v>KKJ</v>
      </c>
      <c r="C393" s="71">
        <f t="shared" si="161"/>
        <v>0</v>
      </c>
      <c r="D393" s="71">
        <f t="shared" si="161"/>
        <v>0.125</v>
      </c>
      <c r="E393" s="71">
        <f t="shared" si="161"/>
        <v>0</v>
      </c>
      <c r="F393" s="71">
        <f t="shared" si="161"/>
        <v>0.25</v>
      </c>
      <c r="G393" s="71">
        <f t="shared" si="161"/>
        <v>0.625</v>
      </c>
      <c r="H393" s="205">
        <f>IFERROR(VLOOKUP(B393,'Forecast Cnx @ Dest. Airport'!$B$5:$R$175,17,FALSE),0)</f>
        <v>0</v>
      </c>
      <c r="I393" s="29">
        <f t="shared" si="140"/>
        <v>0</v>
      </c>
      <c r="J393" s="29">
        <f t="shared" si="141"/>
        <v>0</v>
      </c>
      <c r="K393" s="29">
        <f t="shared" si="142"/>
        <v>0</v>
      </c>
      <c r="L393" s="29">
        <f t="shared" si="143"/>
        <v>0</v>
      </c>
      <c r="M393" s="29">
        <f t="shared" si="144"/>
        <v>0</v>
      </c>
      <c r="N393" s="194">
        <f t="shared" si="145"/>
        <v>0</v>
      </c>
      <c r="O393" s="64">
        <f t="shared" si="162"/>
        <v>3560.4312660888791</v>
      </c>
      <c r="P393" s="64">
        <f t="shared" si="162"/>
        <v>3852.7209841222088</v>
      </c>
      <c r="Q393" s="64">
        <f t="shared" si="162"/>
        <v>1909.3942506887054</v>
      </c>
      <c r="R393" s="64">
        <f t="shared" si="162"/>
        <v>1062.5755352528843</v>
      </c>
      <c r="S393" s="64">
        <f t="shared" si="162"/>
        <v>402.00000000000006</v>
      </c>
      <c r="T393" s="206" t="str">
        <f t="shared" si="146"/>
        <v>-</v>
      </c>
      <c r="U393" s="29">
        <f t="shared" si="147"/>
        <v>0</v>
      </c>
      <c r="V393" s="29">
        <f t="shared" si="148"/>
        <v>0</v>
      </c>
      <c r="W393" s="29">
        <f t="shared" si="149"/>
        <v>0</v>
      </c>
      <c r="X393" s="29">
        <f t="shared" si="150"/>
        <v>0</v>
      </c>
      <c r="Y393" s="29">
        <f t="shared" si="151"/>
        <v>0</v>
      </c>
      <c r="Z393" s="194">
        <f t="shared" si="152"/>
        <v>0</v>
      </c>
    </row>
    <row r="394" spans="1:26" s="80" customFormat="1" x14ac:dyDescent="0.2">
      <c r="A394" s="168">
        <v>377</v>
      </c>
      <c r="B394" s="168" t="str">
        <f>'Revenue Data'!B385</f>
        <v>KLU</v>
      </c>
      <c r="C394" s="71">
        <f t="shared" si="161"/>
        <v>0</v>
      </c>
      <c r="D394" s="71">
        <f t="shared" si="161"/>
        <v>9.0909090909090912E-2</v>
      </c>
      <c r="E394" s="71">
        <f t="shared" si="161"/>
        <v>0</v>
      </c>
      <c r="F394" s="71">
        <f t="shared" si="161"/>
        <v>0.18181818181818182</v>
      </c>
      <c r="G394" s="71">
        <f t="shared" si="161"/>
        <v>0.72727272727272729</v>
      </c>
      <c r="H394" s="205">
        <f>IFERROR(VLOOKUP(B394,'Forecast Cnx @ Dest. Airport'!$B$5:$R$175,17,FALSE),0)</f>
        <v>0</v>
      </c>
      <c r="I394" s="29">
        <f t="shared" si="140"/>
        <v>0</v>
      </c>
      <c r="J394" s="29">
        <f t="shared" si="141"/>
        <v>0</v>
      </c>
      <c r="K394" s="29">
        <f t="shared" si="142"/>
        <v>0</v>
      </c>
      <c r="L394" s="29">
        <f t="shared" si="143"/>
        <v>0</v>
      </c>
      <c r="M394" s="29">
        <f t="shared" si="144"/>
        <v>0</v>
      </c>
      <c r="N394" s="194">
        <f t="shared" si="145"/>
        <v>0</v>
      </c>
      <c r="O394" s="64">
        <f t="shared" si="162"/>
        <v>311.79929608789894</v>
      </c>
      <c r="P394" s="64">
        <f t="shared" si="162"/>
        <v>2600.0534795354752</v>
      </c>
      <c r="Q394" s="64">
        <f t="shared" si="162"/>
        <v>2651.73</v>
      </c>
      <c r="R394" s="64">
        <f t="shared" si="162"/>
        <v>327.04000000000002</v>
      </c>
      <c r="S394" s="64">
        <f t="shared" si="162"/>
        <v>377.79860215588241</v>
      </c>
      <c r="T394" s="206" t="str">
        <f t="shared" si="146"/>
        <v>-</v>
      </c>
      <c r="U394" s="29">
        <f t="shared" si="147"/>
        <v>0</v>
      </c>
      <c r="V394" s="29">
        <f t="shared" si="148"/>
        <v>0</v>
      </c>
      <c r="W394" s="29">
        <f t="shared" si="149"/>
        <v>0</v>
      </c>
      <c r="X394" s="29">
        <f t="shared" si="150"/>
        <v>0</v>
      </c>
      <c r="Y394" s="29">
        <f t="shared" si="151"/>
        <v>0</v>
      </c>
      <c r="Z394" s="194">
        <f t="shared" si="152"/>
        <v>0</v>
      </c>
    </row>
    <row r="395" spans="1:26" s="80" customFormat="1" x14ac:dyDescent="0.2">
      <c r="A395" s="82">
        <v>378</v>
      </c>
      <c r="B395" s="168" t="str">
        <f>'Revenue Data'!B386</f>
        <v>KMG</v>
      </c>
      <c r="C395" s="71">
        <f t="shared" si="161"/>
        <v>0</v>
      </c>
      <c r="D395" s="71">
        <f t="shared" si="161"/>
        <v>0</v>
      </c>
      <c r="E395" s="71">
        <f t="shared" si="161"/>
        <v>3.125E-2</v>
      </c>
      <c r="F395" s="71">
        <f t="shared" si="161"/>
        <v>0.4375</v>
      </c>
      <c r="G395" s="71">
        <f t="shared" si="161"/>
        <v>0.53125</v>
      </c>
      <c r="H395" s="205">
        <f>IFERROR(VLOOKUP(B395,'Forecast Cnx @ Dest. Airport'!$B$5:$R$175,17,FALSE),0)</f>
        <v>0</v>
      </c>
      <c r="I395" s="29">
        <f t="shared" si="140"/>
        <v>0</v>
      </c>
      <c r="J395" s="29">
        <f t="shared" si="141"/>
        <v>0</v>
      </c>
      <c r="K395" s="29">
        <f t="shared" si="142"/>
        <v>0</v>
      </c>
      <c r="L395" s="29">
        <f t="shared" si="143"/>
        <v>0</v>
      </c>
      <c r="M395" s="29">
        <f t="shared" si="144"/>
        <v>0</v>
      </c>
      <c r="N395" s="194">
        <f t="shared" si="145"/>
        <v>0</v>
      </c>
      <c r="O395" s="64">
        <f t="shared" si="162"/>
        <v>4537.2526894742623</v>
      </c>
      <c r="P395" s="64">
        <f t="shared" si="162"/>
        <v>4749.2735304038351</v>
      </c>
      <c r="Q395" s="64">
        <f t="shared" si="162"/>
        <v>1810.9906091954022</v>
      </c>
      <c r="R395" s="64">
        <f t="shared" si="162"/>
        <v>476.66666666666697</v>
      </c>
      <c r="S395" s="64">
        <f t="shared" si="162"/>
        <v>373.98769230769233</v>
      </c>
      <c r="T395" s="206" t="str">
        <f t="shared" si="146"/>
        <v>-</v>
      </c>
      <c r="U395" s="29">
        <f t="shared" si="147"/>
        <v>0</v>
      </c>
      <c r="V395" s="29">
        <f t="shared" si="148"/>
        <v>0</v>
      </c>
      <c r="W395" s="29">
        <f t="shared" si="149"/>
        <v>0</v>
      </c>
      <c r="X395" s="29">
        <f t="shared" si="150"/>
        <v>0</v>
      </c>
      <c r="Y395" s="29">
        <f t="shared" si="151"/>
        <v>0</v>
      </c>
      <c r="Z395" s="194">
        <f t="shared" si="152"/>
        <v>0</v>
      </c>
    </row>
    <row r="396" spans="1:26" s="80" customFormat="1" x14ac:dyDescent="0.2">
      <c r="A396" s="82">
        <v>379</v>
      </c>
      <c r="B396" s="168" t="str">
        <f>'Revenue Data'!B387</f>
        <v>KMI</v>
      </c>
      <c r="C396" s="71">
        <f t="shared" si="161"/>
        <v>0</v>
      </c>
      <c r="D396" s="71">
        <f t="shared" si="161"/>
        <v>0.41666666666666669</v>
      </c>
      <c r="E396" s="71">
        <f t="shared" si="161"/>
        <v>0</v>
      </c>
      <c r="F396" s="71">
        <f t="shared" si="161"/>
        <v>0</v>
      </c>
      <c r="G396" s="71">
        <f t="shared" si="161"/>
        <v>0.58333333333333326</v>
      </c>
      <c r="H396" s="205">
        <f>IFERROR(VLOOKUP(B396,'Forecast Cnx @ Dest. Airport'!$B$5:$R$175,17,FALSE),0)</f>
        <v>0</v>
      </c>
      <c r="I396" s="29">
        <f t="shared" si="140"/>
        <v>0</v>
      </c>
      <c r="J396" s="29">
        <f t="shared" si="141"/>
        <v>0</v>
      </c>
      <c r="K396" s="29">
        <f t="shared" si="142"/>
        <v>0</v>
      </c>
      <c r="L396" s="29">
        <f t="shared" si="143"/>
        <v>0</v>
      </c>
      <c r="M396" s="29">
        <f t="shared" si="144"/>
        <v>0</v>
      </c>
      <c r="N396" s="194">
        <f t="shared" si="145"/>
        <v>0</v>
      </c>
      <c r="O396" s="64">
        <f t="shared" si="162"/>
        <v>3560.4312660888791</v>
      </c>
      <c r="P396" s="64">
        <f t="shared" si="162"/>
        <v>3852.7209841222088</v>
      </c>
      <c r="Q396" s="64">
        <f t="shared" si="162"/>
        <v>1909.3942506887054</v>
      </c>
      <c r="R396" s="64">
        <f t="shared" si="162"/>
        <v>1062.5755352528843</v>
      </c>
      <c r="S396" s="64">
        <f t="shared" si="162"/>
        <v>814.97193872947037</v>
      </c>
      <c r="T396" s="206" t="str">
        <f t="shared" si="146"/>
        <v>-</v>
      </c>
      <c r="U396" s="29">
        <f t="shared" si="147"/>
        <v>0</v>
      </c>
      <c r="V396" s="29">
        <f t="shared" si="148"/>
        <v>0</v>
      </c>
      <c r="W396" s="29">
        <f t="shared" si="149"/>
        <v>0</v>
      </c>
      <c r="X396" s="29">
        <f t="shared" si="150"/>
        <v>0</v>
      </c>
      <c r="Y396" s="29">
        <f t="shared" si="151"/>
        <v>0</v>
      </c>
      <c r="Z396" s="194">
        <f t="shared" si="152"/>
        <v>0</v>
      </c>
    </row>
    <row r="397" spans="1:26" s="80" customFormat="1" x14ac:dyDescent="0.2">
      <c r="A397" s="82">
        <v>380</v>
      </c>
      <c r="B397" s="168" t="str">
        <f>'Revenue Data'!B388</f>
        <v>KMJ</v>
      </c>
      <c r="C397" s="71">
        <f t="shared" si="161"/>
        <v>0</v>
      </c>
      <c r="D397" s="71">
        <f t="shared" si="161"/>
        <v>0</v>
      </c>
      <c r="E397" s="71">
        <f t="shared" si="161"/>
        <v>0</v>
      </c>
      <c r="F397" s="71">
        <f t="shared" si="161"/>
        <v>0.4285714285714286</v>
      </c>
      <c r="G397" s="71">
        <f t="shared" si="161"/>
        <v>0.57142857142857151</v>
      </c>
      <c r="H397" s="205">
        <f>IFERROR(VLOOKUP(B397,'Forecast Cnx @ Dest. Airport'!$B$5:$R$175,17,FALSE),0)</f>
        <v>0</v>
      </c>
      <c r="I397" s="29">
        <f t="shared" si="140"/>
        <v>0</v>
      </c>
      <c r="J397" s="29">
        <f t="shared" si="141"/>
        <v>0</v>
      </c>
      <c r="K397" s="29">
        <f t="shared" si="142"/>
        <v>0</v>
      </c>
      <c r="L397" s="29">
        <f t="shared" si="143"/>
        <v>0</v>
      </c>
      <c r="M397" s="29">
        <f t="shared" si="144"/>
        <v>0</v>
      </c>
      <c r="N397" s="194">
        <f t="shared" si="145"/>
        <v>0</v>
      </c>
      <c r="O397" s="64">
        <f t="shared" si="162"/>
        <v>3560.4312660888791</v>
      </c>
      <c r="P397" s="64">
        <f t="shared" si="162"/>
        <v>3852.7209841222088</v>
      </c>
      <c r="Q397" s="64">
        <f t="shared" si="162"/>
        <v>1909.3942506887054</v>
      </c>
      <c r="R397" s="64">
        <f t="shared" si="162"/>
        <v>1062.5755352528843</v>
      </c>
      <c r="S397" s="64">
        <f t="shared" si="162"/>
        <v>814.97193872947037</v>
      </c>
      <c r="T397" s="206" t="str">
        <f t="shared" si="146"/>
        <v>-</v>
      </c>
      <c r="U397" s="29">
        <f t="shared" si="147"/>
        <v>0</v>
      </c>
      <c r="V397" s="29">
        <f t="shared" si="148"/>
        <v>0</v>
      </c>
      <c r="W397" s="29">
        <f t="shared" si="149"/>
        <v>0</v>
      </c>
      <c r="X397" s="29">
        <f t="shared" si="150"/>
        <v>0</v>
      </c>
      <c r="Y397" s="29">
        <f t="shared" si="151"/>
        <v>0</v>
      </c>
      <c r="Z397" s="194">
        <f t="shared" si="152"/>
        <v>0</v>
      </c>
    </row>
    <row r="398" spans="1:26" s="80" customFormat="1" x14ac:dyDescent="0.2">
      <c r="A398" s="168">
        <v>381</v>
      </c>
      <c r="B398" s="168" t="str">
        <f>'Revenue Data'!B389</f>
        <v>KMQ</v>
      </c>
      <c r="C398" s="71">
        <f t="shared" ref="C398:G407" si="163">IFERROR(VLOOKUP($B398,FromChicagoFareList,C$8,FALSE),"-")</f>
        <v>4.838709677419354E-2</v>
      </c>
      <c r="D398" s="71">
        <f t="shared" si="163"/>
        <v>3.2258064516129024E-2</v>
      </c>
      <c r="E398" s="71">
        <f t="shared" si="163"/>
        <v>0</v>
      </c>
      <c r="F398" s="71">
        <f t="shared" si="163"/>
        <v>0.48387096774193544</v>
      </c>
      <c r="G398" s="71">
        <f t="shared" si="163"/>
        <v>0.43548387096774188</v>
      </c>
      <c r="H398" s="205">
        <f>IFERROR(VLOOKUP(B398,'Forecast Cnx @ Dest. Airport'!$B$5:$R$175,17,FALSE),0)</f>
        <v>0</v>
      </c>
      <c r="I398" s="29">
        <f t="shared" si="140"/>
        <v>0</v>
      </c>
      <c r="J398" s="29">
        <f t="shared" si="141"/>
        <v>0</v>
      </c>
      <c r="K398" s="29">
        <f t="shared" si="142"/>
        <v>0</v>
      </c>
      <c r="L398" s="29">
        <f t="shared" si="143"/>
        <v>0</v>
      </c>
      <c r="M398" s="29">
        <f t="shared" si="144"/>
        <v>0</v>
      </c>
      <c r="N398" s="194">
        <f t="shared" si="145"/>
        <v>0</v>
      </c>
      <c r="O398" s="64">
        <f t="shared" ref="O398:S407" si="164">IFERROR(VLOOKUP($B398,FromChicagoFareList,O$8,FALSE),"-")</f>
        <v>3560.4312660888791</v>
      </c>
      <c r="P398" s="64">
        <f t="shared" si="164"/>
        <v>3852.7209841222088</v>
      </c>
      <c r="Q398" s="64">
        <f t="shared" si="164"/>
        <v>1909.3942506887054</v>
      </c>
      <c r="R398" s="64">
        <f t="shared" si="164"/>
        <v>2589.9960000000001</v>
      </c>
      <c r="S398" s="64">
        <f t="shared" si="164"/>
        <v>711.07800000000009</v>
      </c>
      <c r="T398" s="206" t="str">
        <f t="shared" si="146"/>
        <v>-</v>
      </c>
      <c r="U398" s="29">
        <f t="shared" si="147"/>
        <v>0</v>
      </c>
      <c r="V398" s="29">
        <f t="shared" si="148"/>
        <v>0</v>
      </c>
      <c r="W398" s="29">
        <f t="shared" si="149"/>
        <v>0</v>
      </c>
      <c r="X398" s="29">
        <f t="shared" si="150"/>
        <v>0</v>
      </c>
      <c r="Y398" s="29">
        <f t="shared" si="151"/>
        <v>0</v>
      </c>
      <c r="Z398" s="194">
        <f t="shared" si="152"/>
        <v>0</v>
      </c>
    </row>
    <row r="399" spans="1:26" s="80" customFormat="1" x14ac:dyDescent="0.2">
      <c r="A399" s="82">
        <v>382</v>
      </c>
      <c r="B399" s="168" t="str">
        <f>'Revenue Data'!B390</f>
        <v>KOI</v>
      </c>
      <c r="C399" s="71">
        <f t="shared" si="163"/>
        <v>0</v>
      </c>
      <c r="D399" s="71">
        <f t="shared" si="163"/>
        <v>0</v>
      </c>
      <c r="E399" s="71">
        <f t="shared" si="163"/>
        <v>0</v>
      </c>
      <c r="F399" s="71">
        <f t="shared" si="163"/>
        <v>0</v>
      </c>
      <c r="G399" s="71">
        <f t="shared" si="163"/>
        <v>1</v>
      </c>
      <c r="H399" s="205">
        <f>IFERROR(VLOOKUP(B399,'Forecast Cnx @ Dest. Airport'!$B$5:$R$175,17,FALSE),0)</f>
        <v>0</v>
      </c>
      <c r="I399" s="29">
        <f t="shared" si="140"/>
        <v>0</v>
      </c>
      <c r="J399" s="29">
        <f t="shared" si="141"/>
        <v>0</v>
      </c>
      <c r="K399" s="29">
        <f t="shared" si="142"/>
        <v>0</v>
      </c>
      <c r="L399" s="29">
        <f t="shared" si="143"/>
        <v>0</v>
      </c>
      <c r="M399" s="29">
        <f t="shared" si="144"/>
        <v>0</v>
      </c>
      <c r="N399" s="194">
        <f t="shared" si="145"/>
        <v>0</v>
      </c>
      <c r="O399" s="64">
        <f t="shared" si="164"/>
        <v>3033.473161229113</v>
      </c>
      <c r="P399" s="64">
        <f t="shared" si="164"/>
        <v>2991.713931130485</v>
      </c>
      <c r="Q399" s="64">
        <f t="shared" si="164"/>
        <v>1080.3992954434091</v>
      </c>
      <c r="R399" s="64">
        <f t="shared" si="164"/>
        <v>1351.9069772890648</v>
      </c>
      <c r="S399" s="64">
        <f t="shared" si="164"/>
        <v>324.45041315762165</v>
      </c>
      <c r="T399" s="206" t="str">
        <f t="shared" si="146"/>
        <v>-</v>
      </c>
      <c r="U399" s="29">
        <f t="shared" si="147"/>
        <v>0</v>
      </c>
      <c r="V399" s="29">
        <f t="shared" si="148"/>
        <v>0</v>
      </c>
      <c r="W399" s="29">
        <f t="shared" si="149"/>
        <v>0</v>
      </c>
      <c r="X399" s="29">
        <f t="shared" si="150"/>
        <v>0</v>
      </c>
      <c r="Y399" s="29">
        <f t="shared" si="151"/>
        <v>0</v>
      </c>
      <c r="Z399" s="194">
        <f t="shared" si="152"/>
        <v>0</v>
      </c>
    </row>
    <row r="400" spans="1:26" s="80" customFormat="1" x14ac:dyDescent="0.2">
      <c r="A400" s="82">
        <v>383</v>
      </c>
      <c r="B400" s="168" t="str">
        <f>'Revenue Data'!B391</f>
        <v>KOJ</v>
      </c>
      <c r="C400" s="71">
        <f t="shared" si="163"/>
        <v>0</v>
      </c>
      <c r="D400" s="71">
        <f t="shared" si="163"/>
        <v>0.16666666666666666</v>
      </c>
      <c r="E400" s="71">
        <f t="shared" si="163"/>
        <v>8.3333333333333329E-2</v>
      </c>
      <c r="F400" s="71">
        <f t="shared" si="163"/>
        <v>0.66666666666666663</v>
      </c>
      <c r="G400" s="71">
        <f t="shared" si="163"/>
        <v>8.3333333333333329E-2</v>
      </c>
      <c r="H400" s="205">
        <f>IFERROR(VLOOKUP(B400,'Forecast Cnx @ Dest. Airport'!$B$5:$R$175,17,FALSE),0)</f>
        <v>0</v>
      </c>
      <c r="I400" s="29">
        <f t="shared" si="140"/>
        <v>0</v>
      </c>
      <c r="J400" s="29">
        <f t="shared" si="141"/>
        <v>0</v>
      </c>
      <c r="K400" s="29">
        <f t="shared" si="142"/>
        <v>0</v>
      </c>
      <c r="L400" s="29">
        <f t="shared" si="143"/>
        <v>0</v>
      </c>
      <c r="M400" s="29">
        <f t="shared" si="144"/>
        <v>0</v>
      </c>
      <c r="N400" s="194">
        <f t="shared" si="145"/>
        <v>0</v>
      </c>
      <c r="O400" s="64">
        <f t="shared" si="164"/>
        <v>3560.4312660888791</v>
      </c>
      <c r="P400" s="64">
        <f t="shared" si="164"/>
        <v>3852.7209841222088</v>
      </c>
      <c r="Q400" s="64">
        <f t="shared" si="164"/>
        <v>1909.3942506887054</v>
      </c>
      <c r="R400" s="64">
        <f t="shared" si="164"/>
        <v>1062.5755352528843</v>
      </c>
      <c r="S400" s="64">
        <f t="shared" si="164"/>
        <v>814.97193872947037</v>
      </c>
      <c r="T400" s="206" t="str">
        <f t="shared" si="146"/>
        <v>-</v>
      </c>
      <c r="U400" s="29">
        <f t="shared" si="147"/>
        <v>0</v>
      </c>
      <c r="V400" s="29">
        <f t="shared" si="148"/>
        <v>0</v>
      </c>
      <c r="W400" s="29">
        <f t="shared" si="149"/>
        <v>0</v>
      </c>
      <c r="X400" s="29">
        <f t="shared" si="150"/>
        <v>0</v>
      </c>
      <c r="Y400" s="29">
        <f t="shared" si="151"/>
        <v>0</v>
      </c>
      <c r="Z400" s="194">
        <f t="shared" si="152"/>
        <v>0</v>
      </c>
    </row>
    <row r="401" spans="1:26" s="80" customFormat="1" x14ac:dyDescent="0.2">
      <c r="A401" s="82">
        <v>384</v>
      </c>
      <c r="B401" s="168" t="str">
        <f>'Revenue Data'!B392</f>
        <v>KRK</v>
      </c>
      <c r="C401" s="71">
        <f t="shared" si="163"/>
        <v>2.9374737725556019E-3</v>
      </c>
      <c r="D401" s="71">
        <f t="shared" si="163"/>
        <v>1.1330255979857321E-2</v>
      </c>
      <c r="E401" s="71">
        <f t="shared" si="163"/>
        <v>1.049097775912715E-2</v>
      </c>
      <c r="F401" s="71">
        <f t="shared" si="163"/>
        <v>0.30885438522870329</v>
      </c>
      <c r="G401" s="71">
        <f t="shared" si="163"/>
        <v>0.66638690725975669</v>
      </c>
      <c r="H401" s="205">
        <f>IFERROR(VLOOKUP(B401,'Forecast Cnx @ Dest. Airport'!$B$5:$R$175,17,FALSE),0)</f>
        <v>0</v>
      </c>
      <c r="I401" s="29">
        <f t="shared" si="140"/>
        <v>0</v>
      </c>
      <c r="J401" s="29">
        <f t="shared" si="141"/>
        <v>0</v>
      </c>
      <c r="K401" s="29">
        <f t="shared" si="142"/>
        <v>0</v>
      </c>
      <c r="L401" s="29">
        <f t="shared" si="143"/>
        <v>0</v>
      </c>
      <c r="M401" s="29">
        <f t="shared" si="144"/>
        <v>0</v>
      </c>
      <c r="N401" s="194">
        <f t="shared" si="145"/>
        <v>0</v>
      </c>
      <c r="O401" s="64">
        <f t="shared" si="164"/>
        <v>2099.6460000000002</v>
      </c>
      <c r="P401" s="64">
        <f t="shared" si="164"/>
        <v>2629.3472115384607</v>
      </c>
      <c r="Q401" s="64">
        <f t="shared" si="164"/>
        <v>1436.9551999999999</v>
      </c>
      <c r="R401" s="64">
        <f t="shared" si="164"/>
        <v>342.52365366172597</v>
      </c>
      <c r="S401" s="64">
        <f t="shared" si="164"/>
        <v>256.43133874877526</v>
      </c>
      <c r="T401" s="206" t="str">
        <f t="shared" si="146"/>
        <v>-</v>
      </c>
      <c r="U401" s="29">
        <f t="shared" si="147"/>
        <v>0</v>
      </c>
      <c r="V401" s="29">
        <f t="shared" si="148"/>
        <v>0</v>
      </c>
      <c r="W401" s="29">
        <f t="shared" si="149"/>
        <v>0</v>
      </c>
      <c r="X401" s="29">
        <f t="shared" si="150"/>
        <v>0</v>
      </c>
      <c r="Y401" s="29">
        <f t="shared" si="151"/>
        <v>0</v>
      </c>
      <c r="Z401" s="194">
        <f t="shared" si="152"/>
        <v>0</v>
      </c>
    </row>
    <row r="402" spans="1:26" s="80" customFormat="1" x14ac:dyDescent="0.2">
      <c r="A402" s="168">
        <v>385</v>
      </c>
      <c r="B402" s="168" t="str">
        <f>'Revenue Data'!B393</f>
        <v>KRN</v>
      </c>
      <c r="C402" s="71">
        <f t="shared" si="163"/>
        <v>1</v>
      </c>
      <c r="D402" s="71">
        <f t="shared" si="163"/>
        <v>0</v>
      </c>
      <c r="E402" s="71">
        <f t="shared" si="163"/>
        <v>0</v>
      </c>
      <c r="F402" s="71">
        <f t="shared" si="163"/>
        <v>0</v>
      </c>
      <c r="G402" s="71">
        <f t="shared" si="163"/>
        <v>0</v>
      </c>
      <c r="H402" s="205">
        <f>IFERROR(VLOOKUP(B402,'Forecast Cnx @ Dest. Airport'!$B$5:$R$175,17,FALSE),0)</f>
        <v>0</v>
      </c>
      <c r="I402" s="29">
        <f t="shared" si="140"/>
        <v>0</v>
      </c>
      <c r="J402" s="29">
        <f t="shared" si="141"/>
        <v>0</v>
      </c>
      <c r="K402" s="29">
        <f t="shared" si="142"/>
        <v>0</v>
      </c>
      <c r="L402" s="29">
        <f t="shared" si="143"/>
        <v>0</v>
      </c>
      <c r="M402" s="29">
        <f t="shared" si="144"/>
        <v>0</v>
      </c>
      <c r="N402" s="194">
        <f t="shared" si="145"/>
        <v>0</v>
      </c>
      <c r="O402" s="64">
        <f t="shared" si="164"/>
        <v>277.69296296296289</v>
      </c>
      <c r="P402" s="64">
        <f t="shared" si="164"/>
        <v>2348.9558667921178</v>
      </c>
      <c r="Q402" s="64">
        <f t="shared" si="164"/>
        <v>1625.8986666666683</v>
      </c>
      <c r="R402" s="64">
        <f t="shared" si="164"/>
        <v>1086.111990362476</v>
      </c>
      <c r="S402" s="64">
        <f t="shared" si="164"/>
        <v>338.21786528058118</v>
      </c>
      <c r="T402" s="206" t="str">
        <f t="shared" si="146"/>
        <v>-</v>
      </c>
      <c r="U402" s="29">
        <f t="shared" si="147"/>
        <v>0</v>
      </c>
      <c r="V402" s="29">
        <f t="shared" si="148"/>
        <v>0</v>
      </c>
      <c r="W402" s="29">
        <f t="shared" si="149"/>
        <v>0</v>
      </c>
      <c r="X402" s="29">
        <f t="shared" si="150"/>
        <v>0</v>
      </c>
      <c r="Y402" s="29">
        <f t="shared" si="151"/>
        <v>0</v>
      </c>
      <c r="Z402" s="194">
        <f t="shared" si="152"/>
        <v>0</v>
      </c>
    </row>
    <row r="403" spans="1:26" s="80" customFormat="1" x14ac:dyDescent="0.2">
      <c r="A403" s="82">
        <v>386</v>
      </c>
      <c r="B403" s="168" t="str">
        <f>'Revenue Data'!B394</f>
        <v>KRR</v>
      </c>
      <c r="C403" s="71">
        <f t="shared" si="163"/>
        <v>4.5454545454545456E-2</v>
      </c>
      <c r="D403" s="71">
        <f t="shared" si="163"/>
        <v>0</v>
      </c>
      <c r="E403" s="71">
        <f t="shared" si="163"/>
        <v>0</v>
      </c>
      <c r="F403" s="71">
        <f t="shared" si="163"/>
        <v>0</v>
      </c>
      <c r="G403" s="71">
        <f t="shared" si="163"/>
        <v>0.95454545454545447</v>
      </c>
      <c r="H403" s="205">
        <f>IFERROR(VLOOKUP(B403,'Forecast Cnx @ Dest. Airport'!$B$5:$R$175,17,FALSE),0)</f>
        <v>0</v>
      </c>
      <c r="I403" s="29">
        <f t="shared" ref="I403:I466" si="165">IFERROR($H403*C403,0)</f>
        <v>0</v>
      </c>
      <c r="J403" s="29">
        <f t="shared" ref="J403:J466" si="166">IFERROR($H403*D403,0)</f>
        <v>0</v>
      </c>
      <c r="K403" s="29">
        <f t="shared" ref="K403:K466" si="167">IFERROR($H403*E403,0)</f>
        <v>0</v>
      </c>
      <c r="L403" s="29">
        <f t="shared" ref="L403:L466" si="168">IFERROR($H403*F403,0)</f>
        <v>0</v>
      </c>
      <c r="M403" s="29">
        <f t="shared" ref="M403:M466" si="169">IFERROR($H403*G403,0)</f>
        <v>0</v>
      </c>
      <c r="N403" s="194">
        <f t="shared" ref="N403:N466" si="170">SUM(I403:M403)</f>
        <v>0</v>
      </c>
      <c r="O403" s="64">
        <f t="shared" si="164"/>
        <v>346.03653675213673</v>
      </c>
      <c r="P403" s="64">
        <f t="shared" si="164"/>
        <v>3438.0991671672305</v>
      </c>
      <c r="Q403" s="64">
        <f t="shared" si="164"/>
        <v>754.47337500000003</v>
      </c>
      <c r="R403" s="64">
        <f t="shared" si="164"/>
        <v>1146.4805676108369</v>
      </c>
      <c r="S403" s="64">
        <f t="shared" si="164"/>
        <v>560.72466666666674</v>
      </c>
      <c r="T403" s="206" t="str">
        <f t="shared" ref="T403:T466" si="171">IFERROR(Z403/N403,"-")</f>
        <v>-</v>
      </c>
      <c r="U403" s="29">
        <f t="shared" ref="U403:U466" si="172">IFERROR(O403*I403,0)</f>
        <v>0</v>
      </c>
      <c r="V403" s="29">
        <f t="shared" ref="V403:V466" si="173">IFERROR(P403*J403,0)</f>
        <v>0</v>
      </c>
      <c r="W403" s="29">
        <f t="shared" ref="W403:W466" si="174">IFERROR(Q403*K403,0)</f>
        <v>0</v>
      </c>
      <c r="X403" s="29">
        <f t="shared" ref="X403:X466" si="175">IFERROR(R403*L403,0)</f>
        <v>0</v>
      </c>
      <c r="Y403" s="29">
        <f t="shared" ref="Y403:Y466" si="176">IFERROR(S403*M403,0)</f>
        <v>0</v>
      </c>
      <c r="Z403" s="194">
        <f t="shared" ref="Z403:Z466" si="177">SUM(U403:Y403)</f>
        <v>0</v>
      </c>
    </row>
    <row r="404" spans="1:26" s="80" customFormat="1" x14ac:dyDescent="0.2">
      <c r="A404" s="82">
        <v>387</v>
      </c>
      <c r="B404" s="168" t="str">
        <f>'Revenue Data'!B395</f>
        <v>KRS</v>
      </c>
      <c r="C404" s="71">
        <f t="shared" si="163"/>
        <v>0.20634920634920631</v>
      </c>
      <c r="D404" s="71">
        <f t="shared" si="163"/>
        <v>3.1746031746031744E-2</v>
      </c>
      <c r="E404" s="71">
        <f t="shared" si="163"/>
        <v>0</v>
      </c>
      <c r="F404" s="71">
        <f t="shared" si="163"/>
        <v>4.7619047619047616E-2</v>
      </c>
      <c r="G404" s="71">
        <f t="shared" si="163"/>
        <v>0.7142857142857143</v>
      </c>
      <c r="H404" s="205">
        <f>IFERROR(VLOOKUP(B404,'Forecast Cnx @ Dest. Airport'!$B$5:$R$175,17,FALSE),0)</f>
        <v>0</v>
      </c>
      <c r="I404" s="29">
        <f t="shared" si="165"/>
        <v>0</v>
      </c>
      <c r="J404" s="29">
        <f t="shared" si="166"/>
        <v>0</v>
      </c>
      <c r="K404" s="29">
        <f t="shared" si="167"/>
        <v>0</v>
      </c>
      <c r="L404" s="29">
        <f t="shared" si="168"/>
        <v>0</v>
      </c>
      <c r="M404" s="29">
        <f t="shared" si="169"/>
        <v>0</v>
      </c>
      <c r="N404" s="194">
        <f t="shared" si="170"/>
        <v>0</v>
      </c>
      <c r="O404" s="64">
        <f t="shared" si="164"/>
        <v>108.97866666666664</v>
      </c>
      <c r="P404" s="64">
        <f t="shared" si="164"/>
        <v>2643.3275833333332</v>
      </c>
      <c r="Q404" s="64">
        <f t="shared" si="164"/>
        <v>2359.0699999999997</v>
      </c>
      <c r="R404" s="64">
        <f t="shared" si="164"/>
        <v>1356.1383014755197</v>
      </c>
      <c r="S404" s="64">
        <f t="shared" si="164"/>
        <v>196.8991666666665</v>
      </c>
      <c r="T404" s="206" t="str">
        <f t="shared" si="171"/>
        <v>-</v>
      </c>
      <c r="U404" s="29">
        <f t="shared" si="172"/>
        <v>0</v>
      </c>
      <c r="V404" s="29">
        <f t="shared" si="173"/>
        <v>0</v>
      </c>
      <c r="W404" s="29">
        <f t="shared" si="174"/>
        <v>0</v>
      </c>
      <c r="X404" s="29">
        <f t="shared" si="175"/>
        <v>0</v>
      </c>
      <c r="Y404" s="29">
        <f t="shared" si="176"/>
        <v>0</v>
      </c>
      <c r="Z404" s="194">
        <f t="shared" si="177"/>
        <v>0</v>
      </c>
    </row>
    <row r="405" spans="1:26" s="80" customFormat="1" x14ac:dyDescent="0.2">
      <c r="A405" s="82">
        <v>388</v>
      </c>
      <c r="B405" s="168" t="str">
        <f>'Revenue Data'!B396</f>
        <v>KRT</v>
      </c>
      <c r="C405" s="71">
        <f t="shared" si="163"/>
        <v>0.15789473684210525</v>
      </c>
      <c r="D405" s="71">
        <f t="shared" si="163"/>
        <v>8.771929824561403E-3</v>
      </c>
      <c r="E405" s="71">
        <f t="shared" si="163"/>
        <v>0</v>
      </c>
      <c r="F405" s="71">
        <f t="shared" si="163"/>
        <v>0.10526315789473684</v>
      </c>
      <c r="G405" s="71">
        <f t="shared" si="163"/>
        <v>0.72807017543859642</v>
      </c>
      <c r="H405" s="205">
        <f>IFERROR(VLOOKUP(B405,'Forecast Cnx @ Dest. Airport'!$B$5:$R$175,17,FALSE),0)</f>
        <v>0</v>
      </c>
      <c r="I405" s="29">
        <f t="shared" si="165"/>
        <v>0</v>
      </c>
      <c r="J405" s="29">
        <f t="shared" si="166"/>
        <v>0</v>
      </c>
      <c r="K405" s="29">
        <f t="shared" si="167"/>
        <v>0</v>
      </c>
      <c r="L405" s="29">
        <f t="shared" si="168"/>
        <v>0</v>
      </c>
      <c r="M405" s="29">
        <f t="shared" si="169"/>
        <v>0</v>
      </c>
      <c r="N405" s="194">
        <f t="shared" si="170"/>
        <v>0</v>
      </c>
      <c r="O405" s="64">
        <f t="shared" si="164"/>
        <v>0</v>
      </c>
      <c r="P405" s="64">
        <f t="shared" si="164"/>
        <v>0</v>
      </c>
      <c r="Q405" s="64">
        <f t="shared" si="164"/>
        <v>0</v>
      </c>
      <c r="R405" s="64">
        <f t="shared" si="164"/>
        <v>417.97</v>
      </c>
      <c r="S405" s="64">
        <f t="shared" si="164"/>
        <v>245</v>
      </c>
      <c r="T405" s="206" t="str">
        <f t="shared" si="171"/>
        <v>-</v>
      </c>
      <c r="U405" s="29">
        <f t="shared" si="172"/>
        <v>0</v>
      </c>
      <c r="V405" s="29">
        <f t="shared" si="173"/>
        <v>0</v>
      </c>
      <c r="W405" s="29">
        <f t="shared" si="174"/>
        <v>0</v>
      </c>
      <c r="X405" s="29">
        <f t="shared" si="175"/>
        <v>0</v>
      </c>
      <c r="Y405" s="29">
        <f t="shared" si="176"/>
        <v>0</v>
      </c>
      <c r="Z405" s="194">
        <f t="shared" si="177"/>
        <v>0</v>
      </c>
    </row>
    <row r="406" spans="1:26" s="80" customFormat="1" x14ac:dyDescent="0.2">
      <c r="A406" s="168">
        <v>389</v>
      </c>
      <c r="B406" s="168" t="str">
        <f>'Revenue Data'!B397</f>
        <v>KSC</v>
      </c>
      <c r="C406" s="71">
        <f t="shared" si="163"/>
        <v>5.8823529411764712E-2</v>
      </c>
      <c r="D406" s="71">
        <f t="shared" si="163"/>
        <v>5.8823529411764712E-2</v>
      </c>
      <c r="E406" s="71">
        <f t="shared" si="163"/>
        <v>0</v>
      </c>
      <c r="F406" s="71">
        <f t="shared" si="163"/>
        <v>0.29411764705882359</v>
      </c>
      <c r="G406" s="71">
        <f t="shared" si="163"/>
        <v>0.58823529411764708</v>
      </c>
      <c r="H406" s="205">
        <f>IFERROR(VLOOKUP(B406,'Forecast Cnx @ Dest. Airport'!$B$5:$R$175,17,FALSE),0)</f>
        <v>0</v>
      </c>
      <c r="I406" s="29">
        <f t="shared" si="165"/>
        <v>0</v>
      </c>
      <c r="J406" s="29">
        <f t="shared" si="166"/>
        <v>0</v>
      </c>
      <c r="K406" s="29">
        <f t="shared" si="167"/>
        <v>0</v>
      </c>
      <c r="L406" s="29">
        <f t="shared" si="168"/>
        <v>0</v>
      </c>
      <c r="M406" s="29">
        <f t="shared" si="169"/>
        <v>0</v>
      </c>
      <c r="N406" s="194">
        <f t="shared" si="170"/>
        <v>0</v>
      </c>
      <c r="O406" s="64">
        <f t="shared" si="164"/>
        <v>0</v>
      </c>
      <c r="P406" s="64">
        <f t="shared" si="164"/>
        <v>3463.84</v>
      </c>
      <c r="Q406" s="64">
        <f t="shared" si="164"/>
        <v>0</v>
      </c>
      <c r="R406" s="64">
        <f t="shared" si="164"/>
        <v>0</v>
      </c>
      <c r="S406" s="64">
        <f t="shared" si="164"/>
        <v>0</v>
      </c>
      <c r="T406" s="206" t="str">
        <f t="shared" si="171"/>
        <v>-</v>
      </c>
      <c r="U406" s="29">
        <f t="shared" si="172"/>
        <v>0</v>
      </c>
      <c r="V406" s="29">
        <f t="shared" si="173"/>
        <v>0</v>
      </c>
      <c r="W406" s="29">
        <f t="shared" si="174"/>
        <v>0</v>
      </c>
      <c r="X406" s="29">
        <f t="shared" si="175"/>
        <v>0</v>
      </c>
      <c r="Y406" s="29">
        <f t="shared" si="176"/>
        <v>0</v>
      </c>
      <c r="Z406" s="194">
        <f t="shared" si="177"/>
        <v>0</v>
      </c>
    </row>
    <row r="407" spans="1:26" s="80" customFormat="1" x14ac:dyDescent="0.2">
      <c r="A407" s="82">
        <v>390</v>
      </c>
      <c r="B407" s="168" t="str">
        <f>'Revenue Data'!B398</f>
        <v>KSD</v>
      </c>
      <c r="C407" s="71">
        <f t="shared" si="163"/>
        <v>0</v>
      </c>
      <c r="D407" s="71">
        <f t="shared" si="163"/>
        <v>0</v>
      </c>
      <c r="E407" s="71">
        <f t="shared" si="163"/>
        <v>0.33333333333333331</v>
      </c>
      <c r="F407" s="71">
        <f t="shared" si="163"/>
        <v>0</v>
      </c>
      <c r="G407" s="71">
        <f t="shared" si="163"/>
        <v>0.66666666666666663</v>
      </c>
      <c r="H407" s="205">
        <f>IFERROR(VLOOKUP(B407,'Forecast Cnx @ Dest. Airport'!$B$5:$R$175,17,FALSE),0)</f>
        <v>0</v>
      </c>
      <c r="I407" s="29">
        <f t="shared" si="165"/>
        <v>0</v>
      </c>
      <c r="J407" s="29">
        <f t="shared" si="166"/>
        <v>0</v>
      </c>
      <c r="K407" s="29">
        <f t="shared" si="167"/>
        <v>0</v>
      </c>
      <c r="L407" s="29">
        <f t="shared" si="168"/>
        <v>0</v>
      </c>
      <c r="M407" s="29">
        <f t="shared" si="169"/>
        <v>0</v>
      </c>
      <c r="N407" s="194">
        <f t="shared" si="170"/>
        <v>0</v>
      </c>
      <c r="O407" s="64">
        <f t="shared" si="164"/>
        <v>277.69296296296289</v>
      </c>
      <c r="P407" s="64">
        <f t="shared" si="164"/>
        <v>2348.9558667921178</v>
      </c>
      <c r="Q407" s="64">
        <f t="shared" si="164"/>
        <v>1625.8986666666683</v>
      </c>
      <c r="R407" s="64">
        <f t="shared" si="164"/>
        <v>1086.111990362476</v>
      </c>
      <c r="S407" s="64">
        <f t="shared" si="164"/>
        <v>338.21786528058118</v>
      </c>
      <c r="T407" s="206" t="str">
        <f t="shared" si="171"/>
        <v>-</v>
      </c>
      <c r="U407" s="29">
        <f t="shared" si="172"/>
        <v>0</v>
      </c>
      <c r="V407" s="29">
        <f t="shared" si="173"/>
        <v>0</v>
      </c>
      <c r="W407" s="29">
        <f t="shared" si="174"/>
        <v>0</v>
      </c>
      <c r="X407" s="29">
        <f t="shared" si="175"/>
        <v>0</v>
      </c>
      <c r="Y407" s="29">
        <f t="shared" si="176"/>
        <v>0</v>
      </c>
      <c r="Z407" s="194">
        <f t="shared" si="177"/>
        <v>0</v>
      </c>
    </row>
    <row r="408" spans="1:26" s="80" customFormat="1" x14ac:dyDescent="0.2">
      <c r="A408" s="82">
        <v>391</v>
      </c>
      <c r="B408" s="168" t="str">
        <f>'Revenue Data'!B399</f>
        <v>KTM</v>
      </c>
      <c r="C408" s="71">
        <f t="shared" ref="C408:G417" si="178">IFERROR(VLOOKUP($B408,FromChicagoFareList,C$8,FALSE),"-")</f>
        <v>9.4339622641509448E-3</v>
      </c>
      <c r="D408" s="71">
        <f t="shared" si="178"/>
        <v>0</v>
      </c>
      <c r="E408" s="71">
        <f t="shared" si="178"/>
        <v>0</v>
      </c>
      <c r="F408" s="71">
        <f t="shared" si="178"/>
        <v>0.18867924528301891</v>
      </c>
      <c r="G408" s="71">
        <f t="shared" si="178"/>
        <v>0.80188679245283012</v>
      </c>
      <c r="H408" s="205">
        <f>IFERROR(VLOOKUP(B408,'Forecast Cnx @ Dest. Airport'!$B$5:$R$175,17,FALSE),0)</f>
        <v>0</v>
      </c>
      <c r="I408" s="29">
        <f t="shared" si="165"/>
        <v>0</v>
      </c>
      <c r="J408" s="29">
        <f t="shared" si="166"/>
        <v>0</v>
      </c>
      <c r="K408" s="29">
        <f t="shared" si="167"/>
        <v>0</v>
      </c>
      <c r="L408" s="29">
        <f t="shared" si="168"/>
        <v>0</v>
      </c>
      <c r="M408" s="29">
        <f t="shared" si="169"/>
        <v>0</v>
      </c>
      <c r="N408" s="194">
        <f t="shared" si="170"/>
        <v>0</v>
      </c>
      <c r="O408" s="64">
        <f t="shared" ref="O408:S417" si="179">IFERROR(VLOOKUP($B408,FromChicagoFareList,O$8,FALSE),"-")</f>
        <v>0</v>
      </c>
      <c r="P408" s="64">
        <f t="shared" si="179"/>
        <v>0</v>
      </c>
      <c r="Q408" s="64">
        <f t="shared" si="179"/>
        <v>0</v>
      </c>
      <c r="R408" s="64">
        <f t="shared" si="179"/>
        <v>541.39079787234039</v>
      </c>
      <c r="S408" s="64">
        <f t="shared" si="179"/>
        <v>560.37372009420324</v>
      </c>
      <c r="T408" s="206" t="str">
        <f t="shared" si="171"/>
        <v>-</v>
      </c>
      <c r="U408" s="29">
        <f t="shared" si="172"/>
        <v>0</v>
      </c>
      <c r="V408" s="29">
        <f t="shared" si="173"/>
        <v>0</v>
      </c>
      <c r="W408" s="29">
        <f t="shared" si="174"/>
        <v>0</v>
      </c>
      <c r="X408" s="29">
        <f t="shared" si="175"/>
        <v>0</v>
      </c>
      <c r="Y408" s="29">
        <f t="shared" si="176"/>
        <v>0</v>
      </c>
      <c r="Z408" s="194">
        <f t="shared" si="177"/>
        <v>0</v>
      </c>
    </row>
    <row r="409" spans="1:26" s="80" customFormat="1" x14ac:dyDescent="0.2">
      <c r="A409" s="82">
        <v>392</v>
      </c>
      <c r="B409" s="168" t="str">
        <f>'Revenue Data'!B400</f>
        <v>KTT</v>
      </c>
      <c r="C409" s="71">
        <f t="shared" si="178"/>
        <v>0</v>
      </c>
      <c r="D409" s="71">
        <f t="shared" si="178"/>
        <v>0</v>
      </c>
      <c r="E409" s="71">
        <f t="shared" si="178"/>
        <v>0</v>
      </c>
      <c r="F409" s="71">
        <f t="shared" si="178"/>
        <v>1</v>
      </c>
      <c r="G409" s="71">
        <f t="shared" si="178"/>
        <v>0</v>
      </c>
      <c r="H409" s="205">
        <f>IFERROR(VLOOKUP(B409,'Forecast Cnx @ Dest. Airport'!$B$5:$R$175,17,FALSE),0)</f>
        <v>0</v>
      </c>
      <c r="I409" s="29">
        <f t="shared" si="165"/>
        <v>0</v>
      </c>
      <c r="J409" s="29">
        <f t="shared" si="166"/>
        <v>0</v>
      </c>
      <c r="K409" s="29">
        <f t="shared" si="167"/>
        <v>0</v>
      </c>
      <c r="L409" s="29">
        <f t="shared" si="168"/>
        <v>0</v>
      </c>
      <c r="M409" s="29">
        <f t="shared" si="169"/>
        <v>0</v>
      </c>
      <c r="N409" s="194">
        <f t="shared" si="170"/>
        <v>0</v>
      </c>
      <c r="O409" s="64">
        <f t="shared" si="179"/>
        <v>226.8833810280866</v>
      </c>
      <c r="P409" s="64">
        <f t="shared" si="179"/>
        <v>2880.1862370370363</v>
      </c>
      <c r="Q409" s="64">
        <f t="shared" si="179"/>
        <v>1190.5862500000003</v>
      </c>
      <c r="R409" s="64">
        <f t="shared" si="179"/>
        <v>891.15219417475726</v>
      </c>
      <c r="S409" s="64">
        <f t="shared" si="179"/>
        <v>384.62351265084584</v>
      </c>
      <c r="T409" s="206" t="str">
        <f t="shared" si="171"/>
        <v>-</v>
      </c>
      <c r="U409" s="29">
        <f t="shared" si="172"/>
        <v>0</v>
      </c>
      <c r="V409" s="29">
        <f t="shared" si="173"/>
        <v>0</v>
      </c>
      <c r="W409" s="29">
        <f t="shared" si="174"/>
        <v>0</v>
      </c>
      <c r="X409" s="29">
        <f t="shared" si="175"/>
        <v>0</v>
      </c>
      <c r="Y409" s="29">
        <f t="shared" si="176"/>
        <v>0</v>
      </c>
      <c r="Z409" s="194">
        <f t="shared" si="177"/>
        <v>0</v>
      </c>
    </row>
    <row r="410" spans="1:26" s="80" customFormat="1" x14ac:dyDescent="0.2">
      <c r="A410" s="168">
        <v>393</v>
      </c>
      <c r="B410" s="168" t="str">
        <f>'Revenue Data'!B401</f>
        <v>KTW</v>
      </c>
      <c r="C410" s="71">
        <f t="shared" si="178"/>
        <v>0</v>
      </c>
      <c r="D410" s="71">
        <f t="shared" si="178"/>
        <v>1.2500000000000001E-2</v>
      </c>
      <c r="E410" s="71">
        <f t="shared" si="178"/>
        <v>1.2500000000000001E-2</v>
      </c>
      <c r="F410" s="71">
        <f t="shared" si="178"/>
        <v>0.26250000000000001</v>
      </c>
      <c r="G410" s="71">
        <f t="shared" si="178"/>
        <v>0.71250000000000002</v>
      </c>
      <c r="H410" s="205">
        <f>IFERROR(VLOOKUP(B410,'Forecast Cnx @ Dest. Airport'!$B$5:$R$175,17,FALSE),0)</f>
        <v>0</v>
      </c>
      <c r="I410" s="29">
        <f t="shared" si="165"/>
        <v>0</v>
      </c>
      <c r="J410" s="29">
        <f t="shared" si="166"/>
        <v>0</v>
      </c>
      <c r="K410" s="29">
        <f t="shared" si="167"/>
        <v>0</v>
      </c>
      <c r="L410" s="29">
        <f t="shared" si="168"/>
        <v>0</v>
      </c>
      <c r="M410" s="29">
        <f t="shared" si="169"/>
        <v>0</v>
      </c>
      <c r="N410" s="194">
        <f t="shared" si="170"/>
        <v>0</v>
      </c>
      <c r="O410" s="64">
        <f t="shared" si="179"/>
        <v>154.80520140401825</v>
      </c>
      <c r="P410" s="64">
        <f t="shared" si="179"/>
        <v>2510.0154801097383</v>
      </c>
      <c r="Q410" s="64">
        <f t="shared" si="179"/>
        <v>1302.7689189189186</v>
      </c>
      <c r="R410" s="64">
        <f t="shared" si="179"/>
        <v>278.47888888888889</v>
      </c>
      <c r="S410" s="64">
        <f t="shared" si="179"/>
        <v>295.75615541781428</v>
      </c>
      <c r="T410" s="206" t="str">
        <f t="shared" si="171"/>
        <v>-</v>
      </c>
      <c r="U410" s="29">
        <f t="shared" si="172"/>
        <v>0</v>
      </c>
      <c r="V410" s="29">
        <f t="shared" si="173"/>
        <v>0</v>
      </c>
      <c r="W410" s="29">
        <f t="shared" si="174"/>
        <v>0</v>
      </c>
      <c r="X410" s="29">
        <f t="shared" si="175"/>
        <v>0</v>
      </c>
      <c r="Y410" s="29">
        <f t="shared" si="176"/>
        <v>0</v>
      </c>
      <c r="Z410" s="194">
        <f t="shared" si="177"/>
        <v>0</v>
      </c>
    </row>
    <row r="411" spans="1:26" s="80" customFormat="1" x14ac:dyDescent="0.2">
      <c r="A411" s="82">
        <v>394</v>
      </c>
      <c r="B411" s="168" t="str">
        <f>'Revenue Data'!B402</f>
        <v>KUF</v>
      </c>
      <c r="C411" s="71">
        <f t="shared" si="178"/>
        <v>0</v>
      </c>
      <c r="D411" s="71">
        <f t="shared" si="178"/>
        <v>0.22222222222222221</v>
      </c>
      <c r="E411" s="71">
        <f t="shared" si="178"/>
        <v>0</v>
      </c>
      <c r="F411" s="71">
        <f t="shared" si="178"/>
        <v>0</v>
      </c>
      <c r="G411" s="71">
        <f t="shared" si="178"/>
        <v>0.77777777777777779</v>
      </c>
      <c r="H411" s="205">
        <f>IFERROR(VLOOKUP(B411,'Forecast Cnx @ Dest. Airport'!$B$5:$R$175,17,FALSE),0)</f>
        <v>0</v>
      </c>
      <c r="I411" s="29">
        <f t="shared" si="165"/>
        <v>0</v>
      </c>
      <c r="J411" s="29">
        <f t="shared" si="166"/>
        <v>0</v>
      </c>
      <c r="K411" s="29">
        <f t="shared" si="167"/>
        <v>0</v>
      </c>
      <c r="L411" s="29">
        <f t="shared" si="168"/>
        <v>0</v>
      </c>
      <c r="M411" s="29">
        <f t="shared" si="169"/>
        <v>0</v>
      </c>
      <c r="N411" s="194">
        <f t="shared" si="170"/>
        <v>0</v>
      </c>
      <c r="O411" s="64">
        <f t="shared" si="179"/>
        <v>346.03653675213673</v>
      </c>
      <c r="P411" s="64">
        <f t="shared" si="179"/>
        <v>3438.0991671672305</v>
      </c>
      <c r="Q411" s="64">
        <f t="shared" si="179"/>
        <v>754.47337500000003</v>
      </c>
      <c r="R411" s="64">
        <f t="shared" si="179"/>
        <v>1146.4805676108369</v>
      </c>
      <c r="S411" s="64">
        <f t="shared" si="179"/>
        <v>667</v>
      </c>
      <c r="T411" s="206" t="str">
        <f t="shared" si="171"/>
        <v>-</v>
      </c>
      <c r="U411" s="29">
        <f t="shared" si="172"/>
        <v>0</v>
      </c>
      <c r="V411" s="29">
        <f t="shared" si="173"/>
        <v>0</v>
      </c>
      <c r="W411" s="29">
        <f t="shared" si="174"/>
        <v>0</v>
      </c>
      <c r="X411" s="29">
        <f t="shared" si="175"/>
        <v>0</v>
      </c>
      <c r="Y411" s="29">
        <f t="shared" si="176"/>
        <v>0</v>
      </c>
      <c r="Z411" s="194">
        <f t="shared" si="177"/>
        <v>0</v>
      </c>
    </row>
    <row r="412" spans="1:26" s="80" customFormat="1" x14ac:dyDescent="0.2">
      <c r="A412" s="82">
        <v>395</v>
      </c>
      <c r="B412" s="168" t="str">
        <f>'Revenue Data'!B403</f>
        <v>KUL</v>
      </c>
      <c r="C412" s="71">
        <f t="shared" si="178"/>
        <v>1.3468013468013467E-2</v>
      </c>
      <c r="D412" s="71">
        <f t="shared" si="178"/>
        <v>0.19865319865319866</v>
      </c>
      <c r="E412" s="71">
        <f t="shared" si="178"/>
        <v>1.6835016835016835E-2</v>
      </c>
      <c r="F412" s="71">
        <f t="shared" si="178"/>
        <v>0.15824915824915822</v>
      </c>
      <c r="G412" s="71">
        <f t="shared" si="178"/>
        <v>0.61279461279461278</v>
      </c>
      <c r="H412" s="205">
        <f>IFERROR(VLOOKUP(B412,'Forecast Cnx @ Dest. Airport'!$B$5:$R$175,17,FALSE),0)</f>
        <v>0</v>
      </c>
      <c r="I412" s="29">
        <f t="shared" si="165"/>
        <v>0</v>
      </c>
      <c r="J412" s="29">
        <f t="shared" si="166"/>
        <v>0</v>
      </c>
      <c r="K412" s="29">
        <f t="shared" si="167"/>
        <v>0</v>
      </c>
      <c r="L412" s="29">
        <f t="shared" si="168"/>
        <v>0</v>
      </c>
      <c r="M412" s="29">
        <f t="shared" si="169"/>
        <v>0</v>
      </c>
      <c r="N412" s="194">
        <f t="shared" si="170"/>
        <v>0</v>
      </c>
      <c r="O412" s="64">
        <f t="shared" si="179"/>
        <v>0</v>
      </c>
      <c r="P412" s="64">
        <f t="shared" si="179"/>
        <v>4527.8976373626365</v>
      </c>
      <c r="Q412" s="64">
        <f t="shared" si="179"/>
        <v>0</v>
      </c>
      <c r="R412" s="64">
        <f t="shared" si="179"/>
        <v>2698.752857142857</v>
      </c>
      <c r="S412" s="64">
        <f t="shared" si="179"/>
        <v>750.75976177357961</v>
      </c>
      <c r="T412" s="206" t="str">
        <f t="shared" si="171"/>
        <v>-</v>
      </c>
      <c r="U412" s="29">
        <f t="shared" si="172"/>
        <v>0</v>
      </c>
      <c r="V412" s="29">
        <f t="shared" si="173"/>
        <v>0</v>
      </c>
      <c r="W412" s="29">
        <f t="shared" si="174"/>
        <v>0</v>
      </c>
      <c r="X412" s="29">
        <f t="shared" si="175"/>
        <v>0</v>
      </c>
      <c r="Y412" s="29">
        <f t="shared" si="176"/>
        <v>0</v>
      </c>
      <c r="Z412" s="194">
        <f t="shared" si="177"/>
        <v>0</v>
      </c>
    </row>
    <row r="413" spans="1:26" s="80" customFormat="1" x14ac:dyDescent="0.2">
      <c r="A413" s="82">
        <v>396</v>
      </c>
      <c r="B413" s="168" t="str">
        <f>'Revenue Data'!B404</f>
        <v>KUO</v>
      </c>
      <c r="C413" s="71">
        <f t="shared" si="178"/>
        <v>0</v>
      </c>
      <c r="D413" s="71">
        <f t="shared" si="178"/>
        <v>0</v>
      </c>
      <c r="E413" s="71">
        <f t="shared" si="178"/>
        <v>0</v>
      </c>
      <c r="F413" s="71">
        <f t="shared" si="178"/>
        <v>0.2857142857142857</v>
      </c>
      <c r="G413" s="71">
        <f t="shared" si="178"/>
        <v>0.71428571428571419</v>
      </c>
      <c r="H413" s="205">
        <f>IFERROR(VLOOKUP(B413,'Forecast Cnx @ Dest. Airport'!$B$5:$R$175,17,FALSE),0)</f>
        <v>0</v>
      </c>
      <c r="I413" s="29">
        <f t="shared" si="165"/>
        <v>0</v>
      </c>
      <c r="J413" s="29">
        <f t="shared" si="166"/>
        <v>0</v>
      </c>
      <c r="K413" s="29">
        <f t="shared" si="167"/>
        <v>0</v>
      </c>
      <c r="L413" s="29">
        <f t="shared" si="168"/>
        <v>0</v>
      </c>
      <c r="M413" s="29">
        <f t="shared" si="169"/>
        <v>0</v>
      </c>
      <c r="N413" s="194">
        <f t="shared" si="170"/>
        <v>0</v>
      </c>
      <c r="O413" s="64">
        <f t="shared" si="179"/>
        <v>226.8833810280866</v>
      </c>
      <c r="P413" s="64">
        <f t="shared" si="179"/>
        <v>2880.1862370370363</v>
      </c>
      <c r="Q413" s="64">
        <f t="shared" si="179"/>
        <v>1190.5862500000003</v>
      </c>
      <c r="R413" s="64">
        <f t="shared" si="179"/>
        <v>891.15219417475726</v>
      </c>
      <c r="S413" s="64">
        <f t="shared" si="179"/>
        <v>384.62351265084584</v>
      </c>
      <c r="T413" s="206" t="str">
        <f t="shared" si="171"/>
        <v>-</v>
      </c>
      <c r="U413" s="29">
        <f t="shared" si="172"/>
        <v>0</v>
      </c>
      <c r="V413" s="29">
        <f t="shared" si="173"/>
        <v>0</v>
      </c>
      <c r="W413" s="29">
        <f t="shared" si="174"/>
        <v>0</v>
      </c>
      <c r="X413" s="29">
        <f t="shared" si="175"/>
        <v>0</v>
      </c>
      <c r="Y413" s="29">
        <f t="shared" si="176"/>
        <v>0</v>
      </c>
      <c r="Z413" s="194">
        <f t="shared" si="177"/>
        <v>0</v>
      </c>
    </row>
    <row r="414" spans="1:26" s="80" customFormat="1" x14ac:dyDescent="0.2">
      <c r="A414" s="168">
        <v>397</v>
      </c>
      <c r="B414" s="168" t="str">
        <f>'Revenue Data'!B405</f>
        <v>KWA</v>
      </c>
      <c r="C414" s="71">
        <f t="shared" si="178"/>
        <v>0</v>
      </c>
      <c r="D414" s="71">
        <f t="shared" si="178"/>
        <v>0</v>
      </c>
      <c r="E414" s="71">
        <f t="shared" si="178"/>
        <v>0.5</v>
      </c>
      <c r="F414" s="71">
        <f t="shared" si="178"/>
        <v>0.5</v>
      </c>
      <c r="G414" s="71">
        <f t="shared" si="178"/>
        <v>0</v>
      </c>
      <c r="H414" s="205">
        <f>IFERROR(VLOOKUP(B414,'Forecast Cnx @ Dest. Airport'!$B$5:$R$175,17,FALSE),0)</f>
        <v>0</v>
      </c>
      <c r="I414" s="29">
        <f t="shared" si="165"/>
        <v>0</v>
      </c>
      <c r="J414" s="29">
        <f t="shared" si="166"/>
        <v>0</v>
      </c>
      <c r="K414" s="29">
        <f t="shared" si="167"/>
        <v>0</v>
      </c>
      <c r="L414" s="29">
        <f t="shared" si="168"/>
        <v>0</v>
      </c>
      <c r="M414" s="29">
        <f t="shared" si="169"/>
        <v>0</v>
      </c>
      <c r="N414" s="194">
        <f t="shared" si="170"/>
        <v>0</v>
      </c>
      <c r="O414" s="64">
        <f t="shared" si="179"/>
        <v>0</v>
      </c>
      <c r="P414" s="64">
        <f t="shared" si="179"/>
        <v>0</v>
      </c>
      <c r="Q414" s="64">
        <f t="shared" si="179"/>
        <v>0</v>
      </c>
      <c r="R414" s="64">
        <f t="shared" si="179"/>
        <v>0</v>
      </c>
      <c r="S414" s="64">
        <f t="shared" si="179"/>
        <v>0</v>
      </c>
      <c r="T414" s="206" t="str">
        <f t="shared" si="171"/>
        <v>-</v>
      </c>
      <c r="U414" s="29">
        <f t="shared" si="172"/>
        <v>0</v>
      </c>
      <c r="V414" s="29">
        <f t="shared" si="173"/>
        <v>0</v>
      </c>
      <c r="W414" s="29">
        <f t="shared" si="174"/>
        <v>0</v>
      </c>
      <c r="X414" s="29">
        <f t="shared" si="175"/>
        <v>0</v>
      </c>
      <c r="Y414" s="29">
        <f t="shared" si="176"/>
        <v>0</v>
      </c>
      <c r="Z414" s="194">
        <f t="shared" si="177"/>
        <v>0</v>
      </c>
    </row>
    <row r="415" spans="1:26" s="80" customFormat="1" x14ac:dyDescent="0.2">
      <c r="A415" s="82">
        <v>398</v>
      </c>
      <c r="B415" s="168" t="str">
        <f>'Revenue Data'!B406</f>
        <v>KWE</v>
      </c>
      <c r="C415" s="71">
        <f t="shared" si="178"/>
        <v>0</v>
      </c>
      <c r="D415" s="71">
        <f t="shared" si="178"/>
        <v>0.5</v>
      </c>
      <c r="E415" s="71">
        <f t="shared" si="178"/>
        <v>0</v>
      </c>
      <c r="F415" s="71">
        <f t="shared" si="178"/>
        <v>0.25</v>
      </c>
      <c r="G415" s="71">
        <f t="shared" si="178"/>
        <v>0.25</v>
      </c>
      <c r="H415" s="205">
        <f>IFERROR(VLOOKUP(B415,'Forecast Cnx @ Dest. Airport'!$B$5:$R$175,17,FALSE),0)</f>
        <v>0</v>
      </c>
      <c r="I415" s="29">
        <f t="shared" si="165"/>
        <v>0</v>
      </c>
      <c r="J415" s="29">
        <f t="shared" si="166"/>
        <v>0</v>
      </c>
      <c r="K415" s="29">
        <f t="shared" si="167"/>
        <v>0</v>
      </c>
      <c r="L415" s="29">
        <f t="shared" si="168"/>
        <v>0</v>
      </c>
      <c r="M415" s="29">
        <f t="shared" si="169"/>
        <v>0</v>
      </c>
      <c r="N415" s="194">
        <f t="shared" si="170"/>
        <v>0</v>
      </c>
      <c r="O415" s="64">
        <f t="shared" si="179"/>
        <v>4537.2526894742623</v>
      </c>
      <c r="P415" s="64">
        <f t="shared" si="179"/>
        <v>4749.2735304038351</v>
      </c>
      <c r="Q415" s="64">
        <f t="shared" si="179"/>
        <v>1810.9906091954022</v>
      </c>
      <c r="R415" s="64">
        <f t="shared" si="179"/>
        <v>1238.2726398519835</v>
      </c>
      <c r="S415" s="64">
        <f t="shared" si="179"/>
        <v>570.87178194523528</v>
      </c>
      <c r="T415" s="206" t="str">
        <f t="shared" si="171"/>
        <v>-</v>
      </c>
      <c r="U415" s="29">
        <f t="shared" si="172"/>
        <v>0</v>
      </c>
      <c r="V415" s="29">
        <f t="shared" si="173"/>
        <v>0</v>
      </c>
      <c r="W415" s="29">
        <f t="shared" si="174"/>
        <v>0</v>
      </c>
      <c r="X415" s="29">
        <f t="shared" si="175"/>
        <v>0</v>
      </c>
      <c r="Y415" s="29">
        <f t="shared" si="176"/>
        <v>0</v>
      </c>
      <c r="Z415" s="194">
        <f t="shared" si="177"/>
        <v>0</v>
      </c>
    </row>
    <row r="416" spans="1:26" s="80" customFormat="1" x14ac:dyDescent="0.2">
      <c r="A416" s="82">
        <v>399</v>
      </c>
      <c r="B416" s="168" t="str">
        <f>'Revenue Data'!B407</f>
        <v>KWI</v>
      </c>
      <c r="C416" s="71">
        <f t="shared" si="178"/>
        <v>2.7586206896551727E-2</v>
      </c>
      <c r="D416" s="71">
        <f t="shared" si="178"/>
        <v>0.1310344827586207</v>
      </c>
      <c r="E416" s="71">
        <f t="shared" si="178"/>
        <v>7.2413793103448268E-2</v>
      </c>
      <c r="F416" s="71">
        <f t="shared" si="178"/>
        <v>0.23103448275862079</v>
      </c>
      <c r="G416" s="71">
        <f t="shared" si="178"/>
        <v>0.53793103448275847</v>
      </c>
      <c r="H416" s="205">
        <f>IFERROR(VLOOKUP(B416,'Forecast Cnx @ Dest. Airport'!$B$5:$R$175,17,FALSE),0)</f>
        <v>0</v>
      </c>
      <c r="I416" s="29">
        <f t="shared" si="165"/>
        <v>0</v>
      </c>
      <c r="J416" s="29">
        <f t="shared" si="166"/>
        <v>0</v>
      </c>
      <c r="K416" s="29">
        <f t="shared" si="167"/>
        <v>0</v>
      </c>
      <c r="L416" s="29">
        <f t="shared" si="168"/>
        <v>0</v>
      </c>
      <c r="M416" s="29">
        <f t="shared" si="169"/>
        <v>0</v>
      </c>
      <c r="N416" s="194">
        <f t="shared" si="170"/>
        <v>0</v>
      </c>
      <c r="O416" s="64">
        <f t="shared" si="179"/>
        <v>3437.4189583333332</v>
      </c>
      <c r="P416" s="64">
        <f t="shared" si="179"/>
        <v>3409.6729360269346</v>
      </c>
      <c r="Q416" s="64">
        <f t="shared" si="179"/>
        <v>0</v>
      </c>
      <c r="R416" s="64">
        <f t="shared" si="179"/>
        <v>1626.7630727790354</v>
      </c>
      <c r="S416" s="64">
        <f t="shared" si="179"/>
        <v>472.86759230117724</v>
      </c>
      <c r="T416" s="206" t="str">
        <f t="shared" si="171"/>
        <v>-</v>
      </c>
      <c r="U416" s="29">
        <f t="shared" si="172"/>
        <v>0</v>
      </c>
      <c r="V416" s="29">
        <f t="shared" si="173"/>
        <v>0</v>
      </c>
      <c r="W416" s="29">
        <f t="shared" si="174"/>
        <v>0</v>
      </c>
      <c r="X416" s="29">
        <f t="shared" si="175"/>
        <v>0</v>
      </c>
      <c r="Y416" s="29">
        <f t="shared" si="176"/>
        <v>0</v>
      </c>
      <c r="Z416" s="194">
        <f t="shared" si="177"/>
        <v>0</v>
      </c>
    </row>
    <row r="417" spans="1:26" s="80" customFormat="1" x14ac:dyDescent="0.2">
      <c r="A417" s="82">
        <v>400</v>
      </c>
      <c r="B417" s="168" t="str">
        <f>'Revenue Data'!B408</f>
        <v>KWJ</v>
      </c>
      <c r="C417" s="71">
        <f t="shared" si="178"/>
        <v>0</v>
      </c>
      <c r="D417" s="71">
        <f t="shared" si="178"/>
        <v>0.2608695652173913</v>
      </c>
      <c r="E417" s="71">
        <f t="shared" si="178"/>
        <v>0</v>
      </c>
      <c r="F417" s="71">
        <f t="shared" si="178"/>
        <v>0.43478260869565216</v>
      </c>
      <c r="G417" s="71">
        <f t="shared" si="178"/>
        <v>0.30434782608695654</v>
      </c>
      <c r="H417" s="205">
        <f>IFERROR(VLOOKUP(B417,'Forecast Cnx @ Dest. Airport'!$B$5:$R$175,17,FALSE),0)</f>
        <v>0</v>
      </c>
      <c r="I417" s="29">
        <f t="shared" si="165"/>
        <v>0</v>
      </c>
      <c r="J417" s="29">
        <f t="shared" si="166"/>
        <v>0</v>
      </c>
      <c r="K417" s="29">
        <f t="shared" si="167"/>
        <v>0</v>
      </c>
      <c r="L417" s="29">
        <f t="shared" si="168"/>
        <v>0</v>
      </c>
      <c r="M417" s="29">
        <f t="shared" si="169"/>
        <v>0</v>
      </c>
      <c r="N417" s="194">
        <f t="shared" si="170"/>
        <v>0</v>
      </c>
      <c r="O417" s="64">
        <f t="shared" si="179"/>
        <v>4295.6762520634902</v>
      </c>
      <c r="P417" s="64">
        <f t="shared" si="179"/>
        <v>3320.6016247938719</v>
      </c>
      <c r="Q417" s="64">
        <f t="shared" si="179"/>
        <v>1281.4922020683184</v>
      </c>
      <c r="R417" s="64">
        <f t="shared" si="179"/>
        <v>1558.415282636121</v>
      </c>
      <c r="S417" s="64">
        <f t="shared" si="179"/>
        <v>835</v>
      </c>
      <c r="T417" s="206" t="str">
        <f t="shared" si="171"/>
        <v>-</v>
      </c>
      <c r="U417" s="29">
        <f t="shared" si="172"/>
        <v>0</v>
      </c>
      <c r="V417" s="29">
        <f t="shared" si="173"/>
        <v>0</v>
      </c>
      <c r="W417" s="29">
        <f t="shared" si="174"/>
        <v>0</v>
      </c>
      <c r="X417" s="29">
        <f t="shared" si="175"/>
        <v>0</v>
      </c>
      <c r="Y417" s="29">
        <f t="shared" si="176"/>
        <v>0</v>
      </c>
      <c r="Z417" s="194">
        <f t="shared" si="177"/>
        <v>0</v>
      </c>
    </row>
    <row r="418" spans="1:26" s="80" customFormat="1" x14ac:dyDescent="0.2">
      <c r="A418" s="168">
        <v>401</v>
      </c>
      <c r="B418" s="168" t="str">
        <f>'Revenue Data'!B409</f>
        <v>KWL</v>
      </c>
      <c r="C418" s="71">
        <f t="shared" ref="C418:G427" si="180">IFERROR(VLOOKUP($B418,FromChicagoFareList,C$8,FALSE),"-")</f>
        <v>0</v>
      </c>
      <c r="D418" s="71">
        <f t="shared" si="180"/>
        <v>0.66666666666666674</v>
      </c>
      <c r="E418" s="71">
        <f t="shared" si="180"/>
        <v>0</v>
      </c>
      <c r="F418" s="71">
        <f t="shared" si="180"/>
        <v>0.33333333333333337</v>
      </c>
      <c r="G418" s="71">
        <f t="shared" si="180"/>
        <v>0</v>
      </c>
      <c r="H418" s="205">
        <f>IFERROR(VLOOKUP(B418,'Forecast Cnx @ Dest. Airport'!$B$5:$R$175,17,FALSE),0)</f>
        <v>0</v>
      </c>
      <c r="I418" s="29">
        <f t="shared" si="165"/>
        <v>0</v>
      </c>
      <c r="J418" s="29">
        <f t="shared" si="166"/>
        <v>0</v>
      </c>
      <c r="K418" s="29">
        <f t="shared" si="167"/>
        <v>0</v>
      </c>
      <c r="L418" s="29">
        <f t="shared" si="168"/>
        <v>0</v>
      </c>
      <c r="M418" s="29">
        <f t="shared" si="169"/>
        <v>0</v>
      </c>
      <c r="N418" s="194">
        <f t="shared" si="170"/>
        <v>0</v>
      </c>
      <c r="O418" s="64">
        <f t="shared" ref="O418:S427" si="181">IFERROR(VLOOKUP($B418,FromChicagoFareList,O$8,FALSE),"-")</f>
        <v>4537.2526894742623</v>
      </c>
      <c r="P418" s="64">
        <f t="shared" si="181"/>
        <v>4749.2735304038351</v>
      </c>
      <c r="Q418" s="64">
        <f t="shared" si="181"/>
        <v>1810.9906091954022</v>
      </c>
      <c r="R418" s="64">
        <f t="shared" si="181"/>
        <v>1238.2726398519835</v>
      </c>
      <c r="S418" s="64">
        <f t="shared" si="181"/>
        <v>570.87178194523528</v>
      </c>
      <c r="T418" s="206" t="str">
        <f t="shared" si="171"/>
        <v>-</v>
      </c>
      <c r="U418" s="29">
        <f t="shared" si="172"/>
        <v>0</v>
      </c>
      <c r="V418" s="29">
        <f t="shared" si="173"/>
        <v>0</v>
      </c>
      <c r="W418" s="29">
        <f t="shared" si="174"/>
        <v>0</v>
      </c>
      <c r="X418" s="29">
        <f t="shared" si="175"/>
        <v>0</v>
      </c>
      <c r="Y418" s="29">
        <f t="shared" si="176"/>
        <v>0</v>
      </c>
      <c r="Z418" s="194">
        <f t="shared" si="177"/>
        <v>0</v>
      </c>
    </row>
    <row r="419" spans="1:26" s="80" customFormat="1" x14ac:dyDescent="0.2">
      <c r="A419" s="82">
        <v>402</v>
      </c>
      <c r="B419" s="168" t="str">
        <f>'Revenue Data'!B410</f>
        <v>KYA</v>
      </c>
      <c r="C419" s="71">
        <f t="shared" si="180"/>
        <v>0</v>
      </c>
      <c r="D419" s="71">
        <f t="shared" si="180"/>
        <v>0</v>
      </c>
      <c r="E419" s="71">
        <f t="shared" si="180"/>
        <v>0</v>
      </c>
      <c r="F419" s="71">
        <f t="shared" si="180"/>
        <v>0.14285714285714285</v>
      </c>
      <c r="G419" s="71">
        <f t="shared" si="180"/>
        <v>0.85714285714285721</v>
      </c>
      <c r="H419" s="205">
        <f>IFERROR(VLOOKUP(B419,'Forecast Cnx @ Dest. Airport'!$B$5:$R$175,17,FALSE),0)</f>
        <v>0</v>
      </c>
      <c r="I419" s="29">
        <f t="shared" si="165"/>
        <v>0</v>
      </c>
      <c r="J419" s="29">
        <f t="shared" si="166"/>
        <v>0</v>
      </c>
      <c r="K419" s="29">
        <f t="shared" si="167"/>
        <v>0</v>
      </c>
      <c r="L419" s="29">
        <f t="shared" si="168"/>
        <v>0</v>
      </c>
      <c r="M419" s="29">
        <f t="shared" si="169"/>
        <v>0</v>
      </c>
      <c r="N419" s="194">
        <f t="shared" si="170"/>
        <v>0</v>
      </c>
      <c r="O419" s="64">
        <f t="shared" si="181"/>
        <v>273.05581548537282</v>
      </c>
      <c r="P419" s="64">
        <f t="shared" si="181"/>
        <v>2918.1202279487316</v>
      </c>
      <c r="Q419" s="64">
        <f t="shared" si="181"/>
        <v>1011.4965826330518</v>
      </c>
      <c r="R419" s="64">
        <f t="shared" si="181"/>
        <v>459.5</v>
      </c>
      <c r="S419" s="64">
        <f t="shared" si="181"/>
        <v>343.32916666666665</v>
      </c>
      <c r="T419" s="206" t="str">
        <f t="shared" si="171"/>
        <v>-</v>
      </c>
      <c r="U419" s="29">
        <f t="shared" si="172"/>
        <v>0</v>
      </c>
      <c r="V419" s="29">
        <f t="shared" si="173"/>
        <v>0</v>
      </c>
      <c r="W419" s="29">
        <f t="shared" si="174"/>
        <v>0</v>
      </c>
      <c r="X419" s="29">
        <f t="shared" si="175"/>
        <v>0</v>
      </c>
      <c r="Y419" s="29">
        <f t="shared" si="176"/>
        <v>0</v>
      </c>
      <c r="Z419" s="194">
        <f t="shared" si="177"/>
        <v>0</v>
      </c>
    </row>
    <row r="420" spans="1:26" s="80" customFormat="1" x14ac:dyDescent="0.2">
      <c r="A420" s="82">
        <v>403</v>
      </c>
      <c r="B420" s="168" t="str">
        <f>'Revenue Data'!B411</f>
        <v>KZN</v>
      </c>
      <c r="C420" s="71">
        <f t="shared" si="180"/>
        <v>0.15000000000000002</v>
      </c>
      <c r="D420" s="71">
        <f t="shared" si="180"/>
        <v>0.1</v>
      </c>
      <c r="E420" s="71">
        <f t="shared" si="180"/>
        <v>0</v>
      </c>
      <c r="F420" s="71">
        <f t="shared" si="180"/>
        <v>0.25</v>
      </c>
      <c r="G420" s="71">
        <f t="shared" si="180"/>
        <v>0.50000000000000011</v>
      </c>
      <c r="H420" s="205">
        <f>IFERROR(VLOOKUP(B420,'Forecast Cnx @ Dest. Airport'!$B$5:$R$175,17,FALSE),0)</f>
        <v>0</v>
      </c>
      <c r="I420" s="29">
        <f t="shared" si="165"/>
        <v>0</v>
      </c>
      <c r="J420" s="29">
        <f t="shared" si="166"/>
        <v>0</v>
      </c>
      <c r="K420" s="29">
        <f t="shared" si="167"/>
        <v>0</v>
      </c>
      <c r="L420" s="29">
        <f t="shared" si="168"/>
        <v>0</v>
      </c>
      <c r="M420" s="29">
        <f t="shared" si="169"/>
        <v>0</v>
      </c>
      <c r="N420" s="194">
        <f t="shared" si="170"/>
        <v>0</v>
      </c>
      <c r="O420" s="64">
        <f t="shared" si="181"/>
        <v>391.49999999999994</v>
      </c>
      <c r="P420" s="64">
        <f t="shared" si="181"/>
        <v>3438.0991671672305</v>
      </c>
      <c r="Q420" s="64">
        <f t="shared" si="181"/>
        <v>754.47337500000003</v>
      </c>
      <c r="R420" s="64">
        <f t="shared" si="181"/>
        <v>1146.4805676108369</v>
      </c>
      <c r="S420" s="64">
        <f t="shared" si="181"/>
        <v>384.48599999999999</v>
      </c>
      <c r="T420" s="206" t="str">
        <f t="shared" si="171"/>
        <v>-</v>
      </c>
      <c r="U420" s="29">
        <f t="shared" si="172"/>
        <v>0</v>
      </c>
      <c r="V420" s="29">
        <f t="shared" si="173"/>
        <v>0</v>
      </c>
      <c r="W420" s="29">
        <f t="shared" si="174"/>
        <v>0</v>
      </c>
      <c r="X420" s="29">
        <f t="shared" si="175"/>
        <v>0</v>
      </c>
      <c r="Y420" s="29">
        <f t="shared" si="176"/>
        <v>0</v>
      </c>
      <c r="Z420" s="194">
        <f t="shared" si="177"/>
        <v>0</v>
      </c>
    </row>
    <row r="421" spans="1:26" s="80" customFormat="1" x14ac:dyDescent="0.2">
      <c r="A421" s="82">
        <v>404</v>
      </c>
      <c r="B421" s="168" t="str">
        <f>'Revenue Data'!B412</f>
        <v>LAD</v>
      </c>
      <c r="C421" s="71">
        <f t="shared" si="180"/>
        <v>4.5454545454545456E-2</v>
      </c>
      <c r="D421" s="71">
        <f t="shared" si="180"/>
        <v>0.40909090909090912</v>
      </c>
      <c r="E421" s="71">
        <f t="shared" si="180"/>
        <v>9.0909090909090912E-2</v>
      </c>
      <c r="F421" s="71">
        <f t="shared" si="180"/>
        <v>9.0909090909090912E-2</v>
      </c>
      <c r="G421" s="71">
        <f t="shared" si="180"/>
        <v>0.36363636363636365</v>
      </c>
      <c r="H421" s="205">
        <f>IFERROR(VLOOKUP(B421,'Forecast Cnx @ Dest. Airport'!$B$5:$R$175,17,FALSE),0)</f>
        <v>0</v>
      </c>
      <c r="I421" s="29">
        <f t="shared" si="165"/>
        <v>0</v>
      </c>
      <c r="J421" s="29">
        <f t="shared" si="166"/>
        <v>0</v>
      </c>
      <c r="K421" s="29">
        <f t="shared" si="167"/>
        <v>0</v>
      </c>
      <c r="L421" s="29">
        <f t="shared" si="168"/>
        <v>0</v>
      </c>
      <c r="M421" s="29">
        <f t="shared" si="169"/>
        <v>0</v>
      </c>
      <c r="N421" s="194">
        <f t="shared" si="170"/>
        <v>0</v>
      </c>
      <c r="O421" s="64">
        <f t="shared" si="181"/>
        <v>0</v>
      </c>
      <c r="P421" s="64">
        <f t="shared" si="181"/>
        <v>0</v>
      </c>
      <c r="Q421" s="64">
        <f t="shared" si="181"/>
        <v>0</v>
      </c>
      <c r="R421" s="64">
        <f t="shared" si="181"/>
        <v>0</v>
      </c>
      <c r="S421" s="64">
        <f t="shared" si="181"/>
        <v>0</v>
      </c>
      <c r="T421" s="206" t="str">
        <f t="shared" si="171"/>
        <v>-</v>
      </c>
      <c r="U421" s="29">
        <f t="shared" si="172"/>
        <v>0</v>
      </c>
      <c r="V421" s="29">
        <f t="shared" si="173"/>
        <v>0</v>
      </c>
      <c r="W421" s="29">
        <f t="shared" si="174"/>
        <v>0</v>
      </c>
      <c r="X421" s="29">
        <f t="shared" si="175"/>
        <v>0</v>
      </c>
      <c r="Y421" s="29">
        <f t="shared" si="176"/>
        <v>0</v>
      </c>
      <c r="Z421" s="194">
        <f t="shared" si="177"/>
        <v>0</v>
      </c>
    </row>
    <row r="422" spans="1:26" s="80" customFormat="1" x14ac:dyDescent="0.2">
      <c r="A422" s="168">
        <v>405</v>
      </c>
      <c r="B422" s="168" t="str">
        <f>'Revenue Data'!B413</f>
        <v>LAP</v>
      </c>
      <c r="C422" s="71">
        <f t="shared" si="180"/>
        <v>0.17391304347826089</v>
      </c>
      <c r="D422" s="71">
        <f t="shared" si="180"/>
        <v>0</v>
      </c>
      <c r="E422" s="71">
        <f t="shared" si="180"/>
        <v>0</v>
      </c>
      <c r="F422" s="71">
        <f t="shared" si="180"/>
        <v>8.6956521739130446E-2</v>
      </c>
      <c r="G422" s="71">
        <f t="shared" si="180"/>
        <v>0.73913043478260876</v>
      </c>
      <c r="H422" s="205">
        <f>IFERROR(VLOOKUP(B422,'Forecast Cnx @ Dest. Airport'!$B$5:$R$175,17,FALSE),0)</f>
        <v>0</v>
      </c>
      <c r="I422" s="29">
        <f t="shared" si="165"/>
        <v>0</v>
      </c>
      <c r="J422" s="29">
        <f t="shared" si="166"/>
        <v>0</v>
      </c>
      <c r="K422" s="29">
        <f t="shared" si="167"/>
        <v>0</v>
      </c>
      <c r="L422" s="29">
        <f t="shared" si="168"/>
        <v>0</v>
      </c>
      <c r="M422" s="29">
        <f t="shared" si="169"/>
        <v>0</v>
      </c>
      <c r="N422" s="194">
        <f t="shared" si="170"/>
        <v>0</v>
      </c>
      <c r="O422" s="64">
        <f t="shared" si="181"/>
        <v>242.84265512637438</v>
      </c>
      <c r="P422" s="64">
        <f t="shared" si="181"/>
        <v>667.64896209140613</v>
      </c>
      <c r="Q422" s="64">
        <f t="shared" si="181"/>
        <v>526.36640083298744</v>
      </c>
      <c r="R422" s="64">
        <f t="shared" si="181"/>
        <v>269</v>
      </c>
      <c r="S422" s="64">
        <f t="shared" si="181"/>
        <v>355.44882352941187</v>
      </c>
      <c r="T422" s="206" t="str">
        <f t="shared" si="171"/>
        <v>-</v>
      </c>
      <c r="U422" s="29">
        <f t="shared" si="172"/>
        <v>0</v>
      </c>
      <c r="V422" s="29">
        <f t="shared" si="173"/>
        <v>0</v>
      </c>
      <c r="W422" s="29">
        <f t="shared" si="174"/>
        <v>0</v>
      </c>
      <c r="X422" s="29">
        <f t="shared" si="175"/>
        <v>0</v>
      </c>
      <c r="Y422" s="29">
        <f t="shared" si="176"/>
        <v>0</v>
      </c>
      <c r="Z422" s="194">
        <f t="shared" si="177"/>
        <v>0</v>
      </c>
    </row>
    <row r="423" spans="1:26" s="80" customFormat="1" x14ac:dyDescent="0.2">
      <c r="A423" s="82">
        <v>406</v>
      </c>
      <c r="B423" s="168" t="str">
        <f>'Revenue Data'!B414</f>
        <v>LBA</v>
      </c>
      <c r="C423" s="71">
        <f t="shared" si="180"/>
        <v>0.26315789473684209</v>
      </c>
      <c r="D423" s="71">
        <f t="shared" si="180"/>
        <v>0</v>
      </c>
      <c r="E423" s="71">
        <f t="shared" si="180"/>
        <v>0</v>
      </c>
      <c r="F423" s="71">
        <f t="shared" si="180"/>
        <v>0.10526315789473685</v>
      </c>
      <c r="G423" s="71">
        <f t="shared" si="180"/>
        <v>0.63157894736842113</v>
      </c>
      <c r="H423" s="205">
        <f>IFERROR(VLOOKUP(B423,'Forecast Cnx @ Dest. Airport'!$B$5:$R$175,17,FALSE),0)</f>
        <v>0</v>
      </c>
      <c r="I423" s="29">
        <f t="shared" si="165"/>
        <v>0</v>
      </c>
      <c r="J423" s="29">
        <f t="shared" si="166"/>
        <v>0</v>
      </c>
      <c r="K423" s="29">
        <f t="shared" si="167"/>
        <v>0</v>
      </c>
      <c r="L423" s="29">
        <f t="shared" si="168"/>
        <v>0</v>
      </c>
      <c r="M423" s="29">
        <f t="shared" si="169"/>
        <v>0</v>
      </c>
      <c r="N423" s="194">
        <f t="shared" si="170"/>
        <v>0</v>
      </c>
      <c r="O423" s="64">
        <f t="shared" si="181"/>
        <v>122.059166666667</v>
      </c>
      <c r="P423" s="64">
        <f t="shared" si="181"/>
        <v>2991.713931130485</v>
      </c>
      <c r="Q423" s="64">
        <f t="shared" si="181"/>
        <v>1080.3992954434091</v>
      </c>
      <c r="R423" s="64">
        <f t="shared" si="181"/>
        <v>1351.9069772890648</v>
      </c>
      <c r="S423" s="64">
        <f t="shared" si="181"/>
        <v>242.176111111111</v>
      </c>
      <c r="T423" s="206" t="str">
        <f t="shared" si="171"/>
        <v>-</v>
      </c>
      <c r="U423" s="29">
        <f t="shared" si="172"/>
        <v>0</v>
      </c>
      <c r="V423" s="29">
        <f t="shared" si="173"/>
        <v>0</v>
      </c>
      <c r="W423" s="29">
        <f t="shared" si="174"/>
        <v>0</v>
      </c>
      <c r="X423" s="29">
        <f t="shared" si="175"/>
        <v>0</v>
      </c>
      <c r="Y423" s="29">
        <f t="shared" si="176"/>
        <v>0</v>
      </c>
      <c r="Z423" s="194">
        <f t="shared" si="177"/>
        <v>0</v>
      </c>
    </row>
    <row r="424" spans="1:26" s="80" customFormat="1" x14ac:dyDescent="0.2">
      <c r="A424" s="82">
        <v>407</v>
      </c>
      <c r="B424" s="168" t="str">
        <f>'Revenue Data'!B415</f>
        <v>LBV</v>
      </c>
      <c r="C424" s="71">
        <f t="shared" si="180"/>
        <v>0</v>
      </c>
      <c r="D424" s="71">
        <f t="shared" si="180"/>
        <v>0.18181818181818182</v>
      </c>
      <c r="E424" s="71">
        <f t="shared" si="180"/>
        <v>0</v>
      </c>
      <c r="F424" s="71">
        <f t="shared" si="180"/>
        <v>9.0909090909090912E-2</v>
      </c>
      <c r="G424" s="71">
        <f t="shared" si="180"/>
        <v>0.72727272727272729</v>
      </c>
      <c r="H424" s="205">
        <f>IFERROR(VLOOKUP(B424,'Forecast Cnx @ Dest. Airport'!$B$5:$R$175,17,FALSE),0)</f>
        <v>0</v>
      </c>
      <c r="I424" s="29">
        <f t="shared" si="165"/>
        <v>0</v>
      </c>
      <c r="J424" s="29">
        <f t="shared" si="166"/>
        <v>0</v>
      </c>
      <c r="K424" s="29">
        <f t="shared" si="167"/>
        <v>0</v>
      </c>
      <c r="L424" s="29">
        <f t="shared" si="168"/>
        <v>0</v>
      </c>
      <c r="M424" s="29">
        <f t="shared" si="169"/>
        <v>0</v>
      </c>
      <c r="N424" s="194">
        <f t="shared" si="170"/>
        <v>0</v>
      </c>
      <c r="O424" s="64">
        <f t="shared" si="181"/>
        <v>0</v>
      </c>
      <c r="P424" s="64">
        <f t="shared" si="181"/>
        <v>0</v>
      </c>
      <c r="Q424" s="64">
        <f t="shared" si="181"/>
        <v>0</v>
      </c>
      <c r="R424" s="64">
        <f t="shared" si="181"/>
        <v>502.76</v>
      </c>
      <c r="S424" s="64">
        <f t="shared" si="181"/>
        <v>1030.348</v>
      </c>
      <c r="T424" s="206" t="str">
        <f t="shared" si="171"/>
        <v>-</v>
      </c>
      <c r="U424" s="29">
        <f t="shared" si="172"/>
        <v>0</v>
      </c>
      <c r="V424" s="29">
        <f t="shared" si="173"/>
        <v>0</v>
      </c>
      <c r="W424" s="29">
        <f t="shared" si="174"/>
        <v>0</v>
      </c>
      <c r="X424" s="29">
        <f t="shared" si="175"/>
        <v>0</v>
      </c>
      <c r="Y424" s="29">
        <f t="shared" si="176"/>
        <v>0</v>
      </c>
      <c r="Z424" s="194">
        <f t="shared" si="177"/>
        <v>0</v>
      </c>
    </row>
    <row r="425" spans="1:26" s="80" customFormat="1" x14ac:dyDescent="0.2">
      <c r="A425" s="82">
        <v>408</v>
      </c>
      <c r="B425" s="168" t="str">
        <f>'Revenue Data'!B416</f>
        <v>LCA</v>
      </c>
      <c r="C425" s="71">
        <f t="shared" si="180"/>
        <v>1.6393442622950821E-2</v>
      </c>
      <c r="D425" s="71">
        <f t="shared" si="180"/>
        <v>9.836065573770493E-2</v>
      </c>
      <c r="E425" s="71">
        <f t="shared" si="180"/>
        <v>0</v>
      </c>
      <c r="F425" s="71">
        <f t="shared" si="180"/>
        <v>0.18032786885245902</v>
      </c>
      <c r="G425" s="71">
        <f t="shared" si="180"/>
        <v>0.70491803278688525</v>
      </c>
      <c r="H425" s="205">
        <f>IFERROR(VLOOKUP(B425,'Forecast Cnx @ Dest. Airport'!$B$5:$R$175,17,FALSE),0)</f>
        <v>0</v>
      </c>
      <c r="I425" s="29">
        <f t="shared" si="165"/>
        <v>0</v>
      </c>
      <c r="J425" s="29">
        <f t="shared" si="166"/>
        <v>0</v>
      </c>
      <c r="K425" s="29">
        <f t="shared" si="167"/>
        <v>0</v>
      </c>
      <c r="L425" s="29">
        <f t="shared" si="168"/>
        <v>0</v>
      </c>
      <c r="M425" s="29">
        <f t="shared" si="169"/>
        <v>0</v>
      </c>
      <c r="N425" s="194">
        <f t="shared" si="170"/>
        <v>0</v>
      </c>
      <c r="O425" s="64">
        <f t="shared" si="181"/>
        <v>0</v>
      </c>
      <c r="P425" s="64">
        <f t="shared" si="181"/>
        <v>0</v>
      </c>
      <c r="Q425" s="64">
        <f t="shared" si="181"/>
        <v>0</v>
      </c>
      <c r="R425" s="64">
        <f t="shared" si="181"/>
        <v>357.19000000000005</v>
      </c>
      <c r="S425" s="64">
        <f t="shared" si="181"/>
        <v>244.5400438596489</v>
      </c>
      <c r="T425" s="206" t="str">
        <f t="shared" si="171"/>
        <v>-</v>
      </c>
      <c r="U425" s="29">
        <f t="shared" si="172"/>
        <v>0</v>
      </c>
      <c r="V425" s="29">
        <f t="shared" si="173"/>
        <v>0</v>
      </c>
      <c r="W425" s="29">
        <f t="shared" si="174"/>
        <v>0</v>
      </c>
      <c r="X425" s="29">
        <f t="shared" si="175"/>
        <v>0</v>
      </c>
      <c r="Y425" s="29">
        <f t="shared" si="176"/>
        <v>0</v>
      </c>
      <c r="Z425" s="194">
        <f t="shared" si="177"/>
        <v>0</v>
      </c>
    </row>
    <row r="426" spans="1:26" s="80" customFormat="1" x14ac:dyDescent="0.2">
      <c r="A426" s="168">
        <v>409</v>
      </c>
      <c r="B426" s="168" t="str">
        <f>'Revenue Data'!B417</f>
        <v>LCG</v>
      </c>
      <c r="C426" s="71">
        <f t="shared" si="180"/>
        <v>5.5555555555555552E-2</v>
      </c>
      <c r="D426" s="71">
        <f t="shared" si="180"/>
        <v>5.5555555555555552E-2</v>
      </c>
      <c r="E426" s="71">
        <f t="shared" si="180"/>
        <v>0</v>
      </c>
      <c r="F426" s="71">
        <f t="shared" si="180"/>
        <v>0</v>
      </c>
      <c r="G426" s="71">
        <f t="shared" si="180"/>
        <v>0.88888888888888884</v>
      </c>
      <c r="H426" s="205">
        <f>IFERROR(VLOOKUP(B426,'Forecast Cnx @ Dest. Airport'!$B$5:$R$175,17,FALSE),0)</f>
        <v>0</v>
      </c>
      <c r="I426" s="29">
        <f t="shared" si="165"/>
        <v>0</v>
      </c>
      <c r="J426" s="29">
        <f t="shared" si="166"/>
        <v>0</v>
      </c>
      <c r="K426" s="29">
        <f t="shared" si="167"/>
        <v>0</v>
      </c>
      <c r="L426" s="29">
        <f t="shared" si="168"/>
        <v>0</v>
      </c>
      <c r="M426" s="29">
        <f t="shared" si="169"/>
        <v>0</v>
      </c>
      <c r="N426" s="194">
        <f t="shared" si="170"/>
        <v>0</v>
      </c>
      <c r="O426" s="64">
        <f t="shared" si="181"/>
        <v>1577.8969800457098</v>
      </c>
      <c r="P426" s="64">
        <f t="shared" si="181"/>
        <v>3009.2377410317081</v>
      </c>
      <c r="Q426" s="64">
        <f t="shared" si="181"/>
        <v>2042.8507142857147</v>
      </c>
      <c r="R426" s="64">
        <f t="shared" si="181"/>
        <v>1018.9167046552494</v>
      </c>
      <c r="S426" s="64">
        <f t="shared" si="181"/>
        <v>420.45125000000002</v>
      </c>
      <c r="T426" s="206" t="str">
        <f t="shared" si="171"/>
        <v>-</v>
      </c>
      <c r="U426" s="29">
        <f t="shared" si="172"/>
        <v>0</v>
      </c>
      <c r="V426" s="29">
        <f t="shared" si="173"/>
        <v>0</v>
      </c>
      <c r="W426" s="29">
        <f t="shared" si="174"/>
        <v>0</v>
      </c>
      <c r="X426" s="29">
        <f t="shared" si="175"/>
        <v>0</v>
      </c>
      <c r="Y426" s="29">
        <f t="shared" si="176"/>
        <v>0</v>
      </c>
      <c r="Z426" s="194">
        <f t="shared" si="177"/>
        <v>0</v>
      </c>
    </row>
    <row r="427" spans="1:26" s="80" customFormat="1" x14ac:dyDescent="0.2">
      <c r="A427" s="82">
        <v>410</v>
      </c>
      <c r="B427" s="168" t="str">
        <f>'Revenue Data'!B418</f>
        <v>LDB</v>
      </c>
      <c r="C427" s="71">
        <f t="shared" si="180"/>
        <v>0</v>
      </c>
      <c r="D427" s="71">
        <f t="shared" si="180"/>
        <v>3.8461538461538457E-2</v>
      </c>
      <c r="E427" s="71">
        <f t="shared" si="180"/>
        <v>0</v>
      </c>
      <c r="F427" s="71">
        <f t="shared" si="180"/>
        <v>0.30769230769230765</v>
      </c>
      <c r="G427" s="71">
        <f t="shared" si="180"/>
        <v>0.65384615384615385</v>
      </c>
      <c r="H427" s="205">
        <f>IFERROR(VLOOKUP(B427,'Forecast Cnx @ Dest. Airport'!$B$5:$R$175,17,FALSE),0)</f>
        <v>0</v>
      </c>
      <c r="I427" s="29">
        <f t="shared" si="165"/>
        <v>0</v>
      </c>
      <c r="J427" s="29">
        <f t="shared" si="166"/>
        <v>0</v>
      </c>
      <c r="K427" s="29">
        <f t="shared" si="167"/>
        <v>0</v>
      </c>
      <c r="L427" s="29">
        <f t="shared" si="168"/>
        <v>0</v>
      </c>
      <c r="M427" s="29">
        <f t="shared" si="169"/>
        <v>0</v>
      </c>
      <c r="N427" s="194">
        <f t="shared" si="170"/>
        <v>0</v>
      </c>
      <c r="O427" s="64">
        <f t="shared" si="181"/>
        <v>4877.18300441886</v>
      </c>
      <c r="P427" s="64">
        <f t="shared" si="181"/>
        <v>3913.2942950383235</v>
      </c>
      <c r="Q427" s="64">
        <f t="shared" si="181"/>
        <v>2079.9913113553125</v>
      </c>
      <c r="R427" s="64">
        <f t="shared" si="181"/>
        <v>1727.1594836699639</v>
      </c>
      <c r="S427" s="64">
        <f t="shared" si="181"/>
        <v>526.61</v>
      </c>
      <c r="T427" s="206" t="str">
        <f t="shared" si="171"/>
        <v>-</v>
      </c>
      <c r="U427" s="29">
        <f t="shared" si="172"/>
        <v>0</v>
      </c>
      <c r="V427" s="29">
        <f t="shared" si="173"/>
        <v>0</v>
      </c>
      <c r="W427" s="29">
        <f t="shared" si="174"/>
        <v>0</v>
      </c>
      <c r="X427" s="29">
        <f t="shared" si="175"/>
        <v>0</v>
      </c>
      <c r="Y427" s="29">
        <f t="shared" si="176"/>
        <v>0</v>
      </c>
      <c r="Z427" s="194">
        <f t="shared" si="177"/>
        <v>0</v>
      </c>
    </row>
    <row r="428" spans="1:26" s="80" customFormat="1" x14ac:dyDescent="0.2">
      <c r="A428" s="82">
        <v>411</v>
      </c>
      <c r="B428" s="168" t="str">
        <f>'Revenue Data'!B419</f>
        <v>LED</v>
      </c>
      <c r="C428" s="71">
        <f t="shared" ref="C428:G437" si="182">IFERROR(VLOOKUP($B428,FromChicagoFareList,C$8,FALSE),"-")</f>
        <v>6.4516129032258063E-2</v>
      </c>
      <c r="D428" s="71">
        <f t="shared" si="182"/>
        <v>8.6021505376344065E-2</v>
      </c>
      <c r="E428" s="71">
        <f t="shared" si="182"/>
        <v>0</v>
      </c>
      <c r="F428" s="71">
        <f t="shared" si="182"/>
        <v>0.18279569892473119</v>
      </c>
      <c r="G428" s="71">
        <f t="shared" si="182"/>
        <v>0.66666666666666663</v>
      </c>
      <c r="H428" s="205">
        <f>IFERROR(VLOOKUP(B428,'Forecast Cnx @ Dest. Airport'!$B$5:$R$175,17,FALSE),0)</f>
        <v>0</v>
      </c>
      <c r="I428" s="29">
        <f t="shared" si="165"/>
        <v>0</v>
      </c>
      <c r="J428" s="29">
        <f t="shared" si="166"/>
        <v>0</v>
      </c>
      <c r="K428" s="29">
        <f t="shared" si="167"/>
        <v>0</v>
      </c>
      <c r="L428" s="29">
        <f t="shared" si="168"/>
        <v>0</v>
      </c>
      <c r="M428" s="29">
        <f t="shared" si="169"/>
        <v>0</v>
      </c>
      <c r="N428" s="194">
        <f t="shared" si="170"/>
        <v>0</v>
      </c>
      <c r="O428" s="64">
        <f t="shared" ref="O428:S437" si="183">IFERROR(VLOOKUP($B428,FromChicagoFareList,O$8,FALSE),"-")</f>
        <v>185.14325854700857</v>
      </c>
      <c r="P428" s="64">
        <f t="shared" si="183"/>
        <v>2919.2899999999995</v>
      </c>
      <c r="Q428" s="64">
        <f t="shared" si="183"/>
        <v>754.47337500000003</v>
      </c>
      <c r="R428" s="64">
        <f t="shared" si="183"/>
        <v>328.62033333333341</v>
      </c>
      <c r="S428" s="64">
        <f t="shared" si="183"/>
        <v>311.17540299835355</v>
      </c>
      <c r="T428" s="206" t="str">
        <f t="shared" si="171"/>
        <v>-</v>
      </c>
      <c r="U428" s="29">
        <f t="shared" si="172"/>
        <v>0</v>
      </c>
      <c r="V428" s="29">
        <f t="shared" si="173"/>
        <v>0</v>
      </c>
      <c r="W428" s="29">
        <f t="shared" si="174"/>
        <v>0</v>
      </c>
      <c r="X428" s="29">
        <f t="shared" si="175"/>
        <v>0</v>
      </c>
      <c r="Y428" s="29">
        <f t="shared" si="176"/>
        <v>0</v>
      </c>
      <c r="Z428" s="194">
        <f t="shared" si="177"/>
        <v>0</v>
      </c>
    </row>
    <row r="429" spans="1:26" s="80" customFormat="1" x14ac:dyDescent="0.2">
      <c r="A429" s="82">
        <v>412</v>
      </c>
      <c r="B429" s="168" t="str">
        <f>'Revenue Data'!B420</f>
        <v>LEI</v>
      </c>
      <c r="C429" s="71">
        <f t="shared" si="182"/>
        <v>0</v>
      </c>
      <c r="D429" s="71">
        <f t="shared" si="182"/>
        <v>0.66666666666666663</v>
      </c>
      <c r="E429" s="71">
        <f t="shared" si="182"/>
        <v>0</v>
      </c>
      <c r="F429" s="71">
        <f t="shared" si="182"/>
        <v>0</v>
      </c>
      <c r="G429" s="71">
        <f t="shared" si="182"/>
        <v>0.33333333333333331</v>
      </c>
      <c r="H429" s="205">
        <f>IFERROR(VLOOKUP(B429,'Forecast Cnx @ Dest. Airport'!$B$5:$R$175,17,FALSE),0)</f>
        <v>0</v>
      </c>
      <c r="I429" s="29">
        <f t="shared" si="165"/>
        <v>0</v>
      </c>
      <c r="J429" s="29">
        <f t="shared" si="166"/>
        <v>0</v>
      </c>
      <c r="K429" s="29">
        <f t="shared" si="167"/>
        <v>0</v>
      </c>
      <c r="L429" s="29">
        <f t="shared" si="168"/>
        <v>0</v>
      </c>
      <c r="M429" s="29">
        <f t="shared" si="169"/>
        <v>0</v>
      </c>
      <c r="N429" s="194">
        <f t="shared" si="170"/>
        <v>0</v>
      </c>
      <c r="O429" s="64">
        <f t="shared" si="183"/>
        <v>1577.8969800457098</v>
      </c>
      <c r="P429" s="64">
        <f t="shared" si="183"/>
        <v>3009.2377410317081</v>
      </c>
      <c r="Q429" s="64">
        <f t="shared" si="183"/>
        <v>2042.8507142857147</v>
      </c>
      <c r="R429" s="64">
        <f t="shared" si="183"/>
        <v>1018.9167046552494</v>
      </c>
      <c r="S429" s="64">
        <f t="shared" si="183"/>
        <v>339.57307026682514</v>
      </c>
      <c r="T429" s="206" t="str">
        <f t="shared" si="171"/>
        <v>-</v>
      </c>
      <c r="U429" s="29">
        <f t="shared" si="172"/>
        <v>0</v>
      </c>
      <c r="V429" s="29">
        <f t="shared" si="173"/>
        <v>0</v>
      </c>
      <c r="W429" s="29">
        <f t="shared" si="174"/>
        <v>0</v>
      </c>
      <c r="X429" s="29">
        <f t="shared" si="175"/>
        <v>0</v>
      </c>
      <c r="Y429" s="29">
        <f t="shared" si="176"/>
        <v>0</v>
      </c>
      <c r="Z429" s="194">
        <f t="shared" si="177"/>
        <v>0</v>
      </c>
    </row>
    <row r="430" spans="1:26" s="80" customFormat="1" x14ac:dyDescent="0.2">
      <c r="A430" s="168">
        <v>413</v>
      </c>
      <c r="B430" s="168" t="str">
        <f>'Revenue Data'!B421</f>
        <v>LEJ</v>
      </c>
      <c r="C430" s="71">
        <f t="shared" si="182"/>
        <v>0</v>
      </c>
      <c r="D430" s="71">
        <f t="shared" si="182"/>
        <v>0.16037735849056606</v>
      </c>
      <c r="E430" s="71">
        <f t="shared" si="182"/>
        <v>1.8867924528301886E-2</v>
      </c>
      <c r="F430" s="71">
        <f t="shared" si="182"/>
        <v>0.28301886792452835</v>
      </c>
      <c r="G430" s="71">
        <f t="shared" si="182"/>
        <v>0.53773584905660388</v>
      </c>
      <c r="H430" s="205">
        <f>IFERROR(VLOOKUP(B430,'Forecast Cnx @ Dest. Airport'!$B$5:$R$175,17,FALSE),0)</f>
        <v>0</v>
      </c>
      <c r="I430" s="29">
        <f t="shared" si="165"/>
        <v>0</v>
      </c>
      <c r="J430" s="29">
        <f t="shared" si="166"/>
        <v>0</v>
      </c>
      <c r="K430" s="29">
        <f t="shared" si="167"/>
        <v>0</v>
      </c>
      <c r="L430" s="29">
        <f t="shared" si="168"/>
        <v>0</v>
      </c>
      <c r="M430" s="29">
        <f t="shared" si="169"/>
        <v>0</v>
      </c>
      <c r="N430" s="194">
        <f t="shared" si="170"/>
        <v>0</v>
      </c>
      <c r="O430" s="64">
        <f t="shared" si="183"/>
        <v>2364.4236263910029</v>
      </c>
      <c r="P430" s="64">
        <f t="shared" si="183"/>
        <v>3091.3928712904467</v>
      </c>
      <c r="Q430" s="64">
        <f t="shared" si="183"/>
        <v>1481.6388581697045</v>
      </c>
      <c r="R430" s="64">
        <f t="shared" si="183"/>
        <v>349.97499999999997</v>
      </c>
      <c r="S430" s="64">
        <f t="shared" si="183"/>
        <v>564.17217741935485</v>
      </c>
      <c r="T430" s="206" t="str">
        <f t="shared" si="171"/>
        <v>-</v>
      </c>
      <c r="U430" s="29">
        <f t="shared" si="172"/>
        <v>0</v>
      </c>
      <c r="V430" s="29">
        <f t="shared" si="173"/>
        <v>0</v>
      </c>
      <c r="W430" s="29">
        <f t="shared" si="174"/>
        <v>0</v>
      </c>
      <c r="X430" s="29">
        <f t="shared" si="175"/>
        <v>0</v>
      </c>
      <c r="Y430" s="29">
        <f t="shared" si="176"/>
        <v>0</v>
      </c>
      <c r="Z430" s="194">
        <f t="shared" si="177"/>
        <v>0</v>
      </c>
    </row>
    <row r="431" spans="1:26" s="80" customFormat="1" x14ac:dyDescent="0.2">
      <c r="A431" s="82">
        <v>414</v>
      </c>
      <c r="B431" s="168" t="str">
        <f>'Revenue Data'!B422</f>
        <v>LFW</v>
      </c>
      <c r="C431" s="71">
        <f t="shared" si="182"/>
        <v>0</v>
      </c>
      <c r="D431" s="71">
        <f t="shared" si="182"/>
        <v>0</v>
      </c>
      <c r="E431" s="71">
        <f t="shared" si="182"/>
        <v>0</v>
      </c>
      <c r="F431" s="71">
        <f t="shared" si="182"/>
        <v>0.16666666666666666</v>
      </c>
      <c r="G431" s="71">
        <f t="shared" si="182"/>
        <v>0.83333333333333337</v>
      </c>
      <c r="H431" s="205">
        <f>IFERROR(VLOOKUP(B431,'Forecast Cnx @ Dest. Airport'!$B$5:$R$175,17,FALSE),0)</f>
        <v>0</v>
      </c>
      <c r="I431" s="29">
        <f t="shared" si="165"/>
        <v>0</v>
      </c>
      <c r="J431" s="29">
        <f t="shared" si="166"/>
        <v>0</v>
      </c>
      <c r="K431" s="29">
        <f t="shared" si="167"/>
        <v>0</v>
      </c>
      <c r="L431" s="29">
        <f t="shared" si="168"/>
        <v>0</v>
      </c>
      <c r="M431" s="29">
        <f t="shared" si="169"/>
        <v>0</v>
      </c>
      <c r="N431" s="194">
        <f t="shared" si="170"/>
        <v>0</v>
      </c>
      <c r="O431" s="64">
        <f t="shared" si="183"/>
        <v>0</v>
      </c>
      <c r="P431" s="64">
        <f t="shared" si="183"/>
        <v>0</v>
      </c>
      <c r="Q431" s="64">
        <f t="shared" si="183"/>
        <v>0</v>
      </c>
      <c r="R431" s="64">
        <f t="shared" si="183"/>
        <v>973.12</v>
      </c>
      <c r="S431" s="64">
        <f t="shared" si="183"/>
        <v>676.29742105263165</v>
      </c>
      <c r="T431" s="206" t="str">
        <f t="shared" si="171"/>
        <v>-</v>
      </c>
      <c r="U431" s="29">
        <f t="shared" si="172"/>
        <v>0</v>
      </c>
      <c r="V431" s="29">
        <f t="shared" si="173"/>
        <v>0</v>
      </c>
      <c r="W431" s="29">
        <f t="shared" si="174"/>
        <v>0</v>
      </c>
      <c r="X431" s="29">
        <f t="shared" si="175"/>
        <v>0</v>
      </c>
      <c r="Y431" s="29">
        <f t="shared" si="176"/>
        <v>0</v>
      </c>
      <c r="Z431" s="194">
        <f t="shared" si="177"/>
        <v>0</v>
      </c>
    </row>
    <row r="432" spans="1:26" s="80" customFormat="1" x14ac:dyDescent="0.2">
      <c r="A432" s="82">
        <v>415</v>
      </c>
      <c r="B432" s="168" t="str">
        <f>'Revenue Data'!B423</f>
        <v>LHE</v>
      </c>
      <c r="C432" s="71">
        <f t="shared" si="182"/>
        <v>0</v>
      </c>
      <c r="D432" s="71">
        <f t="shared" si="182"/>
        <v>1.4975041597337766E-2</v>
      </c>
      <c r="E432" s="71">
        <f t="shared" si="182"/>
        <v>1.164725457570715E-2</v>
      </c>
      <c r="F432" s="71">
        <f t="shared" si="182"/>
        <v>5.6572379367720457E-2</v>
      </c>
      <c r="G432" s="71">
        <f t="shared" si="182"/>
        <v>0.91680532445923468</v>
      </c>
      <c r="H432" s="205">
        <f>IFERROR(VLOOKUP(B432,'Forecast Cnx @ Dest. Airport'!$B$5:$R$175,17,FALSE),0)</f>
        <v>0</v>
      </c>
      <c r="I432" s="29">
        <f t="shared" si="165"/>
        <v>0</v>
      </c>
      <c r="J432" s="29">
        <f t="shared" si="166"/>
        <v>0</v>
      </c>
      <c r="K432" s="29">
        <f t="shared" si="167"/>
        <v>0</v>
      </c>
      <c r="L432" s="29">
        <f t="shared" si="168"/>
        <v>0</v>
      </c>
      <c r="M432" s="29">
        <f t="shared" si="169"/>
        <v>0</v>
      </c>
      <c r="N432" s="194">
        <f t="shared" si="170"/>
        <v>0</v>
      </c>
      <c r="O432" s="64">
        <f t="shared" si="183"/>
        <v>0</v>
      </c>
      <c r="P432" s="64">
        <f t="shared" si="183"/>
        <v>2101.1952000000001</v>
      </c>
      <c r="Q432" s="64">
        <f t="shared" si="183"/>
        <v>1024.77</v>
      </c>
      <c r="R432" s="64">
        <f t="shared" si="183"/>
        <v>1972.2189062500004</v>
      </c>
      <c r="S432" s="64">
        <f t="shared" si="183"/>
        <v>755.09310136288184</v>
      </c>
      <c r="T432" s="206" t="str">
        <f t="shared" si="171"/>
        <v>-</v>
      </c>
      <c r="U432" s="29">
        <f t="shared" si="172"/>
        <v>0</v>
      </c>
      <c r="V432" s="29">
        <f t="shared" si="173"/>
        <v>0</v>
      </c>
      <c r="W432" s="29">
        <f t="shared" si="174"/>
        <v>0</v>
      </c>
      <c r="X432" s="29">
        <f t="shared" si="175"/>
        <v>0</v>
      </c>
      <c r="Y432" s="29">
        <f t="shared" si="176"/>
        <v>0</v>
      </c>
      <c r="Z432" s="194">
        <f t="shared" si="177"/>
        <v>0</v>
      </c>
    </row>
    <row r="433" spans="1:26" s="80" customFormat="1" x14ac:dyDescent="0.2">
      <c r="A433" s="82">
        <v>416</v>
      </c>
      <c r="B433" s="168" t="str">
        <f>'Revenue Data'!B424</f>
        <v>LHW</v>
      </c>
      <c r="C433" s="71">
        <f t="shared" si="182"/>
        <v>0</v>
      </c>
      <c r="D433" s="71">
        <f t="shared" si="182"/>
        <v>0</v>
      </c>
      <c r="E433" s="71">
        <f t="shared" si="182"/>
        <v>0</v>
      </c>
      <c r="F433" s="71">
        <f t="shared" si="182"/>
        <v>0</v>
      </c>
      <c r="G433" s="71">
        <f t="shared" si="182"/>
        <v>1</v>
      </c>
      <c r="H433" s="205">
        <f>IFERROR(VLOOKUP(B433,'Forecast Cnx @ Dest. Airport'!$B$5:$R$175,17,FALSE),0)</f>
        <v>0</v>
      </c>
      <c r="I433" s="29">
        <f t="shared" si="165"/>
        <v>0</v>
      </c>
      <c r="J433" s="29">
        <f t="shared" si="166"/>
        <v>0</v>
      </c>
      <c r="K433" s="29">
        <f t="shared" si="167"/>
        <v>0</v>
      </c>
      <c r="L433" s="29">
        <f t="shared" si="168"/>
        <v>0</v>
      </c>
      <c r="M433" s="29">
        <f t="shared" si="169"/>
        <v>0</v>
      </c>
      <c r="N433" s="194">
        <f t="shared" si="170"/>
        <v>0</v>
      </c>
      <c r="O433" s="64">
        <f t="shared" si="183"/>
        <v>4537.2526894742623</v>
      </c>
      <c r="P433" s="64">
        <f t="shared" si="183"/>
        <v>4749.2735304038351</v>
      </c>
      <c r="Q433" s="64">
        <f t="shared" si="183"/>
        <v>1810.9906091954022</v>
      </c>
      <c r="R433" s="64">
        <f t="shared" si="183"/>
        <v>1238.2726398519835</v>
      </c>
      <c r="S433" s="64">
        <f t="shared" si="183"/>
        <v>570.87178194523528</v>
      </c>
      <c r="T433" s="206" t="str">
        <f t="shared" si="171"/>
        <v>-</v>
      </c>
      <c r="U433" s="29">
        <f t="shared" si="172"/>
        <v>0</v>
      </c>
      <c r="V433" s="29">
        <f t="shared" si="173"/>
        <v>0</v>
      </c>
      <c r="W433" s="29">
        <f t="shared" si="174"/>
        <v>0</v>
      </c>
      <c r="X433" s="29">
        <f t="shared" si="175"/>
        <v>0</v>
      </c>
      <c r="Y433" s="29">
        <f t="shared" si="176"/>
        <v>0</v>
      </c>
      <c r="Z433" s="194">
        <f t="shared" si="177"/>
        <v>0</v>
      </c>
    </row>
    <row r="434" spans="1:26" s="80" customFormat="1" x14ac:dyDescent="0.2">
      <c r="A434" s="168">
        <v>417</v>
      </c>
      <c r="B434" s="168" t="str">
        <f>'Revenue Data'!B425</f>
        <v>LIM</v>
      </c>
      <c r="C434" s="71">
        <f t="shared" si="182"/>
        <v>1.0075566750629728E-2</v>
      </c>
      <c r="D434" s="71">
        <f t="shared" si="182"/>
        <v>4.0302267002518904E-2</v>
      </c>
      <c r="E434" s="71">
        <f t="shared" si="182"/>
        <v>1.3434089000839635E-2</v>
      </c>
      <c r="F434" s="71">
        <f t="shared" si="182"/>
        <v>0.16372795969773307</v>
      </c>
      <c r="G434" s="71">
        <f t="shared" si="182"/>
        <v>0.7724601175482787</v>
      </c>
      <c r="H434" s="205">
        <f>IFERROR(VLOOKUP(B434,'Forecast Cnx @ Dest. Airport'!$B$5:$R$175,17,FALSE),0)</f>
        <v>0</v>
      </c>
      <c r="I434" s="29">
        <f t="shared" si="165"/>
        <v>0</v>
      </c>
      <c r="J434" s="29">
        <f t="shared" si="166"/>
        <v>0</v>
      </c>
      <c r="K434" s="29">
        <f t="shared" si="167"/>
        <v>0</v>
      </c>
      <c r="L434" s="29">
        <f t="shared" si="168"/>
        <v>0</v>
      </c>
      <c r="M434" s="29">
        <f t="shared" si="169"/>
        <v>0</v>
      </c>
      <c r="N434" s="194">
        <f t="shared" si="170"/>
        <v>0</v>
      </c>
      <c r="O434" s="64">
        <f t="shared" si="183"/>
        <v>0</v>
      </c>
      <c r="P434" s="64">
        <f t="shared" si="183"/>
        <v>2807.7014666666664</v>
      </c>
      <c r="Q434" s="64">
        <f t="shared" si="183"/>
        <v>1139.9687500000002</v>
      </c>
      <c r="R434" s="64">
        <f t="shared" si="183"/>
        <v>471.14644481902764</v>
      </c>
      <c r="S434" s="64">
        <f t="shared" si="183"/>
        <v>501.6105423317739</v>
      </c>
      <c r="T434" s="206" t="str">
        <f t="shared" si="171"/>
        <v>-</v>
      </c>
      <c r="U434" s="29">
        <f t="shared" si="172"/>
        <v>0</v>
      </c>
      <c r="V434" s="29">
        <f t="shared" si="173"/>
        <v>0</v>
      </c>
      <c r="W434" s="29">
        <f t="shared" si="174"/>
        <v>0</v>
      </c>
      <c r="X434" s="29">
        <f t="shared" si="175"/>
        <v>0</v>
      </c>
      <c r="Y434" s="29">
        <f t="shared" si="176"/>
        <v>0</v>
      </c>
      <c r="Z434" s="194">
        <f t="shared" si="177"/>
        <v>0</v>
      </c>
    </row>
    <row r="435" spans="1:26" s="80" customFormat="1" x14ac:dyDescent="0.2">
      <c r="A435" s="82">
        <v>418</v>
      </c>
      <c r="B435" s="168" t="str">
        <f>'Revenue Data'!B426</f>
        <v>LIR</v>
      </c>
      <c r="C435" s="71">
        <f t="shared" si="182"/>
        <v>5.6396148555708389E-2</v>
      </c>
      <c r="D435" s="71">
        <f t="shared" si="182"/>
        <v>5.5020632737276479E-3</v>
      </c>
      <c r="E435" s="71">
        <f t="shared" si="182"/>
        <v>1.7881705639614855E-2</v>
      </c>
      <c r="F435" s="71">
        <f t="shared" si="182"/>
        <v>9.078404401650618E-2</v>
      </c>
      <c r="G435" s="71">
        <f t="shared" si="182"/>
        <v>0.82943603851444292</v>
      </c>
      <c r="H435" s="205">
        <f>IFERROR(VLOOKUP(B435,'Forecast Cnx @ Dest. Airport'!$B$5:$R$175,17,FALSE),0)</f>
        <v>0</v>
      </c>
      <c r="I435" s="29">
        <f t="shared" si="165"/>
        <v>0</v>
      </c>
      <c r="J435" s="29">
        <f t="shared" si="166"/>
        <v>0</v>
      </c>
      <c r="K435" s="29">
        <f t="shared" si="167"/>
        <v>0</v>
      </c>
      <c r="L435" s="29">
        <f t="shared" si="168"/>
        <v>0</v>
      </c>
      <c r="M435" s="29">
        <f t="shared" si="169"/>
        <v>0</v>
      </c>
      <c r="N435" s="194">
        <f t="shared" si="170"/>
        <v>0</v>
      </c>
      <c r="O435" s="64">
        <f t="shared" si="183"/>
        <v>466.02857142857158</v>
      </c>
      <c r="P435" s="64">
        <f t="shared" si="183"/>
        <v>456.76482142857145</v>
      </c>
      <c r="Q435" s="64">
        <f t="shared" si="183"/>
        <v>633.65250000000003</v>
      </c>
      <c r="R435" s="64">
        <f t="shared" si="183"/>
        <v>352.97126715876294</v>
      </c>
      <c r="S435" s="64">
        <f t="shared" si="183"/>
        <v>301.89420706958316</v>
      </c>
      <c r="T435" s="206" t="str">
        <f t="shared" si="171"/>
        <v>-</v>
      </c>
      <c r="U435" s="29">
        <f t="shared" si="172"/>
        <v>0</v>
      </c>
      <c r="V435" s="29">
        <f t="shared" si="173"/>
        <v>0</v>
      </c>
      <c r="W435" s="29">
        <f t="shared" si="174"/>
        <v>0</v>
      </c>
      <c r="X435" s="29">
        <f t="shared" si="175"/>
        <v>0</v>
      </c>
      <c r="Y435" s="29">
        <f t="shared" si="176"/>
        <v>0</v>
      </c>
      <c r="Z435" s="194">
        <f t="shared" si="177"/>
        <v>0</v>
      </c>
    </row>
    <row r="436" spans="1:26" s="80" customFormat="1" x14ac:dyDescent="0.2">
      <c r="A436" s="82">
        <v>419</v>
      </c>
      <c r="B436" s="168" t="str">
        <f>'Revenue Data'!B427</f>
        <v>LIS</v>
      </c>
      <c r="C436" s="71">
        <f t="shared" si="182"/>
        <v>2.883156297420332E-2</v>
      </c>
      <c r="D436" s="71">
        <f t="shared" si="182"/>
        <v>4.2488619119878585E-2</v>
      </c>
      <c r="E436" s="71">
        <f t="shared" si="182"/>
        <v>2.2761760242792101E-2</v>
      </c>
      <c r="F436" s="71">
        <f t="shared" si="182"/>
        <v>0.12291350531107731</v>
      </c>
      <c r="G436" s="71">
        <f t="shared" si="182"/>
        <v>0.78300455235204858</v>
      </c>
      <c r="H436" s="205">
        <f>IFERROR(VLOOKUP(B436,'Forecast Cnx @ Dest. Airport'!$B$5:$R$175,17,FALSE),0)</f>
        <v>0</v>
      </c>
      <c r="I436" s="29">
        <f t="shared" si="165"/>
        <v>0</v>
      </c>
      <c r="J436" s="29">
        <f t="shared" si="166"/>
        <v>0</v>
      </c>
      <c r="K436" s="29">
        <f t="shared" si="167"/>
        <v>0</v>
      </c>
      <c r="L436" s="29">
        <f t="shared" si="168"/>
        <v>0</v>
      </c>
      <c r="M436" s="29">
        <f t="shared" si="169"/>
        <v>0</v>
      </c>
      <c r="N436" s="194">
        <f t="shared" si="170"/>
        <v>0</v>
      </c>
      <c r="O436" s="64">
        <f t="shared" si="183"/>
        <v>647.92472222222227</v>
      </c>
      <c r="P436" s="64">
        <f t="shared" si="183"/>
        <v>2497.2988021978017</v>
      </c>
      <c r="Q436" s="64">
        <f t="shared" si="183"/>
        <v>750.52</v>
      </c>
      <c r="R436" s="64">
        <f t="shared" si="183"/>
        <v>1185.8518283950621</v>
      </c>
      <c r="S436" s="64">
        <f t="shared" si="183"/>
        <v>303.40494280792603</v>
      </c>
      <c r="T436" s="206" t="str">
        <f t="shared" si="171"/>
        <v>-</v>
      </c>
      <c r="U436" s="29">
        <f t="shared" si="172"/>
        <v>0</v>
      </c>
      <c r="V436" s="29">
        <f t="shared" si="173"/>
        <v>0</v>
      </c>
      <c r="W436" s="29">
        <f t="shared" si="174"/>
        <v>0</v>
      </c>
      <c r="X436" s="29">
        <f t="shared" si="175"/>
        <v>0</v>
      </c>
      <c r="Y436" s="29">
        <f t="shared" si="176"/>
        <v>0</v>
      </c>
      <c r="Z436" s="194">
        <f t="shared" si="177"/>
        <v>0</v>
      </c>
    </row>
    <row r="437" spans="1:26" s="80" customFormat="1" x14ac:dyDescent="0.2">
      <c r="A437" s="82">
        <v>420</v>
      </c>
      <c r="B437" s="168" t="str">
        <f>'Revenue Data'!B428</f>
        <v>LJU</v>
      </c>
      <c r="C437" s="71">
        <f t="shared" si="182"/>
        <v>0</v>
      </c>
      <c r="D437" s="71">
        <f t="shared" si="182"/>
        <v>4.5454545454545463E-2</v>
      </c>
      <c r="E437" s="71">
        <f t="shared" si="182"/>
        <v>3.0303030303030307E-2</v>
      </c>
      <c r="F437" s="71">
        <f t="shared" si="182"/>
        <v>0.31818181818181823</v>
      </c>
      <c r="G437" s="71">
        <f t="shared" si="182"/>
        <v>0.60606060606060619</v>
      </c>
      <c r="H437" s="205">
        <f>IFERROR(VLOOKUP(B437,'Forecast Cnx @ Dest. Airport'!$B$5:$R$175,17,FALSE),0)</f>
        <v>0</v>
      </c>
      <c r="I437" s="29">
        <f t="shared" si="165"/>
        <v>0</v>
      </c>
      <c r="J437" s="29">
        <f t="shared" si="166"/>
        <v>0</v>
      </c>
      <c r="K437" s="29">
        <f t="shared" si="167"/>
        <v>0</v>
      </c>
      <c r="L437" s="29">
        <f t="shared" si="168"/>
        <v>0</v>
      </c>
      <c r="M437" s="29">
        <f t="shared" si="169"/>
        <v>0</v>
      </c>
      <c r="N437" s="194">
        <f t="shared" si="170"/>
        <v>0</v>
      </c>
      <c r="O437" s="64">
        <f t="shared" si="183"/>
        <v>0</v>
      </c>
      <c r="P437" s="64">
        <f t="shared" si="183"/>
        <v>5903.5</v>
      </c>
      <c r="Q437" s="64">
        <f t="shared" si="183"/>
        <v>0</v>
      </c>
      <c r="R437" s="64">
        <f t="shared" si="183"/>
        <v>295.50000000000006</v>
      </c>
      <c r="S437" s="64">
        <f t="shared" si="183"/>
        <v>1091.8574074074079</v>
      </c>
      <c r="T437" s="206" t="str">
        <f t="shared" si="171"/>
        <v>-</v>
      </c>
      <c r="U437" s="29">
        <f t="shared" si="172"/>
        <v>0</v>
      </c>
      <c r="V437" s="29">
        <f t="shared" si="173"/>
        <v>0</v>
      </c>
      <c r="W437" s="29">
        <f t="shared" si="174"/>
        <v>0</v>
      </c>
      <c r="X437" s="29">
        <f t="shared" si="175"/>
        <v>0</v>
      </c>
      <c r="Y437" s="29">
        <f t="shared" si="176"/>
        <v>0</v>
      </c>
      <c r="Z437" s="194">
        <f t="shared" si="177"/>
        <v>0</v>
      </c>
    </row>
    <row r="438" spans="1:26" s="80" customFormat="1" x14ac:dyDescent="0.2">
      <c r="A438" s="168">
        <v>421</v>
      </c>
      <c r="B438" s="168" t="str">
        <f>'Revenue Data'!B429</f>
        <v>LKO</v>
      </c>
      <c r="C438" s="71">
        <f t="shared" ref="C438:G447" si="184">IFERROR(VLOOKUP($B438,FromChicagoFareList,C$8,FALSE),"-")</f>
        <v>0</v>
      </c>
      <c r="D438" s="71">
        <f t="shared" si="184"/>
        <v>2.7027027027027025E-2</v>
      </c>
      <c r="E438" s="71">
        <f t="shared" si="184"/>
        <v>2.7027027027027025E-2</v>
      </c>
      <c r="F438" s="71">
        <f t="shared" si="184"/>
        <v>0.16216216216216214</v>
      </c>
      <c r="G438" s="71">
        <f t="shared" si="184"/>
        <v>0.78378378378378377</v>
      </c>
      <c r="H438" s="205">
        <f>IFERROR(VLOOKUP(B438,'Forecast Cnx @ Dest. Airport'!$B$5:$R$175,17,FALSE),0)</f>
        <v>0</v>
      </c>
      <c r="I438" s="29">
        <f t="shared" si="165"/>
        <v>0</v>
      </c>
      <c r="J438" s="29">
        <f t="shared" si="166"/>
        <v>0</v>
      </c>
      <c r="K438" s="29">
        <f t="shared" si="167"/>
        <v>0</v>
      </c>
      <c r="L438" s="29">
        <f t="shared" si="168"/>
        <v>0</v>
      </c>
      <c r="M438" s="29">
        <f t="shared" si="169"/>
        <v>0</v>
      </c>
      <c r="N438" s="194">
        <f t="shared" si="170"/>
        <v>0</v>
      </c>
      <c r="O438" s="64">
        <f t="shared" ref="O438:S447" si="185">IFERROR(VLOOKUP($B438,FromChicagoFareList,O$8,FALSE),"-")</f>
        <v>2082.882470147712</v>
      </c>
      <c r="P438" s="64">
        <f t="shared" si="185"/>
        <v>1602.35</v>
      </c>
      <c r="Q438" s="64">
        <f t="shared" si="185"/>
        <v>1196.2058666666669</v>
      </c>
      <c r="R438" s="64">
        <f t="shared" si="185"/>
        <v>561.68666666666695</v>
      </c>
      <c r="S438" s="64">
        <f t="shared" si="185"/>
        <v>421.63731363636367</v>
      </c>
      <c r="T438" s="206" t="str">
        <f t="shared" si="171"/>
        <v>-</v>
      </c>
      <c r="U438" s="29">
        <f t="shared" si="172"/>
        <v>0</v>
      </c>
      <c r="V438" s="29">
        <f t="shared" si="173"/>
        <v>0</v>
      </c>
      <c r="W438" s="29">
        <f t="shared" si="174"/>
        <v>0</v>
      </c>
      <c r="X438" s="29">
        <f t="shared" si="175"/>
        <v>0</v>
      </c>
      <c r="Y438" s="29">
        <f t="shared" si="176"/>
        <v>0</v>
      </c>
      <c r="Z438" s="194">
        <f t="shared" si="177"/>
        <v>0</v>
      </c>
    </row>
    <row r="439" spans="1:26" s="80" customFormat="1" x14ac:dyDescent="0.2">
      <c r="A439" s="82">
        <v>422</v>
      </c>
      <c r="B439" s="168" t="str">
        <f>'Revenue Data'!B430</f>
        <v>LLA</v>
      </c>
      <c r="C439" s="71">
        <f t="shared" si="184"/>
        <v>0</v>
      </c>
      <c r="D439" s="71">
        <f t="shared" si="184"/>
        <v>0.27272727272727276</v>
      </c>
      <c r="E439" s="71">
        <f t="shared" si="184"/>
        <v>0</v>
      </c>
      <c r="F439" s="71">
        <f t="shared" si="184"/>
        <v>0.18181818181818182</v>
      </c>
      <c r="G439" s="71">
        <f t="shared" si="184"/>
        <v>0.54545454545454553</v>
      </c>
      <c r="H439" s="205">
        <f>IFERROR(VLOOKUP(B439,'Forecast Cnx @ Dest. Airport'!$B$5:$R$175,17,FALSE),0)</f>
        <v>0</v>
      </c>
      <c r="I439" s="29">
        <f t="shared" si="165"/>
        <v>0</v>
      </c>
      <c r="J439" s="29">
        <f t="shared" si="166"/>
        <v>0</v>
      </c>
      <c r="K439" s="29">
        <f t="shared" si="167"/>
        <v>0</v>
      </c>
      <c r="L439" s="29">
        <f t="shared" si="168"/>
        <v>0</v>
      </c>
      <c r="M439" s="29">
        <f t="shared" si="169"/>
        <v>0</v>
      </c>
      <c r="N439" s="194">
        <f t="shared" si="170"/>
        <v>0</v>
      </c>
      <c r="O439" s="64">
        <f t="shared" si="185"/>
        <v>277.69296296296289</v>
      </c>
      <c r="P439" s="64">
        <f t="shared" si="185"/>
        <v>2348.9558667921178</v>
      </c>
      <c r="Q439" s="64">
        <f t="shared" si="185"/>
        <v>1625.8986666666683</v>
      </c>
      <c r="R439" s="64">
        <f t="shared" si="185"/>
        <v>1086.111990362476</v>
      </c>
      <c r="S439" s="64">
        <f t="shared" si="185"/>
        <v>361.4</v>
      </c>
      <c r="T439" s="206" t="str">
        <f t="shared" si="171"/>
        <v>-</v>
      </c>
      <c r="U439" s="29">
        <f t="shared" si="172"/>
        <v>0</v>
      </c>
      <c r="V439" s="29">
        <f t="shared" si="173"/>
        <v>0</v>
      </c>
      <c r="W439" s="29">
        <f t="shared" si="174"/>
        <v>0</v>
      </c>
      <c r="X439" s="29">
        <f t="shared" si="175"/>
        <v>0</v>
      </c>
      <c r="Y439" s="29">
        <f t="shared" si="176"/>
        <v>0</v>
      </c>
      <c r="Z439" s="194">
        <f t="shared" si="177"/>
        <v>0</v>
      </c>
    </row>
    <row r="440" spans="1:26" s="80" customFormat="1" x14ac:dyDescent="0.2">
      <c r="A440" s="82">
        <v>423</v>
      </c>
      <c r="B440" s="168" t="str">
        <f>'Revenue Data'!B431</f>
        <v>LLW</v>
      </c>
      <c r="C440" s="71">
        <f t="shared" si="184"/>
        <v>3.7037037037037035E-2</v>
      </c>
      <c r="D440" s="71">
        <f t="shared" si="184"/>
        <v>0.1111111111111111</v>
      </c>
      <c r="E440" s="71">
        <f t="shared" si="184"/>
        <v>0</v>
      </c>
      <c r="F440" s="71">
        <f t="shared" si="184"/>
        <v>0</v>
      </c>
      <c r="G440" s="71">
        <f t="shared" si="184"/>
        <v>0.85185185185185186</v>
      </c>
      <c r="H440" s="205">
        <f>IFERROR(VLOOKUP(B440,'Forecast Cnx @ Dest. Airport'!$B$5:$R$175,17,FALSE),0)</f>
        <v>0</v>
      </c>
      <c r="I440" s="29">
        <f t="shared" si="165"/>
        <v>0</v>
      </c>
      <c r="J440" s="29">
        <f t="shared" si="166"/>
        <v>0</v>
      </c>
      <c r="K440" s="29">
        <f t="shared" si="167"/>
        <v>0</v>
      </c>
      <c r="L440" s="29">
        <f t="shared" si="168"/>
        <v>0</v>
      </c>
      <c r="M440" s="29">
        <f t="shared" si="169"/>
        <v>0</v>
      </c>
      <c r="N440" s="194">
        <f t="shared" si="170"/>
        <v>0</v>
      </c>
      <c r="O440" s="64">
        <f t="shared" si="185"/>
        <v>0</v>
      </c>
      <c r="P440" s="64">
        <f t="shared" si="185"/>
        <v>0</v>
      </c>
      <c r="Q440" s="64">
        <f t="shared" si="185"/>
        <v>0</v>
      </c>
      <c r="R440" s="64">
        <f t="shared" si="185"/>
        <v>0</v>
      </c>
      <c r="S440" s="64">
        <f t="shared" si="185"/>
        <v>572.68875000000003</v>
      </c>
      <c r="T440" s="206" t="str">
        <f t="shared" si="171"/>
        <v>-</v>
      </c>
      <c r="U440" s="29">
        <f t="shared" si="172"/>
        <v>0</v>
      </c>
      <c r="V440" s="29">
        <f t="shared" si="173"/>
        <v>0</v>
      </c>
      <c r="W440" s="29">
        <f t="shared" si="174"/>
        <v>0</v>
      </c>
      <c r="X440" s="29">
        <f t="shared" si="175"/>
        <v>0</v>
      </c>
      <c r="Y440" s="29">
        <f t="shared" si="176"/>
        <v>0</v>
      </c>
      <c r="Z440" s="194">
        <f t="shared" si="177"/>
        <v>0</v>
      </c>
    </row>
    <row r="441" spans="1:26" s="80" customFormat="1" x14ac:dyDescent="0.2">
      <c r="A441" s="82">
        <v>424</v>
      </c>
      <c r="B441" s="168" t="str">
        <f>'Revenue Data'!B432</f>
        <v>LMM</v>
      </c>
      <c r="C441" s="71">
        <f t="shared" si="184"/>
        <v>0</v>
      </c>
      <c r="D441" s="71">
        <f t="shared" si="184"/>
        <v>0</v>
      </c>
      <c r="E441" s="71">
        <f t="shared" si="184"/>
        <v>0</v>
      </c>
      <c r="F441" s="71">
        <f t="shared" si="184"/>
        <v>0</v>
      </c>
      <c r="G441" s="71">
        <f t="shared" si="184"/>
        <v>1</v>
      </c>
      <c r="H441" s="205">
        <f>IFERROR(VLOOKUP(B441,'Forecast Cnx @ Dest. Airport'!$B$5:$R$175,17,FALSE),0)</f>
        <v>0</v>
      </c>
      <c r="I441" s="29">
        <f t="shared" si="165"/>
        <v>0</v>
      </c>
      <c r="J441" s="29">
        <f t="shared" si="166"/>
        <v>0</v>
      </c>
      <c r="K441" s="29">
        <f t="shared" si="167"/>
        <v>0</v>
      </c>
      <c r="L441" s="29">
        <f t="shared" si="168"/>
        <v>0</v>
      </c>
      <c r="M441" s="29">
        <f t="shared" si="169"/>
        <v>0</v>
      </c>
      <c r="N441" s="194">
        <f t="shared" si="170"/>
        <v>0</v>
      </c>
      <c r="O441" s="64">
        <f t="shared" si="185"/>
        <v>242.84265512637438</v>
      </c>
      <c r="P441" s="64">
        <f t="shared" si="185"/>
        <v>667.64896209140613</v>
      </c>
      <c r="Q441" s="64">
        <f t="shared" si="185"/>
        <v>526.36640083298744</v>
      </c>
      <c r="R441" s="64">
        <f t="shared" si="185"/>
        <v>233.866145950933</v>
      </c>
      <c r="S441" s="64">
        <f t="shared" si="185"/>
        <v>235.61705803977196</v>
      </c>
      <c r="T441" s="206" t="str">
        <f t="shared" si="171"/>
        <v>-</v>
      </c>
      <c r="U441" s="29">
        <f t="shared" si="172"/>
        <v>0</v>
      </c>
      <c r="V441" s="29">
        <f t="shared" si="173"/>
        <v>0</v>
      </c>
      <c r="W441" s="29">
        <f t="shared" si="174"/>
        <v>0</v>
      </c>
      <c r="X441" s="29">
        <f t="shared" si="175"/>
        <v>0</v>
      </c>
      <c r="Y441" s="29">
        <f t="shared" si="176"/>
        <v>0</v>
      </c>
      <c r="Z441" s="194">
        <f t="shared" si="177"/>
        <v>0</v>
      </c>
    </row>
    <row r="442" spans="1:26" s="80" customFormat="1" x14ac:dyDescent="0.2">
      <c r="A442" s="168">
        <v>425</v>
      </c>
      <c r="B442" s="168" t="str">
        <f>'Revenue Data'!B433</f>
        <v>LNZ</v>
      </c>
      <c r="C442" s="71">
        <f t="shared" si="184"/>
        <v>1.234567901234568E-2</v>
      </c>
      <c r="D442" s="71">
        <f t="shared" si="184"/>
        <v>0.17283950617283955</v>
      </c>
      <c r="E442" s="71">
        <f t="shared" si="184"/>
        <v>6.1728395061728399E-2</v>
      </c>
      <c r="F442" s="71">
        <f t="shared" si="184"/>
        <v>0.20987654320987653</v>
      </c>
      <c r="G442" s="71">
        <f t="shared" si="184"/>
        <v>0.54320987654320985</v>
      </c>
      <c r="H442" s="205">
        <f>IFERROR(VLOOKUP(B442,'Forecast Cnx @ Dest. Airport'!$B$5:$R$175,17,FALSE),0)</f>
        <v>0</v>
      </c>
      <c r="I442" s="29">
        <f t="shared" si="165"/>
        <v>0</v>
      </c>
      <c r="J442" s="29">
        <f t="shared" si="166"/>
        <v>0</v>
      </c>
      <c r="K442" s="29">
        <f t="shared" si="167"/>
        <v>0</v>
      </c>
      <c r="L442" s="29">
        <f t="shared" si="168"/>
        <v>0</v>
      </c>
      <c r="M442" s="29">
        <f t="shared" si="169"/>
        <v>0</v>
      </c>
      <c r="N442" s="194">
        <f t="shared" si="170"/>
        <v>0</v>
      </c>
      <c r="O442" s="64">
        <f t="shared" si="185"/>
        <v>311.79929608789894</v>
      </c>
      <c r="P442" s="64">
        <f t="shared" si="185"/>
        <v>2451.7007227388021</v>
      </c>
      <c r="Q442" s="64">
        <f t="shared" si="185"/>
        <v>2651.73</v>
      </c>
      <c r="R442" s="64">
        <f t="shared" si="185"/>
        <v>1042.2631944444468</v>
      </c>
      <c r="S442" s="64">
        <f t="shared" si="185"/>
        <v>517.50126562500009</v>
      </c>
      <c r="T442" s="206" t="str">
        <f t="shared" si="171"/>
        <v>-</v>
      </c>
      <c r="U442" s="29">
        <f t="shared" si="172"/>
        <v>0</v>
      </c>
      <c r="V442" s="29">
        <f t="shared" si="173"/>
        <v>0</v>
      </c>
      <c r="W442" s="29">
        <f t="shared" si="174"/>
        <v>0</v>
      </c>
      <c r="X442" s="29">
        <f t="shared" si="175"/>
        <v>0</v>
      </c>
      <c r="Y442" s="29">
        <f t="shared" si="176"/>
        <v>0</v>
      </c>
      <c r="Z442" s="194">
        <f t="shared" si="177"/>
        <v>0</v>
      </c>
    </row>
    <row r="443" spans="1:26" s="80" customFormat="1" x14ac:dyDescent="0.2">
      <c r="A443" s="82">
        <v>426</v>
      </c>
      <c r="B443" s="168" t="str">
        <f>'Revenue Data'!B434</f>
        <v>LON</v>
      </c>
      <c r="C443" s="71">
        <f t="shared" si="184"/>
        <v>6.0284337055342106E-2</v>
      </c>
      <c r="D443" s="71">
        <f t="shared" si="184"/>
        <v>0.17548355604368795</v>
      </c>
      <c r="E443" s="71">
        <f t="shared" si="184"/>
        <v>3.0691317347001049E-2</v>
      </c>
      <c r="F443" s="71">
        <f t="shared" si="184"/>
        <v>0.1449142717676494</v>
      </c>
      <c r="G443" s="71">
        <f t="shared" si="184"/>
        <v>0.58862651778631947</v>
      </c>
      <c r="H443" s="205">
        <f>IFERROR(VLOOKUP(B443,'Forecast Cnx @ Dest. Airport'!$B$5:$R$175,17,FALSE),0)</f>
        <v>0</v>
      </c>
      <c r="I443" s="29">
        <f t="shared" si="165"/>
        <v>0</v>
      </c>
      <c r="J443" s="29">
        <f t="shared" si="166"/>
        <v>0</v>
      </c>
      <c r="K443" s="29">
        <f t="shared" si="167"/>
        <v>0</v>
      </c>
      <c r="L443" s="29">
        <f t="shared" si="168"/>
        <v>0</v>
      </c>
      <c r="M443" s="29">
        <f t="shared" si="169"/>
        <v>0</v>
      </c>
      <c r="N443" s="194">
        <f t="shared" si="170"/>
        <v>0</v>
      </c>
      <c r="O443" s="64">
        <f t="shared" si="185"/>
        <v>3378.5054881178871</v>
      </c>
      <c r="P443" s="64">
        <f t="shared" si="185"/>
        <v>3010.0770727179256</v>
      </c>
      <c r="Q443" s="64">
        <f t="shared" si="185"/>
        <v>1097.6670835523078</v>
      </c>
      <c r="R443" s="64">
        <f t="shared" si="185"/>
        <v>1404.597282918945</v>
      </c>
      <c r="S443" s="64">
        <f t="shared" si="185"/>
        <v>335.19047215408989</v>
      </c>
      <c r="T443" s="206" t="str">
        <f t="shared" si="171"/>
        <v>-</v>
      </c>
      <c r="U443" s="29">
        <f t="shared" si="172"/>
        <v>0</v>
      </c>
      <c r="V443" s="29">
        <f t="shared" si="173"/>
        <v>0</v>
      </c>
      <c r="W443" s="29">
        <f t="shared" si="174"/>
        <v>0</v>
      </c>
      <c r="X443" s="29">
        <f t="shared" si="175"/>
        <v>0</v>
      </c>
      <c r="Y443" s="29">
        <f t="shared" si="176"/>
        <v>0</v>
      </c>
      <c r="Z443" s="194">
        <f t="shared" si="177"/>
        <v>0</v>
      </c>
    </row>
    <row r="444" spans="1:26" s="80" customFormat="1" x14ac:dyDescent="0.2">
      <c r="A444" s="82">
        <v>427</v>
      </c>
      <c r="B444" s="168" t="str">
        <f>'Revenue Data'!B435</f>
        <v>LOS</v>
      </c>
      <c r="C444" s="71">
        <f t="shared" si="184"/>
        <v>5.8515283842794759E-2</v>
      </c>
      <c r="D444" s="71">
        <f t="shared" si="184"/>
        <v>1.1353711790393014E-2</v>
      </c>
      <c r="E444" s="71">
        <f t="shared" si="184"/>
        <v>5.2401746724890829E-3</v>
      </c>
      <c r="F444" s="71">
        <f t="shared" si="184"/>
        <v>0.14847161572052403</v>
      </c>
      <c r="G444" s="71">
        <f t="shared" si="184"/>
        <v>0.77641921397379909</v>
      </c>
      <c r="H444" s="205">
        <f>IFERROR(VLOOKUP(B444,'Forecast Cnx @ Dest. Airport'!$B$5:$R$175,17,FALSE),0)</f>
        <v>0</v>
      </c>
      <c r="I444" s="29">
        <f t="shared" si="165"/>
        <v>0</v>
      </c>
      <c r="J444" s="29">
        <f t="shared" si="166"/>
        <v>0</v>
      </c>
      <c r="K444" s="29">
        <f t="shared" si="167"/>
        <v>0</v>
      </c>
      <c r="L444" s="29">
        <f t="shared" si="168"/>
        <v>0</v>
      </c>
      <c r="M444" s="29">
        <f t="shared" si="169"/>
        <v>0</v>
      </c>
      <c r="N444" s="194">
        <f t="shared" si="170"/>
        <v>0</v>
      </c>
      <c r="O444" s="64">
        <f t="shared" si="185"/>
        <v>228.53149122807011</v>
      </c>
      <c r="P444" s="64">
        <f t="shared" si="185"/>
        <v>3990.5157142857142</v>
      </c>
      <c r="Q444" s="64">
        <f t="shared" si="185"/>
        <v>0</v>
      </c>
      <c r="R444" s="64">
        <f t="shared" si="185"/>
        <v>611.77291782407383</v>
      </c>
      <c r="S444" s="64">
        <f t="shared" si="185"/>
        <v>360.77712052847488</v>
      </c>
      <c r="T444" s="206" t="str">
        <f t="shared" si="171"/>
        <v>-</v>
      </c>
      <c r="U444" s="29">
        <f t="shared" si="172"/>
        <v>0</v>
      </c>
      <c r="V444" s="29">
        <f t="shared" si="173"/>
        <v>0</v>
      </c>
      <c r="W444" s="29">
        <f t="shared" si="174"/>
        <v>0</v>
      </c>
      <c r="X444" s="29">
        <f t="shared" si="175"/>
        <v>0</v>
      </c>
      <c r="Y444" s="29">
        <f t="shared" si="176"/>
        <v>0</v>
      </c>
      <c r="Z444" s="194">
        <f t="shared" si="177"/>
        <v>0</v>
      </c>
    </row>
    <row r="445" spans="1:26" s="80" customFormat="1" x14ac:dyDescent="0.2">
      <c r="A445" s="82">
        <v>428</v>
      </c>
      <c r="B445" s="168" t="str">
        <f>'Revenue Data'!B436</f>
        <v>LPA</v>
      </c>
      <c r="C445" s="71">
        <f t="shared" si="184"/>
        <v>5.5555555555555566E-2</v>
      </c>
      <c r="D445" s="71">
        <f t="shared" si="184"/>
        <v>0</v>
      </c>
      <c r="E445" s="71">
        <f t="shared" si="184"/>
        <v>1.3888888888888892E-2</v>
      </c>
      <c r="F445" s="71">
        <f t="shared" si="184"/>
        <v>0.5</v>
      </c>
      <c r="G445" s="71">
        <f t="shared" si="184"/>
        <v>0.43055555555555558</v>
      </c>
      <c r="H445" s="205">
        <f>IFERROR(VLOOKUP(B445,'Forecast Cnx @ Dest. Airport'!$B$5:$R$175,17,FALSE),0)</f>
        <v>0</v>
      </c>
      <c r="I445" s="29">
        <f t="shared" si="165"/>
        <v>0</v>
      </c>
      <c r="J445" s="29">
        <f t="shared" si="166"/>
        <v>0</v>
      </c>
      <c r="K445" s="29">
        <f t="shared" si="167"/>
        <v>0</v>
      </c>
      <c r="L445" s="29">
        <f t="shared" si="168"/>
        <v>0</v>
      </c>
      <c r="M445" s="29">
        <f t="shared" si="169"/>
        <v>0</v>
      </c>
      <c r="N445" s="194">
        <f t="shared" si="170"/>
        <v>0</v>
      </c>
      <c r="O445" s="64">
        <f t="shared" si="185"/>
        <v>1577.8969800457098</v>
      </c>
      <c r="P445" s="64">
        <f t="shared" si="185"/>
        <v>3009.2377410317081</v>
      </c>
      <c r="Q445" s="64">
        <f t="shared" si="185"/>
        <v>2042.8507142857147</v>
      </c>
      <c r="R445" s="64">
        <f t="shared" si="185"/>
        <v>1027.7573529411766</v>
      </c>
      <c r="S445" s="64">
        <f t="shared" si="185"/>
        <v>320.14433823529407</v>
      </c>
      <c r="T445" s="206" t="str">
        <f t="shared" si="171"/>
        <v>-</v>
      </c>
      <c r="U445" s="29">
        <f t="shared" si="172"/>
        <v>0</v>
      </c>
      <c r="V445" s="29">
        <f t="shared" si="173"/>
        <v>0</v>
      </c>
      <c r="W445" s="29">
        <f t="shared" si="174"/>
        <v>0</v>
      </c>
      <c r="X445" s="29">
        <f t="shared" si="175"/>
        <v>0</v>
      </c>
      <c r="Y445" s="29">
        <f t="shared" si="176"/>
        <v>0</v>
      </c>
      <c r="Z445" s="194">
        <f t="shared" si="177"/>
        <v>0</v>
      </c>
    </row>
    <row r="446" spans="1:26" s="80" customFormat="1" x14ac:dyDescent="0.2">
      <c r="A446" s="168">
        <v>429</v>
      </c>
      <c r="B446" s="168" t="str">
        <f>'Revenue Data'!B437</f>
        <v>LPB</v>
      </c>
      <c r="C446" s="71">
        <f t="shared" si="184"/>
        <v>0</v>
      </c>
      <c r="D446" s="71">
        <f t="shared" si="184"/>
        <v>0</v>
      </c>
      <c r="E446" s="71">
        <f t="shared" si="184"/>
        <v>0</v>
      </c>
      <c r="F446" s="71">
        <f t="shared" si="184"/>
        <v>0.23529411764705885</v>
      </c>
      <c r="G446" s="71">
        <f t="shared" si="184"/>
        <v>0.76470588235294124</v>
      </c>
      <c r="H446" s="205">
        <f>IFERROR(VLOOKUP(B446,'Forecast Cnx @ Dest. Airport'!$B$5:$R$175,17,FALSE),0)</f>
        <v>0</v>
      </c>
      <c r="I446" s="29">
        <f t="shared" si="165"/>
        <v>0</v>
      </c>
      <c r="J446" s="29">
        <f t="shared" si="166"/>
        <v>0</v>
      </c>
      <c r="K446" s="29">
        <f t="shared" si="167"/>
        <v>0</v>
      </c>
      <c r="L446" s="29">
        <f t="shared" si="168"/>
        <v>0</v>
      </c>
      <c r="M446" s="29">
        <f t="shared" si="169"/>
        <v>0</v>
      </c>
      <c r="N446" s="194">
        <f t="shared" si="170"/>
        <v>0</v>
      </c>
      <c r="O446" s="64">
        <f t="shared" si="185"/>
        <v>0</v>
      </c>
      <c r="P446" s="64">
        <f t="shared" si="185"/>
        <v>0</v>
      </c>
      <c r="Q446" s="64">
        <f t="shared" si="185"/>
        <v>0</v>
      </c>
      <c r="R446" s="64">
        <f t="shared" si="185"/>
        <v>723.16116666666676</v>
      </c>
      <c r="S446" s="64">
        <f t="shared" si="185"/>
        <v>506.54999999999995</v>
      </c>
      <c r="T446" s="206" t="str">
        <f t="shared" si="171"/>
        <v>-</v>
      </c>
      <c r="U446" s="29">
        <f t="shared" si="172"/>
        <v>0</v>
      </c>
      <c r="V446" s="29">
        <f t="shared" si="173"/>
        <v>0</v>
      </c>
      <c r="W446" s="29">
        <f t="shared" si="174"/>
        <v>0</v>
      </c>
      <c r="X446" s="29">
        <f t="shared" si="175"/>
        <v>0</v>
      </c>
      <c r="Y446" s="29">
        <f t="shared" si="176"/>
        <v>0</v>
      </c>
      <c r="Z446" s="194">
        <f t="shared" si="177"/>
        <v>0</v>
      </c>
    </row>
    <row r="447" spans="1:26" s="80" customFormat="1" x14ac:dyDescent="0.2">
      <c r="A447" s="82">
        <v>430</v>
      </c>
      <c r="B447" s="168" t="str">
        <f>'Revenue Data'!B438</f>
        <v>LPI</v>
      </c>
      <c r="C447" s="71">
        <f t="shared" si="184"/>
        <v>0.11111111111111112</v>
      </c>
      <c r="D447" s="71">
        <f t="shared" si="184"/>
        <v>0</v>
      </c>
      <c r="E447" s="71">
        <f t="shared" si="184"/>
        <v>2.777777777777778E-2</v>
      </c>
      <c r="F447" s="71">
        <f t="shared" si="184"/>
        <v>5.5555555555555559E-2</v>
      </c>
      <c r="G447" s="71">
        <f t="shared" si="184"/>
        <v>0.80555555555555558</v>
      </c>
      <c r="H447" s="205">
        <f>IFERROR(VLOOKUP(B447,'Forecast Cnx @ Dest. Airport'!$B$5:$R$175,17,FALSE),0)</f>
        <v>0</v>
      </c>
      <c r="I447" s="29">
        <f t="shared" si="165"/>
        <v>0</v>
      </c>
      <c r="J447" s="29">
        <f t="shared" si="166"/>
        <v>0</v>
      </c>
      <c r="K447" s="29">
        <f t="shared" si="167"/>
        <v>0</v>
      </c>
      <c r="L447" s="29">
        <f t="shared" si="168"/>
        <v>0</v>
      </c>
      <c r="M447" s="29">
        <f t="shared" si="169"/>
        <v>0</v>
      </c>
      <c r="N447" s="194">
        <f t="shared" si="170"/>
        <v>0</v>
      </c>
      <c r="O447" s="64">
        <f t="shared" si="185"/>
        <v>277.69296296296289</v>
      </c>
      <c r="P447" s="64">
        <f t="shared" si="185"/>
        <v>2348.9558667921178</v>
      </c>
      <c r="Q447" s="64">
        <f t="shared" si="185"/>
        <v>1625.8986666666683</v>
      </c>
      <c r="R447" s="64">
        <f t="shared" si="185"/>
        <v>1086.111990362476</v>
      </c>
      <c r="S447" s="64">
        <f t="shared" si="185"/>
        <v>338.21786528058118</v>
      </c>
      <c r="T447" s="206" t="str">
        <f t="shared" si="171"/>
        <v>-</v>
      </c>
      <c r="U447" s="29">
        <f t="shared" si="172"/>
        <v>0</v>
      </c>
      <c r="V447" s="29">
        <f t="shared" si="173"/>
        <v>0</v>
      </c>
      <c r="W447" s="29">
        <f t="shared" si="174"/>
        <v>0</v>
      </c>
      <c r="X447" s="29">
        <f t="shared" si="175"/>
        <v>0</v>
      </c>
      <c r="Y447" s="29">
        <f t="shared" si="176"/>
        <v>0</v>
      </c>
      <c r="Z447" s="194">
        <f t="shared" si="177"/>
        <v>0</v>
      </c>
    </row>
    <row r="448" spans="1:26" s="80" customFormat="1" x14ac:dyDescent="0.2">
      <c r="A448" s="82">
        <v>431</v>
      </c>
      <c r="B448" s="168" t="str">
        <f>'Revenue Data'!B439</f>
        <v>LPQ</v>
      </c>
      <c r="C448" s="71">
        <f t="shared" ref="C448:G457" si="186">IFERROR(VLOOKUP($B448,FromChicagoFareList,C$8,FALSE),"-")</f>
        <v>0</v>
      </c>
      <c r="D448" s="71">
        <f t="shared" si="186"/>
        <v>1</v>
      </c>
      <c r="E448" s="71">
        <f t="shared" si="186"/>
        <v>0</v>
      </c>
      <c r="F448" s="71">
        <f t="shared" si="186"/>
        <v>0</v>
      </c>
      <c r="G448" s="71">
        <f t="shared" si="186"/>
        <v>0</v>
      </c>
      <c r="H448" s="205">
        <f>IFERROR(VLOOKUP(B448,'Forecast Cnx @ Dest. Airport'!$B$5:$R$175,17,FALSE),0)</f>
        <v>0</v>
      </c>
      <c r="I448" s="29">
        <f t="shared" si="165"/>
        <v>0</v>
      </c>
      <c r="J448" s="29">
        <f t="shared" si="166"/>
        <v>0</v>
      </c>
      <c r="K448" s="29">
        <f t="shared" si="167"/>
        <v>0</v>
      </c>
      <c r="L448" s="29">
        <f t="shared" si="168"/>
        <v>0</v>
      </c>
      <c r="M448" s="29">
        <f t="shared" si="169"/>
        <v>0</v>
      </c>
      <c r="N448" s="194">
        <f t="shared" si="170"/>
        <v>0</v>
      </c>
      <c r="O448" s="64">
        <f t="shared" ref="O448:S457" si="187">IFERROR(VLOOKUP($B448,FromChicagoFareList,O$8,FALSE),"-")</f>
        <v>0</v>
      </c>
      <c r="P448" s="64">
        <f t="shared" si="187"/>
        <v>0</v>
      </c>
      <c r="Q448" s="64">
        <f t="shared" si="187"/>
        <v>0</v>
      </c>
      <c r="R448" s="64">
        <f t="shared" si="187"/>
        <v>0</v>
      </c>
      <c r="S448" s="64">
        <f t="shared" si="187"/>
        <v>0</v>
      </c>
      <c r="T448" s="206" t="str">
        <f t="shared" si="171"/>
        <v>-</v>
      </c>
      <c r="U448" s="29">
        <f t="shared" si="172"/>
        <v>0</v>
      </c>
      <c r="V448" s="29">
        <f t="shared" si="173"/>
        <v>0</v>
      </c>
      <c r="W448" s="29">
        <f t="shared" si="174"/>
        <v>0</v>
      </c>
      <c r="X448" s="29">
        <f t="shared" si="175"/>
        <v>0</v>
      </c>
      <c r="Y448" s="29">
        <f t="shared" si="176"/>
        <v>0</v>
      </c>
      <c r="Z448" s="194">
        <f t="shared" si="177"/>
        <v>0</v>
      </c>
    </row>
    <row r="449" spans="1:26" s="80" customFormat="1" x14ac:dyDescent="0.2">
      <c r="A449" s="82">
        <v>432</v>
      </c>
      <c r="B449" s="168" t="str">
        <f>'Revenue Data'!B440</f>
        <v>LRM</v>
      </c>
      <c r="C449" s="71">
        <f t="shared" si="186"/>
        <v>0.2040816326530612</v>
      </c>
      <c r="D449" s="71">
        <f t="shared" si="186"/>
        <v>0</v>
      </c>
      <c r="E449" s="71">
        <f t="shared" si="186"/>
        <v>0.14285714285714285</v>
      </c>
      <c r="F449" s="71">
        <f t="shared" si="186"/>
        <v>0.22448979591836735</v>
      </c>
      <c r="G449" s="71">
        <f t="shared" si="186"/>
        <v>0.42857142857142855</v>
      </c>
      <c r="H449" s="205">
        <f>IFERROR(VLOOKUP(B449,'Forecast Cnx @ Dest. Airport'!$B$5:$R$175,17,FALSE),0)</f>
        <v>0</v>
      </c>
      <c r="I449" s="29">
        <f t="shared" si="165"/>
        <v>0</v>
      </c>
      <c r="J449" s="29">
        <f t="shared" si="166"/>
        <v>0</v>
      </c>
      <c r="K449" s="29">
        <f t="shared" si="167"/>
        <v>0</v>
      </c>
      <c r="L449" s="29">
        <f t="shared" si="168"/>
        <v>0</v>
      </c>
      <c r="M449" s="29">
        <f t="shared" si="169"/>
        <v>0</v>
      </c>
      <c r="N449" s="194">
        <f t="shared" si="170"/>
        <v>0</v>
      </c>
      <c r="O449" s="64">
        <f t="shared" si="187"/>
        <v>360.00000000000006</v>
      </c>
      <c r="P449" s="64">
        <f t="shared" si="187"/>
        <v>456.88766788766799</v>
      </c>
      <c r="Q449" s="64">
        <f t="shared" si="187"/>
        <v>361.47999999999996</v>
      </c>
      <c r="R449" s="64">
        <f t="shared" si="187"/>
        <v>242.60388833963086</v>
      </c>
      <c r="S449" s="64">
        <f t="shared" si="187"/>
        <v>247.78928571428571</v>
      </c>
      <c r="T449" s="206" t="str">
        <f t="shared" si="171"/>
        <v>-</v>
      </c>
      <c r="U449" s="29">
        <f t="shared" si="172"/>
        <v>0</v>
      </c>
      <c r="V449" s="29">
        <f t="shared" si="173"/>
        <v>0</v>
      </c>
      <c r="W449" s="29">
        <f t="shared" si="174"/>
        <v>0</v>
      </c>
      <c r="X449" s="29">
        <f t="shared" si="175"/>
        <v>0</v>
      </c>
      <c r="Y449" s="29">
        <f t="shared" si="176"/>
        <v>0</v>
      </c>
      <c r="Z449" s="194">
        <f t="shared" si="177"/>
        <v>0</v>
      </c>
    </row>
    <row r="450" spans="1:26" s="80" customFormat="1" x14ac:dyDescent="0.2">
      <c r="A450" s="168">
        <v>433</v>
      </c>
      <c r="B450" s="168" t="str">
        <f>'Revenue Data'!B441</f>
        <v>LSC</v>
      </c>
      <c r="C450" s="71">
        <f t="shared" si="186"/>
        <v>0</v>
      </c>
      <c r="D450" s="71">
        <f t="shared" si="186"/>
        <v>5.5555555555555552E-2</v>
      </c>
      <c r="E450" s="71">
        <f t="shared" si="186"/>
        <v>0</v>
      </c>
      <c r="F450" s="71">
        <f t="shared" si="186"/>
        <v>0.22222222222222221</v>
      </c>
      <c r="G450" s="71">
        <f t="shared" si="186"/>
        <v>0.72222222222222221</v>
      </c>
      <c r="H450" s="205">
        <f>IFERROR(VLOOKUP(B450,'Forecast Cnx @ Dest. Airport'!$B$5:$R$175,17,FALSE),0)</f>
        <v>0</v>
      </c>
      <c r="I450" s="29">
        <f t="shared" si="165"/>
        <v>0</v>
      </c>
      <c r="J450" s="29">
        <f t="shared" si="166"/>
        <v>0</v>
      </c>
      <c r="K450" s="29">
        <f t="shared" si="167"/>
        <v>0</v>
      </c>
      <c r="L450" s="29">
        <f t="shared" si="168"/>
        <v>0</v>
      </c>
      <c r="M450" s="29">
        <f t="shared" si="169"/>
        <v>0</v>
      </c>
      <c r="N450" s="194">
        <f t="shared" si="170"/>
        <v>0</v>
      </c>
      <c r="O450" s="64">
        <f t="shared" si="187"/>
        <v>1610.1799999999998</v>
      </c>
      <c r="P450" s="64">
        <f t="shared" si="187"/>
        <v>3323.2851126704627</v>
      </c>
      <c r="Q450" s="64">
        <f t="shared" si="187"/>
        <v>1605.7066666666701</v>
      </c>
      <c r="R450" s="64">
        <f t="shared" si="187"/>
        <v>809.3</v>
      </c>
      <c r="S450" s="64">
        <f t="shared" si="187"/>
        <v>827.02</v>
      </c>
      <c r="T450" s="206" t="str">
        <f t="shared" si="171"/>
        <v>-</v>
      </c>
      <c r="U450" s="29">
        <f t="shared" si="172"/>
        <v>0</v>
      </c>
      <c r="V450" s="29">
        <f t="shared" si="173"/>
        <v>0</v>
      </c>
      <c r="W450" s="29">
        <f t="shared" si="174"/>
        <v>0</v>
      </c>
      <c r="X450" s="29">
        <f t="shared" si="175"/>
        <v>0</v>
      </c>
      <c r="Y450" s="29">
        <f t="shared" si="176"/>
        <v>0</v>
      </c>
      <c r="Z450" s="194">
        <f t="shared" si="177"/>
        <v>0</v>
      </c>
    </row>
    <row r="451" spans="1:26" s="80" customFormat="1" x14ac:dyDescent="0.2">
      <c r="A451" s="82">
        <v>434</v>
      </c>
      <c r="B451" s="168" t="str">
        <f>'Revenue Data'!B442</f>
        <v>LST</v>
      </c>
      <c r="C451" s="71">
        <f t="shared" si="186"/>
        <v>0</v>
      </c>
      <c r="D451" s="71">
        <f t="shared" si="186"/>
        <v>0</v>
      </c>
      <c r="E451" s="71">
        <f t="shared" si="186"/>
        <v>0</v>
      </c>
      <c r="F451" s="71">
        <f t="shared" si="186"/>
        <v>0.66666666666666663</v>
      </c>
      <c r="G451" s="71">
        <f t="shared" si="186"/>
        <v>0.33333333333333331</v>
      </c>
      <c r="H451" s="205">
        <f>IFERROR(VLOOKUP(B451,'Forecast Cnx @ Dest. Airport'!$B$5:$R$175,17,FALSE),0)</f>
        <v>0</v>
      </c>
      <c r="I451" s="29">
        <f t="shared" si="165"/>
        <v>0</v>
      </c>
      <c r="J451" s="29">
        <f t="shared" si="166"/>
        <v>0</v>
      </c>
      <c r="K451" s="29">
        <f t="shared" si="167"/>
        <v>0</v>
      </c>
      <c r="L451" s="29">
        <f t="shared" si="168"/>
        <v>0</v>
      </c>
      <c r="M451" s="29">
        <f t="shared" si="169"/>
        <v>0</v>
      </c>
      <c r="N451" s="194">
        <f t="shared" si="170"/>
        <v>0</v>
      </c>
      <c r="O451" s="64">
        <f t="shared" si="187"/>
        <v>3460.5285840875736</v>
      </c>
      <c r="P451" s="64">
        <f t="shared" si="187"/>
        <v>5498.6224249998158</v>
      </c>
      <c r="Q451" s="64">
        <f t="shared" si="187"/>
        <v>3738.4933333333352</v>
      </c>
      <c r="R451" s="64">
        <f t="shared" si="187"/>
        <v>2896.1446041370136</v>
      </c>
      <c r="S451" s="64">
        <f t="shared" si="187"/>
        <v>872.28051531663971</v>
      </c>
      <c r="T451" s="206" t="str">
        <f t="shared" si="171"/>
        <v>-</v>
      </c>
      <c r="U451" s="29">
        <f t="shared" si="172"/>
        <v>0</v>
      </c>
      <c r="V451" s="29">
        <f t="shared" si="173"/>
        <v>0</v>
      </c>
      <c r="W451" s="29">
        <f t="shared" si="174"/>
        <v>0</v>
      </c>
      <c r="X451" s="29">
        <f t="shared" si="175"/>
        <v>0</v>
      </c>
      <c r="Y451" s="29">
        <f t="shared" si="176"/>
        <v>0</v>
      </c>
      <c r="Z451" s="194">
        <f t="shared" si="177"/>
        <v>0</v>
      </c>
    </row>
    <row r="452" spans="1:26" s="80" customFormat="1" x14ac:dyDescent="0.2">
      <c r="A452" s="82">
        <v>435</v>
      </c>
      <c r="B452" s="168" t="str">
        <f>'Revenue Data'!B443</f>
        <v>LTO</v>
      </c>
      <c r="C452" s="71">
        <f t="shared" si="186"/>
        <v>0</v>
      </c>
      <c r="D452" s="71">
        <f t="shared" si="186"/>
        <v>0</v>
      </c>
      <c r="E452" s="71">
        <f t="shared" si="186"/>
        <v>0</v>
      </c>
      <c r="F452" s="71">
        <f t="shared" si="186"/>
        <v>0</v>
      </c>
      <c r="G452" s="71">
        <f t="shared" si="186"/>
        <v>1</v>
      </c>
      <c r="H452" s="205">
        <f>IFERROR(VLOOKUP(B452,'Forecast Cnx @ Dest. Airport'!$B$5:$R$175,17,FALSE),0)</f>
        <v>0</v>
      </c>
      <c r="I452" s="29">
        <f t="shared" si="165"/>
        <v>0</v>
      </c>
      <c r="J452" s="29">
        <f t="shared" si="166"/>
        <v>0</v>
      </c>
      <c r="K452" s="29">
        <f t="shared" si="167"/>
        <v>0</v>
      </c>
      <c r="L452" s="29">
        <f t="shared" si="168"/>
        <v>0</v>
      </c>
      <c r="M452" s="29">
        <f t="shared" si="169"/>
        <v>0</v>
      </c>
      <c r="N452" s="194">
        <f t="shared" si="170"/>
        <v>0</v>
      </c>
      <c r="O452" s="64">
        <f t="shared" si="187"/>
        <v>242.84265512637438</v>
      </c>
      <c r="P452" s="64">
        <f t="shared" si="187"/>
        <v>667.64896209140613</v>
      </c>
      <c r="Q452" s="64">
        <f t="shared" si="187"/>
        <v>526.36640083298744</v>
      </c>
      <c r="R452" s="64">
        <f t="shared" si="187"/>
        <v>233.866145950933</v>
      </c>
      <c r="S452" s="64">
        <f t="shared" si="187"/>
        <v>374.5</v>
      </c>
      <c r="T452" s="206" t="str">
        <f t="shared" si="171"/>
        <v>-</v>
      </c>
      <c r="U452" s="29">
        <f t="shared" si="172"/>
        <v>0</v>
      </c>
      <c r="V452" s="29">
        <f t="shared" si="173"/>
        <v>0</v>
      </c>
      <c r="W452" s="29">
        <f t="shared" si="174"/>
        <v>0</v>
      </c>
      <c r="X452" s="29">
        <f t="shared" si="175"/>
        <v>0</v>
      </c>
      <c r="Y452" s="29">
        <f t="shared" si="176"/>
        <v>0</v>
      </c>
      <c r="Z452" s="194">
        <f t="shared" si="177"/>
        <v>0</v>
      </c>
    </row>
    <row r="453" spans="1:26" s="80" customFormat="1" x14ac:dyDescent="0.2">
      <c r="A453" s="82">
        <v>436</v>
      </c>
      <c r="B453" s="168" t="str">
        <f>'Revenue Data'!B444</f>
        <v>LUG</v>
      </c>
      <c r="C453" s="71">
        <f t="shared" si="186"/>
        <v>0</v>
      </c>
      <c r="D453" s="71">
        <f t="shared" si="186"/>
        <v>7.4074074074074084E-2</v>
      </c>
      <c r="E453" s="71">
        <f t="shared" si="186"/>
        <v>0.1851851851851852</v>
      </c>
      <c r="F453" s="71">
        <f t="shared" si="186"/>
        <v>0.29629629629629634</v>
      </c>
      <c r="G453" s="71">
        <f t="shared" si="186"/>
        <v>0.44444444444444448</v>
      </c>
      <c r="H453" s="205">
        <f>IFERROR(VLOOKUP(B453,'Forecast Cnx @ Dest. Airport'!$B$5:$R$175,17,FALSE),0)</f>
        <v>0</v>
      </c>
      <c r="I453" s="29">
        <f t="shared" si="165"/>
        <v>0</v>
      </c>
      <c r="J453" s="29">
        <f t="shared" si="166"/>
        <v>0</v>
      </c>
      <c r="K453" s="29">
        <f t="shared" si="167"/>
        <v>0</v>
      </c>
      <c r="L453" s="29">
        <f t="shared" si="168"/>
        <v>0</v>
      </c>
      <c r="M453" s="29">
        <f t="shared" si="169"/>
        <v>0</v>
      </c>
      <c r="N453" s="194">
        <f t="shared" si="170"/>
        <v>0</v>
      </c>
      <c r="O453" s="64">
        <f t="shared" si="187"/>
        <v>2123.7589536760092</v>
      </c>
      <c r="P453" s="64">
        <f t="shared" si="187"/>
        <v>2817.3024999999998</v>
      </c>
      <c r="Q453" s="64">
        <f t="shared" si="187"/>
        <v>350.24000000000007</v>
      </c>
      <c r="R453" s="64">
        <f t="shared" si="187"/>
        <v>1031.5436666666676</v>
      </c>
      <c r="S453" s="64">
        <f t="shared" si="187"/>
        <v>462.50148148148133</v>
      </c>
      <c r="T453" s="206" t="str">
        <f t="shared" si="171"/>
        <v>-</v>
      </c>
      <c r="U453" s="29">
        <f t="shared" si="172"/>
        <v>0</v>
      </c>
      <c r="V453" s="29">
        <f t="shared" si="173"/>
        <v>0</v>
      </c>
      <c r="W453" s="29">
        <f t="shared" si="174"/>
        <v>0</v>
      </c>
      <c r="X453" s="29">
        <f t="shared" si="175"/>
        <v>0</v>
      </c>
      <c r="Y453" s="29">
        <f t="shared" si="176"/>
        <v>0</v>
      </c>
      <c r="Z453" s="194">
        <f t="shared" si="177"/>
        <v>0</v>
      </c>
    </row>
    <row r="454" spans="1:26" s="80" customFormat="1" x14ac:dyDescent="0.2">
      <c r="A454" s="168">
        <v>437</v>
      </c>
      <c r="B454" s="168" t="str">
        <f>'Revenue Data'!B445</f>
        <v>LUN</v>
      </c>
      <c r="C454" s="71">
        <f t="shared" si="186"/>
        <v>2.7777777777777776E-2</v>
      </c>
      <c r="D454" s="71">
        <f t="shared" si="186"/>
        <v>0</v>
      </c>
      <c r="E454" s="71">
        <f t="shared" si="186"/>
        <v>2.7777777777777776E-2</v>
      </c>
      <c r="F454" s="71">
        <f t="shared" si="186"/>
        <v>0.1111111111111111</v>
      </c>
      <c r="G454" s="71">
        <f t="shared" si="186"/>
        <v>0.83333333333333337</v>
      </c>
      <c r="H454" s="205">
        <f>IFERROR(VLOOKUP(B454,'Forecast Cnx @ Dest. Airport'!$B$5:$R$175,17,FALSE),0)</f>
        <v>0</v>
      </c>
      <c r="I454" s="29">
        <f t="shared" si="165"/>
        <v>0</v>
      </c>
      <c r="J454" s="29">
        <f t="shared" si="166"/>
        <v>0</v>
      </c>
      <c r="K454" s="29">
        <f t="shared" si="167"/>
        <v>0</v>
      </c>
      <c r="L454" s="29">
        <f t="shared" si="168"/>
        <v>0</v>
      </c>
      <c r="M454" s="29">
        <f t="shared" si="169"/>
        <v>0</v>
      </c>
      <c r="N454" s="194">
        <f t="shared" si="170"/>
        <v>0</v>
      </c>
      <c r="O454" s="64">
        <f t="shared" si="187"/>
        <v>0</v>
      </c>
      <c r="P454" s="64">
        <f t="shared" si="187"/>
        <v>0</v>
      </c>
      <c r="Q454" s="64">
        <f t="shared" si="187"/>
        <v>0</v>
      </c>
      <c r="R454" s="64">
        <f t="shared" si="187"/>
        <v>529.53</v>
      </c>
      <c r="S454" s="64">
        <f t="shared" si="187"/>
        <v>586.07346428571429</v>
      </c>
      <c r="T454" s="206" t="str">
        <f t="shared" si="171"/>
        <v>-</v>
      </c>
      <c r="U454" s="29">
        <f t="shared" si="172"/>
        <v>0</v>
      </c>
      <c r="V454" s="29">
        <f t="shared" si="173"/>
        <v>0</v>
      </c>
      <c r="W454" s="29">
        <f t="shared" si="174"/>
        <v>0</v>
      </c>
      <c r="X454" s="29">
        <f t="shared" si="175"/>
        <v>0</v>
      </c>
      <c r="Y454" s="29">
        <f t="shared" si="176"/>
        <v>0</v>
      </c>
      <c r="Z454" s="194">
        <f t="shared" si="177"/>
        <v>0</v>
      </c>
    </row>
    <row r="455" spans="1:26" s="80" customFormat="1" x14ac:dyDescent="0.2">
      <c r="A455" s="82">
        <v>438</v>
      </c>
      <c r="B455" s="168" t="str">
        <f>'Revenue Data'!B446</f>
        <v>LUX</v>
      </c>
      <c r="C455" s="71">
        <f t="shared" si="186"/>
        <v>3.6363636363636355E-2</v>
      </c>
      <c r="D455" s="71">
        <f t="shared" si="186"/>
        <v>0.16969696969696968</v>
      </c>
      <c r="E455" s="71">
        <f t="shared" si="186"/>
        <v>3.0303030303030293E-2</v>
      </c>
      <c r="F455" s="71">
        <f t="shared" si="186"/>
        <v>0.23636363636363639</v>
      </c>
      <c r="G455" s="71">
        <f t="shared" si="186"/>
        <v>0.52727272727272734</v>
      </c>
      <c r="H455" s="205">
        <f>IFERROR(VLOOKUP(B455,'Forecast Cnx @ Dest. Airport'!$B$5:$R$175,17,FALSE),0)</f>
        <v>0</v>
      </c>
      <c r="I455" s="29">
        <f t="shared" si="165"/>
        <v>0</v>
      </c>
      <c r="J455" s="29">
        <f t="shared" si="166"/>
        <v>0</v>
      </c>
      <c r="K455" s="29">
        <f t="shared" si="167"/>
        <v>0</v>
      </c>
      <c r="L455" s="29">
        <f t="shared" si="168"/>
        <v>0</v>
      </c>
      <c r="M455" s="29">
        <f t="shared" si="169"/>
        <v>0</v>
      </c>
      <c r="N455" s="194">
        <f t="shared" si="170"/>
        <v>0</v>
      </c>
      <c r="O455" s="64">
        <f t="shared" si="187"/>
        <v>14421.919999999998</v>
      </c>
      <c r="P455" s="64">
        <f t="shared" si="187"/>
        <v>4136.1516666666657</v>
      </c>
      <c r="Q455" s="64">
        <f t="shared" si="187"/>
        <v>0</v>
      </c>
      <c r="R455" s="64">
        <f t="shared" si="187"/>
        <v>1433.5375757575739</v>
      </c>
      <c r="S455" s="64">
        <f t="shared" si="187"/>
        <v>252.83227272727265</v>
      </c>
      <c r="T455" s="206" t="str">
        <f t="shared" si="171"/>
        <v>-</v>
      </c>
      <c r="U455" s="29">
        <f t="shared" si="172"/>
        <v>0</v>
      </c>
      <c r="V455" s="29">
        <f t="shared" si="173"/>
        <v>0</v>
      </c>
      <c r="W455" s="29">
        <f t="shared" si="174"/>
        <v>0</v>
      </c>
      <c r="X455" s="29">
        <f t="shared" si="175"/>
        <v>0</v>
      </c>
      <c r="Y455" s="29">
        <f t="shared" si="176"/>
        <v>0</v>
      </c>
      <c r="Z455" s="194">
        <f t="shared" si="177"/>
        <v>0</v>
      </c>
    </row>
    <row r="456" spans="1:26" s="80" customFormat="1" x14ac:dyDescent="0.2">
      <c r="A456" s="82">
        <v>439</v>
      </c>
      <c r="B456" s="168" t="str">
        <f>'Revenue Data'!B447</f>
        <v>LVI</v>
      </c>
      <c r="C456" s="71">
        <f t="shared" si="186"/>
        <v>0</v>
      </c>
      <c r="D456" s="71">
        <f t="shared" si="186"/>
        <v>0.1111111111111111</v>
      </c>
      <c r="E456" s="71">
        <f t="shared" si="186"/>
        <v>0</v>
      </c>
      <c r="F456" s="71">
        <f t="shared" si="186"/>
        <v>0</v>
      </c>
      <c r="G456" s="71">
        <f t="shared" si="186"/>
        <v>0.88888888888888884</v>
      </c>
      <c r="H456" s="205">
        <f>IFERROR(VLOOKUP(B456,'Forecast Cnx @ Dest. Airport'!$B$5:$R$175,17,FALSE),0)</f>
        <v>0</v>
      </c>
      <c r="I456" s="29">
        <f t="shared" si="165"/>
        <v>0</v>
      </c>
      <c r="J456" s="29">
        <f t="shared" si="166"/>
        <v>0</v>
      </c>
      <c r="K456" s="29">
        <f t="shared" si="167"/>
        <v>0</v>
      </c>
      <c r="L456" s="29">
        <f t="shared" si="168"/>
        <v>0</v>
      </c>
      <c r="M456" s="29">
        <f t="shared" si="169"/>
        <v>0</v>
      </c>
      <c r="N456" s="194">
        <f t="shared" si="170"/>
        <v>0</v>
      </c>
      <c r="O456" s="64">
        <f t="shared" si="187"/>
        <v>0</v>
      </c>
      <c r="P456" s="64">
        <f t="shared" si="187"/>
        <v>0</v>
      </c>
      <c r="Q456" s="64">
        <f t="shared" si="187"/>
        <v>0</v>
      </c>
      <c r="R456" s="64">
        <f t="shared" si="187"/>
        <v>529.53</v>
      </c>
      <c r="S456" s="64">
        <f t="shared" si="187"/>
        <v>688.50185869565223</v>
      </c>
      <c r="T456" s="206" t="str">
        <f t="shared" si="171"/>
        <v>-</v>
      </c>
      <c r="U456" s="29">
        <f t="shared" si="172"/>
        <v>0</v>
      </c>
      <c r="V456" s="29">
        <f t="shared" si="173"/>
        <v>0</v>
      </c>
      <c r="W456" s="29">
        <f t="shared" si="174"/>
        <v>0</v>
      </c>
      <c r="X456" s="29">
        <f t="shared" si="175"/>
        <v>0</v>
      </c>
      <c r="Y456" s="29">
        <f t="shared" si="176"/>
        <v>0</v>
      </c>
      <c r="Z456" s="194">
        <f t="shared" si="177"/>
        <v>0</v>
      </c>
    </row>
    <row r="457" spans="1:26" s="80" customFormat="1" x14ac:dyDescent="0.2">
      <c r="A457" s="82">
        <v>440</v>
      </c>
      <c r="B457" s="168" t="str">
        <f>'Revenue Data'!B448</f>
        <v>LWO</v>
      </c>
      <c r="C457" s="71">
        <f t="shared" si="186"/>
        <v>0</v>
      </c>
      <c r="D457" s="71">
        <f t="shared" si="186"/>
        <v>0</v>
      </c>
      <c r="E457" s="71">
        <f t="shared" si="186"/>
        <v>0</v>
      </c>
      <c r="F457" s="71">
        <f t="shared" si="186"/>
        <v>0.33676092544987146</v>
      </c>
      <c r="G457" s="71">
        <f t="shared" si="186"/>
        <v>0.66323907455012854</v>
      </c>
      <c r="H457" s="205">
        <f>IFERROR(VLOOKUP(B457,'Forecast Cnx @ Dest. Airport'!$B$5:$R$175,17,FALSE),0)</f>
        <v>0</v>
      </c>
      <c r="I457" s="29">
        <f t="shared" si="165"/>
        <v>0</v>
      </c>
      <c r="J457" s="29">
        <f t="shared" si="166"/>
        <v>0</v>
      </c>
      <c r="K457" s="29">
        <f t="shared" si="167"/>
        <v>0</v>
      </c>
      <c r="L457" s="29">
        <f t="shared" si="168"/>
        <v>0</v>
      </c>
      <c r="M457" s="29">
        <f t="shared" si="169"/>
        <v>0</v>
      </c>
      <c r="N457" s="194">
        <f t="shared" si="170"/>
        <v>0</v>
      </c>
      <c r="O457" s="64">
        <f t="shared" si="187"/>
        <v>210.25456140350872</v>
      </c>
      <c r="P457" s="64">
        <f t="shared" si="187"/>
        <v>2398.2343666666679</v>
      </c>
      <c r="Q457" s="64">
        <f t="shared" si="187"/>
        <v>0</v>
      </c>
      <c r="R457" s="64">
        <f t="shared" si="187"/>
        <v>280.26046892655376</v>
      </c>
      <c r="S457" s="64">
        <f t="shared" si="187"/>
        <v>402.42064395085725</v>
      </c>
      <c r="T457" s="206" t="str">
        <f t="shared" si="171"/>
        <v>-</v>
      </c>
      <c r="U457" s="29">
        <f t="shared" si="172"/>
        <v>0</v>
      </c>
      <c r="V457" s="29">
        <f t="shared" si="173"/>
        <v>0</v>
      </c>
      <c r="W457" s="29">
        <f t="shared" si="174"/>
        <v>0</v>
      </c>
      <c r="X457" s="29">
        <f t="shared" si="175"/>
        <v>0</v>
      </c>
      <c r="Y457" s="29">
        <f t="shared" si="176"/>
        <v>0</v>
      </c>
      <c r="Z457" s="194">
        <f t="shared" si="177"/>
        <v>0</v>
      </c>
    </row>
    <row r="458" spans="1:26" s="80" customFormat="1" x14ac:dyDescent="0.2">
      <c r="A458" s="168">
        <v>441</v>
      </c>
      <c r="B458" s="168" t="str">
        <f>'Revenue Data'!B449</f>
        <v>LYB</v>
      </c>
      <c r="C458" s="71">
        <f t="shared" ref="C458:G467" si="188">IFERROR(VLOOKUP($B458,FromChicagoFareList,C$8,FALSE),"-")</f>
        <v>0</v>
      </c>
      <c r="D458" s="71">
        <f t="shared" si="188"/>
        <v>0</v>
      </c>
      <c r="E458" s="71">
        <f t="shared" si="188"/>
        <v>0</v>
      </c>
      <c r="F458" s="71">
        <f t="shared" si="188"/>
        <v>0</v>
      </c>
      <c r="G458" s="71">
        <f t="shared" si="188"/>
        <v>1</v>
      </c>
      <c r="H458" s="205">
        <f>IFERROR(VLOOKUP(B458,'Forecast Cnx @ Dest. Airport'!$B$5:$R$175,17,FALSE),0)</f>
        <v>0</v>
      </c>
      <c r="I458" s="29">
        <f t="shared" si="165"/>
        <v>0</v>
      </c>
      <c r="J458" s="29">
        <f t="shared" si="166"/>
        <v>0</v>
      </c>
      <c r="K458" s="29">
        <f t="shared" si="167"/>
        <v>0</v>
      </c>
      <c r="L458" s="29">
        <f t="shared" si="168"/>
        <v>0</v>
      </c>
      <c r="M458" s="29">
        <f t="shared" si="169"/>
        <v>0</v>
      </c>
      <c r="N458" s="194">
        <f t="shared" si="170"/>
        <v>0</v>
      </c>
      <c r="O458" s="64">
        <f t="shared" ref="O458:S467" si="189">IFERROR(VLOOKUP($B458,FromChicagoFareList,O$8,FALSE),"-")</f>
        <v>449.86946825396814</v>
      </c>
      <c r="P458" s="64">
        <f t="shared" si="189"/>
        <v>0</v>
      </c>
      <c r="Q458" s="64">
        <f t="shared" si="189"/>
        <v>527.99999999999989</v>
      </c>
      <c r="R458" s="64">
        <f t="shared" si="189"/>
        <v>264.44477905194645</v>
      </c>
      <c r="S458" s="64">
        <f t="shared" si="189"/>
        <v>237.94167116416128</v>
      </c>
      <c r="T458" s="206" t="str">
        <f t="shared" si="171"/>
        <v>-</v>
      </c>
      <c r="U458" s="29">
        <f t="shared" si="172"/>
        <v>0</v>
      </c>
      <c r="V458" s="29">
        <f t="shared" si="173"/>
        <v>0</v>
      </c>
      <c r="W458" s="29">
        <f t="shared" si="174"/>
        <v>0</v>
      </c>
      <c r="X458" s="29">
        <f t="shared" si="175"/>
        <v>0</v>
      </c>
      <c r="Y458" s="29">
        <f t="shared" si="176"/>
        <v>0</v>
      </c>
      <c r="Z458" s="194">
        <f t="shared" si="177"/>
        <v>0</v>
      </c>
    </row>
    <row r="459" spans="1:26" s="80" customFormat="1" x14ac:dyDescent="0.2">
      <c r="A459" s="82">
        <v>442</v>
      </c>
      <c r="B459" s="168" t="str">
        <f>'Revenue Data'!B450</f>
        <v>LYC</v>
      </c>
      <c r="C459" s="71">
        <f t="shared" si="188"/>
        <v>0</v>
      </c>
      <c r="D459" s="71">
        <f t="shared" si="188"/>
        <v>0</v>
      </c>
      <c r="E459" s="71">
        <f t="shared" si="188"/>
        <v>0</v>
      </c>
      <c r="F459" s="71">
        <f t="shared" si="188"/>
        <v>0</v>
      </c>
      <c r="G459" s="71">
        <f t="shared" si="188"/>
        <v>1</v>
      </c>
      <c r="H459" s="205">
        <f>IFERROR(VLOOKUP(B459,'Forecast Cnx @ Dest. Airport'!$B$5:$R$175,17,FALSE),0)</f>
        <v>0</v>
      </c>
      <c r="I459" s="29">
        <f t="shared" si="165"/>
        <v>0</v>
      </c>
      <c r="J459" s="29">
        <f t="shared" si="166"/>
        <v>0</v>
      </c>
      <c r="K459" s="29">
        <f t="shared" si="167"/>
        <v>0</v>
      </c>
      <c r="L459" s="29">
        <f t="shared" si="168"/>
        <v>0</v>
      </c>
      <c r="M459" s="29">
        <f t="shared" si="169"/>
        <v>0</v>
      </c>
      <c r="N459" s="194">
        <f t="shared" si="170"/>
        <v>0</v>
      </c>
      <c r="O459" s="64">
        <f t="shared" si="189"/>
        <v>277.69296296296289</v>
      </c>
      <c r="P459" s="64">
        <f t="shared" si="189"/>
        <v>2348.9558667921178</v>
      </c>
      <c r="Q459" s="64">
        <f t="shared" si="189"/>
        <v>1625.8986666666683</v>
      </c>
      <c r="R459" s="64">
        <f t="shared" si="189"/>
        <v>1086.111990362476</v>
      </c>
      <c r="S459" s="64">
        <f t="shared" si="189"/>
        <v>338.21786528058118</v>
      </c>
      <c r="T459" s="206" t="str">
        <f t="shared" si="171"/>
        <v>-</v>
      </c>
      <c r="U459" s="29">
        <f t="shared" si="172"/>
        <v>0</v>
      </c>
      <c r="V459" s="29">
        <f t="shared" si="173"/>
        <v>0</v>
      </c>
      <c r="W459" s="29">
        <f t="shared" si="174"/>
        <v>0</v>
      </c>
      <c r="X459" s="29">
        <f t="shared" si="175"/>
        <v>0</v>
      </c>
      <c r="Y459" s="29">
        <f t="shared" si="176"/>
        <v>0</v>
      </c>
      <c r="Z459" s="194">
        <f t="shared" si="177"/>
        <v>0</v>
      </c>
    </row>
    <row r="460" spans="1:26" s="80" customFormat="1" x14ac:dyDescent="0.2">
      <c r="A460" s="82">
        <v>443</v>
      </c>
      <c r="B460" s="168" t="str">
        <f>'Revenue Data'!B451</f>
        <v>LYS</v>
      </c>
      <c r="C460" s="71">
        <f t="shared" si="188"/>
        <v>5.2631578947368432E-2</v>
      </c>
      <c r="D460" s="71">
        <f t="shared" si="188"/>
        <v>8.842105263157897E-2</v>
      </c>
      <c r="E460" s="71">
        <f t="shared" si="188"/>
        <v>8.6315789473684221E-2</v>
      </c>
      <c r="F460" s="71">
        <f t="shared" si="188"/>
        <v>0.13052631578947371</v>
      </c>
      <c r="G460" s="71">
        <f t="shared" si="188"/>
        <v>0.64210526315789473</v>
      </c>
      <c r="H460" s="205">
        <f>IFERROR(VLOOKUP(B460,'Forecast Cnx @ Dest. Airport'!$B$5:$R$175,17,FALSE),0)</f>
        <v>0</v>
      </c>
      <c r="I460" s="29">
        <f t="shared" si="165"/>
        <v>0</v>
      </c>
      <c r="J460" s="29">
        <f t="shared" si="166"/>
        <v>0</v>
      </c>
      <c r="K460" s="29">
        <f t="shared" si="167"/>
        <v>0</v>
      </c>
      <c r="L460" s="29">
        <f t="shared" si="168"/>
        <v>0</v>
      </c>
      <c r="M460" s="29">
        <f t="shared" si="169"/>
        <v>0</v>
      </c>
      <c r="N460" s="194">
        <f t="shared" si="170"/>
        <v>0</v>
      </c>
      <c r="O460" s="64">
        <f t="shared" si="189"/>
        <v>134.47481818181825</v>
      </c>
      <c r="P460" s="64">
        <f t="shared" si="189"/>
        <v>2971.1519887955205</v>
      </c>
      <c r="Q460" s="64">
        <f t="shared" si="189"/>
        <v>122.61</v>
      </c>
      <c r="R460" s="64">
        <f t="shared" si="189"/>
        <v>773.8824652777779</v>
      </c>
      <c r="S460" s="64">
        <f t="shared" si="189"/>
        <v>297.69017681407087</v>
      </c>
      <c r="T460" s="206" t="str">
        <f t="shared" si="171"/>
        <v>-</v>
      </c>
      <c r="U460" s="29">
        <f t="shared" si="172"/>
        <v>0</v>
      </c>
      <c r="V460" s="29">
        <f t="shared" si="173"/>
        <v>0</v>
      </c>
      <c r="W460" s="29">
        <f t="shared" si="174"/>
        <v>0</v>
      </c>
      <c r="X460" s="29">
        <f t="shared" si="175"/>
        <v>0</v>
      </c>
      <c r="Y460" s="29">
        <f t="shared" si="176"/>
        <v>0</v>
      </c>
      <c r="Z460" s="194">
        <f t="shared" si="177"/>
        <v>0</v>
      </c>
    </row>
    <row r="461" spans="1:26" s="80" customFormat="1" x14ac:dyDescent="0.2">
      <c r="A461" s="82">
        <v>444</v>
      </c>
      <c r="B461" s="168" t="str">
        <f>'Revenue Data'!B452</f>
        <v>LZC</v>
      </c>
      <c r="C461" s="71">
        <f t="shared" si="188"/>
        <v>0</v>
      </c>
      <c r="D461" s="71">
        <f t="shared" si="188"/>
        <v>0</v>
      </c>
      <c r="E461" s="71">
        <f t="shared" si="188"/>
        <v>0</v>
      </c>
      <c r="F461" s="71">
        <f t="shared" si="188"/>
        <v>0.5</v>
      </c>
      <c r="G461" s="71">
        <f t="shared" si="188"/>
        <v>0.5</v>
      </c>
      <c r="H461" s="205">
        <f>IFERROR(VLOOKUP(B461,'Forecast Cnx @ Dest. Airport'!$B$5:$R$175,17,FALSE),0)</f>
        <v>0</v>
      </c>
      <c r="I461" s="29">
        <f t="shared" si="165"/>
        <v>0</v>
      </c>
      <c r="J461" s="29">
        <f t="shared" si="166"/>
        <v>0</v>
      </c>
      <c r="K461" s="29">
        <f t="shared" si="167"/>
        <v>0</v>
      </c>
      <c r="L461" s="29">
        <f t="shared" si="168"/>
        <v>0</v>
      </c>
      <c r="M461" s="29">
        <f t="shared" si="169"/>
        <v>0</v>
      </c>
      <c r="N461" s="194">
        <f t="shared" si="170"/>
        <v>0</v>
      </c>
      <c r="O461" s="64">
        <f t="shared" si="189"/>
        <v>242.84265512637438</v>
      </c>
      <c r="P461" s="64">
        <f t="shared" si="189"/>
        <v>667.64896209140613</v>
      </c>
      <c r="Q461" s="64">
        <f t="shared" si="189"/>
        <v>526.36640083298744</v>
      </c>
      <c r="R461" s="64">
        <f t="shared" si="189"/>
        <v>233.866145950933</v>
      </c>
      <c r="S461" s="64">
        <f t="shared" si="189"/>
        <v>706.05</v>
      </c>
      <c r="T461" s="206" t="str">
        <f t="shared" si="171"/>
        <v>-</v>
      </c>
      <c r="U461" s="29">
        <f t="shared" si="172"/>
        <v>0</v>
      </c>
      <c r="V461" s="29">
        <f t="shared" si="173"/>
        <v>0</v>
      </c>
      <c r="W461" s="29">
        <f t="shared" si="174"/>
        <v>0</v>
      </c>
      <c r="X461" s="29">
        <f t="shared" si="175"/>
        <v>0</v>
      </c>
      <c r="Y461" s="29">
        <f t="shared" si="176"/>
        <v>0</v>
      </c>
      <c r="Z461" s="194">
        <f t="shared" si="177"/>
        <v>0</v>
      </c>
    </row>
    <row r="462" spans="1:26" s="80" customFormat="1" x14ac:dyDescent="0.2">
      <c r="A462" s="168">
        <v>445</v>
      </c>
      <c r="B462" s="168" t="str">
        <f>'Revenue Data'!B453</f>
        <v>LZH</v>
      </c>
      <c r="C462" s="71">
        <f t="shared" si="188"/>
        <v>0</v>
      </c>
      <c r="D462" s="71">
        <f t="shared" si="188"/>
        <v>0</v>
      </c>
      <c r="E462" s="71">
        <f t="shared" si="188"/>
        <v>0</v>
      </c>
      <c r="F462" s="71">
        <f t="shared" si="188"/>
        <v>0</v>
      </c>
      <c r="G462" s="71">
        <f t="shared" si="188"/>
        <v>1</v>
      </c>
      <c r="H462" s="205">
        <f>IFERROR(VLOOKUP(B462,'Forecast Cnx @ Dest. Airport'!$B$5:$R$175,17,FALSE),0)</f>
        <v>0</v>
      </c>
      <c r="I462" s="29">
        <f t="shared" si="165"/>
        <v>0</v>
      </c>
      <c r="J462" s="29">
        <f t="shared" si="166"/>
        <v>0</v>
      </c>
      <c r="K462" s="29">
        <f t="shared" si="167"/>
        <v>0</v>
      </c>
      <c r="L462" s="29">
        <f t="shared" si="168"/>
        <v>0</v>
      </c>
      <c r="M462" s="29">
        <f t="shared" si="169"/>
        <v>0</v>
      </c>
      <c r="N462" s="194">
        <f t="shared" si="170"/>
        <v>0</v>
      </c>
      <c r="O462" s="64">
        <f t="shared" si="189"/>
        <v>4537.2526894742623</v>
      </c>
      <c r="P462" s="64">
        <f t="shared" si="189"/>
        <v>4749.2735304038351</v>
      </c>
      <c r="Q462" s="64">
        <f t="shared" si="189"/>
        <v>1810.9906091954022</v>
      </c>
      <c r="R462" s="64">
        <f t="shared" si="189"/>
        <v>1238.2726398519835</v>
      </c>
      <c r="S462" s="64">
        <f t="shared" si="189"/>
        <v>570.87178194523528</v>
      </c>
      <c r="T462" s="206" t="str">
        <f t="shared" si="171"/>
        <v>-</v>
      </c>
      <c r="U462" s="29">
        <f t="shared" si="172"/>
        <v>0</v>
      </c>
      <c r="V462" s="29">
        <f t="shared" si="173"/>
        <v>0</v>
      </c>
      <c r="W462" s="29">
        <f t="shared" si="174"/>
        <v>0</v>
      </c>
      <c r="X462" s="29">
        <f t="shared" si="175"/>
        <v>0</v>
      </c>
      <c r="Y462" s="29">
        <f t="shared" si="176"/>
        <v>0</v>
      </c>
      <c r="Z462" s="194">
        <f t="shared" si="177"/>
        <v>0</v>
      </c>
    </row>
    <row r="463" spans="1:26" s="80" customFormat="1" x14ac:dyDescent="0.2">
      <c r="A463" s="82">
        <v>446</v>
      </c>
      <c r="B463" s="168" t="str">
        <f>'Revenue Data'!B454</f>
        <v>MAA</v>
      </c>
      <c r="C463" s="71">
        <f t="shared" si="188"/>
        <v>6.631927996210327E-3</v>
      </c>
      <c r="D463" s="71">
        <f t="shared" si="188"/>
        <v>4.4054950260540029E-2</v>
      </c>
      <c r="E463" s="71">
        <f t="shared" si="188"/>
        <v>2.8422548555187112E-3</v>
      </c>
      <c r="F463" s="71">
        <f t="shared" si="188"/>
        <v>0.13974419706300331</v>
      </c>
      <c r="G463" s="71">
        <f t="shared" si="188"/>
        <v>0.80672666982472774</v>
      </c>
      <c r="H463" s="205">
        <f>IFERROR(VLOOKUP(B463,'Forecast Cnx @ Dest. Airport'!$B$5:$R$175,17,FALSE),0)</f>
        <v>0</v>
      </c>
      <c r="I463" s="29">
        <f t="shared" si="165"/>
        <v>0</v>
      </c>
      <c r="J463" s="29">
        <f t="shared" si="166"/>
        <v>0</v>
      </c>
      <c r="K463" s="29">
        <f t="shared" si="167"/>
        <v>0</v>
      </c>
      <c r="L463" s="29">
        <f t="shared" si="168"/>
        <v>0</v>
      </c>
      <c r="M463" s="29">
        <f t="shared" si="169"/>
        <v>0</v>
      </c>
      <c r="N463" s="194">
        <f t="shared" si="170"/>
        <v>0</v>
      </c>
      <c r="O463" s="64">
        <f t="shared" si="189"/>
        <v>2598.8416666666672</v>
      </c>
      <c r="P463" s="64">
        <f t="shared" si="189"/>
        <v>3741.7535840336122</v>
      </c>
      <c r="Q463" s="64">
        <f t="shared" si="189"/>
        <v>2463.8783333333336</v>
      </c>
      <c r="R463" s="64">
        <f t="shared" si="189"/>
        <v>823.98268461094415</v>
      </c>
      <c r="S463" s="64">
        <f t="shared" si="189"/>
        <v>677.74992116372812</v>
      </c>
      <c r="T463" s="206" t="str">
        <f t="shared" si="171"/>
        <v>-</v>
      </c>
      <c r="U463" s="29">
        <f t="shared" si="172"/>
        <v>0</v>
      </c>
      <c r="V463" s="29">
        <f t="shared" si="173"/>
        <v>0</v>
      </c>
      <c r="W463" s="29">
        <f t="shared" si="174"/>
        <v>0</v>
      </c>
      <c r="X463" s="29">
        <f t="shared" si="175"/>
        <v>0</v>
      </c>
      <c r="Y463" s="29">
        <f t="shared" si="176"/>
        <v>0</v>
      </c>
      <c r="Z463" s="194">
        <f t="shared" si="177"/>
        <v>0</v>
      </c>
    </row>
    <row r="464" spans="1:26" s="80" customFormat="1" x14ac:dyDescent="0.2">
      <c r="A464" s="82">
        <v>447</v>
      </c>
      <c r="B464" s="168" t="str">
        <f>'Revenue Data'!B455</f>
        <v>MAD</v>
      </c>
      <c r="C464" s="71">
        <f t="shared" si="188"/>
        <v>3.2388663967611322E-2</v>
      </c>
      <c r="D464" s="71">
        <f t="shared" si="188"/>
        <v>9.671614934772825E-2</v>
      </c>
      <c r="E464" s="71">
        <f t="shared" si="188"/>
        <v>1.7543859649122799E-2</v>
      </c>
      <c r="F464" s="71">
        <f t="shared" si="188"/>
        <v>0.11156095366621675</v>
      </c>
      <c r="G464" s="71">
        <f t="shared" si="188"/>
        <v>0.74179037336932097</v>
      </c>
      <c r="H464" s="205">
        <f>IFERROR(VLOOKUP(B464,'Forecast Cnx @ Dest. Airport'!$B$5:$R$175,17,FALSE),0)</f>
        <v>0</v>
      </c>
      <c r="I464" s="29">
        <f t="shared" si="165"/>
        <v>0</v>
      </c>
      <c r="J464" s="29">
        <f t="shared" si="166"/>
        <v>0</v>
      </c>
      <c r="K464" s="29">
        <f t="shared" si="167"/>
        <v>0</v>
      </c>
      <c r="L464" s="29">
        <f t="shared" si="168"/>
        <v>0</v>
      </c>
      <c r="M464" s="29">
        <f t="shared" si="169"/>
        <v>0</v>
      </c>
      <c r="N464" s="194">
        <f t="shared" si="170"/>
        <v>0</v>
      </c>
      <c r="O464" s="64">
        <f t="shared" si="189"/>
        <v>1418.0274325757578</v>
      </c>
      <c r="P464" s="64">
        <f t="shared" si="189"/>
        <v>3164.6343699751687</v>
      </c>
      <c r="Q464" s="64">
        <f t="shared" si="189"/>
        <v>2177.9889285714285</v>
      </c>
      <c r="R464" s="64">
        <f t="shared" si="189"/>
        <v>1050.774609140175</v>
      </c>
      <c r="S464" s="64">
        <f t="shared" si="189"/>
        <v>318.98866848415253</v>
      </c>
      <c r="T464" s="206" t="str">
        <f t="shared" si="171"/>
        <v>-</v>
      </c>
      <c r="U464" s="29">
        <f t="shared" si="172"/>
        <v>0</v>
      </c>
      <c r="V464" s="29">
        <f t="shared" si="173"/>
        <v>0</v>
      </c>
      <c r="W464" s="29">
        <f t="shared" si="174"/>
        <v>0</v>
      </c>
      <c r="X464" s="29">
        <f t="shared" si="175"/>
        <v>0</v>
      </c>
      <c r="Y464" s="29">
        <f t="shared" si="176"/>
        <v>0</v>
      </c>
      <c r="Z464" s="194">
        <f t="shared" si="177"/>
        <v>0</v>
      </c>
    </row>
    <row r="465" spans="1:26" s="80" customFormat="1" x14ac:dyDescent="0.2">
      <c r="A465" s="82">
        <v>448</v>
      </c>
      <c r="B465" s="168" t="str">
        <f>'Revenue Data'!B456</f>
        <v>MAN</v>
      </c>
      <c r="C465" s="71">
        <f t="shared" si="188"/>
        <v>2.3641851106639827E-2</v>
      </c>
      <c r="D465" s="71">
        <f t="shared" si="188"/>
        <v>5.8350100603621655E-2</v>
      </c>
      <c r="E465" s="71">
        <f t="shared" si="188"/>
        <v>2.2635814889336001E-2</v>
      </c>
      <c r="F465" s="71">
        <f t="shared" si="188"/>
        <v>0.13883299798792742</v>
      </c>
      <c r="G465" s="71">
        <f t="shared" si="188"/>
        <v>0.75653923541247503</v>
      </c>
      <c r="H465" s="205">
        <f>IFERROR(VLOOKUP(B465,'Forecast Cnx @ Dest. Airport'!$B$5:$R$175,17,FALSE),0)</f>
        <v>0</v>
      </c>
      <c r="I465" s="29">
        <f t="shared" si="165"/>
        <v>0</v>
      </c>
      <c r="J465" s="29">
        <f t="shared" si="166"/>
        <v>0</v>
      </c>
      <c r="K465" s="29">
        <f t="shared" si="167"/>
        <v>0</v>
      </c>
      <c r="L465" s="29">
        <f t="shared" si="168"/>
        <v>0</v>
      </c>
      <c r="M465" s="29">
        <f t="shared" si="169"/>
        <v>0</v>
      </c>
      <c r="N465" s="194">
        <f t="shared" si="170"/>
        <v>0</v>
      </c>
      <c r="O465" s="64">
        <f t="shared" si="189"/>
        <v>1748.201636717049</v>
      </c>
      <c r="P465" s="64">
        <f t="shared" si="189"/>
        <v>2570.8700609817352</v>
      </c>
      <c r="Q465" s="64">
        <f t="shared" si="189"/>
        <v>857.09341055341088</v>
      </c>
      <c r="R465" s="64">
        <f t="shared" si="189"/>
        <v>1264.5008798251024</v>
      </c>
      <c r="S465" s="64">
        <f t="shared" si="189"/>
        <v>256.12057373140681</v>
      </c>
      <c r="T465" s="206" t="str">
        <f t="shared" si="171"/>
        <v>-</v>
      </c>
      <c r="U465" s="29">
        <f t="shared" si="172"/>
        <v>0</v>
      </c>
      <c r="V465" s="29">
        <f t="shared" si="173"/>
        <v>0</v>
      </c>
      <c r="W465" s="29">
        <f t="shared" si="174"/>
        <v>0</v>
      </c>
      <c r="X465" s="29">
        <f t="shared" si="175"/>
        <v>0</v>
      </c>
      <c r="Y465" s="29">
        <f t="shared" si="176"/>
        <v>0</v>
      </c>
      <c r="Z465" s="194">
        <f t="shared" si="177"/>
        <v>0</v>
      </c>
    </row>
    <row r="466" spans="1:26" s="80" customFormat="1" x14ac:dyDescent="0.2">
      <c r="A466" s="168">
        <v>449</v>
      </c>
      <c r="B466" s="168" t="str">
        <f>'Revenue Data'!B457</f>
        <v>MAO</v>
      </c>
      <c r="C466" s="71">
        <f t="shared" si="188"/>
        <v>0</v>
      </c>
      <c r="D466" s="71">
        <f t="shared" si="188"/>
        <v>3.3707865168539325E-2</v>
      </c>
      <c r="E466" s="71">
        <f t="shared" si="188"/>
        <v>1.1235955056179775E-2</v>
      </c>
      <c r="F466" s="71">
        <f t="shared" si="188"/>
        <v>0.24719101123595502</v>
      </c>
      <c r="G466" s="71">
        <f t="shared" si="188"/>
        <v>0.7078651685393258</v>
      </c>
      <c r="H466" s="205">
        <f>IFERROR(VLOOKUP(B466,'Forecast Cnx @ Dest. Airport'!$B$5:$R$175,17,FALSE),0)</f>
        <v>0</v>
      </c>
      <c r="I466" s="29">
        <f t="shared" si="165"/>
        <v>0</v>
      </c>
      <c r="J466" s="29">
        <f t="shared" si="166"/>
        <v>0</v>
      </c>
      <c r="K466" s="29">
        <f t="shared" si="167"/>
        <v>0</v>
      </c>
      <c r="L466" s="29">
        <f t="shared" si="168"/>
        <v>0</v>
      </c>
      <c r="M466" s="29">
        <f t="shared" si="169"/>
        <v>0</v>
      </c>
      <c r="N466" s="194">
        <f t="shared" si="170"/>
        <v>0</v>
      </c>
      <c r="O466" s="64">
        <f t="shared" si="189"/>
        <v>4877.18300441886</v>
      </c>
      <c r="P466" s="64">
        <f t="shared" si="189"/>
        <v>1329.8939393939399</v>
      </c>
      <c r="Q466" s="64">
        <f t="shared" si="189"/>
        <v>2079.9913113553125</v>
      </c>
      <c r="R466" s="64">
        <f t="shared" si="189"/>
        <v>767.92500000000007</v>
      </c>
      <c r="S466" s="64">
        <f t="shared" si="189"/>
        <v>614.95945454545461</v>
      </c>
      <c r="T466" s="206" t="str">
        <f t="shared" si="171"/>
        <v>-</v>
      </c>
      <c r="U466" s="29">
        <f t="shared" si="172"/>
        <v>0</v>
      </c>
      <c r="V466" s="29">
        <f t="shared" si="173"/>
        <v>0</v>
      </c>
      <c r="W466" s="29">
        <f t="shared" si="174"/>
        <v>0</v>
      </c>
      <c r="X466" s="29">
        <f t="shared" si="175"/>
        <v>0</v>
      </c>
      <c r="Y466" s="29">
        <f t="shared" si="176"/>
        <v>0</v>
      </c>
      <c r="Z466" s="194">
        <f t="shared" si="177"/>
        <v>0</v>
      </c>
    </row>
    <row r="467" spans="1:26" s="80" customFormat="1" x14ac:dyDescent="0.2">
      <c r="A467" s="82">
        <v>450</v>
      </c>
      <c r="B467" s="168" t="str">
        <f>'Revenue Data'!B458</f>
        <v>MBA</v>
      </c>
      <c r="C467" s="71">
        <f t="shared" si="188"/>
        <v>0.1111111111111111</v>
      </c>
      <c r="D467" s="71">
        <f t="shared" si="188"/>
        <v>0</v>
      </c>
      <c r="E467" s="71">
        <f t="shared" si="188"/>
        <v>0</v>
      </c>
      <c r="F467" s="71">
        <f t="shared" si="188"/>
        <v>0</v>
      </c>
      <c r="G467" s="71">
        <f t="shared" si="188"/>
        <v>0.88888888888888884</v>
      </c>
      <c r="H467" s="205">
        <f>IFERROR(VLOOKUP(B467,'Forecast Cnx @ Dest. Airport'!$B$5:$R$175,17,FALSE),0)</f>
        <v>0</v>
      </c>
      <c r="I467" s="29">
        <f t="shared" ref="I467:I530" si="190">IFERROR($H467*C467,0)</f>
        <v>0</v>
      </c>
      <c r="J467" s="29">
        <f t="shared" ref="J467:J530" si="191">IFERROR($H467*D467,0)</f>
        <v>0</v>
      </c>
      <c r="K467" s="29">
        <f t="shared" ref="K467:K530" si="192">IFERROR($H467*E467,0)</f>
        <v>0</v>
      </c>
      <c r="L467" s="29">
        <f t="shared" ref="L467:L530" si="193">IFERROR($H467*F467,0)</f>
        <v>0</v>
      </c>
      <c r="M467" s="29">
        <f t="shared" ref="M467:M530" si="194">IFERROR($H467*G467,0)</f>
        <v>0</v>
      </c>
      <c r="N467" s="194">
        <f t="shared" ref="N467:N530" si="195">SUM(I467:M467)</f>
        <v>0</v>
      </c>
      <c r="O467" s="64">
        <f t="shared" si="189"/>
        <v>729.84047619047647</v>
      </c>
      <c r="P467" s="64">
        <f t="shared" si="189"/>
        <v>4392.1766666666645</v>
      </c>
      <c r="Q467" s="64">
        <f t="shared" si="189"/>
        <v>345.28684210526319</v>
      </c>
      <c r="R467" s="64">
        <f t="shared" si="189"/>
        <v>1094.2274017094014</v>
      </c>
      <c r="S467" s="64">
        <f t="shared" si="189"/>
        <v>466.64670438831786</v>
      </c>
      <c r="T467" s="206" t="str">
        <f t="shared" ref="T467:T530" si="196">IFERROR(Z467/N467,"-")</f>
        <v>-</v>
      </c>
      <c r="U467" s="29">
        <f t="shared" ref="U467:U530" si="197">IFERROR(O467*I467,0)</f>
        <v>0</v>
      </c>
      <c r="V467" s="29">
        <f t="shared" ref="V467:V530" si="198">IFERROR(P467*J467,0)</f>
        <v>0</v>
      </c>
      <c r="W467" s="29">
        <f t="shared" ref="W467:W530" si="199">IFERROR(Q467*K467,0)</f>
        <v>0</v>
      </c>
      <c r="X467" s="29">
        <f t="shared" ref="X467:X530" si="200">IFERROR(R467*L467,0)</f>
        <v>0</v>
      </c>
      <c r="Y467" s="29">
        <f t="shared" ref="Y467:Y530" si="201">IFERROR(S467*M467,0)</f>
        <v>0</v>
      </c>
      <c r="Z467" s="194">
        <f t="shared" ref="Z467:Z530" si="202">SUM(U467:Y467)</f>
        <v>0</v>
      </c>
    </row>
    <row r="468" spans="1:26" s="80" customFormat="1" x14ac:dyDescent="0.2">
      <c r="A468" s="82">
        <v>451</v>
      </c>
      <c r="B468" s="168" t="str">
        <f>'Revenue Data'!B459</f>
        <v>MBJ</v>
      </c>
      <c r="C468" s="71">
        <f t="shared" ref="C468:G477" si="203">IFERROR(VLOOKUP($B468,FromChicagoFareList,C$8,FALSE),"-")</f>
        <v>3.5265989240884643E-2</v>
      </c>
      <c r="D468" s="71">
        <f t="shared" si="203"/>
        <v>1.1356843992827258E-2</v>
      </c>
      <c r="E468" s="71">
        <f t="shared" si="203"/>
        <v>2.9487945805937447E-2</v>
      </c>
      <c r="F468" s="71">
        <f t="shared" si="203"/>
        <v>0.14504881450488147</v>
      </c>
      <c r="G468" s="71">
        <f t="shared" si="203"/>
        <v>0.77884040645546926</v>
      </c>
      <c r="H468" s="205">
        <f>IFERROR(VLOOKUP(B468,'Forecast Cnx @ Dest. Airport'!$B$5:$R$175,17,FALSE),0)</f>
        <v>0</v>
      </c>
      <c r="I468" s="29">
        <f t="shared" si="190"/>
        <v>0</v>
      </c>
      <c r="J468" s="29">
        <f t="shared" si="191"/>
        <v>0</v>
      </c>
      <c r="K468" s="29">
        <f t="shared" si="192"/>
        <v>0</v>
      </c>
      <c r="L468" s="29">
        <f t="shared" si="193"/>
        <v>0</v>
      </c>
      <c r="M468" s="29">
        <f t="shared" si="194"/>
        <v>0</v>
      </c>
      <c r="N468" s="194">
        <f t="shared" si="195"/>
        <v>0</v>
      </c>
      <c r="O468" s="64">
        <f t="shared" ref="O468:S477" si="204">IFERROR(VLOOKUP($B468,FromChicagoFareList,O$8,FALSE),"-")</f>
        <v>477.11822222222241</v>
      </c>
      <c r="P468" s="64">
        <f t="shared" si="204"/>
        <v>717.41289377289388</v>
      </c>
      <c r="Q468" s="64">
        <f t="shared" si="204"/>
        <v>469.97692608386637</v>
      </c>
      <c r="R468" s="64">
        <f t="shared" si="204"/>
        <v>269.89975953991984</v>
      </c>
      <c r="S468" s="64">
        <f t="shared" si="204"/>
        <v>222.99616725292088</v>
      </c>
      <c r="T468" s="206" t="str">
        <f t="shared" si="196"/>
        <v>-</v>
      </c>
      <c r="U468" s="29">
        <f t="shared" si="197"/>
        <v>0</v>
      </c>
      <c r="V468" s="29">
        <f t="shared" si="198"/>
        <v>0</v>
      </c>
      <c r="W468" s="29">
        <f t="shared" si="199"/>
        <v>0</v>
      </c>
      <c r="X468" s="29">
        <f t="shared" si="200"/>
        <v>0</v>
      </c>
      <c r="Y468" s="29">
        <f t="shared" si="201"/>
        <v>0</v>
      </c>
      <c r="Z468" s="194">
        <f t="shared" si="202"/>
        <v>0</v>
      </c>
    </row>
    <row r="469" spans="1:26" s="80" customFormat="1" x14ac:dyDescent="0.2">
      <c r="A469" s="82">
        <v>452</v>
      </c>
      <c r="B469" s="168" t="str">
        <f>'Revenue Data'!B460</f>
        <v>MCT</v>
      </c>
      <c r="C469" s="71">
        <f t="shared" si="203"/>
        <v>0</v>
      </c>
      <c r="D469" s="71">
        <f t="shared" si="203"/>
        <v>0.14851485148514851</v>
      </c>
      <c r="E469" s="71">
        <f t="shared" si="203"/>
        <v>0</v>
      </c>
      <c r="F469" s="71">
        <f t="shared" si="203"/>
        <v>0.14851485148514848</v>
      </c>
      <c r="G469" s="71">
        <f t="shared" si="203"/>
        <v>0.70297029702970293</v>
      </c>
      <c r="H469" s="205">
        <f>IFERROR(VLOOKUP(B469,'Forecast Cnx @ Dest. Airport'!$B$5:$R$175,17,FALSE),0)</f>
        <v>0</v>
      </c>
      <c r="I469" s="29">
        <f t="shared" si="190"/>
        <v>0</v>
      </c>
      <c r="J469" s="29">
        <f t="shared" si="191"/>
        <v>0</v>
      </c>
      <c r="K469" s="29">
        <f t="shared" si="192"/>
        <v>0</v>
      </c>
      <c r="L469" s="29">
        <f t="shared" si="193"/>
        <v>0</v>
      </c>
      <c r="M469" s="29">
        <f t="shared" si="194"/>
        <v>0</v>
      </c>
      <c r="N469" s="194">
        <f t="shared" si="195"/>
        <v>0</v>
      </c>
      <c r="O469" s="64">
        <f t="shared" si="204"/>
        <v>0</v>
      </c>
      <c r="P469" s="64">
        <f t="shared" si="204"/>
        <v>3712.918636363635</v>
      </c>
      <c r="Q469" s="64">
        <f t="shared" si="204"/>
        <v>0</v>
      </c>
      <c r="R469" s="64">
        <f t="shared" si="204"/>
        <v>1631.2006926406918</v>
      </c>
      <c r="S469" s="64">
        <f t="shared" si="204"/>
        <v>605.30574776785727</v>
      </c>
      <c r="T469" s="206" t="str">
        <f t="shared" si="196"/>
        <v>-</v>
      </c>
      <c r="U469" s="29">
        <f t="shared" si="197"/>
        <v>0</v>
      </c>
      <c r="V469" s="29">
        <f t="shared" si="198"/>
        <v>0</v>
      </c>
      <c r="W469" s="29">
        <f t="shared" si="199"/>
        <v>0</v>
      </c>
      <c r="X469" s="29">
        <f t="shared" si="200"/>
        <v>0</v>
      </c>
      <c r="Y469" s="29">
        <f t="shared" si="201"/>
        <v>0</v>
      </c>
      <c r="Z469" s="194">
        <f t="shared" si="202"/>
        <v>0</v>
      </c>
    </row>
    <row r="470" spans="1:26" s="80" customFormat="1" x14ac:dyDescent="0.2">
      <c r="A470" s="168">
        <v>453</v>
      </c>
      <c r="B470" s="168" t="str">
        <f>'Revenue Data'!B461</f>
        <v>MCZ</v>
      </c>
      <c r="C470" s="71">
        <f t="shared" si="203"/>
        <v>0</v>
      </c>
      <c r="D470" s="71">
        <f t="shared" si="203"/>
        <v>0</v>
      </c>
      <c r="E470" s="71">
        <f t="shared" si="203"/>
        <v>0</v>
      </c>
      <c r="F470" s="71">
        <f t="shared" si="203"/>
        <v>0.1</v>
      </c>
      <c r="G470" s="71">
        <f t="shared" si="203"/>
        <v>0.9</v>
      </c>
      <c r="H470" s="205">
        <f>IFERROR(VLOOKUP(B470,'Forecast Cnx @ Dest. Airport'!$B$5:$R$175,17,FALSE),0)</f>
        <v>0</v>
      </c>
      <c r="I470" s="29">
        <f t="shared" si="190"/>
        <v>0</v>
      </c>
      <c r="J470" s="29">
        <f t="shared" si="191"/>
        <v>0</v>
      </c>
      <c r="K470" s="29">
        <f t="shared" si="192"/>
        <v>0</v>
      </c>
      <c r="L470" s="29">
        <f t="shared" si="193"/>
        <v>0</v>
      </c>
      <c r="M470" s="29">
        <f t="shared" si="194"/>
        <v>0</v>
      </c>
      <c r="N470" s="194">
        <f t="shared" si="195"/>
        <v>0</v>
      </c>
      <c r="O470" s="64">
        <f t="shared" si="204"/>
        <v>4877.18300441886</v>
      </c>
      <c r="P470" s="64">
        <f t="shared" si="204"/>
        <v>3913.2942950383235</v>
      </c>
      <c r="Q470" s="64">
        <f t="shared" si="204"/>
        <v>2079.9913113553125</v>
      </c>
      <c r="R470" s="64">
        <f t="shared" si="204"/>
        <v>1727.1594836699639</v>
      </c>
      <c r="S470" s="64">
        <f t="shared" si="204"/>
        <v>1179.31</v>
      </c>
      <c r="T470" s="206" t="str">
        <f t="shared" si="196"/>
        <v>-</v>
      </c>
      <c r="U470" s="29">
        <f t="shared" si="197"/>
        <v>0</v>
      </c>
      <c r="V470" s="29">
        <f t="shared" si="198"/>
        <v>0</v>
      </c>
      <c r="W470" s="29">
        <f t="shared" si="199"/>
        <v>0</v>
      </c>
      <c r="X470" s="29">
        <f t="shared" si="200"/>
        <v>0</v>
      </c>
      <c r="Y470" s="29">
        <f t="shared" si="201"/>
        <v>0</v>
      </c>
      <c r="Z470" s="194">
        <f t="shared" si="202"/>
        <v>0</v>
      </c>
    </row>
    <row r="471" spans="1:26" s="80" customFormat="1" x14ac:dyDescent="0.2">
      <c r="A471" s="82">
        <v>454</v>
      </c>
      <c r="B471" s="168" t="str">
        <f>'Revenue Data'!B462</f>
        <v>MDC</v>
      </c>
      <c r="C471" s="71">
        <f t="shared" si="203"/>
        <v>0</v>
      </c>
      <c r="D471" s="71">
        <f t="shared" si="203"/>
        <v>0</v>
      </c>
      <c r="E471" s="71">
        <f t="shared" si="203"/>
        <v>0</v>
      </c>
      <c r="F471" s="71">
        <f t="shared" si="203"/>
        <v>0</v>
      </c>
      <c r="G471" s="71">
        <f t="shared" si="203"/>
        <v>1</v>
      </c>
      <c r="H471" s="205">
        <f>IFERROR(VLOOKUP(B471,'Forecast Cnx @ Dest. Airport'!$B$5:$R$175,17,FALSE),0)</f>
        <v>0</v>
      </c>
      <c r="I471" s="29">
        <f t="shared" si="190"/>
        <v>0</v>
      </c>
      <c r="J471" s="29">
        <f t="shared" si="191"/>
        <v>0</v>
      </c>
      <c r="K471" s="29">
        <f t="shared" si="192"/>
        <v>0</v>
      </c>
      <c r="L471" s="29">
        <f t="shared" si="193"/>
        <v>0</v>
      </c>
      <c r="M471" s="29">
        <f t="shared" si="194"/>
        <v>0</v>
      </c>
      <c r="N471" s="194">
        <f t="shared" si="195"/>
        <v>0</v>
      </c>
      <c r="O471" s="64">
        <f t="shared" si="204"/>
        <v>0</v>
      </c>
      <c r="P471" s="64">
        <f t="shared" si="204"/>
        <v>5086.9945946712014</v>
      </c>
      <c r="Q471" s="64">
        <f t="shared" si="204"/>
        <v>1687.6125</v>
      </c>
      <c r="R471" s="64">
        <f t="shared" si="204"/>
        <v>1207.8124695930737</v>
      </c>
      <c r="S471" s="64">
        <f t="shared" si="204"/>
        <v>846.26020501948074</v>
      </c>
      <c r="T471" s="206" t="str">
        <f t="shared" si="196"/>
        <v>-</v>
      </c>
      <c r="U471" s="29">
        <f t="shared" si="197"/>
        <v>0</v>
      </c>
      <c r="V471" s="29">
        <f t="shared" si="198"/>
        <v>0</v>
      </c>
      <c r="W471" s="29">
        <f t="shared" si="199"/>
        <v>0</v>
      </c>
      <c r="X471" s="29">
        <f t="shared" si="200"/>
        <v>0</v>
      </c>
      <c r="Y471" s="29">
        <f t="shared" si="201"/>
        <v>0</v>
      </c>
      <c r="Z471" s="194">
        <f t="shared" si="202"/>
        <v>0</v>
      </c>
    </row>
    <row r="472" spans="1:26" s="80" customFormat="1" x14ac:dyDescent="0.2">
      <c r="A472" s="82">
        <v>455</v>
      </c>
      <c r="B472" s="168" t="str">
        <f>'Revenue Data'!B463</f>
        <v>MDE</v>
      </c>
      <c r="C472" s="71">
        <f t="shared" si="203"/>
        <v>2.097902097902098E-2</v>
      </c>
      <c r="D472" s="71">
        <f t="shared" si="203"/>
        <v>4.1958041958041967E-2</v>
      </c>
      <c r="E472" s="71">
        <f t="shared" si="203"/>
        <v>9.7902097902097918E-2</v>
      </c>
      <c r="F472" s="71">
        <f t="shared" si="203"/>
        <v>0.30419580419580416</v>
      </c>
      <c r="G472" s="71">
        <f t="shared" si="203"/>
        <v>0.53496503496503489</v>
      </c>
      <c r="H472" s="205">
        <f>IFERROR(VLOOKUP(B472,'Forecast Cnx @ Dest. Airport'!$B$5:$R$175,17,FALSE),0)</f>
        <v>0</v>
      </c>
      <c r="I472" s="29">
        <f t="shared" si="190"/>
        <v>0</v>
      </c>
      <c r="J472" s="29">
        <f t="shared" si="191"/>
        <v>0</v>
      </c>
      <c r="K472" s="29">
        <f t="shared" si="192"/>
        <v>0</v>
      </c>
      <c r="L472" s="29">
        <f t="shared" si="193"/>
        <v>0</v>
      </c>
      <c r="M472" s="29">
        <f t="shared" si="194"/>
        <v>0</v>
      </c>
      <c r="N472" s="194">
        <f t="shared" si="195"/>
        <v>0</v>
      </c>
      <c r="O472" s="64">
        <f t="shared" si="204"/>
        <v>905.35812499999997</v>
      </c>
      <c r="P472" s="64">
        <f t="shared" si="204"/>
        <v>1134.8872380952382</v>
      </c>
      <c r="Q472" s="64">
        <f t="shared" si="204"/>
        <v>620.14819999999997</v>
      </c>
      <c r="R472" s="64">
        <f t="shared" si="204"/>
        <v>320.74917508417502</v>
      </c>
      <c r="S472" s="64">
        <f t="shared" si="204"/>
        <v>474.96458219459748</v>
      </c>
      <c r="T472" s="206" t="str">
        <f t="shared" si="196"/>
        <v>-</v>
      </c>
      <c r="U472" s="29">
        <f t="shared" si="197"/>
        <v>0</v>
      </c>
      <c r="V472" s="29">
        <f t="shared" si="198"/>
        <v>0</v>
      </c>
      <c r="W472" s="29">
        <f t="shared" si="199"/>
        <v>0</v>
      </c>
      <c r="X472" s="29">
        <f t="shared" si="200"/>
        <v>0</v>
      </c>
      <c r="Y472" s="29">
        <f t="shared" si="201"/>
        <v>0</v>
      </c>
      <c r="Z472" s="194">
        <f t="shared" si="202"/>
        <v>0</v>
      </c>
    </row>
    <row r="473" spans="1:26" s="80" customFormat="1" x14ac:dyDescent="0.2">
      <c r="A473" s="82">
        <v>456</v>
      </c>
      <c r="B473" s="168" t="str">
        <f>'Revenue Data'!B464</f>
        <v>MDZ</v>
      </c>
      <c r="C473" s="71">
        <f t="shared" si="203"/>
        <v>0</v>
      </c>
      <c r="D473" s="71">
        <f t="shared" si="203"/>
        <v>0</v>
      </c>
      <c r="E473" s="71">
        <f t="shared" si="203"/>
        <v>0</v>
      </c>
      <c r="F473" s="71">
        <f t="shared" si="203"/>
        <v>0.28301886792452835</v>
      </c>
      <c r="G473" s="71">
        <f t="shared" si="203"/>
        <v>0.71698113207547165</v>
      </c>
      <c r="H473" s="205">
        <f>IFERROR(VLOOKUP(B473,'Forecast Cnx @ Dest. Airport'!$B$5:$R$175,17,FALSE),0)</f>
        <v>0</v>
      </c>
      <c r="I473" s="29">
        <f t="shared" si="190"/>
        <v>0</v>
      </c>
      <c r="J473" s="29">
        <f t="shared" si="191"/>
        <v>0</v>
      </c>
      <c r="K473" s="29">
        <f t="shared" si="192"/>
        <v>0</v>
      </c>
      <c r="L473" s="29">
        <f t="shared" si="193"/>
        <v>0</v>
      </c>
      <c r="M473" s="29">
        <f t="shared" si="194"/>
        <v>0</v>
      </c>
      <c r="N473" s="194">
        <f t="shared" si="195"/>
        <v>0</v>
      </c>
      <c r="O473" s="64">
        <f t="shared" si="204"/>
        <v>2737.7034062499997</v>
      </c>
      <c r="P473" s="64">
        <f t="shared" si="204"/>
        <v>3059.4675003323032</v>
      </c>
      <c r="Q473" s="64">
        <f t="shared" si="204"/>
        <v>1545.7283333333298</v>
      </c>
      <c r="R473" s="64">
        <f t="shared" si="204"/>
        <v>1291.0003889912839</v>
      </c>
      <c r="S473" s="64">
        <f t="shared" si="204"/>
        <v>697.9636363636364</v>
      </c>
      <c r="T473" s="206" t="str">
        <f t="shared" si="196"/>
        <v>-</v>
      </c>
      <c r="U473" s="29">
        <f t="shared" si="197"/>
        <v>0</v>
      </c>
      <c r="V473" s="29">
        <f t="shared" si="198"/>
        <v>0</v>
      </c>
      <c r="W473" s="29">
        <f t="shared" si="199"/>
        <v>0</v>
      </c>
      <c r="X473" s="29">
        <f t="shared" si="200"/>
        <v>0</v>
      </c>
      <c r="Y473" s="29">
        <f t="shared" si="201"/>
        <v>0</v>
      </c>
      <c r="Z473" s="194">
        <f t="shared" si="202"/>
        <v>0</v>
      </c>
    </row>
    <row r="474" spans="1:26" s="80" customFormat="1" x14ac:dyDescent="0.2">
      <c r="A474" s="168">
        <v>457</v>
      </c>
      <c r="B474" s="168" t="str">
        <f>'Revenue Data'!B465</f>
        <v>MED</v>
      </c>
      <c r="C474" s="71">
        <f t="shared" si="203"/>
        <v>0</v>
      </c>
      <c r="D474" s="71">
        <f t="shared" si="203"/>
        <v>8.8235294117647065E-2</v>
      </c>
      <c r="E474" s="71">
        <f t="shared" si="203"/>
        <v>2.9411764705882353E-2</v>
      </c>
      <c r="F474" s="71">
        <f t="shared" si="203"/>
        <v>0.32352941176470584</v>
      </c>
      <c r="G474" s="71">
        <f t="shared" si="203"/>
        <v>0.55882352941176472</v>
      </c>
      <c r="H474" s="205">
        <f>IFERROR(VLOOKUP(B474,'Forecast Cnx @ Dest. Airport'!$B$5:$R$175,17,FALSE),0)</f>
        <v>0</v>
      </c>
      <c r="I474" s="29">
        <f t="shared" si="190"/>
        <v>0</v>
      </c>
      <c r="J474" s="29">
        <f t="shared" si="191"/>
        <v>0</v>
      </c>
      <c r="K474" s="29">
        <f t="shared" si="192"/>
        <v>0</v>
      </c>
      <c r="L474" s="29">
        <f t="shared" si="193"/>
        <v>0</v>
      </c>
      <c r="M474" s="29">
        <f t="shared" si="194"/>
        <v>0</v>
      </c>
      <c r="N474" s="194">
        <f t="shared" si="195"/>
        <v>0</v>
      </c>
      <c r="O474" s="64">
        <f t="shared" si="204"/>
        <v>5904.0080952380958</v>
      </c>
      <c r="P474" s="64">
        <f t="shared" si="204"/>
        <v>3279.7439948253659</v>
      </c>
      <c r="Q474" s="64">
        <f t="shared" si="204"/>
        <v>1804.1</v>
      </c>
      <c r="R474" s="64">
        <f t="shared" si="204"/>
        <v>1375.919755963849</v>
      </c>
      <c r="S474" s="64">
        <f t="shared" si="204"/>
        <v>732.30799999999999</v>
      </c>
      <c r="T474" s="206" t="str">
        <f t="shared" si="196"/>
        <v>-</v>
      </c>
      <c r="U474" s="29">
        <f t="shared" si="197"/>
        <v>0</v>
      </c>
      <c r="V474" s="29">
        <f t="shared" si="198"/>
        <v>0</v>
      </c>
      <c r="W474" s="29">
        <f t="shared" si="199"/>
        <v>0</v>
      </c>
      <c r="X474" s="29">
        <f t="shared" si="200"/>
        <v>0</v>
      </c>
      <c r="Y474" s="29">
        <f t="shared" si="201"/>
        <v>0</v>
      </c>
      <c r="Z474" s="194">
        <f t="shared" si="202"/>
        <v>0</v>
      </c>
    </row>
    <row r="475" spans="1:26" s="80" customFormat="1" x14ac:dyDescent="0.2">
      <c r="A475" s="82">
        <v>458</v>
      </c>
      <c r="B475" s="168" t="str">
        <f>'Revenue Data'!B466</f>
        <v>MEL</v>
      </c>
      <c r="C475" s="71">
        <f t="shared" si="203"/>
        <v>5.59085133418043E-2</v>
      </c>
      <c r="D475" s="71">
        <f t="shared" si="203"/>
        <v>0.15120711562897077</v>
      </c>
      <c r="E475" s="71">
        <f t="shared" si="203"/>
        <v>1.143583227445997E-2</v>
      </c>
      <c r="F475" s="71">
        <f t="shared" si="203"/>
        <v>0.16137229987293519</v>
      </c>
      <c r="G475" s="71">
        <f t="shared" si="203"/>
        <v>0.62007623888182972</v>
      </c>
      <c r="H475" s="205">
        <f>IFERROR(VLOOKUP(B475,'Forecast Cnx @ Dest. Airport'!$B$5:$R$175,17,FALSE),0)</f>
        <v>0</v>
      </c>
      <c r="I475" s="29">
        <f t="shared" si="190"/>
        <v>0</v>
      </c>
      <c r="J475" s="29">
        <f t="shared" si="191"/>
        <v>0</v>
      </c>
      <c r="K475" s="29">
        <f t="shared" si="192"/>
        <v>0</v>
      </c>
      <c r="L475" s="29">
        <f t="shared" si="193"/>
        <v>0</v>
      </c>
      <c r="M475" s="29">
        <f t="shared" si="194"/>
        <v>0</v>
      </c>
      <c r="N475" s="194">
        <f t="shared" si="195"/>
        <v>0</v>
      </c>
      <c r="O475" s="64">
        <f t="shared" si="204"/>
        <v>3228.0685070214331</v>
      </c>
      <c r="P475" s="64">
        <f t="shared" si="204"/>
        <v>5858.3402633228825</v>
      </c>
      <c r="Q475" s="64">
        <f t="shared" si="204"/>
        <v>3738.4933333333352</v>
      </c>
      <c r="R475" s="64">
        <f t="shared" si="204"/>
        <v>2999.2928069885552</v>
      </c>
      <c r="S475" s="64">
        <f t="shared" si="204"/>
        <v>841.05877666194806</v>
      </c>
      <c r="T475" s="206" t="str">
        <f t="shared" si="196"/>
        <v>-</v>
      </c>
      <c r="U475" s="29">
        <f t="shared" si="197"/>
        <v>0</v>
      </c>
      <c r="V475" s="29">
        <f t="shared" si="198"/>
        <v>0</v>
      </c>
      <c r="W475" s="29">
        <f t="shared" si="199"/>
        <v>0</v>
      </c>
      <c r="X475" s="29">
        <f t="shared" si="200"/>
        <v>0</v>
      </c>
      <c r="Y475" s="29">
        <f t="shared" si="201"/>
        <v>0</v>
      </c>
      <c r="Z475" s="194">
        <f t="shared" si="202"/>
        <v>0</v>
      </c>
    </row>
    <row r="476" spans="1:26" s="80" customFormat="1" x14ac:dyDescent="0.2">
      <c r="A476" s="82">
        <v>459</v>
      </c>
      <c r="B476" s="168" t="str">
        <f>'Revenue Data'!B467</f>
        <v>MES</v>
      </c>
      <c r="C476" s="71">
        <f t="shared" si="203"/>
        <v>0</v>
      </c>
      <c r="D476" s="71">
        <f t="shared" si="203"/>
        <v>0.33333333333333331</v>
      </c>
      <c r="E476" s="71">
        <f t="shared" si="203"/>
        <v>0</v>
      </c>
      <c r="F476" s="71">
        <f t="shared" si="203"/>
        <v>0.66666666666666663</v>
      </c>
      <c r="G476" s="71">
        <f t="shared" si="203"/>
        <v>0</v>
      </c>
      <c r="H476" s="205">
        <f>IFERROR(VLOOKUP(B476,'Forecast Cnx @ Dest. Airport'!$B$5:$R$175,17,FALSE),0)</f>
        <v>0</v>
      </c>
      <c r="I476" s="29">
        <f t="shared" si="190"/>
        <v>0</v>
      </c>
      <c r="J476" s="29">
        <f t="shared" si="191"/>
        <v>0</v>
      </c>
      <c r="K476" s="29">
        <f t="shared" si="192"/>
        <v>0</v>
      </c>
      <c r="L476" s="29">
        <f t="shared" si="193"/>
        <v>0</v>
      </c>
      <c r="M476" s="29">
        <f t="shared" si="194"/>
        <v>0</v>
      </c>
      <c r="N476" s="194">
        <f t="shared" si="195"/>
        <v>0</v>
      </c>
      <c r="O476" s="64">
        <f t="shared" si="204"/>
        <v>0</v>
      </c>
      <c r="P476" s="64">
        <f t="shared" si="204"/>
        <v>5086.9945946712014</v>
      </c>
      <c r="Q476" s="64">
        <f t="shared" si="204"/>
        <v>1687.6125</v>
      </c>
      <c r="R476" s="64">
        <f t="shared" si="204"/>
        <v>1207.8124695930737</v>
      </c>
      <c r="S476" s="64">
        <f t="shared" si="204"/>
        <v>846.26020501948074</v>
      </c>
      <c r="T476" s="206" t="str">
        <f t="shared" si="196"/>
        <v>-</v>
      </c>
      <c r="U476" s="29">
        <f t="shared" si="197"/>
        <v>0</v>
      </c>
      <c r="V476" s="29">
        <f t="shared" si="198"/>
        <v>0</v>
      </c>
      <c r="W476" s="29">
        <f t="shared" si="199"/>
        <v>0</v>
      </c>
      <c r="X476" s="29">
        <f t="shared" si="200"/>
        <v>0</v>
      </c>
      <c r="Y476" s="29">
        <f t="shared" si="201"/>
        <v>0</v>
      </c>
      <c r="Z476" s="194">
        <f t="shared" si="202"/>
        <v>0</v>
      </c>
    </row>
    <row r="477" spans="1:26" s="80" customFormat="1" x14ac:dyDescent="0.2">
      <c r="A477" s="82">
        <v>460</v>
      </c>
      <c r="B477" s="168" t="str">
        <f>'Revenue Data'!B468</f>
        <v>MEX</v>
      </c>
      <c r="C477" s="71">
        <f t="shared" si="203"/>
        <v>7.350870692849204E-2</v>
      </c>
      <c r="D477" s="71">
        <f t="shared" si="203"/>
        <v>2.156354205261209E-2</v>
      </c>
      <c r="E477" s="71">
        <f t="shared" si="203"/>
        <v>1.8006669136717311E-2</v>
      </c>
      <c r="F477" s="71">
        <f t="shared" si="203"/>
        <v>0.17517599110781795</v>
      </c>
      <c r="G477" s="71">
        <f t="shared" si="203"/>
        <v>0.71174509077436054</v>
      </c>
      <c r="H477" s="205">
        <f>IFERROR(VLOOKUP(B477,'Forecast Cnx @ Dest. Airport'!$B$5:$R$175,17,FALSE),0)</f>
        <v>0</v>
      </c>
      <c r="I477" s="29">
        <f t="shared" si="190"/>
        <v>0</v>
      </c>
      <c r="J477" s="29">
        <f t="shared" si="191"/>
        <v>0</v>
      </c>
      <c r="K477" s="29">
        <f t="shared" si="192"/>
        <v>0</v>
      </c>
      <c r="L477" s="29">
        <f t="shared" si="193"/>
        <v>0</v>
      </c>
      <c r="M477" s="29">
        <f t="shared" si="194"/>
        <v>0</v>
      </c>
      <c r="N477" s="194">
        <f t="shared" si="195"/>
        <v>0</v>
      </c>
      <c r="O477" s="64">
        <f t="shared" si="204"/>
        <v>259.02181840005471</v>
      </c>
      <c r="P477" s="64">
        <f t="shared" si="204"/>
        <v>672.12435996078068</v>
      </c>
      <c r="Q477" s="64">
        <f t="shared" si="204"/>
        <v>640.12668384879748</v>
      </c>
      <c r="R477" s="64">
        <f t="shared" si="204"/>
        <v>258.26444311385723</v>
      </c>
      <c r="S477" s="64">
        <f t="shared" si="204"/>
        <v>258.32155978970172</v>
      </c>
      <c r="T477" s="206" t="str">
        <f t="shared" si="196"/>
        <v>-</v>
      </c>
      <c r="U477" s="29">
        <f t="shared" si="197"/>
        <v>0</v>
      </c>
      <c r="V477" s="29">
        <f t="shared" si="198"/>
        <v>0</v>
      </c>
      <c r="W477" s="29">
        <f t="shared" si="199"/>
        <v>0</v>
      </c>
      <c r="X477" s="29">
        <f t="shared" si="200"/>
        <v>0</v>
      </c>
      <c r="Y477" s="29">
        <f t="shared" si="201"/>
        <v>0</v>
      </c>
      <c r="Z477" s="194">
        <f t="shared" si="202"/>
        <v>0</v>
      </c>
    </row>
    <row r="478" spans="1:26" s="80" customFormat="1" x14ac:dyDescent="0.2">
      <c r="A478" s="168">
        <v>461</v>
      </c>
      <c r="B478" s="168" t="str">
        <f>'Revenue Data'!B469</f>
        <v>MFM</v>
      </c>
      <c r="C478" s="71">
        <f t="shared" ref="C478:G487" si="205">IFERROR(VLOOKUP($B478,FromChicagoFareList,C$8,FALSE),"-")</f>
        <v>0</v>
      </c>
      <c r="D478" s="71">
        <f t="shared" si="205"/>
        <v>0</v>
      </c>
      <c r="E478" s="71">
        <f t="shared" si="205"/>
        <v>0</v>
      </c>
      <c r="F478" s="71">
        <f t="shared" si="205"/>
        <v>0</v>
      </c>
      <c r="G478" s="71">
        <f t="shared" si="205"/>
        <v>1</v>
      </c>
      <c r="H478" s="205">
        <f>IFERROR(VLOOKUP(B478,'Forecast Cnx @ Dest. Airport'!$B$5:$R$175,17,FALSE),0)</f>
        <v>0</v>
      </c>
      <c r="I478" s="29">
        <f t="shared" si="190"/>
        <v>0</v>
      </c>
      <c r="J478" s="29">
        <f t="shared" si="191"/>
        <v>0</v>
      </c>
      <c r="K478" s="29">
        <f t="shared" si="192"/>
        <v>0</v>
      </c>
      <c r="L478" s="29">
        <f t="shared" si="193"/>
        <v>0</v>
      </c>
      <c r="M478" s="29">
        <f t="shared" si="194"/>
        <v>0</v>
      </c>
      <c r="N478" s="194">
        <f t="shared" si="195"/>
        <v>0</v>
      </c>
      <c r="O478" s="64">
        <f t="shared" ref="O478:S487" si="206">IFERROR(VLOOKUP($B478,FromChicagoFareList,O$8,FALSE),"-")</f>
        <v>0</v>
      </c>
      <c r="P478" s="64">
        <f t="shared" si="206"/>
        <v>0</v>
      </c>
      <c r="Q478" s="64">
        <f t="shared" si="206"/>
        <v>0</v>
      </c>
      <c r="R478" s="64">
        <f t="shared" si="206"/>
        <v>0</v>
      </c>
      <c r="S478" s="64">
        <f t="shared" si="206"/>
        <v>0</v>
      </c>
      <c r="T478" s="206" t="str">
        <f t="shared" si="196"/>
        <v>-</v>
      </c>
      <c r="U478" s="29">
        <f t="shared" si="197"/>
        <v>0</v>
      </c>
      <c r="V478" s="29">
        <f t="shared" si="198"/>
        <v>0</v>
      </c>
      <c r="W478" s="29">
        <f t="shared" si="199"/>
        <v>0</v>
      </c>
      <c r="X478" s="29">
        <f t="shared" si="200"/>
        <v>0</v>
      </c>
      <c r="Y478" s="29">
        <f t="shared" si="201"/>
        <v>0</v>
      </c>
      <c r="Z478" s="194">
        <f t="shared" si="202"/>
        <v>0</v>
      </c>
    </row>
    <row r="479" spans="1:26" s="80" customFormat="1" x14ac:dyDescent="0.2">
      <c r="A479" s="82">
        <v>462</v>
      </c>
      <c r="B479" s="168" t="str">
        <f>'Revenue Data'!B470</f>
        <v>MGA</v>
      </c>
      <c r="C479" s="71">
        <f t="shared" si="205"/>
        <v>6.3333333333333325E-2</v>
      </c>
      <c r="D479" s="71">
        <f t="shared" si="205"/>
        <v>1.3333333333333331E-2</v>
      </c>
      <c r="E479" s="71">
        <f t="shared" si="205"/>
        <v>9.9999999999999985E-3</v>
      </c>
      <c r="F479" s="71">
        <f t="shared" si="205"/>
        <v>8.3333333333333329E-2</v>
      </c>
      <c r="G479" s="71">
        <f t="shared" si="205"/>
        <v>0.83000000000000007</v>
      </c>
      <c r="H479" s="205">
        <f>IFERROR(VLOOKUP(B479,'Forecast Cnx @ Dest. Airport'!$B$5:$R$175,17,FALSE),0)</f>
        <v>0</v>
      </c>
      <c r="I479" s="29">
        <f t="shared" si="190"/>
        <v>0</v>
      </c>
      <c r="J479" s="29">
        <f t="shared" si="191"/>
        <v>0</v>
      </c>
      <c r="K479" s="29">
        <f t="shared" si="192"/>
        <v>0</v>
      </c>
      <c r="L479" s="29">
        <f t="shared" si="193"/>
        <v>0</v>
      </c>
      <c r="M479" s="29">
        <f t="shared" si="194"/>
        <v>0</v>
      </c>
      <c r="N479" s="194">
        <f t="shared" si="195"/>
        <v>0</v>
      </c>
      <c r="O479" s="64">
        <f t="shared" si="206"/>
        <v>1065.0124999999998</v>
      </c>
      <c r="P479" s="64">
        <f t="shared" si="206"/>
        <v>0</v>
      </c>
      <c r="Q479" s="64">
        <f t="shared" si="206"/>
        <v>0</v>
      </c>
      <c r="R479" s="64">
        <f t="shared" si="206"/>
        <v>253.85258152173895</v>
      </c>
      <c r="S479" s="64">
        <f t="shared" si="206"/>
        <v>245.6199879497141</v>
      </c>
      <c r="T479" s="206" t="str">
        <f t="shared" si="196"/>
        <v>-</v>
      </c>
      <c r="U479" s="29">
        <f t="shared" si="197"/>
        <v>0</v>
      </c>
      <c r="V479" s="29">
        <f t="shared" si="198"/>
        <v>0</v>
      </c>
      <c r="W479" s="29">
        <f t="shared" si="199"/>
        <v>0</v>
      </c>
      <c r="X479" s="29">
        <f t="shared" si="200"/>
        <v>0</v>
      </c>
      <c r="Y479" s="29">
        <f t="shared" si="201"/>
        <v>0</v>
      </c>
      <c r="Z479" s="194">
        <f t="shared" si="202"/>
        <v>0</v>
      </c>
    </row>
    <row r="480" spans="1:26" s="80" customFormat="1" x14ac:dyDescent="0.2">
      <c r="A480" s="82">
        <v>463</v>
      </c>
      <c r="B480" s="168" t="str">
        <f>'Revenue Data'!B471</f>
        <v>MGQ</v>
      </c>
      <c r="C480" s="71">
        <f t="shared" si="205"/>
        <v>0</v>
      </c>
      <c r="D480" s="71">
        <f t="shared" si="205"/>
        <v>0</v>
      </c>
      <c r="E480" s="71">
        <f t="shared" si="205"/>
        <v>0</v>
      </c>
      <c r="F480" s="71">
        <f t="shared" si="205"/>
        <v>0.14285714285714285</v>
      </c>
      <c r="G480" s="71">
        <f t="shared" si="205"/>
        <v>0.8571428571428571</v>
      </c>
      <c r="H480" s="205">
        <f>IFERROR(VLOOKUP(B480,'Forecast Cnx @ Dest. Airport'!$B$5:$R$175,17,FALSE),0)</f>
        <v>0</v>
      </c>
      <c r="I480" s="29">
        <f t="shared" si="190"/>
        <v>0</v>
      </c>
      <c r="J480" s="29">
        <f t="shared" si="191"/>
        <v>0</v>
      </c>
      <c r="K480" s="29">
        <f t="shared" si="192"/>
        <v>0</v>
      </c>
      <c r="L480" s="29">
        <f t="shared" si="193"/>
        <v>0</v>
      </c>
      <c r="M480" s="29">
        <f t="shared" si="194"/>
        <v>0</v>
      </c>
      <c r="N480" s="194">
        <f t="shared" si="195"/>
        <v>0</v>
      </c>
      <c r="O480" s="64">
        <f t="shared" si="206"/>
        <v>0</v>
      </c>
      <c r="P480" s="64">
        <f t="shared" si="206"/>
        <v>0</v>
      </c>
      <c r="Q480" s="64">
        <f t="shared" si="206"/>
        <v>0</v>
      </c>
      <c r="R480" s="64">
        <f t="shared" si="206"/>
        <v>0</v>
      </c>
      <c r="S480" s="64">
        <f t="shared" si="206"/>
        <v>747.5</v>
      </c>
      <c r="T480" s="206" t="str">
        <f t="shared" si="196"/>
        <v>-</v>
      </c>
      <c r="U480" s="29">
        <f t="shared" si="197"/>
        <v>0</v>
      </c>
      <c r="V480" s="29">
        <f t="shared" si="198"/>
        <v>0</v>
      </c>
      <c r="W480" s="29">
        <f t="shared" si="199"/>
        <v>0</v>
      </c>
      <c r="X480" s="29">
        <f t="shared" si="200"/>
        <v>0</v>
      </c>
      <c r="Y480" s="29">
        <f t="shared" si="201"/>
        <v>0</v>
      </c>
      <c r="Z480" s="194">
        <f t="shared" si="202"/>
        <v>0</v>
      </c>
    </row>
    <row r="481" spans="1:26" s="80" customFormat="1" x14ac:dyDescent="0.2">
      <c r="A481" s="82">
        <v>464</v>
      </c>
      <c r="B481" s="168" t="str">
        <f>'Revenue Data'!B472</f>
        <v>MHD</v>
      </c>
      <c r="C481" s="71">
        <f t="shared" si="205"/>
        <v>0</v>
      </c>
      <c r="D481" s="71">
        <f t="shared" si="205"/>
        <v>0</v>
      </c>
      <c r="E481" s="71">
        <f t="shared" si="205"/>
        <v>0</v>
      </c>
      <c r="F481" s="71">
        <f t="shared" si="205"/>
        <v>0.25</v>
      </c>
      <c r="G481" s="71">
        <f t="shared" si="205"/>
        <v>0.75</v>
      </c>
      <c r="H481" s="205">
        <f>IFERROR(VLOOKUP(B481,'Forecast Cnx @ Dest. Airport'!$B$5:$R$175,17,FALSE),0)</f>
        <v>0</v>
      </c>
      <c r="I481" s="29">
        <f t="shared" si="190"/>
        <v>0</v>
      </c>
      <c r="J481" s="29">
        <f t="shared" si="191"/>
        <v>0</v>
      </c>
      <c r="K481" s="29">
        <f t="shared" si="192"/>
        <v>0</v>
      </c>
      <c r="L481" s="29">
        <f t="shared" si="193"/>
        <v>0</v>
      </c>
      <c r="M481" s="29">
        <f t="shared" si="194"/>
        <v>0</v>
      </c>
      <c r="N481" s="194">
        <f t="shared" si="195"/>
        <v>0</v>
      </c>
      <c r="O481" s="64">
        <f t="shared" si="206"/>
        <v>298.91749999999996</v>
      </c>
      <c r="P481" s="64">
        <f t="shared" si="206"/>
        <v>0</v>
      </c>
      <c r="Q481" s="64">
        <f t="shared" si="206"/>
        <v>0</v>
      </c>
      <c r="R481" s="64">
        <f t="shared" si="206"/>
        <v>500.50000000000006</v>
      </c>
      <c r="S481" s="64">
        <f t="shared" si="206"/>
        <v>477.65285714285716</v>
      </c>
      <c r="T481" s="206" t="str">
        <f t="shared" si="196"/>
        <v>-</v>
      </c>
      <c r="U481" s="29">
        <f t="shared" si="197"/>
        <v>0</v>
      </c>
      <c r="V481" s="29">
        <f t="shared" si="198"/>
        <v>0</v>
      </c>
      <c r="W481" s="29">
        <f t="shared" si="199"/>
        <v>0</v>
      </c>
      <c r="X481" s="29">
        <f t="shared" si="200"/>
        <v>0</v>
      </c>
      <c r="Y481" s="29">
        <f t="shared" si="201"/>
        <v>0</v>
      </c>
      <c r="Z481" s="194">
        <f t="shared" si="202"/>
        <v>0</v>
      </c>
    </row>
    <row r="482" spans="1:26" s="80" customFormat="1" x14ac:dyDescent="0.2">
      <c r="A482" s="168">
        <v>465</v>
      </c>
      <c r="B482" s="168" t="str">
        <f>'Revenue Data'!B473</f>
        <v>MHH</v>
      </c>
      <c r="C482" s="71">
        <f t="shared" si="205"/>
        <v>6.666666666666668E-2</v>
      </c>
      <c r="D482" s="71">
        <f t="shared" si="205"/>
        <v>0</v>
      </c>
      <c r="E482" s="71">
        <f t="shared" si="205"/>
        <v>0.13333333333333336</v>
      </c>
      <c r="F482" s="71">
        <f t="shared" si="205"/>
        <v>0.13333333333333336</v>
      </c>
      <c r="G482" s="71">
        <f t="shared" si="205"/>
        <v>0.66666666666666674</v>
      </c>
      <c r="H482" s="205">
        <f>IFERROR(VLOOKUP(B482,'Forecast Cnx @ Dest. Airport'!$B$5:$R$175,17,FALSE),0)</f>
        <v>0</v>
      </c>
      <c r="I482" s="29">
        <f t="shared" si="190"/>
        <v>0</v>
      </c>
      <c r="J482" s="29">
        <f t="shared" si="191"/>
        <v>0</v>
      </c>
      <c r="K482" s="29">
        <f t="shared" si="192"/>
        <v>0</v>
      </c>
      <c r="L482" s="29">
        <f t="shared" si="193"/>
        <v>0</v>
      </c>
      <c r="M482" s="29">
        <f t="shared" si="194"/>
        <v>0</v>
      </c>
      <c r="N482" s="194">
        <f t="shared" si="195"/>
        <v>0</v>
      </c>
      <c r="O482" s="64">
        <f t="shared" si="206"/>
        <v>378.90807339449537</v>
      </c>
      <c r="P482" s="64">
        <f t="shared" si="206"/>
        <v>0</v>
      </c>
      <c r="Q482" s="64">
        <f t="shared" si="206"/>
        <v>372.00710722204605</v>
      </c>
      <c r="R482" s="64">
        <f t="shared" si="206"/>
        <v>301.71833333333353</v>
      </c>
      <c r="S482" s="64">
        <f t="shared" si="206"/>
        <v>324.417647058824</v>
      </c>
      <c r="T482" s="206" t="str">
        <f t="shared" si="196"/>
        <v>-</v>
      </c>
      <c r="U482" s="29">
        <f t="shared" si="197"/>
        <v>0</v>
      </c>
      <c r="V482" s="29">
        <f t="shared" si="198"/>
        <v>0</v>
      </c>
      <c r="W482" s="29">
        <f t="shared" si="199"/>
        <v>0</v>
      </c>
      <c r="X482" s="29">
        <f t="shared" si="200"/>
        <v>0</v>
      </c>
      <c r="Y482" s="29">
        <f t="shared" si="201"/>
        <v>0</v>
      </c>
      <c r="Z482" s="194">
        <f t="shared" si="202"/>
        <v>0</v>
      </c>
    </row>
    <row r="483" spans="1:26" s="80" customFormat="1" x14ac:dyDescent="0.2">
      <c r="A483" s="82">
        <v>466</v>
      </c>
      <c r="B483" s="168" t="str">
        <f>'Revenue Data'!B474</f>
        <v>MID</v>
      </c>
      <c r="C483" s="71">
        <f t="shared" si="205"/>
        <v>7.7669902912621352E-2</v>
      </c>
      <c r="D483" s="71">
        <f t="shared" si="205"/>
        <v>0</v>
      </c>
      <c r="E483" s="71">
        <f t="shared" si="205"/>
        <v>9.7087378640776691E-3</v>
      </c>
      <c r="F483" s="71">
        <f t="shared" si="205"/>
        <v>5.8252427184466028E-2</v>
      </c>
      <c r="G483" s="71">
        <f t="shared" si="205"/>
        <v>0.85436893203883502</v>
      </c>
      <c r="H483" s="205">
        <f>IFERROR(VLOOKUP(B483,'Forecast Cnx @ Dest. Airport'!$B$5:$R$175,17,FALSE),0)</f>
        <v>0</v>
      </c>
      <c r="I483" s="29">
        <f t="shared" si="190"/>
        <v>0</v>
      </c>
      <c r="J483" s="29">
        <f t="shared" si="191"/>
        <v>0</v>
      </c>
      <c r="K483" s="29">
        <f t="shared" si="192"/>
        <v>0</v>
      </c>
      <c r="L483" s="29">
        <f t="shared" si="193"/>
        <v>0</v>
      </c>
      <c r="M483" s="29">
        <f t="shared" si="194"/>
        <v>0</v>
      </c>
      <c r="N483" s="194">
        <f t="shared" si="195"/>
        <v>0</v>
      </c>
      <c r="O483" s="64">
        <f t="shared" si="206"/>
        <v>266.07142857142901</v>
      </c>
      <c r="P483" s="64">
        <f t="shared" si="206"/>
        <v>667.64896209140613</v>
      </c>
      <c r="Q483" s="64">
        <f t="shared" si="206"/>
        <v>526.36640083298744</v>
      </c>
      <c r="R483" s="64">
        <f t="shared" si="206"/>
        <v>324.99999999999994</v>
      </c>
      <c r="S483" s="64">
        <f t="shared" si="206"/>
        <v>286.18044748858438</v>
      </c>
      <c r="T483" s="206" t="str">
        <f t="shared" si="196"/>
        <v>-</v>
      </c>
      <c r="U483" s="29">
        <f t="shared" si="197"/>
        <v>0</v>
      </c>
      <c r="V483" s="29">
        <f t="shared" si="198"/>
        <v>0</v>
      </c>
      <c r="W483" s="29">
        <f t="shared" si="199"/>
        <v>0</v>
      </c>
      <c r="X483" s="29">
        <f t="shared" si="200"/>
        <v>0</v>
      </c>
      <c r="Y483" s="29">
        <f t="shared" si="201"/>
        <v>0</v>
      </c>
      <c r="Z483" s="194">
        <f t="shared" si="202"/>
        <v>0</v>
      </c>
    </row>
    <row r="484" spans="1:26" s="80" customFormat="1" x14ac:dyDescent="0.2">
      <c r="A484" s="82">
        <v>467</v>
      </c>
      <c r="B484" s="168" t="str">
        <f>'Revenue Data'!B475</f>
        <v>MIL</v>
      </c>
      <c r="C484" s="71">
        <f t="shared" si="205"/>
        <v>5.2497451580020414E-2</v>
      </c>
      <c r="D484" s="71">
        <f t="shared" si="205"/>
        <v>0.12742099898063214</v>
      </c>
      <c r="E484" s="71">
        <f t="shared" si="205"/>
        <v>4.8929663608562747E-2</v>
      </c>
      <c r="F484" s="71">
        <f t="shared" si="205"/>
        <v>0.15647298674821622</v>
      </c>
      <c r="G484" s="71">
        <f t="shared" si="205"/>
        <v>0.61467889908256845</v>
      </c>
      <c r="H484" s="205">
        <f>IFERROR(VLOOKUP(B484,'Forecast Cnx @ Dest. Airport'!$B$5:$R$175,17,FALSE),0)</f>
        <v>0</v>
      </c>
      <c r="I484" s="29">
        <f t="shared" si="190"/>
        <v>0</v>
      </c>
      <c r="J484" s="29">
        <f t="shared" si="191"/>
        <v>0</v>
      </c>
      <c r="K484" s="29">
        <f t="shared" si="192"/>
        <v>0</v>
      </c>
      <c r="L484" s="29">
        <f t="shared" si="193"/>
        <v>0</v>
      </c>
      <c r="M484" s="29">
        <f t="shared" si="194"/>
        <v>0</v>
      </c>
      <c r="N484" s="194">
        <f t="shared" si="195"/>
        <v>0</v>
      </c>
      <c r="O484" s="64">
        <f t="shared" si="206"/>
        <v>1839.1808720969091</v>
      </c>
      <c r="P484" s="64">
        <f t="shared" si="206"/>
        <v>2124.3039666838699</v>
      </c>
      <c r="Q484" s="64">
        <f t="shared" si="206"/>
        <v>532.72514625506062</v>
      </c>
      <c r="R484" s="64">
        <f t="shared" si="206"/>
        <v>924.1765993200562</v>
      </c>
      <c r="S484" s="64">
        <f t="shared" si="206"/>
        <v>368.40841005339195</v>
      </c>
      <c r="T484" s="206" t="str">
        <f t="shared" si="196"/>
        <v>-</v>
      </c>
      <c r="U484" s="29">
        <f t="shared" si="197"/>
        <v>0</v>
      </c>
      <c r="V484" s="29">
        <f t="shared" si="198"/>
        <v>0</v>
      </c>
      <c r="W484" s="29">
        <f t="shared" si="199"/>
        <v>0</v>
      </c>
      <c r="X484" s="29">
        <f t="shared" si="200"/>
        <v>0</v>
      </c>
      <c r="Y484" s="29">
        <f t="shared" si="201"/>
        <v>0</v>
      </c>
      <c r="Z484" s="194">
        <f t="shared" si="202"/>
        <v>0</v>
      </c>
    </row>
    <row r="485" spans="1:26" s="80" customFormat="1" x14ac:dyDescent="0.2">
      <c r="A485" s="82">
        <v>468</v>
      </c>
      <c r="B485" s="168" t="str">
        <f>'Revenue Data'!B476</f>
        <v>MJV</v>
      </c>
      <c r="C485" s="71">
        <f t="shared" si="205"/>
        <v>0</v>
      </c>
      <c r="D485" s="71">
        <f t="shared" si="205"/>
        <v>0</v>
      </c>
      <c r="E485" s="71">
        <f t="shared" si="205"/>
        <v>0</v>
      </c>
      <c r="F485" s="71">
        <f t="shared" si="205"/>
        <v>0</v>
      </c>
      <c r="G485" s="71">
        <f t="shared" si="205"/>
        <v>1</v>
      </c>
      <c r="H485" s="205">
        <f>IFERROR(VLOOKUP(B485,'Forecast Cnx @ Dest. Airport'!$B$5:$R$175,17,FALSE),0)</f>
        <v>0</v>
      </c>
      <c r="I485" s="29">
        <f t="shared" si="190"/>
        <v>0</v>
      </c>
      <c r="J485" s="29">
        <f t="shared" si="191"/>
        <v>0</v>
      </c>
      <c r="K485" s="29">
        <f t="shared" si="192"/>
        <v>0</v>
      </c>
      <c r="L485" s="29">
        <f t="shared" si="193"/>
        <v>0</v>
      </c>
      <c r="M485" s="29">
        <f t="shared" si="194"/>
        <v>0</v>
      </c>
      <c r="N485" s="194">
        <f t="shared" si="195"/>
        <v>0</v>
      </c>
      <c r="O485" s="64">
        <f t="shared" si="206"/>
        <v>1577.8969800457098</v>
      </c>
      <c r="P485" s="64">
        <f t="shared" si="206"/>
        <v>3009.2377410317081</v>
      </c>
      <c r="Q485" s="64">
        <f t="shared" si="206"/>
        <v>2042.8507142857147</v>
      </c>
      <c r="R485" s="64">
        <f t="shared" si="206"/>
        <v>1018.9167046552494</v>
      </c>
      <c r="S485" s="64">
        <f t="shared" si="206"/>
        <v>339.57307026682514</v>
      </c>
      <c r="T485" s="206" t="str">
        <f t="shared" si="196"/>
        <v>-</v>
      </c>
      <c r="U485" s="29">
        <f t="shared" si="197"/>
        <v>0</v>
      </c>
      <c r="V485" s="29">
        <f t="shared" si="198"/>
        <v>0</v>
      </c>
      <c r="W485" s="29">
        <f t="shared" si="199"/>
        <v>0</v>
      </c>
      <c r="X485" s="29">
        <f t="shared" si="200"/>
        <v>0</v>
      </c>
      <c r="Y485" s="29">
        <f t="shared" si="201"/>
        <v>0</v>
      </c>
      <c r="Z485" s="194">
        <f t="shared" si="202"/>
        <v>0</v>
      </c>
    </row>
    <row r="486" spans="1:26" s="80" customFormat="1" x14ac:dyDescent="0.2">
      <c r="A486" s="168">
        <v>469</v>
      </c>
      <c r="B486" s="168" t="str">
        <f>'Revenue Data'!B477</f>
        <v>MKY</v>
      </c>
      <c r="C486" s="71">
        <f t="shared" si="205"/>
        <v>0</v>
      </c>
      <c r="D486" s="71">
        <f t="shared" si="205"/>
        <v>0</v>
      </c>
      <c r="E486" s="71">
        <f t="shared" si="205"/>
        <v>0</v>
      </c>
      <c r="F486" s="71">
        <f t="shared" si="205"/>
        <v>0</v>
      </c>
      <c r="G486" s="71">
        <f t="shared" si="205"/>
        <v>1</v>
      </c>
      <c r="H486" s="205">
        <f>IFERROR(VLOOKUP(B486,'Forecast Cnx @ Dest. Airport'!$B$5:$R$175,17,FALSE),0)</f>
        <v>0</v>
      </c>
      <c r="I486" s="29">
        <f t="shared" si="190"/>
        <v>0</v>
      </c>
      <c r="J486" s="29">
        <f t="shared" si="191"/>
        <v>0</v>
      </c>
      <c r="K486" s="29">
        <f t="shared" si="192"/>
        <v>0</v>
      </c>
      <c r="L486" s="29">
        <f t="shared" si="193"/>
        <v>0</v>
      </c>
      <c r="M486" s="29">
        <f t="shared" si="194"/>
        <v>0</v>
      </c>
      <c r="N486" s="194">
        <f t="shared" si="195"/>
        <v>0</v>
      </c>
      <c r="O486" s="64">
        <f t="shared" si="206"/>
        <v>3460.5285840875736</v>
      </c>
      <c r="P486" s="64">
        <f t="shared" si="206"/>
        <v>5498.6224249998158</v>
      </c>
      <c r="Q486" s="64">
        <f t="shared" si="206"/>
        <v>3738.4933333333352</v>
      </c>
      <c r="R486" s="64">
        <f t="shared" si="206"/>
        <v>2896.1446041370136</v>
      </c>
      <c r="S486" s="64">
        <f t="shared" si="206"/>
        <v>519.63</v>
      </c>
      <c r="T486" s="206" t="str">
        <f t="shared" si="196"/>
        <v>-</v>
      </c>
      <c r="U486" s="29">
        <f t="shared" si="197"/>
        <v>0</v>
      </c>
      <c r="V486" s="29">
        <f t="shared" si="198"/>
        <v>0</v>
      </c>
      <c r="W486" s="29">
        <f t="shared" si="199"/>
        <v>0</v>
      </c>
      <c r="X486" s="29">
        <f t="shared" si="200"/>
        <v>0</v>
      </c>
      <c r="Y486" s="29">
        <f t="shared" si="201"/>
        <v>0</v>
      </c>
      <c r="Z486" s="194">
        <f t="shared" si="202"/>
        <v>0</v>
      </c>
    </row>
    <row r="487" spans="1:26" s="80" customFormat="1" x14ac:dyDescent="0.2">
      <c r="A487" s="82">
        <v>470</v>
      </c>
      <c r="B487" s="168" t="str">
        <f>'Revenue Data'!B478</f>
        <v>MLA</v>
      </c>
      <c r="C487" s="71">
        <f t="shared" si="205"/>
        <v>2.4390243902439025E-2</v>
      </c>
      <c r="D487" s="71">
        <f t="shared" si="205"/>
        <v>0</v>
      </c>
      <c r="E487" s="71">
        <f t="shared" si="205"/>
        <v>2.4390243902439025E-2</v>
      </c>
      <c r="F487" s="71">
        <f t="shared" si="205"/>
        <v>0.17073170731707318</v>
      </c>
      <c r="G487" s="71">
        <f t="shared" si="205"/>
        <v>0.7804878048780487</v>
      </c>
      <c r="H487" s="205">
        <f>IFERROR(VLOOKUP(B487,'Forecast Cnx @ Dest. Airport'!$B$5:$R$175,17,FALSE),0)</f>
        <v>0</v>
      </c>
      <c r="I487" s="29">
        <f t="shared" si="190"/>
        <v>0</v>
      </c>
      <c r="J487" s="29">
        <f t="shared" si="191"/>
        <v>0</v>
      </c>
      <c r="K487" s="29">
        <f t="shared" si="192"/>
        <v>0</v>
      </c>
      <c r="L487" s="29">
        <f t="shared" si="193"/>
        <v>0</v>
      </c>
      <c r="M487" s="29">
        <f t="shared" si="194"/>
        <v>0</v>
      </c>
      <c r="N487" s="194">
        <f t="shared" si="195"/>
        <v>0</v>
      </c>
      <c r="O487" s="64">
        <f t="shared" si="206"/>
        <v>0</v>
      </c>
      <c r="P487" s="64">
        <f t="shared" si="206"/>
        <v>0</v>
      </c>
      <c r="Q487" s="64">
        <f t="shared" si="206"/>
        <v>0</v>
      </c>
      <c r="R487" s="64">
        <f t="shared" si="206"/>
        <v>383.4</v>
      </c>
      <c r="S487" s="64">
        <f t="shared" si="206"/>
        <v>386.44888888888886</v>
      </c>
      <c r="T487" s="206" t="str">
        <f t="shared" si="196"/>
        <v>-</v>
      </c>
      <c r="U487" s="29">
        <f t="shared" si="197"/>
        <v>0</v>
      </c>
      <c r="V487" s="29">
        <f t="shared" si="198"/>
        <v>0</v>
      </c>
      <c r="W487" s="29">
        <f t="shared" si="199"/>
        <v>0</v>
      </c>
      <c r="X487" s="29">
        <f t="shared" si="200"/>
        <v>0</v>
      </c>
      <c r="Y487" s="29">
        <f t="shared" si="201"/>
        <v>0</v>
      </c>
      <c r="Z487" s="194">
        <f t="shared" si="202"/>
        <v>0</v>
      </c>
    </row>
    <row r="488" spans="1:26" s="80" customFormat="1" x14ac:dyDescent="0.2">
      <c r="A488" s="82">
        <v>471</v>
      </c>
      <c r="B488" s="168" t="str">
        <f>'Revenue Data'!B479</f>
        <v>MLE</v>
      </c>
      <c r="C488" s="71">
        <f t="shared" ref="C488:G497" si="207">IFERROR(VLOOKUP($B488,FromChicagoFareList,C$8,FALSE),"-")</f>
        <v>0</v>
      </c>
      <c r="D488" s="71">
        <f t="shared" si="207"/>
        <v>0.11111111111111112</v>
      </c>
      <c r="E488" s="71">
        <f t="shared" si="207"/>
        <v>0</v>
      </c>
      <c r="F488" s="71">
        <f t="shared" si="207"/>
        <v>0.11111111111111112</v>
      </c>
      <c r="G488" s="71">
        <f t="shared" si="207"/>
        <v>0.77777777777777779</v>
      </c>
      <c r="H488" s="205">
        <f>IFERROR(VLOOKUP(B488,'Forecast Cnx @ Dest. Airport'!$B$5:$R$175,17,FALSE),0)</f>
        <v>0</v>
      </c>
      <c r="I488" s="29">
        <f t="shared" si="190"/>
        <v>0</v>
      </c>
      <c r="J488" s="29">
        <f t="shared" si="191"/>
        <v>0</v>
      </c>
      <c r="K488" s="29">
        <f t="shared" si="192"/>
        <v>0</v>
      </c>
      <c r="L488" s="29">
        <f t="shared" si="193"/>
        <v>0</v>
      </c>
      <c r="M488" s="29">
        <f t="shared" si="194"/>
        <v>0</v>
      </c>
      <c r="N488" s="194">
        <f t="shared" si="195"/>
        <v>0</v>
      </c>
      <c r="O488" s="64">
        <f t="shared" ref="O488:S497" si="208">IFERROR(VLOOKUP($B488,FromChicagoFareList,O$8,FALSE),"-")</f>
        <v>0</v>
      </c>
      <c r="P488" s="64">
        <f t="shared" si="208"/>
        <v>0</v>
      </c>
      <c r="Q488" s="64">
        <f t="shared" si="208"/>
        <v>0</v>
      </c>
      <c r="R488" s="64">
        <f t="shared" si="208"/>
        <v>0</v>
      </c>
      <c r="S488" s="64">
        <f t="shared" si="208"/>
        <v>0</v>
      </c>
      <c r="T488" s="206" t="str">
        <f t="shared" si="196"/>
        <v>-</v>
      </c>
      <c r="U488" s="29">
        <f t="shared" si="197"/>
        <v>0</v>
      </c>
      <c r="V488" s="29">
        <f t="shared" si="198"/>
        <v>0</v>
      </c>
      <c r="W488" s="29">
        <f t="shared" si="199"/>
        <v>0</v>
      </c>
      <c r="X488" s="29">
        <f t="shared" si="200"/>
        <v>0</v>
      </c>
      <c r="Y488" s="29">
        <f t="shared" si="201"/>
        <v>0</v>
      </c>
      <c r="Z488" s="194">
        <f t="shared" si="202"/>
        <v>0</v>
      </c>
    </row>
    <row r="489" spans="1:26" s="80" customFormat="1" x14ac:dyDescent="0.2">
      <c r="A489" s="82">
        <v>472</v>
      </c>
      <c r="B489" s="168" t="str">
        <f>'Revenue Data'!B480</f>
        <v>MLM</v>
      </c>
      <c r="C489" s="71">
        <f t="shared" si="207"/>
        <v>4.5122760451227609E-2</v>
      </c>
      <c r="D489" s="71">
        <f t="shared" si="207"/>
        <v>0</v>
      </c>
      <c r="E489" s="71">
        <f t="shared" si="207"/>
        <v>0.36230922362309231</v>
      </c>
      <c r="F489" s="71">
        <f t="shared" si="207"/>
        <v>0.22760451227604511</v>
      </c>
      <c r="G489" s="71">
        <f t="shared" si="207"/>
        <v>0.36496350364963498</v>
      </c>
      <c r="H489" s="205">
        <f>IFERROR(VLOOKUP(B489,'Forecast Cnx @ Dest. Airport'!$B$5:$R$175,17,FALSE),0)</f>
        <v>0</v>
      </c>
      <c r="I489" s="29">
        <f t="shared" si="190"/>
        <v>0</v>
      </c>
      <c r="J489" s="29">
        <f t="shared" si="191"/>
        <v>0</v>
      </c>
      <c r="K489" s="29">
        <f t="shared" si="192"/>
        <v>0</v>
      </c>
      <c r="L489" s="29">
        <f t="shared" si="193"/>
        <v>0</v>
      </c>
      <c r="M489" s="29">
        <f t="shared" si="194"/>
        <v>0</v>
      </c>
      <c r="N489" s="194">
        <f t="shared" si="195"/>
        <v>0</v>
      </c>
      <c r="O489" s="64">
        <f t="shared" si="208"/>
        <v>169.81800041085535</v>
      </c>
      <c r="P489" s="64">
        <f t="shared" si="208"/>
        <v>667.64896209140613</v>
      </c>
      <c r="Q489" s="64">
        <f t="shared" si="208"/>
        <v>526.36640083298744</v>
      </c>
      <c r="R489" s="64">
        <f t="shared" si="208"/>
        <v>288.1705284976295</v>
      </c>
      <c r="S489" s="64">
        <f t="shared" si="208"/>
        <v>217.52234923896231</v>
      </c>
      <c r="T489" s="206" t="str">
        <f t="shared" si="196"/>
        <v>-</v>
      </c>
      <c r="U489" s="29">
        <f t="shared" si="197"/>
        <v>0</v>
      </c>
      <c r="V489" s="29">
        <f t="shared" si="198"/>
        <v>0</v>
      </c>
      <c r="W489" s="29">
        <f t="shared" si="199"/>
        <v>0</v>
      </c>
      <c r="X489" s="29">
        <f t="shared" si="200"/>
        <v>0</v>
      </c>
      <c r="Y489" s="29">
        <f t="shared" si="201"/>
        <v>0</v>
      </c>
      <c r="Z489" s="194">
        <f t="shared" si="202"/>
        <v>0</v>
      </c>
    </row>
    <row r="490" spans="1:26" s="80" customFormat="1" x14ac:dyDescent="0.2">
      <c r="A490" s="168">
        <v>473</v>
      </c>
      <c r="B490" s="168" t="str">
        <f>'Revenue Data'!B481</f>
        <v>MLW</v>
      </c>
      <c r="C490" s="71">
        <f t="shared" si="207"/>
        <v>9.7087378640776691E-3</v>
      </c>
      <c r="D490" s="71">
        <f t="shared" si="207"/>
        <v>0</v>
      </c>
      <c r="E490" s="71">
        <f t="shared" si="207"/>
        <v>9.7087378640776691E-3</v>
      </c>
      <c r="F490" s="71">
        <f t="shared" si="207"/>
        <v>7.7669902912621352E-2</v>
      </c>
      <c r="G490" s="71">
        <f t="shared" si="207"/>
        <v>0.90291262135922323</v>
      </c>
      <c r="H490" s="205">
        <f>IFERROR(VLOOKUP(B490,'Forecast Cnx @ Dest. Airport'!$B$5:$R$175,17,FALSE),0)</f>
        <v>0</v>
      </c>
      <c r="I490" s="29">
        <f t="shared" si="190"/>
        <v>0</v>
      </c>
      <c r="J490" s="29">
        <f t="shared" si="191"/>
        <v>0</v>
      </c>
      <c r="K490" s="29">
        <f t="shared" si="192"/>
        <v>0</v>
      </c>
      <c r="L490" s="29">
        <f t="shared" si="193"/>
        <v>0</v>
      </c>
      <c r="M490" s="29">
        <f t="shared" si="194"/>
        <v>0</v>
      </c>
      <c r="N490" s="194">
        <f t="shared" si="195"/>
        <v>0</v>
      </c>
      <c r="O490" s="64">
        <f t="shared" si="208"/>
        <v>0</v>
      </c>
      <c r="P490" s="64">
        <f t="shared" si="208"/>
        <v>0</v>
      </c>
      <c r="Q490" s="64">
        <f t="shared" si="208"/>
        <v>0</v>
      </c>
      <c r="R490" s="64">
        <f t="shared" si="208"/>
        <v>628.65104166666652</v>
      </c>
      <c r="S490" s="64">
        <f t="shared" si="208"/>
        <v>792.28594201045257</v>
      </c>
      <c r="T490" s="206" t="str">
        <f t="shared" si="196"/>
        <v>-</v>
      </c>
      <c r="U490" s="29">
        <f t="shared" si="197"/>
        <v>0</v>
      </c>
      <c r="V490" s="29">
        <f t="shared" si="198"/>
        <v>0</v>
      </c>
      <c r="W490" s="29">
        <f t="shared" si="199"/>
        <v>0</v>
      </c>
      <c r="X490" s="29">
        <f t="shared" si="200"/>
        <v>0</v>
      </c>
      <c r="Y490" s="29">
        <f t="shared" si="201"/>
        <v>0</v>
      </c>
      <c r="Z490" s="194">
        <f t="shared" si="202"/>
        <v>0</v>
      </c>
    </row>
    <row r="491" spans="1:26" s="80" customFormat="1" x14ac:dyDescent="0.2">
      <c r="A491" s="82">
        <v>474</v>
      </c>
      <c r="B491" s="168" t="str">
        <f>'Revenue Data'!B482</f>
        <v>MLX</v>
      </c>
      <c r="C491" s="71">
        <f t="shared" si="207"/>
        <v>0</v>
      </c>
      <c r="D491" s="71">
        <f t="shared" si="207"/>
        <v>0</v>
      </c>
      <c r="E491" s="71">
        <f t="shared" si="207"/>
        <v>0</v>
      </c>
      <c r="F491" s="71">
        <f t="shared" si="207"/>
        <v>0</v>
      </c>
      <c r="G491" s="71">
        <f t="shared" si="207"/>
        <v>1</v>
      </c>
      <c r="H491" s="205">
        <f>IFERROR(VLOOKUP(B491,'Forecast Cnx @ Dest. Airport'!$B$5:$R$175,17,FALSE),0)</f>
        <v>0</v>
      </c>
      <c r="I491" s="29">
        <f t="shared" si="190"/>
        <v>0</v>
      </c>
      <c r="J491" s="29">
        <f t="shared" si="191"/>
        <v>0</v>
      </c>
      <c r="K491" s="29">
        <f t="shared" si="192"/>
        <v>0</v>
      </c>
      <c r="L491" s="29">
        <f t="shared" si="193"/>
        <v>0</v>
      </c>
      <c r="M491" s="29">
        <f t="shared" si="194"/>
        <v>0</v>
      </c>
      <c r="N491" s="194">
        <f t="shared" si="195"/>
        <v>0</v>
      </c>
      <c r="O491" s="64">
        <f t="shared" si="208"/>
        <v>273.05581548537282</v>
      </c>
      <c r="P491" s="64">
        <f t="shared" si="208"/>
        <v>2918.1202279487316</v>
      </c>
      <c r="Q491" s="64">
        <f t="shared" si="208"/>
        <v>1011.4965826330518</v>
      </c>
      <c r="R491" s="64">
        <f t="shared" si="208"/>
        <v>758.1008045386277</v>
      </c>
      <c r="S491" s="64">
        <f t="shared" si="208"/>
        <v>659.06999999999994</v>
      </c>
      <c r="T491" s="206" t="str">
        <f t="shared" si="196"/>
        <v>-</v>
      </c>
      <c r="U491" s="29">
        <f t="shared" si="197"/>
        <v>0</v>
      </c>
      <c r="V491" s="29">
        <f t="shared" si="198"/>
        <v>0</v>
      </c>
      <c r="W491" s="29">
        <f t="shared" si="199"/>
        <v>0</v>
      </c>
      <c r="X491" s="29">
        <f t="shared" si="200"/>
        <v>0</v>
      </c>
      <c r="Y491" s="29">
        <f t="shared" si="201"/>
        <v>0</v>
      </c>
      <c r="Z491" s="194">
        <f t="shared" si="202"/>
        <v>0</v>
      </c>
    </row>
    <row r="492" spans="1:26" s="80" customFormat="1" x14ac:dyDescent="0.2">
      <c r="A492" s="82">
        <v>475</v>
      </c>
      <c r="B492" s="168" t="str">
        <f>'Revenue Data'!B483</f>
        <v>MMB</v>
      </c>
      <c r="C492" s="71">
        <f t="shared" si="207"/>
        <v>0</v>
      </c>
      <c r="D492" s="71">
        <f t="shared" si="207"/>
        <v>0</v>
      </c>
      <c r="E492" s="71">
        <f t="shared" si="207"/>
        <v>0</v>
      </c>
      <c r="F492" s="71">
        <f t="shared" si="207"/>
        <v>0</v>
      </c>
      <c r="G492" s="71">
        <f t="shared" si="207"/>
        <v>1</v>
      </c>
      <c r="H492" s="205">
        <f>IFERROR(VLOOKUP(B492,'Forecast Cnx @ Dest. Airport'!$B$5:$R$175,17,FALSE),0)</f>
        <v>0</v>
      </c>
      <c r="I492" s="29">
        <f t="shared" si="190"/>
        <v>0</v>
      </c>
      <c r="J492" s="29">
        <f t="shared" si="191"/>
        <v>0</v>
      </c>
      <c r="K492" s="29">
        <f t="shared" si="192"/>
        <v>0</v>
      </c>
      <c r="L492" s="29">
        <f t="shared" si="193"/>
        <v>0</v>
      </c>
      <c r="M492" s="29">
        <f t="shared" si="194"/>
        <v>0</v>
      </c>
      <c r="N492" s="194">
        <f t="shared" si="195"/>
        <v>0</v>
      </c>
      <c r="O492" s="64">
        <f t="shared" si="208"/>
        <v>3560.4312660888791</v>
      </c>
      <c r="P492" s="64">
        <f t="shared" si="208"/>
        <v>3852.7209841222088</v>
      </c>
      <c r="Q492" s="64">
        <f t="shared" si="208"/>
        <v>1909.3942506887054</v>
      </c>
      <c r="R492" s="64">
        <f t="shared" si="208"/>
        <v>1062.5755352528843</v>
      </c>
      <c r="S492" s="64">
        <f t="shared" si="208"/>
        <v>814.97193872947037</v>
      </c>
      <c r="T492" s="206" t="str">
        <f t="shared" si="196"/>
        <v>-</v>
      </c>
      <c r="U492" s="29">
        <f t="shared" si="197"/>
        <v>0</v>
      </c>
      <c r="V492" s="29">
        <f t="shared" si="198"/>
        <v>0</v>
      </c>
      <c r="W492" s="29">
        <f t="shared" si="199"/>
        <v>0</v>
      </c>
      <c r="X492" s="29">
        <f t="shared" si="200"/>
        <v>0</v>
      </c>
      <c r="Y492" s="29">
        <f t="shared" si="201"/>
        <v>0</v>
      </c>
      <c r="Z492" s="194">
        <f t="shared" si="202"/>
        <v>0</v>
      </c>
    </row>
    <row r="493" spans="1:26" s="80" customFormat="1" x14ac:dyDescent="0.2">
      <c r="A493" s="82">
        <v>476</v>
      </c>
      <c r="B493" s="168" t="str">
        <f>'Revenue Data'!B484</f>
        <v>MME</v>
      </c>
      <c r="C493" s="71">
        <f t="shared" si="207"/>
        <v>0.47368421052631582</v>
      </c>
      <c r="D493" s="71">
        <f t="shared" si="207"/>
        <v>5.2631578947368425E-2</v>
      </c>
      <c r="E493" s="71">
        <f t="shared" si="207"/>
        <v>0</v>
      </c>
      <c r="F493" s="71">
        <f t="shared" si="207"/>
        <v>0.10526315789473685</v>
      </c>
      <c r="G493" s="71">
        <f t="shared" si="207"/>
        <v>0.36842105263157898</v>
      </c>
      <c r="H493" s="205">
        <f>IFERROR(VLOOKUP(B493,'Forecast Cnx @ Dest. Airport'!$B$5:$R$175,17,FALSE),0)</f>
        <v>0</v>
      </c>
      <c r="I493" s="29">
        <f t="shared" si="190"/>
        <v>0</v>
      </c>
      <c r="J493" s="29">
        <f t="shared" si="191"/>
        <v>0</v>
      </c>
      <c r="K493" s="29">
        <f t="shared" si="192"/>
        <v>0</v>
      </c>
      <c r="L493" s="29">
        <f t="shared" si="193"/>
        <v>0</v>
      </c>
      <c r="M493" s="29">
        <f t="shared" si="194"/>
        <v>0</v>
      </c>
      <c r="N493" s="194">
        <f t="shared" si="195"/>
        <v>0</v>
      </c>
      <c r="O493" s="64">
        <f t="shared" si="208"/>
        <v>143.87333333333299</v>
      </c>
      <c r="P493" s="64">
        <f t="shared" si="208"/>
        <v>2991.713931130485</v>
      </c>
      <c r="Q493" s="64">
        <f t="shared" si="208"/>
        <v>1080.3992954434091</v>
      </c>
      <c r="R493" s="64">
        <f t="shared" si="208"/>
        <v>1133.095</v>
      </c>
      <c r="S493" s="64">
        <f t="shared" si="208"/>
        <v>511.61750000000001</v>
      </c>
      <c r="T493" s="206" t="str">
        <f t="shared" si="196"/>
        <v>-</v>
      </c>
      <c r="U493" s="29">
        <f t="shared" si="197"/>
        <v>0</v>
      </c>
      <c r="V493" s="29">
        <f t="shared" si="198"/>
        <v>0</v>
      </c>
      <c r="W493" s="29">
        <f t="shared" si="199"/>
        <v>0</v>
      </c>
      <c r="X493" s="29">
        <f t="shared" si="200"/>
        <v>0</v>
      </c>
      <c r="Y493" s="29">
        <f t="shared" si="201"/>
        <v>0</v>
      </c>
      <c r="Z493" s="194">
        <f t="shared" si="202"/>
        <v>0</v>
      </c>
    </row>
    <row r="494" spans="1:26" s="80" customFormat="1" x14ac:dyDescent="0.2">
      <c r="A494" s="168">
        <v>477</v>
      </c>
      <c r="B494" s="168" t="str">
        <f>'Revenue Data'!B485</f>
        <v>MNL</v>
      </c>
      <c r="C494" s="71">
        <f t="shared" si="207"/>
        <v>3.4102833158447003E-3</v>
      </c>
      <c r="D494" s="71">
        <f t="shared" si="207"/>
        <v>2.5708289611752363E-2</v>
      </c>
      <c r="E494" s="71">
        <f t="shared" si="207"/>
        <v>4.7219307450157384E-3</v>
      </c>
      <c r="F494" s="71">
        <f t="shared" si="207"/>
        <v>0.10362014690451202</v>
      </c>
      <c r="G494" s="71">
        <f t="shared" si="207"/>
        <v>0.86253934942287525</v>
      </c>
      <c r="H494" s="205">
        <f>IFERROR(VLOOKUP(B494,'Forecast Cnx @ Dest. Airport'!$B$5:$R$175,17,FALSE),0)</f>
        <v>0</v>
      </c>
      <c r="I494" s="29">
        <f t="shared" si="190"/>
        <v>0</v>
      </c>
      <c r="J494" s="29">
        <f t="shared" si="191"/>
        <v>0</v>
      </c>
      <c r="K494" s="29">
        <f t="shared" si="192"/>
        <v>0</v>
      </c>
      <c r="L494" s="29">
        <f t="shared" si="193"/>
        <v>0</v>
      </c>
      <c r="M494" s="29">
        <f t="shared" si="194"/>
        <v>0</v>
      </c>
      <c r="N494" s="194">
        <f t="shared" si="195"/>
        <v>0</v>
      </c>
      <c r="O494" s="64">
        <f t="shared" si="208"/>
        <v>2104.560104166666</v>
      </c>
      <c r="P494" s="64">
        <f t="shared" si="208"/>
        <v>3708.0885371621607</v>
      </c>
      <c r="Q494" s="64">
        <f t="shared" si="208"/>
        <v>1539.8400000000001</v>
      </c>
      <c r="R494" s="64">
        <f t="shared" si="208"/>
        <v>1150.4513632463784</v>
      </c>
      <c r="S494" s="64">
        <f t="shared" si="208"/>
        <v>466.57184737989496</v>
      </c>
      <c r="T494" s="206" t="str">
        <f t="shared" si="196"/>
        <v>-</v>
      </c>
      <c r="U494" s="29">
        <f t="shared" si="197"/>
        <v>0</v>
      </c>
      <c r="V494" s="29">
        <f t="shared" si="198"/>
        <v>0</v>
      </c>
      <c r="W494" s="29">
        <f t="shared" si="199"/>
        <v>0</v>
      </c>
      <c r="X494" s="29">
        <f t="shared" si="200"/>
        <v>0</v>
      </c>
      <c r="Y494" s="29">
        <f t="shared" si="201"/>
        <v>0</v>
      </c>
      <c r="Z494" s="194">
        <f t="shared" si="202"/>
        <v>0</v>
      </c>
    </row>
    <row r="495" spans="1:26" s="80" customFormat="1" x14ac:dyDescent="0.2">
      <c r="A495" s="82">
        <v>478</v>
      </c>
      <c r="B495" s="168" t="str">
        <f>'Revenue Data'!B486</f>
        <v>MOL</v>
      </c>
      <c r="C495" s="71">
        <f t="shared" si="207"/>
        <v>0</v>
      </c>
      <c r="D495" s="71">
        <f t="shared" si="207"/>
        <v>0</v>
      </c>
      <c r="E495" s="71">
        <f t="shared" si="207"/>
        <v>0</v>
      </c>
      <c r="F495" s="71">
        <f t="shared" si="207"/>
        <v>0</v>
      </c>
      <c r="G495" s="71">
        <f t="shared" si="207"/>
        <v>1</v>
      </c>
      <c r="H495" s="205">
        <f>IFERROR(VLOOKUP(B495,'Forecast Cnx @ Dest. Airport'!$B$5:$R$175,17,FALSE),0)</f>
        <v>0</v>
      </c>
      <c r="I495" s="29">
        <f t="shared" si="190"/>
        <v>0</v>
      </c>
      <c r="J495" s="29">
        <f t="shared" si="191"/>
        <v>0</v>
      </c>
      <c r="K495" s="29">
        <f t="shared" si="192"/>
        <v>0</v>
      </c>
      <c r="L495" s="29">
        <f t="shared" si="193"/>
        <v>0</v>
      </c>
      <c r="M495" s="29">
        <f t="shared" si="194"/>
        <v>0</v>
      </c>
      <c r="N495" s="194">
        <f t="shared" si="195"/>
        <v>0</v>
      </c>
      <c r="O495" s="64">
        <f t="shared" si="208"/>
        <v>108.97866666666664</v>
      </c>
      <c r="P495" s="64">
        <f t="shared" si="208"/>
        <v>2643.3275833333332</v>
      </c>
      <c r="Q495" s="64">
        <f t="shared" si="208"/>
        <v>2359.0699999999997</v>
      </c>
      <c r="R495" s="64">
        <f t="shared" si="208"/>
        <v>1356.1383014755197</v>
      </c>
      <c r="S495" s="64">
        <f t="shared" si="208"/>
        <v>313.07539840338211</v>
      </c>
      <c r="T495" s="206" t="str">
        <f t="shared" si="196"/>
        <v>-</v>
      </c>
      <c r="U495" s="29">
        <f t="shared" si="197"/>
        <v>0</v>
      </c>
      <c r="V495" s="29">
        <f t="shared" si="198"/>
        <v>0</v>
      </c>
      <c r="W495" s="29">
        <f t="shared" si="199"/>
        <v>0</v>
      </c>
      <c r="X495" s="29">
        <f t="shared" si="200"/>
        <v>0</v>
      </c>
      <c r="Y495" s="29">
        <f t="shared" si="201"/>
        <v>0</v>
      </c>
      <c r="Z495" s="194">
        <f t="shared" si="202"/>
        <v>0</v>
      </c>
    </row>
    <row r="496" spans="1:26" s="80" customFormat="1" x14ac:dyDescent="0.2">
      <c r="A496" s="82">
        <v>479</v>
      </c>
      <c r="B496" s="168" t="str">
        <f>'Revenue Data'!B487</f>
        <v>MOW</v>
      </c>
      <c r="C496" s="71">
        <f t="shared" si="207"/>
        <v>2.914238134887593E-2</v>
      </c>
      <c r="D496" s="71">
        <f t="shared" si="207"/>
        <v>0.12323064113238962</v>
      </c>
      <c r="E496" s="71">
        <f t="shared" si="207"/>
        <v>2.497918401332222E-2</v>
      </c>
      <c r="F496" s="71">
        <f t="shared" si="207"/>
        <v>0.12073272273105741</v>
      </c>
      <c r="G496" s="71">
        <f t="shared" si="207"/>
        <v>0.70191507077435489</v>
      </c>
      <c r="H496" s="205">
        <f>IFERROR(VLOOKUP(B496,'Forecast Cnx @ Dest. Airport'!$B$5:$R$175,17,FALSE),0)</f>
        <v>0</v>
      </c>
      <c r="I496" s="29">
        <f t="shared" si="190"/>
        <v>0</v>
      </c>
      <c r="J496" s="29">
        <f t="shared" si="191"/>
        <v>0</v>
      </c>
      <c r="K496" s="29">
        <f t="shared" si="192"/>
        <v>0</v>
      </c>
      <c r="L496" s="29">
        <f t="shared" si="193"/>
        <v>0</v>
      </c>
      <c r="M496" s="29">
        <f t="shared" si="194"/>
        <v>0</v>
      </c>
      <c r="N496" s="194">
        <f t="shared" si="195"/>
        <v>0</v>
      </c>
      <c r="O496" s="64">
        <f t="shared" si="208"/>
        <v>456.93394117647057</v>
      </c>
      <c r="P496" s="64">
        <f t="shared" si="208"/>
        <v>3460.4616312692656</v>
      </c>
      <c r="Q496" s="64">
        <f t="shared" si="208"/>
        <v>754.47337500000003</v>
      </c>
      <c r="R496" s="64">
        <f t="shared" si="208"/>
        <v>1468.6100862522885</v>
      </c>
      <c r="S496" s="64">
        <f t="shared" si="208"/>
        <v>374.93938136953426</v>
      </c>
      <c r="T496" s="206" t="str">
        <f t="shared" si="196"/>
        <v>-</v>
      </c>
      <c r="U496" s="29">
        <f t="shared" si="197"/>
        <v>0</v>
      </c>
      <c r="V496" s="29">
        <f t="shared" si="198"/>
        <v>0</v>
      </c>
      <c r="W496" s="29">
        <f t="shared" si="199"/>
        <v>0</v>
      </c>
      <c r="X496" s="29">
        <f t="shared" si="200"/>
        <v>0</v>
      </c>
      <c r="Y496" s="29">
        <f t="shared" si="201"/>
        <v>0</v>
      </c>
      <c r="Z496" s="194">
        <f t="shared" si="202"/>
        <v>0</v>
      </c>
    </row>
    <row r="497" spans="1:26" s="80" customFormat="1" x14ac:dyDescent="0.2">
      <c r="A497" s="82">
        <v>480</v>
      </c>
      <c r="B497" s="168" t="str">
        <f>'Revenue Data'!B488</f>
        <v>MPL</v>
      </c>
      <c r="C497" s="71">
        <f t="shared" si="207"/>
        <v>0.28985507246376807</v>
      </c>
      <c r="D497" s="71">
        <f t="shared" si="207"/>
        <v>7.2463768115942018E-2</v>
      </c>
      <c r="E497" s="71">
        <f t="shared" si="207"/>
        <v>0</v>
      </c>
      <c r="F497" s="71">
        <f t="shared" si="207"/>
        <v>1.4492753623188404E-2</v>
      </c>
      <c r="G497" s="71">
        <f t="shared" si="207"/>
        <v>0.62318840579710144</v>
      </c>
      <c r="H497" s="205">
        <f>IFERROR(VLOOKUP(B497,'Forecast Cnx @ Dest. Airport'!$B$5:$R$175,17,FALSE),0)</f>
        <v>0</v>
      </c>
      <c r="I497" s="29">
        <f t="shared" si="190"/>
        <v>0</v>
      </c>
      <c r="J497" s="29">
        <f t="shared" si="191"/>
        <v>0</v>
      </c>
      <c r="K497" s="29">
        <f t="shared" si="192"/>
        <v>0</v>
      </c>
      <c r="L497" s="29">
        <f t="shared" si="193"/>
        <v>0</v>
      </c>
      <c r="M497" s="29">
        <f t="shared" si="194"/>
        <v>0</v>
      </c>
      <c r="N497" s="194">
        <f t="shared" si="195"/>
        <v>0</v>
      </c>
      <c r="O497" s="64">
        <f t="shared" si="208"/>
        <v>148.72</v>
      </c>
      <c r="P497" s="64">
        <f t="shared" si="208"/>
        <v>3320.3264997584574</v>
      </c>
      <c r="Q497" s="64">
        <f t="shared" si="208"/>
        <v>1241.3366394081002</v>
      </c>
      <c r="R497" s="64">
        <f t="shared" si="208"/>
        <v>989.02764726564396</v>
      </c>
      <c r="S497" s="64">
        <f t="shared" si="208"/>
        <v>249.14125000000001</v>
      </c>
      <c r="T497" s="206" t="str">
        <f t="shared" si="196"/>
        <v>-</v>
      </c>
      <c r="U497" s="29">
        <f t="shared" si="197"/>
        <v>0</v>
      </c>
      <c r="V497" s="29">
        <f t="shared" si="198"/>
        <v>0</v>
      </c>
      <c r="W497" s="29">
        <f t="shared" si="199"/>
        <v>0</v>
      </c>
      <c r="X497" s="29">
        <f t="shared" si="200"/>
        <v>0</v>
      </c>
      <c r="Y497" s="29">
        <f t="shared" si="201"/>
        <v>0</v>
      </c>
      <c r="Z497" s="194">
        <f t="shared" si="202"/>
        <v>0</v>
      </c>
    </row>
    <row r="498" spans="1:26" s="80" customFormat="1" x14ac:dyDescent="0.2">
      <c r="A498" s="168">
        <v>481</v>
      </c>
      <c r="B498" s="168" t="str">
        <f>'Revenue Data'!B489</f>
        <v>MPM</v>
      </c>
      <c r="C498" s="71">
        <f t="shared" ref="C498:G507" si="209">IFERROR(VLOOKUP($B498,FromChicagoFareList,C$8,FALSE),"-")</f>
        <v>0</v>
      </c>
      <c r="D498" s="71">
        <f t="shared" si="209"/>
        <v>0</v>
      </c>
      <c r="E498" s="71">
        <f t="shared" si="209"/>
        <v>0</v>
      </c>
      <c r="F498" s="71">
        <f t="shared" si="209"/>
        <v>6.6666666666666666E-2</v>
      </c>
      <c r="G498" s="71">
        <f t="shared" si="209"/>
        <v>0.93333333333333335</v>
      </c>
      <c r="H498" s="205">
        <f>IFERROR(VLOOKUP(B498,'Forecast Cnx @ Dest. Airport'!$B$5:$R$175,17,FALSE),0)</f>
        <v>0</v>
      </c>
      <c r="I498" s="29">
        <f t="shared" si="190"/>
        <v>0</v>
      </c>
      <c r="J498" s="29">
        <f t="shared" si="191"/>
        <v>0</v>
      </c>
      <c r="K498" s="29">
        <f t="shared" si="192"/>
        <v>0</v>
      </c>
      <c r="L498" s="29">
        <f t="shared" si="193"/>
        <v>0</v>
      </c>
      <c r="M498" s="29">
        <f t="shared" si="194"/>
        <v>0</v>
      </c>
      <c r="N498" s="194">
        <f t="shared" si="195"/>
        <v>0</v>
      </c>
      <c r="O498" s="64">
        <f t="shared" ref="O498:S507" si="210">IFERROR(VLOOKUP($B498,FromChicagoFareList,O$8,FALSE),"-")</f>
        <v>0</v>
      </c>
      <c r="P498" s="64">
        <f t="shared" si="210"/>
        <v>0</v>
      </c>
      <c r="Q498" s="64">
        <f t="shared" si="210"/>
        <v>0</v>
      </c>
      <c r="R498" s="64">
        <f t="shared" si="210"/>
        <v>0</v>
      </c>
      <c r="S498" s="64">
        <f t="shared" si="210"/>
        <v>0</v>
      </c>
      <c r="T498" s="206" t="str">
        <f t="shared" si="196"/>
        <v>-</v>
      </c>
      <c r="U498" s="29">
        <f t="shared" si="197"/>
        <v>0</v>
      </c>
      <c r="V498" s="29">
        <f t="shared" si="198"/>
        <v>0</v>
      </c>
      <c r="W498" s="29">
        <f t="shared" si="199"/>
        <v>0</v>
      </c>
      <c r="X498" s="29">
        <f t="shared" si="200"/>
        <v>0</v>
      </c>
      <c r="Y498" s="29">
        <f t="shared" si="201"/>
        <v>0</v>
      </c>
      <c r="Z498" s="194">
        <f t="shared" si="202"/>
        <v>0</v>
      </c>
    </row>
    <row r="499" spans="1:26" s="80" customFormat="1" x14ac:dyDescent="0.2">
      <c r="A499" s="82">
        <v>482</v>
      </c>
      <c r="B499" s="168" t="str">
        <f>'Revenue Data'!B490</f>
        <v>MQP</v>
      </c>
      <c r="C499" s="71">
        <f t="shared" si="209"/>
        <v>0</v>
      </c>
      <c r="D499" s="71">
        <f t="shared" si="209"/>
        <v>0</v>
      </c>
      <c r="E499" s="71">
        <f t="shared" si="209"/>
        <v>0</v>
      </c>
      <c r="F499" s="71">
        <f t="shared" si="209"/>
        <v>0.375</v>
      </c>
      <c r="G499" s="71">
        <f t="shared" si="209"/>
        <v>0.625</v>
      </c>
      <c r="H499" s="205">
        <f>IFERROR(VLOOKUP(B499,'Forecast Cnx @ Dest. Airport'!$B$5:$R$175,17,FALSE),0)</f>
        <v>0</v>
      </c>
      <c r="I499" s="29">
        <f t="shared" si="190"/>
        <v>0</v>
      </c>
      <c r="J499" s="29">
        <f t="shared" si="191"/>
        <v>0</v>
      </c>
      <c r="K499" s="29">
        <f t="shared" si="192"/>
        <v>0</v>
      </c>
      <c r="L499" s="29">
        <f t="shared" si="193"/>
        <v>0</v>
      </c>
      <c r="M499" s="29">
        <f t="shared" si="194"/>
        <v>0</v>
      </c>
      <c r="N499" s="194">
        <f t="shared" si="195"/>
        <v>0</v>
      </c>
      <c r="O499" s="64">
        <f t="shared" si="210"/>
        <v>473.9592415117383</v>
      </c>
      <c r="P499" s="64">
        <f t="shared" si="210"/>
        <v>4626.9801238496639</v>
      </c>
      <c r="Q499" s="64">
        <f t="shared" si="210"/>
        <v>2439.5246527777772</v>
      </c>
      <c r="R499" s="64">
        <f t="shared" si="210"/>
        <v>1580.6958328755286</v>
      </c>
      <c r="S499" s="64">
        <f t="shared" si="210"/>
        <v>593.36055408845834</v>
      </c>
      <c r="T499" s="206" t="str">
        <f t="shared" si="196"/>
        <v>-</v>
      </c>
      <c r="U499" s="29">
        <f t="shared" si="197"/>
        <v>0</v>
      </c>
      <c r="V499" s="29">
        <f t="shared" si="198"/>
        <v>0</v>
      </c>
      <c r="W499" s="29">
        <f t="shared" si="199"/>
        <v>0</v>
      </c>
      <c r="X499" s="29">
        <f t="shared" si="200"/>
        <v>0</v>
      </c>
      <c r="Y499" s="29">
        <f t="shared" si="201"/>
        <v>0</v>
      </c>
      <c r="Z499" s="194">
        <f t="shared" si="202"/>
        <v>0</v>
      </c>
    </row>
    <row r="500" spans="1:26" s="80" customFormat="1" x14ac:dyDescent="0.2">
      <c r="A500" s="82">
        <v>483</v>
      </c>
      <c r="B500" s="168" t="str">
        <f>'Revenue Data'!B491</f>
        <v>MRS</v>
      </c>
      <c r="C500" s="71">
        <f t="shared" si="209"/>
        <v>0.2109704641350211</v>
      </c>
      <c r="D500" s="71">
        <f t="shared" si="209"/>
        <v>5.4852320675105488E-2</v>
      </c>
      <c r="E500" s="71">
        <f t="shared" si="209"/>
        <v>0</v>
      </c>
      <c r="F500" s="71">
        <f t="shared" si="209"/>
        <v>7.1729957805907171E-2</v>
      </c>
      <c r="G500" s="71">
        <f t="shared" si="209"/>
        <v>0.66244725738396626</v>
      </c>
      <c r="H500" s="205">
        <f>IFERROR(VLOOKUP(B500,'Forecast Cnx @ Dest. Airport'!$B$5:$R$175,17,FALSE),0)</f>
        <v>0</v>
      </c>
      <c r="I500" s="29">
        <f t="shared" si="190"/>
        <v>0</v>
      </c>
      <c r="J500" s="29">
        <f t="shared" si="191"/>
        <v>0</v>
      </c>
      <c r="K500" s="29">
        <f t="shared" si="192"/>
        <v>0</v>
      </c>
      <c r="L500" s="29">
        <f t="shared" si="193"/>
        <v>0</v>
      </c>
      <c r="M500" s="29">
        <f t="shared" si="194"/>
        <v>0</v>
      </c>
      <c r="N500" s="194">
        <f t="shared" si="195"/>
        <v>0</v>
      </c>
      <c r="O500" s="64">
        <f t="shared" si="210"/>
        <v>163.82298701298703</v>
      </c>
      <c r="P500" s="64">
        <f t="shared" si="210"/>
        <v>2488</v>
      </c>
      <c r="Q500" s="64">
        <f t="shared" si="210"/>
        <v>1241.3366394081002</v>
      </c>
      <c r="R500" s="64">
        <f t="shared" si="210"/>
        <v>2936.1256944444449</v>
      </c>
      <c r="S500" s="64">
        <f t="shared" si="210"/>
        <v>314.44631374900104</v>
      </c>
      <c r="T500" s="206" t="str">
        <f t="shared" si="196"/>
        <v>-</v>
      </c>
      <c r="U500" s="29">
        <f t="shared" si="197"/>
        <v>0</v>
      </c>
      <c r="V500" s="29">
        <f t="shared" si="198"/>
        <v>0</v>
      </c>
      <c r="W500" s="29">
        <f t="shared" si="199"/>
        <v>0</v>
      </c>
      <c r="X500" s="29">
        <f t="shared" si="200"/>
        <v>0</v>
      </c>
      <c r="Y500" s="29">
        <f t="shared" si="201"/>
        <v>0</v>
      </c>
      <c r="Z500" s="194">
        <f t="shared" si="202"/>
        <v>0</v>
      </c>
    </row>
    <row r="501" spans="1:26" s="80" customFormat="1" x14ac:dyDescent="0.2">
      <c r="A501" s="82">
        <v>484</v>
      </c>
      <c r="B501" s="168" t="str">
        <f>'Revenue Data'!B492</f>
        <v>MRU</v>
      </c>
      <c r="C501" s="71">
        <f t="shared" si="209"/>
        <v>7.1428571428571425E-2</v>
      </c>
      <c r="D501" s="71">
        <f t="shared" si="209"/>
        <v>0.2857142857142857</v>
      </c>
      <c r="E501" s="71">
        <f t="shared" si="209"/>
        <v>0</v>
      </c>
      <c r="F501" s="71">
        <f t="shared" si="209"/>
        <v>0.2857142857142857</v>
      </c>
      <c r="G501" s="71">
        <f t="shared" si="209"/>
        <v>0.35714285714285715</v>
      </c>
      <c r="H501" s="205">
        <f>IFERROR(VLOOKUP(B501,'Forecast Cnx @ Dest. Airport'!$B$5:$R$175,17,FALSE),0)</f>
        <v>0</v>
      </c>
      <c r="I501" s="29">
        <f t="shared" si="190"/>
        <v>0</v>
      </c>
      <c r="J501" s="29">
        <f t="shared" si="191"/>
        <v>0</v>
      </c>
      <c r="K501" s="29">
        <f t="shared" si="192"/>
        <v>0</v>
      </c>
      <c r="L501" s="29">
        <f t="shared" si="193"/>
        <v>0</v>
      </c>
      <c r="M501" s="29">
        <f t="shared" si="194"/>
        <v>0</v>
      </c>
      <c r="N501" s="194">
        <f t="shared" si="195"/>
        <v>0</v>
      </c>
      <c r="O501" s="64">
        <f t="shared" si="210"/>
        <v>0</v>
      </c>
      <c r="P501" s="64">
        <f t="shared" si="210"/>
        <v>4810.9399999999996</v>
      </c>
      <c r="Q501" s="64">
        <f t="shared" si="210"/>
        <v>0</v>
      </c>
      <c r="R501" s="64">
        <f t="shared" si="210"/>
        <v>4805.0600000000004</v>
      </c>
      <c r="S501" s="64">
        <f t="shared" si="210"/>
        <v>0</v>
      </c>
      <c r="T501" s="206" t="str">
        <f t="shared" si="196"/>
        <v>-</v>
      </c>
      <c r="U501" s="29">
        <f t="shared" si="197"/>
        <v>0</v>
      </c>
      <c r="V501" s="29">
        <f t="shared" si="198"/>
        <v>0</v>
      </c>
      <c r="W501" s="29">
        <f t="shared" si="199"/>
        <v>0</v>
      </c>
      <c r="X501" s="29">
        <f t="shared" si="200"/>
        <v>0</v>
      </c>
      <c r="Y501" s="29">
        <f t="shared" si="201"/>
        <v>0</v>
      </c>
      <c r="Z501" s="194">
        <f t="shared" si="202"/>
        <v>0</v>
      </c>
    </row>
    <row r="502" spans="1:26" s="80" customFormat="1" x14ac:dyDescent="0.2">
      <c r="A502" s="168">
        <v>485</v>
      </c>
      <c r="B502" s="168" t="str">
        <f>'Revenue Data'!B493</f>
        <v>MRV</v>
      </c>
      <c r="C502" s="71">
        <f t="shared" si="209"/>
        <v>0</v>
      </c>
      <c r="D502" s="71">
        <f t="shared" si="209"/>
        <v>0</v>
      </c>
      <c r="E502" s="71">
        <f t="shared" si="209"/>
        <v>0</v>
      </c>
      <c r="F502" s="71">
        <f t="shared" si="209"/>
        <v>0</v>
      </c>
      <c r="G502" s="71">
        <f t="shared" si="209"/>
        <v>1</v>
      </c>
      <c r="H502" s="205">
        <f>IFERROR(VLOOKUP(B502,'Forecast Cnx @ Dest. Airport'!$B$5:$R$175,17,FALSE),0)</f>
        <v>0</v>
      </c>
      <c r="I502" s="29">
        <f t="shared" si="190"/>
        <v>0</v>
      </c>
      <c r="J502" s="29">
        <f t="shared" si="191"/>
        <v>0</v>
      </c>
      <c r="K502" s="29">
        <f t="shared" si="192"/>
        <v>0</v>
      </c>
      <c r="L502" s="29">
        <f t="shared" si="193"/>
        <v>0</v>
      </c>
      <c r="M502" s="29">
        <f t="shared" si="194"/>
        <v>0</v>
      </c>
      <c r="N502" s="194">
        <f t="shared" si="195"/>
        <v>0</v>
      </c>
      <c r="O502" s="64">
        <f t="shared" si="210"/>
        <v>346.03653675213673</v>
      </c>
      <c r="P502" s="64">
        <f t="shared" si="210"/>
        <v>3438.0991671672305</v>
      </c>
      <c r="Q502" s="64">
        <f t="shared" si="210"/>
        <v>754.47337500000003</v>
      </c>
      <c r="R502" s="64">
        <f t="shared" si="210"/>
        <v>1146.4805676108369</v>
      </c>
      <c r="S502" s="64">
        <f t="shared" si="210"/>
        <v>369.44526804165429</v>
      </c>
      <c r="T502" s="206" t="str">
        <f t="shared" si="196"/>
        <v>-</v>
      </c>
      <c r="U502" s="29">
        <f t="shared" si="197"/>
        <v>0</v>
      </c>
      <c r="V502" s="29">
        <f t="shared" si="198"/>
        <v>0</v>
      </c>
      <c r="W502" s="29">
        <f t="shared" si="199"/>
        <v>0</v>
      </c>
      <c r="X502" s="29">
        <f t="shared" si="200"/>
        <v>0</v>
      </c>
      <c r="Y502" s="29">
        <f t="shared" si="201"/>
        <v>0</v>
      </c>
      <c r="Z502" s="194">
        <f t="shared" si="202"/>
        <v>0</v>
      </c>
    </row>
    <row r="503" spans="1:26" s="80" customFormat="1" x14ac:dyDescent="0.2">
      <c r="A503" s="82">
        <v>486</v>
      </c>
      <c r="B503" s="168" t="str">
        <f>'Revenue Data'!B494</f>
        <v>MSJ</v>
      </c>
      <c r="C503" s="71">
        <f t="shared" si="209"/>
        <v>0</v>
      </c>
      <c r="D503" s="71">
        <f t="shared" si="209"/>
        <v>0</v>
      </c>
      <c r="E503" s="71">
        <f t="shared" si="209"/>
        <v>0.33333333333333331</v>
      </c>
      <c r="F503" s="71">
        <f t="shared" si="209"/>
        <v>0.16666666666666666</v>
      </c>
      <c r="G503" s="71">
        <f t="shared" si="209"/>
        <v>0.5</v>
      </c>
      <c r="H503" s="205">
        <f>IFERROR(VLOOKUP(B503,'Forecast Cnx @ Dest. Airport'!$B$5:$R$175,17,FALSE),0)</f>
        <v>0</v>
      </c>
      <c r="I503" s="29">
        <f t="shared" si="190"/>
        <v>0</v>
      </c>
      <c r="J503" s="29">
        <f t="shared" si="191"/>
        <v>0</v>
      </c>
      <c r="K503" s="29">
        <f t="shared" si="192"/>
        <v>0</v>
      </c>
      <c r="L503" s="29">
        <f t="shared" si="193"/>
        <v>0</v>
      </c>
      <c r="M503" s="29">
        <f t="shared" si="194"/>
        <v>0</v>
      </c>
      <c r="N503" s="194">
        <f t="shared" si="195"/>
        <v>0</v>
      </c>
      <c r="O503" s="64">
        <f t="shared" si="210"/>
        <v>3560.4312660888791</v>
      </c>
      <c r="P503" s="64">
        <f t="shared" si="210"/>
        <v>3852.7209841222088</v>
      </c>
      <c r="Q503" s="64">
        <f t="shared" si="210"/>
        <v>1909.3942506887054</v>
      </c>
      <c r="R503" s="64">
        <f t="shared" si="210"/>
        <v>1062.5755352528843</v>
      </c>
      <c r="S503" s="64">
        <f t="shared" si="210"/>
        <v>814.97193872947037</v>
      </c>
      <c r="T503" s="206" t="str">
        <f t="shared" si="196"/>
        <v>-</v>
      </c>
      <c r="U503" s="29">
        <f t="shared" si="197"/>
        <v>0</v>
      </c>
      <c r="V503" s="29">
        <f t="shared" si="198"/>
        <v>0</v>
      </c>
      <c r="W503" s="29">
        <f t="shared" si="199"/>
        <v>0</v>
      </c>
      <c r="X503" s="29">
        <f t="shared" si="200"/>
        <v>0</v>
      </c>
      <c r="Y503" s="29">
        <f t="shared" si="201"/>
        <v>0</v>
      </c>
      <c r="Z503" s="194">
        <f t="shared" si="202"/>
        <v>0</v>
      </c>
    </row>
    <row r="504" spans="1:26" s="80" customFormat="1" x14ac:dyDescent="0.2">
      <c r="A504" s="82">
        <v>487</v>
      </c>
      <c r="B504" s="168" t="str">
        <f>'Revenue Data'!B495</f>
        <v>MSQ</v>
      </c>
      <c r="C504" s="71">
        <f t="shared" si="209"/>
        <v>7.7669902912621366E-2</v>
      </c>
      <c r="D504" s="71">
        <f t="shared" si="209"/>
        <v>3.8834951456310683E-2</v>
      </c>
      <c r="E504" s="71">
        <f t="shared" si="209"/>
        <v>0</v>
      </c>
      <c r="F504" s="71">
        <f t="shared" si="209"/>
        <v>0.22330097087378648</v>
      </c>
      <c r="G504" s="71">
        <f t="shared" si="209"/>
        <v>0.66019417475728148</v>
      </c>
      <c r="H504" s="205">
        <f>IFERROR(VLOOKUP(B504,'Forecast Cnx @ Dest. Airport'!$B$5:$R$175,17,FALSE),0)</f>
        <v>0</v>
      </c>
      <c r="I504" s="29">
        <f t="shared" si="190"/>
        <v>0</v>
      </c>
      <c r="J504" s="29">
        <f t="shared" si="191"/>
        <v>0</v>
      </c>
      <c r="K504" s="29">
        <f t="shared" si="192"/>
        <v>0</v>
      </c>
      <c r="L504" s="29">
        <f t="shared" si="193"/>
        <v>0</v>
      </c>
      <c r="M504" s="29">
        <f t="shared" si="194"/>
        <v>0</v>
      </c>
      <c r="N504" s="194">
        <f t="shared" si="195"/>
        <v>0</v>
      </c>
      <c r="O504" s="64">
        <f t="shared" si="210"/>
        <v>0</v>
      </c>
      <c r="P504" s="64">
        <f t="shared" si="210"/>
        <v>0</v>
      </c>
      <c r="Q504" s="64">
        <f t="shared" si="210"/>
        <v>0</v>
      </c>
      <c r="R504" s="64">
        <f t="shared" si="210"/>
        <v>323.23937142857147</v>
      </c>
      <c r="S504" s="64">
        <f t="shared" si="210"/>
        <v>369.60817951318467</v>
      </c>
      <c r="T504" s="206" t="str">
        <f t="shared" si="196"/>
        <v>-</v>
      </c>
      <c r="U504" s="29">
        <f t="shared" si="197"/>
        <v>0</v>
      </c>
      <c r="V504" s="29">
        <f t="shared" si="198"/>
        <v>0</v>
      </c>
      <c r="W504" s="29">
        <f t="shared" si="199"/>
        <v>0</v>
      </c>
      <c r="X504" s="29">
        <f t="shared" si="200"/>
        <v>0</v>
      </c>
      <c r="Y504" s="29">
        <f t="shared" si="201"/>
        <v>0</v>
      </c>
      <c r="Z504" s="194">
        <f t="shared" si="202"/>
        <v>0</v>
      </c>
    </row>
    <row r="505" spans="1:26" s="80" customFormat="1" x14ac:dyDescent="0.2">
      <c r="A505" s="82">
        <v>488</v>
      </c>
      <c r="B505" s="168" t="str">
        <f>'Revenue Data'!B496</f>
        <v>MTR</v>
      </c>
      <c r="C505" s="71">
        <f t="shared" si="209"/>
        <v>0</v>
      </c>
      <c r="D505" s="71">
        <f t="shared" si="209"/>
        <v>0</v>
      </c>
      <c r="E505" s="71">
        <f t="shared" si="209"/>
        <v>0</v>
      </c>
      <c r="F505" s="71">
        <f t="shared" si="209"/>
        <v>0</v>
      </c>
      <c r="G505" s="71">
        <f t="shared" si="209"/>
        <v>1</v>
      </c>
      <c r="H505" s="205">
        <f>IFERROR(VLOOKUP(B505,'Forecast Cnx @ Dest. Airport'!$B$5:$R$175,17,FALSE),0)</f>
        <v>0</v>
      </c>
      <c r="I505" s="29">
        <f t="shared" si="190"/>
        <v>0</v>
      </c>
      <c r="J505" s="29">
        <f t="shared" si="191"/>
        <v>0</v>
      </c>
      <c r="K505" s="29">
        <f t="shared" si="192"/>
        <v>0</v>
      </c>
      <c r="L505" s="29">
        <f t="shared" si="193"/>
        <v>0</v>
      </c>
      <c r="M505" s="29">
        <f t="shared" si="194"/>
        <v>0</v>
      </c>
      <c r="N505" s="194">
        <f t="shared" si="195"/>
        <v>0</v>
      </c>
      <c r="O505" s="64">
        <f t="shared" si="210"/>
        <v>905.35812499999997</v>
      </c>
      <c r="P505" s="64">
        <f t="shared" si="210"/>
        <v>1016.4784968982912</v>
      </c>
      <c r="Q505" s="64">
        <f t="shared" si="210"/>
        <v>686.95857499999977</v>
      </c>
      <c r="R505" s="64">
        <f t="shared" si="210"/>
        <v>404.05284652219734</v>
      </c>
      <c r="S505" s="64">
        <f t="shared" si="210"/>
        <v>371.73880374708915</v>
      </c>
      <c r="T505" s="206" t="str">
        <f t="shared" si="196"/>
        <v>-</v>
      </c>
      <c r="U505" s="29">
        <f t="shared" si="197"/>
        <v>0</v>
      </c>
      <c r="V505" s="29">
        <f t="shared" si="198"/>
        <v>0</v>
      </c>
      <c r="W505" s="29">
        <f t="shared" si="199"/>
        <v>0</v>
      </c>
      <c r="X505" s="29">
        <f t="shared" si="200"/>
        <v>0</v>
      </c>
      <c r="Y505" s="29">
        <f t="shared" si="201"/>
        <v>0</v>
      </c>
      <c r="Z505" s="194">
        <f t="shared" si="202"/>
        <v>0</v>
      </c>
    </row>
    <row r="506" spans="1:26" s="80" customFormat="1" x14ac:dyDescent="0.2">
      <c r="A506" s="168">
        <v>489</v>
      </c>
      <c r="B506" s="168" t="str">
        <f>'Revenue Data'!B497</f>
        <v>MTT</v>
      </c>
      <c r="C506" s="71">
        <f t="shared" si="209"/>
        <v>3.3333333333333333E-2</v>
      </c>
      <c r="D506" s="71">
        <f t="shared" si="209"/>
        <v>3.3333333333333333E-2</v>
      </c>
      <c r="E506" s="71">
        <f t="shared" si="209"/>
        <v>9.9999999999999992E-2</v>
      </c>
      <c r="F506" s="71">
        <f t="shared" si="209"/>
        <v>6.6666666666666666E-2</v>
      </c>
      <c r="G506" s="71">
        <f t="shared" si="209"/>
        <v>0.76666666666666672</v>
      </c>
      <c r="H506" s="205">
        <f>IFERROR(VLOOKUP(B506,'Forecast Cnx @ Dest. Airport'!$B$5:$R$175,17,FALSE),0)</f>
        <v>0</v>
      </c>
      <c r="I506" s="29">
        <f t="shared" si="190"/>
        <v>0</v>
      </c>
      <c r="J506" s="29">
        <f t="shared" si="191"/>
        <v>0</v>
      </c>
      <c r="K506" s="29">
        <f t="shared" si="192"/>
        <v>0</v>
      </c>
      <c r="L506" s="29">
        <f t="shared" si="193"/>
        <v>0</v>
      </c>
      <c r="M506" s="29">
        <f t="shared" si="194"/>
        <v>0</v>
      </c>
      <c r="N506" s="194">
        <f t="shared" si="195"/>
        <v>0</v>
      </c>
      <c r="O506" s="64">
        <f t="shared" si="210"/>
        <v>242.84265512637438</v>
      </c>
      <c r="P506" s="64">
        <f t="shared" si="210"/>
        <v>667.64896209140613</v>
      </c>
      <c r="Q506" s="64">
        <f t="shared" si="210"/>
        <v>526.36640083298744</v>
      </c>
      <c r="R506" s="64">
        <f t="shared" si="210"/>
        <v>288.5</v>
      </c>
      <c r="S506" s="64">
        <f t="shared" si="210"/>
        <v>315.09161490683215</v>
      </c>
      <c r="T506" s="206" t="str">
        <f t="shared" si="196"/>
        <v>-</v>
      </c>
      <c r="U506" s="29">
        <f t="shared" si="197"/>
        <v>0</v>
      </c>
      <c r="V506" s="29">
        <f t="shared" si="198"/>
        <v>0</v>
      </c>
      <c r="W506" s="29">
        <f t="shared" si="199"/>
        <v>0</v>
      </c>
      <c r="X506" s="29">
        <f t="shared" si="200"/>
        <v>0</v>
      </c>
      <c r="Y506" s="29">
        <f t="shared" si="201"/>
        <v>0</v>
      </c>
      <c r="Z506" s="194">
        <f t="shared" si="202"/>
        <v>0</v>
      </c>
    </row>
    <row r="507" spans="1:26" s="80" customFormat="1" x14ac:dyDescent="0.2">
      <c r="A507" s="82">
        <v>490</v>
      </c>
      <c r="B507" s="168" t="str">
        <f>'Revenue Data'!B498</f>
        <v>MTY</v>
      </c>
      <c r="C507" s="71">
        <f t="shared" si="209"/>
        <v>0.16262135922330093</v>
      </c>
      <c r="D507" s="71">
        <f t="shared" si="209"/>
        <v>1.3869625520110954E-2</v>
      </c>
      <c r="E507" s="71">
        <f t="shared" si="209"/>
        <v>6.5880721220527034E-3</v>
      </c>
      <c r="F507" s="71">
        <f t="shared" si="209"/>
        <v>6.9694868238557542E-2</v>
      </c>
      <c r="G507" s="71">
        <f t="shared" si="209"/>
        <v>0.74722607489597781</v>
      </c>
      <c r="H507" s="205">
        <f>IFERROR(VLOOKUP(B507,'Forecast Cnx @ Dest. Airport'!$B$5:$R$175,17,FALSE),0)</f>
        <v>0</v>
      </c>
      <c r="I507" s="29">
        <f t="shared" si="190"/>
        <v>0</v>
      </c>
      <c r="J507" s="29">
        <f t="shared" si="191"/>
        <v>0</v>
      </c>
      <c r="K507" s="29">
        <f t="shared" si="192"/>
        <v>0</v>
      </c>
      <c r="L507" s="29">
        <f t="shared" si="193"/>
        <v>0</v>
      </c>
      <c r="M507" s="29">
        <f t="shared" si="194"/>
        <v>0</v>
      </c>
      <c r="N507" s="194">
        <f t="shared" si="195"/>
        <v>0</v>
      </c>
      <c r="O507" s="64">
        <f t="shared" si="210"/>
        <v>223.10068026083098</v>
      </c>
      <c r="P507" s="64">
        <f t="shared" si="210"/>
        <v>508.38692481202997</v>
      </c>
      <c r="Q507" s="64">
        <f t="shared" si="210"/>
        <v>630.10199134199127</v>
      </c>
      <c r="R507" s="64">
        <f t="shared" si="210"/>
        <v>190.32298565289912</v>
      </c>
      <c r="S507" s="64">
        <f t="shared" si="210"/>
        <v>216.98939076716243</v>
      </c>
      <c r="T507" s="206" t="str">
        <f t="shared" si="196"/>
        <v>-</v>
      </c>
      <c r="U507" s="29">
        <f t="shared" si="197"/>
        <v>0</v>
      </c>
      <c r="V507" s="29">
        <f t="shared" si="198"/>
        <v>0</v>
      </c>
      <c r="W507" s="29">
        <f t="shared" si="199"/>
        <v>0</v>
      </c>
      <c r="X507" s="29">
        <f t="shared" si="200"/>
        <v>0</v>
      </c>
      <c r="Y507" s="29">
        <f t="shared" si="201"/>
        <v>0</v>
      </c>
      <c r="Z507" s="194">
        <f t="shared" si="202"/>
        <v>0</v>
      </c>
    </row>
    <row r="508" spans="1:26" s="80" customFormat="1" x14ac:dyDescent="0.2">
      <c r="A508" s="82">
        <v>491</v>
      </c>
      <c r="B508" s="168" t="str">
        <f>'Revenue Data'!B499</f>
        <v>MUC</v>
      </c>
      <c r="C508" s="71">
        <f t="shared" ref="C508:G517" si="211">IFERROR(VLOOKUP($B508,FromChicagoFareList,C$8,FALSE),"-")</f>
        <v>2.3580205911657277E-2</v>
      </c>
      <c r="D508" s="71">
        <f t="shared" si="211"/>
        <v>0.16306874792427781</v>
      </c>
      <c r="E508" s="71">
        <f t="shared" si="211"/>
        <v>2.8894055131185682E-2</v>
      </c>
      <c r="F508" s="71">
        <f t="shared" si="211"/>
        <v>0.26336765194287631</v>
      </c>
      <c r="G508" s="71">
        <f t="shared" si="211"/>
        <v>0.52108933909000299</v>
      </c>
      <c r="H508" s="205">
        <f>IFERROR(VLOOKUP(B508,'Forecast Cnx @ Dest. Airport'!$B$5:$R$175,17,FALSE),0)</f>
        <v>0</v>
      </c>
      <c r="I508" s="29">
        <f t="shared" si="190"/>
        <v>0</v>
      </c>
      <c r="J508" s="29">
        <f t="shared" si="191"/>
        <v>0</v>
      </c>
      <c r="K508" s="29">
        <f t="shared" si="192"/>
        <v>0</v>
      </c>
      <c r="L508" s="29">
        <f t="shared" si="193"/>
        <v>0</v>
      </c>
      <c r="M508" s="29">
        <f t="shared" si="194"/>
        <v>0</v>
      </c>
      <c r="N508" s="194">
        <f t="shared" si="195"/>
        <v>0</v>
      </c>
      <c r="O508" s="64">
        <f t="shared" ref="O508:S517" si="212">IFERROR(VLOOKUP($B508,FromChicagoFareList,O$8,FALSE),"-")</f>
        <v>3479.0962250512143</v>
      </c>
      <c r="P508" s="64">
        <f t="shared" si="212"/>
        <v>2928.2715722851308</v>
      </c>
      <c r="Q508" s="64">
        <f t="shared" si="212"/>
        <v>1980.3652032520313</v>
      </c>
      <c r="R508" s="64">
        <f t="shared" si="212"/>
        <v>688.76905419126319</v>
      </c>
      <c r="S508" s="64">
        <f t="shared" si="212"/>
        <v>453.17660628740538</v>
      </c>
      <c r="T508" s="206" t="str">
        <f t="shared" si="196"/>
        <v>-</v>
      </c>
      <c r="U508" s="29">
        <f t="shared" si="197"/>
        <v>0</v>
      </c>
      <c r="V508" s="29">
        <f t="shared" si="198"/>
        <v>0</v>
      </c>
      <c r="W508" s="29">
        <f t="shared" si="199"/>
        <v>0</v>
      </c>
      <c r="X508" s="29">
        <f t="shared" si="200"/>
        <v>0</v>
      </c>
      <c r="Y508" s="29">
        <f t="shared" si="201"/>
        <v>0</v>
      </c>
      <c r="Z508" s="194">
        <f t="shared" si="202"/>
        <v>0</v>
      </c>
    </row>
    <row r="509" spans="1:26" s="80" customFormat="1" x14ac:dyDescent="0.2">
      <c r="A509" s="82">
        <v>492</v>
      </c>
      <c r="B509" s="168" t="str">
        <f>'Revenue Data'!B500</f>
        <v>MUN</v>
      </c>
      <c r="C509" s="71">
        <f t="shared" si="211"/>
        <v>0</v>
      </c>
      <c r="D509" s="71">
        <f t="shared" si="211"/>
        <v>0</v>
      </c>
      <c r="E509" s="71">
        <f t="shared" si="211"/>
        <v>0</v>
      </c>
      <c r="F509" s="71">
        <f t="shared" si="211"/>
        <v>0</v>
      </c>
      <c r="G509" s="71">
        <f t="shared" si="211"/>
        <v>1</v>
      </c>
      <c r="H509" s="205">
        <f>IFERROR(VLOOKUP(B509,'Forecast Cnx @ Dest. Airport'!$B$5:$R$175,17,FALSE),0)</f>
        <v>0</v>
      </c>
      <c r="I509" s="29">
        <f t="shared" si="190"/>
        <v>0</v>
      </c>
      <c r="J509" s="29">
        <f t="shared" si="191"/>
        <v>0</v>
      </c>
      <c r="K509" s="29">
        <f t="shared" si="192"/>
        <v>0</v>
      </c>
      <c r="L509" s="29">
        <f t="shared" si="193"/>
        <v>0</v>
      </c>
      <c r="M509" s="29">
        <f t="shared" si="194"/>
        <v>0</v>
      </c>
      <c r="N509" s="194">
        <f t="shared" si="195"/>
        <v>0</v>
      </c>
      <c r="O509" s="64">
        <f t="shared" si="212"/>
        <v>0</v>
      </c>
      <c r="P509" s="64">
        <f t="shared" si="212"/>
        <v>1859.9050799999989</v>
      </c>
      <c r="Q509" s="64">
        <f t="shared" si="212"/>
        <v>1220.0762395833319</v>
      </c>
      <c r="R509" s="64">
        <f t="shared" si="212"/>
        <v>478.43183333333326</v>
      </c>
      <c r="S509" s="64">
        <f t="shared" si="212"/>
        <v>788.70883186350079</v>
      </c>
      <c r="T509" s="206" t="str">
        <f t="shared" si="196"/>
        <v>-</v>
      </c>
      <c r="U509" s="29">
        <f t="shared" si="197"/>
        <v>0</v>
      </c>
      <c r="V509" s="29">
        <f t="shared" si="198"/>
        <v>0</v>
      </c>
      <c r="W509" s="29">
        <f t="shared" si="199"/>
        <v>0</v>
      </c>
      <c r="X509" s="29">
        <f t="shared" si="200"/>
        <v>0</v>
      </c>
      <c r="Y509" s="29">
        <f t="shared" si="201"/>
        <v>0</v>
      </c>
      <c r="Z509" s="194">
        <f t="shared" si="202"/>
        <v>0</v>
      </c>
    </row>
    <row r="510" spans="1:26" s="80" customFormat="1" x14ac:dyDescent="0.2">
      <c r="A510" s="168">
        <v>493</v>
      </c>
      <c r="B510" s="168" t="str">
        <f>'Revenue Data'!B501</f>
        <v>MVD</v>
      </c>
      <c r="C510" s="71">
        <f t="shared" si="211"/>
        <v>0</v>
      </c>
      <c r="D510" s="71">
        <f t="shared" si="211"/>
        <v>7.8947368421052627E-2</v>
      </c>
      <c r="E510" s="71">
        <f t="shared" si="211"/>
        <v>1.3157894736842105E-2</v>
      </c>
      <c r="F510" s="71">
        <f t="shared" si="211"/>
        <v>0.24561403508771928</v>
      </c>
      <c r="G510" s="71">
        <f t="shared" si="211"/>
        <v>0.66228070175438591</v>
      </c>
      <c r="H510" s="205">
        <f>IFERROR(VLOOKUP(B510,'Forecast Cnx @ Dest. Airport'!$B$5:$R$175,17,FALSE),0)</f>
        <v>0</v>
      </c>
      <c r="I510" s="29">
        <f t="shared" si="190"/>
        <v>0</v>
      </c>
      <c r="J510" s="29">
        <f t="shared" si="191"/>
        <v>0</v>
      </c>
      <c r="K510" s="29">
        <f t="shared" si="192"/>
        <v>0</v>
      </c>
      <c r="L510" s="29">
        <f t="shared" si="193"/>
        <v>0</v>
      </c>
      <c r="M510" s="29">
        <f t="shared" si="194"/>
        <v>0</v>
      </c>
      <c r="N510" s="194">
        <f t="shared" si="195"/>
        <v>0</v>
      </c>
      <c r="O510" s="64">
        <f t="shared" si="212"/>
        <v>0</v>
      </c>
      <c r="P510" s="64">
        <f t="shared" si="212"/>
        <v>2803.0723437500001</v>
      </c>
      <c r="Q510" s="64">
        <f t="shared" si="212"/>
        <v>1412.8655555555567</v>
      </c>
      <c r="R510" s="64">
        <f t="shared" si="212"/>
        <v>1148.8651388888886</v>
      </c>
      <c r="S510" s="64">
        <f t="shared" si="212"/>
        <v>816.10543795620458</v>
      </c>
      <c r="T510" s="206" t="str">
        <f t="shared" si="196"/>
        <v>-</v>
      </c>
      <c r="U510" s="29">
        <f t="shared" si="197"/>
        <v>0</v>
      </c>
      <c r="V510" s="29">
        <f t="shared" si="198"/>
        <v>0</v>
      </c>
      <c r="W510" s="29">
        <f t="shared" si="199"/>
        <v>0</v>
      </c>
      <c r="X510" s="29">
        <f t="shared" si="200"/>
        <v>0</v>
      </c>
      <c r="Y510" s="29">
        <f t="shared" si="201"/>
        <v>0</v>
      </c>
      <c r="Z510" s="194">
        <f t="shared" si="202"/>
        <v>0</v>
      </c>
    </row>
    <row r="511" spans="1:26" s="80" customFormat="1" x14ac:dyDescent="0.2">
      <c r="A511" s="82">
        <v>494</v>
      </c>
      <c r="B511" s="168" t="str">
        <f>'Revenue Data'!B502</f>
        <v>MXL</v>
      </c>
      <c r="C511" s="71">
        <f t="shared" si="211"/>
        <v>0</v>
      </c>
      <c r="D511" s="71">
        <f t="shared" si="211"/>
        <v>0</v>
      </c>
      <c r="E511" s="71">
        <f t="shared" si="211"/>
        <v>0</v>
      </c>
      <c r="F511" s="71">
        <f t="shared" si="211"/>
        <v>0</v>
      </c>
      <c r="G511" s="71">
        <f t="shared" si="211"/>
        <v>1</v>
      </c>
      <c r="H511" s="205">
        <f>IFERROR(VLOOKUP(B511,'Forecast Cnx @ Dest. Airport'!$B$5:$R$175,17,FALSE),0)</f>
        <v>0</v>
      </c>
      <c r="I511" s="29">
        <f t="shared" si="190"/>
        <v>0</v>
      </c>
      <c r="J511" s="29">
        <f t="shared" si="191"/>
        <v>0</v>
      </c>
      <c r="K511" s="29">
        <f t="shared" si="192"/>
        <v>0</v>
      </c>
      <c r="L511" s="29">
        <f t="shared" si="193"/>
        <v>0</v>
      </c>
      <c r="M511" s="29">
        <f t="shared" si="194"/>
        <v>0</v>
      </c>
      <c r="N511" s="194">
        <f t="shared" si="195"/>
        <v>0</v>
      </c>
      <c r="O511" s="64">
        <f t="shared" si="212"/>
        <v>242.84265512637438</v>
      </c>
      <c r="P511" s="64">
        <f t="shared" si="212"/>
        <v>667.64896209140613</v>
      </c>
      <c r="Q511" s="64">
        <f t="shared" si="212"/>
        <v>526.36640083298744</v>
      </c>
      <c r="R511" s="64">
        <f t="shared" si="212"/>
        <v>233.866145950933</v>
      </c>
      <c r="S511" s="64">
        <f t="shared" si="212"/>
        <v>235.61705803977196</v>
      </c>
      <c r="T511" s="206" t="str">
        <f t="shared" si="196"/>
        <v>-</v>
      </c>
      <c r="U511" s="29">
        <f t="shared" si="197"/>
        <v>0</v>
      </c>
      <c r="V511" s="29">
        <f t="shared" si="198"/>
        <v>0</v>
      </c>
      <c r="W511" s="29">
        <f t="shared" si="199"/>
        <v>0</v>
      </c>
      <c r="X511" s="29">
        <f t="shared" si="200"/>
        <v>0</v>
      </c>
      <c r="Y511" s="29">
        <f t="shared" si="201"/>
        <v>0</v>
      </c>
      <c r="Z511" s="194">
        <f t="shared" si="202"/>
        <v>0</v>
      </c>
    </row>
    <row r="512" spans="1:26" s="80" customFormat="1" x14ac:dyDescent="0.2">
      <c r="A512" s="82">
        <v>495</v>
      </c>
      <c r="B512" s="168" t="str">
        <f>'Revenue Data'!B503</f>
        <v>MXZ</v>
      </c>
      <c r="C512" s="71">
        <f t="shared" si="211"/>
        <v>0</v>
      </c>
      <c r="D512" s="71">
        <f t="shared" si="211"/>
        <v>1</v>
      </c>
      <c r="E512" s="71">
        <f t="shared" si="211"/>
        <v>0</v>
      </c>
      <c r="F512" s="71">
        <f t="shared" si="211"/>
        <v>0</v>
      </c>
      <c r="G512" s="71">
        <f t="shared" si="211"/>
        <v>0</v>
      </c>
      <c r="H512" s="205">
        <f>IFERROR(VLOOKUP(B512,'Forecast Cnx @ Dest. Airport'!$B$5:$R$175,17,FALSE),0)</f>
        <v>0</v>
      </c>
      <c r="I512" s="29">
        <f t="shared" si="190"/>
        <v>0</v>
      </c>
      <c r="J512" s="29">
        <f t="shared" si="191"/>
        <v>0</v>
      </c>
      <c r="K512" s="29">
        <f t="shared" si="192"/>
        <v>0</v>
      </c>
      <c r="L512" s="29">
        <f t="shared" si="193"/>
        <v>0</v>
      </c>
      <c r="M512" s="29">
        <f t="shared" si="194"/>
        <v>0</v>
      </c>
      <c r="N512" s="194">
        <f t="shared" si="195"/>
        <v>0</v>
      </c>
      <c r="O512" s="64">
        <f t="shared" si="212"/>
        <v>4537.2526894742623</v>
      </c>
      <c r="P512" s="64">
        <f t="shared" si="212"/>
        <v>4749.2735304038351</v>
      </c>
      <c r="Q512" s="64">
        <f t="shared" si="212"/>
        <v>1810.9906091954022</v>
      </c>
      <c r="R512" s="64">
        <f t="shared" si="212"/>
        <v>1238.2726398519835</v>
      </c>
      <c r="S512" s="64">
        <f t="shared" si="212"/>
        <v>570.87178194523528</v>
      </c>
      <c r="T512" s="206" t="str">
        <f t="shared" si="196"/>
        <v>-</v>
      </c>
      <c r="U512" s="29">
        <f t="shared" si="197"/>
        <v>0</v>
      </c>
      <c r="V512" s="29">
        <f t="shared" si="198"/>
        <v>0</v>
      </c>
      <c r="W512" s="29">
        <f t="shared" si="199"/>
        <v>0</v>
      </c>
      <c r="X512" s="29">
        <f t="shared" si="200"/>
        <v>0</v>
      </c>
      <c r="Y512" s="29">
        <f t="shared" si="201"/>
        <v>0</v>
      </c>
      <c r="Z512" s="194">
        <f t="shared" si="202"/>
        <v>0</v>
      </c>
    </row>
    <row r="513" spans="1:26" s="80" customFormat="1" x14ac:dyDescent="0.2">
      <c r="A513" s="82">
        <v>496</v>
      </c>
      <c r="B513" s="168" t="str">
        <f>'Revenue Data'!B504</f>
        <v>MYJ</v>
      </c>
      <c r="C513" s="71">
        <f t="shared" si="211"/>
        <v>0</v>
      </c>
      <c r="D513" s="71">
        <f t="shared" si="211"/>
        <v>1.6129032258064516E-2</v>
      </c>
      <c r="E513" s="71">
        <f t="shared" si="211"/>
        <v>0</v>
      </c>
      <c r="F513" s="71">
        <f t="shared" si="211"/>
        <v>0.79032258064516125</v>
      </c>
      <c r="G513" s="71">
        <f t="shared" si="211"/>
        <v>0.19354838709677419</v>
      </c>
      <c r="H513" s="205">
        <f>IFERROR(VLOOKUP(B513,'Forecast Cnx @ Dest. Airport'!$B$5:$R$175,17,FALSE),0)</f>
        <v>0</v>
      </c>
      <c r="I513" s="29">
        <f t="shared" si="190"/>
        <v>0</v>
      </c>
      <c r="J513" s="29">
        <f t="shared" si="191"/>
        <v>0</v>
      </c>
      <c r="K513" s="29">
        <f t="shared" si="192"/>
        <v>0</v>
      </c>
      <c r="L513" s="29">
        <f t="shared" si="193"/>
        <v>0</v>
      </c>
      <c r="M513" s="29">
        <f t="shared" si="194"/>
        <v>0</v>
      </c>
      <c r="N513" s="194">
        <f t="shared" si="195"/>
        <v>0</v>
      </c>
      <c r="O513" s="64">
        <f t="shared" si="212"/>
        <v>3560.4312660888791</v>
      </c>
      <c r="P513" s="64">
        <f t="shared" si="212"/>
        <v>3852.7209841222088</v>
      </c>
      <c r="Q513" s="64">
        <f t="shared" si="212"/>
        <v>1909.3942506887054</v>
      </c>
      <c r="R513" s="64">
        <f t="shared" si="212"/>
        <v>1062.5755352528843</v>
      </c>
      <c r="S513" s="64">
        <f t="shared" si="212"/>
        <v>814.97193872947037</v>
      </c>
      <c r="T513" s="206" t="str">
        <f t="shared" si="196"/>
        <v>-</v>
      </c>
      <c r="U513" s="29">
        <f t="shared" si="197"/>
        <v>0</v>
      </c>
      <c r="V513" s="29">
        <f t="shared" si="198"/>
        <v>0</v>
      </c>
      <c r="W513" s="29">
        <f t="shared" si="199"/>
        <v>0</v>
      </c>
      <c r="X513" s="29">
        <f t="shared" si="200"/>
        <v>0</v>
      </c>
      <c r="Y513" s="29">
        <f t="shared" si="201"/>
        <v>0</v>
      </c>
      <c r="Z513" s="194">
        <f t="shared" si="202"/>
        <v>0</v>
      </c>
    </row>
    <row r="514" spans="1:26" s="80" customFormat="1" x14ac:dyDescent="0.2">
      <c r="A514" s="168">
        <v>497</v>
      </c>
      <c r="B514" s="168" t="str">
        <f>'Revenue Data'!B505</f>
        <v>MZL</v>
      </c>
      <c r="C514" s="71">
        <f t="shared" si="211"/>
        <v>0</v>
      </c>
      <c r="D514" s="71">
        <f t="shared" si="211"/>
        <v>0</v>
      </c>
      <c r="E514" s="71">
        <f t="shared" si="211"/>
        <v>0.11111111111111112</v>
      </c>
      <c r="F514" s="71">
        <f t="shared" si="211"/>
        <v>0.11111111111111112</v>
      </c>
      <c r="G514" s="71">
        <f t="shared" si="211"/>
        <v>0.77777777777777779</v>
      </c>
      <c r="H514" s="205">
        <f>IFERROR(VLOOKUP(B514,'Forecast Cnx @ Dest. Airport'!$B$5:$R$175,17,FALSE),0)</f>
        <v>0</v>
      </c>
      <c r="I514" s="29">
        <f t="shared" si="190"/>
        <v>0</v>
      </c>
      <c r="J514" s="29">
        <f t="shared" si="191"/>
        <v>0</v>
      </c>
      <c r="K514" s="29">
        <f t="shared" si="192"/>
        <v>0</v>
      </c>
      <c r="L514" s="29">
        <f t="shared" si="193"/>
        <v>0</v>
      </c>
      <c r="M514" s="29">
        <f t="shared" si="194"/>
        <v>0</v>
      </c>
      <c r="N514" s="194">
        <f t="shared" si="195"/>
        <v>0</v>
      </c>
      <c r="O514" s="64">
        <f t="shared" si="212"/>
        <v>905.35812499999997</v>
      </c>
      <c r="P514" s="64">
        <f t="shared" si="212"/>
        <v>1016.4784968982912</v>
      </c>
      <c r="Q514" s="64">
        <f t="shared" si="212"/>
        <v>686.95857499999977</v>
      </c>
      <c r="R514" s="64">
        <f t="shared" si="212"/>
        <v>404.05284652219734</v>
      </c>
      <c r="S514" s="64">
        <f t="shared" si="212"/>
        <v>371.73880374708915</v>
      </c>
      <c r="T514" s="206" t="str">
        <f t="shared" si="196"/>
        <v>-</v>
      </c>
      <c r="U514" s="29">
        <f t="shared" si="197"/>
        <v>0</v>
      </c>
      <c r="V514" s="29">
        <f t="shared" si="198"/>
        <v>0</v>
      </c>
      <c r="W514" s="29">
        <f t="shared" si="199"/>
        <v>0</v>
      </c>
      <c r="X514" s="29">
        <f t="shared" si="200"/>
        <v>0</v>
      </c>
      <c r="Y514" s="29">
        <f t="shared" si="201"/>
        <v>0</v>
      </c>
      <c r="Z514" s="194">
        <f t="shared" si="202"/>
        <v>0</v>
      </c>
    </row>
    <row r="515" spans="1:26" s="80" customFormat="1" x14ac:dyDescent="0.2">
      <c r="A515" s="82">
        <v>498</v>
      </c>
      <c r="B515" s="168" t="str">
        <f>'Revenue Data'!B506</f>
        <v>MZT</v>
      </c>
      <c r="C515" s="71">
        <f t="shared" si="211"/>
        <v>0</v>
      </c>
      <c r="D515" s="71">
        <f t="shared" si="211"/>
        <v>2.7272727272727268E-2</v>
      </c>
      <c r="E515" s="71">
        <f t="shared" si="211"/>
        <v>2.7272727272727268E-2</v>
      </c>
      <c r="F515" s="71">
        <f t="shared" si="211"/>
        <v>0.22727272727272727</v>
      </c>
      <c r="G515" s="71">
        <f t="shared" si="211"/>
        <v>0.71818181818181825</v>
      </c>
      <c r="H515" s="205">
        <f>IFERROR(VLOOKUP(B515,'Forecast Cnx @ Dest. Airport'!$B$5:$R$175,17,FALSE),0)</f>
        <v>0</v>
      </c>
      <c r="I515" s="29">
        <f t="shared" si="190"/>
        <v>0</v>
      </c>
      <c r="J515" s="29">
        <f t="shared" si="191"/>
        <v>0</v>
      </c>
      <c r="K515" s="29">
        <f t="shared" si="192"/>
        <v>0</v>
      </c>
      <c r="L515" s="29">
        <f t="shared" si="193"/>
        <v>0</v>
      </c>
      <c r="M515" s="29">
        <f t="shared" si="194"/>
        <v>0</v>
      </c>
      <c r="N515" s="194">
        <f t="shared" si="195"/>
        <v>0</v>
      </c>
      <c r="O515" s="64">
        <f t="shared" si="212"/>
        <v>242.84265512637438</v>
      </c>
      <c r="P515" s="64">
        <f t="shared" si="212"/>
        <v>543</v>
      </c>
      <c r="Q515" s="64">
        <f t="shared" si="212"/>
        <v>577.08000000000004</v>
      </c>
      <c r="R515" s="64">
        <f t="shared" si="212"/>
        <v>260.69585737179483</v>
      </c>
      <c r="S515" s="64">
        <f t="shared" si="212"/>
        <v>318.09568741952847</v>
      </c>
      <c r="T515" s="206" t="str">
        <f t="shared" si="196"/>
        <v>-</v>
      </c>
      <c r="U515" s="29">
        <f t="shared" si="197"/>
        <v>0</v>
      </c>
      <c r="V515" s="29">
        <f t="shared" si="198"/>
        <v>0</v>
      </c>
      <c r="W515" s="29">
        <f t="shared" si="199"/>
        <v>0</v>
      </c>
      <c r="X515" s="29">
        <f t="shared" si="200"/>
        <v>0</v>
      </c>
      <c r="Y515" s="29">
        <f t="shared" si="201"/>
        <v>0</v>
      </c>
      <c r="Z515" s="194">
        <f t="shared" si="202"/>
        <v>0</v>
      </c>
    </row>
    <row r="516" spans="1:26" s="80" customFormat="1" x14ac:dyDescent="0.2">
      <c r="A516" s="82">
        <v>499</v>
      </c>
      <c r="B516" s="168" t="str">
        <f>'Revenue Data'!B507</f>
        <v>NAG</v>
      </c>
      <c r="C516" s="71">
        <f t="shared" si="211"/>
        <v>0</v>
      </c>
      <c r="D516" s="71">
        <f t="shared" si="211"/>
        <v>0</v>
      </c>
      <c r="E516" s="71">
        <f t="shared" si="211"/>
        <v>0</v>
      </c>
      <c r="F516" s="71">
        <f t="shared" si="211"/>
        <v>0</v>
      </c>
      <c r="G516" s="71">
        <f t="shared" si="211"/>
        <v>1</v>
      </c>
      <c r="H516" s="205">
        <f>IFERROR(VLOOKUP(B516,'Forecast Cnx @ Dest. Airport'!$B$5:$R$175,17,FALSE),0)</f>
        <v>0</v>
      </c>
      <c r="I516" s="29">
        <f t="shared" si="190"/>
        <v>0</v>
      </c>
      <c r="J516" s="29">
        <f t="shared" si="191"/>
        <v>0</v>
      </c>
      <c r="K516" s="29">
        <f t="shared" si="192"/>
        <v>0</v>
      </c>
      <c r="L516" s="29">
        <f t="shared" si="193"/>
        <v>0</v>
      </c>
      <c r="M516" s="29">
        <f t="shared" si="194"/>
        <v>0</v>
      </c>
      <c r="N516" s="194">
        <f t="shared" si="195"/>
        <v>0</v>
      </c>
      <c r="O516" s="64">
        <f t="shared" si="212"/>
        <v>2082.882470147712</v>
      </c>
      <c r="P516" s="64">
        <f t="shared" si="212"/>
        <v>3016.4927961739277</v>
      </c>
      <c r="Q516" s="64">
        <f t="shared" si="212"/>
        <v>1196.2058666666669</v>
      </c>
      <c r="R516" s="64">
        <f t="shared" si="212"/>
        <v>876.53451082184461</v>
      </c>
      <c r="S516" s="64">
        <f t="shared" si="212"/>
        <v>614.11049720659923</v>
      </c>
      <c r="T516" s="206" t="str">
        <f t="shared" si="196"/>
        <v>-</v>
      </c>
      <c r="U516" s="29">
        <f t="shared" si="197"/>
        <v>0</v>
      </c>
      <c r="V516" s="29">
        <f t="shared" si="198"/>
        <v>0</v>
      </c>
      <c r="W516" s="29">
        <f t="shared" si="199"/>
        <v>0</v>
      </c>
      <c r="X516" s="29">
        <f t="shared" si="200"/>
        <v>0</v>
      </c>
      <c r="Y516" s="29">
        <f t="shared" si="201"/>
        <v>0</v>
      </c>
      <c r="Z516" s="194">
        <f t="shared" si="202"/>
        <v>0</v>
      </c>
    </row>
    <row r="517" spans="1:26" s="80" customFormat="1" x14ac:dyDescent="0.2">
      <c r="A517" s="82">
        <v>500</v>
      </c>
      <c r="B517" s="168" t="str">
        <f>'Revenue Data'!B508</f>
        <v>NAN</v>
      </c>
      <c r="C517" s="71">
        <f t="shared" si="211"/>
        <v>0</v>
      </c>
      <c r="D517" s="71">
        <f t="shared" si="211"/>
        <v>8.1081081081081086E-2</v>
      </c>
      <c r="E517" s="71">
        <f t="shared" si="211"/>
        <v>2.7027027027027029E-2</v>
      </c>
      <c r="F517" s="71">
        <f t="shared" si="211"/>
        <v>6.7567567567567571E-2</v>
      </c>
      <c r="G517" s="71">
        <f t="shared" si="211"/>
        <v>0.82432432432432434</v>
      </c>
      <c r="H517" s="205">
        <f>IFERROR(VLOOKUP(B517,'Forecast Cnx @ Dest. Airport'!$B$5:$R$175,17,FALSE),0)</f>
        <v>0</v>
      </c>
      <c r="I517" s="29">
        <f t="shared" si="190"/>
        <v>0</v>
      </c>
      <c r="J517" s="29">
        <f t="shared" si="191"/>
        <v>0</v>
      </c>
      <c r="K517" s="29">
        <f t="shared" si="192"/>
        <v>0</v>
      </c>
      <c r="L517" s="29">
        <f t="shared" si="193"/>
        <v>0</v>
      </c>
      <c r="M517" s="29">
        <f t="shared" si="194"/>
        <v>0</v>
      </c>
      <c r="N517" s="194">
        <f t="shared" si="195"/>
        <v>0</v>
      </c>
      <c r="O517" s="64">
        <f t="shared" si="212"/>
        <v>0</v>
      </c>
      <c r="P517" s="64">
        <f t="shared" si="212"/>
        <v>0</v>
      </c>
      <c r="Q517" s="64">
        <f t="shared" si="212"/>
        <v>0</v>
      </c>
      <c r="R517" s="64">
        <f t="shared" si="212"/>
        <v>795.68</v>
      </c>
      <c r="S517" s="64">
        <f t="shared" si="212"/>
        <v>806.19511904761907</v>
      </c>
      <c r="T517" s="206" t="str">
        <f t="shared" si="196"/>
        <v>-</v>
      </c>
      <c r="U517" s="29">
        <f t="shared" si="197"/>
        <v>0</v>
      </c>
      <c r="V517" s="29">
        <f t="shared" si="198"/>
        <v>0</v>
      </c>
      <c r="W517" s="29">
        <f t="shared" si="199"/>
        <v>0</v>
      </c>
      <c r="X517" s="29">
        <f t="shared" si="200"/>
        <v>0</v>
      </c>
      <c r="Y517" s="29">
        <f t="shared" si="201"/>
        <v>0</v>
      </c>
      <c r="Z517" s="194">
        <f t="shared" si="202"/>
        <v>0</v>
      </c>
    </row>
    <row r="518" spans="1:26" s="80" customFormat="1" x14ac:dyDescent="0.2">
      <c r="A518" s="168">
        <v>501</v>
      </c>
      <c r="B518" s="168" t="str">
        <f>'Revenue Data'!B509</f>
        <v>NAP</v>
      </c>
      <c r="C518" s="71">
        <f t="shared" ref="C518:G527" si="213">IFERROR(VLOOKUP($B518,FromChicagoFareList,C$8,FALSE),"-")</f>
        <v>6.4356435643564344E-2</v>
      </c>
      <c r="D518" s="71">
        <f t="shared" si="213"/>
        <v>0.10396039603960396</v>
      </c>
      <c r="E518" s="71">
        <f t="shared" si="213"/>
        <v>4.9504950495049493E-2</v>
      </c>
      <c r="F518" s="71">
        <f t="shared" si="213"/>
        <v>0.13861386138613857</v>
      </c>
      <c r="G518" s="71">
        <f t="shared" si="213"/>
        <v>0.64356435643564369</v>
      </c>
      <c r="H518" s="205">
        <f>IFERROR(VLOOKUP(B518,'Forecast Cnx @ Dest. Airport'!$B$5:$R$175,17,FALSE),0)</f>
        <v>0</v>
      </c>
      <c r="I518" s="29">
        <f t="shared" si="190"/>
        <v>0</v>
      </c>
      <c r="J518" s="29">
        <f t="shared" si="191"/>
        <v>0</v>
      </c>
      <c r="K518" s="29">
        <f t="shared" si="192"/>
        <v>0</v>
      </c>
      <c r="L518" s="29">
        <f t="shared" si="193"/>
        <v>0</v>
      </c>
      <c r="M518" s="29">
        <f t="shared" si="194"/>
        <v>0</v>
      </c>
      <c r="N518" s="194">
        <f t="shared" si="195"/>
        <v>0</v>
      </c>
      <c r="O518" s="64">
        <f t="shared" ref="O518:S527" si="214">IFERROR(VLOOKUP($B518,FromChicagoFareList,O$8,FALSE),"-")</f>
        <v>1979.8009090909086</v>
      </c>
      <c r="P518" s="64">
        <f t="shared" si="214"/>
        <v>2002.2706052631572</v>
      </c>
      <c r="Q518" s="64">
        <f t="shared" si="214"/>
        <v>661.06200000000001</v>
      </c>
      <c r="R518" s="64">
        <f t="shared" si="214"/>
        <v>613.43315038901608</v>
      </c>
      <c r="S518" s="64">
        <f t="shared" si="214"/>
        <v>359.83790174604036</v>
      </c>
      <c r="T518" s="206" t="str">
        <f t="shared" si="196"/>
        <v>-</v>
      </c>
      <c r="U518" s="29">
        <f t="shared" si="197"/>
        <v>0</v>
      </c>
      <c r="V518" s="29">
        <f t="shared" si="198"/>
        <v>0</v>
      </c>
      <c r="W518" s="29">
        <f t="shared" si="199"/>
        <v>0</v>
      </c>
      <c r="X518" s="29">
        <f t="shared" si="200"/>
        <v>0</v>
      </c>
      <c r="Y518" s="29">
        <f t="shared" si="201"/>
        <v>0</v>
      </c>
      <c r="Z518" s="194">
        <f t="shared" si="202"/>
        <v>0</v>
      </c>
    </row>
    <row r="519" spans="1:26" s="80" customFormat="1" x14ac:dyDescent="0.2">
      <c r="A519" s="82">
        <v>502</v>
      </c>
      <c r="B519" s="168" t="str">
        <f>'Revenue Data'!B510</f>
        <v>NAS</v>
      </c>
      <c r="C519" s="71">
        <f t="shared" si="213"/>
        <v>8.0928481806775393E-2</v>
      </c>
      <c r="D519" s="71">
        <f t="shared" si="213"/>
        <v>0</v>
      </c>
      <c r="E519" s="71">
        <f t="shared" si="213"/>
        <v>7.15181932245922E-2</v>
      </c>
      <c r="F519" s="71">
        <f t="shared" si="213"/>
        <v>8.406524466750312E-2</v>
      </c>
      <c r="G519" s="71">
        <f t="shared" si="213"/>
        <v>0.76348808030112925</v>
      </c>
      <c r="H519" s="205">
        <f>IFERROR(VLOOKUP(B519,'Forecast Cnx @ Dest. Airport'!$B$5:$R$175,17,FALSE),0)</f>
        <v>0</v>
      </c>
      <c r="I519" s="29">
        <f t="shared" si="190"/>
        <v>0</v>
      </c>
      <c r="J519" s="29">
        <f t="shared" si="191"/>
        <v>0</v>
      </c>
      <c r="K519" s="29">
        <f t="shared" si="192"/>
        <v>0</v>
      </c>
      <c r="L519" s="29">
        <f t="shared" si="193"/>
        <v>0</v>
      </c>
      <c r="M519" s="29">
        <f t="shared" si="194"/>
        <v>0</v>
      </c>
      <c r="N519" s="194">
        <f t="shared" si="195"/>
        <v>0</v>
      </c>
      <c r="O519" s="64">
        <f t="shared" si="214"/>
        <v>389.32192307692299</v>
      </c>
      <c r="P519" s="64">
        <f t="shared" si="214"/>
        <v>0</v>
      </c>
      <c r="Q519" s="64">
        <f t="shared" si="214"/>
        <v>377.71134481460547</v>
      </c>
      <c r="R519" s="64">
        <f t="shared" si="214"/>
        <v>238.88241093846634</v>
      </c>
      <c r="S519" s="64">
        <f t="shared" si="214"/>
        <v>197.08428500616333</v>
      </c>
      <c r="T519" s="206" t="str">
        <f t="shared" si="196"/>
        <v>-</v>
      </c>
      <c r="U519" s="29">
        <f t="shared" si="197"/>
        <v>0</v>
      </c>
      <c r="V519" s="29">
        <f t="shared" si="198"/>
        <v>0</v>
      </c>
      <c r="W519" s="29">
        <f t="shared" si="199"/>
        <v>0</v>
      </c>
      <c r="X519" s="29">
        <f t="shared" si="200"/>
        <v>0</v>
      </c>
      <c r="Y519" s="29">
        <f t="shared" si="201"/>
        <v>0</v>
      </c>
      <c r="Z519" s="194">
        <f t="shared" si="202"/>
        <v>0</v>
      </c>
    </row>
    <row r="520" spans="1:26" s="80" customFormat="1" x14ac:dyDescent="0.2">
      <c r="A520" s="82">
        <v>503</v>
      </c>
      <c r="B520" s="168" t="str">
        <f>'Revenue Data'!B511</f>
        <v>NAT</v>
      </c>
      <c r="C520" s="71">
        <f t="shared" si="213"/>
        <v>0</v>
      </c>
      <c r="D520" s="71">
        <f t="shared" si="213"/>
        <v>0</v>
      </c>
      <c r="E520" s="71">
        <f t="shared" si="213"/>
        <v>0</v>
      </c>
      <c r="F520" s="71">
        <f t="shared" si="213"/>
        <v>0.18181818181818182</v>
      </c>
      <c r="G520" s="71">
        <f t="shared" si="213"/>
        <v>0.81818181818181823</v>
      </c>
      <c r="H520" s="205">
        <f>IFERROR(VLOOKUP(B520,'Forecast Cnx @ Dest. Airport'!$B$5:$R$175,17,FALSE),0)</f>
        <v>0</v>
      </c>
      <c r="I520" s="29">
        <f t="shared" si="190"/>
        <v>0</v>
      </c>
      <c r="J520" s="29">
        <f t="shared" si="191"/>
        <v>0</v>
      </c>
      <c r="K520" s="29">
        <f t="shared" si="192"/>
        <v>0</v>
      </c>
      <c r="L520" s="29">
        <f t="shared" si="193"/>
        <v>0</v>
      </c>
      <c r="M520" s="29">
        <f t="shared" si="194"/>
        <v>0</v>
      </c>
      <c r="N520" s="194">
        <f t="shared" si="195"/>
        <v>0</v>
      </c>
      <c r="O520" s="64">
        <f t="shared" si="214"/>
        <v>4877.18300441886</v>
      </c>
      <c r="P520" s="64">
        <f t="shared" si="214"/>
        <v>3913.2942950383235</v>
      </c>
      <c r="Q520" s="64">
        <f t="shared" si="214"/>
        <v>2079.9913113553125</v>
      </c>
      <c r="R520" s="64">
        <f t="shared" si="214"/>
        <v>521.71</v>
      </c>
      <c r="S520" s="64">
        <f t="shared" si="214"/>
        <v>751.5860935926662</v>
      </c>
      <c r="T520" s="206" t="str">
        <f t="shared" si="196"/>
        <v>-</v>
      </c>
      <c r="U520" s="29">
        <f t="shared" si="197"/>
        <v>0</v>
      </c>
      <c r="V520" s="29">
        <f t="shared" si="198"/>
        <v>0</v>
      </c>
      <c r="W520" s="29">
        <f t="shared" si="199"/>
        <v>0</v>
      </c>
      <c r="X520" s="29">
        <f t="shared" si="200"/>
        <v>0</v>
      </c>
      <c r="Y520" s="29">
        <f t="shared" si="201"/>
        <v>0</v>
      </c>
      <c r="Z520" s="194">
        <f t="shared" si="202"/>
        <v>0</v>
      </c>
    </row>
    <row r="521" spans="1:26" s="80" customFormat="1" x14ac:dyDescent="0.2">
      <c r="A521" s="82">
        <v>504</v>
      </c>
      <c r="B521" s="168" t="str">
        <f>'Revenue Data'!B512</f>
        <v>NBO</v>
      </c>
      <c r="C521" s="71">
        <f t="shared" si="213"/>
        <v>2.9239766081871347E-2</v>
      </c>
      <c r="D521" s="71">
        <f t="shared" si="213"/>
        <v>3.5087719298245619E-2</v>
      </c>
      <c r="E521" s="71">
        <f t="shared" si="213"/>
        <v>7.407407407407407E-2</v>
      </c>
      <c r="F521" s="71">
        <f t="shared" si="213"/>
        <v>8.1871345029239748E-2</v>
      </c>
      <c r="G521" s="71">
        <f t="shared" si="213"/>
        <v>0.77972709551656916</v>
      </c>
      <c r="H521" s="205">
        <f>IFERROR(VLOOKUP(B521,'Forecast Cnx @ Dest. Airport'!$B$5:$R$175,17,FALSE),0)</f>
        <v>0</v>
      </c>
      <c r="I521" s="29">
        <f t="shared" si="190"/>
        <v>0</v>
      </c>
      <c r="J521" s="29">
        <f t="shared" si="191"/>
        <v>0</v>
      </c>
      <c r="K521" s="29">
        <f t="shared" si="192"/>
        <v>0</v>
      </c>
      <c r="L521" s="29">
        <f t="shared" si="193"/>
        <v>0</v>
      </c>
      <c r="M521" s="29">
        <f t="shared" si="194"/>
        <v>0</v>
      </c>
      <c r="N521" s="194">
        <f t="shared" si="195"/>
        <v>0</v>
      </c>
      <c r="O521" s="64">
        <f t="shared" si="214"/>
        <v>729.84047619047647</v>
      </c>
      <c r="P521" s="64">
        <f t="shared" si="214"/>
        <v>4392.1766666666645</v>
      </c>
      <c r="Q521" s="64">
        <f t="shared" si="214"/>
        <v>345.28684210526319</v>
      </c>
      <c r="R521" s="64">
        <f t="shared" si="214"/>
        <v>1094.2274017094014</v>
      </c>
      <c r="S521" s="64">
        <f t="shared" si="214"/>
        <v>466.64670438831786</v>
      </c>
      <c r="T521" s="206" t="str">
        <f t="shared" si="196"/>
        <v>-</v>
      </c>
      <c r="U521" s="29">
        <f t="shared" si="197"/>
        <v>0</v>
      </c>
      <c r="V521" s="29">
        <f t="shared" si="198"/>
        <v>0</v>
      </c>
      <c r="W521" s="29">
        <f t="shared" si="199"/>
        <v>0</v>
      </c>
      <c r="X521" s="29">
        <f t="shared" si="200"/>
        <v>0</v>
      </c>
      <c r="Y521" s="29">
        <f t="shared" si="201"/>
        <v>0</v>
      </c>
      <c r="Z521" s="194">
        <f t="shared" si="202"/>
        <v>0</v>
      </c>
    </row>
    <row r="522" spans="1:26" s="80" customFormat="1" x14ac:dyDescent="0.2">
      <c r="A522" s="168">
        <v>505</v>
      </c>
      <c r="B522" s="168" t="str">
        <f>'Revenue Data'!B513</f>
        <v>NCE</v>
      </c>
      <c r="C522" s="71">
        <f t="shared" si="213"/>
        <v>7.164179104477611E-2</v>
      </c>
      <c r="D522" s="71">
        <f t="shared" si="213"/>
        <v>8.0597014925373148E-2</v>
      </c>
      <c r="E522" s="71">
        <f t="shared" si="213"/>
        <v>1.1940298507462685E-2</v>
      </c>
      <c r="F522" s="71">
        <f t="shared" si="213"/>
        <v>0.1492537313432836</v>
      </c>
      <c r="G522" s="71">
        <f t="shared" si="213"/>
        <v>0.68656716417910435</v>
      </c>
      <c r="H522" s="205">
        <f>IFERROR(VLOOKUP(B522,'Forecast Cnx @ Dest. Airport'!$B$5:$R$175,17,FALSE),0)</f>
        <v>0</v>
      </c>
      <c r="I522" s="29">
        <f t="shared" si="190"/>
        <v>0</v>
      </c>
      <c r="J522" s="29">
        <f t="shared" si="191"/>
        <v>0</v>
      </c>
      <c r="K522" s="29">
        <f t="shared" si="192"/>
        <v>0</v>
      </c>
      <c r="L522" s="29">
        <f t="shared" si="193"/>
        <v>0</v>
      </c>
      <c r="M522" s="29">
        <f t="shared" si="194"/>
        <v>0</v>
      </c>
      <c r="N522" s="194">
        <f t="shared" si="195"/>
        <v>0</v>
      </c>
      <c r="O522" s="64">
        <f t="shared" si="214"/>
        <v>4787.7592307692303</v>
      </c>
      <c r="P522" s="64">
        <f t="shared" si="214"/>
        <v>2982.9510694444443</v>
      </c>
      <c r="Q522" s="64">
        <f t="shared" si="214"/>
        <v>1241.3366394081002</v>
      </c>
      <c r="R522" s="64">
        <f t="shared" si="214"/>
        <v>999.86717346938849</v>
      </c>
      <c r="S522" s="64">
        <f t="shared" si="214"/>
        <v>384.07173713991767</v>
      </c>
      <c r="T522" s="206" t="str">
        <f t="shared" si="196"/>
        <v>-</v>
      </c>
      <c r="U522" s="29">
        <f t="shared" si="197"/>
        <v>0</v>
      </c>
      <c r="V522" s="29">
        <f t="shared" si="198"/>
        <v>0</v>
      </c>
      <c r="W522" s="29">
        <f t="shared" si="199"/>
        <v>0</v>
      </c>
      <c r="X522" s="29">
        <f t="shared" si="200"/>
        <v>0</v>
      </c>
      <c r="Y522" s="29">
        <f t="shared" si="201"/>
        <v>0</v>
      </c>
      <c r="Z522" s="194">
        <f t="shared" si="202"/>
        <v>0</v>
      </c>
    </row>
    <row r="523" spans="1:26" s="80" customFormat="1" x14ac:dyDescent="0.2">
      <c r="A523" s="82">
        <v>506</v>
      </c>
      <c r="B523" s="168" t="str">
        <f>'Revenue Data'!B514</f>
        <v>NCL</v>
      </c>
      <c r="C523" s="71">
        <f t="shared" si="213"/>
        <v>0.19512195121951223</v>
      </c>
      <c r="D523" s="71">
        <f t="shared" si="213"/>
        <v>4.8780487804878057E-2</v>
      </c>
      <c r="E523" s="71">
        <f t="shared" si="213"/>
        <v>6.7073170731707321E-2</v>
      </c>
      <c r="F523" s="71">
        <f t="shared" si="213"/>
        <v>6.7073170731707321E-2</v>
      </c>
      <c r="G523" s="71">
        <f t="shared" si="213"/>
        <v>0.62195121951219512</v>
      </c>
      <c r="H523" s="205">
        <f>IFERROR(VLOOKUP(B523,'Forecast Cnx @ Dest. Airport'!$B$5:$R$175,17,FALSE),0)</f>
        <v>0</v>
      </c>
      <c r="I523" s="29">
        <f t="shared" si="190"/>
        <v>0</v>
      </c>
      <c r="J523" s="29">
        <f t="shared" si="191"/>
        <v>0</v>
      </c>
      <c r="K523" s="29">
        <f t="shared" si="192"/>
        <v>0</v>
      </c>
      <c r="L523" s="29">
        <f t="shared" si="193"/>
        <v>0</v>
      </c>
      <c r="M523" s="29">
        <f t="shared" si="194"/>
        <v>0</v>
      </c>
      <c r="N523" s="194">
        <f t="shared" si="195"/>
        <v>0</v>
      </c>
      <c r="O523" s="64">
        <f t="shared" si="214"/>
        <v>866.45857142857108</v>
      </c>
      <c r="P523" s="64">
        <f t="shared" si="214"/>
        <v>3774.5075000000002</v>
      </c>
      <c r="Q523" s="64">
        <f t="shared" si="214"/>
        <v>1128.3150000000001</v>
      </c>
      <c r="R523" s="64">
        <f t="shared" si="214"/>
        <v>1194.864</v>
      </c>
      <c r="S523" s="64">
        <f t="shared" si="214"/>
        <v>237.27978363567661</v>
      </c>
      <c r="T523" s="206" t="str">
        <f t="shared" si="196"/>
        <v>-</v>
      </c>
      <c r="U523" s="29">
        <f t="shared" si="197"/>
        <v>0</v>
      </c>
      <c r="V523" s="29">
        <f t="shared" si="198"/>
        <v>0</v>
      </c>
      <c r="W523" s="29">
        <f t="shared" si="199"/>
        <v>0</v>
      </c>
      <c r="X523" s="29">
        <f t="shared" si="200"/>
        <v>0</v>
      </c>
      <c r="Y523" s="29">
        <f t="shared" si="201"/>
        <v>0</v>
      </c>
      <c r="Z523" s="194">
        <f t="shared" si="202"/>
        <v>0</v>
      </c>
    </row>
    <row r="524" spans="1:26" s="80" customFormat="1" x14ac:dyDescent="0.2">
      <c r="A524" s="82">
        <v>507</v>
      </c>
      <c r="B524" s="168" t="str">
        <f>'Revenue Data'!B515</f>
        <v>NCP</v>
      </c>
      <c r="C524" s="71">
        <f t="shared" si="213"/>
        <v>0</v>
      </c>
      <c r="D524" s="71">
        <f t="shared" si="213"/>
        <v>4.651162790697675E-2</v>
      </c>
      <c r="E524" s="71">
        <f t="shared" si="213"/>
        <v>0</v>
      </c>
      <c r="F524" s="71">
        <f t="shared" si="213"/>
        <v>0.43023255813953493</v>
      </c>
      <c r="G524" s="71">
        <f t="shared" si="213"/>
        <v>0.52325581395348841</v>
      </c>
      <c r="H524" s="205">
        <f>IFERROR(VLOOKUP(B524,'Forecast Cnx @ Dest. Airport'!$B$5:$R$175,17,FALSE),0)</f>
        <v>0</v>
      </c>
      <c r="I524" s="29">
        <f t="shared" si="190"/>
        <v>0</v>
      </c>
      <c r="J524" s="29">
        <f t="shared" si="191"/>
        <v>0</v>
      </c>
      <c r="K524" s="29">
        <f t="shared" si="192"/>
        <v>0</v>
      </c>
      <c r="L524" s="29">
        <f t="shared" si="193"/>
        <v>0</v>
      </c>
      <c r="M524" s="29">
        <f t="shared" si="194"/>
        <v>0</v>
      </c>
      <c r="N524" s="194">
        <f t="shared" si="195"/>
        <v>0</v>
      </c>
      <c r="O524" s="64">
        <f t="shared" si="214"/>
        <v>2104.560104166666</v>
      </c>
      <c r="P524" s="64">
        <f t="shared" si="214"/>
        <v>3680.7637730263141</v>
      </c>
      <c r="Q524" s="64">
        <f t="shared" si="214"/>
        <v>1539.8400000000001</v>
      </c>
      <c r="R524" s="64">
        <f t="shared" si="214"/>
        <v>587.8924814814817</v>
      </c>
      <c r="S524" s="64">
        <f t="shared" si="214"/>
        <v>438.36706177248709</v>
      </c>
      <c r="T524" s="206" t="str">
        <f t="shared" si="196"/>
        <v>-</v>
      </c>
      <c r="U524" s="29">
        <f t="shared" si="197"/>
        <v>0</v>
      </c>
      <c r="V524" s="29">
        <f t="shared" si="198"/>
        <v>0</v>
      </c>
      <c r="W524" s="29">
        <f t="shared" si="199"/>
        <v>0</v>
      </c>
      <c r="X524" s="29">
        <f t="shared" si="200"/>
        <v>0</v>
      </c>
      <c r="Y524" s="29">
        <f t="shared" si="201"/>
        <v>0</v>
      </c>
      <c r="Z524" s="194">
        <f t="shared" si="202"/>
        <v>0</v>
      </c>
    </row>
    <row r="525" spans="1:26" s="80" customFormat="1" x14ac:dyDescent="0.2">
      <c r="A525" s="82">
        <v>508</v>
      </c>
      <c r="B525" s="168" t="str">
        <f>'Revenue Data'!B516</f>
        <v>NDJ</v>
      </c>
      <c r="C525" s="71">
        <f t="shared" si="213"/>
        <v>0</v>
      </c>
      <c r="D525" s="71">
        <f t="shared" si="213"/>
        <v>0</v>
      </c>
      <c r="E525" s="71">
        <f t="shared" si="213"/>
        <v>0</v>
      </c>
      <c r="F525" s="71">
        <f t="shared" si="213"/>
        <v>0.13333333333333333</v>
      </c>
      <c r="G525" s="71">
        <f t="shared" si="213"/>
        <v>0.8666666666666667</v>
      </c>
      <c r="H525" s="205">
        <f>IFERROR(VLOOKUP(B525,'Forecast Cnx @ Dest. Airport'!$B$5:$R$175,17,FALSE),0)</f>
        <v>0</v>
      </c>
      <c r="I525" s="29">
        <f t="shared" si="190"/>
        <v>0</v>
      </c>
      <c r="J525" s="29">
        <f t="shared" si="191"/>
        <v>0</v>
      </c>
      <c r="K525" s="29">
        <f t="shared" si="192"/>
        <v>0</v>
      </c>
      <c r="L525" s="29">
        <f t="shared" si="193"/>
        <v>0</v>
      </c>
      <c r="M525" s="29">
        <f t="shared" si="194"/>
        <v>0</v>
      </c>
      <c r="N525" s="194">
        <f t="shared" si="195"/>
        <v>0</v>
      </c>
      <c r="O525" s="64">
        <f t="shared" si="214"/>
        <v>0</v>
      </c>
      <c r="P525" s="64">
        <f t="shared" si="214"/>
        <v>0</v>
      </c>
      <c r="Q525" s="64">
        <f t="shared" si="214"/>
        <v>0</v>
      </c>
      <c r="R525" s="64">
        <f t="shared" si="214"/>
        <v>0</v>
      </c>
      <c r="S525" s="64">
        <f t="shared" si="214"/>
        <v>0</v>
      </c>
      <c r="T525" s="206" t="str">
        <f t="shared" si="196"/>
        <v>-</v>
      </c>
      <c r="U525" s="29">
        <f t="shared" si="197"/>
        <v>0</v>
      </c>
      <c r="V525" s="29">
        <f t="shared" si="198"/>
        <v>0</v>
      </c>
      <c r="W525" s="29">
        <f t="shared" si="199"/>
        <v>0</v>
      </c>
      <c r="X525" s="29">
        <f t="shared" si="200"/>
        <v>0</v>
      </c>
      <c r="Y525" s="29">
        <f t="shared" si="201"/>
        <v>0</v>
      </c>
      <c r="Z525" s="194">
        <f t="shared" si="202"/>
        <v>0</v>
      </c>
    </row>
    <row r="526" spans="1:26" s="80" customFormat="1" x14ac:dyDescent="0.2">
      <c r="A526" s="168">
        <v>509</v>
      </c>
      <c r="B526" s="168" t="str">
        <f>'Revenue Data'!B517</f>
        <v>NEV</v>
      </c>
      <c r="C526" s="71">
        <f t="shared" si="213"/>
        <v>0</v>
      </c>
      <c r="D526" s="71">
        <f t="shared" si="213"/>
        <v>0</v>
      </c>
      <c r="E526" s="71">
        <f t="shared" si="213"/>
        <v>0</v>
      </c>
      <c r="F526" s="71">
        <f t="shared" si="213"/>
        <v>0.7142857142857143</v>
      </c>
      <c r="G526" s="71">
        <f t="shared" si="213"/>
        <v>0.28571428571428575</v>
      </c>
      <c r="H526" s="205">
        <f>IFERROR(VLOOKUP(B526,'Forecast Cnx @ Dest. Airport'!$B$5:$R$175,17,FALSE),0)</f>
        <v>0</v>
      </c>
      <c r="I526" s="29">
        <f t="shared" si="190"/>
        <v>0</v>
      </c>
      <c r="J526" s="29">
        <f t="shared" si="191"/>
        <v>0</v>
      </c>
      <c r="K526" s="29">
        <f t="shared" si="192"/>
        <v>0</v>
      </c>
      <c r="L526" s="29">
        <f t="shared" si="193"/>
        <v>0</v>
      </c>
      <c r="M526" s="29">
        <f t="shared" si="194"/>
        <v>0</v>
      </c>
      <c r="N526" s="194">
        <f t="shared" si="195"/>
        <v>0</v>
      </c>
      <c r="O526" s="64">
        <f t="shared" si="214"/>
        <v>0</v>
      </c>
      <c r="P526" s="64">
        <f t="shared" si="214"/>
        <v>0</v>
      </c>
      <c r="Q526" s="64">
        <f t="shared" si="214"/>
        <v>0</v>
      </c>
      <c r="R526" s="64">
        <f t="shared" si="214"/>
        <v>313.63636363636346</v>
      </c>
      <c r="S526" s="64">
        <f t="shared" si="214"/>
        <v>736.94</v>
      </c>
      <c r="T526" s="206" t="str">
        <f t="shared" si="196"/>
        <v>-</v>
      </c>
      <c r="U526" s="29">
        <f t="shared" si="197"/>
        <v>0</v>
      </c>
      <c r="V526" s="29">
        <f t="shared" si="198"/>
        <v>0</v>
      </c>
      <c r="W526" s="29">
        <f t="shared" si="199"/>
        <v>0</v>
      </c>
      <c r="X526" s="29">
        <f t="shared" si="200"/>
        <v>0</v>
      </c>
      <c r="Y526" s="29">
        <f t="shared" si="201"/>
        <v>0</v>
      </c>
      <c r="Z526" s="194">
        <f t="shared" si="202"/>
        <v>0</v>
      </c>
    </row>
    <row r="527" spans="1:26" s="80" customFormat="1" x14ac:dyDescent="0.2">
      <c r="A527" s="82">
        <v>510</v>
      </c>
      <c r="B527" s="168" t="str">
        <f>'Revenue Data'!B518</f>
        <v>NGB</v>
      </c>
      <c r="C527" s="71">
        <f t="shared" si="213"/>
        <v>0</v>
      </c>
      <c r="D527" s="71">
        <f t="shared" si="213"/>
        <v>0.25</v>
      </c>
      <c r="E527" s="71">
        <f t="shared" si="213"/>
        <v>0</v>
      </c>
      <c r="F527" s="71">
        <f t="shared" si="213"/>
        <v>0.5</v>
      </c>
      <c r="G527" s="71">
        <f t="shared" si="213"/>
        <v>0.25</v>
      </c>
      <c r="H527" s="205">
        <f>IFERROR(VLOOKUP(B527,'Forecast Cnx @ Dest. Airport'!$B$5:$R$175,17,FALSE),0)</f>
        <v>0</v>
      </c>
      <c r="I527" s="29">
        <f t="shared" si="190"/>
        <v>0</v>
      </c>
      <c r="J527" s="29">
        <f t="shared" si="191"/>
        <v>0</v>
      </c>
      <c r="K527" s="29">
        <f t="shared" si="192"/>
        <v>0</v>
      </c>
      <c r="L527" s="29">
        <f t="shared" si="193"/>
        <v>0</v>
      </c>
      <c r="M527" s="29">
        <f t="shared" si="194"/>
        <v>0</v>
      </c>
      <c r="N527" s="194">
        <f t="shared" si="195"/>
        <v>0</v>
      </c>
      <c r="O527" s="64">
        <f t="shared" si="214"/>
        <v>4537.2526894742623</v>
      </c>
      <c r="P527" s="64">
        <f t="shared" si="214"/>
        <v>4749.2735304038351</v>
      </c>
      <c r="Q527" s="64">
        <f t="shared" si="214"/>
        <v>1810.9906091954022</v>
      </c>
      <c r="R527" s="64">
        <f t="shared" si="214"/>
        <v>1238.2726398519835</v>
      </c>
      <c r="S527" s="64">
        <f t="shared" si="214"/>
        <v>1340.76</v>
      </c>
      <c r="T527" s="206" t="str">
        <f t="shared" si="196"/>
        <v>-</v>
      </c>
      <c r="U527" s="29">
        <f t="shared" si="197"/>
        <v>0</v>
      </c>
      <c r="V527" s="29">
        <f t="shared" si="198"/>
        <v>0</v>
      </c>
      <c r="W527" s="29">
        <f t="shared" si="199"/>
        <v>0</v>
      </c>
      <c r="X527" s="29">
        <f t="shared" si="200"/>
        <v>0</v>
      </c>
      <c r="Y527" s="29">
        <f t="shared" si="201"/>
        <v>0</v>
      </c>
      <c r="Z527" s="194">
        <f t="shared" si="202"/>
        <v>0</v>
      </c>
    </row>
    <row r="528" spans="1:26" s="80" customFormat="1" x14ac:dyDescent="0.2">
      <c r="A528" s="82">
        <v>511</v>
      </c>
      <c r="B528" s="168" t="str">
        <f>'Revenue Data'!B519</f>
        <v>NGO</v>
      </c>
      <c r="C528" s="71">
        <f t="shared" ref="C528:G537" si="215">IFERROR(VLOOKUP($B528,FromChicagoFareList,C$8,FALSE),"-")</f>
        <v>1.215066828675577E-2</v>
      </c>
      <c r="D528" s="71">
        <f t="shared" si="215"/>
        <v>9.720534629404616E-2</v>
      </c>
      <c r="E528" s="71">
        <f t="shared" si="215"/>
        <v>3.0376670716889424E-2</v>
      </c>
      <c r="F528" s="71">
        <f t="shared" si="215"/>
        <v>0.24787363304981769</v>
      </c>
      <c r="G528" s="71">
        <f t="shared" si="215"/>
        <v>0.61239368165249097</v>
      </c>
      <c r="H528" s="205">
        <f>IFERROR(VLOOKUP(B528,'Forecast Cnx @ Dest. Airport'!$B$5:$R$175,17,FALSE),0)</f>
        <v>0</v>
      </c>
      <c r="I528" s="29">
        <f t="shared" si="190"/>
        <v>0</v>
      </c>
      <c r="J528" s="29">
        <f t="shared" si="191"/>
        <v>0</v>
      </c>
      <c r="K528" s="29">
        <f t="shared" si="192"/>
        <v>0</v>
      </c>
      <c r="L528" s="29">
        <f t="shared" si="193"/>
        <v>0</v>
      </c>
      <c r="M528" s="29">
        <f t="shared" si="194"/>
        <v>0</v>
      </c>
      <c r="N528" s="194">
        <f t="shared" si="195"/>
        <v>0</v>
      </c>
      <c r="O528" s="64">
        <f t="shared" ref="O528:S537" si="216">IFERROR(VLOOKUP($B528,FromChicagoFareList,O$8,FALSE),"-")</f>
        <v>4155.1622222222231</v>
      </c>
      <c r="P528" s="64">
        <f t="shared" si="216"/>
        <v>3595.5907790815586</v>
      </c>
      <c r="Q528" s="64">
        <f t="shared" si="216"/>
        <v>1909.3942506887054</v>
      </c>
      <c r="R528" s="64">
        <f t="shared" si="216"/>
        <v>799.98218350298521</v>
      </c>
      <c r="S528" s="64">
        <f t="shared" si="216"/>
        <v>859.33140279975271</v>
      </c>
      <c r="T528" s="206" t="str">
        <f t="shared" si="196"/>
        <v>-</v>
      </c>
      <c r="U528" s="29">
        <f t="shared" si="197"/>
        <v>0</v>
      </c>
      <c r="V528" s="29">
        <f t="shared" si="198"/>
        <v>0</v>
      </c>
      <c r="W528" s="29">
        <f t="shared" si="199"/>
        <v>0</v>
      </c>
      <c r="X528" s="29">
        <f t="shared" si="200"/>
        <v>0</v>
      </c>
      <c r="Y528" s="29">
        <f t="shared" si="201"/>
        <v>0</v>
      </c>
      <c r="Z528" s="194">
        <f t="shared" si="202"/>
        <v>0</v>
      </c>
    </row>
    <row r="529" spans="1:26" s="80" customFormat="1" x14ac:dyDescent="0.2">
      <c r="A529" s="82">
        <v>512</v>
      </c>
      <c r="B529" s="168" t="str">
        <f>'Revenue Data'!B520</f>
        <v>NGS</v>
      </c>
      <c r="C529" s="71">
        <f t="shared" si="215"/>
        <v>0</v>
      </c>
      <c r="D529" s="71">
        <f t="shared" si="215"/>
        <v>6.6666666666666666E-2</v>
      </c>
      <c r="E529" s="71">
        <f t="shared" si="215"/>
        <v>0.13333333333333333</v>
      </c>
      <c r="F529" s="71">
        <f t="shared" si="215"/>
        <v>0.6</v>
      </c>
      <c r="G529" s="71">
        <f t="shared" si="215"/>
        <v>0.2</v>
      </c>
      <c r="H529" s="205">
        <f>IFERROR(VLOOKUP(B529,'Forecast Cnx @ Dest. Airport'!$B$5:$R$175,17,FALSE),0)</f>
        <v>0</v>
      </c>
      <c r="I529" s="29">
        <f t="shared" si="190"/>
        <v>0</v>
      </c>
      <c r="J529" s="29">
        <f t="shared" si="191"/>
        <v>0</v>
      </c>
      <c r="K529" s="29">
        <f t="shared" si="192"/>
        <v>0</v>
      </c>
      <c r="L529" s="29">
        <f t="shared" si="193"/>
        <v>0</v>
      </c>
      <c r="M529" s="29">
        <f t="shared" si="194"/>
        <v>0</v>
      </c>
      <c r="N529" s="194">
        <f t="shared" si="195"/>
        <v>0</v>
      </c>
      <c r="O529" s="64">
        <f t="shared" si="216"/>
        <v>3560.4312660888791</v>
      </c>
      <c r="P529" s="64">
        <f t="shared" si="216"/>
        <v>3852.7209841222088</v>
      </c>
      <c r="Q529" s="64">
        <f t="shared" si="216"/>
        <v>1909.3942506887054</v>
      </c>
      <c r="R529" s="64">
        <f t="shared" si="216"/>
        <v>1062.5755352528843</v>
      </c>
      <c r="S529" s="64">
        <f t="shared" si="216"/>
        <v>814.97193872947037</v>
      </c>
      <c r="T529" s="206" t="str">
        <f t="shared" si="196"/>
        <v>-</v>
      </c>
      <c r="U529" s="29">
        <f t="shared" si="197"/>
        <v>0</v>
      </c>
      <c r="V529" s="29">
        <f t="shared" si="198"/>
        <v>0</v>
      </c>
      <c r="W529" s="29">
        <f t="shared" si="199"/>
        <v>0</v>
      </c>
      <c r="X529" s="29">
        <f t="shared" si="200"/>
        <v>0</v>
      </c>
      <c r="Y529" s="29">
        <f t="shared" si="201"/>
        <v>0</v>
      </c>
      <c r="Z529" s="194">
        <f t="shared" si="202"/>
        <v>0</v>
      </c>
    </row>
    <row r="530" spans="1:26" s="80" customFormat="1" x14ac:dyDescent="0.2">
      <c r="A530" s="168">
        <v>513</v>
      </c>
      <c r="B530" s="168" t="str">
        <f>'Revenue Data'!B521</f>
        <v>NIM</v>
      </c>
      <c r="C530" s="71">
        <f t="shared" si="215"/>
        <v>0</v>
      </c>
      <c r="D530" s="71">
        <f t="shared" si="215"/>
        <v>0</v>
      </c>
      <c r="E530" s="71">
        <f t="shared" si="215"/>
        <v>5.8823529411764705E-2</v>
      </c>
      <c r="F530" s="71">
        <f t="shared" si="215"/>
        <v>0.11764705882352941</v>
      </c>
      <c r="G530" s="71">
        <f t="shared" si="215"/>
        <v>0.82352941176470584</v>
      </c>
      <c r="H530" s="205">
        <f>IFERROR(VLOOKUP(B530,'Forecast Cnx @ Dest. Airport'!$B$5:$R$175,17,FALSE),0)</f>
        <v>0</v>
      </c>
      <c r="I530" s="29">
        <f t="shared" si="190"/>
        <v>0</v>
      </c>
      <c r="J530" s="29">
        <f t="shared" si="191"/>
        <v>0</v>
      </c>
      <c r="K530" s="29">
        <f t="shared" si="192"/>
        <v>0</v>
      </c>
      <c r="L530" s="29">
        <f t="shared" si="193"/>
        <v>0</v>
      </c>
      <c r="M530" s="29">
        <f t="shared" si="194"/>
        <v>0</v>
      </c>
      <c r="N530" s="194">
        <f t="shared" si="195"/>
        <v>0</v>
      </c>
      <c r="O530" s="64">
        <f t="shared" si="216"/>
        <v>0</v>
      </c>
      <c r="P530" s="64">
        <f t="shared" si="216"/>
        <v>0</v>
      </c>
      <c r="Q530" s="64">
        <f t="shared" si="216"/>
        <v>0</v>
      </c>
      <c r="R530" s="64">
        <f t="shared" si="216"/>
        <v>6028</v>
      </c>
      <c r="S530" s="64">
        <f t="shared" si="216"/>
        <v>866.37333333333299</v>
      </c>
      <c r="T530" s="206" t="str">
        <f t="shared" si="196"/>
        <v>-</v>
      </c>
      <c r="U530" s="29">
        <f t="shared" si="197"/>
        <v>0</v>
      </c>
      <c r="V530" s="29">
        <f t="shared" si="198"/>
        <v>0</v>
      </c>
      <c r="W530" s="29">
        <f t="shared" si="199"/>
        <v>0</v>
      </c>
      <c r="X530" s="29">
        <f t="shared" si="200"/>
        <v>0</v>
      </c>
      <c r="Y530" s="29">
        <f t="shared" si="201"/>
        <v>0</v>
      </c>
      <c r="Z530" s="194">
        <f t="shared" si="202"/>
        <v>0</v>
      </c>
    </row>
    <row r="531" spans="1:26" s="80" customFormat="1" x14ac:dyDescent="0.2">
      <c r="A531" s="82">
        <v>514</v>
      </c>
      <c r="B531" s="168" t="str">
        <f>'Revenue Data'!B522</f>
        <v>NJF</v>
      </c>
      <c r="C531" s="71">
        <f t="shared" si="215"/>
        <v>0</v>
      </c>
      <c r="D531" s="71">
        <f t="shared" si="215"/>
        <v>0</v>
      </c>
      <c r="E531" s="71">
        <f t="shared" si="215"/>
        <v>0</v>
      </c>
      <c r="F531" s="71">
        <f t="shared" si="215"/>
        <v>0.40983606557377045</v>
      </c>
      <c r="G531" s="71">
        <f t="shared" si="215"/>
        <v>0.5901639344262295</v>
      </c>
      <c r="H531" s="205">
        <f>IFERROR(VLOOKUP(B531,'Forecast Cnx @ Dest. Airport'!$B$5:$R$175,17,FALSE),0)</f>
        <v>0</v>
      </c>
      <c r="I531" s="29">
        <f t="shared" ref="I531:I594" si="217">IFERROR($H531*C531,0)</f>
        <v>0</v>
      </c>
      <c r="J531" s="29">
        <f t="shared" ref="J531:J594" si="218">IFERROR($H531*D531,0)</f>
        <v>0</v>
      </c>
      <c r="K531" s="29">
        <f t="shared" ref="K531:K594" si="219">IFERROR($H531*E531,0)</f>
        <v>0</v>
      </c>
      <c r="L531" s="29">
        <f t="shared" ref="L531:L594" si="220">IFERROR($H531*F531,0)</f>
        <v>0</v>
      </c>
      <c r="M531" s="29">
        <f t="shared" ref="M531:M594" si="221">IFERROR($H531*G531,0)</f>
        <v>0</v>
      </c>
      <c r="N531" s="194">
        <f t="shared" ref="N531:N594" si="222">SUM(I531:M531)</f>
        <v>0</v>
      </c>
      <c r="O531" s="64">
        <f t="shared" si="216"/>
        <v>554.03109217171743</v>
      </c>
      <c r="P531" s="64">
        <f t="shared" si="216"/>
        <v>1546.3333333333333</v>
      </c>
      <c r="Q531" s="64">
        <f t="shared" si="216"/>
        <v>0</v>
      </c>
      <c r="R531" s="64">
        <f t="shared" si="216"/>
        <v>593.24</v>
      </c>
      <c r="S531" s="64">
        <f t="shared" si="216"/>
        <v>602.25914285714293</v>
      </c>
      <c r="T531" s="206" t="str">
        <f t="shared" ref="T531:T594" si="223">IFERROR(Z531/N531,"-")</f>
        <v>-</v>
      </c>
      <c r="U531" s="29">
        <f t="shared" ref="U531:U594" si="224">IFERROR(O531*I531,0)</f>
        <v>0</v>
      </c>
      <c r="V531" s="29">
        <f t="shared" ref="V531:V594" si="225">IFERROR(P531*J531,0)</f>
        <v>0</v>
      </c>
      <c r="W531" s="29">
        <f t="shared" ref="W531:W594" si="226">IFERROR(Q531*K531,0)</f>
        <v>0</v>
      </c>
      <c r="X531" s="29">
        <f t="shared" ref="X531:X594" si="227">IFERROR(R531*L531,0)</f>
        <v>0</v>
      </c>
      <c r="Y531" s="29">
        <f t="shared" ref="Y531:Y594" si="228">IFERROR(S531*M531,0)</f>
        <v>0</v>
      </c>
      <c r="Z531" s="194">
        <f t="shared" ref="Z531:Z594" si="229">SUM(U531:Y531)</f>
        <v>0</v>
      </c>
    </row>
    <row r="532" spans="1:26" s="80" customFormat="1" x14ac:dyDescent="0.2">
      <c r="A532" s="82">
        <v>515</v>
      </c>
      <c r="B532" s="168" t="str">
        <f>'Revenue Data'!B523</f>
        <v>NKC</v>
      </c>
      <c r="C532" s="71">
        <f t="shared" si="215"/>
        <v>0</v>
      </c>
      <c r="D532" s="71">
        <f t="shared" si="215"/>
        <v>0</v>
      </c>
      <c r="E532" s="71">
        <f t="shared" si="215"/>
        <v>0</v>
      </c>
      <c r="F532" s="71">
        <f t="shared" si="215"/>
        <v>0</v>
      </c>
      <c r="G532" s="71">
        <f t="shared" si="215"/>
        <v>1</v>
      </c>
      <c r="H532" s="205">
        <f>IFERROR(VLOOKUP(B532,'Forecast Cnx @ Dest. Airport'!$B$5:$R$175,17,FALSE),0)</f>
        <v>0</v>
      </c>
      <c r="I532" s="29">
        <f t="shared" si="217"/>
        <v>0</v>
      </c>
      <c r="J532" s="29">
        <f t="shared" si="218"/>
        <v>0</v>
      </c>
      <c r="K532" s="29">
        <f t="shared" si="219"/>
        <v>0</v>
      </c>
      <c r="L532" s="29">
        <f t="shared" si="220"/>
        <v>0</v>
      </c>
      <c r="M532" s="29">
        <f t="shared" si="221"/>
        <v>0</v>
      </c>
      <c r="N532" s="194">
        <f t="shared" si="222"/>
        <v>0</v>
      </c>
      <c r="O532" s="64">
        <f t="shared" si="216"/>
        <v>0</v>
      </c>
      <c r="P532" s="64">
        <f t="shared" si="216"/>
        <v>0</v>
      </c>
      <c r="Q532" s="64">
        <f t="shared" si="216"/>
        <v>0</v>
      </c>
      <c r="R532" s="64">
        <f t="shared" si="216"/>
        <v>0</v>
      </c>
      <c r="S532" s="64">
        <f t="shared" si="216"/>
        <v>355.02</v>
      </c>
      <c r="T532" s="206" t="str">
        <f t="shared" si="223"/>
        <v>-</v>
      </c>
      <c r="U532" s="29">
        <f t="shared" si="224"/>
        <v>0</v>
      </c>
      <c r="V532" s="29">
        <f t="shared" si="225"/>
        <v>0</v>
      </c>
      <c r="W532" s="29">
        <f t="shared" si="226"/>
        <v>0</v>
      </c>
      <c r="X532" s="29">
        <f t="shared" si="227"/>
        <v>0</v>
      </c>
      <c r="Y532" s="29">
        <f t="shared" si="228"/>
        <v>0</v>
      </c>
      <c r="Z532" s="194">
        <f t="shared" si="229"/>
        <v>0</v>
      </c>
    </row>
    <row r="533" spans="1:26" s="80" customFormat="1" x14ac:dyDescent="0.2">
      <c r="A533" s="82">
        <v>516</v>
      </c>
      <c r="B533" s="168" t="str">
        <f>'Revenue Data'!B524</f>
        <v>NKG</v>
      </c>
      <c r="C533" s="71">
        <f t="shared" si="215"/>
        <v>0.24324324324324323</v>
      </c>
      <c r="D533" s="71">
        <f t="shared" si="215"/>
        <v>0.32432432432432434</v>
      </c>
      <c r="E533" s="71">
        <f t="shared" si="215"/>
        <v>0</v>
      </c>
      <c r="F533" s="71">
        <f t="shared" si="215"/>
        <v>8.1081081081081072E-2</v>
      </c>
      <c r="G533" s="71">
        <f t="shared" si="215"/>
        <v>0.35135135135135132</v>
      </c>
      <c r="H533" s="205">
        <f>IFERROR(VLOOKUP(B533,'Forecast Cnx @ Dest. Airport'!$B$5:$R$175,17,FALSE),0)</f>
        <v>0</v>
      </c>
      <c r="I533" s="29">
        <f t="shared" si="217"/>
        <v>0</v>
      </c>
      <c r="J533" s="29">
        <f t="shared" si="218"/>
        <v>0</v>
      </c>
      <c r="K533" s="29">
        <f t="shared" si="219"/>
        <v>0</v>
      </c>
      <c r="L533" s="29">
        <f t="shared" si="220"/>
        <v>0</v>
      </c>
      <c r="M533" s="29">
        <f t="shared" si="221"/>
        <v>0</v>
      </c>
      <c r="N533" s="194">
        <f t="shared" si="222"/>
        <v>0</v>
      </c>
      <c r="O533" s="64">
        <f t="shared" si="216"/>
        <v>3012.1350000000002</v>
      </c>
      <c r="P533" s="64">
        <f t="shared" si="216"/>
        <v>4749.2735304038351</v>
      </c>
      <c r="Q533" s="64">
        <f t="shared" si="216"/>
        <v>1810.9906091954022</v>
      </c>
      <c r="R533" s="64">
        <f t="shared" si="216"/>
        <v>1238.2726398519835</v>
      </c>
      <c r="S533" s="64">
        <f t="shared" si="216"/>
        <v>962.30909090909097</v>
      </c>
      <c r="T533" s="206" t="str">
        <f t="shared" si="223"/>
        <v>-</v>
      </c>
      <c r="U533" s="29">
        <f t="shared" si="224"/>
        <v>0</v>
      </c>
      <c r="V533" s="29">
        <f t="shared" si="225"/>
        <v>0</v>
      </c>
      <c r="W533" s="29">
        <f t="shared" si="226"/>
        <v>0</v>
      </c>
      <c r="X533" s="29">
        <f t="shared" si="227"/>
        <v>0</v>
      </c>
      <c r="Y533" s="29">
        <f t="shared" si="228"/>
        <v>0</v>
      </c>
      <c r="Z533" s="194">
        <f t="shared" si="229"/>
        <v>0</v>
      </c>
    </row>
    <row r="534" spans="1:26" s="80" customFormat="1" x14ac:dyDescent="0.2">
      <c r="A534" s="168">
        <v>517</v>
      </c>
      <c r="B534" s="168" t="str">
        <f>'Revenue Data'!B525</f>
        <v>NLA</v>
      </c>
      <c r="C534" s="71">
        <f t="shared" si="215"/>
        <v>0</v>
      </c>
      <c r="D534" s="71">
        <f t="shared" si="215"/>
        <v>0</v>
      </c>
      <c r="E534" s="71">
        <f t="shared" si="215"/>
        <v>0</v>
      </c>
      <c r="F534" s="71">
        <f t="shared" si="215"/>
        <v>0</v>
      </c>
      <c r="G534" s="71">
        <f t="shared" si="215"/>
        <v>1</v>
      </c>
      <c r="H534" s="205">
        <f>IFERROR(VLOOKUP(B534,'Forecast Cnx @ Dest. Airport'!$B$5:$R$175,17,FALSE),0)</f>
        <v>0</v>
      </c>
      <c r="I534" s="29">
        <f t="shared" si="217"/>
        <v>0</v>
      </c>
      <c r="J534" s="29">
        <f t="shared" si="218"/>
        <v>0</v>
      </c>
      <c r="K534" s="29">
        <f t="shared" si="219"/>
        <v>0</v>
      </c>
      <c r="L534" s="29">
        <f t="shared" si="220"/>
        <v>0</v>
      </c>
      <c r="M534" s="29">
        <f t="shared" si="221"/>
        <v>0</v>
      </c>
      <c r="N534" s="194">
        <f t="shared" si="222"/>
        <v>0</v>
      </c>
      <c r="O534" s="64">
        <f t="shared" si="216"/>
        <v>0</v>
      </c>
      <c r="P534" s="64">
        <f t="shared" si="216"/>
        <v>0</v>
      </c>
      <c r="Q534" s="64">
        <f t="shared" si="216"/>
        <v>0</v>
      </c>
      <c r="R534" s="64">
        <f t="shared" si="216"/>
        <v>529.53</v>
      </c>
      <c r="S534" s="64">
        <f t="shared" si="216"/>
        <v>1764</v>
      </c>
      <c r="T534" s="206" t="str">
        <f t="shared" si="223"/>
        <v>-</v>
      </c>
      <c r="U534" s="29">
        <f t="shared" si="224"/>
        <v>0</v>
      </c>
      <c r="V534" s="29">
        <f t="shared" si="225"/>
        <v>0</v>
      </c>
      <c r="W534" s="29">
        <f t="shared" si="226"/>
        <v>0</v>
      </c>
      <c r="X534" s="29">
        <f t="shared" si="227"/>
        <v>0</v>
      </c>
      <c r="Y534" s="29">
        <f t="shared" si="228"/>
        <v>0</v>
      </c>
      <c r="Z534" s="194">
        <f t="shared" si="229"/>
        <v>0</v>
      </c>
    </row>
    <row r="535" spans="1:26" s="80" customFormat="1" x14ac:dyDescent="0.2">
      <c r="A535" s="82">
        <v>518</v>
      </c>
      <c r="B535" s="168" t="str">
        <f>'Revenue Data'!B526</f>
        <v>NNG</v>
      </c>
      <c r="C535" s="71">
        <f t="shared" si="215"/>
        <v>0.16666666666666669</v>
      </c>
      <c r="D535" s="71">
        <f t="shared" si="215"/>
        <v>0</v>
      </c>
      <c r="E535" s="71">
        <f t="shared" si="215"/>
        <v>0</v>
      </c>
      <c r="F535" s="71">
        <f t="shared" si="215"/>
        <v>0</v>
      </c>
      <c r="G535" s="71">
        <f t="shared" si="215"/>
        <v>0.83333333333333337</v>
      </c>
      <c r="H535" s="205">
        <f>IFERROR(VLOOKUP(B535,'Forecast Cnx @ Dest. Airport'!$B$5:$R$175,17,FALSE),0)</f>
        <v>0</v>
      </c>
      <c r="I535" s="29">
        <f t="shared" si="217"/>
        <v>0</v>
      </c>
      <c r="J535" s="29">
        <f t="shared" si="218"/>
        <v>0</v>
      </c>
      <c r="K535" s="29">
        <f t="shared" si="219"/>
        <v>0</v>
      </c>
      <c r="L535" s="29">
        <f t="shared" si="220"/>
        <v>0</v>
      </c>
      <c r="M535" s="29">
        <f t="shared" si="221"/>
        <v>0</v>
      </c>
      <c r="N535" s="194">
        <f t="shared" si="222"/>
        <v>0</v>
      </c>
      <c r="O535" s="64">
        <f t="shared" si="216"/>
        <v>4537.2526894742623</v>
      </c>
      <c r="P535" s="64">
        <f t="shared" si="216"/>
        <v>4749.2735304038351</v>
      </c>
      <c r="Q535" s="64">
        <f t="shared" si="216"/>
        <v>1810.9906091954022</v>
      </c>
      <c r="R535" s="64">
        <f t="shared" si="216"/>
        <v>1238.2726398519835</v>
      </c>
      <c r="S535" s="64">
        <f t="shared" si="216"/>
        <v>570.87178194523528</v>
      </c>
      <c r="T535" s="206" t="str">
        <f t="shared" si="223"/>
        <v>-</v>
      </c>
      <c r="U535" s="29">
        <f t="shared" si="224"/>
        <v>0</v>
      </c>
      <c r="V535" s="29">
        <f t="shared" si="225"/>
        <v>0</v>
      </c>
      <c r="W535" s="29">
        <f t="shared" si="226"/>
        <v>0</v>
      </c>
      <c r="X535" s="29">
        <f t="shared" si="227"/>
        <v>0</v>
      </c>
      <c r="Y535" s="29">
        <f t="shared" si="228"/>
        <v>0</v>
      </c>
      <c r="Z535" s="194">
        <f t="shared" si="229"/>
        <v>0</v>
      </c>
    </row>
    <row r="536" spans="1:26" s="80" customFormat="1" x14ac:dyDescent="0.2">
      <c r="A536" s="82">
        <v>519</v>
      </c>
      <c r="B536" s="168" t="str">
        <f>'Revenue Data'!B527</f>
        <v>NOC</v>
      </c>
      <c r="C536" s="71">
        <f t="shared" si="215"/>
        <v>0</v>
      </c>
      <c r="D536" s="71">
        <f t="shared" si="215"/>
        <v>0</v>
      </c>
      <c r="E536" s="71">
        <f t="shared" si="215"/>
        <v>0</v>
      </c>
      <c r="F536" s="71">
        <f t="shared" si="215"/>
        <v>0</v>
      </c>
      <c r="G536" s="71">
        <f t="shared" si="215"/>
        <v>1</v>
      </c>
      <c r="H536" s="205">
        <f>IFERROR(VLOOKUP(B536,'Forecast Cnx @ Dest. Airport'!$B$5:$R$175,17,FALSE),0)</f>
        <v>0</v>
      </c>
      <c r="I536" s="29">
        <f t="shared" si="217"/>
        <v>0</v>
      </c>
      <c r="J536" s="29">
        <f t="shared" si="218"/>
        <v>0</v>
      </c>
      <c r="K536" s="29">
        <f t="shared" si="219"/>
        <v>0</v>
      </c>
      <c r="L536" s="29">
        <f t="shared" si="220"/>
        <v>0</v>
      </c>
      <c r="M536" s="29">
        <f t="shared" si="221"/>
        <v>0</v>
      </c>
      <c r="N536" s="194">
        <f t="shared" si="222"/>
        <v>0</v>
      </c>
      <c r="O536" s="64">
        <f t="shared" si="216"/>
        <v>334.28932814992038</v>
      </c>
      <c r="P536" s="64">
        <f t="shared" si="216"/>
        <v>2426.4702560809037</v>
      </c>
      <c r="Q536" s="64">
        <f t="shared" si="216"/>
        <v>887.29716697588117</v>
      </c>
      <c r="R536" s="64">
        <f t="shared" si="216"/>
        <v>402.42391071556739</v>
      </c>
      <c r="S536" s="64">
        <f t="shared" si="216"/>
        <v>361.06617905179763</v>
      </c>
      <c r="T536" s="206" t="str">
        <f t="shared" si="223"/>
        <v>-</v>
      </c>
      <c r="U536" s="29">
        <f t="shared" si="224"/>
        <v>0</v>
      </c>
      <c r="V536" s="29">
        <f t="shared" si="225"/>
        <v>0</v>
      </c>
      <c r="W536" s="29">
        <f t="shared" si="226"/>
        <v>0</v>
      </c>
      <c r="X536" s="29">
        <f t="shared" si="227"/>
        <v>0</v>
      </c>
      <c r="Y536" s="29">
        <f t="shared" si="228"/>
        <v>0</v>
      </c>
      <c r="Z536" s="194">
        <f t="shared" si="229"/>
        <v>0</v>
      </c>
    </row>
    <row r="537" spans="1:26" s="80" customFormat="1" x14ac:dyDescent="0.2">
      <c r="A537" s="82">
        <v>520</v>
      </c>
      <c r="B537" s="168" t="str">
        <f>'Revenue Data'!B528</f>
        <v>NOZ</v>
      </c>
      <c r="C537" s="71">
        <f t="shared" si="215"/>
        <v>0</v>
      </c>
      <c r="D537" s="71">
        <f t="shared" si="215"/>
        <v>0</v>
      </c>
      <c r="E537" s="71">
        <f t="shared" si="215"/>
        <v>0.66666666666666663</v>
      </c>
      <c r="F537" s="71">
        <f t="shared" si="215"/>
        <v>0</v>
      </c>
      <c r="G537" s="71">
        <f t="shared" si="215"/>
        <v>0.33333333333333331</v>
      </c>
      <c r="H537" s="205">
        <f>IFERROR(VLOOKUP(B537,'Forecast Cnx @ Dest. Airport'!$B$5:$R$175,17,FALSE),0)</f>
        <v>0</v>
      </c>
      <c r="I537" s="29">
        <f t="shared" si="217"/>
        <v>0</v>
      </c>
      <c r="J537" s="29">
        <f t="shared" si="218"/>
        <v>0</v>
      </c>
      <c r="K537" s="29">
        <f t="shared" si="219"/>
        <v>0</v>
      </c>
      <c r="L537" s="29">
        <f t="shared" si="220"/>
        <v>0</v>
      </c>
      <c r="M537" s="29">
        <f t="shared" si="221"/>
        <v>0</v>
      </c>
      <c r="N537" s="194">
        <f t="shared" si="222"/>
        <v>0</v>
      </c>
      <c r="O537" s="64">
        <f t="shared" si="216"/>
        <v>346.03653675213673</v>
      </c>
      <c r="P537" s="64">
        <f t="shared" si="216"/>
        <v>3438.0991671672305</v>
      </c>
      <c r="Q537" s="64">
        <f t="shared" si="216"/>
        <v>754.47337500000003</v>
      </c>
      <c r="R537" s="64">
        <f t="shared" si="216"/>
        <v>1146.4805676108369</v>
      </c>
      <c r="S537" s="64">
        <f t="shared" si="216"/>
        <v>369.44526804165429</v>
      </c>
      <c r="T537" s="206" t="str">
        <f t="shared" si="223"/>
        <v>-</v>
      </c>
      <c r="U537" s="29">
        <f t="shared" si="224"/>
        <v>0</v>
      </c>
      <c r="V537" s="29">
        <f t="shared" si="225"/>
        <v>0</v>
      </c>
      <c r="W537" s="29">
        <f t="shared" si="226"/>
        <v>0</v>
      </c>
      <c r="X537" s="29">
        <f t="shared" si="227"/>
        <v>0</v>
      </c>
      <c r="Y537" s="29">
        <f t="shared" si="228"/>
        <v>0</v>
      </c>
      <c r="Z537" s="194">
        <f t="shared" si="229"/>
        <v>0</v>
      </c>
    </row>
    <row r="538" spans="1:26" s="80" customFormat="1" x14ac:dyDescent="0.2">
      <c r="A538" s="168">
        <v>521</v>
      </c>
      <c r="B538" s="168" t="str">
        <f>'Revenue Data'!B529</f>
        <v>NPE</v>
      </c>
      <c r="C538" s="71">
        <f t="shared" ref="C538:G547" si="230">IFERROR(VLOOKUP($B538,FromChicagoFareList,C$8,FALSE),"-")</f>
        <v>0</v>
      </c>
      <c r="D538" s="71">
        <f t="shared" si="230"/>
        <v>0.8571428571428571</v>
      </c>
      <c r="E538" s="71">
        <f t="shared" si="230"/>
        <v>0</v>
      </c>
      <c r="F538" s="71">
        <f t="shared" si="230"/>
        <v>0</v>
      </c>
      <c r="G538" s="71">
        <f t="shared" si="230"/>
        <v>0.14285714285714285</v>
      </c>
      <c r="H538" s="205">
        <f>IFERROR(VLOOKUP(B538,'Forecast Cnx @ Dest. Airport'!$B$5:$R$175,17,FALSE),0)</f>
        <v>0</v>
      </c>
      <c r="I538" s="29">
        <f t="shared" si="217"/>
        <v>0</v>
      </c>
      <c r="J538" s="29">
        <f t="shared" si="218"/>
        <v>0</v>
      </c>
      <c r="K538" s="29">
        <f t="shared" si="219"/>
        <v>0</v>
      </c>
      <c r="L538" s="29">
        <f t="shared" si="220"/>
        <v>0</v>
      </c>
      <c r="M538" s="29">
        <f t="shared" si="221"/>
        <v>0</v>
      </c>
      <c r="N538" s="194">
        <f t="shared" si="222"/>
        <v>0</v>
      </c>
      <c r="O538" s="64">
        <f t="shared" ref="O538:S547" si="231">IFERROR(VLOOKUP($B538,FromChicagoFareList,O$8,FALSE),"-")</f>
        <v>1698.526882063881</v>
      </c>
      <c r="P538" s="64">
        <f t="shared" si="231"/>
        <v>4398.2942443259344</v>
      </c>
      <c r="Q538" s="64">
        <f t="shared" si="231"/>
        <v>3928.45</v>
      </c>
      <c r="R538" s="64">
        <f t="shared" si="231"/>
        <v>892.55729810706873</v>
      </c>
      <c r="S538" s="64">
        <f t="shared" si="231"/>
        <v>564.41999999999996</v>
      </c>
      <c r="T538" s="206" t="str">
        <f t="shared" si="223"/>
        <v>-</v>
      </c>
      <c r="U538" s="29">
        <f t="shared" si="224"/>
        <v>0</v>
      </c>
      <c r="V538" s="29">
        <f t="shared" si="225"/>
        <v>0</v>
      </c>
      <c r="W538" s="29">
        <f t="shared" si="226"/>
        <v>0</v>
      </c>
      <c r="X538" s="29">
        <f t="shared" si="227"/>
        <v>0</v>
      </c>
      <c r="Y538" s="29">
        <f t="shared" si="228"/>
        <v>0</v>
      </c>
      <c r="Z538" s="194">
        <f t="shared" si="229"/>
        <v>0</v>
      </c>
    </row>
    <row r="539" spans="1:26" s="80" customFormat="1" x14ac:dyDescent="0.2">
      <c r="A539" s="82">
        <v>522</v>
      </c>
      <c r="B539" s="168" t="str">
        <f>'Revenue Data'!B530</f>
        <v>NPL</v>
      </c>
      <c r="C539" s="71">
        <f t="shared" si="230"/>
        <v>0</v>
      </c>
      <c r="D539" s="71">
        <f t="shared" si="230"/>
        <v>0</v>
      </c>
      <c r="E539" s="71">
        <f t="shared" si="230"/>
        <v>0</v>
      </c>
      <c r="F539" s="71">
        <f t="shared" si="230"/>
        <v>0</v>
      </c>
      <c r="G539" s="71">
        <f t="shared" si="230"/>
        <v>1</v>
      </c>
      <c r="H539" s="205">
        <f>IFERROR(VLOOKUP(B539,'Forecast Cnx @ Dest. Airport'!$B$5:$R$175,17,FALSE),0)</f>
        <v>0</v>
      </c>
      <c r="I539" s="29">
        <f t="shared" si="217"/>
        <v>0</v>
      </c>
      <c r="J539" s="29">
        <f t="shared" si="218"/>
        <v>0</v>
      </c>
      <c r="K539" s="29">
        <f t="shared" si="219"/>
        <v>0</v>
      </c>
      <c r="L539" s="29">
        <f t="shared" si="220"/>
        <v>0</v>
      </c>
      <c r="M539" s="29">
        <f t="shared" si="221"/>
        <v>0</v>
      </c>
      <c r="N539" s="194">
        <f t="shared" si="222"/>
        <v>0</v>
      </c>
      <c r="O539" s="64">
        <f t="shared" si="231"/>
        <v>1698.526882063881</v>
      </c>
      <c r="P539" s="64">
        <f t="shared" si="231"/>
        <v>4398.2942443259344</v>
      </c>
      <c r="Q539" s="64">
        <f t="shared" si="231"/>
        <v>3928.45</v>
      </c>
      <c r="R539" s="64">
        <f t="shared" si="231"/>
        <v>892.55729810706873</v>
      </c>
      <c r="S539" s="64">
        <f t="shared" si="231"/>
        <v>900.93201481247354</v>
      </c>
      <c r="T539" s="206" t="str">
        <f t="shared" si="223"/>
        <v>-</v>
      </c>
      <c r="U539" s="29">
        <f t="shared" si="224"/>
        <v>0</v>
      </c>
      <c r="V539" s="29">
        <f t="shared" si="225"/>
        <v>0</v>
      </c>
      <c r="W539" s="29">
        <f t="shared" si="226"/>
        <v>0</v>
      </c>
      <c r="X539" s="29">
        <f t="shared" si="227"/>
        <v>0</v>
      </c>
      <c r="Y539" s="29">
        <f t="shared" si="228"/>
        <v>0</v>
      </c>
      <c r="Z539" s="194">
        <f t="shared" si="229"/>
        <v>0</v>
      </c>
    </row>
    <row r="540" spans="1:26" s="80" customFormat="1" x14ac:dyDescent="0.2">
      <c r="A540" s="82">
        <v>523</v>
      </c>
      <c r="B540" s="168" t="str">
        <f>'Revenue Data'!B531</f>
        <v>NQT</v>
      </c>
      <c r="C540" s="71">
        <f t="shared" si="230"/>
        <v>0</v>
      </c>
      <c r="D540" s="71">
        <f t="shared" si="230"/>
        <v>0</v>
      </c>
      <c r="E540" s="71">
        <f t="shared" si="230"/>
        <v>0</v>
      </c>
      <c r="F540" s="71">
        <f t="shared" si="230"/>
        <v>0</v>
      </c>
      <c r="G540" s="71">
        <f t="shared" si="230"/>
        <v>1</v>
      </c>
      <c r="H540" s="205">
        <f>IFERROR(VLOOKUP(B540,'Forecast Cnx @ Dest. Airport'!$B$5:$R$175,17,FALSE),0)</f>
        <v>0</v>
      </c>
      <c r="I540" s="29">
        <f t="shared" si="217"/>
        <v>0</v>
      </c>
      <c r="J540" s="29">
        <f t="shared" si="218"/>
        <v>0</v>
      </c>
      <c r="K540" s="29">
        <f t="shared" si="219"/>
        <v>0</v>
      </c>
      <c r="L540" s="29">
        <f t="shared" si="220"/>
        <v>0</v>
      </c>
      <c r="M540" s="29">
        <f t="shared" si="221"/>
        <v>0</v>
      </c>
      <c r="N540" s="194">
        <f t="shared" si="222"/>
        <v>0</v>
      </c>
      <c r="O540" s="64">
        <f t="shared" si="231"/>
        <v>3033.473161229113</v>
      </c>
      <c r="P540" s="64">
        <f t="shared" si="231"/>
        <v>2991.713931130485</v>
      </c>
      <c r="Q540" s="64">
        <f t="shared" si="231"/>
        <v>1080.3992954434091</v>
      </c>
      <c r="R540" s="64">
        <f t="shared" si="231"/>
        <v>1351.9069772890648</v>
      </c>
      <c r="S540" s="64">
        <f t="shared" si="231"/>
        <v>324.45041315762165</v>
      </c>
      <c r="T540" s="206" t="str">
        <f t="shared" si="223"/>
        <v>-</v>
      </c>
      <c r="U540" s="29">
        <f t="shared" si="224"/>
        <v>0</v>
      </c>
      <c r="V540" s="29">
        <f t="shared" si="225"/>
        <v>0</v>
      </c>
      <c r="W540" s="29">
        <f t="shared" si="226"/>
        <v>0</v>
      </c>
      <c r="X540" s="29">
        <f t="shared" si="227"/>
        <v>0</v>
      </c>
      <c r="Y540" s="29">
        <f t="shared" si="228"/>
        <v>0</v>
      </c>
      <c r="Z540" s="194">
        <f t="shared" si="229"/>
        <v>0</v>
      </c>
    </row>
    <row r="541" spans="1:26" s="80" customFormat="1" x14ac:dyDescent="0.2">
      <c r="A541" s="82">
        <v>524</v>
      </c>
      <c r="B541" s="168" t="str">
        <f>'Revenue Data'!B532</f>
        <v>NQY</v>
      </c>
      <c r="C541" s="71">
        <f t="shared" si="230"/>
        <v>0</v>
      </c>
      <c r="D541" s="71">
        <f t="shared" si="230"/>
        <v>0</v>
      </c>
      <c r="E541" s="71">
        <f t="shared" si="230"/>
        <v>0.5</v>
      </c>
      <c r="F541" s="71">
        <f t="shared" si="230"/>
        <v>0</v>
      </c>
      <c r="G541" s="71">
        <f t="shared" si="230"/>
        <v>0.5</v>
      </c>
      <c r="H541" s="205">
        <f>IFERROR(VLOOKUP(B541,'Forecast Cnx @ Dest. Airport'!$B$5:$R$175,17,FALSE),0)</f>
        <v>0</v>
      </c>
      <c r="I541" s="29">
        <f t="shared" si="217"/>
        <v>0</v>
      </c>
      <c r="J541" s="29">
        <f t="shared" si="218"/>
        <v>0</v>
      </c>
      <c r="K541" s="29">
        <f t="shared" si="219"/>
        <v>0</v>
      </c>
      <c r="L541" s="29">
        <f t="shared" si="220"/>
        <v>0</v>
      </c>
      <c r="M541" s="29">
        <f t="shared" si="221"/>
        <v>0</v>
      </c>
      <c r="N541" s="194">
        <f t="shared" si="222"/>
        <v>0</v>
      </c>
      <c r="O541" s="64">
        <f t="shared" si="231"/>
        <v>3033.473161229113</v>
      </c>
      <c r="P541" s="64">
        <f t="shared" si="231"/>
        <v>2991.713931130485</v>
      </c>
      <c r="Q541" s="64">
        <f t="shared" si="231"/>
        <v>1080.3992954434091</v>
      </c>
      <c r="R541" s="64">
        <f t="shared" si="231"/>
        <v>1351.9069772890648</v>
      </c>
      <c r="S541" s="64">
        <f t="shared" si="231"/>
        <v>324.45041315762165</v>
      </c>
      <c r="T541" s="206" t="str">
        <f t="shared" si="223"/>
        <v>-</v>
      </c>
      <c r="U541" s="29">
        <f t="shared" si="224"/>
        <v>0</v>
      </c>
      <c r="V541" s="29">
        <f t="shared" si="225"/>
        <v>0</v>
      </c>
      <c r="W541" s="29">
        <f t="shared" si="226"/>
        <v>0</v>
      </c>
      <c r="X541" s="29">
        <f t="shared" si="227"/>
        <v>0</v>
      </c>
      <c r="Y541" s="29">
        <f t="shared" si="228"/>
        <v>0</v>
      </c>
      <c r="Z541" s="194">
        <f t="shared" si="229"/>
        <v>0</v>
      </c>
    </row>
    <row r="542" spans="1:26" s="80" customFormat="1" x14ac:dyDescent="0.2">
      <c r="A542" s="168">
        <v>525</v>
      </c>
      <c r="B542" s="168" t="str">
        <f>'Revenue Data'!B533</f>
        <v>NRK</v>
      </c>
      <c r="C542" s="71">
        <f t="shared" si="230"/>
        <v>0</v>
      </c>
      <c r="D542" s="71">
        <f t="shared" si="230"/>
        <v>0</v>
      </c>
      <c r="E542" s="71">
        <f t="shared" si="230"/>
        <v>0</v>
      </c>
      <c r="F542" s="71">
        <f t="shared" si="230"/>
        <v>0</v>
      </c>
      <c r="G542" s="71">
        <f t="shared" si="230"/>
        <v>1</v>
      </c>
      <c r="H542" s="205">
        <f>IFERROR(VLOOKUP(B542,'Forecast Cnx @ Dest. Airport'!$B$5:$R$175,17,FALSE),0)</f>
        <v>0</v>
      </c>
      <c r="I542" s="29">
        <f t="shared" si="217"/>
        <v>0</v>
      </c>
      <c r="J542" s="29">
        <f t="shared" si="218"/>
        <v>0</v>
      </c>
      <c r="K542" s="29">
        <f t="shared" si="219"/>
        <v>0</v>
      </c>
      <c r="L542" s="29">
        <f t="shared" si="220"/>
        <v>0</v>
      </c>
      <c r="M542" s="29">
        <f t="shared" si="221"/>
        <v>0</v>
      </c>
      <c r="N542" s="194">
        <f t="shared" si="222"/>
        <v>0</v>
      </c>
      <c r="O542" s="64">
        <f t="shared" si="231"/>
        <v>277.69296296296289</v>
      </c>
      <c r="P542" s="64">
        <f t="shared" si="231"/>
        <v>2348.9558667921178</v>
      </c>
      <c r="Q542" s="64">
        <f t="shared" si="231"/>
        <v>1625.8986666666683</v>
      </c>
      <c r="R542" s="64">
        <f t="shared" si="231"/>
        <v>1086.111990362476</v>
      </c>
      <c r="S542" s="64">
        <f t="shared" si="231"/>
        <v>338.21786528058118</v>
      </c>
      <c r="T542" s="206" t="str">
        <f t="shared" si="223"/>
        <v>-</v>
      </c>
      <c r="U542" s="29">
        <f t="shared" si="224"/>
        <v>0</v>
      </c>
      <c r="V542" s="29">
        <f t="shared" si="225"/>
        <v>0</v>
      </c>
      <c r="W542" s="29">
        <f t="shared" si="226"/>
        <v>0</v>
      </c>
      <c r="X542" s="29">
        <f t="shared" si="227"/>
        <v>0</v>
      </c>
      <c r="Y542" s="29">
        <f t="shared" si="228"/>
        <v>0</v>
      </c>
      <c r="Z542" s="194">
        <f t="shared" si="229"/>
        <v>0</v>
      </c>
    </row>
    <row r="543" spans="1:26" s="80" customFormat="1" x14ac:dyDescent="0.2">
      <c r="A543" s="82">
        <v>526</v>
      </c>
      <c r="B543" s="168" t="str">
        <f>'Revenue Data'!B534</f>
        <v>NSN</v>
      </c>
      <c r="C543" s="71">
        <f t="shared" si="230"/>
        <v>0</v>
      </c>
      <c r="D543" s="71">
        <f t="shared" si="230"/>
        <v>0</v>
      </c>
      <c r="E543" s="71">
        <f t="shared" si="230"/>
        <v>0</v>
      </c>
      <c r="F543" s="71">
        <f t="shared" si="230"/>
        <v>0.25</v>
      </c>
      <c r="G543" s="71">
        <f t="shared" si="230"/>
        <v>0.75</v>
      </c>
      <c r="H543" s="205">
        <f>IFERROR(VLOOKUP(B543,'Forecast Cnx @ Dest. Airport'!$B$5:$R$175,17,FALSE),0)</f>
        <v>0</v>
      </c>
      <c r="I543" s="29">
        <f t="shared" si="217"/>
        <v>0</v>
      </c>
      <c r="J543" s="29">
        <f t="shared" si="218"/>
        <v>0</v>
      </c>
      <c r="K543" s="29">
        <f t="shared" si="219"/>
        <v>0</v>
      </c>
      <c r="L543" s="29">
        <f t="shared" si="220"/>
        <v>0</v>
      </c>
      <c r="M543" s="29">
        <f t="shared" si="221"/>
        <v>0</v>
      </c>
      <c r="N543" s="194">
        <f t="shared" si="222"/>
        <v>0</v>
      </c>
      <c r="O543" s="64">
        <f t="shared" si="231"/>
        <v>1698.526882063881</v>
      </c>
      <c r="P543" s="64">
        <f t="shared" si="231"/>
        <v>4398.2942443259344</v>
      </c>
      <c r="Q543" s="64">
        <f t="shared" si="231"/>
        <v>3928.45</v>
      </c>
      <c r="R543" s="64">
        <f t="shared" si="231"/>
        <v>892.55729810706873</v>
      </c>
      <c r="S543" s="64">
        <f t="shared" si="231"/>
        <v>1100.45</v>
      </c>
      <c r="T543" s="206" t="str">
        <f t="shared" si="223"/>
        <v>-</v>
      </c>
      <c r="U543" s="29">
        <f t="shared" si="224"/>
        <v>0</v>
      </c>
      <c r="V543" s="29">
        <f t="shared" si="225"/>
        <v>0</v>
      </c>
      <c r="W543" s="29">
        <f t="shared" si="226"/>
        <v>0</v>
      </c>
      <c r="X543" s="29">
        <f t="shared" si="227"/>
        <v>0</v>
      </c>
      <c r="Y543" s="29">
        <f t="shared" si="228"/>
        <v>0</v>
      </c>
      <c r="Z543" s="194">
        <f t="shared" si="229"/>
        <v>0</v>
      </c>
    </row>
    <row r="544" spans="1:26" s="80" customFormat="1" x14ac:dyDescent="0.2">
      <c r="A544" s="82">
        <v>527</v>
      </c>
      <c r="B544" s="168" t="str">
        <f>'Revenue Data'!B535</f>
        <v>NTE</v>
      </c>
      <c r="C544" s="71">
        <f t="shared" si="230"/>
        <v>0.20634920634920631</v>
      </c>
      <c r="D544" s="71">
        <f t="shared" si="230"/>
        <v>3.1746031746031744E-2</v>
      </c>
      <c r="E544" s="71">
        <f t="shared" si="230"/>
        <v>1.5873015873015872E-2</v>
      </c>
      <c r="F544" s="71">
        <f t="shared" si="230"/>
        <v>0.12698412698412698</v>
      </c>
      <c r="G544" s="71">
        <f t="shared" si="230"/>
        <v>0.61904761904761907</v>
      </c>
      <c r="H544" s="205">
        <f>IFERROR(VLOOKUP(B544,'Forecast Cnx @ Dest. Airport'!$B$5:$R$175,17,FALSE),0)</f>
        <v>0</v>
      </c>
      <c r="I544" s="29">
        <f t="shared" si="217"/>
        <v>0</v>
      </c>
      <c r="J544" s="29">
        <f t="shared" si="218"/>
        <v>0</v>
      </c>
      <c r="K544" s="29">
        <f t="shared" si="219"/>
        <v>0</v>
      </c>
      <c r="L544" s="29">
        <f t="shared" si="220"/>
        <v>0</v>
      </c>
      <c r="M544" s="29">
        <f t="shared" si="221"/>
        <v>0</v>
      </c>
      <c r="N544" s="194">
        <f t="shared" si="222"/>
        <v>0</v>
      </c>
      <c r="O544" s="64">
        <f t="shared" si="231"/>
        <v>156.47142857142856</v>
      </c>
      <c r="P544" s="64">
        <f t="shared" si="231"/>
        <v>3320.3264997584574</v>
      </c>
      <c r="Q544" s="64">
        <f t="shared" si="231"/>
        <v>1241.3366394081002</v>
      </c>
      <c r="R544" s="64">
        <f t="shared" si="231"/>
        <v>989.02764726564396</v>
      </c>
      <c r="S544" s="64">
        <f t="shared" si="231"/>
        <v>253.22906250000003</v>
      </c>
      <c r="T544" s="206" t="str">
        <f t="shared" si="223"/>
        <v>-</v>
      </c>
      <c r="U544" s="29">
        <f t="shared" si="224"/>
        <v>0</v>
      </c>
      <c r="V544" s="29">
        <f t="shared" si="225"/>
        <v>0</v>
      </c>
      <c r="W544" s="29">
        <f t="shared" si="226"/>
        <v>0</v>
      </c>
      <c r="X544" s="29">
        <f t="shared" si="227"/>
        <v>0</v>
      </c>
      <c r="Y544" s="29">
        <f t="shared" si="228"/>
        <v>0</v>
      </c>
      <c r="Z544" s="194">
        <f t="shared" si="229"/>
        <v>0</v>
      </c>
    </row>
    <row r="545" spans="1:26" s="80" customFormat="1" x14ac:dyDescent="0.2">
      <c r="A545" s="82">
        <v>528</v>
      </c>
      <c r="B545" s="168" t="str">
        <f>'Revenue Data'!B536</f>
        <v>NTL</v>
      </c>
      <c r="C545" s="71">
        <f t="shared" si="230"/>
        <v>0</v>
      </c>
      <c r="D545" s="71">
        <f t="shared" si="230"/>
        <v>0.5</v>
      </c>
      <c r="E545" s="71">
        <f t="shared" si="230"/>
        <v>0</v>
      </c>
      <c r="F545" s="71">
        <f t="shared" si="230"/>
        <v>0.5</v>
      </c>
      <c r="G545" s="71">
        <f t="shared" si="230"/>
        <v>0</v>
      </c>
      <c r="H545" s="205">
        <f>IFERROR(VLOOKUP(B545,'Forecast Cnx @ Dest. Airport'!$B$5:$R$175,17,FALSE),0)</f>
        <v>0</v>
      </c>
      <c r="I545" s="29">
        <f t="shared" si="217"/>
        <v>0</v>
      </c>
      <c r="J545" s="29">
        <f t="shared" si="218"/>
        <v>0</v>
      </c>
      <c r="K545" s="29">
        <f t="shared" si="219"/>
        <v>0</v>
      </c>
      <c r="L545" s="29">
        <f t="shared" si="220"/>
        <v>0</v>
      </c>
      <c r="M545" s="29">
        <f t="shared" si="221"/>
        <v>0</v>
      </c>
      <c r="N545" s="194">
        <f t="shared" si="222"/>
        <v>0</v>
      </c>
      <c r="O545" s="64">
        <f t="shared" si="231"/>
        <v>3460.5285840875736</v>
      </c>
      <c r="P545" s="64">
        <f t="shared" si="231"/>
        <v>5498.6224249998158</v>
      </c>
      <c r="Q545" s="64">
        <f t="shared" si="231"/>
        <v>3738.4933333333352</v>
      </c>
      <c r="R545" s="64">
        <f t="shared" si="231"/>
        <v>2896.1446041370136</v>
      </c>
      <c r="S545" s="64">
        <f t="shared" si="231"/>
        <v>872.28051531663971</v>
      </c>
      <c r="T545" s="206" t="str">
        <f t="shared" si="223"/>
        <v>-</v>
      </c>
      <c r="U545" s="29">
        <f t="shared" si="224"/>
        <v>0</v>
      </c>
      <c r="V545" s="29">
        <f t="shared" si="225"/>
        <v>0</v>
      </c>
      <c r="W545" s="29">
        <f t="shared" si="226"/>
        <v>0</v>
      </c>
      <c r="X545" s="29">
        <f t="shared" si="227"/>
        <v>0</v>
      </c>
      <c r="Y545" s="29">
        <f t="shared" si="228"/>
        <v>0</v>
      </c>
      <c r="Z545" s="194">
        <f t="shared" si="229"/>
        <v>0</v>
      </c>
    </row>
    <row r="546" spans="1:26" s="80" customFormat="1" x14ac:dyDescent="0.2">
      <c r="A546" s="168">
        <v>529</v>
      </c>
      <c r="B546" s="168" t="str">
        <f>'Revenue Data'!B537</f>
        <v>NUE</v>
      </c>
      <c r="C546" s="71">
        <f t="shared" si="230"/>
        <v>3.3623910336239099E-2</v>
      </c>
      <c r="D546" s="71">
        <f t="shared" si="230"/>
        <v>4.3586550435865498E-2</v>
      </c>
      <c r="E546" s="71">
        <f t="shared" si="230"/>
        <v>1.2453300124532997E-3</v>
      </c>
      <c r="F546" s="71">
        <f t="shared" si="230"/>
        <v>0.17185554171855541</v>
      </c>
      <c r="G546" s="71">
        <f t="shared" si="230"/>
        <v>0.74968866749688667</v>
      </c>
      <c r="H546" s="205">
        <f>IFERROR(VLOOKUP(B546,'Forecast Cnx @ Dest. Airport'!$B$5:$R$175,17,FALSE),0)</f>
        <v>0</v>
      </c>
      <c r="I546" s="29">
        <f t="shared" si="217"/>
        <v>0</v>
      </c>
      <c r="J546" s="29">
        <f t="shared" si="218"/>
        <v>0</v>
      </c>
      <c r="K546" s="29">
        <f t="shared" si="219"/>
        <v>0</v>
      </c>
      <c r="L546" s="29">
        <f t="shared" si="220"/>
        <v>0</v>
      </c>
      <c r="M546" s="29">
        <f t="shared" si="221"/>
        <v>0</v>
      </c>
      <c r="N546" s="194">
        <f t="shared" si="222"/>
        <v>0</v>
      </c>
      <c r="O546" s="64">
        <f t="shared" si="231"/>
        <v>105.05213333333329</v>
      </c>
      <c r="P546" s="64">
        <f t="shared" si="231"/>
        <v>3193.4224999999997</v>
      </c>
      <c r="Q546" s="64">
        <f t="shared" si="231"/>
        <v>1481.6388581697045</v>
      </c>
      <c r="R546" s="64">
        <f t="shared" si="231"/>
        <v>889.29184309133473</v>
      </c>
      <c r="S546" s="64">
        <f t="shared" si="231"/>
        <v>315.12939664137133</v>
      </c>
      <c r="T546" s="206" t="str">
        <f t="shared" si="223"/>
        <v>-</v>
      </c>
      <c r="U546" s="29">
        <f t="shared" si="224"/>
        <v>0</v>
      </c>
      <c r="V546" s="29">
        <f t="shared" si="225"/>
        <v>0</v>
      </c>
      <c r="W546" s="29">
        <f t="shared" si="226"/>
        <v>0</v>
      </c>
      <c r="X546" s="29">
        <f t="shared" si="227"/>
        <v>0</v>
      </c>
      <c r="Y546" s="29">
        <f t="shared" si="228"/>
        <v>0</v>
      </c>
      <c r="Z546" s="194">
        <f t="shared" si="229"/>
        <v>0</v>
      </c>
    </row>
    <row r="547" spans="1:26" s="80" customFormat="1" x14ac:dyDescent="0.2">
      <c r="A547" s="82">
        <v>530</v>
      </c>
      <c r="B547" s="168" t="str">
        <f>'Revenue Data'!B538</f>
        <v>NVA</v>
      </c>
      <c r="C547" s="71">
        <f t="shared" si="230"/>
        <v>0</v>
      </c>
      <c r="D547" s="71">
        <f t="shared" si="230"/>
        <v>0</v>
      </c>
      <c r="E547" s="71">
        <f t="shared" si="230"/>
        <v>0</v>
      </c>
      <c r="F547" s="71">
        <f t="shared" si="230"/>
        <v>1</v>
      </c>
      <c r="G547" s="71">
        <f t="shared" si="230"/>
        <v>0</v>
      </c>
      <c r="H547" s="205">
        <f>IFERROR(VLOOKUP(B547,'Forecast Cnx @ Dest. Airport'!$B$5:$R$175,17,FALSE),0)</f>
        <v>0</v>
      </c>
      <c r="I547" s="29">
        <f t="shared" si="217"/>
        <v>0</v>
      </c>
      <c r="J547" s="29">
        <f t="shared" si="218"/>
        <v>0</v>
      </c>
      <c r="K547" s="29">
        <f t="shared" si="219"/>
        <v>0</v>
      </c>
      <c r="L547" s="29">
        <f t="shared" si="220"/>
        <v>0</v>
      </c>
      <c r="M547" s="29">
        <f t="shared" si="221"/>
        <v>0</v>
      </c>
      <c r="N547" s="194">
        <f t="shared" si="222"/>
        <v>0</v>
      </c>
      <c r="O547" s="64">
        <f t="shared" si="231"/>
        <v>905.35812499999997</v>
      </c>
      <c r="P547" s="64">
        <f t="shared" si="231"/>
        <v>1016.4784968982912</v>
      </c>
      <c r="Q547" s="64">
        <f t="shared" si="231"/>
        <v>686.95857499999977</v>
      </c>
      <c r="R547" s="64">
        <f t="shared" si="231"/>
        <v>404.05284652219734</v>
      </c>
      <c r="S547" s="64">
        <f t="shared" si="231"/>
        <v>371.73880374708915</v>
      </c>
      <c r="T547" s="206" t="str">
        <f t="shared" si="223"/>
        <v>-</v>
      </c>
      <c r="U547" s="29">
        <f t="shared" si="224"/>
        <v>0</v>
      </c>
      <c r="V547" s="29">
        <f t="shared" si="225"/>
        <v>0</v>
      </c>
      <c r="W547" s="29">
        <f t="shared" si="226"/>
        <v>0</v>
      </c>
      <c r="X547" s="29">
        <f t="shared" si="227"/>
        <v>0</v>
      </c>
      <c r="Y547" s="29">
        <f t="shared" si="228"/>
        <v>0</v>
      </c>
      <c r="Z547" s="194">
        <f t="shared" si="229"/>
        <v>0</v>
      </c>
    </row>
    <row r="548" spans="1:26" s="80" customFormat="1" x14ac:dyDescent="0.2">
      <c r="A548" s="82">
        <v>531</v>
      </c>
      <c r="B548" s="168" t="str">
        <f>'Revenue Data'!B539</f>
        <v>NVT</v>
      </c>
      <c r="C548" s="71">
        <f t="shared" ref="C548:G557" si="232">IFERROR(VLOOKUP($B548,FromChicagoFareList,C$8,FALSE),"-")</f>
        <v>0.10526315789473684</v>
      </c>
      <c r="D548" s="71">
        <f t="shared" si="232"/>
        <v>5.2631578947368418E-2</v>
      </c>
      <c r="E548" s="71">
        <f t="shared" si="232"/>
        <v>0</v>
      </c>
      <c r="F548" s="71">
        <f t="shared" si="232"/>
        <v>0</v>
      </c>
      <c r="G548" s="71">
        <f t="shared" si="232"/>
        <v>0.84210526315789469</v>
      </c>
      <c r="H548" s="205">
        <f>IFERROR(VLOOKUP(B548,'Forecast Cnx @ Dest. Airport'!$B$5:$R$175,17,FALSE),0)</f>
        <v>0</v>
      </c>
      <c r="I548" s="29">
        <f t="shared" si="217"/>
        <v>0</v>
      </c>
      <c r="J548" s="29">
        <f t="shared" si="218"/>
        <v>0</v>
      </c>
      <c r="K548" s="29">
        <f t="shared" si="219"/>
        <v>0</v>
      </c>
      <c r="L548" s="29">
        <f t="shared" si="220"/>
        <v>0</v>
      </c>
      <c r="M548" s="29">
        <f t="shared" si="221"/>
        <v>0</v>
      </c>
      <c r="N548" s="194">
        <f t="shared" si="222"/>
        <v>0</v>
      </c>
      <c r="O548" s="64">
        <f t="shared" ref="O548:S557" si="233">IFERROR(VLOOKUP($B548,FromChicagoFareList,O$8,FALSE),"-")</f>
        <v>4877.18300441886</v>
      </c>
      <c r="P548" s="64">
        <f t="shared" si="233"/>
        <v>3913.2942950383235</v>
      </c>
      <c r="Q548" s="64">
        <f t="shared" si="233"/>
        <v>2079.9913113553125</v>
      </c>
      <c r="R548" s="64">
        <f t="shared" si="233"/>
        <v>1727.1594836699639</v>
      </c>
      <c r="S548" s="64">
        <f t="shared" si="233"/>
        <v>725.26333333333298</v>
      </c>
      <c r="T548" s="206" t="str">
        <f t="shared" si="223"/>
        <v>-</v>
      </c>
      <c r="U548" s="29">
        <f t="shared" si="224"/>
        <v>0</v>
      </c>
      <c r="V548" s="29">
        <f t="shared" si="225"/>
        <v>0</v>
      </c>
      <c r="W548" s="29">
        <f t="shared" si="226"/>
        <v>0</v>
      </c>
      <c r="X548" s="29">
        <f t="shared" si="227"/>
        <v>0</v>
      </c>
      <c r="Y548" s="29">
        <f t="shared" si="228"/>
        <v>0</v>
      </c>
      <c r="Z548" s="194">
        <f t="shared" si="229"/>
        <v>0</v>
      </c>
    </row>
    <row r="549" spans="1:26" s="80" customFormat="1" x14ac:dyDescent="0.2">
      <c r="A549" s="82">
        <v>532</v>
      </c>
      <c r="B549" s="168" t="str">
        <f>'Revenue Data'!B540</f>
        <v>NWI</v>
      </c>
      <c r="C549" s="71">
        <f t="shared" si="232"/>
        <v>0.48</v>
      </c>
      <c r="D549" s="71">
        <f t="shared" si="232"/>
        <v>0</v>
      </c>
      <c r="E549" s="71">
        <f t="shared" si="232"/>
        <v>0</v>
      </c>
      <c r="F549" s="71">
        <f t="shared" si="232"/>
        <v>0.08</v>
      </c>
      <c r="G549" s="71">
        <f t="shared" si="232"/>
        <v>0.44</v>
      </c>
      <c r="H549" s="205">
        <f>IFERROR(VLOOKUP(B549,'Forecast Cnx @ Dest. Airport'!$B$5:$R$175,17,FALSE),0)</f>
        <v>0</v>
      </c>
      <c r="I549" s="29">
        <f t="shared" si="217"/>
        <v>0</v>
      </c>
      <c r="J549" s="29">
        <f t="shared" si="218"/>
        <v>0</v>
      </c>
      <c r="K549" s="29">
        <f t="shared" si="219"/>
        <v>0</v>
      </c>
      <c r="L549" s="29">
        <f t="shared" si="220"/>
        <v>0</v>
      </c>
      <c r="M549" s="29">
        <f t="shared" si="221"/>
        <v>0</v>
      </c>
      <c r="N549" s="194">
        <f t="shared" si="222"/>
        <v>0</v>
      </c>
      <c r="O549" s="64">
        <f t="shared" si="233"/>
        <v>189.01</v>
      </c>
      <c r="P549" s="64">
        <f t="shared" si="233"/>
        <v>2991.713931130485</v>
      </c>
      <c r="Q549" s="64">
        <f t="shared" si="233"/>
        <v>1080.3992954434091</v>
      </c>
      <c r="R549" s="64">
        <f t="shared" si="233"/>
        <v>2655.7</v>
      </c>
      <c r="S549" s="64">
        <f t="shared" si="233"/>
        <v>177.98785714285714</v>
      </c>
      <c r="T549" s="206" t="str">
        <f t="shared" si="223"/>
        <v>-</v>
      </c>
      <c r="U549" s="29">
        <f t="shared" si="224"/>
        <v>0</v>
      </c>
      <c r="V549" s="29">
        <f t="shared" si="225"/>
        <v>0</v>
      </c>
      <c r="W549" s="29">
        <f t="shared" si="226"/>
        <v>0</v>
      </c>
      <c r="X549" s="29">
        <f t="shared" si="227"/>
        <v>0</v>
      </c>
      <c r="Y549" s="29">
        <f t="shared" si="228"/>
        <v>0</v>
      </c>
      <c r="Z549" s="194">
        <f t="shared" si="229"/>
        <v>0</v>
      </c>
    </row>
    <row r="550" spans="1:26" s="80" customFormat="1" x14ac:dyDescent="0.2">
      <c r="A550" s="168">
        <v>533</v>
      </c>
      <c r="B550" s="168" t="str">
        <f>'Revenue Data'!B541</f>
        <v>OAX</v>
      </c>
      <c r="C550" s="71">
        <f t="shared" si="232"/>
        <v>0.14917127071823205</v>
      </c>
      <c r="D550" s="71">
        <f t="shared" si="232"/>
        <v>3.3149171270718231E-2</v>
      </c>
      <c r="E550" s="71">
        <f t="shared" si="232"/>
        <v>0</v>
      </c>
      <c r="F550" s="71">
        <f t="shared" si="232"/>
        <v>3.8674033149171276E-2</v>
      </c>
      <c r="G550" s="71">
        <f t="shared" si="232"/>
        <v>0.77900552486187835</v>
      </c>
      <c r="H550" s="205">
        <f>IFERROR(VLOOKUP(B550,'Forecast Cnx @ Dest. Airport'!$B$5:$R$175,17,FALSE),0)</f>
        <v>0</v>
      </c>
      <c r="I550" s="29">
        <f t="shared" si="217"/>
        <v>0</v>
      </c>
      <c r="J550" s="29">
        <f t="shared" si="218"/>
        <v>0</v>
      </c>
      <c r="K550" s="29">
        <f t="shared" si="219"/>
        <v>0</v>
      </c>
      <c r="L550" s="29">
        <f t="shared" si="220"/>
        <v>0</v>
      </c>
      <c r="M550" s="29">
        <f t="shared" si="221"/>
        <v>0</v>
      </c>
      <c r="N550" s="194">
        <f t="shared" si="222"/>
        <v>0</v>
      </c>
      <c r="O550" s="64">
        <f t="shared" si="233"/>
        <v>267.43950617283963</v>
      </c>
      <c r="P550" s="64">
        <f t="shared" si="233"/>
        <v>417.37600000000003</v>
      </c>
      <c r="Q550" s="64">
        <f t="shared" si="233"/>
        <v>526.36640083298744</v>
      </c>
      <c r="R550" s="64">
        <f t="shared" si="233"/>
        <v>402.71281818181836</v>
      </c>
      <c r="S550" s="64">
        <f t="shared" si="233"/>
        <v>311.29058253022606</v>
      </c>
      <c r="T550" s="206" t="str">
        <f t="shared" si="223"/>
        <v>-</v>
      </c>
      <c r="U550" s="29">
        <f t="shared" si="224"/>
        <v>0</v>
      </c>
      <c r="V550" s="29">
        <f t="shared" si="225"/>
        <v>0</v>
      </c>
      <c r="W550" s="29">
        <f t="shared" si="226"/>
        <v>0</v>
      </c>
      <c r="X550" s="29">
        <f t="shared" si="227"/>
        <v>0</v>
      </c>
      <c r="Y550" s="29">
        <f t="shared" si="228"/>
        <v>0</v>
      </c>
      <c r="Z550" s="194">
        <f t="shared" si="229"/>
        <v>0</v>
      </c>
    </row>
    <row r="551" spans="1:26" s="80" customFormat="1" x14ac:dyDescent="0.2">
      <c r="A551" s="82">
        <v>534</v>
      </c>
      <c r="B551" s="168" t="str">
        <f>'Revenue Data'!B542</f>
        <v>OBO</v>
      </c>
      <c r="C551" s="71">
        <f t="shared" si="232"/>
        <v>0</v>
      </c>
      <c r="D551" s="71">
        <f t="shared" si="232"/>
        <v>0</v>
      </c>
      <c r="E551" s="71">
        <f t="shared" si="232"/>
        <v>0</v>
      </c>
      <c r="F551" s="71">
        <f t="shared" si="232"/>
        <v>0.33333333333333331</v>
      </c>
      <c r="G551" s="71">
        <f t="shared" si="232"/>
        <v>0.66666666666666663</v>
      </c>
      <c r="H551" s="205">
        <f>IFERROR(VLOOKUP(B551,'Forecast Cnx @ Dest. Airport'!$B$5:$R$175,17,FALSE),0)</f>
        <v>0</v>
      </c>
      <c r="I551" s="29">
        <f t="shared" si="217"/>
        <v>0</v>
      </c>
      <c r="J551" s="29">
        <f t="shared" si="218"/>
        <v>0</v>
      </c>
      <c r="K551" s="29">
        <f t="shared" si="219"/>
        <v>0</v>
      </c>
      <c r="L551" s="29">
        <f t="shared" si="220"/>
        <v>0</v>
      </c>
      <c r="M551" s="29">
        <f t="shared" si="221"/>
        <v>0</v>
      </c>
      <c r="N551" s="194">
        <f t="shared" si="222"/>
        <v>0</v>
      </c>
      <c r="O551" s="64">
        <f t="shared" si="233"/>
        <v>3560.4312660888791</v>
      </c>
      <c r="P551" s="64">
        <f t="shared" si="233"/>
        <v>3852.7209841222088</v>
      </c>
      <c r="Q551" s="64">
        <f t="shared" si="233"/>
        <v>1909.3942506887054</v>
      </c>
      <c r="R551" s="64">
        <f t="shared" si="233"/>
        <v>1062.5755352528843</v>
      </c>
      <c r="S551" s="64">
        <f t="shared" si="233"/>
        <v>814.97193872947037</v>
      </c>
      <c r="T551" s="206" t="str">
        <f t="shared" si="223"/>
        <v>-</v>
      </c>
      <c r="U551" s="29">
        <f t="shared" si="224"/>
        <v>0</v>
      </c>
      <c r="V551" s="29">
        <f t="shared" si="225"/>
        <v>0</v>
      </c>
      <c r="W551" s="29">
        <f t="shared" si="226"/>
        <v>0</v>
      </c>
      <c r="X551" s="29">
        <f t="shared" si="227"/>
        <v>0</v>
      </c>
      <c r="Y551" s="29">
        <f t="shared" si="228"/>
        <v>0</v>
      </c>
      <c r="Z551" s="194">
        <f t="shared" si="229"/>
        <v>0</v>
      </c>
    </row>
    <row r="552" spans="1:26" s="80" customFormat="1" x14ac:dyDescent="0.2">
      <c r="A552" s="82">
        <v>535</v>
      </c>
      <c r="B552" s="168" t="str">
        <f>'Revenue Data'!B543</f>
        <v>ODS</v>
      </c>
      <c r="C552" s="71">
        <f t="shared" si="232"/>
        <v>4.4776119402985079E-2</v>
      </c>
      <c r="D552" s="71">
        <f t="shared" si="232"/>
        <v>0</v>
      </c>
      <c r="E552" s="71">
        <f t="shared" si="232"/>
        <v>2.9850746268656719E-2</v>
      </c>
      <c r="F552" s="71">
        <f t="shared" si="232"/>
        <v>0.13432835820895525</v>
      </c>
      <c r="G552" s="71">
        <f t="shared" si="232"/>
        <v>0.79104477611940305</v>
      </c>
      <c r="H552" s="205">
        <f>IFERROR(VLOOKUP(B552,'Forecast Cnx @ Dest. Airport'!$B$5:$R$175,17,FALSE),0)</f>
        <v>0</v>
      </c>
      <c r="I552" s="29">
        <f t="shared" si="217"/>
        <v>0</v>
      </c>
      <c r="J552" s="29">
        <f t="shared" si="218"/>
        <v>0</v>
      </c>
      <c r="K552" s="29">
        <f t="shared" si="219"/>
        <v>0</v>
      </c>
      <c r="L552" s="29">
        <f t="shared" si="220"/>
        <v>0</v>
      </c>
      <c r="M552" s="29">
        <f t="shared" si="221"/>
        <v>0</v>
      </c>
      <c r="N552" s="194">
        <f t="shared" si="222"/>
        <v>0</v>
      </c>
      <c r="O552" s="64">
        <f t="shared" si="233"/>
        <v>210.25456140350872</v>
      </c>
      <c r="P552" s="64">
        <f t="shared" si="233"/>
        <v>2398.2343666666679</v>
      </c>
      <c r="Q552" s="64">
        <f t="shared" si="233"/>
        <v>0</v>
      </c>
      <c r="R552" s="64">
        <f t="shared" si="233"/>
        <v>519.48357142857174</v>
      </c>
      <c r="S552" s="64">
        <f t="shared" si="233"/>
        <v>517.49188909774455</v>
      </c>
      <c r="T552" s="206" t="str">
        <f t="shared" si="223"/>
        <v>-</v>
      </c>
      <c r="U552" s="29">
        <f t="shared" si="224"/>
        <v>0</v>
      </c>
      <c r="V552" s="29">
        <f t="shared" si="225"/>
        <v>0</v>
      </c>
      <c r="W552" s="29">
        <f t="shared" si="226"/>
        <v>0</v>
      </c>
      <c r="X552" s="29">
        <f t="shared" si="227"/>
        <v>0</v>
      </c>
      <c r="Y552" s="29">
        <f t="shared" si="228"/>
        <v>0</v>
      </c>
      <c r="Z552" s="194">
        <f t="shared" si="229"/>
        <v>0</v>
      </c>
    </row>
    <row r="553" spans="1:26" s="80" customFormat="1" x14ac:dyDescent="0.2">
      <c r="A553" s="82">
        <v>536</v>
      </c>
      <c r="B553" s="168" t="str">
        <f>'Revenue Data'!B544</f>
        <v>OER</v>
      </c>
      <c r="C553" s="71">
        <f t="shared" si="232"/>
        <v>0</v>
      </c>
      <c r="D553" s="71">
        <f t="shared" si="232"/>
        <v>0</v>
      </c>
      <c r="E553" s="71">
        <f t="shared" si="232"/>
        <v>0</v>
      </c>
      <c r="F553" s="71">
        <f t="shared" si="232"/>
        <v>0</v>
      </c>
      <c r="G553" s="71">
        <f t="shared" si="232"/>
        <v>1</v>
      </c>
      <c r="H553" s="205">
        <f>IFERROR(VLOOKUP(B553,'Forecast Cnx @ Dest. Airport'!$B$5:$R$175,17,FALSE),0)</f>
        <v>0</v>
      </c>
      <c r="I553" s="29">
        <f t="shared" si="217"/>
        <v>0</v>
      </c>
      <c r="J553" s="29">
        <f t="shared" si="218"/>
        <v>0</v>
      </c>
      <c r="K553" s="29">
        <f t="shared" si="219"/>
        <v>0</v>
      </c>
      <c r="L553" s="29">
        <f t="shared" si="220"/>
        <v>0</v>
      </c>
      <c r="M553" s="29">
        <f t="shared" si="221"/>
        <v>0</v>
      </c>
      <c r="N553" s="194">
        <f t="shared" si="222"/>
        <v>0</v>
      </c>
      <c r="O553" s="64">
        <f t="shared" si="233"/>
        <v>277.69296296296289</v>
      </c>
      <c r="P553" s="64">
        <f t="shared" si="233"/>
        <v>2348.9558667921178</v>
      </c>
      <c r="Q553" s="64">
        <f t="shared" si="233"/>
        <v>1625.8986666666683</v>
      </c>
      <c r="R553" s="64">
        <f t="shared" si="233"/>
        <v>1086.111990362476</v>
      </c>
      <c r="S553" s="64">
        <f t="shared" si="233"/>
        <v>338.21786528058118</v>
      </c>
      <c r="T553" s="206" t="str">
        <f t="shared" si="223"/>
        <v>-</v>
      </c>
      <c r="U553" s="29">
        <f t="shared" si="224"/>
        <v>0</v>
      </c>
      <c r="V553" s="29">
        <f t="shared" si="225"/>
        <v>0</v>
      </c>
      <c r="W553" s="29">
        <f t="shared" si="226"/>
        <v>0</v>
      </c>
      <c r="X553" s="29">
        <f t="shared" si="227"/>
        <v>0</v>
      </c>
      <c r="Y553" s="29">
        <f t="shared" si="228"/>
        <v>0</v>
      </c>
      <c r="Z553" s="194">
        <f t="shared" si="229"/>
        <v>0</v>
      </c>
    </row>
    <row r="554" spans="1:26" s="80" customFormat="1" x14ac:dyDescent="0.2">
      <c r="A554" s="168">
        <v>537</v>
      </c>
      <c r="B554" s="168" t="str">
        <f>'Revenue Data'!B545</f>
        <v>OIT</v>
      </c>
      <c r="C554" s="71">
        <f t="shared" si="232"/>
        <v>0</v>
      </c>
      <c r="D554" s="71">
        <f t="shared" si="232"/>
        <v>0.10000000000000002</v>
      </c>
      <c r="E554" s="71">
        <f t="shared" si="232"/>
        <v>0</v>
      </c>
      <c r="F554" s="71">
        <f t="shared" si="232"/>
        <v>0</v>
      </c>
      <c r="G554" s="71">
        <f t="shared" si="232"/>
        <v>0.9</v>
      </c>
      <c r="H554" s="205">
        <f>IFERROR(VLOOKUP(B554,'Forecast Cnx @ Dest. Airport'!$B$5:$R$175,17,FALSE),0)</f>
        <v>0</v>
      </c>
      <c r="I554" s="29">
        <f t="shared" si="217"/>
        <v>0</v>
      </c>
      <c r="J554" s="29">
        <f t="shared" si="218"/>
        <v>0</v>
      </c>
      <c r="K554" s="29">
        <f t="shared" si="219"/>
        <v>0</v>
      </c>
      <c r="L554" s="29">
        <f t="shared" si="220"/>
        <v>0</v>
      </c>
      <c r="M554" s="29">
        <f t="shared" si="221"/>
        <v>0</v>
      </c>
      <c r="N554" s="194">
        <f t="shared" si="222"/>
        <v>0</v>
      </c>
      <c r="O554" s="64">
        <f t="shared" si="233"/>
        <v>3560.4312660888791</v>
      </c>
      <c r="P554" s="64">
        <f t="shared" si="233"/>
        <v>3852.7209841222088</v>
      </c>
      <c r="Q554" s="64">
        <f t="shared" si="233"/>
        <v>1909.3942506887054</v>
      </c>
      <c r="R554" s="64">
        <f t="shared" si="233"/>
        <v>1062.5755352528843</v>
      </c>
      <c r="S554" s="64">
        <f t="shared" si="233"/>
        <v>814.97193872947037</v>
      </c>
      <c r="T554" s="206" t="str">
        <f t="shared" si="223"/>
        <v>-</v>
      </c>
      <c r="U554" s="29">
        <f t="shared" si="224"/>
        <v>0</v>
      </c>
      <c r="V554" s="29">
        <f t="shared" si="225"/>
        <v>0</v>
      </c>
      <c r="W554" s="29">
        <f t="shared" si="226"/>
        <v>0</v>
      </c>
      <c r="X554" s="29">
        <f t="shared" si="227"/>
        <v>0</v>
      </c>
      <c r="Y554" s="29">
        <f t="shared" si="228"/>
        <v>0</v>
      </c>
      <c r="Z554" s="194">
        <f t="shared" si="229"/>
        <v>0</v>
      </c>
    </row>
    <row r="555" spans="1:26" s="80" customFormat="1" x14ac:dyDescent="0.2">
      <c r="A555" s="82">
        <v>538</v>
      </c>
      <c r="B555" s="168" t="str">
        <f>'Revenue Data'!B546</f>
        <v>OKA</v>
      </c>
      <c r="C555" s="71">
        <f t="shared" si="232"/>
        <v>0</v>
      </c>
      <c r="D555" s="71">
        <f t="shared" si="232"/>
        <v>2.222222222222222E-2</v>
      </c>
      <c r="E555" s="71">
        <f t="shared" si="232"/>
        <v>0.17777777777777773</v>
      </c>
      <c r="F555" s="71">
        <f t="shared" si="232"/>
        <v>0.32777777777777783</v>
      </c>
      <c r="G555" s="71">
        <f t="shared" si="232"/>
        <v>0.47222222222222221</v>
      </c>
      <c r="H555" s="205">
        <f>IFERROR(VLOOKUP(B555,'Forecast Cnx @ Dest. Airport'!$B$5:$R$175,17,FALSE),0)</f>
        <v>0</v>
      </c>
      <c r="I555" s="29">
        <f t="shared" si="217"/>
        <v>0</v>
      </c>
      <c r="J555" s="29">
        <f t="shared" si="218"/>
        <v>0</v>
      </c>
      <c r="K555" s="29">
        <f t="shared" si="219"/>
        <v>0</v>
      </c>
      <c r="L555" s="29">
        <f t="shared" si="220"/>
        <v>0</v>
      </c>
      <c r="M555" s="29">
        <f t="shared" si="221"/>
        <v>0</v>
      </c>
      <c r="N555" s="194">
        <f t="shared" si="222"/>
        <v>0</v>
      </c>
      <c r="O555" s="64">
        <f t="shared" si="233"/>
        <v>3560.4312660888791</v>
      </c>
      <c r="P555" s="64">
        <f t="shared" si="233"/>
        <v>4853.43</v>
      </c>
      <c r="Q555" s="64">
        <f t="shared" si="233"/>
        <v>1552.645</v>
      </c>
      <c r="R555" s="64">
        <f t="shared" si="233"/>
        <v>511.29814408866986</v>
      </c>
      <c r="S555" s="64">
        <f t="shared" si="233"/>
        <v>524.73159096635266</v>
      </c>
      <c r="T555" s="206" t="str">
        <f t="shared" si="223"/>
        <v>-</v>
      </c>
      <c r="U555" s="29">
        <f t="shared" si="224"/>
        <v>0</v>
      </c>
      <c r="V555" s="29">
        <f t="shared" si="225"/>
        <v>0</v>
      </c>
      <c r="W555" s="29">
        <f t="shared" si="226"/>
        <v>0</v>
      </c>
      <c r="X555" s="29">
        <f t="shared" si="227"/>
        <v>0</v>
      </c>
      <c r="Y555" s="29">
        <f t="shared" si="228"/>
        <v>0</v>
      </c>
      <c r="Z555" s="194">
        <f t="shared" si="229"/>
        <v>0</v>
      </c>
    </row>
    <row r="556" spans="1:26" s="80" customFormat="1" x14ac:dyDescent="0.2">
      <c r="A556" s="82">
        <v>539</v>
      </c>
      <c r="B556" s="168" t="str">
        <f>'Revenue Data'!B547</f>
        <v>OKJ</v>
      </c>
      <c r="C556" s="71">
        <f t="shared" si="232"/>
        <v>0</v>
      </c>
      <c r="D556" s="71">
        <f t="shared" si="232"/>
        <v>0.11764705882352941</v>
      </c>
      <c r="E556" s="71">
        <f t="shared" si="232"/>
        <v>0</v>
      </c>
      <c r="F556" s="71">
        <f t="shared" si="232"/>
        <v>0.26470588235294112</v>
      </c>
      <c r="G556" s="71">
        <f t="shared" si="232"/>
        <v>0.61764705882352944</v>
      </c>
      <c r="H556" s="205">
        <f>IFERROR(VLOOKUP(B556,'Forecast Cnx @ Dest. Airport'!$B$5:$R$175,17,FALSE),0)</f>
        <v>0</v>
      </c>
      <c r="I556" s="29">
        <f t="shared" si="217"/>
        <v>0</v>
      </c>
      <c r="J556" s="29">
        <f t="shared" si="218"/>
        <v>0</v>
      </c>
      <c r="K556" s="29">
        <f t="shared" si="219"/>
        <v>0</v>
      </c>
      <c r="L556" s="29">
        <f t="shared" si="220"/>
        <v>0</v>
      </c>
      <c r="M556" s="29">
        <f t="shared" si="221"/>
        <v>0</v>
      </c>
      <c r="N556" s="194">
        <f t="shared" si="222"/>
        <v>0</v>
      </c>
      <c r="O556" s="64">
        <f t="shared" si="233"/>
        <v>3560.4312660888791</v>
      </c>
      <c r="P556" s="64">
        <f t="shared" si="233"/>
        <v>3852.7209841222088</v>
      </c>
      <c r="Q556" s="64">
        <f t="shared" si="233"/>
        <v>1909.3942506887054</v>
      </c>
      <c r="R556" s="64">
        <f t="shared" si="233"/>
        <v>1062.5755352528843</v>
      </c>
      <c r="S556" s="64">
        <f t="shared" si="233"/>
        <v>814.97193872947037</v>
      </c>
      <c r="T556" s="206" t="str">
        <f t="shared" si="223"/>
        <v>-</v>
      </c>
      <c r="U556" s="29">
        <f t="shared" si="224"/>
        <v>0</v>
      </c>
      <c r="V556" s="29">
        <f t="shared" si="225"/>
        <v>0</v>
      </c>
      <c r="W556" s="29">
        <f t="shared" si="226"/>
        <v>0</v>
      </c>
      <c r="X556" s="29">
        <f t="shared" si="227"/>
        <v>0</v>
      </c>
      <c r="Y556" s="29">
        <f t="shared" si="228"/>
        <v>0</v>
      </c>
      <c r="Z556" s="194">
        <f t="shared" si="229"/>
        <v>0</v>
      </c>
    </row>
    <row r="557" spans="1:26" s="80" customFormat="1" x14ac:dyDescent="0.2">
      <c r="A557" s="82">
        <v>540</v>
      </c>
      <c r="B557" s="168" t="str">
        <f>'Revenue Data'!B548</f>
        <v>OOL</v>
      </c>
      <c r="C557" s="71">
        <f t="shared" si="232"/>
        <v>0</v>
      </c>
      <c r="D557" s="71">
        <f t="shared" si="232"/>
        <v>0</v>
      </c>
      <c r="E557" s="71">
        <f t="shared" si="232"/>
        <v>0</v>
      </c>
      <c r="F557" s="71">
        <f t="shared" si="232"/>
        <v>0</v>
      </c>
      <c r="G557" s="71">
        <f t="shared" si="232"/>
        <v>1</v>
      </c>
      <c r="H557" s="205">
        <f>IFERROR(VLOOKUP(B557,'Forecast Cnx @ Dest. Airport'!$B$5:$R$175,17,FALSE),0)</f>
        <v>0</v>
      </c>
      <c r="I557" s="29">
        <f t="shared" si="217"/>
        <v>0</v>
      </c>
      <c r="J557" s="29">
        <f t="shared" si="218"/>
        <v>0</v>
      </c>
      <c r="K557" s="29">
        <f t="shared" si="219"/>
        <v>0</v>
      </c>
      <c r="L557" s="29">
        <f t="shared" si="220"/>
        <v>0</v>
      </c>
      <c r="M557" s="29">
        <f t="shared" si="221"/>
        <v>0</v>
      </c>
      <c r="N557" s="194">
        <f t="shared" si="222"/>
        <v>0</v>
      </c>
      <c r="O557" s="64">
        <f t="shared" si="233"/>
        <v>3460.5285840875736</v>
      </c>
      <c r="P557" s="64">
        <f t="shared" si="233"/>
        <v>5498.6224249998158</v>
      </c>
      <c r="Q557" s="64">
        <f t="shared" si="233"/>
        <v>3738.4933333333352</v>
      </c>
      <c r="R557" s="64">
        <f t="shared" si="233"/>
        <v>2896.1446041370136</v>
      </c>
      <c r="S557" s="64">
        <f t="shared" si="233"/>
        <v>872.28051531663971</v>
      </c>
      <c r="T557" s="206" t="str">
        <f t="shared" si="223"/>
        <v>-</v>
      </c>
      <c r="U557" s="29">
        <f t="shared" si="224"/>
        <v>0</v>
      </c>
      <c r="V557" s="29">
        <f t="shared" si="225"/>
        <v>0</v>
      </c>
      <c r="W557" s="29">
        <f t="shared" si="226"/>
        <v>0</v>
      </c>
      <c r="X557" s="29">
        <f t="shared" si="227"/>
        <v>0</v>
      </c>
      <c r="Y557" s="29">
        <f t="shared" si="228"/>
        <v>0</v>
      </c>
      <c r="Z557" s="194">
        <f t="shared" si="229"/>
        <v>0</v>
      </c>
    </row>
    <row r="558" spans="1:26" s="80" customFormat="1" x14ac:dyDescent="0.2">
      <c r="A558" s="168">
        <v>541</v>
      </c>
      <c r="B558" s="168" t="str">
        <f>'Revenue Data'!B549</f>
        <v>OPO</v>
      </c>
      <c r="C558" s="71">
        <f t="shared" ref="C558:G567" si="234">IFERROR(VLOOKUP($B558,FromChicagoFareList,C$8,FALSE),"-")</f>
        <v>9.6551724137931033E-2</v>
      </c>
      <c r="D558" s="71">
        <f t="shared" si="234"/>
        <v>4.8275862068965517E-2</v>
      </c>
      <c r="E558" s="71">
        <f t="shared" si="234"/>
        <v>2.7586206896551727E-2</v>
      </c>
      <c r="F558" s="71">
        <f t="shared" si="234"/>
        <v>0.20689655172413793</v>
      </c>
      <c r="G558" s="71">
        <f t="shared" si="234"/>
        <v>0.6206896551724137</v>
      </c>
      <c r="H558" s="205">
        <f>IFERROR(VLOOKUP(B558,'Forecast Cnx @ Dest. Airport'!$B$5:$R$175,17,FALSE),0)</f>
        <v>0</v>
      </c>
      <c r="I558" s="29">
        <f t="shared" si="217"/>
        <v>0</v>
      </c>
      <c r="J558" s="29">
        <f t="shared" si="218"/>
        <v>0</v>
      </c>
      <c r="K558" s="29">
        <f t="shared" si="219"/>
        <v>0</v>
      </c>
      <c r="L558" s="29">
        <f t="shared" si="220"/>
        <v>0</v>
      </c>
      <c r="M558" s="29">
        <f t="shared" si="221"/>
        <v>0</v>
      </c>
      <c r="N558" s="194">
        <f t="shared" si="222"/>
        <v>0</v>
      </c>
      <c r="O558" s="64">
        <f t="shared" ref="O558:S567" si="235">IFERROR(VLOOKUP($B558,FromChicagoFareList,O$8,FALSE),"-")</f>
        <v>1105.3800000000001</v>
      </c>
      <c r="P558" s="64">
        <f t="shared" si="235"/>
        <v>2094.7849999999999</v>
      </c>
      <c r="Q558" s="64">
        <f t="shared" si="235"/>
        <v>1171.5733333333335</v>
      </c>
      <c r="R558" s="64">
        <f t="shared" si="235"/>
        <v>352.17505952380964</v>
      </c>
      <c r="S558" s="64">
        <f t="shared" si="235"/>
        <v>465.80208159400155</v>
      </c>
      <c r="T558" s="206" t="str">
        <f t="shared" si="223"/>
        <v>-</v>
      </c>
      <c r="U558" s="29">
        <f t="shared" si="224"/>
        <v>0</v>
      </c>
      <c r="V558" s="29">
        <f t="shared" si="225"/>
        <v>0</v>
      </c>
      <c r="W558" s="29">
        <f t="shared" si="226"/>
        <v>0</v>
      </c>
      <c r="X558" s="29">
        <f t="shared" si="227"/>
        <v>0</v>
      </c>
      <c r="Y558" s="29">
        <f t="shared" si="228"/>
        <v>0</v>
      </c>
      <c r="Z558" s="194">
        <f t="shared" si="229"/>
        <v>0</v>
      </c>
    </row>
    <row r="559" spans="1:26" s="80" customFormat="1" x14ac:dyDescent="0.2">
      <c r="A559" s="82">
        <v>542</v>
      </c>
      <c r="B559" s="168" t="str">
        <f>'Revenue Data'!B550</f>
        <v>ORK</v>
      </c>
      <c r="C559" s="71">
        <f t="shared" si="234"/>
        <v>7.0921985815602835E-3</v>
      </c>
      <c r="D559" s="71">
        <f t="shared" si="234"/>
        <v>9.2198581560283682E-2</v>
      </c>
      <c r="E559" s="71">
        <f t="shared" si="234"/>
        <v>5.6737588652482268E-2</v>
      </c>
      <c r="F559" s="71">
        <f t="shared" si="234"/>
        <v>4.2553191489361701E-2</v>
      </c>
      <c r="G559" s="71">
        <f t="shared" si="234"/>
        <v>0.80141843971631199</v>
      </c>
      <c r="H559" s="205">
        <f>IFERROR(VLOOKUP(B559,'Forecast Cnx @ Dest. Airport'!$B$5:$R$175,17,FALSE),0)</f>
        <v>0</v>
      </c>
      <c r="I559" s="29">
        <f t="shared" si="217"/>
        <v>0</v>
      </c>
      <c r="J559" s="29">
        <f t="shared" si="218"/>
        <v>0</v>
      </c>
      <c r="K559" s="29">
        <f t="shared" si="219"/>
        <v>0</v>
      </c>
      <c r="L559" s="29">
        <f t="shared" si="220"/>
        <v>0</v>
      </c>
      <c r="M559" s="29">
        <f t="shared" si="221"/>
        <v>0</v>
      </c>
      <c r="N559" s="194">
        <f t="shared" si="222"/>
        <v>0</v>
      </c>
      <c r="O559" s="64">
        <f t="shared" si="235"/>
        <v>334.28932814992038</v>
      </c>
      <c r="P559" s="64">
        <f t="shared" si="235"/>
        <v>2426.4702560809037</v>
      </c>
      <c r="Q559" s="64">
        <f t="shared" si="235"/>
        <v>1134.55</v>
      </c>
      <c r="R559" s="64">
        <f t="shared" si="235"/>
        <v>402.42391071556739</v>
      </c>
      <c r="S559" s="64">
        <f t="shared" si="235"/>
        <v>198.22294005102046</v>
      </c>
      <c r="T559" s="206" t="str">
        <f t="shared" si="223"/>
        <v>-</v>
      </c>
      <c r="U559" s="29">
        <f t="shared" si="224"/>
        <v>0</v>
      </c>
      <c r="V559" s="29">
        <f t="shared" si="225"/>
        <v>0</v>
      </c>
      <c r="W559" s="29">
        <f t="shared" si="226"/>
        <v>0</v>
      </c>
      <c r="X559" s="29">
        <f t="shared" si="227"/>
        <v>0</v>
      </c>
      <c r="Y559" s="29">
        <f t="shared" si="228"/>
        <v>0</v>
      </c>
      <c r="Z559" s="194">
        <f t="shared" si="229"/>
        <v>0</v>
      </c>
    </row>
    <row r="560" spans="1:26" s="80" customFormat="1" x14ac:dyDescent="0.2">
      <c r="A560" s="82">
        <v>543</v>
      </c>
      <c r="B560" s="168" t="str">
        <f>'Revenue Data'!B551</f>
        <v>ORN</v>
      </c>
      <c r="C560" s="71">
        <f t="shared" si="234"/>
        <v>0</v>
      </c>
      <c r="D560" s="71">
        <f t="shared" si="234"/>
        <v>0</v>
      </c>
      <c r="E560" s="71">
        <f t="shared" si="234"/>
        <v>0</v>
      </c>
      <c r="F560" s="71">
        <f t="shared" si="234"/>
        <v>0</v>
      </c>
      <c r="G560" s="71">
        <f t="shared" si="234"/>
        <v>1</v>
      </c>
      <c r="H560" s="205">
        <f>IFERROR(VLOOKUP(B560,'Forecast Cnx @ Dest. Airport'!$B$5:$R$175,17,FALSE),0)</f>
        <v>0</v>
      </c>
      <c r="I560" s="29">
        <f t="shared" si="217"/>
        <v>0</v>
      </c>
      <c r="J560" s="29">
        <f t="shared" si="218"/>
        <v>0</v>
      </c>
      <c r="K560" s="29">
        <f t="shared" si="219"/>
        <v>0</v>
      </c>
      <c r="L560" s="29">
        <f t="shared" si="220"/>
        <v>0</v>
      </c>
      <c r="M560" s="29">
        <f t="shared" si="221"/>
        <v>0</v>
      </c>
      <c r="N560" s="194">
        <f t="shared" si="222"/>
        <v>0</v>
      </c>
      <c r="O560" s="64">
        <f t="shared" si="235"/>
        <v>0</v>
      </c>
      <c r="P560" s="64">
        <f t="shared" si="235"/>
        <v>0</v>
      </c>
      <c r="Q560" s="64">
        <f t="shared" si="235"/>
        <v>0</v>
      </c>
      <c r="R560" s="64">
        <f t="shared" si="235"/>
        <v>0</v>
      </c>
      <c r="S560" s="64">
        <f t="shared" si="235"/>
        <v>288.97019230769223</v>
      </c>
      <c r="T560" s="206" t="str">
        <f t="shared" si="223"/>
        <v>-</v>
      </c>
      <c r="U560" s="29">
        <f t="shared" si="224"/>
        <v>0</v>
      </c>
      <c r="V560" s="29">
        <f t="shared" si="225"/>
        <v>0</v>
      </c>
      <c r="W560" s="29">
        <f t="shared" si="226"/>
        <v>0</v>
      </c>
      <c r="X560" s="29">
        <f t="shared" si="227"/>
        <v>0</v>
      </c>
      <c r="Y560" s="29">
        <f t="shared" si="228"/>
        <v>0</v>
      </c>
      <c r="Z560" s="194">
        <f t="shared" si="229"/>
        <v>0</v>
      </c>
    </row>
    <row r="561" spans="1:26" s="80" customFormat="1" x14ac:dyDescent="0.2">
      <c r="A561" s="82">
        <v>544</v>
      </c>
      <c r="B561" s="168" t="str">
        <f>'Revenue Data'!B552</f>
        <v>OSA</v>
      </c>
      <c r="C561" s="71">
        <f t="shared" si="234"/>
        <v>4.084158415841585E-2</v>
      </c>
      <c r="D561" s="71">
        <f t="shared" si="234"/>
        <v>9.5915841584158404E-2</v>
      </c>
      <c r="E561" s="71">
        <f t="shared" si="234"/>
        <v>8.8490099009900999E-2</v>
      </c>
      <c r="F561" s="71">
        <f t="shared" si="234"/>
        <v>0.32982673267326734</v>
      </c>
      <c r="G561" s="71">
        <f t="shared" si="234"/>
        <v>0.44492574257425738</v>
      </c>
      <c r="H561" s="205">
        <f>IFERROR(VLOOKUP(B561,'Forecast Cnx @ Dest. Airport'!$B$5:$R$175,17,FALSE),0)</f>
        <v>0</v>
      </c>
      <c r="I561" s="29">
        <f t="shared" si="217"/>
        <v>0</v>
      </c>
      <c r="J561" s="29">
        <f t="shared" si="218"/>
        <v>0</v>
      </c>
      <c r="K561" s="29">
        <f t="shared" si="219"/>
        <v>0</v>
      </c>
      <c r="L561" s="29">
        <f t="shared" si="220"/>
        <v>0</v>
      </c>
      <c r="M561" s="29">
        <f t="shared" si="221"/>
        <v>0</v>
      </c>
      <c r="N561" s="194">
        <f t="shared" si="222"/>
        <v>0</v>
      </c>
      <c r="O561" s="64">
        <f t="shared" si="235"/>
        <v>3196.6143548387095</v>
      </c>
      <c r="P561" s="64">
        <f t="shared" si="235"/>
        <v>4046.2514542248314</v>
      </c>
      <c r="Q561" s="64">
        <f t="shared" si="235"/>
        <v>1331.5</v>
      </c>
      <c r="R561" s="64">
        <f t="shared" si="235"/>
        <v>1300.6554124394386</v>
      </c>
      <c r="S561" s="64">
        <f t="shared" si="235"/>
        <v>742.44216699618346</v>
      </c>
      <c r="T561" s="206" t="str">
        <f t="shared" si="223"/>
        <v>-</v>
      </c>
      <c r="U561" s="29">
        <f t="shared" si="224"/>
        <v>0</v>
      </c>
      <c r="V561" s="29">
        <f t="shared" si="225"/>
        <v>0</v>
      </c>
      <c r="W561" s="29">
        <f t="shared" si="226"/>
        <v>0</v>
      </c>
      <c r="X561" s="29">
        <f t="shared" si="227"/>
        <v>0</v>
      </c>
      <c r="Y561" s="29">
        <f t="shared" si="228"/>
        <v>0</v>
      </c>
      <c r="Z561" s="194">
        <f t="shared" si="229"/>
        <v>0</v>
      </c>
    </row>
    <row r="562" spans="1:26" s="80" customFormat="1" x14ac:dyDescent="0.2">
      <c r="A562" s="168">
        <v>545</v>
      </c>
      <c r="B562" s="168" t="str">
        <f>'Revenue Data'!B553</f>
        <v>OSD</v>
      </c>
      <c r="C562" s="71">
        <f t="shared" si="234"/>
        <v>0</v>
      </c>
      <c r="D562" s="71">
        <f t="shared" si="234"/>
        <v>0</v>
      </c>
      <c r="E562" s="71">
        <f t="shared" si="234"/>
        <v>0</v>
      </c>
      <c r="F562" s="71">
        <f t="shared" si="234"/>
        <v>0</v>
      </c>
      <c r="G562" s="71">
        <f t="shared" si="234"/>
        <v>1</v>
      </c>
      <c r="H562" s="205">
        <f>IFERROR(VLOOKUP(B562,'Forecast Cnx @ Dest. Airport'!$B$5:$R$175,17,FALSE),0)</f>
        <v>0</v>
      </c>
      <c r="I562" s="29">
        <f t="shared" si="217"/>
        <v>0</v>
      </c>
      <c r="J562" s="29">
        <f t="shared" si="218"/>
        <v>0</v>
      </c>
      <c r="K562" s="29">
        <f t="shared" si="219"/>
        <v>0</v>
      </c>
      <c r="L562" s="29">
        <f t="shared" si="220"/>
        <v>0</v>
      </c>
      <c r="M562" s="29">
        <f t="shared" si="221"/>
        <v>0</v>
      </c>
      <c r="N562" s="194">
        <f t="shared" si="222"/>
        <v>0</v>
      </c>
      <c r="O562" s="64">
        <f t="shared" si="235"/>
        <v>277.69296296296289</v>
      </c>
      <c r="P562" s="64">
        <f t="shared" si="235"/>
        <v>2348.9558667921178</v>
      </c>
      <c r="Q562" s="64">
        <f t="shared" si="235"/>
        <v>1625.8986666666683</v>
      </c>
      <c r="R562" s="64">
        <f t="shared" si="235"/>
        <v>1086.111990362476</v>
      </c>
      <c r="S562" s="64">
        <f t="shared" si="235"/>
        <v>338.21786528058118</v>
      </c>
      <c r="T562" s="206" t="str">
        <f t="shared" si="223"/>
        <v>-</v>
      </c>
      <c r="U562" s="29">
        <f t="shared" si="224"/>
        <v>0</v>
      </c>
      <c r="V562" s="29">
        <f t="shared" si="225"/>
        <v>0</v>
      </c>
      <c r="W562" s="29">
        <f t="shared" si="226"/>
        <v>0</v>
      </c>
      <c r="X562" s="29">
        <f t="shared" si="227"/>
        <v>0</v>
      </c>
      <c r="Y562" s="29">
        <f t="shared" si="228"/>
        <v>0</v>
      </c>
      <c r="Z562" s="194">
        <f t="shared" si="229"/>
        <v>0</v>
      </c>
    </row>
    <row r="563" spans="1:26" s="80" customFormat="1" x14ac:dyDescent="0.2">
      <c r="A563" s="82">
        <v>546</v>
      </c>
      <c r="B563" s="168" t="str">
        <f>'Revenue Data'!B554</f>
        <v>OSL</v>
      </c>
      <c r="C563" s="71">
        <f t="shared" si="234"/>
        <v>3.8732394366197187E-2</v>
      </c>
      <c r="D563" s="71">
        <f t="shared" si="234"/>
        <v>7.0422535211267609E-2</v>
      </c>
      <c r="E563" s="71">
        <f t="shared" si="234"/>
        <v>2.2887323943661969E-2</v>
      </c>
      <c r="F563" s="71">
        <f t="shared" si="234"/>
        <v>0.14612676056338028</v>
      </c>
      <c r="G563" s="71">
        <f t="shared" si="234"/>
        <v>0.72183098591549288</v>
      </c>
      <c r="H563" s="205">
        <f>IFERROR(VLOOKUP(B563,'Forecast Cnx @ Dest. Airport'!$B$5:$R$175,17,FALSE),0)</f>
        <v>0</v>
      </c>
      <c r="I563" s="29">
        <f t="shared" si="217"/>
        <v>0</v>
      </c>
      <c r="J563" s="29">
        <f t="shared" si="218"/>
        <v>0</v>
      </c>
      <c r="K563" s="29">
        <f t="shared" si="219"/>
        <v>0</v>
      </c>
      <c r="L563" s="29">
        <f t="shared" si="220"/>
        <v>0</v>
      </c>
      <c r="M563" s="29">
        <f t="shared" si="221"/>
        <v>0</v>
      </c>
      <c r="N563" s="194">
        <f t="shared" si="222"/>
        <v>0</v>
      </c>
      <c r="O563" s="64">
        <f t="shared" si="235"/>
        <v>108.97866666666664</v>
      </c>
      <c r="P563" s="64">
        <f t="shared" si="235"/>
        <v>2645.0529824561404</v>
      </c>
      <c r="Q563" s="64">
        <f t="shared" si="235"/>
        <v>2359.0699999999997</v>
      </c>
      <c r="R563" s="64">
        <f t="shared" si="235"/>
        <v>1356.1383014755197</v>
      </c>
      <c r="S563" s="64">
        <f t="shared" si="235"/>
        <v>310.20543487312983</v>
      </c>
      <c r="T563" s="206" t="str">
        <f t="shared" si="223"/>
        <v>-</v>
      </c>
      <c r="U563" s="29">
        <f t="shared" si="224"/>
        <v>0</v>
      </c>
      <c r="V563" s="29">
        <f t="shared" si="225"/>
        <v>0</v>
      </c>
      <c r="W563" s="29">
        <f t="shared" si="226"/>
        <v>0</v>
      </c>
      <c r="X563" s="29">
        <f t="shared" si="227"/>
        <v>0</v>
      </c>
      <c r="Y563" s="29">
        <f t="shared" si="228"/>
        <v>0</v>
      </c>
      <c r="Z563" s="194">
        <f t="shared" si="229"/>
        <v>0</v>
      </c>
    </row>
    <row r="564" spans="1:26" s="80" customFormat="1" x14ac:dyDescent="0.2">
      <c r="A564" s="82">
        <v>547</v>
      </c>
      <c r="B564" s="168" t="str">
        <f>'Revenue Data'!B555</f>
        <v>OSR</v>
      </c>
      <c r="C564" s="71">
        <f t="shared" si="234"/>
        <v>0</v>
      </c>
      <c r="D564" s="71">
        <f t="shared" si="234"/>
        <v>0</v>
      </c>
      <c r="E564" s="71">
        <f t="shared" si="234"/>
        <v>0</v>
      </c>
      <c r="F564" s="71">
        <f t="shared" si="234"/>
        <v>0</v>
      </c>
      <c r="G564" s="71">
        <f t="shared" si="234"/>
        <v>1</v>
      </c>
      <c r="H564" s="205">
        <f>IFERROR(VLOOKUP(B564,'Forecast Cnx @ Dest. Airport'!$B$5:$R$175,17,FALSE),0)</f>
        <v>0</v>
      </c>
      <c r="I564" s="29">
        <f t="shared" si="217"/>
        <v>0</v>
      </c>
      <c r="J564" s="29">
        <f t="shared" si="218"/>
        <v>0</v>
      </c>
      <c r="K564" s="29">
        <f t="shared" si="219"/>
        <v>0</v>
      </c>
      <c r="L564" s="29">
        <f t="shared" si="220"/>
        <v>0</v>
      </c>
      <c r="M564" s="29">
        <f t="shared" si="221"/>
        <v>0</v>
      </c>
      <c r="N564" s="194">
        <f t="shared" si="222"/>
        <v>0</v>
      </c>
      <c r="O564" s="64">
        <f t="shared" si="235"/>
        <v>642.37607642031219</v>
      </c>
      <c r="P564" s="64">
        <f t="shared" si="235"/>
        <v>3560.8388170289854</v>
      </c>
      <c r="Q564" s="64">
        <f t="shared" si="235"/>
        <v>0</v>
      </c>
      <c r="R564" s="64">
        <f t="shared" si="235"/>
        <v>703.82925110849271</v>
      </c>
      <c r="S564" s="64">
        <f t="shared" si="235"/>
        <v>312.12497449174748</v>
      </c>
      <c r="T564" s="206" t="str">
        <f t="shared" si="223"/>
        <v>-</v>
      </c>
      <c r="U564" s="29">
        <f t="shared" si="224"/>
        <v>0</v>
      </c>
      <c r="V564" s="29">
        <f t="shared" si="225"/>
        <v>0</v>
      </c>
      <c r="W564" s="29">
        <f t="shared" si="226"/>
        <v>0</v>
      </c>
      <c r="X564" s="29">
        <f t="shared" si="227"/>
        <v>0</v>
      </c>
      <c r="Y564" s="29">
        <f t="shared" si="228"/>
        <v>0</v>
      </c>
      <c r="Z564" s="194">
        <f t="shared" si="229"/>
        <v>0</v>
      </c>
    </row>
    <row r="565" spans="1:26" s="80" customFormat="1" x14ac:dyDescent="0.2">
      <c r="A565" s="82">
        <v>548</v>
      </c>
      <c r="B565" s="168" t="str">
        <f>'Revenue Data'!B556</f>
        <v>OSS</v>
      </c>
      <c r="C565" s="71">
        <f t="shared" si="234"/>
        <v>0</v>
      </c>
      <c r="D565" s="71">
        <f t="shared" si="234"/>
        <v>0</v>
      </c>
      <c r="E565" s="71">
        <f t="shared" si="234"/>
        <v>0</v>
      </c>
      <c r="F565" s="71">
        <f t="shared" si="234"/>
        <v>0</v>
      </c>
      <c r="G565" s="71">
        <f t="shared" si="234"/>
        <v>1</v>
      </c>
      <c r="H565" s="205">
        <f>IFERROR(VLOOKUP(B565,'Forecast Cnx @ Dest. Airport'!$B$5:$R$175,17,FALSE),0)</f>
        <v>0</v>
      </c>
      <c r="I565" s="29">
        <f t="shared" si="217"/>
        <v>0</v>
      </c>
      <c r="J565" s="29">
        <f t="shared" si="218"/>
        <v>0</v>
      </c>
      <c r="K565" s="29">
        <f t="shared" si="219"/>
        <v>0</v>
      </c>
      <c r="L565" s="29">
        <f t="shared" si="220"/>
        <v>0</v>
      </c>
      <c r="M565" s="29">
        <f t="shared" si="221"/>
        <v>0</v>
      </c>
      <c r="N565" s="194">
        <f t="shared" si="222"/>
        <v>0</v>
      </c>
      <c r="O565" s="64">
        <f t="shared" si="235"/>
        <v>0</v>
      </c>
      <c r="P565" s="64">
        <f t="shared" si="235"/>
        <v>0</v>
      </c>
      <c r="Q565" s="64">
        <f t="shared" si="235"/>
        <v>1459.67</v>
      </c>
      <c r="R565" s="64">
        <f t="shared" si="235"/>
        <v>538.76771428571419</v>
      </c>
      <c r="S565" s="64">
        <f t="shared" si="235"/>
        <v>523.92403846153843</v>
      </c>
      <c r="T565" s="206" t="str">
        <f t="shared" si="223"/>
        <v>-</v>
      </c>
      <c r="U565" s="29">
        <f t="shared" si="224"/>
        <v>0</v>
      </c>
      <c r="V565" s="29">
        <f t="shared" si="225"/>
        <v>0</v>
      </c>
      <c r="W565" s="29">
        <f t="shared" si="226"/>
        <v>0</v>
      </c>
      <c r="X565" s="29">
        <f t="shared" si="227"/>
        <v>0</v>
      </c>
      <c r="Y565" s="29">
        <f t="shared" si="228"/>
        <v>0</v>
      </c>
      <c r="Z565" s="194">
        <f t="shared" si="229"/>
        <v>0</v>
      </c>
    </row>
    <row r="566" spans="1:26" s="80" customFormat="1" x14ac:dyDescent="0.2">
      <c r="A566" s="168">
        <v>549</v>
      </c>
      <c r="B566" s="168" t="str">
        <f>'Revenue Data'!B557</f>
        <v>OUA</v>
      </c>
      <c r="C566" s="71">
        <f t="shared" si="234"/>
        <v>9.0909090909090912E-2</v>
      </c>
      <c r="D566" s="71">
        <f t="shared" si="234"/>
        <v>0</v>
      </c>
      <c r="E566" s="71">
        <f t="shared" si="234"/>
        <v>0</v>
      </c>
      <c r="F566" s="71">
        <f t="shared" si="234"/>
        <v>0</v>
      </c>
      <c r="G566" s="71">
        <f t="shared" si="234"/>
        <v>0.90909090909090906</v>
      </c>
      <c r="H566" s="205">
        <f>IFERROR(VLOOKUP(B566,'Forecast Cnx @ Dest. Airport'!$B$5:$R$175,17,FALSE),0)</f>
        <v>0</v>
      </c>
      <c r="I566" s="29">
        <f t="shared" si="217"/>
        <v>0</v>
      </c>
      <c r="J566" s="29">
        <f t="shared" si="218"/>
        <v>0</v>
      </c>
      <c r="K566" s="29">
        <f t="shared" si="219"/>
        <v>0</v>
      </c>
      <c r="L566" s="29">
        <f t="shared" si="220"/>
        <v>0</v>
      </c>
      <c r="M566" s="29">
        <f t="shared" si="221"/>
        <v>0</v>
      </c>
      <c r="N566" s="194">
        <f t="shared" si="222"/>
        <v>0</v>
      </c>
      <c r="O566" s="64">
        <f t="shared" si="235"/>
        <v>0</v>
      </c>
      <c r="P566" s="64">
        <f t="shared" si="235"/>
        <v>0</v>
      </c>
      <c r="Q566" s="64">
        <f t="shared" si="235"/>
        <v>0</v>
      </c>
      <c r="R566" s="64">
        <f t="shared" si="235"/>
        <v>0</v>
      </c>
      <c r="S566" s="64">
        <f t="shared" si="235"/>
        <v>551.29399999999998</v>
      </c>
      <c r="T566" s="206" t="str">
        <f t="shared" si="223"/>
        <v>-</v>
      </c>
      <c r="U566" s="29">
        <f t="shared" si="224"/>
        <v>0</v>
      </c>
      <c r="V566" s="29">
        <f t="shared" si="225"/>
        <v>0</v>
      </c>
      <c r="W566" s="29">
        <f t="shared" si="226"/>
        <v>0</v>
      </c>
      <c r="X566" s="29">
        <f t="shared" si="227"/>
        <v>0</v>
      </c>
      <c r="Y566" s="29">
        <f t="shared" si="228"/>
        <v>0</v>
      </c>
      <c r="Z566" s="194">
        <f t="shared" si="229"/>
        <v>0</v>
      </c>
    </row>
    <row r="567" spans="1:26" s="80" customFormat="1" x14ac:dyDescent="0.2">
      <c r="A567" s="82">
        <v>550</v>
      </c>
      <c r="B567" s="168" t="str">
        <f>'Revenue Data'!B558</f>
        <v>OUL</v>
      </c>
      <c r="C567" s="71">
        <f t="shared" si="234"/>
        <v>0</v>
      </c>
      <c r="D567" s="71">
        <f t="shared" si="234"/>
        <v>0</v>
      </c>
      <c r="E567" s="71">
        <f t="shared" si="234"/>
        <v>0</v>
      </c>
      <c r="F567" s="71">
        <f t="shared" si="234"/>
        <v>6.6666666666666666E-2</v>
      </c>
      <c r="G567" s="71">
        <f t="shared" si="234"/>
        <v>0.93333333333333335</v>
      </c>
      <c r="H567" s="205">
        <f>IFERROR(VLOOKUP(B567,'Forecast Cnx @ Dest. Airport'!$B$5:$R$175,17,FALSE),0)</f>
        <v>0</v>
      </c>
      <c r="I567" s="29">
        <f t="shared" si="217"/>
        <v>0</v>
      </c>
      <c r="J567" s="29">
        <f t="shared" si="218"/>
        <v>0</v>
      </c>
      <c r="K567" s="29">
        <f t="shared" si="219"/>
        <v>0</v>
      </c>
      <c r="L567" s="29">
        <f t="shared" si="220"/>
        <v>0</v>
      </c>
      <c r="M567" s="29">
        <f t="shared" si="221"/>
        <v>0</v>
      </c>
      <c r="N567" s="194">
        <f t="shared" si="222"/>
        <v>0</v>
      </c>
      <c r="O567" s="64">
        <f t="shared" si="235"/>
        <v>226.8833810280866</v>
      </c>
      <c r="P567" s="64">
        <f t="shared" si="235"/>
        <v>2880.1862370370363</v>
      </c>
      <c r="Q567" s="64">
        <f t="shared" si="235"/>
        <v>1190.5862500000003</v>
      </c>
      <c r="R567" s="64">
        <f t="shared" si="235"/>
        <v>891.15219417475726</v>
      </c>
      <c r="S567" s="64">
        <f t="shared" si="235"/>
        <v>384.62351265084584</v>
      </c>
      <c r="T567" s="206" t="str">
        <f t="shared" si="223"/>
        <v>-</v>
      </c>
      <c r="U567" s="29">
        <f t="shared" si="224"/>
        <v>0</v>
      </c>
      <c r="V567" s="29">
        <f t="shared" si="225"/>
        <v>0</v>
      </c>
      <c r="W567" s="29">
        <f t="shared" si="226"/>
        <v>0</v>
      </c>
      <c r="X567" s="29">
        <f t="shared" si="227"/>
        <v>0</v>
      </c>
      <c r="Y567" s="29">
        <f t="shared" si="228"/>
        <v>0</v>
      </c>
      <c r="Z567" s="194">
        <f t="shared" si="229"/>
        <v>0</v>
      </c>
    </row>
    <row r="568" spans="1:26" s="80" customFormat="1" x14ac:dyDescent="0.2">
      <c r="A568" s="82">
        <v>551</v>
      </c>
      <c r="B568" s="168" t="str">
        <f>'Revenue Data'!B559</f>
        <v>OVB</v>
      </c>
      <c r="C568" s="71">
        <f t="shared" ref="C568:G577" si="236">IFERROR(VLOOKUP($B568,FromChicagoFareList,C$8,FALSE),"-")</f>
        <v>0</v>
      </c>
      <c r="D568" s="71">
        <f t="shared" si="236"/>
        <v>0.14285714285714285</v>
      </c>
      <c r="E568" s="71">
        <f t="shared" si="236"/>
        <v>0</v>
      </c>
      <c r="F568" s="71">
        <f t="shared" si="236"/>
        <v>0</v>
      </c>
      <c r="G568" s="71">
        <f t="shared" si="236"/>
        <v>0.8571428571428571</v>
      </c>
      <c r="H568" s="205">
        <f>IFERROR(VLOOKUP(B568,'Forecast Cnx @ Dest. Airport'!$B$5:$R$175,17,FALSE),0)</f>
        <v>0</v>
      </c>
      <c r="I568" s="29">
        <f t="shared" si="217"/>
        <v>0</v>
      </c>
      <c r="J568" s="29">
        <f t="shared" si="218"/>
        <v>0</v>
      </c>
      <c r="K568" s="29">
        <f t="shared" si="219"/>
        <v>0</v>
      </c>
      <c r="L568" s="29">
        <f t="shared" si="220"/>
        <v>0</v>
      </c>
      <c r="M568" s="29">
        <f t="shared" si="221"/>
        <v>0</v>
      </c>
      <c r="N568" s="194">
        <f t="shared" si="222"/>
        <v>0</v>
      </c>
      <c r="O568" s="64">
        <f t="shared" ref="O568:S577" si="237">IFERROR(VLOOKUP($B568,FromChicagoFareList,O$8,FALSE),"-")</f>
        <v>346.03653675213673</v>
      </c>
      <c r="P568" s="64">
        <f t="shared" si="237"/>
        <v>3438.0991671672305</v>
      </c>
      <c r="Q568" s="64">
        <f t="shared" si="237"/>
        <v>754.47337500000003</v>
      </c>
      <c r="R568" s="64">
        <f t="shared" si="237"/>
        <v>1146.4805676108369</v>
      </c>
      <c r="S568" s="64">
        <f t="shared" si="237"/>
        <v>642.07000000000005</v>
      </c>
      <c r="T568" s="206" t="str">
        <f t="shared" si="223"/>
        <v>-</v>
      </c>
      <c r="U568" s="29">
        <f t="shared" si="224"/>
        <v>0</v>
      </c>
      <c r="V568" s="29">
        <f t="shared" si="225"/>
        <v>0</v>
      </c>
      <c r="W568" s="29">
        <f t="shared" si="226"/>
        <v>0</v>
      </c>
      <c r="X568" s="29">
        <f t="shared" si="227"/>
        <v>0</v>
      </c>
      <c r="Y568" s="29">
        <f t="shared" si="228"/>
        <v>0</v>
      </c>
      <c r="Z568" s="194">
        <f t="shared" si="229"/>
        <v>0</v>
      </c>
    </row>
    <row r="569" spans="1:26" s="80" customFormat="1" x14ac:dyDescent="0.2">
      <c r="A569" s="82">
        <v>552</v>
      </c>
      <c r="B569" s="168" t="str">
        <f>'Revenue Data'!B560</f>
        <v>OVD</v>
      </c>
      <c r="C569" s="71">
        <f t="shared" si="236"/>
        <v>0</v>
      </c>
      <c r="D569" s="71">
        <f t="shared" si="236"/>
        <v>4.3478260869565223E-2</v>
      </c>
      <c r="E569" s="71">
        <f t="shared" si="236"/>
        <v>0</v>
      </c>
      <c r="F569" s="71">
        <f t="shared" si="236"/>
        <v>4.3478260869565223E-2</v>
      </c>
      <c r="G569" s="71">
        <f t="shared" si="236"/>
        <v>0.91304347826086951</v>
      </c>
      <c r="H569" s="205">
        <f>IFERROR(VLOOKUP(B569,'Forecast Cnx @ Dest. Airport'!$B$5:$R$175,17,FALSE),0)</f>
        <v>0</v>
      </c>
      <c r="I569" s="29">
        <f t="shared" si="217"/>
        <v>0</v>
      </c>
      <c r="J569" s="29">
        <f t="shared" si="218"/>
        <v>0</v>
      </c>
      <c r="K569" s="29">
        <f t="shared" si="219"/>
        <v>0</v>
      </c>
      <c r="L569" s="29">
        <f t="shared" si="220"/>
        <v>0</v>
      </c>
      <c r="M569" s="29">
        <f t="shared" si="221"/>
        <v>0</v>
      </c>
      <c r="N569" s="194">
        <f t="shared" si="222"/>
        <v>0</v>
      </c>
      <c r="O569" s="64">
        <f t="shared" si="237"/>
        <v>1577.8969800457098</v>
      </c>
      <c r="P569" s="64">
        <f t="shared" si="237"/>
        <v>3009.2377410317081</v>
      </c>
      <c r="Q569" s="64">
        <f t="shared" si="237"/>
        <v>2042.8507142857147</v>
      </c>
      <c r="R569" s="64">
        <f t="shared" si="237"/>
        <v>273.52</v>
      </c>
      <c r="S569" s="64">
        <f t="shared" si="237"/>
        <v>551.15535714285681</v>
      </c>
      <c r="T569" s="206" t="str">
        <f t="shared" si="223"/>
        <v>-</v>
      </c>
      <c r="U569" s="29">
        <f t="shared" si="224"/>
        <v>0</v>
      </c>
      <c r="V569" s="29">
        <f t="shared" si="225"/>
        <v>0</v>
      </c>
      <c r="W569" s="29">
        <f t="shared" si="226"/>
        <v>0</v>
      </c>
      <c r="X569" s="29">
        <f t="shared" si="227"/>
        <v>0</v>
      </c>
      <c r="Y569" s="29">
        <f t="shared" si="228"/>
        <v>0</v>
      </c>
      <c r="Z569" s="194">
        <f t="shared" si="229"/>
        <v>0</v>
      </c>
    </row>
    <row r="570" spans="1:26" s="80" customFormat="1" x14ac:dyDescent="0.2">
      <c r="A570" s="168">
        <v>553</v>
      </c>
      <c r="B570" s="168" t="str">
        <f>'Revenue Data'!B561</f>
        <v>OXB</v>
      </c>
      <c r="C570" s="71">
        <f t="shared" si="236"/>
        <v>0</v>
      </c>
      <c r="D570" s="71">
        <f t="shared" si="236"/>
        <v>0</v>
      </c>
      <c r="E570" s="71">
        <f t="shared" si="236"/>
        <v>0</v>
      </c>
      <c r="F570" s="71">
        <f t="shared" si="236"/>
        <v>0</v>
      </c>
      <c r="G570" s="71">
        <f t="shared" si="236"/>
        <v>1</v>
      </c>
      <c r="H570" s="205">
        <f>IFERROR(VLOOKUP(B570,'Forecast Cnx @ Dest. Airport'!$B$5:$R$175,17,FALSE),0)</f>
        <v>0</v>
      </c>
      <c r="I570" s="29">
        <f t="shared" si="217"/>
        <v>0</v>
      </c>
      <c r="J570" s="29">
        <f t="shared" si="218"/>
        <v>0</v>
      </c>
      <c r="K570" s="29">
        <f t="shared" si="219"/>
        <v>0</v>
      </c>
      <c r="L570" s="29">
        <f t="shared" si="220"/>
        <v>0</v>
      </c>
      <c r="M570" s="29">
        <f t="shared" si="221"/>
        <v>0</v>
      </c>
      <c r="N570" s="194">
        <f t="shared" si="222"/>
        <v>0</v>
      </c>
      <c r="O570" s="64">
        <f t="shared" si="237"/>
        <v>0</v>
      </c>
      <c r="P570" s="64">
        <f t="shared" si="237"/>
        <v>0</v>
      </c>
      <c r="Q570" s="64">
        <f t="shared" si="237"/>
        <v>0</v>
      </c>
      <c r="R570" s="64">
        <f t="shared" si="237"/>
        <v>0</v>
      </c>
      <c r="S570" s="64">
        <f t="shared" si="237"/>
        <v>0</v>
      </c>
      <c r="T570" s="206" t="str">
        <f t="shared" si="223"/>
        <v>-</v>
      </c>
      <c r="U570" s="29">
        <f t="shared" si="224"/>
        <v>0</v>
      </c>
      <c r="V570" s="29">
        <f t="shared" si="225"/>
        <v>0</v>
      </c>
      <c r="W570" s="29">
        <f t="shared" si="226"/>
        <v>0</v>
      </c>
      <c r="X570" s="29">
        <f t="shared" si="227"/>
        <v>0</v>
      </c>
      <c r="Y570" s="29">
        <f t="shared" si="228"/>
        <v>0</v>
      </c>
      <c r="Z570" s="194">
        <f t="shared" si="229"/>
        <v>0</v>
      </c>
    </row>
    <row r="571" spans="1:26" s="80" customFormat="1" x14ac:dyDescent="0.2">
      <c r="A571" s="82">
        <v>554</v>
      </c>
      <c r="B571" s="168" t="str">
        <f>'Revenue Data'!B562</f>
        <v>PAD</v>
      </c>
      <c r="C571" s="71">
        <f t="shared" si="236"/>
        <v>0</v>
      </c>
      <c r="D571" s="71">
        <f t="shared" si="236"/>
        <v>0</v>
      </c>
      <c r="E571" s="71">
        <f t="shared" si="236"/>
        <v>0.14285714285714285</v>
      </c>
      <c r="F571" s="71">
        <f t="shared" si="236"/>
        <v>0.5714285714285714</v>
      </c>
      <c r="G571" s="71">
        <f t="shared" si="236"/>
        <v>0.2857142857142857</v>
      </c>
      <c r="H571" s="205">
        <f>IFERROR(VLOOKUP(B571,'Forecast Cnx @ Dest. Airport'!$B$5:$R$175,17,FALSE),0)</f>
        <v>0</v>
      </c>
      <c r="I571" s="29">
        <f t="shared" si="217"/>
        <v>0</v>
      </c>
      <c r="J571" s="29">
        <f t="shared" si="218"/>
        <v>0</v>
      </c>
      <c r="K571" s="29">
        <f t="shared" si="219"/>
        <v>0</v>
      </c>
      <c r="L571" s="29">
        <f t="shared" si="220"/>
        <v>0</v>
      </c>
      <c r="M571" s="29">
        <f t="shared" si="221"/>
        <v>0</v>
      </c>
      <c r="N571" s="194">
        <f t="shared" si="222"/>
        <v>0</v>
      </c>
      <c r="O571" s="64">
        <f t="shared" si="237"/>
        <v>2364.4236263910029</v>
      </c>
      <c r="P571" s="64">
        <f t="shared" si="237"/>
        <v>3091.3928712904467</v>
      </c>
      <c r="Q571" s="64">
        <f t="shared" si="237"/>
        <v>1481.6388581697045</v>
      </c>
      <c r="R571" s="64">
        <f t="shared" si="237"/>
        <v>782.52552419599988</v>
      </c>
      <c r="S571" s="64">
        <f t="shared" si="237"/>
        <v>417.75553924144521</v>
      </c>
      <c r="T571" s="206" t="str">
        <f t="shared" si="223"/>
        <v>-</v>
      </c>
      <c r="U571" s="29">
        <f t="shared" si="224"/>
        <v>0</v>
      </c>
      <c r="V571" s="29">
        <f t="shared" si="225"/>
        <v>0</v>
      </c>
      <c r="W571" s="29">
        <f t="shared" si="226"/>
        <v>0</v>
      </c>
      <c r="X571" s="29">
        <f t="shared" si="227"/>
        <v>0</v>
      </c>
      <c r="Y571" s="29">
        <f t="shared" si="228"/>
        <v>0</v>
      </c>
      <c r="Z571" s="194">
        <f t="shared" si="229"/>
        <v>0</v>
      </c>
    </row>
    <row r="572" spans="1:26" s="80" customFormat="1" x14ac:dyDescent="0.2">
      <c r="A572" s="82">
        <v>555</v>
      </c>
      <c r="B572" s="168" t="str">
        <f>'Revenue Data'!B563</f>
        <v>PAP</v>
      </c>
      <c r="C572" s="71">
        <f t="shared" si="236"/>
        <v>2.53968253968254E-2</v>
      </c>
      <c r="D572" s="71">
        <f t="shared" si="236"/>
        <v>0</v>
      </c>
      <c r="E572" s="71">
        <f t="shared" si="236"/>
        <v>6.3492063492063492E-3</v>
      </c>
      <c r="F572" s="71">
        <f t="shared" si="236"/>
        <v>2.222222222222222E-2</v>
      </c>
      <c r="G572" s="71">
        <f t="shared" si="236"/>
        <v>0.946031746031746</v>
      </c>
      <c r="H572" s="205">
        <f>IFERROR(VLOOKUP(B572,'Forecast Cnx @ Dest. Airport'!$B$5:$R$175,17,FALSE),0)</f>
        <v>0</v>
      </c>
      <c r="I572" s="29">
        <f t="shared" si="217"/>
        <v>0</v>
      </c>
      <c r="J572" s="29">
        <f t="shared" si="218"/>
        <v>0</v>
      </c>
      <c r="K572" s="29">
        <f t="shared" si="219"/>
        <v>0</v>
      </c>
      <c r="L572" s="29">
        <f t="shared" si="220"/>
        <v>0</v>
      </c>
      <c r="M572" s="29">
        <f t="shared" si="221"/>
        <v>0</v>
      </c>
      <c r="N572" s="194">
        <f t="shared" si="222"/>
        <v>0</v>
      </c>
      <c r="O572" s="64">
        <f t="shared" si="237"/>
        <v>457.81</v>
      </c>
      <c r="P572" s="64">
        <f t="shared" si="237"/>
        <v>0</v>
      </c>
      <c r="Q572" s="64">
        <f t="shared" si="237"/>
        <v>536.04</v>
      </c>
      <c r="R572" s="64">
        <f t="shared" si="237"/>
        <v>265.89228571428572</v>
      </c>
      <c r="S572" s="64">
        <f t="shared" si="237"/>
        <v>243.5887931334203</v>
      </c>
      <c r="T572" s="206" t="str">
        <f t="shared" si="223"/>
        <v>-</v>
      </c>
      <c r="U572" s="29">
        <f t="shared" si="224"/>
        <v>0</v>
      </c>
      <c r="V572" s="29">
        <f t="shared" si="225"/>
        <v>0</v>
      </c>
      <c r="W572" s="29">
        <f t="shared" si="226"/>
        <v>0</v>
      </c>
      <c r="X572" s="29">
        <f t="shared" si="227"/>
        <v>0</v>
      </c>
      <c r="Y572" s="29">
        <f t="shared" si="228"/>
        <v>0</v>
      </c>
      <c r="Z572" s="194">
        <f t="shared" si="229"/>
        <v>0</v>
      </c>
    </row>
    <row r="573" spans="1:26" s="80" customFormat="1" x14ac:dyDescent="0.2">
      <c r="A573" s="82">
        <v>556</v>
      </c>
      <c r="B573" s="168" t="str">
        <f>'Revenue Data'!B564</f>
        <v>PAR</v>
      </c>
      <c r="C573" s="71">
        <f t="shared" si="236"/>
        <v>4.0993945509586245E-2</v>
      </c>
      <c r="D573" s="71">
        <f t="shared" si="236"/>
        <v>9.0943491422805126E-2</v>
      </c>
      <c r="E573" s="71">
        <f t="shared" si="236"/>
        <v>1.463168516649848E-2</v>
      </c>
      <c r="F573" s="71">
        <f t="shared" si="236"/>
        <v>0.18945509586276468</v>
      </c>
      <c r="G573" s="71">
        <f t="shared" si="236"/>
        <v>0.6639757820383454</v>
      </c>
      <c r="H573" s="205">
        <f>IFERROR(VLOOKUP(B573,'Forecast Cnx @ Dest. Airport'!$B$5:$R$175,17,FALSE),0)</f>
        <v>0</v>
      </c>
      <c r="I573" s="29">
        <f t="shared" si="217"/>
        <v>0</v>
      </c>
      <c r="J573" s="29">
        <f t="shared" si="218"/>
        <v>0</v>
      </c>
      <c r="K573" s="29">
        <f t="shared" si="219"/>
        <v>0</v>
      </c>
      <c r="L573" s="29">
        <f t="shared" si="220"/>
        <v>0</v>
      </c>
      <c r="M573" s="29">
        <f t="shared" si="221"/>
        <v>0</v>
      </c>
      <c r="N573" s="194">
        <f t="shared" si="222"/>
        <v>0</v>
      </c>
      <c r="O573" s="64">
        <f t="shared" si="237"/>
        <v>1412.7073040274938</v>
      </c>
      <c r="P573" s="64">
        <f t="shared" si="237"/>
        <v>3337.7924915664007</v>
      </c>
      <c r="Q573" s="64">
        <f t="shared" si="237"/>
        <v>1482.8798910984856</v>
      </c>
      <c r="R573" s="64">
        <f t="shared" si="237"/>
        <v>980.13950473154182</v>
      </c>
      <c r="S573" s="64">
        <f t="shared" si="237"/>
        <v>316.00779935305036</v>
      </c>
      <c r="T573" s="206" t="str">
        <f t="shared" si="223"/>
        <v>-</v>
      </c>
      <c r="U573" s="29">
        <f t="shared" si="224"/>
        <v>0</v>
      </c>
      <c r="V573" s="29">
        <f t="shared" si="225"/>
        <v>0</v>
      </c>
      <c r="W573" s="29">
        <f t="shared" si="226"/>
        <v>0</v>
      </c>
      <c r="X573" s="29">
        <f t="shared" si="227"/>
        <v>0</v>
      </c>
      <c r="Y573" s="29">
        <f t="shared" si="228"/>
        <v>0</v>
      </c>
      <c r="Z573" s="194">
        <f t="shared" si="229"/>
        <v>0</v>
      </c>
    </row>
    <row r="574" spans="1:26" s="80" customFormat="1" x14ac:dyDescent="0.2">
      <c r="A574" s="168">
        <v>557</v>
      </c>
      <c r="B574" s="168" t="str">
        <f>'Revenue Data'!B565</f>
        <v>PAT</v>
      </c>
      <c r="C574" s="71">
        <f t="shared" si="236"/>
        <v>0</v>
      </c>
      <c r="D574" s="71">
        <f t="shared" si="236"/>
        <v>0</v>
      </c>
      <c r="E574" s="71">
        <f t="shared" si="236"/>
        <v>0</v>
      </c>
      <c r="F574" s="71">
        <f t="shared" si="236"/>
        <v>0</v>
      </c>
      <c r="G574" s="71">
        <f t="shared" si="236"/>
        <v>1</v>
      </c>
      <c r="H574" s="205">
        <f>IFERROR(VLOOKUP(B574,'Forecast Cnx @ Dest. Airport'!$B$5:$R$175,17,FALSE),0)</f>
        <v>0</v>
      </c>
      <c r="I574" s="29">
        <f t="shared" si="217"/>
        <v>0</v>
      </c>
      <c r="J574" s="29">
        <f t="shared" si="218"/>
        <v>0</v>
      </c>
      <c r="K574" s="29">
        <f t="shared" si="219"/>
        <v>0</v>
      </c>
      <c r="L574" s="29">
        <f t="shared" si="220"/>
        <v>0</v>
      </c>
      <c r="M574" s="29">
        <f t="shared" si="221"/>
        <v>0</v>
      </c>
      <c r="N574" s="194">
        <f t="shared" si="222"/>
        <v>0</v>
      </c>
      <c r="O574" s="64">
        <f t="shared" si="237"/>
        <v>2082.882470147712</v>
      </c>
      <c r="P574" s="64">
        <f t="shared" si="237"/>
        <v>3016.4927961739277</v>
      </c>
      <c r="Q574" s="64">
        <f t="shared" si="237"/>
        <v>1196.2058666666669</v>
      </c>
      <c r="R574" s="64">
        <f t="shared" si="237"/>
        <v>876.53451082184461</v>
      </c>
      <c r="S574" s="64">
        <f t="shared" si="237"/>
        <v>283.73500000000001</v>
      </c>
      <c r="T574" s="206" t="str">
        <f t="shared" si="223"/>
        <v>-</v>
      </c>
      <c r="U574" s="29">
        <f t="shared" si="224"/>
        <v>0</v>
      </c>
      <c r="V574" s="29">
        <f t="shared" si="225"/>
        <v>0</v>
      </c>
      <c r="W574" s="29">
        <f t="shared" si="226"/>
        <v>0</v>
      </c>
      <c r="X574" s="29">
        <f t="shared" si="227"/>
        <v>0</v>
      </c>
      <c r="Y574" s="29">
        <f t="shared" si="228"/>
        <v>0</v>
      </c>
      <c r="Z574" s="194">
        <f t="shared" si="229"/>
        <v>0</v>
      </c>
    </row>
    <row r="575" spans="1:26" s="80" customFormat="1" x14ac:dyDescent="0.2">
      <c r="A575" s="82">
        <v>558</v>
      </c>
      <c r="B575" s="168" t="str">
        <f>'Revenue Data'!B566</f>
        <v>PAZ</v>
      </c>
      <c r="C575" s="71">
        <f t="shared" si="236"/>
        <v>9.0909090909090898E-2</v>
      </c>
      <c r="D575" s="71">
        <f t="shared" si="236"/>
        <v>0.45454545454545442</v>
      </c>
      <c r="E575" s="71">
        <f t="shared" si="236"/>
        <v>0</v>
      </c>
      <c r="F575" s="71">
        <f t="shared" si="236"/>
        <v>0</v>
      </c>
      <c r="G575" s="71">
        <f t="shared" si="236"/>
        <v>0.45454545454545453</v>
      </c>
      <c r="H575" s="205">
        <f>IFERROR(VLOOKUP(B575,'Forecast Cnx @ Dest. Airport'!$B$5:$R$175,17,FALSE),0)</f>
        <v>0</v>
      </c>
      <c r="I575" s="29">
        <f t="shared" si="217"/>
        <v>0</v>
      </c>
      <c r="J575" s="29">
        <f t="shared" si="218"/>
        <v>0</v>
      </c>
      <c r="K575" s="29">
        <f t="shared" si="219"/>
        <v>0</v>
      </c>
      <c r="L575" s="29">
        <f t="shared" si="220"/>
        <v>0</v>
      </c>
      <c r="M575" s="29">
        <f t="shared" si="221"/>
        <v>0</v>
      </c>
      <c r="N575" s="194">
        <f t="shared" si="222"/>
        <v>0</v>
      </c>
      <c r="O575" s="64">
        <f t="shared" si="237"/>
        <v>242.84265512637438</v>
      </c>
      <c r="P575" s="64">
        <f t="shared" si="237"/>
        <v>667.64896209140613</v>
      </c>
      <c r="Q575" s="64">
        <f t="shared" si="237"/>
        <v>526.36640083298744</v>
      </c>
      <c r="R575" s="64">
        <f t="shared" si="237"/>
        <v>233.866145950933</v>
      </c>
      <c r="S575" s="64">
        <f t="shared" si="237"/>
        <v>235.61705803977196</v>
      </c>
      <c r="T575" s="206" t="str">
        <f t="shared" si="223"/>
        <v>-</v>
      </c>
      <c r="U575" s="29">
        <f t="shared" si="224"/>
        <v>0</v>
      </c>
      <c r="V575" s="29">
        <f t="shared" si="225"/>
        <v>0</v>
      </c>
      <c r="W575" s="29">
        <f t="shared" si="226"/>
        <v>0</v>
      </c>
      <c r="X575" s="29">
        <f t="shared" si="227"/>
        <v>0</v>
      </c>
      <c r="Y575" s="29">
        <f t="shared" si="228"/>
        <v>0</v>
      </c>
      <c r="Z575" s="194">
        <f t="shared" si="229"/>
        <v>0</v>
      </c>
    </row>
    <row r="576" spans="1:26" s="80" customFormat="1" x14ac:dyDescent="0.2">
      <c r="A576" s="82">
        <v>559</v>
      </c>
      <c r="B576" s="168" t="str">
        <f>'Revenue Data'!B567</f>
        <v>PBC</v>
      </c>
      <c r="C576" s="71">
        <f t="shared" si="236"/>
        <v>2.0833333333333336E-2</v>
      </c>
      <c r="D576" s="71">
        <f t="shared" si="236"/>
        <v>0</v>
      </c>
      <c r="E576" s="71">
        <f t="shared" si="236"/>
        <v>4.1666666666666671E-2</v>
      </c>
      <c r="F576" s="71">
        <f t="shared" si="236"/>
        <v>0.45833333333333331</v>
      </c>
      <c r="G576" s="71">
        <f t="shared" si="236"/>
        <v>0.47916666666666669</v>
      </c>
      <c r="H576" s="205">
        <f>IFERROR(VLOOKUP(B576,'Forecast Cnx @ Dest. Airport'!$B$5:$R$175,17,FALSE),0)</f>
        <v>0</v>
      </c>
      <c r="I576" s="29">
        <f t="shared" si="217"/>
        <v>0</v>
      </c>
      <c r="J576" s="29">
        <f t="shared" si="218"/>
        <v>0</v>
      </c>
      <c r="K576" s="29">
        <f t="shared" si="219"/>
        <v>0</v>
      </c>
      <c r="L576" s="29">
        <f t="shared" si="220"/>
        <v>0</v>
      </c>
      <c r="M576" s="29">
        <f t="shared" si="221"/>
        <v>0</v>
      </c>
      <c r="N576" s="194">
        <f t="shared" si="222"/>
        <v>0</v>
      </c>
      <c r="O576" s="64">
        <f t="shared" si="237"/>
        <v>242.84265512637438</v>
      </c>
      <c r="P576" s="64">
        <f t="shared" si="237"/>
        <v>667.64896209140613</v>
      </c>
      <c r="Q576" s="64">
        <f t="shared" si="237"/>
        <v>526.36640083298744</v>
      </c>
      <c r="R576" s="64">
        <f t="shared" si="237"/>
        <v>291.99616161616171</v>
      </c>
      <c r="S576" s="64">
        <f t="shared" si="237"/>
        <v>279.87749811035548</v>
      </c>
      <c r="T576" s="206" t="str">
        <f t="shared" si="223"/>
        <v>-</v>
      </c>
      <c r="U576" s="29">
        <f t="shared" si="224"/>
        <v>0</v>
      </c>
      <c r="V576" s="29">
        <f t="shared" si="225"/>
        <v>0</v>
      </c>
      <c r="W576" s="29">
        <f t="shared" si="226"/>
        <v>0</v>
      </c>
      <c r="X576" s="29">
        <f t="shared" si="227"/>
        <v>0</v>
      </c>
      <c r="Y576" s="29">
        <f t="shared" si="228"/>
        <v>0</v>
      </c>
      <c r="Z576" s="194">
        <f t="shared" si="229"/>
        <v>0</v>
      </c>
    </row>
    <row r="577" spans="1:26" s="80" customFormat="1" x14ac:dyDescent="0.2">
      <c r="A577" s="82">
        <v>560</v>
      </c>
      <c r="B577" s="168" t="str">
        <f>'Revenue Data'!B568</f>
        <v>PBD</v>
      </c>
      <c r="C577" s="71">
        <f t="shared" si="236"/>
        <v>0</v>
      </c>
      <c r="D577" s="71">
        <f t="shared" si="236"/>
        <v>0</v>
      </c>
      <c r="E577" s="71">
        <f t="shared" si="236"/>
        <v>0</v>
      </c>
      <c r="F577" s="71">
        <f t="shared" si="236"/>
        <v>0</v>
      </c>
      <c r="G577" s="71">
        <f t="shared" si="236"/>
        <v>1</v>
      </c>
      <c r="H577" s="205">
        <f>IFERROR(VLOOKUP(B577,'Forecast Cnx @ Dest. Airport'!$B$5:$R$175,17,FALSE),0)</f>
        <v>0</v>
      </c>
      <c r="I577" s="29">
        <f t="shared" si="217"/>
        <v>0</v>
      </c>
      <c r="J577" s="29">
        <f t="shared" si="218"/>
        <v>0</v>
      </c>
      <c r="K577" s="29">
        <f t="shared" si="219"/>
        <v>0</v>
      </c>
      <c r="L577" s="29">
        <f t="shared" si="220"/>
        <v>0</v>
      </c>
      <c r="M577" s="29">
        <f t="shared" si="221"/>
        <v>0</v>
      </c>
      <c r="N577" s="194">
        <f t="shared" si="222"/>
        <v>0</v>
      </c>
      <c r="O577" s="64">
        <f t="shared" si="237"/>
        <v>2082.882470147712</v>
      </c>
      <c r="P577" s="64">
        <f t="shared" si="237"/>
        <v>3016.4927961739277</v>
      </c>
      <c r="Q577" s="64">
        <f t="shared" si="237"/>
        <v>1196.2058666666669</v>
      </c>
      <c r="R577" s="64">
        <f t="shared" si="237"/>
        <v>876.53451082184461</v>
      </c>
      <c r="S577" s="64">
        <f t="shared" si="237"/>
        <v>614.11049720659923</v>
      </c>
      <c r="T577" s="206" t="str">
        <f t="shared" si="223"/>
        <v>-</v>
      </c>
      <c r="U577" s="29">
        <f t="shared" si="224"/>
        <v>0</v>
      </c>
      <c r="V577" s="29">
        <f t="shared" si="225"/>
        <v>0</v>
      </c>
      <c r="W577" s="29">
        <f t="shared" si="226"/>
        <v>0</v>
      </c>
      <c r="X577" s="29">
        <f t="shared" si="227"/>
        <v>0</v>
      </c>
      <c r="Y577" s="29">
        <f t="shared" si="228"/>
        <v>0</v>
      </c>
      <c r="Z577" s="194">
        <f t="shared" si="229"/>
        <v>0</v>
      </c>
    </row>
    <row r="578" spans="1:26" s="80" customFormat="1" x14ac:dyDescent="0.2">
      <c r="A578" s="168">
        <v>561</v>
      </c>
      <c r="B578" s="168" t="str">
        <f>'Revenue Data'!B569</f>
        <v>PBM</v>
      </c>
      <c r="C578" s="71">
        <f t="shared" ref="C578:G587" si="238">IFERROR(VLOOKUP($B578,FromChicagoFareList,C$8,FALSE),"-")</f>
        <v>0</v>
      </c>
      <c r="D578" s="71">
        <f t="shared" si="238"/>
        <v>0</v>
      </c>
      <c r="E578" s="71">
        <f t="shared" si="238"/>
        <v>0</v>
      </c>
      <c r="F578" s="71">
        <f t="shared" si="238"/>
        <v>0.4</v>
      </c>
      <c r="G578" s="71">
        <f t="shared" si="238"/>
        <v>0.60000000000000009</v>
      </c>
      <c r="H578" s="205">
        <f>IFERROR(VLOOKUP(B578,'Forecast Cnx @ Dest. Airport'!$B$5:$R$175,17,FALSE),0)</f>
        <v>0</v>
      </c>
      <c r="I578" s="29">
        <f t="shared" si="217"/>
        <v>0</v>
      </c>
      <c r="J578" s="29">
        <f t="shared" si="218"/>
        <v>0</v>
      </c>
      <c r="K578" s="29">
        <f t="shared" si="219"/>
        <v>0</v>
      </c>
      <c r="L578" s="29">
        <f t="shared" si="220"/>
        <v>0</v>
      </c>
      <c r="M578" s="29">
        <f t="shared" si="221"/>
        <v>0</v>
      </c>
      <c r="N578" s="194">
        <f t="shared" si="222"/>
        <v>0</v>
      </c>
      <c r="O578" s="64">
        <f t="shared" ref="O578:S587" si="239">IFERROR(VLOOKUP($B578,FromChicagoFareList,O$8,FALSE),"-")</f>
        <v>0</v>
      </c>
      <c r="P578" s="64">
        <f t="shared" si="239"/>
        <v>0</v>
      </c>
      <c r="Q578" s="64">
        <f t="shared" si="239"/>
        <v>0</v>
      </c>
      <c r="R578" s="64">
        <f t="shared" si="239"/>
        <v>0</v>
      </c>
      <c r="S578" s="64">
        <f t="shared" si="239"/>
        <v>0</v>
      </c>
      <c r="T578" s="206" t="str">
        <f t="shared" si="223"/>
        <v>-</v>
      </c>
      <c r="U578" s="29">
        <f t="shared" si="224"/>
        <v>0</v>
      </c>
      <c r="V578" s="29">
        <f t="shared" si="225"/>
        <v>0</v>
      </c>
      <c r="W578" s="29">
        <f t="shared" si="226"/>
        <v>0</v>
      </c>
      <c r="X578" s="29">
        <f t="shared" si="227"/>
        <v>0</v>
      </c>
      <c r="Y578" s="29">
        <f t="shared" si="228"/>
        <v>0</v>
      </c>
      <c r="Z578" s="194">
        <f t="shared" si="229"/>
        <v>0</v>
      </c>
    </row>
    <row r="579" spans="1:26" s="80" customFormat="1" x14ac:dyDescent="0.2">
      <c r="A579" s="82">
        <v>562</v>
      </c>
      <c r="B579" s="168" t="str">
        <f>'Revenue Data'!B570</f>
        <v>PEE</v>
      </c>
      <c r="C579" s="71">
        <f t="shared" si="238"/>
        <v>0</v>
      </c>
      <c r="D579" s="71">
        <f t="shared" si="238"/>
        <v>0</v>
      </c>
      <c r="E579" s="71">
        <f t="shared" si="238"/>
        <v>0</v>
      </c>
      <c r="F579" s="71">
        <f t="shared" si="238"/>
        <v>6.2499999999999993E-2</v>
      </c>
      <c r="G579" s="71">
        <f t="shared" si="238"/>
        <v>0.93750000000000011</v>
      </c>
      <c r="H579" s="205">
        <f>IFERROR(VLOOKUP(B579,'Forecast Cnx @ Dest. Airport'!$B$5:$R$175,17,FALSE),0)</f>
        <v>0</v>
      </c>
      <c r="I579" s="29">
        <f t="shared" si="217"/>
        <v>0</v>
      </c>
      <c r="J579" s="29">
        <f t="shared" si="218"/>
        <v>0</v>
      </c>
      <c r="K579" s="29">
        <f t="shared" si="219"/>
        <v>0</v>
      </c>
      <c r="L579" s="29">
        <f t="shared" si="220"/>
        <v>0</v>
      </c>
      <c r="M579" s="29">
        <f t="shared" si="221"/>
        <v>0</v>
      </c>
      <c r="N579" s="194">
        <f t="shared" si="222"/>
        <v>0</v>
      </c>
      <c r="O579" s="64">
        <f t="shared" si="239"/>
        <v>346.03653675213673</v>
      </c>
      <c r="P579" s="64">
        <f t="shared" si="239"/>
        <v>3438.0991671672305</v>
      </c>
      <c r="Q579" s="64">
        <f t="shared" si="239"/>
        <v>754.47337500000003</v>
      </c>
      <c r="R579" s="64">
        <f t="shared" si="239"/>
        <v>1146.4805676108369</v>
      </c>
      <c r="S579" s="64">
        <f t="shared" si="239"/>
        <v>378.48</v>
      </c>
      <c r="T579" s="206" t="str">
        <f t="shared" si="223"/>
        <v>-</v>
      </c>
      <c r="U579" s="29">
        <f t="shared" si="224"/>
        <v>0</v>
      </c>
      <c r="V579" s="29">
        <f t="shared" si="225"/>
        <v>0</v>
      </c>
      <c r="W579" s="29">
        <f t="shared" si="226"/>
        <v>0</v>
      </c>
      <c r="X579" s="29">
        <f t="shared" si="227"/>
        <v>0</v>
      </c>
      <c r="Y579" s="29">
        <f t="shared" si="228"/>
        <v>0</v>
      </c>
      <c r="Z579" s="194">
        <f t="shared" si="229"/>
        <v>0</v>
      </c>
    </row>
    <row r="580" spans="1:26" s="80" customFormat="1" x14ac:dyDescent="0.2">
      <c r="A580" s="82">
        <v>563</v>
      </c>
      <c r="B580" s="168" t="str">
        <f>'Revenue Data'!B571</f>
        <v>PEI</v>
      </c>
      <c r="C580" s="71">
        <f t="shared" si="238"/>
        <v>2.7027027027027022E-2</v>
      </c>
      <c r="D580" s="71">
        <f t="shared" si="238"/>
        <v>0</v>
      </c>
      <c r="E580" s="71">
        <f t="shared" si="238"/>
        <v>5.4054054054054043E-2</v>
      </c>
      <c r="F580" s="71">
        <f t="shared" si="238"/>
        <v>0.37837837837837834</v>
      </c>
      <c r="G580" s="71">
        <f t="shared" si="238"/>
        <v>0.54054054054054046</v>
      </c>
      <c r="H580" s="205">
        <f>IFERROR(VLOOKUP(B580,'Forecast Cnx @ Dest. Airport'!$B$5:$R$175,17,FALSE),0)</f>
        <v>0</v>
      </c>
      <c r="I580" s="29">
        <f t="shared" si="217"/>
        <v>0</v>
      </c>
      <c r="J580" s="29">
        <f t="shared" si="218"/>
        <v>0</v>
      </c>
      <c r="K580" s="29">
        <f t="shared" si="219"/>
        <v>0</v>
      </c>
      <c r="L580" s="29">
        <f t="shared" si="220"/>
        <v>0</v>
      </c>
      <c r="M580" s="29">
        <f t="shared" si="221"/>
        <v>0</v>
      </c>
      <c r="N580" s="194">
        <f t="shared" si="222"/>
        <v>0</v>
      </c>
      <c r="O580" s="64">
        <f t="shared" si="239"/>
        <v>1635.5</v>
      </c>
      <c r="P580" s="64">
        <f t="shared" si="239"/>
        <v>1016.4784968982912</v>
      </c>
      <c r="Q580" s="64">
        <f t="shared" si="239"/>
        <v>686.95857499999977</v>
      </c>
      <c r="R580" s="64">
        <f t="shared" si="239"/>
        <v>265.46041666666667</v>
      </c>
      <c r="S580" s="64">
        <f t="shared" si="239"/>
        <v>399.79999999999995</v>
      </c>
      <c r="T580" s="206" t="str">
        <f t="shared" si="223"/>
        <v>-</v>
      </c>
      <c r="U580" s="29">
        <f t="shared" si="224"/>
        <v>0</v>
      </c>
      <c r="V580" s="29">
        <f t="shared" si="225"/>
        <v>0</v>
      </c>
      <c r="W580" s="29">
        <f t="shared" si="226"/>
        <v>0</v>
      </c>
      <c r="X580" s="29">
        <f t="shared" si="227"/>
        <v>0</v>
      </c>
      <c r="Y580" s="29">
        <f t="shared" si="228"/>
        <v>0</v>
      </c>
      <c r="Z580" s="194">
        <f t="shared" si="229"/>
        <v>0</v>
      </c>
    </row>
    <row r="581" spans="1:26" s="80" customFormat="1" x14ac:dyDescent="0.2">
      <c r="A581" s="82">
        <v>564</v>
      </c>
      <c r="B581" s="168" t="str">
        <f>'Revenue Data'!B572</f>
        <v>PEM</v>
      </c>
      <c r="C581" s="71">
        <f t="shared" si="238"/>
        <v>0</v>
      </c>
      <c r="D581" s="71">
        <f t="shared" si="238"/>
        <v>0</v>
      </c>
      <c r="E581" s="71">
        <f t="shared" si="238"/>
        <v>0</v>
      </c>
      <c r="F581" s="71">
        <f t="shared" si="238"/>
        <v>0.2857142857142857</v>
      </c>
      <c r="G581" s="71">
        <f t="shared" si="238"/>
        <v>0.7142857142857143</v>
      </c>
      <c r="H581" s="205">
        <f>IFERROR(VLOOKUP(B581,'Forecast Cnx @ Dest. Airport'!$B$5:$R$175,17,FALSE),0)</f>
        <v>0</v>
      </c>
      <c r="I581" s="29">
        <f t="shared" si="217"/>
        <v>0</v>
      </c>
      <c r="J581" s="29">
        <f t="shared" si="218"/>
        <v>0</v>
      </c>
      <c r="K581" s="29">
        <f t="shared" si="219"/>
        <v>0</v>
      </c>
      <c r="L581" s="29">
        <f t="shared" si="220"/>
        <v>0</v>
      </c>
      <c r="M581" s="29">
        <f t="shared" si="221"/>
        <v>0</v>
      </c>
      <c r="N581" s="194">
        <f t="shared" si="222"/>
        <v>0</v>
      </c>
      <c r="O581" s="64">
        <f t="shared" si="239"/>
        <v>0</v>
      </c>
      <c r="P581" s="64">
        <f t="shared" si="239"/>
        <v>2807.7014666666664</v>
      </c>
      <c r="Q581" s="64">
        <f t="shared" si="239"/>
        <v>1139.9687500000002</v>
      </c>
      <c r="R581" s="64">
        <f t="shared" si="239"/>
        <v>480.44284960965899</v>
      </c>
      <c r="S581" s="64">
        <f t="shared" si="239"/>
        <v>507.5106805787579</v>
      </c>
      <c r="T581" s="206" t="str">
        <f t="shared" si="223"/>
        <v>-</v>
      </c>
      <c r="U581" s="29">
        <f t="shared" si="224"/>
        <v>0</v>
      </c>
      <c r="V581" s="29">
        <f t="shared" si="225"/>
        <v>0</v>
      </c>
      <c r="W581" s="29">
        <f t="shared" si="226"/>
        <v>0</v>
      </c>
      <c r="X581" s="29">
        <f t="shared" si="227"/>
        <v>0</v>
      </c>
      <c r="Y581" s="29">
        <f t="shared" si="228"/>
        <v>0</v>
      </c>
      <c r="Z581" s="194">
        <f t="shared" si="229"/>
        <v>0</v>
      </c>
    </row>
    <row r="582" spans="1:26" s="80" customFormat="1" x14ac:dyDescent="0.2">
      <c r="A582" s="168">
        <v>565</v>
      </c>
      <c r="B582" s="168" t="str">
        <f>'Revenue Data'!B573</f>
        <v>PEN</v>
      </c>
      <c r="C582" s="71">
        <f t="shared" si="238"/>
        <v>2.777777777777778E-2</v>
      </c>
      <c r="D582" s="71">
        <f t="shared" si="238"/>
        <v>0.3518518518518518</v>
      </c>
      <c r="E582" s="71">
        <f t="shared" si="238"/>
        <v>9.2592592592592587E-3</v>
      </c>
      <c r="F582" s="71">
        <f t="shared" si="238"/>
        <v>0.19444444444444445</v>
      </c>
      <c r="G582" s="71">
        <f t="shared" si="238"/>
        <v>0.41666666666666663</v>
      </c>
      <c r="H582" s="205">
        <f>IFERROR(VLOOKUP(B582,'Forecast Cnx @ Dest. Airport'!$B$5:$R$175,17,FALSE),0)</f>
        <v>0</v>
      </c>
      <c r="I582" s="29">
        <f t="shared" si="217"/>
        <v>0</v>
      </c>
      <c r="J582" s="29">
        <f t="shared" si="218"/>
        <v>0</v>
      </c>
      <c r="K582" s="29">
        <f t="shared" si="219"/>
        <v>0</v>
      </c>
      <c r="L582" s="29">
        <f t="shared" si="220"/>
        <v>0</v>
      </c>
      <c r="M582" s="29">
        <f t="shared" si="221"/>
        <v>0</v>
      </c>
      <c r="N582" s="194">
        <f t="shared" si="222"/>
        <v>0</v>
      </c>
      <c r="O582" s="64">
        <f t="shared" si="239"/>
        <v>0</v>
      </c>
      <c r="P582" s="64">
        <f t="shared" si="239"/>
        <v>4527.8976373626365</v>
      </c>
      <c r="Q582" s="64">
        <f t="shared" si="239"/>
        <v>0</v>
      </c>
      <c r="R582" s="64">
        <f t="shared" si="239"/>
        <v>2698.752857142857</v>
      </c>
      <c r="S582" s="64">
        <f t="shared" si="239"/>
        <v>1113.7199999999973</v>
      </c>
      <c r="T582" s="206" t="str">
        <f t="shared" si="223"/>
        <v>-</v>
      </c>
      <c r="U582" s="29">
        <f t="shared" si="224"/>
        <v>0</v>
      </c>
      <c r="V582" s="29">
        <f t="shared" si="225"/>
        <v>0</v>
      </c>
      <c r="W582" s="29">
        <f t="shared" si="226"/>
        <v>0</v>
      </c>
      <c r="X582" s="29">
        <f t="shared" si="227"/>
        <v>0</v>
      </c>
      <c r="Y582" s="29">
        <f t="shared" si="228"/>
        <v>0</v>
      </c>
      <c r="Z582" s="194">
        <f t="shared" si="229"/>
        <v>0</v>
      </c>
    </row>
    <row r="583" spans="1:26" s="80" customFormat="1" x14ac:dyDescent="0.2">
      <c r="A583" s="82">
        <v>566</v>
      </c>
      <c r="B583" s="168" t="str">
        <f>'Revenue Data'!B574</f>
        <v>PER</v>
      </c>
      <c r="C583" s="71">
        <f t="shared" si="238"/>
        <v>1.4598540145985399E-2</v>
      </c>
      <c r="D583" s="71">
        <f t="shared" si="238"/>
        <v>0.10948905109489049</v>
      </c>
      <c r="E583" s="71">
        <f t="shared" si="238"/>
        <v>7.2992700729926996E-3</v>
      </c>
      <c r="F583" s="71">
        <f t="shared" si="238"/>
        <v>0.14598540145985398</v>
      </c>
      <c r="G583" s="71">
        <f t="shared" si="238"/>
        <v>0.72262773722627738</v>
      </c>
      <c r="H583" s="205">
        <f>IFERROR(VLOOKUP(B583,'Forecast Cnx @ Dest. Airport'!$B$5:$R$175,17,FALSE),0)</f>
        <v>0</v>
      </c>
      <c r="I583" s="29">
        <f t="shared" si="217"/>
        <v>0</v>
      </c>
      <c r="J583" s="29">
        <f t="shared" si="218"/>
        <v>0</v>
      </c>
      <c r="K583" s="29">
        <f t="shared" si="219"/>
        <v>0</v>
      </c>
      <c r="L583" s="29">
        <f t="shared" si="220"/>
        <v>0</v>
      </c>
      <c r="M583" s="29">
        <f t="shared" si="221"/>
        <v>0</v>
      </c>
      <c r="N583" s="194">
        <f t="shared" si="222"/>
        <v>0</v>
      </c>
      <c r="O583" s="64">
        <f t="shared" si="239"/>
        <v>2233.4549999999999</v>
      </c>
      <c r="P583" s="64">
        <f t="shared" si="239"/>
        <v>6306.2442657342699</v>
      </c>
      <c r="Q583" s="64">
        <f t="shared" si="239"/>
        <v>3738.4933333333352</v>
      </c>
      <c r="R583" s="64">
        <f t="shared" si="239"/>
        <v>3930.7341547619058</v>
      </c>
      <c r="S583" s="64">
        <f t="shared" si="239"/>
        <v>925.69753716879006</v>
      </c>
      <c r="T583" s="206" t="str">
        <f t="shared" si="223"/>
        <v>-</v>
      </c>
      <c r="U583" s="29">
        <f t="shared" si="224"/>
        <v>0</v>
      </c>
      <c r="V583" s="29">
        <f t="shared" si="225"/>
        <v>0</v>
      </c>
      <c r="W583" s="29">
        <f t="shared" si="226"/>
        <v>0</v>
      </c>
      <c r="X583" s="29">
        <f t="shared" si="227"/>
        <v>0</v>
      </c>
      <c r="Y583" s="29">
        <f t="shared" si="228"/>
        <v>0</v>
      </c>
      <c r="Z583" s="194">
        <f t="shared" si="229"/>
        <v>0</v>
      </c>
    </row>
    <row r="584" spans="1:26" s="80" customFormat="1" x14ac:dyDescent="0.2">
      <c r="A584" s="82">
        <v>567</v>
      </c>
      <c r="B584" s="168" t="str">
        <f>'Revenue Data'!B575</f>
        <v>PEW</v>
      </c>
      <c r="C584" s="71">
        <f t="shared" si="238"/>
        <v>0</v>
      </c>
      <c r="D584" s="71">
        <f t="shared" si="238"/>
        <v>0</v>
      </c>
      <c r="E584" s="71">
        <f t="shared" si="238"/>
        <v>0</v>
      </c>
      <c r="F584" s="71">
        <f t="shared" si="238"/>
        <v>0.66666666666666674</v>
      </c>
      <c r="G584" s="71">
        <f t="shared" si="238"/>
        <v>0.33333333333333337</v>
      </c>
      <c r="H584" s="205">
        <f>IFERROR(VLOOKUP(B584,'Forecast Cnx @ Dest. Airport'!$B$5:$R$175,17,FALSE),0)</f>
        <v>0</v>
      </c>
      <c r="I584" s="29">
        <f t="shared" si="217"/>
        <v>0</v>
      </c>
      <c r="J584" s="29">
        <f t="shared" si="218"/>
        <v>0</v>
      </c>
      <c r="K584" s="29">
        <f t="shared" si="219"/>
        <v>0</v>
      </c>
      <c r="L584" s="29">
        <f t="shared" si="220"/>
        <v>0</v>
      </c>
      <c r="M584" s="29">
        <f t="shared" si="221"/>
        <v>0</v>
      </c>
      <c r="N584" s="194">
        <f t="shared" si="222"/>
        <v>0</v>
      </c>
      <c r="O584" s="64">
        <f t="shared" si="239"/>
        <v>0</v>
      </c>
      <c r="P584" s="64">
        <f t="shared" si="239"/>
        <v>1795.8971060606061</v>
      </c>
      <c r="Q584" s="64">
        <f t="shared" si="239"/>
        <v>1024.77</v>
      </c>
      <c r="R584" s="64">
        <f t="shared" si="239"/>
        <v>1075.3817947154473</v>
      </c>
      <c r="S584" s="64">
        <f t="shared" si="239"/>
        <v>547.86199999999997</v>
      </c>
      <c r="T584" s="206" t="str">
        <f t="shared" si="223"/>
        <v>-</v>
      </c>
      <c r="U584" s="29">
        <f t="shared" si="224"/>
        <v>0</v>
      </c>
      <c r="V584" s="29">
        <f t="shared" si="225"/>
        <v>0</v>
      </c>
      <c r="W584" s="29">
        <f t="shared" si="226"/>
        <v>0</v>
      </c>
      <c r="X584" s="29">
        <f t="shared" si="227"/>
        <v>0</v>
      </c>
      <c r="Y584" s="29">
        <f t="shared" si="228"/>
        <v>0</v>
      </c>
      <c r="Z584" s="194">
        <f t="shared" si="229"/>
        <v>0</v>
      </c>
    </row>
    <row r="585" spans="1:26" s="80" customFormat="1" x14ac:dyDescent="0.2">
      <c r="A585" s="82">
        <v>568</v>
      </c>
      <c r="B585" s="168" t="str">
        <f>'Revenue Data'!B576</f>
        <v>PFB</v>
      </c>
      <c r="C585" s="71">
        <f t="shared" si="238"/>
        <v>0</v>
      </c>
      <c r="D585" s="71">
        <f t="shared" si="238"/>
        <v>0</v>
      </c>
      <c r="E585" s="71">
        <f t="shared" si="238"/>
        <v>0</v>
      </c>
      <c r="F585" s="71">
        <f t="shared" si="238"/>
        <v>0.11111111111111112</v>
      </c>
      <c r="G585" s="71">
        <f t="shared" si="238"/>
        <v>0.88888888888888895</v>
      </c>
      <c r="H585" s="205">
        <f>IFERROR(VLOOKUP(B585,'Forecast Cnx @ Dest. Airport'!$B$5:$R$175,17,FALSE),0)</f>
        <v>0</v>
      </c>
      <c r="I585" s="29">
        <f t="shared" si="217"/>
        <v>0</v>
      </c>
      <c r="J585" s="29">
        <f t="shared" si="218"/>
        <v>0</v>
      </c>
      <c r="K585" s="29">
        <f t="shared" si="219"/>
        <v>0</v>
      </c>
      <c r="L585" s="29">
        <f t="shared" si="220"/>
        <v>0</v>
      </c>
      <c r="M585" s="29">
        <f t="shared" si="221"/>
        <v>0</v>
      </c>
      <c r="N585" s="194">
        <f t="shared" si="222"/>
        <v>0</v>
      </c>
      <c r="O585" s="64">
        <f t="shared" si="239"/>
        <v>4877.18300441886</v>
      </c>
      <c r="P585" s="64">
        <f t="shared" si="239"/>
        <v>3913.2942950383235</v>
      </c>
      <c r="Q585" s="64">
        <f t="shared" si="239"/>
        <v>2079.9913113553125</v>
      </c>
      <c r="R585" s="64">
        <f t="shared" si="239"/>
        <v>1727.1594836699639</v>
      </c>
      <c r="S585" s="64">
        <f t="shared" si="239"/>
        <v>751.5860935926662</v>
      </c>
      <c r="T585" s="206" t="str">
        <f t="shared" si="223"/>
        <v>-</v>
      </c>
      <c r="U585" s="29">
        <f t="shared" si="224"/>
        <v>0</v>
      </c>
      <c r="V585" s="29">
        <f t="shared" si="225"/>
        <v>0</v>
      </c>
      <c r="W585" s="29">
        <f t="shared" si="226"/>
        <v>0</v>
      </c>
      <c r="X585" s="29">
        <f t="shared" si="227"/>
        <v>0</v>
      </c>
      <c r="Y585" s="29">
        <f t="shared" si="228"/>
        <v>0</v>
      </c>
      <c r="Z585" s="194">
        <f t="shared" si="229"/>
        <v>0</v>
      </c>
    </row>
    <row r="586" spans="1:26" s="80" customFormat="1" x14ac:dyDescent="0.2">
      <c r="A586" s="168">
        <v>569</v>
      </c>
      <c r="B586" s="168" t="str">
        <f>'Revenue Data'!B577</f>
        <v>PGF</v>
      </c>
      <c r="C586" s="71">
        <f t="shared" si="238"/>
        <v>1</v>
      </c>
      <c r="D586" s="71">
        <f t="shared" si="238"/>
        <v>0</v>
      </c>
      <c r="E586" s="71">
        <f t="shared" si="238"/>
        <v>0</v>
      </c>
      <c r="F586" s="71">
        <f t="shared" si="238"/>
        <v>0</v>
      </c>
      <c r="G586" s="71">
        <f t="shared" si="238"/>
        <v>0</v>
      </c>
      <c r="H586" s="205">
        <f>IFERROR(VLOOKUP(B586,'Forecast Cnx @ Dest. Airport'!$B$5:$R$175,17,FALSE),0)</f>
        <v>0</v>
      </c>
      <c r="I586" s="29">
        <f t="shared" si="217"/>
        <v>0</v>
      </c>
      <c r="J586" s="29">
        <f t="shared" si="218"/>
        <v>0</v>
      </c>
      <c r="K586" s="29">
        <f t="shared" si="219"/>
        <v>0</v>
      </c>
      <c r="L586" s="29">
        <f t="shared" si="220"/>
        <v>0</v>
      </c>
      <c r="M586" s="29">
        <f t="shared" si="221"/>
        <v>0</v>
      </c>
      <c r="N586" s="194">
        <f t="shared" si="222"/>
        <v>0</v>
      </c>
      <c r="O586" s="64">
        <f t="shared" si="239"/>
        <v>1174.7827058449425</v>
      </c>
      <c r="P586" s="64">
        <f t="shared" si="239"/>
        <v>3320.3264997584574</v>
      </c>
      <c r="Q586" s="64">
        <f t="shared" si="239"/>
        <v>1241.3366394081002</v>
      </c>
      <c r="R586" s="64">
        <f t="shared" si="239"/>
        <v>989.02764726564396</v>
      </c>
      <c r="S586" s="64">
        <f t="shared" si="239"/>
        <v>320.63183348510211</v>
      </c>
      <c r="T586" s="206" t="str">
        <f t="shared" si="223"/>
        <v>-</v>
      </c>
      <c r="U586" s="29">
        <f t="shared" si="224"/>
        <v>0</v>
      </c>
      <c r="V586" s="29">
        <f t="shared" si="225"/>
        <v>0</v>
      </c>
      <c r="W586" s="29">
        <f t="shared" si="226"/>
        <v>0</v>
      </c>
      <c r="X586" s="29">
        <f t="shared" si="227"/>
        <v>0</v>
      </c>
      <c r="Y586" s="29">
        <f t="shared" si="228"/>
        <v>0</v>
      </c>
      <c r="Z586" s="194">
        <f t="shared" si="229"/>
        <v>0</v>
      </c>
    </row>
    <row r="587" spans="1:26" s="80" customFormat="1" x14ac:dyDescent="0.2">
      <c r="A587" s="82">
        <v>570</v>
      </c>
      <c r="B587" s="168" t="str">
        <f>'Revenue Data'!B578</f>
        <v>PHC</v>
      </c>
      <c r="C587" s="71">
        <f t="shared" si="238"/>
        <v>0.20408163265306123</v>
      </c>
      <c r="D587" s="71">
        <f t="shared" si="238"/>
        <v>2.0408163265306121E-2</v>
      </c>
      <c r="E587" s="71">
        <f t="shared" si="238"/>
        <v>0</v>
      </c>
      <c r="F587" s="71">
        <f t="shared" si="238"/>
        <v>0.2857142857142857</v>
      </c>
      <c r="G587" s="71">
        <f t="shared" si="238"/>
        <v>0.48979591836734693</v>
      </c>
      <c r="H587" s="205">
        <f>IFERROR(VLOOKUP(B587,'Forecast Cnx @ Dest. Airport'!$B$5:$R$175,17,FALSE),0)</f>
        <v>0</v>
      </c>
      <c r="I587" s="29">
        <f t="shared" si="217"/>
        <v>0</v>
      </c>
      <c r="J587" s="29">
        <f t="shared" si="218"/>
        <v>0</v>
      </c>
      <c r="K587" s="29">
        <f t="shared" si="219"/>
        <v>0</v>
      </c>
      <c r="L587" s="29">
        <f t="shared" si="220"/>
        <v>0</v>
      </c>
      <c r="M587" s="29">
        <f t="shared" si="221"/>
        <v>0</v>
      </c>
      <c r="N587" s="194">
        <f t="shared" si="222"/>
        <v>0</v>
      </c>
      <c r="O587" s="64">
        <f t="shared" si="239"/>
        <v>335.55699999999996</v>
      </c>
      <c r="P587" s="64">
        <f t="shared" si="239"/>
        <v>3883.0554545454547</v>
      </c>
      <c r="Q587" s="64">
        <f t="shared" si="239"/>
        <v>0</v>
      </c>
      <c r="R587" s="64">
        <f t="shared" si="239"/>
        <v>470.6925</v>
      </c>
      <c r="S587" s="64">
        <f t="shared" si="239"/>
        <v>371.92833333333328</v>
      </c>
      <c r="T587" s="206" t="str">
        <f t="shared" si="223"/>
        <v>-</v>
      </c>
      <c r="U587" s="29">
        <f t="shared" si="224"/>
        <v>0</v>
      </c>
      <c r="V587" s="29">
        <f t="shared" si="225"/>
        <v>0</v>
      </c>
      <c r="W587" s="29">
        <f t="shared" si="226"/>
        <v>0</v>
      </c>
      <c r="X587" s="29">
        <f t="shared" si="227"/>
        <v>0</v>
      </c>
      <c r="Y587" s="29">
        <f t="shared" si="228"/>
        <v>0</v>
      </c>
      <c r="Z587" s="194">
        <f t="shared" si="229"/>
        <v>0</v>
      </c>
    </row>
    <row r="588" spans="1:26" s="80" customFormat="1" x14ac:dyDescent="0.2">
      <c r="A588" s="82">
        <v>571</v>
      </c>
      <c r="B588" s="168" t="str">
        <f>'Revenue Data'!B579</f>
        <v>PKC</v>
      </c>
      <c r="C588" s="71">
        <f t="shared" ref="C588:G597" si="240">IFERROR(VLOOKUP($B588,FromChicagoFareList,C$8,FALSE),"-")</f>
        <v>0</v>
      </c>
      <c r="D588" s="71">
        <f t="shared" si="240"/>
        <v>0</v>
      </c>
      <c r="E588" s="71">
        <f t="shared" si="240"/>
        <v>0</v>
      </c>
      <c r="F588" s="71">
        <f t="shared" si="240"/>
        <v>0</v>
      </c>
      <c r="G588" s="71">
        <f t="shared" si="240"/>
        <v>1</v>
      </c>
      <c r="H588" s="205">
        <f>IFERROR(VLOOKUP(B588,'Forecast Cnx @ Dest. Airport'!$B$5:$R$175,17,FALSE),0)</f>
        <v>0</v>
      </c>
      <c r="I588" s="29">
        <f t="shared" si="217"/>
        <v>0</v>
      </c>
      <c r="J588" s="29">
        <f t="shared" si="218"/>
        <v>0</v>
      </c>
      <c r="K588" s="29">
        <f t="shared" si="219"/>
        <v>0</v>
      </c>
      <c r="L588" s="29">
        <f t="shared" si="220"/>
        <v>0</v>
      </c>
      <c r="M588" s="29">
        <f t="shared" si="221"/>
        <v>0</v>
      </c>
      <c r="N588" s="194">
        <f t="shared" si="222"/>
        <v>0</v>
      </c>
      <c r="O588" s="64">
        <f t="shared" ref="O588:S597" si="241">IFERROR(VLOOKUP($B588,FromChicagoFareList,O$8,FALSE),"-")</f>
        <v>346.03653675213673</v>
      </c>
      <c r="P588" s="64">
        <f t="shared" si="241"/>
        <v>3438.0991671672305</v>
      </c>
      <c r="Q588" s="64">
        <f t="shared" si="241"/>
        <v>754.47337500000003</v>
      </c>
      <c r="R588" s="64">
        <f t="shared" si="241"/>
        <v>1146.4805676108369</v>
      </c>
      <c r="S588" s="64">
        <f t="shared" si="241"/>
        <v>369.44526804165429</v>
      </c>
      <c r="T588" s="206" t="str">
        <f t="shared" si="223"/>
        <v>-</v>
      </c>
      <c r="U588" s="29">
        <f t="shared" si="224"/>
        <v>0</v>
      </c>
      <c r="V588" s="29">
        <f t="shared" si="225"/>
        <v>0</v>
      </c>
      <c r="W588" s="29">
        <f t="shared" si="226"/>
        <v>0</v>
      </c>
      <c r="X588" s="29">
        <f t="shared" si="227"/>
        <v>0</v>
      </c>
      <c r="Y588" s="29">
        <f t="shared" si="228"/>
        <v>0</v>
      </c>
      <c r="Z588" s="194">
        <f t="shared" si="229"/>
        <v>0</v>
      </c>
    </row>
    <row r="589" spans="1:26" s="80" customFormat="1" x14ac:dyDescent="0.2">
      <c r="A589" s="82">
        <v>572</v>
      </c>
      <c r="B589" s="168" t="str">
        <f>'Revenue Data'!B580</f>
        <v>PKU</v>
      </c>
      <c r="C589" s="71">
        <f t="shared" si="240"/>
        <v>0</v>
      </c>
      <c r="D589" s="71">
        <f t="shared" si="240"/>
        <v>0</v>
      </c>
      <c r="E589" s="71">
        <f t="shared" si="240"/>
        <v>0</v>
      </c>
      <c r="F589" s="71">
        <f t="shared" si="240"/>
        <v>1</v>
      </c>
      <c r="G589" s="71">
        <f t="shared" si="240"/>
        <v>0</v>
      </c>
      <c r="H589" s="205">
        <f>IFERROR(VLOOKUP(B589,'Forecast Cnx @ Dest. Airport'!$B$5:$R$175,17,FALSE),0)</f>
        <v>0</v>
      </c>
      <c r="I589" s="29">
        <f t="shared" si="217"/>
        <v>0</v>
      </c>
      <c r="J589" s="29">
        <f t="shared" si="218"/>
        <v>0</v>
      </c>
      <c r="K589" s="29">
        <f t="shared" si="219"/>
        <v>0</v>
      </c>
      <c r="L589" s="29">
        <f t="shared" si="220"/>
        <v>0</v>
      </c>
      <c r="M589" s="29">
        <f t="shared" si="221"/>
        <v>0</v>
      </c>
      <c r="N589" s="194">
        <f t="shared" si="222"/>
        <v>0</v>
      </c>
      <c r="O589" s="64">
        <f t="shared" si="241"/>
        <v>0</v>
      </c>
      <c r="P589" s="64">
        <f t="shared" si="241"/>
        <v>5086.9945946712014</v>
      </c>
      <c r="Q589" s="64">
        <f t="shared" si="241"/>
        <v>1687.6125</v>
      </c>
      <c r="R589" s="64">
        <f t="shared" si="241"/>
        <v>1207.8124695930737</v>
      </c>
      <c r="S589" s="64">
        <f t="shared" si="241"/>
        <v>846.26020501948074</v>
      </c>
      <c r="T589" s="206" t="str">
        <f t="shared" si="223"/>
        <v>-</v>
      </c>
      <c r="U589" s="29">
        <f t="shared" si="224"/>
        <v>0</v>
      </c>
      <c r="V589" s="29">
        <f t="shared" si="225"/>
        <v>0</v>
      </c>
      <c r="W589" s="29">
        <f t="shared" si="226"/>
        <v>0</v>
      </c>
      <c r="X589" s="29">
        <f t="shared" si="227"/>
        <v>0</v>
      </c>
      <c r="Y589" s="29">
        <f t="shared" si="228"/>
        <v>0</v>
      </c>
      <c r="Z589" s="194">
        <f t="shared" si="229"/>
        <v>0</v>
      </c>
    </row>
    <row r="590" spans="1:26" s="80" customFormat="1" x14ac:dyDescent="0.2">
      <c r="A590" s="168">
        <v>573</v>
      </c>
      <c r="B590" s="168" t="str">
        <f>'Revenue Data'!B581</f>
        <v>PLQ</v>
      </c>
      <c r="C590" s="71">
        <f t="shared" si="240"/>
        <v>0</v>
      </c>
      <c r="D590" s="71">
        <f t="shared" si="240"/>
        <v>0</v>
      </c>
      <c r="E590" s="71">
        <f t="shared" si="240"/>
        <v>0</v>
      </c>
      <c r="F590" s="71">
        <f t="shared" si="240"/>
        <v>0</v>
      </c>
      <c r="G590" s="71">
        <f t="shared" si="240"/>
        <v>1</v>
      </c>
      <c r="H590" s="205">
        <f>IFERROR(VLOOKUP(B590,'Forecast Cnx @ Dest. Airport'!$B$5:$R$175,17,FALSE),0)</f>
        <v>0</v>
      </c>
      <c r="I590" s="29">
        <f t="shared" si="217"/>
        <v>0</v>
      </c>
      <c r="J590" s="29">
        <f t="shared" si="218"/>
        <v>0</v>
      </c>
      <c r="K590" s="29">
        <f t="shared" si="219"/>
        <v>0</v>
      </c>
      <c r="L590" s="29">
        <f t="shared" si="220"/>
        <v>0</v>
      </c>
      <c r="M590" s="29">
        <f t="shared" si="221"/>
        <v>0</v>
      </c>
      <c r="N590" s="194">
        <f t="shared" si="222"/>
        <v>0</v>
      </c>
      <c r="O590" s="64">
        <f t="shared" si="241"/>
        <v>178.72928571428542</v>
      </c>
      <c r="P590" s="64">
        <f t="shared" si="241"/>
        <v>0</v>
      </c>
      <c r="Q590" s="64">
        <f t="shared" si="241"/>
        <v>0</v>
      </c>
      <c r="R590" s="64">
        <f t="shared" si="241"/>
        <v>222.40287076923087</v>
      </c>
      <c r="S590" s="64">
        <f t="shared" si="241"/>
        <v>196.28131428571464</v>
      </c>
      <c r="T590" s="206" t="str">
        <f t="shared" si="223"/>
        <v>-</v>
      </c>
      <c r="U590" s="29">
        <f t="shared" si="224"/>
        <v>0</v>
      </c>
      <c r="V590" s="29">
        <f t="shared" si="225"/>
        <v>0</v>
      </c>
      <c r="W590" s="29">
        <f t="shared" si="226"/>
        <v>0</v>
      </c>
      <c r="X590" s="29">
        <f t="shared" si="227"/>
        <v>0</v>
      </c>
      <c r="Y590" s="29">
        <f t="shared" si="228"/>
        <v>0</v>
      </c>
      <c r="Z590" s="194">
        <f t="shared" si="229"/>
        <v>0</v>
      </c>
    </row>
    <row r="591" spans="1:26" s="80" customFormat="1" x14ac:dyDescent="0.2">
      <c r="A591" s="82">
        <v>574</v>
      </c>
      <c r="B591" s="168" t="str">
        <f>'Revenue Data'!B582</f>
        <v>PLS</v>
      </c>
      <c r="C591" s="71">
        <f t="shared" si="240"/>
        <v>0.11283185840707965</v>
      </c>
      <c r="D591" s="71">
        <f t="shared" si="240"/>
        <v>4.4247787610619468E-3</v>
      </c>
      <c r="E591" s="71">
        <f t="shared" si="240"/>
        <v>1.1061946902654867E-2</v>
      </c>
      <c r="F591" s="71">
        <f t="shared" si="240"/>
        <v>0.27212389380530971</v>
      </c>
      <c r="G591" s="71">
        <f t="shared" si="240"/>
        <v>0.59955752212389379</v>
      </c>
      <c r="H591" s="205">
        <f>IFERROR(VLOOKUP(B591,'Forecast Cnx @ Dest. Airport'!$B$5:$R$175,17,FALSE),0)</f>
        <v>0</v>
      </c>
      <c r="I591" s="29">
        <f t="shared" si="217"/>
        <v>0</v>
      </c>
      <c r="J591" s="29">
        <f t="shared" si="218"/>
        <v>0</v>
      </c>
      <c r="K591" s="29">
        <f t="shared" si="219"/>
        <v>0</v>
      </c>
      <c r="L591" s="29">
        <f t="shared" si="220"/>
        <v>0</v>
      </c>
      <c r="M591" s="29">
        <f t="shared" si="221"/>
        <v>0</v>
      </c>
      <c r="N591" s="194">
        <f t="shared" si="222"/>
        <v>0</v>
      </c>
      <c r="O591" s="64">
        <f t="shared" si="241"/>
        <v>483.78333333333319</v>
      </c>
      <c r="P591" s="64">
        <f t="shared" si="241"/>
        <v>0</v>
      </c>
      <c r="Q591" s="64">
        <f t="shared" si="241"/>
        <v>0</v>
      </c>
      <c r="R591" s="64">
        <f t="shared" si="241"/>
        <v>290.96874909063064</v>
      </c>
      <c r="S591" s="64">
        <f t="shared" si="241"/>
        <v>285.43103253102936</v>
      </c>
      <c r="T591" s="206" t="str">
        <f t="shared" si="223"/>
        <v>-</v>
      </c>
      <c r="U591" s="29">
        <f t="shared" si="224"/>
        <v>0</v>
      </c>
      <c r="V591" s="29">
        <f t="shared" si="225"/>
        <v>0</v>
      </c>
      <c r="W591" s="29">
        <f t="shared" si="226"/>
        <v>0</v>
      </c>
      <c r="X591" s="29">
        <f t="shared" si="227"/>
        <v>0</v>
      </c>
      <c r="Y591" s="29">
        <f t="shared" si="228"/>
        <v>0</v>
      </c>
      <c r="Z591" s="194">
        <f t="shared" si="229"/>
        <v>0</v>
      </c>
    </row>
    <row r="592" spans="1:26" s="80" customFormat="1" x14ac:dyDescent="0.2">
      <c r="A592" s="82">
        <v>575</v>
      </c>
      <c r="B592" s="168" t="str">
        <f>'Revenue Data'!B583</f>
        <v>PLZ</v>
      </c>
      <c r="C592" s="71">
        <f t="shared" si="240"/>
        <v>0</v>
      </c>
      <c r="D592" s="71">
        <f t="shared" si="240"/>
        <v>0</v>
      </c>
      <c r="E592" s="71">
        <f t="shared" si="240"/>
        <v>0</v>
      </c>
      <c r="F592" s="71">
        <f t="shared" si="240"/>
        <v>0.41666666666666669</v>
      </c>
      <c r="G592" s="71">
        <f t="shared" si="240"/>
        <v>0.58333333333333337</v>
      </c>
      <c r="H592" s="205">
        <f>IFERROR(VLOOKUP(B592,'Forecast Cnx @ Dest. Airport'!$B$5:$R$175,17,FALSE),0)</f>
        <v>0</v>
      </c>
      <c r="I592" s="29">
        <f t="shared" si="217"/>
        <v>0</v>
      </c>
      <c r="J592" s="29">
        <f t="shared" si="218"/>
        <v>0</v>
      </c>
      <c r="K592" s="29">
        <f t="shared" si="219"/>
        <v>0</v>
      </c>
      <c r="L592" s="29">
        <f t="shared" si="220"/>
        <v>0</v>
      </c>
      <c r="M592" s="29">
        <f t="shared" si="221"/>
        <v>0</v>
      </c>
      <c r="N592" s="194">
        <f t="shared" si="222"/>
        <v>0</v>
      </c>
      <c r="O592" s="64">
        <f t="shared" si="241"/>
        <v>473.9592415117383</v>
      </c>
      <c r="P592" s="64">
        <f t="shared" si="241"/>
        <v>4626.9801238496639</v>
      </c>
      <c r="Q592" s="64">
        <f t="shared" si="241"/>
        <v>2439.5246527777772</v>
      </c>
      <c r="R592" s="64">
        <f t="shared" si="241"/>
        <v>502.02</v>
      </c>
      <c r="S592" s="64">
        <f t="shared" si="241"/>
        <v>593.36055408845834</v>
      </c>
      <c r="T592" s="206" t="str">
        <f t="shared" si="223"/>
        <v>-</v>
      </c>
      <c r="U592" s="29">
        <f t="shared" si="224"/>
        <v>0</v>
      </c>
      <c r="V592" s="29">
        <f t="shared" si="225"/>
        <v>0</v>
      </c>
      <c r="W592" s="29">
        <f t="shared" si="226"/>
        <v>0</v>
      </c>
      <c r="X592" s="29">
        <f t="shared" si="227"/>
        <v>0</v>
      </c>
      <c r="Y592" s="29">
        <f t="shared" si="228"/>
        <v>0</v>
      </c>
      <c r="Z592" s="194">
        <f t="shared" si="229"/>
        <v>0</v>
      </c>
    </row>
    <row r="593" spans="1:26" s="80" customFormat="1" x14ac:dyDescent="0.2">
      <c r="A593" s="82">
        <v>576</v>
      </c>
      <c r="B593" s="168" t="str">
        <f>'Revenue Data'!B584</f>
        <v>PMC</v>
      </c>
      <c r="C593" s="71">
        <f t="shared" si="240"/>
        <v>0</v>
      </c>
      <c r="D593" s="71">
        <f t="shared" si="240"/>
        <v>0</v>
      </c>
      <c r="E593" s="71">
        <f t="shared" si="240"/>
        <v>0</v>
      </c>
      <c r="F593" s="71">
        <f t="shared" si="240"/>
        <v>0</v>
      </c>
      <c r="G593" s="71">
        <f t="shared" si="240"/>
        <v>1</v>
      </c>
      <c r="H593" s="205">
        <f>IFERROR(VLOOKUP(B593,'Forecast Cnx @ Dest. Airport'!$B$5:$R$175,17,FALSE),0)</f>
        <v>0</v>
      </c>
      <c r="I593" s="29">
        <f t="shared" si="217"/>
        <v>0</v>
      </c>
      <c r="J593" s="29">
        <f t="shared" si="218"/>
        <v>0</v>
      </c>
      <c r="K593" s="29">
        <f t="shared" si="219"/>
        <v>0</v>
      </c>
      <c r="L593" s="29">
        <f t="shared" si="220"/>
        <v>0</v>
      </c>
      <c r="M593" s="29">
        <f t="shared" si="221"/>
        <v>0</v>
      </c>
      <c r="N593" s="194">
        <f t="shared" si="222"/>
        <v>0</v>
      </c>
      <c r="O593" s="64">
        <f t="shared" si="241"/>
        <v>1610.1799999999998</v>
      </c>
      <c r="P593" s="64">
        <f t="shared" si="241"/>
        <v>3323.2851126704627</v>
      </c>
      <c r="Q593" s="64">
        <f t="shared" si="241"/>
        <v>1605.7066666666701</v>
      </c>
      <c r="R593" s="64">
        <f t="shared" si="241"/>
        <v>1294.7777186171761</v>
      </c>
      <c r="S593" s="64">
        <f t="shared" si="241"/>
        <v>745.09486528570858</v>
      </c>
      <c r="T593" s="206" t="str">
        <f t="shared" si="223"/>
        <v>-</v>
      </c>
      <c r="U593" s="29">
        <f t="shared" si="224"/>
        <v>0</v>
      </c>
      <c r="V593" s="29">
        <f t="shared" si="225"/>
        <v>0</v>
      </c>
      <c r="W593" s="29">
        <f t="shared" si="226"/>
        <v>0</v>
      </c>
      <c r="X593" s="29">
        <f t="shared" si="227"/>
        <v>0</v>
      </c>
      <c r="Y593" s="29">
        <f t="shared" si="228"/>
        <v>0</v>
      </c>
      <c r="Z593" s="194">
        <f t="shared" si="229"/>
        <v>0</v>
      </c>
    </row>
    <row r="594" spans="1:26" s="80" customFormat="1" x14ac:dyDescent="0.2">
      <c r="A594" s="168">
        <v>577</v>
      </c>
      <c r="B594" s="168" t="str">
        <f>'Revenue Data'!B585</f>
        <v>PMI</v>
      </c>
      <c r="C594" s="71">
        <f t="shared" si="240"/>
        <v>0</v>
      </c>
      <c r="D594" s="71">
        <f t="shared" si="240"/>
        <v>6.666666666666668E-2</v>
      </c>
      <c r="E594" s="71">
        <f t="shared" si="240"/>
        <v>0</v>
      </c>
      <c r="F594" s="71">
        <f t="shared" si="240"/>
        <v>0.23333333333333336</v>
      </c>
      <c r="G594" s="71">
        <f t="shared" si="240"/>
        <v>0.70000000000000007</v>
      </c>
      <c r="H594" s="205">
        <f>IFERROR(VLOOKUP(B594,'Forecast Cnx @ Dest. Airport'!$B$5:$R$175,17,FALSE),0)</f>
        <v>0</v>
      </c>
      <c r="I594" s="29">
        <f t="shared" si="217"/>
        <v>0</v>
      </c>
      <c r="J594" s="29">
        <f t="shared" si="218"/>
        <v>0</v>
      </c>
      <c r="K594" s="29">
        <f t="shared" si="219"/>
        <v>0</v>
      </c>
      <c r="L594" s="29">
        <f t="shared" si="220"/>
        <v>0</v>
      </c>
      <c r="M594" s="29">
        <f t="shared" si="221"/>
        <v>0</v>
      </c>
      <c r="N594" s="194">
        <f t="shared" si="222"/>
        <v>0</v>
      </c>
      <c r="O594" s="64">
        <f t="shared" si="241"/>
        <v>1577.8969800457098</v>
      </c>
      <c r="P594" s="64">
        <f t="shared" si="241"/>
        <v>3009.2377410317081</v>
      </c>
      <c r="Q594" s="64">
        <f t="shared" si="241"/>
        <v>2042.8507142857147</v>
      </c>
      <c r="R594" s="64">
        <f t="shared" si="241"/>
        <v>1018.9167046552494</v>
      </c>
      <c r="S594" s="64">
        <f t="shared" si="241"/>
        <v>427.86499999999995</v>
      </c>
      <c r="T594" s="206" t="str">
        <f t="shared" si="223"/>
        <v>-</v>
      </c>
      <c r="U594" s="29">
        <f t="shared" si="224"/>
        <v>0</v>
      </c>
      <c r="V594" s="29">
        <f t="shared" si="225"/>
        <v>0</v>
      </c>
      <c r="W594" s="29">
        <f t="shared" si="226"/>
        <v>0</v>
      </c>
      <c r="X594" s="29">
        <f t="shared" si="227"/>
        <v>0</v>
      </c>
      <c r="Y594" s="29">
        <f t="shared" si="228"/>
        <v>0</v>
      </c>
      <c r="Z594" s="194">
        <f t="shared" si="229"/>
        <v>0</v>
      </c>
    </row>
    <row r="595" spans="1:26" s="80" customFormat="1" x14ac:dyDescent="0.2">
      <c r="A595" s="82">
        <v>578</v>
      </c>
      <c r="B595" s="168" t="str">
        <f>'Revenue Data'!B586</f>
        <v>PMO</v>
      </c>
      <c r="C595" s="71">
        <f t="shared" si="240"/>
        <v>0.22307692307692312</v>
      </c>
      <c r="D595" s="71">
        <f t="shared" si="240"/>
        <v>7.6923076923076936E-3</v>
      </c>
      <c r="E595" s="71">
        <f t="shared" si="240"/>
        <v>1.5384615384615387E-2</v>
      </c>
      <c r="F595" s="71">
        <f t="shared" si="240"/>
        <v>0.23076923076923084</v>
      </c>
      <c r="G595" s="71">
        <f t="shared" si="240"/>
        <v>0.52307692307692299</v>
      </c>
      <c r="H595" s="205">
        <f>IFERROR(VLOOKUP(B595,'Forecast Cnx @ Dest. Airport'!$B$5:$R$175,17,FALSE),0)</f>
        <v>0</v>
      </c>
      <c r="I595" s="29">
        <f t="shared" ref="I595:I658" si="242">IFERROR($H595*C595,0)</f>
        <v>0</v>
      </c>
      <c r="J595" s="29">
        <f t="shared" ref="J595:J658" si="243">IFERROR($H595*D595,0)</f>
        <v>0</v>
      </c>
      <c r="K595" s="29">
        <f t="shared" ref="K595:K658" si="244">IFERROR($H595*E595,0)</f>
        <v>0</v>
      </c>
      <c r="L595" s="29">
        <f t="shared" ref="L595:L658" si="245">IFERROR($H595*F595,0)</f>
        <v>0</v>
      </c>
      <c r="M595" s="29">
        <f t="shared" ref="M595:M658" si="246">IFERROR($H595*G595,0)</f>
        <v>0</v>
      </c>
      <c r="N595" s="194">
        <f t="shared" ref="N595:N658" si="247">SUM(I595:M595)</f>
        <v>0</v>
      </c>
      <c r="O595" s="64">
        <f t="shared" si="241"/>
        <v>163.08753086419722</v>
      </c>
      <c r="P595" s="64">
        <f t="shared" si="241"/>
        <v>2337.008173055829</v>
      </c>
      <c r="Q595" s="64">
        <f t="shared" si="241"/>
        <v>922.23450603797278</v>
      </c>
      <c r="R595" s="64">
        <f t="shared" si="241"/>
        <v>213.24575757575749</v>
      </c>
      <c r="S595" s="64">
        <f t="shared" si="241"/>
        <v>395.3372499779133</v>
      </c>
      <c r="T595" s="206" t="str">
        <f t="shared" ref="T595:T658" si="248">IFERROR(Z595/N595,"-")</f>
        <v>-</v>
      </c>
      <c r="U595" s="29">
        <f t="shared" ref="U595:U658" si="249">IFERROR(O595*I595,0)</f>
        <v>0</v>
      </c>
      <c r="V595" s="29">
        <f t="shared" ref="V595:V658" si="250">IFERROR(P595*J595,0)</f>
        <v>0</v>
      </c>
      <c r="W595" s="29">
        <f t="shared" ref="W595:W658" si="251">IFERROR(Q595*K595,0)</f>
        <v>0</v>
      </c>
      <c r="X595" s="29">
        <f t="shared" ref="X595:X658" si="252">IFERROR(R595*L595,0)</f>
        <v>0</v>
      </c>
      <c r="Y595" s="29">
        <f t="shared" ref="Y595:Y658" si="253">IFERROR(S595*M595,0)</f>
        <v>0</v>
      </c>
      <c r="Z595" s="194">
        <f t="shared" ref="Z595:Z658" si="254">SUM(U595:Y595)</f>
        <v>0</v>
      </c>
    </row>
    <row r="596" spans="1:26" s="80" customFormat="1" x14ac:dyDescent="0.2">
      <c r="A596" s="82">
        <v>579</v>
      </c>
      <c r="B596" s="168" t="str">
        <f>'Revenue Data'!B587</f>
        <v>PMR</v>
      </c>
      <c r="C596" s="71">
        <f t="shared" si="240"/>
        <v>0.5</v>
      </c>
      <c r="D596" s="71">
        <f t="shared" si="240"/>
        <v>0</v>
      </c>
      <c r="E596" s="71">
        <f t="shared" si="240"/>
        <v>0</v>
      </c>
      <c r="F596" s="71">
        <f t="shared" si="240"/>
        <v>0.125</v>
      </c>
      <c r="G596" s="71">
        <f t="shared" si="240"/>
        <v>0.375</v>
      </c>
      <c r="H596" s="205">
        <f>IFERROR(VLOOKUP(B596,'Forecast Cnx @ Dest. Airport'!$B$5:$R$175,17,FALSE),0)</f>
        <v>0</v>
      </c>
      <c r="I596" s="29">
        <f t="shared" si="242"/>
        <v>0</v>
      </c>
      <c r="J596" s="29">
        <f t="shared" si="243"/>
        <v>0</v>
      </c>
      <c r="K596" s="29">
        <f t="shared" si="244"/>
        <v>0</v>
      </c>
      <c r="L596" s="29">
        <f t="shared" si="245"/>
        <v>0</v>
      </c>
      <c r="M596" s="29">
        <f t="shared" si="246"/>
        <v>0</v>
      </c>
      <c r="N596" s="194">
        <f t="shared" si="247"/>
        <v>0</v>
      </c>
      <c r="O596" s="64">
        <f t="shared" si="241"/>
        <v>1698.526882063881</v>
      </c>
      <c r="P596" s="64">
        <f t="shared" si="241"/>
        <v>4398.2942443259344</v>
      </c>
      <c r="Q596" s="64">
        <f t="shared" si="241"/>
        <v>3928.45</v>
      </c>
      <c r="R596" s="64">
        <f t="shared" si="241"/>
        <v>1033.8599999999999</v>
      </c>
      <c r="S596" s="64">
        <f t="shared" si="241"/>
        <v>885.93</v>
      </c>
      <c r="T596" s="206" t="str">
        <f t="shared" si="248"/>
        <v>-</v>
      </c>
      <c r="U596" s="29">
        <f t="shared" si="249"/>
        <v>0</v>
      </c>
      <c r="V596" s="29">
        <f t="shared" si="250"/>
        <v>0</v>
      </c>
      <c r="W596" s="29">
        <f t="shared" si="251"/>
        <v>0</v>
      </c>
      <c r="X596" s="29">
        <f t="shared" si="252"/>
        <v>0</v>
      </c>
      <c r="Y596" s="29">
        <f t="shared" si="253"/>
        <v>0</v>
      </c>
      <c r="Z596" s="194">
        <f t="shared" si="254"/>
        <v>0</v>
      </c>
    </row>
    <row r="597" spans="1:26" s="80" customFormat="1" x14ac:dyDescent="0.2">
      <c r="A597" s="82">
        <v>580</v>
      </c>
      <c r="B597" s="168" t="str">
        <f>'Revenue Data'!B588</f>
        <v>PMW</v>
      </c>
      <c r="C597" s="71">
        <f t="shared" si="240"/>
        <v>0</v>
      </c>
      <c r="D597" s="71">
        <f t="shared" si="240"/>
        <v>0</v>
      </c>
      <c r="E597" s="71">
        <f t="shared" si="240"/>
        <v>0</v>
      </c>
      <c r="F597" s="71">
        <f t="shared" si="240"/>
        <v>1</v>
      </c>
      <c r="G597" s="71">
        <f t="shared" si="240"/>
        <v>0</v>
      </c>
      <c r="H597" s="205">
        <f>IFERROR(VLOOKUP(B597,'Forecast Cnx @ Dest. Airport'!$B$5:$R$175,17,FALSE),0)</f>
        <v>0</v>
      </c>
      <c r="I597" s="29">
        <f t="shared" si="242"/>
        <v>0</v>
      </c>
      <c r="J597" s="29">
        <f t="shared" si="243"/>
        <v>0</v>
      </c>
      <c r="K597" s="29">
        <f t="shared" si="244"/>
        <v>0</v>
      </c>
      <c r="L597" s="29">
        <f t="shared" si="245"/>
        <v>0</v>
      </c>
      <c r="M597" s="29">
        <f t="shared" si="246"/>
        <v>0</v>
      </c>
      <c r="N597" s="194">
        <f t="shared" si="247"/>
        <v>0</v>
      </c>
      <c r="O597" s="64">
        <f t="shared" si="241"/>
        <v>4877.18300441886</v>
      </c>
      <c r="P597" s="64">
        <f t="shared" si="241"/>
        <v>3913.2942950383235</v>
      </c>
      <c r="Q597" s="64">
        <f t="shared" si="241"/>
        <v>2079.9913113553125</v>
      </c>
      <c r="R597" s="64">
        <f t="shared" si="241"/>
        <v>1727.1594836699639</v>
      </c>
      <c r="S597" s="64">
        <f t="shared" si="241"/>
        <v>751.5860935926662</v>
      </c>
      <c r="T597" s="206" t="str">
        <f t="shared" si="248"/>
        <v>-</v>
      </c>
      <c r="U597" s="29">
        <f t="shared" si="249"/>
        <v>0</v>
      </c>
      <c r="V597" s="29">
        <f t="shared" si="250"/>
        <v>0</v>
      </c>
      <c r="W597" s="29">
        <f t="shared" si="251"/>
        <v>0</v>
      </c>
      <c r="X597" s="29">
        <f t="shared" si="252"/>
        <v>0</v>
      </c>
      <c r="Y597" s="29">
        <f t="shared" si="253"/>
        <v>0</v>
      </c>
      <c r="Z597" s="194">
        <f t="shared" si="254"/>
        <v>0</v>
      </c>
    </row>
    <row r="598" spans="1:26" s="80" customFormat="1" x14ac:dyDescent="0.2">
      <c r="A598" s="168">
        <v>581</v>
      </c>
      <c r="B598" s="168" t="str">
        <f>'Revenue Data'!B589</f>
        <v>PNA</v>
      </c>
      <c r="C598" s="71">
        <f t="shared" ref="C598:G607" si="255">IFERROR(VLOOKUP($B598,FromChicagoFareList,C$8,FALSE),"-")</f>
        <v>4.1666666666666664E-2</v>
      </c>
      <c r="D598" s="71">
        <f t="shared" si="255"/>
        <v>0.20833333333333334</v>
      </c>
      <c r="E598" s="71">
        <f t="shared" si="255"/>
        <v>0</v>
      </c>
      <c r="F598" s="71">
        <f t="shared" si="255"/>
        <v>0.125</v>
      </c>
      <c r="G598" s="71">
        <f t="shared" si="255"/>
        <v>0.62500000000000011</v>
      </c>
      <c r="H598" s="205">
        <f>IFERROR(VLOOKUP(B598,'Forecast Cnx @ Dest. Airport'!$B$5:$R$175,17,FALSE),0)</f>
        <v>0</v>
      </c>
      <c r="I598" s="29">
        <f t="shared" si="242"/>
        <v>0</v>
      </c>
      <c r="J598" s="29">
        <f t="shared" si="243"/>
        <v>0</v>
      </c>
      <c r="K598" s="29">
        <f t="shared" si="244"/>
        <v>0</v>
      </c>
      <c r="L598" s="29">
        <f t="shared" si="245"/>
        <v>0</v>
      </c>
      <c r="M598" s="29">
        <f t="shared" si="246"/>
        <v>0</v>
      </c>
      <c r="N598" s="194">
        <f t="shared" si="247"/>
        <v>0</v>
      </c>
      <c r="O598" s="64">
        <f t="shared" ref="O598:S607" si="256">IFERROR(VLOOKUP($B598,FromChicagoFareList,O$8,FALSE),"-")</f>
        <v>1577.8969800457098</v>
      </c>
      <c r="P598" s="64">
        <f t="shared" si="256"/>
        <v>3009.2377410317081</v>
      </c>
      <c r="Q598" s="64">
        <f t="shared" si="256"/>
        <v>2042.8507142857147</v>
      </c>
      <c r="R598" s="64">
        <f t="shared" si="256"/>
        <v>1018.9167046552494</v>
      </c>
      <c r="S598" s="64">
        <f t="shared" si="256"/>
        <v>446.62857142857138</v>
      </c>
      <c r="T598" s="206" t="str">
        <f t="shared" si="248"/>
        <v>-</v>
      </c>
      <c r="U598" s="29">
        <f t="shared" si="249"/>
        <v>0</v>
      </c>
      <c r="V598" s="29">
        <f t="shared" si="250"/>
        <v>0</v>
      </c>
      <c r="W598" s="29">
        <f t="shared" si="251"/>
        <v>0</v>
      </c>
      <c r="X598" s="29">
        <f t="shared" si="252"/>
        <v>0</v>
      </c>
      <c r="Y598" s="29">
        <f t="shared" si="253"/>
        <v>0</v>
      </c>
      <c r="Z598" s="194">
        <f t="shared" si="254"/>
        <v>0</v>
      </c>
    </row>
    <row r="599" spans="1:26" s="80" customFormat="1" x14ac:dyDescent="0.2">
      <c r="A599" s="82">
        <v>582</v>
      </c>
      <c r="B599" s="168" t="str">
        <f>'Revenue Data'!B590</f>
        <v>PNH</v>
      </c>
      <c r="C599" s="71">
        <f t="shared" si="255"/>
        <v>0</v>
      </c>
      <c r="D599" s="71">
        <f t="shared" si="255"/>
        <v>0</v>
      </c>
      <c r="E599" s="71">
        <f t="shared" si="255"/>
        <v>0</v>
      </c>
      <c r="F599" s="71">
        <f t="shared" si="255"/>
        <v>4.5643153526970945E-2</v>
      </c>
      <c r="G599" s="71">
        <f t="shared" si="255"/>
        <v>0.95435684647302899</v>
      </c>
      <c r="H599" s="205">
        <f>IFERROR(VLOOKUP(B599,'Forecast Cnx @ Dest. Airport'!$B$5:$R$175,17,FALSE),0)</f>
        <v>0</v>
      </c>
      <c r="I599" s="29">
        <f t="shared" si="242"/>
        <v>0</v>
      </c>
      <c r="J599" s="29">
        <f t="shared" si="243"/>
        <v>0</v>
      </c>
      <c r="K599" s="29">
        <f t="shared" si="244"/>
        <v>0</v>
      </c>
      <c r="L599" s="29">
        <f t="shared" si="245"/>
        <v>0</v>
      </c>
      <c r="M599" s="29">
        <f t="shared" si="246"/>
        <v>0</v>
      </c>
      <c r="N599" s="194">
        <f t="shared" si="247"/>
        <v>0</v>
      </c>
      <c r="O599" s="64">
        <f t="shared" si="256"/>
        <v>0</v>
      </c>
      <c r="P599" s="64">
        <f t="shared" si="256"/>
        <v>0</v>
      </c>
      <c r="Q599" s="64">
        <f t="shared" si="256"/>
        <v>0</v>
      </c>
      <c r="R599" s="64">
        <f t="shared" si="256"/>
        <v>649.40623333333349</v>
      </c>
      <c r="S599" s="64">
        <f t="shared" si="256"/>
        <v>525.49736063637397</v>
      </c>
      <c r="T599" s="206" t="str">
        <f t="shared" si="248"/>
        <v>-</v>
      </c>
      <c r="U599" s="29">
        <f t="shared" si="249"/>
        <v>0</v>
      </c>
      <c r="V599" s="29">
        <f t="shared" si="250"/>
        <v>0</v>
      </c>
      <c r="W599" s="29">
        <f t="shared" si="251"/>
        <v>0</v>
      </c>
      <c r="X599" s="29">
        <f t="shared" si="252"/>
        <v>0</v>
      </c>
      <c r="Y599" s="29">
        <f t="shared" si="253"/>
        <v>0</v>
      </c>
      <c r="Z599" s="194">
        <f t="shared" si="254"/>
        <v>0</v>
      </c>
    </row>
    <row r="600" spans="1:26" s="80" customFormat="1" x14ac:dyDescent="0.2">
      <c r="A600" s="82">
        <v>583</v>
      </c>
      <c r="B600" s="168" t="str">
        <f>'Revenue Data'!B591</f>
        <v>PNI</v>
      </c>
      <c r="C600" s="71">
        <f t="shared" si="255"/>
        <v>0</v>
      </c>
      <c r="D600" s="71">
        <f t="shared" si="255"/>
        <v>0</v>
      </c>
      <c r="E600" s="71">
        <f t="shared" si="255"/>
        <v>0</v>
      </c>
      <c r="F600" s="71">
        <f t="shared" si="255"/>
        <v>1</v>
      </c>
      <c r="G600" s="71">
        <f t="shared" si="255"/>
        <v>0</v>
      </c>
      <c r="H600" s="205">
        <f>IFERROR(VLOOKUP(B600,'Forecast Cnx @ Dest. Airport'!$B$5:$R$175,17,FALSE),0)</f>
        <v>0</v>
      </c>
      <c r="I600" s="29">
        <f t="shared" si="242"/>
        <v>0</v>
      </c>
      <c r="J600" s="29">
        <f t="shared" si="243"/>
        <v>0</v>
      </c>
      <c r="K600" s="29">
        <f t="shared" si="244"/>
        <v>0</v>
      </c>
      <c r="L600" s="29">
        <f t="shared" si="245"/>
        <v>0</v>
      </c>
      <c r="M600" s="29">
        <f t="shared" si="246"/>
        <v>0</v>
      </c>
      <c r="N600" s="194">
        <f t="shared" si="247"/>
        <v>0</v>
      </c>
      <c r="O600" s="64">
        <f t="shared" si="256"/>
        <v>0</v>
      </c>
      <c r="P600" s="64">
        <f t="shared" si="256"/>
        <v>0</v>
      </c>
      <c r="Q600" s="64">
        <f t="shared" si="256"/>
        <v>0</v>
      </c>
      <c r="R600" s="64">
        <f t="shared" si="256"/>
        <v>874.33999999999992</v>
      </c>
      <c r="S600" s="64">
        <f t="shared" si="256"/>
        <v>0</v>
      </c>
      <c r="T600" s="206" t="str">
        <f t="shared" si="248"/>
        <v>-</v>
      </c>
      <c r="U600" s="29">
        <f t="shared" si="249"/>
        <v>0</v>
      </c>
      <c r="V600" s="29">
        <f t="shared" si="250"/>
        <v>0</v>
      </c>
      <c r="W600" s="29">
        <f t="shared" si="251"/>
        <v>0</v>
      </c>
      <c r="X600" s="29">
        <f t="shared" si="252"/>
        <v>0</v>
      </c>
      <c r="Y600" s="29">
        <f t="shared" si="253"/>
        <v>0</v>
      </c>
      <c r="Z600" s="194">
        <f t="shared" si="254"/>
        <v>0</v>
      </c>
    </row>
    <row r="601" spans="1:26" s="80" customFormat="1" x14ac:dyDescent="0.2">
      <c r="A601" s="82">
        <v>584</v>
      </c>
      <c r="B601" s="168" t="str">
        <f>'Revenue Data'!B592</f>
        <v>PNQ</v>
      </c>
      <c r="C601" s="71">
        <f t="shared" si="255"/>
        <v>7.8740157480314942E-3</v>
      </c>
      <c r="D601" s="71">
        <f t="shared" si="255"/>
        <v>0.11023622047244094</v>
      </c>
      <c r="E601" s="71">
        <f t="shared" si="255"/>
        <v>5.5118110236220472E-2</v>
      </c>
      <c r="F601" s="71">
        <f t="shared" si="255"/>
        <v>0.10236220472440942</v>
      </c>
      <c r="G601" s="71">
        <f t="shared" si="255"/>
        <v>0.72440944881889768</v>
      </c>
      <c r="H601" s="205">
        <f>IFERROR(VLOOKUP(B601,'Forecast Cnx @ Dest. Airport'!$B$5:$R$175,17,FALSE),0)</f>
        <v>0</v>
      </c>
      <c r="I601" s="29">
        <f t="shared" si="242"/>
        <v>0</v>
      </c>
      <c r="J601" s="29">
        <f t="shared" si="243"/>
        <v>0</v>
      </c>
      <c r="K601" s="29">
        <f t="shared" si="244"/>
        <v>0</v>
      </c>
      <c r="L601" s="29">
        <f t="shared" si="245"/>
        <v>0</v>
      </c>
      <c r="M601" s="29">
        <f t="shared" si="246"/>
        <v>0</v>
      </c>
      <c r="N601" s="194">
        <f t="shared" si="247"/>
        <v>0</v>
      </c>
      <c r="O601" s="64">
        <f t="shared" si="256"/>
        <v>2082.882470147712</v>
      </c>
      <c r="P601" s="64">
        <f t="shared" si="256"/>
        <v>5940.6381944444465</v>
      </c>
      <c r="Q601" s="64">
        <f t="shared" si="256"/>
        <v>1196.2058666666669</v>
      </c>
      <c r="R601" s="64">
        <f t="shared" si="256"/>
        <v>879.01</v>
      </c>
      <c r="S601" s="64">
        <f t="shared" si="256"/>
        <v>532.50288675213687</v>
      </c>
      <c r="T601" s="206" t="str">
        <f t="shared" si="248"/>
        <v>-</v>
      </c>
      <c r="U601" s="29">
        <f t="shared" si="249"/>
        <v>0</v>
      </c>
      <c r="V601" s="29">
        <f t="shared" si="250"/>
        <v>0</v>
      </c>
      <c r="W601" s="29">
        <f t="shared" si="251"/>
        <v>0</v>
      </c>
      <c r="X601" s="29">
        <f t="shared" si="252"/>
        <v>0</v>
      </c>
      <c r="Y601" s="29">
        <f t="shared" si="253"/>
        <v>0</v>
      </c>
      <c r="Z601" s="194">
        <f t="shared" si="254"/>
        <v>0</v>
      </c>
    </row>
    <row r="602" spans="1:26" s="80" customFormat="1" x14ac:dyDescent="0.2">
      <c r="A602" s="168">
        <v>585</v>
      </c>
      <c r="B602" s="168" t="str">
        <f>'Revenue Data'!B593</f>
        <v>POA</v>
      </c>
      <c r="C602" s="71">
        <f t="shared" si="255"/>
        <v>3.2786885245901641E-2</v>
      </c>
      <c r="D602" s="71">
        <f t="shared" si="255"/>
        <v>9.2896174863387998E-2</v>
      </c>
      <c r="E602" s="71">
        <f t="shared" si="255"/>
        <v>5.4644808743169399E-3</v>
      </c>
      <c r="F602" s="71">
        <f t="shared" si="255"/>
        <v>0.13114754098360656</v>
      </c>
      <c r="G602" s="71">
        <f t="shared" si="255"/>
        <v>0.73770491803278682</v>
      </c>
      <c r="H602" s="205">
        <f>IFERROR(VLOOKUP(B602,'Forecast Cnx @ Dest. Airport'!$B$5:$R$175,17,FALSE),0)</f>
        <v>0</v>
      </c>
      <c r="I602" s="29">
        <f t="shared" si="242"/>
        <v>0</v>
      </c>
      <c r="J602" s="29">
        <f t="shared" si="243"/>
        <v>0</v>
      </c>
      <c r="K602" s="29">
        <f t="shared" si="244"/>
        <v>0</v>
      </c>
      <c r="L602" s="29">
        <f t="shared" si="245"/>
        <v>0</v>
      </c>
      <c r="M602" s="29">
        <f t="shared" si="246"/>
        <v>0</v>
      </c>
      <c r="N602" s="194">
        <f t="shared" si="247"/>
        <v>0</v>
      </c>
      <c r="O602" s="64">
        <f t="shared" si="256"/>
        <v>4877.18300441886</v>
      </c>
      <c r="P602" s="64">
        <f t="shared" si="256"/>
        <v>1748.15</v>
      </c>
      <c r="Q602" s="64">
        <f t="shared" si="256"/>
        <v>2079.9913113553125</v>
      </c>
      <c r="R602" s="64">
        <f t="shared" si="256"/>
        <v>704.80181818181825</v>
      </c>
      <c r="S602" s="64">
        <f t="shared" si="256"/>
        <v>869.14610395734542</v>
      </c>
      <c r="T602" s="206" t="str">
        <f t="shared" si="248"/>
        <v>-</v>
      </c>
      <c r="U602" s="29">
        <f t="shared" si="249"/>
        <v>0</v>
      </c>
      <c r="V602" s="29">
        <f t="shared" si="250"/>
        <v>0</v>
      </c>
      <c r="W602" s="29">
        <f t="shared" si="251"/>
        <v>0</v>
      </c>
      <c r="X602" s="29">
        <f t="shared" si="252"/>
        <v>0</v>
      </c>
      <c r="Y602" s="29">
        <f t="shared" si="253"/>
        <v>0</v>
      </c>
      <c r="Z602" s="194">
        <f t="shared" si="254"/>
        <v>0</v>
      </c>
    </row>
    <row r="603" spans="1:26" s="80" customFormat="1" x14ac:dyDescent="0.2">
      <c r="A603" s="82">
        <v>586</v>
      </c>
      <c r="B603" s="168" t="str">
        <f>'Revenue Data'!B594</f>
        <v>POM</v>
      </c>
      <c r="C603" s="71">
        <f t="shared" si="255"/>
        <v>0</v>
      </c>
      <c r="D603" s="71">
        <f t="shared" si="255"/>
        <v>9.0909090909090912E-2</v>
      </c>
      <c r="E603" s="71">
        <f t="shared" si="255"/>
        <v>9.0909090909090912E-2</v>
      </c>
      <c r="F603" s="71">
        <f t="shared" si="255"/>
        <v>0.27272727272727271</v>
      </c>
      <c r="G603" s="71">
        <f t="shared" si="255"/>
        <v>0.54545454545454541</v>
      </c>
      <c r="H603" s="205">
        <f>IFERROR(VLOOKUP(B603,'Forecast Cnx @ Dest. Airport'!$B$5:$R$175,17,FALSE),0)</f>
        <v>0</v>
      </c>
      <c r="I603" s="29">
        <f t="shared" si="242"/>
        <v>0</v>
      </c>
      <c r="J603" s="29">
        <f t="shared" si="243"/>
        <v>0</v>
      </c>
      <c r="K603" s="29">
        <f t="shared" si="244"/>
        <v>0</v>
      </c>
      <c r="L603" s="29">
        <f t="shared" si="245"/>
        <v>0</v>
      </c>
      <c r="M603" s="29">
        <f t="shared" si="246"/>
        <v>0</v>
      </c>
      <c r="N603" s="194">
        <f t="shared" si="247"/>
        <v>0</v>
      </c>
      <c r="O603" s="64">
        <f t="shared" si="256"/>
        <v>0</v>
      </c>
      <c r="P603" s="64">
        <f t="shared" si="256"/>
        <v>0</v>
      </c>
      <c r="Q603" s="64">
        <f t="shared" si="256"/>
        <v>0</v>
      </c>
      <c r="R603" s="64">
        <f t="shared" si="256"/>
        <v>0</v>
      </c>
      <c r="S603" s="64">
        <f t="shared" si="256"/>
        <v>0</v>
      </c>
      <c r="T603" s="206" t="str">
        <f t="shared" si="248"/>
        <v>-</v>
      </c>
      <c r="U603" s="29">
        <f t="shared" si="249"/>
        <v>0</v>
      </c>
      <c r="V603" s="29">
        <f t="shared" si="250"/>
        <v>0</v>
      </c>
      <c r="W603" s="29">
        <f t="shared" si="251"/>
        <v>0</v>
      </c>
      <c r="X603" s="29">
        <f t="shared" si="252"/>
        <v>0</v>
      </c>
      <c r="Y603" s="29">
        <f t="shared" si="253"/>
        <v>0</v>
      </c>
      <c r="Z603" s="194">
        <f t="shared" si="254"/>
        <v>0</v>
      </c>
    </row>
    <row r="604" spans="1:26" s="80" customFormat="1" x14ac:dyDescent="0.2">
      <c r="A604" s="82">
        <v>587</v>
      </c>
      <c r="B604" s="168" t="str">
        <f>'Revenue Data'!B595</f>
        <v>POP</v>
      </c>
      <c r="C604" s="71">
        <f t="shared" si="255"/>
        <v>4.296875E-2</v>
      </c>
      <c r="D604" s="71">
        <f t="shared" si="255"/>
        <v>3.90625E-3</v>
      </c>
      <c r="E604" s="71">
        <f t="shared" si="255"/>
        <v>3.125E-2</v>
      </c>
      <c r="F604" s="71">
        <f t="shared" si="255"/>
        <v>0.140625</v>
      </c>
      <c r="G604" s="71">
        <f t="shared" si="255"/>
        <v>0.78125</v>
      </c>
      <c r="H604" s="205">
        <f>IFERROR(VLOOKUP(B604,'Forecast Cnx @ Dest. Airport'!$B$5:$R$175,17,FALSE),0)</f>
        <v>0</v>
      </c>
      <c r="I604" s="29">
        <f t="shared" si="242"/>
        <v>0</v>
      </c>
      <c r="J604" s="29">
        <f t="shared" si="243"/>
        <v>0</v>
      </c>
      <c r="K604" s="29">
        <f t="shared" si="244"/>
        <v>0</v>
      </c>
      <c r="L604" s="29">
        <f t="shared" si="245"/>
        <v>0</v>
      </c>
      <c r="M604" s="29">
        <f t="shared" si="246"/>
        <v>0</v>
      </c>
      <c r="N604" s="194">
        <f t="shared" si="247"/>
        <v>0</v>
      </c>
      <c r="O604" s="64">
        <f t="shared" si="256"/>
        <v>377.7770180176592</v>
      </c>
      <c r="P604" s="64">
        <f t="shared" si="256"/>
        <v>456.88766788766799</v>
      </c>
      <c r="Q604" s="64">
        <f t="shared" si="256"/>
        <v>407.91145213675208</v>
      </c>
      <c r="R604" s="64">
        <f t="shared" si="256"/>
        <v>247.17031818181815</v>
      </c>
      <c r="S604" s="64">
        <f t="shared" si="256"/>
        <v>257.87779439102547</v>
      </c>
      <c r="T604" s="206" t="str">
        <f t="shared" si="248"/>
        <v>-</v>
      </c>
      <c r="U604" s="29">
        <f t="shared" si="249"/>
        <v>0</v>
      </c>
      <c r="V604" s="29">
        <f t="shared" si="250"/>
        <v>0</v>
      </c>
      <c r="W604" s="29">
        <f t="shared" si="251"/>
        <v>0</v>
      </c>
      <c r="X604" s="29">
        <f t="shared" si="252"/>
        <v>0</v>
      </c>
      <c r="Y604" s="29">
        <f t="shared" si="253"/>
        <v>0</v>
      </c>
      <c r="Z604" s="194">
        <f t="shared" si="254"/>
        <v>0</v>
      </c>
    </row>
    <row r="605" spans="1:26" s="80" customFormat="1" x14ac:dyDescent="0.2">
      <c r="A605" s="82">
        <v>588</v>
      </c>
      <c r="B605" s="168" t="str">
        <f>'Revenue Data'!B596</f>
        <v>POS</v>
      </c>
      <c r="C605" s="71">
        <f t="shared" si="255"/>
        <v>5.9782608695652183E-2</v>
      </c>
      <c r="D605" s="71">
        <f t="shared" si="255"/>
        <v>2.1739130434782612E-2</v>
      </c>
      <c r="E605" s="71">
        <f t="shared" si="255"/>
        <v>1.0869565217391306E-2</v>
      </c>
      <c r="F605" s="71">
        <f t="shared" si="255"/>
        <v>0.24456521739130432</v>
      </c>
      <c r="G605" s="71">
        <f t="shared" si="255"/>
        <v>0.66304347826086962</v>
      </c>
      <c r="H605" s="205">
        <f>IFERROR(VLOOKUP(B605,'Forecast Cnx @ Dest. Airport'!$B$5:$R$175,17,FALSE),0)</f>
        <v>0</v>
      </c>
      <c r="I605" s="29">
        <f t="shared" si="242"/>
        <v>0</v>
      </c>
      <c r="J605" s="29">
        <f t="shared" si="243"/>
        <v>0</v>
      </c>
      <c r="K605" s="29">
        <f t="shared" si="244"/>
        <v>0</v>
      </c>
      <c r="L605" s="29">
        <f t="shared" si="245"/>
        <v>0</v>
      </c>
      <c r="M605" s="29">
        <f t="shared" si="246"/>
        <v>0</v>
      </c>
      <c r="N605" s="194">
        <f t="shared" si="247"/>
        <v>0</v>
      </c>
      <c r="O605" s="64">
        <f t="shared" si="256"/>
        <v>0</v>
      </c>
      <c r="P605" s="64">
        <f t="shared" si="256"/>
        <v>1085</v>
      </c>
      <c r="Q605" s="64">
        <f t="shared" si="256"/>
        <v>0</v>
      </c>
      <c r="R605" s="64">
        <f t="shared" si="256"/>
        <v>375.13984713425589</v>
      </c>
      <c r="S605" s="64">
        <f t="shared" si="256"/>
        <v>295.77385671385645</v>
      </c>
      <c r="T605" s="206" t="str">
        <f t="shared" si="248"/>
        <v>-</v>
      </c>
      <c r="U605" s="29">
        <f t="shared" si="249"/>
        <v>0</v>
      </c>
      <c r="V605" s="29">
        <f t="shared" si="250"/>
        <v>0</v>
      </c>
      <c r="W605" s="29">
        <f t="shared" si="251"/>
        <v>0</v>
      </c>
      <c r="X605" s="29">
        <f t="shared" si="252"/>
        <v>0</v>
      </c>
      <c r="Y605" s="29">
        <f t="shared" si="253"/>
        <v>0</v>
      </c>
      <c r="Z605" s="194">
        <f t="shared" si="254"/>
        <v>0</v>
      </c>
    </row>
    <row r="606" spans="1:26" s="80" customFormat="1" x14ac:dyDescent="0.2">
      <c r="A606" s="168">
        <v>589</v>
      </c>
      <c r="B606" s="168" t="str">
        <f>'Revenue Data'!B597</f>
        <v>POZ</v>
      </c>
      <c r="C606" s="71">
        <f t="shared" si="255"/>
        <v>0</v>
      </c>
      <c r="D606" s="71">
        <f t="shared" si="255"/>
        <v>2.5000000000000001E-2</v>
      </c>
      <c r="E606" s="71">
        <f t="shared" si="255"/>
        <v>1.2500000000000001E-2</v>
      </c>
      <c r="F606" s="71">
        <f t="shared" si="255"/>
        <v>0.23750000000000004</v>
      </c>
      <c r="G606" s="71">
        <f t="shared" si="255"/>
        <v>0.72499999999999998</v>
      </c>
      <c r="H606" s="205">
        <f>IFERROR(VLOOKUP(B606,'Forecast Cnx @ Dest. Airport'!$B$5:$R$175,17,FALSE),0)</f>
        <v>0</v>
      </c>
      <c r="I606" s="29">
        <f t="shared" si="242"/>
        <v>0</v>
      </c>
      <c r="J606" s="29">
        <f t="shared" si="243"/>
        <v>0</v>
      </c>
      <c r="K606" s="29">
        <f t="shared" si="244"/>
        <v>0</v>
      </c>
      <c r="L606" s="29">
        <f t="shared" si="245"/>
        <v>0</v>
      </c>
      <c r="M606" s="29">
        <f t="shared" si="246"/>
        <v>0</v>
      </c>
      <c r="N606" s="194">
        <f t="shared" si="247"/>
        <v>0</v>
      </c>
      <c r="O606" s="64">
        <f t="shared" si="256"/>
        <v>154.80520140401825</v>
      </c>
      <c r="P606" s="64">
        <f t="shared" si="256"/>
        <v>2722.6411111111097</v>
      </c>
      <c r="Q606" s="64">
        <f t="shared" si="256"/>
        <v>1302.7689189189186</v>
      </c>
      <c r="R606" s="64">
        <f t="shared" si="256"/>
        <v>699.72593137254921</v>
      </c>
      <c r="S606" s="64">
        <f t="shared" si="256"/>
        <v>270.43326203208545</v>
      </c>
      <c r="T606" s="206" t="str">
        <f t="shared" si="248"/>
        <v>-</v>
      </c>
      <c r="U606" s="29">
        <f t="shared" si="249"/>
        <v>0</v>
      </c>
      <c r="V606" s="29">
        <f t="shared" si="250"/>
        <v>0</v>
      </c>
      <c r="W606" s="29">
        <f t="shared" si="251"/>
        <v>0</v>
      </c>
      <c r="X606" s="29">
        <f t="shared" si="252"/>
        <v>0</v>
      </c>
      <c r="Y606" s="29">
        <f t="shared" si="253"/>
        <v>0</v>
      </c>
      <c r="Z606" s="194">
        <f t="shared" si="254"/>
        <v>0</v>
      </c>
    </row>
    <row r="607" spans="1:26" s="80" customFormat="1" x14ac:dyDescent="0.2">
      <c r="A607" s="82">
        <v>590</v>
      </c>
      <c r="B607" s="168" t="str">
        <f>'Revenue Data'!B598</f>
        <v>PPG</v>
      </c>
      <c r="C607" s="71">
        <f t="shared" si="255"/>
        <v>0</v>
      </c>
      <c r="D607" s="71">
        <f t="shared" si="255"/>
        <v>0</v>
      </c>
      <c r="E607" s="71">
        <f t="shared" si="255"/>
        <v>0.8</v>
      </c>
      <c r="F607" s="71">
        <f t="shared" si="255"/>
        <v>0</v>
      </c>
      <c r="G607" s="71">
        <f t="shared" si="255"/>
        <v>0.2</v>
      </c>
      <c r="H607" s="205">
        <f>IFERROR(VLOOKUP(B607,'Forecast Cnx @ Dest. Airport'!$B$5:$R$175,17,FALSE),0)</f>
        <v>0</v>
      </c>
      <c r="I607" s="29">
        <f t="shared" si="242"/>
        <v>0</v>
      </c>
      <c r="J607" s="29">
        <f t="shared" si="243"/>
        <v>0</v>
      </c>
      <c r="K607" s="29">
        <f t="shared" si="244"/>
        <v>0</v>
      </c>
      <c r="L607" s="29">
        <f t="shared" si="245"/>
        <v>0</v>
      </c>
      <c r="M607" s="29">
        <f t="shared" si="246"/>
        <v>0</v>
      </c>
      <c r="N607" s="194">
        <f t="shared" si="247"/>
        <v>0</v>
      </c>
      <c r="O607" s="64">
        <f t="shared" si="256"/>
        <v>0</v>
      </c>
      <c r="P607" s="64">
        <f t="shared" si="256"/>
        <v>0</v>
      </c>
      <c r="Q607" s="64">
        <f t="shared" si="256"/>
        <v>0</v>
      </c>
      <c r="R607" s="64">
        <f t="shared" si="256"/>
        <v>0</v>
      </c>
      <c r="S607" s="64">
        <f t="shared" si="256"/>
        <v>0</v>
      </c>
      <c r="T607" s="206" t="str">
        <f t="shared" si="248"/>
        <v>-</v>
      </c>
      <c r="U607" s="29">
        <f t="shared" si="249"/>
        <v>0</v>
      </c>
      <c r="V607" s="29">
        <f t="shared" si="250"/>
        <v>0</v>
      </c>
      <c r="W607" s="29">
        <f t="shared" si="251"/>
        <v>0</v>
      </c>
      <c r="X607" s="29">
        <f t="shared" si="252"/>
        <v>0</v>
      </c>
      <c r="Y607" s="29">
        <f t="shared" si="253"/>
        <v>0</v>
      </c>
      <c r="Z607" s="194">
        <f t="shared" si="254"/>
        <v>0</v>
      </c>
    </row>
    <row r="608" spans="1:26" s="80" customFormat="1" x14ac:dyDescent="0.2">
      <c r="A608" s="82">
        <v>591</v>
      </c>
      <c r="B608" s="168" t="str">
        <f>'Revenue Data'!B599</f>
        <v>PPQ</v>
      </c>
      <c r="C608" s="71">
        <f t="shared" ref="C608:G617" si="257">IFERROR(VLOOKUP($B608,FromChicagoFareList,C$8,FALSE),"-")</f>
        <v>0</v>
      </c>
      <c r="D608" s="71">
        <f t="shared" si="257"/>
        <v>1</v>
      </c>
      <c r="E608" s="71">
        <f t="shared" si="257"/>
        <v>0</v>
      </c>
      <c r="F608" s="71">
        <f t="shared" si="257"/>
        <v>0</v>
      </c>
      <c r="G608" s="71">
        <f t="shared" si="257"/>
        <v>0</v>
      </c>
      <c r="H608" s="205">
        <f>IFERROR(VLOOKUP(B608,'Forecast Cnx @ Dest. Airport'!$B$5:$R$175,17,FALSE),0)</f>
        <v>0</v>
      </c>
      <c r="I608" s="29">
        <f t="shared" si="242"/>
        <v>0</v>
      </c>
      <c r="J608" s="29">
        <f t="shared" si="243"/>
        <v>0</v>
      </c>
      <c r="K608" s="29">
        <f t="shared" si="244"/>
        <v>0</v>
      </c>
      <c r="L608" s="29">
        <f t="shared" si="245"/>
        <v>0</v>
      </c>
      <c r="M608" s="29">
        <f t="shared" si="246"/>
        <v>0</v>
      </c>
      <c r="N608" s="194">
        <f t="shared" si="247"/>
        <v>0</v>
      </c>
      <c r="O608" s="64">
        <f t="shared" ref="O608:S617" si="258">IFERROR(VLOOKUP($B608,FromChicagoFareList,O$8,FALSE),"-")</f>
        <v>1698.526882063881</v>
      </c>
      <c r="P608" s="64">
        <f t="shared" si="258"/>
        <v>4398.2942443259344</v>
      </c>
      <c r="Q608" s="64">
        <f t="shared" si="258"/>
        <v>3928.45</v>
      </c>
      <c r="R608" s="64">
        <f t="shared" si="258"/>
        <v>892.55729810706873</v>
      </c>
      <c r="S608" s="64">
        <f t="shared" si="258"/>
        <v>900.93201481247354</v>
      </c>
      <c r="T608" s="206" t="str">
        <f t="shared" si="248"/>
        <v>-</v>
      </c>
      <c r="U608" s="29">
        <f t="shared" si="249"/>
        <v>0</v>
      </c>
      <c r="V608" s="29">
        <f t="shared" si="250"/>
        <v>0</v>
      </c>
      <c r="W608" s="29">
        <f t="shared" si="251"/>
        <v>0</v>
      </c>
      <c r="X608" s="29">
        <f t="shared" si="252"/>
        <v>0</v>
      </c>
      <c r="Y608" s="29">
        <f t="shared" si="253"/>
        <v>0</v>
      </c>
      <c r="Z608" s="194">
        <f t="shared" si="254"/>
        <v>0</v>
      </c>
    </row>
    <row r="609" spans="1:26" s="80" customFormat="1" x14ac:dyDescent="0.2">
      <c r="A609" s="82">
        <v>592</v>
      </c>
      <c r="B609" s="168" t="str">
        <f>'Revenue Data'!B600</f>
        <v>PPT</v>
      </c>
      <c r="C609" s="71">
        <f t="shared" si="257"/>
        <v>0.11764705882352941</v>
      </c>
      <c r="D609" s="71">
        <f t="shared" si="257"/>
        <v>2.9411764705882353E-2</v>
      </c>
      <c r="E609" s="71">
        <f t="shared" si="257"/>
        <v>2.9411764705882353E-2</v>
      </c>
      <c r="F609" s="71">
        <f t="shared" si="257"/>
        <v>0</v>
      </c>
      <c r="G609" s="71">
        <f t="shared" si="257"/>
        <v>0.82352941176470584</v>
      </c>
      <c r="H609" s="205">
        <f>IFERROR(VLOOKUP(B609,'Forecast Cnx @ Dest. Airport'!$B$5:$R$175,17,FALSE),0)</f>
        <v>0</v>
      </c>
      <c r="I609" s="29">
        <f t="shared" si="242"/>
        <v>0</v>
      </c>
      <c r="J609" s="29">
        <f t="shared" si="243"/>
        <v>0</v>
      </c>
      <c r="K609" s="29">
        <f t="shared" si="244"/>
        <v>0</v>
      </c>
      <c r="L609" s="29">
        <f t="shared" si="245"/>
        <v>0</v>
      </c>
      <c r="M609" s="29">
        <f t="shared" si="246"/>
        <v>0</v>
      </c>
      <c r="N609" s="194">
        <f t="shared" si="247"/>
        <v>0</v>
      </c>
      <c r="O609" s="64">
        <f t="shared" si="258"/>
        <v>0</v>
      </c>
      <c r="P609" s="64">
        <f t="shared" si="258"/>
        <v>0</v>
      </c>
      <c r="Q609" s="64">
        <f t="shared" si="258"/>
        <v>0</v>
      </c>
      <c r="R609" s="64">
        <f t="shared" si="258"/>
        <v>0</v>
      </c>
      <c r="S609" s="64">
        <f t="shared" si="258"/>
        <v>621.48253588516729</v>
      </c>
      <c r="T609" s="206" t="str">
        <f t="shared" si="248"/>
        <v>-</v>
      </c>
      <c r="U609" s="29">
        <f t="shared" si="249"/>
        <v>0</v>
      </c>
      <c r="V609" s="29">
        <f t="shared" si="250"/>
        <v>0</v>
      </c>
      <c r="W609" s="29">
        <f t="shared" si="251"/>
        <v>0</v>
      </c>
      <c r="X609" s="29">
        <f t="shared" si="252"/>
        <v>0</v>
      </c>
      <c r="Y609" s="29">
        <f t="shared" si="253"/>
        <v>0</v>
      </c>
      <c r="Z609" s="194">
        <f t="shared" si="254"/>
        <v>0</v>
      </c>
    </row>
    <row r="610" spans="1:26" s="80" customFormat="1" x14ac:dyDescent="0.2">
      <c r="A610" s="168">
        <v>593</v>
      </c>
      <c r="B610" s="168" t="str">
        <f>'Revenue Data'!B601</f>
        <v>PQQ</v>
      </c>
      <c r="C610" s="71">
        <f t="shared" si="257"/>
        <v>0</v>
      </c>
      <c r="D610" s="71">
        <f t="shared" si="257"/>
        <v>0.66666666666666663</v>
      </c>
      <c r="E610" s="71">
        <f t="shared" si="257"/>
        <v>0</v>
      </c>
      <c r="F610" s="71">
        <f t="shared" si="257"/>
        <v>0</v>
      </c>
      <c r="G610" s="71">
        <f t="shared" si="257"/>
        <v>0.33333333333333331</v>
      </c>
      <c r="H610" s="205">
        <f>IFERROR(VLOOKUP(B610,'Forecast Cnx @ Dest. Airport'!$B$5:$R$175,17,FALSE),0)</f>
        <v>0</v>
      </c>
      <c r="I610" s="29">
        <f t="shared" si="242"/>
        <v>0</v>
      </c>
      <c r="J610" s="29">
        <f t="shared" si="243"/>
        <v>0</v>
      </c>
      <c r="K610" s="29">
        <f t="shared" si="244"/>
        <v>0</v>
      </c>
      <c r="L610" s="29">
        <f t="shared" si="245"/>
        <v>0</v>
      </c>
      <c r="M610" s="29">
        <f t="shared" si="246"/>
        <v>0</v>
      </c>
      <c r="N610" s="194">
        <f t="shared" si="247"/>
        <v>0</v>
      </c>
      <c r="O610" s="64">
        <f t="shared" si="258"/>
        <v>3460.5285840875736</v>
      </c>
      <c r="P610" s="64">
        <f t="shared" si="258"/>
        <v>5498.6224249998158</v>
      </c>
      <c r="Q610" s="64">
        <f t="shared" si="258"/>
        <v>3738.4933333333352</v>
      </c>
      <c r="R610" s="64">
        <f t="shared" si="258"/>
        <v>2896.1446041370136</v>
      </c>
      <c r="S610" s="64">
        <f t="shared" si="258"/>
        <v>872.28051531663971</v>
      </c>
      <c r="T610" s="206" t="str">
        <f t="shared" si="248"/>
        <v>-</v>
      </c>
      <c r="U610" s="29">
        <f t="shared" si="249"/>
        <v>0</v>
      </c>
      <c r="V610" s="29">
        <f t="shared" si="250"/>
        <v>0</v>
      </c>
      <c r="W610" s="29">
        <f t="shared" si="251"/>
        <v>0</v>
      </c>
      <c r="X610" s="29">
        <f t="shared" si="252"/>
        <v>0</v>
      </c>
      <c r="Y610" s="29">
        <f t="shared" si="253"/>
        <v>0</v>
      </c>
      <c r="Z610" s="194">
        <f t="shared" si="254"/>
        <v>0</v>
      </c>
    </row>
    <row r="611" spans="1:26" s="80" customFormat="1" x14ac:dyDescent="0.2">
      <c r="A611" s="82">
        <v>594</v>
      </c>
      <c r="B611" s="168" t="str">
        <f>'Revenue Data'!B602</f>
        <v>PRG</v>
      </c>
      <c r="C611" s="71">
        <f t="shared" si="257"/>
        <v>4.2224510813594247E-2</v>
      </c>
      <c r="D611" s="71">
        <f t="shared" si="257"/>
        <v>4.7373841400617935E-2</v>
      </c>
      <c r="E611" s="71">
        <f t="shared" si="257"/>
        <v>1.0298661174047378E-3</v>
      </c>
      <c r="F611" s="71">
        <f t="shared" si="257"/>
        <v>0.14727085478887753</v>
      </c>
      <c r="G611" s="71">
        <f t="shared" si="257"/>
        <v>0.76210092687950559</v>
      </c>
      <c r="H611" s="205">
        <f>IFERROR(VLOOKUP(B611,'Forecast Cnx @ Dest. Airport'!$B$5:$R$175,17,FALSE),0)</f>
        <v>0</v>
      </c>
      <c r="I611" s="29">
        <f t="shared" si="242"/>
        <v>0</v>
      </c>
      <c r="J611" s="29">
        <f t="shared" si="243"/>
        <v>0</v>
      </c>
      <c r="K611" s="29">
        <f t="shared" si="244"/>
        <v>0</v>
      </c>
      <c r="L611" s="29">
        <f t="shared" si="245"/>
        <v>0</v>
      </c>
      <c r="M611" s="29">
        <f t="shared" si="246"/>
        <v>0</v>
      </c>
      <c r="N611" s="194">
        <f t="shared" si="247"/>
        <v>0</v>
      </c>
      <c r="O611" s="64">
        <f t="shared" si="258"/>
        <v>642.37607642031219</v>
      </c>
      <c r="P611" s="64">
        <f t="shared" si="258"/>
        <v>3560.8388170289854</v>
      </c>
      <c r="Q611" s="64">
        <f t="shared" si="258"/>
        <v>0</v>
      </c>
      <c r="R611" s="64">
        <f t="shared" si="258"/>
        <v>703.82925110849271</v>
      </c>
      <c r="S611" s="64">
        <f t="shared" si="258"/>
        <v>312.12497449174748</v>
      </c>
      <c r="T611" s="206" t="str">
        <f t="shared" si="248"/>
        <v>-</v>
      </c>
      <c r="U611" s="29">
        <f t="shared" si="249"/>
        <v>0</v>
      </c>
      <c r="V611" s="29">
        <f t="shared" si="250"/>
        <v>0</v>
      </c>
      <c r="W611" s="29">
        <f t="shared" si="251"/>
        <v>0</v>
      </c>
      <c r="X611" s="29">
        <f t="shared" si="252"/>
        <v>0</v>
      </c>
      <c r="Y611" s="29">
        <f t="shared" si="253"/>
        <v>0</v>
      </c>
      <c r="Z611" s="194">
        <f t="shared" si="254"/>
        <v>0</v>
      </c>
    </row>
    <row r="612" spans="1:26" s="80" customFormat="1" x14ac:dyDescent="0.2">
      <c r="A612" s="82">
        <v>595</v>
      </c>
      <c r="B612" s="168" t="str">
        <f>'Revenue Data'!B603</f>
        <v>PRN</v>
      </c>
      <c r="C612" s="71">
        <f t="shared" si="257"/>
        <v>4.4554455445544552E-2</v>
      </c>
      <c r="D612" s="71">
        <f t="shared" si="257"/>
        <v>4.9504950495049506E-3</v>
      </c>
      <c r="E612" s="71">
        <f t="shared" si="257"/>
        <v>4.9504950495049506E-3</v>
      </c>
      <c r="F612" s="71">
        <f t="shared" si="257"/>
        <v>0.54950495049504955</v>
      </c>
      <c r="G612" s="71">
        <f t="shared" si="257"/>
        <v>0.39603960396039606</v>
      </c>
      <c r="H612" s="205">
        <f>IFERROR(VLOOKUP(B612,'Forecast Cnx @ Dest. Airport'!$B$5:$R$175,17,FALSE),0)</f>
        <v>0</v>
      </c>
      <c r="I612" s="29">
        <f t="shared" si="242"/>
        <v>0</v>
      </c>
      <c r="J612" s="29">
        <f t="shared" si="243"/>
        <v>0</v>
      </c>
      <c r="K612" s="29">
        <f t="shared" si="244"/>
        <v>0</v>
      </c>
      <c r="L612" s="29">
        <f t="shared" si="245"/>
        <v>0</v>
      </c>
      <c r="M612" s="29">
        <f t="shared" si="246"/>
        <v>0</v>
      </c>
      <c r="N612" s="194">
        <f t="shared" si="247"/>
        <v>0</v>
      </c>
      <c r="O612" s="64">
        <f t="shared" si="258"/>
        <v>186.5</v>
      </c>
      <c r="P612" s="64">
        <f t="shared" si="258"/>
        <v>3982.1966666666663</v>
      </c>
      <c r="Q612" s="64">
        <f t="shared" si="258"/>
        <v>0</v>
      </c>
      <c r="R612" s="64">
        <f t="shared" si="258"/>
        <v>269.67124999999999</v>
      </c>
      <c r="S612" s="64">
        <f t="shared" si="258"/>
        <v>339.12649999999996</v>
      </c>
      <c r="T612" s="206" t="str">
        <f t="shared" si="248"/>
        <v>-</v>
      </c>
      <c r="U612" s="29">
        <f t="shared" si="249"/>
        <v>0</v>
      </c>
      <c r="V612" s="29">
        <f t="shared" si="250"/>
        <v>0</v>
      </c>
      <c r="W612" s="29">
        <f t="shared" si="251"/>
        <v>0</v>
      </c>
      <c r="X612" s="29">
        <f t="shared" si="252"/>
        <v>0</v>
      </c>
      <c r="Y612" s="29">
        <f t="shared" si="253"/>
        <v>0</v>
      </c>
      <c r="Z612" s="194">
        <f t="shared" si="254"/>
        <v>0</v>
      </c>
    </row>
    <row r="613" spans="1:26" s="80" customFormat="1" x14ac:dyDescent="0.2">
      <c r="A613" s="82">
        <v>596</v>
      </c>
      <c r="B613" s="168" t="str">
        <f>'Revenue Data'!B604</f>
        <v>PSA</v>
      </c>
      <c r="C613" s="71">
        <f t="shared" si="257"/>
        <v>0.12643678160919539</v>
      </c>
      <c r="D613" s="71">
        <f t="shared" si="257"/>
        <v>6.8965517241379309E-2</v>
      </c>
      <c r="E613" s="71">
        <f t="shared" si="257"/>
        <v>1.149425287356322E-2</v>
      </c>
      <c r="F613" s="71">
        <f t="shared" si="257"/>
        <v>0.12643678160919541</v>
      </c>
      <c r="G613" s="71">
        <f t="shared" si="257"/>
        <v>0.66666666666666663</v>
      </c>
      <c r="H613" s="205">
        <f>IFERROR(VLOOKUP(B613,'Forecast Cnx @ Dest. Airport'!$B$5:$R$175,17,FALSE),0)</f>
        <v>0</v>
      </c>
      <c r="I613" s="29">
        <f t="shared" si="242"/>
        <v>0</v>
      </c>
      <c r="J613" s="29">
        <f t="shared" si="243"/>
        <v>0</v>
      </c>
      <c r="K613" s="29">
        <f t="shared" si="244"/>
        <v>0</v>
      </c>
      <c r="L613" s="29">
        <f t="shared" si="245"/>
        <v>0</v>
      </c>
      <c r="M613" s="29">
        <f t="shared" si="246"/>
        <v>0</v>
      </c>
      <c r="N613" s="194">
        <f t="shared" si="247"/>
        <v>0</v>
      </c>
      <c r="O613" s="64">
        <f t="shared" si="258"/>
        <v>140.84215384615382</v>
      </c>
      <c r="P613" s="64">
        <f t="shared" si="258"/>
        <v>2604.1016666666665</v>
      </c>
      <c r="Q613" s="64">
        <f t="shared" si="258"/>
        <v>922.23450603797278</v>
      </c>
      <c r="R613" s="64">
        <f t="shared" si="258"/>
        <v>705.51071428571413</v>
      </c>
      <c r="S613" s="64">
        <f t="shared" si="258"/>
        <v>442.95445601851856</v>
      </c>
      <c r="T613" s="206" t="str">
        <f t="shared" si="248"/>
        <v>-</v>
      </c>
      <c r="U613" s="29">
        <f t="shared" si="249"/>
        <v>0</v>
      </c>
      <c r="V613" s="29">
        <f t="shared" si="250"/>
        <v>0</v>
      </c>
      <c r="W613" s="29">
        <f t="shared" si="251"/>
        <v>0</v>
      </c>
      <c r="X613" s="29">
        <f t="shared" si="252"/>
        <v>0</v>
      </c>
      <c r="Y613" s="29">
        <f t="shared" si="253"/>
        <v>0</v>
      </c>
      <c r="Z613" s="194">
        <f t="shared" si="254"/>
        <v>0</v>
      </c>
    </row>
    <row r="614" spans="1:26" s="80" customFormat="1" x14ac:dyDescent="0.2">
      <c r="A614" s="168">
        <v>597</v>
      </c>
      <c r="B614" s="168" t="str">
        <f>'Revenue Data'!B605</f>
        <v>PSE</v>
      </c>
      <c r="C614" s="71">
        <f t="shared" si="257"/>
        <v>0.22222222222222221</v>
      </c>
      <c r="D614" s="71">
        <f t="shared" si="257"/>
        <v>0</v>
      </c>
      <c r="E614" s="71">
        <f t="shared" si="257"/>
        <v>0.1111111111111111</v>
      </c>
      <c r="F614" s="71">
        <f t="shared" si="257"/>
        <v>0.1111111111111111</v>
      </c>
      <c r="G614" s="71">
        <f t="shared" si="257"/>
        <v>0.55555555555555558</v>
      </c>
      <c r="H614" s="205">
        <f>IFERROR(VLOOKUP(B614,'Forecast Cnx @ Dest. Airport'!$B$5:$R$175,17,FALSE),0)</f>
        <v>0</v>
      </c>
      <c r="I614" s="29">
        <f t="shared" si="242"/>
        <v>0</v>
      </c>
      <c r="J614" s="29">
        <f t="shared" si="243"/>
        <v>0</v>
      </c>
      <c r="K614" s="29">
        <f t="shared" si="244"/>
        <v>0</v>
      </c>
      <c r="L614" s="29">
        <f t="shared" si="245"/>
        <v>0</v>
      </c>
      <c r="M614" s="29">
        <f t="shared" si="246"/>
        <v>0</v>
      </c>
      <c r="N614" s="194">
        <f t="shared" si="247"/>
        <v>0</v>
      </c>
      <c r="O614" s="64">
        <f t="shared" si="258"/>
        <v>184.16</v>
      </c>
      <c r="P614" s="64">
        <f t="shared" si="258"/>
        <v>784.56806882226704</v>
      </c>
      <c r="Q614" s="64">
        <f t="shared" si="258"/>
        <v>413.46070931461372</v>
      </c>
      <c r="R614" s="64">
        <f t="shared" si="258"/>
        <v>234.30666666666701</v>
      </c>
      <c r="S614" s="64">
        <f t="shared" si="258"/>
        <v>254.6</v>
      </c>
      <c r="T614" s="206" t="str">
        <f t="shared" si="248"/>
        <v>-</v>
      </c>
      <c r="U614" s="29">
        <f t="shared" si="249"/>
        <v>0</v>
      </c>
      <c r="V614" s="29">
        <f t="shared" si="250"/>
        <v>0</v>
      </c>
      <c r="W614" s="29">
        <f t="shared" si="251"/>
        <v>0</v>
      </c>
      <c r="X614" s="29">
        <f t="shared" si="252"/>
        <v>0</v>
      </c>
      <c r="Y614" s="29">
        <f t="shared" si="253"/>
        <v>0</v>
      </c>
      <c r="Z614" s="194">
        <f t="shared" si="254"/>
        <v>0</v>
      </c>
    </row>
    <row r="615" spans="1:26" s="80" customFormat="1" x14ac:dyDescent="0.2">
      <c r="A615" s="82">
        <v>598</v>
      </c>
      <c r="B615" s="168" t="str">
        <f>'Revenue Data'!B606</f>
        <v>PSS</v>
      </c>
      <c r="C615" s="71">
        <f t="shared" si="257"/>
        <v>0</v>
      </c>
      <c r="D615" s="71">
        <f t="shared" si="257"/>
        <v>0</v>
      </c>
      <c r="E615" s="71">
        <f t="shared" si="257"/>
        <v>0</v>
      </c>
      <c r="F615" s="71">
        <f t="shared" si="257"/>
        <v>0</v>
      </c>
      <c r="G615" s="71">
        <f t="shared" si="257"/>
        <v>1</v>
      </c>
      <c r="H615" s="205">
        <f>IFERROR(VLOOKUP(B615,'Forecast Cnx @ Dest. Airport'!$B$5:$R$175,17,FALSE),0)</f>
        <v>0</v>
      </c>
      <c r="I615" s="29">
        <f t="shared" si="242"/>
        <v>0</v>
      </c>
      <c r="J615" s="29">
        <f t="shared" si="243"/>
        <v>0</v>
      </c>
      <c r="K615" s="29">
        <f t="shared" si="244"/>
        <v>0</v>
      </c>
      <c r="L615" s="29">
        <f t="shared" si="245"/>
        <v>0</v>
      </c>
      <c r="M615" s="29">
        <f t="shared" si="246"/>
        <v>0</v>
      </c>
      <c r="N615" s="194">
        <f t="shared" si="247"/>
        <v>0</v>
      </c>
      <c r="O615" s="64">
        <f t="shared" si="258"/>
        <v>2737.7034062499997</v>
      </c>
      <c r="P615" s="64">
        <f t="shared" si="258"/>
        <v>3059.4675003323032</v>
      </c>
      <c r="Q615" s="64">
        <f t="shared" si="258"/>
        <v>1545.7283333333298</v>
      </c>
      <c r="R615" s="64">
        <f t="shared" si="258"/>
        <v>1291.0003889912839</v>
      </c>
      <c r="S615" s="64">
        <f t="shared" si="258"/>
        <v>760.80778849532544</v>
      </c>
      <c r="T615" s="206" t="str">
        <f t="shared" si="248"/>
        <v>-</v>
      </c>
      <c r="U615" s="29">
        <f t="shared" si="249"/>
        <v>0</v>
      </c>
      <c r="V615" s="29">
        <f t="shared" si="250"/>
        <v>0</v>
      </c>
      <c r="W615" s="29">
        <f t="shared" si="251"/>
        <v>0</v>
      </c>
      <c r="X615" s="29">
        <f t="shared" si="252"/>
        <v>0</v>
      </c>
      <c r="Y615" s="29">
        <f t="shared" si="253"/>
        <v>0</v>
      </c>
      <c r="Z615" s="194">
        <f t="shared" si="254"/>
        <v>0</v>
      </c>
    </row>
    <row r="616" spans="1:26" s="80" customFormat="1" x14ac:dyDescent="0.2">
      <c r="A616" s="82">
        <v>599</v>
      </c>
      <c r="B616" s="168" t="str">
        <f>'Revenue Data'!B607</f>
        <v>PTP</v>
      </c>
      <c r="C616" s="71">
        <f t="shared" si="257"/>
        <v>0</v>
      </c>
      <c r="D616" s="71">
        <f t="shared" si="257"/>
        <v>0</v>
      </c>
      <c r="E616" s="71">
        <f t="shared" si="257"/>
        <v>0</v>
      </c>
      <c r="F616" s="71">
        <f t="shared" si="257"/>
        <v>0.66666666666666663</v>
      </c>
      <c r="G616" s="71">
        <f t="shared" si="257"/>
        <v>0.33333333333333331</v>
      </c>
      <c r="H616" s="205">
        <f>IFERROR(VLOOKUP(B616,'Forecast Cnx @ Dest. Airport'!$B$5:$R$175,17,FALSE),0)</f>
        <v>0</v>
      </c>
      <c r="I616" s="29">
        <f t="shared" si="242"/>
        <v>0</v>
      </c>
      <c r="J616" s="29">
        <f t="shared" si="243"/>
        <v>0</v>
      </c>
      <c r="K616" s="29">
        <f t="shared" si="244"/>
        <v>0</v>
      </c>
      <c r="L616" s="29">
        <f t="shared" si="245"/>
        <v>0</v>
      </c>
      <c r="M616" s="29">
        <f t="shared" si="246"/>
        <v>0</v>
      </c>
      <c r="N616" s="194">
        <f t="shared" si="247"/>
        <v>0</v>
      </c>
      <c r="O616" s="64">
        <f t="shared" si="258"/>
        <v>0</v>
      </c>
      <c r="P616" s="64">
        <f t="shared" si="258"/>
        <v>0</v>
      </c>
      <c r="Q616" s="64">
        <f t="shared" si="258"/>
        <v>0</v>
      </c>
      <c r="R616" s="64">
        <f t="shared" si="258"/>
        <v>0</v>
      </c>
      <c r="S616" s="64">
        <f t="shared" si="258"/>
        <v>0</v>
      </c>
      <c r="T616" s="206" t="str">
        <f t="shared" si="248"/>
        <v>-</v>
      </c>
      <c r="U616" s="29">
        <f t="shared" si="249"/>
        <v>0</v>
      </c>
      <c r="V616" s="29">
        <f t="shared" si="250"/>
        <v>0</v>
      </c>
      <c r="W616" s="29">
        <f t="shared" si="251"/>
        <v>0</v>
      </c>
      <c r="X616" s="29">
        <f t="shared" si="252"/>
        <v>0</v>
      </c>
      <c r="Y616" s="29">
        <f t="shared" si="253"/>
        <v>0</v>
      </c>
      <c r="Z616" s="194">
        <f t="shared" si="254"/>
        <v>0</v>
      </c>
    </row>
    <row r="617" spans="1:26" s="80" customFormat="1" x14ac:dyDescent="0.2">
      <c r="A617" s="82">
        <v>600</v>
      </c>
      <c r="B617" s="168" t="str">
        <f>'Revenue Data'!B608</f>
        <v>PTY</v>
      </c>
      <c r="C617" s="71">
        <f t="shared" si="257"/>
        <v>1.8484288354898321E-2</v>
      </c>
      <c r="D617" s="71">
        <f t="shared" si="257"/>
        <v>6.3770794824399207E-2</v>
      </c>
      <c r="E617" s="71">
        <f t="shared" si="257"/>
        <v>4.2513863216266136E-2</v>
      </c>
      <c r="F617" s="71">
        <f t="shared" si="257"/>
        <v>0.15341959334565602</v>
      </c>
      <c r="G617" s="71">
        <f t="shared" si="257"/>
        <v>0.72181146025878029</v>
      </c>
      <c r="H617" s="205">
        <f>IFERROR(VLOOKUP(B617,'Forecast Cnx @ Dest. Airport'!$B$5:$R$175,17,FALSE),0)</f>
        <v>0</v>
      </c>
      <c r="I617" s="29">
        <f t="shared" si="242"/>
        <v>0</v>
      </c>
      <c r="J617" s="29">
        <f t="shared" si="243"/>
        <v>0</v>
      </c>
      <c r="K617" s="29">
        <f t="shared" si="244"/>
        <v>0</v>
      </c>
      <c r="L617" s="29">
        <f t="shared" si="245"/>
        <v>0</v>
      </c>
      <c r="M617" s="29">
        <f t="shared" si="246"/>
        <v>0</v>
      </c>
      <c r="N617" s="194">
        <f t="shared" si="247"/>
        <v>0</v>
      </c>
      <c r="O617" s="64">
        <f t="shared" si="258"/>
        <v>0</v>
      </c>
      <c r="P617" s="64">
        <f t="shared" si="258"/>
        <v>555.9405515913262</v>
      </c>
      <c r="Q617" s="64">
        <f t="shared" si="258"/>
        <v>464.61249299719867</v>
      </c>
      <c r="R617" s="64">
        <f t="shared" si="258"/>
        <v>277.02113118931544</v>
      </c>
      <c r="S617" s="64">
        <f t="shared" si="258"/>
        <v>255.37881847618002</v>
      </c>
      <c r="T617" s="206" t="str">
        <f t="shared" si="248"/>
        <v>-</v>
      </c>
      <c r="U617" s="29">
        <f t="shared" si="249"/>
        <v>0</v>
      </c>
      <c r="V617" s="29">
        <f t="shared" si="250"/>
        <v>0</v>
      </c>
      <c r="W617" s="29">
        <f t="shared" si="251"/>
        <v>0</v>
      </c>
      <c r="X617" s="29">
        <f t="shared" si="252"/>
        <v>0</v>
      </c>
      <c r="Y617" s="29">
        <f t="shared" si="253"/>
        <v>0</v>
      </c>
      <c r="Z617" s="194">
        <f t="shared" si="254"/>
        <v>0</v>
      </c>
    </row>
    <row r="618" spans="1:26" s="80" customFormat="1" x14ac:dyDescent="0.2">
      <c r="A618" s="168">
        <v>601</v>
      </c>
      <c r="B618" s="168" t="str">
        <f>'Revenue Data'!B609</f>
        <v>PUF</v>
      </c>
      <c r="C618" s="71">
        <f t="shared" ref="C618:G627" si="259">IFERROR(VLOOKUP($B618,FromChicagoFareList,C$8,FALSE),"-")</f>
        <v>0.2</v>
      </c>
      <c r="D618" s="71">
        <f t="shared" si="259"/>
        <v>0</v>
      </c>
      <c r="E618" s="71">
        <f t="shared" si="259"/>
        <v>0</v>
      </c>
      <c r="F618" s="71">
        <f t="shared" si="259"/>
        <v>0.1</v>
      </c>
      <c r="G618" s="71">
        <f t="shared" si="259"/>
        <v>0.7</v>
      </c>
      <c r="H618" s="205">
        <f>IFERROR(VLOOKUP(B618,'Forecast Cnx @ Dest. Airport'!$B$5:$R$175,17,FALSE),0)</f>
        <v>0</v>
      </c>
      <c r="I618" s="29">
        <f t="shared" si="242"/>
        <v>0</v>
      </c>
      <c r="J618" s="29">
        <f t="shared" si="243"/>
        <v>0</v>
      </c>
      <c r="K618" s="29">
        <f t="shared" si="244"/>
        <v>0</v>
      </c>
      <c r="L618" s="29">
        <f t="shared" si="245"/>
        <v>0</v>
      </c>
      <c r="M618" s="29">
        <f t="shared" si="246"/>
        <v>0</v>
      </c>
      <c r="N618" s="194">
        <f t="shared" si="247"/>
        <v>0</v>
      </c>
      <c r="O618" s="64">
        <f t="shared" ref="O618:S627" si="260">IFERROR(VLOOKUP($B618,FromChicagoFareList,O$8,FALSE),"-")</f>
        <v>1174.7827058449425</v>
      </c>
      <c r="P618" s="64">
        <f t="shared" si="260"/>
        <v>3320.3264997584574</v>
      </c>
      <c r="Q618" s="64">
        <f t="shared" si="260"/>
        <v>1241.3366394081002</v>
      </c>
      <c r="R618" s="64">
        <f t="shared" si="260"/>
        <v>989.02764726564396</v>
      </c>
      <c r="S618" s="64">
        <f t="shared" si="260"/>
        <v>233.64448275862051</v>
      </c>
      <c r="T618" s="206" t="str">
        <f t="shared" si="248"/>
        <v>-</v>
      </c>
      <c r="U618" s="29">
        <f t="shared" si="249"/>
        <v>0</v>
      </c>
      <c r="V618" s="29">
        <f t="shared" si="250"/>
        <v>0</v>
      </c>
      <c r="W618" s="29">
        <f t="shared" si="251"/>
        <v>0</v>
      </c>
      <c r="X618" s="29">
        <f t="shared" si="252"/>
        <v>0</v>
      </c>
      <c r="Y618" s="29">
        <f t="shared" si="253"/>
        <v>0</v>
      </c>
      <c r="Z618" s="194">
        <f t="shared" si="254"/>
        <v>0</v>
      </c>
    </row>
    <row r="619" spans="1:26" s="80" customFormat="1" x14ac:dyDescent="0.2">
      <c r="A619" s="82">
        <v>602</v>
      </c>
      <c r="B619" s="168" t="str">
        <f>'Revenue Data'!B610</f>
        <v>PUJ</v>
      </c>
      <c r="C619" s="71">
        <f t="shared" si="259"/>
        <v>8.3483483483483473E-2</v>
      </c>
      <c r="D619" s="71">
        <f t="shared" si="259"/>
        <v>1.1411411411411412E-2</v>
      </c>
      <c r="E619" s="71">
        <f t="shared" si="259"/>
        <v>2.1921921921921921E-2</v>
      </c>
      <c r="F619" s="71">
        <f t="shared" si="259"/>
        <v>0.1264264264264264</v>
      </c>
      <c r="G619" s="71">
        <f t="shared" si="259"/>
        <v>0.75675675675675669</v>
      </c>
      <c r="H619" s="205">
        <f>IFERROR(VLOOKUP(B619,'Forecast Cnx @ Dest. Airport'!$B$5:$R$175,17,FALSE),0)</f>
        <v>0</v>
      </c>
      <c r="I619" s="29">
        <f t="shared" si="242"/>
        <v>0</v>
      </c>
      <c r="J619" s="29">
        <f t="shared" si="243"/>
        <v>0</v>
      </c>
      <c r="K619" s="29">
        <f t="shared" si="244"/>
        <v>0</v>
      </c>
      <c r="L619" s="29">
        <f t="shared" si="245"/>
        <v>0</v>
      </c>
      <c r="M619" s="29">
        <f t="shared" si="246"/>
        <v>0</v>
      </c>
      <c r="N619" s="194">
        <f t="shared" si="247"/>
        <v>0</v>
      </c>
      <c r="O619" s="64">
        <f t="shared" si="260"/>
        <v>351.96875606899658</v>
      </c>
      <c r="P619" s="64">
        <f t="shared" si="260"/>
        <v>456.88766788766799</v>
      </c>
      <c r="Q619" s="64">
        <f t="shared" si="260"/>
        <v>403.23159595959601</v>
      </c>
      <c r="R619" s="64">
        <f t="shared" si="260"/>
        <v>254.13295202976741</v>
      </c>
      <c r="S619" s="64">
        <f t="shared" si="260"/>
        <v>249.98983738018757</v>
      </c>
      <c r="T619" s="206" t="str">
        <f t="shared" si="248"/>
        <v>-</v>
      </c>
      <c r="U619" s="29">
        <f t="shared" si="249"/>
        <v>0</v>
      </c>
      <c r="V619" s="29">
        <f t="shared" si="250"/>
        <v>0</v>
      </c>
      <c r="W619" s="29">
        <f t="shared" si="251"/>
        <v>0</v>
      </c>
      <c r="X619" s="29">
        <f t="shared" si="252"/>
        <v>0</v>
      </c>
      <c r="Y619" s="29">
        <f t="shared" si="253"/>
        <v>0</v>
      </c>
      <c r="Z619" s="194">
        <f t="shared" si="254"/>
        <v>0</v>
      </c>
    </row>
    <row r="620" spans="1:26" s="80" customFormat="1" x14ac:dyDescent="0.2">
      <c r="A620" s="82">
        <v>603</v>
      </c>
      <c r="B620" s="168" t="str">
        <f>'Revenue Data'!B611</f>
        <v>PUQ</v>
      </c>
      <c r="C620" s="71">
        <f t="shared" si="259"/>
        <v>8.3333333333333343E-2</v>
      </c>
      <c r="D620" s="71">
        <f t="shared" si="259"/>
        <v>8.3333333333333343E-2</v>
      </c>
      <c r="E620" s="71">
        <f t="shared" si="259"/>
        <v>0</v>
      </c>
      <c r="F620" s="71">
        <f t="shared" si="259"/>
        <v>0.33333333333333337</v>
      </c>
      <c r="G620" s="71">
        <f t="shared" si="259"/>
        <v>0.5</v>
      </c>
      <c r="H620" s="205">
        <f>IFERROR(VLOOKUP(B620,'Forecast Cnx @ Dest. Airport'!$B$5:$R$175,17,FALSE),0)</f>
        <v>0</v>
      </c>
      <c r="I620" s="29">
        <f t="shared" si="242"/>
        <v>0</v>
      </c>
      <c r="J620" s="29">
        <f t="shared" si="243"/>
        <v>0</v>
      </c>
      <c r="K620" s="29">
        <f t="shared" si="244"/>
        <v>0</v>
      </c>
      <c r="L620" s="29">
        <f t="shared" si="245"/>
        <v>0</v>
      </c>
      <c r="M620" s="29">
        <f t="shared" si="246"/>
        <v>0</v>
      </c>
      <c r="N620" s="194">
        <f t="shared" si="247"/>
        <v>0</v>
      </c>
      <c r="O620" s="64">
        <f t="shared" si="260"/>
        <v>1610.1799999999998</v>
      </c>
      <c r="P620" s="64">
        <f t="shared" si="260"/>
        <v>3323.2851126704627</v>
      </c>
      <c r="Q620" s="64">
        <f t="shared" si="260"/>
        <v>1605.7066666666701</v>
      </c>
      <c r="R620" s="64">
        <f t="shared" si="260"/>
        <v>1294.7777186171761</v>
      </c>
      <c r="S620" s="64">
        <f t="shared" si="260"/>
        <v>745.09486528570858</v>
      </c>
      <c r="T620" s="206" t="str">
        <f t="shared" si="248"/>
        <v>-</v>
      </c>
      <c r="U620" s="29">
        <f t="shared" si="249"/>
        <v>0</v>
      </c>
      <c r="V620" s="29">
        <f t="shared" si="250"/>
        <v>0</v>
      </c>
      <c r="W620" s="29">
        <f t="shared" si="251"/>
        <v>0</v>
      </c>
      <c r="X620" s="29">
        <f t="shared" si="252"/>
        <v>0</v>
      </c>
      <c r="Y620" s="29">
        <f t="shared" si="253"/>
        <v>0</v>
      </c>
      <c r="Z620" s="194">
        <f t="shared" si="254"/>
        <v>0</v>
      </c>
    </row>
    <row r="621" spans="1:26" s="80" customFormat="1" x14ac:dyDescent="0.2">
      <c r="A621" s="82">
        <v>604</v>
      </c>
      <c r="B621" s="168" t="str">
        <f>'Revenue Data'!B612</f>
        <v>PUS</v>
      </c>
      <c r="C621" s="71">
        <f t="shared" si="259"/>
        <v>5.7471264367816082E-3</v>
      </c>
      <c r="D621" s="71">
        <f t="shared" si="259"/>
        <v>4.0229885057471264E-2</v>
      </c>
      <c r="E621" s="71">
        <f t="shared" si="259"/>
        <v>1.1494252873563216E-2</v>
      </c>
      <c r="F621" s="71">
        <f t="shared" si="259"/>
        <v>0.20689655172413793</v>
      </c>
      <c r="G621" s="71">
        <f t="shared" si="259"/>
        <v>0.73563218390804608</v>
      </c>
      <c r="H621" s="205">
        <f>IFERROR(VLOOKUP(B621,'Forecast Cnx @ Dest. Airport'!$B$5:$R$175,17,FALSE),0)</f>
        <v>0</v>
      </c>
      <c r="I621" s="29">
        <f t="shared" si="242"/>
        <v>0</v>
      </c>
      <c r="J621" s="29">
        <f t="shared" si="243"/>
        <v>0</v>
      </c>
      <c r="K621" s="29">
        <f t="shared" si="244"/>
        <v>0</v>
      </c>
      <c r="L621" s="29">
        <f t="shared" si="245"/>
        <v>0</v>
      </c>
      <c r="M621" s="29">
        <f t="shared" si="246"/>
        <v>0</v>
      </c>
      <c r="N621" s="194">
        <f t="shared" si="247"/>
        <v>0</v>
      </c>
      <c r="O621" s="64">
        <f t="shared" si="260"/>
        <v>4295.6762520634902</v>
      </c>
      <c r="P621" s="64">
        <f t="shared" si="260"/>
        <v>3927.6424999999995</v>
      </c>
      <c r="Q621" s="64">
        <f t="shared" si="260"/>
        <v>1281.4922020683184</v>
      </c>
      <c r="R621" s="64">
        <f t="shared" si="260"/>
        <v>1004.5870312499999</v>
      </c>
      <c r="S621" s="64">
        <f t="shared" si="260"/>
        <v>704.94046351886618</v>
      </c>
      <c r="T621" s="206" t="str">
        <f t="shared" si="248"/>
        <v>-</v>
      </c>
      <c r="U621" s="29">
        <f t="shared" si="249"/>
        <v>0</v>
      </c>
      <c r="V621" s="29">
        <f t="shared" si="250"/>
        <v>0</v>
      </c>
      <c r="W621" s="29">
        <f t="shared" si="251"/>
        <v>0</v>
      </c>
      <c r="X621" s="29">
        <f t="shared" si="252"/>
        <v>0</v>
      </c>
      <c r="Y621" s="29">
        <f t="shared" si="253"/>
        <v>0</v>
      </c>
      <c r="Z621" s="194">
        <f t="shared" si="254"/>
        <v>0</v>
      </c>
    </row>
    <row r="622" spans="1:26" s="80" customFormat="1" x14ac:dyDescent="0.2">
      <c r="A622" s="168">
        <v>605</v>
      </c>
      <c r="B622" s="168" t="str">
        <f>'Revenue Data'!B613</f>
        <v>PVH</v>
      </c>
      <c r="C622" s="71">
        <f t="shared" si="259"/>
        <v>0</v>
      </c>
      <c r="D622" s="71">
        <f t="shared" si="259"/>
        <v>0</v>
      </c>
      <c r="E622" s="71">
        <f t="shared" si="259"/>
        <v>0</v>
      </c>
      <c r="F622" s="71">
        <f t="shared" si="259"/>
        <v>0</v>
      </c>
      <c r="G622" s="71">
        <f t="shared" si="259"/>
        <v>1</v>
      </c>
      <c r="H622" s="205">
        <f>IFERROR(VLOOKUP(B622,'Forecast Cnx @ Dest. Airport'!$B$5:$R$175,17,FALSE),0)</f>
        <v>0</v>
      </c>
      <c r="I622" s="29">
        <f t="shared" si="242"/>
        <v>0</v>
      </c>
      <c r="J622" s="29">
        <f t="shared" si="243"/>
        <v>0</v>
      </c>
      <c r="K622" s="29">
        <f t="shared" si="244"/>
        <v>0</v>
      </c>
      <c r="L622" s="29">
        <f t="shared" si="245"/>
        <v>0</v>
      </c>
      <c r="M622" s="29">
        <f t="shared" si="246"/>
        <v>0</v>
      </c>
      <c r="N622" s="194">
        <f t="shared" si="247"/>
        <v>0</v>
      </c>
      <c r="O622" s="64">
        <f t="shared" si="260"/>
        <v>4877.18300441886</v>
      </c>
      <c r="P622" s="64">
        <f t="shared" si="260"/>
        <v>3913.2942950383235</v>
      </c>
      <c r="Q622" s="64">
        <f t="shared" si="260"/>
        <v>2079.9913113553125</v>
      </c>
      <c r="R622" s="64">
        <f t="shared" si="260"/>
        <v>1727.1594836699639</v>
      </c>
      <c r="S622" s="64">
        <f t="shared" si="260"/>
        <v>751.5860935926662</v>
      </c>
      <c r="T622" s="206" t="str">
        <f t="shared" si="248"/>
        <v>-</v>
      </c>
      <c r="U622" s="29">
        <f t="shared" si="249"/>
        <v>0</v>
      </c>
      <c r="V622" s="29">
        <f t="shared" si="250"/>
        <v>0</v>
      </c>
      <c r="W622" s="29">
        <f t="shared" si="251"/>
        <v>0</v>
      </c>
      <c r="X622" s="29">
        <f t="shared" si="252"/>
        <v>0</v>
      </c>
      <c r="Y622" s="29">
        <f t="shared" si="253"/>
        <v>0</v>
      </c>
      <c r="Z622" s="194">
        <f t="shared" si="254"/>
        <v>0</v>
      </c>
    </row>
    <row r="623" spans="1:26" s="80" customFormat="1" x14ac:dyDescent="0.2">
      <c r="A623" s="82">
        <v>606</v>
      </c>
      <c r="B623" s="168" t="str">
        <f>'Revenue Data'!B614</f>
        <v>PVR</v>
      </c>
      <c r="C623" s="71">
        <f t="shared" si="259"/>
        <v>1.9695378151260507E-2</v>
      </c>
      <c r="D623" s="71">
        <f t="shared" si="259"/>
        <v>1.680672268907563E-2</v>
      </c>
      <c r="E623" s="71">
        <f t="shared" si="259"/>
        <v>2.1533613445378151E-2</v>
      </c>
      <c r="F623" s="71">
        <f t="shared" si="259"/>
        <v>0.14233193277310927</v>
      </c>
      <c r="G623" s="71">
        <f t="shared" si="259"/>
        <v>0.79963235294117652</v>
      </c>
      <c r="H623" s="205">
        <f>IFERROR(VLOOKUP(B623,'Forecast Cnx @ Dest. Airport'!$B$5:$R$175,17,FALSE),0)</f>
        <v>0</v>
      </c>
      <c r="I623" s="29">
        <f t="shared" si="242"/>
        <v>0</v>
      </c>
      <c r="J623" s="29">
        <f t="shared" si="243"/>
        <v>0</v>
      </c>
      <c r="K623" s="29">
        <f t="shared" si="244"/>
        <v>0</v>
      </c>
      <c r="L623" s="29">
        <f t="shared" si="245"/>
        <v>0</v>
      </c>
      <c r="M623" s="29">
        <f t="shared" si="246"/>
        <v>0</v>
      </c>
      <c r="N623" s="194">
        <f t="shared" si="247"/>
        <v>0</v>
      </c>
      <c r="O623" s="64">
        <f t="shared" si="260"/>
        <v>379.23597862833293</v>
      </c>
      <c r="P623" s="64">
        <f t="shared" si="260"/>
        <v>618.43292105263163</v>
      </c>
      <c r="Q623" s="64">
        <f t="shared" si="260"/>
        <v>521.3845</v>
      </c>
      <c r="R623" s="64">
        <f t="shared" si="260"/>
        <v>226.17047906519707</v>
      </c>
      <c r="S623" s="64">
        <f t="shared" si="260"/>
        <v>222.55025927452675</v>
      </c>
      <c r="T623" s="206" t="str">
        <f t="shared" si="248"/>
        <v>-</v>
      </c>
      <c r="U623" s="29">
        <f t="shared" si="249"/>
        <v>0</v>
      </c>
      <c r="V623" s="29">
        <f t="shared" si="250"/>
        <v>0</v>
      </c>
      <c r="W623" s="29">
        <f t="shared" si="251"/>
        <v>0</v>
      </c>
      <c r="X623" s="29">
        <f t="shared" si="252"/>
        <v>0</v>
      </c>
      <c r="Y623" s="29">
        <f t="shared" si="253"/>
        <v>0</v>
      </c>
      <c r="Z623" s="194">
        <f t="shared" si="254"/>
        <v>0</v>
      </c>
    </row>
    <row r="624" spans="1:26" s="80" customFormat="1" x14ac:dyDescent="0.2">
      <c r="A624" s="82">
        <v>607</v>
      </c>
      <c r="B624" s="168" t="str">
        <f>'Revenue Data'!B615</f>
        <v>PXM</v>
      </c>
      <c r="C624" s="71">
        <f t="shared" si="259"/>
        <v>0</v>
      </c>
      <c r="D624" s="71">
        <f t="shared" si="259"/>
        <v>0</v>
      </c>
      <c r="E624" s="71">
        <f t="shared" si="259"/>
        <v>0</v>
      </c>
      <c r="F624" s="71">
        <f t="shared" si="259"/>
        <v>0</v>
      </c>
      <c r="G624" s="71">
        <f t="shared" si="259"/>
        <v>1</v>
      </c>
      <c r="H624" s="205">
        <f>IFERROR(VLOOKUP(B624,'Forecast Cnx @ Dest. Airport'!$B$5:$R$175,17,FALSE),0)</f>
        <v>0</v>
      </c>
      <c r="I624" s="29">
        <f t="shared" si="242"/>
        <v>0</v>
      </c>
      <c r="J624" s="29">
        <f t="shared" si="243"/>
        <v>0</v>
      </c>
      <c r="K624" s="29">
        <f t="shared" si="244"/>
        <v>0</v>
      </c>
      <c r="L624" s="29">
        <f t="shared" si="245"/>
        <v>0</v>
      </c>
      <c r="M624" s="29">
        <f t="shared" si="246"/>
        <v>0</v>
      </c>
      <c r="N624" s="194">
        <f t="shared" si="247"/>
        <v>0</v>
      </c>
      <c r="O624" s="64">
        <f t="shared" si="260"/>
        <v>242.84265512637438</v>
      </c>
      <c r="P624" s="64">
        <f t="shared" si="260"/>
        <v>667.64896209140613</v>
      </c>
      <c r="Q624" s="64">
        <f t="shared" si="260"/>
        <v>526.36640083298744</v>
      </c>
      <c r="R624" s="64">
        <f t="shared" si="260"/>
        <v>233.866145950933</v>
      </c>
      <c r="S624" s="64">
        <f t="shared" si="260"/>
        <v>235.61705803977196</v>
      </c>
      <c r="T624" s="206" t="str">
        <f t="shared" si="248"/>
        <v>-</v>
      </c>
      <c r="U624" s="29">
        <f t="shared" si="249"/>
        <v>0</v>
      </c>
      <c r="V624" s="29">
        <f t="shared" si="250"/>
        <v>0</v>
      </c>
      <c r="W624" s="29">
        <f t="shared" si="251"/>
        <v>0</v>
      </c>
      <c r="X624" s="29">
        <f t="shared" si="252"/>
        <v>0</v>
      </c>
      <c r="Y624" s="29">
        <f t="shared" si="253"/>
        <v>0</v>
      </c>
      <c r="Z624" s="194">
        <f t="shared" si="254"/>
        <v>0</v>
      </c>
    </row>
    <row r="625" spans="1:26" s="80" customFormat="1" x14ac:dyDescent="0.2">
      <c r="A625" s="82">
        <v>608</v>
      </c>
      <c r="B625" s="168" t="str">
        <f>'Revenue Data'!B616</f>
        <v>PZB</v>
      </c>
      <c r="C625" s="71">
        <f t="shared" si="259"/>
        <v>0</v>
      </c>
      <c r="D625" s="71">
        <f t="shared" si="259"/>
        <v>0</v>
      </c>
      <c r="E625" s="71">
        <f t="shared" si="259"/>
        <v>0</v>
      </c>
      <c r="F625" s="71">
        <f t="shared" si="259"/>
        <v>1</v>
      </c>
      <c r="G625" s="71">
        <f t="shared" si="259"/>
        <v>0</v>
      </c>
      <c r="H625" s="205">
        <f>IFERROR(VLOOKUP(B625,'Forecast Cnx @ Dest. Airport'!$B$5:$R$175,17,FALSE),0)</f>
        <v>0</v>
      </c>
      <c r="I625" s="29">
        <f t="shared" si="242"/>
        <v>0</v>
      </c>
      <c r="J625" s="29">
        <f t="shared" si="243"/>
        <v>0</v>
      </c>
      <c r="K625" s="29">
        <f t="shared" si="244"/>
        <v>0</v>
      </c>
      <c r="L625" s="29">
        <f t="shared" si="245"/>
        <v>0</v>
      </c>
      <c r="M625" s="29">
        <f t="shared" si="246"/>
        <v>0</v>
      </c>
      <c r="N625" s="194">
        <f t="shared" si="247"/>
        <v>0</v>
      </c>
      <c r="O625" s="64">
        <f t="shared" si="260"/>
        <v>473.9592415117383</v>
      </c>
      <c r="P625" s="64">
        <f t="shared" si="260"/>
        <v>4626.9801238496639</v>
      </c>
      <c r="Q625" s="64">
        <f t="shared" si="260"/>
        <v>2439.5246527777772</v>
      </c>
      <c r="R625" s="64">
        <f t="shared" si="260"/>
        <v>1580.6958328755286</v>
      </c>
      <c r="S625" s="64">
        <f t="shared" si="260"/>
        <v>593.36055408845834</v>
      </c>
      <c r="T625" s="206" t="str">
        <f t="shared" si="248"/>
        <v>-</v>
      </c>
      <c r="U625" s="29">
        <f t="shared" si="249"/>
        <v>0</v>
      </c>
      <c r="V625" s="29">
        <f t="shared" si="250"/>
        <v>0</v>
      </c>
      <c r="W625" s="29">
        <f t="shared" si="251"/>
        <v>0</v>
      </c>
      <c r="X625" s="29">
        <f t="shared" si="252"/>
        <v>0</v>
      </c>
      <c r="Y625" s="29">
        <f t="shared" si="253"/>
        <v>0</v>
      </c>
      <c r="Z625" s="194">
        <f t="shared" si="254"/>
        <v>0</v>
      </c>
    </row>
    <row r="626" spans="1:26" s="80" customFormat="1" x14ac:dyDescent="0.2">
      <c r="A626" s="168">
        <v>609</v>
      </c>
      <c r="B626" s="168" t="str">
        <f>'Revenue Data'!B617</f>
        <v>QRO</v>
      </c>
      <c r="C626" s="71">
        <f t="shared" si="259"/>
        <v>6.0317460317460325E-2</v>
      </c>
      <c r="D626" s="71">
        <f t="shared" si="259"/>
        <v>1.5873015873015872E-2</v>
      </c>
      <c r="E626" s="71">
        <f t="shared" si="259"/>
        <v>1.2698412698412698E-2</v>
      </c>
      <c r="F626" s="71">
        <f t="shared" si="259"/>
        <v>0.13333333333333333</v>
      </c>
      <c r="G626" s="71">
        <f t="shared" si="259"/>
        <v>0.77777777777777779</v>
      </c>
      <c r="H626" s="205">
        <f>IFERROR(VLOOKUP(B626,'Forecast Cnx @ Dest. Airport'!$B$5:$R$175,17,FALSE),0)</f>
        <v>0</v>
      </c>
      <c r="I626" s="29">
        <f t="shared" si="242"/>
        <v>0</v>
      </c>
      <c r="J626" s="29">
        <f t="shared" si="243"/>
        <v>0</v>
      </c>
      <c r="K626" s="29">
        <f t="shared" si="244"/>
        <v>0</v>
      </c>
      <c r="L626" s="29">
        <f t="shared" si="245"/>
        <v>0</v>
      </c>
      <c r="M626" s="29">
        <f t="shared" si="246"/>
        <v>0</v>
      </c>
      <c r="N626" s="194">
        <f t="shared" si="247"/>
        <v>0</v>
      </c>
      <c r="O626" s="64">
        <f t="shared" si="260"/>
        <v>242.84265512637438</v>
      </c>
      <c r="P626" s="64">
        <f t="shared" si="260"/>
        <v>488</v>
      </c>
      <c r="Q626" s="64">
        <f t="shared" si="260"/>
        <v>526.36640083298744</v>
      </c>
      <c r="R626" s="64">
        <f t="shared" si="260"/>
        <v>302.70069444444448</v>
      </c>
      <c r="S626" s="64">
        <f t="shared" si="260"/>
        <v>324.05145939659616</v>
      </c>
      <c r="T626" s="206" t="str">
        <f t="shared" si="248"/>
        <v>-</v>
      </c>
      <c r="U626" s="29">
        <f t="shared" si="249"/>
        <v>0</v>
      </c>
      <c r="V626" s="29">
        <f t="shared" si="250"/>
        <v>0</v>
      </c>
      <c r="W626" s="29">
        <f t="shared" si="251"/>
        <v>0</v>
      </c>
      <c r="X626" s="29">
        <f t="shared" si="252"/>
        <v>0</v>
      </c>
      <c r="Y626" s="29">
        <f t="shared" si="253"/>
        <v>0</v>
      </c>
      <c r="Z626" s="194">
        <f t="shared" si="254"/>
        <v>0</v>
      </c>
    </row>
    <row r="627" spans="1:26" s="80" customFormat="1" x14ac:dyDescent="0.2">
      <c r="A627" s="82">
        <v>610</v>
      </c>
      <c r="B627" s="168" t="str">
        <f>'Revenue Data'!B618</f>
        <v>QUO</v>
      </c>
      <c r="C627" s="71">
        <f t="shared" si="259"/>
        <v>0</v>
      </c>
      <c r="D627" s="71">
        <f t="shared" si="259"/>
        <v>0</v>
      </c>
      <c r="E627" s="71">
        <f t="shared" si="259"/>
        <v>0</v>
      </c>
      <c r="F627" s="71">
        <f t="shared" si="259"/>
        <v>0</v>
      </c>
      <c r="G627" s="71">
        <f t="shared" si="259"/>
        <v>1</v>
      </c>
      <c r="H627" s="205">
        <f>IFERROR(VLOOKUP(B627,'Forecast Cnx @ Dest. Airport'!$B$5:$R$175,17,FALSE),0)</f>
        <v>0</v>
      </c>
      <c r="I627" s="29">
        <f t="shared" si="242"/>
        <v>0</v>
      </c>
      <c r="J627" s="29">
        <f t="shared" si="243"/>
        <v>0</v>
      </c>
      <c r="K627" s="29">
        <f t="shared" si="244"/>
        <v>0</v>
      </c>
      <c r="L627" s="29">
        <f t="shared" si="245"/>
        <v>0</v>
      </c>
      <c r="M627" s="29">
        <f t="shared" si="246"/>
        <v>0</v>
      </c>
      <c r="N627" s="194">
        <f t="shared" si="247"/>
        <v>0</v>
      </c>
      <c r="O627" s="64">
        <f t="shared" si="260"/>
        <v>245.15198529411759</v>
      </c>
      <c r="P627" s="64">
        <f t="shared" si="260"/>
        <v>3883.0554545454547</v>
      </c>
      <c r="Q627" s="64">
        <f t="shared" si="260"/>
        <v>0</v>
      </c>
      <c r="R627" s="64">
        <f t="shared" si="260"/>
        <v>585.09697105788405</v>
      </c>
      <c r="S627" s="64">
        <f t="shared" si="260"/>
        <v>370.73843191760335</v>
      </c>
      <c r="T627" s="206" t="str">
        <f t="shared" si="248"/>
        <v>-</v>
      </c>
      <c r="U627" s="29">
        <f t="shared" si="249"/>
        <v>0</v>
      </c>
      <c r="V627" s="29">
        <f t="shared" si="250"/>
        <v>0</v>
      </c>
      <c r="W627" s="29">
        <f t="shared" si="251"/>
        <v>0</v>
      </c>
      <c r="X627" s="29">
        <f t="shared" si="252"/>
        <v>0</v>
      </c>
      <c r="Y627" s="29">
        <f t="shared" si="253"/>
        <v>0</v>
      </c>
      <c r="Z627" s="194">
        <f t="shared" si="254"/>
        <v>0</v>
      </c>
    </row>
    <row r="628" spans="1:26" s="80" customFormat="1" x14ac:dyDescent="0.2">
      <c r="A628" s="82">
        <v>611</v>
      </c>
      <c r="B628" s="168" t="str">
        <f>'Revenue Data'!B619</f>
        <v>RAI</v>
      </c>
      <c r="C628" s="71">
        <f t="shared" ref="C628:G637" si="261">IFERROR(VLOOKUP($B628,FromChicagoFareList,C$8,FALSE),"-")</f>
        <v>1</v>
      </c>
      <c r="D628" s="71">
        <f t="shared" si="261"/>
        <v>0</v>
      </c>
      <c r="E628" s="71">
        <f t="shared" si="261"/>
        <v>0</v>
      </c>
      <c r="F628" s="71">
        <f t="shared" si="261"/>
        <v>0</v>
      </c>
      <c r="G628" s="71">
        <f t="shared" si="261"/>
        <v>0</v>
      </c>
      <c r="H628" s="205">
        <f>IFERROR(VLOOKUP(B628,'Forecast Cnx @ Dest. Airport'!$B$5:$R$175,17,FALSE),0)</f>
        <v>0</v>
      </c>
      <c r="I628" s="29">
        <f t="shared" si="242"/>
        <v>0</v>
      </c>
      <c r="J628" s="29">
        <f t="shared" si="243"/>
        <v>0</v>
      </c>
      <c r="K628" s="29">
        <f t="shared" si="244"/>
        <v>0</v>
      </c>
      <c r="L628" s="29">
        <f t="shared" si="245"/>
        <v>0</v>
      </c>
      <c r="M628" s="29">
        <f t="shared" si="246"/>
        <v>0</v>
      </c>
      <c r="N628" s="194">
        <f t="shared" si="247"/>
        <v>0</v>
      </c>
      <c r="O628" s="64">
        <f t="shared" ref="O628:S637" si="262">IFERROR(VLOOKUP($B628,FromChicagoFareList,O$8,FALSE),"-")</f>
        <v>0</v>
      </c>
      <c r="P628" s="64">
        <f t="shared" si="262"/>
        <v>0</v>
      </c>
      <c r="Q628" s="64">
        <f t="shared" si="262"/>
        <v>0</v>
      </c>
      <c r="R628" s="64">
        <f t="shared" si="262"/>
        <v>0</v>
      </c>
      <c r="S628" s="64">
        <f t="shared" si="262"/>
        <v>0</v>
      </c>
      <c r="T628" s="206" t="str">
        <f t="shared" si="248"/>
        <v>-</v>
      </c>
      <c r="U628" s="29">
        <f t="shared" si="249"/>
        <v>0</v>
      </c>
      <c r="V628" s="29">
        <f t="shared" si="250"/>
        <v>0</v>
      </c>
      <c r="W628" s="29">
        <f t="shared" si="251"/>
        <v>0</v>
      </c>
      <c r="X628" s="29">
        <f t="shared" si="252"/>
        <v>0</v>
      </c>
      <c r="Y628" s="29">
        <f t="shared" si="253"/>
        <v>0</v>
      </c>
      <c r="Z628" s="194">
        <f t="shared" si="254"/>
        <v>0</v>
      </c>
    </row>
    <row r="629" spans="1:26" s="80" customFormat="1" x14ac:dyDescent="0.2">
      <c r="A629" s="82">
        <v>612</v>
      </c>
      <c r="B629" s="168" t="str">
        <f>'Revenue Data'!B620</f>
        <v>RAJ</v>
      </c>
      <c r="C629" s="71">
        <f t="shared" si="261"/>
        <v>0</v>
      </c>
      <c r="D629" s="71">
        <f t="shared" si="261"/>
        <v>0</v>
      </c>
      <c r="E629" s="71">
        <f t="shared" si="261"/>
        <v>0</v>
      </c>
      <c r="F629" s="71">
        <f t="shared" si="261"/>
        <v>0</v>
      </c>
      <c r="G629" s="71">
        <f t="shared" si="261"/>
        <v>1</v>
      </c>
      <c r="H629" s="205">
        <f>IFERROR(VLOOKUP(B629,'Forecast Cnx @ Dest. Airport'!$B$5:$R$175,17,FALSE),0)</f>
        <v>0</v>
      </c>
      <c r="I629" s="29">
        <f t="shared" si="242"/>
        <v>0</v>
      </c>
      <c r="J629" s="29">
        <f t="shared" si="243"/>
        <v>0</v>
      </c>
      <c r="K629" s="29">
        <f t="shared" si="244"/>
        <v>0</v>
      </c>
      <c r="L629" s="29">
        <f t="shared" si="245"/>
        <v>0</v>
      </c>
      <c r="M629" s="29">
        <f t="shared" si="246"/>
        <v>0</v>
      </c>
      <c r="N629" s="194">
        <f t="shared" si="247"/>
        <v>0</v>
      </c>
      <c r="O629" s="64">
        <f t="shared" si="262"/>
        <v>2082.882470147712</v>
      </c>
      <c r="P629" s="64">
        <f t="shared" si="262"/>
        <v>3016.4927961739277</v>
      </c>
      <c r="Q629" s="64">
        <f t="shared" si="262"/>
        <v>1196.2058666666669</v>
      </c>
      <c r="R629" s="64">
        <f t="shared" si="262"/>
        <v>876.53451082184461</v>
      </c>
      <c r="S629" s="64">
        <f t="shared" si="262"/>
        <v>376.99</v>
      </c>
      <c r="T629" s="206" t="str">
        <f t="shared" si="248"/>
        <v>-</v>
      </c>
      <c r="U629" s="29">
        <f t="shared" si="249"/>
        <v>0</v>
      </c>
      <c r="V629" s="29">
        <f t="shared" si="250"/>
        <v>0</v>
      </c>
      <c r="W629" s="29">
        <f t="shared" si="251"/>
        <v>0</v>
      </c>
      <c r="X629" s="29">
        <f t="shared" si="252"/>
        <v>0</v>
      </c>
      <c r="Y629" s="29">
        <f t="shared" si="253"/>
        <v>0</v>
      </c>
      <c r="Z629" s="194">
        <f t="shared" si="254"/>
        <v>0</v>
      </c>
    </row>
    <row r="630" spans="1:26" s="80" customFormat="1" x14ac:dyDescent="0.2">
      <c r="A630" s="168">
        <v>613</v>
      </c>
      <c r="B630" s="168" t="str">
        <f>'Revenue Data'!B621</f>
        <v>RAK</v>
      </c>
      <c r="C630" s="71">
        <f t="shared" si="261"/>
        <v>3.3333333333333333E-2</v>
      </c>
      <c r="D630" s="71">
        <f t="shared" si="261"/>
        <v>0.2</v>
      </c>
      <c r="E630" s="71">
        <f t="shared" si="261"/>
        <v>0</v>
      </c>
      <c r="F630" s="71">
        <f t="shared" si="261"/>
        <v>0.36666666666666664</v>
      </c>
      <c r="G630" s="71">
        <f t="shared" si="261"/>
        <v>0.4</v>
      </c>
      <c r="H630" s="205">
        <f>IFERROR(VLOOKUP(B630,'Forecast Cnx @ Dest. Airport'!$B$5:$R$175,17,FALSE),0)</f>
        <v>0</v>
      </c>
      <c r="I630" s="29">
        <f t="shared" si="242"/>
        <v>0</v>
      </c>
      <c r="J630" s="29">
        <f t="shared" si="243"/>
        <v>0</v>
      </c>
      <c r="K630" s="29">
        <f t="shared" si="244"/>
        <v>0</v>
      </c>
      <c r="L630" s="29">
        <f t="shared" si="245"/>
        <v>0</v>
      </c>
      <c r="M630" s="29">
        <f t="shared" si="246"/>
        <v>0</v>
      </c>
      <c r="N630" s="194">
        <f t="shared" si="247"/>
        <v>0</v>
      </c>
      <c r="O630" s="64">
        <f t="shared" si="262"/>
        <v>202.23</v>
      </c>
      <c r="P630" s="64">
        <f t="shared" si="262"/>
        <v>0</v>
      </c>
      <c r="Q630" s="64">
        <f t="shared" si="262"/>
        <v>1210.6400000000001</v>
      </c>
      <c r="R630" s="64">
        <f t="shared" si="262"/>
        <v>544.02</v>
      </c>
      <c r="S630" s="64">
        <f t="shared" si="262"/>
        <v>301.75</v>
      </c>
      <c r="T630" s="206" t="str">
        <f t="shared" si="248"/>
        <v>-</v>
      </c>
      <c r="U630" s="29">
        <f t="shared" si="249"/>
        <v>0</v>
      </c>
      <c r="V630" s="29">
        <f t="shared" si="250"/>
        <v>0</v>
      </c>
      <c r="W630" s="29">
        <f t="shared" si="251"/>
        <v>0</v>
      </c>
      <c r="X630" s="29">
        <f t="shared" si="252"/>
        <v>0</v>
      </c>
      <c r="Y630" s="29">
        <f t="shared" si="253"/>
        <v>0</v>
      </c>
      <c r="Z630" s="194">
        <f t="shared" si="254"/>
        <v>0</v>
      </c>
    </row>
    <row r="631" spans="1:26" s="80" customFormat="1" x14ac:dyDescent="0.2">
      <c r="A631" s="82">
        <v>614</v>
      </c>
      <c r="B631" s="168" t="str">
        <f>'Revenue Data'!B622</f>
        <v>RAO</v>
      </c>
      <c r="C631" s="71">
        <f t="shared" si="261"/>
        <v>0.22222222222222224</v>
      </c>
      <c r="D631" s="71">
        <f t="shared" si="261"/>
        <v>0</v>
      </c>
      <c r="E631" s="71">
        <f t="shared" si="261"/>
        <v>0</v>
      </c>
      <c r="F631" s="71">
        <f t="shared" si="261"/>
        <v>0.22222222222222224</v>
      </c>
      <c r="G631" s="71">
        <f t="shared" si="261"/>
        <v>0.55555555555555558</v>
      </c>
      <c r="H631" s="205">
        <f>IFERROR(VLOOKUP(B631,'Forecast Cnx @ Dest. Airport'!$B$5:$R$175,17,FALSE),0)</f>
        <v>0</v>
      </c>
      <c r="I631" s="29">
        <f t="shared" si="242"/>
        <v>0</v>
      </c>
      <c r="J631" s="29">
        <f t="shared" si="243"/>
        <v>0</v>
      </c>
      <c r="K631" s="29">
        <f t="shared" si="244"/>
        <v>0</v>
      </c>
      <c r="L631" s="29">
        <f t="shared" si="245"/>
        <v>0</v>
      </c>
      <c r="M631" s="29">
        <f t="shared" si="246"/>
        <v>0</v>
      </c>
      <c r="N631" s="194">
        <f t="shared" si="247"/>
        <v>0</v>
      </c>
      <c r="O631" s="64">
        <f t="shared" si="262"/>
        <v>4877.18300441886</v>
      </c>
      <c r="P631" s="64">
        <f t="shared" si="262"/>
        <v>3913.2942950383235</v>
      </c>
      <c r="Q631" s="64">
        <f t="shared" si="262"/>
        <v>2079.9913113553125</v>
      </c>
      <c r="R631" s="64">
        <f t="shared" si="262"/>
        <v>1727.1594836699639</v>
      </c>
      <c r="S631" s="64">
        <f t="shared" si="262"/>
        <v>751.5860935926662</v>
      </c>
      <c r="T631" s="206" t="str">
        <f t="shared" si="248"/>
        <v>-</v>
      </c>
      <c r="U631" s="29">
        <f t="shared" si="249"/>
        <v>0</v>
      </c>
      <c r="V631" s="29">
        <f t="shared" si="250"/>
        <v>0</v>
      </c>
      <c r="W631" s="29">
        <f t="shared" si="251"/>
        <v>0</v>
      </c>
      <c r="X631" s="29">
        <f t="shared" si="252"/>
        <v>0</v>
      </c>
      <c r="Y631" s="29">
        <f t="shared" si="253"/>
        <v>0</v>
      </c>
      <c r="Z631" s="194">
        <f t="shared" si="254"/>
        <v>0</v>
      </c>
    </row>
    <row r="632" spans="1:26" s="80" customFormat="1" x14ac:dyDescent="0.2">
      <c r="A632" s="82">
        <v>615</v>
      </c>
      <c r="B632" s="168" t="str">
        <f>'Revenue Data'!B623</f>
        <v>RAR</v>
      </c>
      <c r="C632" s="71">
        <f t="shared" si="261"/>
        <v>0</v>
      </c>
      <c r="D632" s="71">
        <f t="shared" si="261"/>
        <v>0</v>
      </c>
      <c r="E632" s="71">
        <f t="shared" si="261"/>
        <v>0</v>
      </c>
      <c r="F632" s="71">
        <f t="shared" si="261"/>
        <v>0</v>
      </c>
      <c r="G632" s="71">
        <f t="shared" si="261"/>
        <v>1</v>
      </c>
      <c r="H632" s="205">
        <f>IFERROR(VLOOKUP(B632,'Forecast Cnx @ Dest. Airport'!$B$5:$R$175,17,FALSE),0)</f>
        <v>0</v>
      </c>
      <c r="I632" s="29">
        <f t="shared" si="242"/>
        <v>0</v>
      </c>
      <c r="J632" s="29">
        <f t="shared" si="243"/>
        <v>0</v>
      </c>
      <c r="K632" s="29">
        <f t="shared" si="244"/>
        <v>0</v>
      </c>
      <c r="L632" s="29">
        <f t="shared" si="245"/>
        <v>0</v>
      </c>
      <c r="M632" s="29">
        <f t="shared" si="246"/>
        <v>0</v>
      </c>
      <c r="N632" s="194">
        <f t="shared" si="247"/>
        <v>0</v>
      </c>
      <c r="O632" s="64">
        <f t="shared" si="262"/>
        <v>0</v>
      </c>
      <c r="P632" s="64">
        <f t="shared" si="262"/>
        <v>0</v>
      </c>
      <c r="Q632" s="64">
        <f t="shared" si="262"/>
        <v>0</v>
      </c>
      <c r="R632" s="64">
        <f t="shared" si="262"/>
        <v>0</v>
      </c>
      <c r="S632" s="64">
        <f t="shared" si="262"/>
        <v>617.78499999999997</v>
      </c>
      <c r="T632" s="206" t="str">
        <f t="shared" si="248"/>
        <v>-</v>
      </c>
      <c r="U632" s="29">
        <f t="shared" si="249"/>
        <v>0</v>
      </c>
      <c r="V632" s="29">
        <f t="shared" si="250"/>
        <v>0</v>
      </c>
      <c r="W632" s="29">
        <f t="shared" si="251"/>
        <v>0</v>
      </c>
      <c r="X632" s="29">
        <f t="shared" si="252"/>
        <v>0</v>
      </c>
      <c r="Y632" s="29">
        <f t="shared" si="253"/>
        <v>0</v>
      </c>
      <c r="Z632" s="194">
        <f t="shared" si="254"/>
        <v>0</v>
      </c>
    </row>
    <row r="633" spans="1:26" s="80" customFormat="1" x14ac:dyDescent="0.2">
      <c r="A633" s="82">
        <v>616</v>
      </c>
      <c r="B633" s="168" t="str">
        <f>'Revenue Data'!B624</f>
        <v>RBA</v>
      </c>
      <c r="C633" s="71">
        <f t="shared" si="261"/>
        <v>8.1081081081081086E-2</v>
      </c>
      <c r="D633" s="71">
        <f t="shared" si="261"/>
        <v>1.3513513513513514E-2</v>
      </c>
      <c r="E633" s="71">
        <f t="shared" si="261"/>
        <v>1.3513513513513514E-2</v>
      </c>
      <c r="F633" s="71">
        <f t="shared" si="261"/>
        <v>4.0540540540540543E-2</v>
      </c>
      <c r="G633" s="71">
        <f t="shared" si="261"/>
        <v>0.85135135135135132</v>
      </c>
      <c r="H633" s="205">
        <f>IFERROR(VLOOKUP(B633,'Forecast Cnx @ Dest. Airport'!$B$5:$R$175,17,FALSE),0)</f>
        <v>0</v>
      </c>
      <c r="I633" s="29">
        <f t="shared" si="242"/>
        <v>0</v>
      </c>
      <c r="J633" s="29">
        <f t="shared" si="243"/>
        <v>0</v>
      </c>
      <c r="K633" s="29">
        <f t="shared" si="244"/>
        <v>0</v>
      </c>
      <c r="L633" s="29">
        <f t="shared" si="245"/>
        <v>0</v>
      </c>
      <c r="M633" s="29">
        <f t="shared" si="246"/>
        <v>0</v>
      </c>
      <c r="N633" s="194">
        <f t="shared" si="247"/>
        <v>0</v>
      </c>
      <c r="O633" s="64">
        <f t="shared" si="262"/>
        <v>202.23</v>
      </c>
      <c r="P633" s="64">
        <f t="shared" si="262"/>
        <v>0</v>
      </c>
      <c r="Q633" s="64">
        <f t="shared" si="262"/>
        <v>1210.6400000000001</v>
      </c>
      <c r="R633" s="64">
        <f t="shared" si="262"/>
        <v>544.02</v>
      </c>
      <c r="S633" s="64">
        <f t="shared" si="262"/>
        <v>359.88913409703508</v>
      </c>
      <c r="T633" s="206" t="str">
        <f t="shared" si="248"/>
        <v>-</v>
      </c>
      <c r="U633" s="29">
        <f t="shared" si="249"/>
        <v>0</v>
      </c>
      <c r="V633" s="29">
        <f t="shared" si="250"/>
        <v>0</v>
      </c>
      <c r="W633" s="29">
        <f t="shared" si="251"/>
        <v>0</v>
      </c>
      <c r="X633" s="29">
        <f t="shared" si="252"/>
        <v>0</v>
      </c>
      <c r="Y633" s="29">
        <f t="shared" si="253"/>
        <v>0</v>
      </c>
      <c r="Z633" s="194">
        <f t="shared" si="254"/>
        <v>0</v>
      </c>
    </row>
    <row r="634" spans="1:26" s="80" customFormat="1" x14ac:dyDescent="0.2">
      <c r="A634" s="168">
        <v>617</v>
      </c>
      <c r="B634" s="168" t="str">
        <f>'Revenue Data'!B625</f>
        <v>REC</v>
      </c>
      <c r="C634" s="71">
        <f t="shared" si="261"/>
        <v>9.8039215686274508E-3</v>
      </c>
      <c r="D634" s="71">
        <f t="shared" si="261"/>
        <v>2.9411764705882356E-2</v>
      </c>
      <c r="E634" s="71">
        <f t="shared" si="261"/>
        <v>0</v>
      </c>
      <c r="F634" s="71">
        <f t="shared" si="261"/>
        <v>0.24509803921568629</v>
      </c>
      <c r="G634" s="71">
        <f t="shared" si="261"/>
        <v>0.71568627450980404</v>
      </c>
      <c r="H634" s="205">
        <f>IFERROR(VLOOKUP(B634,'Forecast Cnx @ Dest. Airport'!$B$5:$R$175,17,FALSE),0)</f>
        <v>0</v>
      </c>
      <c r="I634" s="29">
        <f t="shared" si="242"/>
        <v>0</v>
      </c>
      <c r="J634" s="29">
        <f t="shared" si="243"/>
        <v>0</v>
      </c>
      <c r="K634" s="29">
        <f t="shared" si="244"/>
        <v>0</v>
      </c>
      <c r="L634" s="29">
        <f t="shared" si="245"/>
        <v>0</v>
      </c>
      <c r="M634" s="29">
        <f t="shared" si="246"/>
        <v>0</v>
      </c>
      <c r="N634" s="194">
        <f t="shared" si="247"/>
        <v>0</v>
      </c>
      <c r="O634" s="64">
        <f t="shared" si="262"/>
        <v>4877.18300441886</v>
      </c>
      <c r="P634" s="64">
        <f t="shared" si="262"/>
        <v>1904.4999999999998</v>
      </c>
      <c r="Q634" s="64">
        <f t="shared" si="262"/>
        <v>2079.9913113553125</v>
      </c>
      <c r="R634" s="64">
        <f t="shared" si="262"/>
        <v>707.39764705882226</v>
      </c>
      <c r="S634" s="64">
        <f t="shared" si="262"/>
        <v>910.59682539682558</v>
      </c>
      <c r="T634" s="206" t="str">
        <f t="shared" si="248"/>
        <v>-</v>
      </c>
      <c r="U634" s="29">
        <f t="shared" si="249"/>
        <v>0</v>
      </c>
      <c r="V634" s="29">
        <f t="shared" si="250"/>
        <v>0</v>
      </c>
      <c r="W634" s="29">
        <f t="shared" si="251"/>
        <v>0</v>
      </c>
      <c r="X634" s="29">
        <f t="shared" si="252"/>
        <v>0</v>
      </c>
      <c r="Y634" s="29">
        <f t="shared" si="253"/>
        <v>0</v>
      </c>
      <c r="Z634" s="194">
        <f t="shared" si="254"/>
        <v>0</v>
      </c>
    </row>
    <row r="635" spans="1:26" s="80" customFormat="1" x14ac:dyDescent="0.2">
      <c r="A635" s="82">
        <v>618</v>
      </c>
      <c r="B635" s="168" t="str">
        <f>'Revenue Data'!B626</f>
        <v>REG</v>
      </c>
      <c r="C635" s="71">
        <f t="shared" si="261"/>
        <v>0</v>
      </c>
      <c r="D635" s="71">
        <f t="shared" si="261"/>
        <v>0</v>
      </c>
      <c r="E635" s="71">
        <f t="shared" si="261"/>
        <v>0</v>
      </c>
      <c r="F635" s="71">
        <f t="shared" si="261"/>
        <v>0</v>
      </c>
      <c r="G635" s="71">
        <f t="shared" si="261"/>
        <v>1</v>
      </c>
      <c r="H635" s="205">
        <f>IFERROR(VLOOKUP(B635,'Forecast Cnx @ Dest. Airport'!$B$5:$R$175,17,FALSE),0)</f>
        <v>0</v>
      </c>
      <c r="I635" s="29">
        <f t="shared" si="242"/>
        <v>0</v>
      </c>
      <c r="J635" s="29">
        <f t="shared" si="243"/>
        <v>0</v>
      </c>
      <c r="K635" s="29">
        <f t="shared" si="244"/>
        <v>0</v>
      </c>
      <c r="L635" s="29">
        <f t="shared" si="245"/>
        <v>0</v>
      </c>
      <c r="M635" s="29">
        <f t="shared" si="246"/>
        <v>0</v>
      </c>
      <c r="N635" s="194">
        <f t="shared" si="247"/>
        <v>0</v>
      </c>
      <c r="O635" s="64">
        <f t="shared" si="262"/>
        <v>694.0229777175324</v>
      </c>
      <c r="P635" s="64">
        <f t="shared" si="262"/>
        <v>2337.008173055829</v>
      </c>
      <c r="Q635" s="64">
        <f t="shared" si="262"/>
        <v>922.23450603797278</v>
      </c>
      <c r="R635" s="64">
        <f t="shared" si="262"/>
        <v>699.75351066512735</v>
      </c>
      <c r="S635" s="64">
        <f t="shared" si="262"/>
        <v>236.98666666666682</v>
      </c>
      <c r="T635" s="206" t="str">
        <f t="shared" si="248"/>
        <v>-</v>
      </c>
      <c r="U635" s="29">
        <f t="shared" si="249"/>
        <v>0</v>
      </c>
      <c r="V635" s="29">
        <f t="shared" si="250"/>
        <v>0</v>
      </c>
      <c r="W635" s="29">
        <f t="shared" si="251"/>
        <v>0</v>
      </c>
      <c r="X635" s="29">
        <f t="shared" si="252"/>
        <v>0</v>
      </c>
      <c r="Y635" s="29">
        <f t="shared" si="253"/>
        <v>0</v>
      </c>
      <c r="Z635" s="194">
        <f t="shared" si="254"/>
        <v>0</v>
      </c>
    </row>
    <row r="636" spans="1:26" s="80" customFormat="1" x14ac:dyDescent="0.2">
      <c r="A636" s="82">
        <v>619</v>
      </c>
      <c r="B636" s="168" t="str">
        <f>'Revenue Data'!B627</f>
        <v>REK</v>
      </c>
      <c r="C636" s="71">
        <f t="shared" si="261"/>
        <v>0</v>
      </c>
      <c r="D636" s="71">
        <f t="shared" si="261"/>
        <v>3.125E-2</v>
      </c>
      <c r="E636" s="71">
        <f t="shared" si="261"/>
        <v>3.125E-2</v>
      </c>
      <c r="F636" s="71">
        <f t="shared" si="261"/>
        <v>0.28125</v>
      </c>
      <c r="G636" s="71">
        <f t="shared" si="261"/>
        <v>0.65625</v>
      </c>
      <c r="H636" s="205">
        <f>IFERROR(VLOOKUP(B636,'Forecast Cnx @ Dest. Airport'!$B$5:$R$175,17,FALSE),0)</f>
        <v>0</v>
      </c>
      <c r="I636" s="29">
        <f t="shared" si="242"/>
        <v>0</v>
      </c>
      <c r="J636" s="29">
        <f t="shared" si="243"/>
        <v>0</v>
      </c>
      <c r="K636" s="29">
        <f t="shared" si="244"/>
        <v>0</v>
      </c>
      <c r="L636" s="29">
        <f t="shared" si="245"/>
        <v>0</v>
      </c>
      <c r="M636" s="29">
        <f t="shared" si="246"/>
        <v>0</v>
      </c>
      <c r="N636" s="194">
        <f t="shared" si="247"/>
        <v>0</v>
      </c>
      <c r="O636" s="64">
        <f t="shared" si="262"/>
        <v>0</v>
      </c>
      <c r="P636" s="64">
        <f t="shared" si="262"/>
        <v>0</v>
      </c>
      <c r="Q636" s="64">
        <f t="shared" si="262"/>
        <v>0</v>
      </c>
      <c r="R636" s="64">
        <f t="shared" si="262"/>
        <v>0</v>
      </c>
      <c r="S636" s="64">
        <f t="shared" si="262"/>
        <v>0</v>
      </c>
      <c r="T636" s="206" t="str">
        <f t="shared" si="248"/>
        <v>-</v>
      </c>
      <c r="U636" s="29">
        <f t="shared" si="249"/>
        <v>0</v>
      </c>
      <c r="V636" s="29">
        <f t="shared" si="250"/>
        <v>0</v>
      </c>
      <c r="W636" s="29">
        <f t="shared" si="251"/>
        <v>0</v>
      </c>
      <c r="X636" s="29">
        <f t="shared" si="252"/>
        <v>0</v>
      </c>
      <c r="Y636" s="29">
        <f t="shared" si="253"/>
        <v>0</v>
      </c>
      <c r="Z636" s="194">
        <f t="shared" si="254"/>
        <v>0</v>
      </c>
    </row>
    <row r="637" spans="1:26" s="80" customFormat="1" x14ac:dyDescent="0.2">
      <c r="A637" s="82">
        <v>620</v>
      </c>
      <c r="B637" s="168" t="str">
        <f>'Revenue Data'!B628</f>
        <v>REN</v>
      </c>
      <c r="C637" s="71">
        <f t="shared" si="261"/>
        <v>0</v>
      </c>
      <c r="D637" s="71">
        <f t="shared" si="261"/>
        <v>0</v>
      </c>
      <c r="E637" s="71">
        <f t="shared" si="261"/>
        <v>0</v>
      </c>
      <c r="F637" s="71">
        <f t="shared" si="261"/>
        <v>0</v>
      </c>
      <c r="G637" s="71">
        <f t="shared" si="261"/>
        <v>1</v>
      </c>
      <c r="H637" s="205">
        <f>IFERROR(VLOOKUP(B637,'Forecast Cnx @ Dest. Airport'!$B$5:$R$175,17,FALSE),0)</f>
        <v>0</v>
      </c>
      <c r="I637" s="29">
        <f t="shared" si="242"/>
        <v>0</v>
      </c>
      <c r="J637" s="29">
        <f t="shared" si="243"/>
        <v>0</v>
      </c>
      <c r="K637" s="29">
        <f t="shared" si="244"/>
        <v>0</v>
      </c>
      <c r="L637" s="29">
        <f t="shared" si="245"/>
        <v>0</v>
      </c>
      <c r="M637" s="29">
        <f t="shared" si="246"/>
        <v>0</v>
      </c>
      <c r="N637" s="194">
        <f t="shared" si="247"/>
        <v>0</v>
      </c>
      <c r="O637" s="64">
        <f t="shared" si="262"/>
        <v>346.03653675213673</v>
      </c>
      <c r="P637" s="64">
        <f t="shared" si="262"/>
        <v>3438.0991671672305</v>
      </c>
      <c r="Q637" s="64">
        <f t="shared" si="262"/>
        <v>754.47337500000003</v>
      </c>
      <c r="R637" s="64">
        <f t="shared" si="262"/>
        <v>1146.4805676108369</v>
      </c>
      <c r="S637" s="64">
        <f t="shared" si="262"/>
        <v>369.44526804165429</v>
      </c>
      <c r="T637" s="206" t="str">
        <f t="shared" si="248"/>
        <v>-</v>
      </c>
      <c r="U637" s="29">
        <f t="shared" si="249"/>
        <v>0</v>
      </c>
      <c r="V637" s="29">
        <f t="shared" si="250"/>
        <v>0</v>
      </c>
      <c r="W637" s="29">
        <f t="shared" si="251"/>
        <v>0</v>
      </c>
      <c r="X637" s="29">
        <f t="shared" si="252"/>
        <v>0</v>
      </c>
      <c r="Y637" s="29">
        <f t="shared" si="253"/>
        <v>0</v>
      </c>
      <c r="Z637" s="194">
        <f t="shared" si="254"/>
        <v>0</v>
      </c>
    </row>
    <row r="638" spans="1:26" s="80" customFormat="1" x14ac:dyDescent="0.2">
      <c r="A638" s="168">
        <v>621</v>
      </c>
      <c r="B638" s="168" t="str">
        <f>'Revenue Data'!B629</f>
        <v>REP</v>
      </c>
      <c r="C638" s="71">
        <f t="shared" ref="C638:G647" si="263">IFERROR(VLOOKUP($B638,FromChicagoFareList,C$8,FALSE),"-")</f>
        <v>0</v>
      </c>
      <c r="D638" s="71">
        <f t="shared" si="263"/>
        <v>0.12307692307692307</v>
      </c>
      <c r="E638" s="71">
        <f t="shared" si="263"/>
        <v>0</v>
      </c>
      <c r="F638" s="71">
        <f t="shared" si="263"/>
        <v>1.5384615384615384E-2</v>
      </c>
      <c r="G638" s="71">
        <f t="shared" si="263"/>
        <v>0.86153846153846148</v>
      </c>
      <c r="H638" s="205">
        <f>IFERROR(VLOOKUP(B638,'Forecast Cnx @ Dest. Airport'!$B$5:$R$175,17,FALSE),0)</f>
        <v>0</v>
      </c>
      <c r="I638" s="29">
        <f t="shared" si="242"/>
        <v>0</v>
      </c>
      <c r="J638" s="29">
        <f t="shared" si="243"/>
        <v>0</v>
      </c>
      <c r="K638" s="29">
        <f t="shared" si="244"/>
        <v>0</v>
      </c>
      <c r="L638" s="29">
        <f t="shared" si="245"/>
        <v>0</v>
      </c>
      <c r="M638" s="29">
        <f t="shared" si="246"/>
        <v>0</v>
      </c>
      <c r="N638" s="194">
        <f t="shared" si="247"/>
        <v>0</v>
      </c>
      <c r="O638" s="64">
        <f t="shared" ref="O638:S647" si="264">IFERROR(VLOOKUP($B638,FromChicagoFareList,O$8,FALSE),"-")</f>
        <v>0</v>
      </c>
      <c r="P638" s="64">
        <f t="shared" si="264"/>
        <v>0</v>
      </c>
      <c r="Q638" s="64">
        <f t="shared" si="264"/>
        <v>0</v>
      </c>
      <c r="R638" s="64">
        <f t="shared" si="264"/>
        <v>1194.48</v>
      </c>
      <c r="S638" s="64">
        <f t="shared" si="264"/>
        <v>557.75674064171142</v>
      </c>
      <c r="T638" s="206" t="str">
        <f t="shared" si="248"/>
        <v>-</v>
      </c>
      <c r="U638" s="29">
        <f t="shared" si="249"/>
        <v>0</v>
      </c>
      <c r="V638" s="29">
        <f t="shared" si="250"/>
        <v>0</v>
      </c>
      <c r="W638" s="29">
        <f t="shared" si="251"/>
        <v>0</v>
      </c>
      <c r="X638" s="29">
        <f t="shared" si="252"/>
        <v>0</v>
      </c>
      <c r="Y638" s="29">
        <f t="shared" si="253"/>
        <v>0</v>
      </c>
      <c r="Z638" s="194">
        <f t="shared" si="254"/>
        <v>0</v>
      </c>
    </row>
    <row r="639" spans="1:26" s="80" customFormat="1" x14ac:dyDescent="0.2">
      <c r="A639" s="82">
        <v>622</v>
      </c>
      <c r="B639" s="168" t="str">
        <f>'Revenue Data'!B630</f>
        <v>RGN</v>
      </c>
      <c r="C639" s="71">
        <f t="shared" si="263"/>
        <v>0</v>
      </c>
      <c r="D639" s="71">
        <f t="shared" si="263"/>
        <v>0</v>
      </c>
      <c r="E639" s="71">
        <f t="shared" si="263"/>
        <v>1.9607843137254902E-2</v>
      </c>
      <c r="F639" s="71">
        <f t="shared" si="263"/>
        <v>7.8431372549019607E-2</v>
      </c>
      <c r="G639" s="71">
        <f t="shared" si="263"/>
        <v>0.90196078431372551</v>
      </c>
      <c r="H639" s="205">
        <f>IFERROR(VLOOKUP(B639,'Forecast Cnx @ Dest. Airport'!$B$5:$R$175,17,FALSE),0)</f>
        <v>0</v>
      </c>
      <c r="I639" s="29">
        <f t="shared" si="242"/>
        <v>0</v>
      </c>
      <c r="J639" s="29">
        <f t="shared" si="243"/>
        <v>0</v>
      </c>
      <c r="K639" s="29">
        <f t="shared" si="244"/>
        <v>0</v>
      </c>
      <c r="L639" s="29">
        <f t="shared" si="245"/>
        <v>0</v>
      </c>
      <c r="M639" s="29">
        <f t="shared" si="246"/>
        <v>0</v>
      </c>
      <c r="N639" s="194">
        <f t="shared" si="247"/>
        <v>0</v>
      </c>
      <c r="O639" s="64">
        <f t="shared" si="264"/>
        <v>0</v>
      </c>
      <c r="P639" s="64">
        <f t="shared" si="264"/>
        <v>0</v>
      </c>
      <c r="Q639" s="64">
        <f t="shared" si="264"/>
        <v>0</v>
      </c>
      <c r="R639" s="64">
        <f t="shared" si="264"/>
        <v>0</v>
      </c>
      <c r="S639" s="64">
        <f t="shared" si="264"/>
        <v>703.37076923076927</v>
      </c>
      <c r="T639" s="206" t="str">
        <f t="shared" si="248"/>
        <v>-</v>
      </c>
      <c r="U639" s="29">
        <f t="shared" si="249"/>
        <v>0</v>
      </c>
      <c r="V639" s="29">
        <f t="shared" si="250"/>
        <v>0</v>
      </c>
      <c r="W639" s="29">
        <f t="shared" si="251"/>
        <v>0</v>
      </c>
      <c r="X639" s="29">
        <f t="shared" si="252"/>
        <v>0</v>
      </c>
      <c r="Y639" s="29">
        <f t="shared" si="253"/>
        <v>0</v>
      </c>
      <c r="Z639" s="194">
        <f t="shared" si="254"/>
        <v>0</v>
      </c>
    </row>
    <row r="640" spans="1:26" s="80" customFormat="1" x14ac:dyDescent="0.2">
      <c r="A640" s="82">
        <v>623</v>
      </c>
      <c r="B640" s="168" t="str">
        <f>'Revenue Data'!B631</f>
        <v>RHO</v>
      </c>
      <c r="C640" s="71">
        <f t="shared" si="263"/>
        <v>0</v>
      </c>
      <c r="D640" s="71">
        <f t="shared" si="263"/>
        <v>0</v>
      </c>
      <c r="E640" s="71">
        <f t="shared" si="263"/>
        <v>0</v>
      </c>
      <c r="F640" s="71">
        <f t="shared" si="263"/>
        <v>0</v>
      </c>
      <c r="G640" s="71">
        <f t="shared" si="263"/>
        <v>1</v>
      </c>
      <c r="H640" s="205">
        <f>IFERROR(VLOOKUP(B640,'Forecast Cnx @ Dest. Airport'!$B$5:$R$175,17,FALSE),0)</f>
        <v>0</v>
      </c>
      <c r="I640" s="29">
        <f t="shared" si="242"/>
        <v>0</v>
      </c>
      <c r="J640" s="29">
        <f t="shared" si="243"/>
        <v>0</v>
      </c>
      <c r="K640" s="29">
        <f t="shared" si="244"/>
        <v>0</v>
      </c>
      <c r="L640" s="29">
        <f t="shared" si="245"/>
        <v>0</v>
      </c>
      <c r="M640" s="29">
        <f t="shared" si="246"/>
        <v>0</v>
      </c>
      <c r="N640" s="194">
        <f t="shared" si="247"/>
        <v>0</v>
      </c>
      <c r="O640" s="64">
        <f t="shared" si="264"/>
        <v>752.19672135146163</v>
      </c>
      <c r="P640" s="64">
        <f t="shared" si="264"/>
        <v>2289.0152192982468</v>
      </c>
      <c r="Q640" s="64">
        <f t="shared" si="264"/>
        <v>0</v>
      </c>
      <c r="R640" s="64">
        <f t="shared" si="264"/>
        <v>808.06788918071823</v>
      </c>
      <c r="S640" s="64">
        <f t="shared" si="264"/>
        <v>262.76532046928259</v>
      </c>
      <c r="T640" s="206" t="str">
        <f t="shared" si="248"/>
        <v>-</v>
      </c>
      <c r="U640" s="29">
        <f t="shared" si="249"/>
        <v>0</v>
      </c>
      <c r="V640" s="29">
        <f t="shared" si="250"/>
        <v>0</v>
      </c>
      <c r="W640" s="29">
        <f t="shared" si="251"/>
        <v>0</v>
      </c>
      <c r="X640" s="29">
        <f t="shared" si="252"/>
        <v>0</v>
      </c>
      <c r="Y640" s="29">
        <f t="shared" si="253"/>
        <v>0</v>
      </c>
      <c r="Z640" s="194">
        <f t="shared" si="254"/>
        <v>0</v>
      </c>
    </row>
    <row r="641" spans="1:26" s="80" customFormat="1" x14ac:dyDescent="0.2">
      <c r="A641" s="82">
        <v>624</v>
      </c>
      <c r="B641" s="168" t="str">
        <f>'Revenue Data'!B632</f>
        <v>RIO</v>
      </c>
      <c r="C641" s="71">
        <f t="shared" si="263"/>
        <v>2.0390070921985817E-2</v>
      </c>
      <c r="D641" s="71">
        <f t="shared" si="263"/>
        <v>7.7127659574468072E-2</v>
      </c>
      <c r="E641" s="71">
        <f t="shared" si="263"/>
        <v>1.5070921985815606E-2</v>
      </c>
      <c r="F641" s="71">
        <f t="shared" si="263"/>
        <v>0.14716312056737588</v>
      </c>
      <c r="G641" s="71">
        <f t="shared" si="263"/>
        <v>0.74024822695035464</v>
      </c>
      <c r="H641" s="205">
        <f>IFERROR(VLOOKUP(B641,'Forecast Cnx @ Dest. Airport'!$B$5:$R$175,17,FALSE),0)</f>
        <v>0</v>
      </c>
      <c r="I641" s="29">
        <f t="shared" si="242"/>
        <v>0</v>
      </c>
      <c r="J641" s="29">
        <f t="shared" si="243"/>
        <v>0</v>
      </c>
      <c r="K641" s="29">
        <f t="shared" si="244"/>
        <v>0</v>
      </c>
      <c r="L641" s="29">
        <f t="shared" si="245"/>
        <v>0</v>
      </c>
      <c r="M641" s="29">
        <f t="shared" si="246"/>
        <v>0</v>
      </c>
      <c r="N641" s="194">
        <f t="shared" si="247"/>
        <v>0</v>
      </c>
      <c r="O641" s="64">
        <f t="shared" si="264"/>
        <v>4868.6706818181838</v>
      </c>
      <c r="P641" s="64">
        <f t="shared" si="264"/>
        <v>3308.2555854341736</v>
      </c>
      <c r="Q641" s="64">
        <f t="shared" si="264"/>
        <v>1509.1936363636364</v>
      </c>
      <c r="R641" s="64">
        <f t="shared" si="264"/>
        <v>1569.8305092894766</v>
      </c>
      <c r="S641" s="64">
        <f t="shared" si="264"/>
        <v>685.96093778090426</v>
      </c>
      <c r="T641" s="206" t="str">
        <f t="shared" si="248"/>
        <v>-</v>
      </c>
      <c r="U641" s="29">
        <f t="shared" si="249"/>
        <v>0</v>
      </c>
      <c r="V641" s="29">
        <f t="shared" si="250"/>
        <v>0</v>
      </c>
      <c r="W641" s="29">
        <f t="shared" si="251"/>
        <v>0</v>
      </c>
      <c r="X641" s="29">
        <f t="shared" si="252"/>
        <v>0</v>
      </c>
      <c r="Y641" s="29">
        <f t="shared" si="253"/>
        <v>0</v>
      </c>
      <c r="Z641" s="194">
        <f t="shared" si="254"/>
        <v>0</v>
      </c>
    </row>
    <row r="642" spans="1:26" s="80" customFormat="1" x14ac:dyDescent="0.2">
      <c r="A642" s="168">
        <v>625</v>
      </c>
      <c r="B642" s="168" t="str">
        <f>'Revenue Data'!B633</f>
        <v>RIX</v>
      </c>
      <c r="C642" s="71">
        <f t="shared" si="263"/>
        <v>5.9259259259259268E-2</v>
      </c>
      <c r="D642" s="71">
        <f t="shared" si="263"/>
        <v>0</v>
      </c>
      <c r="E642" s="71">
        <f t="shared" si="263"/>
        <v>7.4074074074074077E-3</v>
      </c>
      <c r="F642" s="71">
        <f t="shared" si="263"/>
        <v>0.26666666666666666</v>
      </c>
      <c r="G642" s="71">
        <f t="shared" si="263"/>
        <v>0.66666666666666663</v>
      </c>
      <c r="H642" s="205">
        <f>IFERROR(VLOOKUP(B642,'Forecast Cnx @ Dest. Airport'!$B$5:$R$175,17,FALSE),0)</f>
        <v>0</v>
      </c>
      <c r="I642" s="29">
        <f t="shared" si="242"/>
        <v>0</v>
      </c>
      <c r="J642" s="29">
        <f t="shared" si="243"/>
        <v>0</v>
      </c>
      <c r="K642" s="29">
        <f t="shared" si="244"/>
        <v>0</v>
      </c>
      <c r="L642" s="29">
        <f t="shared" si="245"/>
        <v>0</v>
      </c>
      <c r="M642" s="29">
        <f t="shared" si="246"/>
        <v>0</v>
      </c>
      <c r="N642" s="194">
        <f t="shared" si="247"/>
        <v>0</v>
      </c>
      <c r="O642" s="64">
        <f t="shared" si="264"/>
        <v>153.41749999999999</v>
      </c>
      <c r="P642" s="64">
        <f t="shared" si="264"/>
        <v>0</v>
      </c>
      <c r="Q642" s="64">
        <f t="shared" si="264"/>
        <v>0</v>
      </c>
      <c r="R642" s="64">
        <f t="shared" si="264"/>
        <v>399.50749266862192</v>
      </c>
      <c r="S642" s="64">
        <f t="shared" si="264"/>
        <v>264.18247630718946</v>
      </c>
      <c r="T642" s="206" t="str">
        <f t="shared" si="248"/>
        <v>-</v>
      </c>
      <c r="U642" s="29">
        <f t="shared" si="249"/>
        <v>0</v>
      </c>
      <c r="V642" s="29">
        <f t="shared" si="250"/>
        <v>0</v>
      </c>
      <c r="W642" s="29">
        <f t="shared" si="251"/>
        <v>0</v>
      </c>
      <c r="X642" s="29">
        <f t="shared" si="252"/>
        <v>0</v>
      </c>
      <c r="Y642" s="29">
        <f t="shared" si="253"/>
        <v>0</v>
      </c>
      <c r="Z642" s="194">
        <f t="shared" si="254"/>
        <v>0</v>
      </c>
    </row>
    <row r="643" spans="1:26" s="80" customFormat="1" x14ac:dyDescent="0.2">
      <c r="A643" s="82">
        <v>626</v>
      </c>
      <c r="B643" s="168" t="str">
        <f>'Revenue Data'!B634</f>
        <v>RMQ</v>
      </c>
      <c r="C643" s="71">
        <f t="shared" si="263"/>
        <v>0</v>
      </c>
      <c r="D643" s="71">
        <f t="shared" si="263"/>
        <v>1</v>
      </c>
      <c r="E643" s="71">
        <f t="shared" si="263"/>
        <v>0</v>
      </c>
      <c r="F643" s="71">
        <f t="shared" si="263"/>
        <v>0</v>
      </c>
      <c r="G643" s="71">
        <f t="shared" si="263"/>
        <v>0</v>
      </c>
      <c r="H643" s="205">
        <f>IFERROR(VLOOKUP(B643,'Forecast Cnx @ Dest. Airport'!$B$5:$R$175,17,FALSE),0)</f>
        <v>0</v>
      </c>
      <c r="I643" s="29">
        <f t="shared" si="242"/>
        <v>0</v>
      </c>
      <c r="J643" s="29">
        <f t="shared" si="243"/>
        <v>0</v>
      </c>
      <c r="K643" s="29">
        <f t="shared" si="244"/>
        <v>0</v>
      </c>
      <c r="L643" s="29">
        <f t="shared" si="245"/>
        <v>0</v>
      </c>
      <c r="M643" s="29">
        <f t="shared" si="246"/>
        <v>0</v>
      </c>
      <c r="N643" s="194">
        <f t="shared" si="247"/>
        <v>0</v>
      </c>
      <c r="O643" s="64">
        <f t="shared" si="264"/>
        <v>2467.4415972222232</v>
      </c>
      <c r="P643" s="64">
        <f t="shared" si="264"/>
        <v>3982.9885972407656</v>
      </c>
      <c r="Q643" s="64">
        <f t="shared" si="264"/>
        <v>0</v>
      </c>
      <c r="R643" s="64">
        <f t="shared" si="264"/>
        <v>1522.2180090627762</v>
      </c>
      <c r="S643" s="64">
        <f t="shared" si="264"/>
        <v>529.80166571253119</v>
      </c>
      <c r="T643" s="206" t="str">
        <f t="shared" si="248"/>
        <v>-</v>
      </c>
      <c r="U643" s="29">
        <f t="shared" si="249"/>
        <v>0</v>
      </c>
      <c r="V643" s="29">
        <f t="shared" si="250"/>
        <v>0</v>
      </c>
      <c r="W643" s="29">
        <f t="shared" si="251"/>
        <v>0</v>
      </c>
      <c r="X643" s="29">
        <f t="shared" si="252"/>
        <v>0</v>
      </c>
      <c r="Y643" s="29">
        <f t="shared" si="253"/>
        <v>0</v>
      </c>
      <c r="Z643" s="194">
        <f t="shared" si="254"/>
        <v>0</v>
      </c>
    </row>
    <row r="644" spans="1:26" s="80" customFormat="1" x14ac:dyDescent="0.2">
      <c r="A644" s="82">
        <v>627</v>
      </c>
      <c r="B644" s="168" t="str">
        <f>'Revenue Data'!B635</f>
        <v>RNS</v>
      </c>
      <c r="C644" s="71">
        <f t="shared" si="263"/>
        <v>0.36842105263157887</v>
      </c>
      <c r="D644" s="71">
        <f t="shared" si="263"/>
        <v>0</v>
      </c>
      <c r="E644" s="71">
        <f t="shared" si="263"/>
        <v>0</v>
      </c>
      <c r="F644" s="71">
        <f t="shared" si="263"/>
        <v>5.2631578947368411E-2</v>
      </c>
      <c r="G644" s="71">
        <f t="shared" si="263"/>
        <v>0.57894736842105265</v>
      </c>
      <c r="H644" s="205">
        <f>IFERROR(VLOOKUP(B644,'Forecast Cnx @ Dest. Airport'!$B$5:$R$175,17,FALSE),0)</f>
        <v>0</v>
      </c>
      <c r="I644" s="29">
        <f t="shared" si="242"/>
        <v>0</v>
      </c>
      <c r="J644" s="29">
        <f t="shared" si="243"/>
        <v>0</v>
      </c>
      <c r="K644" s="29">
        <f t="shared" si="244"/>
        <v>0</v>
      </c>
      <c r="L644" s="29">
        <f t="shared" si="245"/>
        <v>0</v>
      </c>
      <c r="M644" s="29">
        <f t="shared" si="246"/>
        <v>0</v>
      </c>
      <c r="N644" s="194">
        <f t="shared" si="247"/>
        <v>0</v>
      </c>
      <c r="O644" s="64">
        <f t="shared" si="264"/>
        <v>1174.7827058449425</v>
      </c>
      <c r="P644" s="64">
        <f t="shared" si="264"/>
        <v>3320.3264997584574</v>
      </c>
      <c r="Q644" s="64">
        <f t="shared" si="264"/>
        <v>1241.3366394081002</v>
      </c>
      <c r="R644" s="64">
        <f t="shared" si="264"/>
        <v>989.02764726564396</v>
      </c>
      <c r="S644" s="64">
        <f t="shared" si="264"/>
        <v>320.63183348510211</v>
      </c>
      <c r="T644" s="206" t="str">
        <f t="shared" si="248"/>
        <v>-</v>
      </c>
      <c r="U644" s="29">
        <f t="shared" si="249"/>
        <v>0</v>
      </c>
      <c r="V644" s="29">
        <f t="shared" si="250"/>
        <v>0</v>
      </c>
      <c r="W644" s="29">
        <f t="shared" si="251"/>
        <v>0</v>
      </c>
      <c r="X644" s="29">
        <f t="shared" si="252"/>
        <v>0</v>
      </c>
      <c r="Y644" s="29">
        <f t="shared" si="253"/>
        <v>0</v>
      </c>
      <c r="Z644" s="194">
        <f t="shared" si="254"/>
        <v>0</v>
      </c>
    </row>
    <row r="645" spans="1:26" s="80" customFormat="1" x14ac:dyDescent="0.2">
      <c r="A645" s="82">
        <v>628</v>
      </c>
      <c r="B645" s="168" t="str">
        <f>'Revenue Data'!B636</f>
        <v>ROM</v>
      </c>
      <c r="C645" s="71">
        <f t="shared" si="263"/>
        <v>5.000000000000001E-2</v>
      </c>
      <c r="D645" s="71">
        <f t="shared" si="263"/>
        <v>2.9194630872483213E-2</v>
      </c>
      <c r="E645" s="71">
        <f t="shared" si="263"/>
        <v>7.046979865771813E-2</v>
      </c>
      <c r="F645" s="71">
        <f t="shared" si="263"/>
        <v>0.15402684563758395</v>
      </c>
      <c r="G645" s="71">
        <f t="shared" si="263"/>
        <v>0.69630872483221473</v>
      </c>
      <c r="H645" s="205">
        <f>IFERROR(VLOOKUP(B645,'Forecast Cnx @ Dest. Airport'!$B$5:$R$175,17,FALSE),0)</f>
        <v>0</v>
      </c>
      <c r="I645" s="29">
        <f t="shared" si="242"/>
        <v>0</v>
      </c>
      <c r="J645" s="29">
        <f t="shared" si="243"/>
        <v>0</v>
      </c>
      <c r="K645" s="29">
        <f t="shared" si="244"/>
        <v>0</v>
      </c>
      <c r="L645" s="29">
        <f t="shared" si="245"/>
        <v>0</v>
      </c>
      <c r="M645" s="29">
        <f t="shared" si="246"/>
        <v>0</v>
      </c>
      <c r="N645" s="194">
        <f t="shared" si="247"/>
        <v>0</v>
      </c>
      <c r="O645" s="64">
        <f t="shared" si="264"/>
        <v>265.2836215079011</v>
      </c>
      <c r="P645" s="64">
        <f t="shared" si="264"/>
        <v>2660.4207140886701</v>
      </c>
      <c r="Q645" s="64">
        <f t="shared" si="264"/>
        <v>1972.3453333333334</v>
      </c>
      <c r="R645" s="64">
        <f t="shared" si="264"/>
        <v>606.09139153830779</v>
      </c>
      <c r="S645" s="64">
        <f t="shared" si="264"/>
        <v>302.66134510330409</v>
      </c>
      <c r="T645" s="206" t="str">
        <f t="shared" si="248"/>
        <v>-</v>
      </c>
      <c r="U645" s="29">
        <f t="shared" si="249"/>
        <v>0</v>
      </c>
      <c r="V645" s="29">
        <f t="shared" si="250"/>
        <v>0</v>
      </c>
      <c r="W645" s="29">
        <f t="shared" si="251"/>
        <v>0</v>
      </c>
      <c r="X645" s="29">
        <f t="shared" si="252"/>
        <v>0</v>
      </c>
      <c r="Y645" s="29">
        <f t="shared" si="253"/>
        <v>0</v>
      </c>
      <c r="Z645" s="194">
        <f t="shared" si="254"/>
        <v>0</v>
      </c>
    </row>
    <row r="646" spans="1:26" s="80" customFormat="1" x14ac:dyDescent="0.2">
      <c r="A646" s="168">
        <v>629</v>
      </c>
      <c r="B646" s="168" t="str">
        <f>'Revenue Data'!B637</f>
        <v>ROR</v>
      </c>
      <c r="C646" s="71">
        <f t="shared" si="263"/>
        <v>0</v>
      </c>
      <c r="D646" s="71">
        <f t="shared" si="263"/>
        <v>0</v>
      </c>
      <c r="E646" s="71">
        <f t="shared" si="263"/>
        <v>0</v>
      </c>
      <c r="F646" s="71">
        <f t="shared" si="263"/>
        <v>1</v>
      </c>
      <c r="G646" s="71">
        <f t="shared" si="263"/>
        <v>0</v>
      </c>
      <c r="H646" s="205">
        <f>IFERROR(VLOOKUP(B646,'Forecast Cnx @ Dest. Airport'!$B$5:$R$175,17,FALSE),0)</f>
        <v>0</v>
      </c>
      <c r="I646" s="29">
        <f t="shared" si="242"/>
        <v>0</v>
      </c>
      <c r="J646" s="29">
        <f t="shared" si="243"/>
        <v>0</v>
      </c>
      <c r="K646" s="29">
        <f t="shared" si="244"/>
        <v>0</v>
      </c>
      <c r="L646" s="29">
        <f t="shared" si="245"/>
        <v>0</v>
      </c>
      <c r="M646" s="29">
        <f t="shared" si="246"/>
        <v>0</v>
      </c>
      <c r="N646" s="194">
        <f t="shared" si="247"/>
        <v>0</v>
      </c>
      <c r="O646" s="64">
        <f t="shared" si="264"/>
        <v>0</v>
      </c>
      <c r="P646" s="64">
        <f t="shared" si="264"/>
        <v>0</v>
      </c>
      <c r="Q646" s="64">
        <f t="shared" si="264"/>
        <v>0</v>
      </c>
      <c r="R646" s="64">
        <f t="shared" si="264"/>
        <v>0</v>
      </c>
      <c r="S646" s="64">
        <f t="shared" si="264"/>
        <v>0</v>
      </c>
      <c r="T646" s="206" t="str">
        <f t="shared" si="248"/>
        <v>-</v>
      </c>
      <c r="U646" s="29">
        <f t="shared" si="249"/>
        <v>0</v>
      </c>
      <c r="V646" s="29">
        <f t="shared" si="250"/>
        <v>0</v>
      </c>
      <c r="W646" s="29">
        <f t="shared" si="251"/>
        <v>0</v>
      </c>
      <c r="X646" s="29">
        <f t="shared" si="252"/>
        <v>0</v>
      </c>
      <c r="Y646" s="29">
        <f t="shared" si="253"/>
        <v>0</v>
      </c>
      <c r="Z646" s="194">
        <f t="shared" si="254"/>
        <v>0</v>
      </c>
    </row>
    <row r="647" spans="1:26" s="80" customFormat="1" x14ac:dyDescent="0.2">
      <c r="A647" s="82">
        <v>630</v>
      </c>
      <c r="B647" s="168" t="str">
        <f>'Revenue Data'!B638</f>
        <v>ROS</v>
      </c>
      <c r="C647" s="71">
        <f t="shared" si="263"/>
        <v>0</v>
      </c>
      <c r="D647" s="71">
        <f t="shared" si="263"/>
        <v>0</v>
      </c>
      <c r="E647" s="71">
        <f t="shared" si="263"/>
        <v>0</v>
      </c>
      <c r="F647" s="71">
        <f t="shared" si="263"/>
        <v>0</v>
      </c>
      <c r="G647" s="71">
        <f t="shared" si="263"/>
        <v>1</v>
      </c>
      <c r="H647" s="205">
        <f>IFERROR(VLOOKUP(B647,'Forecast Cnx @ Dest. Airport'!$B$5:$R$175,17,FALSE),0)</f>
        <v>0</v>
      </c>
      <c r="I647" s="29">
        <f t="shared" si="242"/>
        <v>0</v>
      </c>
      <c r="J647" s="29">
        <f t="shared" si="243"/>
        <v>0</v>
      </c>
      <c r="K647" s="29">
        <f t="shared" si="244"/>
        <v>0</v>
      </c>
      <c r="L647" s="29">
        <f t="shared" si="245"/>
        <v>0</v>
      </c>
      <c r="M647" s="29">
        <f t="shared" si="246"/>
        <v>0</v>
      </c>
      <c r="N647" s="194">
        <f t="shared" si="247"/>
        <v>0</v>
      </c>
      <c r="O647" s="64">
        <f t="shared" si="264"/>
        <v>2737.7034062499997</v>
      </c>
      <c r="P647" s="64">
        <f t="shared" si="264"/>
        <v>3059.4675003323032</v>
      </c>
      <c r="Q647" s="64">
        <f t="shared" si="264"/>
        <v>1545.7283333333298</v>
      </c>
      <c r="R647" s="64">
        <f t="shared" si="264"/>
        <v>1291.0003889912839</v>
      </c>
      <c r="S647" s="64">
        <f t="shared" si="264"/>
        <v>760.80778849532544</v>
      </c>
      <c r="T647" s="206" t="str">
        <f t="shared" si="248"/>
        <v>-</v>
      </c>
      <c r="U647" s="29">
        <f t="shared" si="249"/>
        <v>0</v>
      </c>
      <c r="V647" s="29">
        <f t="shared" si="250"/>
        <v>0</v>
      </c>
      <c r="W647" s="29">
        <f t="shared" si="251"/>
        <v>0</v>
      </c>
      <c r="X647" s="29">
        <f t="shared" si="252"/>
        <v>0</v>
      </c>
      <c r="Y647" s="29">
        <f t="shared" si="253"/>
        <v>0</v>
      </c>
      <c r="Z647" s="194">
        <f t="shared" si="254"/>
        <v>0</v>
      </c>
    </row>
    <row r="648" spans="1:26" s="80" customFormat="1" x14ac:dyDescent="0.2">
      <c r="A648" s="82">
        <v>631</v>
      </c>
      <c r="B648" s="168" t="str">
        <f>'Revenue Data'!B639</f>
        <v>ROT</v>
      </c>
      <c r="C648" s="71">
        <f t="shared" ref="C648:G657" si="265">IFERROR(VLOOKUP($B648,FromChicagoFareList,C$8,FALSE),"-")</f>
        <v>0</v>
      </c>
      <c r="D648" s="71">
        <f t="shared" si="265"/>
        <v>0.2</v>
      </c>
      <c r="E648" s="71">
        <f t="shared" si="265"/>
        <v>0</v>
      </c>
      <c r="F648" s="71">
        <f t="shared" si="265"/>
        <v>0.4</v>
      </c>
      <c r="G648" s="71">
        <f t="shared" si="265"/>
        <v>0.4</v>
      </c>
      <c r="H648" s="205">
        <f>IFERROR(VLOOKUP(B648,'Forecast Cnx @ Dest. Airport'!$B$5:$R$175,17,FALSE),0)</f>
        <v>0</v>
      </c>
      <c r="I648" s="29">
        <f t="shared" si="242"/>
        <v>0</v>
      </c>
      <c r="J648" s="29">
        <f t="shared" si="243"/>
        <v>0</v>
      </c>
      <c r="K648" s="29">
        <f t="shared" si="244"/>
        <v>0</v>
      </c>
      <c r="L648" s="29">
        <f t="shared" si="245"/>
        <v>0</v>
      </c>
      <c r="M648" s="29">
        <f t="shared" si="246"/>
        <v>0</v>
      </c>
      <c r="N648" s="194">
        <f t="shared" si="247"/>
        <v>0</v>
      </c>
      <c r="O648" s="64">
        <f t="shared" ref="O648:S657" si="266">IFERROR(VLOOKUP($B648,FromChicagoFareList,O$8,FALSE),"-")</f>
        <v>1698.526882063881</v>
      </c>
      <c r="P648" s="64">
        <f t="shared" si="266"/>
        <v>4398.2942443259344</v>
      </c>
      <c r="Q648" s="64">
        <f t="shared" si="266"/>
        <v>3928.45</v>
      </c>
      <c r="R648" s="64">
        <f t="shared" si="266"/>
        <v>892.55729810706873</v>
      </c>
      <c r="S648" s="64">
        <f t="shared" si="266"/>
        <v>900.93201481247354</v>
      </c>
      <c r="T648" s="206" t="str">
        <f t="shared" si="248"/>
        <v>-</v>
      </c>
      <c r="U648" s="29">
        <f t="shared" si="249"/>
        <v>0</v>
      </c>
      <c r="V648" s="29">
        <f t="shared" si="250"/>
        <v>0</v>
      </c>
      <c r="W648" s="29">
        <f t="shared" si="251"/>
        <v>0</v>
      </c>
      <c r="X648" s="29">
        <f t="shared" si="252"/>
        <v>0</v>
      </c>
      <c r="Y648" s="29">
        <f t="shared" si="253"/>
        <v>0</v>
      </c>
      <c r="Z648" s="194">
        <f t="shared" si="254"/>
        <v>0</v>
      </c>
    </row>
    <row r="649" spans="1:26" s="80" customFormat="1" x14ac:dyDescent="0.2">
      <c r="A649" s="82">
        <v>632</v>
      </c>
      <c r="B649" s="168" t="str">
        <f>'Revenue Data'!B640</f>
        <v>ROV</v>
      </c>
      <c r="C649" s="71">
        <f t="shared" si="265"/>
        <v>0</v>
      </c>
      <c r="D649" s="71">
        <f t="shared" si="265"/>
        <v>0</v>
      </c>
      <c r="E649" s="71">
        <f t="shared" si="265"/>
        <v>0</v>
      </c>
      <c r="F649" s="71">
        <f t="shared" si="265"/>
        <v>0</v>
      </c>
      <c r="G649" s="71">
        <f t="shared" si="265"/>
        <v>1</v>
      </c>
      <c r="H649" s="205">
        <f>IFERROR(VLOOKUP(B649,'Forecast Cnx @ Dest. Airport'!$B$5:$R$175,17,FALSE),0)</f>
        <v>0</v>
      </c>
      <c r="I649" s="29">
        <f t="shared" si="242"/>
        <v>0</v>
      </c>
      <c r="J649" s="29">
        <f t="shared" si="243"/>
        <v>0</v>
      </c>
      <c r="K649" s="29">
        <f t="shared" si="244"/>
        <v>0</v>
      </c>
      <c r="L649" s="29">
        <f t="shared" si="245"/>
        <v>0</v>
      </c>
      <c r="M649" s="29">
        <f t="shared" si="246"/>
        <v>0</v>
      </c>
      <c r="N649" s="194">
        <f t="shared" si="247"/>
        <v>0</v>
      </c>
      <c r="O649" s="64">
        <f t="shared" si="266"/>
        <v>346.03653675213673</v>
      </c>
      <c r="P649" s="64">
        <f t="shared" si="266"/>
        <v>3438.0991671672305</v>
      </c>
      <c r="Q649" s="64">
        <f t="shared" si="266"/>
        <v>754.47337500000003</v>
      </c>
      <c r="R649" s="64">
        <f t="shared" si="266"/>
        <v>1146.4805676108369</v>
      </c>
      <c r="S649" s="64">
        <f t="shared" si="266"/>
        <v>369.44526804165429</v>
      </c>
      <c r="T649" s="206" t="str">
        <f t="shared" si="248"/>
        <v>-</v>
      </c>
      <c r="U649" s="29">
        <f t="shared" si="249"/>
        <v>0</v>
      </c>
      <c r="V649" s="29">
        <f t="shared" si="250"/>
        <v>0</v>
      </c>
      <c r="W649" s="29">
        <f t="shared" si="251"/>
        <v>0</v>
      </c>
      <c r="X649" s="29">
        <f t="shared" si="252"/>
        <v>0</v>
      </c>
      <c r="Y649" s="29">
        <f t="shared" si="253"/>
        <v>0</v>
      </c>
      <c r="Z649" s="194">
        <f t="shared" si="254"/>
        <v>0</v>
      </c>
    </row>
    <row r="650" spans="1:26" s="80" customFormat="1" x14ac:dyDescent="0.2">
      <c r="A650" s="168">
        <v>633</v>
      </c>
      <c r="B650" s="168" t="str">
        <f>'Revenue Data'!B641</f>
        <v>RPR</v>
      </c>
      <c r="C650" s="71">
        <f t="shared" si="265"/>
        <v>0</v>
      </c>
      <c r="D650" s="71">
        <f t="shared" si="265"/>
        <v>0</v>
      </c>
      <c r="E650" s="71">
        <f t="shared" si="265"/>
        <v>0</v>
      </c>
      <c r="F650" s="71">
        <f t="shared" si="265"/>
        <v>0.66666666666666663</v>
      </c>
      <c r="G650" s="71">
        <f t="shared" si="265"/>
        <v>0.33333333333333331</v>
      </c>
      <c r="H650" s="205">
        <f>IFERROR(VLOOKUP(B650,'Forecast Cnx @ Dest. Airport'!$B$5:$R$175,17,FALSE),0)</f>
        <v>0</v>
      </c>
      <c r="I650" s="29">
        <f t="shared" si="242"/>
        <v>0</v>
      </c>
      <c r="J650" s="29">
        <f t="shared" si="243"/>
        <v>0</v>
      </c>
      <c r="K650" s="29">
        <f t="shared" si="244"/>
        <v>0</v>
      </c>
      <c r="L650" s="29">
        <f t="shared" si="245"/>
        <v>0</v>
      </c>
      <c r="M650" s="29">
        <f t="shared" si="246"/>
        <v>0</v>
      </c>
      <c r="N650" s="194">
        <f t="shared" si="247"/>
        <v>0</v>
      </c>
      <c r="O650" s="64">
        <f t="shared" si="266"/>
        <v>2082.882470147712</v>
      </c>
      <c r="P650" s="64">
        <f t="shared" si="266"/>
        <v>3016.4927961739277</v>
      </c>
      <c r="Q650" s="64">
        <f t="shared" si="266"/>
        <v>1196.2058666666669</v>
      </c>
      <c r="R650" s="64">
        <f t="shared" si="266"/>
        <v>876.53451082184461</v>
      </c>
      <c r="S650" s="64">
        <f t="shared" si="266"/>
        <v>614.11049720659923</v>
      </c>
      <c r="T650" s="206" t="str">
        <f t="shared" si="248"/>
        <v>-</v>
      </c>
      <c r="U650" s="29">
        <f t="shared" si="249"/>
        <v>0</v>
      </c>
      <c r="V650" s="29">
        <f t="shared" si="250"/>
        <v>0</v>
      </c>
      <c r="W650" s="29">
        <f t="shared" si="251"/>
        <v>0</v>
      </c>
      <c r="X650" s="29">
        <f t="shared" si="252"/>
        <v>0</v>
      </c>
      <c r="Y650" s="29">
        <f t="shared" si="253"/>
        <v>0</v>
      </c>
      <c r="Z650" s="194">
        <f t="shared" si="254"/>
        <v>0</v>
      </c>
    </row>
    <row r="651" spans="1:26" s="80" customFormat="1" x14ac:dyDescent="0.2">
      <c r="A651" s="82">
        <v>634</v>
      </c>
      <c r="B651" s="168" t="str">
        <f>'Revenue Data'!B642</f>
        <v>RSD</v>
      </c>
      <c r="C651" s="71">
        <f t="shared" si="265"/>
        <v>0</v>
      </c>
      <c r="D651" s="71">
        <f t="shared" si="265"/>
        <v>0</v>
      </c>
      <c r="E651" s="71">
        <f t="shared" si="265"/>
        <v>0</v>
      </c>
      <c r="F651" s="71">
        <f t="shared" si="265"/>
        <v>1</v>
      </c>
      <c r="G651" s="71">
        <f t="shared" si="265"/>
        <v>0</v>
      </c>
      <c r="H651" s="205">
        <f>IFERROR(VLOOKUP(B651,'Forecast Cnx @ Dest. Airport'!$B$5:$R$175,17,FALSE),0)</f>
        <v>0</v>
      </c>
      <c r="I651" s="29">
        <f t="shared" si="242"/>
        <v>0</v>
      </c>
      <c r="J651" s="29">
        <f t="shared" si="243"/>
        <v>0</v>
      </c>
      <c r="K651" s="29">
        <f t="shared" si="244"/>
        <v>0</v>
      </c>
      <c r="L651" s="29">
        <f t="shared" si="245"/>
        <v>0</v>
      </c>
      <c r="M651" s="29">
        <f t="shared" si="246"/>
        <v>0</v>
      </c>
      <c r="N651" s="194">
        <f t="shared" si="247"/>
        <v>0</v>
      </c>
      <c r="O651" s="64">
        <f t="shared" si="266"/>
        <v>378.90807339449537</v>
      </c>
      <c r="P651" s="64">
        <f t="shared" si="266"/>
        <v>0</v>
      </c>
      <c r="Q651" s="64">
        <f t="shared" si="266"/>
        <v>372.00710722204605</v>
      </c>
      <c r="R651" s="64">
        <f t="shared" si="266"/>
        <v>244.46936424500757</v>
      </c>
      <c r="S651" s="64">
        <f t="shared" si="266"/>
        <v>205.24575385594474</v>
      </c>
      <c r="T651" s="206" t="str">
        <f t="shared" si="248"/>
        <v>-</v>
      </c>
      <c r="U651" s="29">
        <f t="shared" si="249"/>
        <v>0</v>
      </c>
      <c r="V651" s="29">
        <f t="shared" si="250"/>
        <v>0</v>
      </c>
      <c r="W651" s="29">
        <f t="shared" si="251"/>
        <v>0</v>
      </c>
      <c r="X651" s="29">
        <f t="shared" si="252"/>
        <v>0</v>
      </c>
      <c r="Y651" s="29">
        <f t="shared" si="253"/>
        <v>0</v>
      </c>
      <c r="Z651" s="194">
        <f t="shared" si="254"/>
        <v>0</v>
      </c>
    </row>
    <row r="652" spans="1:26" s="80" customFormat="1" x14ac:dyDescent="0.2">
      <c r="A652" s="82">
        <v>635</v>
      </c>
      <c r="B652" s="168" t="str">
        <f>'Revenue Data'!B643</f>
        <v>RTB</v>
      </c>
      <c r="C652" s="71">
        <f t="shared" si="265"/>
        <v>0</v>
      </c>
      <c r="D652" s="71">
        <f t="shared" si="265"/>
        <v>0</v>
      </c>
      <c r="E652" s="71">
        <f t="shared" si="265"/>
        <v>0</v>
      </c>
      <c r="F652" s="71">
        <f t="shared" si="265"/>
        <v>0.15053763440860216</v>
      </c>
      <c r="G652" s="71">
        <f t="shared" si="265"/>
        <v>0.84946236559139787</v>
      </c>
      <c r="H652" s="205">
        <f>IFERROR(VLOOKUP(B652,'Forecast Cnx @ Dest. Airport'!$B$5:$R$175,17,FALSE),0)</f>
        <v>0</v>
      </c>
      <c r="I652" s="29">
        <f t="shared" si="242"/>
        <v>0</v>
      </c>
      <c r="J652" s="29">
        <f t="shared" si="243"/>
        <v>0</v>
      </c>
      <c r="K652" s="29">
        <f t="shared" si="244"/>
        <v>0</v>
      </c>
      <c r="L652" s="29">
        <f t="shared" si="245"/>
        <v>0</v>
      </c>
      <c r="M652" s="29">
        <f t="shared" si="246"/>
        <v>0</v>
      </c>
      <c r="N652" s="194">
        <f t="shared" si="247"/>
        <v>0</v>
      </c>
      <c r="O652" s="64">
        <f t="shared" si="266"/>
        <v>452.32333333333332</v>
      </c>
      <c r="P652" s="64">
        <f t="shared" si="266"/>
        <v>0</v>
      </c>
      <c r="Q652" s="64">
        <f t="shared" si="266"/>
        <v>429</v>
      </c>
      <c r="R652" s="64">
        <f t="shared" si="266"/>
        <v>257.75416666666666</v>
      </c>
      <c r="S652" s="64">
        <f t="shared" si="266"/>
        <v>325.17547592892385</v>
      </c>
      <c r="T652" s="206" t="str">
        <f t="shared" si="248"/>
        <v>-</v>
      </c>
      <c r="U652" s="29">
        <f t="shared" si="249"/>
        <v>0</v>
      </c>
      <c r="V652" s="29">
        <f t="shared" si="250"/>
        <v>0</v>
      </c>
      <c r="W652" s="29">
        <f t="shared" si="251"/>
        <v>0</v>
      </c>
      <c r="X652" s="29">
        <f t="shared" si="252"/>
        <v>0</v>
      </c>
      <c r="Y652" s="29">
        <f t="shared" si="253"/>
        <v>0</v>
      </c>
      <c r="Z652" s="194">
        <f t="shared" si="254"/>
        <v>0</v>
      </c>
    </row>
    <row r="653" spans="1:26" s="80" customFormat="1" x14ac:dyDescent="0.2">
      <c r="A653" s="82">
        <v>636</v>
      </c>
      <c r="B653" s="168" t="str">
        <f>'Revenue Data'!B644</f>
        <v>RTM</v>
      </c>
      <c r="C653" s="71">
        <f t="shared" si="265"/>
        <v>0</v>
      </c>
      <c r="D653" s="71">
        <f t="shared" si="265"/>
        <v>0</v>
      </c>
      <c r="E653" s="71">
        <f t="shared" si="265"/>
        <v>0</v>
      </c>
      <c r="F653" s="71">
        <f t="shared" si="265"/>
        <v>0</v>
      </c>
      <c r="G653" s="71">
        <f t="shared" si="265"/>
        <v>1</v>
      </c>
      <c r="H653" s="205">
        <f>IFERROR(VLOOKUP(B653,'Forecast Cnx @ Dest. Airport'!$B$5:$R$175,17,FALSE),0)</f>
        <v>0</v>
      </c>
      <c r="I653" s="29">
        <f t="shared" si="242"/>
        <v>0</v>
      </c>
      <c r="J653" s="29">
        <f t="shared" si="243"/>
        <v>0</v>
      </c>
      <c r="K653" s="29">
        <f t="shared" si="244"/>
        <v>0</v>
      </c>
      <c r="L653" s="29">
        <f t="shared" si="245"/>
        <v>0</v>
      </c>
      <c r="M653" s="29">
        <f t="shared" si="246"/>
        <v>0</v>
      </c>
      <c r="N653" s="194">
        <f t="shared" si="247"/>
        <v>0</v>
      </c>
      <c r="O653" s="64">
        <f t="shared" si="266"/>
        <v>791.28756741307177</v>
      </c>
      <c r="P653" s="64">
        <f t="shared" si="266"/>
        <v>3022.6538944087952</v>
      </c>
      <c r="Q653" s="64">
        <f t="shared" si="266"/>
        <v>1759.9866851851857</v>
      </c>
      <c r="R653" s="64">
        <f t="shared" si="266"/>
        <v>1105.6337863100578</v>
      </c>
      <c r="S653" s="64">
        <f t="shared" si="266"/>
        <v>354.09872645520647</v>
      </c>
      <c r="T653" s="206" t="str">
        <f t="shared" si="248"/>
        <v>-</v>
      </c>
      <c r="U653" s="29">
        <f t="shared" si="249"/>
        <v>0</v>
      </c>
      <c r="V653" s="29">
        <f t="shared" si="250"/>
        <v>0</v>
      </c>
      <c r="W653" s="29">
        <f t="shared" si="251"/>
        <v>0</v>
      </c>
      <c r="X653" s="29">
        <f t="shared" si="252"/>
        <v>0</v>
      </c>
      <c r="Y653" s="29">
        <f t="shared" si="253"/>
        <v>0</v>
      </c>
      <c r="Z653" s="194">
        <f t="shared" si="254"/>
        <v>0</v>
      </c>
    </row>
    <row r="654" spans="1:26" s="80" customFormat="1" x14ac:dyDescent="0.2">
      <c r="A654" s="168">
        <v>637</v>
      </c>
      <c r="B654" s="168" t="str">
        <f>'Revenue Data'!B645</f>
        <v>RUH</v>
      </c>
      <c r="C654" s="71">
        <f t="shared" si="265"/>
        <v>5.5855855855855847E-2</v>
      </c>
      <c r="D654" s="71">
        <f t="shared" si="265"/>
        <v>0.17657657657657652</v>
      </c>
      <c r="E654" s="71">
        <f t="shared" si="265"/>
        <v>1.8018018018018018E-2</v>
      </c>
      <c r="F654" s="71">
        <f t="shared" si="265"/>
        <v>0.15315315315315312</v>
      </c>
      <c r="G654" s="71">
        <f t="shared" si="265"/>
        <v>0.59639639639639652</v>
      </c>
      <c r="H654" s="205">
        <f>IFERROR(VLOOKUP(B654,'Forecast Cnx @ Dest. Airport'!$B$5:$R$175,17,FALSE),0)</f>
        <v>0</v>
      </c>
      <c r="I654" s="29">
        <f t="shared" si="242"/>
        <v>0</v>
      </c>
      <c r="J654" s="29">
        <f t="shared" si="243"/>
        <v>0</v>
      </c>
      <c r="K654" s="29">
        <f t="shared" si="244"/>
        <v>0</v>
      </c>
      <c r="L654" s="29">
        <f t="shared" si="245"/>
        <v>0</v>
      </c>
      <c r="M654" s="29">
        <f t="shared" si="246"/>
        <v>0</v>
      </c>
      <c r="N654" s="194">
        <f t="shared" si="247"/>
        <v>0</v>
      </c>
      <c r="O654" s="64">
        <f t="shared" si="266"/>
        <v>5884.0655000000006</v>
      </c>
      <c r="P654" s="64">
        <f t="shared" si="266"/>
        <v>3235.9925462962956</v>
      </c>
      <c r="Q654" s="64">
        <f t="shared" si="266"/>
        <v>1804.1</v>
      </c>
      <c r="R654" s="64">
        <f t="shared" si="266"/>
        <v>1727.2935211864401</v>
      </c>
      <c r="S654" s="64">
        <f t="shared" si="266"/>
        <v>635.8195421410104</v>
      </c>
      <c r="T654" s="206" t="str">
        <f t="shared" si="248"/>
        <v>-</v>
      </c>
      <c r="U654" s="29">
        <f t="shared" si="249"/>
        <v>0</v>
      </c>
      <c r="V654" s="29">
        <f t="shared" si="250"/>
        <v>0</v>
      </c>
      <c r="W654" s="29">
        <f t="shared" si="251"/>
        <v>0</v>
      </c>
      <c r="X654" s="29">
        <f t="shared" si="252"/>
        <v>0</v>
      </c>
      <c r="Y654" s="29">
        <f t="shared" si="253"/>
        <v>0</v>
      </c>
      <c r="Z654" s="194">
        <f t="shared" si="254"/>
        <v>0</v>
      </c>
    </row>
    <row r="655" spans="1:26" s="80" customFormat="1" x14ac:dyDescent="0.2">
      <c r="A655" s="82">
        <v>638</v>
      </c>
      <c r="B655" s="168" t="str">
        <f>'Revenue Data'!B646</f>
        <v>RVN</v>
      </c>
      <c r="C655" s="71">
        <f t="shared" si="265"/>
        <v>0</v>
      </c>
      <c r="D655" s="71">
        <f t="shared" si="265"/>
        <v>0</v>
      </c>
      <c r="E655" s="71">
        <f t="shared" si="265"/>
        <v>0</v>
      </c>
      <c r="F655" s="71">
        <f t="shared" si="265"/>
        <v>1</v>
      </c>
      <c r="G655" s="71">
        <f t="shared" si="265"/>
        <v>0</v>
      </c>
      <c r="H655" s="205">
        <f>IFERROR(VLOOKUP(B655,'Forecast Cnx @ Dest. Airport'!$B$5:$R$175,17,FALSE),0)</f>
        <v>0</v>
      </c>
      <c r="I655" s="29">
        <f t="shared" si="242"/>
        <v>0</v>
      </c>
      <c r="J655" s="29">
        <f t="shared" si="243"/>
        <v>0</v>
      </c>
      <c r="K655" s="29">
        <f t="shared" si="244"/>
        <v>0</v>
      </c>
      <c r="L655" s="29">
        <f t="shared" si="245"/>
        <v>0</v>
      </c>
      <c r="M655" s="29">
        <f t="shared" si="246"/>
        <v>0</v>
      </c>
      <c r="N655" s="194">
        <f t="shared" si="247"/>
        <v>0</v>
      </c>
      <c r="O655" s="64">
        <f t="shared" si="266"/>
        <v>226.8833810280866</v>
      </c>
      <c r="P655" s="64">
        <f t="shared" si="266"/>
        <v>2880.1862370370363</v>
      </c>
      <c r="Q655" s="64">
        <f t="shared" si="266"/>
        <v>1190.5862500000003</v>
      </c>
      <c r="R655" s="64">
        <f t="shared" si="266"/>
        <v>891.15219417475726</v>
      </c>
      <c r="S655" s="64">
        <f t="shared" si="266"/>
        <v>384.62351265084584</v>
      </c>
      <c r="T655" s="206" t="str">
        <f t="shared" si="248"/>
        <v>-</v>
      </c>
      <c r="U655" s="29">
        <f t="shared" si="249"/>
        <v>0</v>
      </c>
      <c r="V655" s="29">
        <f t="shared" si="250"/>
        <v>0</v>
      </c>
      <c r="W655" s="29">
        <f t="shared" si="251"/>
        <v>0</v>
      </c>
      <c r="X655" s="29">
        <f t="shared" si="252"/>
        <v>0</v>
      </c>
      <c r="Y655" s="29">
        <f t="shared" si="253"/>
        <v>0</v>
      </c>
      <c r="Z655" s="194">
        <f t="shared" si="254"/>
        <v>0</v>
      </c>
    </row>
    <row r="656" spans="1:26" s="80" customFormat="1" x14ac:dyDescent="0.2">
      <c r="A656" s="82">
        <v>639</v>
      </c>
      <c r="B656" s="168" t="str">
        <f>'Revenue Data'!B647</f>
        <v>RZE</v>
      </c>
      <c r="C656" s="71">
        <f t="shared" si="265"/>
        <v>0</v>
      </c>
      <c r="D656" s="71">
        <f t="shared" si="265"/>
        <v>1.8248175182481756E-3</v>
      </c>
      <c r="E656" s="71">
        <f t="shared" si="265"/>
        <v>0</v>
      </c>
      <c r="F656" s="71">
        <f t="shared" si="265"/>
        <v>0.5492700729927007</v>
      </c>
      <c r="G656" s="71">
        <f t="shared" si="265"/>
        <v>0.4489051094890511</v>
      </c>
      <c r="H656" s="205">
        <f>IFERROR(VLOOKUP(B656,'Forecast Cnx @ Dest. Airport'!$B$5:$R$175,17,FALSE),0)</f>
        <v>0</v>
      </c>
      <c r="I656" s="29">
        <f t="shared" si="242"/>
        <v>0</v>
      </c>
      <c r="J656" s="29">
        <f t="shared" si="243"/>
        <v>0</v>
      </c>
      <c r="K656" s="29">
        <f t="shared" si="244"/>
        <v>0</v>
      </c>
      <c r="L656" s="29">
        <f t="shared" si="245"/>
        <v>0</v>
      </c>
      <c r="M656" s="29">
        <f t="shared" si="246"/>
        <v>0</v>
      </c>
      <c r="N656" s="194">
        <f t="shared" si="247"/>
        <v>0</v>
      </c>
      <c r="O656" s="64">
        <f t="shared" si="266"/>
        <v>154.80520140401825</v>
      </c>
      <c r="P656" s="64">
        <f t="shared" si="266"/>
        <v>2510.0154801097383</v>
      </c>
      <c r="Q656" s="64">
        <f t="shared" si="266"/>
        <v>1302.7689189189186</v>
      </c>
      <c r="R656" s="64">
        <f t="shared" si="266"/>
        <v>426.7926287963241</v>
      </c>
      <c r="S656" s="64">
        <f t="shared" si="266"/>
        <v>319.72383548278594</v>
      </c>
      <c r="T656" s="206" t="str">
        <f t="shared" si="248"/>
        <v>-</v>
      </c>
      <c r="U656" s="29">
        <f t="shared" si="249"/>
        <v>0</v>
      </c>
      <c r="V656" s="29">
        <f t="shared" si="250"/>
        <v>0</v>
      </c>
      <c r="W656" s="29">
        <f t="shared" si="251"/>
        <v>0</v>
      </c>
      <c r="X656" s="29">
        <f t="shared" si="252"/>
        <v>0</v>
      </c>
      <c r="Y656" s="29">
        <f t="shared" si="253"/>
        <v>0</v>
      </c>
      <c r="Z656" s="194">
        <f t="shared" si="254"/>
        <v>0</v>
      </c>
    </row>
    <row r="657" spans="1:26" s="80" customFormat="1" x14ac:dyDescent="0.2">
      <c r="A657" s="82">
        <v>640</v>
      </c>
      <c r="B657" s="168" t="str">
        <f>'Revenue Data'!B648</f>
        <v>SAB</v>
      </c>
      <c r="C657" s="71">
        <f t="shared" si="265"/>
        <v>0</v>
      </c>
      <c r="D657" s="71">
        <f t="shared" si="265"/>
        <v>0</v>
      </c>
      <c r="E657" s="71">
        <f t="shared" si="265"/>
        <v>1</v>
      </c>
      <c r="F657" s="71">
        <f t="shared" si="265"/>
        <v>0</v>
      </c>
      <c r="G657" s="71">
        <f t="shared" si="265"/>
        <v>0</v>
      </c>
      <c r="H657" s="205">
        <f>IFERROR(VLOOKUP(B657,'Forecast Cnx @ Dest. Airport'!$B$5:$R$175,17,FALSE),0)</f>
        <v>0</v>
      </c>
      <c r="I657" s="29">
        <f t="shared" si="242"/>
        <v>0</v>
      </c>
      <c r="J657" s="29">
        <f t="shared" si="243"/>
        <v>0</v>
      </c>
      <c r="K657" s="29">
        <f t="shared" si="244"/>
        <v>0</v>
      </c>
      <c r="L657" s="29">
        <f t="shared" si="245"/>
        <v>0</v>
      </c>
      <c r="M657" s="29">
        <f t="shared" si="246"/>
        <v>0</v>
      </c>
      <c r="N657" s="194">
        <f t="shared" si="247"/>
        <v>0</v>
      </c>
      <c r="O657" s="64">
        <f t="shared" si="266"/>
        <v>0</v>
      </c>
      <c r="P657" s="64">
        <f t="shared" si="266"/>
        <v>0</v>
      </c>
      <c r="Q657" s="64">
        <f t="shared" si="266"/>
        <v>0</v>
      </c>
      <c r="R657" s="64">
        <f t="shared" si="266"/>
        <v>303.06838709677419</v>
      </c>
      <c r="S657" s="64">
        <f t="shared" si="266"/>
        <v>458.01900510204092</v>
      </c>
      <c r="T657" s="206" t="str">
        <f t="shared" si="248"/>
        <v>-</v>
      </c>
      <c r="U657" s="29">
        <f t="shared" si="249"/>
        <v>0</v>
      </c>
      <c r="V657" s="29">
        <f t="shared" si="250"/>
        <v>0</v>
      </c>
      <c r="W657" s="29">
        <f t="shared" si="251"/>
        <v>0</v>
      </c>
      <c r="X657" s="29">
        <f t="shared" si="252"/>
        <v>0</v>
      </c>
      <c r="Y657" s="29">
        <f t="shared" si="253"/>
        <v>0</v>
      </c>
      <c r="Z657" s="194">
        <f t="shared" si="254"/>
        <v>0</v>
      </c>
    </row>
    <row r="658" spans="1:26" s="80" customFormat="1" x14ac:dyDescent="0.2">
      <c r="A658" s="168">
        <v>641</v>
      </c>
      <c r="B658" s="168" t="str">
        <f>'Revenue Data'!B649</f>
        <v>SAH</v>
      </c>
      <c r="C658" s="71">
        <f t="shared" ref="C658:G667" si="267">IFERROR(VLOOKUP($B658,FromChicagoFareList,C$8,FALSE),"-")</f>
        <v>0</v>
      </c>
      <c r="D658" s="71">
        <f t="shared" si="267"/>
        <v>0</v>
      </c>
      <c r="E658" s="71">
        <f t="shared" si="267"/>
        <v>0</v>
      </c>
      <c r="F658" s="71">
        <f t="shared" si="267"/>
        <v>0.22352941176470584</v>
      </c>
      <c r="G658" s="71">
        <f t="shared" si="267"/>
        <v>0.77647058823529413</v>
      </c>
      <c r="H658" s="205">
        <f>IFERROR(VLOOKUP(B658,'Forecast Cnx @ Dest. Airport'!$B$5:$R$175,17,FALSE),0)</f>
        <v>0</v>
      </c>
      <c r="I658" s="29">
        <f t="shared" si="242"/>
        <v>0</v>
      </c>
      <c r="J658" s="29">
        <f t="shared" si="243"/>
        <v>0</v>
      </c>
      <c r="K658" s="29">
        <f t="shared" si="244"/>
        <v>0</v>
      </c>
      <c r="L658" s="29">
        <f t="shared" si="245"/>
        <v>0</v>
      </c>
      <c r="M658" s="29">
        <f t="shared" si="246"/>
        <v>0</v>
      </c>
      <c r="N658" s="194">
        <f t="shared" si="247"/>
        <v>0</v>
      </c>
      <c r="O658" s="64">
        <f t="shared" ref="O658:S667" si="268">IFERROR(VLOOKUP($B658,FromChicagoFareList,O$8,FALSE),"-")</f>
        <v>0</v>
      </c>
      <c r="P658" s="64">
        <f t="shared" si="268"/>
        <v>2103.12</v>
      </c>
      <c r="Q658" s="64">
        <f t="shared" si="268"/>
        <v>0</v>
      </c>
      <c r="R658" s="64">
        <f t="shared" si="268"/>
        <v>752.12333333333311</v>
      </c>
      <c r="S658" s="64">
        <f t="shared" si="268"/>
        <v>859.27590643274846</v>
      </c>
      <c r="T658" s="206" t="str">
        <f t="shared" si="248"/>
        <v>-</v>
      </c>
      <c r="U658" s="29">
        <f t="shared" si="249"/>
        <v>0</v>
      </c>
      <c r="V658" s="29">
        <f t="shared" si="250"/>
        <v>0</v>
      </c>
      <c r="W658" s="29">
        <f t="shared" si="251"/>
        <v>0</v>
      </c>
      <c r="X658" s="29">
        <f t="shared" si="252"/>
        <v>0</v>
      </c>
      <c r="Y658" s="29">
        <f t="shared" si="253"/>
        <v>0</v>
      </c>
      <c r="Z658" s="194">
        <f t="shared" si="254"/>
        <v>0</v>
      </c>
    </row>
    <row r="659" spans="1:26" s="80" customFormat="1" x14ac:dyDescent="0.2">
      <c r="A659" s="82">
        <v>642</v>
      </c>
      <c r="B659" s="168" t="str">
        <f>'Revenue Data'!B650</f>
        <v>SAL</v>
      </c>
      <c r="C659" s="71">
        <f t="shared" si="267"/>
        <v>5.4507337526205443E-2</v>
      </c>
      <c r="D659" s="71">
        <f t="shared" si="267"/>
        <v>8.385744234800839E-3</v>
      </c>
      <c r="E659" s="71">
        <f t="shared" si="267"/>
        <v>4.1928721174004195E-3</v>
      </c>
      <c r="F659" s="71">
        <f t="shared" si="267"/>
        <v>8.1761006289308172E-2</v>
      </c>
      <c r="G659" s="71">
        <f t="shared" si="267"/>
        <v>0.85115303983228519</v>
      </c>
      <c r="H659" s="205">
        <f>IFERROR(VLOOKUP(B659,'Forecast Cnx @ Dest. Airport'!$B$5:$R$175,17,FALSE),0)</f>
        <v>0</v>
      </c>
      <c r="I659" s="29">
        <f t="shared" ref="I659:I722" si="269">IFERROR($H659*C659,0)</f>
        <v>0</v>
      </c>
      <c r="J659" s="29">
        <f t="shared" ref="J659:J722" si="270">IFERROR($H659*D659,0)</f>
        <v>0</v>
      </c>
      <c r="K659" s="29">
        <f t="shared" ref="K659:K722" si="271">IFERROR($H659*E659,0)</f>
        <v>0</v>
      </c>
      <c r="L659" s="29">
        <f t="shared" ref="L659:L722" si="272">IFERROR($H659*F659,0)</f>
        <v>0</v>
      </c>
      <c r="M659" s="29">
        <f t="shared" ref="M659:M722" si="273">IFERROR($H659*G659,0)</f>
        <v>0</v>
      </c>
      <c r="N659" s="194">
        <f t="shared" ref="N659:N722" si="274">SUM(I659:M659)</f>
        <v>0</v>
      </c>
      <c r="O659" s="64">
        <f t="shared" si="268"/>
        <v>335.48842105263162</v>
      </c>
      <c r="P659" s="64">
        <f t="shared" si="268"/>
        <v>1580</v>
      </c>
      <c r="Q659" s="64">
        <f t="shared" si="268"/>
        <v>0</v>
      </c>
      <c r="R659" s="64">
        <f t="shared" si="268"/>
        <v>336.06969742063512</v>
      </c>
      <c r="S659" s="64">
        <f t="shared" si="268"/>
        <v>283.26827536274601</v>
      </c>
      <c r="T659" s="206" t="str">
        <f t="shared" ref="T659:T722" si="275">IFERROR(Z659/N659,"-")</f>
        <v>-</v>
      </c>
      <c r="U659" s="29">
        <f t="shared" ref="U659:U722" si="276">IFERROR(O659*I659,0)</f>
        <v>0</v>
      </c>
      <c r="V659" s="29">
        <f t="shared" ref="V659:V722" si="277">IFERROR(P659*J659,0)</f>
        <v>0</v>
      </c>
      <c r="W659" s="29">
        <f t="shared" ref="W659:W722" si="278">IFERROR(Q659*K659,0)</f>
        <v>0</v>
      </c>
      <c r="X659" s="29">
        <f t="shared" ref="X659:X722" si="279">IFERROR(R659*L659,0)</f>
        <v>0</v>
      </c>
      <c r="Y659" s="29">
        <f t="shared" ref="Y659:Y722" si="280">IFERROR(S659*M659,0)</f>
        <v>0</v>
      </c>
      <c r="Z659" s="194">
        <f t="shared" ref="Z659:Z722" si="281">SUM(U659:Y659)</f>
        <v>0</v>
      </c>
    </row>
    <row r="660" spans="1:26" s="80" customFormat="1" x14ac:dyDescent="0.2">
      <c r="A660" s="82">
        <v>643</v>
      </c>
      <c r="B660" s="168" t="str">
        <f>'Revenue Data'!B651</f>
        <v>SAO</v>
      </c>
      <c r="C660" s="71">
        <f t="shared" si="267"/>
        <v>5.0325998370008153E-2</v>
      </c>
      <c r="D660" s="71">
        <f t="shared" si="267"/>
        <v>0.11002444987775063</v>
      </c>
      <c r="E660" s="71">
        <f t="shared" si="267"/>
        <v>1.1002444987775058E-2</v>
      </c>
      <c r="F660" s="71">
        <f t="shared" si="267"/>
        <v>0.16625916870415652</v>
      </c>
      <c r="G660" s="71">
        <f t="shared" si="267"/>
        <v>0.6623879380603096</v>
      </c>
      <c r="H660" s="205">
        <f>IFERROR(VLOOKUP(B660,'Forecast Cnx @ Dest. Airport'!$B$5:$R$175,17,FALSE),0)</f>
        <v>0</v>
      </c>
      <c r="I660" s="29">
        <f t="shared" si="269"/>
        <v>0</v>
      </c>
      <c r="J660" s="29">
        <f t="shared" si="270"/>
        <v>0</v>
      </c>
      <c r="K660" s="29">
        <f t="shared" si="271"/>
        <v>0</v>
      </c>
      <c r="L660" s="29">
        <f t="shared" si="272"/>
        <v>0</v>
      </c>
      <c r="M660" s="29">
        <f t="shared" si="273"/>
        <v>0</v>
      </c>
      <c r="N660" s="194">
        <f t="shared" si="274"/>
        <v>0</v>
      </c>
      <c r="O660" s="64">
        <f t="shared" si="268"/>
        <v>4932.5253273728531</v>
      </c>
      <c r="P660" s="64">
        <f t="shared" si="268"/>
        <v>4076.7996937291928</v>
      </c>
      <c r="Q660" s="64">
        <f t="shared" si="268"/>
        <v>2215.8690476190495</v>
      </c>
      <c r="R660" s="64">
        <f t="shared" si="268"/>
        <v>1896.7413786144509</v>
      </c>
      <c r="S660" s="64">
        <f t="shared" si="268"/>
        <v>766.97633377014222</v>
      </c>
      <c r="T660" s="206" t="str">
        <f t="shared" si="275"/>
        <v>-</v>
      </c>
      <c r="U660" s="29">
        <f t="shared" si="276"/>
        <v>0</v>
      </c>
      <c r="V660" s="29">
        <f t="shared" si="277"/>
        <v>0</v>
      </c>
      <c r="W660" s="29">
        <f t="shared" si="278"/>
        <v>0</v>
      </c>
      <c r="X660" s="29">
        <f t="shared" si="279"/>
        <v>0</v>
      </c>
      <c r="Y660" s="29">
        <f t="shared" si="280"/>
        <v>0</v>
      </c>
      <c r="Z660" s="194">
        <f t="shared" si="281"/>
        <v>0</v>
      </c>
    </row>
    <row r="661" spans="1:26" s="80" customFormat="1" x14ac:dyDescent="0.2">
      <c r="A661" s="82">
        <v>644</v>
      </c>
      <c r="B661" s="168" t="str">
        <f>'Revenue Data'!B652</f>
        <v>SAP</v>
      </c>
      <c r="C661" s="71">
        <f t="shared" si="267"/>
        <v>2.7906976744186046E-2</v>
      </c>
      <c r="D661" s="71">
        <f t="shared" si="267"/>
        <v>4.6511627906976744E-3</v>
      </c>
      <c r="E661" s="71">
        <f t="shared" si="267"/>
        <v>2.3255813953488372E-2</v>
      </c>
      <c r="F661" s="71">
        <f t="shared" si="267"/>
        <v>6.5116279069767427E-2</v>
      </c>
      <c r="G661" s="71">
        <f t="shared" si="267"/>
        <v>0.87906976744186049</v>
      </c>
      <c r="H661" s="205">
        <f>IFERROR(VLOOKUP(B661,'Forecast Cnx @ Dest. Airport'!$B$5:$R$175,17,FALSE),0)</f>
        <v>0</v>
      </c>
      <c r="I661" s="29">
        <f t="shared" si="269"/>
        <v>0</v>
      </c>
      <c r="J661" s="29">
        <f t="shared" si="270"/>
        <v>0</v>
      </c>
      <c r="K661" s="29">
        <f t="shared" si="271"/>
        <v>0</v>
      </c>
      <c r="L661" s="29">
        <f t="shared" si="272"/>
        <v>0</v>
      </c>
      <c r="M661" s="29">
        <f t="shared" si="273"/>
        <v>0</v>
      </c>
      <c r="N661" s="194">
        <f t="shared" si="274"/>
        <v>0</v>
      </c>
      <c r="O661" s="64">
        <f t="shared" si="268"/>
        <v>398.83333333333337</v>
      </c>
      <c r="P661" s="64">
        <f t="shared" si="268"/>
        <v>0</v>
      </c>
      <c r="Q661" s="64">
        <f t="shared" si="268"/>
        <v>429</v>
      </c>
      <c r="R661" s="64">
        <f t="shared" si="268"/>
        <v>237.37999999999997</v>
      </c>
      <c r="S661" s="64">
        <f t="shared" si="268"/>
        <v>246.29907658456179</v>
      </c>
      <c r="T661" s="206" t="str">
        <f t="shared" si="275"/>
        <v>-</v>
      </c>
      <c r="U661" s="29">
        <f t="shared" si="276"/>
        <v>0</v>
      </c>
      <c r="V661" s="29">
        <f t="shared" si="277"/>
        <v>0</v>
      </c>
      <c r="W661" s="29">
        <f t="shared" si="278"/>
        <v>0</v>
      </c>
      <c r="X661" s="29">
        <f t="shared" si="279"/>
        <v>0</v>
      </c>
      <c r="Y661" s="29">
        <f t="shared" si="280"/>
        <v>0</v>
      </c>
      <c r="Z661" s="194">
        <f t="shared" si="281"/>
        <v>0</v>
      </c>
    </row>
    <row r="662" spans="1:26" s="80" customFormat="1" x14ac:dyDescent="0.2">
      <c r="A662" s="168">
        <v>645</v>
      </c>
      <c r="B662" s="168" t="str">
        <f>'Revenue Data'!B653</f>
        <v>SBH</v>
      </c>
      <c r="C662" s="71">
        <f t="shared" si="267"/>
        <v>0</v>
      </c>
      <c r="D662" s="71">
        <f t="shared" si="267"/>
        <v>0</v>
      </c>
      <c r="E662" s="71">
        <f t="shared" si="267"/>
        <v>0.55555555555555558</v>
      </c>
      <c r="F662" s="71">
        <f t="shared" si="267"/>
        <v>0.22222222222222221</v>
      </c>
      <c r="G662" s="71">
        <f t="shared" si="267"/>
        <v>0.22222222222222221</v>
      </c>
      <c r="H662" s="205">
        <f>IFERROR(VLOOKUP(B662,'Forecast Cnx @ Dest. Airport'!$B$5:$R$175,17,FALSE),0)</f>
        <v>0</v>
      </c>
      <c r="I662" s="29">
        <f t="shared" si="269"/>
        <v>0</v>
      </c>
      <c r="J662" s="29">
        <f t="shared" si="270"/>
        <v>0</v>
      </c>
      <c r="K662" s="29">
        <f t="shared" si="271"/>
        <v>0</v>
      </c>
      <c r="L662" s="29">
        <f t="shared" si="272"/>
        <v>0</v>
      </c>
      <c r="M662" s="29">
        <f t="shared" si="273"/>
        <v>0</v>
      </c>
      <c r="N662" s="194">
        <f t="shared" si="274"/>
        <v>0</v>
      </c>
      <c r="O662" s="64">
        <f t="shared" si="268"/>
        <v>0</v>
      </c>
      <c r="P662" s="64">
        <f t="shared" si="268"/>
        <v>0</v>
      </c>
      <c r="Q662" s="64">
        <f t="shared" si="268"/>
        <v>0</v>
      </c>
      <c r="R662" s="64">
        <f t="shared" si="268"/>
        <v>0</v>
      </c>
      <c r="S662" s="64">
        <f t="shared" si="268"/>
        <v>0</v>
      </c>
      <c r="T662" s="206" t="str">
        <f t="shared" si="275"/>
        <v>-</v>
      </c>
      <c r="U662" s="29">
        <f t="shared" si="276"/>
        <v>0</v>
      </c>
      <c r="V662" s="29">
        <f t="shared" si="277"/>
        <v>0</v>
      </c>
      <c r="W662" s="29">
        <f t="shared" si="278"/>
        <v>0</v>
      </c>
      <c r="X662" s="29">
        <f t="shared" si="279"/>
        <v>0</v>
      </c>
      <c r="Y662" s="29">
        <f t="shared" si="280"/>
        <v>0</v>
      </c>
      <c r="Z662" s="194">
        <f t="shared" si="281"/>
        <v>0</v>
      </c>
    </row>
    <row r="663" spans="1:26" s="80" customFormat="1" x14ac:dyDescent="0.2">
      <c r="A663" s="82">
        <v>646</v>
      </c>
      <c r="B663" s="168" t="str">
        <f>'Revenue Data'!B654</f>
        <v>SBZ</v>
      </c>
      <c r="C663" s="71">
        <f t="shared" si="267"/>
        <v>0</v>
      </c>
      <c r="D663" s="71">
        <f t="shared" si="267"/>
        <v>0</v>
      </c>
      <c r="E663" s="71">
        <f t="shared" si="267"/>
        <v>0</v>
      </c>
      <c r="F663" s="71">
        <f t="shared" si="267"/>
        <v>0.2857142857142857</v>
      </c>
      <c r="G663" s="71">
        <f t="shared" si="267"/>
        <v>0.7142857142857143</v>
      </c>
      <c r="H663" s="205">
        <f>IFERROR(VLOOKUP(B663,'Forecast Cnx @ Dest. Airport'!$B$5:$R$175,17,FALSE),0)</f>
        <v>0</v>
      </c>
      <c r="I663" s="29">
        <f t="shared" si="269"/>
        <v>0</v>
      </c>
      <c r="J663" s="29">
        <f t="shared" si="270"/>
        <v>0</v>
      </c>
      <c r="K663" s="29">
        <f t="shared" si="271"/>
        <v>0</v>
      </c>
      <c r="L663" s="29">
        <f t="shared" si="272"/>
        <v>0</v>
      </c>
      <c r="M663" s="29">
        <f t="shared" si="273"/>
        <v>0</v>
      </c>
      <c r="N663" s="194">
        <f t="shared" si="274"/>
        <v>0</v>
      </c>
      <c r="O663" s="64">
        <f t="shared" si="268"/>
        <v>252.93305867620771</v>
      </c>
      <c r="P663" s="64">
        <f t="shared" si="268"/>
        <v>2924.7300000000005</v>
      </c>
      <c r="Q663" s="64">
        <f t="shared" si="268"/>
        <v>0</v>
      </c>
      <c r="R663" s="64">
        <f t="shared" si="268"/>
        <v>683.82000793650764</v>
      </c>
      <c r="S663" s="64">
        <f t="shared" si="268"/>
        <v>396.6100596063456</v>
      </c>
      <c r="T663" s="206" t="str">
        <f t="shared" si="275"/>
        <v>-</v>
      </c>
      <c r="U663" s="29">
        <f t="shared" si="276"/>
        <v>0</v>
      </c>
      <c r="V663" s="29">
        <f t="shared" si="277"/>
        <v>0</v>
      </c>
      <c r="W663" s="29">
        <f t="shared" si="278"/>
        <v>0</v>
      </c>
      <c r="X663" s="29">
        <f t="shared" si="279"/>
        <v>0</v>
      </c>
      <c r="Y663" s="29">
        <f t="shared" si="280"/>
        <v>0</v>
      </c>
      <c r="Z663" s="194">
        <f t="shared" si="281"/>
        <v>0</v>
      </c>
    </row>
    <row r="664" spans="1:26" s="80" customFormat="1" x14ac:dyDescent="0.2">
      <c r="A664" s="82">
        <v>647</v>
      </c>
      <c r="B664" s="168" t="str">
        <f>'Revenue Data'!B655</f>
        <v>SCL</v>
      </c>
      <c r="C664" s="71">
        <f t="shared" si="267"/>
        <v>6.0827250608272501E-3</v>
      </c>
      <c r="D664" s="71">
        <f t="shared" si="267"/>
        <v>0.12895377128953769</v>
      </c>
      <c r="E664" s="71">
        <f t="shared" si="267"/>
        <v>1.8248175182481747E-2</v>
      </c>
      <c r="F664" s="71">
        <f t="shared" si="267"/>
        <v>0.19099756690997563</v>
      </c>
      <c r="G664" s="71">
        <f t="shared" si="267"/>
        <v>0.65571776155717776</v>
      </c>
      <c r="H664" s="205">
        <f>IFERROR(VLOOKUP(B664,'Forecast Cnx @ Dest. Airport'!$B$5:$R$175,17,FALSE),0)</f>
        <v>0</v>
      </c>
      <c r="I664" s="29">
        <f t="shared" si="269"/>
        <v>0</v>
      </c>
      <c r="J664" s="29">
        <f t="shared" si="270"/>
        <v>0</v>
      </c>
      <c r="K664" s="29">
        <f t="shared" si="271"/>
        <v>0</v>
      </c>
      <c r="L664" s="29">
        <f t="shared" si="272"/>
        <v>0</v>
      </c>
      <c r="M664" s="29">
        <f t="shared" si="273"/>
        <v>0</v>
      </c>
      <c r="N664" s="194">
        <f t="shared" si="274"/>
        <v>0</v>
      </c>
      <c r="O664" s="64">
        <f t="shared" si="268"/>
        <v>1610.1799999999998</v>
      </c>
      <c r="P664" s="64">
        <f t="shared" si="268"/>
        <v>3323.2851126704627</v>
      </c>
      <c r="Q664" s="64">
        <f t="shared" si="268"/>
        <v>1605.7066666666701</v>
      </c>
      <c r="R664" s="64">
        <f t="shared" si="268"/>
        <v>1307.3875294903494</v>
      </c>
      <c r="S664" s="64">
        <f t="shared" si="268"/>
        <v>743.57401045077006</v>
      </c>
      <c r="T664" s="206" t="str">
        <f t="shared" si="275"/>
        <v>-</v>
      </c>
      <c r="U664" s="29">
        <f t="shared" si="276"/>
        <v>0</v>
      </c>
      <c r="V664" s="29">
        <f t="shared" si="277"/>
        <v>0</v>
      </c>
      <c r="W664" s="29">
        <f t="shared" si="278"/>
        <v>0</v>
      </c>
      <c r="X664" s="29">
        <f t="shared" si="279"/>
        <v>0</v>
      </c>
      <c r="Y664" s="29">
        <f t="shared" si="280"/>
        <v>0</v>
      </c>
      <c r="Z664" s="194">
        <f t="shared" si="281"/>
        <v>0</v>
      </c>
    </row>
    <row r="665" spans="1:26" s="80" customFormat="1" x14ac:dyDescent="0.2">
      <c r="A665" s="82">
        <v>648</v>
      </c>
      <c r="B665" s="168" t="str">
        <f>'Revenue Data'!B656</f>
        <v>SCQ</v>
      </c>
      <c r="C665" s="71">
        <f t="shared" si="267"/>
        <v>0</v>
      </c>
      <c r="D665" s="71">
        <f t="shared" si="267"/>
        <v>6.6666666666666666E-2</v>
      </c>
      <c r="E665" s="71">
        <f t="shared" si="267"/>
        <v>0</v>
      </c>
      <c r="F665" s="71">
        <f t="shared" si="267"/>
        <v>0.16666666666666666</v>
      </c>
      <c r="G665" s="71">
        <f t="shared" si="267"/>
        <v>0.76666666666666661</v>
      </c>
      <c r="H665" s="205">
        <f>IFERROR(VLOOKUP(B665,'Forecast Cnx @ Dest. Airport'!$B$5:$R$175,17,FALSE),0)</f>
        <v>0</v>
      </c>
      <c r="I665" s="29">
        <f t="shared" si="269"/>
        <v>0</v>
      </c>
      <c r="J665" s="29">
        <f t="shared" si="270"/>
        <v>0</v>
      </c>
      <c r="K665" s="29">
        <f t="shared" si="271"/>
        <v>0</v>
      </c>
      <c r="L665" s="29">
        <f t="shared" si="272"/>
        <v>0</v>
      </c>
      <c r="M665" s="29">
        <f t="shared" si="273"/>
        <v>0</v>
      </c>
      <c r="N665" s="194">
        <f t="shared" si="274"/>
        <v>0</v>
      </c>
      <c r="O665" s="64">
        <f t="shared" si="268"/>
        <v>1577.8969800457098</v>
      </c>
      <c r="P665" s="64">
        <f t="shared" si="268"/>
        <v>3009.2377410317081</v>
      </c>
      <c r="Q665" s="64">
        <f t="shared" si="268"/>
        <v>2042.8507142857147</v>
      </c>
      <c r="R665" s="64">
        <f t="shared" si="268"/>
        <v>1018.9167046552494</v>
      </c>
      <c r="S665" s="64">
        <f t="shared" si="268"/>
        <v>435</v>
      </c>
      <c r="T665" s="206" t="str">
        <f t="shared" si="275"/>
        <v>-</v>
      </c>
      <c r="U665" s="29">
        <f t="shared" si="276"/>
        <v>0</v>
      </c>
      <c r="V665" s="29">
        <f t="shared" si="277"/>
        <v>0</v>
      </c>
      <c r="W665" s="29">
        <f t="shared" si="278"/>
        <v>0</v>
      </c>
      <c r="X665" s="29">
        <f t="shared" si="279"/>
        <v>0</v>
      </c>
      <c r="Y665" s="29">
        <f t="shared" si="280"/>
        <v>0</v>
      </c>
      <c r="Z665" s="194">
        <f t="shared" si="281"/>
        <v>0</v>
      </c>
    </row>
    <row r="666" spans="1:26" s="80" customFormat="1" x14ac:dyDescent="0.2">
      <c r="A666" s="168">
        <v>649</v>
      </c>
      <c r="B666" s="168" t="str">
        <f>'Revenue Data'!B657</f>
        <v>SDJ</v>
      </c>
      <c r="C666" s="71">
        <f t="shared" si="267"/>
        <v>0</v>
      </c>
      <c r="D666" s="71">
        <f t="shared" si="267"/>
        <v>0</v>
      </c>
      <c r="E666" s="71">
        <f t="shared" si="267"/>
        <v>2.6315789473684209E-2</v>
      </c>
      <c r="F666" s="71">
        <f t="shared" si="267"/>
        <v>0.39473684210526311</v>
      </c>
      <c r="G666" s="71">
        <f t="shared" si="267"/>
        <v>0.57894736842105265</v>
      </c>
      <c r="H666" s="205">
        <f>IFERROR(VLOOKUP(B666,'Forecast Cnx @ Dest. Airport'!$B$5:$R$175,17,FALSE),0)</f>
        <v>0</v>
      </c>
      <c r="I666" s="29">
        <f t="shared" si="269"/>
        <v>0</v>
      </c>
      <c r="J666" s="29">
        <f t="shared" si="270"/>
        <v>0</v>
      </c>
      <c r="K666" s="29">
        <f t="shared" si="271"/>
        <v>0</v>
      </c>
      <c r="L666" s="29">
        <f t="shared" si="272"/>
        <v>0</v>
      </c>
      <c r="M666" s="29">
        <f t="shared" si="273"/>
        <v>0</v>
      </c>
      <c r="N666" s="194">
        <f t="shared" si="274"/>
        <v>0</v>
      </c>
      <c r="O666" s="64">
        <f t="shared" si="268"/>
        <v>3560.4312660888791</v>
      </c>
      <c r="P666" s="64">
        <f t="shared" si="268"/>
        <v>3852.7209841222088</v>
      </c>
      <c r="Q666" s="64">
        <f t="shared" si="268"/>
        <v>1909.3942506887054</v>
      </c>
      <c r="R666" s="64">
        <f t="shared" si="268"/>
        <v>520.75000000000011</v>
      </c>
      <c r="S666" s="64">
        <f t="shared" si="268"/>
        <v>700.42724999999984</v>
      </c>
      <c r="T666" s="206" t="str">
        <f t="shared" si="275"/>
        <v>-</v>
      </c>
      <c r="U666" s="29">
        <f t="shared" si="276"/>
        <v>0</v>
      </c>
      <c r="V666" s="29">
        <f t="shared" si="277"/>
        <v>0</v>
      </c>
      <c r="W666" s="29">
        <f t="shared" si="278"/>
        <v>0</v>
      </c>
      <c r="X666" s="29">
        <f t="shared" si="279"/>
        <v>0</v>
      </c>
      <c r="Y666" s="29">
        <f t="shared" si="280"/>
        <v>0</v>
      </c>
      <c r="Z666" s="194">
        <f t="shared" si="281"/>
        <v>0</v>
      </c>
    </row>
    <row r="667" spans="1:26" s="80" customFormat="1" x14ac:dyDescent="0.2">
      <c r="A667" s="82">
        <v>650</v>
      </c>
      <c r="B667" s="168" t="str">
        <f>'Revenue Data'!B658</f>
        <v>SDK</v>
      </c>
      <c r="C667" s="71">
        <f t="shared" si="267"/>
        <v>0</v>
      </c>
      <c r="D667" s="71">
        <f t="shared" si="267"/>
        <v>0</v>
      </c>
      <c r="E667" s="71">
        <f t="shared" si="267"/>
        <v>0</v>
      </c>
      <c r="F667" s="71">
        <f t="shared" si="267"/>
        <v>0</v>
      </c>
      <c r="G667" s="71">
        <f t="shared" si="267"/>
        <v>1</v>
      </c>
      <c r="H667" s="205">
        <f>IFERROR(VLOOKUP(B667,'Forecast Cnx @ Dest. Airport'!$B$5:$R$175,17,FALSE),0)</f>
        <v>0</v>
      </c>
      <c r="I667" s="29">
        <f t="shared" si="269"/>
        <v>0</v>
      </c>
      <c r="J667" s="29">
        <f t="shared" si="270"/>
        <v>0</v>
      </c>
      <c r="K667" s="29">
        <f t="shared" si="271"/>
        <v>0</v>
      </c>
      <c r="L667" s="29">
        <f t="shared" si="272"/>
        <v>0</v>
      </c>
      <c r="M667" s="29">
        <f t="shared" si="273"/>
        <v>0</v>
      </c>
      <c r="N667" s="194">
        <f t="shared" si="274"/>
        <v>0</v>
      </c>
      <c r="O667" s="64">
        <f t="shared" si="268"/>
        <v>0</v>
      </c>
      <c r="P667" s="64">
        <f t="shared" si="268"/>
        <v>4527.8976373626365</v>
      </c>
      <c r="Q667" s="64">
        <f t="shared" si="268"/>
        <v>0</v>
      </c>
      <c r="R667" s="64">
        <f t="shared" si="268"/>
        <v>2698.752857142857</v>
      </c>
      <c r="S667" s="64">
        <f t="shared" si="268"/>
        <v>766.76135647169303</v>
      </c>
      <c r="T667" s="206" t="str">
        <f t="shared" si="275"/>
        <v>-</v>
      </c>
      <c r="U667" s="29">
        <f t="shared" si="276"/>
        <v>0</v>
      </c>
      <c r="V667" s="29">
        <f t="shared" si="277"/>
        <v>0</v>
      </c>
      <c r="W667" s="29">
        <f t="shared" si="278"/>
        <v>0</v>
      </c>
      <c r="X667" s="29">
        <f t="shared" si="279"/>
        <v>0</v>
      </c>
      <c r="Y667" s="29">
        <f t="shared" si="280"/>
        <v>0</v>
      </c>
      <c r="Z667" s="194">
        <f t="shared" si="281"/>
        <v>0</v>
      </c>
    </row>
    <row r="668" spans="1:26" s="80" customFormat="1" x14ac:dyDescent="0.2">
      <c r="A668" s="82">
        <v>651</v>
      </c>
      <c r="B668" s="168" t="str">
        <f>'Revenue Data'!B659</f>
        <v>SDL</v>
      </c>
      <c r="C668" s="71">
        <f t="shared" ref="C668:G677" si="282">IFERROR(VLOOKUP($B668,FromChicagoFareList,C$8,FALSE),"-")</f>
        <v>0</v>
      </c>
      <c r="D668" s="71">
        <f t="shared" si="282"/>
        <v>0</v>
      </c>
      <c r="E668" s="71">
        <f t="shared" si="282"/>
        <v>1</v>
      </c>
      <c r="F668" s="71">
        <f t="shared" si="282"/>
        <v>0</v>
      </c>
      <c r="G668" s="71">
        <f t="shared" si="282"/>
        <v>0</v>
      </c>
      <c r="H668" s="205">
        <f>IFERROR(VLOOKUP(B668,'Forecast Cnx @ Dest. Airport'!$B$5:$R$175,17,FALSE),0)</f>
        <v>0</v>
      </c>
      <c r="I668" s="29">
        <f t="shared" si="269"/>
        <v>0</v>
      </c>
      <c r="J668" s="29">
        <f t="shared" si="270"/>
        <v>0</v>
      </c>
      <c r="K668" s="29">
        <f t="shared" si="271"/>
        <v>0</v>
      </c>
      <c r="L668" s="29">
        <f t="shared" si="272"/>
        <v>0</v>
      </c>
      <c r="M668" s="29">
        <f t="shared" si="273"/>
        <v>0</v>
      </c>
      <c r="N668" s="194">
        <f t="shared" si="274"/>
        <v>0</v>
      </c>
      <c r="O668" s="64">
        <f t="shared" ref="O668:S677" si="283">IFERROR(VLOOKUP($B668,FromChicagoFareList,O$8,FALSE),"-")</f>
        <v>277.69296296296289</v>
      </c>
      <c r="P668" s="64">
        <f t="shared" si="283"/>
        <v>2348.9558667921178</v>
      </c>
      <c r="Q668" s="64">
        <f t="shared" si="283"/>
        <v>1625.8986666666683</v>
      </c>
      <c r="R668" s="64">
        <f t="shared" si="283"/>
        <v>1086.111990362476</v>
      </c>
      <c r="S668" s="64">
        <f t="shared" si="283"/>
        <v>338.21786528058118</v>
      </c>
      <c r="T668" s="206" t="str">
        <f t="shared" si="275"/>
        <v>-</v>
      </c>
      <c r="U668" s="29">
        <f t="shared" si="276"/>
        <v>0</v>
      </c>
      <c r="V668" s="29">
        <f t="shared" si="277"/>
        <v>0</v>
      </c>
      <c r="W668" s="29">
        <f t="shared" si="278"/>
        <v>0</v>
      </c>
      <c r="X668" s="29">
        <f t="shared" si="279"/>
        <v>0</v>
      </c>
      <c r="Y668" s="29">
        <f t="shared" si="280"/>
        <v>0</v>
      </c>
      <c r="Z668" s="194">
        <f t="shared" si="281"/>
        <v>0</v>
      </c>
    </row>
    <row r="669" spans="1:26" s="80" customFormat="1" x14ac:dyDescent="0.2">
      <c r="A669" s="82">
        <v>652</v>
      </c>
      <c r="B669" s="168" t="str">
        <f>'Revenue Data'!B660</f>
        <v>SDQ</v>
      </c>
      <c r="C669" s="71">
        <f t="shared" si="282"/>
        <v>6.2581486310299875E-2</v>
      </c>
      <c r="D669" s="71">
        <f t="shared" si="282"/>
        <v>2.6075619295958283E-3</v>
      </c>
      <c r="E669" s="71">
        <f t="shared" si="282"/>
        <v>1.5645371577574969E-2</v>
      </c>
      <c r="F669" s="71">
        <f t="shared" si="282"/>
        <v>0.20078226857887879</v>
      </c>
      <c r="G669" s="71">
        <f t="shared" si="282"/>
        <v>0.71838331160365054</v>
      </c>
      <c r="H669" s="205">
        <f>IFERROR(VLOOKUP(B669,'Forecast Cnx @ Dest. Airport'!$B$5:$R$175,17,FALSE),0)</f>
        <v>0</v>
      </c>
      <c r="I669" s="29">
        <f t="shared" si="269"/>
        <v>0</v>
      </c>
      <c r="J669" s="29">
        <f t="shared" si="270"/>
        <v>0</v>
      </c>
      <c r="K669" s="29">
        <f t="shared" si="271"/>
        <v>0</v>
      </c>
      <c r="L669" s="29">
        <f t="shared" si="272"/>
        <v>0</v>
      </c>
      <c r="M669" s="29">
        <f t="shared" si="273"/>
        <v>0</v>
      </c>
      <c r="N669" s="194">
        <f t="shared" si="274"/>
        <v>0</v>
      </c>
      <c r="O669" s="64">
        <f t="shared" si="283"/>
        <v>497.86944444444441</v>
      </c>
      <c r="P669" s="64">
        <f t="shared" si="283"/>
        <v>456.88766788766799</v>
      </c>
      <c r="Q669" s="64">
        <f t="shared" si="283"/>
        <v>433.00606060606037</v>
      </c>
      <c r="R669" s="64">
        <f t="shared" si="283"/>
        <v>205.68892346785742</v>
      </c>
      <c r="S669" s="64">
        <f t="shared" si="283"/>
        <v>247.67149878788234</v>
      </c>
      <c r="T669" s="206" t="str">
        <f t="shared" si="275"/>
        <v>-</v>
      </c>
      <c r="U669" s="29">
        <f t="shared" si="276"/>
        <v>0</v>
      </c>
      <c r="V669" s="29">
        <f t="shared" si="277"/>
        <v>0</v>
      </c>
      <c r="W669" s="29">
        <f t="shared" si="278"/>
        <v>0</v>
      </c>
      <c r="X669" s="29">
        <f t="shared" si="279"/>
        <v>0</v>
      </c>
      <c r="Y669" s="29">
        <f t="shared" si="280"/>
        <v>0</v>
      </c>
      <c r="Z669" s="194">
        <f t="shared" si="281"/>
        <v>0</v>
      </c>
    </row>
    <row r="670" spans="1:26" s="80" customFormat="1" x14ac:dyDescent="0.2">
      <c r="A670" s="168">
        <v>653</v>
      </c>
      <c r="B670" s="168" t="str">
        <f>'Revenue Data'!B661</f>
        <v>SDR</v>
      </c>
      <c r="C670" s="71">
        <f t="shared" si="282"/>
        <v>0</v>
      </c>
      <c r="D670" s="71">
        <f t="shared" si="282"/>
        <v>0</v>
      </c>
      <c r="E670" s="71">
        <f t="shared" si="282"/>
        <v>0</v>
      </c>
      <c r="F670" s="71">
        <f t="shared" si="282"/>
        <v>0.05</v>
      </c>
      <c r="G670" s="71">
        <f t="shared" si="282"/>
        <v>0.95000000000000007</v>
      </c>
      <c r="H670" s="205">
        <f>IFERROR(VLOOKUP(B670,'Forecast Cnx @ Dest. Airport'!$B$5:$R$175,17,FALSE),0)</f>
        <v>0</v>
      </c>
      <c r="I670" s="29">
        <f t="shared" si="269"/>
        <v>0</v>
      </c>
      <c r="J670" s="29">
        <f t="shared" si="270"/>
        <v>0</v>
      </c>
      <c r="K670" s="29">
        <f t="shared" si="271"/>
        <v>0</v>
      </c>
      <c r="L670" s="29">
        <f t="shared" si="272"/>
        <v>0</v>
      </c>
      <c r="M670" s="29">
        <f t="shared" si="273"/>
        <v>0</v>
      </c>
      <c r="N670" s="194">
        <f t="shared" si="274"/>
        <v>0</v>
      </c>
      <c r="O670" s="64">
        <f t="shared" si="283"/>
        <v>1577.8969800457098</v>
      </c>
      <c r="P670" s="64">
        <f t="shared" si="283"/>
        <v>3009.2377410317081</v>
      </c>
      <c r="Q670" s="64">
        <f t="shared" si="283"/>
        <v>2042.8507142857147</v>
      </c>
      <c r="R670" s="64">
        <f t="shared" si="283"/>
        <v>1018.9167046552494</v>
      </c>
      <c r="S670" s="64">
        <f t="shared" si="283"/>
        <v>248.23999999999998</v>
      </c>
      <c r="T670" s="206" t="str">
        <f t="shared" si="275"/>
        <v>-</v>
      </c>
      <c r="U670" s="29">
        <f t="shared" si="276"/>
        <v>0</v>
      </c>
      <c r="V670" s="29">
        <f t="shared" si="277"/>
        <v>0</v>
      </c>
      <c r="W670" s="29">
        <f t="shared" si="278"/>
        <v>0</v>
      </c>
      <c r="X670" s="29">
        <f t="shared" si="279"/>
        <v>0</v>
      </c>
      <c r="Y670" s="29">
        <f t="shared" si="280"/>
        <v>0</v>
      </c>
      <c r="Z670" s="194">
        <f t="shared" si="281"/>
        <v>0</v>
      </c>
    </row>
    <row r="671" spans="1:26" s="80" customFormat="1" x14ac:dyDescent="0.2">
      <c r="A671" s="82">
        <v>654</v>
      </c>
      <c r="B671" s="168" t="str">
        <f>'Revenue Data'!B662</f>
        <v>SEL</v>
      </c>
      <c r="C671" s="71">
        <f t="shared" si="282"/>
        <v>9.6246390760346499E-3</v>
      </c>
      <c r="D671" s="71">
        <f t="shared" si="282"/>
        <v>6.5327237728585161E-2</v>
      </c>
      <c r="E671" s="71">
        <f t="shared" si="282"/>
        <v>1.8046198267564966E-2</v>
      </c>
      <c r="F671" s="71">
        <f t="shared" si="282"/>
        <v>0.12451876804619821</v>
      </c>
      <c r="G671" s="71">
        <f t="shared" si="282"/>
        <v>0.78248315688161707</v>
      </c>
      <c r="H671" s="205">
        <f>IFERROR(VLOOKUP(B671,'Forecast Cnx @ Dest. Airport'!$B$5:$R$175,17,FALSE),0)</f>
        <v>0</v>
      </c>
      <c r="I671" s="29">
        <f t="shared" si="269"/>
        <v>0</v>
      </c>
      <c r="J671" s="29">
        <f t="shared" si="270"/>
        <v>0</v>
      </c>
      <c r="K671" s="29">
        <f t="shared" si="271"/>
        <v>0</v>
      </c>
      <c r="L671" s="29">
        <f t="shared" si="272"/>
        <v>0</v>
      </c>
      <c r="M671" s="29">
        <f t="shared" si="273"/>
        <v>0</v>
      </c>
      <c r="N671" s="194">
        <f t="shared" si="274"/>
        <v>0</v>
      </c>
      <c r="O671" s="64">
        <f t="shared" si="283"/>
        <v>4295.6762520634902</v>
      </c>
      <c r="P671" s="64">
        <f t="shared" si="283"/>
        <v>3316.1216183347865</v>
      </c>
      <c r="Q671" s="64">
        <f t="shared" si="283"/>
        <v>1281.4922020683184</v>
      </c>
      <c r="R671" s="64">
        <f t="shared" si="283"/>
        <v>1575.5716273063592</v>
      </c>
      <c r="S671" s="64">
        <f t="shared" si="283"/>
        <v>647.89478122474202</v>
      </c>
      <c r="T671" s="206" t="str">
        <f t="shared" si="275"/>
        <v>-</v>
      </c>
      <c r="U671" s="29">
        <f t="shared" si="276"/>
        <v>0</v>
      </c>
      <c r="V671" s="29">
        <f t="shared" si="277"/>
        <v>0</v>
      </c>
      <c r="W671" s="29">
        <f t="shared" si="278"/>
        <v>0</v>
      </c>
      <c r="X671" s="29">
        <f t="shared" si="279"/>
        <v>0</v>
      </c>
      <c r="Y671" s="29">
        <f t="shared" si="280"/>
        <v>0</v>
      </c>
      <c r="Z671" s="194">
        <f t="shared" si="281"/>
        <v>0</v>
      </c>
    </row>
    <row r="672" spans="1:26" s="80" customFormat="1" x14ac:dyDescent="0.2">
      <c r="A672" s="82">
        <v>655</v>
      </c>
      <c r="B672" s="168" t="str">
        <f>'Revenue Data'!B663</f>
        <v>SEN</v>
      </c>
      <c r="C672" s="71">
        <f t="shared" si="282"/>
        <v>0</v>
      </c>
      <c r="D672" s="71">
        <f t="shared" si="282"/>
        <v>0</v>
      </c>
      <c r="E672" s="71">
        <f t="shared" si="282"/>
        <v>0</v>
      </c>
      <c r="F672" s="71">
        <f t="shared" si="282"/>
        <v>0.8</v>
      </c>
      <c r="G672" s="71">
        <f t="shared" si="282"/>
        <v>0.2</v>
      </c>
      <c r="H672" s="205">
        <f>IFERROR(VLOOKUP(B672,'Forecast Cnx @ Dest. Airport'!$B$5:$R$175,17,FALSE),0)</f>
        <v>0</v>
      </c>
      <c r="I672" s="29">
        <f t="shared" si="269"/>
        <v>0</v>
      </c>
      <c r="J672" s="29">
        <f t="shared" si="270"/>
        <v>0</v>
      </c>
      <c r="K672" s="29">
        <f t="shared" si="271"/>
        <v>0</v>
      </c>
      <c r="L672" s="29">
        <f t="shared" si="272"/>
        <v>0</v>
      </c>
      <c r="M672" s="29">
        <f t="shared" si="273"/>
        <v>0</v>
      </c>
      <c r="N672" s="194">
        <f t="shared" si="274"/>
        <v>0</v>
      </c>
      <c r="O672" s="64">
        <f t="shared" si="283"/>
        <v>3033.473161229113</v>
      </c>
      <c r="P672" s="64">
        <f t="shared" si="283"/>
        <v>2991.713931130485</v>
      </c>
      <c r="Q672" s="64">
        <f t="shared" si="283"/>
        <v>1080.3992954434091</v>
      </c>
      <c r="R672" s="64">
        <f t="shared" si="283"/>
        <v>309.82600000000002</v>
      </c>
      <c r="S672" s="64">
        <f t="shared" si="283"/>
        <v>595.64333333333298</v>
      </c>
      <c r="T672" s="206" t="str">
        <f t="shared" si="275"/>
        <v>-</v>
      </c>
      <c r="U672" s="29">
        <f t="shared" si="276"/>
        <v>0</v>
      </c>
      <c r="V672" s="29">
        <f t="shared" si="277"/>
        <v>0</v>
      </c>
      <c r="W672" s="29">
        <f t="shared" si="278"/>
        <v>0</v>
      </c>
      <c r="X672" s="29">
        <f t="shared" si="279"/>
        <v>0</v>
      </c>
      <c r="Y672" s="29">
        <f t="shared" si="280"/>
        <v>0</v>
      </c>
      <c r="Z672" s="194">
        <f t="shared" si="281"/>
        <v>0</v>
      </c>
    </row>
    <row r="673" spans="1:38" s="80" customFormat="1" x14ac:dyDescent="0.2">
      <c r="A673" s="82">
        <v>656</v>
      </c>
      <c r="B673" s="168" t="str">
        <f>'Revenue Data'!B664</f>
        <v>SEZ</v>
      </c>
      <c r="C673" s="71">
        <f t="shared" si="282"/>
        <v>0</v>
      </c>
      <c r="D673" s="71">
        <f t="shared" si="282"/>
        <v>0</v>
      </c>
      <c r="E673" s="71">
        <f t="shared" si="282"/>
        <v>0</v>
      </c>
      <c r="F673" s="71">
        <f t="shared" si="282"/>
        <v>0</v>
      </c>
      <c r="G673" s="71">
        <f t="shared" si="282"/>
        <v>1</v>
      </c>
      <c r="H673" s="205">
        <f>IFERROR(VLOOKUP(B673,'Forecast Cnx @ Dest. Airport'!$B$5:$R$175,17,FALSE),0)</f>
        <v>0</v>
      </c>
      <c r="I673" s="29">
        <f t="shared" si="269"/>
        <v>0</v>
      </c>
      <c r="J673" s="29">
        <f t="shared" si="270"/>
        <v>0</v>
      </c>
      <c r="K673" s="29">
        <f t="shared" si="271"/>
        <v>0</v>
      </c>
      <c r="L673" s="29">
        <f t="shared" si="272"/>
        <v>0</v>
      </c>
      <c r="M673" s="29">
        <f t="shared" si="273"/>
        <v>0</v>
      </c>
      <c r="N673" s="194">
        <f t="shared" si="274"/>
        <v>0</v>
      </c>
      <c r="O673" s="64">
        <f t="shared" si="283"/>
        <v>0</v>
      </c>
      <c r="P673" s="64">
        <f t="shared" si="283"/>
        <v>0</v>
      </c>
      <c r="Q673" s="64">
        <f t="shared" si="283"/>
        <v>0</v>
      </c>
      <c r="R673" s="64">
        <f t="shared" si="283"/>
        <v>0</v>
      </c>
      <c r="S673" s="64">
        <f t="shared" si="283"/>
        <v>0</v>
      </c>
      <c r="T673" s="206" t="str">
        <f t="shared" si="275"/>
        <v>-</v>
      </c>
      <c r="U673" s="29">
        <f t="shared" si="276"/>
        <v>0</v>
      </c>
      <c r="V673" s="29">
        <f t="shared" si="277"/>
        <v>0</v>
      </c>
      <c r="W673" s="29">
        <f t="shared" si="278"/>
        <v>0</v>
      </c>
      <c r="X673" s="29">
        <f t="shared" si="279"/>
        <v>0</v>
      </c>
      <c r="Y673" s="29">
        <f t="shared" si="280"/>
        <v>0</v>
      </c>
      <c r="Z673" s="194">
        <f t="shared" si="281"/>
        <v>0</v>
      </c>
    </row>
    <row r="674" spans="1:38" s="80" customFormat="1" x14ac:dyDescent="0.2">
      <c r="A674" s="168">
        <v>657</v>
      </c>
      <c r="B674" s="168" t="str">
        <f>'Revenue Data'!B665</f>
        <v>SFT</v>
      </c>
      <c r="C674" s="71">
        <f t="shared" si="282"/>
        <v>0</v>
      </c>
      <c r="D674" s="71">
        <f t="shared" si="282"/>
        <v>0</v>
      </c>
      <c r="E674" s="71">
        <f t="shared" si="282"/>
        <v>0</v>
      </c>
      <c r="F674" s="71">
        <f t="shared" si="282"/>
        <v>1</v>
      </c>
      <c r="G674" s="71">
        <f t="shared" si="282"/>
        <v>0</v>
      </c>
      <c r="H674" s="205">
        <f>IFERROR(VLOOKUP(B674,'Forecast Cnx @ Dest. Airport'!$B$5:$R$175,17,FALSE),0)</f>
        <v>0</v>
      </c>
      <c r="I674" s="29">
        <f t="shared" si="269"/>
        <v>0</v>
      </c>
      <c r="J674" s="29">
        <f t="shared" si="270"/>
        <v>0</v>
      </c>
      <c r="K674" s="29">
        <f t="shared" si="271"/>
        <v>0</v>
      </c>
      <c r="L674" s="29">
        <f t="shared" si="272"/>
        <v>0</v>
      </c>
      <c r="M674" s="29">
        <f t="shared" si="273"/>
        <v>0</v>
      </c>
      <c r="N674" s="194">
        <f t="shared" si="274"/>
        <v>0</v>
      </c>
      <c r="O674" s="64">
        <f t="shared" si="283"/>
        <v>277.69296296296289</v>
      </c>
      <c r="P674" s="64">
        <f t="shared" si="283"/>
        <v>2348.9558667921178</v>
      </c>
      <c r="Q674" s="64">
        <f t="shared" si="283"/>
        <v>1625.8986666666683</v>
      </c>
      <c r="R674" s="64">
        <f t="shared" si="283"/>
        <v>1086.111990362476</v>
      </c>
      <c r="S674" s="64">
        <f t="shared" si="283"/>
        <v>338.21786528058118</v>
      </c>
      <c r="T674" s="206" t="str">
        <f t="shared" si="275"/>
        <v>-</v>
      </c>
      <c r="U674" s="29">
        <f t="shared" si="276"/>
        <v>0</v>
      </c>
      <c r="V674" s="29">
        <f t="shared" si="277"/>
        <v>0</v>
      </c>
      <c r="W674" s="29">
        <f t="shared" si="278"/>
        <v>0</v>
      </c>
      <c r="X674" s="29">
        <f t="shared" si="279"/>
        <v>0</v>
      </c>
      <c r="Y674" s="29">
        <f t="shared" si="280"/>
        <v>0</v>
      </c>
      <c r="Z674" s="194">
        <f t="shared" si="281"/>
        <v>0</v>
      </c>
    </row>
    <row r="675" spans="1:38" s="80" customFormat="1" x14ac:dyDescent="0.2">
      <c r="A675" s="82">
        <v>658</v>
      </c>
      <c r="B675" s="168" t="str">
        <f>'Revenue Data'!B666</f>
        <v>SGC</v>
      </c>
      <c r="C675" s="71">
        <f t="shared" si="282"/>
        <v>1</v>
      </c>
      <c r="D675" s="71">
        <f t="shared" si="282"/>
        <v>0</v>
      </c>
      <c r="E675" s="71">
        <f t="shared" si="282"/>
        <v>0</v>
      </c>
      <c r="F675" s="71">
        <f t="shared" si="282"/>
        <v>0</v>
      </c>
      <c r="G675" s="71">
        <f t="shared" si="282"/>
        <v>0</v>
      </c>
      <c r="H675" s="205">
        <f>IFERROR(VLOOKUP(B675,'Forecast Cnx @ Dest. Airport'!$B$5:$R$175,17,FALSE),0)</f>
        <v>0</v>
      </c>
      <c r="I675" s="29">
        <f t="shared" si="269"/>
        <v>0</v>
      </c>
      <c r="J675" s="29">
        <f t="shared" si="270"/>
        <v>0</v>
      </c>
      <c r="K675" s="29">
        <f t="shared" si="271"/>
        <v>0</v>
      </c>
      <c r="L675" s="29">
        <f t="shared" si="272"/>
        <v>0</v>
      </c>
      <c r="M675" s="29">
        <f t="shared" si="273"/>
        <v>0</v>
      </c>
      <c r="N675" s="194">
        <f t="shared" si="274"/>
        <v>0</v>
      </c>
      <c r="O675" s="64">
        <f t="shared" si="283"/>
        <v>346.03653675213673</v>
      </c>
      <c r="P675" s="64">
        <f t="shared" si="283"/>
        <v>3438.0991671672305</v>
      </c>
      <c r="Q675" s="64">
        <f t="shared" si="283"/>
        <v>754.47337500000003</v>
      </c>
      <c r="R675" s="64">
        <f t="shared" si="283"/>
        <v>1146.4805676108369</v>
      </c>
      <c r="S675" s="64">
        <f t="shared" si="283"/>
        <v>369.44526804165429</v>
      </c>
      <c r="T675" s="206" t="str">
        <f t="shared" si="275"/>
        <v>-</v>
      </c>
      <c r="U675" s="29">
        <f t="shared" si="276"/>
        <v>0</v>
      </c>
      <c r="V675" s="29">
        <f t="shared" si="277"/>
        <v>0</v>
      </c>
      <c r="W675" s="29">
        <f t="shared" si="278"/>
        <v>0</v>
      </c>
      <c r="X675" s="29">
        <f t="shared" si="279"/>
        <v>0</v>
      </c>
      <c r="Y675" s="29">
        <f t="shared" si="280"/>
        <v>0</v>
      </c>
      <c r="Z675" s="194">
        <f t="shared" si="281"/>
        <v>0</v>
      </c>
    </row>
    <row r="676" spans="1:38" s="80" customFormat="1" x14ac:dyDescent="0.2">
      <c r="A676" s="82">
        <v>659</v>
      </c>
      <c r="B676" s="168" t="str">
        <f>'Revenue Data'!B667</f>
        <v>SGN</v>
      </c>
      <c r="C676" s="71">
        <f t="shared" si="282"/>
        <v>3.1347962382445136E-3</v>
      </c>
      <c r="D676" s="71">
        <f t="shared" si="282"/>
        <v>3.2131661442006264E-2</v>
      </c>
      <c r="E676" s="71">
        <f t="shared" si="282"/>
        <v>5.4858934169278988E-3</v>
      </c>
      <c r="F676" s="71">
        <f t="shared" si="282"/>
        <v>0.37931034482758624</v>
      </c>
      <c r="G676" s="71">
        <f t="shared" si="282"/>
        <v>0.57993730407523514</v>
      </c>
      <c r="H676" s="205">
        <f>IFERROR(VLOOKUP(B676,'Forecast Cnx @ Dest. Airport'!$B$5:$R$175,17,FALSE),0)</f>
        <v>0</v>
      </c>
      <c r="I676" s="29">
        <f t="shared" si="269"/>
        <v>0</v>
      </c>
      <c r="J676" s="29">
        <f t="shared" si="270"/>
        <v>0</v>
      </c>
      <c r="K676" s="29">
        <f t="shared" si="271"/>
        <v>0</v>
      </c>
      <c r="L676" s="29">
        <f t="shared" si="272"/>
        <v>0</v>
      </c>
      <c r="M676" s="29">
        <f t="shared" si="273"/>
        <v>0</v>
      </c>
      <c r="N676" s="194">
        <f t="shared" si="274"/>
        <v>0</v>
      </c>
      <c r="O676" s="64">
        <f t="shared" si="283"/>
        <v>10680.55</v>
      </c>
      <c r="P676" s="64">
        <f t="shared" si="283"/>
        <v>4042.4452083333326</v>
      </c>
      <c r="Q676" s="64">
        <f t="shared" si="283"/>
        <v>0</v>
      </c>
      <c r="R676" s="64">
        <f t="shared" si="283"/>
        <v>477.6402314612028</v>
      </c>
      <c r="S676" s="64">
        <f t="shared" si="283"/>
        <v>498.5105112514816</v>
      </c>
      <c r="T676" s="206" t="str">
        <f t="shared" si="275"/>
        <v>-</v>
      </c>
      <c r="U676" s="29">
        <f t="shared" si="276"/>
        <v>0</v>
      </c>
      <c r="V676" s="29">
        <f t="shared" si="277"/>
        <v>0</v>
      </c>
      <c r="W676" s="29">
        <f t="shared" si="278"/>
        <v>0</v>
      </c>
      <c r="X676" s="29">
        <f t="shared" si="279"/>
        <v>0</v>
      </c>
      <c r="Y676" s="29">
        <f t="shared" si="280"/>
        <v>0</v>
      </c>
      <c r="Z676" s="194">
        <f t="shared" si="281"/>
        <v>0</v>
      </c>
    </row>
    <row r="677" spans="1:38" s="80" customFormat="1" x14ac:dyDescent="0.2">
      <c r="A677" s="82">
        <v>660</v>
      </c>
      <c r="B677" s="168" t="str">
        <f>'Revenue Data'!B668</f>
        <v>SHA</v>
      </c>
      <c r="C677" s="71">
        <f t="shared" si="282"/>
        <v>8.2810539523212059E-2</v>
      </c>
      <c r="D677" s="71">
        <f t="shared" si="282"/>
        <v>0.125219573400251</v>
      </c>
      <c r="E677" s="71">
        <f t="shared" si="282"/>
        <v>9.7867001254705183E-3</v>
      </c>
      <c r="F677" s="71">
        <f t="shared" si="282"/>
        <v>0.29836888331242167</v>
      </c>
      <c r="G677" s="71">
        <f t="shared" si="282"/>
        <v>0.48381430363864469</v>
      </c>
      <c r="H677" s="205">
        <f>IFERROR(VLOOKUP(B677,'Forecast Cnx @ Dest. Airport'!$B$5:$R$175,17,FALSE),0)</f>
        <v>0</v>
      </c>
      <c r="I677" s="29">
        <f t="shared" si="269"/>
        <v>0</v>
      </c>
      <c r="J677" s="29">
        <f t="shared" si="270"/>
        <v>0</v>
      </c>
      <c r="K677" s="29">
        <f t="shared" si="271"/>
        <v>0</v>
      </c>
      <c r="L677" s="29">
        <f t="shared" si="272"/>
        <v>0</v>
      </c>
      <c r="M677" s="29">
        <f t="shared" si="273"/>
        <v>0</v>
      </c>
      <c r="N677" s="194">
        <f t="shared" si="274"/>
        <v>0</v>
      </c>
      <c r="O677" s="64">
        <f t="shared" si="283"/>
        <v>4856.0687138963867</v>
      </c>
      <c r="P677" s="64">
        <f t="shared" si="283"/>
        <v>4557.7641393748354</v>
      </c>
      <c r="Q677" s="64">
        <f t="shared" si="283"/>
        <v>1830.8097435897425</v>
      </c>
      <c r="R677" s="64">
        <f t="shared" si="283"/>
        <v>1501.3566701387967</v>
      </c>
      <c r="S677" s="64">
        <f t="shared" si="283"/>
        <v>602.19977467260333</v>
      </c>
      <c r="T677" s="206" t="str">
        <f t="shared" si="275"/>
        <v>-</v>
      </c>
      <c r="U677" s="29">
        <f t="shared" si="276"/>
        <v>0</v>
      </c>
      <c r="V677" s="29">
        <f t="shared" si="277"/>
        <v>0</v>
      </c>
      <c r="W677" s="29">
        <f t="shared" si="278"/>
        <v>0</v>
      </c>
      <c r="X677" s="29">
        <f t="shared" si="279"/>
        <v>0</v>
      </c>
      <c r="Y677" s="29">
        <f t="shared" si="280"/>
        <v>0</v>
      </c>
      <c r="Z677" s="194">
        <f t="shared" si="281"/>
        <v>0</v>
      </c>
    </row>
    <row r="678" spans="1:38" s="80" customFormat="1" x14ac:dyDescent="0.2">
      <c r="A678" s="168">
        <v>661</v>
      </c>
      <c r="B678" s="168" t="str">
        <f>'Revenue Data'!B669</f>
        <v>SHE</v>
      </c>
      <c r="C678" s="71">
        <f t="shared" ref="C678:G687" si="284">IFERROR(VLOOKUP($B678,FromChicagoFareList,C$8,FALSE),"-")</f>
        <v>8.3333333333333315E-2</v>
      </c>
      <c r="D678" s="71">
        <f t="shared" si="284"/>
        <v>0</v>
      </c>
      <c r="E678" s="71">
        <f t="shared" si="284"/>
        <v>2.7777777777777773E-2</v>
      </c>
      <c r="F678" s="71">
        <f t="shared" si="284"/>
        <v>2.7777777777777773E-2</v>
      </c>
      <c r="G678" s="71">
        <f t="shared" si="284"/>
        <v>0.86111111111111105</v>
      </c>
      <c r="H678" s="205">
        <f>IFERROR(VLOOKUP(B678,'Forecast Cnx @ Dest. Airport'!$B$5:$R$175,17,FALSE),0)</f>
        <v>0</v>
      </c>
      <c r="I678" s="29">
        <f t="shared" si="269"/>
        <v>0</v>
      </c>
      <c r="J678" s="29">
        <f t="shared" si="270"/>
        <v>0</v>
      </c>
      <c r="K678" s="29">
        <f t="shared" si="271"/>
        <v>0</v>
      </c>
      <c r="L678" s="29">
        <f t="shared" si="272"/>
        <v>0</v>
      </c>
      <c r="M678" s="29">
        <f t="shared" si="273"/>
        <v>0</v>
      </c>
      <c r="N678" s="194">
        <f t="shared" si="274"/>
        <v>0</v>
      </c>
      <c r="O678" s="64">
        <f t="shared" ref="O678:S687" si="285">IFERROR(VLOOKUP($B678,FromChicagoFareList,O$8,FALSE),"-")</f>
        <v>4537.2526894742623</v>
      </c>
      <c r="P678" s="64">
        <f t="shared" si="285"/>
        <v>4749.2735304038351</v>
      </c>
      <c r="Q678" s="64">
        <f t="shared" si="285"/>
        <v>1810.9906091954022</v>
      </c>
      <c r="R678" s="64">
        <f t="shared" si="285"/>
        <v>1238.2726398519835</v>
      </c>
      <c r="S678" s="64">
        <f t="shared" si="285"/>
        <v>315.08</v>
      </c>
      <c r="T678" s="206" t="str">
        <f t="shared" si="275"/>
        <v>-</v>
      </c>
      <c r="U678" s="29">
        <f t="shared" si="276"/>
        <v>0</v>
      </c>
      <c r="V678" s="29">
        <f t="shared" si="277"/>
        <v>0</v>
      </c>
      <c r="W678" s="29">
        <f t="shared" si="278"/>
        <v>0</v>
      </c>
      <c r="X678" s="29">
        <f t="shared" si="279"/>
        <v>0</v>
      </c>
      <c r="Y678" s="29">
        <f t="shared" si="280"/>
        <v>0</v>
      </c>
      <c r="Z678" s="194">
        <f t="shared" si="281"/>
        <v>0</v>
      </c>
    </row>
    <row r="679" spans="1:38" s="80" customFormat="1" x14ac:dyDescent="0.2">
      <c r="A679" s="82">
        <v>662</v>
      </c>
      <c r="B679" s="168" t="str">
        <f>'Revenue Data'!B670</f>
        <v>SIA</v>
      </c>
      <c r="C679" s="71">
        <f t="shared" si="284"/>
        <v>6.6666666666666666E-2</v>
      </c>
      <c r="D679" s="71">
        <f t="shared" si="284"/>
        <v>0.19999999999999998</v>
      </c>
      <c r="E679" s="71">
        <f t="shared" si="284"/>
        <v>0</v>
      </c>
      <c r="F679" s="71">
        <f t="shared" si="284"/>
        <v>0.33333333333333337</v>
      </c>
      <c r="G679" s="71">
        <f t="shared" si="284"/>
        <v>0.39999999999999997</v>
      </c>
      <c r="H679" s="205">
        <f>IFERROR(VLOOKUP(B679,'Forecast Cnx @ Dest. Airport'!$B$5:$R$175,17,FALSE),0)</f>
        <v>0</v>
      </c>
      <c r="I679" s="29">
        <f t="shared" si="269"/>
        <v>0</v>
      </c>
      <c r="J679" s="29">
        <f t="shared" si="270"/>
        <v>0</v>
      </c>
      <c r="K679" s="29">
        <f t="shared" si="271"/>
        <v>0</v>
      </c>
      <c r="L679" s="29">
        <f t="shared" si="272"/>
        <v>0</v>
      </c>
      <c r="M679" s="29">
        <f t="shared" si="273"/>
        <v>0</v>
      </c>
      <c r="N679" s="194">
        <f t="shared" si="274"/>
        <v>0</v>
      </c>
      <c r="O679" s="64">
        <f t="shared" si="285"/>
        <v>4537.2526894742623</v>
      </c>
      <c r="P679" s="64">
        <f t="shared" si="285"/>
        <v>6296.11333333333</v>
      </c>
      <c r="Q679" s="64">
        <f t="shared" si="285"/>
        <v>1810.9906091954022</v>
      </c>
      <c r="R679" s="64">
        <f t="shared" si="285"/>
        <v>930.05520000000001</v>
      </c>
      <c r="S679" s="64">
        <f t="shared" si="285"/>
        <v>742.14999999999986</v>
      </c>
      <c r="T679" s="206" t="str">
        <f t="shared" si="275"/>
        <v>-</v>
      </c>
      <c r="U679" s="29">
        <f t="shared" si="276"/>
        <v>0</v>
      </c>
      <c r="V679" s="29">
        <f t="shared" si="277"/>
        <v>0</v>
      </c>
      <c r="W679" s="29">
        <f t="shared" si="278"/>
        <v>0</v>
      </c>
      <c r="X679" s="29">
        <f t="shared" si="279"/>
        <v>0</v>
      </c>
      <c r="Y679" s="29">
        <f t="shared" si="280"/>
        <v>0</v>
      </c>
      <c r="Z679" s="194">
        <f t="shared" si="281"/>
        <v>0</v>
      </c>
    </row>
    <row r="680" spans="1:38" s="80" customFormat="1" x14ac:dyDescent="0.2">
      <c r="A680" s="82">
        <v>663</v>
      </c>
      <c r="B680" s="168" t="str">
        <f>'Revenue Data'!B671</f>
        <v>SIN</v>
      </c>
      <c r="C680" s="71">
        <f t="shared" si="284"/>
        <v>4.6641791044776115E-2</v>
      </c>
      <c r="D680" s="71">
        <f t="shared" si="284"/>
        <v>0.2916666666666668</v>
      </c>
      <c r="E680" s="71">
        <f t="shared" si="284"/>
        <v>1.7412935323383085E-2</v>
      </c>
      <c r="F680" s="71">
        <f t="shared" si="284"/>
        <v>0.26492537313432823</v>
      </c>
      <c r="G680" s="71">
        <f t="shared" si="284"/>
        <v>0.37935323383084574</v>
      </c>
      <c r="H680" s="205">
        <f>IFERROR(VLOOKUP(B680,'Forecast Cnx @ Dest. Airport'!$B$5:$R$175,17,FALSE),0)</f>
        <v>0</v>
      </c>
      <c r="I680" s="29">
        <f t="shared" si="269"/>
        <v>0</v>
      </c>
      <c r="J680" s="29">
        <f t="shared" si="270"/>
        <v>0</v>
      </c>
      <c r="K680" s="29">
        <f t="shared" si="271"/>
        <v>0</v>
      </c>
      <c r="L680" s="29">
        <f t="shared" si="272"/>
        <v>0</v>
      </c>
      <c r="M680" s="29">
        <f t="shared" si="273"/>
        <v>0</v>
      </c>
      <c r="N680" s="194">
        <f t="shared" si="274"/>
        <v>0</v>
      </c>
      <c r="O680" s="64">
        <f t="shared" si="285"/>
        <v>5088.6016503496521</v>
      </c>
      <c r="P680" s="64">
        <f t="shared" si="285"/>
        <v>4128.6578289124927</v>
      </c>
      <c r="Q680" s="64">
        <f t="shared" si="285"/>
        <v>1674.5895</v>
      </c>
      <c r="R680" s="64">
        <f t="shared" si="285"/>
        <v>1977.626294589576</v>
      </c>
      <c r="S680" s="64">
        <f t="shared" si="285"/>
        <v>798.62887153233544</v>
      </c>
      <c r="T680" s="206" t="str">
        <f t="shared" si="275"/>
        <v>-</v>
      </c>
      <c r="U680" s="29">
        <f t="shared" si="276"/>
        <v>0</v>
      </c>
      <c r="V680" s="29">
        <f t="shared" si="277"/>
        <v>0</v>
      </c>
      <c r="W680" s="29">
        <f t="shared" si="278"/>
        <v>0</v>
      </c>
      <c r="X680" s="29">
        <f t="shared" si="279"/>
        <v>0</v>
      </c>
      <c r="Y680" s="29">
        <f t="shared" si="280"/>
        <v>0</v>
      </c>
      <c r="Z680" s="194">
        <f t="shared" si="281"/>
        <v>0</v>
      </c>
    </row>
    <row r="681" spans="1:38" s="80" customFormat="1" x14ac:dyDescent="0.2">
      <c r="A681" s="82">
        <v>664</v>
      </c>
      <c r="B681" s="168" t="str">
        <f>'Revenue Data'!B672</f>
        <v>SIP</v>
      </c>
      <c r="C681" s="71">
        <f t="shared" si="284"/>
        <v>0.4285714285714286</v>
      </c>
      <c r="D681" s="71">
        <f t="shared" si="284"/>
        <v>0</v>
      </c>
      <c r="E681" s="71">
        <f t="shared" si="284"/>
        <v>0</v>
      </c>
      <c r="F681" s="71">
        <f t="shared" si="284"/>
        <v>0</v>
      </c>
      <c r="G681" s="71">
        <f t="shared" si="284"/>
        <v>0.5714285714285714</v>
      </c>
      <c r="H681" s="205">
        <f>IFERROR(VLOOKUP(B681,'Forecast Cnx @ Dest. Airport'!$B$5:$R$175,17,FALSE),0)</f>
        <v>0</v>
      </c>
      <c r="I681" s="29">
        <f t="shared" si="269"/>
        <v>0</v>
      </c>
      <c r="J681" s="29">
        <f t="shared" si="270"/>
        <v>0</v>
      </c>
      <c r="K681" s="29">
        <f t="shared" si="271"/>
        <v>0</v>
      </c>
      <c r="L681" s="29">
        <f t="shared" si="272"/>
        <v>0</v>
      </c>
      <c r="M681" s="29">
        <f t="shared" si="273"/>
        <v>0</v>
      </c>
      <c r="N681" s="194">
        <f t="shared" si="274"/>
        <v>0</v>
      </c>
      <c r="O681" s="64">
        <f t="shared" si="285"/>
        <v>347.21</v>
      </c>
      <c r="P681" s="64">
        <f t="shared" si="285"/>
        <v>2398.2343666666679</v>
      </c>
      <c r="Q681" s="64">
        <f t="shared" si="285"/>
        <v>0</v>
      </c>
      <c r="R681" s="64">
        <f t="shared" si="285"/>
        <v>330.89183791008179</v>
      </c>
      <c r="S681" s="64">
        <f t="shared" si="285"/>
        <v>392.16825580416793</v>
      </c>
      <c r="T681" s="206" t="str">
        <f t="shared" si="275"/>
        <v>-</v>
      </c>
      <c r="U681" s="29">
        <f t="shared" si="276"/>
        <v>0</v>
      </c>
      <c r="V681" s="29">
        <f t="shared" si="277"/>
        <v>0</v>
      </c>
      <c r="W681" s="29">
        <f t="shared" si="278"/>
        <v>0</v>
      </c>
      <c r="X681" s="29">
        <f t="shared" si="279"/>
        <v>0</v>
      </c>
      <c r="Y681" s="29">
        <f t="shared" si="280"/>
        <v>0</v>
      </c>
      <c r="Z681" s="194">
        <f t="shared" si="281"/>
        <v>0</v>
      </c>
    </row>
    <row r="682" spans="1:38" s="80" customFormat="1" x14ac:dyDescent="0.2">
      <c r="A682" s="168">
        <v>665</v>
      </c>
      <c r="B682" s="168" t="str">
        <f>'Revenue Data'!B673</f>
        <v>SJD</v>
      </c>
      <c r="C682" s="71">
        <f t="shared" si="284"/>
        <v>1.0297146219476316E-2</v>
      </c>
      <c r="D682" s="71">
        <f t="shared" si="284"/>
        <v>4.0600176522506609E-2</v>
      </c>
      <c r="E682" s="71">
        <f t="shared" si="284"/>
        <v>1.3827596351868195E-2</v>
      </c>
      <c r="F682" s="71">
        <f t="shared" si="284"/>
        <v>0.17769932333039129</v>
      </c>
      <c r="G682" s="71">
        <f t="shared" si="284"/>
        <v>0.75757575757575757</v>
      </c>
      <c r="H682" s="205">
        <f>IFERROR(VLOOKUP(B682,'Forecast Cnx @ Dest. Airport'!$B$5:$R$175,17,FALSE),0)</f>
        <v>5.0405530823936981</v>
      </c>
      <c r="I682" s="29">
        <f t="shared" si="269"/>
        <v>5.1903312116439962E-2</v>
      </c>
      <c r="J682" s="29">
        <f t="shared" si="270"/>
        <v>0.20464734491624895</v>
      </c>
      <c r="K682" s="29">
        <f t="shared" si="271"/>
        <v>6.969873341350509E-2</v>
      </c>
      <c r="L682" s="29">
        <f t="shared" si="272"/>
        <v>0.89570287195227827</v>
      </c>
      <c r="M682" s="29">
        <f t="shared" si="273"/>
        <v>3.8186008199952259</v>
      </c>
      <c r="N682" s="194">
        <f t="shared" si="274"/>
        <v>5.0405530823936981</v>
      </c>
      <c r="O682" s="64">
        <f t="shared" si="285"/>
        <v>470.36039905548978</v>
      </c>
      <c r="P682" s="64">
        <f t="shared" si="285"/>
        <v>684.1065503150536</v>
      </c>
      <c r="Q682" s="64">
        <f t="shared" si="285"/>
        <v>568.32249999999999</v>
      </c>
      <c r="R682" s="64">
        <f t="shared" si="285"/>
        <v>339.35204259727823</v>
      </c>
      <c r="S682" s="64">
        <f t="shared" si="285"/>
        <v>266.71869404126085</v>
      </c>
      <c r="T682" s="206">
        <f t="shared" si="275"/>
        <v>302.8389956738518</v>
      </c>
      <c r="U682" s="29">
        <f t="shared" si="276"/>
        <v>24.41326259939034</v>
      </c>
      <c r="V682" s="29">
        <f t="shared" si="277"/>
        <v>140.00058916178997</v>
      </c>
      <c r="W682" s="29">
        <f t="shared" si="278"/>
        <v>39.611358420396748</v>
      </c>
      <c r="X682" s="29">
        <f t="shared" si="279"/>
        <v>303.95859915725396</v>
      </c>
      <c r="Y682" s="29">
        <f t="shared" si="280"/>
        <v>1018.4922237740144</v>
      </c>
      <c r="Z682" s="194">
        <f t="shared" si="281"/>
        <v>1526.4760331128455</v>
      </c>
    </row>
    <row r="683" spans="1:38" s="80" customFormat="1" x14ac:dyDescent="0.2">
      <c r="A683" s="82">
        <v>666</v>
      </c>
      <c r="B683" s="168" t="str">
        <f>'Revenue Data'!B674</f>
        <v>SJJ</v>
      </c>
      <c r="C683" s="71">
        <f t="shared" si="284"/>
        <v>0</v>
      </c>
      <c r="D683" s="71">
        <f t="shared" si="284"/>
        <v>9.0497737556561129E-3</v>
      </c>
      <c r="E683" s="71">
        <f t="shared" si="284"/>
        <v>0</v>
      </c>
      <c r="F683" s="71">
        <f t="shared" si="284"/>
        <v>0.13574660633484167</v>
      </c>
      <c r="G683" s="71">
        <f t="shared" si="284"/>
        <v>0.85520361990950222</v>
      </c>
      <c r="H683" s="205">
        <f>IFERROR(VLOOKUP(B683,'Forecast Cnx @ Dest. Airport'!$B$5:$R$175,17,FALSE),0)</f>
        <v>0</v>
      </c>
      <c r="I683" s="29">
        <f t="shared" si="269"/>
        <v>0</v>
      </c>
      <c r="J683" s="29">
        <f t="shared" si="270"/>
        <v>0</v>
      </c>
      <c r="K683" s="29">
        <f t="shared" si="271"/>
        <v>0</v>
      </c>
      <c r="L683" s="29">
        <f t="shared" si="272"/>
        <v>0</v>
      </c>
      <c r="M683" s="29">
        <f t="shared" si="273"/>
        <v>0</v>
      </c>
      <c r="N683" s="194">
        <f t="shared" si="274"/>
        <v>0</v>
      </c>
      <c r="O683" s="64">
        <f t="shared" si="285"/>
        <v>0</v>
      </c>
      <c r="P683" s="64">
        <f t="shared" si="285"/>
        <v>0</v>
      </c>
      <c r="Q683" s="64">
        <f t="shared" si="285"/>
        <v>0</v>
      </c>
      <c r="R683" s="64">
        <f t="shared" si="285"/>
        <v>289.06824691358031</v>
      </c>
      <c r="S683" s="64">
        <f t="shared" si="285"/>
        <v>310.38663405306369</v>
      </c>
      <c r="T683" s="206" t="str">
        <f t="shared" si="275"/>
        <v>-</v>
      </c>
      <c r="U683" s="29">
        <f t="shared" si="276"/>
        <v>0</v>
      </c>
      <c r="V683" s="29">
        <f t="shared" si="277"/>
        <v>0</v>
      </c>
      <c r="W683" s="29">
        <f t="shared" si="278"/>
        <v>0</v>
      </c>
      <c r="X683" s="29">
        <f t="shared" si="279"/>
        <v>0</v>
      </c>
      <c r="Y683" s="29">
        <f t="shared" si="280"/>
        <v>0</v>
      </c>
      <c r="Z683" s="194">
        <f t="shared" si="281"/>
        <v>0</v>
      </c>
      <c r="AA683" s="47"/>
      <c r="AB683" s="47"/>
      <c r="AC683" s="47"/>
      <c r="AD683" s="47"/>
      <c r="AE683" s="47"/>
      <c r="AF683" s="47"/>
      <c r="AG683" s="47"/>
      <c r="AH683" s="47"/>
      <c r="AI683" s="47"/>
      <c r="AJ683" s="47"/>
      <c r="AK683" s="47"/>
      <c r="AL683" s="47"/>
    </row>
    <row r="684" spans="1:38" s="80" customFormat="1" x14ac:dyDescent="0.2">
      <c r="A684" s="82">
        <v>667</v>
      </c>
      <c r="B684" s="168" t="str">
        <f>'Revenue Data'!B675</f>
        <v>SJO</v>
      </c>
      <c r="C684" s="71">
        <f t="shared" si="284"/>
        <v>0.14873200822481153</v>
      </c>
      <c r="D684" s="71">
        <f t="shared" si="284"/>
        <v>1.2337217272104182E-2</v>
      </c>
      <c r="E684" s="71">
        <f t="shared" si="284"/>
        <v>4.0438656614119266E-2</v>
      </c>
      <c r="F684" s="71">
        <f t="shared" si="284"/>
        <v>8.5675119945167938E-2</v>
      </c>
      <c r="G684" s="71">
        <f t="shared" si="284"/>
        <v>0.71281699794379694</v>
      </c>
      <c r="H684" s="205">
        <f>IFERROR(VLOOKUP(B684,'Forecast Cnx @ Dest. Airport'!$B$5:$R$175,17,FALSE),0)</f>
        <v>0</v>
      </c>
      <c r="I684" s="29">
        <f t="shared" si="269"/>
        <v>0</v>
      </c>
      <c r="J684" s="29">
        <f t="shared" si="270"/>
        <v>0</v>
      </c>
      <c r="K684" s="29">
        <f t="shared" si="271"/>
        <v>0</v>
      </c>
      <c r="L684" s="29">
        <f t="shared" si="272"/>
        <v>0</v>
      </c>
      <c r="M684" s="29">
        <f t="shared" si="273"/>
        <v>0</v>
      </c>
      <c r="N684" s="194">
        <f t="shared" si="274"/>
        <v>0</v>
      </c>
      <c r="O684" s="64">
        <f t="shared" si="285"/>
        <v>558.63265664160383</v>
      </c>
      <c r="P684" s="64">
        <f t="shared" si="285"/>
        <v>456.76482142857145</v>
      </c>
      <c r="Q684" s="64">
        <f t="shared" si="285"/>
        <v>513.40151515151513</v>
      </c>
      <c r="R684" s="64">
        <f t="shared" si="285"/>
        <v>292.47606278725044</v>
      </c>
      <c r="S684" s="64">
        <f t="shared" si="285"/>
        <v>281.26097677306853</v>
      </c>
      <c r="T684" s="206" t="str">
        <f t="shared" si="275"/>
        <v>-</v>
      </c>
      <c r="U684" s="29">
        <f t="shared" si="276"/>
        <v>0</v>
      </c>
      <c r="V684" s="29">
        <f t="shared" si="277"/>
        <v>0</v>
      </c>
      <c r="W684" s="29">
        <f t="shared" si="278"/>
        <v>0</v>
      </c>
      <c r="X684" s="29">
        <f t="shared" si="279"/>
        <v>0</v>
      </c>
      <c r="Y684" s="29">
        <f t="shared" si="280"/>
        <v>0</v>
      </c>
      <c r="Z684" s="194">
        <f t="shared" si="281"/>
        <v>0</v>
      </c>
    </row>
    <row r="685" spans="1:38" s="80" customFormat="1" x14ac:dyDescent="0.2">
      <c r="A685" s="82">
        <v>668</v>
      </c>
      <c r="B685" s="168" t="str">
        <f>'Revenue Data'!B676</f>
        <v>SJP</v>
      </c>
      <c r="C685" s="71">
        <f t="shared" si="284"/>
        <v>0</v>
      </c>
      <c r="D685" s="71">
        <f t="shared" si="284"/>
        <v>0</v>
      </c>
      <c r="E685" s="71">
        <f t="shared" si="284"/>
        <v>0</v>
      </c>
      <c r="F685" s="71">
        <f t="shared" si="284"/>
        <v>0</v>
      </c>
      <c r="G685" s="71">
        <f t="shared" si="284"/>
        <v>1</v>
      </c>
      <c r="H685" s="205">
        <f>IFERROR(VLOOKUP(B685,'Forecast Cnx @ Dest. Airport'!$B$5:$R$175,17,FALSE),0)</f>
        <v>0</v>
      </c>
      <c r="I685" s="29">
        <f t="shared" si="269"/>
        <v>0</v>
      </c>
      <c r="J685" s="29">
        <f t="shared" si="270"/>
        <v>0</v>
      </c>
      <c r="K685" s="29">
        <f t="shared" si="271"/>
        <v>0</v>
      </c>
      <c r="L685" s="29">
        <f t="shared" si="272"/>
        <v>0</v>
      </c>
      <c r="M685" s="29">
        <f t="shared" si="273"/>
        <v>0</v>
      </c>
      <c r="N685" s="194">
        <f t="shared" si="274"/>
        <v>0</v>
      </c>
      <c r="O685" s="64">
        <f t="shared" si="285"/>
        <v>4877.18300441886</v>
      </c>
      <c r="P685" s="64">
        <f t="shared" si="285"/>
        <v>3913.2942950383235</v>
      </c>
      <c r="Q685" s="64">
        <f t="shared" si="285"/>
        <v>2079.9913113553125</v>
      </c>
      <c r="R685" s="64">
        <f t="shared" si="285"/>
        <v>1727.1594836699639</v>
      </c>
      <c r="S685" s="64">
        <f t="shared" si="285"/>
        <v>751.5860935926662</v>
      </c>
      <c r="T685" s="206" t="str">
        <f t="shared" si="275"/>
        <v>-</v>
      </c>
      <c r="U685" s="29">
        <f t="shared" si="276"/>
        <v>0</v>
      </c>
      <c r="V685" s="29">
        <f t="shared" si="277"/>
        <v>0</v>
      </c>
      <c r="W685" s="29">
        <f t="shared" si="278"/>
        <v>0</v>
      </c>
      <c r="X685" s="29">
        <f t="shared" si="279"/>
        <v>0</v>
      </c>
      <c r="Y685" s="29">
        <f t="shared" si="280"/>
        <v>0</v>
      </c>
      <c r="Z685" s="194">
        <f t="shared" si="281"/>
        <v>0</v>
      </c>
    </row>
    <row r="686" spans="1:38" s="80" customFormat="1" x14ac:dyDescent="0.2">
      <c r="A686" s="168">
        <v>669</v>
      </c>
      <c r="B686" s="168" t="str">
        <f>'Revenue Data'!B677</f>
        <v>SJU</v>
      </c>
      <c r="C686" s="71">
        <f t="shared" si="284"/>
        <v>4.5232936078006498E-2</v>
      </c>
      <c r="D686" s="71">
        <f t="shared" si="284"/>
        <v>1.3678223185265438E-2</v>
      </c>
      <c r="E686" s="71">
        <f t="shared" si="284"/>
        <v>2.4512459371614302E-2</v>
      </c>
      <c r="F686" s="71">
        <f t="shared" si="284"/>
        <v>0.22210184182015169</v>
      </c>
      <c r="G686" s="71">
        <f t="shared" si="284"/>
        <v>0.69447453954496208</v>
      </c>
      <c r="H686" s="205">
        <f>IFERROR(VLOOKUP(B686,'Forecast Cnx @ Dest. Airport'!$B$5:$R$175,17,FALSE),0)</f>
        <v>0</v>
      </c>
      <c r="I686" s="29">
        <f t="shared" si="269"/>
        <v>0</v>
      </c>
      <c r="J686" s="29">
        <f t="shared" si="270"/>
        <v>0</v>
      </c>
      <c r="K686" s="29">
        <f t="shared" si="271"/>
        <v>0</v>
      </c>
      <c r="L686" s="29">
        <f t="shared" si="272"/>
        <v>0</v>
      </c>
      <c r="M686" s="29">
        <f t="shared" si="273"/>
        <v>0</v>
      </c>
      <c r="N686" s="194">
        <f t="shared" si="274"/>
        <v>0</v>
      </c>
      <c r="O686" s="64">
        <f t="shared" si="285"/>
        <v>398.98403927724917</v>
      </c>
      <c r="P686" s="64">
        <f t="shared" si="285"/>
        <v>784.56806882226704</v>
      </c>
      <c r="Q686" s="64">
        <f t="shared" si="285"/>
        <v>413.46070931461372</v>
      </c>
      <c r="R686" s="64">
        <f t="shared" si="285"/>
        <v>253.43407900732333</v>
      </c>
      <c r="S686" s="64">
        <f t="shared" si="285"/>
        <v>216.16985539648019</v>
      </c>
      <c r="T686" s="206" t="str">
        <f t="shared" si="275"/>
        <v>-</v>
      </c>
      <c r="U686" s="29">
        <f t="shared" si="276"/>
        <v>0</v>
      </c>
      <c r="V686" s="29">
        <f t="shared" si="277"/>
        <v>0</v>
      </c>
      <c r="W686" s="29">
        <f t="shared" si="278"/>
        <v>0</v>
      </c>
      <c r="X686" s="29">
        <f t="shared" si="279"/>
        <v>0</v>
      </c>
      <c r="Y686" s="29">
        <f t="shared" si="280"/>
        <v>0</v>
      </c>
      <c r="Z686" s="194">
        <f t="shared" si="281"/>
        <v>0</v>
      </c>
    </row>
    <row r="687" spans="1:38" s="80" customFormat="1" x14ac:dyDescent="0.2">
      <c r="A687" s="82">
        <v>670</v>
      </c>
      <c r="B687" s="168" t="str">
        <f>'Revenue Data'!B678</f>
        <v>SKB</v>
      </c>
      <c r="C687" s="71">
        <f t="shared" si="284"/>
        <v>0.31632653061224492</v>
      </c>
      <c r="D687" s="71">
        <f t="shared" si="284"/>
        <v>0</v>
      </c>
      <c r="E687" s="71">
        <f t="shared" si="284"/>
        <v>3.0612244897959179E-2</v>
      </c>
      <c r="F687" s="71">
        <f t="shared" si="284"/>
        <v>0.13265306122448978</v>
      </c>
      <c r="G687" s="71">
        <f t="shared" si="284"/>
        <v>0.52040816326530603</v>
      </c>
      <c r="H687" s="205">
        <f>IFERROR(VLOOKUP(B687,'Forecast Cnx @ Dest. Airport'!$B$5:$R$175,17,FALSE),0)</f>
        <v>0</v>
      </c>
      <c r="I687" s="29">
        <f t="shared" si="269"/>
        <v>0</v>
      </c>
      <c r="J687" s="29">
        <f t="shared" si="270"/>
        <v>0</v>
      </c>
      <c r="K687" s="29">
        <f t="shared" si="271"/>
        <v>0</v>
      </c>
      <c r="L687" s="29">
        <f t="shared" si="272"/>
        <v>0</v>
      </c>
      <c r="M687" s="29">
        <f t="shared" si="273"/>
        <v>0</v>
      </c>
      <c r="N687" s="194">
        <f t="shared" si="274"/>
        <v>0</v>
      </c>
      <c r="O687" s="64">
        <f t="shared" si="285"/>
        <v>0</v>
      </c>
      <c r="P687" s="64">
        <f t="shared" si="285"/>
        <v>0</v>
      </c>
      <c r="Q687" s="64">
        <f t="shared" si="285"/>
        <v>0</v>
      </c>
      <c r="R687" s="64">
        <f t="shared" si="285"/>
        <v>313.63636363636346</v>
      </c>
      <c r="S687" s="64">
        <f t="shared" si="285"/>
        <v>262.22005882352954</v>
      </c>
      <c r="T687" s="206" t="str">
        <f t="shared" si="275"/>
        <v>-</v>
      </c>
      <c r="U687" s="29">
        <f t="shared" si="276"/>
        <v>0</v>
      </c>
      <c r="V687" s="29">
        <f t="shared" si="277"/>
        <v>0</v>
      </c>
      <c r="W687" s="29">
        <f t="shared" si="278"/>
        <v>0</v>
      </c>
      <c r="X687" s="29">
        <f t="shared" si="279"/>
        <v>0</v>
      </c>
      <c r="Y687" s="29">
        <f t="shared" si="280"/>
        <v>0</v>
      </c>
      <c r="Z687" s="194">
        <f t="shared" si="281"/>
        <v>0</v>
      </c>
    </row>
    <row r="688" spans="1:38" s="80" customFormat="1" x14ac:dyDescent="0.2">
      <c r="A688" s="82">
        <v>671</v>
      </c>
      <c r="B688" s="168" t="str">
        <f>'Revenue Data'!B679</f>
        <v>SKG</v>
      </c>
      <c r="C688" s="71">
        <f t="shared" ref="C688:G697" si="286">IFERROR(VLOOKUP($B688,FromChicagoFareList,C$8,FALSE),"-")</f>
        <v>1.4184397163120567E-2</v>
      </c>
      <c r="D688" s="71">
        <f t="shared" si="286"/>
        <v>2.1276595744680851E-2</v>
      </c>
      <c r="E688" s="71">
        <f t="shared" si="286"/>
        <v>7.0921985815602835E-3</v>
      </c>
      <c r="F688" s="71">
        <f t="shared" si="286"/>
        <v>0.15602836879432627</v>
      </c>
      <c r="G688" s="71">
        <f t="shared" si="286"/>
        <v>0.80141843971631199</v>
      </c>
      <c r="H688" s="205">
        <f>IFERROR(VLOOKUP(B688,'Forecast Cnx @ Dest. Airport'!$B$5:$R$175,17,FALSE),0)</f>
        <v>0</v>
      </c>
      <c r="I688" s="29">
        <f t="shared" si="269"/>
        <v>0</v>
      </c>
      <c r="J688" s="29">
        <f t="shared" si="270"/>
        <v>0</v>
      </c>
      <c r="K688" s="29">
        <f t="shared" si="271"/>
        <v>0</v>
      </c>
      <c r="L688" s="29">
        <f t="shared" si="272"/>
        <v>0</v>
      </c>
      <c r="M688" s="29">
        <f t="shared" si="273"/>
        <v>0</v>
      </c>
      <c r="N688" s="194">
        <f t="shared" si="274"/>
        <v>0</v>
      </c>
      <c r="O688" s="64">
        <f t="shared" ref="O688:S697" si="287">IFERROR(VLOOKUP($B688,FromChicagoFareList,O$8,FALSE),"-")</f>
        <v>752.19672135146163</v>
      </c>
      <c r="P688" s="64">
        <f t="shared" si="287"/>
        <v>3308.8566666666702</v>
      </c>
      <c r="Q688" s="64">
        <f t="shared" si="287"/>
        <v>0</v>
      </c>
      <c r="R688" s="64">
        <f t="shared" si="287"/>
        <v>330.30835784313712</v>
      </c>
      <c r="S688" s="64">
        <f t="shared" si="287"/>
        <v>332.85660782625354</v>
      </c>
      <c r="T688" s="206" t="str">
        <f t="shared" si="275"/>
        <v>-</v>
      </c>
      <c r="U688" s="29">
        <f t="shared" si="276"/>
        <v>0</v>
      </c>
      <c r="V688" s="29">
        <f t="shared" si="277"/>
        <v>0</v>
      </c>
      <c r="W688" s="29">
        <f t="shared" si="278"/>
        <v>0</v>
      </c>
      <c r="X688" s="29">
        <f t="shared" si="279"/>
        <v>0</v>
      </c>
      <c r="Y688" s="29">
        <f t="shared" si="280"/>
        <v>0</v>
      </c>
      <c r="Z688" s="194">
        <f t="shared" si="281"/>
        <v>0</v>
      </c>
    </row>
    <row r="689" spans="1:26" s="80" customFormat="1" x14ac:dyDescent="0.2">
      <c r="A689" s="82">
        <v>672</v>
      </c>
      <c r="B689" s="168" t="str">
        <f>'Revenue Data'!B680</f>
        <v>SKP</v>
      </c>
      <c r="C689" s="71">
        <f t="shared" si="286"/>
        <v>0.23224043715847004</v>
      </c>
      <c r="D689" s="71">
        <f t="shared" si="286"/>
        <v>2.7322404371584704E-3</v>
      </c>
      <c r="E689" s="71">
        <f t="shared" si="286"/>
        <v>5.4644808743169408E-3</v>
      </c>
      <c r="F689" s="71">
        <f t="shared" si="286"/>
        <v>0.12568306010928962</v>
      </c>
      <c r="G689" s="71">
        <f t="shared" si="286"/>
        <v>0.63387978142076506</v>
      </c>
      <c r="H689" s="205">
        <f>IFERROR(VLOOKUP(B689,'Forecast Cnx @ Dest. Airport'!$B$5:$R$175,17,FALSE),0)</f>
        <v>0</v>
      </c>
      <c r="I689" s="29">
        <f t="shared" si="269"/>
        <v>0</v>
      </c>
      <c r="J689" s="29">
        <f t="shared" si="270"/>
        <v>0</v>
      </c>
      <c r="K689" s="29">
        <f t="shared" si="271"/>
        <v>0</v>
      </c>
      <c r="L689" s="29">
        <f t="shared" si="272"/>
        <v>0</v>
      </c>
      <c r="M689" s="29">
        <f t="shared" si="273"/>
        <v>0</v>
      </c>
      <c r="N689" s="194">
        <f t="shared" si="274"/>
        <v>0</v>
      </c>
      <c r="O689" s="64">
        <f t="shared" si="287"/>
        <v>198.239090909091</v>
      </c>
      <c r="P689" s="64">
        <f t="shared" si="287"/>
        <v>0</v>
      </c>
      <c r="Q689" s="64">
        <f t="shared" si="287"/>
        <v>1145.97</v>
      </c>
      <c r="R689" s="64">
        <f t="shared" si="287"/>
        <v>343.61171717171737</v>
      </c>
      <c r="S689" s="64">
        <f t="shared" si="287"/>
        <v>366.51515829725798</v>
      </c>
      <c r="T689" s="206" t="str">
        <f t="shared" si="275"/>
        <v>-</v>
      </c>
      <c r="U689" s="29">
        <f t="shared" si="276"/>
        <v>0</v>
      </c>
      <c r="V689" s="29">
        <f t="shared" si="277"/>
        <v>0</v>
      </c>
      <c r="W689" s="29">
        <f t="shared" si="278"/>
        <v>0</v>
      </c>
      <c r="X689" s="29">
        <f t="shared" si="279"/>
        <v>0</v>
      </c>
      <c r="Y689" s="29">
        <f t="shared" si="280"/>
        <v>0</v>
      </c>
      <c r="Z689" s="194">
        <f t="shared" si="281"/>
        <v>0</v>
      </c>
    </row>
    <row r="690" spans="1:26" s="80" customFormat="1" x14ac:dyDescent="0.2">
      <c r="A690" s="168">
        <v>673</v>
      </c>
      <c r="B690" s="168" t="str">
        <f>'Revenue Data'!B681</f>
        <v>SLA</v>
      </c>
      <c r="C690" s="71">
        <f t="shared" si="286"/>
        <v>0</v>
      </c>
      <c r="D690" s="71">
        <f t="shared" si="286"/>
        <v>0</v>
      </c>
      <c r="E690" s="71">
        <f t="shared" si="286"/>
        <v>0</v>
      </c>
      <c r="F690" s="71">
        <f t="shared" si="286"/>
        <v>0</v>
      </c>
      <c r="G690" s="71">
        <f t="shared" si="286"/>
        <v>1</v>
      </c>
      <c r="H690" s="205">
        <f>IFERROR(VLOOKUP(B690,'Forecast Cnx @ Dest. Airport'!$B$5:$R$175,17,FALSE),0)</f>
        <v>0</v>
      </c>
      <c r="I690" s="29">
        <f t="shared" si="269"/>
        <v>0</v>
      </c>
      <c r="J690" s="29">
        <f t="shared" si="270"/>
        <v>0</v>
      </c>
      <c r="K690" s="29">
        <f t="shared" si="271"/>
        <v>0</v>
      </c>
      <c r="L690" s="29">
        <f t="shared" si="272"/>
        <v>0</v>
      </c>
      <c r="M690" s="29">
        <f t="shared" si="273"/>
        <v>0</v>
      </c>
      <c r="N690" s="194">
        <f t="shared" si="274"/>
        <v>0</v>
      </c>
      <c r="O690" s="64">
        <f t="shared" si="287"/>
        <v>2737.7034062499997</v>
      </c>
      <c r="P690" s="64">
        <f t="shared" si="287"/>
        <v>3059.4675003323032</v>
      </c>
      <c r="Q690" s="64">
        <f t="shared" si="287"/>
        <v>1545.7283333333298</v>
      </c>
      <c r="R690" s="64">
        <f t="shared" si="287"/>
        <v>1291.0003889912839</v>
      </c>
      <c r="S690" s="64">
        <f t="shared" si="287"/>
        <v>760.80778849532544</v>
      </c>
      <c r="T690" s="206" t="str">
        <f t="shared" si="275"/>
        <v>-</v>
      </c>
      <c r="U690" s="29">
        <f t="shared" si="276"/>
        <v>0</v>
      </c>
      <c r="V690" s="29">
        <f t="shared" si="277"/>
        <v>0</v>
      </c>
      <c r="W690" s="29">
        <f t="shared" si="278"/>
        <v>0</v>
      </c>
      <c r="X690" s="29">
        <f t="shared" si="279"/>
        <v>0</v>
      </c>
      <c r="Y690" s="29">
        <f t="shared" si="280"/>
        <v>0</v>
      </c>
      <c r="Z690" s="194">
        <f t="shared" si="281"/>
        <v>0</v>
      </c>
    </row>
    <row r="691" spans="1:26" s="80" customFormat="1" x14ac:dyDescent="0.2">
      <c r="A691" s="82">
        <v>674</v>
      </c>
      <c r="B691" s="168" t="str">
        <f>'Revenue Data'!B682</f>
        <v>SLP</v>
      </c>
      <c r="C691" s="71">
        <f t="shared" si="286"/>
        <v>3.3434650455927049E-2</v>
      </c>
      <c r="D691" s="71">
        <f t="shared" si="286"/>
        <v>6.0790273556231003E-3</v>
      </c>
      <c r="E691" s="71">
        <f t="shared" si="286"/>
        <v>9.11854103343465E-3</v>
      </c>
      <c r="F691" s="71">
        <f t="shared" si="286"/>
        <v>0.18237082066869301</v>
      </c>
      <c r="G691" s="71">
        <f t="shared" si="286"/>
        <v>0.76899696048632216</v>
      </c>
      <c r="H691" s="205">
        <f>IFERROR(VLOOKUP(B691,'Forecast Cnx @ Dest. Airport'!$B$5:$R$175,17,FALSE),0)</f>
        <v>0</v>
      </c>
      <c r="I691" s="29">
        <f t="shared" si="269"/>
        <v>0</v>
      </c>
      <c r="J691" s="29">
        <f t="shared" si="270"/>
        <v>0</v>
      </c>
      <c r="K691" s="29">
        <f t="shared" si="271"/>
        <v>0</v>
      </c>
      <c r="L691" s="29">
        <f t="shared" si="272"/>
        <v>0</v>
      </c>
      <c r="M691" s="29">
        <f t="shared" si="273"/>
        <v>0</v>
      </c>
      <c r="N691" s="194">
        <f t="shared" si="274"/>
        <v>0</v>
      </c>
      <c r="O691" s="64">
        <f t="shared" si="287"/>
        <v>614.26428571428585</v>
      </c>
      <c r="P691" s="64">
        <f t="shared" si="287"/>
        <v>667.64896209140613</v>
      </c>
      <c r="Q691" s="64">
        <f t="shared" si="287"/>
        <v>526.36640083298744</v>
      </c>
      <c r="R691" s="64">
        <f t="shared" si="287"/>
        <v>289.75664330637932</v>
      </c>
      <c r="S691" s="64">
        <f t="shared" si="287"/>
        <v>274.79332185068444</v>
      </c>
      <c r="T691" s="206" t="str">
        <f t="shared" si="275"/>
        <v>-</v>
      </c>
      <c r="U691" s="29">
        <f t="shared" si="276"/>
        <v>0</v>
      </c>
      <c r="V691" s="29">
        <f t="shared" si="277"/>
        <v>0</v>
      </c>
      <c r="W691" s="29">
        <f t="shared" si="278"/>
        <v>0</v>
      </c>
      <c r="X691" s="29">
        <f t="shared" si="279"/>
        <v>0</v>
      </c>
      <c r="Y691" s="29">
        <f t="shared" si="280"/>
        <v>0</v>
      </c>
      <c r="Z691" s="194">
        <f t="shared" si="281"/>
        <v>0</v>
      </c>
    </row>
    <row r="692" spans="1:26" s="80" customFormat="1" x14ac:dyDescent="0.2">
      <c r="A692" s="82">
        <v>675</v>
      </c>
      <c r="B692" s="168" t="str">
        <f>'Revenue Data'!B683</f>
        <v>SLU</v>
      </c>
      <c r="C692" s="71">
        <f t="shared" si="286"/>
        <v>0.10331384015594541</v>
      </c>
      <c r="D692" s="71">
        <f t="shared" si="286"/>
        <v>0</v>
      </c>
      <c r="E692" s="71">
        <f t="shared" si="286"/>
        <v>5.4580896686159841E-2</v>
      </c>
      <c r="F692" s="71">
        <f t="shared" si="286"/>
        <v>6.2378167641325533E-2</v>
      </c>
      <c r="G692" s="71">
        <f t="shared" si="286"/>
        <v>0.77972709551656916</v>
      </c>
      <c r="H692" s="205">
        <f>IFERROR(VLOOKUP(B692,'Forecast Cnx @ Dest. Airport'!$B$5:$R$175,17,FALSE),0)</f>
        <v>0</v>
      </c>
      <c r="I692" s="29">
        <f t="shared" si="269"/>
        <v>0</v>
      </c>
      <c r="J692" s="29">
        <f t="shared" si="270"/>
        <v>0</v>
      </c>
      <c r="K692" s="29">
        <f t="shared" si="271"/>
        <v>0</v>
      </c>
      <c r="L692" s="29">
        <f t="shared" si="272"/>
        <v>0</v>
      </c>
      <c r="M692" s="29">
        <f t="shared" si="273"/>
        <v>0</v>
      </c>
      <c r="N692" s="194">
        <f t="shared" si="274"/>
        <v>0</v>
      </c>
      <c r="O692" s="64">
        <f t="shared" si="287"/>
        <v>0</v>
      </c>
      <c r="P692" s="64">
        <f t="shared" si="287"/>
        <v>0</v>
      </c>
      <c r="Q692" s="64">
        <f t="shared" si="287"/>
        <v>468.42857142857144</v>
      </c>
      <c r="R692" s="64">
        <f t="shared" si="287"/>
        <v>327.26761624340583</v>
      </c>
      <c r="S692" s="64">
        <f t="shared" si="287"/>
        <v>284.94103268862631</v>
      </c>
      <c r="T692" s="206" t="str">
        <f t="shared" si="275"/>
        <v>-</v>
      </c>
      <c r="U692" s="29">
        <f t="shared" si="276"/>
        <v>0</v>
      </c>
      <c r="V692" s="29">
        <f t="shared" si="277"/>
        <v>0</v>
      </c>
      <c r="W692" s="29">
        <f t="shared" si="278"/>
        <v>0</v>
      </c>
      <c r="X692" s="29">
        <f t="shared" si="279"/>
        <v>0</v>
      </c>
      <c r="Y692" s="29">
        <f t="shared" si="280"/>
        <v>0</v>
      </c>
      <c r="Z692" s="194">
        <f t="shared" si="281"/>
        <v>0</v>
      </c>
    </row>
    <row r="693" spans="1:26" s="80" customFormat="1" x14ac:dyDescent="0.2">
      <c r="A693" s="82">
        <v>676</v>
      </c>
      <c r="B693" s="168" t="str">
        <f>'Revenue Data'!B684</f>
        <v>SLW</v>
      </c>
      <c r="C693" s="71">
        <f t="shared" si="286"/>
        <v>0</v>
      </c>
      <c r="D693" s="71">
        <f t="shared" si="286"/>
        <v>0</v>
      </c>
      <c r="E693" s="71">
        <f t="shared" si="286"/>
        <v>3.7037037037037042E-2</v>
      </c>
      <c r="F693" s="71">
        <f t="shared" si="286"/>
        <v>9.2592592592592587E-2</v>
      </c>
      <c r="G693" s="71">
        <f t="shared" si="286"/>
        <v>0.87037037037037035</v>
      </c>
      <c r="H693" s="205">
        <f>IFERROR(VLOOKUP(B693,'Forecast Cnx @ Dest. Airport'!$B$5:$R$175,17,FALSE),0)</f>
        <v>0</v>
      </c>
      <c r="I693" s="29">
        <f t="shared" si="269"/>
        <v>0</v>
      </c>
      <c r="J693" s="29">
        <f t="shared" si="270"/>
        <v>0</v>
      </c>
      <c r="K693" s="29">
        <f t="shared" si="271"/>
        <v>0</v>
      </c>
      <c r="L693" s="29">
        <f t="shared" si="272"/>
        <v>0</v>
      </c>
      <c r="M693" s="29">
        <f t="shared" si="273"/>
        <v>0</v>
      </c>
      <c r="N693" s="194">
        <f t="shared" si="274"/>
        <v>0</v>
      </c>
      <c r="O693" s="64">
        <f t="shared" si="287"/>
        <v>242.84265512637438</v>
      </c>
      <c r="P693" s="64">
        <f t="shared" si="287"/>
        <v>667.64896209140613</v>
      </c>
      <c r="Q693" s="64">
        <f t="shared" si="287"/>
        <v>565.75</v>
      </c>
      <c r="R693" s="64">
        <f t="shared" si="287"/>
        <v>277.2</v>
      </c>
      <c r="S693" s="64">
        <f t="shared" si="287"/>
        <v>234.42154412923543</v>
      </c>
      <c r="T693" s="206" t="str">
        <f t="shared" si="275"/>
        <v>-</v>
      </c>
      <c r="U693" s="29">
        <f t="shared" si="276"/>
        <v>0</v>
      </c>
      <c r="V693" s="29">
        <f t="shared" si="277"/>
        <v>0</v>
      </c>
      <c r="W693" s="29">
        <f t="shared" si="278"/>
        <v>0</v>
      </c>
      <c r="X693" s="29">
        <f t="shared" si="279"/>
        <v>0</v>
      </c>
      <c r="Y693" s="29">
        <f t="shared" si="280"/>
        <v>0</v>
      </c>
      <c r="Z693" s="194">
        <f t="shared" si="281"/>
        <v>0</v>
      </c>
    </row>
    <row r="694" spans="1:26" s="80" customFormat="1" x14ac:dyDescent="0.2">
      <c r="A694" s="168">
        <v>677</v>
      </c>
      <c r="B694" s="168" t="str">
        <f>'Revenue Data'!B685</f>
        <v>SLZ</v>
      </c>
      <c r="C694" s="71">
        <f t="shared" si="286"/>
        <v>0</v>
      </c>
      <c r="D694" s="71">
        <f t="shared" si="286"/>
        <v>0</v>
      </c>
      <c r="E694" s="71">
        <f t="shared" si="286"/>
        <v>0</v>
      </c>
      <c r="F694" s="71">
        <f t="shared" si="286"/>
        <v>0</v>
      </c>
      <c r="G694" s="71">
        <f t="shared" si="286"/>
        <v>1</v>
      </c>
      <c r="H694" s="205">
        <f>IFERROR(VLOOKUP(B694,'Forecast Cnx @ Dest. Airport'!$B$5:$R$175,17,FALSE),0)</f>
        <v>0</v>
      </c>
      <c r="I694" s="29">
        <f t="shared" si="269"/>
        <v>0</v>
      </c>
      <c r="J694" s="29">
        <f t="shared" si="270"/>
        <v>0</v>
      </c>
      <c r="K694" s="29">
        <f t="shared" si="271"/>
        <v>0</v>
      </c>
      <c r="L694" s="29">
        <f t="shared" si="272"/>
        <v>0</v>
      </c>
      <c r="M694" s="29">
        <f t="shared" si="273"/>
        <v>0</v>
      </c>
      <c r="N694" s="194">
        <f t="shared" si="274"/>
        <v>0</v>
      </c>
      <c r="O694" s="64">
        <f t="shared" si="287"/>
        <v>4877.18300441886</v>
      </c>
      <c r="P694" s="64">
        <f t="shared" si="287"/>
        <v>3913.2942950383235</v>
      </c>
      <c r="Q694" s="64">
        <f t="shared" si="287"/>
        <v>2079.9913113553125</v>
      </c>
      <c r="R694" s="64">
        <f t="shared" si="287"/>
        <v>1727.1594836699639</v>
      </c>
      <c r="S694" s="64">
        <f t="shared" si="287"/>
        <v>751.5860935926662</v>
      </c>
      <c r="T694" s="206" t="str">
        <f t="shared" si="275"/>
        <v>-</v>
      </c>
      <c r="U694" s="29">
        <f t="shared" si="276"/>
        <v>0</v>
      </c>
      <c r="V694" s="29">
        <f t="shared" si="277"/>
        <v>0</v>
      </c>
      <c r="W694" s="29">
        <f t="shared" si="278"/>
        <v>0</v>
      </c>
      <c r="X694" s="29">
        <f t="shared" si="279"/>
        <v>0</v>
      </c>
      <c r="Y694" s="29">
        <f t="shared" si="280"/>
        <v>0</v>
      </c>
      <c r="Z694" s="194">
        <f t="shared" si="281"/>
        <v>0</v>
      </c>
    </row>
    <row r="695" spans="1:26" s="80" customFormat="1" x14ac:dyDescent="0.2">
      <c r="A695" s="82">
        <v>678</v>
      </c>
      <c r="B695" s="168" t="str">
        <f>'Revenue Data'!B686</f>
        <v>SMR</v>
      </c>
      <c r="C695" s="71">
        <f t="shared" si="286"/>
        <v>0</v>
      </c>
      <c r="D695" s="71">
        <f t="shared" si="286"/>
        <v>0</v>
      </c>
      <c r="E695" s="71">
        <f t="shared" si="286"/>
        <v>0</v>
      </c>
      <c r="F695" s="71">
        <f t="shared" si="286"/>
        <v>0.5</v>
      </c>
      <c r="G695" s="71">
        <f t="shared" si="286"/>
        <v>0.5</v>
      </c>
      <c r="H695" s="205">
        <f>IFERROR(VLOOKUP(B695,'Forecast Cnx @ Dest. Airport'!$B$5:$R$175,17,FALSE),0)</f>
        <v>0</v>
      </c>
      <c r="I695" s="29">
        <f t="shared" si="269"/>
        <v>0</v>
      </c>
      <c r="J695" s="29">
        <f t="shared" si="270"/>
        <v>0</v>
      </c>
      <c r="K695" s="29">
        <f t="shared" si="271"/>
        <v>0</v>
      </c>
      <c r="L695" s="29">
        <f t="shared" si="272"/>
        <v>0</v>
      </c>
      <c r="M695" s="29">
        <f t="shared" si="273"/>
        <v>0</v>
      </c>
      <c r="N695" s="194">
        <f t="shared" si="274"/>
        <v>0</v>
      </c>
      <c r="O695" s="64">
        <f t="shared" si="287"/>
        <v>905.35812499999997</v>
      </c>
      <c r="P695" s="64">
        <f t="shared" si="287"/>
        <v>1016.4784968982912</v>
      </c>
      <c r="Q695" s="64">
        <f t="shared" si="287"/>
        <v>686.95857499999977</v>
      </c>
      <c r="R695" s="64">
        <f t="shared" si="287"/>
        <v>404.05284652219734</v>
      </c>
      <c r="S695" s="64">
        <f t="shared" si="287"/>
        <v>371.73880374708915</v>
      </c>
      <c r="T695" s="206" t="str">
        <f t="shared" si="275"/>
        <v>-</v>
      </c>
      <c r="U695" s="29">
        <f t="shared" si="276"/>
        <v>0</v>
      </c>
      <c r="V695" s="29">
        <f t="shared" si="277"/>
        <v>0</v>
      </c>
      <c r="W695" s="29">
        <f t="shared" si="278"/>
        <v>0</v>
      </c>
      <c r="X695" s="29">
        <f t="shared" si="279"/>
        <v>0</v>
      </c>
      <c r="Y695" s="29">
        <f t="shared" si="280"/>
        <v>0</v>
      </c>
      <c r="Z695" s="194">
        <f t="shared" si="281"/>
        <v>0</v>
      </c>
    </row>
    <row r="696" spans="1:26" s="80" customFormat="1" x14ac:dyDescent="0.2">
      <c r="A696" s="82">
        <v>679</v>
      </c>
      <c r="B696" s="168" t="str">
        <f>'Revenue Data'!B687</f>
        <v>SNN</v>
      </c>
      <c r="C696" s="71">
        <f t="shared" si="286"/>
        <v>3.7037037037037034E-3</v>
      </c>
      <c r="D696" s="71">
        <f t="shared" si="286"/>
        <v>3.7037037037037028E-2</v>
      </c>
      <c r="E696" s="71">
        <f t="shared" si="286"/>
        <v>1.111111111111111E-2</v>
      </c>
      <c r="F696" s="71">
        <f t="shared" si="286"/>
        <v>0.11111111111111112</v>
      </c>
      <c r="G696" s="71">
        <f t="shared" si="286"/>
        <v>0.83703703703703702</v>
      </c>
      <c r="H696" s="205">
        <f>IFERROR(VLOOKUP(B696,'Forecast Cnx @ Dest. Airport'!$B$5:$R$175,17,FALSE),0)</f>
        <v>0</v>
      </c>
      <c r="I696" s="29">
        <f t="shared" si="269"/>
        <v>0</v>
      </c>
      <c r="J696" s="29">
        <f t="shared" si="270"/>
        <v>0</v>
      </c>
      <c r="K696" s="29">
        <f t="shared" si="271"/>
        <v>0</v>
      </c>
      <c r="L696" s="29">
        <f t="shared" si="272"/>
        <v>0</v>
      </c>
      <c r="M696" s="29">
        <f t="shared" si="273"/>
        <v>0</v>
      </c>
      <c r="N696" s="194">
        <f t="shared" si="274"/>
        <v>0</v>
      </c>
      <c r="O696" s="64">
        <f t="shared" si="287"/>
        <v>987.136666666667</v>
      </c>
      <c r="P696" s="64">
        <f t="shared" si="287"/>
        <v>2249.4449999999997</v>
      </c>
      <c r="Q696" s="64">
        <f t="shared" si="287"/>
        <v>887.29716697588117</v>
      </c>
      <c r="R696" s="64">
        <f t="shared" si="287"/>
        <v>289.05809374999995</v>
      </c>
      <c r="S696" s="64">
        <f t="shared" si="287"/>
        <v>359.08487517447685</v>
      </c>
      <c r="T696" s="206" t="str">
        <f t="shared" si="275"/>
        <v>-</v>
      </c>
      <c r="U696" s="29">
        <f t="shared" si="276"/>
        <v>0</v>
      </c>
      <c r="V696" s="29">
        <f t="shared" si="277"/>
        <v>0</v>
      </c>
      <c r="W696" s="29">
        <f t="shared" si="278"/>
        <v>0</v>
      </c>
      <c r="X696" s="29">
        <f t="shared" si="279"/>
        <v>0</v>
      </c>
      <c r="Y696" s="29">
        <f t="shared" si="280"/>
        <v>0</v>
      </c>
      <c r="Z696" s="194">
        <f t="shared" si="281"/>
        <v>0</v>
      </c>
    </row>
    <row r="697" spans="1:26" s="80" customFormat="1" x14ac:dyDescent="0.2">
      <c r="A697" s="82">
        <v>680</v>
      </c>
      <c r="B697" s="168" t="str">
        <f>'Revenue Data'!B688</f>
        <v>SOF</v>
      </c>
      <c r="C697" s="71">
        <f t="shared" si="286"/>
        <v>0.19359145527369834</v>
      </c>
      <c r="D697" s="71">
        <f t="shared" si="286"/>
        <v>8.0106809078771737E-3</v>
      </c>
      <c r="E697" s="71">
        <f t="shared" si="286"/>
        <v>6.6755674232309775E-3</v>
      </c>
      <c r="F697" s="71">
        <f t="shared" si="286"/>
        <v>0.17089452603471303</v>
      </c>
      <c r="G697" s="71">
        <f t="shared" si="286"/>
        <v>0.62082777036048054</v>
      </c>
      <c r="H697" s="205">
        <f>IFERROR(VLOOKUP(B697,'Forecast Cnx @ Dest. Airport'!$B$5:$R$175,17,FALSE),0)</f>
        <v>0</v>
      </c>
      <c r="I697" s="29">
        <f t="shared" si="269"/>
        <v>0</v>
      </c>
      <c r="J697" s="29">
        <f t="shared" si="270"/>
        <v>0</v>
      </c>
      <c r="K697" s="29">
        <f t="shared" si="271"/>
        <v>0</v>
      </c>
      <c r="L697" s="29">
        <f t="shared" si="272"/>
        <v>0</v>
      </c>
      <c r="M697" s="29">
        <f t="shared" si="273"/>
        <v>0</v>
      </c>
      <c r="N697" s="194">
        <f t="shared" si="274"/>
        <v>0</v>
      </c>
      <c r="O697" s="64">
        <f t="shared" si="287"/>
        <v>168.21366893424002</v>
      </c>
      <c r="P697" s="64">
        <f t="shared" si="287"/>
        <v>3614.0699999999997</v>
      </c>
      <c r="Q697" s="64">
        <f t="shared" si="287"/>
        <v>0</v>
      </c>
      <c r="R697" s="64">
        <f t="shared" si="287"/>
        <v>261.96900814468779</v>
      </c>
      <c r="S697" s="64">
        <f t="shared" si="287"/>
        <v>254.80846887997626</v>
      </c>
      <c r="T697" s="206" t="str">
        <f t="shared" si="275"/>
        <v>-</v>
      </c>
      <c r="U697" s="29">
        <f t="shared" si="276"/>
        <v>0</v>
      </c>
      <c r="V697" s="29">
        <f t="shared" si="277"/>
        <v>0</v>
      </c>
      <c r="W697" s="29">
        <f t="shared" si="278"/>
        <v>0</v>
      </c>
      <c r="X697" s="29">
        <f t="shared" si="279"/>
        <v>0</v>
      </c>
      <c r="Y697" s="29">
        <f t="shared" si="280"/>
        <v>0</v>
      </c>
      <c r="Z697" s="194">
        <f t="shared" si="281"/>
        <v>0</v>
      </c>
    </row>
    <row r="698" spans="1:26" s="80" customFormat="1" x14ac:dyDescent="0.2">
      <c r="A698" s="168">
        <v>681</v>
      </c>
      <c r="B698" s="168" t="str">
        <f>'Revenue Data'!B689</f>
        <v>SOU</v>
      </c>
      <c r="C698" s="71">
        <f t="shared" ref="C698:G707" si="288">IFERROR(VLOOKUP($B698,FromChicagoFareList,C$8,FALSE),"-")</f>
        <v>0</v>
      </c>
      <c r="D698" s="71">
        <f t="shared" si="288"/>
        <v>0</v>
      </c>
      <c r="E698" s="71">
        <f t="shared" si="288"/>
        <v>0</v>
      </c>
      <c r="F698" s="71">
        <f t="shared" si="288"/>
        <v>0.2</v>
      </c>
      <c r="G698" s="71">
        <f t="shared" si="288"/>
        <v>0.8</v>
      </c>
      <c r="H698" s="205">
        <f>IFERROR(VLOOKUP(B698,'Forecast Cnx @ Dest. Airport'!$B$5:$R$175,17,FALSE),0)</f>
        <v>0</v>
      </c>
      <c r="I698" s="29">
        <f t="shared" si="269"/>
        <v>0</v>
      </c>
      <c r="J698" s="29">
        <f t="shared" si="270"/>
        <v>0</v>
      </c>
      <c r="K698" s="29">
        <f t="shared" si="271"/>
        <v>0</v>
      </c>
      <c r="L698" s="29">
        <f t="shared" si="272"/>
        <v>0</v>
      </c>
      <c r="M698" s="29">
        <f t="shared" si="273"/>
        <v>0</v>
      </c>
      <c r="N698" s="194">
        <f t="shared" si="274"/>
        <v>0</v>
      </c>
      <c r="O698" s="64">
        <f t="shared" ref="O698:S707" si="289">IFERROR(VLOOKUP($B698,FromChicagoFareList,O$8,FALSE),"-")</f>
        <v>3033.473161229113</v>
      </c>
      <c r="P698" s="64">
        <f t="shared" si="289"/>
        <v>2991.713931130485</v>
      </c>
      <c r="Q698" s="64">
        <f t="shared" si="289"/>
        <v>1080.3992954434091</v>
      </c>
      <c r="R698" s="64">
        <f t="shared" si="289"/>
        <v>1351.9069772890648</v>
      </c>
      <c r="S698" s="64">
        <f t="shared" si="289"/>
        <v>324.45041315762165</v>
      </c>
      <c r="T698" s="206" t="str">
        <f t="shared" si="275"/>
        <v>-</v>
      </c>
      <c r="U698" s="29">
        <f t="shared" si="276"/>
        <v>0</v>
      </c>
      <c r="V698" s="29">
        <f t="shared" si="277"/>
        <v>0</v>
      </c>
      <c r="W698" s="29">
        <f t="shared" si="278"/>
        <v>0</v>
      </c>
      <c r="X698" s="29">
        <f t="shared" si="279"/>
        <v>0</v>
      </c>
      <c r="Y698" s="29">
        <f t="shared" si="280"/>
        <v>0</v>
      </c>
      <c r="Z698" s="194">
        <f t="shared" si="281"/>
        <v>0</v>
      </c>
    </row>
    <row r="699" spans="1:26" s="80" customFormat="1" x14ac:dyDescent="0.2">
      <c r="A699" s="82">
        <v>682</v>
      </c>
      <c r="B699" s="168" t="str">
        <f>'Revenue Data'!B690</f>
        <v>SPK</v>
      </c>
      <c r="C699" s="71">
        <f t="shared" si="288"/>
        <v>0</v>
      </c>
      <c r="D699" s="71">
        <f t="shared" si="288"/>
        <v>5.8823529411764705E-2</v>
      </c>
      <c r="E699" s="71">
        <f t="shared" si="288"/>
        <v>0</v>
      </c>
      <c r="F699" s="71">
        <f t="shared" si="288"/>
        <v>0.31372549019607843</v>
      </c>
      <c r="G699" s="71">
        <f t="shared" si="288"/>
        <v>0.62745098039215685</v>
      </c>
      <c r="H699" s="205">
        <f>IFERROR(VLOOKUP(B699,'Forecast Cnx @ Dest. Airport'!$B$5:$R$175,17,FALSE),0)</f>
        <v>0</v>
      </c>
      <c r="I699" s="29">
        <f t="shared" si="269"/>
        <v>0</v>
      </c>
      <c r="J699" s="29">
        <f t="shared" si="270"/>
        <v>0</v>
      </c>
      <c r="K699" s="29">
        <f t="shared" si="271"/>
        <v>0</v>
      </c>
      <c r="L699" s="29">
        <f t="shared" si="272"/>
        <v>0</v>
      </c>
      <c r="M699" s="29">
        <f t="shared" si="273"/>
        <v>0</v>
      </c>
      <c r="N699" s="194">
        <f t="shared" si="274"/>
        <v>0</v>
      </c>
      <c r="O699" s="64">
        <f t="shared" si="289"/>
        <v>3560.4312660888791</v>
      </c>
      <c r="P699" s="64">
        <f t="shared" si="289"/>
        <v>5477.5</v>
      </c>
      <c r="Q699" s="64">
        <f t="shared" si="289"/>
        <v>1909.3942506887054</v>
      </c>
      <c r="R699" s="64">
        <f t="shared" si="289"/>
        <v>889.06066666666607</v>
      </c>
      <c r="S699" s="64">
        <f t="shared" si="289"/>
        <v>509.92214285714294</v>
      </c>
      <c r="T699" s="206" t="str">
        <f t="shared" si="275"/>
        <v>-</v>
      </c>
      <c r="U699" s="29">
        <f t="shared" si="276"/>
        <v>0</v>
      </c>
      <c r="V699" s="29">
        <f t="shared" si="277"/>
        <v>0</v>
      </c>
      <c r="W699" s="29">
        <f t="shared" si="278"/>
        <v>0</v>
      </c>
      <c r="X699" s="29">
        <f t="shared" si="279"/>
        <v>0</v>
      </c>
      <c r="Y699" s="29">
        <f t="shared" si="280"/>
        <v>0</v>
      </c>
      <c r="Z699" s="194">
        <f t="shared" si="281"/>
        <v>0</v>
      </c>
    </row>
    <row r="700" spans="1:26" s="80" customFormat="1" x14ac:dyDescent="0.2">
      <c r="A700" s="82">
        <v>683</v>
      </c>
      <c r="B700" s="168" t="str">
        <f>'Revenue Data'!B691</f>
        <v>SPN</v>
      </c>
      <c r="C700" s="71">
        <f t="shared" si="288"/>
        <v>0.11538461538461539</v>
      </c>
      <c r="D700" s="71">
        <f t="shared" si="288"/>
        <v>3.8461538461538464E-2</v>
      </c>
      <c r="E700" s="71">
        <f t="shared" si="288"/>
        <v>3.8461538461538464E-2</v>
      </c>
      <c r="F700" s="71">
        <f t="shared" si="288"/>
        <v>3.8461538461538464E-2</v>
      </c>
      <c r="G700" s="71">
        <f t="shared" si="288"/>
        <v>0.76923076923076927</v>
      </c>
      <c r="H700" s="205">
        <f>IFERROR(VLOOKUP(B700,'Forecast Cnx @ Dest. Airport'!$B$5:$R$175,17,FALSE),0)</f>
        <v>0</v>
      </c>
      <c r="I700" s="29">
        <f t="shared" si="269"/>
        <v>0</v>
      </c>
      <c r="J700" s="29">
        <f t="shared" si="270"/>
        <v>0</v>
      </c>
      <c r="K700" s="29">
        <f t="shared" si="271"/>
        <v>0</v>
      </c>
      <c r="L700" s="29">
        <f t="shared" si="272"/>
        <v>0</v>
      </c>
      <c r="M700" s="29">
        <f t="shared" si="273"/>
        <v>0</v>
      </c>
      <c r="N700" s="194">
        <f t="shared" si="274"/>
        <v>0</v>
      </c>
      <c r="O700" s="64">
        <f t="shared" si="289"/>
        <v>0</v>
      </c>
      <c r="P700" s="64">
        <f t="shared" si="289"/>
        <v>0</v>
      </c>
      <c r="Q700" s="64">
        <f t="shared" si="289"/>
        <v>1035.90222222222</v>
      </c>
      <c r="R700" s="64">
        <f t="shared" si="289"/>
        <v>0</v>
      </c>
      <c r="S700" s="64">
        <f t="shared" si="289"/>
        <v>769.02142857142906</v>
      </c>
      <c r="T700" s="206" t="str">
        <f t="shared" si="275"/>
        <v>-</v>
      </c>
      <c r="U700" s="29">
        <f t="shared" si="276"/>
        <v>0</v>
      </c>
      <c r="V700" s="29">
        <f t="shared" si="277"/>
        <v>0</v>
      </c>
      <c r="W700" s="29">
        <f t="shared" si="278"/>
        <v>0</v>
      </c>
      <c r="X700" s="29">
        <f t="shared" si="279"/>
        <v>0</v>
      </c>
      <c r="Y700" s="29">
        <f t="shared" si="280"/>
        <v>0</v>
      </c>
      <c r="Z700" s="194">
        <f t="shared" si="281"/>
        <v>0</v>
      </c>
    </row>
    <row r="701" spans="1:26" s="80" customFormat="1" x14ac:dyDescent="0.2">
      <c r="A701" s="82">
        <v>684</v>
      </c>
      <c r="B701" s="168" t="str">
        <f>'Revenue Data'!B692</f>
        <v>SPR</v>
      </c>
      <c r="C701" s="71">
        <f t="shared" si="288"/>
        <v>0</v>
      </c>
      <c r="D701" s="71">
        <f t="shared" si="288"/>
        <v>0</v>
      </c>
      <c r="E701" s="71">
        <f t="shared" si="288"/>
        <v>1</v>
      </c>
      <c r="F701" s="71">
        <f t="shared" si="288"/>
        <v>0</v>
      </c>
      <c r="G701" s="71">
        <f t="shared" si="288"/>
        <v>0</v>
      </c>
      <c r="H701" s="205">
        <f>IFERROR(VLOOKUP(B701,'Forecast Cnx @ Dest. Airport'!$B$5:$R$175,17,FALSE),0)</f>
        <v>0</v>
      </c>
      <c r="I701" s="29">
        <f t="shared" si="269"/>
        <v>0</v>
      </c>
      <c r="J701" s="29">
        <f t="shared" si="270"/>
        <v>0</v>
      </c>
      <c r="K701" s="29">
        <f t="shared" si="271"/>
        <v>0</v>
      </c>
      <c r="L701" s="29">
        <f t="shared" si="272"/>
        <v>0</v>
      </c>
      <c r="M701" s="29">
        <f t="shared" si="273"/>
        <v>0</v>
      </c>
      <c r="N701" s="194">
        <f t="shared" si="274"/>
        <v>0</v>
      </c>
      <c r="O701" s="64">
        <f t="shared" si="289"/>
        <v>582.16666666666663</v>
      </c>
      <c r="P701" s="64">
        <f t="shared" si="289"/>
        <v>805.75</v>
      </c>
      <c r="Q701" s="64">
        <f t="shared" si="289"/>
        <v>0</v>
      </c>
      <c r="R701" s="64">
        <f t="shared" si="289"/>
        <v>306.62787878787861</v>
      </c>
      <c r="S701" s="64">
        <f t="shared" si="289"/>
        <v>317.00400471594173</v>
      </c>
      <c r="T701" s="206" t="str">
        <f t="shared" si="275"/>
        <v>-</v>
      </c>
      <c r="U701" s="29">
        <f t="shared" si="276"/>
        <v>0</v>
      </c>
      <c r="V701" s="29">
        <f t="shared" si="277"/>
        <v>0</v>
      </c>
      <c r="W701" s="29">
        <f t="shared" si="278"/>
        <v>0</v>
      </c>
      <c r="X701" s="29">
        <f t="shared" si="279"/>
        <v>0</v>
      </c>
      <c r="Y701" s="29">
        <f t="shared" si="280"/>
        <v>0</v>
      </c>
      <c r="Z701" s="194">
        <f t="shared" si="281"/>
        <v>0</v>
      </c>
    </row>
    <row r="702" spans="1:26" s="80" customFormat="1" x14ac:dyDescent="0.2">
      <c r="A702" s="168">
        <v>685</v>
      </c>
      <c r="B702" s="168" t="str">
        <f>'Revenue Data'!B693</f>
        <v>SPU</v>
      </c>
      <c r="C702" s="71">
        <f t="shared" si="288"/>
        <v>2.5000000000000001E-2</v>
      </c>
      <c r="D702" s="71">
        <f t="shared" si="288"/>
        <v>0</v>
      </c>
      <c r="E702" s="71">
        <f t="shared" si="288"/>
        <v>0</v>
      </c>
      <c r="F702" s="71">
        <f t="shared" si="288"/>
        <v>0.25</v>
      </c>
      <c r="G702" s="71">
        <f t="shared" si="288"/>
        <v>0.72499999999999987</v>
      </c>
      <c r="H702" s="205">
        <f>IFERROR(VLOOKUP(B702,'Forecast Cnx @ Dest. Airport'!$B$5:$R$175,17,FALSE),0)</f>
        <v>0</v>
      </c>
      <c r="I702" s="29">
        <f t="shared" si="269"/>
        <v>0</v>
      </c>
      <c r="J702" s="29">
        <f t="shared" si="270"/>
        <v>0</v>
      </c>
      <c r="K702" s="29">
        <f t="shared" si="271"/>
        <v>0</v>
      </c>
      <c r="L702" s="29">
        <f t="shared" si="272"/>
        <v>0</v>
      </c>
      <c r="M702" s="29">
        <f t="shared" si="273"/>
        <v>0</v>
      </c>
      <c r="N702" s="194">
        <f t="shared" si="274"/>
        <v>0</v>
      </c>
      <c r="O702" s="64">
        <f t="shared" si="289"/>
        <v>220.50000000000003</v>
      </c>
      <c r="P702" s="64">
        <f t="shared" si="289"/>
        <v>2342.3200000000002</v>
      </c>
      <c r="Q702" s="64">
        <f t="shared" si="289"/>
        <v>0</v>
      </c>
      <c r="R702" s="64">
        <f t="shared" si="289"/>
        <v>346.81023148148137</v>
      </c>
      <c r="S702" s="64">
        <f t="shared" si="289"/>
        <v>498.55846153846153</v>
      </c>
      <c r="T702" s="206" t="str">
        <f t="shared" si="275"/>
        <v>-</v>
      </c>
      <c r="U702" s="29">
        <f t="shared" si="276"/>
        <v>0</v>
      </c>
      <c r="V702" s="29">
        <f t="shared" si="277"/>
        <v>0</v>
      </c>
      <c r="W702" s="29">
        <f t="shared" si="278"/>
        <v>0</v>
      </c>
      <c r="X702" s="29">
        <f t="shared" si="279"/>
        <v>0</v>
      </c>
      <c r="Y702" s="29">
        <f t="shared" si="280"/>
        <v>0</v>
      </c>
      <c r="Z702" s="194">
        <f t="shared" si="281"/>
        <v>0</v>
      </c>
    </row>
    <row r="703" spans="1:26" s="80" customFormat="1" x14ac:dyDescent="0.2">
      <c r="A703" s="82">
        <v>686</v>
      </c>
      <c r="B703" s="168" t="str">
        <f>'Revenue Data'!B694</f>
        <v>SRG</v>
      </c>
      <c r="C703" s="71">
        <f t="shared" si="288"/>
        <v>0</v>
      </c>
      <c r="D703" s="71">
        <f t="shared" si="288"/>
        <v>0</v>
      </c>
      <c r="E703" s="71">
        <f t="shared" si="288"/>
        <v>0</v>
      </c>
      <c r="F703" s="71">
        <f t="shared" si="288"/>
        <v>0</v>
      </c>
      <c r="G703" s="71">
        <f t="shared" si="288"/>
        <v>1</v>
      </c>
      <c r="H703" s="205">
        <f>IFERROR(VLOOKUP(B703,'Forecast Cnx @ Dest. Airport'!$B$5:$R$175,17,FALSE),0)</f>
        <v>0</v>
      </c>
      <c r="I703" s="29">
        <f t="shared" si="269"/>
        <v>0</v>
      </c>
      <c r="J703" s="29">
        <f t="shared" si="270"/>
        <v>0</v>
      </c>
      <c r="K703" s="29">
        <f t="shared" si="271"/>
        <v>0</v>
      </c>
      <c r="L703" s="29">
        <f t="shared" si="272"/>
        <v>0</v>
      </c>
      <c r="M703" s="29">
        <f t="shared" si="273"/>
        <v>0</v>
      </c>
      <c r="N703" s="194">
        <f t="shared" si="274"/>
        <v>0</v>
      </c>
      <c r="O703" s="64">
        <f t="shared" si="289"/>
        <v>0</v>
      </c>
      <c r="P703" s="64">
        <f t="shared" si="289"/>
        <v>5086.9945946712014</v>
      </c>
      <c r="Q703" s="64">
        <f t="shared" si="289"/>
        <v>1687.6125</v>
      </c>
      <c r="R703" s="64">
        <f t="shared" si="289"/>
        <v>1207.8124695930737</v>
      </c>
      <c r="S703" s="64">
        <f t="shared" si="289"/>
        <v>846.26020501948074</v>
      </c>
      <c r="T703" s="206" t="str">
        <f t="shared" si="275"/>
        <v>-</v>
      </c>
      <c r="U703" s="29">
        <f t="shared" si="276"/>
        <v>0</v>
      </c>
      <c r="V703" s="29">
        <f t="shared" si="277"/>
        <v>0</v>
      </c>
      <c r="W703" s="29">
        <f t="shared" si="278"/>
        <v>0</v>
      </c>
      <c r="X703" s="29">
        <f t="shared" si="279"/>
        <v>0</v>
      </c>
      <c r="Y703" s="29">
        <f t="shared" si="280"/>
        <v>0</v>
      </c>
      <c r="Z703" s="194">
        <f t="shared" si="281"/>
        <v>0</v>
      </c>
    </row>
    <row r="704" spans="1:26" s="80" customFormat="1" x14ac:dyDescent="0.2">
      <c r="A704" s="82">
        <v>687</v>
      </c>
      <c r="B704" s="168" t="str">
        <f>'Revenue Data'!B695</f>
        <v>SRZ</v>
      </c>
      <c r="C704" s="71">
        <f t="shared" si="288"/>
        <v>0</v>
      </c>
      <c r="D704" s="71">
        <f t="shared" si="288"/>
        <v>4.7619047619047623E-2</v>
      </c>
      <c r="E704" s="71">
        <f t="shared" si="288"/>
        <v>0</v>
      </c>
      <c r="F704" s="71">
        <f t="shared" si="288"/>
        <v>0.23809523809523808</v>
      </c>
      <c r="G704" s="71">
        <f t="shared" si="288"/>
        <v>0.7142857142857143</v>
      </c>
      <c r="H704" s="205">
        <f>IFERROR(VLOOKUP(B704,'Forecast Cnx @ Dest. Airport'!$B$5:$R$175,17,FALSE),0)</f>
        <v>0</v>
      </c>
      <c r="I704" s="29">
        <f t="shared" si="269"/>
        <v>0</v>
      </c>
      <c r="J704" s="29">
        <f t="shared" si="270"/>
        <v>0</v>
      </c>
      <c r="K704" s="29">
        <f t="shared" si="271"/>
        <v>0</v>
      </c>
      <c r="L704" s="29">
        <f t="shared" si="272"/>
        <v>0</v>
      </c>
      <c r="M704" s="29">
        <f t="shared" si="273"/>
        <v>0</v>
      </c>
      <c r="N704" s="194">
        <f t="shared" si="274"/>
        <v>0</v>
      </c>
      <c r="O704" s="64">
        <f t="shared" si="289"/>
        <v>0</v>
      </c>
      <c r="P704" s="64">
        <f t="shared" si="289"/>
        <v>0</v>
      </c>
      <c r="Q704" s="64">
        <f t="shared" si="289"/>
        <v>0</v>
      </c>
      <c r="R704" s="64">
        <f t="shared" si="289"/>
        <v>723.16116666666676</v>
      </c>
      <c r="S704" s="64">
        <f t="shared" si="289"/>
        <v>725.62626578073093</v>
      </c>
      <c r="T704" s="206" t="str">
        <f t="shared" si="275"/>
        <v>-</v>
      </c>
      <c r="U704" s="29">
        <f t="shared" si="276"/>
        <v>0</v>
      </c>
      <c r="V704" s="29">
        <f t="shared" si="277"/>
        <v>0</v>
      </c>
      <c r="W704" s="29">
        <f t="shared" si="278"/>
        <v>0</v>
      </c>
      <c r="X704" s="29">
        <f t="shared" si="279"/>
        <v>0</v>
      </c>
      <c r="Y704" s="29">
        <f t="shared" si="280"/>
        <v>0</v>
      </c>
      <c r="Z704" s="194">
        <f t="shared" si="281"/>
        <v>0</v>
      </c>
    </row>
    <row r="705" spans="1:26" s="80" customFormat="1" x14ac:dyDescent="0.2">
      <c r="A705" s="82">
        <v>688</v>
      </c>
      <c r="B705" s="168" t="str">
        <f>'Revenue Data'!B696</f>
        <v>SSA</v>
      </c>
      <c r="C705" s="71">
        <f t="shared" si="288"/>
        <v>0</v>
      </c>
      <c r="D705" s="71">
        <f t="shared" si="288"/>
        <v>5.2083333333333336E-2</v>
      </c>
      <c r="E705" s="71">
        <f t="shared" si="288"/>
        <v>0</v>
      </c>
      <c r="F705" s="71">
        <f t="shared" si="288"/>
        <v>0.19791666666666669</v>
      </c>
      <c r="G705" s="71">
        <f t="shared" si="288"/>
        <v>0.75</v>
      </c>
      <c r="H705" s="205">
        <f>IFERROR(VLOOKUP(B705,'Forecast Cnx @ Dest. Airport'!$B$5:$R$175,17,FALSE),0)</f>
        <v>0</v>
      </c>
      <c r="I705" s="29">
        <f t="shared" si="269"/>
        <v>0</v>
      </c>
      <c r="J705" s="29">
        <f t="shared" si="270"/>
        <v>0</v>
      </c>
      <c r="K705" s="29">
        <f t="shared" si="271"/>
        <v>0</v>
      </c>
      <c r="L705" s="29">
        <f t="shared" si="272"/>
        <v>0</v>
      </c>
      <c r="M705" s="29">
        <f t="shared" si="273"/>
        <v>0</v>
      </c>
      <c r="N705" s="194">
        <f t="shared" si="274"/>
        <v>0</v>
      </c>
      <c r="O705" s="64">
        <f t="shared" si="289"/>
        <v>4877.18300441886</v>
      </c>
      <c r="P705" s="64">
        <f t="shared" si="289"/>
        <v>2637.8716666666701</v>
      </c>
      <c r="Q705" s="64">
        <f t="shared" si="289"/>
        <v>2079.9913113553125</v>
      </c>
      <c r="R705" s="64">
        <f t="shared" si="289"/>
        <v>1022.2196000000001</v>
      </c>
      <c r="S705" s="64">
        <f t="shared" si="289"/>
        <v>703.72350819672135</v>
      </c>
      <c r="T705" s="206" t="str">
        <f t="shared" si="275"/>
        <v>-</v>
      </c>
      <c r="U705" s="29">
        <f t="shared" si="276"/>
        <v>0</v>
      </c>
      <c r="V705" s="29">
        <f t="shared" si="277"/>
        <v>0</v>
      </c>
      <c r="W705" s="29">
        <f t="shared" si="278"/>
        <v>0</v>
      </c>
      <c r="X705" s="29">
        <f t="shared" si="279"/>
        <v>0</v>
      </c>
      <c r="Y705" s="29">
        <f t="shared" si="280"/>
        <v>0</v>
      </c>
      <c r="Z705" s="194">
        <f t="shared" si="281"/>
        <v>0</v>
      </c>
    </row>
    <row r="706" spans="1:26" s="80" customFormat="1" x14ac:dyDescent="0.2">
      <c r="A706" s="168">
        <v>689</v>
      </c>
      <c r="B706" s="168" t="str">
        <f>'Revenue Data'!B697</f>
        <v>SSG</v>
      </c>
      <c r="C706" s="71">
        <f t="shared" si="288"/>
        <v>0</v>
      </c>
      <c r="D706" s="71">
        <f t="shared" si="288"/>
        <v>0</v>
      </c>
      <c r="E706" s="71">
        <f t="shared" si="288"/>
        <v>0</v>
      </c>
      <c r="F706" s="71">
        <f t="shared" si="288"/>
        <v>1</v>
      </c>
      <c r="G706" s="71">
        <f t="shared" si="288"/>
        <v>0</v>
      </c>
      <c r="H706" s="205">
        <f>IFERROR(VLOOKUP(B706,'Forecast Cnx @ Dest. Airport'!$B$5:$R$175,17,FALSE),0)</f>
        <v>0</v>
      </c>
      <c r="I706" s="29">
        <f t="shared" si="269"/>
        <v>0</v>
      </c>
      <c r="J706" s="29">
        <f t="shared" si="270"/>
        <v>0</v>
      </c>
      <c r="K706" s="29">
        <f t="shared" si="271"/>
        <v>0</v>
      </c>
      <c r="L706" s="29">
        <f t="shared" si="272"/>
        <v>0</v>
      </c>
      <c r="M706" s="29">
        <f t="shared" si="273"/>
        <v>0</v>
      </c>
      <c r="N706" s="194">
        <f t="shared" si="274"/>
        <v>0</v>
      </c>
      <c r="O706" s="64">
        <f t="shared" si="289"/>
        <v>0</v>
      </c>
      <c r="P706" s="64">
        <f t="shared" si="289"/>
        <v>0</v>
      </c>
      <c r="Q706" s="64">
        <f t="shared" si="289"/>
        <v>0</v>
      </c>
      <c r="R706" s="64">
        <f t="shared" si="289"/>
        <v>633.06500000000017</v>
      </c>
      <c r="S706" s="64">
        <f t="shared" si="289"/>
        <v>0</v>
      </c>
      <c r="T706" s="206" t="str">
        <f t="shared" si="275"/>
        <v>-</v>
      </c>
      <c r="U706" s="29">
        <f t="shared" si="276"/>
        <v>0</v>
      </c>
      <c r="V706" s="29">
        <f t="shared" si="277"/>
        <v>0</v>
      </c>
      <c r="W706" s="29">
        <f t="shared" si="278"/>
        <v>0</v>
      </c>
      <c r="X706" s="29">
        <f t="shared" si="279"/>
        <v>0</v>
      </c>
      <c r="Y706" s="29">
        <f t="shared" si="280"/>
        <v>0</v>
      </c>
      <c r="Z706" s="194">
        <f t="shared" si="281"/>
        <v>0</v>
      </c>
    </row>
    <row r="707" spans="1:26" s="80" customFormat="1" x14ac:dyDescent="0.2">
      <c r="A707" s="82">
        <v>690</v>
      </c>
      <c r="B707" s="168" t="str">
        <f>'Revenue Data'!B698</f>
        <v>STI</v>
      </c>
      <c r="C707" s="71">
        <f t="shared" si="288"/>
        <v>0.11214953271028039</v>
      </c>
      <c r="D707" s="71">
        <f t="shared" si="288"/>
        <v>1.8691588785046731E-2</v>
      </c>
      <c r="E707" s="71">
        <f t="shared" si="288"/>
        <v>0.12149532710280374</v>
      </c>
      <c r="F707" s="71">
        <f t="shared" si="288"/>
        <v>0.11214953271028037</v>
      </c>
      <c r="G707" s="71">
        <f t="shared" si="288"/>
        <v>0.63551401869158886</v>
      </c>
      <c r="H707" s="205">
        <f>IFERROR(VLOOKUP(B707,'Forecast Cnx @ Dest. Airport'!$B$5:$R$175,17,FALSE),0)</f>
        <v>0</v>
      </c>
      <c r="I707" s="29">
        <f t="shared" si="269"/>
        <v>0</v>
      </c>
      <c r="J707" s="29">
        <f t="shared" si="270"/>
        <v>0</v>
      </c>
      <c r="K707" s="29">
        <f t="shared" si="271"/>
        <v>0</v>
      </c>
      <c r="L707" s="29">
        <f t="shared" si="272"/>
        <v>0</v>
      </c>
      <c r="M707" s="29">
        <f t="shared" si="273"/>
        <v>0</v>
      </c>
      <c r="N707" s="194">
        <f t="shared" si="274"/>
        <v>0</v>
      </c>
      <c r="O707" s="64">
        <f t="shared" si="289"/>
        <v>295.8363636363635</v>
      </c>
      <c r="P707" s="64">
        <f t="shared" si="289"/>
        <v>456.88766788766799</v>
      </c>
      <c r="Q707" s="64">
        <f t="shared" si="289"/>
        <v>417.79250000000002</v>
      </c>
      <c r="R707" s="64">
        <f t="shared" si="289"/>
        <v>232.44090909090912</v>
      </c>
      <c r="S707" s="64">
        <f t="shared" si="289"/>
        <v>242.88099726066883</v>
      </c>
      <c r="T707" s="206" t="str">
        <f t="shared" si="275"/>
        <v>-</v>
      </c>
      <c r="U707" s="29">
        <f t="shared" si="276"/>
        <v>0</v>
      </c>
      <c r="V707" s="29">
        <f t="shared" si="277"/>
        <v>0</v>
      </c>
      <c r="W707" s="29">
        <f t="shared" si="278"/>
        <v>0</v>
      </c>
      <c r="X707" s="29">
        <f t="shared" si="279"/>
        <v>0</v>
      </c>
      <c r="Y707" s="29">
        <f t="shared" si="280"/>
        <v>0</v>
      </c>
      <c r="Z707" s="194">
        <f t="shared" si="281"/>
        <v>0</v>
      </c>
    </row>
    <row r="708" spans="1:26" s="80" customFormat="1" x14ac:dyDescent="0.2">
      <c r="A708" s="82">
        <v>691</v>
      </c>
      <c r="B708" s="168" t="str">
        <f>'Revenue Data'!B699</f>
        <v>STM</v>
      </c>
      <c r="C708" s="71">
        <f t="shared" ref="C708:G717" si="290">IFERROR(VLOOKUP($B708,FromChicagoFareList,C$8,FALSE),"-")</f>
        <v>0</v>
      </c>
      <c r="D708" s="71">
        <f t="shared" si="290"/>
        <v>0</v>
      </c>
      <c r="E708" s="71">
        <f t="shared" si="290"/>
        <v>0</v>
      </c>
      <c r="F708" s="71">
        <f t="shared" si="290"/>
        <v>1</v>
      </c>
      <c r="G708" s="71">
        <f t="shared" si="290"/>
        <v>0</v>
      </c>
      <c r="H708" s="205">
        <f>IFERROR(VLOOKUP(B708,'Forecast Cnx @ Dest. Airport'!$B$5:$R$175,17,FALSE),0)</f>
        <v>0</v>
      </c>
      <c r="I708" s="29">
        <f t="shared" si="269"/>
        <v>0</v>
      </c>
      <c r="J708" s="29">
        <f t="shared" si="270"/>
        <v>0</v>
      </c>
      <c r="K708" s="29">
        <f t="shared" si="271"/>
        <v>0</v>
      </c>
      <c r="L708" s="29">
        <f t="shared" si="272"/>
        <v>0</v>
      </c>
      <c r="M708" s="29">
        <f t="shared" si="273"/>
        <v>0</v>
      </c>
      <c r="N708" s="194">
        <f t="shared" si="274"/>
        <v>0</v>
      </c>
      <c r="O708" s="64">
        <f t="shared" ref="O708:S717" si="291">IFERROR(VLOOKUP($B708,FromChicagoFareList,O$8,FALSE),"-")</f>
        <v>4877.18300441886</v>
      </c>
      <c r="P708" s="64">
        <f t="shared" si="291"/>
        <v>3913.2942950383235</v>
      </c>
      <c r="Q708" s="64">
        <f t="shared" si="291"/>
        <v>2079.9913113553125</v>
      </c>
      <c r="R708" s="64">
        <f t="shared" si="291"/>
        <v>1727.1594836699639</v>
      </c>
      <c r="S708" s="64">
        <f t="shared" si="291"/>
        <v>751.5860935926662</v>
      </c>
      <c r="T708" s="206" t="str">
        <f t="shared" si="275"/>
        <v>-</v>
      </c>
      <c r="U708" s="29">
        <f t="shared" si="276"/>
        <v>0</v>
      </c>
      <c r="V708" s="29">
        <f t="shared" si="277"/>
        <v>0</v>
      </c>
      <c r="W708" s="29">
        <f t="shared" si="278"/>
        <v>0</v>
      </c>
      <c r="X708" s="29">
        <f t="shared" si="279"/>
        <v>0</v>
      </c>
      <c r="Y708" s="29">
        <f t="shared" si="280"/>
        <v>0</v>
      </c>
      <c r="Z708" s="194">
        <f t="shared" si="281"/>
        <v>0</v>
      </c>
    </row>
    <row r="709" spans="1:26" s="80" customFormat="1" x14ac:dyDescent="0.2">
      <c r="A709" s="82">
        <v>692</v>
      </c>
      <c r="B709" s="168" t="str">
        <f>'Revenue Data'!B700</f>
        <v>STO</v>
      </c>
      <c r="C709" s="71">
        <f t="shared" si="290"/>
        <v>3.1105228325612178E-2</v>
      </c>
      <c r="D709" s="71">
        <f t="shared" si="290"/>
        <v>8.6035737921906039E-2</v>
      </c>
      <c r="E709" s="71">
        <f t="shared" si="290"/>
        <v>1.5221707478491065E-2</v>
      </c>
      <c r="F709" s="71">
        <f t="shared" si="290"/>
        <v>0.12640635340833881</v>
      </c>
      <c r="G709" s="71">
        <f t="shared" si="290"/>
        <v>0.74123097286565187</v>
      </c>
      <c r="H709" s="205">
        <f>IFERROR(VLOOKUP(B709,'Forecast Cnx @ Dest. Airport'!$B$5:$R$175,17,FALSE),0)</f>
        <v>0</v>
      </c>
      <c r="I709" s="29">
        <f t="shared" si="269"/>
        <v>0</v>
      </c>
      <c r="J709" s="29">
        <f t="shared" si="270"/>
        <v>0</v>
      </c>
      <c r="K709" s="29">
        <f t="shared" si="271"/>
        <v>0</v>
      </c>
      <c r="L709" s="29">
        <f t="shared" si="272"/>
        <v>0</v>
      </c>
      <c r="M709" s="29">
        <f t="shared" si="273"/>
        <v>0</v>
      </c>
      <c r="N709" s="194">
        <f t="shared" si="274"/>
        <v>0</v>
      </c>
      <c r="O709" s="64">
        <f t="shared" si="291"/>
        <v>284.94757575757563</v>
      </c>
      <c r="P709" s="64">
        <f t="shared" si="291"/>
        <v>2388.3811623623096</v>
      </c>
      <c r="Q709" s="64">
        <f t="shared" si="291"/>
        <v>1448.3552380952387</v>
      </c>
      <c r="R709" s="64">
        <f t="shared" si="291"/>
        <v>1114.6570647753053</v>
      </c>
      <c r="S709" s="64">
        <f t="shared" si="291"/>
        <v>326.10499344120933</v>
      </c>
      <c r="T709" s="206" t="str">
        <f t="shared" si="275"/>
        <v>-</v>
      </c>
      <c r="U709" s="29">
        <f t="shared" si="276"/>
        <v>0</v>
      </c>
      <c r="V709" s="29">
        <f t="shared" si="277"/>
        <v>0</v>
      </c>
      <c r="W709" s="29">
        <f t="shared" si="278"/>
        <v>0</v>
      </c>
      <c r="X709" s="29">
        <f t="shared" si="279"/>
        <v>0</v>
      </c>
      <c r="Y709" s="29">
        <f t="shared" si="280"/>
        <v>0</v>
      </c>
      <c r="Z709" s="194">
        <f t="shared" si="281"/>
        <v>0</v>
      </c>
    </row>
    <row r="710" spans="1:26" s="80" customFormat="1" x14ac:dyDescent="0.2">
      <c r="A710" s="168">
        <v>693</v>
      </c>
      <c r="B710" s="168" t="str">
        <f>'Revenue Data'!B701</f>
        <v>STR</v>
      </c>
      <c r="C710" s="71">
        <f t="shared" si="290"/>
        <v>4.9913941480206545E-2</v>
      </c>
      <c r="D710" s="71">
        <f t="shared" si="290"/>
        <v>7.2289156626506021E-2</v>
      </c>
      <c r="E710" s="71">
        <f t="shared" si="290"/>
        <v>2.5817555938037865E-2</v>
      </c>
      <c r="F710" s="71">
        <f t="shared" si="290"/>
        <v>0.18760757314974183</v>
      </c>
      <c r="G710" s="71">
        <f t="shared" si="290"/>
        <v>0.66437177280550774</v>
      </c>
      <c r="H710" s="205">
        <f>IFERROR(VLOOKUP(B710,'Forecast Cnx @ Dest. Airport'!$B$5:$R$175,17,FALSE),0)</f>
        <v>0</v>
      </c>
      <c r="I710" s="29">
        <f t="shared" si="269"/>
        <v>0</v>
      </c>
      <c r="J710" s="29">
        <f t="shared" si="270"/>
        <v>0</v>
      </c>
      <c r="K710" s="29">
        <f t="shared" si="271"/>
        <v>0</v>
      </c>
      <c r="L710" s="29">
        <f t="shared" si="272"/>
        <v>0</v>
      </c>
      <c r="M710" s="29">
        <f t="shared" si="273"/>
        <v>0</v>
      </c>
      <c r="N710" s="194">
        <f t="shared" si="274"/>
        <v>0</v>
      </c>
      <c r="O710" s="64">
        <f t="shared" si="291"/>
        <v>322.17416666666674</v>
      </c>
      <c r="P710" s="64">
        <f t="shared" si="291"/>
        <v>3719.5630316091956</v>
      </c>
      <c r="Q710" s="64">
        <f t="shared" si="291"/>
        <v>581.80999999999995</v>
      </c>
      <c r="R710" s="64">
        <f t="shared" si="291"/>
        <v>586.93811320754764</v>
      </c>
      <c r="S710" s="64">
        <f t="shared" si="291"/>
        <v>394.12990164509512</v>
      </c>
      <c r="T710" s="206" t="str">
        <f t="shared" si="275"/>
        <v>-</v>
      </c>
      <c r="U710" s="29">
        <f t="shared" si="276"/>
        <v>0</v>
      </c>
      <c r="V710" s="29">
        <f t="shared" si="277"/>
        <v>0</v>
      </c>
      <c r="W710" s="29">
        <f t="shared" si="278"/>
        <v>0</v>
      </c>
      <c r="X710" s="29">
        <f t="shared" si="279"/>
        <v>0</v>
      </c>
      <c r="Y710" s="29">
        <f t="shared" si="280"/>
        <v>0</v>
      </c>
      <c r="Z710" s="194">
        <f t="shared" si="281"/>
        <v>0</v>
      </c>
    </row>
    <row r="711" spans="1:26" s="80" customFormat="1" x14ac:dyDescent="0.2">
      <c r="A711" s="82">
        <v>694</v>
      </c>
      <c r="B711" s="168" t="str">
        <f>'Revenue Data'!B702</f>
        <v>STT</v>
      </c>
      <c r="C711" s="71">
        <f t="shared" si="290"/>
        <v>9.4439541041482764E-2</v>
      </c>
      <c r="D711" s="71">
        <f t="shared" si="290"/>
        <v>5.2956751985878186E-3</v>
      </c>
      <c r="E711" s="71">
        <f t="shared" si="290"/>
        <v>6.266548984995586E-2</v>
      </c>
      <c r="F711" s="71">
        <f t="shared" si="290"/>
        <v>0.15092674315975282</v>
      </c>
      <c r="G711" s="71">
        <f t="shared" si="290"/>
        <v>0.68667255075022071</v>
      </c>
      <c r="H711" s="205">
        <f>IFERROR(VLOOKUP(B711,'Forecast Cnx @ Dest. Airport'!$B$5:$R$175,17,FALSE),0)</f>
        <v>0</v>
      </c>
      <c r="I711" s="29">
        <f t="shared" si="269"/>
        <v>0</v>
      </c>
      <c r="J711" s="29">
        <f t="shared" si="270"/>
        <v>0</v>
      </c>
      <c r="K711" s="29">
        <f t="shared" si="271"/>
        <v>0</v>
      </c>
      <c r="L711" s="29">
        <f t="shared" si="272"/>
        <v>0</v>
      </c>
      <c r="M711" s="29">
        <f t="shared" si="273"/>
        <v>0</v>
      </c>
      <c r="N711" s="194">
        <f t="shared" si="274"/>
        <v>0</v>
      </c>
      <c r="O711" s="64">
        <f t="shared" si="291"/>
        <v>392.29440740740739</v>
      </c>
      <c r="P711" s="64">
        <f t="shared" si="291"/>
        <v>0</v>
      </c>
      <c r="Q711" s="64">
        <f t="shared" si="291"/>
        <v>516.5397916666667</v>
      </c>
      <c r="R711" s="64">
        <f t="shared" si="291"/>
        <v>280.65678896264347</v>
      </c>
      <c r="S711" s="64">
        <f t="shared" si="291"/>
        <v>319.95194104849855</v>
      </c>
      <c r="T711" s="206" t="str">
        <f t="shared" si="275"/>
        <v>-</v>
      </c>
      <c r="U711" s="29">
        <f t="shared" si="276"/>
        <v>0</v>
      </c>
      <c r="V711" s="29">
        <f t="shared" si="277"/>
        <v>0</v>
      </c>
      <c r="W711" s="29">
        <f t="shared" si="278"/>
        <v>0</v>
      </c>
      <c r="X711" s="29">
        <f t="shared" si="279"/>
        <v>0</v>
      </c>
      <c r="Y711" s="29">
        <f t="shared" si="280"/>
        <v>0</v>
      </c>
      <c r="Z711" s="194">
        <f t="shared" si="281"/>
        <v>0</v>
      </c>
    </row>
    <row r="712" spans="1:26" s="80" customFormat="1" x14ac:dyDescent="0.2">
      <c r="A712" s="82">
        <v>695</v>
      </c>
      <c r="B712" s="168" t="str">
        <f>'Revenue Data'!B703</f>
        <v>STV</v>
      </c>
      <c r="C712" s="71">
        <f t="shared" si="290"/>
        <v>0</v>
      </c>
      <c r="D712" s="71">
        <f t="shared" si="290"/>
        <v>0</v>
      </c>
      <c r="E712" s="71">
        <f t="shared" si="290"/>
        <v>0</v>
      </c>
      <c r="F712" s="71">
        <f t="shared" si="290"/>
        <v>0</v>
      </c>
      <c r="G712" s="71">
        <f t="shared" si="290"/>
        <v>1</v>
      </c>
      <c r="H712" s="205">
        <f>IFERROR(VLOOKUP(B712,'Forecast Cnx @ Dest. Airport'!$B$5:$R$175,17,FALSE),0)</f>
        <v>0</v>
      </c>
      <c r="I712" s="29">
        <f t="shared" si="269"/>
        <v>0</v>
      </c>
      <c r="J712" s="29">
        <f t="shared" si="270"/>
        <v>0</v>
      </c>
      <c r="K712" s="29">
        <f t="shared" si="271"/>
        <v>0</v>
      </c>
      <c r="L712" s="29">
        <f t="shared" si="272"/>
        <v>0</v>
      </c>
      <c r="M712" s="29">
        <f t="shared" si="273"/>
        <v>0</v>
      </c>
      <c r="N712" s="194">
        <f t="shared" si="274"/>
        <v>0</v>
      </c>
      <c r="O712" s="64">
        <f t="shared" si="291"/>
        <v>2082.882470147712</v>
      </c>
      <c r="P712" s="64">
        <f t="shared" si="291"/>
        <v>3016.4927961739277</v>
      </c>
      <c r="Q712" s="64">
        <f t="shared" si="291"/>
        <v>1196.2058666666669</v>
      </c>
      <c r="R712" s="64">
        <f t="shared" si="291"/>
        <v>876.53451082184461</v>
      </c>
      <c r="S712" s="64">
        <f t="shared" si="291"/>
        <v>614.11049720659923</v>
      </c>
      <c r="T712" s="206" t="str">
        <f t="shared" si="275"/>
        <v>-</v>
      </c>
      <c r="U712" s="29">
        <f t="shared" si="276"/>
        <v>0</v>
      </c>
      <c r="V712" s="29">
        <f t="shared" si="277"/>
        <v>0</v>
      </c>
      <c r="W712" s="29">
        <f t="shared" si="278"/>
        <v>0</v>
      </c>
      <c r="X712" s="29">
        <f t="shared" si="279"/>
        <v>0</v>
      </c>
      <c r="Y712" s="29">
        <f t="shared" si="280"/>
        <v>0</v>
      </c>
      <c r="Z712" s="194">
        <f t="shared" si="281"/>
        <v>0</v>
      </c>
    </row>
    <row r="713" spans="1:26" s="80" customFormat="1" x14ac:dyDescent="0.2">
      <c r="A713" s="82">
        <v>696</v>
      </c>
      <c r="B713" s="168" t="str">
        <f>'Revenue Data'!B704</f>
        <v>STX</v>
      </c>
      <c r="C713" s="71">
        <f t="shared" si="290"/>
        <v>5.7142857142857141E-2</v>
      </c>
      <c r="D713" s="71">
        <f t="shared" si="290"/>
        <v>7.1428571428571426E-3</v>
      </c>
      <c r="E713" s="71">
        <f t="shared" si="290"/>
        <v>4.9999999999999996E-2</v>
      </c>
      <c r="F713" s="71">
        <f t="shared" si="290"/>
        <v>0.25714285714285712</v>
      </c>
      <c r="G713" s="71">
        <f t="shared" si="290"/>
        <v>0.62857142857142856</v>
      </c>
      <c r="H713" s="205">
        <f>IFERROR(VLOOKUP(B713,'Forecast Cnx @ Dest. Airport'!$B$5:$R$175,17,FALSE),0)</f>
        <v>0</v>
      </c>
      <c r="I713" s="29">
        <f t="shared" si="269"/>
        <v>0</v>
      </c>
      <c r="J713" s="29">
        <f t="shared" si="270"/>
        <v>0</v>
      </c>
      <c r="K713" s="29">
        <f t="shared" si="271"/>
        <v>0</v>
      </c>
      <c r="L713" s="29">
        <f t="shared" si="272"/>
        <v>0</v>
      </c>
      <c r="M713" s="29">
        <f t="shared" si="273"/>
        <v>0</v>
      </c>
      <c r="N713" s="194">
        <f t="shared" si="274"/>
        <v>0</v>
      </c>
      <c r="O713" s="64">
        <f t="shared" si="291"/>
        <v>392.29440740740739</v>
      </c>
      <c r="P713" s="64">
        <f t="shared" si="291"/>
        <v>0</v>
      </c>
      <c r="Q713" s="64">
        <f t="shared" si="291"/>
        <v>516.5397916666667</v>
      </c>
      <c r="R713" s="64">
        <f t="shared" si="291"/>
        <v>319.58647619047599</v>
      </c>
      <c r="S713" s="64">
        <f t="shared" si="291"/>
        <v>291.2469879518074</v>
      </c>
      <c r="T713" s="206" t="str">
        <f t="shared" si="275"/>
        <v>-</v>
      </c>
      <c r="U713" s="29">
        <f t="shared" si="276"/>
        <v>0</v>
      </c>
      <c r="V713" s="29">
        <f t="shared" si="277"/>
        <v>0</v>
      </c>
      <c r="W713" s="29">
        <f t="shared" si="278"/>
        <v>0</v>
      </c>
      <c r="X713" s="29">
        <f t="shared" si="279"/>
        <v>0</v>
      </c>
      <c r="Y713" s="29">
        <f t="shared" si="280"/>
        <v>0</v>
      </c>
      <c r="Z713" s="194">
        <f t="shared" si="281"/>
        <v>0</v>
      </c>
    </row>
    <row r="714" spans="1:26" s="80" customFormat="1" x14ac:dyDescent="0.2">
      <c r="A714" s="168">
        <v>697</v>
      </c>
      <c r="B714" s="168" t="str">
        <f>'Revenue Data'!B705</f>
        <v>SUB</v>
      </c>
      <c r="C714" s="71">
        <f t="shared" si="290"/>
        <v>0</v>
      </c>
      <c r="D714" s="71">
        <f t="shared" si="290"/>
        <v>7.6923076923076927E-2</v>
      </c>
      <c r="E714" s="71">
        <f t="shared" si="290"/>
        <v>7.6923076923076927E-2</v>
      </c>
      <c r="F714" s="71">
        <f t="shared" si="290"/>
        <v>0.84615384615384615</v>
      </c>
      <c r="G714" s="71">
        <f t="shared" si="290"/>
        <v>0</v>
      </c>
      <c r="H714" s="205">
        <f>IFERROR(VLOOKUP(B714,'Forecast Cnx @ Dest. Airport'!$B$5:$R$175,17,FALSE),0)</f>
        <v>0</v>
      </c>
      <c r="I714" s="29">
        <f t="shared" si="269"/>
        <v>0</v>
      </c>
      <c r="J714" s="29">
        <f t="shared" si="270"/>
        <v>0</v>
      </c>
      <c r="K714" s="29">
        <f t="shared" si="271"/>
        <v>0</v>
      </c>
      <c r="L714" s="29">
        <f t="shared" si="272"/>
        <v>0</v>
      </c>
      <c r="M714" s="29">
        <f t="shared" si="273"/>
        <v>0</v>
      </c>
      <c r="N714" s="194">
        <f t="shared" si="274"/>
        <v>0</v>
      </c>
      <c r="O714" s="64">
        <f t="shared" si="291"/>
        <v>0</v>
      </c>
      <c r="P714" s="64">
        <f t="shared" si="291"/>
        <v>5086.9945946712014</v>
      </c>
      <c r="Q714" s="64">
        <f t="shared" si="291"/>
        <v>1687.6125</v>
      </c>
      <c r="R714" s="64">
        <f t="shared" si="291"/>
        <v>1207.8124695930737</v>
      </c>
      <c r="S714" s="64">
        <f t="shared" si="291"/>
        <v>846.26020501948074</v>
      </c>
      <c r="T714" s="206" t="str">
        <f t="shared" si="275"/>
        <v>-</v>
      </c>
      <c r="U714" s="29">
        <f t="shared" si="276"/>
        <v>0</v>
      </c>
      <c r="V714" s="29">
        <f t="shared" si="277"/>
        <v>0</v>
      </c>
      <c r="W714" s="29">
        <f t="shared" si="278"/>
        <v>0</v>
      </c>
      <c r="X714" s="29">
        <f t="shared" si="279"/>
        <v>0</v>
      </c>
      <c r="Y714" s="29">
        <f t="shared" si="280"/>
        <v>0</v>
      </c>
      <c r="Z714" s="194">
        <f t="shared" si="281"/>
        <v>0</v>
      </c>
    </row>
    <row r="715" spans="1:26" s="80" customFormat="1" x14ac:dyDescent="0.2">
      <c r="A715" s="82">
        <v>698</v>
      </c>
      <c r="B715" s="168" t="str">
        <f>'Revenue Data'!B706</f>
        <v>SUF</v>
      </c>
      <c r="C715" s="71">
        <f t="shared" si="290"/>
        <v>0.13333333333333333</v>
      </c>
      <c r="D715" s="71">
        <f t="shared" si="290"/>
        <v>0</v>
      </c>
      <c r="E715" s="71">
        <f t="shared" si="290"/>
        <v>0</v>
      </c>
      <c r="F715" s="71">
        <f t="shared" si="290"/>
        <v>0.26666666666666666</v>
      </c>
      <c r="G715" s="71">
        <f t="shared" si="290"/>
        <v>0.6</v>
      </c>
      <c r="H715" s="205">
        <f>IFERROR(VLOOKUP(B715,'Forecast Cnx @ Dest. Airport'!$B$5:$R$175,17,FALSE),0)</f>
        <v>0</v>
      </c>
      <c r="I715" s="29">
        <f t="shared" si="269"/>
        <v>0</v>
      </c>
      <c r="J715" s="29">
        <f t="shared" si="270"/>
        <v>0</v>
      </c>
      <c r="K715" s="29">
        <f t="shared" si="271"/>
        <v>0</v>
      </c>
      <c r="L715" s="29">
        <f t="shared" si="272"/>
        <v>0</v>
      </c>
      <c r="M715" s="29">
        <f t="shared" si="273"/>
        <v>0</v>
      </c>
      <c r="N715" s="194">
        <f t="shared" si="274"/>
        <v>0</v>
      </c>
      <c r="O715" s="64">
        <f t="shared" si="291"/>
        <v>694.0229777175324</v>
      </c>
      <c r="P715" s="64">
        <f t="shared" si="291"/>
        <v>2337.008173055829</v>
      </c>
      <c r="Q715" s="64">
        <f t="shared" si="291"/>
        <v>922.23450603797278</v>
      </c>
      <c r="R715" s="64">
        <f t="shared" si="291"/>
        <v>699.75351066512735</v>
      </c>
      <c r="S715" s="64">
        <f t="shared" si="291"/>
        <v>316.39173544973573</v>
      </c>
      <c r="T715" s="206" t="str">
        <f t="shared" si="275"/>
        <v>-</v>
      </c>
      <c r="U715" s="29">
        <f t="shared" si="276"/>
        <v>0</v>
      </c>
      <c r="V715" s="29">
        <f t="shared" si="277"/>
        <v>0</v>
      </c>
      <c r="W715" s="29">
        <f t="shared" si="278"/>
        <v>0</v>
      </c>
      <c r="X715" s="29">
        <f t="shared" si="279"/>
        <v>0</v>
      </c>
      <c r="Y715" s="29">
        <f t="shared" si="280"/>
        <v>0</v>
      </c>
      <c r="Z715" s="194">
        <f t="shared" si="281"/>
        <v>0</v>
      </c>
    </row>
    <row r="716" spans="1:26" s="80" customFormat="1" x14ac:dyDescent="0.2">
      <c r="A716" s="82">
        <v>699</v>
      </c>
      <c r="B716" s="168" t="str">
        <f>'Revenue Data'!B707</f>
        <v>SUV</v>
      </c>
      <c r="C716" s="71">
        <f t="shared" si="290"/>
        <v>0</v>
      </c>
      <c r="D716" s="71">
        <f t="shared" si="290"/>
        <v>0.33333333333333331</v>
      </c>
      <c r="E716" s="71">
        <f t="shared" si="290"/>
        <v>0.16666666666666666</v>
      </c>
      <c r="F716" s="71">
        <f t="shared" si="290"/>
        <v>0</v>
      </c>
      <c r="G716" s="71">
        <f t="shared" si="290"/>
        <v>0.5</v>
      </c>
      <c r="H716" s="205">
        <f>IFERROR(VLOOKUP(B716,'Forecast Cnx @ Dest. Airport'!$B$5:$R$175,17,FALSE),0)</f>
        <v>0</v>
      </c>
      <c r="I716" s="29">
        <f t="shared" si="269"/>
        <v>0</v>
      </c>
      <c r="J716" s="29">
        <f t="shared" si="270"/>
        <v>0</v>
      </c>
      <c r="K716" s="29">
        <f t="shared" si="271"/>
        <v>0</v>
      </c>
      <c r="L716" s="29">
        <f t="shared" si="272"/>
        <v>0</v>
      </c>
      <c r="M716" s="29">
        <f t="shared" si="273"/>
        <v>0</v>
      </c>
      <c r="N716" s="194">
        <f t="shared" si="274"/>
        <v>0</v>
      </c>
      <c r="O716" s="64">
        <f t="shared" si="291"/>
        <v>0</v>
      </c>
      <c r="P716" s="64">
        <f t="shared" si="291"/>
        <v>0</v>
      </c>
      <c r="Q716" s="64">
        <f t="shared" si="291"/>
        <v>0</v>
      </c>
      <c r="R716" s="64">
        <f t="shared" si="291"/>
        <v>795.68</v>
      </c>
      <c r="S716" s="64">
        <f t="shared" si="291"/>
        <v>806.19511904761907</v>
      </c>
      <c r="T716" s="206" t="str">
        <f t="shared" si="275"/>
        <v>-</v>
      </c>
      <c r="U716" s="29">
        <f t="shared" si="276"/>
        <v>0</v>
      </c>
      <c r="V716" s="29">
        <f t="shared" si="277"/>
        <v>0</v>
      </c>
      <c r="W716" s="29">
        <f t="shared" si="278"/>
        <v>0</v>
      </c>
      <c r="X716" s="29">
        <f t="shared" si="279"/>
        <v>0</v>
      </c>
      <c r="Y716" s="29">
        <f t="shared" si="280"/>
        <v>0</v>
      </c>
      <c r="Z716" s="194">
        <f t="shared" si="281"/>
        <v>0</v>
      </c>
    </row>
    <row r="717" spans="1:26" s="80" customFormat="1" x14ac:dyDescent="0.2">
      <c r="A717" s="82">
        <v>700</v>
      </c>
      <c r="B717" s="168" t="str">
        <f>'Revenue Data'!B708</f>
        <v>SVD</v>
      </c>
      <c r="C717" s="71">
        <f t="shared" si="290"/>
        <v>0</v>
      </c>
      <c r="D717" s="71">
        <f t="shared" si="290"/>
        <v>0</v>
      </c>
      <c r="E717" s="71">
        <f t="shared" si="290"/>
        <v>1</v>
      </c>
      <c r="F717" s="71">
        <f t="shared" si="290"/>
        <v>0</v>
      </c>
      <c r="G717" s="71">
        <f t="shared" si="290"/>
        <v>0</v>
      </c>
      <c r="H717" s="205">
        <f>IFERROR(VLOOKUP(B717,'Forecast Cnx @ Dest. Airport'!$B$5:$R$175,17,FALSE),0)</f>
        <v>0</v>
      </c>
      <c r="I717" s="29">
        <f t="shared" si="269"/>
        <v>0</v>
      </c>
      <c r="J717" s="29">
        <f t="shared" si="270"/>
        <v>0</v>
      </c>
      <c r="K717" s="29">
        <f t="shared" si="271"/>
        <v>0</v>
      </c>
      <c r="L717" s="29">
        <f t="shared" si="272"/>
        <v>0</v>
      </c>
      <c r="M717" s="29">
        <f t="shared" si="273"/>
        <v>0</v>
      </c>
      <c r="N717" s="194">
        <f t="shared" si="274"/>
        <v>0</v>
      </c>
      <c r="O717" s="64">
        <f t="shared" si="291"/>
        <v>0</v>
      </c>
      <c r="P717" s="64">
        <f t="shared" si="291"/>
        <v>0</v>
      </c>
      <c r="Q717" s="64">
        <f t="shared" si="291"/>
        <v>0</v>
      </c>
      <c r="R717" s="64">
        <f t="shared" si="291"/>
        <v>0</v>
      </c>
      <c r="S717" s="64">
        <f t="shared" si="291"/>
        <v>0</v>
      </c>
      <c r="T717" s="206" t="str">
        <f t="shared" si="275"/>
        <v>-</v>
      </c>
      <c r="U717" s="29">
        <f t="shared" si="276"/>
        <v>0</v>
      </c>
      <c r="V717" s="29">
        <f t="shared" si="277"/>
        <v>0</v>
      </c>
      <c r="W717" s="29">
        <f t="shared" si="278"/>
        <v>0</v>
      </c>
      <c r="X717" s="29">
        <f t="shared" si="279"/>
        <v>0</v>
      </c>
      <c r="Y717" s="29">
        <f t="shared" si="280"/>
        <v>0</v>
      </c>
      <c r="Z717" s="194">
        <f t="shared" si="281"/>
        <v>0</v>
      </c>
    </row>
    <row r="718" spans="1:26" s="80" customFormat="1" x14ac:dyDescent="0.2">
      <c r="A718" s="168">
        <v>701</v>
      </c>
      <c r="B718" s="168" t="str">
        <f>'Revenue Data'!B709</f>
        <v>SVG</v>
      </c>
      <c r="C718" s="71">
        <f t="shared" ref="C718:G727" si="292">IFERROR(VLOOKUP($B718,FromChicagoFareList,C$8,FALSE),"-")</f>
        <v>0.22807017543859645</v>
      </c>
      <c r="D718" s="71">
        <f t="shared" si="292"/>
        <v>8.7719298245614016E-2</v>
      </c>
      <c r="E718" s="71">
        <f t="shared" si="292"/>
        <v>1.7543859649122803E-2</v>
      </c>
      <c r="F718" s="71">
        <f t="shared" si="292"/>
        <v>0.12280701754385961</v>
      </c>
      <c r="G718" s="71">
        <f t="shared" si="292"/>
        <v>0.54385964912280704</v>
      </c>
      <c r="H718" s="205">
        <f>IFERROR(VLOOKUP(B718,'Forecast Cnx @ Dest. Airport'!$B$5:$R$175,17,FALSE),0)</f>
        <v>0</v>
      </c>
      <c r="I718" s="29">
        <f t="shared" si="269"/>
        <v>0</v>
      </c>
      <c r="J718" s="29">
        <f t="shared" si="270"/>
        <v>0</v>
      </c>
      <c r="K718" s="29">
        <f t="shared" si="271"/>
        <v>0</v>
      </c>
      <c r="L718" s="29">
        <f t="shared" si="272"/>
        <v>0</v>
      </c>
      <c r="M718" s="29">
        <f t="shared" si="273"/>
        <v>0</v>
      </c>
      <c r="N718" s="194">
        <f t="shared" si="274"/>
        <v>0</v>
      </c>
      <c r="O718" s="64">
        <f t="shared" ref="O718:S727" si="293">IFERROR(VLOOKUP($B718,FromChicagoFareList,O$8,FALSE),"-")</f>
        <v>108.97866666666664</v>
      </c>
      <c r="P718" s="64">
        <f t="shared" si="293"/>
        <v>2610.5450000000001</v>
      </c>
      <c r="Q718" s="64">
        <f t="shared" si="293"/>
        <v>2359.0699999999997</v>
      </c>
      <c r="R718" s="64">
        <f t="shared" si="293"/>
        <v>1356.1383014755197</v>
      </c>
      <c r="S718" s="64">
        <f t="shared" si="293"/>
        <v>461.64</v>
      </c>
      <c r="T718" s="206" t="str">
        <f t="shared" si="275"/>
        <v>-</v>
      </c>
      <c r="U718" s="29">
        <f t="shared" si="276"/>
        <v>0</v>
      </c>
      <c r="V718" s="29">
        <f t="shared" si="277"/>
        <v>0</v>
      </c>
      <c r="W718" s="29">
        <f t="shared" si="278"/>
        <v>0</v>
      </c>
      <c r="X718" s="29">
        <f t="shared" si="279"/>
        <v>0</v>
      </c>
      <c r="Y718" s="29">
        <f t="shared" si="280"/>
        <v>0</v>
      </c>
      <c r="Z718" s="194">
        <f t="shared" si="281"/>
        <v>0</v>
      </c>
    </row>
    <row r="719" spans="1:26" s="80" customFormat="1" x14ac:dyDescent="0.2">
      <c r="A719" s="82">
        <v>702</v>
      </c>
      <c r="B719" s="168" t="str">
        <f>'Revenue Data'!B710</f>
        <v>SVQ</v>
      </c>
      <c r="C719" s="71">
        <f t="shared" si="292"/>
        <v>1.9230769230769239E-2</v>
      </c>
      <c r="D719" s="71">
        <f t="shared" si="292"/>
        <v>1.9230769230769239E-2</v>
      </c>
      <c r="E719" s="71">
        <f t="shared" si="292"/>
        <v>9.6153846153846194E-3</v>
      </c>
      <c r="F719" s="71">
        <f t="shared" si="292"/>
        <v>5.7692307692307709E-2</v>
      </c>
      <c r="G719" s="71">
        <f t="shared" si="292"/>
        <v>0.89423076923076927</v>
      </c>
      <c r="H719" s="205">
        <f>IFERROR(VLOOKUP(B719,'Forecast Cnx @ Dest. Airport'!$B$5:$R$175,17,FALSE),0)</f>
        <v>0</v>
      </c>
      <c r="I719" s="29">
        <f t="shared" si="269"/>
        <v>0</v>
      </c>
      <c r="J719" s="29">
        <f t="shared" si="270"/>
        <v>0</v>
      </c>
      <c r="K719" s="29">
        <f t="shared" si="271"/>
        <v>0</v>
      </c>
      <c r="L719" s="29">
        <f t="shared" si="272"/>
        <v>0</v>
      </c>
      <c r="M719" s="29">
        <f t="shared" si="273"/>
        <v>0</v>
      </c>
      <c r="N719" s="194">
        <f t="shared" si="274"/>
        <v>0</v>
      </c>
      <c r="O719" s="64">
        <f t="shared" si="293"/>
        <v>1577.8969800457098</v>
      </c>
      <c r="P719" s="64">
        <f t="shared" si="293"/>
        <v>3009.2377410317081</v>
      </c>
      <c r="Q719" s="64">
        <f t="shared" si="293"/>
        <v>2042.8507142857147</v>
      </c>
      <c r="R719" s="64">
        <f t="shared" si="293"/>
        <v>857.65</v>
      </c>
      <c r="S719" s="64">
        <f t="shared" si="293"/>
        <v>279.41995448916418</v>
      </c>
      <c r="T719" s="206" t="str">
        <f t="shared" si="275"/>
        <v>-</v>
      </c>
      <c r="U719" s="29">
        <f t="shared" si="276"/>
        <v>0</v>
      </c>
      <c r="V719" s="29">
        <f t="shared" si="277"/>
        <v>0</v>
      </c>
      <c r="W719" s="29">
        <f t="shared" si="278"/>
        <v>0</v>
      </c>
      <c r="X719" s="29">
        <f t="shared" si="279"/>
        <v>0</v>
      </c>
      <c r="Y719" s="29">
        <f t="shared" si="280"/>
        <v>0</v>
      </c>
      <c r="Z719" s="194">
        <f t="shared" si="281"/>
        <v>0</v>
      </c>
    </row>
    <row r="720" spans="1:26" s="80" customFormat="1" x14ac:dyDescent="0.2">
      <c r="A720" s="82">
        <v>703</v>
      </c>
      <c r="B720" s="168" t="str">
        <f>'Revenue Data'!B711</f>
        <v>SVX</v>
      </c>
      <c r="C720" s="71">
        <f t="shared" si="292"/>
        <v>0</v>
      </c>
      <c r="D720" s="71">
        <f t="shared" si="292"/>
        <v>7.4074074074074084E-2</v>
      </c>
      <c r="E720" s="71">
        <f t="shared" si="292"/>
        <v>3.7037037037037042E-2</v>
      </c>
      <c r="F720" s="71">
        <f t="shared" si="292"/>
        <v>0.18518518518518517</v>
      </c>
      <c r="G720" s="71">
        <f t="shared" si="292"/>
        <v>0.70370370370370361</v>
      </c>
      <c r="H720" s="205">
        <f>IFERROR(VLOOKUP(B720,'Forecast Cnx @ Dest. Airport'!$B$5:$R$175,17,FALSE),0)</f>
        <v>0</v>
      </c>
      <c r="I720" s="29">
        <f t="shared" si="269"/>
        <v>0</v>
      </c>
      <c r="J720" s="29">
        <f t="shared" si="270"/>
        <v>0</v>
      </c>
      <c r="K720" s="29">
        <f t="shared" si="271"/>
        <v>0</v>
      </c>
      <c r="L720" s="29">
        <f t="shared" si="272"/>
        <v>0</v>
      </c>
      <c r="M720" s="29">
        <f t="shared" si="273"/>
        <v>0</v>
      </c>
      <c r="N720" s="194">
        <f t="shared" si="274"/>
        <v>0</v>
      </c>
      <c r="O720" s="64">
        <f t="shared" si="293"/>
        <v>346.03653675213673</v>
      </c>
      <c r="P720" s="64">
        <f t="shared" si="293"/>
        <v>3438.0991671672305</v>
      </c>
      <c r="Q720" s="64">
        <f t="shared" si="293"/>
        <v>754.47337500000003</v>
      </c>
      <c r="R720" s="64">
        <f t="shared" si="293"/>
        <v>1146.4805676108369</v>
      </c>
      <c r="S720" s="64">
        <f t="shared" si="293"/>
        <v>398.34875000000005</v>
      </c>
      <c r="T720" s="206" t="str">
        <f t="shared" si="275"/>
        <v>-</v>
      </c>
      <c r="U720" s="29">
        <f t="shared" si="276"/>
        <v>0</v>
      </c>
      <c r="V720" s="29">
        <f t="shared" si="277"/>
        <v>0</v>
      </c>
      <c r="W720" s="29">
        <f t="shared" si="278"/>
        <v>0</v>
      </c>
      <c r="X720" s="29">
        <f t="shared" si="279"/>
        <v>0</v>
      </c>
      <c r="Y720" s="29">
        <f t="shared" si="280"/>
        <v>0</v>
      </c>
      <c r="Z720" s="194">
        <f t="shared" si="281"/>
        <v>0</v>
      </c>
    </row>
    <row r="721" spans="1:26" s="80" customFormat="1" x14ac:dyDescent="0.2">
      <c r="A721" s="82">
        <v>704</v>
      </c>
      <c r="B721" s="168" t="str">
        <f>'Revenue Data'!B712</f>
        <v>SWA</v>
      </c>
      <c r="C721" s="71">
        <f t="shared" si="292"/>
        <v>0</v>
      </c>
      <c r="D721" s="71">
        <f t="shared" si="292"/>
        <v>0</v>
      </c>
      <c r="E721" s="71">
        <f t="shared" si="292"/>
        <v>0</v>
      </c>
      <c r="F721" s="71">
        <f t="shared" si="292"/>
        <v>0</v>
      </c>
      <c r="G721" s="71">
        <f t="shared" si="292"/>
        <v>1</v>
      </c>
      <c r="H721" s="205">
        <f>IFERROR(VLOOKUP(B721,'Forecast Cnx @ Dest. Airport'!$B$5:$R$175,17,FALSE),0)</f>
        <v>0</v>
      </c>
      <c r="I721" s="29">
        <f t="shared" si="269"/>
        <v>0</v>
      </c>
      <c r="J721" s="29">
        <f t="shared" si="270"/>
        <v>0</v>
      </c>
      <c r="K721" s="29">
        <f t="shared" si="271"/>
        <v>0</v>
      </c>
      <c r="L721" s="29">
        <f t="shared" si="272"/>
        <v>0</v>
      </c>
      <c r="M721" s="29">
        <f t="shared" si="273"/>
        <v>0</v>
      </c>
      <c r="N721" s="194">
        <f t="shared" si="274"/>
        <v>0</v>
      </c>
      <c r="O721" s="64">
        <f t="shared" si="293"/>
        <v>4537.2526894742623</v>
      </c>
      <c r="P721" s="64">
        <f t="shared" si="293"/>
        <v>4749.2735304038351</v>
      </c>
      <c r="Q721" s="64">
        <f t="shared" si="293"/>
        <v>1810.9906091954022</v>
      </c>
      <c r="R721" s="64">
        <f t="shared" si="293"/>
        <v>1238.2726398519835</v>
      </c>
      <c r="S721" s="64">
        <f t="shared" si="293"/>
        <v>570.87178194523528</v>
      </c>
      <c r="T721" s="206" t="str">
        <f t="shared" si="275"/>
        <v>-</v>
      </c>
      <c r="U721" s="29">
        <f t="shared" si="276"/>
        <v>0</v>
      </c>
      <c r="V721" s="29">
        <f t="shared" si="277"/>
        <v>0</v>
      </c>
      <c r="W721" s="29">
        <f t="shared" si="278"/>
        <v>0</v>
      </c>
      <c r="X721" s="29">
        <f t="shared" si="279"/>
        <v>0</v>
      </c>
      <c r="Y721" s="29">
        <f t="shared" si="280"/>
        <v>0</v>
      </c>
      <c r="Z721" s="194">
        <f t="shared" si="281"/>
        <v>0</v>
      </c>
    </row>
    <row r="722" spans="1:26" s="80" customFormat="1" x14ac:dyDescent="0.2">
      <c r="A722" s="168">
        <v>705</v>
      </c>
      <c r="B722" s="168" t="str">
        <f>'Revenue Data'!B713</f>
        <v>SXB</v>
      </c>
      <c r="C722" s="71">
        <f t="shared" si="292"/>
        <v>0.29268292682926828</v>
      </c>
      <c r="D722" s="71">
        <f t="shared" si="292"/>
        <v>7.3170731707317083E-2</v>
      </c>
      <c r="E722" s="71">
        <f t="shared" si="292"/>
        <v>2.4390243902439025E-2</v>
      </c>
      <c r="F722" s="71">
        <f t="shared" si="292"/>
        <v>4.878048780487805E-2</v>
      </c>
      <c r="G722" s="71">
        <f t="shared" si="292"/>
        <v>0.5609756097560975</v>
      </c>
      <c r="H722" s="205">
        <f>IFERROR(VLOOKUP(B722,'Forecast Cnx @ Dest. Airport'!$B$5:$R$175,17,FALSE),0)</f>
        <v>0</v>
      </c>
      <c r="I722" s="29">
        <f t="shared" si="269"/>
        <v>0</v>
      </c>
      <c r="J722" s="29">
        <f t="shared" si="270"/>
        <v>0</v>
      </c>
      <c r="K722" s="29">
        <f t="shared" si="271"/>
        <v>0</v>
      </c>
      <c r="L722" s="29">
        <f t="shared" si="272"/>
        <v>0</v>
      </c>
      <c r="M722" s="29">
        <f t="shared" si="273"/>
        <v>0</v>
      </c>
      <c r="N722" s="194">
        <f t="shared" si="274"/>
        <v>0</v>
      </c>
      <c r="O722" s="64">
        <f t="shared" si="293"/>
        <v>121.49000000000001</v>
      </c>
      <c r="P722" s="64">
        <f t="shared" si="293"/>
        <v>3320.3264997584574</v>
      </c>
      <c r="Q722" s="64">
        <f t="shared" si="293"/>
        <v>1241.3366394081002</v>
      </c>
      <c r="R722" s="64">
        <f t="shared" si="293"/>
        <v>989.02764726564396</v>
      </c>
      <c r="S722" s="64">
        <f t="shared" si="293"/>
        <v>146.87888888888898</v>
      </c>
      <c r="T722" s="206" t="str">
        <f t="shared" si="275"/>
        <v>-</v>
      </c>
      <c r="U722" s="29">
        <f t="shared" si="276"/>
        <v>0</v>
      </c>
      <c r="V722" s="29">
        <f t="shared" si="277"/>
        <v>0</v>
      </c>
      <c r="W722" s="29">
        <f t="shared" si="278"/>
        <v>0</v>
      </c>
      <c r="X722" s="29">
        <f t="shared" si="279"/>
        <v>0</v>
      </c>
      <c r="Y722" s="29">
        <f t="shared" si="280"/>
        <v>0</v>
      </c>
      <c r="Z722" s="194">
        <f t="shared" si="281"/>
        <v>0</v>
      </c>
    </row>
    <row r="723" spans="1:26" s="80" customFormat="1" x14ac:dyDescent="0.2">
      <c r="A723" s="82">
        <v>706</v>
      </c>
      <c r="B723" s="168" t="str">
        <f>'Revenue Data'!B714</f>
        <v>SXM</v>
      </c>
      <c r="C723" s="71">
        <f t="shared" si="292"/>
        <v>0.10292249047013977</v>
      </c>
      <c r="D723" s="71">
        <f t="shared" si="292"/>
        <v>0</v>
      </c>
      <c r="E723" s="71">
        <f t="shared" si="292"/>
        <v>3.303684879288437E-2</v>
      </c>
      <c r="F723" s="71">
        <f t="shared" si="292"/>
        <v>0.31766200762388819</v>
      </c>
      <c r="G723" s="71">
        <f t="shared" si="292"/>
        <v>0.54637865311308764</v>
      </c>
      <c r="H723" s="205">
        <f>IFERROR(VLOOKUP(B723,'Forecast Cnx @ Dest. Airport'!$B$5:$R$175,17,FALSE),0)</f>
        <v>0</v>
      </c>
      <c r="I723" s="29">
        <f t="shared" ref="I723:I786" si="294">IFERROR($H723*C723,0)</f>
        <v>0</v>
      </c>
      <c r="J723" s="29">
        <f t="shared" ref="J723:J786" si="295">IFERROR($H723*D723,0)</f>
        <v>0</v>
      </c>
      <c r="K723" s="29">
        <f t="shared" ref="K723:K786" si="296">IFERROR($H723*E723,0)</f>
        <v>0</v>
      </c>
      <c r="L723" s="29">
        <f t="shared" ref="L723:L786" si="297">IFERROR($H723*F723,0)</f>
        <v>0</v>
      </c>
      <c r="M723" s="29">
        <f t="shared" ref="M723:M786" si="298">IFERROR($H723*G723,0)</f>
        <v>0</v>
      </c>
      <c r="N723" s="194">
        <f t="shared" ref="N723:N786" si="299">SUM(I723:M723)</f>
        <v>0</v>
      </c>
      <c r="O723" s="64">
        <f t="shared" si="293"/>
        <v>675.29975999999999</v>
      </c>
      <c r="P723" s="64">
        <f t="shared" si="293"/>
        <v>0</v>
      </c>
      <c r="Q723" s="64">
        <f t="shared" si="293"/>
        <v>585.10256410256432</v>
      </c>
      <c r="R723" s="64">
        <f t="shared" si="293"/>
        <v>266.39188023977107</v>
      </c>
      <c r="S723" s="64">
        <f t="shared" si="293"/>
        <v>276.58498140634299</v>
      </c>
      <c r="T723" s="206" t="str">
        <f t="shared" ref="T723:T786" si="300">IFERROR(Z723/N723,"-")</f>
        <v>-</v>
      </c>
      <c r="U723" s="29">
        <f t="shared" ref="U723:U786" si="301">IFERROR(O723*I723,0)</f>
        <v>0</v>
      </c>
      <c r="V723" s="29">
        <f t="shared" ref="V723:V786" si="302">IFERROR(P723*J723,0)</f>
        <v>0</v>
      </c>
      <c r="W723" s="29">
        <f t="shared" ref="W723:W786" si="303">IFERROR(Q723*K723,0)</f>
        <v>0</v>
      </c>
      <c r="X723" s="29">
        <f t="shared" ref="X723:X786" si="304">IFERROR(R723*L723,0)</f>
        <v>0</v>
      </c>
      <c r="Y723" s="29">
        <f t="shared" ref="Y723:Y786" si="305">IFERROR(S723*M723,0)</f>
        <v>0</v>
      </c>
      <c r="Z723" s="194">
        <f t="shared" ref="Z723:Z786" si="306">SUM(U723:Y723)</f>
        <v>0</v>
      </c>
    </row>
    <row r="724" spans="1:26" s="80" customFormat="1" x14ac:dyDescent="0.2">
      <c r="A724" s="82">
        <v>707</v>
      </c>
      <c r="B724" s="168" t="str">
        <f>'Revenue Data'!B715</f>
        <v>SYD</v>
      </c>
      <c r="C724" s="71">
        <f t="shared" si="292"/>
        <v>4.4236760124610579E-2</v>
      </c>
      <c r="D724" s="71">
        <f t="shared" si="292"/>
        <v>0.13707165109034267</v>
      </c>
      <c r="E724" s="71">
        <f t="shared" si="292"/>
        <v>3.7383177570093446E-3</v>
      </c>
      <c r="F724" s="71">
        <f t="shared" si="292"/>
        <v>0.14766355140186915</v>
      </c>
      <c r="G724" s="71">
        <f t="shared" si="292"/>
        <v>0.66728971962616823</v>
      </c>
      <c r="H724" s="205">
        <f>IFERROR(VLOOKUP(B724,'Forecast Cnx @ Dest. Airport'!$B$5:$R$175,17,FALSE),0)</f>
        <v>0</v>
      </c>
      <c r="I724" s="29">
        <f t="shared" si="294"/>
        <v>0</v>
      </c>
      <c r="J724" s="29">
        <f t="shared" si="295"/>
        <v>0</v>
      </c>
      <c r="K724" s="29">
        <f t="shared" si="296"/>
        <v>0</v>
      </c>
      <c r="L724" s="29">
        <f t="shared" si="297"/>
        <v>0</v>
      </c>
      <c r="M724" s="29">
        <f t="shared" si="298"/>
        <v>0</v>
      </c>
      <c r="N724" s="194">
        <f t="shared" si="299"/>
        <v>0</v>
      </c>
      <c r="O724" s="64">
        <f t="shared" si="293"/>
        <v>3825.1479395073325</v>
      </c>
      <c r="P724" s="64">
        <f t="shared" si="293"/>
        <v>5379.3297618560437</v>
      </c>
      <c r="Q724" s="64">
        <f t="shared" si="293"/>
        <v>3738.4933333333352</v>
      </c>
      <c r="R724" s="64">
        <f t="shared" si="293"/>
        <v>2886.6222985093973</v>
      </c>
      <c r="S724" s="64">
        <f t="shared" si="293"/>
        <v>863.33018452909266</v>
      </c>
      <c r="T724" s="206" t="str">
        <f t="shared" si="300"/>
        <v>-</v>
      </c>
      <c r="U724" s="29">
        <f t="shared" si="301"/>
        <v>0</v>
      </c>
      <c r="V724" s="29">
        <f t="shared" si="302"/>
        <v>0</v>
      </c>
      <c r="W724" s="29">
        <f t="shared" si="303"/>
        <v>0</v>
      </c>
      <c r="X724" s="29">
        <f t="shared" si="304"/>
        <v>0</v>
      </c>
      <c r="Y724" s="29">
        <f t="shared" si="305"/>
        <v>0</v>
      </c>
      <c r="Z724" s="194">
        <f t="shared" si="306"/>
        <v>0</v>
      </c>
    </row>
    <row r="725" spans="1:26" s="80" customFormat="1" x14ac:dyDescent="0.2">
      <c r="A725" s="82">
        <v>708</v>
      </c>
      <c r="B725" s="168" t="str">
        <f>'Revenue Data'!B716</f>
        <v>SYX</v>
      </c>
      <c r="C725" s="71">
        <f t="shared" si="292"/>
        <v>0</v>
      </c>
      <c r="D725" s="71">
        <f t="shared" si="292"/>
        <v>0</v>
      </c>
      <c r="E725" s="71">
        <f t="shared" si="292"/>
        <v>0</v>
      </c>
      <c r="F725" s="71">
        <f t="shared" si="292"/>
        <v>0</v>
      </c>
      <c r="G725" s="71">
        <f t="shared" si="292"/>
        <v>1</v>
      </c>
      <c r="H725" s="205">
        <f>IFERROR(VLOOKUP(B725,'Forecast Cnx @ Dest. Airport'!$B$5:$R$175,17,FALSE),0)</f>
        <v>0</v>
      </c>
      <c r="I725" s="29">
        <f t="shared" si="294"/>
        <v>0</v>
      </c>
      <c r="J725" s="29">
        <f t="shared" si="295"/>
        <v>0</v>
      </c>
      <c r="K725" s="29">
        <f t="shared" si="296"/>
        <v>0</v>
      </c>
      <c r="L725" s="29">
        <f t="shared" si="297"/>
        <v>0</v>
      </c>
      <c r="M725" s="29">
        <f t="shared" si="298"/>
        <v>0</v>
      </c>
      <c r="N725" s="194">
        <f t="shared" si="299"/>
        <v>0</v>
      </c>
      <c r="O725" s="64">
        <f t="shared" si="293"/>
        <v>4537.2526894742623</v>
      </c>
      <c r="P725" s="64">
        <f t="shared" si="293"/>
        <v>4749.2735304038351</v>
      </c>
      <c r="Q725" s="64">
        <f t="shared" si="293"/>
        <v>1810.9906091954022</v>
      </c>
      <c r="R725" s="64">
        <f t="shared" si="293"/>
        <v>1238.2726398519835</v>
      </c>
      <c r="S725" s="64">
        <f t="shared" si="293"/>
        <v>570.87178194523528</v>
      </c>
      <c r="T725" s="206" t="str">
        <f t="shared" si="300"/>
        <v>-</v>
      </c>
      <c r="U725" s="29">
        <f t="shared" si="301"/>
        <v>0</v>
      </c>
      <c r="V725" s="29">
        <f t="shared" si="302"/>
        <v>0</v>
      </c>
      <c r="W725" s="29">
        <f t="shared" si="303"/>
        <v>0</v>
      </c>
      <c r="X725" s="29">
        <f t="shared" si="304"/>
        <v>0</v>
      </c>
      <c r="Y725" s="29">
        <f t="shared" si="305"/>
        <v>0</v>
      </c>
      <c r="Z725" s="194">
        <f t="shared" si="306"/>
        <v>0</v>
      </c>
    </row>
    <row r="726" spans="1:26" s="80" customFormat="1" x14ac:dyDescent="0.2">
      <c r="A726" s="168">
        <v>709</v>
      </c>
      <c r="B726" s="168" t="str">
        <f>'Revenue Data'!B717</f>
        <v>SYZ</v>
      </c>
      <c r="C726" s="71">
        <f t="shared" si="292"/>
        <v>0</v>
      </c>
      <c r="D726" s="71">
        <f t="shared" si="292"/>
        <v>0</v>
      </c>
      <c r="E726" s="71">
        <f t="shared" si="292"/>
        <v>0</v>
      </c>
      <c r="F726" s="71">
        <f t="shared" si="292"/>
        <v>0.32</v>
      </c>
      <c r="G726" s="71">
        <f t="shared" si="292"/>
        <v>0.68</v>
      </c>
      <c r="H726" s="205">
        <f>IFERROR(VLOOKUP(B726,'Forecast Cnx @ Dest. Airport'!$B$5:$R$175,17,FALSE),0)</f>
        <v>0</v>
      </c>
      <c r="I726" s="29">
        <f t="shared" si="294"/>
        <v>0</v>
      </c>
      <c r="J726" s="29">
        <f t="shared" si="295"/>
        <v>0</v>
      </c>
      <c r="K726" s="29">
        <f t="shared" si="296"/>
        <v>0</v>
      </c>
      <c r="L726" s="29">
        <f t="shared" si="297"/>
        <v>0</v>
      </c>
      <c r="M726" s="29">
        <f t="shared" si="298"/>
        <v>0</v>
      </c>
      <c r="N726" s="194">
        <f t="shared" si="299"/>
        <v>0</v>
      </c>
      <c r="O726" s="64">
        <f t="shared" si="293"/>
        <v>298.91749999999996</v>
      </c>
      <c r="P726" s="64">
        <f t="shared" si="293"/>
        <v>0</v>
      </c>
      <c r="Q726" s="64">
        <f t="shared" si="293"/>
        <v>0</v>
      </c>
      <c r="R726" s="64">
        <f t="shared" si="293"/>
        <v>500.50000000000006</v>
      </c>
      <c r="S726" s="64">
        <f t="shared" si="293"/>
        <v>477.65285714285716</v>
      </c>
      <c r="T726" s="206" t="str">
        <f t="shared" si="300"/>
        <v>-</v>
      </c>
      <c r="U726" s="29">
        <f t="shared" si="301"/>
        <v>0</v>
      </c>
      <c r="V726" s="29">
        <f t="shared" si="302"/>
        <v>0</v>
      </c>
      <c r="W726" s="29">
        <f t="shared" si="303"/>
        <v>0</v>
      </c>
      <c r="X726" s="29">
        <f t="shared" si="304"/>
        <v>0</v>
      </c>
      <c r="Y726" s="29">
        <f t="shared" si="305"/>
        <v>0</v>
      </c>
      <c r="Z726" s="194">
        <f t="shared" si="306"/>
        <v>0</v>
      </c>
    </row>
    <row r="727" spans="1:26" s="80" customFormat="1" x14ac:dyDescent="0.2">
      <c r="A727" s="82">
        <v>710</v>
      </c>
      <c r="B727" s="168" t="str">
        <f>'Revenue Data'!B718</f>
        <v>SZF</v>
      </c>
      <c r="C727" s="71">
        <f t="shared" si="292"/>
        <v>0</v>
      </c>
      <c r="D727" s="71">
        <f t="shared" si="292"/>
        <v>0</v>
      </c>
      <c r="E727" s="71">
        <f t="shared" si="292"/>
        <v>9.5238095238095219E-2</v>
      </c>
      <c r="F727" s="71">
        <f t="shared" si="292"/>
        <v>0</v>
      </c>
      <c r="G727" s="71">
        <f t="shared" si="292"/>
        <v>0.90476190476190466</v>
      </c>
      <c r="H727" s="205">
        <f>IFERROR(VLOOKUP(B727,'Forecast Cnx @ Dest. Airport'!$B$5:$R$175,17,FALSE),0)</f>
        <v>0</v>
      </c>
      <c r="I727" s="29">
        <f t="shared" si="294"/>
        <v>0</v>
      </c>
      <c r="J727" s="29">
        <f t="shared" si="295"/>
        <v>0</v>
      </c>
      <c r="K727" s="29">
        <f t="shared" si="296"/>
        <v>0</v>
      </c>
      <c r="L727" s="29">
        <f t="shared" si="297"/>
        <v>0</v>
      </c>
      <c r="M727" s="29">
        <f t="shared" si="298"/>
        <v>0</v>
      </c>
      <c r="N727" s="194">
        <f t="shared" si="299"/>
        <v>0</v>
      </c>
      <c r="O727" s="64">
        <f t="shared" si="293"/>
        <v>273.05581548537282</v>
      </c>
      <c r="P727" s="64">
        <f t="shared" si="293"/>
        <v>2918.1202279487316</v>
      </c>
      <c r="Q727" s="64">
        <f t="shared" si="293"/>
        <v>1011.4965826330518</v>
      </c>
      <c r="R727" s="64">
        <f t="shared" si="293"/>
        <v>758.1008045386277</v>
      </c>
      <c r="S727" s="64">
        <f t="shared" si="293"/>
        <v>366.83775742241971</v>
      </c>
      <c r="T727" s="206" t="str">
        <f t="shared" si="300"/>
        <v>-</v>
      </c>
      <c r="U727" s="29">
        <f t="shared" si="301"/>
        <v>0</v>
      </c>
      <c r="V727" s="29">
        <f t="shared" si="302"/>
        <v>0</v>
      </c>
      <c r="W727" s="29">
        <f t="shared" si="303"/>
        <v>0</v>
      </c>
      <c r="X727" s="29">
        <f t="shared" si="304"/>
        <v>0</v>
      </c>
      <c r="Y727" s="29">
        <f t="shared" si="305"/>
        <v>0</v>
      </c>
      <c r="Z727" s="194">
        <f t="shared" si="306"/>
        <v>0</v>
      </c>
    </row>
    <row r="728" spans="1:26" s="80" customFormat="1" x14ac:dyDescent="0.2">
      <c r="A728" s="82">
        <v>711</v>
      </c>
      <c r="B728" s="168" t="str">
        <f>'Revenue Data'!B719</f>
        <v>SZG</v>
      </c>
      <c r="C728" s="71">
        <f t="shared" ref="C728:G737" si="307">IFERROR(VLOOKUP($B728,FromChicagoFareList,C$8,FALSE),"-")</f>
        <v>0</v>
      </c>
      <c r="D728" s="71">
        <f t="shared" si="307"/>
        <v>0.12903225806451613</v>
      </c>
      <c r="E728" s="71">
        <f t="shared" si="307"/>
        <v>0</v>
      </c>
      <c r="F728" s="71">
        <f t="shared" si="307"/>
        <v>0.19354838709677419</v>
      </c>
      <c r="G728" s="71">
        <f t="shared" si="307"/>
        <v>0.67741935483870974</v>
      </c>
      <c r="H728" s="205">
        <f>IFERROR(VLOOKUP(B728,'Forecast Cnx @ Dest. Airport'!$B$5:$R$175,17,FALSE),0)</f>
        <v>0</v>
      </c>
      <c r="I728" s="29">
        <f t="shared" si="294"/>
        <v>0</v>
      </c>
      <c r="J728" s="29">
        <f t="shared" si="295"/>
        <v>0</v>
      </c>
      <c r="K728" s="29">
        <f t="shared" si="296"/>
        <v>0</v>
      </c>
      <c r="L728" s="29">
        <f t="shared" si="297"/>
        <v>0</v>
      </c>
      <c r="M728" s="29">
        <f t="shared" si="298"/>
        <v>0</v>
      </c>
      <c r="N728" s="194">
        <f t="shared" si="299"/>
        <v>0</v>
      </c>
      <c r="O728" s="64">
        <f t="shared" ref="O728:S737" si="308">IFERROR(VLOOKUP($B728,FromChicagoFareList,O$8,FALSE),"-")</f>
        <v>311.79929608789894</v>
      </c>
      <c r="P728" s="64">
        <f t="shared" si="308"/>
        <v>2436.8420000000001</v>
      </c>
      <c r="Q728" s="64">
        <f t="shared" si="308"/>
        <v>2651.73</v>
      </c>
      <c r="R728" s="64">
        <f t="shared" si="308"/>
        <v>569.48553571428545</v>
      </c>
      <c r="S728" s="64">
        <f t="shared" si="308"/>
        <v>363.69067602040798</v>
      </c>
      <c r="T728" s="206" t="str">
        <f t="shared" si="300"/>
        <v>-</v>
      </c>
      <c r="U728" s="29">
        <f t="shared" si="301"/>
        <v>0</v>
      </c>
      <c r="V728" s="29">
        <f t="shared" si="302"/>
        <v>0</v>
      </c>
      <c r="W728" s="29">
        <f t="shared" si="303"/>
        <v>0</v>
      </c>
      <c r="X728" s="29">
        <f t="shared" si="304"/>
        <v>0</v>
      </c>
      <c r="Y728" s="29">
        <f t="shared" si="305"/>
        <v>0</v>
      </c>
      <c r="Z728" s="194">
        <f t="shared" si="306"/>
        <v>0</v>
      </c>
    </row>
    <row r="729" spans="1:26" s="80" customFormat="1" x14ac:dyDescent="0.2">
      <c r="A729" s="82">
        <v>712</v>
      </c>
      <c r="B729" s="168" t="str">
        <f>'Revenue Data'!B720</f>
        <v>SZX</v>
      </c>
      <c r="C729" s="71">
        <f t="shared" si="307"/>
        <v>0</v>
      </c>
      <c r="D729" s="71">
        <f t="shared" si="307"/>
        <v>0</v>
      </c>
      <c r="E729" s="71">
        <f t="shared" si="307"/>
        <v>0.1111111111111111</v>
      </c>
      <c r="F729" s="71">
        <f t="shared" si="307"/>
        <v>0.22222222222222221</v>
      </c>
      <c r="G729" s="71">
        <f t="shared" si="307"/>
        <v>0.66666666666666674</v>
      </c>
      <c r="H729" s="205">
        <f>IFERROR(VLOOKUP(B729,'Forecast Cnx @ Dest. Airport'!$B$5:$R$175,17,FALSE),0)</f>
        <v>0</v>
      </c>
      <c r="I729" s="29">
        <f t="shared" si="294"/>
        <v>0</v>
      </c>
      <c r="J729" s="29">
        <f t="shared" si="295"/>
        <v>0</v>
      </c>
      <c r="K729" s="29">
        <f t="shared" si="296"/>
        <v>0</v>
      </c>
      <c r="L729" s="29">
        <f t="shared" si="297"/>
        <v>0</v>
      </c>
      <c r="M729" s="29">
        <f t="shared" si="298"/>
        <v>0</v>
      </c>
      <c r="N729" s="194">
        <f t="shared" si="299"/>
        <v>0</v>
      </c>
      <c r="O729" s="64">
        <f t="shared" si="308"/>
        <v>4537.2526894742623</v>
      </c>
      <c r="P729" s="64">
        <f t="shared" si="308"/>
        <v>4749.2735304038351</v>
      </c>
      <c r="Q729" s="64">
        <f t="shared" si="308"/>
        <v>1810.9906091954022</v>
      </c>
      <c r="R729" s="64">
        <f t="shared" si="308"/>
        <v>2897.0000000000005</v>
      </c>
      <c r="S729" s="64">
        <f t="shared" si="308"/>
        <v>913.82</v>
      </c>
      <c r="T729" s="206" t="str">
        <f t="shared" si="300"/>
        <v>-</v>
      </c>
      <c r="U729" s="29">
        <f t="shared" si="301"/>
        <v>0</v>
      </c>
      <c r="V729" s="29">
        <f t="shared" si="302"/>
        <v>0</v>
      </c>
      <c r="W729" s="29">
        <f t="shared" si="303"/>
        <v>0</v>
      </c>
      <c r="X729" s="29">
        <f t="shared" si="304"/>
        <v>0</v>
      </c>
      <c r="Y729" s="29">
        <f t="shared" si="305"/>
        <v>0</v>
      </c>
      <c r="Z729" s="194">
        <f t="shared" si="306"/>
        <v>0</v>
      </c>
    </row>
    <row r="730" spans="1:26" s="80" customFormat="1" x14ac:dyDescent="0.2">
      <c r="A730" s="168">
        <v>713</v>
      </c>
      <c r="B730" s="168" t="str">
        <f>'Revenue Data'!B721</f>
        <v>SZZ</v>
      </c>
      <c r="C730" s="71">
        <f t="shared" si="307"/>
        <v>0</v>
      </c>
      <c r="D730" s="71">
        <f t="shared" si="307"/>
        <v>4.8780487804878044E-2</v>
      </c>
      <c r="E730" s="71">
        <f t="shared" si="307"/>
        <v>0</v>
      </c>
      <c r="F730" s="71">
        <f t="shared" si="307"/>
        <v>0.43902439024390244</v>
      </c>
      <c r="G730" s="71">
        <f t="shared" si="307"/>
        <v>0.51219512195121952</v>
      </c>
      <c r="H730" s="205">
        <f>IFERROR(VLOOKUP(B730,'Forecast Cnx @ Dest. Airport'!$B$5:$R$175,17,FALSE),0)</f>
        <v>0</v>
      </c>
      <c r="I730" s="29">
        <f t="shared" si="294"/>
        <v>0</v>
      </c>
      <c r="J730" s="29">
        <f t="shared" si="295"/>
        <v>0</v>
      </c>
      <c r="K730" s="29">
        <f t="shared" si="296"/>
        <v>0</v>
      </c>
      <c r="L730" s="29">
        <f t="shared" si="297"/>
        <v>0</v>
      </c>
      <c r="M730" s="29">
        <f t="shared" si="298"/>
        <v>0</v>
      </c>
      <c r="N730" s="194">
        <f t="shared" si="299"/>
        <v>0</v>
      </c>
      <c r="O730" s="64">
        <f t="shared" si="308"/>
        <v>154.80520140401825</v>
      </c>
      <c r="P730" s="64">
        <f t="shared" si="308"/>
        <v>2030</v>
      </c>
      <c r="Q730" s="64">
        <f t="shared" si="308"/>
        <v>1302.7689189189186</v>
      </c>
      <c r="R730" s="64">
        <f t="shared" si="308"/>
        <v>415.03999999999996</v>
      </c>
      <c r="S730" s="64">
        <f t="shared" si="308"/>
        <v>304.75000000000006</v>
      </c>
      <c r="T730" s="206" t="str">
        <f t="shared" si="300"/>
        <v>-</v>
      </c>
      <c r="U730" s="29">
        <f t="shared" si="301"/>
        <v>0</v>
      </c>
      <c r="V730" s="29">
        <f t="shared" si="302"/>
        <v>0</v>
      </c>
      <c r="W730" s="29">
        <f t="shared" si="303"/>
        <v>0</v>
      </c>
      <c r="X730" s="29">
        <f t="shared" si="304"/>
        <v>0</v>
      </c>
      <c r="Y730" s="29">
        <f t="shared" si="305"/>
        <v>0</v>
      </c>
      <c r="Z730" s="194">
        <f t="shared" si="306"/>
        <v>0</v>
      </c>
    </row>
    <row r="731" spans="1:26" s="80" customFormat="1" x14ac:dyDescent="0.2">
      <c r="A731" s="82">
        <v>714</v>
      </c>
      <c r="B731" s="168" t="str">
        <f>'Revenue Data'!B722</f>
        <v>TAB</v>
      </c>
      <c r="C731" s="71">
        <f t="shared" si="307"/>
        <v>0</v>
      </c>
      <c r="D731" s="71">
        <f t="shared" si="307"/>
        <v>0</v>
      </c>
      <c r="E731" s="71">
        <f t="shared" si="307"/>
        <v>1</v>
      </c>
      <c r="F731" s="71">
        <f t="shared" si="307"/>
        <v>0</v>
      </c>
      <c r="G731" s="71">
        <f t="shared" si="307"/>
        <v>0</v>
      </c>
      <c r="H731" s="205">
        <f>IFERROR(VLOOKUP(B731,'Forecast Cnx @ Dest. Airport'!$B$5:$R$175,17,FALSE),0)</f>
        <v>0</v>
      </c>
      <c r="I731" s="29">
        <f t="shared" si="294"/>
        <v>0</v>
      </c>
      <c r="J731" s="29">
        <f t="shared" si="295"/>
        <v>0</v>
      </c>
      <c r="K731" s="29">
        <f t="shared" si="296"/>
        <v>0</v>
      </c>
      <c r="L731" s="29">
        <f t="shared" si="297"/>
        <v>0</v>
      </c>
      <c r="M731" s="29">
        <f t="shared" si="298"/>
        <v>0</v>
      </c>
      <c r="N731" s="194">
        <f t="shared" si="299"/>
        <v>0</v>
      </c>
      <c r="O731" s="64">
        <f t="shared" si="308"/>
        <v>0</v>
      </c>
      <c r="P731" s="64">
        <f t="shared" si="308"/>
        <v>1085</v>
      </c>
      <c r="Q731" s="64">
        <f t="shared" si="308"/>
        <v>0</v>
      </c>
      <c r="R731" s="64">
        <f t="shared" si="308"/>
        <v>375.13984713425589</v>
      </c>
      <c r="S731" s="64">
        <f t="shared" si="308"/>
        <v>295.77385671385645</v>
      </c>
      <c r="T731" s="206" t="str">
        <f t="shared" si="300"/>
        <v>-</v>
      </c>
      <c r="U731" s="29">
        <f t="shared" si="301"/>
        <v>0</v>
      </c>
      <c r="V731" s="29">
        <f t="shared" si="302"/>
        <v>0</v>
      </c>
      <c r="W731" s="29">
        <f t="shared" si="303"/>
        <v>0</v>
      </c>
      <c r="X731" s="29">
        <f t="shared" si="304"/>
        <v>0</v>
      </c>
      <c r="Y731" s="29">
        <f t="shared" si="305"/>
        <v>0</v>
      </c>
      <c r="Z731" s="194">
        <f t="shared" si="306"/>
        <v>0</v>
      </c>
    </row>
    <row r="732" spans="1:26" s="80" customFormat="1" x14ac:dyDescent="0.2">
      <c r="A732" s="82">
        <v>715</v>
      </c>
      <c r="B732" s="168" t="str">
        <f>'Revenue Data'!B723</f>
        <v>TAC</v>
      </c>
      <c r="C732" s="71">
        <f t="shared" si="307"/>
        <v>0</v>
      </c>
      <c r="D732" s="71">
        <f t="shared" si="307"/>
        <v>0</v>
      </c>
      <c r="E732" s="71">
        <f t="shared" si="307"/>
        <v>0</v>
      </c>
      <c r="F732" s="71">
        <f t="shared" si="307"/>
        <v>0</v>
      </c>
      <c r="G732" s="71">
        <f t="shared" si="307"/>
        <v>1</v>
      </c>
      <c r="H732" s="205">
        <f>IFERROR(VLOOKUP(B732,'Forecast Cnx @ Dest. Airport'!$B$5:$R$175,17,FALSE),0)</f>
        <v>0</v>
      </c>
      <c r="I732" s="29">
        <f t="shared" si="294"/>
        <v>0</v>
      </c>
      <c r="J732" s="29">
        <f t="shared" si="295"/>
        <v>0</v>
      </c>
      <c r="K732" s="29">
        <f t="shared" si="296"/>
        <v>0</v>
      </c>
      <c r="L732" s="29">
        <f t="shared" si="297"/>
        <v>0</v>
      </c>
      <c r="M732" s="29">
        <f t="shared" si="298"/>
        <v>0</v>
      </c>
      <c r="N732" s="194">
        <f t="shared" si="299"/>
        <v>0</v>
      </c>
      <c r="O732" s="64">
        <f t="shared" si="308"/>
        <v>2104.560104166666</v>
      </c>
      <c r="P732" s="64">
        <f t="shared" si="308"/>
        <v>3680.7637730263141</v>
      </c>
      <c r="Q732" s="64">
        <f t="shared" si="308"/>
        <v>1539.8400000000001</v>
      </c>
      <c r="R732" s="64">
        <f t="shared" si="308"/>
        <v>1085.0679187939713</v>
      </c>
      <c r="S732" s="64">
        <f t="shared" si="308"/>
        <v>474.32041650972087</v>
      </c>
      <c r="T732" s="206" t="str">
        <f t="shared" si="300"/>
        <v>-</v>
      </c>
      <c r="U732" s="29">
        <f t="shared" si="301"/>
        <v>0</v>
      </c>
      <c r="V732" s="29">
        <f t="shared" si="302"/>
        <v>0</v>
      </c>
      <c r="W732" s="29">
        <f t="shared" si="303"/>
        <v>0</v>
      </c>
      <c r="X732" s="29">
        <f t="shared" si="304"/>
        <v>0</v>
      </c>
      <c r="Y732" s="29">
        <f t="shared" si="305"/>
        <v>0</v>
      </c>
      <c r="Z732" s="194">
        <f t="shared" si="306"/>
        <v>0</v>
      </c>
    </row>
    <row r="733" spans="1:26" s="80" customFormat="1" x14ac:dyDescent="0.2">
      <c r="A733" s="82">
        <v>716</v>
      </c>
      <c r="B733" s="168" t="str">
        <f>'Revenue Data'!B724</f>
        <v>TAE</v>
      </c>
      <c r="C733" s="71">
        <f t="shared" si="307"/>
        <v>0</v>
      </c>
      <c r="D733" s="71">
        <f t="shared" si="307"/>
        <v>0</v>
      </c>
      <c r="E733" s="71">
        <f t="shared" si="307"/>
        <v>0.17857142857142855</v>
      </c>
      <c r="F733" s="71">
        <f t="shared" si="307"/>
        <v>7.1428571428571425E-2</v>
      </c>
      <c r="G733" s="71">
        <f t="shared" si="307"/>
        <v>0.75</v>
      </c>
      <c r="H733" s="205">
        <f>IFERROR(VLOOKUP(B733,'Forecast Cnx @ Dest. Airport'!$B$5:$R$175,17,FALSE),0)</f>
        <v>0</v>
      </c>
      <c r="I733" s="29">
        <f t="shared" si="294"/>
        <v>0</v>
      </c>
      <c r="J733" s="29">
        <f t="shared" si="295"/>
        <v>0</v>
      </c>
      <c r="K733" s="29">
        <f t="shared" si="296"/>
        <v>0</v>
      </c>
      <c r="L733" s="29">
        <f t="shared" si="297"/>
        <v>0</v>
      </c>
      <c r="M733" s="29">
        <f t="shared" si="298"/>
        <v>0</v>
      </c>
      <c r="N733" s="194">
        <f t="shared" si="299"/>
        <v>0</v>
      </c>
      <c r="O733" s="64">
        <f t="shared" si="308"/>
        <v>4295.6762520634902</v>
      </c>
      <c r="P733" s="64">
        <f t="shared" si="308"/>
        <v>3320.6016247938719</v>
      </c>
      <c r="Q733" s="64">
        <f t="shared" si="308"/>
        <v>1281.4922020683184</v>
      </c>
      <c r="R733" s="64">
        <f t="shared" si="308"/>
        <v>1558.415282636121</v>
      </c>
      <c r="S733" s="64">
        <f t="shared" si="308"/>
        <v>814.91097222222231</v>
      </c>
      <c r="T733" s="206" t="str">
        <f t="shared" si="300"/>
        <v>-</v>
      </c>
      <c r="U733" s="29">
        <f t="shared" si="301"/>
        <v>0</v>
      </c>
      <c r="V733" s="29">
        <f t="shared" si="302"/>
        <v>0</v>
      </c>
      <c r="W733" s="29">
        <f t="shared" si="303"/>
        <v>0</v>
      </c>
      <c r="X733" s="29">
        <f t="shared" si="304"/>
        <v>0</v>
      </c>
      <c r="Y733" s="29">
        <f t="shared" si="305"/>
        <v>0</v>
      </c>
      <c r="Z733" s="194">
        <f t="shared" si="306"/>
        <v>0</v>
      </c>
    </row>
    <row r="734" spans="1:26" s="80" customFormat="1" x14ac:dyDescent="0.2">
      <c r="A734" s="168">
        <v>717</v>
      </c>
      <c r="B734" s="168" t="str">
        <f>'Revenue Data'!B725</f>
        <v>TAG</v>
      </c>
      <c r="C734" s="71">
        <f t="shared" si="307"/>
        <v>0</v>
      </c>
      <c r="D734" s="71">
        <f t="shared" si="307"/>
        <v>0</v>
      </c>
      <c r="E734" s="71">
        <f t="shared" si="307"/>
        <v>0</v>
      </c>
      <c r="F734" s="71">
        <f t="shared" si="307"/>
        <v>0</v>
      </c>
      <c r="G734" s="71">
        <f t="shared" si="307"/>
        <v>1</v>
      </c>
      <c r="H734" s="205">
        <f>IFERROR(VLOOKUP(B734,'Forecast Cnx @ Dest. Airport'!$B$5:$R$175,17,FALSE),0)</f>
        <v>0</v>
      </c>
      <c r="I734" s="29">
        <f t="shared" si="294"/>
        <v>0</v>
      </c>
      <c r="J734" s="29">
        <f t="shared" si="295"/>
        <v>0</v>
      </c>
      <c r="K734" s="29">
        <f t="shared" si="296"/>
        <v>0</v>
      </c>
      <c r="L734" s="29">
        <f t="shared" si="297"/>
        <v>0</v>
      </c>
      <c r="M734" s="29">
        <f t="shared" si="298"/>
        <v>0</v>
      </c>
      <c r="N734" s="194">
        <f t="shared" si="299"/>
        <v>0</v>
      </c>
      <c r="O734" s="64">
        <f t="shared" si="308"/>
        <v>2104.560104166666</v>
      </c>
      <c r="P734" s="64">
        <f t="shared" si="308"/>
        <v>3680.7637730263141</v>
      </c>
      <c r="Q734" s="64">
        <f t="shared" si="308"/>
        <v>1539.8400000000001</v>
      </c>
      <c r="R734" s="64">
        <f t="shared" si="308"/>
        <v>1085.0679187939713</v>
      </c>
      <c r="S734" s="64">
        <f t="shared" si="308"/>
        <v>474.32041650972087</v>
      </c>
      <c r="T734" s="206" t="str">
        <f t="shared" si="300"/>
        <v>-</v>
      </c>
      <c r="U734" s="29">
        <f t="shared" si="301"/>
        <v>0</v>
      </c>
      <c r="V734" s="29">
        <f t="shared" si="302"/>
        <v>0</v>
      </c>
      <c r="W734" s="29">
        <f t="shared" si="303"/>
        <v>0</v>
      </c>
      <c r="X734" s="29">
        <f t="shared" si="304"/>
        <v>0</v>
      </c>
      <c r="Y734" s="29">
        <f t="shared" si="305"/>
        <v>0</v>
      </c>
      <c r="Z734" s="194">
        <f t="shared" si="306"/>
        <v>0</v>
      </c>
    </row>
    <row r="735" spans="1:26" s="80" customFormat="1" x14ac:dyDescent="0.2">
      <c r="A735" s="82">
        <v>718</v>
      </c>
      <c r="B735" s="168" t="str">
        <f>'Revenue Data'!B726</f>
        <v>TAK</v>
      </c>
      <c r="C735" s="71">
        <f t="shared" si="307"/>
        <v>0</v>
      </c>
      <c r="D735" s="71">
        <f t="shared" si="307"/>
        <v>0.16666666666666669</v>
      </c>
      <c r="E735" s="71">
        <f t="shared" si="307"/>
        <v>0</v>
      </c>
      <c r="F735" s="71">
        <f t="shared" si="307"/>
        <v>0</v>
      </c>
      <c r="G735" s="71">
        <f t="shared" si="307"/>
        <v>0.83333333333333337</v>
      </c>
      <c r="H735" s="205">
        <f>IFERROR(VLOOKUP(B735,'Forecast Cnx @ Dest. Airport'!$B$5:$R$175,17,FALSE),0)</f>
        <v>0</v>
      </c>
      <c r="I735" s="29">
        <f t="shared" si="294"/>
        <v>0</v>
      </c>
      <c r="J735" s="29">
        <f t="shared" si="295"/>
        <v>0</v>
      </c>
      <c r="K735" s="29">
        <f t="shared" si="296"/>
        <v>0</v>
      </c>
      <c r="L735" s="29">
        <f t="shared" si="297"/>
        <v>0</v>
      </c>
      <c r="M735" s="29">
        <f t="shared" si="298"/>
        <v>0</v>
      </c>
      <c r="N735" s="194">
        <f t="shared" si="299"/>
        <v>0</v>
      </c>
      <c r="O735" s="64">
        <f t="shared" si="308"/>
        <v>3560.4312660888791</v>
      </c>
      <c r="P735" s="64">
        <f t="shared" si="308"/>
        <v>3852.7209841222088</v>
      </c>
      <c r="Q735" s="64">
        <f t="shared" si="308"/>
        <v>1909.3942506887054</v>
      </c>
      <c r="R735" s="64">
        <f t="shared" si="308"/>
        <v>1062.5755352528843</v>
      </c>
      <c r="S735" s="64">
        <f t="shared" si="308"/>
        <v>814.97193872947037</v>
      </c>
      <c r="T735" s="206" t="str">
        <f t="shared" si="300"/>
        <v>-</v>
      </c>
      <c r="U735" s="29">
        <f t="shared" si="301"/>
        <v>0</v>
      </c>
      <c r="V735" s="29">
        <f t="shared" si="302"/>
        <v>0</v>
      </c>
      <c r="W735" s="29">
        <f t="shared" si="303"/>
        <v>0</v>
      </c>
      <c r="X735" s="29">
        <f t="shared" si="304"/>
        <v>0</v>
      </c>
      <c r="Y735" s="29">
        <f t="shared" si="305"/>
        <v>0</v>
      </c>
      <c r="Z735" s="194">
        <f t="shared" si="306"/>
        <v>0</v>
      </c>
    </row>
    <row r="736" spans="1:26" s="80" customFormat="1" x14ac:dyDescent="0.2">
      <c r="A736" s="82">
        <v>719</v>
      </c>
      <c r="B736" s="168" t="str">
        <f>'Revenue Data'!B727</f>
        <v>TAM</v>
      </c>
      <c r="C736" s="71">
        <f t="shared" si="307"/>
        <v>4.3478260869565223E-2</v>
      </c>
      <c r="D736" s="71">
        <f t="shared" si="307"/>
        <v>0</v>
      </c>
      <c r="E736" s="71">
        <f t="shared" si="307"/>
        <v>0</v>
      </c>
      <c r="F736" s="71">
        <f t="shared" si="307"/>
        <v>8.6956521739130446E-2</v>
      </c>
      <c r="G736" s="71">
        <f t="shared" si="307"/>
        <v>0.86956521739130443</v>
      </c>
      <c r="H736" s="205">
        <f>IFERROR(VLOOKUP(B736,'Forecast Cnx @ Dest. Airport'!$B$5:$R$175,17,FALSE),0)</f>
        <v>0</v>
      </c>
      <c r="I736" s="29">
        <f t="shared" si="294"/>
        <v>0</v>
      </c>
      <c r="J736" s="29">
        <f t="shared" si="295"/>
        <v>0</v>
      </c>
      <c r="K736" s="29">
        <f t="shared" si="296"/>
        <v>0</v>
      </c>
      <c r="L736" s="29">
        <f t="shared" si="297"/>
        <v>0</v>
      </c>
      <c r="M736" s="29">
        <f t="shared" si="298"/>
        <v>0</v>
      </c>
      <c r="N736" s="194">
        <f t="shared" si="299"/>
        <v>0</v>
      </c>
      <c r="O736" s="64">
        <f t="shared" si="308"/>
        <v>253.03027777777771</v>
      </c>
      <c r="P736" s="64">
        <f t="shared" si="308"/>
        <v>667.64896209140613</v>
      </c>
      <c r="Q736" s="64">
        <f t="shared" si="308"/>
        <v>526.36640083298744</v>
      </c>
      <c r="R736" s="64">
        <f t="shared" si="308"/>
        <v>308.0625</v>
      </c>
      <c r="S736" s="64">
        <f t="shared" si="308"/>
        <v>314.41008129610111</v>
      </c>
      <c r="T736" s="206" t="str">
        <f t="shared" si="300"/>
        <v>-</v>
      </c>
      <c r="U736" s="29">
        <f t="shared" si="301"/>
        <v>0</v>
      </c>
      <c r="V736" s="29">
        <f t="shared" si="302"/>
        <v>0</v>
      </c>
      <c r="W736" s="29">
        <f t="shared" si="303"/>
        <v>0</v>
      </c>
      <c r="X736" s="29">
        <f t="shared" si="304"/>
        <v>0</v>
      </c>
      <c r="Y736" s="29">
        <f t="shared" si="305"/>
        <v>0</v>
      </c>
      <c r="Z736" s="194">
        <f t="shared" si="306"/>
        <v>0</v>
      </c>
    </row>
    <row r="737" spans="1:26" s="80" customFormat="1" x14ac:dyDescent="0.2">
      <c r="A737" s="82">
        <v>720</v>
      </c>
      <c r="B737" s="168" t="str">
        <f>'Revenue Data'!B728</f>
        <v>TAO</v>
      </c>
      <c r="C737" s="71">
        <f t="shared" si="307"/>
        <v>0.1388888888888889</v>
      </c>
      <c r="D737" s="71">
        <f t="shared" si="307"/>
        <v>0.1388888888888889</v>
      </c>
      <c r="E737" s="71">
        <f t="shared" si="307"/>
        <v>0</v>
      </c>
      <c r="F737" s="71">
        <f t="shared" si="307"/>
        <v>0.36111111111111105</v>
      </c>
      <c r="G737" s="71">
        <f t="shared" si="307"/>
        <v>0.36111111111111116</v>
      </c>
      <c r="H737" s="205">
        <f>IFERROR(VLOOKUP(B737,'Forecast Cnx @ Dest. Airport'!$B$5:$R$175,17,FALSE),0)</f>
        <v>0</v>
      </c>
      <c r="I737" s="29">
        <f t="shared" si="294"/>
        <v>0</v>
      </c>
      <c r="J737" s="29">
        <f t="shared" si="295"/>
        <v>0</v>
      </c>
      <c r="K737" s="29">
        <f t="shared" si="296"/>
        <v>0</v>
      </c>
      <c r="L737" s="29">
        <f t="shared" si="297"/>
        <v>0</v>
      </c>
      <c r="M737" s="29">
        <f t="shared" si="298"/>
        <v>0</v>
      </c>
      <c r="N737" s="194">
        <f t="shared" si="299"/>
        <v>0</v>
      </c>
      <c r="O737" s="64">
        <f t="shared" si="308"/>
        <v>2405.3200000000002</v>
      </c>
      <c r="P737" s="64">
        <f t="shared" si="308"/>
        <v>4749.2735304038351</v>
      </c>
      <c r="Q737" s="64">
        <f t="shared" si="308"/>
        <v>1810.9906091954022</v>
      </c>
      <c r="R737" s="64">
        <f t="shared" si="308"/>
        <v>3934.5</v>
      </c>
      <c r="S737" s="64">
        <f t="shared" si="308"/>
        <v>852.10122448979587</v>
      </c>
      <c r="T737" s="206" t="str">
        <f t="shared" si="300"/>
        <v>-</v>
      </c>
      <c r="U737" s="29">
        <f t="shared" si="301"/>
        <v>0</v>
      </c>
      <c r="V737" s="29">
        <f t="shared" si="302"/>
        <v>0</v>
      </c>
      <c r="W737" s="29">
        <f t="shared" si="303"/>
        <v>0</v>
      </c>
      <c r="X737" s="29">
        <f t="shared" si="304"/>
        <v>0</v>
      </c>
      <c r="Y737" s="29">
        <f t="shared" si="305"/>
        <v>0</v>
      </c>
      <c r="Z737" s="194">
        <f t="shared" si="306"/>
        <v>0</v>
      </c>
    </row>
    <row r="738" spans="1:26" s="80" customFormat="1" x14ac:dyDescent="0.2">
      <c r="A738" s="168">
        <v>721</v>
      </c>
      <c r="B738" s="168" t="str">
        <f>'Revenue Data'!B729</f>
        <v>TAP</v>
      </c>
      <c r="C738" s="71">
        <f t="shared" ref="C738:G747" si="309">IFERROR(VLOOKUP($B738,FromChicagoFareList,C$8,FALSE),"-")</f>
        <v>0</v>
      </c>
      <c r="D738" s="71">
        <f t="shared" si="309"/>
        <v>5.5555555555555552E-2</v>
      </c>
      <c r="E738" s="71">
        <f t="shared" si="309"/>
        <v>0</v>
      </c>
      <c r="F738" s="71">
        <f t="shared" si="309"/>
        <v>0</v>
      </c>
      <c r="G738" s="71">
        <f t="shared" si="309"/>
        <v>0.94444444444444442</v>
      </c>
      <c r="H738" s="205">
        <f>IFERROR(VLOOKUP(B738,'Forecast Cnx @ Dest. Airport'!$B$5:$R$175,17,FALSE),0)</f>
        <v>0</v>
      </c>
      <c r="I738" s="29">
        <f t="shared" si="294"/>
        <v>0</v>
      </c>
      <c r="J738" s="29">
        <f t="shared" si="295"/>
        <v>0</v>
      </c>
      <c r="K738" s="29">
        <f t="shared" si="296"/>
        <v>0</v>
      </c>
      <c r="L738" s="29">
        <f t="shared" si="297"/>
        <v>0</v>
      </c>
      <c r="M738" s="29">
        <f t="shared" si="298"/>
        <v>0</v>
      </c>
      <c r="N738" s="194">
        <f t="shared" si="299"/>
        <v>0</v>
      </c>
      <c r="O738" s="64">
        <f t="shared" ref="O738:S747" si="310">IFERROR(VLOOKUP($B738,FromChicagoFareList,O$8,FALSE),"-")</f>
        <v>242.84265512637438</v>
      </c>
      <c r="P738" s="64">
        <f t="shared" si="310"/>
        <v>502.33333333333297</v>
      </c>
      <c r="Q738" s="64">
        <f t="shared" si="310"/>
        <v>526.36640083298744</v>
      </c>
      <c r="R738" s="64">
        <f t="shared" si="310"/>
        <v>233.866145950933</v>
      </c>
      <c r="S738" s="64">
        <f t="shared" si="310"/>
        <v>320.02029761904726</v>
      </c>
      <c r="T738" s="206" t="str">
        <f t="shared" si="300"/>
        <v>-</v>
      </c>
      <c r="U738" s="29">
        <f t="shared" si="301"/>
        <v>0</v>
      </c>
      <c r="V738" s="29">
        <f t="shared" si="302"/>
        <v>0</v>
      </c>
      <c r="W738" s="29">
        <f t="shared" si="303"/>
        <v>0</v>
      </c>
      <c r="X738" s="29">
        <f t="shared" si="304"/>
        <v>0</v>
      </c>
      <c r="Y738" s="29">
        <f t="shared" si="305"/>
        <v>0</v>
      </c>
      <c r="Z738" s="194">
        <f t="shared" si="306"/>
        <v>0</v>
      </c>
    </row>
    <row r="739" spans="1:26" s="80" customFormat="1" x14ac:dyDescent="0.2">
      <c r="A739" s="82">
        <v>722</v>
      </c>
      <c r="B739" s="168" t="str">
        <f>'Revenue Data'!B730</f>
        <v>TAS</v>
      </c>
      <c r="C739" s="71">
        <f t="shared" si="309"/>
        <v>0</v>
      </c>
      <c r="D739" s="71">
        <f t="shared" si="309"/>
        <v>4.6511627906976744E-2</v>
      </c>
      <c r="E739" s="71">
        <f t="shared" si="309"/>
        <v>2.3255813953488372E-2</v>
      </c>
      <c r="F739" s="71">
        <f t="shared" si="309"/>
        <v>9.3023255813953487E-2</v>
      </c>
      <c r="G739" s="71">
        <f t="shared" si="309"/>
        <v>0.83720930232558144</v>
      </c>
      <c r="H739" s="205">
        <f>IFERROR(VLOOKUP(B739,'Forecast Cnx @ Dest. Airport'!$B$5:$R$175,17,FALSE),0)</f>
        <v>0</v>
      </c>
      <c r="I739" s="29">
        <f t="shared" si="294"/>
        <v>0</v>
      </c>
      <c r="J739" s="29">
        <f t="shared" si="295"/>
        <v>0</v>
      </c>
      <c r="K739" s="29">
        <f t="shared" si="296"/>
        <v>0</v>
      </c>
      <c r="L739" s="29">
        <f t="shared" si="297"/>
        <v>0</v>
      </c>
      <c r="M739" s="29">
        <f t="shared" si="298"/>
        <v>0</v>
      </c>
      <c r="N739" s="194">
        <f t="shared" si="299"/>
        <v>0</v>
      </c>
      <c r="O739" s="64">
        <f t="shared" si="310"/>
        <v>0</v>
      </c>
      <c r="P739" s="64">
        <f t="shared" si="310"/>
        <v>4440.4808333333349</v>
      </c>
      <c r="Q739" s="64">
        <f t="shared" si="310"/>
        <v>0</v>
      </c>
      <c r="R739" s="64">
        <f t="shared" si="310"/>
        <v>0</v>
      </c>
      <c r="S739" s="64">
        <f t="shared" si="310"/>
        <v>873.5</v>
      </c>
      <c r="T739" s="206" t="str">
        <f t="shared" si="300"/>
        <v>-</v>
      </c>
      <c r="U739" s="29">
        <f t="shared" si="301"/>
        <v>0</v>
      </c>
      <c r="V739" s="29">
        <f t="shared" si="302"/>
        <v>0</v>
      </c>
      <c r="W739" s="29">
        <f t="shared" si="303"/>
        <v>0</v>
      </c>
      <c r="X739" s="29">
        <f t="shared" si="304"/>
        <v>0</v>
      </c>
      <c r="Y739" s="29">
        <f t="shared" si="305"/>
        <v>0</v>
      </c>
      <c r="Z739" s="194">
        <f t="shared" si="306"/>
        <v>0</v>
      </c>
    </row>
    <row r="740" spans="1:26" s="80" customFormat="1" x14ac:dyDescent="0.2">
      <c r="A740" s="82">
        <v>723</v>
      </c>
      <c r="B740" s="168" t="str">
        <f>'Revenue Data'!B731</f>
        <v>TBS</v>
      </c>
      <c r="C740" s="71">
        <f t="shared" si="309"/>
        <v>1.2499999999999999E-2</v>
      </c>
      <c r="D740" s="71">
        <f t="shared" si="309"/>
        <v>7.4999999999999983E-2</v>
      </c>
      <c r="E740" s="71">
        <f t="shared" si="309"/>
        <v>0</v>
      </c>
      <c r="F740" s="71">
        <f t="shared" si="309"/>
        <v>0.21250000000000002</v>
      </c>
      <c r="G740" s="71">
        <f t="shared" si="309"/>
        <v>0.7</v>
      </c>
      <c r="H740" s="205">
        <f>IFERROR(VLOOKUP(B740,'Forecast Cnx @ Dest. Airport'!$B$5:$R$175,17,FALSE),0)</f>
        <v>0</v>
      </c>
      <c r="I740" s="29">
        <f t="shared" si="294"/>
        <v>0</v>
      </c>
      <c r="J740" s="29">
        <f t="shared" si="295"/>
        <v>0</v>
      </c>
      <c r="K740" s="29">
        <f t="shared" si="296"/>
        <v>0</v>
      </c>
      <c r="L740" s="29">
        <f t="shared" si="297"/>
        <v>0</v>
      </c>
      <c r="M740" s="29">
        <f t="shared" si="298"/>
        <v>0</v>
      </c>
      <c r="N740" s="194">
        <f t="shared" si="299"/>
        <v>0</v>
      </c>
      <c r="O740" s="64">
        <f t="shared" si="310"/>
        <v>0</v>
      </c>
      <c r="P740" s="64">
        <f t="shared" si="310"/>
        <v>0</v>
      </c>
      <c r="Q740" s="64">
        <f t="shared" si="310"/>
        <v>0</v>
      </c>
      <c r="R740" s="64">
        <f t="shared" si="310"/>
        <v>403.32583333333332</v>
      </c>
      <c r="S740" s="64">
        <f t="shared" si="310"/>
        <v>332.11596106150796</v>
      </c>
      <c r="T740" s="206" t="str">
        <f t="shared" si="300"/>
        <v>-</v>
      </c>
      <c r="U740" s="29">
        <f t="shared" si="301"/>
        <v>0</v>
      </c>
      <c r="V740" s="29">
        <f t="shared" si="302"/>
        <v>0</v>
      </c>
      <c r="W740" s="29">
        <f t="shared" si="303"/>
        <v>0</v>
      </c>
      <c r="X740" s="29">
        <f t="shared" si="304"/>
        <v>0</v>
      </c>
      <c r="Y740" s="29">
        <f t="shared" si="305"/>
        <v>0</v>
      </c>
      <c r="Z740" s="194">
        <f t="shared" si="306"/>
        <v>0</v>
      </c>
    </row>
    <row r="741" spans="1:26" s="80" customFormat="1" x14ac:dyDescent="0.2">
      <c r="A741" s="82">
        <v>724</v>
      </c>
      <c r="B741" s="168" t="str">
        <f>'Revenue Data'!B732</f>
        <v>TBZ</v>
      </c>
      <c r="C741" s="71">
        <f t="shared" si="309"/>
        <v>0</v>
      </c>
      <c r="D741" s="71">
        <f t="shared" si="309"/>
        <v>0.10526315789473684</v>
      </c>
      <c r="E741" s="71">
        <f t="shared" si="309"/>
        <v>0</v>
      </c>
      <c r="F741" s="71">
        <f t="shared" si="309"/>
        <v>0.10526315789473684</v>
      </c>
      <c r="G741" s="71">
        <f t="shared" si="309"/>
        <v>0.78947368421052622</v>
      </c>
      <c r="H741" s="205">
        <f>IFERROR(VLOOKUP(B741,'Forecast Cnx @ Dest. Airport'!$B$5:$R$175,17,FALSE),0)</f>
        <v>0</v>
      </c>
      <c r="I741" s="29">
        <f t="shared" si="294"/>
        <v>0</v>
      </c>
      <c r="J741" s="29">
        <f t="shared" si="295"/>
        <v>0</v>
      </c>
      <c r="K741" s="29">
        <f t="shared" si="296"/>
        <v>0</v>
      </c>
      <c r="L741" s="29">
        <f t="shared" si="297"/>
        <v>0</v>
      </c>
      <c r="M741" s="29">
        <f t="shared" si="298"/>
        <v>0</v>
      </c>
      <c r="N741" s="194">
        <f t="shared" si="299"/>
        <v>0</v>
      </c>
      <c r="O741" s="64">
        <f t="shared" si="310"/>
        <v>298.91749999999996</v>
      </c>
      <c r="P741" s="64">
        <f t="shared" si="310"/>
        <v>0</v>
      </c>
      <c r="Q741" s="64">
        <f t="shared" si="310"/>
        <v>0</v>
      </c>
      <c r="R741" s="64">
        <f t="shared" si="310"/>
        <v>500.50000000000006</v>
      </c>
      <c r="S741" s="64">
        <f t="shared" si="310"/>
        <v>477.65285714285716</v>
      </c>
      <c r="T741" s="206" t="str">
        <f t="shared" si="300"/>
        <v>-</v>
      </c>
      <c r="U741" s="29">
        <f t="shared" si="301"/>
        <v>0</v>
      </c>
      <c r="V741" s="29">
        <f t="shared" si="302"/>
        <v>0</v>
      </c>
      <c r="W741" s="29">
        <f t="shared" si="303"/>
        <v>0</v>
      </c>
      <c r="X741" s="29">
        <f t="shared" si="304"/>
        <v>0</v>
      </c>
      <c r="Y741" s="29">
        <f t="shared" si="305"/>
        <v>0</v>
      </c>
      <c r="Z741" s="194">
        <f t="shared" si="306"/>
        <v>0</v>
      </c>
    </row>
    <row r="742" spans="1:26" s="80" customFormat="1" x14ac:dyDescent="0.2">
      <c r="A742" s="168">
        <v>725</v>
      </c>
      <c r="B742" s="168" t="str">
        <f>'Revenue Data'!B733</f>
        <v>TCB</v>
      </c>
      <c r="C742" s="71">
        <f t="shared" si="309"/>
        <v>0</v>
      </c>
      <c r="D742" s="71">
        <f t="shared" si="309"/>
        <v>0</v>
      </c>
      <c r="E742" s="71">
        <f t="shared" si="309"/>
        <v>0</v>
      </c>
      <c r="F742" s="71">
        <f t="shared" si="309"/>
        <v>0.25</v>
      </c>
      <c r="G742" s="71">
        <f t="shared" si="309"/>
        <v>0.75</v>
      </c>
      <c r="H742" s="205">
        <f>IFERROR(VLOOKUP(B742,'Forecast Cnx @ Dest. Airport'!$B$5:$R$175,17,FALSE),0)</f>
        <v>0</v>
      </c>
      <c r="I742" s="29">
        <f t="shared" si="294"/>
        <v>0</v>
      </c>
      <c r="J742" s="29">
        <f t="shared" si="295"/>
        <v>0</v>
      </c>
      <c r="K742" s="29">
        <f t="shared" si="296"/>
        <v>0</v>
      </c>
      <c r="L742" s="29">
        <f t="shared" si="297"/>
        <v>0</v>
      </c>
      <c r="M742" s="29">
        <f t="shared" si="298"/>
        <v>0</v>
      </c>
      <c r="N742" s="194">
        <f t="shared" si="299"/>
        <v>0</v>
      </c>
      <c r="O742" s="64">
        <f t="shared" si="310"/>
        <v>378.90807339449537</v>
      </c>
      <c r="P742" s="64">
        <f t="shared" si="310"/>
        <v>0</v>
      </c>
      <c r="Q742" s="64">
        <f t="shared" si="310"/>
        <v>372.00710722204605</v>
      </c>
      <c r="R742" s="64">
        <f t="shared" si="310"/>
        <v>244.46936424500757</v>
      </c>
      <c r="S742" s="64">
        <f t="shared" si="310"/>
        <v>215.60166666666703</v>
      </c>
      <c r="T742" s="206" t="str">
        <f t="shared" si="300"/>
        <v>-</v>
      </c>
      <c r="U742" s="29">
        <f t="shared" si="301"/>
        <v>0</v>
      </c>
      <c r="V742" s="29">
        <f t="shared" si="302"/>
        <v>0</v>
      </c>
      <c r="W742" s="29">
        <f t="shared" si="303"/>
        <v>0</v>
      </c>
      <c r="X742" s="29">
        <f t="shared" si="304"/>
        <v>0</v>
      </c>
      <c r="Y742" s="29">
        <f t="shared" si="305"/>
        <v>0</v>
      </c>
      <c r="Z742" s="194">
        <f t="shared" si="306"/>
        <v>0</v>
      </c>
    </row>
    <row r="743" spans="1:26" s="80" customFormat="1" x14ac:dyDescent="0.2">
      <c r="A743" s="82">
        <v>726</v>
      </c>
      <c r="B743" s="168" t="str">
        <f>'Revenue Data'!B734</f>
        <v>TCI</v>
      </c>
      <c r="C743" s="71">
        <f t="shared" si="309"/>
        <v>0</v>
      </c>
      <c r="D743" s="71">
        <f t="shared" si="309"/>
        <v>0</v>
      </c>
      <c r="E743" s="71">
        <f t="shared" si="309"/>
        <v>8.3333333333333329E-2</v>
      </c>
      <c r="F743" s="71">
        <f t="shared" si="309"/>
        <v>0</v>
      </c>
      <c r="G743" s="71">
        <f t="shared" si="309"/>
        <v>0.91666666666666663</v>
      </c>
      <c r="H743" s="205">
        <f>IFERROR(VLOOKUP(B743,'Forecast Cnx @ Dest. Airport'!$B$5:$R$175,17,FALSE),0)</f>
        <v>0</v>
      </c>
      <c r="I743" s="29">
        <f t="shared" si="294"/>
        <v>0</v>
      </c>
      <c r="J743" s="29">
        <f t="shared" si="295"/>
        <v>0</v>
      </c>
      <c r="K743" s="29">
        <f t="shared" si="296"/>
        <v>0</v>
      </c>
      <c r="L743" s="29">
        <f t="shared" si="297"/>
        <v>0</v>
      </c>
      <c r="M743" s="29">
        <f t="shared" si="298"/>
        <v>0</v>
      </c>
      <c r="N743" s="194">
        <f t="shared" si="299"/>
        <v>0</v>
      </c>
      <c r="O743" s="64">
        <f t="shared" si="310"/>
        <v>1577.8969800457098</v>
      </c>
      <c r="P743" s="64">
        <f t="shared" si="310"/>
        <v>3009.2377410317081</v>
      </c>
      <c r="Q743" s="64">
        <f t="shared" si="310"/>
        <v>2042.8507142857147</v>
      </c>
      <c r="R743" s="64">
        <f t="shared" si="310"/>
        <v>1018.9167046552494</v>
      </c>
      <c r="S743" s="64">
        <f t="shared" si="310"/>
        <v>396.45</v>
      </c>
      <c r="T743" s="206" t="str">
        <f t="shared" si="300"/>
        <v>-</v>
      </c>
      <c r="U743" s="29">
        <f t="shared" si="301"/>
        <v>0</v>
      </c>
      <c r="V743" s="29">
        <f t="shared" si="302"/>
        <v>0</v>
      </c>
      <c r="W743" s="29">
        <f t="shared" si="303"/>
        <v>0</v>
      </c>
      <c r="X743" s="29">
        <f t="shared" si="304"/>
        <v>0</v>
      </c>
      <c r="Y743" s="29">
        <f t="shared" si="305"/>
        <v>0</v>
      </c>
      <c r="Z743" s="194">
        <f t="shared" si="306"/>
        <v>0</v>
      </c>
    </row>
    <row r="744" spans="1:26" s="80" customFormat="1" x14ac:dyDescent="0.2">
      <c r="A744" s="82">
        <v>727</v>
      </c>
      <c r="B744" s="168" t="str">
        <f>'Revenue Data'!B735</f>
        <v>TGD</v>
      </c>
      <c r="C744" s="71">
        <f t="shared" si="309"/>
        <v>0</v>
      </c>
      <c r="D744" s="71">
        <f t="shared" si="309"/>
        <v>0</v>
      </c>
      <c r="E744" s="71">
        <f t="shared" si="309"/>
        <v>4.5454545454545456E-2</v>
      </c>
      <c r="F744" s="71">
        <f t="shared" si="309"/>
        <v>0.43939393939393939</v>
      </c>
      <c r="G744" s="71">
        <f t="shared" si="309"/>
        <v>0.51515151515151514</v>
      </c>
      <c r="H744" s="205">
        <f>IFERROR(VLOOKUP(B744,'Forecast Cnx @ Dest. Airport'!$B$5:$R$175,17,FALSE),0)</f>
        <v>0</v>
      </c>
      <c r="I744" s="29">
        <f t="shared" si="294"/>
        <v>0</v>
      </c>
      <c r="J744" s="29">
        <f t="shared" si="295"/>
        <v>0</v>
      </c>
      <c r="K744" s="29">
        <f t="shared" si="296"/>
        <v>0</v>
      </c>
      <c r="L744" s="29">
        <f t="shared" si="297"/>
        <v>0</v>
      </c>
      <c r="M744" s="29">
        <f t="shared" si="298"/>
        <v>0</v>
      </c>
      <c r="N744" s="194">
        <f t="shared" si="299"/>
        <v>0</v>
      </c>
      <c r="O744" s="64">
        <f t="shared" si="310"/>
        <v>0</v>
      </c>
      <c r="P744" s="64">
        <f t="shared" si="310"/>
        <v>0</v>
      </c>
      <c r="Q744" s="64">
        <f t="shared" si="310"/>
        <v>0</v>
      </c>
      <c r="R744" s="64">
        <f t="shared" si="310"/>
        <v>221.49999999999963</v>
      </c>
      <c r="S744" s="64">
        <f t="shared" si="310"/>
        <v>198.77125000000001</v>
      </c>
      <c r="T744" s="206" t="str">
        <f t="shared" si="300"/>
        <v>-</v>
      </c>
      <c r="U744" s="29">
        <f t="shared" si="301"/>
        <v>0</v>
      </c>
      <c r="V744" s="29">
        <f t="shared" si="302"/>
        <v>0</v>
      </c>
      <c r="W744" s="29">
        <f t="shared" si="303"/>
        <v>0</v>
      </c>
      <c r="X744" s="29">
        <f t="shared" si="304"/>
        <v>0</v>
      </c>
      <c r="Y744" s="29">
        <f t="shared" si="305"/>
        <v>0</v>
      </c>
      <c r="Z744" s="194">
        <f t="shared" si="306"/>
        <v>0</v>
      </c>
    </row>
    <row r="745" spans="1:26" s="80" customFormat="1" x14ac:dyDescent="0.2">
      <c r="A745" s="82">
        <v>728</v>
      </c>
      <c r="B745" s="168" t="str">
        <f>'Revenue Data'!B736</f>
        <v>TGG</v>
      </c>
      <c r="C745" s="71">
        <f t="shared" si="309"/>
        <v>0</v>
      </c>
      <c r="D745" s="71">
        <f t="shared" si="309"/>
        <v>0.39999999999999997</v>
      </c>
      <c r="E745" s="71">
        <f t="shared" si="309"/>
        <v>0</v>
      </c>
      <c r="F745" s="71">
        <f t="shared" si="309"/>
        <v>0</v>
      </c>
      <c r="G745" s="71">
        <f t="shared" si="309"/>
        <v>0.6</v>
      </c>
      <c r="H745" s="205">
        <f>IFERROR(VLOOKUP(B745,'Forecast Cnx @ Dest. Airport'!$B$5:$R$175,17,FALSE),0)</f>
        <v>0</v>
      </c>
      <c r="I745" s="29">
        <f t="shared" si="294"/>
        <v>0</v>
      </c>
      <c r="J745" s="29">
        <f t="shared" si="295"/>
        <v>0</v>
      </c>
      <c r="K745" s="29">
        <f t="shared" si="296"/>
        <v>0</v>
      </c>
      <c r="L745" s="29">
        <f t="shared" si="297"/>
        <v>0</v>
      </c>
      <c r="M745" s="29">
        <f t="shared" si="298"/>
        <v>0</v>
      </c>
      <c r="N745" s="194">
        <f t="shared" si="299"/>
        <v>0</v>
      </c>
      <c r="O745" s="64">
        <f t="shared" si="310"/>
        <v>0</v>
      </c>
      <c r="P745" s="64">
        <f t="shared" si="310"/>
        <v>4527.8976373626365</v>
      </c>
      <c r="Q745" s="64">
        <f t="shared" si="310"/>
        <v>0</v>
      </c>
      <c r="R745" s="64">
        <f t="shared" si="310"/>
        <v>2698.752857142857</v>
      </c>
      <c r="S745" s="64">
        <f t="shared" si="310"/>
        <v>766.76135647169303</v>
      </c>
      <c r="T745" s="206" t="str">
        <f t="shared" si="300"/>
        <v>-</v>
      </c>
      <c r="U745" s="29">
        <f t="shared" si="301"/>
        <v>0</v>
      </c>
      <c r="V745" s="29">
        <f t="shared" si="302"/>
        <v>0</v>
      </c>
      <c r="W745" s="29">
        <f t="shared" si="303"/>
        <v>0</v>
      </c>
      <c r="X745" s="29">
        <f t="shared" si="304"/>
        <v>0</v>
      </c>
      <c r="Y745" s="29">
        <f t="shared" si="305"/>
        <v>0</v>
      </c>
      <c r="Z745" s="194">
        <f t="shared" si="306"/>
        <v>0</v>
      </c>
    </row>
    <row r="746" spans="1:26" s="80" customFormat="1" x14ac:dyDescent="0.2">
      <c r="A746" s="168">
        <v>729</v>
      </c>
      <c r="B746" s="168" t="str">
        <f>'Revenue Data'!B737</f>
        <v>TGU</v>
      </c>
      <c r="C746" s="71">
        <f t="shared" si="309"/>
        <v>3.7249283667621778E-2</v>
      </c>
      <c r="D746" s="71">
        <f t="shared" si="309"/>
        <v>0</v>
      </c>
      <c r="E746" s="71">
        <f t="shared" si="309"/>
        <v>2.8653295128939832E-3</v>
      </c>
      <c r="F746" s="71">
        <f t="shared" si="309"/>
        <v>7.163323782234958E-2</v>
      </c>
      <c r="G746" s="71">
        <f t="shared" si="309"/>
        <v>0.88825214899713467</v>
      </c>
      <c r="H746" s="205">
        <f>IFERROR(VLOOKUP(B746,'Forecast Cnx @ Dest. Airport'!$B$5:$R$175,17,FALSE),0)</f>
        <v>0</v>
      </c>
      <c r="I746" s="29">
        <f t="shared" si="294"/>
        <v>0</v>
      </c>
      <c r="J746" s="29">
        <f t="shared" si="295"/>
        <v>0</v>
      </c>
      <c r="K746" s="29">
        <f t="shared" si="296"/>
        <v>0</v>
      </c>
      <c r="L746" s="29">
        <f t="shared" si="297"/>
        <v>0</v>
      </c>
      <c r="M746" s="29">
        <f t="shared" si="298"/>
        <v>0</v>
      </c>
      <c r="N746" s="194">
        <f t="shared" si="299"/>
        <v>0</v>
      </c>
      <c r="O746" s="64">
        <f t="shared" si="310"/>
        <v>505.81333333333333</v>
      </c>
      <c r="P746" s="64">
        <f t="shared" si="310"/>
        <v>0</v>
      </c>
      <c r="Q746" s="64">
        <f t="shared" si="310"/>
        <v>429</v>
      </c>
      <c r="R746" s="64">
        <f t="shared" si="310"/>
        <v>314.26107843137254</v>
      </c>
      <c r="S746" s="64">
        <f t="shared" si="310"/>
        <v>295.95073950845824</v>
      </c>
      <c r="T746" s="206" t="str">
        <f t="shared" si="300"/>
        <v>-</v>
      </c>
      <c r="U746" s="29">
        <f t="shared" si="301"/>
        <v>0</v>
      </c>
      <c r="V746" s="29">
        <f t="shared" si="302"/>
        <v>0</v>
      </c>
      <c r="W746" s="29">
        <f t="shared" si="303"/>
        <v>0</v>
      </c>
      <c r="X746" s="29">
        <f t="shared" si="304"/>
        <v>0</v>
      </c>
      <c r="Y746" s="29">
        <f t="shared" si="305"/>
        <v>0</v>
      </c>
      <c r="Z746" s="194">
        <f t="shared" si="306"/>
        <v>0</v>
      </c>
    </row>
    <row r="747" spans="1:26" s="80" customFormat="1" x14ac:dyDescent="0.2">
      <c r="A747" s="82">
        <v>730</v>
      </c>
      <c r="B747" s="168" t="str">
        <f>'Revenue Data'!B738</f>
        <v>TGZ</v>
      </c>
      <c r="C747" s="71">
        <f t="shared" si="309"/>
        <v>0.15384615384615383</v>
      </c>
      <c r="D747" s="71">
        <f t="shared" si="309"/>
        <v>3.8461538461538457E-2</v>
      </c>
      <c r="E747" s="71">
        <f t="shared" si="309"/>
        <v>7.6923076923076913E-2</v>
      </c>
      <c r="F747" s="71">
        <f t="shared" si="309"/>
        <v>0</v>
      </c>
      <c r="G747" s="71">
        <f t="shared" si="309"/>
        <v>0.73076923076923073</v>
      </c>
      <c r="H747" s="205">
        <f>IFERROR(VLOOKUP(B747,'Forecast Cnx @ Dest. Airport'!$B$5:$R$175,17,FALSE),0)</f>
        <v>0</v>
      </c>
      <c r="I747" s="29">
        <f t="shared" si="294"/>
        <v>0</v>
      </c>
      <c r="J747" s="29">
        <f t="shared" si="295"/>
        <v>0</v>
      </c>
      <c r="K747" s="29">
        <f t="shared" si="296"/>
        <v>0</v>
      </c>
      <c r="L747" s="29">
        <f t="shared" si="297"/>
        <v>0</v>
      </c>
      <c r="M747" s="29">
        <f t="shared" si="298"/>
        <v>0</v>
      </c>
      <c r="N747" s="194">
        <f t="shared" si="299"/>
        <v>0</v>
      </c>
      <c r="O747" s="64">
        <f t="shared" si="310"/>
        <v>295.625</v>
      </c>
      <c r="P747" s="64">
        <f t="shared" si="310"/>
        <v>667.64896209140613</v>
      </c>
      <c r="Q747" s="64">
        <f t="shared" si="310"/>
        <v>526.36640083298744</v>
      </c>
      <c r="R747" s="64">
        <f t="shared" si="310"/>
        <v>233.866145950933</v>
      </c>
      <c r="S747" s="64">
        <f t="shared" si="310"/>
        <v>422.91718121693111</v>
      </c>
      <c r="T747" s="206" t="str">
        <f t="shared" si="300"/>
        <v>-</v>
      </c>
      <c r="U747" s="29">
        <f t="shared" si="301"/>
        <v>0</v>
      </c>
      <c r="V747" s="29">
        <f t="shared" si="302"/>
        <v>0</v>
      </c>
      <c r="W747" s="29">
        <f t="shared" si="303"/>
        <v>0</v>
      </c>
      <c r="X747" s="29">
        <f t="shared" si="304"/>
        <v>0</v>
      </c>
      <c r="Y747" s="29">
        <f t="shared" si="305"/>
        <v>0</v>
      </c>
      <c r="Z747" s="194">
        <f t="shared" si="306"/>
        <v>0</v>
      </c>
    </row>
    <row r="748" spans="1:26" s="80" customFormat="1" x14ac:dyDescent="0.2">
      <c r="A748" s="82">
        <v>731</v>
      </c>
      <c r="B748" s="168" t="str">
        <f>'Revenue Data'!B739</f>
        <v>THE</v>
      </c>
      <c r="C748" s="71">
        <f t="shared" ref="C748:G757" si="311">IFERROR(VLOOKUP($B748,FromChicagoFareList,C$8,FALSE),"-")</f>
        <v>0</v>
      </c>
      <c r="D748" s="71">
        <f t="shared" si="311"/>
        <v>0</v>
      </c>
      <c r="E748" s="71">
        <f t="shared" si="311"/>
        <v>0</v>
      </c>
      <c r="F748" s="71">
        <f t="shared" si="311"/>
        <v>0.2</v>
      </c>
      <c r="G748" s="71">
        <f t="shared" si="311"/>
        <v>0.8</v>
      </c>
      <c r="H748" s="205">
        <f>IFERROR(VLOOKUP(B748,'Forecast Cnx @ Dest. Airport'!$B$5:$R$175,17,FALSE),0)</f>
        <v>0</v>
      </c>
      <c r="I748" s="29">
        <f t="shared" si="294"/>
        <v>0</v>
      </c>
      <c r="J748" s="29">
        <f t="shared" si="295"/>
        <v>0</v>
      </c>
      <c r="K748" s="29">
        <f t="shared" si="296"/>
        <v>0</v>
      </c>
      <c r="L748" s="29">
        <f t="shared" si="297"/>
        <v>0</v>
      </c>
      <c r="M748" s="29">
        <f t="shared" si="298"/>
        <v>0</v>
      </c>
      <c r="N748" s="194">
        <f t="shared" si="299"/>
        <v>0</v>
      </c>
      <c r="O748" s="64">
        <f t="shared" ref="O748:S757" si="312">IFERROR(VLOOKUP($B748,FromChicagoFareList,O$8,FALSE),"-")</f>
        <v>4877.18300441886</v>
      </c>
      <c r="P748" s="64">
        <f t="shared" si="312"/>
        <v>3913.2942950383235</v>
      </c>
      <c r="Q748" s="64">
        <f t="shared" si="312"/>
        <v>2079.9913113553125</v>
      </c>
      <c r="R748" s="64">
        <f t="shared" si="312"/>
        <v>1727.1594836699639</v>
      </c>
      <c r="S748" s="64">
        <f t="shared" si="312"/>
        <v>595.86</v>
      </c>
      <c r="T748" s="206" t="str">
        <f t="shared" si="300"/>
        <v>-</v>
      </c>
      <c r="U748" s="29">
        <f t="shared" si="301"/>
        <v>0</v>
      </c>
      <c r="V748" s="29">
        <f t="shared" si="302"/>
        <v>0</v>
      </c>
      <c r="W748" s="29">
        <f t="shared" si="303"/>
        <v>0</v>
      </c>
      <c r="X748" s="29">
        <f t="shared" si="304"/>
        <v>0</v>
      </c>
      <c r="Y748" s="29">
        <f t="shared" si="305"/>
        <v>0</v>
      </c>
      <c r="Z748" s="194">
        <f t="shared" si="306"/>
        <v>0</v>
      </c>
    </row>
    <row r="749" spans="1:26" s="80" customFormat="1" x14ac:dyDescent="0.2">
      <c r="A749" s="82">
        <v>732</v>
      </c>
      <c r="B749" s="168" t="str">
        <f>'Revenue Data'!B740</f>
        <v>THR</v>
      </c>
      <c r="C749" s="71">
        <f t="shared" si="311"/>
        <v>3.5608308605341248E-2</v>
      </c>
      <c r="D749" s="71">
        <f t="shared" si="311"/>
        <v>3.5608308605341248E-2</v>
      </c>
      <c r="E749" s="71">
        <f t="shared" si="311"/>
        <v>2.967359050445104E-3</v>
      </c>
      <c r="F749" s="71">
        <f t="shared" si="311"/>
        <v>0.14540059347181009</v>
      </c>
      <c r="G749" s="71">
        <f t="shared" si="311"/>
        <v>0.78041543026706228</v>
      </c>
      <c r="H749" s="205">
        <f>IFERROR(VLOOKUP(B749,'Forecast Cnx @ Dest. Airport'!$B$5:$R$175,17,FALSE),0)</f>
        <v>0</v>
      </c>
      <c r="I749" s="29">
        <f t="shared" si="294"/>
        <v>0</v>
      </c>
      <c r="J749" s="29">
        <f t="shared" si="295"/>
        <v>0</v>
      </c>
      <c r="K749" s="29">
        <f t="shared" si="296"/>
        <v>0</v>
      </c>
      <c r="L749" s="29">
        <f t="shared" si="297"/>
        <v>0</v>
      </c>
      <c r="M749" s="29">
        <f t="shared" si="298"/>
        <v>0</v>
      </c>
      <c r="N749" s="194">
        <f t="shared" si="299"/>
        <v>0</v>
      </c>
      <c r="O749" s="64">
        <f t="shared" si="312"/>
        <v>298.91749999999996</v>
      </c>
      <c r="P749" s="64">
        <f t="shared" si="312"/>
        <v>0</v>
      </c>
      <c r="Q749" s="64">
        <f t="shared" si="312"/>
        <v>0</v>
      </c>
      <c r="R749" s="64">
        <f t="shared" si="312"/>
        <v>500.50000000000006</v>
      </c>
      <c r="S749" s="64">
        <f t="shared" si="312"/>
        <v>477.65285714285716</v>
      </c>
      <c r="T749" s="206" t="str">
        <f t="shared" si="300"/>
        <v>-</v>
      </c>
      <c r="U749" s="29">
        <f t="shared" si="301"/>
        <v>0</v>
      </c>
      <c r="V749" s="29">
        <f t="shared" si="302"/>
        <v>0</v>
      </c>
      <c r="W749" s="29">
        <f t="shared" si="303"/>
        <v>0</v>
      </c>
      <c r="X749" s="29">
        <f t="shared" si="304"/>
        <v>0</v>
      </c>
      <c r="Y749" s="29">
        <f t="shared" si="305"/>
        <v>0</v>
      </c>
      <c r="Z749" s="194">
        <f t="shared" si="306"/>
        <v>0</v>
      </c>
    </row>
    <row r="750" spans="1:26" s="80" customFormat="1" x14ac:dyDescent="0.2">
      <c r="A750" s="168">
        <v>733</v>
      </c>
      <c r="B750" s="168" t="str">
        <f>'Revenue Data'!B741</f>
        <v>TIA</v>
      </c>
      <c r="C750" s="71">
        <f t="shared" si="311"/>
        <v>9.1872791519434643E-2</v>
      </c>
      <c r="D750" s="71">
        <f t="shared" si="311"/>
        <v>0</v>
      </c>
      <c r="E750" s="71">
        <f t="shared" si="311"/>
        <v>7.0671378091872799E-3</v>
      </c>
      <c r="F750" s="71">
        <f t="shared" si="311"/>
        <v>0.34982332155477025</v>
      </c>
      <c r="G750" s="71">
        <f t="shared" si="311"/>
        <v>0.55123674911660792</v>
      </c>
      <c r="H750" s="205">
        <f>IFERROR(VLOOKUP(B750,'Forecast Cnx @ Dest. Airport'!$B$5:$R$175,17,FALSE),0)</f>
        <v>0</v>
      </c>
      <c r="I750" s="29">
        <f t="shared" si="294"/>
        <v>0</v>
      </c>
      <c r="J750" s="29">
        <f t="shared" si="295"/>
        <v>0</v>
      </c>
      <c r="K750" s="29">
        <f t="shared" si="296"/>
        <v>0</v>
      </c>
      <c r="L750" s="29">
        <f t="shared" si="297"/>
        <v>0</v>
      </c>
      <c r="M750" s="29">
        <f t="shared" si="298"/>
        <v>0</v>
      </c>
      <c r="N750" s="194">
        <f t="shared" si="299"/>
        <v>0</v>
      </c>
      <c r="O750" s="64">
        <f t="shared" si="312"/>
        <v>264.97411764705879</v>
      </c>
      <c r="P750" s="64">
        <f t="shared" si="312"/>
        <v>0</v>
      </c>
      <c r="Q750" s="64">
        <f t="shared" si="312"/>
        <v>0</v>
      </c>
      <c r="R750" s="64">
        <f t="shared" si="312"/>
        <v>401.41079734219301</v>
      </c>
      <c r="S750" s="64">
        <f t="shared" si="312"/>
        <v>323.83846143507907</v>
      </c>
      <c r="T750" s="206" t="str">
        <f t="shared" si="300"/>
        <v>-</v>
      </c>
      <c r="U750" s="29">
        <f t="shared" si="301"/>
        <v>0</v>
      </c>
      <c r="V750" s="29">
        <f t="shared" si="302"/>
        <v>0</v>
      </c>
      <c r="W750" s="29">
        <f t="shared" si="303"/>
        <v>0</v>
      </c>
      <c r="X750" s="29">
        <f t="shared" si="304"/>
        <v>0</v>
      </c>
      <c r="Y750" s="29">
        <f t="shared" si="305"/>
        <v>0</v>
      </c>
      <c r="Z750" s="194">
        <f t="shared" si="306"/>
        <v>0</v>
      </c>
    </row>
    <row r="751" spans="1:26" s="80" customFormat="1" x14ac:dyDescent="0.2">
      <c r="A751" s="82">
        <v>734</v>
      </c>
      <c r="B751" s="168" t="str">
        <f>'Revenue Data'!B742</f>
        <v>TIJ</v>
      </c>
      <c r="C751" s="71">
        <f t="shared" si="311"/>
        <v>0</v>
      </c>
      <c r="D751" s="71">
        <f t="shared" si="311"/>
        <v>0</v>
      </c>
      <c r="E751" s="71">
        <f t="shared" si="311"/>
        <v>0</v>
      </c>
      <c r="F751" s="71">
        <f t="shared" si="311"/>
        <v>0.7142857142857143</v>
      </c>
      <c r="G751" s="71">
        <f t="shared" si="311"/>
        <v>0.2857142857142857</v>
      </c>
      <c r="H751" s="205">
        <f>IFERROR(VLOOKUP(B751,'Forecast Cnx @ Dest. Airport'!$B$5:$R$175,17,FALSE),0)</f>
        <v>0</v>
      </c>
      <c r="I751" s="29">
        <f t="shared" si="294"/>
        <v>0</v>
      </c>
      <c r="J751" s="29">
        <f t="shared" si="295"/>
        <v>0</v>
      </c>
      <c r="K751" s="29">
        <f t="shared" si="296"/>
        <v>0</v>
      </c>
      <c r="L751" s="29">
        <f t="shared" si="297"/>
        <v>0</v>
      </c>
      <c r="M751" s="29">
        <f t="shared" si="298"/>
        <v>0</v>
      </c>
      <c r="N751" s="194">
        <f t="shared" si="299"/>
        <v>0</v>
      </c>
      <c r="O751" s="64">
        <f t="shared" si="312"/>
        <v>242.84265512637438</v>
      </c>
      <c r="P751" s="64">
        <f t="shared" si="312"/>
        <v>667.64896209140613</v>
      </c>
      <c r="Q751" s="64">
        <f t="shared" si="312"/>
        <v>526.36640083298744</v>
      </c>
      <c r="R751" s="64">
        <f t="shared" si="312"/>
        <v>480</v>
      </c>
      <c r="S751" s="64">
        <f t="shared" si="312"/>
        <v>327.99999999999994</v>
      </c>
      <c r="T751" s="206" t="str">
        <f t="shared" si="300"/>
        <v>-</v>
      </c>
      <c r="U751" s="29">
        <f t="shared" si="301"/>
        <v>0</v>
      </c>
      <c r="V751" s="29">
        <f t="shared" si="302"/>
        <v>0</v>
      </c>
      <c r="W751" s="29">
        <f t="shared" si="303"/>
        <v>0</v>
      </c>
      <c r="X751" s="29">
        <f t="shared" si="304"/>
        <v>0</v>
      </c>
      <c r="Y751" s="29">
        <f t="shared" si="305"/>
        <v>0</v>
      </c>
      <c r="Z751" s="194">
        <f t="shared" si="306"/>
        <v>0</v>
      </c>
    </row>
    <row r="752" spans="1:26" s="80" customFormat="1" x14ac:dyDescent="0.2">
      <c r="A752" s="82">
        <v>735</v>
      </c>
      <c r="B752" s="168" t="str">
        <f>'Revenue Data'!B743</f>
        <v>TIP</v>
      </c>
      <c r="C752" s="71">
        <f t="shared" si="311"/>
        <v>0</v>
      </c>
      <c r="D752" s="71">
        <f t="shared" si="311"/>
        <v>9.9999999999999992E-2</v>
      </c>
      <c r="E752" s="71">
        <f t="shared" si="311"/>
        <v>0</v>
      </c>
      <c r="F752" s="71">
        <f t="shared" si="311"/>
        <v>0.3</v>
      </c>
      <c r="G752" s="71">
        <f t="shared" si="311"/>
        <v>0.6</v>
      </c>
      <c r="H752" s="205">
        <f>IFERROR(VLOOKUP(B752,'Forecast Cnx @ Dest. Airport'!$B$5:$R$175,17,FALSE),0)</f>
        <v>0</v>
      </c>
      <c r="I752" s="29">
        <f t="shared" si="294"/>
        <v>0</v>
      </c>
      <c r="J752" s="29">
        <f t="shared" si="295"/>
        <v>0</v>
      </c>
      <c r="K752" s="29">
        <f t="shared" si="296"/>
        <v>0</v>
      </c>
      <c r="L752" s="29">
        <f t="shared" si="297"/>
        <v>0</v>
      </c>
      <c r="M752" s="29">
        <f t="shared" si="298"/>
        <v>0</v>
      </c>
      <c r="N752" s="194">
        <f t="shared" si="299"/>
        <v>0</v>
      </c>
      <c r="O752" s="64">
        <f t="shared" si="312"/>
        <v>0</v>
      </c>
      <c r="P752" s="64">
        <f t="shared" si="312"/>
        <v>0</v>
      </c>
      <c r="Q752" s="64">
        <f t="shared" si="312"/>
        <v>0</v>
      </c>
      <c r="R752" s="64">
        <f t="shared" si="312"/>
        <v>0</v>
      </c>
      <c r="S752" s="64">
        <f t="shared" si="312"/>
        <v>719.98333333333301</v>
      </c>
      <c r="T752" s="206" t="str">
        <f t="shared" si="300"/>
        <v>-</v>
      </c>
      <c r="U752" s="29">
        <f t="shared" si="301"/>
        <v>0</v>
      </c>
      <c r="V752" s="29">
        <f t="shared" si="302"/>
        <v>0</v>
      </c>
      <c r="W752" s="29">
        <f t="shared" si="303"/>
        <v>0</v>
      </c>
      <c r="X752" s="29">
        <f t="shared" si="304"/>
        <v>0</v>
      </c>
      <c r="Y752" s="29">
        <f t="shared" si="305"/>
        <v>0</v>
      </c>
      <c r="Z752" s="194">
        <f t="shared" si="306"/>
        <v>0</v>
      </c>
    </row>
    <row r="753" spans="1:26" s="80" customFormat="1" x14ac:dyDescent="0.2">
      <c r="A753" s="82">
        <v>736</v>
      </c>
      <c r="B753" s="168" t="str">
        <f>'Revenue Data'!B744</f>
        <v>TIR</v>
      </c>
      <c r="C753" s="71">
        <f t="shared" si="311"/>
        <v>0</v>
      </c>
      <c r="D753" s="71">
        <f t="shared" si="311"/>
        <v>0</v>
      </c>
      <c r="E753" s="71">
        <f t="shared" si="311"/>
        <v>0</v>
      </c>
      <c r="F753" s="71">
        <f t="shared" si="311"/>
        <v>0</v>
      </c>
      <c r="G753" s="71">
        <f t="shared" si="311"/>
        <v>1</v>
      </c>
      <c r="H753" s="205">
        <f>IFERROR(VLOOKUP(B753,'Forecast Cnx @ Dest. Airport'!$B$5:$R$175,17,FALSE),0)</f>
        <v>0</v>
      </c>
      <c r="I753" s="29">
        <f t="shared" si="294"/>
        <v>0</v>
      </c>
      <c r="J753" s="29">
        <f t="shared" si="295"/>
        <v>0</v>
      </c>
      <c r="K753" s="29">
        <f t="shared" si="296"/>
        <v>0</v>
      </c>
      <c r="L753" s="29">
        <f t="shared" si="297"/>
        <v>0</v>
      </c>
      <c r="M753" s="29">
        <f t="shared" si="298"/>
        <v>0</v>
      </c>
      <c r="N753" s="194">
        <f t="shared" si="299"/>
        <v>0</v>
      </c>
      <c r="O753" s="64">
        <f t="shared" si="312"/>
        <v>2082.882470147712</v>
      </c>
      <c r="P753" s="64">
        <f t="shared" si="312"/>
        <v>3016.4927961739277</v>
      </c>
      <c r="Q753" s="64">
        <f t="shared" si="312"/>
        <v>1196.2058666666669</v>
      </c>
      <c r="R753" s="64">
        <f t="shared" si="312"/>
        <v>876.53451082184461</v>
      </c>
      <c r="S753" s="64">
        <f t="shared" si="312"/>
        <v>724.69</v>
      </c>
      <c r="T753" s="206" t="str">
        <f t="shared" si="300"/>
        <v>-</v>
      </c>
      <c r="U753" s="29">
        <f t="shared" si="301"/>
        <v>0</v>
      </c>
      <c r="V753" s="29">
        <f t="shared" si="302"/>
        <v>0</v>
      </c>
      <c r="W753" s="29">
        <f t="shared" si="303"/>
        <v>0</v>
      </c>
      <c r="X753" s="29">
        <f t="shared" si="304"/>
        <v>0</v>
      </c>
      <c r="Y753" s="29">
        <f t="shared" si="305"/>
        <v>0</v>
      </c>
      <c r="Z753" s="194">
        <f t="shared" si="306"/>
        <v>0</v>
      </c>
    </row>
    <row r="754" spans="1:26" s="80" customFormat="1" x14ac:dyDescent="0.2">
      <c r="A754" s="168">
        <v>737</v>
      </c>
      <c r="B754" s="168" t="str">
        <f>'Revenue Data'!B745</f>
        <v>TIU</v>
      </c>
      <c r="C754" s="71">
        <f t="shared" si="311"/>
        <v>0</v>
      </c>
      <c r="D754" s="71">
        <f t="shared" si="311"/>
        <v>1</v>
      </c>
      <c r="E754" s="71">
        <f t="shared" si="311"/>
        <v>0</v>
      </c>
      <c r="F754" s="71">
        <f t="shared" si="311"/>
        <v>0</v>
      </c>
      <c r="G754" s="71">
        <f t="shared" si="311"/>
        <v>0</v>
      </c>
      <c r="H754" s="205">
        <f>IFERROR(VLOOKUP(B754,'Forecast Cnx @ Dest. Airport'!$B$5:$R$175,17,FALSE),0)</f>
        <v>0</v>
      </c>
      <c r="I754" s="29">
        <f t="shared" si="294"/>
        <v>0</v>
      </c>
      <c r="J754" s="29">
        <f t="shared" si="295"/>
        <v>0</v>
      </c>
      <c r="K754" s="29">
        <f t="shared" si="296"/>
        <v>0</v>
      </c>
      <c r="L754" s="29">
        <f t="shared" si="297"/>
        <v>0</v>
      </c>
      <c r="M754" s="29">
        <f t="shared" si="298"/>
        <v>0</v>
      </c>
      <c r="N754" s="194">
        <f t="shared" si="299"/>
        <v>0</v>
      </c>
      <c r="O754" s="64">
        <f t="shared" si="312"/>
        <v>1698.526882063881</v>
      </c>
      <c r="P754" s="64">
        <f t="shared" si="312"/>
        <v>4398.2942443259344</v>
      </c>
      <c r="Q754" s="64">
        <f t="shared" si="312"/>
        <v>3928.45</v>
      </c>
      <c r="R754" s="64">
        <f t="shared" si="312"/>
        <v>892.55729810706873</v>
      </c>
      <c r="S754" s="64">
        <f t="shared" si="312"/>
        <v>900.93201481247354</v>
      </c>
      <c r="T754" s="206" t="str">
        <f t="shared" si="300"/>
        <v>-</v>
      </c>
      <c r="U754" s="29">
        <f t="shared" si="301"/>
        <v>0</v>
      </c>
      <c r="V754" s="29">
        <f t="shared" si="302"/>
        <v>0</v>
      </c>
      <c r="W754" s="29">
        <f t="shared" si="303"/>
        <v>0</v>
      </c>
      <c r="X754" s="29">
        <f t="shared" si="304"/>
        <v>0</v>
      </c>
      <c r="Y754" s="29">
        <f t="shared" si="305"/>
        <v>0</v>
      </c>
      <c r="Z754" s="194">
        <f t="shared" si="306"/>
        <v>0</v>
      </c>
    </row>
    <row r="755" spans="1:26" s="80" customFormat="1" x14ac:dyDescent="0.2">
      <c r="A755" s="82">
        <v>738</v>
      </c>
      <c r="B755" s="168" t="str">
        <f>'Revenue Data'!B746</f>
        <v>TKK</v>
      </c>
      <c r="C755" s="71">
        <f t="shared" si="311"/>
        <v>0</v>
      </c>
      <c r="D755" s="71">
        <f t="shared" si="311"/>
        <v>0</v>
      </c>
      <c r="E755" s="71">
        <f t="shared" si="311"/>
        <v>0</v>
      </c>
      <c r="F755" s="71">
        <f t="shared" si="311"/>
        <v>1</v>
      </c>
      <c r="G755" s="71">
        <f t="shared" si="311"/>
        <v>0</v>
      </c>
      <c r="H755" s="205">
        <f>IFERROR(VLOOKUP(B755,'Forecast Cnx @ Dest. Airport'!$B$5:$R$175,17,FALSE),0)</f>
        <v>0</v>
      </c>
      <c r="I755" s="29">
        <f t="shared" si="294"/>
        <v>0</v>
      </c>
      <c r="J755" s="29">
        <f t="shared" si="295"/>
        <v>0</v>
      </c>
      <c r="K755" s="29">
        <f t="shared" si="296"/>
        <v>0</v>
      </c>
      <c r="L755" s="29">
        <f t="shared" si="297"/>
        <v>0</v>
      </c>
      <c r="M755" s="29">
        <f t="shared" si="298"/>
        <v>0</v>
      </c>
      <c r="N755" s="194">
        <f t="shared" si="299"/>
        <v>0</v>
      </c>
      <c r="O755" s="64">
        <f t="shared" si="312"/>
        <v>0</v>
      </c>
      <c r="P755" s="64">
        <f t="shared" si="312"/>
        <v>0</v>
      </c>
      <c r="Q755" s="64">
        <f t="shared" si="312"/>
        <v>0</v>
      </c>
      <c r="R755" s="64">
        <f t="shared" si="312"/>
        <v>874.33999999999992</v>
      </c>
      <c r="S755" s="64">
        <f t="shared" si="312"/>
        <v>0</v>
      </c>
      <c r="T755" s="206" t="str">
        <f t="shared" si="300"/>
        <v>-</v>
      </c>
      <c r="U755" s="29">
        <f t="shared" si="301"/>
        <v>0</v>
      </c>
      <c r="V755" s="29">
        <f t="shared" si="302"/>
        <v>0</v>
      </c>
      <c r="W755" s="29">
        <f t="shared" si="303"/>
        <v>0</v>
      </c>
      <c r="X755" s="29">
        <f t="shared" si="304"/>
        <v>0</v>
      </c>
      <c r="Y755" s="29">
        <f t="shared" si="305"/>
        <v>0</v>
      </c>
      <c r="Z755" s="194">
        <f t="shared" si="306"/>
        <v>0</v>
      </c>
    </row>
    <row r="756" spans="1:26" s="80" customFormat="1" x14ac:dyDescent="0.2">
      <c r="A756" s="82">
        <v>739</v>
      </c>
      <c r="B756" s="168" t="str">
        <f>'Revenue Data'!B747</f>
        <v>TKS</v>
      </c>
      <c r="C756" s="71">
        <f t="shared" si="311"/>
        <v>0</v>
      </c>
      <c r="D756" s="71">
        <f t="shared" si="311"/>
        <v>0.18181818181818182</v>
      </c>
      <c r="E756" s="71">
        <f t="shared" si="311"/>
        <v>0.18181818181818182</v>
      </c>
      <c r="F756" s="71">
        <f t="shared" si="311"/>
        <v>0.27272727272727271</v>
      </c>
      <c r="G756" s="71">
        <f t="shared" si="311"/>
        <v>0.36363636363636365</v>
      </c>
      <c r="H756" s="205">
        <f>IFERROR(VLOOKUP(B756,'Forecast Cnx @ Dest. Airport'!$B$5:$R$175,17,FALSE),0)</f>
        <v>0</v>
      </c>
      <c r="I756" s="29">
        <f t="shared" si="294"/>
        <v>0</v>
      </c>
      <c r="J756" s="29">
        <f t="shared" si="295"/>
        <v>0</v>
      </c>
      <c r="K756" s="29">
        <f t="shared" si="296"/>
        <v>0</v>
      </c>
      <c r="L756" s="29">
        <f t="shared" si="297"/>
        <v>0</v>
      </c>
      <c r="M756" s="29">
        <f t="shared" si="298"/>
        <v>0</v>
      </c>
      <c r="N756" s="194">
        <f t="shared" si="299"/>
        <v>0</v>
      </c>
      <c r="O756" s="64">
        <f t="shared" si="312"/>
        <v>3560.4312660888791</v>
      </c>
      <c r="P756" s="64">
        <f t="shared" si="312"/>
        <v>3852.7209841222088</v>
      </c>
      <c r="Q756" s="64">
        <f t="shared" si="312"/>
        <v>1909.3942506887054</v>
      </c>
      <c r="R756" s="64">
        <f t="shared" si="312"/>
        <v>1062.5755352528843</v>
      </c>
      <c r="S756" s="64">
        <f t="shared" si="312"/>
        <v>814.97193872947037</v>
      </c>
      <c r="T756" s="206" t="str">
        <f t="shared" si="300"/>
        <v>-</v>
      </c>
      <c r="U756" s="29">
        <f t="shared" si="301"/>
        <v>0</v>
      </c>
      <c r="V756" s="29">
        <f t="shared" si="302"/>
        <v>0</v>
      </c>
      <c r="W756" s="29">
        <f t="shared" si="303"/>
        <v>0</v>
      </c>
      <c r="X756" s="29">
        <f t="shared" si="304"/>
        <v>0</v>
      </c>
      <c r="Y756" s="29">
        <f t="shared" si="305"/>
        <v>0</v>
      </c>
      <c r="Z756" s="194">
        <f t="shared" si="306"/>
        <v>0</v>
      </c>
    </row>
    <row r="757" spans="1:26" s="80" customFormat="1" x14ac:dyDescent="0.2">
      <c r="A757" s="82">
        <v>740</v>
      </c>
      <c r="B757" s="168" t="str">
        <f>'Revenue Data'!B748</f>
        <v>TKU</v>
      </c>
      <c r="C757" s="71">
        <f t="shared" si="311"/>
        <v>0</v>
      </c>
      <c r="D757" s="71">
        <f t="shared" si="311"/>
        <v>0</v>
      </c>
      <c r="E757" s="71">
        <f t="shared" si="311"/>
        <v>0</v>
      </c>
      <c r="F757" s="71">
        <f t="shared" si="311"/>
        <v>0.13157894736842102</v>
      </c>
      <c r="G757" s="71">
        <f t="shared" si="311"/>
        <v>0.86842105263157898</v>
      </c>
      <c r="H757" s="205">
        <f>IFERROR(VLOOKUP(B757,'Forecast Cnx @ Dest. Airport'!$B$5:$R$175,17,FALSE),0)</f>
        <v>0</v>
      </c>
      <c r="I757" s="29">
        <f t="shared" si="294"/>
        <v>0</v>
      </c>
      <c r="J757" s="29">
        <f t="shared" si="295"/>
        <v>0</v>
      </c>
      <c r="K757" s="29">
        <f t="shared" si="296"/>
        <v>0</v>
      </c>
      <c r="L757" s="29">
        <f t="shared" si="297"/>
        <v>0</v>
      </c>
      <c r="M757" s="29">
        <f t="shared" si="298"/>
        <v>0</v>
      </c>
      <c r="N757" s="194">
        <f t="shared" si="299"/>
        <v>0</v>
      </c>
      <c r="O757" s="64">
        <f t="shared" si="312"/>
        <v>226.8833810280866</v>
      </c>
      <c r="P757" s="64">
        <f t="shared" si="312"/>
        <v>2880.1862370370363</v>
      </c>
      <c r="Q757" s="64">
        <f t="shared" si="312"/>
        <v>1190.5862500000003</v>
      </c>
      <c r="R757" s="64">
        <f t="shared" si="312"/>
        <v>891.15219417475726</v>
      </c>
      <c r="S757" s="64">
        <f t="shared" si="312"/>
        <v>384.62351265084584</v>
      </c>
      <c r="T757" s="206" t="str">
        <f t="shared" si="300"/>
        <v>-</v>
      </c>
      <c r="U757" s="29">
        <f t="shared" si="301"/>
        <v>0</v>
      </c>
      <c r="V757" s="29">
        <f t="shared" si="302"/>
        <v>0</v>
      </c>
      <c r="W757" s="29">
        <f t="shared" si="303"/>
        <v>0</v>
      </c>
      <c r="X757" s="29">
        <f t="shared" si="304"/>
        <v>0</v>
      </c>
      <c r="Y757" s="29">
        <f t="shared" si="305"/>
        <v>0</v>
      </c>
      <c r="Z757" s="194">
        <f t="shared" si="306"/>
        <v>0</v>
      </c>
    </row>
    <row r="758" spans="1:26" s="80" customFormat="1" x14ac:dyDescent="0.2">
      <c r="A758" s="168">
        <v>741</v>
      </c>
      <c r="B758" s="168" t="str">
        <f>'Revenue Data'!B749</f>
        <v>TLL</v>
      </c>
      <c r="C758" s="71">
        <f t="shared" ref="C758:G767" si="313">IFERROR(VLOOKUP($B758,FromChicagoFareList,C$8,FALSE),"-")</f>
        <v>0.15178571428571427</v>
      </c>
      <c r="D758" s="71">
        <f t="shared" si="313"/>
        <v>8.9285714285714281E-3</v>
      </c>
      <c r="E758" s="71">
        <f t="shared" si="313"/>
        <v>0</v>
      </c>
      <c r="F758" s="71">
        <f t="shared" si="313"/>
        <v>0.13392857142857145</v>
      </c>
      <c r="G758" s="71">
        <f t="shared" si="313"/>
        <v>0.7053571428571429</v>
      </c>
      <c r="H758" s="205">
        <f>IFERROR(VLOOKUP(B758,'Forecast Cnx @ Dest. Airport'!$B$5:$R$175,17,FALSE),0)</f>
        <v>0</v>
      </c>
      <c r="I758" s="29">
        <f t="shared" si="294"/>
        <v>0</v>
      </c>
      <c r="J758" s="29">
        <f t="shared" si="295"/>
        <v>0</v>
      </c>
      <c r="K758" s="29">
        <f t="shared" si="296"/>
        <v>0</v>
      </c>
      <c r="L758" s="29">
        <f t="shared" si="297"/>
        <v>0</v>
      </c>
      <c r="M758" s="29">
        <f t="shared" si="298"/>
        <v>0</v>
      </c>
      <c r="N758" s="194">
        <f t="shared" si="299"/>
        <v>0</v>
      </c>
      <c r="O758" s="64">
        <f t="shared" ref="O758:S767" si="314">IFERROR(VLOOKUP($B758,FromChicagoFareList,O$8,FALSE),"-")</f>
        <v>151.88624999999996</v>
      </c>
      <c r="P758" s="64">
        <f t="shared" si="314"/>
        <v>0</v>
      </c>
      <c r="Q758" s="64">
        <f t="shared" si="314"/>
        <v>0</v>
      </c>
      <c r="R758" s="64">
        <f t="shared" si="314"/>
        <v>355.95666666666665</v>
      </c>
      <c r="S758" s="64">
        <f t="shared" si="314"/>
        <v>174.77632051282035</v>
      </c>
      <c r="T758" s="206" t="str">
        <f t="shared" si="300"/>
        <v>-</v>
      </c>
      <c r="U758" s="29">
        <f t="shared" si="301"/>
        <v>0</v>
      </c>
      <c r="V758" s="29">
        <f t="shared" si="302"/>
        <v>0</v>
      </c>
      <c r="W758" s="29">
        <f t="shared" si="303"/>
        <v>0</v>
      </c>
      <c r="X758" s="29">
        <f t="shared" si="304"/>
        <v>0</v>
      </c>
      <c r="Y758" s="29">
        <f t="shared" si="305"/>
        <v>0</v>
      </c>
      <c r="Z758" s="194">
        <f t="shared" si="306"/>
        <v>0</v>
      </c>
    </row>
    <row r="759" spans="1:26" s="80" customFormat="1" x14ac:dyDescent="0.2">
      <c r="A759" s="82">
        <v>742</v>
      </c>
      <c r="B759" s="168" t="str">
        <f>'Revenue Data'!B750</f>
        <v>TLS</v>
      </c>
      <c r="C759" s="71">
        <f t="shared" si="313"/>
        <v>0.14163090128755365</v>
      </c>
      <c r="D759" s="71">
        <f t="shared" si="313"/>
        <v>9.4420600858369119E-2</v>
      </c>
      <c r="E759" s="71">
        <f t="shared" si="313"/>
        <v>1.2875536480686697E-2</v>
      </c>
      <c r="F759" s="71">
        <f t="shared" si="313"/>
        <v>9.4420600858369119E-2</v>
      </c>
      <c r="G759" s="71">
        <f t="shared" si="313"/>
        <v>0.65665236051502152</v>
      </c>
      <c r="H759" s="205">
        <f>IFERROR(VLOOKUP(B759,'Forecast Cnx @ Dest. Airport'!$B$5:$R$175,17,FALSE),0)</f>
        <v>0</v>
      </c>
      <c r="I759" s="29">
        <f t="shared" si="294"/>
        <v>0</v>
      </c>
      <c r="J759" s="29">
        <f t="shared" si="295"/>
        <v>0</v>
      </c>
      <c r="K759" s="29">
        <f t="shared" si="296"/>
        <v>0</v>
      </c>
      <c r="L759" s="29">
        <f t="shared" si="297"/>
        <v>0</v>
      </c>
      <c r="M759" s="29">
        <f t="shared" si="298"/>
        <v>0</v>
      </c>
      <c r="N759" s="194">
        <f t="shared" si="299"/>
        <v>0</v>
      </c>
      <c r="O759" s="64">
        <f t="shared" si="314"/>
        <v>121.32173333333334</v>
      </c>
      <c r="P759" s="64">
        <f t="shared" si="314"/>
        <v>3369.8748750000004</v>
      </c>
      <c r="Q759" s="64">
        <f t="shared" si="314"/>
        <v>1241.3366394081002</v>
      </c>
      <c r="R759" s="64">
        <f t="shared" si="314"/>
        <v>605.55464285714299</v>
      </c>
      <c r="S759" s="64">
        <f t="shared" si="314"/>
        <v>364.16115009239996</v>
      </c>
      <c r="T759" s="206" t="str">
        <f t="shared" si="300"/>
        <v>-</v>
      </c>
      <c r="U759" s="29">
        <f t="shared" si="301"/>
        <v>0</v>
      </c>
      <c r="V759" s="29">
        <f t="shared" si="302"/>
        <v>0</v>
      </c>
      <c r="W759" s="29">
        <f t="shared" si="303"/>
        <v>0</v>
      </c>
      <c r="X759" s="29">
        <f t="shared" si="304"/>
        <v>0</v>
      </c>
      <c r="Y759" s="29">
        <f t="shared" si="305"/>
        <v>0</v>
      </c>
      <c r="Z759" s="194">
        <f t="shared" si="306"/>
        <v>0</v>
      </c>
    </row>
    <row r="760" spans="1:26" s="80" customFormat="1" x14ac:dyDescent="0.2">
      <c r="A760" s="82">
        <v>743</v>
      </c>
      <c r="B760" s="168" t="str">
        <f>'Revenue Data'!B751</f>
        <v>TLV</v>
      </c>
      <c r="C760" s="71">
        <f t="shared" si="313"/>
        <v>4.0863710239145583E-2</v>
      </c>
      <c r="D760" s="71">
        <f t="shared" si="313"/>
        <v>5.8045042953331794E-2</v>
      </c>
      <c r="E760" s="71">
        <f t="shared" si="313"/>
        <v>4.643603436266544E-2</v>
      </c>
      <c r="F760" s="71">
        <f t="shared" si="313"/>
        <v>0.18202925470164846</v>
      </c>
      <c r="G760" s="71">
        <f t="shared" si="313"/>
        <v>0.67262595774320866</v>
      </c>
      <c r="H760" s="205">
        <f>IFERROR(VLOOKUP(B760,'Forecast Cnx @ Dest. Airport'!$B$5:$R$175,17,FALSE),0)</f>
        <v>0</v>
      </c>
      <c r="I760" s="29">
        <f t="shared" si="294"/>
        <v>0</v>
      </c>
      <c r="J760" s="29">
        <f t="shared" si="295"/>
        <v>0</v>
      </c>
      <c r="K760" s="29">
        <f t="shared" si="296"/>
        <v>0</v>
      </c>
      <c r="L760" s="29">
        <f t="shared" si="297"/>
        <v>0</v>
      </c>
      <c r="M760" s="29">
        <f t="shared" si="298"/>
        <v>0</v>
      </c>
      <c r="N760" s="194">
        <f t="shared" si="299"/>
        <v>0</v>
      </c>
      <c r="O760" s="64">
        <f t="shared" si="314"/>
        <v>381.96332684790332</v>
      </c>
      <c r="P760" s="64">
        <f t="shared" si="314"/>
        <v>2470.9745251087088</v>
      </c>
      <c r="Q760" s="64">
        <f t="shared" si="314"/>
        <v>1636.6080645161292</v>
      </c>
      <c r="R760" s="64">
        <f t="shared" si="314"/>
        <v>698.37890167920557</v>
      </c>
      <c r="S760" s="64">
        <f t="shared" si="314"/>
        <v>524.68065561157255</v>
      </c>
      <c r="T760" s="206" t="str">
        <f t="shared" si="300"/>
        <v>-</v>
      </c>
      <c r="U760" s="29">
        <f t="shared" si="301"/>
        <v>0</v>
      </c>
      <c r="V760" s="29">
        <f t="shared" si="302"/>
        <v>0</v>
      </c>
      <c r="W760" s="29">
        <f t="shared" si="303"/>
        <v>0</v>
      </c>
      <c r="X760" s="29">
        <f t="shared" si="304"/>
        <v>0</v>
      </c>
      <c r="Y760" s="29">
        <f t="shared" si="305"/>
        <v>0</v>
      </c>
      <c r="Z760" s="194">
        <f t="shared" si="306"/>
        <v>0</v>
      </c>
    </row>
    <row r="761" spans="1:26" s="80" customFormat="1" x14ac:dyDescent="0.2">
      <c r="A761" s="82">
        <v>744</v>
      </c>
      <c r="B761" s="168" t="str">
        <f>'Revenue Data'!B752</f>
        <v>TMP</v>
      </c>
      <c r="C761" s="71">
        <f t="shared" si="313"/>
        <v>0</v>
      </c>
      <c r="D761" s="71">
        <f t="shared" si="313"/>
        <v>6.8965517241379323E-2</v>
      </c>
      <c r="E761" s="71">
        <f t="shared" si="313"/>
        <v>0.24137931034482765</v>
      </c>
      <c r="F761" s="71">
        <f t="shared" si="313"/>
        <v>0.20689655172413796</v>
      </c>
      <c r="G761" s="71">
        <f t="shared" si="313"/>
        <v>0.48275862068965525</v>
      </c>
      <c r="H761" s="205">
        <f>IFERROR(VLOOKUP(B761,'Forecast Cnx @ Dest. Airport'!$B$5:$R$175,17,FALSE),0)</f>
        <v>0</v>
      </c>
      <c r="I761" s="29">
        <f t="shared" si="294"/>
        <v>0</v>
      </c>
      <c r="J761" s="29">
        <f t="shared" si="295"/>
        <v>0</v>
      </c>
      <c r="K761" s="29">
        <f t="shared" si="296"/>
        <v>0</v>
      </c>
      <c r="L761" s="29">
        <f t="shared" si="297"/>
        <v>0</v>
      </c>
      <c r="M761" s="29">
        <f t="shared" si="298"/>
        <v>0</v>
      </c>
      <c r="N761" s="194">
        <f t="shared" si="299"/>
        <v>0</v>
      </c>
      <c r="O761" s="64">
        <f t="shared" si="314"/>
        <v>226.8833810280866</v>
      </c>
      <c r="P761" s="64">
        <f t="shared" si="314"/>
        <v>2880.1862370370363</v>
      </c>
      <c r="Q761" s="64">
        <f t="shared" si="314"/>
        <v>1190.5862500000003</v>
      </c>
      <c r="R761" s="64">
        <f t="shared" si="314"/>
        <v>1296.42</v>
      </c>
      <c r="S761" s="64">
        <f t="shared" si="314"/>
        <v>611.44000000000005</v>
      </c>
      <c r="T761" s="206" t="str">
        <f t="shared" si="300"/>
        <v>-</v>
      </c>
      <c r="U761" s="29">
        <f t="shared" si="301"/>
        <v>0</v>
      </c>
      <c r="V761" s="29">
        <f t="shared" si="302"/>
        <v>0</v>
      </c>
      <c r="W761" s="29">
        <f t="shared" si="303"/>
        <v>0</v>
      </c>
      <c r="X761" s="29">
        <f t="shared" si="304"/>
        <v>0</v>
      </c>
      <c r="Y761" s="29">
        <f t="shared" si="305"/>
        <v>0</v>
      </c>
      <c r="Z761" s="194">
        <f t="shared" si="306"/>
        <v>0</v>
      </c>
    </row>
    <row r="762" spans="1:26" s="80" customFormat="1" x14ac:dyDescent="0.2">
      <c r="A762" s="168">
        <v>745</v>
      </c>
      <c r="B762" s="168" t="str">
        <f>'Revenue Data'!B753</f>
        <v>TNA</v>
      </c>
      <c r="C762" s="71">
        <f t="shared" si="313"/>
        <v>0</v>
      </c>
      <c r="D762" s="71">
        <f t="shared" si="313"/>
        <v>0</v>
      </c>
      <c r="E762" s="71">
        <f t="shared" si="313"/>
        <v>0</v>
      </c>
      <c r="F762" s="71">
        <f t="shared" si="313"/>
        <v>0.5</v>
      </c>
      <c r="G762" s="71">
        <f t="shared" si="313"/>
        <v>0.5</v>
      </c>
      <c r="H762" s="205">
        <f>IFERROR(VLOOKUP(B762,'Forecast Cnx @ Dest. Airport'!$B$5:$R$175,17,FALSE),0)</f>
        <v>0</v>
      </c>
      <c r="I762" s="29">
        <f t="shared" si="294"/>
        <v>0</v>
      </c>
      <c r="J762" s="29">
        <f t="shared" si="295"/>
        <v>0</v>
      </c>
      <c r="K762" s="29">
        <f t="shared" si="296"/>
        <v>0</v>
      </c>
      <c r="L762" s="29">
        <f t="shared" si="297"/>
        <v>0</v>
      </c>
      <c r="M762" s="29">
        <f t="shared" si="298"/>
        <v>0</v>
      </c>
      <c r="N762" s="194">
        <f t="shared" si="299"/>
        <v>0</v>
      </c>
      <c r="O762" s="64">
        <f t="shared" si="314"/>
        <v>4537.2526894742623</v>
      </c>
      <c r="P762" s="64">
        <f t="shared" si="314"/>
        <v>4749.2735304038351</v>
      </c>
      <c r="Q762" s="64">
        <f t="shared" si="314"/>
        <v>1810.9906091954022</v>
      </c>
      <c r="R762" s="64">
        <f t="shared" si="314"/>
        <v>1238.2726398519835</v>
      </c>
      <c r="S762" s="64">
        <f t="shared" si="314"/>
        <v>570.87178194523528</v>
      </c>
      <c r="T762" s="206" t="str">
        <f t="shared" si="300"/>
        <v>-</v>
      </c>
      <c r="U762" s="29">
        <f t="shared" si="301"/>
        <v>0</v>
      </c>
      <c r="V762" s="29">
        <f t="shared" si="302"/>
        <v>0</v>
      </c>
      <c r="W762" s="29">
        <f t="shared" si="303"/>
        <v>0</v>
      </c>
      <c r="X762" s="29">
        <f t="shared" si="304"/>
        <v>0</v>
      </c>
      <c r="Y762" s="29">
        <f t="shared" si="305"/>
        <v>0</v>
      </c>
      <c r="Z762" s="194">
        <f t="shared" si="306"/>
        <v>0</v>
      </c>
    </row>
    <row r="763" spans="1:26" s="80" customFormat="1" x14ac:dyDescent="0.2">
      <c r="A763" s="82">
        <v>746</v>
      </c>
      <c r="B763" s="168" t="str">
        <f>'Revenue Data'!B754</f>
        <v>TNG</v>
      </c>
      <c r="C763" s="71">
        <f t="shared" si="313"/>
        <v>0</v>
      </c>
      <c r="D763" s="71">
        <f t="shared" si="313"/>
        <v>0</v>
      </c>
      <c r="E763" s="71">
        <f t="shared" si="313"/>
        <v>0</v>
      </c>
      <c r="F763" s="71">
        <f t="shared" si="313"/>
        <v>0</v>
      </c>
      <c r="G763" s="71">
        <f t="shared" si="313"/>
        <v>1</v>
      </c>
      <c r="H763" s="205">
        <f>IFERROR(VLOOKUP(B763,'Forecast Cnx @ Dest. Airport'!$B$5:$R$175,17,FALSE),0)</f>
        <v>0</v>
      </c>
      <c r="I763" s="29">
        <f t="shared" si="294"/>
        <v>0</v>
      </c>
      <c r="J763" s="29">
        <f t="shared" si="295"/>
        <v>0</v>
      </c>
      <c r="K763" s="29">
        <f t="shared" si="296"/>
        <v>0</v>
      </c>
      <c r="L763" s="29">
        <f t="shared" si="297"/>
        <v>0</v>
      </c>
      <c r="M763" s="29">
        <f t="shared" si="298"/>
        <v>0</v>
      </c>
      <c r="N763" s="194">
        <f t="shared" si="299"/>
        <v>0</v>
      </c>
      <c r="O763" s="64">
        <f t="shared" si="314"/>
        <v>202.23</v>
      </c>
      <c r="P763" s="64">
        <f t="shared" si="314"/>
        <v>0</v>
      </c>
      <c r="Q763" s="64">
        <f t="shared" si="314"/>
        <v>1210.6400000000001</v>
      </c>
      <c r="R763" s="64">
        <f t="shared" si="314"/>
        <v>544.02</v>
      </c>
      <c r="S763" s="64">
        <f t="shared" si="314"/>
        <v>329.08</v>
      </c>
      <c r="T763" s="206" t="str">
        <f t="shared" si="300"/>
        <v>-</v>
      </c>
      <c r="U763" s="29">
        <f t="shared" si="301"/>
        <v>0</v>
      </c>
      <c r="V763" s="29">
        <f t="shared" si="302"/>
        <v>0</v>
      </c>
      <c r="W763" s="29">
        <f t="shared" si="303"/>
        <v>0</v>
      </c>
      <c r="X763" s="29">
        <f t="shared" si="304"/>
        <v>0</v>
      </c>
      <c r="Y763" s="29">
        <f t="shared" si="305"/>
        <v>0</v>
      </c>
      <c r="Z763" s="194">
        <f t="shared" si="306"/>
        <v>0</v>
      </c>
    </row>
    <row r="764" spans="1:26" s="80" customFormat="1" x14ac:dyDescent="0.2">
      <c r="A764" s="82">
        <v>747</v>
      </c>
      <c r="B764" s="168" t="str">
        <f>'Revenue Data'!B755</f>
        <v>TNR</v>
      </c>
      <c r="C764" s="71">
        <f t="shared" si="313"/>
        <v>0</v>
      </c>
      <c r="D764" s="71">
        <f t="shared" si="313"/>
        <v>0.375</v>
      </c>
      <c r="E764" s="71">
        <f t="shared" si="313"/>
        <v>0</v>
      </c>
      <c r="F764" s="71">
        <f t="shared" si="313"/>
        <v>0</v>
      </c>
      <c r="G764" s="71">
        <f t="shared" si="313"/>
        <v>0.625</v>
      </c>
      <c r="H764" s="205">
        <f>IFERROR(VLOOKUP(B764,'Forecast Cnx @ Dest. Airport'!$B$5:$R$175,17,FALSE),0)</f>
        <v>0</v>
      </c>
      <c r="I764" s="29">
        <f t="shared" si="294"/>
        <v>0</v>
      </c>
      <c r="J764" s="29">
        <f t="shared" si="295"/>
        <v>0</v>
      </c>
      <c r="K764" s="29">
        <f t="shared" si="296"/>
        <v>0</v>
      </c>
      <c r="L764" s="29">
        <f t="shared" si="297"/>
        <v>0</v>
      </c>
      <c r="M764" s="29">
        <f t="shared" si="298"/>
        <v>0</v>
      </c>
      <c r="N764" s="194">
        <f t="shared" si="299"/>
        <v>0</v>
      </c>
      <c r="O764" s="64">
        <f t="shared" si="314"/>
        <v>0</v>
      </c>
      <c r="P764" s="64">
        <f t="shared" si="314"/>
        <v>0</v>
      </c>
      <c r="Q764" s="64">
        <f t="shared" si="314"/>
        <v>0</v>
      </c>
      <c r="R764" s="64">
        <f t="shared" si="314"/>
        <v>0</v>
      </c>
      <c r="S764" s="64">
        <f t="shared" si="314"/>
        <v>0</v>
      </c>
      <c r="T764" s="206" t="str">
        <f t="shared" si="300"/>
        <v>-</v>
      </c>
      <c r="U764" s="29">
        <f t="shared" si="301"/>
        <v>0</v>
      </c>
      <c r="V764" s="29">
        <f t="shared" si="302"/>
        <v>0</v>
      </c>
      <c r="W764" s="29">
        <f t="shared" si="303"/>
        <v>0</v>
      </c>
      <c r="X764" s="29">
        <f t="shared" si="304"/>
        <v>0</v>
      </c>
      <c r="Y764" s="29">
        <f t="shared" si="305"/>
        <v>0</v>
      </c>
      <c r="Z764" s="194">
        <f t="shared" si="306"/>
        <v>0</v>
      </c>
    </row>
    <row r="765" spans="1:26" s="80" customFormat="1" x14ac:dyDescent="0.2">
      <c r="A765" s="82">
        <v>748</v>
      </c>
      <c r="B765" s="168" t="str">
        <f>'Revenue Data'!B756</f>
        <v>TOS</v>
      </c>
      <c r="C765" s="71">
        <f t="shared" si="313"/>
        <v>0</v>
      </c>
      <c r="D765" s="71">
        <f t="shared" si="313"/>
        <v>9.0909090909090912E-2</v>
      </c>
      <c r="E765" s="71">
        <f t="shared" si="313"/>
        <v>0</v>
      </c>
      <c r="F765" s="71">
        <f t="shared" si="313"/>
        <v>9.0909090909090912E-2</v>
      </c>
      <c r="G765" s="71">
        <f t="shared" si="313"/>
        <v>0.81818181818181823</v>
      </c>
      <c r="H765" s="205">
        <f>IFERROR(VLOOKUP(B765,'Forecast Cnx @ Dest. Airport'!$B$5:$R$175,17,FALSE),0)</f>
        <v>0</v>
      </c>
      <c r="I765" s="29">
        <f t="shared" si="294"/>
        <v>0</v>
      </c>
      <c r="J765" s="29">
        <f t="shared" si="295"/>
        <v>0</v>
      </c>
      <c r="K765" s="29">
        <f t="shared" si="296"/>
        <v>0</v>
      </c>
      <c r="L765" s="29">
        <f t="shared" si="297"/>
        <v>0</v>
      </c>
      <c r="M765" s="29">
        <f t="shared" si="298"/>
        <v>0</v>
      </c>
      <c r="N765" s="194">
        <f t="shared" si="299"/>
        <v>0</v>
      </c>
      <c r="O765" s="64">
        <f t="shared" si="314"/>
        <v>108.97866666666664</v>
      </c>
      <c r="P765" s="64">
        <f t="shared" si="314"/>
        <v>2643.3275833333332</v>
      </c>
      <c r="Q765" s="64">
        <f t="shared" si="314"/>
        <v>2359.0699999999997</v>
      </c>
      <c r="R765" s="64">
        <f t="shared" si="314"/>
        <v>1356.1383014755197</v>
      </c>
      <c r="S765" s="64">
        <f t="shared" si="314"/>
        <v>313.07539840338211</v>
      </c>
      <c r="T765" s="206" t="str">
        <f t="shared" si="300"/>
        <v>-</v>
      </c>
      <c r="U765" s="29">
        <f t="shared" si="301"/>
        <v>0</v>
      </c>
      <c r="V765" s="29">
        <f t="shared" si="302"/>
        <v>0</v>
      </c>
      <c r="W765" s="29">
        <f t="shared" si="303"/>
        <v>0</v>
      </c>
      <c r="X765" s="29">
        <f t="shared" si="304"/>
        <v>0</v>
      </c>
      <c r="Y765" s="29">
        <f t="shared" si="305"/>
        <v>0</v>
      </c>
      <c r="Z765" s="194">
        <f t="shared" si="306"/>
        <v>0</v>
      </c>
    </row>
    <row r="766" spans="1:26" s="80" customFormat="1" x14ac:dyDescent="0.2">
      <c r="A766" s="168">
        <v>749</v>
      </c>
      <c r="B766" s="168" t="str">
        <f>'Revenue Data'!B757</f>
        <v>TOY</v>
      </c>
      <c r="C766" s="71">
        <f t="shared" si="313"/>
        <v>0</v>
      </c>
      <c r="D766" s="71">
        <f t="shared" si="313"/>
        <v>0</v>
      </c>
      <c r="E766" s="71">
        <f t="shared" si="313"/>
        <v>0</v>
      </c>
      <c r="F766" s="71">
        <f t="shared" si="313"/>
        <v>0</v>
      </c>
      <c r="G766" s="71">
        <f t="shared" si="313"/>
        <v>1</v>
      </c>
      <c r="H766" s="205">
        <f>IFERROR(VLOOKUP(B766,'Forecast Cnx @ Dest. Airport'!$B$5:$R$175,17,FALSE),0)</f>
        <v>0</v>
      </c>
      <c r="I766" s="29">
        <f t="shared" si="294"/>
        <v>0</v>
      </c>
      <c r="J766" s="29">
        <f t="shared" si="295"/>
        <v>0</v>
      </c>
      <c r="K766" s="29">
        <f t="shared" si="296"/>
        <v>0</v>
      </c>
      <c r="L766" s="29">
        <f t="shared" si="297"/>
        <v>0</v>
      </c>
      <c r="M766" s="29">
        <f t="shared" si="298"/>
        <v>0</v>
      </c>
      <c r="N766" s="194">
        <f t="shared" si="299"/>
        <v>0</v>
      </c>
      <c r="O766" s="64">
        <f t="shared" si="314"/>
        <v>3560.4312660888791</v>
      </c>
      <c r="P766" s="64">
        <f t="shared" si="314"/>
        <v>3852.7209841222088</v>
      </c>
      <c r="Q766" s="64">
        <f t="shared" si="314"/>
        <v>1909.3942506887054</v>
      </c>
      <c r="R766" s="64">
        <f t="shared" si="314"/>
        <v>1062.5755352528843</v>
      </c>
      <c r="S766" s="64">
        <f t="shared" si="314"/>
        <v>814.97193872947037</v>
      </c>
      <c r="T766" s="206" t="str">
        <f t="shared" si="300"/>
        <v>-</v>
      </c>
      <c r="U766" s="29">
        <f t="shared" si="301"/>
        <v>0</v>
      </c>
      <c r="V766" s="29">
        <f t="shared" si="302"/>
        <v>0</v>
      </c>
      <c r="W766" s="29">
        <f t="shared" si="303"/>
        <v>0</v>
      </c>
      <c r="X766" s="29">
        <f t="shared" si="304"/>
        <v>0</v>
      </c>
      <c r="Y766" s="29">
        <f t="shared" si="305"/>
        <v>0</v>
      </c>
      <c r="Z766" s="194">
        <f t="shared" si="306"/>
        <v>0</v>
      </c>
    </row>
    <row r="767" spans="1:26" s="80" customFormat="1" x14ac:dyDescent="0.2">
      <c r="A767" s="82">
        <v>750</v>
      </c>
      <c r="B767" s="168" t="str">
        <f>'Revenue Data'!B758</f>
        <v>TPE</v>
      </c>
      <c r="C767" s="71">
        <f t="shared" si="313"/>
        <v>2.3738872403560835E-2</v>
      </c>
      <c r="D767" s="71">
        <f t="shared" si="313"/>
        <v>8.7833827893175079E-2</v>
      </c>
      <c r="E767" s="71">
        <f t="shared" si="313"/>
        <v>3.5608308605341245E-3</v>
      </c>
      <c r="F767" s="71">
        <f t="shared" si="313"/>
        <v>0.11513353115727006</v>
      </c>
      <c r="G767" s="71">
        <f t="shared" si="313"/>
        <v>0.76973293768545992</v>
      </c>
      <c r="H767" s="205">
        <f>IFERROR(VLOOKUP(B767,'Forecast Cnx @ Dest. Airport'!$B$5:$R$175,17,FALSE),0)</f>
        <v>0</v>
      </c>
      <c r="I767" s="29">
        <f t="shared" si="294"/>
        <v>0</v>
      </c>
      <c r="J767" s="29">
        <f t="shared" si="295"/>
        <v>0</v>
      </c>
      <c r="K767" s="29">
        <f t="shared" si="296"/>
        <v>0</v>
      </c>
      <c r="L767" s="29">
        <f t="shared" si="297"/>
        <v>0</v>
      </c>
      <c r="M767" s="29">
        <f t="shared" si="298"/>
        <v>0</v>
      </c>
      <c r="N767" s="194">
        <f t="shared" si="299"/>
        <v>0</v>
      </c>
      <c r="O767" s="64">
        <f t="shared" si="314"/>
        <v>2467.4415972222232</v>
      </c>
      <c r="P767" s="64">
        <f t="shared" si="314"/>
        <v>3951.0517637721755</v>
      </c>
      <c r="Q767" s="64">
        <f t="shared" si="314"/>
        <v>0</v>
      </c>
      <c r="R767" s="64">
        <f t="shared" si="314"/>
        <v>1603.2651450062033</v>
      </c>
      <c r="S767" s="64">
        <f t="shared" si="314"/>
        <v>532.16878812594371</v>
      </c>
      <c r="T767" s="206" t="str">
        <f t="shared" si="300"/>
        <v>-</v>
      </c>
      <c r="U767" s="29">
        <f t="shared" si="301"/>
        <v>0</v>
      </c>
      <c r="V767" s="29">
        <f t="shared" si="302"/>
        <v>0</v>
      </c>
      <c r="W767" s="29">
        <f t="shared" si="303"/>
        <v>0</v>
      </c>
      <c r="X767" s="29">
        <f t="shared" si="304"/>
        <v>0</v>
      </c>
      <c r="Y767" s="29">
        <f t="shared" si="305"/>
        <v>0</v>
      </c>
      <c r="Z767" s="194">
        <f t="shared" si="306"/>
        <v>0</v>
      </c>
    </row>
    <row r="768" spans="1:26" s="80" customFormat="1" x14ac:dyDescent="0.2">
      <c r="A768" s="82">
        <v>751</v>
      </c>
      <c r="B768" s="168" t="str">
        <f>'Revenue Data'!B759</f>
        <v>TRC</v>
      </c>
      <c r="C768" s="71">
        <f t="shared" ref="C768:G777" si="315">IFERROR(VLOOKUP($B768,FromChicagoFareList,C$8,FALSE),"-")</f>
        <v>2.5862068965517241E-2</v>
      </c>
      <c r="D768" s="71">
        <f t="shared" si="315"/>
        <v>0</v>
      </c>
      <c r="E768" s="71">
        <f t="shared" si="315"/>
        <v>8.6206896551724154E-3</v>
      </c>
      <c r="F768" s="71">
        <f t="shared" si="315"/>
        <v>6.8965517241379323E-2</v>
      </c>
      <c r="G768" s="71">
        <f t="shared" si="315"/>
        <v>0.89655172413793105</v>
      </c>
      <c r="H768" s="205">
        <f>IFERROR(VLOOKUP(B768,'Forecast Cnx @ Dest. Airport'!$B$5:$R$175,17,FALSE),0)</f>
        <v>0</v>
      </c>
      <c r="I768" s="29">
        <f t="shared" si="294"/>
        <v>0</v>
      </c>
      <c r="J768" s="29">
        <f t="shared" si="295"/>
        <v>0</v>
      </c>
      <c r="K768" s="29">
        <f t="shared" si="296"/>
        <v>0</v>
      </c>
      <c r="L768" s="29">
        <f t="shared" si="297"/>
        <v>0</v>
      </c>
      <c r="M768" s="29">
        <f t="shared" si="298"/>
        <v>0</v>
      </c>
      <c r="N768" s="194">
        <f t="shared" si="299"/>
        <v>0</v>
      </c>
      <c r="O768" s="64">
        <f t="shared" ref="O768:S777" si="316">IFERROR(VLOOKUP($B768,FromChicagoFareList,O$8,FALSE),"-")</f>
        <v>242.84265512637438</v>
      </c>
      <c r="P768" s="64">
        <f t="shared" si="316"/>
        <v>667.64896209140613</v>
      </c>
      <c r="Q768" s="64">
        <f t="shared" si="316"/>
        <v>526.36640083298744</v>
      </c>
      <c r="R768" s="64">
        <f t="shared" si="316"/>
        <v>300</v>
      </c>
      <c r="S768" s="64">
        <f t="shared" si="316"/>
        <v>334.63461919268855</v>
      </c>
      <c r="T768" s="206" t="str">
        <f t="shared" si="300"/>
        <v>-</v>
      </c>
      <c r="U768" s="29">
        <f t="shared" si="301"/>
        <v>0</v>
      </c>
      <c r="V768" s="29">
        <f t="shared" si="302"/>
        <v>0</v>
      </c>
      <c r="W768" s="29">
        <f t="shared" si="303"/>
        <v>0</v>
      </c>
      <c r="X768" s="29">
        <f t="shared" si="304"/>
        <v>0</v>
      </c>
      <c r="Y768" s="29">
        <f t="shared" si="305"/>
        <v>0</v>
      </c>
      <c r="Z768" s="194">
        <f t="shared" si="306"/>
        <v>0</v>
      </c>
    </row>
    <row r="769" spans="1:26" s="80" customFormat="1" x14ac:dyDescent="0.2">
      <c r="A769" s="82">
        <v>752</v>
      </c>
      <c r="B769" s="168" t="str">
        <f>'Revenue Data'!B760</f>
        <v>TRD</v>
      </c>
      <c r="C769" s="71">
        <f t="shared" si="315"/>
        <v>4.878048780487805E-2</v>
      </c>
      <c r="D769" s="71">
        <f t="shared" si="315"/>
        <v>7.3170731707317083E-2</v>
      </c>
      <c r="E769" s="71">
        <f t="shared" si="315"/>
        <v>0</v>
      </c>
      <c r="F769" s="71">
        <f t="shared" si="315"/>
        <v>7.3170731707317083E-2</v>
      </c>
      <c r="G769" s="71">
        <f t="shared" si="315"/>
        <v>0.80487804878048785</v>
      </c>
      <c r="H769" s="205">
        <f>IFERROR(VLOOKUP(B769,'Forecast Cnx @ Dest. Airport'!$B$5:$R$175,17,FALSE),0)</f>
        <v>0</v>
      </c>
      <c r="I769" s="29">
        <f t="shared" si="294"/>
        <v>0</v>
      </c>
      <c r="J769" s="29">
        <f t="shared" si="295"/>
        <v>0</v>
      </c>
      <c r="K769" s="29">
        <f t="shared" si="296"/>
        <v>0</v>
      </c>
      <c r="L769" s="29">
        <f t="shared" si="297"/>
        <v>0</v>
      </c>
      <c r="M769" s="29">
        <f t="shared" si="298"/>
        <v>0</v>
      </c>
      <c r="N769" s="194">
        <f t="shared" si="299"/>
        <v>0</v>
      </c>
      <c r="O769" s="64">
        <f t="shared" si="316"/>
        <v>108.97866666666664</v>
      </c>
      <c r="P769" s="64">
        <f t="shared" si="316"/>
        <v>2643.3275833333332</v>
      </c>
      <c r="Q769" s="64">
        <f t="shared" si="316"/>
        <v>2359.0699999999997</v>
      </c>
      <c r="R769" s="64">
        <f t="shared" si="316"/>
        <v>1356.1383014755197</v>
      </c>
      <c r="S769" s="64">
        <f t="shared" si="316"/>
        <v>179.29249999999999</v>
      </c>
      <c r="T769" s="206" t="str">
        <f t="shared" si="300"/>
        <v>-</v>
      </c>
      <c r="U769" s="29">
        <f t="shared" si="301"/>
        <v>0</v>
      </c>
      <c r="V769" s="29">
        <f t="shared" si="302"/>
        <v>0</v>
      </c>
      <c r="W769" s="29">
        <f t="shared" si="303"/>
        <v>0</v>
      </c>
      <c r="X769" s="29">
        <f t="shared" si="304"/>
        <v>0</v>
      </c>
      <c r="Y769" s="29">
        <f t="shared" si="305"/>
        <v>0</v>
      </c>
      <c r="Z769" s="194">
        <f t="shared" si="306"/>
        <v>0</v>
      </c>
    </row>
    <row r="770" spans="1:26" s="80" customFormat="1" x14ac:dyDescent="0.2">
      <c r="A770" s="168">
        <v>753</v>
      </c>
      <c r="B770" s="168" t="str">
        <f>'Revenue Data'!B761</f>
        <v>TRG</v>
      </c>
      <c r="C770" s="71">
        <f t="shared" si="315"/>
        <v>0.33333333333333331</v>
      </c>
      <c r="D770" s="71">
        <f t="shared" si="315"/>
        <v>0</v>
      </c>
      <c r="E770" s="71">
        <f t="shared" si="315"/>
        <v>0</v>
      </c>
      <c r="F770" s="71">
        <f t="shared" si="315"/>
        <v>0.33333333333333331</v>
      </c>
      <c r="G770" s="71">
        <f t="shared" si="315"/>
        <v>0.33333333333333331</v>
      </c>
      <c r="H770" s="205">
        <f>IFERROR(VLOOKUP(B770,'Forecast Cnx @ Dest. Airport'!$B$5:$R$175,17,FALSE),0)</f>
        <v>0</v>
      </c>
      <c r="I770" s="29">
        <f t="shared" si="294"/>
        <v>0</v>
      </c>
      <c r="J770" s="29">
        <f t="shared" si="295"/>
        <v>0</v>
      </c>
      <c r="K770" s="29">
        <f t="shared" si="296"/>
        <v>0</v>
      </c>
      <c r="L770" s="29">
        <f t="shared" si="297"/>
        <v>0</v>
      </c>
      <c r="M770" s="29">
        <f t="shared" si="298"/>
        <v>0</v>
      </c>
      <c r="N770" s="194">
        <f t="shared" si="299"/>
        <v>0</v>
      </c>
      <c r="O770" s="64">
        <f t="shared" si="316"/>
        <v>1698.526882063881</v>
      </c>
      <c r="P770" s="64">
        <f t="shared" si="316"/>
        <v>4398.2942443259344</v>
      </c>
      <c r="Q770" s="64">
        <f t="shared" si="316"/>
        <v>3928.45</v>
      </c>
      <c r="R770" s="64">
        <f t="shared" si="316"/>
        <v>892.55729810706873</v>
      </c>
      <c r="S770" s="64">
        <f t="shared" si="316"/>
        <v>900.93201481247354</v>
      </c>
      <c r="T770" s="206" t="str">
        <f t="shared" si="300"/>
        <v>-</v>
      </c>
      <c r="U770" s="29">
        <f t="shared" si="301"/>
        <v>0</v>
      </c>
      <c r="V770" s="29">
        <f t="shared" si="302"/>
        <v>0</v>
      </c>
      <c r="W770" s="29">
        <f t="shared" si="303"/>
        <v>0</v>
      </c>
      <c r="X770" s="29">
        <f t="shared" si="304"/>
        <v>0</v>
      </c>
      <c r="Y770" s="29">
        <f t="shared" si="305"/>
        <v>0</v>
      </c>
      <c r="Z770" s="194">
        <f t="shared" si="306"/>
        <v>0</v>
      </c>
    </row>
    <row r="771" spans="1:26" s="80" customFormat="1" x14ac:dyDescent="0.2">
      <c r="A771" s="82">
        <v>754</v>
      </c>
      <c r="B771" s="168" t="str">
        <f>'Revenue Data'!B762</f>
        <v>TRN</v>
      </c>
      <c r="C771" s="71">
        <f t="shared" si="315"/>
        <v>3.6809815950920241E-2</v>
      </c>
      <c r="D771" s="71">
        <f t="shared" si="315"/>
        <v>0.30368098159509199</v>
      </c>
      <c r="E771" s="71">
        <f t="shared" si="315"/>
        <v>9.202453987730062E-3</v>
      </c>
      <c r="F771" s="71">
        <f t="shared" si="315"/>
        <v>0.15337423312883433</v>
      </c>
      <c r="G771" s="71">
        <f t="shared" si="315"/>
        <v>0.49693251533742344</v>
      </c>
      <c r="H771" s="205">
        <f>IFERROR(VLOOKUP(B771,'Forecast Cnx @ Dest. Airport'!$B$5:$R$175,17,FALSE),0)</f>
        <v>0</v>
      </c>
      <c r="I771" s="29">
        <f t="shared" si="294"/>
        <v>0</v>
      </c>
      <c r="J771" s="29">
        <f t="shared" si="295"/>
        <v>0</v>
      </c>
      <c r="K771" s="29">
        <f t="shared" si="296"/>
        <v>0</v>
      </c>
      <c r="L771" s="29">
        <f t="shared" si="297"/>
        <v>0</v>
      </c>
      <c r="M771" s="29">
        <f t="shared" si="298"/>
        <v>0</v>
      </c>
      <c r="N771" s="194">
        <f t="shared" si="299"/>
        <v>0</v>
      </c>
      <c r="O771" s="64">
        <f t="shared" si="316"/>
        <v>477.65015151515161</v>
      </c>
      <c r="P771" s="64">
        <f t="shared" si="316"/>
        <v>2707.2369003436411</v>
      </c>
      <c r="Q771" s="64">
        <f t="shared" si="316"/>
        <v>1338.09</v>
      </c>
      <c r="R771" s="64">
        <f t="shared" si="316"/>
        <v>514.3531999999999</v>
      </c>
      <c r="S771" s="64">
        <f t="shared" si="316"/>
        <v>452.56315451790078</v>
      </c>
      <c r="T771" s="206" t="str">
        <f t="shared" si="300"/>
        <v>-</v>
      </c>
      <c r="U771" s="29">
        <f t="shared" si="301"/>
        <v>0</v>
      </c>
      <c r="V771" s="29">
        <f t="shared" si="302"/>
        <v>0</v>
      </c>
      <c r="W771" s="29">
        <f t="shared" si="303"/>
        <v>0</v>
      </c>
      <c r="X771" s="29">
        <f t="shared" si="304"/>
        <v>0</v>
      </c>
      <c r="Y771" s="29">
        <f t="shared" si="305"/>
        <v>0</v>
      </c>
      <c r="Z771" s="194">
        <f t="shared" si="306"/>
        <v>0</v>
      </c>
    </row>
    <row r="772" spans="1:26" s="80" customFormat="1" x14ac:dyDescent="0.2">
      <c r="A772" s="82">
        <v>755</v>
      </c>
      <c r="B772" s="168" t="str">
        <f>'Revenue Data'!B763</f>
        <v>TRS</v>
      </c>
      <c r="C772" s="71">
        <f t="shared" si="315"/>
        <v>4.7058823529411764E-2</v>
      </c>
      <c r="D772" s="71">
        <f t="shared" si="315"/>
        <v>1.1764705882352941E-2</v>
      </c>
      <c r="E772" s="71">
        <f t="shared" si="315"/>
        <v>1.1764705882352941E-2</v>
      </c>
      <c r="F772" s="71">
        <f t="shared" si="315"/>
        <v>0.1647058823529412</v>
      </c>
      <c r="G772" s="71">
        <f t="shared" si="315"/>
        <v>0.76470588235294124</v>
      </c>
      <c r="H772" s="205">
        <f>IFERROR(VLOOKUP(B772,'Forecast Cnx @ Dest. Airport'!$B$5:$R$175,17,FALSE),0)</f>
        <v>0</v>
      </c>
      <c r="I772" s="29">
        <f t="shared" si="294"/>
        <v>0</v>
      </c>
      <c r="J772" s="29">
        <f t="shared" si="295"/>
        <v>0</v>
      </c>
      <c r="K772" s="29">
        <f t="shared" si="296"/>
        <v>0</v>
      </c>
      <c r="L772" s="29">
        <f t="shared" si="297"/>
        <v>0</v>
      </c>
      <c r="M772" s="29">
        <f t="shared" si="298"/>
        <v>0</v>
      </c>
      <c r="N772" s="194">
        <f t="shared" si="299"/>
        <v>0</v>
      </c>
      <c r="O772" s="64">
        <f t="shared" si="316"/>
        <v>1167.4000000000001</v>
      </c>
      <c r="P772" s="64">
        <f t="shared" si="316"/>
        <v>2068.0700000000002</v>
      </c>
      <c r="Q772" s="64">
        <f t="shared" si="316"/>
        <v>922.23450603797278</v>
      </c>
      <c r="R772" s="64">
        <f t="shared" si="316"/>
        <v>426.67076923076939</v>
      </c>
      <c r="S772" s="64">
        <f t="shared" si="316"/>
        <v>622.77980551194844</v>
      </c>
      <c r="T772" s="206" t="str">
        <f t="shared" si="300"/>
        <v>-</v>
      </c>
      <c r="U772" s="29">
        <f t="shared" si="301"/>
        <v>0</v>
      </c>
      <c r="V772" s="29">
        <f t="shared" si="302"/>
        <v>0</v>
      </c>
      <c r="W772" s="29">
        <f t="shared" si="303"/>
        <v>0</v>
      </c>
      <c r="X772" s="29">
        <f t="shared" si="304"/>
        <v>0</v>
      </c>
      <c r="Y772" s="29">
        <f t="shared" si="305"/>
        <v>0</v>
      </c>
      <c r="Z772" s="194">
        <f t="shared" si="306"/>
        <v>0</v>
      </c>
    </row>
    <row r="773" spans="1:26" s="80" customFormat="1" x14ac:dyDescent="0.2">
      <c r="A773" s="82">
        <v>756</v>
      </c>
      <c r="B773" s="168" t="str">
        <f>'Revenue Data'!B764</f>
        <v>TRU</v>
      </c>
      <c r="C773" s="71">
        <f t="shared" si="315"/>
        <v>0</v>
      </c>
      <c r="D773" s="71">
        <f t="shared" si="315"/>
        <v>0</v>
      </c>
      <c r="E773" s="71">
        <f t="shared" si="315"/>
        <v>0</v>
      </c>
      <c r="F773" s="71">
        <f t="shared" si="315"/>
        <v>0.25</v>
      </c>
      <c r="G773" s="71">
        <f t="shared" si="315"/>
        <v>0.75</v>
      </c>
      <c r="H773" s="205">
        <f>IFERROR(VLOOKUP(B773,'Forecast Cnx @ Dest. Airport'!$B$5:$R$175,17,FALSE),0)</f>
        <v>0</v>
      </c>
      <c r="I773" s="29">
        <f t="shared" si="294"/>
        <v>0</v>
      </c>
      <c r="J773" s="29">
        <f t="shared" si="295"/>
        <v>0</v>
      </c>
      <c r="K773" s="29">
        <f t="shared" si="296"/>
        <v>0</v>
      </c>
      <c r="L773" s="29">
        <f t="shared" si="297"/>
        <v>0</v>
      </c>
      <c r="M773" s="29">
        <f t="shared" si="298"/>
        <v>0</v>
      </c>
      <c r="N773" s="194">
        <f t="shared" si="299"/>
        <v>0</v>
      </c>
      <c r="O773" s="64">
        <f t="shared" si="316"/>
        <v>0</v>
      </c>
      <c r="P773" s="64">
        <f t="shared" si="316"/>
        <v>2807.7014666666664</v>
      </c>
      <c r="Q773" s="64">
        <f t="shared" si="316"/>
        <v>1139.9687500000002</v>
      </c>
      <c r="R773" s="64">
        <f t="shared" si="316"/>
        <v>480.44284960965899</v>
      </c>
      <c r="S773" s="64">
        <f t="shared" si="316"/>
        <v>507.5106805787579</v>
      </c>
      <c r="T773" s="206" t="str">
        <f t="shared" si="300"/>
        <v>-</v>
      </c>
      <c r="U773" s="29">
        <f t="shared" si="301"/>
        <v>0</v>
      </c>
      <c r="V773" s="29">
        <f t="shared" si="302"/>
        <v>0</v>
      </c>
      <c r="W773" s="29">
        <f t="shared" si="303"/>
        <v>0</v>
      </c>
      <c r="X773" s="29">
        <f t="shared" si="304"/>
        <v>0</v>
      </c>
      <c r="Y773" s="29">
        <f t="shared" si="305"/>
        <v>0</v>
      </c>
      <c r="Z773" s="194">
        <f t="shared" si="306"/>
        <v>0</v>
      </c>
    </row>
    <row r="774" spans="1:26" s="80" customFormat="1" x14ac:dyDescent="0.2">
      <c r="A774" s="168">
        <v>757</v>
      </c>
      <c r="B774" s="168" t="str">
        <f>'Revenue Data'!B765</f>
        <v>TRV</v>
      </c>
      <c r="C774" s="71">
        <f t="shared" si="315"/>
        <v>0</v>
      </c>
      <c r="D774" s="71">
        <f t="shared" si="315"/>
        <v>3.8461538461538459E-3</v>
      </c>
      <c r="E774" s="71">
        <f t="shared" si="315"/>
        <v>1.1538461538461537E-2</v>
      </c>
      <c r="F774" s="71">
        <f t="shared" si="315"/>
        <v>1.5384615384615384E-2</v>
      </c>
      <c r="G774" s="71">
        <f t="shared" si="315"/>
        <v>0.96923076923076923</v>
      </c>
      <c r="H774" s="205">
        <f>IFERROR(VLOOKUP(B774,'Forecast Cnx @ Dest. Airport'!$B$5:$R$175,17,FALSE),0)</f>
        <v>0</v>
      </c>
      <c r="I774" s="29">
        <f t="shared" si="294"/>
        <v>0</v>
      </c>
      <c r="J774" s="29">
        <f t="shared" si="295"/>
        <v>0</v>
      </c>
      <c r="K774" s="29">
        <f t="shared" si="296"/>
        <v>0</v>
      </c>
      <c r="L774" s="29">
        <f t="shared" si="297"/>
        <v>0</v>
      </c>
      <c r="M774" s="29">
        <f t="shared" si="298"/>
        <v>0</v>
      </c>
      <c r="N774" s="194">
        <f t="shared" si="299"/>
        <v>0</v>
      </c>
      <c r="O774" s="64">
        <f t="shared" si="316"/>
        <v>2082.882470147712</v>
      </c>
      <c r="P774" s="64">
        <f t="shared" si="316"/>
        <v>3016.4927961739277</v>
      </c>
      <c r="Q774" s="64">
        <f t="shared" si="316"/>
        <v>1196.2058666666669</v>
      </c>
      <c r="R774" s="64">
        <f t="shared" si="316"/>
        <v>876.53451082184461</v>
      </c>
      <c r="S774" s="64">
        <f t="shared" si="316"/>
        <v>742.81531168831145</v>
      </c>
      <c r="T774" s="206" t="str">
        <f t="shared" si="300"/>
        <v>-</v>
      </c>
      <c r="U774" s="29">
        <f t="shared" si="301"/>
        <v>0</v>
      </c>
      <c r="V774" s="29">
        <f t="shared" si="302"/>
        <v>0</v>
      </c>
      <c r="W774" s="29">
        <f t="shared" si="303"/>
        <v>0</v>
      </c>
      <c r="X774" s="29">
        <f t="shared" si="304"/>
        <v>0</v>
      </c>
      <c r="Y774" s="29">
        <f t="shared" si="305"/>
        <v>0</v>
      </c>
      <c r="Z774" s="194">
        <f t="shared" si="306"/>
        <v>0</v>
      </c>
    </row>
    <row r="775" spans="1:26" s="80" customFormat="1" x14ac:dyDescent="0.2">
      <c r="A775" s="82">
        <v>758</v>
      </c>
      <c r="B775" s="168" t="str">
        <f>'Revenue Data'!B766</f>
        <v>TSE</v>
      </c>
      <c r="C775" s="71">
        <f t="shared" si="315"/>
        <v>0</v>
      </c>
      <c r="D775" s="71">
        <f t="shared" si="315"/>
        <v>6.8181818181818191E-2</v>
      </c>
      <c r="E775" s="71">
        <f t="shared" si="315"/>
        <v>2.2727272727272735E-2</v>
      </c>
      <c r="F775" s="71">
        <f t="shared" si="315"/>
        <v>0</v>
      </c>
      <c r="G775" s="71">
        <f t="shared" si="315"/>
        <v>0.90909090909090906</v>
      </c>
      <c r="H775" s="205">
        <f>IFERROR(VLOOKUP(B775,'Forecast Cnx @ Dest. Airport'!$B$5:$R$175,17,FALSE),0)</f>
        <v>0</v>
      </c>
      <c r="I775" s="29">
        <f t="shared" si="294"/>
        <v>0</v>
      </c>
      <c r="J775" s="29">
        <f t="shared" si="295"/>
        <v>0</v>
      </c>
      <c r="K775" s="29">
        <f t="shared" si="296"/>
        <v>0</v>
      </c>
      <c r="L775" s="29">
        <f t="shared" si="297"/>
        <v>0</v>
      </c>
      <c r="M775" s="29">
        <f t="shared" si="298"/>
        <v>0</v>
      </c>
      <c r="N775" s="194">
        <f t="shared" si="299"/>
        <v>0</v>
      </c>
      <c r="O775" s="64">
        <f t="shared" si="316"/>
        <v>6917.3624999999965</v>
      </c>
      <c r="P775" s="64">
        <f t="shared" si="316"/>
        <v>4767.2560000000003</v>
      </c>
      <c r="Q775" s="64">
        <f t="shared" si="316"/>
        <v>0</v>
      </c>
      <c r="R775" s="64">
        <f t="shared" si="316"/>
        <v>557.80904761904776</v>
      </c>
      <c r="S775" s="64">
        <f t="shared" si="316"/>
        <v>485.13440000000003</v>
      </c>
      <c r="T775" s="206" t="str">
        <f t="shared" si="300"/>
        <v>-</v>
      </c>
      <c r="U775" s="29">
        <f t="shared" si="301"/>
        <v>0</v>
      </c>
      <c r="V775" s="29">
        <f t="shared" si="302"/>
        <v>0</v>
      </c>
      <c r="W775" s="29">
        <f t="shared" si="303"/>
        <v>0</v>
      </c>
      <c r="X775" s="29">
        <f t="shared" si="304"/>
        <v>0</v>
      </c>
      <c r="Y775" s="29">
        <f t="shared" si="305"/>
        <v>0</v>
      </c>
      <c r="Z775" s="194">
        <f t="shared" si="306"/>
        <v>0</v>
      </c>
    </row>
    <row r="776" spans="1:26" s="80" customFormat="1" x14ac:dyDescent="0.2">
      <c r="A776" s="82">
        <v>759</v>
      </c>
      <c r="B776" s="168" t="str">
        <f>'Revenue Data'!B767</f>
        <v>TSN</v>
      </c>
      <c r="C776" s="71">
        <f t="shared" si="315"/>
        <v>0.5</v>
      </c>
      <c r="D776" s="71">
        <f t="shared" si="315"/>
        <v>0</v>
      </c>
      <c r="E776" s="71">
        <f t="shared" si="315"/>
        <v>0</v>
      </c>
      <c r="F776" s="71">
        <f t="shared" si="315"/>
        <v>0</v>
      </c>
      <c r="G776" s="71">
        <f t="shared" si="315"/>
        <v>0.5</v>
      </c>
      <c r="H776" s="205">
        <f>IFERROR(VLOOKUP(B776,'Forecast Cnx @ Dest. Airport'!$B$5:$R$175,17,FALSE),0)</f>
        <v>0</v>
      </c>
      <c r="I776" s="29">
        <f t="shared" si="294"/>
        <v>0</v>
      </c>
      <c r="J776" s="29">
        <f t="shared" si="295"/>
        <v>0</v>
      </c>
      <c r="K776" s="29">
        <f t="shared" si="296"/>
        <v>0</v>
      </c>
      <c r="L776" s="29">
        <f t="shared" si="297"/>
        <v>0</v>
      </c>
      <c r="M776" s="29">
        <f t="shared" si="298"/>
        <v>0</v>
      </c>
      <c r="N776" s="194">
        <f t="shared" si="299"/>
        <v>0</v>
      </c>
      <c r="O776" s="64">
        <f t="shared" si="316"/>
        <v>4537.2526894742623</v>
      </c>
      <c r="P776" s="64">
        <f t="shared" si="316"/>
        <v>4749.2735304038351</v>
      </c>
      <c r="Q776" s="64">
        <f t="shared" si="316"/>
        <v>1810.9906091954022</v>
      </c>
      <c r="R776" s="64">
        <f t="shared" si="316"/>
        <v>1238.2726398519835</v>
      </c>
      <c r="S776" s="64">
        <f t="shared" si="316"/>
        <v>570.87178194523528</v>
      </c>
      <c r="T776" s="206" t="str">
        <f t="shared" si="300"/>
        <v>-</v>
      </c>
      <c r="U776" s="29">
        <f t="shared" si="301"/>
        <v>0</v>
      </c>
      <c r="V776" s="29">
        <f t="shared" si="302"/>
        <v>0</v>
      </c>
      <c r="W776" s="29">
        <f t="shared" si="303"/>
        <v>0</v>
      </c>
      <c r="X776" s="29">
        <f t="shared" si="304"/>
        <v>0</v>
      </c>
      <c r="Y776" s="29">
        <f t="shared" si="305"/>
        <v>0</v>
      </c>
      <c r="Z776" s="194">
        <f t="shared" si="306"/>
        <v>0</v>
      </c>
    </row>
    <row r="777" spans="1:26" s="80" customFormat="1" x14ac:dyDescent="0.2">
      <c r="A777" s="82">
        <v>760</v>
      </c>
      <c r="B777" s="168" t="str">
        <f>'Revenue Data'!B768</f>
        <v>TSR</v>
      </c>
      <c r="C777" s="71">
        <f t="shared" si="315"/>
        <v>0</v>
      </c>
      <c r="D777" s="71">
        <f t="shared" si="315"/>
        <v>0</v>
      </c>
      <c r="E777" s="71">
        <f t="shared" si="315"/>
        <v>1.9801980198019802E-2</v>
      </c>
      <c r="F777" s="71">
        <f t="shared" si="315"/>
        <v>0.1386138613861386</v>
      </c>
      <c r="G777" s="71">
        <f t="shared" si="315"/>
        <v>0.84158415841584155</v>
      </c>
      <c r="H777" s="205">
        <f>IFERROR(VLOOKUP(B777,'Forecast Cnx @ Dest. Airport'!$B$5:$R$175,17,FALSE),0)</f>
        <v>0</v>
      </c>
      <c r="I777" s="29">
        <f t="shared" si="294"/>
        <v>0</v>
      </c>
      <c r="J777" s="29">
        <f t="shared" si="295"/>
        <v>0</v>
      </c>
      <c r="K777" s="29">
        <f t="shared" si="296"/>
        <v>0</v>
      </c>
      <c r="L777" s="29">
        <f t="shared" si="297"/>
        <v>0</v>
      </c>
      <c r="M777" s="29">
        <f t="shared" si="298"/>
        <v>0</v>
      </c>
      <c r="N777" s="194">
        <f t="shared" si="299"/>
        <v>0</v>
      </c>
      <c r="O777" s="64">
        <f t="shared" si="316"/>
        <v>252.93305867620771</v>
      </c>
      <c r="P777" s="64">
        <f t="shared" si="316"/>
        <v>2924.7300000000005</v>
      </c>
      <c r="Q777" s="64">
        <f t="shared" si="316"/>
        <v>0</v>
      </c>
      <c r="R777" s="64">
        <f t="shared" si="316"/>
        <v>372.47</v>
      </c>
      <c r="S777" s="64">
        <f t="shared" si="316"/>
        <v>446.92191919191885</v>
      </c>
      <c r="T777" s="206" t="str">
        <f t="shared" si="300"/>
        <v>-</v>
      </c>
      <c r="U777" s="29">
        <f t="shared" si="301"/>
        <v>0</v>
      </c>
      <c r="V777" s="29">
        <f t="shared" si="302"/>
        <v>0</v>
      </c>
      <c r="W777" s="29">
        <f t="shared" si="303"/>
        <v>0</v>
      </c>
      <c r="X777" s="29">
        <f t="shared" si="304"/>
        <v>0</v>
      </c>
      <c r="Y777" s="29">
        <f t="shared" si="305"/>
        <v>0</v>
      </c>
      <c r="Z777" s="194">
        <f t="shared" si="306"/>
        <v>0</v>
      </c>
    </row>
    <row r="778" spans="1:26" s="80" customFormat="1" x14ac:dyDescent="0.2">
      <c r="A778" s="168">
        <v>761</v>
      </c>
      <c r="B778" s="168" t="str">
        <f>'Revenue Data'!B769</f>
        <v>TSV</v>
      </c>
      <c r="C778" s="71">
        <f t="shared" ref="C778:G787" si="317">IFERROR(VLOOKUP($B778,FromChicagoFareList,C$8,FALSE),"-")</f>
        <v>0</v>
      </c>
      <c r="D778" s="71">
        <f t="shared" si="317"/>
        <v>0</v>
      </c>
      <c r="E778" s="71">
        <f t="shared" si="317"/>
        <v>0</v>
      </c>
      <c r="F778" s="71">
        <f t="shared" si="317"/>
        <v>0.2</v>
      </c>
      <c r="G778" s="71">
        <f t="shared" si="317"/>
        <v>0.8</v>
      </c>
      <c r="H778" s="205">
        <f>IFERROR(VLOOKUP(B778,'Forecast Cnx @ Dest. Airport'!$B$5:$R$175,17,FALSE),0)</f>
        <v>0</v>
      </c>
      <c r="I778" s="29">
        <f t="shared" si="294"/>
        <v>0</v>
      </c>
      <c r="J778" s="29">
        <f t="shared" si="295"/>
        <v>0</v>
      </c>
      <c r="K778" s="29">
        <f t="shared" si="296"/>
        <v>0</v>
      </c>
      <c r="L778" s="29">
        <f t="shared" si="297"/>
        <v>0</v>
      </c>
      <c r="M778" s="29">
        <f t="shared" si="298"/>
        <v>0</v>
      </c>
      <c r="N778" s="194">
        <f t="shared" si="299"/>
        <v>0</v>
      </c>
      <c r="O778" s="64">
        <f t="shared" ref="O778:S787" si="318">IFERROR(VLOOKUP($B778,FromChicagoFareList,O$8,FALSE),"-")</f>
        <v>3460.5285840875736</v>
      </c>
      <c r="P778" s="64">
        <f t="shared" si="318"/>
        <v>5498.6224249998158</v>
      </c>
      <c r="Q778" s="64">
        <f t="shared" si="318"/>
        <v>3738.4933333333352</v>
      </c>
      <c r="R778" s="64">
        <f t="shared" si="318"/>
        <v>2896.1446041370136</v>
      </c>
      <c r="S778" s="64">
        <f t="shared" si="318"/>
        <v>872.28051531663971</v>
      </c>
      <c r="T778" s="206" t="str">
        <f t="shared" si="300"/>
        <v>-</v>
      </c>
      <c r="U778" s="29">
        <f t="shared" si="301"/>
        <v>0</v>
      </c>
      <c r="V778" s="29">
        <f t="shared" si="302"/>
        <v>0</v>
      </c>
      <c r="W778" s="29">
        <f t="shared" si="303"/>
        <v>0</v>
      </c>
      <c r="X778" s="29">
        <f t="shared" si="304"/>
        <v>0</v>
      </c>
      <c r="Y778" s="29">
        <f t="shared" si="305"/>
        <v>0</v>
      </c>
      <c r="Z778" s="194">
        <f t="shared" si="306"/>
        <v>0</v>
      </c>
    </row>
    <row r="779" spans="1:26" s="80" customFormat="1" x14ac:dyDescent="0.2">
      <c r="A779" s="82">
        <v>762</v>
      </c>
      <c r="B779" s="168" t="str">
        <f>'Revenue Data'!B770</f>
        <v>TTJ</v>
      </c>
      <c r="C779" s="71">
        <f t="shared" si="317"/>
        <v>0</v>
      </c>
      <c r="D779" s="71">
        <f t="shared" si="317"/>
        <v>0</v>
      </c>
      <c r="E779" s="71">
        <f t="shared" si="317"/>
        <v>0</v>
      </c>
      <c r="F779" s="71">
        <f t="shared" si="317"/>
        <v>0.75</v>
      </c>
      <c r="G779" s="71">
        <f t="shared" si="317"/>
        <v>0.25</v>
      </c>
      <c r="H779" s="205">
        <f>IFERROR(VLOOKUP(B779,'Forecast Cnx @ Dest. Airport'!$B$5:$R$175,17,FALSE),0)</f>
        <v>0</v>
      </c>
      <c r="I779" s="29">
        <f t="shared" si="294"/>
        <v>0</v>
      </c>
      <c r="J779" s="29">
        <f t="shared" si="295"/>
        <v>0</v>
      </c>
      <c r="K779" s="29">
        <f t="shared" si="296"/>
        <v>0</v>
      </c>
      <c r="L779" s="29">
        <f t="shared" si="297"/>
        <v>0</v>
      </c>
      <c r="M779" s="29">
        <f t="shared" si="298"/>
        <v>0</v>
      </c>
      <c r="N779" s="194">
        <f t="shared" si="299"/>
        <v>0</v>
      </c>
      <c r="O779" s="64">
        <f t="shared" si="318"/>
        <v>3560.4312660888791</v>
      </c>
      <c r="P779" s="64">
        <f t="shared" si="318"/>
        <v>3852.7209841222088</v>
      </c>
      <c r="Q779" s="64">
        <f t="shared" si="318"/>
        <v>1909.3942506887054</v>
      </c>
      <c r="R779" s="64">
        <f t="shared" si="318"/>
        <v>1062.5755352528843</v>
      </c>
      <c r="S779" s="64">
        <f t="shared" si="318"/>
        <v>814.97193872947037</v>
      </c>
      <c r="T779" s="206" t="str">
        <f t="shared" si="300"/>
        <v>-</v>
      </c>
      <c r="U779" s="29">
        <f t="shared" si="301"/>
        <v>0</v>
      </c>
      <c r="V779" s="29">
        <f t="shared" si="302"/>
        <v>0</v>
      </c>
      <c r="W779" s="29">
        <f t="shared" si="303"/>
        <v>0</v>
      </c>
      <c r="X779" s="29">
        <f t="shared" si="304"/>
        <v>0</v>
      </c>
      <c r="Y779" s="29">
        <f t="shared" si="305"/>
        <v>0</v>
      </c>
      <c r="Z779" s="194">
        <f t="shared" si="306"/>
        <v>0</v>
      </c>
    </row>
    <row r="780" spans="1:26" s="80" customFormat="1" x14ac:dyDescent="0.2">
      <c r="A780" s="82">
        <v>763</v>
      </c>
      <c r="B780" s="168" t="str">
        <f>'Revenue Data'!B771</f>
        <v>TUC</v>
      </c>
      <c r="C780" s="71">
        <f t="shared" si="317"/>
        <v>0</v>
      </c>
      <c r="D780" s="71">
        <f t="shared" si="317"/>
        <v>0</v>
      </c>
      <c r="E780" s="71">
        <f t="shared" si="317"/>
        <v>0</v>
      </c>
      <c r="F780" s="71">
        <f t="shared" si="317"/>
        <v>0</v>
      </c>
      <c r="G780" s="71">
        <f t="shared" si="317"/>
        <v>1</v>
      </c>
      <c r="H780" s="205">
        <f>IFERROR(VLOOKUP(B780,'Forecast Cnx @ Dest. Airport'!$B$5:$R$175,17,FALSE),0)</f>
        <v>0</v>
      </c>
      <c r="I780" s="29">
        <f t="shared" si="294"/>
        <v>0</v>
      </c>
      <c r="J780" s="29">
        <f t="shared" si="295"/>
        <v>0</v>
      </c>
      <c r="K780" s="29">
        <f t="shared" si="296"/>
        <v>0</v>
      </c>
      <c r="L780" s="29">
        <f t="shared" si="297"/>
        <v>0</v>
      </c>
      <c r="M780" s="29">
        <f t="shared" si="298"/>
        <v>0</v>
      </c>
      <c r="N780" s="194">
        <f t="shared" si="299"/>
        <v>0</v>
      </c>
      <c r="O780" s="64">
        <f t="shared" si="318"/>
        <v>2737.7034062499997</v>
      </c>
      <c r="P780" s="64">
        <f t="shared" si="318"/>
        <v>3059.4675003323032</v>
      </c>
      <c r="Q780" s="64">
        <f t="shared" si="318"/>
        <v>1545.7283333333298</v>
      </c>
      <c r="R780" s="64">
        <f t="shared" si="318"/>
        <v>1291.0003889912839</v>
      </c>
      <c r="S780" s="64">
        <f t="shared" si="318"/>
        <v>760.80778849532544</v>
      </c>
      <c r="T780" s="206" t="str">
        <f t="shared" si="300"/>
        <v>-</v>
      </c>
      <c r="U780" s="29">
        <f t="shared" si="301"/>
        <v>0</v>
      </c>
      <c r="V780" s="29">
        <f t="shared" si="302"/>
        <v>0</v>
      </c>
      <c r="W780" s="29">
        <f t="shared" si="303"/>
        <v>0</v>
      </c>
      <c r="X780" s="29">
        <f t="shared" si="304"/>
        <v>0</v>
      </c>
      <c r="Y780" s="29">
        <f t="shared" si="305"/>
        <v>0</v>
      </c>
      <c r="Z780" s="194">
        <f t="shared" si="306"/>
        <v>0</v>
      </c>
    </row>
    <row r="781" spans="1:26" s="80" customFormat="1" x14ac:dyDescent="0.2">
      <c r="A781" s="82">
        <v>764</v>
      </c>
      <c r="B781" s="168" t="str">
        <f>'Revenue Data'!B772</f>
        <v>TUN</v>
      </c>
      <c r="C781" s="71">
        <f t="shared" si="317"/>
        <v>4.0816326530612249E-2</v>
      </c>
      <c r="D781" s="71">
        <f t="shared" si="317"/>
        <v>0.1326530612244898</v>
      </c>
      <c r="E781" s="71">
        <f t="shared" si="317"/>
        <v>7.1428571428571438E-2</v>
      </c>
      <c r="F781" s="71">
        <f t="shared" si="317"/>
        <v>0.14285714285714288</v>
      </c>
      <c r="G781" s="71">
        <f t="shared" si="317"/>
        <v>0.61224489795918369</v>
      </c>
      <c r="H781" s="205">
        <f>IFERROR(VLOOKUP(B781,'Forecast Cnx @ Dest. Airport'!$B$5:$R$175,17,FALSE),0)</f>
        <v>0</v>
      </c>
      <c r="I781" s="29">
        <f t="shared" si="294"/>
        <v>0</v>
      </c>
      <c r="J781" s="29">
        <f t="shared" si="295"/>
        <v>0</v>
      </c>
      <c r="K781" s="29">
        <f t="shared" si="296"/>
        <v>0</v>
      </c>
      <c r="L781" s="29">
        <f t="shared" si="297"/>
        <v>0</v>
      </c>
      <c r="M781" s="29">
        <f t="shared" si="298"/>
        <v>0</v>
      </c>
      <c r="N781" s="194">
        <f t="shared" si="299"/>
        <v>0</v>
      </c>
      <c r="O781" s="64">
        <f t="shared" si="318"/>
        <v>205.50000000000003</v>
      </c>
      <c r="P781" s="64">
        <f t="shared" si="318"/>
        <v>0</v>
      </c>
      <c r="Q781" s="64">
        <f t="shared" si="318"/>
        <v>0</v>
      </c>
      <c r="R781" s="64">
        <f t="shared" si="318"/>
        <v>267.5</v>
      </c>
      <c r="S781" s="64">
        <f t="shared" si="318"/>
        <v>325.47000000000003</v>
      </c>
      <c r="T781" s="206" t="str">
        <f t="shared" si="300"/>
        <v>-</v>
      </c>
      <c r="U781" s="29">
        <f t="shared" si="301"/>
        <v>0</v>
      </c>
      <c r="V781" s="29">
        <f t="shared" si="302"/>
        <v>0</v>
      </c>
      <c r="W781" s="29">
        <f t="shared" si="303"/>
        <v>0</v>
      </c>
      <c r="X781" s="29">
        <f t="shared" si="304"/>
        <v>0</v>
      </c>
      <c r="Y781" s="29">
        <f t="shared" si="305"/>
        <v>0</v>
      </c>
      <c r="Z781" s="194">
        <f t="shared" si="306"/>
        <v>0</v>
      </c>
    </row>
    <row r="782" spans="1:26" s="80" customFormat="1" x14ac:dyDescent="0.2">
      <c r="A782" s="168">
        <v>765</v>
      </c>
      <c r="B782" s="168" t="str">
        <f>'Revenue Data'!B773</f>
        <v>TUO</v>
      </c>
      <c r="C782" s="71">
        <f t="shared" si="317"/>
        <v>0</v>
      </c>
      <c r="D782" s="71">
        <f t="shared" si="317"/>
        <v>0</v>
      </c>
      <c r="E782" s="71">
        <f t="shared" si="317"/>
        <v>0</v>
      </c>
      <c r="F782" s="71">
        <f t="shared" si="317"/>
        <v>0</v>
      </c>
      <c r="G782" s="71">
        <f t="shared" si="317"/>
        <v>1</v>
      </c>
      <c r="H782" s="205">
        <f>IFERROR(VLOOKUP(B782,'Forecast Cnx @ Dest. Airport'!$B$5:$R$175,17,FALSE),0)</f>
        <v>0</v>
      </c>
      <c r="I782" s="29">
        <f t="shared" si="294"/>
        <v>0</v>
      </c>
      <c r="J782" s="29">
        <f t="shared" si="295"/>
        <v>0</v>
      </c>
      <c r="K782" s="29">
        <f t="shared" si="296"/>
        <v>0</v>
      </c>
      <c r="L782" s="29">
        <f t="shared" si="297"/>
        <v>0</v>
      </c>
      <c r="M782" s="29">
        <f t="shared" si="298"/>
        <v>0</v>
      </c>
      <c r="N782" s="194">
        <f t="shared" si="299"/>
        <v>0</v>
      </c>
      <c r="O782" s="64">
        <f t="shared" si="318"/>
        <v>1698.526882063881</v>
      </c>
      <c r="P782" s="64">
        <f t="shared" si="318"/>
        <v>4398.2942443259344</v>
      </c>
      <c r="Q782" s="64">
        <f t="shared" si="318"/>
        <v>3928.45</v>
      </c>
      <c r="R782" s="64">
        <f t="shared" si="318"/>
        <v>892.55729810706873</v>
      </c>
      <c r="S782" s="64">
        <f t="shared" si="318"/>
        <v>900.93201481247354</v>
      </c>
      <c r="T782" s="206" t="str">
        <f t="shared" si="300"/>
        <v>-</v>
      </c>
      <c r="U782" s="29">
        <f t="shared" si="301"/>
        <v>0</v>
      </c>
      <c r="V782" s="29">
        <f t="shared" si="302"/>
        <v>0</v>
      </c>
      <c r="W782" s="29">
        <f t="shared" si="303"/>
        <v>0</v>
      </c>
      <c r="X782" s="29">
        <f t="shared" si="304"/>
        <v>0</v>
      </c>
      <c r="Y782" s="29">
        <f t="shared" si="305"/>
        <v>0</v>
      </c>
      <c r="Z782" s="194">
        <f t="shared" si="306"/>
        <v>0</v>
      </c>
    </row>
    <row r="783" spans="1:26" s="80" customFormat="1" x14ac:dyDescent="0.2">
      <c r="A783" s="82">
        <v>766</v>
      </c>
      <c r="B783" s="168" t="str">
        <f>'Revenue Data'!B774</f>
        <v>TUU</v>
      </c>
      <c r="C783" s="71">
        <f t="shared" si="317"/>
        <v>0</v>
      </c>
      <c r="D783" s="71">
        <f t="shared" si="317"/>
        <v>0</v>
      </c>
      <c r="E783" s="71">
        <f t="shared" si="317"/>
        <v>0</v>
      </c>
      <c r="F783" s="71">
        <f t="shared" si="317"/>
        <v>0.66666666666666663</v>
      </c>
      <c r="G783" s="71">
        <f t="shared" si="317"/>
        <v>0.33333333333333331</v>
      </c>
      <c r="H783" s="205">
        <f>IFERROR(VLOOKUP(B783,'Forecast Cnx @ Dest. Airport'!$B$5:$R$175,17,FALSE),0)</f>
        <v>0</v>
      </c>
      <c r="I783" s="29">
        <f t="shared" si="294"/>
        <v>0</v>
      </c>
      <c r="J783" s="29">
        <f t="shared" si="295"/>
        <v>0</v>
      </c>
      <c r="K783" s="29">
        <f t="shared" si="296"/>
        <v>0</v>
      </c>
      <c r="L783" s="29">
        <f t="shared" si="297"/>
        <v>0</v>
      </c>
      <c r="M783" s="29">
        <f t="shared" si="298"/>
        <v>0</v>
      </c>
      <c r="N783" s="194">
        <f t="shared" si="299"/>
        <v>0</v>
      </c>
      <c r="O783" s="64">
        <f t="shared" si="318"/>
        <v>5904.0080952380958</v>
      </c>
      <c r="P783" s="64">
        <f t="shared" si="318"/>
        <v>3279.7439948253659</v>
      </c>
      <c r="Q783" s="64">
        <f t="shared" si="318"/>
        <v>1804.1</v>
      </c>
      <c r="R783" s="64">
        <f t="shared" si="318"/>
        <v>1375.919755963849</v>
      </c>
      <c r="S783" s="64">
        <f t="shared" si="318"/>
        <v>556.82387223783837</v>
      </c>
      <c r="T783" s="206" t="str">
        <f t="shared" si="300"/>
        <v>-</v>
      </c>
      <c r="U783" s="29">
        <f t="shared" si="301"/>
        <v>0</v>
      </c>
      <c r="V783" s="29">
        <f t="shared" si="302"/>
        <v>0</v>
      </c>
      <c r="W783" s="29">
        <f t="shared" si="303"/>
        <v>0</v>
      </c>
      <c r="X783" s="29">
        <f t="shared" si="304"/>
        <v>0</v>
      </c>
      <c r="Y783" s="29">
        <f t="shared" si="305"/>
        <v>0</v>
      </c>
      <c r="Z783" s="194">
        <f t="shared" si="306"/>
        <v>0</v>
      </c>
    </row>
    <row r="784" spans="1:26" s="80" customFormat="1" x14ac:dyDescent="0.2">
      <c r="A784" s="82">
        <v>767</v>
      </c>
      <c r="B784" s="168" t="str">
        <f>'Revenue Data'!B775</f>
        <v>TVU</v>
      </c>
      <c r="C784" s="71">
        <f t="shared" si="317"/>
        <v>0</v>
      </c>
      <c r="D784" s="71">
        <f t="shared" si="317"/>
        <v>1</v>
      </c>
      <c r="E784" s="71">
        <f t="shared" si="317"/>
        <v>0</v>
      </c>
      <c r="F784" s="71">
        <f t="shared" si="317"/>
        <v>0</v>
      </c>
      <c r="G784" s="71">
        <f t="shared" si="317"/>
        <v>0</v>
      </c>
      <c r="H784" s="205">
        <f>IFERROR(VLOOKUP(B784,'Forecast Cnx @ Dest. Airport'!$B$5:$R$175,17,FALSE),0)</f>
        <v>0</v>
      </c>
      <c r="I784" s="29">
        <f t="shared" si="294"/>
        <v>0</v>
      </c>
      <c r="J784" s="29">
        <f t="shared" si="295"/>
        <v>0</v>
      </c>
      <c r="K784" s="29">
        <f t="shared" si="296"/>
        <v>0</v>
      </c>
      <c r="L784" s="29">
        <f t="shared" si="297"/>
        <v>0</v>
      </c>
      <c r="M784" s="29">
        <f t="shared" si="298"/>
        <v>0</v>
      </c>
      <c r="N784" s="194">
        <f t="shared" si="299"/>
        <v>0</v>
      </c>
      <c r="O784" s="64">
        <f t="shared" si="318"/>
        <v>0</v>
      </c>
      <c r="P784" s="64">
        <f t="shared" si="318"/>
        <v>0</v>
      </c>
      <c r="Q784" s="64">
        <f t="shared" si="318"/>
        <v>0</v>
      </c>
      <c r="R784" s="64">
        <f t="shared" si="318"/>
        <v>795.68</v>
      </c>
      <c r="S784" s="64">
        <f t="shared" si="318"/>
        <v>806.19511904761907</v>
      </c>
      <c r="T784" s="206" t="str">
        <f t="shared" si="300"/>
        <v>-</v>
      </c>
      <c r="U784" s="29">
        <f t="shared" si="301"/>
        <v>0</v>
      </c>
      <c r="V784" s="29">
        <f t="shared" si="302"/>
        <v>0</v>
      </c>
      <c r="W784" s="29">
        <f t="shared" si="303"/>
        <v>0</v>
      </c>
      <c r="X784" s="29">
        <f t="shared" si="304"/>
        <v>0</v>
      </c>
      <c r="Y784" s="29">
        <f t="shared" si="305"/>
        <v>0</v>
      </c>
      <c r="Z784" s="194">
        <f t="shared" si="306"/>
        <v>0</v>
      </c>
    </row>
    <row r="785" spans="1:26" s="80" customFormat="1" x14ac:dyDescent="0.2">
      <c r="A785" s="82">
        <v>768</v>
      </c>
      <c r="B785" s="168" t="str">
        <f>'Revenue Data'!B776</f>
        <v>TYN</v>
      </c>
      <c r="C785" s="71">
        <f t="shared" si="317"/>
        <v>0.5</v>
      </c>
      <c r="D785" s="71">
        <f t="shared" si="317"/>
        <v>0.25</v>
      </c>
      <c r="E785" s="71">
        <f t="shared" si="317"/>
        <v>0</v>
      </c>
      <c r="F785" s="71">
        <f t="shared" si="317"/>
        <v>0.25</v>
      </c>
      <c r="G785" s="71">
        <f t="shared" si="317"/>
        <v>0</v>
      </c>
      <c r="H785" s="205">
        <f>IFERROR(VLOOKUP(B785,'Forecast Cnx @ Dest. Airport'!$B$5:$R$175,17,FALSE),0)</f>
        <v>0</v>
      </c>
      <c r="I785" s="29">
        <f t="shared" si="294"/>
        <v>0</v>
      </c>
      <c r="J785" s="29">
        <f t="shared" si="295"/>
        <v>0</v>
      </c>
      <c r="K785" s="29">
        <f t="shared" si="296"/>
        <v>0</v>
      </c>
      <c r="L785" s="29">
        <f t="shared" si="297"/>
        <v>0</v>
      </c>
      <c r="M785" s="29">
        <f t="shared" si="298"/>
        <v>0</v>
      </c>
      <c r="N785" s="194">
        <f t="shared" si="299"/>
        <v>0</v>
      </c>
      <c r="O785" s="64">
        <f t="shared" si="318"/>
        <v>4537.2526894742623</v>
      </c>
      <c r="P785" s="64">
        <f t="shared" si="318"/>
        <v>4749.2735304038351</v>
      </c>
      <c r="Q785" s="64">
        <f t="shared" si="318"/>
        <v>1810.9906091954022</v>
      </c>
      <c r="R785" s="64">
        <f t="shared" si="318"/>
        <v>1238.2726398519835</v>
      </c>
      <c r="S785" s="64">
        <f t="shared" si="318"/>
        <v>570.87178194523528</v>
      </c>
      <c r="T785" s="206" t="str">
        <f t="shared" si="300"/>
        <v>-</v>
      </c>
      <c r="U785" s="29">
        <f t="shared" si="301"/>
        <v>0</v>
      </c>
      <c r="V785" s="29">
        <f t="shared" si="302"/>
        <v>0</v>
      </c>
      <c r="W785" s="29">
        <f t="shared" si="303"/>
        <v>0</v>
      </c>
      <c r="X785" s="29">
        <f t="shared" si="304"/>
        <v>0</v>
      </c>
      <c r="Y785" s="29">
        <f t="shared" si="305"/>
        <v>0</v>
      </c>
      <c r="Z785" s="194">
        <f t="shared" si="306"/>
        <v>0</v>
      </c>
    </row>
    <row r="786" spans="1:26" s="80" customFormat="1" x14ac:dyDescent="0.2">
      <c r="A786" s="168">
        <v>769</v>
      </c>
      <c r="B786" s="168" t="str">
        <f>'Revenue Data'!B777</f>
        <v>TYO</v>
      </c>
      <c r="C786" s="71">
        <f t="shared" si="317"/>
        <v>4.9747376603186858E-2</v>
      </c>
      <c r="D786" s="71">
        <f t="shared" si="317"/>
        <v>0.15286954268687628</v>
      </c>
      <c r="E786" s="71">
        <f t="shared" si="317"/>
        <v>3.4589972794403366E-2</v>
      </c>
      <c r="F786" s="71">
        <f t="shared" si="317"/>
        <v>0.26842855292136275</v>
      </c>
      <c r="G786" s="71">
        <f t="shared" si="317"/>
        <v>0.49436455499417076</v>
      </c>
      <c r="H786" s="205">
        <f>IFERROR(VLOOKUP(B786,'Forecast Cnx @ Dest. Airport'!$B$5:$R$175,17,FALSE),0)</f>
        <v>0</v>
      </c>
      <c r="I786" s="29">
        <f t="shared" si="294"/>
        <v>0</v>
      </c>
      <c r="J786" s="29">
        <f t="shared" si="295"/>
        <v>0</v>
      </c>
      <c r="K786" s="29">
        <f t="shared" si="296"/>
        <v>0</v>
      </c>
      <c r="L786" s="29">
        <f t="shared" si="297"/>
        <v>0</v>
      </c>
      <c r="M786" s="29">
        <f t="shared" si="298"/>
        <v>0</v>
      </c>
      <c r="N786" s="194">
        <f t="shared" si="299"/>
        <v>0</v>
      </c>
      <c r="O786" s="64">
        <f t="shared" si="318"/>
        <v>3605.5863051763081</v>
      </c>
      <c r="P786" s="64">
        <f t="shared" si="318"/>
        <v>3843.5570258159091</v>
      </c>
      <c r="Q786" s="64">
        <f t="shared" si="318"/>
        <v>2175.877</v>
      </c>
      <c r="R786" s="64">
        <f t="shared" si="318"/>
        <v>1050.6148358085923</v>
      </c>
      <c r="S786" s="64">
        <f t="shared" si="318"/>
        <v>839.14549676683077</v>
      </c>
      <c r="T786" s="206" t="str">
        <f t="shared" si="300"/>
        <v>-</v>
      </c>
      <c r="U786" s="29">
        <f t="shared" si="301"/>
        <v>0</v>
      </c>
      <c r="V786" s="29">
        <f t="shared" si="302"/>
        <v>0</v>
      </c>
      <c r="W786" s="29">
        <f t="shared" si="303"/>
        <v>0</v>
      </c>
      <c r="X786" s="29">
        <f t="shared" si="304"/>
        <v>0</v>
      </c>
      <c r="Y786" s="29">
        <f t="shared" si="305"/>
        <v>0</v>
      </c>
      <c r="Z786" s="194">
        <f t="shared" si="306"/>
        <v>0</v>
      </c>
    </row>
    <row r="787" spans="1:26" s="80" customFormat="1" x14ac:dyDescent="0.2">
      <c r="A787" s="82">
        <v>770</v>
      </c>
      <c r="B787" s="168" t="str">
        <f>'Revenue Data'!B778</f>
        <v>TZX</v>
      </c>
      <c r="C787" s="71">
        <f t="shared" si="317"/>
        <v>0</v>
      </c>
      <c r="D787" s="71">
        <f t="shared" si="317"/>
        <v>0</v>
      </c>
      <c r="E787" s="71">
        <f t="shared" si="317"/>
        <v>0</v>
      </c>
      <c r="F787" s="71">
        <f t="shared" si="317"/>
        <v>0</v>
      </c>
      <c r="G787" s="71">
        <f t="shared" si="317"/>
        <v>1</v>
      </c>
      <c r="H787" s="205">
        <f>IFERROR(VLOOKUP(B787,'Forecast Cnx @ Dest. Airport'!$B$5:$R$175,17,FALSE),0)</f>
        <v>0</v>
      </c>
      <c r="I787" s="29">
        <f t="shared" ref="I787:I850" si="319">IFERROR($H787*C787,0)</f>
        <v>0</v>
      </c>
      <c r="J787" s="29">
        <f t="shared" ref="J787:J850" si="320">IFERROR($H787*D787,0)</f>
        <v>0</v>
      </c>
      <c r="K787" s="29">
        <f t="shared" ref="K787:K850" si="321">IFERROR($H787*E787,0)</f>
        <v>0</v>
      </c>
      <c r="L787" s="29">
        <f t="shared" ref="L787:L850" si="322">IFERROR($H787*F787,0)</f>
        <v>0</v>
      </c>
      <c r="M787" s="29">
        <f t="shared" ref="M787:M850" si="323">IFERROR($H787*G787,0)</f>
        <v>0</v>
      </c>
      <c r="N787" s="194">
        <f t="shared" ref="N787:N850" si="324">SUM(I787:M787)</f>
        <v>0</v>
      </c>
      <c r="O787" s="64">
        <f t="shared" si="318"/>
        <v>273.05581548537282</v>
      </c>
      <c r="P787" s="64">
        <f t="shared" si="318"/>
        <v>2918.1202279487316</v>
      </c>
      <c r="Q787" s="64">
        <f t="shared" si="318"/>
        <v>1011.4965826330518</v>
      </c>
      <c r="R787" s="64">
        <f t="shared" si="318"/>
        <v>758.1008045386277</v>
      </c>
      <c r="S787" s="64">
        <f t="shared" si="318"/>
        <v>404.93499999999995</v>
      </c>
      <c r="T787" s="206" t="str">
        <f t="shared" ref="T787:T850" si="325">IFERROR(Z787/N787,"-")</f>
        <v>-</v>
      </c>
      <c r="U787" s="29">
        <f t="shared" ref="U787:U850" si="326">IFERROR(O787*I787,0)</f>
        <v>0</v>
      </c>
      <c r="V787" s="29">
        <f t="shared" ref="V787:V850" si="327">IFERROR(P787*J787,0)</f>
        <v>0</v>
      </c>
      <c r="W787" s="29">
        <f t="shared" ref="W787:W850" si="328">IFERROR(Q787*K787,0)</f>
        <v>0</v>
      </c>
      <c r="X787" s="29">
        <f t="shared" ref="X787:X850" si="329">IFERROR(R787*L787,0)</f>
        <v>0</v>
      </c>
      <c r="Y787" s="29">
        <f t="shared" ref="Y787:Y850" si="330">IFERROR(S787*M787,0)</f>
        <v>0</v>
      </c>
      <c r="Z787" s="194">
        <f t="shared" ref="Z787:Z850" si="331">SUM(U787:Y787)</f>
        <v>0</v>
      </c>
    </row>
    <row r="788" spans="1:26" s="80" customFormat="1" x14ac:dyDescent="0.2">
      <c r="A788" s="82">
        <v>771</v>
      </c>
      <c r="B788" s="168" t="str">
        <f>'Revenue Data'!B779</f>
        <v>UBJ</v>
      </c>
      <c r="C788" s="71">
        <f t="shared" ref="C788:G797" si="332">IFERROR(VLOOKUP($B788,FromChicagoFareList,C$8,FALSE),"-")</f>
        <v>0</v>
      </c>
      <c r="D788" s="71">
        <f t="shared" si="332"/>
        <v>0</v>
      </c>
      <c r="E788" s="71">
        <f t="shared" si="332"/>
        <v>0</v>
      </c>
      <c r="F788" s="71">
        <f t="shared" si="332"/>
        <v>0.5</v>
      </c>
      <c r="G788" s="71">
        <f t="shared" si="332"/>
        <v>0.5</v>
      </c>
      <c r="H788" s="205">
        <f>IFERROR(VLOOKUP(B788,'Forecast Cnx @ Dest. Airport'!$B$5:$R$175,17,FALSE),0)</f>
        <v>0</v>
      </c>
      <c r="I788" s="29">
        <f t="shared" si="319"/>
        <v>0</v>
      </c>
      <c r="J788" s="29">
        <f t="shared" si="320"/>
        <v>0</v>
      </c>
      <c r="K788" s="29">
        <f t="shared" si="321"/>
        <v>0</v>
      </c>
      <c r="L788" s="29">
        <f t="shared" si="322"/>
        <v>0</v>
      </c>
      <c r="M788" s="29">
        <f t="shared" si="323"/>
        <v>0</v>
      </c>
      <c r="N788" s="194">
        <f t="shared" si="324"/>
        <v>0</v>
      </c>
      <c r="O788" s="64">
        <f t="shared" ref="O788:S797" si="333">IFERROR(VLOOKUP($B788,FromChicagoFareList,O$8,FALSE),"-")</f>
        <v>3560.4312660888791</v>
      </c>
      <c r="P788" s="64">
        <f t="shared" si="333"/>
        <v>3852.7209841222088</v>
      </c>
      <c r="Q788" s="64">
        <f t="shared" si="333"/>
        <v>1909.3942506887054</v>
      </c>
      <c r="R788" s="64">
        <f t="shared" si="333"/>
        <v>1062.5755352528843</v>
      </c>
      <c r="S788" s="64">
        <f t="shared" si="333"/>
        <v>814.97193872947037</v>
      </c>
      <c r="T788" s="206" t="str">
        <f t="shared" si="325"/>
        <v>-</v>
      </c>
      <c r="U788" s="29">
        <f t="shared" si="326"/>
        <v>0</v>
      </c>
      <c r="V788" s="29">
        <f t="shared" si="327"/>
        <v>0</v>
      </c>
      <c r="W788" s="29">
        <f t="shared" si="328"/>
        <v>0</v>
      </c>
      <c r="X788" s="29">
        <f t="shared" si="329"/>
        <v>0</v>
      </c>
      <c r="Y788" s="29">
        <f t="shared" si="330"/>
        <v>0</v>
      </c>
      <c r="Z788" s="194">
        <f t="shared" si="331"/>
        <v>0</v>
      </c>
    </row>
    <row r="789" spans="1:26" s="80" customFormat="1" x14ac:dyDescent="0.2">
      <c r="A789" s="82">
        <v>772</v>
      </c>
      <c r="B789" s="168" t="str">
        <f>'Revenue Data'!B780</f>
        <v>UDI</v>
      </c>
      <c r="C789" s="71">
        <f t="shared" si="332"/>
        <v>0</v>
      </c>
      <c r="D789" s="71">
        <f t="shared" si="332"/>
        <v>0</v>
      </c>
      <c r="E789" s="71">
        <f t="shared" si="332"/>
        <v>0</v>
      </c>
      <c r="F789" s="71">
        <f t="shared" si="332"/>
        <v>0.5</v>
      </c>
      <c r="G789" s="71">
        <f t="shared" si="332"/>
        <v>0.5</v>
      </c>
      <c r="H789" s="205">
        <f>IFERROR(VLOOKUP(B789,'Forecast Cnx @ Dest. Airport'!$B$5:$R$175,17,FALSE),0)</f>
        <v>0</v>
      </c>
      <c r="I789" s="29">
        <f t="shared" si="319"/>
        <v>0</v>
      </c>
      <c r="J789" s="29">
        <f t="shared" si="320"/>
        <v>0</v>
      </c>
      <c r="K789" s="29">
        <f t="shared" si="321"/>
        <v>0</v>
      </c>
      <c r="L789" s="29">
        <f t="shared" si="322"/>
        <v>0</v>
      </c>
      <c r="M789" s="29">
        <f t="shared" si="323"/>
        <v>0</v>
      </c>
      <c r="N789" s="194">
        <f t="shared" si="324"/>
        <v>0</v>
      </c>
      <c r="O789" s="64">
        <f t="shared" si="333"/>
        <v>4877.18300441886</v>
      </c>
      <c r="P789" s="64">
        <f t="shared" si="333"/>
        <v>3913.2942950383235</v>
      </c>
      <c r="Q789" s="64">
        <f t="shared" si="333"/>
        <v>2079.9913113553125</v>
      </c>
      <c r="R789" s="64">
        <f t="shared" si="333"/>
        <v>1727.1594836699639</v>
      </c>
      <c r="S789" s="64">
        <f t="shared" si="333"/>
        <v>751.5860935926662</v>
      </c>
      <c r="T789" s="206" t="str">
        <f t="shared" si="325"/>
        <v>-</v>
      </c>
      <c r="U789" s="29">
        <f t="shared" si="326"/>
        <v>0</v>
      </c>
      <c r="V789" s="29">
        <f t="shared" si="327"/>
        <v>0</v>
      </c>
      <c r="W789" s="29">
        <f t="shared" si="328"/>
        <v>0</v>
      </c>
      <c r="X789" s="29">
        <f t="shared" si="329"/>
        <v>0</v>
      </c>
      <c r="Y789" s="29">
        <f t="shared" si="330"/>
        <v>0</v>
      </c>
      <c r="Z789" s="194">
        <f t="shared" si="331"/>
        <v>0</v>
      </c>
    </row>
    <row r="790" spans="1:26" s="80" customFormat="1" x14ac:dyDescent="0.2">
      <c r="A790" s="168">
        <v>773</v>
      </c>
      <c r="B790" s="168" t="str">
        <f>'Revenue Data'!B781</f>
        <v>UDR</v>
      </c>
      <c r="C790" s="71">
        <f t="shared" si="332"/>
        <v>0</v>
      </c>
      <c r="D790" s="71">
        <f t="shared" si="332"/>
        <v>0</v>
      </c>
      <c r="E790" s="71">
        <f t="shared" si="332"/>
        <v>0</v>
      </c>
      <c r="F790" s="71">
        <f t="shared" si="332"/>
        <v>0</v>
      </c>
      <c r="G790" s="71">
        <f t="shared" si="332"/>
        <v>1</v>
      </c>
      <c r="H790" s="205">
        <f>IFERROR(VLOOKUP(B790,'Forecast Cnx @ Dest. Airport'!$B$5:$R$175,17,FALSE),0)</f>
        <v>0</v>
      </c>
      <c r="I790" s="29">
        <f t="shared" si="319"/>
        <v>0</v>
      </c>
      <c r="J790" s="29">
        <f t="shared" si="320"/>
        <v>0</v>
      </c>
      <c r="K790" s="29">
        <f t="shared" si="321"/>
        <v>0</v>
      </c>
      <c r="L790" s="29">
        <f t="shared" si="322"/>
        <v>0</v>
      </c>
      <c r="M790" s="29">
        <f t="shared" si="323"/>
        <v>0</v>
      </c>
      <c r="N790" s="194">
        <f t="shared" si="324"/>
        <v>0</v>
      </c>
      <c r="O790" s="64">
        <f t="shared" si="333"/>
        <v>2082.882470147712</v>
      </c>
      <c r="P790" s="64">
        <f t="shared" si="333"/>
        <v>3016.4927961739277</v>
      </c>
      <c r="Q790" s="64">
        <f t="shared" si="333"/>
        <v>1196.2058666666669</v>
      </c>
      <c r="R790" s="64">
        <f t="shared" si="333"/>
        <v>876.53451082184461</v>
      </c>
      <c r="S790" s="64">
        <f t="shared" si="333"/>
        <v>614.11049720659923</v>
      </c>
      <c r="T790" s="206" t="str">
        <f t="shared" si="325"/>
        <v>-</v>
      </c>
      <c r="U790" s="29">
        <f t="shared" si="326"/>
        <v>0</v>
      </c>
      <c r="V790" s="29">
        <f t="shared" si="327"/>
        <v>0</v>
      </c>
      <c r="W790" s="29">
        <f t="shared" si="328"/>
        <v>0</v>
      </c>
      <c r="X790" s="29">
        <f t="shared" si="329"/>
        <v>0</v>
      </c>
      <c r="Y790" s="29">
        <f t="shared" si="330"/>
        <v>0</v>
      </c>
      <c r="Z790" s="194">
        <f t="shared" si="331"/>
        <v>0</v>
      </c>
    </row>
    <row r="791" spans="1:26" s="80" customFormat="1" x14ac:dyDescent="0.2">
      <c r="A791" s="82">
        <v>774</v>
      </c>
      <c r="B791" s="168" t="str">
        <f>'Revenue Data'!B782</f>
        <v>UFA</v>
      </c>
      <c r="C791" s="71">
        <f t="shared" si="332"/>
        <v>0</v>
      </c>
      <c r="D791" s="71">
        <f t="shared" si="332"/>
        <v>0</v>
      </c>
      <c r="E791" s="71">
        <f t="shared" si="332"/>
        <v>0</v>
      </c>
      <c r="F791" s="71">
        <f t="shared" si="332"/>
        <v>0.33333333333333331</v>
      </c>
      <c r="G791" s="71">
        <f t="shared" si="332"/>
        <v>0.66666666666666663</v>
      </c>
      <c r="H791" s="205">
        <f>IFERROR(VLOOKUP(B791,'Forecast Cnx @ Dest. Airport'!$B$5:$R$175,17,FALSE),0)</f>
        <v>0</v>
      </c>
      <c r="I791" s="29">
        <f t="shared" si="319"/>
        <v>0</v>
      </c>
      <c r="J791" s="29">
        <f t="shared" si="320"/>
        <v>0</v>
      </c>
      <c r="K791" s="29">
        <f t="shared" si="321"/>
        <v>0</v>
      </c>
      <c r="L791" s="29">
        <f t="shared" si="322"/>
        <v>0</v>
      </c>
      <c r="M791" s="29">
        <f t="shared" si="323"/>
        <v>0</v>
      </c>
      <c r="N791" s="194">
        <f t="shared" si="324"/>
        <v>0</v>
      </c>
      <c r="O791" s="64">
        <f t="shared" si="333"/>
        <v>346.03653675213673</v>
      </c>
      <c r="P791" s="64">
        <f t="shared" si="333"/>
        <v>3438.0991671672305</v>
      </c>
      <c r="Q791" s="64">
        <f t="shared" si="333"/>
        <v>754.47337500000003</v>
      </c>
      <c r="R791" s="64">
        <f t="shared" si="333"/>
        <v>1146.4805676108369</v>
      </c>
      <c r="S791" s="64">
        <f t="shared" si="333"/>
        <v>369.44526804165429</v>
      </c>
      <c r="T791" s="206" t="str">
        <f t="shared" si="325"/>
        <v>-</v>
      </c>
      <c r="U791" s="29">
        <f t="shared" si="326"/>
        <v>0</v>
      </c>
      <c r="V791" s="29">
        <f t="shared" si="327"/>
        <v>0</v>
      </c>
      <c r="W791" s="29">
        <f t="shared" si="328"/>
        <v>0</v>
      </c>
      <c r="X791" s="29">
        <f t="shared" si="329"/>
        <v>0</v>
      </c>
      <c r="Y791" s="29">
        <f t="shared" si="330"/>
        <v>0</v>
      </c>
      <c r="Z791" s="194">
        <f t="shared" si="331"/>
        <v>0</v>
      </c>
    </row>
    <row r="792" spans="1:26" s="80" customFormat="1" x14ac:dyDescent="0.2">
      <c r="A792" s="82">
        <v>775</v>
      </c>
      <c r="B792" s="168" t="str">
        <f>'Revenue Data'!B783</f>
        <v>UIO</v>
      </c>
      <c r="C792" s="71">
        <f t="shared" si="332"/>
        <v>3.8022813688212923E-3</v>
      </c>
      <c r="D792" s="71">
        <f t="shared" si="332"/>
        <v>7.6045627376425846E-3</v>
      </c>
      <c r="E792" s="71">
        <f t="shared" si="332"/>
        <v>1.2674271229404309E-2</v>
      </c>
      <c r="F792" s="71">
        <f t="shared" si="332"/>
        <v>0.33840304182509501</v>
      </c>
      <c r="G792" s="71">
        <f t="shared" si="332"/>
        <v>0.63751584283903684</v>
      </c>
      <c r="H792" s="205">
        <f>IFERROR(VLOOKUP(B792,'Forecast Cnx @ Dest. Airport'!$B$5:$R$175,17,FALSE),0)</f>
        <v>0</v>
      </c>
      <c r="I792" s="29">
        <f t="shared" si="319"/>
        <v>0</v>
      </c>
      <c r="J792" s="29">
        <f t="shared" si="320"/>
        <v>0</v>
      </c>
      <c r="K792" s="29">
        <f t="shared" si="321"/>
        <v>0</v>
      </c>
      <c r="L792" s="29">
        <f t="shared" si="322"/>
        <v>0</v>
      </c>
      <c r="M792" s="29">
        <f t="shared" si="323"/>
        <v>0</v>
      </c>
      <c r="N792" s="194">
        <f t="shared" si="324"/>
        <v>0</v>
      </c>
      <c r="O792" s="64">
        <f t="shared" si="333"/>
        <v>0</v>
      </c>
      <c r="P792" s="64">
        <f t="shared" si="333"/>
        <v>900.28523809523824</v>
      </c>
      <c r="Q792" s="64">
        <f t="shared" si="333"/>
        <v>0</v>
      </c>
      <c r="R792" s="64">
        <f t="shared" si="333"/>
        <v>319.30545981166296</v>
      </c>
      <c r="S792" s="64">
        <f t="shared" si="333"/>
        <v>406.03050751447023</v>
      </c>
      <c r="T792" s="206" t="str">
        <f t="shared" si="325"/>
        <v>-</v>
      </c>
      <c r="U792" s="29">
        <f t="shared" si="326"/>
        <v>0</v>
      </c>
      <c r="V792" s="29">
        <f t="shared" si="327"/>
        <v>0</v>
      </c>
      <c r="W792" s="29">
        <f t="shared" si="328"/>
        <v>0</v>
      </c>
      <c r="X792" s="29">
        <f t="shared" si="329"/>
        <v>0</v>
      </c>
      <c r="Y792" s="29">
        <f t="shared" si="330"/>
        <v>0</v>
      </c>
      <c r="Z792" s="194">
        <f t="shared" si="331"/>
        <v>0</v>
      </c>
    </row>
    <row r="793" spans="1:26" s="80" customFormat="1" x14ac:dyDescent="0.2">
      <c r="A793" s="82">
        <v>776</v>
      </c>
      <c r="B793" s="168" t="str">
        <f>'Revenue Data'!B784</f>
        <v>ULN</v>
      </c>
      <c r="C793" s="71">
        <f t="shared" si="332"/>
        <v>0</v>
      </c>
      <c r="D793" s="71">
        <f t="shared" si="332"/>
        <v>0</v>
      </c>
      <c r="E793" s="71">
        <f t="shared" si="332"/>
        <v>2.0408163265306117E-2</v>
      </c>
      <c r="F793" s="71">
        <f t="shared" si="332"/>
        <v>0.12244897959183672</v>
      </c>
      <c r="G793" s="71">
        <f t="shared" si="332"/>
        <v>0.8571428571428571</v>
      </c>
      <c r="H793" s="205">
        <f>IFERROR(VLOOKUP(B793,'Forecast Cnx @ Dest. Airport'!$B$5:$R$175,17,FALSE),0)</f>
        <v>0</v>
      </c>
      <c r="I793" s="29">
        <f t="shared" si="319"/>
        <v>0</v>
      </c>
      <c r="J793" s="29">
        <f t="shared" si="320"/>
        <v>0</v>
      </c>
      <c r="K793" s="29">
        <f t="shared" si="321"/>
        <v>0</v>
      </c>
      <c r="L793" s="29">
        <f t="shared" si="322"/>
        <v>0</v>
      </c>
      <c r="M793" s="29">
        <f t="shared" si="323"/>
        <v>0</v>
      </c>
      <c r="N793" s="194">
        <f t="shared" si="324"/>
        <v>0</v>
      </c>
      <c r="O793" s="64">
        <f t="shared" si="333"/>
        <v>0</v>
      </c>
      <c r="P793" s="64">
        <f t="shared" si="333"/>
        <v>0</v>
      </c>
      <c r="Q793" s="64">
        <f t="shared" si="333"/>
        <v>0</v>
      </c>
      <c r="R793" s="64">
        <f t="shared" si="333"/>
        <v>0</v>
      </c>
      <c r="S793" s="64">
        <f t="shared" si="333"/>
        <v>662.16666666666663</v>
      </c>
      <c r="T793" s="206" t="str">
        <f t="shared" si="325"/>
        <v>-</v>
      </c>
      <c r="U793" s="29">
        <f t="shared" si="326"/>
        <v>0</v>
      </c>
      <c r="V793" s="29">
        <f t="shared" si="327"/>
        <v>0</v>
      </c>
      <c r="W793" s="29">
        <f t="shared" si="328"/>
        <v>0</v>
      </c>
      <c r="X793" s="29">
        <f t="shared" si="329"/>
        <v>0</v>
      </c>
      <c r="Y793" s="29">
        <f t="shared" si="330"/>
        <v>0</v>
      </c>
      <c r="Z793" s="194">
        <f t="shared" si="331"/>
        <v>0</v>
      </c>
    </row>
    <row r="794" spans="1:26" s="80" customFormat="1" x14ac:dyDescent="0.2">
      <c r="A794" s="168">
        <v>777</v>
      </c>
      <c r="B794" s="168" t="str">
        <f>'Revenue Data'!B785</f>
        <v>UME</v>
      </c>
      <c r="C794" s="71">
        <f t="shared" si="332"/>
        <v>0</v>
      </c>
      <c r="D794" s="71">
        <f t="shared" si="332"/>
        <v>0</v>
      </c>
      <c r="E794" s="71">
        <f t="shared" si="332"/>
        <v>0.14285714285714288</v>
      </c>
      <c r="F794" s="71">
        <f t="shared" si="332"/>
        <v>0.28571428571428575</v>
      </c>
      <c r="G794" s="71">
        <f t="shared" si="332"/>
        <v>0.57142857142857151</v>
      </c>
      <c r="H794" s="205">
        <f>IFERROR(VLOOKUP(B794,'Forecast Cnx @ Dest. Airport'!$B$5:$R$175,17,FALSE),0)</f>
        <v>0</v>
      </c>
      <c r="I794" s="29">
        <f t="shared" si="319"/>
        <v>0</v>
      </c>
      <c r="J794" s="29">
        <f t="shared" si="320"/>
        <v>0</v>
      </c>
      <c r="K794" s="29">
        <f t="shared" si="321"/>
        <v>0</v>
      </c>
      <c r="L794" s="29">
        <f t="shared" si="322"/>
        <v>0</v>
      </c>
      <c r="M794" s="29">
        <f t="shared" si="323"/>
        <v>0</v>
      </c>
      <c r="N794" s="194">
        <f t="shared" si="324"/>
        <v>0</v>
      </c>
      <c r="O794" s="64">
        <f t="shared" si="333"/>
        <v>277.69296296296289</v>
      </c>
      <c r="P794" s="64">
        <f t="shared" si="333"/>
        <v>2348.9558667921178</v>
      </c>
      <c r="Q794" s="64">
        <f t="shared" si="333"/>
        <v>1625.8986666666683</v>
      </c>
      <c r="R794" s="64">
        <f t="shared" si="333"/>
        <v>1086.111990362476</v>
      </c>
      <c r="S794" s="64">
        <f t="shared" si="333"/>
        <v>338.21786528058118</v>
      </c>
      <c r="T794" s="206" t="str">
        <f t="shared" si="325"/>
        <v>-</v>
      </c>
      <c r="U794" s="29">
        <f t="shared" si="326"/>
        <v>0</v>
      </c>
      <c r="V794" s="29">
        <f t="shared" si="327"/>
        <v>0</v>
      </c>
      <c r="W794" s="29">
        <f t="shared" si="328"/>
        <v>0</v>
      </c>
      <c r="X794" s="29">
        <f t="shared" si="329"/>
        <v>0</v>
      </c>
      <c r="Y794" s="29">
        <f t="shared" si="330"/>
        <v>0</v>
      </c>
      <c r="Z794" s="194">
        <f t="shared" si="331"/>
        <v>0</v>
      </c>
    </row>
    <row r="795" spans="1:26" s="80" customFormat="1" x14ac:dyDescent="0.2">
      <c r="A795" s="82">
        <v>778</v>
      </c>
      <c r="B795" s="168" t="str">
        <f>'Revenue Data'!B786</f>
        <v>URC</v>
      </c>
      <c r="C795" s="71">
        <f t="shared" si="332"/>
        <v>0</v>
      </c>
      <c r="D795" s="71">
        <f t="shared" si="332"/>
        <v>0</v>
      </c>
      <c r="E795" s="71">
        <f t="shared" si="332"/>
        <v>0</v>
      </c>
      <c r="F795" s="71">
        <f t="shared" si="332"/>
        <v>1</v>
      </c>
      <c r="G795" s="71">
        <f t="shared" si="332"/>
        <v>0</v>
      </c>
      <c r="H795" s="205">
        <f>IFERROR(VLOOKUP(B795,'Forecast Cnx @ Dest. Airport'!$B$5:$R$175,17,FALSE),0)</f>
        <v>0</v>
      </c>
      <c r="I795" s="29">
        <f t="shared" si="319"/>
        <v>0</v>
      </c>
      <c r="J795" s="29">
        <f t="shared" si="320"/>
        <v>0</v>
      </c>
      <c r="K795" s="29">
        <f t="shared" si="321"/>
        <v>0</v>
      </c>
      <c r="L795" s="29">
        <f t="shared" si="322"/>
        <v>0</v>
      </c>
      <c r="M795" s="29">
        <f t="shared" si="323"/>
        <v>0</v>
      </c>
      <c r="N795" s="194">
        <f t="shared" si="324"/>
        <v>0</v>
      </c>
      <c r="O795" s="64">
        <f t="shared" si="333"/>
        <v>4537.2526894742623</v>
      </c>
      <c r="P795" s="64">
        <f t="shared" si="333"/>
        <v>4749.2735304038351</v>
      </c>
      <c r="Q795" s="64">
        <f t="shared" si="333"/>
        <v>1810.9906091954022</v>
      </c>
      <c r="R795" s="64">
        <f t="shared" si="333"/>
        <v>1238.2726398519835</v>
      </c>
      <c r="S795" s="64">
        <f t="shared" si="333"/>
        <v>570.87178194523528</v>
      </c>
      <c r="T795" s="206" t="str">
        <f t="shared" si="325"/>
        <v>-</v>
      </c>
      <c r="U795" s="29">
        <f t="shared" si="326"/>
        <v>0</v>
      </c>
      <c r="V795" s="29">
        <f t="shared" si="327"/>
        <v>0</v>
      </c>
      <c r="W795" s="29">
        <f t="shared" si="328"/>
        <v>0</v>
      </c>
      <c r="X795" s="29">
        <f t="shared" si="329"/>
        <v>0</v>
      </c>
      <c r="Y795" s="29">
        <f t="shared" si="330"/>
        <v>0</v>
      </c>
      <c r="Z795" s="194">
        <f t="shared" si="331"/>
        <v>0</v>
      </c>
    </row>
    <row r="796" spans="1:26" s="80" customFormat="1" x14ac:dyDescent="0.2">
      <c r="A796" s="82">
        <v>779</v>
      </c>
      <c r="B796" s="168" t="str">
        <f>'Revenue Data'!B787</f>
        <v>USH</v>
      </c>
      <c r="C796" s="71">
        <f t="shared" si="332"/>
        <v>0</v>
      </c>
      <c r="D796" s="71">
        <f t="shared" si="332"/>
        <v>0</v>
      </c>
      <c r="E796" s="71">
        <f t="shared" si="332"/>
        <v>0</v>
      </c>
      <c r="F796" s="71">
        <f t="shared" si="332"/>
        <v>0.1111111111111111</v>
      </c>
      <c r="G796" s="71">
        <f t="shared" si="332"/>
        <v>0.88888888888888884</v>
      </c>
      <c r="H796" s="205">
        <f>IFERROR(VLOOKUP(B796,'Forecast Cnx @ Dest. Airport'!$B$5:$R$175,17,FALSE),0)</f>
        <v>0</v>
      </c>
      <c r="I796" s="29">
        <f t="shared" si="319"/>
        <v>0</v>
      </c>
      <c r="J796" s="29">
        <f t="shared" si="320"/>
        <v>0</v>
      </c>
      <c r="K796" s="29">
        <f t="shared" si="321"/>
        <v>0</v>
      </c>
      <c r="L796" s="29">
        <f t="shared" si="322"/>
        <v>0</v>
      </c>
      <c r="M796" s="29">
        <f t="shared" si="323"/>
        <v>0</v>
      </c>
      <c r="N796" s="194">
        <f t="shared" si="324"/>
        <v>0</v>
      </c>
      <c r="O796" s="64">
        <f t="shared" si="333"/>
        <v>2737.7034062499997</v>
      </c>
      <c r="P796" s="64">
        <f t="shared" si="333"/>
        <v>3059.4675003323032</v>
      </c>
      <c r="Q796" s="64">
        <f t="shared" si="333"/>
        <v>1545.7283333333298</v>
      </c>
      <c r="R796" s="64">
        <f t="shared" si="333"/>
        <v>1291.0003889912839</v>
      </c>
      <c r="S796" s="64">
        <f t="shared" si="333"/>
        <v>760.80778849532544</v>
      </c>
      <c r="T796" s="206" t="str">
        <f t="shared" si="325"/>
        <v>-</v>
      </c>
      <c r="U796" s="29">
        <f t="shared" si="326"/>
        <v>0</v>
      </c>
      <c r="V796" s="29">
        <f t="shared" si="327"/>
        <v>0</v>
      </c>
      <c r="W796" s="29">
        <f t="shared" si="328"/>
        <v>0</v>
      </c>
      <c r="X796" s="29">
        <f t="shared" si="329"/>
        <v>0</v>
      </c>
      <c r="Y796" s="29">
        <f t="shared" si="330"/>
        <v>0</v>
      </c>
      <c r="Z796" s="194">
        <f t="shared" si="331"/>
        <v>0</v>
      </c>
    </row>
    <row r="797" spans="1:26" s="80" customFormat="1" x14ac:dyDescent="0.2">
      <c r="A797" s="82">
        <v>780</v>
      </c>
      <c r="B797" s="168" t="str">
        <f>'Revenue Data'!B788</f>
        <v>USM</v>
      </c>
      <c r="C797" s="71">
        <f t="shared" si="332"/>
        <v>0</v>
      </c>
      <c r="D797" s="71">
        <f t="shared" si="332"/>
        <v>0</v>
      </c>
      <c r="E797" s="71">
        <f t="shared" si="332"/>
        <v>0</v>
      </c>
      <c r="F797" s="71">
        <f t="shared" si="332"/>
        <v>0</v>
      </c>
      <c r="G797" s="71">
        <f t="shared" si="332"/>
        <v>1</v>
      </c>
      <c r="H797" s="205">
        <f>IFERROR(VLOOKUP(B797,'Forecast Cnx @ Dest. Airport'!$B$5:$R$175,17,FALSE),0)</f>
        <v>0</v>
      </c>
      <c r="I797" s="29">
        <f t="shared" si="319"/>
        <v>0</v>
      </c>
      <c r="J797" s="29">
        <f t="shared" si="320"/>
        <v>0</v>
      </c>
      <c r="K797" s="29">
        <f t="shared" si="321"/>
        <v>0</v>
      </c>
      <c r="L797" s="29">
        <f t="shared" si="322"/>
        <v>0</v>
      </c>
      <c r="M797" s="29">
        <f t="shared" si="323"/>
        <v>0</v>
      </c>
      <c r="N797" s="194">
        <f t="shared" si="324"/>
        <v>0</v>
      </c>
      <c r="O797" s="64">
        <f t="shared" si="333"/>
        <v>4613.9140972222231</v>
      </c>
      <c r="P797" s="64">
        <f t="shared" si="333"/>
        <v>4011.1099933742621</v>
      </c>
      <c r="Q797" s="64">
        <f t="shared" si="333"/>
        <v>1667.5306249999996</v>
      </c>
      <c r="R797" s="64">
        <f t="shared" si="333"/>
        <v>1188.6606791443608</v>
      </c>
      <c r="S797" s="64">
        <f t="shared" si="333"/>
        <v>558.15691943847446</v>
      </c>
      <c r="T797" s="206" t="str">
        <f t="shared" si="325"/>
        <v>-</v>
      </c>
      <c r="U797" s="29">
        <f t="shared" si="326"/>
        <v>0</v>
      </c>
      <c r="V797" s="29">
        <f t="shared" si="327"/>
        <v>0</v>
      </c>
      <c r="W797" s="29">
        <f t="shared" si="328"/>
        <v>0</v>
      </c>
      <c r="X797" s="29">
        <f t="shared" si="329"/>
        <v>0</v>
      </c>
      <c r="Y797" s="29">
        <f t="shared" si="330"/>
        <v>0</v>
      </c>
      <c r="Z797" s="194">
        <f t="shared" si="331"/>
        <v>0</v>
      </c>
    </row>
    <row r="798" spans="1:26" s="80" customFormat="1" x14ac:dyDescent="0.2">
      <c r="A798" s="168">
        <v>781</v>
      </c>
      <c r="B798" s="168" t="str">
        <f>'Revenue Data'!B789</f>
        <v>UTH</v>
      </c>
      <c r="C798" s="71">
        <f t="shared" ref="C798:G807" si="334">IFERROR(VLOOKUP($B798,FromChicagoFareList,C$8,FALSE),"-")</f>
        <v>0</v>
      </c>
      <c r="D798" s="71">
        <f t="shared" si="334"/>
        <v>0</v>
      </c>
      <c r="E798" s="71">
        <f t="shared" si="334"/>
        <v>0</v>
      </c>
      <c r="F798" s="71">
        <f t="shared" si="334"/>
        <v>0</v>
      </c>
      <c r="G798" s="71">
        <f t="shared" si="334"/>
        <v>1</v>
      </c>
      <c r="H798" s="205">
        <f>IFERROR(VLOOKUP(B798,'Forecast Cnx @ Dest. Airport'!$B$5:$R$175,17,FALSE),0)</f>
        <v>0</v>
      </c>
      <c r="I798" s="29">
        <f t="shared" si="319"/>
        <v>0</v>
      </c>
      <c r="J798" s="29">
        <f t="shared" si="320"/>
        <v>0</v>
      </c>
      <c r="K798" s="29">
        <f t="shared" si="321"/>
        <v>0</v>
      </c>
      <c r="L798" s="29">
        <f t="shared" si="322"/>
        <v>0</v>
      </c>
      <c r="M798" s="29">
        <f t="shared" si="323"/>
        <v>0</v>
      </c>
      <c r="N798" s="194">
        <f t="shared" si="324"/>
        <v>0</v>
      </c>
      <c r="O798" s="64">
        <f t="shared" ref="O798:S807" si="335">IFERROR(VLOOKUP($B798,FromChicagoFareList,O$8,FALSE),"-")</f>
        <v>4613.9140972222231</v>
      </c>
      <c r="P798" s="64">
        <f t="shared" si="335"/>
        <v>4011.1099933742621</v>
      </c>
      <c r="Q798" s="64">
        <f t="shared" si="335"/>
        <v>1667.5306249999996</v>
      </c>
      <c r="R798" s="64">
        <f t="shared" si="335"/>
        <v>1188.6606791443608</v>
      </c>
      <c r="S798" s="64">
        <f t="shared" si="335"/>
        <v>558.15691943847446</v>
      </c>
      <c r="T798" s="206" t="str">
        <f t="shared" si="325"/>
        <v>-</v>
      </c>
      <c r="U798" s="29">
        <f t="shared" si="326"/>
        <v>0</v>
      </c>
      <c r="V798" s="29">
        <f t="shared" si="327"/>
        <v>0</v>
      </c>
      <c r="W798" s="29">
        <f t="shared" si="328"/>
        <v>0</v>
      </c>
      <c r="X798" s="29">
        <f t="shared" si="329"/>
        <v>0</v>
      </c>
      <c r="Y798" s="29">
        <f t="shared" si="330"/>
        <v>0</v>
      </c>
      <c r="Z798" s="194">
        <f t="shared" si="331"/>
        <v>0</v>
      </c>
    </row>
    <row r="799" spans="1:26" s="80" customFormat="1" x14ac:dyDescent="0.2">
      <c r="A799" s="82">
        <v>782</v>
      </c>
      <c r="B799" s="168" t="str">
        <f>'Revenue Data'!B790</f>
        <v>UUD</v>
      </c>
      <c r="C799" s="71">
        <f t="shared" si="334"/>
        <v>0</v>
      </c>
      <c r="D799" s="71">
        <f t="shared" si="334"/>
        <v>0</v>
      </c>
      <c r="E799" s="71">
        <f t="shared" si="334"/>
        <v>0</v>
      </c>
      <c r="F799" s="71">
        <f t="shared" si="334"/>
        <v>0</v>
      </c>
      <c r="G799" s="71">
        <f t="shared" si="334"/>
        <v>1</v>
      </c>
      <c r="H799" s="205">
        <f>IFERROR(VLOOKUP(B799,'Forecast Cnx @ Dest. Airport'!$B$5:$R$175,17,FALSE),0)</f>
        <v>0</v>
      </c>
      <c r="I799" s="29">
        <f t="shared" si="319"/>
        <v>0</v>
      </c>
      <c r="J799" s="29">
        <f t="shared" si="320"/>
        <v>0</v>
      </c>
      <c r="K799" s="29">
        <f t="shared" si="321"/>
        <v>0</v>
      </c>
      <c r="L799" s="29">
        <f t="shared" si="322"/>
        <v>0</v>
      </c>
      <c r="M799" s="29">
        <f t="shared" si="323"/>
        <v>0</v>
      </c>
      <c r="N799" s="194">
        <f t="shared" si="324"/>
        <v>0</v>
      </c>
      <c r="O799" s="64">
        <f t="shared" si="335"/>
        <v>346.03653675213673</v>
      </c>
      <c r="P799" s="64">
        <f t="shared" si="335"/>
        <v>3438.0991671672305</v>
      </c>
      <c r="Q799" s="64">
        <f t="shared" si="335"/>
        <v>754.47337500000003</v>
      </c>
      <c r="R799" s="64">
        <f t="shared" si="335"/>
        <v>1146.4805676108369</v>
      </c>
      <c r="S799" s="64">
        <f t="shared" si="335"/>
        <v>369.44526804165429</v>
      </c>
      <c r="T799" s="206" t="str">
        <f t="shared" si="325"/>
        <v>-</v>
      </c>
      <c r="U799" s="29">
        <f t="shared" si="326"/>
        <v>0</v>
      </c>
      <c r="V799" s="29">
        <f t="shared" si="327"/>
        <v>0</v>
      </c>
      <c r="W799" s="29">
        <f t="shared" si="328"/>
        <v>0</v>
      </c>
      <c r="X799" s="29">
        <f t="shared" si="329"/>
        <v>0</v>
      </c>
      <c r="Y799" s="29">
        <f t="shared" si="330"/>
        <v>0</v>
      </c>
      <c r="Z799" s="194">
        <f t="shared" si="331"/>
        <v>0</v>
      </c>
    </row>
    <row r="800" spans="1:26" s="80" customFormat="1" x14ac:dyDescent="0.2">
      <c r="A800" s="82">
        <v>783</v>
      </c>
      <c r="B800" s="168" t="str">
        <f>'Revenue Data'!B791</f>
        <v>UUS</v>
      </c>
      <c r="C800" s="71">
        <f t="shared" si="334"/>
        <v>0</v>
      </c>
      <c r="D800" s="71">
        <f t="shared" si="334"/>
        <v>0</v>
      </c>
      <c r="E800" s="71">
        <f t="shared" si="334"/>
        <v>0</v>
      </c>
      <c r="F800" s="71">
        <f t="shared" si="334"/>
        <v>0</v>
      </c>
      <c r="G800" s="71">
        <f t="shared" si="334"/>
        <v>1</v>
      </c>
      <c r="H800" s="205">
        <f>IFERROR(VLOOKUP(B800,'Forecast Cnx @ Dest. Airport'!$B$5:$R$175,17,FALSE),0)</f>
        <v>0</v>
      </c>
      <c r="I800" s="29">
        <f t="shared" si="319"/>
        <v>0</v>
      </c>
      <c r="J800" s="29">
        <f t="shared" si="320"/>
        <v>0</v>
      </c>
      <c r="K800" s="29">
        <f t="shared" si="321"/>
        <v>0</v>
      </c>
      <c r="L800" s="29">
        <f t="shared" si="322"/>
        <v>0</v>
      </c>
      <c r="M800" s="29">
        <f t="shared" si="323"/>
        <v>0</v>
      </c>
      <c r="N800" s="194">
        <f t="shared" si="324"/>
        <v>0</v>
      </c>
      <c r="O800" s="64">
        <f t="shared" si="335"/>
        <v>346.03653675213673</v>
      </c>
      <c r="P800" s="64">
        <f t="shared" si="335"/>
        <v>3438.0991671672305</v>
      </c>
      <c r="Q800" s="64">
        <f t="shared" si="335"/>
        <v>754.47337500000003</v>
      </c>
      <c r="R800" s="64">
        <f t="shared" si="335"/>
        <v>1146.4805676108369</v>
      </c>
      <c r="S800" s="64">
        <f t="shared" si="335"/>
        <v>369.44526804165429</v>
      </c>
      <c r="T800" s="206" t="str">
        <f t="shared" si="325"/>
        <v>-</v>
      </c>
      <c r="U800" s="29">
        <f t="shared" si="326"/>
        <v>0</v>
      </c>
      <c r="V800" s="29">
        <f t="shared" si="327"/>
        <v>0</v>
      </c>
      <c r="W800" s="29">
        <f t="shared" si="328"/>
        <v>0</v>
      </c>
      <c r="X800" s="29">
        <f t="shared" si="329"/>
        <v>0</v>
      </c>
      <c r="Y800" s="29">
        <f t="shared" si="330"/>
        <v>0</v>
      </c>
      <c r="Z800" s="194">
        <f t="shared" si="331"/>
        <v>0</v>
      </c>
    </row>
    <row r="801" spans="1:26" s="80" customFormat="1" x14ac:dyDescent="0.2">
      <c r="A801" s="82">
        <v>784</v>
      </c>
      <c r="B801" s="168" t="str">
        <f>'Revenue Data'!B792</f>
        <v>VAA</v>
      </c>
      <c r="C801" s="71">
        <f t="shared" si="334"/>
        <v>0</v>
      </c>
      <c r="D801" s="71">
        <f t="shared" si="334"/>
        <v>0</v>
      </c>
      <c r="E801" s="71">
        <f t="shared" si="334"/>
        <v>0.16666666666666666</v>
      </c>
      <c r="F801" s="71">
        <f t="shared" si="334"/>
        <v>0.33333333333333331</v>
      </c>
      <c r="G801" s="71">
        <f t="shared" si="334"/>
        <v>0.5</v>
      </c>
      <c r="H801" s="205">
        <f>IFERROR(VLOOKUP(B801,'Forecast Cnx @ Dest. Airport'!$B$5:$R$175,17,FALSE),0)</f>
        <v>0</v>
      </c>
      <c r="I801" s="29">
        <f t="shared" si="319"/>
        <v>0</v>
      </c>
      <c r="J801" s="29">
        <f t="shared" si="320"/>
        <v>0</v>
      </c>
      <c r="K801" s="29">
        <f t="shared" si="321"/>
        <v>0</v>
      </c>
      <c r="L801" s="29">
        <f t="shared" si="322"/>
        <v>0</v>
      </c>
      <c r="M801" s="29">
        <f t="shared" si="323"/>
        <v>0</v>
      </c>
      <c r="N801" s="194">
        <f t="shared" si="324"/>
        <v>0</v>
      </c>
      <c r="O801" s="64">
        <f t="shared" si="335"/>
        <v>226.8833810280866</v>
      </c>
      <c r="P801" s="64">
        <f t="shared" si="335"/>
        <v>2880.1862370370363</v>
      </c>
      <c r="Q801" s="64">
        <f t="shared" si="335"/>
        <v>1190.5862500000003</v>
      </c>
      <c r="R801" s="64">
        <f t="shared" si="335"/>
        <v>891.15219417475726</v>
      </c>
      <c r="S801" s="64">
        <f t="shared" si="335"/>
        <v>375.09</v>
      </c>
      <c r="T801" s="206" t="str">
        <f t="shared" si="325"/>
        <v>-</v>
      </c>
      <c r="U801" s="29">
        <f t="shared" si="326"/>
        <v>0</v>
      </c>
      <c r="V801" s="29">
        <f t="shared" si="327"/>
        <v>0</v>
      </c>
      <c r="W801" s="29">
        <f t="shared" si="328"/>
        <v>0</v>
      </c>
      <c r="X801" s="29">
        <f t="shared" si="329"/>
        <v>0</v>
      </c>
      <c r="Y801" s="29">
        <f t="shared" si="330"/>
        <v>0</v>
      </c>
      <c r="Z801" s="194">
        <f t="shared" si="331"/>
        <v>0</v>
      </c>
    </row>
    <row r="802" spans="1:26" s="80" customFormat="1" x14ac:dyDescent="0.2">
      <c r="A802" s="168">
        <v>785</v>
      </c>
      <c r="B802" s="168" t="str">
        <f>'Revenue Data'!B793</f>
        <v>VAR</v>
      </c>
      <c r="C802" s="71">
        <f t="shared" si="334"/>
        <v>0</v>
      </c>
      <c r="D802" s="71">
        <f t="shared" si="334"/>
        <v>0</v>
      </c>
      <c r="E802" s="71">
        <f t="shared" si="334"/>
        <v>0</v>
      </c>
      <c r="F802" s="71">
        <f t="shared" si="334"/>
        <v>0.33333333333333337</v>
      </c>
      <c r="G802" s="71">
        <f t="shared" si="334"/>
        <v>0.66666666666666674</v>
      </c>
      <c r="H802" s="205">
        <f>IFERROR(VLOOKUP(B802,'Forecast Cnx @ Dest. Airport'!$B$5:$R$175,17,FALSE),0)</f>
        <v>0</v>
      </c>
      <c r="I802" s="29">
        <f t="shared" si="319"/>
        <v>0</v>
      </c>
      <c r="J802" s="29">
        <f t="shared" si="320"/>
        <v>0</v>
      </c>
      <c r="K802" s="29">
        <f t="shared" si="321"/>
        <v>0</v>
      </c>
      <c r="L802" s="29">
        <f t="shared" si="322"/>
        <v>0</v>
      </c>
      <c r="M802" s="29">
        <f t="shared" si="323"/>
        <v>0</v>
      </c>
      <c r="N802" s="194">
        <f t="shared" si="324"/>
        <v>0</v>
      </c>
      <c r="O802" s="64">
        <f t="shared" si="335"/>
        <v>168.21366893424002</v>
      </c>
      <c r="P802" s="64">
        <f t="shared" si="335"/>
        <v>3614.0699999999997</v>
      </c>
      <c r="Q802" s="64">
        <f t="shared" si="335"/>
        <v>0</v>
      </c>
      <c r="R802" s="64">
        <f t="shared" si="335"/>
        <v>261.96900814468779</v>
      </c>
      <c r="S802" s="64">
        <f t="shared" si="335"/>
        <v>254.80846887997626</v>
      </c>
      <c r="T802" s="206" t="str">
        <f t="shared" si="325"/>
        <v>-</v>
      </c>
      <c r="U802" s="29">
        <f t="shared" si="326"/>
        <v>0</v>
      </c>
      <c r="V802" s="29">
        <f t="shared" si="327"/>
        <v>0</v>
      </c>
      <c r="W802" s="29">
        <f t="shared" si="328"/>
        <v>0</v>
      </c>
      <c r="X802" s="29">
        <f t="shared" si="329"/>
        <v>0</v>
      </c>
      <c r="Y802" s="29">
        <f t="shared" si="330"/>
        <v>0</v>
      </c>
      <c r="Z802" s="194">
        <f t="shared" si="331"/>
        <v>0</v>
      </c>
    </row>
    <row r="803" spans="1:26" s="80" customFormat="1" x14ac:dyDescent="0.2">
      <c r="A803" s="82">
        <v>786</v>
      </c>
      <c r="B803" s="168" t="str">
        <f>'Revenue Data'!B794</f>
        <v>VCE</v>
      </c>
      <c r="C803" s="71">
        <f t="shared" si="334"/>
        <v>4.8463356973995252E-2</v>
      </c>
      <c r="D803" s="71">
        <f t="shared" si="334"/>
        <v>3.900709219858154E-2</v>
      </c>
      <c r="E803" s="71">
        <f t="shared" si="334"/>
        <v>2.7186761229314418E-2</v>
      </c>
      <c r="F803" s="71">
        <f t="shared" si="334"/>
        <v>0.17375886524822692</v>
      </c>
      <c r="G803" s="71">
        <f t="shared" si="334"/>
        <v>0.71158392434988182</v>
      </c>
      <c r="H803" s="205">
        <f>IFERROR(VLOOKUP(B803,'Forecast Cnx @ Dest. Airport'!$B$5:$R$175,17,FALSE),0)</f>
        <v>0</v>
      </c>
      <c r="I803" s="29">
        <f t="shared" si="319"/>
        <v>0</v>
      </c>
      <c r="J803" s="29">
        <f t="shared" si="320"/>
        <v>0</v>
      </c>
      <c r="K803" s="29">
        <f t="shared" si="321"/>
        <v>0</v>
      </c>
      <c r="L803" s="29">
        <f t="shared" si="322"/>
        <v>0</v>
      </c>
      <c r="M803" s="29">
        <f t="shared" si="323"/>
        <v>0</v>
      </c>
      <c r="N803" s="194">
        <f t="shared" si="324"/>
        <v>0</v>
      </c>
      <c r="O803" s="64">
        <f t="shared" si="335"/>
        <v>253.45336904761899</v>
      </c>
      <c r="P803" s="64">
        <f t="shared" si="335"/>
        <v>2224.7476934947763</v>
      </c>
      <c r="Q803" s="64">
        <f t="shared" si="335"/>
        <v>922.23450603797278</v>
      </c>
      <c r="R803" s="64">
        <f t="shared" si="335"/>
        <v>606.60941870409783</v>
      </c>
      <c r="S803" s="64">
        <f t="shared" si="335"/>
        <v>387.71592847683536</v>
      </c>
      <c r="T803" s="206" t="str">
        <f t="shared" si="325"/>
        <v>-</v>
      </c>
      <c r="U803" s="29">
        <f t="shared" si="326"/>
        <v>0</v>
      </c>
      <c r="V803" s="29">
        <f t="shared" si="327"/>
        <v>0</v>
      </c>
      <c r="W803" s="29">
        <f t="shared" si="328"/>
        <v>0</v>
      </c>
      <c r="X803" s="29">
        <f t="shared" si="329"/>
        <v>0</v>
      </c>
      <c r="Y803" s="29">
        <f t="shared" si="330"/>
        <v>0</v>
      </c>
      <c r="Z803" s="194">
        <f t="shared" si="331"/>
        <v>0</v>
      </c>
    </row>
    <row r="804" spans="1:26" s="80" customFormat="1" x14ac:dyDescent="0.2">
      <c r="A804" s="82">
        <v>787</v>
      </c>
      <c r="B804" s="168" t="str">
        <f>'Revenue Data'!B795</f>
        <v>VER</v>
      </c>
      <c r="C804" s="71">
        <f t="shared" si="334"/>
        <v>1.6348773841961855E-2</v>
      </c>
      <c r="D804" s="71">
        <f t="shared" si="334"/>
        <v>0</v>
      </c>
      <c r="E804" s="71">
        <f t="shared" si="334"/>
        <v>0</v>
      </c>
      <c r="F804" s="71">
        <f t="shared" si="334"/>
        <v>0.18801089918256131</v>
      </c>
      <c r="G804" s="71">
        <f t="shared" si="334"/>
        <v>0.79564032697547693</v>
      </c>
      <c r="H804" s="205">
        <f>IFERROR(VLOOKUP(B804,'Forecast Cnx @ Dest. Airport'!$B$5:$R$175,17,FALSE),0)</f>
        <v>0</v>
      </c>
      <c r="I804" s="29">
        <f t="shared" si="319"/>
        <v>0</v>
      </c>
      <c r="J804" s="29">
        <f t="shared" si="320"/>
        <v>0</v>
      </c>
      <c r="K804" s="29">
        <f t="shared" si="321"/>
        <v>0</v>
      </c>
      <c r="L804" s="29">
        <f t="shared" si="322"/>
        <v>0</v>
      </c>
      <c r="M804" s="29">
        <f t="shared" si="323"/>
        <v>0</v>
      </c>
      <c r="N804" s="194">
        <f t="shared" si="324"/>
        <v>0</v>
      </c>
      <c r="O804" s="64">
        <f t="shared" si="335"/>
        <v>242.84265512637438</v>
      </c>
      <c r="P804" s="64">
        <f t="shared" si="335"/>
        <v>667.64896209140613</v>
      </c>
      <c r="Q804" s="64">
        <f t="shared" si="335"/>
        <v>526.36640083298744</v>
      </c>
      <c r="R804" s="64">
        <f t="shared" si="335"/>
        <v>189.13833714721585</v>
      </c>
      <c r="S804" s="64">
        <f t="shared" si="335"/>
        <v>170.0938611337273</v>
      </c>
      <c r="T804" s="206" t="str">
        <f t="shared" si="325"/>
        <v>-</v>
      </c>
      <c r="U804" s="29">
        <f t="shared" si="326"/>
        <v>0</v>
      </c>
      <c r="V804" s="29">
        <f t="shared" si="327"/>
        <v>0</v>
      </c>
      <c r="W804" s="29">
        <f t="shared" si="328"/>
        <v>0</v>
      </c>
      <c r="X804" s="29">
        <f t="shared" si="329"/>
        <v>0</v>
      </c>
      <c r="Y804" s="29">
        <f t="shared" si="330"/>
        <v>0</v>
      </c>
      <c r="Z804" s="194">
        <f t="shared" si="331"/>
        <v>0</v>
      </c>
    </row>
    <row r="805" spans="1:26" s="80" customFormat="1" x14ac:dyDescent="0.2">
      <c r="A805" s="82">
        <v>788</v>
      </c>
      <c r="B805" s="168" t="str">
        <f>'Revenue Data'!B796</f>
        <v>VFA</v>
      </c>
      <c r="C805" s="71">
        <f t="shared" si="334"/>
        <v>0</v>
      </c>
      <c r="D805" s="71">
        <f t="shared" si="334"/>
        <v>0</v>
      </c>
      <c r="E805" s="71">
        <f t="shared" si="334"/>
        <v>0</v>
      </c>
      <c r="F805" s="71">
        <f t="shared" si="334"/>
        <v>0.57894736842105265</v>
      </c>
      <c r="G805" s="71">
        <f t="shared" si="334"/>
        <v>0.42105263157894735</v>
      </c>
      <c r="H805" s="205">
        <f>IFERROR(VLOOKUP(B805,'Forecast Cnx @ Dest. Airport'!$B$5:$R$175,17,FALSE),0)</f>
        <v>0</v>
      </c>
      <c r="I805" s="29">
        <f t="shared" si="319"/>
        <v>0</v>
      </c>
      <c r="J805" s="29">
        <f t="shared" si="320"/>
        <v>0</v>
      </c>
      <c r="K805" s="29">
        <f t="shared" si="321"/>
        <v>0</v>
      </c>
      <c r="L805" s="29">
        <f t="shared" si="322"/>
        <v>0</v>
      </c>
      <c r="M805" s="29">
        <f t="shared" si="323"/>
        <v>0</v>
      </c>
      <c r="N805" s="194">
        <f t="shared" si="324"/>
        <v>0</v>
      </c>
      <c r="O805" s="64">
        <f t="shared" si="335"/>
        <v>0</v>
      </c>
      <c r="P805" s="64">
        <f t="shared" si="335"/>
        <v>0</v>
      </c>
      <c r="Q805" s="64">
        <f t="shared" si="335"/>
        <v>0</v>
      </c>
      <c r="R805" s="64">
        <f t="shared" si="335"/>
        <v>515.49666666666712</v>
      </c>
      <c r="S805" s="64">
        <f t="shared" si="335"/>
        <v>823.82895238095261</v>
      </c>
      <c r="T805" s="206" t="str">
        <f t="shared" si="325"/>
        <v>-</v>
      </c>
      <c r="U805" s="29">
        <f t="shared" si="326"/>
        <v>0</v>
      </c>
      <c r="V805" s="29">
        <f t="shared" si="327"/>
        <v>0</v>
      </c>
      <c r="W805" s="29">
        <f t="shared" si="328"/>
        <v>0</v>
      </c>
      <c r="X805" s="29">
        <f t="shared" si="329"/>
        <v>0</v>
      </c>
      <c r="Y805" s="29">
        <f t="shared" si="330"/>
        <v>0</v>
      </c>
      <c r="Z805" s="194">
        <f t="shared" si="331"/>
        <v>0</v>
      </c>
    </row>
    <row r="806" spans="1:26" s="80" customFormat="1" x14ac:dyDescent="0.2">
      <c r="A806" s="168">
        <v>789</v>
      </c>
      <c r="B806" s="168" t="str">
        <f>'Revenue Data'!B797</f>
        <v>VGA</v>
      </c>
      <c r="C806" s="71">
        <f t="shared" si="334"/>
        <v>0</v>
      </c>
      <c r="D806" s="71">
        <f t="shared" si="334"/>
        <v>0</v>
      </c>
      <c r="E806" s="71">
        <f t="shared" si="334"/>
        <v>0</v>
      </c>
      <c r="F806" s="71">
        <f t="shared" si="334"/>
        <v>0</v>
      </c>
      <c r="G806" s="71">
        <f t="shared" si="334"/>
        <v>1</v>
      </c>
      <c r="H806" s="205">
        <f>IFERROR(VLOOKUP(B806,'Forecast Cnx @ Dest. Airport'!$B$5:$R$175,17,FALSE),0)</f>
        <v>0</v>
      </c>
      <c r="I806" s="29">
        <f t="shared" si="319"/>
        <v>0</v>
      </c>
      <c r="J806" s="29">
        <f t="shared" si="320"/>
        <v>0</v>
      </c>
      <c r="K806" s="29">
        <f t="shared" si="321"/>
        <v>0</v>
      </c>
      <c r="L806" s="29">
        <f t="shared" si="322"/>
        <v>0</v>
      </c>
      <c r="M806" s="29">
        <f t="shared" si="323"/>
        <v>0</v>
      </c>
      <c r="N806" s="194">
        <f t="shared" si="324"/>
        <v>0</v>
      </c>
      <c r="O806" s="64">
        <f t="shared" si="335"/>
        <v>2082.882470147712</v>
      </c>
      <c r="P806" s="64">
        <f t="shared" si="335"/>
        <v>3016.4927961739277</v>
      </c>
      <c r="Q806" s="64">
        <f t="shared" si="335"/>
        <v>1196.2058666666669</v>
      </c>
      <c r="R806" s="64">
        <f t="shared" si="335"/>
        <v>876.53451082184461</v>
      </c>
      <c r="S806" s="64">
        <f t="shared" si="335"/>
        <v>612.81899999999996</v>
      </c>
      <c r="T806" s="206" t="str">
        <f t="shared" si="325"/>
        <v>-</v>
      </c>
      <c r="U806" s="29">
        <f t="shared" si="326"/>
        <v>0</v>
      </c>
      <c r="V806" s="29">
        <f t="shared" si="327"/>
        <v>0</v>
      </c>
      <c r="W806" s="29">
        <f t="shared" si="328"/>
        <v>0</v>
      </c>
      <c r="X806" s="29">
        <f t="shared" si="329"/>
        <v>0</v>
      </c>
      <c r="Y806" s="29">
        <f t="shared" si="330"/>
        <v>0</v>
      </c>
      <c r="Z806" s="194">
        <f t="shared" si="331"/>
        <v>0</v>
      </c>
    </row>
    <row r="807" spans="1:26" s="80" customFormat="1" x14ac:dyDescent="0.2">
      <c r="A807" s="82">
        <v>790</v>
      </c>
      <c r="B807" s="168" t="str">
        <f>'Revenue Data'!B798</f>
        <v>VGO</v>
      </c>
      <c r="C807" s="71">
        <f t="shared" si="334"/>
        <v>0</v>
      </c>
      <c r="D807" s="71">
        <f t="shared" si="334"/>
        <v>3.125E-2</v>
      </c>
      <c r="E807" s="71">
        <f t="shared" si="334"/>
        <v>3.125E-2</v>
      </c>
      <c r="F807" s="71">
        <f t="shared" si="334"/>
        <v>0.125</v>
      </c>
      <c r="G807" s="71">
        <f t="shared" si="334"/>
        <v>0.81249999999999989</v>
      </c>
      <c r="H807" s="205">
        <f>IFERROR(VLOOKUP(B807,'Forecast Cnx @ Dest. Airport'!$B$5:$R$175,17,FALSE),0)</f>
        <v>0</v>
      </c>
      <c r="I807" s="29">
        <f t="shared" si="319"/>
        <v>0</v>
      </c>
      <c r="J807" s="29">
        <f t="shared" si="320"/>
        <v>0</v>
      </c>
      <c r="K807" s="29">
        <f t="shared" si="321"/>
        <v>0</v>
      </c>
      <c r="L807" s="29">
        <f t="shared" si="322"/>
        <v>0</v>
      </c>
      <c r="M807" s="29">
        <f t="shared" si="323"/>
        <v>0</v>
      </c>
      <c r="N807" s="194">
        <f t="shared" si="324"/>
        <v>0</v>
      </c>
      <c r="O807" s="64">
        <f t="shared" si="335"/>
        <v>1577.8969800457098</v>
      </c>
      <c r="P807" s="64">
        <f t="shared" si="335"/>
        <v>3009.2377410317081</v>
      </c>
      <c r="Q807" s="64">
        <f t="shared" si="335"/>
        <v>2042.8507142857147</v>
      </c>
      <c r="R807" s="64">
        <f t="shared" si="335"/>
        <v>1836.105</v>
      </c>
      <c r="S807" s="64">
        <f t="shared" si="335"/>
        <v>416.70000000000005</v>
      </c>
      <c r="T807" s="206" t="str">
        <f t="shared" si="325"/>
        <v>-</v>
      </c>
      <c r="U807" s="29">
        <f t="shared" si="326"/>
        <v>0</v>
      </c>
      <c r="V807" s="29">
        <f t="shared" si="327"/>
        <v>0</v>
      </c>
      <c r="W807" s="29">
        <f t="shared" si="328"/>
        <v>0</v>
      </c>
      <c r="X807" s="29">
        <f t="shared" si="329"/>
        <v>0</v>
      </c>
      <c r="Y807" s="29">
        <f t="shared" si="330"/>
        <v>0</v>
      </c>
      <c r="Z807" s="194">
        <f t="shared" si="331"/>
        <v>0</v>
      </c>
    </row>
    <row r="808" spans="1:26" s="80" customFormat="1" x14ac:dyDescent="0.2">
      <c r="A808" s="82">
        <v>791</v>
      </c>
      <c r="B808" s="168" t="str">
        <f>'Revenue Data'!B799</f>
        <v>VIE</v>
      </c>
      <c r="C808" s="71">
        <f t="shared" ref="C808:G817" si="336">IFERROR(VLOOKUP($B808,FromChicagoFareList,C$8,FALSE),"-")</f>
        <v>7.3954983922829565E-2</v>
      </c>
      <c r="D808" s="71">
        <f t="shared" si="336"/>
        <v>0.10450160771704174</v>
      </c>
      <c r="E808" s="71">
        <f t="shared" si="336"/>
        <v>8.8424437299035336E-3</v>
      </c>
      <c r="F808" s="71">
        <f t="shared" si="336"/>
        <v>0.20819935691318317</v>
      </c>
      <c r="G808" s="71">
        <f t="shared" si="336"/>
        <v>0.60450160771704198</v>
      </c>
      <c r="H808" s="205">
        <f>IFERROR(VLOOKUP(B808,'Forecast Cnx @ Dest. Airport'!$B$5:$R$175,17,FALSE),0)</f>
        <v>0</v>
      </c>
      <c r="I808" s="29">
        <f t="shared" si="319"/>
        <v>0</v>
      </c>
      <c r="J808" s="29">
        <f t="shared" si="320"/>
        <v>0</v>
      </c>
      <c r="K808" s="29">
        <f t="shared" si="321"/>
        <v>0</v>
      </c>
      <c r="L808" s="29">
        <f t="shared" si="322"/>
        <v>0</v>
      </c>
      <c r="M808" s="29">
        <f t="shared" si="323"/>
        <v>0</v>
      </c>
      <c r="N808" s="194">
        <f t="shared" si="324"/>
        <v>0</v>
      </c>
      <c r="O808" s="64">
        <f t="shared" ref="O808:S817" si="337">IFERROR(VLOOKUP($B808,FromChicagoFareList,O$8,FALSE),"-")</f>
        <v>307.30808278775316</v>
      </c>
      <c r="P808" s="64">
        <f t="shared" si="337"/>
        <v>2647.1667385692822</v>
      </c>
      <c r="Q808" s="64">
        <f t="shared" si="337"/>
        <v>2651.73</v>
      </c>
      <c r="R808" s="64">
        <f t="shared" si="337"/>
        <v>1045.79305531521</v>
      </c>
      <c r="S808" s="64">
        <f t="shared" si="337"/>
        <v>343.96821054429461</v>
      </c>
      <c r="T808" s="206" t="str">
        <f t="shared" si="325"/>
        <v>-</v>
      </c>
      <c r="U808" s="29">
        <f t="shared" si="326"/>
        <v>0</v>
      </c>
      <c r="V808" s="29">
        <f t="shared" si="327"/>
        <v>0</v>
      </c>
      <c r="W808" s="29">
        <f t="shared" si="328"/>
        <v>0</v>
      </c>
      <c r="X808" s="29">
        <f t="shared" si="329"/>
        <v>0</v>
      </c>
      <c r="Y808" s="29">
        <f t="shared" si="330"/>
        <v>0</v>
      </c>
      <c r="Z808" s="194">
        <f t="shared" si="331"/>
        <v>0</v>
      </c>
    </row>
    <row r="809" spans="1:26" s="80" customFormat="1" x14ac:dyDescent="0.2">
      <c r="A809" s="82">
        <v>792</v>
      </c>
      <c r="B809" s="168" t="str">
        <f>'Revenue Data'!B800</f>
        <v>VIX</v>
      </c>
      <c r="C809" s="71">
        <f t="shared" si="336"/>
        <v>5.5555555555555559E-2</v>
      </c>
      <c r="D809" s="71">
        <f t="shared" si="336"/>
        <v>0.1388888888888889</v>
      </c>
      <c r="E809" s="71">
        <f t="shared" si="336"/>
        <v>5.5555555555555559E-2</v>
      </c>
      <c r="F809" s="71">
        <f t="shared" si="336"/>
        <v>0.30555555555555552</v>
      </c>
      <c r="G809" s="71">
        <f t="shared" si="336"/>
        <v>0.44444444444444448</v>
      </c>
      <c r="H809" s="205">
        <f>IFERROR(VLOOKUP(B809,'Forecast Cnx @ Dest. Airport'!$B$5:$R$175,17,FALSE),0)</f>
        <v>0</v>
      </c>
      <c r="I809" s="29">
        <f t="shared" si="319"/>
        <v>0</v>
      </c>
      <c r="J809" s="29">
        <f t="shared" si="320"/>
        <v>0</v>
      </c>
      <c r="K809" s="29">
        <f t="shared" si="321"/>
        <v>0</v>
      </c>
      <c r="L809" s="29">
        <f t="shared" si="322"/>
        <v>0</v>
      </c>
      <c r="M809" s="29">
        <f t="shared" si="323"/>
        <v>0</v>
      </c>
      <c r="N809" s="194">
        <f t="shared" si="324"/>
        <v>0</v>
      </c>
      <c r="O809" s="64">
        <f t="shared" si="337"/>
        <v>2374</v>
      </c>
      <c r="P809" s="64">
        <f t="shared" si="337"/>
        <v>4273.9849999999997</v>
      </c>
      <c r="Q809" s="64">
        <f t="shared" si="337"/>
        <v>2079.9913113553125</v>
      </c>
      <c r="R809" s="64">
        <f t="shared" si="337"/>
        <v>2430.6707142857149</v>
      </c>
      <c r="S809" s="64">
        <f t="shared" si="337"/>
        <v>742.78</v>
      </c>
      <c r="T809" s="206" t="str">
        <f t="shared" si="325"/>
        <v>-</v>
      </c>
      <c r="U809" s="29">
        <f t="shared" si="326"/>
        <v>0</v>
      </c>
      <c r="V809" s="29">
        <f t="shared" si="327"/>
        <v>0</v>
      </c>
      <c r="W809" s="29">
        <f t="shared" si="328"/>
        <v>0</v>
      </c>
      <c r="X809" s="29">
        <f t="shared" si="329"/>
        <v>0</v>
      </c>
      <c r="Y809" s="29">
        <f t="shared" si="330"/>
        <v>0</v>
      </c>
      <c r="Z809" s="194">
        <f t="shared" si="331"/>
        <v>0</v>
      </c>
    </row>
    <row r="810" spans="1:26" s="80" customFormat="1" x14ac:dyDescent="0.2">
      <c r="A810" s="168">
        <v>793</v>
      </c>
      <c r="B810" s="168" t="str">
        <f>'Revenue Data'!B801</f>
        <v>VLC</v>
      </c>
      <c r="C810" s="71">
        <f t="shared" si="336"/>
        <v>9.722222222222221E-2</v>
      </c>
      <c r="D810" s="71">
        <f t="shared" si="336"/>
        <v>6.9444444444444434E-2</v>
      </c>
      <c r="E810" s="71">
        <f t="shared" si="336"/>
        <v>1.3888888888888886E-2</v>
      </c>
      <c r="F810" s="71">
        <f t="shared" si="336"/>
        <v>8.3333333333333315E-2</v>
      </c>
      <c r="G810" s="71">
        <f t="shared" si="336"/>
        <v>0.73611111111111105</v>
      </c>
      <c r="H810" s="205">
        <f>IFERROR(VLOOKUP(B810,'Forecast Cnx @ Dest. Airport'!$B$5:$R$175,17,FALSE),0)</f>
        <v>0</v>
      </c>
      <c r="I810" s="29">
        <f t="shared" si="319"/>
        <v>0</v>
      </c>
      <c r="J810" s="29">
        <f t="shared" si="320"/>
        <v>0</v>
      </c>
      <c r="K810" s="29">
        <f t="shared" si="321"/>
        <v>0</v>
      </c>
      <c r="L810" s="29">
        <f t="shared" si="322"/>
        <v>0</v>
      </c>
      <c r="M810" s="29">
        <f t="shared" si="323"/>
        <v>0</v>
      </c>
      <c r="N810" s="194">
        <f t="shared" si="324"/>
        <v>0</v>
      </c>
      <c r="O810" s="64">
        <f t="shared" si="337"/>
        <v>76.935714285714283</v>
      </c>
      <c r="P810" s="64">
        <f t="shared" si="337"/>
        <v>2231.8850000000002</v>
      </c>
      <c r="Q810" s="64">
        <f t="shared" si="337"/>
        <v>2042.8507142857147</v>
      </c>
      <c r="R810" s="64">
        <f t="shared" si="337"/>
        <v>1586.75</v>
      </c>
      <c r="S810" s="64">
        <f t="shared" si="337"/>
        <v>299.36748062015505</v>
      </c>
      <c r="T810" s="206" t="str">
        <f t="shared" si="325"/>
        <v>-</v>
      </c>
      <c r="U810" s="29">
        <f t="shared" si="326"/>
        <v>0</v>
      </c>
      <c r="V810" s="29">
        <f t="shared" si="327"/>
        <v>0</v>
      </c>
      <c r="W810" s="29">
        <f t="shared" si="328"/>
        <v>0</v>
      </c>
      <c r="X810" s="29">
        <f t="shared" si="329"/>
        <v>0</v>
      </c>
      <c r="Y810" s="29">
        <f t="shared" si="330"/>
        <v>0</v>
      </c>
      <c r="Z810" s="194">
        <f t="shared" si="331"/>
        <v>0</v>
      </c>
    </row>
    <row r="811" spans="1:26" s="80" customFormat="1" x14ac:dyDescent="0.2">
      <c r="A811" s="82">
        <v>794</v>
      </c>
      <c r="B811" s="168" t="str">
        <f>'Revenue Data'!B802</f>
        <v>VLI</v>
      </c>
      <c r="C811" s="71">
        <f t="shared" si="336"/>
        <v>0</v>
      </c>
      <c r="D811" s="71">
        <f t="shared" si="336"/>
        <v>0</v>
      </c>
      <c r="E811" s="71">
        <f t="shared" si="336"/>
        <v>0</v>
      </c>
      <c r="F811" s="71">
        <f t="shared" si="336"/>
        <v>0</v>
      </c>
      <c r="G811" s="71">
        <f t="shared" si="336"/>
        <v>1</v>
      </c>
      <c r="H811" s="205">
        <f>IFERROR(VLOOKUP(B811,'Forecast Cnx @ Dest. Airport'!$B$5:$R$175,17,FALSE),0)</f>
        <v>0</v>
      </c>
      <c r="I811" s="29">
        <f t="shared" si="319"/>
        <v>0</v>
      </c>
      <c r="J811" s="29">
        <f t="shared" si="320"/>
        <v>0</v>
      </c>
      <c r="K811" s="29">
        <f t="shared" si="321"/>
        <v>0</v>
      </c>
      <c r="L811" s="29">
        <f t="shared" si="322"/>
        <v>0</v>
      </c>
      <c r="M811" s="29">
        <f t="shared" si="323"/>
        <v>0</v>
      </c>
      <c r="N811" s="194">
        <f t="shared" si="324"/>
        <v>0</v>
      </c>
      <c r="O811" s="64">
        <f t="shared" si="337"/>
        <v>0</v>
      </c>
      <c r="P811" s="64">
        <f t="shared" si="337"/>
        <v>0</v>
      </c>
      <c r="Q811" s="64">
        <f t="shared" si="337"/>
        <v>0</v>
      </c>
      <c r="R811" s="64">
        <f t="shared" si="337"/>
        <v>0</v>
      </c>
      <c r="S811" s="64">
        <f t="shared" si="337"/>
        <v>0</v>
      </c>
      <c r="T811" s="206" t="str">
        <f t="shared" si="325"/>
        <v>-</v>
      </c>
      <c r="U811" s="29">
        <f t="shared" si="326"/>
        <v>0</v>
      </c>
      <c r="V811" s="29">
        <f t="shared" si="327"/>
        <v>0</v>
      </c>
      <c r="W811" s="29">
        <f t="shared" si="328"/>
        <v>0</v>
      </c>
      <c r="X811" s="29">
        <f t="shared" si="329"/>
        <v>0</v>
      </c>
      <c r="Y811" s="29">
        <f t="shared" si="330"/>
        <v>0</v>
      </c>
      <c r="Z811" s="194">
        <f t="shared" si="331"/>
        <v>0</v>
      </c>
    </row>
    <row r="812" spans="1:26" s="80" customFormat="1" x14ac:dyDescent="0.2">
      <c r="A812" s="82">
        <v>795</v>
      </c>
      <c r="B812" s="168" t="str">
        <f>'Revenue Data'!B803</f>
        <v>VLN</v>
      </c>
      <c r="C812" s="71">
        <f t="shared" si="336"/>
        <v>0</v>
      </c>
      <c r="D812" s="71">
        <f t="shared" si="336"/>
        <v>0.1818181818181818</v>
      </c>
      <c r="E812" s="71">
        <f t="shared" si="336"/>
        <v>4.5454545454545449E-2</v>
      </c>
      <c r="F812" s="71">
        <f t="shared" si="336"/>
        <v>0.22727272727272724</v>
      </c>
      <c r="G812" s="71">
        <f t="shared" si="336"/>
        <v>0.54545454545454541</v>
      </c>
      <c r="H812" s="205">
        <f>IFERROR(VLOOKUP(B812,'Forecast Cnx @ Dest. Airport'!$B$5:$R$175,17,FALSE),0)</f>
        <v>0</v>
      </c>
      <c r="I812" s="29">
        <f t="shared" si="319"/>
        <v>0</v>
      </c>
      <c r="J812" s="29">
        <f t="shared" si="320"/>
        <v>0</v>
      </c>
      <c r="K812" s="29">
        <f t="shared" si="321"/>
        <v>0</v>
      </c>
      <c r="L812" s="29">
        <f t="shared" si="322"/>
        <v>0</v>
      </c>
      <c r="M812" s="29">
        <f t="shared" si="323"/>
        <v>0</v>
      </c>
      <c r="N812" s="194">
        <f t="shared" si="324"/>
        <v>0</v>
      </c>
      <c r="O812" s="64">
        <f t="shared" si="337"/>
        <v>0</v>
      </c>
      <c r="P812" s="64">
        <f t="shared" si="337"/>
        <v>1533.5166666666701</v>
      </c>
      <c r="Q812" s="64">
        <f t="shared" si="337"/>
        <v>1338.49</v>
      </c>
      <c r="R812" s="64">
        <f t="shared" si="337"/>
        <v>478.43183333333326</v>
      </c>
      <c r="S812" s="64">
        <f t="shared" si="337"/>
        <v>885.636666666667</v>
      </c>
      <c r="T812" s="206" t="str">
        <f t="shared" si="325"/>
        <v>-</v>
      </c>
      <c r="U812" s="29">
        <f t="shared" si="326"/>
        <v>0</v>
      </c>
      <c r="V812" s="29">
        <f t="shared" si="327"/>
        <v>0</v>
      </c>
      <c r="W812" s="29">
        <f t="shared" si="328"/>
        <v>0</v>
      </c>
      <c r="X812" s="29">
        <f t="shared" si="329"/>
        <v>0</v>
      </c>
      <c r="Y812" s="29">
        <f t="shared" si="330"/>
        <v>0</v>
      </c>
      <c r="Z812" s="194">
        <f t="shared" si="331"/>
        <v>0</v>
      </c>
    </row>
    <row r="813" spans="1:26" s="80" customFormat="1" x14ac:dyDescent="0.2">
      <c r="A813" s="82">
        <v>796</v>
      </c>
      <c r="B813" s="168" t="str">
        <f>'Revenue Data'!B804</f>
        <v>VNO</v>
      </c>
      <c r="C813" s="71">
        <f t="shared" si="336"/>
        <v>1.1764705882352938E-2</v>
      </c>
      <c r="D813" s="71">
        <f t="shared" si="336"/>
        <v>1.6806722689075625E-3</v>
      </c>
      <c r="E813" s="71">
        <f t="shared" si="336"/>
        <v>0</v>
      </c>
      <c r="F813" s="71">
        <f t="shared" si="336"/>
        <v>0.24369747899159663</v>
      </c>
      <c r="G813" s="71">
        <f t="shared" si="336"/>
        <v>0.74285714285714288</v>
      </c>
      <c r="H813" s="205">
        <f>IFERROR(VLOOKUP(B813,'Forecast Cnx @ Dest. Airport'!$B$5:$R$175,17,FALSE),0)</f>
        <v>0</v>
      </c>
      <c r="I813" s="29">
        <f t="shared" si="319"/>
        <v>0</v>
      </c>
      <c r="J813" s="29">
        <f t="shared" si="320"/>
        <v>0</v>
      </c>
      <c r="K813" s="29">
        <f t="shared" si="321"/>
        <v>0</v>
      </c>
      <c r="L813" s="29">
        <f t="shared" si="322"/>
        <v>0</v>
      </c>
      <c r="M813" s="29">
        <f t="shared" si="323"/>
        <v>0</v>
      </c>
      <c r="N813" s="194">
        <f t="shared" si="324"/>
        <v>0</v>
      </c>
      <c r="O813" s="64">
        <f t="shared" si="337"/>
        <v>178.72928571428542</v>
      </c>
      <c r="P813" s="64">
        <f t="shared" si="337"/>
        <v>0</v>
      </c>
      <c r="Q813" s="64">
        <f t="shared" si="337"/>
        <v>0</v>
      </c>
      <c r="R813" s="64">
        <f t="shared" si="337"/>
        <v>222.40287076923087</v>
      </c>
      <c r="S813" s="64">
        <f t="shared" si="337"/>
        <v>228.30243122378147</v>
      </c>
      <c r="T813" s="206" t="str">
        <f t="shared" si="325"/>
        <v>-</v>
      </c>
      <c r="U813" s="29">
        <f t="shared" si="326"/>
        <v>0</v>
      </c>
      <c r="V813" s="29">
        <f t="shared" si="327"/>
        <v>0</v>
      </c>
      <c r="W813" s="29">
        <f t="shared" si="328"/>
        <v>0</v>
      </c>
      <c r="X813" s="29">
        <f t="shared" si="329"/>
        <v>0</v>
      </c>
      <c r="Y813" s="29">
        <f t="shared" si="330"/>
        <v>0</v>
      </c>
      <c r="Z813" s="194">
        <f t="shared" si="331"/>
        <v>0</v>
      </c>
    </row>
    <row r="814" spans="1:26" s="80" customFormat="1" x14ac:dyDescent="0.2">
      <c r="A814" s="168">
        <v>797</v>
      </c>
      <c r="B814" s="168" t="str">
        <f>'Revenue Data'!B805</f>
        <v>VNS</v>
      </c>
      <c r="C814" s="71">
        <f t="shared" si="336"/>
        <v>0</v>
      </c>
      <c r="D814" s="71">
        <f t="shared" si="336"/>
        <v>0.125</v>
      </c>
      <c r="E814" s="71">
        <f t="shared" si="336"/>
        <v>0</v>
      </c>
      <c r="F814" s="71">
        <f t="shared" si="336"/>
        <v>0.5</v>
      </c>
      <c r="G814" s="71">
        <f t="shared" si="336"/>
        <v>0.375</v>
      </c>
      <c r="H814" s="205">
        <f>IFERROR(VLOOKUP(B814,'Forecast Cnx @ Dest. Airport'!$B$5:$R$175,17,FALSE),0)</f>
        <v>0</v>
      </c>
      <c r="I814" s="29">
        <f t="shared" si="319"/>
        <v>0</v>
      </c>
      <c r="J814" s="29">
        <f t="shared" si="320"/>
        <v>0</v>
      </c>
      <c r="K814" s="29">
        <f t="shared" si="321"/>
        <v>0</v>
      </c>
      <c r="L814" s="29">
        <f t="shared" si="322"/>
        <v>0</v>
      </c>
      <c r="M814" s="29">
        <f t="shared" si="323"/>
        <v>0</v>
      </c>
      <c r="N814" s="194">
        <f t="shared" si="324"/>
        <v>0</v>
      </c>
      <c r="O814" s="64">
        <f t="shared" si="337"/>
        <v>2082.882470147712</v>
      </c>
      <c r="P814" s="64">
        <f t="shared" si="337"/>
        <v>3016.4927961739277</v>
      </c>
      <c r="Q814" s="64">
        <f t="shared" si="337"/>
        <v>1196.2058666666669</v>
      </c>
      <c r="R814" s="64">
        <f t="shared" si="337"/>
        <v>876.53451082184461</v>
      </c>
      <c r="S814" s="64">
        <f t="shared" si="337"/>
        <v>632.5</v>
      </c>
      <c r="T814" s="206" t="str">
        <f t="shared" si="325"/>
        <v>-</v>
      </c>
      <c r="U814" s="29">
        <f t="shared" si="326"/>
        <v>0</v>
      </c>
      <c r="V814" s="29">
        <f t="shared" si="327"/>
        <v>0</v>
      </c>
      <c r="W814" s="29">
        <f t="shared" si="328"/>
        <v>0</v>
      </c>
      <c r="X814" s="29">
        <f t="shared" si="329"/>
        <v>0</v>
      </c>
      <c r="Y814" s="29">
        <f t="shared" si="330"/>
        <v>0</v>
      </c>
      <c r="Z814" s="194">
        <f t="shared" si="331"/>
        <v>0</v>
      </c>
    </row>
    <row r="815" spans="1:26" s="80" customFormat="1" x14ac:dyDescent="0.2">
      <c r="A815" s="82">
        <v>798</v>
      </c>
      <c r="B815" s="168" t="str">
        <f>'Revenue Data'!B806</f>
        <v>VOG</v>
      </c>
      <c r="C815" s="71">
        <f t="shared" si="336"/>
        <v>0</v>
      </c>
      <c r="D815" s="71">
        <f t="shared" si="336"/>
        <v>0</v>
      </c>
      <c r="E815" s="71">
        <f t="shared" si="336"/>
        <v>0</v>
      </c>
      <c r="F815" s="71">
        <f t="shared" si="336"/>
        <v>0.5</v>
      </c>
      <c r="G815" s="71">
        <f t="shared" si="336"/>
        <v>0.5</v>
      </c>
      <c r="H815" s="205">
        <f>IFERROR(VLOOKUP(B815,'Forecast Cnx @ Dest. Airport'!$B$5:$R$175,17,FALSE),0)</f>
        <v>0</v>
      </c>
      <c r="I815" s="29">
        <f t="shared" si="319"/>
        <v>0</v>
      </c>
      <c r="J815" s="29">
        <f t="shared" si="320"/>
        <v>0</v>
      </c>
      <c r="K815" s="29">
        <f t="shared" si="321"/>
        <v>0</v>
      </c>
      <c r="L815" s="29">
        <f t="shared" si="322"/>
        <v>0</v>
      </c>
      <c r="M815" s="29">
        <f t="shared" si="323"/>
        <v>0</v>
      </c>
      <c r="N815" s="194">
        <f t="shared" si="324"/>
        <v>0</v>
      </c>
      <c r="O815" s="64">
        <f t="shared" si="337"/>
        <v>346.03653675213673</v>
      </c>
      <c r="P815" s="64">
        <f t="shared" si="337"/>
        <v>3438.0991671672305</v>
      </c>
      <c r="Q815" s="64">
        <f t="shared" si="337"/>
        <v>754.47337500000003</v>
      </c>
      <c r="R815" s="64">
        <f t="shared" si="337"/>
        <v>1146.4805676108369</v>
      </c>
      <c r="S815" s="64">
        <f t="shared" si="337"/>
        <v>369.44526804165429</v>
      </c>
      <c r="T815" s="206" t="str">
        <f t="shared" si="325"/>
        <v>-</v>
      </c>
      <c r="U815" s="29">
        <f t="shared" si="326"/>
        <v>0</v>
      </c>
      <c r="V815" s="29">
        <f t="shared" si="327"/>
        <v>0</v>
      </c>
      <c r="W815" s="29">
        <f t="shared" si="328"/>
        <v>0</v>
      </c>
      <c r="X815" s="29">
        <f t="shared" si="329"/>
        <v>0</v>
      </c>
      <c r="Y815" s="29">
        <f t="shared" si="330"/>
        <v>0</v>
      </c>
      <c r="Z815" s="194">
        <f t="shared" si="331"/>
        <v>0</v>
      </c>
    </row>
    <row r="816" spans="1:26" s="80" customFormat="1" x14ac:dyDescent="0.2">
      <c r="A816" s="82">
        <v>799</v>
      </c>
      <c r="B816" s="168" t="str">
        <f>'Revenue Data'!B807</f>
        <v>VOZ</v>
      </c>
      <c r="C816" s="71">
        <f t="shared" si="336"/>
        <v>0.5</v>
      </c>
      <c r="D816" s="71">
        <f t="shared" si="336"/>
        <v>0</v>
      </c>
      <c r="E816" s="71">
        <f t="shared" si="336"/>
        <v>0</v>
      </c>
      <c r="F816" s="71">
        <f t="shared" si="336"/>
        <v>0</v>
      </c>
      <c r="G816" s="71">
        <f t="shared" si="336"/>
        <v>0.5</v>
      </c>
      <c r="H816" s="205">
        <f>IFERROR(VLOOKUP(B816,'Forecast Cnx @ Dest. Airport'!$B$5:$R$175,17,FALSE),0)</f>
        <v>0</v>
      </c>
      <c r="I816" s="29">
        <f t="shared" si="319"/>
        <v>0</v>
      </c>
      <c r="J816" s="29">
        <f t="shared" si="320"/>
        <v>0</v>
      </c>
      <c r="K816" s="29">
        <f t="shared" si="321"/>
        <v>0</v>
      </c>
      <c r="L816" s="29">
        <f t="shared" si="322"/>
        <v>0</v>
      </c>
      <c r="M816" s="29">
        <f t="shared" si="323"/>
        <v>0</v>
      </c>
      <c r="N816" s="194">
        <f t="shared" si="324"/>
        <v>0</v>
      </c>
      <c r="O816" s="64">
        <f t="shared" si="337"/>
        <v>346.03653675213673</v>
      </c>
      <c r="P816" s="64">
        <f t="shared" si="337"/>
        <v>3438.0991671672305</v>
      </c>
      <c r="Q816" s="64">
        <f t="shared" si="337"/>
        <v>754.47337500000003</v>
      </c>
      <c r="R816" s="64">
        <f t="shared" si="337"/>
        <v>1146.4805676108369</v>
      </c>
      <c r="S816" s="64">
        <f t="shared" si="337"/>
        <v>369.44526804165429</v>
      </c>
      <c r="T816" s="206" t="str">
        <f t="shared" si="325"/>
        <v>-</v>
      </c>
      <c r="U816" s="29">
        <f t="shared" si="326"/>
        <v>0</v>
      </c>
      <c r="V816" s="29">
        <f t="shared" si="327"/>
        <v>0</v>
      </c>
      <c r="W816" s="29">
        <f t="shared" si="328"/>
        <v>0</v>
      </c>
      <c r="X816" s="29">
        <f t="shared" si="329"/>
        <v>0</v>
      </c>
      <c r="Y816" s="29">
        <f t="shared" si="330"/>
        <v>0</v>
      </c>
      <c r="Z816" s="194">
        <f t="shared" si="331"/>
        <v>0</v>
      </c>
    </row>
    <row r="817" spans="1:26" s="80" customFormat="1" x14ac:dyDescent="0.2">
      <c r="A817" s="82">
        <v>800</v>
      </c>
      <c r="B817" s="168" t="str">
        <f>'Revenue Data'!B808</f>
        <v>VQS</v>
      </c>
      <c r="C817" s="71">
        <f t="shared" si="336"/>
        <v>0</v>
      </c>
      <c r="D817" s="71">
        <f t="shared" si="336"/>
        <v>0</v>
      </c>
      <c r="E817" s="71">
        <f t="shared" si="336"/>
        <v>0.1</v>
      </c>
      <c r="F817" s="71">
        <f t="shared" si="336"/>
        <v>0</v>
      </c>
      <c r="G817" s="71">
        <f t="shared" si="336"/>
        <v>0.9</v>
      </c>
      <c r="H817" s="205">
        <f>IFERROR(VLOOKUP(B817,'Forecast Cnx @ Dest. Airport'!$B$5:$R$175,17,FALSE),0)</f>
        <v>0</v>
      </c>
      <c r="I817" s="29">
        <f t="shared" si="319"/>
        <v>0</v>
      </c>
      <c r="J817" s="29">
        <f t="shared" si="320"/>
        <v>0</v>
      </c>
      <c r="K817" s="29">
        <f t="shared" si="321"/>
        <v>0</v>
      </c>
      <c r="L817" s="29">
        <f t="shared" si="322"/>
        <v>0</v>
      </c>
      <c r="M817" s="29">
        <f t="shared" si="323"/>
        <v>0</v>
      </c>
      <c r="N817" s="194">
        <f t="shared" si="324"/>
        <v>0</v>
      </c>
      <c r="O817" s="64">
        <f t="shared" si="337"/>
        <v>392.42540866123107</v>
      </c>
      <c r="P817" s="64">
        <f t="shared" si="337"/>
        <v>784.56806882226704</v>
      </c>
      <c r="Q817" s="64">
        <f t="shared" si="337"/>
        <v>413.46070931461372</v>
      </c>
      <c r="R817" s="64">
        <f t="shared" si="337"/>
        <v>253.23458972943681</v>
      </c>
      <c r="S817" s="64">
        <f t="shared" si="337"/>
        <v>216.48999484116788</v>
      </c>
      <c r="T817" s="206" t="str">
        <f t="shared" si="325"/>
        <v>-</v>
      </c>
      <c r="U817" s="29">
        <f t="shared" si="326"/>
        <v>0</v>
      </c>
      <c r="V817" s="29">
        <f t="shared" si="327"/>
        <v>0</v>
      </c>
      <c r="W817" s="29">
        <f t="shared" si="328"/>
        <v>0</v>
      </c>
      <c r="X817" s="29">
        <f t="shared" si="329"/>
        <v>0</v>
      </c>
      <c r="Y817" s="29">
        <f t="shared" si="330"/>
        <v>0</v>
      </c>
      <c r="Z817" s="194">
        <f t="shared" si="331"/>
        <v>0</v>
      </c>
    </row>
    <row r="818" spans="1:26" s="80" customFormat="1" x14ac:dyDescent="0.2">
      <c r="A818" s="168">
        <v>801</v>
      </c>
      <c r="B818" s="168" t="str">
        <f>'Revenue Data'!B809</f>
        <v>VRN</v>
      </c>
      <c r="C818" s="71">
        <f t="shared" ref="C818:G827" si="338">IFERROR(VLOOKUP($B818,FromChicagoFareList,C$8,FALSE),"-")</f>
        <v>6.2500000000000014E-2</v>
      </c>
      <c r="D818" s="71">
        <f t="shared" si="338"/>
        <v>6.7708333333333343E-2</v>
      </c>
      <c r="E818" s="71">
        <f t="shared" si="338"/>
        <v>5.2083333333333339E-3</v>
      </c>
      <c r="F818" s="71">
        <f t="shared" si="338"/>
        <v>0.20833333333333331</v>
      </c>
      <c r="G818" s="71">
        <f t="shared" si="338"/>
        <v>0.65625</v>
      </c>
      <c r="H818" s="205">
        <f>IFERROR(VLOOKUP(B818,'Forecast Cnx @ Dest. Airport'!$B$5:$R$175,17,FALSE),0)</f>
        <v>0</v>
      </c>
      <c r="I818" s="29">
        <f t="shared" si="319"/>
        <v>0</v>
      </c>
      <c r="J818" s="29">
        <f t="shared" si="320"/>
        <v>0</v>
      </c>
      <c r="K818" s="29">
        <f t="shared" si="321"/>
        <v>0</v>
      </c>
      <c r="L818" s="29">
        <f t="shared" si="322"/>
        <v>0</v>
      </c>
      <c r="M818" s="29">
        <f t="shared" si="323"/>
        <v>0</v>
      </c>
      <c r="N818" s="194">
        <f t="shared" si="324"/>
        <v>0</v>
      </c>
      <c r="O818" s="64">
        <f t="shared" ref="O818:S827" si="339">IFERROR(VLOOKUP($B818,FromChicagoFareList,O$8,FALSE),"-")</f>
        <v>600.39800000000002</v>
      </c>
      <c r="P818" s="64">
        <f t="shared" si="339"/>
        <v>2296.4654487179473</v>
      </c>
      <c r="Q818" s="64">
        <f t="shared" si="339"/>
        <v>922.23450603797278</v>
      </c>
      <c r="R818" s="64">
        <f t="shared" si="339"/>
        <v>694.25971813725482</v>
      </c>
      <c r="S818" s="64">
        <f t="shared" si="339"/>
        <v>312.66771372591319</v>
      </c>
      <c r="T818" s="206" t="str">
        <f t="shared" si="325"/>
        <v>-</v>
      </c>
      <c r="U818" s="29">
        <f t="shared" si="326"/>
        <v>0</v>
      </c>
      <c r="V818" s="29">
        <f t="shared" si="327"/>
        <v>0</v>
      </c>
      <c r="W818" s="29">
        <f t="shared" si="328"/>
        <v>0</v>
      </c>
      <c r="X818" s="29">
        <f t="shared" si="329"/>
        <v>0</v>
      </c>
      <c r="Y818" s="29">
        <f t="shared" si="330"/>
        <v>0</v>
      </c>
      <c r="Z818" s="194">
        <f t="shared" si="331"/>
        <v>0</v>
      </c>
    </row>
    <row r="819" spans="1:26" s="80" customFormat="1" x14ac:dyDescent="0.2">
      <c r="A819" s="82">
        <v>802</v>
      </c>
      <c r="B819" s="168" t="str">
        <f>'Revenue Data'!B810</f>
        <v>VSA</v>
      </c>
      <c r="C819" s="71">
        <f t="shared" si="338"/>
        <v>0.10869565217391303</v>
      </c>
      <c r="D819" s="71">
        <f t="shared" si="338"/>
        <v>0</v>
      </c>
      <c r="E819" s="71">
        <f t="shared" si="338"/>
        <v>0</v>
      </c>
      <c r="F819" s="71">
        <f t="shared" si="338"/>
        <v>0.13043478260869565</v>
      </c>
      <c r="G819" s="71">
        <f t="shared" si="338"/>
        <v>0.76086956521739124</v>
      </c>
      <c r="H819" s="205">
        <f>IFERROR(VLOOKUP(B819,'Forecast Cnx @ Dest. Airport'!$B$5:$R$175,17,FALSE),0)</f>
        <v>0</v>
      </c>
      <c r="I819" s="29">
        <f t="shared" si="319"/>
        <v>0</v>
      </c>
      <c r="J819" s="29">
        <f t="shared" si="320"/>
        <v>0</v>
      </c>
      <c r="K819" s="29">
        <f t="shared" si="321"/>
        <v>0</v>
      </c>
      <c r="L819" s="29">
        <f t="shared" si="322"/>
        <v>0</v>
      </c>
      <c r="M819" s="29">
        <f t="shared" si="323"/>
        <v>0</v>
      </c>
      <c r="N819" s="194">
        <f t="shared" si="324"/>
        <v>0</v>
      </c>
      <c r="O819" s="64">
        <f t="shared" si="339"/>
        <v>317.00000000000006</v>
      </c>
      <c r="P819" s="64">
        <f t="shared" si="339"/>
        <v>667.64896209140613</v>
      </c>
      <c r="Q819" s="64">
        <f t="shared" si="339"/>
        <v>526.36640083298744</v>
      </c>
      <c r="R819" s="64">
        <f t="shared" si="339"/>
        <v>363.3693333333332</v>
      </c>
      <c r="S819" s="64">
        <f t="shared" si="339"/>
        <v>293.39290322580644</v>
      </c>
      <c r="T819" s="206" t="str">
        <f t="shared" si="325"/>
        <v>-</v>
      </c>
      <c r="U819" s="29">
        <f t="shared" si="326"/>
        <v>0</v>
      </c>
      <c r="V819" s="29">
        <f t="shared" si="327"/>
        <v>0</v>
      </c>
      <c r="W819" s="29">
        <f t="shared" si="328"/>
        <v>0</v>
      </c>
      <c r="X819" s="29">
        <f t="shared" si="329"/>
        <v>0</v>
      </c>
      <c r="Y819" s="29">
        <f t="shared" si="330"/>
        <v>0</v>
      </c>
      <c r="Z819" s="194">
        <f t="shared" si="331"/>
        <v>0</v>
      </c>
    </row>
    <row r="820" spans="1:26" s="80" customFormat="1" x14ac:dyDescent="0.2">
      <c r="A820" s="82">
        <v>803</v>
      </c>
      <c r="B820" s="168" t="str">
        <f>'Revenue Data'!B811</f>
        <v>VTE</v>
      </c>
      <c r="C820" s="71">
        <f t="shared" si="338"/>
        <v>0</v>
      </c>
      <c r="D820" s="71">
        <f t="shared" si="338"/>
        <v>0</v>
      </c>
      <c r="E820" s="71">
        <f t="shared" si="338"/>
        <v>0</v>
      </c>
      <c r="F820" s="71">
        <f t="shared" si="338"/>
        <v>6.25E-2</v>
      </c>
      <c r="G820" s="71">
        <f t="shared" si="338"/>
        <v>0.9375</v>
      </c>
      <c r="H820" s="205">
        <f>IFERROR(VLOOKUP(B820,'Forecast Cnx @ Dest. Airport'!$B$5:$R$175,17,FALSE),0)</f>
        <v>0</v>
      </c>
      <c r="I820" s="29">
        <f t="shared" si="319"/>
        <v>0</v>
      </c>
      <c r="J820" s="29">
        <f t="shared" si="320"/>
        <v>0</v>
      </c>
      <c r="K820" s="29">
        <f t="shared" si="321"/>
        <v>0</v>
      </c>
      <c r="L820" s="29">
        <f t="shared" si="322"/>
        <v>0</v>
      </c>
      <c r="M820" s="29">
        <f t="shared" si="323"/>
        <v>0</v>
      </c>
      <c r="N820" s="194">
        <f t="shared" si="324"/>
        <v>0</v>
      </c>
      <c r="O820" s="64">
        <f t="shared" si="339"/>
        <v>0</v>
      </c>
      <c r="P820" s="64">
        <f t="shared" si="339"/>
        <v>0</v>
      </c>
      <c r="Q820" s="64">
        <f t="shared" si="339"/>
        <v>0</v>
      </c>
      <c r="R820" s="64">
        <f t="shared" si="339"/>
        <v>0</v>
      </c>
      <c r="S820" s="64">
        <f t="shared" si="339"/>
        <v>0</v>
      </c>
      <c r="T820" s="206" t="str">
        <f t="shared" si="325"/>
        <v>-</v>
      </c>
      <c r="U820" s="29">
        <f t="shared" si="326"/>
        <v>0</v>
      </c>
      <c r="V820" s="29">
        <f t="shared" si="327"/>
        <v>0</v>
      </c>
      <c r="W820" s="29">
        <f t="shared" si="328"/>
        <v>0</v>
      </c>
      <c r="X820" s="29">
        <f t="shared" si="329"/>
        <v>0</v>
      </c>
      <c r="Y820" s="29">
        <f t="shared" si="330"/>
        <v>0</v>
      </c>
      <c r="Z820" s="194">
        <f t="shared" si="331"/>
        <v>0</v>
      </c>
    </row>
    <row r="821" spans="1:26" s="80" customFormat="1" x14ac:dyDescent="0.2">
      <c r="A821" s="82">
        <v>804</v>
      </c>
      <c r="B821" s="168" t="str">
        <f>'Revenue Data'!B812</f>
        <v>VTZ</v>
      </c>
      <c r="C821" s="71">
        <f t="shared" si="338"/>
        <v>0</v>
      </c>
      <c r="D821" s="71">
        <f t="shared" si="338"/>
        <v>7.6923076923076927E-2</v>
      </c>
      <c r="E821" s="71">
        <f t="shared" si="338"/>
        <v>0</v>
      </c>
      <c r="F821" s="71">
        <f t="shared" si="338"/>
        <v>0.12307692307692308</v>
      </c>
      <c r="G821" s="71">
        <f t="shared" si="338"/>
        <v>0.8</v>
      </c>
      <c r="H821" s="205">
        <f>IFERROR(VLOOKUP(B821,'Forecast Cnx @ Dest. Airport'!$B$5:$R$175,17,FALSE),0)</f>
        <v>0</v>
      </c>
      <c r="I821" s="29">
        <f t="shared" si="319"/>
        <v>0</v>
      </c>
      <c r="J821" s="29">
        <f t="shared" si="320"/>
        <v>0</v>
      </c>
      <c r="K821" s="29">
        <f t="shared" si="321"/>
        <v>0</v>
      </c>
      <c r="L821" s="29">
        <f t="shared" si="322"/>
        <v>0</v>
      </c>
      <c r="M821" s="29">
        <f t="shared" si="323"/>
        <v>0</v>
      </c>
      <c r="N821" s="194">
        <f t="shared" si="324"/>
        <v>0</v>
      </c>
      <c r="O821" s="64">
        <f t="shared" si="339"/>
        <v>2082.882470147712</v>
      </c>
      <c r="P821" s="64">
        <f t="shared" si="339"/>
        <v>1941.94</v>
      </c>
      <c r="Q821" s="64">
        <f t="shared" si="339"/>
        <v>1196.2058666666669</v>
      </c>
      <c r="R821" s="64">
        <f t="shared" si="339"/>
        <v>876.53451082184461</v>
      </c>
      <c r="S821" s="64">
        <f t="shared" si="339"/>
        <v>417.48442278860568</v>
      </c>
      <c r="T821" s="206" t="str">
        <f t="shared" si="325"/>
        <v>-</v>
      </c>
      <c r="U821" s="29">
        <f t="shared" si="326"/>
        <v>0</v>
      </c>
      <c r="V821" s="29">
        <f t="shared" si="327"/>
        <v>0</v>
      </c>
      <c r="W821" s="29">
        <f t="shared" si="328"/>
        <v>0</v>
      </c>
      <c r="X821" s="29">
        <f t="shared" si="329"/>
        <v>0</v>
      </c>
      <c r="Y821" s="29">
        <f t="shared" si="330"/>
        <v>0</v>
      </c>
      <c r="Z821" s="194">
        <f t="shared" si="331"/>
        <v>0</v>
      </c>
    </row>
    <row r="822" spans="1:26" s="80" customFormat="1" x14ac:dyDescent="0.2">
      <c r="A822" s="168">
        <v>805</v>
      </c>
      <c r="B822" s="168" t="str">
        <f>'Revenue Data'!B813</f>
        <v>VUP</v>
      </c>
      <c r="C822" s="71">
        <f t="shared" si="338"/>
        <v>0</v>
      </c>
      <c r="D822" s="71">
        <f t="shared" si="338"/>
        <v>0</v>
      </c>
      <c r="E822" s="71">
        <f t="shared" si="338"/>
        <v>0</v>
      </c>
      <c r="F822" s="71">
        <f t="shared" si="338"/>
        <v>0</v>
      </c>
      <c r="G822" s="71">
        <f t="shared" si="338"/>
        <v>1</v>
      </c>
      <c r="H822" s="205">
        <f>IFERROR(VLOOKUP(B822,'Forecast Cnx @ Dest. Airport'!$B$5:$R$175,17,FALSE),0)</f>
        <v>0</v>
      </c>
      <c r="I822" s="29">
        <f t="shared" si="319"/>
        <v>0</v>
      </c>
      <c r="J822" s="29">
        <f t="shared" si="320"/>
        <v>0</v>
      </c>
      <c r="K822" s="29">
        <f t="shared" si="321"/>
        <v>0</v>
      </c>
      <c r="L822" s="29">
        <f t="shared" si="322"/>
        <v>0</v>
      </c>
      <c r="M822" s="29">
        <f t="shared" si="323"/>
        <v>0</v>
      </c>
      <c r="N822" s="194">
        <f t="shared" si="324"/>
        <v>0</v>
      </c>
      <c r="O822" s="64">
        <f t="shared" si="339"/>
        <v>905.35812499999997</v>
      </c>
      <c r="P822" s="64">
        <f t="shared" si="339"/>
        <v>1016.4784968982912</v>
      </c>
      <c r="Q822" s="64">
        <f t="shared" si="339"/>
        <v>686.95857499999977</v>
      </c>
      <c r="R822" s="64">
        <f t="shared" si="339"/>
        <v>404.05284652219734</v>
      </c>
      <c r="S822" s="64">
        <f t="shared" si="339"/>
        <v>371.73880374708915</v>
      </c>
      <c r="T822" s="206" t="str">
        <f t="shared" si="325"/>
        <v>-</v>
      </c>
      <c r="U822" s="29">
        <f t="shared" si="326"/>
        <v>0</v>
      </c>
      <c r="V822" s="29">
        <f t="shared" si="327"/>
        <v>0</v>
      </c>
      <c r="W822" s="29">
        <f t="shared" si="328"/>
        <v>0</v>
      </c>
      <c r="X822" s="29">
        <f t="shared" si="329"/>
        <v>0</v>
      </c>
      <c r="Y822" s="29">
        <f t="shared" si="330"/>
        <v>0</v>
      </c>
      <c r="Z822" s="194">
        <f t="shared" si="331"/>
        <v>0</v>
      </c>
    </row>
    <row r="823" spans="1:26" s="80" customFormat="1" x14ac:dyDescent="0.2">
      <c r="A823" s="82">
        <v>806</v>
      </c>
      <c r="B823" s="168" t="str">
        <f>'Revenue Data'!B814</f>
        <v>VVO</v>
      </c>
      <c r="C823" s="71">
        <f t="shared" si="338"/>
        <v>0</v>
      </c>
      <c r="D823" s="71">
        <f t="shared" si="338"/>
        <v>0</v>
      </c>
      <c r="E823" s="71">
        <f t="shared" si="338"/>
        <v>0.125</v>
      </c>
      <c r="F823" s="71">
        <f t="shared" si="338"/>
        <v>0</v>
      </c>
      <c r="G823" s="71">
        <f t="shared" si="338"/>
        <v>0.87499999999999989</v>
      </c>
      <c r="H823" s="205">
        <f>IFERROR(VLOOKUP(B823,'Forecast Cnx @ Dest. Airport'!$B$5:$R$175,17,FALSE),0)</f>
        <v>0</v>
      </c>
      <c r="I823" s="29">
        <f t="shared" si="319"/>
        <v>0</v>
      </c>
      <c r="J823" s="29">
        <f t="shared" si="320"/>
        <v>0</v>
      </c>
      <c r="K823" s="29">
        <f t="shared" si="321"/>
        <v>0</v>
      </c>
      <c r="L823" s="29">
        <f t="shared" si="322"/>
        <v>0</v>
      </c>
      <c r="M823" s="29">
        <f t="shared" si="323"/>
        <v>0</v>
      </c>
      <c r="N823" s="194">
        <f t="shared" si="324"/>
        <v>0</v>
      </c>
      <c r="O823" s="64">
        <f t="shared" si="339"/>
        <v>346.03653675213673</v>
      </c>
      <c r="P823" s="64">
        <f t="shared" si="339"/>
        <v>3438.0991671672305</v>
      </c>
      <c r="Q823" s="64">
        <f t="shared" si="339"/>
        <v>754.47337500000003</v>
      </c>
      <c r="R823" s="64">
        <f t="shared" si="339"/>
        <v>1146.4805676108369</v>
      </c>
      <c r="S823" s="64">
        <f t="shared" si="339"/>
        <v>369.44526804165429</v>
      </c>
      <c r="T823" s="206" t="str">
        <f t="shared" si="325"/>
        <v>-</v>
      </c>
      <c r="U823" s="29">
        <f t="shared" si="326"/>
        <v>0</v>
      </c>
      <c r="V823" s="29">
        <f t="shared" si="327"/>
        <v>0</v>
      </c>
      <c r="W823" s="29">
        <f t="shared" si="328"/>
        <v>0</v>
      </c>
      <c r="X823" s="29">
        <f t="shared" si="329"/>
        <v>0</v>
      </c>
      <c r="Y823" s="29">
        <f t="shared" si="330"/>
        <v>0</v>
      </c>
      <c r="Z823" s="194">
        <f t="shared" si="331"/>
        <v>0</v>
      </c>
    </row>
    <row r="824" spans="1:26" s="80" customFormat="1" x14ac:dyDescent="0.2">
      <c r="A824" s="82">
        <v>807</v>
      </c>
      <c r="B824" s="168" t="str">
        <f>'Revenue Data'!B815</f>
        <v>WAG</v>
      </c>
      <c r="C824" s="71">
        <f t="shared" si="338"/>
        <v>0</v>
      </c>
      <c r="D824" s="71">
        <f t="shared" si="338"/>
        <v>0</v>
      </c>
      <c r="E824" s="71">
        <f t="shared" si="338"/>
        <v>0</v>
      </c>
      <c r="F824" s="71">
        <f t="shared" si="338"/>
        <v>0.33333333333333331</v>
      </c>
      <c r="G824" s="71">
        <f t="shared" si="338"/>
        <v>0.66666666666666663</v>
      </c>
      <c r="H824" s="205">
        <f>IFERROR(VLOOKUP(B824,'Forecast Cnx @ Dest. Airport'!$B$5:$R$175,17,FALSE),0)</f>
        <v>0</v>
      </c>
      <c r="I824" s="29">
        <f t="shared" si="319"/>
        <v>0</v>
      </c>
      <c r="J824" s="29">
        <f t="shared" si="320"/>
        <v>0</v>
      </c>
      <c r="K824" s="29">
        <f t="shared" si="321"/>
        <v>0</v>
      </c>
      <c r="L824" s="29">
        <f t="shared" si="322"/>
        <v>0</v>
      </c>
      <c r="M824" s="29">
        <f t="shared" si="323"/>
        <v>0</v>
      </c>
      <c r="N824" s="194">
        <f t="shared" si="324"/>
        <v>0</v>
      </c>
      <c r="O824" s="64">
        <f t="shared" si="339"/>
        <v>1698.526882063881</v>
      </c>
      <c r="P824" s="64">
        <f t="shared" si="339"/>
        <v>4398.2942443259344</v>
      </c>
      <c r="Q824" s="64">
        <f t="shared" si="339"/>
        <v>3928.45</v>
      </c>
      <c r="R824" s="64">
        <f t="shared" si="339"/>
        <v>892.55729810706873</v>
      </c>
      <c r="S824" s="64">
        <f t="shared" si="339"/>
        <v>900.93201481247354</v>
      </c>
      <c r="T824" s="206" t="str">
        <f t="shared" si="325"/>
        <v>-</v>
      </c>
      <c r="U824" s="29">
        <f t="shared" si="326"/>
        <v>0</v>
      </c>
      <c r="V824" s="29">
        <f t="shared" si="327"/>
        <v>0</v>
      </c>
      <c r="W824" s="29">
        <f t="shared" si="328"/>
        <v>0</v>
      </c>
      <c r="X824" s="29">
        <f t="shared" si="329"/>
        <v>0</v>
      </c>
      <c r="Y824" s="29">
        <f t="shared" si="330"/>
        <v>0</v>
      </c>
      <c r="Z824" s="194">
        <f t="shared" si="331"/>
        <v>0</v>
      </c>
    </row>
    <row r="825" spans="1:26" s="80" customFormat="1" x14ac:dyDescent="0.2">
      <c r="A825" s="82">
        <v>808</v>
      </c>
      <c r="B825" s="168" t="str">
        <f>'Revenue Data'!B816</f>
        <v>WAW</v>
      </c>
      <c r="C825" s="71">
        <f t="shared" si="338"/>
        <v>2.8807947019867535E-2</v>
      </c>
      <c r="D825" s="71">
        <f t="shared" si="338"/>
        <v>1.5562913907284762E-2</v>
      </c>
      <c r="E825" s="71">
        <f t="shared" si="338"/>
        <v>8.2781456953642356E-3</v>
      </c>
      <c r="F825" s="71">
        <f t="shared" si="338"/>
        <v>0.33046357615894045</v>
      </c>
      <c r="G825" s="71">
        <f t="shared" si="338"/>
        <v>0.61688741721854301</v>
      </c>
      <c r="H825" s="205">
        <f>IFERROR(VLOOKUP(B825,'Forecast Cnx @ Dest. Airport'!$B$5:$R$175,17,FALSE),0)</f>
        <v>0</v>
      </c>
      <c r="I825" s="29">
        <f t="shared" si="319"/>
        <v>0</v>
      </c>
      <c r="J825" s="29">
        <f t="shared" si="320"/>
        <v>0</v>
      </c>
      <c r="K825" s="29">
        <f t="shared" si="321"/>
        <v>0</v>
      </c>
      <c r="L825" s="29">
        <f t="shared" si="322"/>
        <v>0</v>
      </c>
      <c r="M825" s="29">
        <f t="shared" si="323"/>
        <v>0</v>
      </c>
      <c r="N825" s="194">
        <f t="shared" si="324"/>
        <v>0</v>
      </c>
      <c r="O825" s="64">
        <f t="shared" si="339"/>
        <v>89.991721970839478</v>
      </c>
      <c r="P825" s="64">
        <f t="shared" si="339"/>
        <v>2449.505716049382</v>
      </c>
      <c r="Q825" s="64">
        <f t="shared" si="339"/>
        <v>1040.5409090909091</v>
      </c>
      <c r="R825" s="64">
        <f t="shared" si="339"/>
        <v>458.6477923819736</v>
      </c>
      <c r="S825" s="64">
        <f t="shared" si="339"/>
        <v>262.51611942579802</v>
      </c>
      <c r="T825" s="206" t="str">
        <f t="shared" si="325"/>
        <v>-</v>
      </c>
      <c r="U825" s="29">
        <f t="shared" si="326"/>
        <v>0</v>
      </c>
      <c r="V825" s="29">
        <f t="shared" si="327"/>
        <v>0</v>
      </c>
      <c r="W825" s="29">
        <f t="shared" si="328"/>
        <v>0</v>
      </c>
      <c r="X825" s="29">
        <f t="shared" si="329"/>
        <v>0</v>
      </c>
      <c r="Y825" s="29">
        <f t="shared" si="330"/>
        <v>0</v>
      </c>
      <c r="Z825" s="194">
        <f t="shared" si="331"/>
        <v>0</v>
      </c>
    </row>
    <row r="826" spans="1:26" s="80" customFormat="1" x14ac:dyDescent="0.2">
      <c r="A826" s="168">
        <v>809</v>
      </c>
      <c r="B826" s="168" t="str">
        <f>'Revenue Data'!B817</f>
        <v>WDH</v>
      </c>
      <c r="C826" s="71">
        <f t="shared" si="338"/>
        <v>0</v>
      </c>
      <c r="D826" s="71">
        <f t="shared" si="338"/>
        <v>0</v>
      </c>
      <c r="E826" s="71">
        <f t="shared" si="338"/>
        <v>0</v>
      </c>
      <c r="F826" s="71">
        <f t="shared" si="338"/>
        <v>0.5</v>
      </c>
      <c r="G826" s="71">
        <f t="shared" si="338"/>
        <v>0.5</v>
      </c>
      <c r="H826" s="205">
        <f>IFERROR(VLOOKUP(B826,'Forecast Cnx @ Dest. Airport'!$B$5:$R$175,17,FALSE),0)</f>
        <v>0</v>
      </c>
      <c r="I826" s="29">
        <f t="shared" si="319"/>
        <v>0</v>
      </c>
      <c r="J826" s="29">
        <f t="shared" si="320"/>
        <v>0</v>
      </c>
      <c r="K826" s="29">
        <f t="shared" si="321"/>
        <v>0</v>
      </c>
      <c r="L826" s="29">
        <f t="shared" si="322"/>
        <v>0</v>
      </c>
      <c r="M826" s="29">
        <f t="shared" si="323"/>
        <v>0</v>
      </c>
      <c r="N826" s="194">
        <f t="shared" si="324"/>
        <v>0</v>
      </c>
      <c r="O826" s="64">
        <f t="shared" si="339"/>
        <v>0</v>
      </c>
      <c r="P826" s="64">
        <f t="shared" si="339"/>
        <v>0</v>
      </c>
      <c r="Q826" s="64">
        <f t="shared" si="339"/>
        <v>0</v>
      </c>
      <c r="R826" s="64">
        <f t="shared" si="339"/>
        <v>756.78</v>
      </c>
      <c r="S826" s="64">
        <f t="shared" si="339"/>
        <v>520.45169999999996</v>
      </c>
      <c r="T826" s="206" t="str">
        <f t="shared" si="325"/>
        <v>-</v>
      </c>
      <c r="U826" s="29">
        <f t="shared" si="326"/>
        <v>0</v>
      </c>
      <c r="V826" s="29">
        <f t="shared" si="327"/>
        <v>0</v>
      </c>
      <c r="W826" s="29">
        <f t="shared" si="328"/>
        <v>0</v>
      </c>
      <c r="X826" s="29">
        <f t="shared" si="329"/>
        <v>0</v>
      </c>
      <c r="Y826" s="29">
        <f t="shared" si="330"/>
        <v>0</v>
      </c>
      <c r="Z826" s="194">
        <f t="shared" si="331"/>
        <v>0</v>
      </c>
    </row>
    <row r="827" spans="1:26" s="80" customFormat="1" x14ac:dyDescent="0.2">
      <c r="A827" s="82">
        <v>810</v>
      </c>
      <c r="B827" s="168" t="str">
        <f>'Revenue Data'!B818</f>
        <v>WGA</v>
      </c>
      <c r="C827" s="71">
        <f t="shared" si="338"/>
        <v>0</v>
      </c>
      <c r="D827" s="71">
        <f t="shared" si="338"/>
        <v>0</v>
      </c>
      <c r="E827" s="71">
        <f t="shared" si="338"/>
        <v>0</v>
      </c>
      <c r="F827" s="71">
        <f t="shared" si="338"/>
        <v>0</v>
      </c>
      <c r="G827" s="71">
        <f t="shared" si="338"/>
        <v>1</v>
      </c>
      <c r="H827" s="205">
        <f>IFERROR(VLOOKUP(B827,'Forecast Cnx @ Dest. Airport'!$B$5:$R$175,17,FALSE),0)</f>
        <v>0</v>
      </c>
      <c r="I827" s="29">
        <f t="shared" si="319"/>
        <v>0</v>
      </c>
      <c r="J827" s="29">
        <f t="shared" si="320"/>
        <v>0</v>
      </c>
      <c r="K827" s="29">
        <f t="shared" si="321"/>
        <v>0</v>
      </c>
      <c r="L827" s="29">
        <f t="shared" si="322"/>
        <v>0</v>
      </c>
      <c r="M827" s="29">
        <f t="shared" si="323"/>
        <v>0</v>
      </c>
      <c r="N827" s="194">
        <f t="shared" si="324"/>
        <v>0</v>
      </c>
      <c r="O827" s="64">
        <f t="shared" si="339"/>
        <v>3460.5285840875736</v>
      </c>
      <c r="P827" s="64">
        <f t="shared" si="339"/>
        <v>5498.6224249998158</v>
      </c>
      <c r="Q827" s="64">
        <f t="shared" si="339"/>
        <v>3738.4933333333352</v>
      </c>
      <c r="R827" s="64">
        <f t="shared" si="339"/>
        <v>2896.1446041370136</v>
      </c>
      <c r="S827" s="64">
        <f t="shared" si="339"/>
        <v>525.13</v>
      </c>
      <c r="T827" s="206" t="str">
        <f t="shared" si="325"/>
        <v>-</v>
      </c>
      <c r="U827" s="29">
        <f t="shared" si="326"/>
        <v>0</v>
      </c>
      <c r="V827" s="29">
        <f t="shared" si="327"/>
        <v>0</v>
      </c>
      <c r="W827" s="29">
        <f t="shared" si="328"/>
        <v>0</v>
      </c>
      <c r="X827" s="29">
        <f t="shared" si="329"/>
        <v>0</v>
      </c>
      <c r="Y827" s="29">
        <f t="shared" si="330"/>
        <v>0</v>
      </c>
      <c r="Z827" s="194">
        <f t="shared" si="331"/>
        <v>0</v>
      </c>
    </row>
    <row r="828" spans="1:26" s="80" customFormat="1" x14ac:dyDescent="0.2">
      <c r="A828" s="82">
        <v>811</v>
      </c>
      <c r="B828" s="168" t="str">
        <f>'Revenue Data'!B819</f>
        <v>WIC</v>
      </c>
      <c r="C828" s="71">
        <f t="shared" ref="C828:G837" si="340">IFERROR(VLOOKUP($B828,FromChicagoFareList,C$8,FALSE),"-")</f>
        <v>0</v>
      </c>
      <c r="D828" s="71">
        <f t="shared" si="340"/>
        <v>0</v>
      </c>
      <c r="E828" s="71">
        <f t="shared" si="340"/>
        <v>0</v>
      </c>
      <c r="F828" s="71">
        <f t="shared" si="340"/>
        <v>1</v>
      </c>
      <c r="G828" s="71">
        <f t="shared" si="340"/>
        <v>0</v>
      </c>
      <c r="H828" s="205">
        <f>IFERROR(VLOOKUP(B828,'Forecast Cnx @ Dest. Airport'!$B$5:$R$175,17,FALSE),0)</f>
        <v>0</v>
      </c>
      <c r="I828" s="29">
        <f t="shared" si="319"/>
        <v>0</v>
      </c>
      <c r="J828" s="29">
        <f t="shared" si="320"/>
        <v>0</v>
      </c>
      <c r="K828" s="29">
        <f t="shared" si="321"/>
        <v>0</v>
      </c>
      <c r="L828" s="29">
        <f t="shared" si="322"/>
        <v>0</v>
      </c>
      <c r="M828" s="29">
        <f t="shared" si="323"/>
        <v>0</v>
      </c>
      <c r="N828" s="194">
        <f t="shared" si="324"/>
        <v>0</v>
      </c>
      <c r="O828" s="64">
        <f t="shared" ref="O828:S837" si="341">IFERROR(VLOOKUP($B828,FromChicagoFareList,O$8,FALSE),"-")</f>
        <v>3033.473161229113</v>
      </c>
      <c r="P828" s="64">
        <f t="shared" si="341"/>
        <v>2991.713931130485</v>
      </c>
      <c r="Q828" s="64">
        <f t="shared" si="341"/>
        <v>1080.3992954434091</v>
      </c>
      <c r="R828" s="64">
        <f t="shared" si="341"/>
        <v>1351.9069772890648</v>
      </c>
      <c r="S828" s="64">
        <f t="shared" si="341"/>
        <v>324.45041315762165</v>
      </c>
      <c r="T828" s="206" t="str">
        <f t="shared" si="325"/>
        <v>-</v>
      </c>
      <c r="U828" s="29">
        <f t="shared" si="326"/>
        <v>0</v>
      </c>
      <c r="V828" s="29">
        <f t="shared" si="327"/>
        <v>0</v>
      </c>
      <c r="W828" s="29">
        <f t="shared" si="328"/>
        <v>0</v>
      </c>
      <c r="X828" s="29">
        <f t="shared" si="329"/>
        <v>0</v>
      </c>
      <c r="Y828" s="29">
        <f t="shared" si="330"/>
        <v>0</v>
      </c>
      <c r="Z828" s="194">
        <f t="shared" si="331"/>
        <v>0</v>
      </c>
    </row>
    <row r="829" spans="1:26" s="80" customFormat="1" x14ac:dyDescent="0.2">
      <c r="A829" s="82">
        <v>812</v>
      </c>
      <c r="B829" s="168" t="str">
        <f>'Revenue Data'!B820</f>
        <v>WLG</v>
      </c>
      <c r="C829" s="71">
        <f t="shared" si="340"/>
        <v>4.4117647058823532E-2</v>
      </c>
      <c r="D829" s="71">
        <f t="shared" si="340"/>
        <v>0.10294117647058823</v>
      </c>
      <c r="E829" s="71">
        <f t="shared" si="340"/>
        <v>1.4705882352941176E-2</v>
      </c>
      <c r="F829" s="71">
        <f t="shared" si="340"/>
        <v>0.39705882352941174</v>
      </c>
      <c r="G829" s="71">
        <f t="shared" si="340"/>
        <v>0.44117647058823528</v>
      </c>
      <c r="H829" s="205">
        <f>IFERROR(VLOOKUP(B829,'Forecast Cnx @ Dest. Airport'!$B$5:$R$175,17,FALSE),0)</f>
        <v>0</v>
      </c>
      <c r="I829" s="29">
        <f t="shared" si="319"/>
        <v>0</v>
      </c>
      <c r="J829" s="29">
        <f t="shared" si="320"/>
        <v>0</v>
      </c>
      <c r="K829" s="29">
        <f t="shared" si="321"/>
        <v>0</v>
      </c>
      <c r="L829" s="29">
        <f t="shared" si="322"/>
        <v>0</v>
      </c>
      <c r="M829" s="29">
        <f t="shared" si="323"/>
        <v>0</v>
      </c>
      <c r="N829" s="194">
        <f t="shared" si="324"/>
        <v>0</v>
      </c>
      <c r="O829" s="64">
        <f t="shared" si="341"/>
        <v>1499.51</v>
      </c>
      <c r="P829" s="64">
        <f t="shared" si="341"/>
        <v>4274.9124999999995</v>
      </c>
      <c r="Q829" s="64">
        <f t="shared" si="341"/>
        <v>3928.45</v>
      </c>
      <c r="R829" s="64">
        <f t="shared" si="341"/>
        <v>957.58692307692297</v>
      </c>
      <c r="S829" s="64">
        <f t="shared" si="341"/>
        <v>843.98790952380955</v>
      </c>
      <c r="T829" s="206" t="str">
        <f t="shared" si="325"/>
        <v>-</v>
      </c>
      <c r="U829" s="29">
        <f t="shared" si="326"/>
        <v>0</v>
      </c>
      <c r="V829" s="29">
        <f t="shared" si="327"/>
        <v>0</v>
      </c>
      <c r="W829" s="29">
        <f t="shared" si="328"/>
        <v>0</v>
      </c>
      <c r="X829" s="29">
        <f t="shared" si="329"/>
        <v>0</v>
      </c>
      <c r="Y829" s="29">
        <f t="shared" si="330"/>
        <v>0</v>
      </c>
      <c r="Z829" s="194">
        <f t="shared" si="331"/>
        <v>0</v>
      </c>
    </row>
    <row r="830" spans="1:26" s="80" customFormat="1" x14ac:dyDescent="0.2">
      <c r="A830" s="168">
        <v>813</v>
      </c>
      <c r="B830" s="168" t="str">
        <f>'Revenue Data'!B821</f>
        <v>WNZ</v>
      </c>
      <c r="C830" s="71">
        <f t="shared" si="340"/>
        <v>0</v>
      </c>
      <c r="D830" s="71">
        <f t="shared" si="340"/>
        <v>0.5</v>
      </c>
      <c r="E830" s="71">
        <f t="shared" si="340"/>
        <v>0</v>
      </c>
      <c r="F830" s="71">
        <f t="shared" si="340"/>
        <v>0.5</v>
      </c>
      <c r="G830" s="71">
        <f t="shared" si="340"/>
        <v>0</v>
      </c>
      <c r="H830" s="205">
        <f>IFERROR(VLOOKUP(B830,'Forecast Cnx @ Dest. Airport'!$B$5:$R$175,17,FALSE),0)</f>
        <v>0</v>
      </c>
      <c r="I830" s="29">
        <f t="shared" si="319"/>
        <v>0</v>
      </c>
      <c r="J830" s="29">
        <f t="shared" si="320"/>
        <v>0</v>
      </c>
      <c r="K830" s="29">
        <f t="shared" si="321"/>
        <v>0</v>
      </c>
      <c r="L830" s="29">
        <f t="shared" si="322"/>
        <v>0</v>
      </c>
      <c r="M830" s="29">
        <f t="shared" si="323"/>
        <v>0</v>
      </c>
      <c r="N830" s="194">
        <f t="shared" si="324"/>
        <v>0</v>
      </c>
      <c r="O830" s="64">
        <f t="shared" si="341"/>
        <v>4537.2526894742623</v>
      </c>
      <c r="P830" s="64">
        <f t="shared" si="341"/>
        <v>4749.2735304038351</v>
      </c>
      <c r="Q830" s="64">
        <f t="shared" si="341"/>
        <v>1810.9906091954022</v>
      </c>
      <c r="R830" s="64">
        <f t="shared" si="341"/>
        <v>1238.2726398519835</v>
      </c>
      <c r="S830" s="64">
        <f t="shared" si="341"/>
        <v>570.87178194523528</v>
      </c>
      <c r="T830" s="206" t="str">
        <f t="shared" si="325"/>
        <v>-</v>
      </c>
      <c r="U830" s="29">
        <f t="shared" si="326"/>
        <v>0</v>
      </c>
      <c r="V830" s="29">
        <f t="shared" si="327"/>
        <v>0</v>
      </c>
      <c r="W830" s="29">
        <f t="shared" si="328"/>
        <v>0</v>
      </c>
      <c r="X830" s="29">
        <f t="shared" si="329"/>
        <v>0</v>
      </c>
      <c r="Y830" s="29">
        <f t="shared" si="330"/>
        <v>0</v>
      </c>
      <c r="Z830" s="194">
        <f t="shared" si="331"/>
        <v>0</v>
      </c>
    </row>
    <row r="831" spans="1:26" s="80" customFormat="1" x14ac:dyDescent="0.2">
      <c r="A831" s="82">
        <v>814</v>
      </c>
      <c r="B831" s="168" t="str">
        <f>'Revenue Data'!B822</f>
        <v>WRE</v>
      </c>
      <c r="C831" s="71">
        <f t="shared" si="340"/>
        <v>0</v>
      </c>
      <c r="D831" s="71">
        <f t="shared" si="340"/>
        <v>0</v>
      </c>
      <c r="E831" s="71">
        <f t="shared" si="340"/>
        <v>0</v>
      </c>
      <c r="F831" s="71">
        <f t="shared" si="340"/>
        <v>1</v>
      </c>
      <c r="G831" s="71">
        <f t="shared" si="340"/>
        <v>0</v>
      </c>
      <c r="H831" s="205">
        <f>IFERROR(VLOOKUP(B831,'Forecast Cnx @ Dest. Airport'!$B$5:$R$175,17,FALSE),0)</f>
        <v>0</v>
      </c>
      <c r="I831" s="29">
        <f t="shared" si="319"/>
        <v>0</v>
      </c>
      <c r="J831" s="29">
        <f t="shared" si="320"/>
        <v>0</v>
      </c>
      <c r="K831" s="29">
        <f t="shared" si="321"/>
        <v>0</v>
      </c>
      <c r="L831" s="29">
        <f t="shared" si="322"/>
        <v>0</v>
      </c>
      <c r="M831" s="29">
        <f t="shared" si="323"/>
        <v>0</v>
      </c>
      <c r="N831" s="194">
        <f t="shared" si="324"/>
        <v>0</v>
      </c>
      <c r="O831" s="64">
        <f t="shared" si="341"/>
        <v>1698.526882063881</v>
      </c>
      <c r="P831" s="64">
        <f t="shared" si="341"/>
        <v>4398.2942443259344</v>
      </c>
      <c r="Q831" s="64">
        <f t="shared" si="341"/>
        <v>3928.45</v>
      </c>
      <c r="R831" s="64">
        <f t="shared" si="341"/>
        <v>892.55729810706873</v>
      </c>
      <c r="S831" s="64">
        <f t="shared" si="341"/>
        <v>900.93201481247354</v>
      </c>
      <c r="T831" s="206" t="str">
        <f t="shared" si="325"/>
        <v>-</v>
      </c>
      <c r="U831" s="29">
        <f t="shared" si="326"/>
        <v>0</v>
      </c>
      <c r="V831" s="29">
        <f t="shared" si="327"/>
        <v>0</v>
      </c>
      <c r="W831" s="29">
        <f t="shared" si="328"/>
        <v>0</v>
      </c>
      <c r="X831" s="29">
        <f t="shared" si="329"/>
        <v>0</v>
      </c>
      <c r="Y831" s="29">
        <f t="shared" si="330"/>
        <v>0</v>
      </c>
      <c r="Z831" s="194">
        <f t="shared" si="331"/>
        <v>0</v>
      </c>
    </row>
    <row r="832" spans="1:26" s="80" customFormat="1" x14ac:dyDescent="0.2">
      <c r="A832" s="82">
        <v>815</v>
      </c>
      <c r="B832" s="168" t="str">
        <f>'Revenue Data'!B823</f>
        <v>WRO</v>
      </c>
      <c r="C832" s="71">
        <f t="shared" si="340"/>
        <v>2.9498525073746317E-3</v>
      </c>
      <c r="D832" s="71">
        <f t="shared" si="340"/>
        <v>2.3598820058997053E-2</v>
      </c>
      <c r="E832" s="71">
        <f t="shared" si="340"/>
        <v>2.9498525073746317E-3</v>
      </c>
      <c r="F832" s="71">
        <f t="shared" si="340"/>
        <v>0.31858407079646023</v>
      </c>
      <c r="G832" s="71">
        <f t="shared" si="340"/>
        <v>0.65191740412979349</v>
      </c>
      <c r="H832" s="205">
        <f>IFERROR(VLOOKUP(B832,'Forecast Cnx @ Dest. Airport'!$B$5:$R$175,17,FALSE),0)</f>
        <v>0</v>
      </c>
      <c r="I832" s="29">
        <f t="shared" si="319"/>
        <v>0</v>
      </c>
      <c r="J832" s="29">
        <f t="shared" si="320"/>
        <v>0</v>
      </c>
      <c r="K832" s="29">
        <f t="shared" si="321"/>
        <v>0</v>
      </c>
      <c r="L832" s="29">
        <f t="shared" si="322"/>
        <v>0</v>
      </c>
      <c r="M832" s="29">
        <f t="shared" si="323"/>
        <v>0</v>
      </c>
      <c r="N832" s="194">
        <f t="shared" si="324"/>
        <v>0</v>
      </c>
      <c r="O832" s="64">
        <f t="shared" si="341"/>
        <v>1320.575</v>
      </c>
      <c r="P832" s="64">
        <f t="shared" si="341"/>
        <v>2420.4243055555544</v>
      </c>
      <c r="Q832" s="64">
        <f t="shared" si="341"/>
        <v>832.61999999999989</v>
      </c>
      <c r="R832" s="64">
        <f t="shared" si="341"/>
        <v>794.57424698795171</v>
      </c>
      <c r="S832" s="64">
        <f t="shared" si="341"/>
        <v>272.20936714528352</v>
      </c>
      <c r="T832" s="206" t="str">
        <f t="shared" si="325"/>
        <v>-</v>
      </c>
      <c r="U832" s="29">
        <f t="shared" si="326"/>
        <v>0</v>
      </c>
      <c r="V832" s="29">
        <f t="shared" si="327"/>
        <v>0</v>
      </c>
      <c r="W832" s="29">
        <f t="shared" si="328"/>
        <v>0</v>
      </c>
      <c r="X832" s="29">
        <f t="shared" si="329"/>
        <v>0</v>
      </c>
      <c r="Y832" s="29">
        <f t="shared" si="330"/>
        <v>0</v>
      </c>
      <c r="Z832" s="194">
        <f t="shared" si="331"/>
        <v>0</v>
      </c>
    </row>
    <row r="833" spans="1:26" s="80" customFormat="1" x14ac:dyDescent="0.2">
      <c r="A833" s="82">
        <v>816</v>
      </c>
      <c r="B833" s="168" t="str">
        <f>'Revenue Data'!B824</f>
        <v>WUH</v>
      </c>
      <c r="C833" s="71">
        <f t="shared" si="340"/>
        <v>0</v>
      </c>
      <c r="D833" s="71">
        <f t="shared" si="340"/>
        <v>0</v>
      </c>
      <c r="E833" s="71">
        <f t="shared" si="340"/>
        <v>6.6666666666666666E-2</v>
      </c>
      <c r="F833" s="71">
        <f t="shared" si="340"/>
        <v>0</v>
      </c>
      <c r="G833" s="71">
        <f t="shared" si="340"/>
        <v>0.93333333333333335</v>
      </c>
      <c r="H833" s="205">
        <f>IFERROR(VLOOKUP(B833,'Forecast Cnx @ Dest. Airport'!$B$5:$R$175,17,FALSE),0)</f>
        <v>0</v>
      </c>
      <c r="I833" s="29">
        <f t="shared" si="319"/>
        <v>0</v>
      </c>
      <c r="J833" s="29">
        <f t="shared" si="320"/>
        <v>0</v>
      </c>
      <c r="K833" s="29">
        <f t="shared" si="321"/>
        <v>0</v>
      </c>
      <c r="L833" s="29">
        <f t="shared" si="322"/>
        <v>0</v>
      </c>
      <c r="M833" s="29">
        <f t="shared" si="323"/>
        <v>0</v>
      </c>
      <c r="N833" s="194">
        <f t="shared" si="324"/>
        <v>0</v>
      </c>
      <c r="O833" s="64">
        <f t="shared" si="341"/>
        <v>4537.2526894742623</v>
      </c>
      <c r="P833" s="64">
        <f t="shared" si="341"/>
        <v>4749.2735304038351</v>
      </c>
      <c r="Q833" s="64">
        <f t="shared" si="341"/>
        <v>1810.9906091954022</v>
      </c>
      <c r="R833" s="64">
        <f t="shared" si="341"/>
        <v>1238.2726398519835</v>
      </c>
      <c r="S833" s="64">
        <f t="shared" si="341"/>
        <v>630.1166666666669</v>
      </c>
      <c r="T833" s="206" t="str">
        <f t="shared" si="325"/>
        <v>-</v>
      </c>
      <c r="U833" s="29">
        <f t="shared" si="326"/>
        <v>0</v>
      </c>
      <c r="V833" s="29">
        <f t="shared" si="327"/>
        <v>0</v>
      </c>
      <c r="W833" s="29">
        <f t="shared" si="328"/>
        <v>0</v>
      </c>
      <c r="X833" s="29">
        <f t="shared" si="329"/>
        <v>0</v>
      </c>
      <c r="Y833" s="29">
        <f t="shared" si="330"/>
        <v>0</v>
      </c>
      <c r="Z833" s="194">
        <f t="shared" si="331"/>
        <v>0</v>
      </c>
    </row>
    <row r="834" spans="1:26" s="80" customFormat="1" x14ac:dyDescent="0.2">
      <c r="A834" s="168">
        <v>817</v>
      </c>
      <c r="B834" s="168" t="str">
        <f>'Revenue Data'!B825</f>
        <v>WVB</v>
      </c>
      <c r="C834" s="71">
        <f t="shared" si="340"/>
        <v>0</v>
      </c>
      <c r="D834" s="71">
        <f t="shared" si="340"/>
        <v>0</v>
      </c>
      <c r="E834" s="71">
        <f t="shared" si="340"/>
        <v>0</v>
      </c>
      <c r="F834" s="71">
        <f t="shared" si="340"/>
        <v>0</v>
      </c>
      <c r="G834" s="71">
        <f t="shared" si="340"/>
        <v>1</v>
      </c>
      <c r="H834" s="205">
        <f>IFERROR(VLOOKUP(B834,'Forecast Cnx @ Dest. Airport'!$B$5:$R$175,17,FALSE),0)</f>
        <v>0</v>
      </c>
      <c r="I834" s="29">
        <f t="shared" si="319"/>
        <v>0</v>
      </c>
      <c r="J834" s="29">
        <f t="shared" si="320"/>
        <v>0</v>
      </c>
      <c r="K834" s="29">
        <f t="shared" si="321"/>
        <v>0</v>
      </c>
      <c r="L834" s="29">
        <f t="shared" si="322"/>
        <v>0</v>
      </c>
      <c r="M834" s="29">
        <f t="shared" si="323"/>
        <v>0</v>
      </c>
      <c r="N834" s="194">
        <f t="shared" si="324"/>
        <v>0</v>
      </c>
      <c r="O834" s="64">
        <f t="shared" si="341"/>
        <v>0</v>
      </c>
      <c r="P834" s="64">
        <f t="shared" si="341"/>
        <v>0</v>
      </c>
      <c r="Q834" s="64">
        <f t="shared" si="341"/>
        <v>0</v>
      </c>
      <c r="R834" s="64">
        <f t="shared" si="341"/>
        <v>756.78</v>
      </c>
      <c r="S834" s="64">
        <f t="shared" si="341"/>
        <v>520.45169999999996</v>
      </c>
      <c r="T834" s="206" t="str">
        <f t="shared" si="325"/>
        <v>-</v>
      </c>
      <c r="U834" s="29">
        <f t="shared" si="326"/>
        <v>0</v>
      </c>
      <c r="V834" s="29">
        <f t="shared" si="327"/>
        <v>0</v>
      </c>
      <c r="W834" s="29">
        <f t="shared" si="328"/>
        <v>0</v>
      </c>
      <c r="X834" s="29">
        <f t="shared" si="329"/>
        <v>0</v>
      </c>
      <c r="Y834" s="29">
        <f t="shared" si="330"/>
        <v>0</v>
      </c>
      <c r="Z834" s="194">
        <f t="shared" si="331"/>
        <v>0</v>
      </c>
    </row>
    <row r="835" spans="1:26" s="80" customFormat="1" x14ac:dyDescent="0.2">
      <c r="A835" s="82">
        <v>818</v>
      </c>
      <c r="B835" s="168" t="str">
        <f>'Revenue Data'!B826</f>
        <v>XIC</v>
      </c>
      <c r="C835" s="71">
        <f t="shared" si="340"/>
        <v>0</v>
      </c>
      <c r="D835" s="71">
        <f t="shared" si="340"/>
        <v>0</v>
      </c>
      <c r="E835" s="71">
        <f t="shared" si="340"/>
        <v>0</v>
      </c>
      <c r="F835" s="71">
        <f t="shared" si="340"/>
        <v>0</v>
      </c>
      <c r="G835" s="71">
        <f t="shared" si="340"/>
        <v>1</v>
      </c>
      <c r="H835" s="205">
        <f>IFERROR(VLOOKUP(B835,'Forecast Cnx @ Dest. Airport'!$B$5:$R$175,17,FALSE),0)</f>
        <v>0</v>
      </c>
      <c r="I835" s="29">
        <f t="shared" si="319"/>
        <v>0</v>
      </c>
      <c r="J835" s="29">
        <f t="shared" si="320"/>
        <v>0</v>
      </c>
      <c r="K835" s="29">
        <f t="shared" si="321"/>
        <v>0</v>
      </c>
      <c r="L835" s="29">
        <f t="shared" si="322"/>
        <v>0</v>
      </c>
      <c r="M835" s="29">
        <f t="shared" si="323"/>
        <v>0</v>
      </c>
      <c r="N835" s="194">
        <f t="shared" si="324"/>
        <v>0</v>
      </c>
      <c r="O835" s="64">
        <f t="shared" si="341"/>
        <v>4537.2526894742623</v>
      </c>
      <c r="P835" s="64">
        <f t="shared" si="341"/>
        <v>4749.2735304038351</v>
      </c>
      <c r="Q835" s="64">
        <f t="shared" si="341"/>
        <v>1810.9906091954022</v>
      </c>
      <c r="R835" s="64">
        <f t="shared" si="341"/>
        <v>1238.2726398519835</v>
      </c>
      <c r="S835" s="64">
        <f t="shared" si="341"/>
        <v>570.87178194523528</v>
      </c>
      <c r="T835" s="206" t="str">
        <f t="shared" si="325"/>
        <v>-</v>
      </c>
      <c r="U835" s="29">
        <f t="shared" si="326"/>
        <v>0</v>
      </c>
      <c r="V835" s="29">
        <f t="shared" si="327"/>
        <v>0</v>
      </c>
      <c r="W835" s="29">
        <f t="shared" si="328"/>
        <v>0</v>
      </c>
      <c r="X835" s="29">
        <f t="shared" si="329"/>
        <v>0</v>
      </c>
      <c r="Y835" s="29">
        <f t="shared" si="330"/>
        <v>0</v>
      </c>
      <c r="Z835" s="194">
        <f t="shared" si="331"/>
        <v>0</v>
      </c>
    </row>
    <row r="836" spans="1:26" s="80" customFormat="1" x14ac:dyDescent="0.2">
      <c r="A836" s="82">
        <v>819</v>
      </c>
      <c r="B836" s="168" t="str">
        <f>'Revenue Data'!B827</f>
        <v>XMN</v>
      </c>
      <c r="C836" s="71">
        <f t="shared" si="340"/>
        <v>0.11999999999999998</v>
      </c>
      <c r="D836" s="71">
        <f t="shared" si="340"/>
        <v>0.11999999999999998</v>
      </c>
      <c r="E836" s="71">
        <f t="shared" si="340"/>
        <v>3.9999999999999994E-2</v>
      </c>
      <c r="F836" s="71">
        <f t="shared" si="340"/>
        <v>0.11999999999999998</v>
      </c>
      <c r="G836" s="71">
        <f t="shared" si="340"/>
        <v>0.6</v>
      </c>
      <c r="H836" s="205">
        <f>IFERROR(VLOOKUP(B836,'Forecast Cnx @ Dest. Airport'!$B$5:$R$175,17,FALSE),0)</f>
        <v>0</v>
      </c>
      <c r="I836" s="29">
        <f t="shared" si="319"/>
        <v>0</v>
      </c>
      <c r="J836" s="29">
        <f t="shared" si="320"/>
        <v>0</v>
      </c>
      <c r="K836" s="29">
        <f t="shared" si="321"/>
        <v>0</v>
      </c>
      <c r="L836" s="29">
        <f t="shared" si="322"/>
        <v>0</v>
      </c>
      <c r="M836" s="29">
        <f t="shared" si="323"/>
        <v>0</v>
      </c>
      <c r="N836" s="194">
        <f t="shared" si="324"/>
        <v>0</v>
      </c>
      <c r="O836" s="64">
        <f t="shared" si="341"/>
        <v>4537.2526894742623</v>
      </c>
      <c r="P836" s="64">
        <f t="shared" si="341"/>
        <v>4749.2735304038351</v>
      </c>
      <c r="Q836" s="64">
        <f t="shared" si="341"/>
        <v>1810.9906091954022</v>
      </c>
      <c r="R836" s="64">
        <f t="shared" si="341"/>
        <v>3463.2499999999995</v>
      </c>
      <c r="S836" s="64">
        <f t="shared" si="341"/>
        <v>734.33222222222332</v>
      </c>
      <c r="T836" s="206" t="str">
        <f t="shared" si="325"/>
        <v>-</v>
      </c>
      <c r="U836" s="29">
        <f t="shared" si="326"/>
        <v>0</v>
      </c>
      <c r="V836" s="29">
        <f t="shared" si="327"/>
        <v>0</v>
      </c>
      <c r="W836" s="29">
        <f t="shared" si="328"/>
        <v>0</v>
      </c>
      <c r="X836" s="29">
        <f t="shared" si="329"/>
        <v>0</v>
      </c>
      <c r="Y836" s="29">
        <f t="shared" si="330"/>
        <v>0</v>
      </c>
      <c r="Z836" s="194">
        <f t="shared" si="331"/>
        <v>0</v>
      </c>
    </row>
    <row r="837" spans="1:26" s="80" customFormat="1" x14ac:dyDescent="0.2">
      <c r="A837" s="82">
        <v>820</v>
      </c>
      <c r="B837" s="168" t="str">
        <f>'Revenue Data'!B828</f>
        <v>XRY</v>
      </c>
      <c r="C837" s="71">
        <f t="shared" si="340"/>
        <v>0</v>
      </c>
      <c r="D837" s="71">
        <f t="shared" si="340"/>
        <v>2.4390243902439029E-2</v>
      </c>
      <c r="E837" s="71">
        <f t="shared" si="340"/>
        <v>2.4390243902439029E-2</v>
      </c>
      <c r="F837" s="71">
        <f t="shared" si="340"/>
        <v>7.3170731707317083E-2</v>
      </c>
      <c r="G837" s="71">
        <f t="shared" si="340"/>
        <v>0.87804878048780488</v>
      </c>
      <c r="H837" s="205">
        <f>IFERROR(VLOOKUP(B837,'Forecast Cnx @ Dest. Airport'!$B$5:$R$175,17,FALSE),0)</f>
        <v>0</v>
      </c>
      <c r="I837" s="29">
        <f t="shared" si="319"/>
        <v>0</v>
      </c>
      <c r="J837" s="29">
        <f t="shared" si="320"/>
        <v>0</v>
      </c>
      <c r="K837" s="29">
        <f t="shared" si="321"/>
        <v>0</v>
      </c>
      <c r="L837" s="29">
        <f t="shared" si="322"/>
        <v>0</v>
      </c>
      <c r="M837" s="29">
        <f t="shared" si="323"/>
        <v>0</v>
      </c>
      <c r="N837" s="194">
        <f t="shared" si="324"/>
        <v>0</v>
      </c>
      <c r="O837" s="64">
        <f t="shared" si="341"/>
        <v>1577.8969800457098</v>
      </c>
      <c r="P837" s="64">
        <f t="shared" si="341"/>
        <v>3009.2377410317081</v>
      </c>
      <c r="Q837" s="64">
        <f t="shared" si="341"/>
        <v>2042.8507142857147</v>
      </c>
      <c r="R837" s="64">
        <f t="shared" si="341"/>
        <v>385.91</v>
      </c>
      <c r="S837" s="64">
        <f t="shared" si="341"/>
        <v>313.6014666666664</v>
      </c>
      <c r="T837" s="206" t="str">
        <f t="shared" si="325"/>
        <v>-</v>
      </c>
      <c r="U837" s="29">
        <f t="shared" si="326"/>
        <v>0</v>
      </c>
      <c r="V837" s="29">
        <f t="shared" si="327"/>
        <v>0</v>
      </c>
      <c r="W837" s="29">
        <f t="shared" si="328"/>
        <v>0</v>
      </c>
      <c r="X837" s="29">
        <f t="shared" si="329"/>
        <v>0</v>
      </c>
      <c r="Y837" s="29">
        <f t="shared" si="330"/>
        <v>0</v>
      </c>
      <c r="Z837" s="194">
        <f t="shared" si="331"/>
        <v>0</v>
      </c>
    </row>
    <row r="838" spans="1:26" s="80" customFormat="1" x14ac:dyDescent="0.2">
      <c r="A838" s="168">
        <v>821</v>
      </c>
      <c r="B838" s="168" t="str">
        <f>'Revenue Data'!B829</f>
        <v>YAM</v>
      </c>
      <c r="C838" s="71">
        <f t="shared" ref="C838:G847" si="342">IFERROR(VLOOKUP($B838,FromChicagoFareList,C$8,FALSE),"-")</f>
        <v>0</v>
      </c>
      <c r="D838" s="71">
        <f t="shared" si="342"/>
        <v>0</v>
      </c>
      <c r="E838" s="71">
        <f t="shared" si="342"/>
        <v>0</v>
      </c>
      <c r="F838" s="71">
        <f t="shared" si="342"/>
        <v>1</v>
      </c>
      <c r="G838" s="71">
        <f t="shared" si="342"/>
        <v>0</v>
      </c>
      <c r="H838" s="205">
        <f>IFERROR(VLOOKUP(B838,'Forecast Cnx @ Dest. Airport'!$B$5:$R$175,17,FALSE),0)</f>
        <v>0</v>
      </c>
      <c r="I838" s="29">
        <f t="shared" si="319"/>
        <v>0</v>
      </c>
      <c r="J838" s="29">
        <f t="shared" si="320"/>
        <v>0</v>
      </c>
      <c r="K838" s="29">
        <f t="shared" si="321"/>
        <v>0</v>
      </c>
      <c r="L838" s="29">
        <f t="shared" si="322"/>
        <v>0</v>
      </c>
      <c r="M838" s="29">
        <f t="shared" si="323"/>
        <v>0</v>
      </c>
      <c r="N838" s="194">
        <f t="shared" si="324"/>
        <v>0</v>
      </c>
      <c r="O838" s="64">
        <f t="shared" ref="O838:S847" si="343">IFERROR(VLOOKUP($B838,FromChicagoFareList,O$8,FALSE),"-")</f>
        <v>647.05511402668287</v>
      </c>
      <c r="P838" s="64">
        <f t="shared" si="343"/>
        <v>1039.4895158271067</v>
      </c>
      <c r="Q838" s="64">
        <f t="shared" si="343"/>
        <v>934.61019189557862</v>
      </c>
      <c r="R838" s="64">
        <f t="shared" si="343"/>
        <v>262.74716250349462</v>
      </c>
      <c r="S838" s="64">
        <f t="shared" si="343"/>
        <v>313.14911263166238</v>
      </c>
      <c r="T838" s="206" t="str">
        <f t="shared" si="325"/>
        <v>-</v>
      </c>
      <c r="U838" s="29">
        <f t="shared" si="326"/>
        <v>0</v>
      </c>
      <c r="V838" s="29">
        <f t="shared" si="327"/>
        <v>0</v>
      </c>
      <c r="W838" s="29">
        <f t="shared" si="328"/>
        <v>0</v>
      </c>
      <c r="X838" s="29">
        <f t="shared" si="329"/>
        <v>0</v>
      </c>
      <c r="Y838" s="29">
        <f t="shared" si="330"/>
        <v>0</v>
      </c>
      <c r="Z838" s="194">
        <f t="shared" si="331"/>
        <v>0</v>
      </c>
    </row>
    <row r="839" spans="1:26" s="80" customFormat="1" x14ac:dyDescent="0.2">
      <c r="A839" s="82">
        <v>822</v>
      </c>
      <c r="B839" s="168" t="str">
        <f>'Revenue Data'!B830</f>
        <v>YAO</v>
      </c>
      <c r="C839" s="71">
        <f t="shared" si="342"/>
        <v>0</v>
      </c>
      <c r="D839" s="71">
        <f t="shared" si="342"/>
        <v>0</v>
      </c>
      <c r="E839" s="71">
        <f t="shared" si="342"/>
        <v>0</v>
      </c>
      <c r="F839" s="71">
        <f t="shared" si="342"/>
        <v>0</v>
      </c>
      <c r="G839" s="71">
        <f t="shared" si="342"/>
        <v>1</v>
      </c>
      <c r="H839" s="205">
        <f>IFERROR(VLOOKUP(B839,'Forecast Cnx @ Dest. Airport'!$B$5:$R$175,17,FALSE),0)</f>
        <v>0</v>
      </c>
      <c r="I839" s="29">
        <f t="shared" si="319"/>
        <v>0</v>
      </c>
      <c r="J839" s="29">
        <f t="shared" si="320"/>
        <v>0</v>
      </c>
      <c r="K839" s="29">
        <f t="shared" si="321"/>
        <v>0</v>
      </c>
      <c r="L839" s="29">
        <f t="shared" si="322"/>
        <v>0</v>
      </c>
      <c r="M839" s="29">
        <f t="shared" si="323"/>
        <v>0</v>
      </c>
      <c r="N839" s="194">
        <f t="shared" si="324"/>
        <v>0</v>
      </c>
      <c r="O839" s="64">
        <f t="shared" si="343"/>
        <v>0</v>
      </c>
      <c r="P839" s="64">
        <f t="shared" si="343"/>
        <v>0</v>
      </c>
      <c r="Q839" s="64">
        <f t="shared" si="343"/>
        <v>0</v>
      </c>
      <c r="R839" s="64">
        <f t="shared" si="343"/>
        <v>600.46460000000002</v>
      </c>
      <c r="S839" s="64">
        <f t="shared" si="343"/>
        <v>547.61358974358984</v>
      </c>
      <c r="T839" s="206" t="str">
        <f t="shared" si="325"/>
        <v>-</v>
      </c>
      <c r="U839" s="29">
        <f t="shared" si="326"/>
        <v>0</v>
      </c>
      <c r="V839" s="29">
        <f t="shared" si="327"/>
        <v>0</v>
      </c>
      <c r="W839" s="29">
        <f t="shared" si="328"/>
        <v>0</v>
      </c>
      <c r="X839" s="29">
        <f t="shared" si="329"/>
        <v>0</v>
      </c>
      <c r="Y839" s="29">
        <f t="shared" si="330"/>
        <v>0</v>
      </c>
      <c r="Z839" s="194">
        <f t="shared" si="331"/>
        <v>0</v>
      </c>
    </row>
    <row r="840" spans="1:26" s="80" customFormat="1" x14ac:dyDescent="0.2">
      <c r="A840" s="82">
        <v>823</v>
      </c>
      <c r="B840" s="168" t="str">
        <f>'Revenue Data'!B831</f>
        <v>YAP</v>
      </c>
      <c r="C840" s="71">
        <f t="shared" si="342"/>
        <v>0</v>
      </c>
      <c r="D840" s="71">
        <f t="shared" si="342"/>
        <v>0</v>
      </c>
      <c r="E840" s="71">
        <f t="shared" si="342"/>
        <v>0</v>
      </c>
      <c r="F840" s="71">
        <f t="shared" si="342"/>
        <v>1</v>
      </c>
      <c r="G840" s="71">
        <f t="shared" si="342"/>
        <v>0</v>
      </c>
      <c r="H840" s="205">
        <f>IFERROR(VLOOKUP(B840,'Forecast Cnx @ Dest. Airport'!$B$5:$R$175,17,FALSE),0)</f>
        <v>0</v>
      </c>
      <c r="I840" s="29">
        <f t="shared" si="319"/>
        <v>0</v>
      </c>
      <c r="J840" s="29">
        <f t="shared" si="320"/>
        <v>0</v>
      </c>
      <c r="K840" s="29">
        <f t="shared" si="321"/>
        <v>0</v>
      </c>
      <c r="L840" s="29">
        <f t="shared" si="322"/>
        <v>0</v>
      </c>
      <c r="M840" s="29">
        <f t="shared" si="323"/>
        <v>0</v>
      </c>
      <c r="N840" s="194">
        <f t="shared" si="324"/>
        <v>0</v>
      </c>
      <c r="O840" s="64">
        <f t="shared" si="343"/>
        <v>0</v>
      </c>
      <c r="P840" s="64">
        <f t="shared" si="343"/>
        <v>0</v>
      </c>
      <c r="Q840" s="64">
        <f t="shared" si="343"/>
        <v>0</v>
      </c>
      <c r="R840" s="64">
        <f t="shared" si="343"/>
        <v>874.33999999999992</v>
      </c>
      <c r="S840" s="64">
        <f t="shared" si="343"/>
        <v>0</v>
      </c>
      <c r="T840" s="206" t="str">
        <f t="shared" si="325"/>
        <v>-</v>
      </c>
      <c r="U840" s="29">
        <f t="shared" si="326"/>
        <v>0</v>
      </c>
      <c r="V840" s="29">
        <f t="shared" si="327"/>
        <v>0</v>
      </c>
      <c r="W840" s="29">
        <f t="shared" si="328"/>
        <v>0</v>
      </c>
      <c r="X840" s="29">
        <f t="shared" si="329"/>
        <v>0</v>
      </c>
      <c r="Y840" s="29">
        <f t="shared" si="330"/>
        <v>0</v>
      </c>
      <c r="Z840" s="194">
        <f t="shared" si="331"/>
        <v>0</v>
      </c>
    </row>
    <row r="841" spans="1:26" s="80" customFormat="1" x14ac:dyDescent="0.2">
      <c r="A841" s="82">
        <v>824</v>
      </c>
      <c r="B841" s="168" t="str">
        <f>'Revenue Data'!B832</f>
        <v>YBG</v>
      </c>
      <c r="C841" s="71">
        <f t="shared" si="342"/>
        <v>0</v>
      </c>
      <c r="D841" s="71">
        <f t="shared" si="342"/>
        <v>0</v>
      </c>
      <c r="E841" s="71">
        <f t="shared" si="342"/>
        <v>0</v>
      </c>
      <c r="F841" s="71">
        <f t="shared" si="342"/>
        <v>0.34782608695652173</v>
      </c>
      <c r="G841" s="71">
        <f t="shared" si="342"/>
        <v>0.65217391304347838</v>
      </c>
      <c r="H841" s="205">
        <f>IFERROR(VLOOKUP(B841,'Forecast Cnx @ Dest. Airport'!$B$5:$R$175,17,FALSE),0)</f>
        <v>0</v>
      </c>
      <c r="I841" s="29">
        <f t="shared" si="319"/>
        <v>0</v>
      </c>
      <c r="J841" s="29">
        <f t="shared" si="320"/>
        <v>0</v>
      </c>
      <c r="K841" s="29">
        <f t="shared" si="321"/>
        <v>0</v>
      </c>
      <c r="L841" s="29">
        <f t="shared" si="322"/>
        <v>0</v>
      </c>
      <c r="M841" s="29">
        <f t="shared" si="323"/>
        <v>0</v>
      </c>
      <c r="N841" s="194">
        <f t="shared" si="324"/>
        <v>0</v>
      </c>
      <c r="O841" s="64">
        <f t="shared" si="343"/>
        <v>647.05511402668287</v>
      </c>
      <c r="P841" s="64">
        <f t="shared" si="343"/>
        <v>1039.4895158271067</v>
      </c>
      <c r="Q841" s="64">
        <f t="shared" si="343"/>
        <v>934.61019189557862</v>
      </c>
      <c r="R841" s="64">
        <f t="shared" si="343"/>
        <v>262.74716250349462</v>
      </c>
      <c r="S841" s="64">
        <f t="shared" si="343"/>
        <v>659.36790476190458</v>
      </c>
      <c r="T841" s="206" t="str">
        <f t="shared" si="325"/>
        <v>-</v>
      </c>
      <c r="U841" s="29">
        <f t="shared" si="326"/>
        <v>0</v>
      </c>
      <c r="V841" s="29">
        <f t="shared" si="327"/>
        <v>0</v>
      </c>
      <c r="W841" s="29">
        <f t="shared" si="328"/>
        <v>0</v>
      </c>
      <c r="X841" s="29">
        <f t="shared" si="329"/>
        <v>0</v>
      </c>
      <c r="Y841" s="29">
        <f t="shared" si="330"/>
        <v>0</v>
      </c>
      <c r="Z841" s="194">
        <f t="shared" si="331"/>
        <v>0</v>
      </c>
    </row>
    <row r="842" spans="1:26" s="80" customFormat="1" x14ac:dyDescent="0.2">
      <c r="A842" s="168">
        <v>825</v>
      </c>
      <c r="B842" s="168" t="str">
        <f>'Revenue Data'!B833</f>
        <v>YCD</v>
      </c>
      <c r="C842" s="71">
        <f t="shared" si="342"/>
        <v>0.125</v>
      </c>
      <c r="D842" s="71">
        <f t="shared" si="342"/>
        <v>0</v>
      </c>
      <c r="E842" s="71">
        <f t="shared" si="342"/>
        <v>0</v>
      </c>
      <c r="F842" s="71">
        <f t="shared" si="342"/>
        <v>0.875</v>
      </c>
      <c r="G842" s="71">
        <f t="shared" si="342"/>
        <v>0</v>
      </c>
      <c r="H842" s="205">
        <f>IFERROR(VLOOKUP(B842,'Forecast Cnx @ Dest. Airport'!$B$5:$R$175,17,FALSE),0)</f>
        <v>0</v>
      </c>
      <c r="I842" s="29">
        <f t="shared" si="319"/>
        <v>0</v>
      </c>
      <c r="J842" s="29">
        <f t="shared" si="320"/>
        <v>0</v>
      </c>
      <c r="K842" s="29">
        <f t="shared" si="321"/>
        <v>0</v>
      </c>
      <c r="L842" s="29">
        <f t="shared" si="322"/>
        <v>0</v>
      </c>
      <c r="M842" s="29">
        <f t="shared" si="323"/>
        <v>0</v>
      </c>
      <c r="N842" s="194">
        <f t="shared" si="324"/>
        <v>0</v>
      </c>
      <c r="O842" s="64">
        <f t="shared" si="343"/>
        <v>647.05511402668287</v>
      </c>
      <c r="P842" s="64">
        <f t="shared" si="343"/>
        <v>1039.4895158271067</v>
      </c>
      <c r="Q842" s="64">
        <f t="shared" si="343"/>
        <v>934.61019189557862</v>
      </c>
      <c r="R842" s="64">
        <f t="shared" si="343"/>
        <v>262.74716250349462</v>
      </c>
      <c r="S842" s="64">
        <f t="shared" si="343"/>
        <v>313.14911263166238</v>
      </c>
      <c r="T842" s="206" t="str">
        <f t="shared" si="325"/>
        <v>-</v>
      </c>
      <c r="U842" s="29">
        <f t="shared" si="326"/>
        <v>0</v>
      </c>
      <c r="V842" s="29">
        <f t="shared" si="327"/>
        <v>0</v>
      </c>
      <c r="W842" s="29">
        <f t="shared" si="328"/>
        <v>0</v>
      </c>
      <c r="X842" s="29">
        <f t="shared" si="329"/>
        <v>0</v>
      </c>
      <c r="Y842" s="29">
        <f t="shared" si="330"/>
        <v>0</v>
      </c>
      <c r="Z842" s="194">
        <f t="shared" si="331"/>
        <v>0</v>
      </c>
    </row>
    <row r="843" spans="1:26" s="80" customFormat="1" x14ac:dyDescent="0.2">
      <c r="A843" s="82">
        <v>826</v>
      </c>
      <c r="B843" s="168" t="str">
        <f>'Revenue Data'!B834</f>
        <v>YCU</v>
      </c>
      <c r="C843" s="71">
        <f t="shared" si="342"/>
        <v>0</v>
      </c>
      <c r="D843" s="71">
        <f t="shared" si="342"/>
        <v>0</v>
      </c>
      <c r="E843" s="71">
        <f t="shared" si="342"/>
        <v>0</v>
      </c>
      <c r="F843" s="71">
        <f t="shared" si="342"/>
        <v>0</v>
      </c>
      <c r="G843" s="71">
        <f t="shared" si="342"/>
        <v>1</v>
      </c>
      <c r="H843" s="205">
        <f>IFERROR(VLOOKUP(B843,'Forecast Cnx @ Dest. Airport'!$B$5:$R$175,17,FALSE),0)</f>
        <v>0</v>
      </c>
      <c r="I843" s="29">
        <f t="shared" si="319"/>
        <v>0</v>
      </c>
      <c r="J843" s="29">
        <f t="shared" si="320"/>
        <v>0</v>
      </c>
      <c r="K843" s="29">
        <f t="shared" si="321"/>
        <v>0</v>
      </c>
      <c r="L843" s="29">
        <f t="shared" si="322"/>
        <v>0</v>
      </c>
      <c r="M843" s="29">
        <f t="shared" si="323"/>
        <v>0</v>
      </c>
      <c r="N843" s="194">
        <f t="shared" si="324"/>
        <v>0</v>
      </c>
      <c r="O843" s="64">
        <f t="shared" si="343"/>
        <v>4537.2526894742623</v>
      </c>
      <c r="P843" s="64">
        <f t="shared" si="343"/>
        <v>4749.2735304038351</v>
      </c>
      <c r="Q843" s="64">
        <f t="shared" si="343"/>
        <v>1810.9906091954022</v>
      </c>
      <c r="R843" s="64">
        <f t="shared" si="343"/>
        <v>1238.2726398519835</v>
      </c>
      <c r="S843" s="64">
        <f t="shared" si="343"/>
        <v>570.87178194523528</v>
      </c>
      <c r="T843" s="206" t="str">
        <f t="shared" si="325"/>
        <v>-</v>
      </c>
      <c r="U843" s="29">
        <f t="shared" si="326"/>
        <v>0</v>
      </c>
      <c r="V843" s="29">
        <f t="shared" si="327"/>
        <v>0</v>
      </c>
      <c r="W843" s="29">
        <f t="shared" si="328"/>
        <v>0</v>
      </c>
      <c r="X843" s="29">
        <f t="shared" si="329"/>
        <v>0</v>
      </c>
      <c r="Y843" s="29">
        <f t="shared" si="330"/>
        <v>0</v>
      </c>
      <c r="Z843" s="194">
        <f t="shared" si="331"/>
        <v>0</v>
      </c>
    </row>
    <row r="844" spans="1:26" s="80" customFormat="1" x14ac:dyDescent="0.2">
      <c r="A844" s="82">
        <v>827</v>
      </c>
      <c r="B844" s="168" t="str">
        <f>'Revenue Data'!B835</f>
        <v>YDF</v>
      </c>
      <c r="C844" s="71">
        <f t="shared" si="342"/>
        <v>0</v>
      </c>
      <c r="D844" s="71">
        <f t="shared" si="342"/>
        <v>0</v>
      </c>
      <c r="E844" s="71">
        <f t="shared" si="342"/>
        <v>0</v>
      </c>
      <c r="F844" s="71">
        <f t="shared" si="342"/>
        <v>1</v>
      </c>
      <c r="G844" s="71">
        <f t="shared" si="342"/>
        <v>0</v>
      </c>
      <c r="H844" s="205">
        <f>IFERROR(VLOOKUP(B844,'Forecast Cnx @ Dest. Airport'!$B$5:$R$175,17,FALSE),0)</f>
        <v>0</v>
      </c>
      <c r="I844" s="29">
        <f t="shared" si="319"/>
        <v>0</v>
      </c>
      <c r="J844" s="29">
        <f t="shared" si="320"/>
        <v>0</v>
      </c>
      <c r="K844" s="29">
        <f t="shared" si="321"/>
        <v>0</v>
      </c>
      <c r="L844" s="29">
        <f t="shared" si="322"/>
        <v>0</v>
      </c>
      <c r="M844" s="29">
        <f t="shared" si="323"/>
        <v>0</v>
      </c>
      <c r="N844" s="194">
        <f t="shared" si="324"/>
        <v>0</v>
      </c>
      <c r="O844" s="64">
        <f t="shared" si="343"/>
        <v>647.05511402668287</v>
      </c>
      <c r="P844" s="64">
        <f t="shared" si="343"/>
        <v>1039.4895158271067</v>
      </c>
      <c r="Q844" s="64">
        <f t="shared" si="343"/>
        <v>934.61019189557862</v>
      </c>
      <c r="R844" s="64">
        <f t="shared" si="343"/>
        <v>262.74716250349462</v>
      </c>
      <c r="S844" s="64">
        <f t="shared" si="343"/>
        <v>313.14911263166238</v>
      </c>
      <c r="T844" s="206" t="str">
        <f t="shared" si="325"/>
        <v>-</v>
      </c>
      <c r="U844" s="29">
        <f t="shared" si="326"/>
        <v>0</v>
      </c>
      <c r="V844" s="29">
        <f t="shared" si="327"/>
        <v>0</v>
      </c>
      <c r="W844" s="29">
        <f t="shared" si="328"/>
        <v>0</v>
      </c>
      <c r="X844" s="29">
        <f t="shared" si="329"/>
        <v>0</v>
      </c>
      <c r="Y844" s="29">
        <f t="shared" si="330"/>
        <v>0</v>
      </c>
      <c r="Z844" s="194">
        <f t="shared" si="331"/>
        <v>0</v>
      </c>
    </row>
    <row r="845" spans="1:26" s="80" customFormat="1" x14ac:dyDescent="0.2">
      <c r="A845" s="82">
        <v>828</v>
      </c>
      <c r="B845" s="168" t="str">
        <f>'Revenue Data'!B836</f>
        <v>YEA</v>
      </c>
      <c r="C845" s="71">
        <f t="shared" si="342"/>
        <v>6.3801208865010062E-2</v>
      </c>
      <c r="D845" s="71">
        <f t="shared" si="342"/>
        <v>6.7159167226326397E-4</v>
      </c>
      <c r="E845" s="71">
        <f t="shared" si="342"/>
        <v>2.7535258562793822E-2</v>
      </c>
      <c r="F845" s="71">
        <f t="shared" si="342"/>
        <v>0.12961719274680991</v>
      </c>
      <c r="G845" s="71">
        <f t="shared" si="342"/>
        <v>0.77837474815312302</v>
      </c>
      <c r="H845" s="205">
        <f>IFERROR(VLOOKUP(B845,'Forecast Cnx @ Dest. Airport'!$B$5:$R$175,17,FALSE),0)</f>
        <v>0</v>
      </c>
      <c r="I845" s="29">
        <f t="shared" si="319"/>
        <v>0</v>
      </c>
      <c r="J845" s="29">
        <f t="shared" si="320"/>
        <v>0</v>
      </c>
      <c r="K845" s="29">
        <f t="shared" si="321"/>
        <v>0</v>
      </c>
      <c r="L845" s="29">
        <f t="shared" si="322"/>
        <v>0</v>
      </c>
      <c r="M845" s="29">
        <f t="shared" si="323"/>
        <v>0</v>
      </c>
      <c r="N845" s="194">
        <f t="shared" si="324"/>
        <v>0</v>
      </c>
      <c r="O845" s="64">
        <f t="shared" si="343"/>
        <v>592.24275637181404</v>
      </c>
      <c r="P845" s="64">
        <f t="shared" si="343"/>
        <v>1039.4895158271067</v>
      </c>
      <c r="Q845" s="64">
        <f t="shared" si="343"/>
        <v>937.90350000000012</v>
      </c>
      <c r="R845" s="64">
        <f t="shared" si="343"/>
        <v>379.43381124317523</v>
      </c>
      <c r="S845" s="64">
        <f t="shared" si="343"/>
        <v>384.0336489989736</v>
      </c>
      <c r="T845" s="206" t="str">
        <f t="shared" si="325"/>
        <v>-</v>
      </c>
      <c r="U845" s="29">
        <f t="shared" si="326"/>
        <v>0</v>
      </c>
      <c r="V845" s="29">
        <f t="shared" si="327"/>
        <v>0</v>
      </c>
      <c r="W845" s="29">
        <f t="shared" si="328"/>
        <v>0</v>
      </c>
      <c r="X845" s="29">
        <f t="shared" si="329"/>
        <v>0</v>
      </c>
      <c r="Y845" s="29">
        <f t="shared" si="330"/>
        <v>0</v>
      </c>
      <c r="Z845" s="194">
        <f t="shared" si="331"/>
        <v>0</v>
      </c>
    </row>
    <row r="846" spans="1:26" s="80" customFormat="1" x14ac:dyDescent="0.2">
      <c r="A846" s="168">
        <v>829</v>
      </c>
      <c r="B846" s="168" t="str">
        <f>'Revenue Data'!B837</f>
        <v>YFC</v>
      </c>
      <c r="C846" s="71">
        <f t="shared" si="342"/>
        <v>4.0816326530612242E-2</v>
      </c>
      <c r="D846" s="71">
        <f t="shared" si="342"/>
        <v>0</v>
      </c>
      <c r="E846" s="71">
        <f t="shared" si="342"/>
        <v>2.0408163265306121E-2</v>
      </c>
      <c r="F846" s="71">
        <f t="shared" si="342"/>
        <v>0.40816326530612246</v>
      </c>
      <c r="G846" s="71">
        <f t="shared" si="342"/>
        <v>0.53061224489795922</v>
      </c>
      <c r="H846" s="205">
        <f>IFERROR(VLOOKUP(B846,'Forecast Cnx @ Dest. Airport'!$B$5:$R$175,17,FALSE),0)</f>
        <v>0</v>
      </c>
      <c r="I846" s="29">
        <f t="shared" si="319"/>
        <v>0</v>
      </c>
      <c r="J846" s="29">
        <f t="shared" si="320"/>
        <v>0</v>
      </c>
      <c r="K846" s="29">
        <f t="shared" si="321"/>
        <v>0</v>
      </c>
      <c r="L846" s="29">
        <f t="shared" si="322"/>
        <v>0</v>
      </c>
      <c r="M846" s="29">
        <f t="shared" si="323"/>
        <v>0</v>
      </c>
      <c r="N846" s="194">
        <f t="shared" si="324"/>
        <v>0</v>
      </c>
      <c r="O846" s="64">
        <f t="shared" si="343"/>
        <v>647.05511402668287</v>
      </c>
      <c r="P846" s="64">
        <f t="shared" si="343"/>
        <v>1039.4895158271067</v>
      </c>
      <c r="Q846" s="64">
        <f t="shared" si="343"/>
        <v>934.61019189557862</v>
      </c>
      <c r="R846" s="64">
        <f t="shared" si="343"/>
        <v>479.20605263157904</v>
      </c>
      <c r="S846" s="64">
        <f t="shared" si="343"/>
        <v>466.1476540201877</v>
      </c>
      <c r="T846" s="206" t="str">
        <f t="shared" si="325"/>
        <v>-</v>
      </c>
      <c r="U846" s="29">
        <f t="shared" si="326"/>
        <v>0</v>
      </c>
      <c r="V846" s="29">
        <f t="shared" si="327"/>
        <v>0</v>
      </c>
      <c r="W846" s="29">
        <f t="shared" si="328"/>
        <v>0</v>
      </c>
      <c r="X846" s="29">
        <f t="shared" si="329"/>
        <v>0</v>
      </c>
      <c r="Y846" s="29">
        <f t="shared" si="330"/>
        <v>0</v>
      </c>
      <c r="Z846" s="194">
        <f t="shared" si="331"/>
        <v>0</v>
      </c>
    </row>
    <row r="847" spans="1:26" s="80" customFormat="1" x14ac:dyDescent="0.2">
      <c r="A847" s="82">
        <v>830</v>
      </c>
      <c r="B847" s="168" t="str">
        <f>'Revenue Data'!B838</f>
        <v>YGJ</v>
      </c>
      <c r="C847" s="71">
        <f t="shared" si="342"/>
        <v>0</v>
      </c>
      <c r="D847" s="71">
        <f t="shared" si="342"/>
        <v>0</v>
      </c>
      <c r="E847" s="71">
        <f t="shared" si="342"/>
        <v>0</v>
      </c>
      <c r="F847" s="71">
        <f t="shared" si="342"/>
        <v>0.875</v>
      </c>
      <c r="G847" s="71">
        <f t="shared" si="342"/>
        <v>0.12500000000000003</v>
      </c>
      <c r="H847" s="205">
        <f>IFERROR(VLOOKUP(B847,'Forecast Cnx @ Dest. Airport'!$B$5:$R$175,17,FALSE),0)</f>
        <v>0</v>
      </c>
      <c r="I847" s="29">
        <f t="shared" si="319"/>
        <v>0</v>
      </c>
      <c r="J847" s="29">
        <f t="shared" si="320"/>
        <v>0</v>
      </c>
      <c r="K847" s="29">
        <f t="shared" si="321"/>
        <v>0</v>
      </c>
      <c r="L847" s="29">
        <f t="shared" si="322"/>
        <v>0</v>
      </c>
      <c r="M847" s="29">
        <f t="shared" si="323"/>
        <v>0</v>
      </c>
      <c r="N847" s="194">
        <f t="shared" si="324"/>
        <v>0</v>
      </c>
      <c r="O847" s="64">
        <f t="shared" si="343"/>
        <v>3560.4312660888791</v>
      </c>
      <c r="P847" s="64">
        <f t="shared" si="343"/>
        <v>3852.7209841222088</v>
      </c>
      <c r="Q847" s="64">
        <f t="shared" si="343"/>
        <v>1909.3942506887054</v>
      </c>
      <c r="R847" s="64">
        <f t="shared" si="343"/>
        <v>1062.5755352528843</v>
      </c>
      <c r="S847" s="64">
        <f t="shared" si="343"/>
        <v>814.97193872947037</v>
      </c>
      <c r="T847" s="206" t="str">
        <f t="shared" si="325"/>
        <v>-</v>
      </c>
      <c r="U847" s="29">
        <f t="shared" si="326"/>
        <v>0</v>
      </c>
      <c r="V847" s="29">
        <f t="shared" si="327"/>
        <v>0</v>
      </c>
      <c r="W847" s="29">
        <f t="shared" si="328"/>
        <v>0</v>
      </c>
      <c r="X847" s="29">
        <f t="shared" si="329"/>
        <v>0</v>
      </c>
      <c r="Y847" s="29">
        <f t="shared" si="330"/>
        <v>0</v>
      </c>
      <c r="Z847" s="194">
        <f t="shared" si="331"/>
        <v>0</v>
      </c>
    </row>
    <row r="848" spans="1:26" s="80" customFormat="1" x14ac:dyDescent="0.2">
      <c r="A848" s="82">
        <v>831</v>
      </c>
      <c r="B848" s="168" t="str">
        <f>'Revenue Data'!B839</f>
        <v>YGK</v>
      </c>
      <c r="C848" s="71">
        <f t="shared" ref="C848:G857" si="344">IFERROR(VLOOKUP($B848,FromChicagoFareList,C$8,FALSE),"-")</f>
        <v>9.375E-2</v>
      </c>
      <c r="D848" s="71">
        <f t="shared" si="344"/>
        <v>3.125E-2</v>
      </c>
      <c r="E848" s="71">
        <f t="shared" si="344"/>
        <v>3.125E-2</v>
      </c>
      <c r="F848" s="71">
        <f t="shared" si="344"/>
        <v>0.15625</v>
      </c>
      <c r="G848" s="71">
        <f t="shared" si="344"/>
        <v>0.68749999999999989</v>
      </c>
      <c r="H848" s="205">
        <f>IFERROR(VLOOKUP(B848,'Forecast Cnx @ Dest. Airport'!$B$5:$R$175,17,FALSE),0)</f>
        <v>0</v>
      </c>
      <c r="I848" s="29">
        <f t="shared" si="319"/>
        <v>0</v>
      </c>
      <c r="J848" s="29">
        <f t="shared" si="320"/>
        <v>0</v>
      </c>
      <c r="K848" s="29">
        <f t="shared" si="321"/>
        <v>0</v>
      </c>
      <c r="L848" s="29">
        <f t="shared" si="322"/>
        <v>0</v>
      </c>
      <c r="M848" s="29">
        <f t="shared" si="323"/>
        <v>0</v>
      </c>
      <c r="N848" s="194">
        <f t="shared" si="324"/>
        <v>0</v>
      </c>
      <c r="O848" s="64">
        <f t="shared" ref="O848:S857" si="345">IFERROR(VLOOKUP($B848,FromChicagoFareList,O$8,FALSE),"-")</f>
        <v>647.05511402668287</v>
      </c>
      <c r="P848" s="64">
        <f t="shared" si="345"/>
        <v>1833.8</v>
      </c>
      <c r="Q848" s="64">
        <f t="shared" si="345"/>
        <v>934.61019189557862</v>
      </c>
      <c r="R848" s="64">
        <f t="shared" si="345"/>
        <v>339.58800000000002</v>
      </c>
      <c r="S848" s="64">
        <f t="shared" si="345"/>
        <v>462.03444444444443</v>
      </c>
      <c r="T848" s="206" t="str">
        <f t="shared" si="325"/>
        <v>-</v>
      </c>
      <c r="U848" s="29">
        <f t="shared" si="326"/>
        <v>0</v>
      </c>
      <c r="V848" s="29">
        <f t="shared" si="327"/>
        <v>0</v>
      </c>
      <c r="W848" s="29">
        <f t="shared" si="328"/>
        <v>0</v>
      </c>
      <c r="X848" s="29">
        <f t="shared" si="329"/>
        <v>0</v>
      </c>
      <c r="Y848" s="29">
        <f t="shared" si="330"/>
        <v>0</v>
      </c>
      <c r="Z848" s="194">
        <f t="shared" si="331"/>
        <v>0</v>
      </c>
    </row>
    <row r="849" spans="1:26" s="80" customFormat="1" x14ac:dyDescent="0.2">
      <c r="A849" s="82">
        <v>832</v>
      </c>
      <c r="B849" s="168" t="str">
        <f>'Revenue Data'!B840</f>
        <v>YGR</v>
      </c>
      <c r="C849" s="71">
        <f t="shared" si="344"/>
        <v>0</v>
      </c>
      <c r="D849" s="71">
        <f t="shared" si="344"/>
        <v>0</v>
      </c>
      <c r="E849" s="71">
        <f t="shared" si="344"/>
        <v>0</v>
      </c>
      <c r="F849" s="71">
        <f t="shared" si="344"/>
        <v>1</v>
      </c>
      <c r="G849" s="71">
        <f t="shared" si="344"/>
        <v>0</v>
      </c>
      <c r="H849" s="205">
        <f>IFERROR(VLOOKUP(B849,'Forecast Cnx @ Dest. Airport'!$B$5:$R$175,17,FALSE),0)</f>
        <v>0</v>
      </c>
      <c r="I849" s="29">
        <f t="shared" si="319"/>
        <v>0</v>
      </c>
      <c r="J849" s="29">
        <f t="shared" si="320"/>
        <v>0</v>
      </c>
      <c r="K849" s="29">
        <f t="shared" si="321"/>
        <v>0</v>
      </c>
      <c r="L849" s="29">
        <f t="shared" si="322"/>
        <v>0</v>
      </c>
      <c r="M849" s="29">
        <f t="shared" si="323"/>
        <v>0</v>
      </c>
      <c r="N849" s="194">
        <f t="shared" si="324"/>
        <v>0</v>
      </c>
      <c r="O849" s="64">
        <f t="shared" si="345"/>
        <v>647.05511402668287</v>
      </c>
      <c r="P849" s="64">
        <f t="shared" si="345"/>
        <v>1039.4895158271067</v>
      </c>
      <c r="Q849" s="64">
        <f t="shared" si="345"/>
        <v>934.61019189557862</v>
      </c>
      <c r="R849" s="64">
        <f t="shared" si="345"/>
        <v>262.74716250349462</v>
      </c>
      <c r="S849" s="64">
        <f t="shared" si="345"/>
        <v>313.14911263166238</v>
      </c>
      <c r="T849" s="206" t="str">
        <f t="shared" si="325"/>
        <v>-</v>
      </c>
      <c r="U849" s="29">
        <f t="shared" si="326"/>
        <v>0</v>
      </c>
      <c r="V849" s="29">
        <f t="shared" si="327"/>
        <v>0</v>
      </c>
      <c r="W849" s="29">
        <f t="shared" si="328"/>
        <v>0</v>
      </c>
      <c r="X849" s="29">
        <f t="shared" si="329"/>
        <v>0</v>
      </c>
      <c r="Y849" s="29">
        <f t="shared" si="330"/>
        <v>0</v>
      </c>
      <c r="Z849" s="194">
        <f t="shared" si="331"/>
        <v>0</v>
      </c>
    </row>
    <row r="850" spans="1:26" s="80" customFormat="1" x14ac:dyDescent="0.2">
      <c r="A850" s="168">
        <v>833</v>
      </c>
      <c r="B850" s="168" t="str">
        <f>'Revenue Data'!B841</f>
        <v>YHZ</v>
      </c>
      <c r="C850" s="71">
        <f t="shared" si="344"/>
        <v>5.9633027522935797E-2</v>
      </c>
      <c r="D850" s="71">
        <f t="shared" si="344"/>
        <v>6.1162079510703373E-3</v>
      </c>
      <c r="E850" s="71">
        <f t="shared" si="344"/>
        <v>1.5290519877675842E-2</v>
      </c>
      <c r="F850" s="71">
        <f t="shared" si="344"/>
        <v>0.38837920489296635</v>
      </c>
      <c r="G850" s="71">
        <f t="shared" si="344"/>
        <v>0.53058103975535176</v>
      </c>
      <c r="H850" s="205">
        <f>IFERROR(VLOOKUP(B850,'Forecast Cnx @ Dest. Airport'!$B$5:$R$175,17,FALSE),0)</f>
        <v>0</v>
      </c>
      <c r="I850" s="29">
        <f t="shared" si="319"/>
        <v>0</v>
      </c>
      <c r="J850" s="29">
        <f t="shared" si="320"/>
        <v>0</v>
      </c>
      <c r="K850" s="29">
        <f t="shared" si="321"/>
        <v>0</v>
      </c>
      <c r="L850" s="29">
        <f t="shared" si="322"/>
        <v>0</v>
      </c>
      <c r="M850" s="29">
        <f t="shared" si="323"/>
        <v>0</v>
      </c>
      <c r="N850" s="194">
        <f t="shared" si="324"/>
        <v>0</v>
      </c>
      <c r="O850" s="64">
        <f t="shared" si="345"/>
        <v>415.77</v>
      </c>
      <c r="P850" s="64">
        <f t="shared" si="345"/>
        <v>1039.4895158271067</v>
      </c>
      <c r="Q850" s="64">
        <f t="shared" si="345"/>
        <v>553.62749999999994</v>
      </c>
      <c r="R850" s="64">
        <f t="shared" si="345"/>
        <v>308.32809091629309</v>
      </c>
      <c r="S850" s="64">
        <f t="shared" si="345"/>
        <v>437.43774064256314</v>
      </c>
      <c r="T850" s="206" t="str">
        <f t="shared" si="325"/>
        <v>-</v>
      </c>
      <c r="U850" s="29">
        <f t="shared" si="326"/>
        <v>0</v>
      </c>
      <c r="V850" s="29">
        <f t="shared" si="327"/>
        <v>0</v>
      </c>
      <c r="W850" s="29">
        <f t="shared" si="328"/>
        <v>0</v>
      </c>
      <c r="X850" s="29">
        <f t="shared" si="329"/>
        <v>0</v>
      </c>
      <c r="Y850" s="29">
        <f t="shared" si="330"/>
        <v>0</v>
      </c>
      <c r="Z850" s="194">
        <f t="shared" si="331"/>
        <v>0</v>
      </c>
    </row>
    <row r="851" spans="1:26" s="80" customFormat="1" x14ac:dyDescent="0.2">
      <c r="A851" s="82">
        <v>834</v>
      </c>
      <c r="B851" s="168" t="str">
        <f>'Revenue Data'!B842</f>
        <v>YIH</v>
      </c>
      <c r="C851" s="71">
        <f t="shared" si="344"/>
        <v>0</v>
      </c>
      <c r="D851" s="71">
        <f t="shared" si="344"/>
        <v>0</v>
      </c>
      <c r="E851" s="71">
        <f t="shared" si="344"/>
        <v>0</v>
      </c>
      <c r="F851" s="71">
        <f t="shared" si="344"/>
        <v>0</v>
      </c>
      <c r="G851" s="71">
        <f t="shared" si="344"/>
        <v>1</v>
      </c>
      <c r="H851" s="205">
        <f>IFERROR(VLOOKUP(B851,'Forecast Cnx @ Dest. Airport'!$B$5:$R$175,17,FALSE),0)</f>
        <v>0</v>
      </c>
      <c r="I851" s="29">
        <f t="shared" ref="I851:I914" si="346">IFERROR($H851*C851,0)</f>
        <v>0</v>
      </c>
      <c r="J851" s="29">
        <f t="shared" ref="J851:J914" si="347">IFERROR($H851*D851,0)</f>
        <v>0</v>
      </c>
      <c r="K851" s="29">
        <f t="shared" ref="K851:K914" si="348">IFERROR($H851*E851,0)</f>
        <v>0</v>
      </c>
      <c r="L851" s="29">
        <f t="shared" ref="L851:L914" si="349">IFERROR($H851*F851,0)</f>
        <v>0</v>
      </c>
      <c r="M851" s="29">
        <f t="shared" ref="M851:M914" si="350">IFERROR($H851*G851,0)</f>
        <v>0</v>
      </c>
      <c r="N851" s="194">
        <f t="shared" ref="N851:N914" si="351">SUM(I851:M851)</f>
        <v>0</v>
      </c>
      <c r="O851" s="64">
        <f t="shared" si="345"/>
        <v>4537.2526894742623</v>
      </c>
      <c r="P851" s="64">
        <f t="shared" si="345"/>
        <v>4749.2735304038351</v>
      </c>
      <c r="Q851" s="64">
        <f t="shared" si="345"/>
        <v>1810.9906091954022</v>
      </c>
      <c r="R851" s="64">
        <f t="shared" si="345"/>
        <v>1238.2726398519835</v>
      </c>
      <c r="S851" s="64">
        <f t="shared" si="345"/>
        <v>570.87178194523528</v>
      </c>
      <c r="T851" s="206" t="str">
        <f t="shared" ref="T851:T914" si="352">IFERROR(Z851/N851,"-")</f>
        <v>-</v>
      </c>
      <c r="U851" s="29">
        <f t="shared" ref="U851:U914" si="353">IFERROR(O851*I851,0)</f>
        <v>0</v>
      </c>
      <c r="V851" s="29">
        <f t="shared" ref="V851:V914" si="354">IFERROR(P851*J851,0)</f>
        <v>0</v>
      </c>
      <c r="W851" s="29">
        <f t="shared" ref="W851:W914" si="355">IFERROR(Q851*K851,0)</f>
        <v>0</v>
      </c>
      <c r="X851" s="29">
        <f t="shared" ref="X851:X914" si="356">IFERROR(R851*L851,0)</f>
        <v>0</v>
      </c>
      <c r="Y851" s="29">
        <f t="shared" ref="Y851:Y914" si="357">IFERROR(S851*M851,0)</f>
        <v>0</v>
      </c>
      <c r="Z851" s="194">
        <f t="shared" ref="Z851:Z914" si="358">SUM(U851:Y851)</f>
        <v>0</v>
      </c>
    </row>
    <row r="852" spans="1:26" s="80" customFormat="1" x14ac:dyDescent="0.2">
      <c r="A852" s="82">
        <v>835</v>
      </c>
      <c r="B852" s="168" t="str">
        <f>'Revenue Data'!B843</f>
        <v>YKA</v>
      </c>
      <c r="C852" s="71">
        <f t="shared" si="344"/>
        <v>0.12820512820512822</v>
      </c>
      <c r="D852" s="71">
        <f t="shared" si="344"/>
        <v>5.128205128205128E-2</v>
      </c>
      <c r="E852" s="71">
        <f t="shared" si="344"/>
        <v>2.564102564102564E-2</v>
      </c>
      <c r="F852" s="71">
        <f t="shared" si="344"/>
        <v>0.15384615384615385</v>
      </c>
      <c r="G852" s="71">
        <f t="shared" si="344"/>
        <v>0.64102564102564108</v>
      </c>
      <c r="H852" s="205">
        <f>IFERROR(VLOOKUP(B852,'Forecast Cnx @ Dest. Airport'!$B$5:$R$175,17,FALSE),0)</f>
        <v>0</v>
      </c>
      <c r="I852" s="29">
        <f t="shared" si="346"/>
        <v>0</v>
      </c>
      <c r="J852" s="29">
        <f t="shared" si="347"/>
        <v>0</v>
      </c>
      <c r="K852" s="29">
        <f t="shared" si="348"/>
        <v>0</v>
      </c>
      <c r="L852" s="29">
        <f t="shared" si="349"/>
        <v>0</v>
      </c>
      <c r="M852" s="29">
        <f t="shared" si="350"/>
        <v>0</v>
      </c>
      <c r="N852" s="194">
        <f t="shared" si="351"/>
        <v>0</v>
      </c>
      <c r="O852" s="64">
        <f t="shared" si="345"/>
        <v>647.05511402668287</v>
      </c>
      <c r="P852" s="64">
        <f t="shared" si="345"/>
        <v>1039.4895158271067</v>
      </c>
      <c r="Q852" s="64">
        <f t="shared" si="345"/>
        <v>934.61019189557862</v>
      </c>
      <c r="R852" s="64">
        <f t="shared" si="345"/>
        <v>1189.79</v>
      </c>
      <c r="S852" s="64">
        <f t="shared" si="345"/>
        <v>394.23370370370378</v>
      </c>
      <c r="T852" s="206" t="str">
        <f t="shared" si="352"/>
        <v>-</v>
      </c>
      <c r="U852" s="29">
        <f t="shared" si="353"/>
        <v>0</v>
      </c>
      <c r="V852" s="29">
        <f t="shared" si="354"/>
        <v>0</v>
      </c>
      <c r="W852" s="29">
        <f t="shared" si="355"/>
        <v>0</v>
      </c>
      <c r="X852" s="29">
        <f t="shared" si="356"/>
        <v>0</v>
      </c>
      <c r="Y852" s="29">
        <f t="shared" si="357"/>
        <v>0</v>
      </c>
      <c r="Z852" s="194">
        <f t="shared" si="358"/>
        <v>0</v>
      </c>
    </row>
    <row r="853" spans="1:26" s="80" customFormat="1" x14ac:dyDescent="0.2">
      <c r="A853" s="82">
        <v>836</v>
      </c>
      <c r="B853" s="168" t="str">
        <f>'Revenue Data'!B844</f>
        <v>YKF</v>
      </c>
      <c r="C853" s="71">
        <f t="shared" si="344"/>
        <v>0</v>
      </c>
      <c r="D853" s="71">
        <f t="shared" si="344"/>
        <v>0</v>
      </c>
      <c r="E853" s="71">
        <f t="shared" si="344"/>
        <v>0</v>
      </c>
      <c r="F853" s="71">
        <f t="shared" si="344"/>
        <v>5.4662379421221874E-2</v>
      </c>
      <c r="G853" s="71">
        <f t="shared" si="344"/>
        <v>0.94533762057877813</v>
      </c>
      <c r="H853" s="205">
        <f>IFERROR(VLOOKUP(B853,'Forecast Cnx @ Dest. Airport'!$B$5:$R$175,17,FALSE),0)</f>
        <v>0</v>
      </c>
      <c r="I853" s="29">
        <f t="shared" si="346"/>
        <v>0</v>
      </c>
      <c r="J853" s="29">
        <f t="shared" si="347"/>
        <v>0</v>
      </c>
      <c r="K853" s="29">
        <f t="shared" si="348"/>
        <v>0</v>
      </c>
      <c r="L853" s="29">
        <f t="shared" si="349"/>
        <v>0</v>
      </c>
      <c r="M853" s="29">
        <f t="shared" si="350"/>
        <v>0</v>
      </c>
      <c r="N853" s="194">
        <f t="shared" si="351"/>
        <v>0</v>
      </c>
      <c r="O853" s="64">
        <f t="shared" si="345"/>
        <v>647.05511402668287</v>
      </c>
      <c r="P853" s="64">
        <f t="shared" si="345"/>
        <v>1039.4895158271067</v>
      </c>
      <c r="Q853" s="64">
        <f t="shared" si="345"/>
        <v>934.61019189557862</v>
      </c>
      <c r="R853" s="64">
        <f t="shared" si="345"/>
        <v>257.01359358288789</v>
      </c>
      <c r="S853" s="64">
        <f t="shared" si="345"/>
        <v>192.31689789493157</v>
      </c>
      <c r="T853" s="206" t="str">
        <f t="shared" si="352"/>
        <v>-</v>
      </c>
      <c r="U853" s="29">
        <f t="shared" si="353"/>
        <v>0</v>
      </c>
      <c r="V853" s="29">
        <f t="shared" si="354"/>
        <v>0</v>
      </c>
      <c r="W853" s="29">
        <f t="shared" si="355"/>
        <v>0</v>
      </c>
      <c r="X853" s="29">
        <f t="shared" si="356"/>
        <v>0</v>
      </c>
      <c r="Y853" s="29">
        <f t="shared" si="357"/>
        <v>0</v>
      </c>
      <c r="Z853" s="194">
        <f t="shared" si="358"/>
        <v>0</v>
      </c>
    </row>
    <row r="854" spans="1:26" s="80" customFormat="1" x14ac:dyDescent="0.2">
      <c r="A854" s="168">
        <v>837</v>
      </c>
      <c r="B854" s="168" t="str">
        <f>'Revenue Data'!B845</f>
        <v>YKS</v>
      </c>
      <c r="C854" s="71">
        <f t="shared" si="344"/>
        <v>0</v>
      </c>
      <c r="D854" s="71">
        <f t="shared" si="344"/>
        <v>0</v>
      </c>
      <c r="E854" s="71">
        <f t="shared" si="344"/>
        <v>0</v>
      </c>
      <c r="F854" s="71">
        <f t="shared" si="344"/>
        <v>0</v>
      </c>
      <c r="G854" s="71">
        <f t="shared" si="344"/>
        <v>1</v>
      </c>
      <c r="H854" s="205">
        <f>IFERROR(VLOOKUP(B854,'Forecast Cnx @ Dest. Airport'!$B$5:$R$175,17,FALSE),0)</f>
        <v>0</v>
      </c>
      <c r="I854" s="29">
        <f t="shared" si="346"/>
        <v>0</v>
      </c>
      <c r="J854" s="29">
        <f t="shared" si="347"/>
        <v>0</v>
      </c>
      <c r="K854" s="29">
        <f t="shared" si="348"/>
        <v>0</v>
      </c>
      <c r="L854" s="29">
        <f t="shared" si="349"/>
        <v>0</v>
      </c>
      <c r="M854" s="29">
        <f t="shared" si="350"/>
        <v>0</v>
      </c>
      <c r="N854" s="194">
        <f t="shared" si="351"/>
        <v>0</v>
      </c>
      <c r="O854" s="64">
        <f t="shared" si="345"/>
        <v>346.03653675213673</v>
      </c>
      <c r="P854" s="64">
        <f t="shared" si="345"/>
        <v>3438.0991671672305</v>
      </c>
      <c r="Q854" s="64">
        <f t="shared" si="345"/>
        <v>754.47337500000003</v>
      </c>
      <c r="R854" s="64">
        <f t="shared" si="345"/>
        <v>1146.4805676108369</v>
      </c>
      <c r="S854" s="64">
        <f t="shared" si="345"/>
        <v>369.44526804165429</v>
      </c>
      <c r="T854" s="206" t="str">
        <f t="shared" si="352"/>
        <v>-</v>
      </c>
      <c r="U854" s="29">
        <f t="shared" si="353"/>
        <v>0</v>
      </c>
      <c r="V854" s="29">
        <f t="shared" si="354"/>
        <v>0</v>
      </c>
      <c r="W854" s="29">
        <f t="shared" si="355"/>
        <v>0</v>
      </c>
      <c r="X854" s="29">
        <f t="shared" si="356"/>
        <v>0</v>
      </c>
      <c r="Y854" s="29">
        <f t="shared" si="357"/>
        <v>0</v>
      </c>
      <c r="Z854" s="194">
        <f t="shared" si="358"/>
        <v>0</v>
      </c>
    </row>
    <row r="855" spans="1:26" s="80" customFormat="1" x14ac:dyDescent="0.2">
      <c r="A855" s="82">
        <v>838</v>
      </c>
      <c r="B855" s="168" t="str">
        <f>'Revenue Data'!B846</f>
        <v>YLW</v>
      </c>
      <c r="C855" s="71">
        <f t="shared" si="344"/>
        <v>0.14285714285714285</v>
      </c>
      <c r="D855" s="71">
        <f t="shared" si="344"/>
        <v>0</v>
      </c>
      <c r="E855" s="71">
        <f t="shared" si="344"/>
        <v>3.968253968253968E-2</v>
      </c>
      <c r="F855" s="71">
        <f t="shared" si="344"/>
        <v>3.968253968253968E-2</v>
      </c>
      <c r="G855" s="71">
        <f t="shared" si="344"/>
        <v>0.77777777777777779</v>
      </c>
      <c r="H855" s="205">
        <f>IFERROR(VLOOKUP(B855,'Forecast Cnx @ Dest. Airport'!$B$5:$R$175,17,FALSE),0)</f>
        <v>0</v>
      </c>
      <c r="I855" s="29">
        <f t="shared" si="346"/>
        <v>0</v>
      </c>
      <c r="J855" s="29">
        <f t="shared" si="347"/>
        <v>0</v>
      </c>
      <c r="K855" s="29">
        <f t="shared" si="348"/>
        <v>0</v>
      </c>
      <c r="L855" s="29">
        <f t="shared" si="349"/>
        <v>0</v>
      </c>
      <c r="M855" s="29">
        <f t="shared" si="350"/>
        <v>0</v>
      </c>
      <c r="N855" s="194">
        <f t="shared" si="351"/>
        <v>0</v>
      </c>
      <c r="O855" s="64">
        <f t="shared" si="345"/>
        <v>285.3</v>
      </c>
      <c r="P855" s="64">
        <f t="shared" si="345"/>
        <v>1039.4895158271067</v>
      </c>
      <c r="Q855" s="64">
        <f t="shared" si="345"/>
        <v>628.16999999999996</v>
      </c>
      <c r="R855" s="64">
        <f t="shared" si="345"/>
        <v>666.10833333333335</v>
      </c>
      <c r="S855" s="64">
        <f t="shared" si="345"/>
        <v>365.62824391455553</v>
      </c>
      <c r="T855" s="206" t="str">
        <f t="shared" si="352"/>
        <v>-</v>
      </c>
      <c r="U855" s="29">
        <f t="shared" si="353"/>
        <v>0</v>
      </c>
      <c r="V855" s="29">
        <f t="shared" si="354"/>
        <v>0</v>
      </c>
      <c r="W855" s="29">
        <f t="shared" si="355"/>
        <v>0</v>
      </c>
      <c r="X855" s="29">
        <f t="shared" si="356"/>
        <v>0</v>
      </c>
      <c r="Y855" s="29">
        <f t="shared" si="357"/>
        <v>0</v>
      </c>
      <c r="Z855" s="194">
        <f t="shared" si="358"/>
        <v>0</v>
      </c>
    </row>
    <row r="856" spans="1:26" s="80" customFormat="1" x14ac:dyDescent="0.2">
      <c r="A856" s="82">
        <v>839</v>
      </c>
      <c r="B856" s="168" t="str">
        <f>'Revenue Data'!B847</f>
        <v>YMM</v>
      </c>
      <c r="C856" s="71">
        <f t="shared" si="344"/>
        <v>0.16666666666666666</v>
      </c>
      <c r="D856" s="71">
        <f t="shared" si="344"/>
        <v>0</v>
      </c>
      <c r="E856" s="71">
        <f t="shared" si="344"/>
        <v>0.21428571428571427</v>
      </c>
      <c r="F856" s="71">
        <f t="shared" si="344"/>
        <v>4.7619047619047616E-2</v>
      </c>
      <c r="G856" s="71">
        <f t="shared" si="344"/>
        <v>0.5714285714285714</v>
      </c>
      <c r="H856" s="205">
        <f>IFERROR(VLOOKUP(B856,'Forecast Cnx @ Dest. Airport'!$B$5:$R$175,17,FALSE),0)</f>
        <v>0</v>
      </c>
      <c r="I856" s="29">
        <f t="shared" si="346"/>
        <v>0</v>
      </c>
      <c r="J856" s="29">
        <f t="shared" si="347"/>
        <v>0</v>
      </c>
      <c r="K856" s="29">
        <f t="shared" si="348"/>
        <v>0</v>
      </c>
      <c r="L856" s="29">
        <f t="shared" si="349"/>
        <v>0</v>
      </c>
      <c r="M856" s="29">
        <f t="shared" si="350"/>
        <v>0</v>
      </c>
      <c r="N856" s="194">
        <f t="shared" si="351"/>
        <v>0</v>
      </c>
      <c r="O856" s="64">
        <f t="shared" si="345"/>
        <v>242.20500000000001</v>
      </c>
      <c r="P856" s="64">
        <f t="shared" si="345"/>
        <v>1039.4895158271067</v>
      </c>
      <c r="Q856" s="64">
        <f t="shared" si="345"/>
        <v>448.68</v>
      </c>
      <c r="R856" s="64">
        <f t="shared" si="345"/>
        <v>262.74716250349462</v>
      </c>
      <c r="S856" s="64">
        <f t="shared" si="345"/>
        <v>445.64023809523792</v>
      </c>
      <c r="T856" s="206" t="str">
        <f t="shared" si="352"/>
        <v>-</v>
      </c>
      <c r="U856" s="29">
        <f t="shared" si="353"/>
        <v>0</v>
      </c>
      <c r="V856" s="29">
        <f t="shared" si="354"/>
        <v>0</v>
      </c>
      <c r="W856" s="29">
        <f t="shared" si="355"/>
        <v>0</v>
      </c>
      <c r="X856" s="29">
        <f t="shared" si="356"/>
        <v>0</v>
      </c>
      <c r="Y856" s="29">
        <f t="shared" si="357"/>
        <v>0</v>
      </c>
      <c r="Z856" s="194">
        <f t="shared" si="358"/>
        <v>0</v>
      </c>
    </row>
    <row r="857" spans="1:26" s="80" customFormat="1" x14ac:dyDescent="0.2">
      <c r="A857" s="82">
        <v>840</v>
      </c>
      <c r="B857" s="168" t="str">
        <f>'Revenue Data'!B848</f>
        <v>YMQ</v>
      </c>
      <c r="C857" s="71">
        <f t="shared" si="344"/>
        <v>3.0297565374210977E-2</v>
      </c>
      <c r="D857" s="71">
        <f t="shared" si="344"/>
        <v>1.3345356176735794E-2</v>
      </c>
      <c r="E857" s="71">
        <f t="shared" si="344"/>
        <v>2.0378719567177624E-2</v>
      </c>
      <c r="F857" s="71">
        <f t="shared" si="344"/>
        <v>0.19116321009918844</v>
      </c>
      <c r="G857" s="71">
        <f t="shared" si="344"/>
        <v>0.74481514878268718</v>
      </c>
      <c r="H857" s="205">
        <f>IFERROR(VLOOKUP(B857,'Forecast Cnx @ Dest. Airport'!$B$5:$R$175,17,FALSE),0)</f>
        <v>0</v>
      </c>
      <c r="I857" s="29">
        <f t="shared" si="346"/>
        <v>0</v>
      </c>
      <c r="J857" s="29">
        <f t="shared" si="347"/>
        <v>0</v>
      </c>
      <c r="K857" s="29">
        <f t="shared" si="348"/>
        <v>0</v>
      </c>
      <c r="L857" s="29">
        <f t="shared" si="349"/>
        <v>0</v>
      </c>
      <c r="M857" s="29">
        <f t="shared" si="350"/>
        <v>0</v>
      </c>
      <c r="N857" s="194">
        <f t="shared" si="351"/>
        <v>0</v>
      </c>
      <c r="O857" s="64">
        <f t="shared" si="345"/>
        <v>871.88171829860835</v>
      </c>
      <c r="P857" s="64">
        <f t="shared" si="345"/>
        <v>1167.5127142857136</v>
      </c>
      <c r="Q857" s="64">
        <f t="shared" si="345"/>
        <v>938.19659722222264</v>
      </c>
      <c r="R857" s="64">
        <f t="shared" si="345"/>
        <v>292.26647529351038</v>
      </c>
      <c r="S857" s="64">
        <f t="shared" si="345"/>
        <v>390.05210663413084</v>
      </c>
      <c r="T857" s="206" t="str">
        <f t="shared" si="352"/>
        <v>-</v>
      </c>
      <c r="U857" s="29">
        <f t="shared" si="353"/>
        <v>0</v>
      </c>
      <c r="V857" s="29">
        <f t="shared" si="354"/>
        <v>0</v>
      </c>
      <c r="W857" s="29">
        <f t="shared" si="355"/>
        <v>0</v>
      </c>
      <c r="X857" s="29">
        <f t="shared" si="356"/>
        <v>0</v>
      </c>
      <c r="Y857" s="29">
        <f t="shared" si="357"/>
        <v>0</v>
      </c>
      <c r="Z857" s="194">
        <f t="shared" si="358"/>
        <v>0</v>
      </c>
    </row>
    <row r="858" spans="1:26" s="80" customFormat="1" x14ac:dyDescent="0.2">
      <c r="A858" s="168">
        <v>841</v>
      </c>
      <c r="B858" s="168" t="str">
        <f>'Revenue Data'!B849</f>
        <v>YNB</v>
      </c>
      <c r="C858" s="71">
        <f t="shared" ref="C858:G867" si="359">IFERROR(VLOOKUP($B858,FromChicagoFareList,C$8,FALSE),"-")</f>
        <v>0</v>
      </c>
      <c r="D858" s="71">
        <f t="shared" si="359"/>
        <v>0</v>
      </c>
      <c r="E858" s="71">
        <f t="shared" si="359"/>
        <v>0</v>
      </c>
      <c r="F858" s="71">
        <f t="shared" si="359"/>
        <v>0.5</v>
      </c>
      <c r="G858" s="71">
        <f t="shared" si="359"/>
        <v>0.5</v>
      </c>
      <c r="H858" s="205">
        <f>IFERROR(VLOOKUP(B858,'Forecast Cnx @ Dest. Airport'!$B$5:$R$175,17,FALSE),0)</f>
        <v>0</v>
      </c>
      <c r="I858" s="29">
        <f t="shared" si="346"/>
        <v>0</v>
      </c>
      <c r="J858" s="29">
        <f t="shared" si="347"/>
        <v>0</v>
      </c>
      <c r="K858" s="29">
        <f t="shared" si="348"/>
        <v>0</v>
      </c>
      <c r="L858" s="29">
        <f t="shared" si="349"/>
        <v>0</v>
      </c>
      <c r="M858" s="29">
        <f t="shared" si="350"/>
        <v>0</v>
      </c>
      <c r="N858" s="194">
        <f t="shared" si="351"/>
        <v>0</v>
      </c>
      <c r="O858" s="64">
        <f t="shared" ref="O858:S867" si="360">IFERROR(VLOOKUP($B858,FromChicagoFareList,O$8,FALSE),"-")</f>
        <v>5904.0080952380958</v>
      </c>
      <c r="P858" s="64">
        <f t="shared" si="360"/>
        <v>3279.7439948253659</v>
      </c>
      <c r="Q858" s="64">
        <f t="shared" si="360"/>
        <v>1804.1</v>
      </c>
      <c r="R858" s="64">
        <f t="shared" si="360"/>
        <v>1375.919755963849</v>
      </c>
      <c r="S858" s="64">
        <f t="shared" si="360"/>
        <v>556.82387223783837</v>
      </c>
      <c r="T858" s="206" t="str">
        <f t="shared" si="352"/>
        <v>-</v>
      </c>
      <c r="U858" s="29">
        <f t="shared" si="353"/>
        <v>0</v>
      </c>
      <c r="V858" s="29">
        <f t="shared" si="354"/>
        <v>0</v>
      </c>
      <c r="W858" s="29">
        <f t="shared" si="355"/>
        <v>0</v>
      </c>
      <c r="X858" s="29">
        <f t="shared" si="356"/>
        <v>0</v>
      </c>
      <c r="Y858" s="29">
        <f t="shared" si="357"/>
        <v>0</v>
      </c>
      <c r="Z858" s="194">
        <f t="shared" si="358"/>
        <v>0</v>
      </c>
    </row>
    <row r="859" spans="1:26" s="80" customFormat="1" x14ac:dyDescent="0.2">
      <c r="A859" s="82">
        <v>842</v>
      </c>
      <c r="B859" s="168" t="str">
        <f>'Revenue Data'!B850</f>
        <v>YNT</v>
      </c>
      <c r="C859" s="71">
        <f t="shared" si="359"/>
        <v>0.14285714285714285</v>
      </c>
      <c r="D859" s="71">
        <f t="shared" si="359"/>
        <v>0.71428571428571419</v>
      </c>
      <c r="E859" s="71">
        <f t="shared" si="359"/>
        <v>0</v>
      </c>
      <c r="F859" s="71">
        <f t="shared" si="359"/>
        <v>0.14285714285714285</v>
      </c>
      <c r="G859" s="71">
        <f t="shared" si="359"/>
        <v>0</v>
      </c>
      <c r="H859" s="205">
        <f>IFERROR(VLOOKUP(B859,'Forecast Cnx @ Dest. Airport'!$B$5:$R$175,17,FALSE),0)</f>
        <v>0</v>
      </c>
      <c r="I859" s="29">
        <f t="shared" si="346"/>
        <v>0</v>
      </c>
      <c r="J859" s="29">
        <f t="shared" si="347"/>
        <v>0</v>
      </c>
      <c r="K859" s="29">
        <f t="shared" si="348"/>
        <v>0</v>
      </c>
      <c r="L859" s="29">
        <f t="shared" si="349"/>
        <v>0</v>
      </c>
      <c r="M859" s="29">
        <f t="shared" si="350"/>
        <v>0</v>
      </c>
      <c r="N859" s="194">
        <f t="shared" si="351"/>
        <v>0</v>
      </c>
      <c r="O859" s="64">
        <f t="shared" si="360"/>
        <v>4537.2526894742623</v>
      </c>
      <c r="P859" s="64">
        <f t="shared" si="360"/>
        <v>4749.2735304038351</v>
      </c>
      <c r="Q859" s="64">
        <f t="shared" si="360"/>
        <v>1810.9906091954022</v>
      </c>
      <c r="R859" s="64">
        <f t="shared" si="360"/>
        <v>1238.2726398519835</v>
      </c>
      <c r="S859" s="64">
        <f t="shared" si="360"/>
        <v>570.87178194523528</v>
      </c>
      <c r="T859" s="206" t="str">
        <f t="shared" si="352"/>
        <v>-</v>
      </c>
      <c r="U859" s="29">
        <f t="shared" si="353"/>
        <v>0</v>
      </c>
      <c r="V859" s="29">
        <f t="shared" si="354"/>
        <v>0</v>
      </c>
      <c r="W859" s="29">
        <f t="shared" si="355"/>
        <v>0</v>
      </c>
      <c r="X859" s="29">
        <f t="shared" si="356"/>
        <v>0</v>
      </c>
      <c r="Y859" s="29">
        <f t="shared" si="357"/>
        <v>0</v>
      </c>
      <c r="Z859" s="194">
        <f t="shared" si="358"/>
        <v>0</v>
      </c>
    </row>
    <row r="860" spans="1:26" s="80" customFormat="1" x14ac:dyDescent="0.2">
      <c r="A860" s="82">
        <v>843</v>
      </c>
      <c r="B860" s="168" t="str">
        <f>'Revenue Data'!B851</f>
        <v>YOW</v>
      </c>
      <c r="C860" s="71">
        <f t="shared" si="359"/>
        <v>1.2160898035547244E-2</v>
      </c>
      <c r="D860" s="71">
        <f t="shared" si="359"/>
        <v>7.0159027128157171E-3</v>
      </c>
      <c r="E860" s="71">
        <f t="shared" si="359"/>
        <v>5.0982226379794195E-2</v>
      </c>
      <c r="F860" s="71">
        <f t="shared" si="359"/>
        <v>0.12535079513564079</v>
      </c>
      <c r="G860" s="71">
        <f t="shared" si="359"/>
        <v>0.80449017773620202</v>
      </c>
      <c r="H860" s="205">
        <f>IFERROR(VLOOKUP(B860,'Forecast Cnx @ Dest. Airport'!$B$5:$R$175,17,FALSE),0)</f>
        <v>0</v>
      </c>
      <c r="I860" s="29">
        <f t="shared" si="346"/>
        <v>0</v>
      </c>
      <c r="J860" s="29">
        <f t="shared" si="347"/>
        <v>0</v>
      </c>
      <c r="K860" s="29">
        <f t="shared" si="348"/>
        <v>0</v>
      </c>
      <c r="L860" s="29">
        <f t="shared" si="349"/>
        <v>0</v>
      </c>
      <c r="M860" s="29">
        <f t="shared" si="350"/>
        <v>0</v>
      </c>
      <c r="N860" s="194">
        <f t="shared" si="351"/>
        <v>0</v>
      </c>
      <c r="O860" s="64">
        <f t="shared" si="360"/>
        <v>292.7833333333333</v>
      </c>
      <c r="P860" s="64">
        <f t="shared" si="360"/>
        <v>538.71</v>
      </c>
      <c r="Q860" s="64">
        <f t="shared" si="360"/>
        <v>995.95589999999993</v>
      </c>
      <c r="R860" s="64">
        <f t="shared" si="360"/>
        <v>214.54590253294936</v>
      </c>
      <c r="S860" s="64">
        <f t="shared" si="360"/>
        <v>346.20227174661119</v>
      </c>
      <c r="T860" s="206" t="str">
        <f t="shared" si="352"/>
        <v>-</v>
      </c>
      <c r="U860" s="29">
        <f t="shared" si="353"/>
        <v>0</v>
      </c>
      <c r="V860" s="29">
        <f t="shared" si="354"/>
        <v>0</v>
      </c>
      <c r="W860" s="29">
        <f t="shared" si="355"/>
        <v>0</v>
      </c>
      <c r="X860" s="29">
        <f t="shared" si="356"/>
        <v>0</v>
      </c>
      <c r="Y860" s="29">
        <f t="shared" si="357"/>
        <v>0</v>
      </c>
      <c r="Z860" s="194">
        <f t="shared" si="358"/>
        <v>0</v>
      </c>
    </row>
    <row r="861" spans="1:26" s="80" customFormat="1" x14ac:dyDescent="0.2">
      <c r="A861" s="82">
        <v>844</v>
      </c>
      <c r="B861" s="168" t="str">
        <f>'Revenue Data'!B852</f>
        <v>YPR</v>
      </c>
      <c r="C861" s="71">
        <f t="shared" si="359"/>
        <v>0</v>
      </c>
      <c r="D861" s="71">
        <f t="shared" si="359"/>
        <v>0</v>
      </c>
      <c r="E861" s="71">
        <f t="shared" si="359"/>
        <v>0</v>
      </c>
      <c r="F861" s="71">
        <f t="shared" si="359"/>
        <v>0</v>
      </c>
      <c r="G861" s="71">
        <f t="shared" si="359"/>
        <v>1</v>
      </c>
      <c r="H861" s="205">
        <f>IFERROR(VLOOKUP(B861,'Forecast Cnx @ Dest. Airport'!$B$5:$R$175,17,FALSE),0)</f>
        <v>0</v>
      </c>
      <c r="I861" s="29">
        <f t="shared" si="346"/>
        <v>0</v>
      </c>
      <c r="J861" s="29">
        <f t="shared" si="347"/>
        <v>0</v>
      </c>
      <c r="K861" s="29">
        <f t="shared" si="348"/>
        <v>0</v>
      </c>
      <c r="L861" s="29">
        <f t="shared" si="349"/>
        <v>0</v>
      </c>
      <c r="M861" s="29">
        <f t="shared" si="350"/>
        <v>0</v>
      </c>
      <c r="N861" s="194">
        <f t="shared" si="351"/>
        <v>0</v>
      </c>
      <c r="O861" s="64">
        <f t="shared" si="360"/>
        <v>647.05511402668287</v>
      </c>
      <c r="P861" s="64">
        <f t="shared" si="360"/>
        <v>1039.4895158271067</v>
      </c>
      <c r="Q861" s="64">
        <f t="shared" si="360"/>
        <v>934.61019189557862</v>
      </c>
      <c r="R861" s="64">
        <f t="shared" si="360"/>
        <v>262.74716250349462</v>
      </c>
      <c r="S861" s="64">
        <f t="shared" si="360"/>
        <v>313.14911263166238</v>
      </c>
      <c r="T861" s="206" t="str">
        <f t="shared" si="352"/>
        <v>-</v>
      </c>
      <c r="U861" s="29">
        <f t="shared" si="353"/>
        <v>0</v>
      </c>
      <c r="V861" s="29">
        <f t="shared" si="354"/>
        <v>0</v>
      </c>
      <c r="W861" s="29">
        <f t="shared" si="355"/>
        <v>0</v>
      </c>
      <c r="X861" s="29">
        <f t="shared" si="356"/>
        <v>0</v>
      </c>
      <c r="Y861" s="29">
        <f t="shared" si="357"/>
        <v>0</v>
      </c>
      <c r="Z861" s="194">
        <f t="shared" si="358"/>
        <v>0</v>
      </c>
    </row>
    <row r="862" spans="1:26" s="80" customFormat="1" x14ac:dyDescent="0.2">
      <c r="A862" s="168">
        <v>845</v>
      </c>
      <c r="B862" s="168" t="str">
        <f>'Revenue Data'!B853</f>
        <v>YQB</v>
      </c>
      <c r="C862" s="71">
        <f t="shared" si="359"/>
        <v>2.5276461295418648E-2</v>
      </c>
      <c r="D862" s="71">
        <f t="shared" si="359"/>
        <v>6.319115323854662E-3</v>
      </c>
      <c r="E862" s="71">
        <f t="shared" si="359"/>
        <v>2.0537124802527652E-2</v>
      </c>
      <c r="F862" s="71">
        <f t="shared" si="359"/>
        <v>3.9494470774091642E-2</v>
      </c>
      <c r="G862" s="71">
        <f t="shared" si="359"/>
        <v>0.90837282780410744</v>
      </c>
      <c r="H862" s="205">
        <f>IFERROR(VLOOKUP(B862,'Forecast Cnx @ Dest. Airport'!$B$5:$R$175,17,FALSE),0)</f>
        <v>0</v>
      </c>
      <c r="I862" s="29">
        <f t="shared" si="346"/>
        <v>0</v>
      </c>
      <c r="J862" s="29">
        <f t="shared" si="347"/>
        <v>0</v>
      </c>
      <c r="K862" s="29">
        <f t="shared" si="348"/>
        <v>0</v>
      </c>
      <c r="L862" s="29">
        <f t="shared" si="349"/>
        <v>0</v>
      </c>
      <c r="M862" s="29">
        <f t="shared" si="350"/>
        <v>0</v>
      </c>
      <c r="N862" s="194">
        <f t="shared" si="351"/>
        <v>0</v>
      </c>
      <c r="O862" s="64">
        <f t="shared" si="360"/>
        <v>314.28250000000003</v>
      </c>
      <c r="P862" s="64">
        <f t="shared" si="360"/>
        <v>213.79</v>
      </c>
      <c r="Q862" s="64">
        <f t="shared" si="360"/>
        <v>831.00073333333364</v>
      </c>
      <c r="R862" s="64">
        <f t="shared" si="360"/>
        <v>303.13536525974018</v>
      </c>
      <c r="S862" s="64">
        <f t="shared" si="360"/>
        <v>353.08093576208745</v>
      </c>
      <c r="T862" s="206" t="str">
        <f t="shared" si="352"/>
        <v>-</v>
      </c>
      <c r="U862" s="29">
        <f t="shared" si="353"/>
        <v>0</v>
      </c>
      <c r="V862" s="29">
        <f t="shared" si="354"/>
        <v>0</v>
      </c>
      <c r="W862" s="29">
        <f t="shared" si="355"/>
        <v>0</v>
      </c>
      <c r="X862" s="29">
        <f t="shared" si="356"/>
        <v>0</v>
      </c>
      <c r="Y862" s="29">
        <f t="shared" si="357"/>
        <v>0</v>
      </c>
      <c r="Z862" s="194">
        <f t="shared" si="358"/>
        <v>0</v>
      </c>
    </row>
    <row r="863" spans="1:26" s="80" customFormat="1" x14ac:dyDescent="0.2">
      <c r="A863" s="82">
        <v>846</v>
      </c>
      <c r="B863" s="168" t="str">
        <f>'Revenue Data'!B854</f>
        <v>YQL</v>
      </c>
      <c r="C863" s="71">
        <f t="shared" si="359"/>
        <v>0</v>
      </c>
      <c r="D863" s="71">
        <f t="shared" si="359"/>
        <v>0</v>
      </c>
      <c r="E863" s="71">
        <f t="shared" si="359"/>
        <v>0</v>
      </c>
      <c r="F863" s="71">
        <f t="shared" si="359"/>
        <v>0.16666666666666666</v>
      </c>
      <c r="G863" s="71">
        <f t="shared" si="359"/>
        <v>0.83333333333333337</v>
      </c>
      <c r="H863" s="205">
        <f>IFERROR(VLOOKUP(B863,'Forecast Cnx @ Dest. Airport'!$B$5:$R$175,17,FALSE),0)</f>
        <v>0</v>
      </c>
      <c r="I863" s="29">
        <f t="shared" si="346"/>
        <v>0</v>
      </c>
      <c r="J863" s="29">
        <f t="shared" si="347"/>
        <v>0</v>
      </c>
      <c r="K863" s="29">
        <f t="shared" si="348"/>
        <v>0</v>
      </c>
      <c r="L863" s="29">
        <f t="shared" si="349"/>
        <v>0</v>
      </c>
      <c r="M863" s="29">
        <f t="shared" si="350"/>
        <v>0</v>
      </c>
      <c r="N863" s="194">
        <f t="shared" si="351"/>
        <v>0</v>
      </c>
      <c r="O863" s="64">
        <f t="shared" si="360"/>
        <v>647.05511402668287</v>
      </c>
      <c r="P863" s="64">
        <f t="shared" si="360"/>
        <v>1039.4895158271067</v>
      </c>
      <c r="Q863" s="64">
        <f t="shared" si="360"/>
        <v>934.61019189557862</v>
      </c>
      <c r="R863" s="64">
        <f t="shared" si="360"/>
        <v>262.74716250349462</v>
      </c>
      <c r="S863" s="64">
        <f t="shared" si="360"/>
        <v>313.14911263166238</v>
      </c>
      <c r="T863" s="206" t="str">
        <f t="shared" si="352"/>
        <v>-</v>
      </c>
      <c r="U863" s="29">
        <f t="shared" si="353"/>
        <v>0</v>
      </c>
      <c r="V863" s="29">
        <f t="shared" si="354"/>
        <v>0</v>
      </c>
      <c r="W863" s="29">
        <f t="shared" si="355"/>
        <v>0</v>
      </c>
      <c r="X863" s="29">
        <f t="shared" si="356"/>
        <v>0</v>
      </c>
      <c r="Y863" s="29">
        <f t="shared" si="357"/>
        <v>0</v>
      </c>
      <c r="Z863" s="194">
        <f t="shared" si="358"/>
        <v>0</v>
      </c>
    </row>
    <row r="864" spans="1:26" s="80" customFormat="1" x14ac:dyDescent="0.2">
      <c r="A864" s="82">
        <v>847</v>
      </c>
      <c r="B864" s="168" t="str">
        <f>'Revenue Data'!B855</f>
        <v>YQM</v>
      </c>
      <c r="C864" s="71">
        <f t="shared" si="359"/>
        <v>4.3749999999999997E-2</v>
      </c>
      <c r="D864" s="71">
        <f t="shared" si="359"/>
        <v>0</v>
      </c>
      <c r="E864" s="71">
        <f t="shared" si="359"/>
        <v>6.25E-2</v>
      </c>
      <c r="F864" s="71">
        <f t="shared" si="359"/>
        <v>0.32500000000000001</v>
      </c>
      <c r="G864" s="71">
        <f t="shared" si="359"/>
        <v>0.56874999999999987</v>
      </c>
      <c r="H864" s="205">
        <f>IFERROR(VLOOKUP(B864,'Forecast Cnx @ Dest. Airport'!$B$5:$R$175,17,FALSE),0)</f>
        <v>0</v>
      </c>
      <c r="I864" s="29">
        <f t="shared" si="346"/>
        <v>0</v>
      </c>
      <c r="J864" s="29">
        <f t="shared" si="347"/>
        <v>0</v>
      </c>
      <c r="K864" s="29">
        <f t="shared" si="348"/>
        <v>0</v>
      </c>
      <c r="L864" s="29">
        <f t="shared" si="349"/>
        <v>0</v>
      </c>
      <c r="M864" s="29">
        <f t="shared" si="350"/>
        <v>0</v>
      </c>
      <c r="N864" s="194">
        <f t="shared" si="351"/>
        <v>0</v>
      </c>
      <c r="O864" s="64">
        <f t="shared" si="360"/>
        <v>314.35199999999998</v>
      </c>
      <c r="P864" s="64">
        <f t="shared" si="360"/>
        <v>1039.4895158271067</v>
      </c>
      <c r="Q864" s="64">
        <f t="shared" si="360"/>
        <v>934.61019189557862</v>
      </c>
      <c r="R864" s="64">
        <f t="shared" si="360"/>
        <v>303.73415367965396</v>
      </c>
      <c r="S864" s="64">
        <f t="shared" si="360"/>
        <v>375.97671806674327</v>
      </c>
      <c r="T864" s="206" t="str">
        <f t="shared" si="352"/>
        <v>-</v>
      </c>
      <c r="U864" s="29">
        <f t="shared" si="353"/>
        <v>0</v>
      </c>
      <c r="V864" s="29">
        <f t="shared" si="354"/>
        <v>0</v>
      </c>
      <c r="W864" s="29">
        <f t="shared" si="355"/>
        <v>0</v>
      </c>
      <c r="X864" s="29">
        <f t="shared" si="356"/>
        <v>0</v>
      </c>
      <c r="Y864" s="29">
        <f t="shared" si="357"/>
        <v>0</v>
      </c>
      <c r="Z864" s="194">
        <f t="shared" si="358"/>
        <v>0</v>
      </c>
    </row>
    <row r="865" spans="1:26" s="80" customFormat="1" x14ac:dyDescent="0.2">
      <c r="A865" s="82">
        <v>848</v>
      </c>
      <c r="B865" s="168" t="str">
        <f>'Revenue Data'!B856</f>
        <v>YQQ</v>
      </c>
      <c r="C865" s="71">
        <f t="shared" si="359"/>
        <v>0</v>
      </c>
      <c r="D865" s="71">
        <f t="shared" si="359"/>
        <v>0</v>
      </c>
      <c r="E865" s="71">
        <f t="shared" si="359"/>
        <v>0</v>
      </c>
      <c r="F865" s="71">
        <f t="shared" si="359"/>
        <v>0</v>
      </c>
      <c r="G865" s="71">
        <f t="shared" si="359"/>
        <v>1</v>
      </c>
      <c r="H865" s="205">
        <f>IFERROR(VLOOKUP(B865,'Forecast Cnx @ Dest. Airport'!$B$5:$R$175,17,FALSE),0)</f>
        <v>0</v>
      </c>
      <c r="I865" s="29">
        <f t="shared" si="346"/>
        <v>0</v>
      </c>
      <c r="J865" s="29">
        <f t="shared" si="347"/>
        <v>0</v>
      </c>
      <c r="K865" s="29">
        <f t="shared" si="348"/>
        <v>0</v>
      </c>
      <c r="L865" s="29">
        <f t="shared" si="349"/>
        <v>0</v>
      </c>
      <c r="M865" s="29">
        <f t="shared" si="350"/>
        <v>0</v>
      </c>
      <c r="N865" s="194">
        <f t="shared" si="351"/>
        <v>0</v>
      </c>
      <c r="O865" s="64">
        <f t="shared" si="360"/>
        <v>647.05511402668287</v>
      </c>
      <c r="P865" s="64">
        <f t="shared" si="360"/>
        <v>1039.4895158271067</v>
      </c>
      <c r="Q865" s="64">
        <f t="shared" si="360"/>
        <v>934.61019189557862</v>
      </c>
      <c r="R865" s="64">
        <f t="shared" si="360"/>
        <v>262.74716250349462</v>
      </c>
      <c r="S865" s="64">
        <f t="shared" si="360"/>
        <v>313.14911263166238</v>
      </c>
      <c r="T865" s="206" t="str">
        <f t="shared" si="352"/>
        <v>-</v>
      </c>
      <c r="U865" s="29">
        <f t="shared" si="353"/>
        <v>0</v>
      </c>
      <c r="V865" s="29">
        <f t="shared" si="354"/>
        <v>0</v>
      </c>
      <c r="W865" s="29">
        <f t="shared" si="355"/>
        <v>0</v>
      </c>
      <c r="X865" s="29">
        <f t="shared" si="356"/>
        <v>0</v>
      </c>
      <c r="Y865" s="29">
        <f t="shared" si="357"/>
        <v>0</v>
      </c>
      <c r="Z865" s="194">
        <f t="shared" si="358"/>
        <v>0</v>
      </c>
    </row>
    <row r="866" spans="1:26" s="80" customFormat="1" x14ac:dyDescent="0.2">
      <c r="A866" s="168">
        <v>849</v>
      </c>
      <c r="B866" s="168" t="str">
        <f>'Revenue Data'!B857</f>
        <v>YQR</v>
      </c>
      <c r="C866" s="71">
        <f t="shared" si="359"/>
        <v>2.2160664819944602E-2</v>
      </c>
      <c r="D866" s="71">
        <f t="shared" si="359"/>
        <v>0</v>
      </c>
      <c r="E866" s="71">
        <f t="shared" si="359"/>
        <v>3.3240997229916899E-2</v>
      </c>
      <c r="F866" s="71">
        <f t="shared" si="359"/>
        <v>0.23545706371191139</v>
      </c>
      <c r="G866" s="71">
        <f t="shared" si="359"/>
        <v>0.70914127423822715</v>
      </c>
      <c r="H866" s="205">
        <f>IFERROR(VLOOKUP(B866,'Forecast Cnx @ Dest. Airport'!$B$5:$R$175,17,FALSE),0)</f>
        <v>0</v>
      </c>
      <c r="I866" s="29">
        <f t="shared" si="346"/>
        <v>0</v>
      </c>
      <c r="J866" s="29">
        <f t="shared" si="347"/>
        <v>0</v>
      </c>
      <c r="K866" s="29">
        <f t="shared" si="348"/>
        <v>0</v>
      </c>
      <c r="L866" s="29">
        <f t="shared" si="349"/>
        <v>0</v>
      </c>
      <c r="M866" s="29">
        <f t="shared" si="350"/>
        <v>0</v>
      </c>
      <c r="N866" s="194">
        <f t="shared" si="351"/>
        <v>0</v>
      </c>
      <c r="O866" s="64">
        <f t="shared" si="360"/>
        <v>390.44599999999997</v>
      </c>
      <c r="P866" s="64">
        <f t="shared" si="360"/>
        <v>1039.4895158271067</v>
      </c>
      <c r="Q866" s="64">
        <f t="shared" si="360"/>
        <v>636.34111111111099</v>
      </c>
      <c r="R866" s="64">
        <f t="shared" si="360"/>
        <v>234.26434775762152</v>
      </c>
      <c r="S866" s="64">
        <f t="shared" si="360"/>
        <v>380.93260242993438</v>
      </c>
      <c r="T866" s="206" t="str">
        <f t="shared" si="352"/>
        <v>-</v>
      </c>
      <c r="U866" s="29">
        <f t="shared" si="353"/>
        <v>0</v>
      </c>
      <c r="V866" s="29">
        <f t="shared" si="354"/>
        <v>0</v>
      </c>
      <c r="W866" s="29">
        <f t="shared" si="355"/>
        <v>0</v>
      </c>
      <c r="X866" s="29">
        <f t="shared" si="356"/>
        <v>0</v>
      </c>
      <c r="Y866" s="29">
        <f t="shared" si="357"/>
        <v>0</v>
      </c>
      <c r="Z866" s="194">
        <f t="shared" si="358"/>
        <v>0</v>
      </c>
    </row>
    <row r="867" spans="1:26" s="80" customFormat="1" x14ac:dyDescent="0.2">
      <c r="A867" s="82">
        <v>850</v>
      </c>
      <c r="B867" s="168" t="str">
        <f>'Revenue Data'!B858</f>
        <v>YQT</v>
      </c>
      <c r="C867" s="71">
        <f t="shared" si="359"/>
        <v>8.3333333333333329E-2</v>
      </c>
      <c r="D867" s="71">
        <f t="shared" si="359"/>
        <v>0</v>
      </c>
      <c r="E867" s="71">
        <f t="shared" si="359"/>
        <v>2.0833333333333332E-2</v>
      </c>
      <c r="F867" s="71">
        <f t="shared" si="359"/>
        <v>0.43749999999999994</v>
      </c>
      <c r="G867" s="71">
        <f t="shared" si="359"/>
        <v>0.45833333333333331</v>
      </c>
      <c r="H867" s="205">
        <f>IFERROR(VLOOKUP(B867,'Forecast Cnx @ Dest. Airport'!$B$5:$R$175,17,FALSE),0)</f>
        <v>0</v>
      </c>
      <c r="I867" s="29">
        <f t="shared" si="346"/>
        <v>0</v>
      </c>
      <c r="J867" s="29">
        <f t="shared" si="347"/>
        <v>0</v>
      </c>
      <c r="K867" s="29">
        <f t="shared" si="348"/>
        <v>0</v>
      </c>
      <c r="L867" s="29">
        <f t="shared" si="349"/>
        <v>0</v>
      </c>
      <c r="M867" s="29">
        <f t="shared" si="350"/>
        <v>0</v>
      </c>
      <c r="N867" s="194">
        <f t="shared" si="351"/>
        <v>0</v>
      </c>
      <c r="O867" s="64">
        <f t="shared" si="360"/>
        <v>59.76</v>
      </c>
      <c r="P867" s="64">
        <f t="shared" si="360"/>
        <v>1039.4895158271067</v>
      </c>
      <c r="Q867" s="64">
        <f t="shared" si="360"/>
        <v>980.02</v>
      </c>
      <c r="R867" s="64">
        <f t="shared" si="360"/>
        <v>174.059</v>
      </c>
      <c r="S867" s="64">
        <f t="shared" si="360"/>
        <v>398.44462962962956</v>
      </c>
      <c r="T867" s="206" t="str">
        <f t="shared" si="352"/>
        <v>-</v>
      </c>
      <c r="U867" s="29">
        <f t="shared" si="353"/>
        <v>0</v>
      </c>
      <c r="V867" s="29">
        <f t="shared" si="354"/>
        <v>0</v>
      </c>
      <c r="W867" s="29">
        <f t="shared" si="355"/>
        <v>0</v>
      </c>
      <c r="X867" s="29">
        <f t="shared" si="356"/>
        <v>0</v>
      </c>
      <c r="Y867" s="29">
        <f t="shared" si="357"/>
        <v>0</v>
      </c>
      <c r="Z867" s="194">
        <f t="shared" si="358"/>
        <v>0</v>
      </c>
    </row>
    <row r="868" spans="1:26" s="80" customFormat="1" x14ac:dyDescent="0.2">
      <c r="A868" s="82">
        <v>851</v>
      </c>
      <c r="B868" s="168" t="str">
        <f>'Revenue Data'!B859</f>
        <v>YQU</v>
      </c>
      <c r="C868" s="71">
        <f t="shared" ref="C868:G877" si="361">IFERROR(VLOOKUP($B868,FromChicagoFareList,C$8,FALSE),"-")</f>
        <v>0</v>
      </c>
      <c r="D868" s="71">
        <f t="shared" si="361"/>
        <v>0</v>
      </c>
      <c r="E868" s="71">
        <f t="shared" si="361"/>
        <v>0</v>
      </c>
      <c r="F868" s="71">
        <f t="shared" si="361"/>
        <v>0.16666666666666666</v>
      </c>
      <c r="G868" s="71">
        <f t="shared" si="361"/>
        <v>0.83333333333333337</v>
      </c>
      <c r="H868" s="205">
        <f>IFERROR(VLOOKUP(B868,'Forecast Cnx @ Dest. Airport'!$B$5:$R$175,17,FALSE),0)</f>
        <v>0</v>
      </c>
      <c r="I868" s="29">
        <f t="shared" si="346"/>
        <v>0</v>
      </c>
      <c r="J868" s="29">
        <f t="shared" si="347"/>
        <v>0</v>
      </c>
      <c r="K868" s="29">
        <f t="shared" si="348"/>
        <v>0</v>
      </c>
      <c r="L868" s="29">
        <f t="shared" si="349"/>
        <v>0</v>
      </c>
      <c r="M868" s="29">
        <f t="shared" si="350"/>
        <v>0</v>
      </c>
      <c r="N868" s="194">
        <f t="shared" si="351"/>
        <v>0</v>
      </c>
      <c r="O868" s="64">
        <f t="shared" ref="O868:S877" si="362">IFERROR(VLOOKUP($B868,FromChicagoFareList,O$8,FALSE),"-")</f>
        <v>647.05511402668287</v>
      </c>
      <c r="P868" s="64">
        <f t="shared" si="362"/>
        <v>1039.4895158271067</v>
      </c>
      <c r="Q868" s="64">
        <f t="shared" si="362"/>
        <v>934.61019189557862</v>
      </c>
      <c r="R868" s="64">
        <f t="shared" si="362"/>
        <v>262.74716250349462</v>
      </c>
      <c r="S868" s="64">
        <f t="shared" si="362"/>
        <v>602.85732500000006</v>
      </c>
      <c r="T868" s="206" t="str">
        <f t="shared" si="352"/>
        <v>-</v>
      </c>
      <c r="U868" s="29">
        <f t="shared" si="353"/>
        <v>0</v>
      </c>
      <c r="V868" s="29">
        <f t="shared" si="354"/>
        <v>0</v>
      </c>
      <c r="W868" s="29">
        <f t="shared" si="355"/>
        <v>0</v>
      </c>
      <c r="X868" s="29">
        <f t="shared" si="356"/>
        <v>0</v>
      </c>
      <c r="Y868" s="29">
        <f t="shared" si="357"/>
        <v>0</v>
      </c>
      <c r="Z868" s="194">
        <f t="shared" si="358"/>
        <v>0</v>
      </c>
    </row>
    <row r="869" spans="1:26" s="80" customFormat="1" x14ac:dyDescent="0.2">
      <c r="A869" s="82">
        <v>852</v>
      </c>
      <c r="B869" s="168" t="str">
        <f>'Revenue Data'!B860</f>
        <v>YQX</v>
      </c>
      <c r="C869" s="71">
        <f t="shared" si="361"/>
        <v>0.33333333333333331</v>
      </c>
      <c r="D869" s="71">
        <f t="shared" si="361"/>
        <v>0</v>
      </c>
      <c r="E869" s="71">
        <f t="shared" si="361"/>
        <v>0</v>
      </c>
      <c r="F869" s="71">
        <f t="shared" si="361"/>
        <v>0.33333333333333331</v>
      </c>
      <c r="G869" s="71">
        <f t="shared" si="361"/>
        <v>0.33333333333333331</v>
      </c>
      <c r="H869" s="205">
        <f>IFERROR(VLOOKUP(B869,'Forecast Cnx @ Dest. Airport'!$B$5:$R$175,17,FALSE),0)</f>
        <v>0</v>
      </c>
      <c r="I869" s="29">
        <f t="shared" si="346"/>
        <v>0</v>
      </c>
      <c r="J869" s="29">
        <f t="shared" si="347"/>
        <v>0</v>
      </c>
      <c r="K869" s="29">
        <f t="shared" si="348"/>
        <v>0</v>
      </c>
      <c r="L869" s="29">
        <f t="shared" si="349"/>
        <v>0</v>
      </c>
      <c r="M869" s="29">
        <f t="shared" si="350"/>
        <v>0</v>
      </c>
      <c r="N869" s="194">
        <f t="shared" si="351"/>
        <v>0</v>
      </c>
      <c r="O869" s="64">
        <f t="shared" si="362"/>
        <v>647.05511402668287</v>
      </c>
      <c r="P869" s="64">
        <f t="shared" si="362"/>
        <v>1039.4895158271067</v>
      </c>
      <c r="Q869" s="64">
        <f t="shared" si="362"/>
        <v>934.61019189557862</v>
      </c>
      <c r="R869" s="64">
        <f t="shared" si="362"/>
        <v>262.74716250349462</v>
      </c>
      <c r="S869" s="64">
        <f t="shared" si="362"/>
        <v>553.93374999999992</v>
      </c>
      <c r="T869" s="206" t="str">
        <f t="shared" si="352"/>
        <v>-</v>
      </c>
      <c r="U869" s="29">
        <f t="shared" si="353"/>
        <v>0</v>
      </c>
      <c r="V869" s="29">
        <f t="shared" si="354"/>
        <v>0</v>
      </c>
      <c r="W869" s="29">
        <f t="shared" si="355"/>
        <v>0</v>
      </c>
      <c r="X869" s="29">
        <f t="shared" si="356"/>
        <v>0</v>
      </c>
      <c r="Y869" s="29">
        <f t="shared" si="357"/>
        <v>0</v>
      </c>
      <c r="Z869" s="194">
        <f t="shared" si="358"/>
        <v>0</v>
      </c>
    </row>
    <row r="870" spans="1:26" s="80" customFormat="1" x14ac:dyDescent="0.2">
      <c r="A870" s="168">
        <v>853</v>
      </c>
      <c r="B870" s="168" t="str">
        <f>'Revenue Data'!B861</f>
        <v>YQY</v>
      </c>
      <c r="C870" s="71">
        <f t="shared" si="361"/>
        <v>6.6666666666666666E-2</v>
      </c>
      <c r="D870" s="71">
        <f t="shared" si="361"/>
        <v>0</v>
      </c>
      <c r="E870" s="71">
        <f t="shared" si="361"/>
        <v>0</v>
      </c>
      <c r="F870" s="71">
        <f t="shared" si="361"/>
        <v>0.33333333333333337</v>
      </c>
      <c r="G870" s="71">
        <f t="shared" si="361"/>
        <v>0.60000000000000009</v>
      </c>
      <c r="H870" s="205">
        <f>IFERROR(VLOOKUP(B870,'Forecast Cnx @ Dest. Airport'!$B$5:$R$175,17,FALSE),0)</f>
        <v>0</v>
      </c>
      <c r="I870" s="29">
        <f t="shared" si="346"/>
        <v>0</v>
      </c>
      <c r="J870" s="29">
        <f t="shared" si="347"/>
        <v>0</v>
      </c>
      <c r="K870" s="29">
        <f t="shared" si="348"/>
        <v>0</v>
      </c>
      <c r="L870" s="29">
        <f t="shared" si="349"/>
        <v>0</v>
      </c>
      <c r="M870" s="29">
        <f t="shared" si="350"/>
        <v>0</v>
      </c>
      <c r="N870" s="194">
        <f t="shared" si="351"/>
        <v>0</v>
      </c>
      <c r="O870" s="64">
        <f t="shared" si="362"/>
        <v>361</v>
      </c>
      <c r="P870" s="64">
        <f t="shared" si="362"/>
        <v>1039.4895158271067</v>
      </c>
      <c r="Q870" s="64">
        <f t="shared" si="362"/>
        <v>934.61019189557862</v>
      </c>
      <c r="R870" s="64">
        <f t="shared" si="362"/>
        <v>262.74716250349462</v>
      </c>
      <c r="S870" s="64">
        <f t="shared" si="362"/>
        <v>388.85333333333335</v>
      </c>
      <c r="T870" s="206" t="str">
        <f t="shared" si="352"/>
        <v>-</v>
      </c>
      <c r="U870" s="29">
        <f t="shared" si="353"/>
        <v>0</v>
      </c>
      <c r="V870" s="29">
        <f t="shared" si="354"/>
        <v>0</v>
      </c>
      <c r="W870" s="29">
        <f t="shared" si="355"/>
        <v>0</v>
      </c>
      <c r="X870" s="29">
        <f t="shared" si="356"/>
        <v>0</v>
      </c>
      <c r="Y870" s="29">
        <f t="shared" si="357"/>
        <v>0</v>
      </c>
      <c r="Z870" s="194">
        <f t="shared" si="358"/>
        <v>0</v>
      </c>
    </row>
    <row r="871" spans="1:26" s="80" customFormat="1" x14ac:dyDescent="0.2">
      <c r="A871" s="82">
        <v>854</v>
      </c>
      <c r="B871" s="168" t="str">
        <f>'Revenue Data'!B862</f>
        <v>YRL</v>
      </c>
      <c r="C871" s="71">
        <f t="shared" si="361"/>
        <v>0</v>
      </c>
      <c r="D871" s="71">
        <f t="shared" si="361"/>
        <v>0</v>
      </c>
      <c r="E871" s="71">
        <f t="shared" si="361"/>
        <v>0</v>
      </c>
      <c r="F871" s="71">
        <f t="shared" si="361"/>
        <v>0</v>
      </c>
      <c r="G871" s="71">
        <f t="shared" si="361"/>
        <v>1</v>
      </c>
      <c r="H871" s="205">
        <f>IFERROR(VLOOKUP(B871,'Forecast Cnx @ Dest. Airport'!$B$5:$R$175,17,FALSE),0)</f>
        <v>0</v>
      </c>
      <c r="I871" s="29">
        <f t="shared" si="346"/>
        <v>0</v>
      </c>
      <c r="J871" s="29">
        <f t="shared" si="347"/>
        <v>0</v>
      </c>
      <c r="K871" s="29">
        <f t="shared" si="348"/>
        <v>0</v>
      </c>
      <c r="L871" s="29">
        <f t="shared" si="349"/>
        <v>0</v>
      </c>
      <c r="M871" s="29">
        <f t="shared" si="350"/>
        <v>0</v>
      </c>
      <c r="N871" s="194">
        <f t="shared" si="351"/>
        <v>0</v>
      </c>
      <c r="O871" s="64">
        <f t="shared" si="362"/>
        <v>647.05511402668287</v>
      </c>
      <c r="P871" s="64">
        <f t="shared" si="362"/>
        <v>1039.4895158271067</v>
      </c>
      <c r="Q871" s="64">
        <f t="shared" si="362"/>
        <v>934.61019189557862</v>
      </c>
      <c r="R871" s="64">
        <f t="shared" si="362"/>
        <v>262.74716250349462</v>
      </c>
      <c r="S871" s="64">
        <f t="shared" si="362"/>
        <v>313.14911263166238</v>
      </c>
      <c r="T871" s="206" t="str">
        <f t="shared" si="352"/>
        <v>-</v>
      </c>
      <c r="U871" s="29">
        <f t="shared" si="353"/>
        <v>0</v>
      </c>
      <c r="V871" s="29">
        <f t="shared" si="354"/>
        <v>0</v>
      </c>
      <c r="W871" s="29">
        <f t="shared" si="355"/>
        <v>0</v>
      </c>
      <c r="X871" s="29">
        <f t="shared" si="356"/>
        <v>0</v>
      </c>
      <c r="Y871" s="29">
        <f t="shared" si="357"/>
        <v>0</v>
      </c>
      <c r="Z871" s="194">
        <f t="shared" si="358"/>
        <v>0</v>
      </c>
    </row>
    <row r="872" spans="1:26" s="80" customFormat="1" x14ac:dyDescent="0.2">
      <c r="A872" s="82">
        <v>855</v>
      </c>
      <c r="B872" s="168" t="str">
        <f>'Revenue Data'!B863</f>
        <v>YSB</v>
      </c>
      <c r="C872" s="71">
        <f t="shared" si="361"/>
        <v>0.15625</v>
      </c>
      <c r="D872" s="71">
        <f t="shared" si="361"/>
        <v>0</v>
      </c>
      <c r="E872" s="71">
        <f t="shared" si="361"/>
        <v>0</v>
      </c>
      <c r="F872" s="71">
        <f t="shared" si="361"/>
        <v>0.15625</v>
      </c>
      <c r="G872" s="71">
        <f t="shared" si="361"/>
        <v>0.68750000000000011</v>
      </c>
      <c r="H872" s="205">
        <f>IFERROR(VLOOKUP(B872,'Forecast Cnx @ Dest. Airport'!$B$5:$R$175,17,FALSE),0)</f>
        <v>0</v>
      </c>
      <c r="I872" s="29">
        <f t="shared" si="346"/>
        <v>0</v>
      </c>
      <c r="J872" s="29">
        <f t="shared" si="347"/>
        <v>0</v>
      </c>
      <c r="K872" s="29">
        <f t="shared" si="348"/>
        <v>0</v>
      </c>
      <c r="L872" s="29">
        <f t="shared" si="349"/>
        <v>0</v>
      </c>
      <c r="M872" s="29">
        <f t="shared" si="350"/>
        <v>0</v>
      </c>
      <c r="N872" s="194">
        <f t="shared" si="351"/>
        <v>0</v>
      </c>
      <c r="O872" s="64">
        <f t="shared" si="362"/>
        <v>647.05511402668287</v>
      </c>
      <c r="P872" s="64">
        <f t="shared" si="362"/>
        <v>1039.4895158271067</v>
      </c>
      <c r="Q872" s="64">
        <f t="shared" si="362"/>
        <v>934.61019189557862</v>
      </c>
      <c r="R872" s="64">
        <f t="shared" si="362"/>
        <v>369.97</v>
      </c>
      <c r="S872" s="64">
        <f t="shared" si="362"/>
        <v>524.53380208333317</v>
      </c>
      <c r="T872" s="206" t="str">
        <f t="shared" si="352"/>
        <v>-</v>
      </c>
      <c r="U872" s="29">
        <f t="shared" si="353"/>
        <v>0</v>
      </c>
      <c r="V872" s="29">
        <f t="shared" si="354"/>
        <v>0</v>
      </c>
      <c r="W872" s="29">
        <f t="shared" si="355"/>
        <v>0</v>
      </c>
      <c r="X872" s="29">
        <f t="shared" si="356"/>
        <v>0</v>
      </c>
      <c r="Y872" s="29">
        <f t="shared" si="357"/>
        <v>0</v>
      </c>
      <c r="Z872" s="194">
        <f t="shared" si="358"/>
        <v>0</v>
      </c>
    </row>
    <row r="873" spans="1:26" s="80" customFormat="1" x14ac:dyDescent="0.2">
      <c r="A873" s="82">
        <v>856</v>
      </c>
      <c r="B873" s="168" t="str">
        <f>'Revenue Data'!B864</f>
        <v>YSJ</v>
      </c>
      <c r="C873" s="71">
        <f t="shared" si="361"/>
        <v>1.492537313432836E-2</v>
      </c>
      <c r="D873" s="71">
        <f t="shared" si="361"/>
        <v>0</v>
      </c>
      <c r="E873" s="71">
        <f t="shared" si="361"/>
        <v>0</v>
      </c>
      <c r="F873" s="71">
        <f t="shared" si="361"/>
        <v>0.38805970149253732</v>
      </c>
      <c r="G873" s="71">
        <f t="shared" si="361"/>
        <v>0.59701492537313439</v>
      </c>
      <c r="H873" s="205">
        <f>IFERROR(VLOOKUP(B873,'Forecast Cnx @ Dest. Airport'!$B$5:$R$175,17,FALSE),0)</f>
        <v>0</v>
      </c>
      <c r="I873" s="29">
        <f t="shared" si="346"/>
        <v>0</v>
      </c>
      <c r="J873" s="29">
        <f t="shared" si="347"/>
        <v>0</v>
      </c>
      <c r="K873" s="29">
        <f t="shared" si="348"/>
        <v>0</v>
      </c>
      <c r="L873" s="29">
        <f t="shared" si="349"/>
        <v>0</v>
      </c>
      <c r="M873" s="29">
        <f t="shared" si="350"/>
        <v>0</v>
      </c>
      <c r="N873" s="194">
        <f t="shared" si="351"/>
        <v>0</v>
      </c>
      <c r="O873" s="64">
        <f t="shared" si="362"/>
        <v>647.05511402668287</v>
      </c>
      <c r="P873" s="64">
        <f t="shared" si="362"/>
        <v>1039.4895158271067</v>
      </c>
      <c r="Q873" s="64">
        <f t="shared" si="362"/>
        <v>934.61019189557862</v>
      </c>
      <c r="R873" s="64">
        <f t="shared" si="362"/>
        <v>477.31049145299147</v>
      </c>
      <c r="S873" s="64">
        <f t="shared" si="362"/>
        <v>498.74774583333317</v>
      </c>
      <c r="T873" s="206" t="str">
        <f t="shared" si="352"/>
        <v>-</v>
      </c>
      <c r="U873" s="29">
        <f t="shared" si="353"/>
        <v>0</v>
      </c>
      <c r="V873" s="29">
        <f t="shared" si="354"/>
        <v>0</v>
      </c>
      <c r="W873" s="29">
        <f t="shared" si="355"/>
        <v>0</v>
      </c>
      <c r="X873" s="29">
        <f t="shared" si="356"/>
        <v>0</v>
      </c>
      <c r="Y873" s="29">
        <f t="shared" si="357"/>
        <v>0</v>
      </c>
      <c r="Z873" s="194">
        <f t="shared" si="358"/>
        <v>0</v>
      </c>
    </row>
    <row r="874" spans="1:26" s="80" customFormat="1" x14ac:dyDescent="0.2">
      <c r="A874" s="168">
        <v>857</v>
      </c>
      <c r="B874" s="168" t="str">
        <f>'Revenue Data'!B865</f>
        <v>YTO</v>
      </c>
      <c r="C874" s="71">
        <f t="shared" si="361"/>
        <v>6.0423113997260289E-2</v>
      </c>
      <c r="D874" s="71">
        <f t="shared" si="361"/>
        <v>8.4216934706508925E-3</v>
      </c>
      <c r="E874" s="71">
        <f t="shared" si="361"/>
        <v>2.6127542996296441E-2</v>
      </c>
      <c r="F874" s="71">
        <f t="shared" si="361"/>
        <v>0.12551367256861626</v>
      </c>
      <c r="G874" s="71">
        <f t="shared" si="361"/>
        <v>0.77951397696717617</v>
      </c>
      <c r="H874" s="205">
        <f>IFERROR(VLOOKUP(B874,'Forecast Cnx @ Dest. Airport'!$B$5:$R$175,17,FALSE),0)</f>
        <v>0</v>
      </c>
      <c r="I874" s="29">
        <f t="shared" si="346"/>
        <v>0</v>
      </c>
      <c r="J874" s="29">
        <f t="shared" si="347"/>
        <v>0</v>
      </c>
      <c r="K874" s="29">
        <f t="shared" si="348"/>
        <v>0</v>
      </c>
      <c r="L874" s="29">
        <f t="shared" si="349"/>
        <v>0</v>
      </c>
      <c r="M874" s="29">
        <f t="shared" si="350"/>
        <v>0</v>
      </c>
      <c r="N874" s="194">
        <f t="shared" si="351"/>
        <v>0</v>
      </c>
      <c r="O874" s="64">
        <f t="shared" si="362"/>
        <v>714.5195074725923</v>
      </c>
      <c r="P874" s="64">
        <f t="shared" si="362"/>
        <v>956.06679811072547</v>
      </c>
      <c r="Q874" s="64">
        <f t="shared" si="362"/>
        <v>1007.5014328152371</v>
      </c>
      <c r="R874" s="64">
        <f t="shared" si="362"/>
        <v>191.67939720852317</v>
      </c>
      <c r="S874" s="64">
        <f t="shared" si="362"/>
        <v>259.51974705998987</v>
      </c>
      <c r="T874" s="206" t="str">
        <f t="shared" si="352"/>
        <v>-</v>
      </c>
      <c r="U874" s="29">
        <f t="shared" si="353"/>
        <v>0</v>
      </c>
      <c r="V874" s="29">
        <f t="shared" si="354"/>
        <v>0</v>
      </c>
      <c r="W874" s="29">
        <f t="shared" si="355"/>
        <v>0</v>
      </c>
      <c r="X874" s="29">
        <f t="shared" si="356"/>
        <v>0</v>
      </c>
      <c r="Y874" s="29">
        <f t="shared" si="357"/>
        <v>0</v>
      </c>
      <c r="Z874" s="194">
        <f t="shared" si="358"/>
        <v>0</v>
      </c>
    </row>
    <row r="875" spans="1:26" s="80" customFormat="1" x14ac:dyDescent="0.2">
      <c r="A875" s="82">
        <v>858</v>
      </c>
      <c r="B875" s="168" t="str">
        <f>'Revenue Data'!B866</f>
        <v>YTS</v>
      </c>
      <c r="C875" s="71">
        <f t="shared" si="361"/>
        <v>9.0909090909090912E-2</v>
      </c>
      <c r="D875" s="71">
        <f t="shared" si="361"/>
        <v>0</v>
      </c>
      <c r="E875" s="71">
        <f t="shared" si="361"/>
        <v>0</v>
      </c>
      <c r="F875" s="71">
        <f t="shared" si="361"/>
        <v>0.18181818181818182</v>
      </c>
      <c r="G875" s="71">
        <f t="shared" si="361"/>
        <v>0.72727272727272729</v>
      </c>
      <c r="H875" s="205">
        <f>IFERROR(VLOOKUP(B875,'Forecast Cnx @ Dest. Airport'!$B$5:$R$175,17,FALSE),0)</f>
        <v>0</v>
      </c>
      <c r="I875" s="29">
        <f t="shared" si="346"/>
        <v>0</v>
      </c>
      <c r="J875" s="29">
        <f t="shared" si="347"/>
        <v>0</v>
      </c>
      <c r="K875" s="29">
        <f t="shared" si="348"/>
        <v>0</v>
      </c>
      <c r="L875" s="29">
        <f t="shared" si="349"/>
        <v>0</v>
      </c>
      <c r="M875" s="29">
        <f t="shared" si="350"/>
        <v>0</v>
      </c>
      <c r="N875" s="194">
        <f t="shared" si="351"/>
        <v>0</v>
      </c>
      <c r="O875" s="64">
        <f t="shared" si="362"/>
        <v>647.05511402668287</v>
      </c>
      <c r="P875" s="64">
        <f t="shared" si="362"/>
        <v>1039.4895158271067</v>
      </c>
      <c r="Q875" s="64">
        <f t="shared" si="362"/>
        <v>934.61019189557862</v>
      </c>
      <c r="R875" s="64">
        <f t="shared" si="362"/>
        <v>359.06</v>
      </c>
      <c r="S875" s="64">
        <f t="shared" si="362"/>
        <v>315.51</v>
      </c>
      <c r="T875" s="206" t="str">
        <f t="shared" si="352"/>
        <v>-</v>
      </c>
      <c r="U875" s="29">
        <f t="shared" si="353"/>
        <v>0</v>
      </c>
      <c r="V875" s="29">
        <f t="shared" si="354"/>
        <v>0</v>
      </c>
      <c r="W875" s="29">
        <f t="shared" si="355"/>
        <v>0</v>
      </c>
      <c r="X875" s="29">
        <f t="shared" si="356"/>
        <v>0</v>
      </c>
      <c r="Y875" s="29">
        <f t="shared" si="357"/>
        <v>0</v>
      </c>
      <c r="Z875" s="194">
        <f t="shared" si="358"/>
        <v>0</v>
      </c>
    </row>
    <row r="876" spans="1:26" s="80" customFormat="1" x14ac:dyDescent="0.2">
      <c r="A876" s="82">
        <v>859</v>
      </c>
      <c r="B876" s="168" t="str">
        <f>'Revenue Data'!B867</f>
        <v>YUY</v>
      </c>
      <c r="C876" s="71">
        <f t="shared" si="361"/>
        <v>0</v>
      </c>
      <c r="D876" s="71">
        <f t="shared" si="361"/>
        <v>0</v>
      </c>
      <c r="E876" s="71">
        <f t="shared" si="361"/>
        <v>0</v>
      </c>
      <c r="F876" s="71">
        <f t="shared" si="361"/>
        <v>0</v>
      </c>
      <c r="G876" s="71">
        <f t="shared" si="361"/>
        <v>1</v>
      </c>
      <c r="H876" s="205">
        <f>IFERROR(VLOOKUP(B876,'Forecast Cnx @ Dest. Airport'!$B$5:$R$175,17,FALSE),0)</f>
        <v>0</v>
      </c>
      <c r="I876" s="29">
        <f t="shared" si="346"/>
        <v>0</v>
      </c>
      <c r="J876" s="29">
        <f t="shared" si="347"/>
        <v>0</v>
      </c>
      <c r="K876" s="29">
        <f t="shared" si="348"/>
        <v>0</v>
      </c>
      <c r="L876" s="29">
        <f t="shared" si="349"/>
        <v>0</v>
      </c>
      <c r="M876" s="29">
        <f t="shared" si="350"/>
        <v>0</v>
      </c>
      <c r="N876" s="194">
        <f t="shared" si="351"/>
        <v>0</v>
      </c>
      <c r="O876" s="64">
        <f t="shared" si="362"/>
        <v>647.05511402668287</v>
      </c>
      <c r="P876" s="64">
        <f t="shared" si="362"/>
        <v>1039.4895158271067</v>
      </c>
      <c r="Q876" s="64">
        <f t="shared" si="362"/>
        <v>934.61019189557862</v>
      </c>
      <c r="R876" s="64">
        <f t="shared" si="362"/>
        <v>262.74716250349462</v>
      </c>
      <c r="S876" s="64">
        <f t="shared" si="362"/>
        <v>827.86</v>
      </c>
      <c r="T876" s="206" t="str">
        <f t="shared" si="352"/>
        <v>-</v>
      </c>
      <c r="U876" s="29">
        <f t="shared" si="353"/>
        <v>0</v>
      </c>
      <c r="V876" s="29">
        <f t="shared" si="354"/>
        <v>0</v>
      </c>
      <c r="W876" s="29">
        <f t="shared" si="355"/>
        <v>0</v>
      </c>
      <c r="X876" s="29">
        <f t="shared" si="356"/>
        <v>0</v>
      </c>
      <c r="Y876" s="29">
        <f t="shared" si="357"/>
        <v>0</v>
      </c>
      <c r="Z876" s="194">
        <f t="shared" si="358"/>
        <v>0</v>
      </c>
    </row>
    <row r="877" spans="1:26" s="80" customFormat="1" x14ac:dyDescent="0.2">
      <c r="A877" s="82">
        <v>860</v>
      </c>
      <c r="B877" s="168" t="str">
        <f>'Revenue Data'!B868</f>
        <v>YVO</v>
      </c>
      <c r="C877" s="71">
        <f t="shared" si="361"/>
        <v>0</v>
      </c>
      <c r="D877" s="71">
        <f t="shared" si="361"/>
        <v>0</v>
      </c>
      <c r="E877" s="71">
        <f t="shared" si="361"/>
        <v>0</v>
      </c>
      <c r="F877" s="71">
        <f t="shared" si="361"/>
        <v>0.75</v>
      </c>
      <c r="G877" s="71">
        <f t="shared" si="361"/>
        <v>0.25</v>
      </c>
      <c r="H877" s="205">
        <f>IFERROR(VLOOKUP(B877,'Forecast Cnx @ Dest. Airport'!$B$5:$R$175,17,FALSE),0)</f>
        <v>0</v>
      </c>
      <c r="I877" s="29">
        <f t="shared" si="346"/>
        <v>0</v>
      </c>
      <c r="J877" s="29">
        <f t="shared" si="347"/>
        <v>0</v>
      </c>
      <c r="K877" s="29">
        <f t="shared" si="348"/>
        <v>0</v>
      </c>
      <c r="L877" s="29">
        <f t="shared" si="349"/>
        <v>0</v>
      </c>
      <c r="M877" s="29">
        <f t="shared" si="350"/>
        <v>0</v>
      </c>
      <c r="N877" s="194">
        <f t="shared" si="351"/>
        <v>0</v>
      </c>
      <c r="O877" s="64">
        <f t="shared" si="362"/>
        <v>647.05511402668287</v>
      </c>
      <c r="P877" s="64">
        <f t="shared" si="362"/>
        <v>1039.4895158271067</v>
      </c>
      <c r="Q877" s="64">
        <f t="shared" si="362"/>
        <v>934.61019189557862</v>
      </c>
      <c r="R877" s="64">
        <f t="shared" si="362"/>
        <v>262.74716250349462</v>
      </c>
      <c r="S877" s="64">
        <f t="shared" si="362"/>
        <v>313.14911263166238</v>
      </c>
      <c r="T877" s="206" t="str">
        <f t="shared" si="352"/>
        <v>-</v>
      </c>
      <c r="U877" s="29">
        <f t="shared" si="353"/>
        <v>0</v>
      </c>
      <c r="V877" s="29">
        <f t="shared" si="354"/>
        <v>0</v>
      </c>
      <c r="W877" s="29">
        <f t="shared" si="355"/>
        <v>0</v>
      </c>
      <c r="X877" s="29">
        <f t="shared" si="356"/>
        <v>0</v>
      </c>
      <c r="Y877" s="29">
        <f t="shared" si="357"/>
        <v>0</v>
      </c>
      <c r="Z877" s="194">
        <f t="shared" si="358"/>
        <v>0</v>
      </c>
    </row>
    <row r="878" spans="1:26" s="80" customFormat="1" x14ac:dyDescent="0.2">
      <c r="A878" s="168">
        <v>861</v>
      </c>
      <c r="B878" s="168" t="str">
        <f>'Revenue Data'!B869</f>
        <v>YVR</v>
      </c>
      <c r="C878" s="71">
        <f t="shared" ref="C878:G887" si="363">IFERROR(VLOOKUP($B878,FromChicagoFareList,C$8,FALSE),"-")</f>
        <v>5.9994894051570088E-2</v>
      </c>
      <c r="D878" s="71">
        <f t="shared" si="363"/>
        <v>3.0635690579525151E-3</v>
      </c>
      <c r="E878" s="71">
        <f t="shared" si="363"/>
        <v>1.3275465917794235E-2</v>
      </c>
      <c r="F878" s="71">
        <f t="shared" si="363"/>
        <v>0.22951238192494258</v>
      </c>
      <c r="G878" s="71">
        <f t="shared" si="363"/>
        <v>0.69415368904774066</v>
      </c>
      <c r="H878" s="205">
        <f>IFERROR(VLOOKUP(B878,'Forecast Cnx @ Dest. Airport'!$B$5:$R$175,17,FALSE),0)</f>
        <v>0</v>
      </c>
      <c r="I878" s="29">
        <f t="shared" si="346"/>
        <v>0</v>
      </c>
      <c r="J878" s="29">
        <f t="shared" si="347"/>
        <v>0</v>
      </c>
      <c r="K878" s="29">
        <f t="shared" si="348"/>
        <v>0</v>
      </c>
      <c r="L878" s="29">
        <f t="shared" si="349"/>
        <v>0</v>
      </c>
      <c r="M878" s="29">
        <f t="shared" si="350"/>
        <v>0</v>
      </c>
      <c r="N878" s="194">
        <f t="shared" si="351"/>
        <v>0</v>
      </c>
      <c r="O878" s="64">
        <f t="shared" ref="O878:S887" si="364">IFERROR(VLOOKUP($B878,FromChicagoFareList,O$8,FALSE),"-")</f>
        <v>805.9201598762512</v>
      </c>
      <c r="P878" s="64">
        <f t="shared" si="364"/>
        <v>1774.8050000000001</v>
      </c>
      <c r="Q878" s="64">
        <f t="shared" si="364"/>
        <v>725.24489393939371</v>
      </c>
      <c r="R878" s="64">
        <f t="shared" si="364"/>
        <v>331.81751770156734</v>
      </c>
      <c r="S878" s="64">
        <f t="shared" si="364"/>
        <v>374.02555387667456</v>
      </c>
      <c r="T878" s="206" t="str">
        <f t="shared" si="352"/>
        <v>-</v>
      </c>
      <c r="U878" s="29">
        <f t="shared" si="353"/>
        <v>0</v>
      </c>
      <c r="V878" s="29">
        <f t="shared" si="354"/>
        <v>0</v>
      </c>
      <c r="W878" s="29">
        <f t="shared" si="355"/>
        <v>0</v>
      </c>
      <c r="X878" s="29">
        <f t="shared" si="356"/>
        <v>0</v>
      </c>
      <c r="Y878" s="29">
        <f t="shared" si="357"/>
        <v>0</v>
      </c>
      <c r="Z878" s="194">
        <f t="shared" si="358"/>
        <v>0</v>
      </c>
    </row>
    <row r="879" spans="1:26" s="80" customFormat="1" x14ac:dyDescent="0.2">
      <c r="A879" s="82">
        <v>862</v>
      </c>
      <c r="B879" s="168" t="str">
        <f>'Revenue Data'!B870</f>
        <v>YWG</v>
      </c>
      <c r="C879" s="71">
        <f t="shared" si="363"/>
        <v>3.1269942565411608E-2</v>
      </c>
      <c r="D879" s="71">
        <f t="shared" si="363"/>
        <v>0</v>
      </c>
      <c r="E879" s="71">
        <f t="shared" si="363"/>
        <v>1.2125079770261648E-2</v>
      </c>
      <c r="F879" s="71">
        <f t="shared" si="363"/>
        <v>0.11614550095724312</v>
      </c>
      <c r="G879" s="71">
        <f t="shared" si="363"/>
        <v>0.84045947670708365</v>
      </c>
      <c r="H879" s="205">
        <f>IFERROR(VLOOKUP(B879,'Forecast Cnx @ Dest. Airport'!$B$5:$R$175,17,FALSE),0)</f>
        <v>0</v>
      </c>
      <c r="I879" s="29">
        <f t="shared" si="346"/>
        <v>0</v>
      </c>
      <c r="J879" s="29">
        <f t="shared" si="347"/>
        <v>0</v>
      </c>
      <c r="K879" s="29">
        <f t="shared" si="348"/>
        <v>0</v>
      </c>
      <c r="L879" s="29">
        <f t="shared" si="349"/>
        <v>0</v>
      </c>
      <c r="M879" s="29">
        <f t="shared" si="350"/>
        <v>0</v>
      </c>
      <c r="N879" s="194">
        <f t="shared" si="351"/>
        <v>0</v>
      </c>
      <c r="O879" s="64">
        <f t="shared" si="364"/>
        <v>348.00354166666671</v>
      </c>
      <c r="P879" s="64">
        <f t="shared" si="364"/>
        <v>1039.4895158271067</v>
      </c>
      <c r="Q879" s="64">
        <f t="shared" si="364"/>
        <v>429.94351648351687</v>
      </c>
      <c r="R879" s="64">
        <f t="shared" si="364"/>
        <v>236.52037961871721</v>
      </c>
      <c r="S879" s="64">
        <f t="shared" si="364"/>
        <v>318.70520632225924</v>
      </c>
      <c r="T879" s="206" t="str">
        <f t="shared" si="352"/>
        <v>-</v>
      </c>
      <c r="U879" s="29">
        <f t="shared" si="353"/>
        <v>0</v>
      </c>
      <c r="V879" s="29">
        <f t="shared" si="354"/>
        <v>0</v>
      </c>
      <c r="W879" s="29">
        <f t="shared" si="355"/>
        <v>0</v>
      </c>
      <c r="X879" s="29">
        <f t="shared" si="356"/>
        <v>0</v>
      </c>
      <c r="Y879" s="29">
        <f t="shared" si="357"/>
        <v>0</v>
      </c>
      <c r="Z879" s="194">
        <f t="shared" si="358"/>
        <v>0</v>
      </c>
    </row>
    <row r="880" spans="1:26" s="80" customFormat="1" x14ac:dyDescent="0.2">
      <c r="A880" s="82">
        <v>863</v>
      </c>
      <c r="B880" s="168" t="str">
        <f>'Revenue Data'!B871</f>
        <v>YXC</v>
      </c>
      <c r="C880" s="71">
        <f t="shared" si="363"/>
        <v>0</v>
      </c>
      <c r="D880" s="71">
        <f t="shared" si="363"/>
        <v>0</v>
      </c>
      <c r="E880" s="71">
        <f t="shared" si="363"/>
        <v>0</v>
      </c>
      <c r="F880" s="71">
        <f t="shared" si="363"/>
        <v>0</v>
      </c>
      <c r="G880" s="71">
        <f t="shared" si="363"/>
        <v>1</v>
      </c>
      <c r="H880" s="205">
        <f>IFERROR(VLOOKUP(B880,'Forecast Cnx @ Dest. Airport'!$B$5:$R$175,17,FALSE),0)</f>
        <v>0</v>
      </c>
      <c r="I880" s="29">
        <f t="shared" si="346"/>
        <v>0</v>
      </c>
      <c r="J880" s="29">
        <f t="shared" si="347"/>
        <v>0</v>
      </c>
      <c r="K880" s="29">
        <f t="shared" si="348"/>
        <v>0</v>
      </c>
      <c r="L880" s="29">
        <f t="shared" si="349"/>
        <v>0</v>
      </c>
      <c r="M880" s="29">
        <f t="shared" si="350"/>
        <v>0</v>
      </c>
      <c r="N880" s="194">
        <f t="shared" si="351"/>
        <v>0</v>
      </c>
      <c r="O880" s="64">
        <f t="shared" si="364"/>
        <v>647.05511402668287</v>
      </c>
      <c r="P880" s="64">
        <f t="shared" si="364"/>
        <v>1039.4895158271067</v>
      </c>
      <c r="Q880" s="64">
        <f t="shared" si="364"/>
        <v>934.61019189557862</v>
      </c>
      <c r="R880" s="64">
        <f t="shared" si="364"/>
        <v>262.74716250349462</v>
      </c>
      <c r="S880" s="64">
        <f t="shared" si="364"/>
        <v>529.14</v>
      </c>
      <c r="T880" s="206" t="str">
        <f t="shared" si="352"/>
        <v>-</v>
      </c>
      <c r="U880" s="29">
        <f t="shared" si="353"/>
        <v>0</v>
      </c>
      <c r="V880" s="29">
        <f t="shared" si="354"/>
        <v>0</v>
      </c>
      <c r="W880" s="29">
        <f t="shared" si="355"/>
        <v>0</v>
      </c>
      <c r="X880" s="29">
        <f t="shared" si="356"/>
        <v>0</v>
      </c>
      <c r="Y880" s="29">
        <f t="shared" si="357"/>
        <v>0</v>
      </c>
      <c r="Z880" s="194">
        <f t="shared" si="358"/>
        <v>0</v>
      </c>
    </row>
    <row r="881" spans="1:26" s="80" customFormat="1" x14ac:dyDescent="0.2">
      <c r="A881" s="82">
        <v>864</v>
      </c>
      <c r="B881" s="168" t="str">
        <f>'Revenue Data'!B872</f>
        <v>YXE</v>
      </c>
      <c r="C881" s="71">
        <f t="shared" si="363"/>
        <v>3.7777777777777785E-2</v>
      </c>
      <c r="D881" s="71">
        <f t="shared" si="363"/>
        <v>6.6666666666666671E-3</v>
      </c>
      <c r="E881" s="71">
        <f t="shared" si="363"/>
        <v>2.2222222222222223E-2</v>
      </c>
      <c r="F881" s="71">
        <f t="shared" si="363"/>
        <v>0.20444444444444448</v>
      </c>
      <c r="G881" s="71">
        <f t="shared" si="363"/>
        <v>0.72888888888888881</v>
      </c>
      <c r="H881" s="205">
        <f>IFERROR(VLOOKUP(B881,'Forecast Cnx @ Dest. Airport'!$B$5:$R$175,17,FALSE),0)</f>
        <v>0</v>
      </c>
      <c r="I881" s="29">
        <f t="shared" si="346"/>
        <v>0</v>
      </c>
      <c r="J881" s="29">
        <f t="shared" si="347"/>
        <v>0</v>
      </c>
      <c r="K881" s="29">
        <f t="shared" si="348"/>
        <v>0</v>
      </c>
      <c r="L881" s="29">
        <f t="shared" si="349"/>
        <v>0</v>
      </c>
      <c r="M881" s="29">
        <f t="shared" si="350"/>
        <v>0</v>
      </c>
      <c r="N881" s="194">
        <f t="shared" si="351"/>
        <v>0</v>
      </c>
      <c r="O881" s="64">
        <f t="shared" si="364"/>
        <v>647.05511402668287</v>
      </c>
      <c r="P881" s="64">
        <f t="shared" si="364"/>
        <v>1039.4895158271067</v>
      </c>
      <c r="Q881" s="64">
        <f t="shared" si="364"/>
        <v>1179.6955555555553</v>
      </c>
      <c r="R881" s="64">
        <f t="shared" si="364"/>
        <v>291.24500683508779</v>
      </c>
      <c r="S881" s="64">
        <f t="shared" si="364"/>
        <v>360.85906147047541</v>
      </c>
      <c r="T881" s="206" t="str">
        <f t="shared" si="352"/>
        <v>-</v>
      </c>
      <c r="U881" s="29">
        <f t="shared" si="353"/>
        <v>0</v>
      </c>
      <c r="V881" s="29">
        <f t="shared" si="354"/>
        <v>0</v>
      </c>
      <c r="W881" s="29">
        <f t="shared" si="355"/>
        <v>0</v>
      </c>
      <c r="X881" s="29">
        <f t="shared" si="356"/>
        <v>0</v>
      </c>
      <c r="Y881" s="29">
        <f t="shared" si="357"/>
        <v>0</v>
      </c>
      <c r="Z881" s="194">
        <f t="shared" si="358"/>
        <v>0</v>
      </c>
    </row>
    <row r="882" spans="1:26" s="80" customFormat="1" x14ac:dyDescent="0.2">
      <c r="A882" s="168">
        <v>865</v>
      </c>
      <c r="B882" s="168" t="str">
        <f>'Revenue Data'!B873</f>
        <v>YXH</v>
      </c>
      <c r="C882" s="71">
        <f t="shared" si="363"/>
        <v>0</v>
      </c>
      <c r="D882" s="71">
        <f t="shared" si="363"/>
        <v>0.33333333333333331</v>
      </c>
      <c r="E882" s="71">
        <f t="shared" si="363"/>
        <v>0</v>
      </c>
      <c r="F882" s="71">
        <f t="shared" si="363"/>
        <v>0</v>
      </c>
      <c r="G882" s="71">
        <f t="shared" si="363"/>
        <v>0.66666666666666663</v>
      </c>
      <c r="H882" s="205">
        <f>IFERROR(VLOOKUP(B882,'Forecast Cnx @ Dest. Airport'!$B$5:$R$175,17,FALSE),0)</f>
        <v>0</v>
      </c>
      <c r="I882" s="29">
        <f t="shared" si="346"/>
        <v>0</v>
      </c>
      <c r="J882" s="29">
        <f t="shared" si="347"/>
        <v>0</v>
      </c>
      <c r="K882" s="29">
        <f t="shared" si="348"/>
        <v>0</v>
      </c>
      <c r="L882" s="29">
        <f t="shared" si="349"/>
        <v>0</v>
      </c>
      <c r="M882" s="29">
        <f t="shared" si="350"/>
        <v>0</v>
      </c>
      <c r="N882" s="194">
        <f t="shared" si="351"/>
        <v>0</v>
      </c>
      <c r="O882" s="64">
        <f t="shared" si="364"/>
        <v>647.05511402668287</v>
      </c>
      <c r="P882" s="64">
        <f t="shared" si="364"/>
        <v>1039.4895158271067</v>
      </c>
      <c r="Q882" s="64">
        <f t="shared" si="364"/>
        <v>934.61019189557862</v>
      </c>
      <c r="R882" s="64">
        <f t="shared" si="364"/>
        <v>262.74716250349462</v>
      </c>
      <c r="S882" s="64">
        <f t="shared" si="364"/>
        <v>1024.5450000000001</v>
      </c>
      <c r="T882" s="206" t="str">
        <f t="shared" si="352"/>
        <v>-</v>
      </c>
      <c r="U882" s="29">
        <f t="shared" si="353"/>
        <v>0</v>
      </c>
      <c r="V882" s="29">
        <f t="shared" si="354"/>
        <v>0</v>
      </c>
      <c r="W882" s="29">
        <f t="shared" si="355"/>
        <v>0</v>
      </c>
      <c r="X882" s="29">
        <f t="shared" si="356"/>
        <v>0</v>
      </c>
      <c r="Y882" s="29">
        <f t="shared" si="357"/>
        <v>0</v>
      </c>
      <c r="Z882" s="194">
        <f t="shared" si="358"/>
        <v>0</v>
      </c>
    </row>
    <row r="883" spans="1:26" s="80" customFormat="1" x14ac:dyDescent="0.2">
      <c r="A883" s="82">
        <v>866</v>
      </c>
      <c r="B883" s="168" t="str">
        <f>'Revenue Data'!B874</f>
        <v>YXJ</v>
      </c>
      <c r="C883" s="71">
        <f t="shared" si="363"/>
        <v>0</v>
      </c>
      <c r="D883" s="71">
        <f t="shared" si="363"/>
        <v>0</v>
      </c>
      <c r="E883" s="71">
        <f t="shared" si="363"/>
        <v>0.5</v>
      </c>
      <c r="F883" s="71">
        <f t="shared" si="363"/>
        <v>0</v>
      </c>
      <c r="G883" s="71">
        <f t="shared" si="363"/>
        <v>0.5</v>
      </c>
      <c r="H883" s="205">
        <f>IFERROR(VLOOKUP(B883,'Forecast Cnx @ Dest. Airport'!$B$5:$R$175,17,FALSE),0)</f>
        <v>0</v>
      </c>
      <c r="I883" s="29">
        <f t="shared" si="346"/>
        <v>0</v>
      </c>
      <c r="J883" s="29">
        <f t="shared" si="347"/>
        <v>0</v>
      </c>
      <c r="K883" s="29">
        <f t="shared" si="348"/>
        <v>0</v>
      </c>
      <c r="L883" s="29">
        <f t="shared" si="349"/>
        <v>0</v>
      </c>
      <c r="M883" s="29">
        <f t="shared" si="350"/>
        <v>0</v>
      </c>
      <c r="N883" s="194">
        <f t="shared" si="351"/>
        <v>0</v>
      </c>
      <c r="O883" s="64">
        <f t="shared" si="364"/>
        <v>647.05511402668287</v>
      </c>
      <c r="P883" s="64">
        <f t="shared" si="364"/>
        <v>1039.4895158271067</v>
      </c>
      <c r="Q883" s="64">
        <f t="shared" si="364"/>
        <v>934.61019189557862</v>
      </c>
      <c r="R883" s="64">
        <f t="shared" si="364"/>
        <v>262.74716250349462</v>
      </c>
      <c r="S883" s="64">
        <f t="shared" si="364"/>
        <v>313.14911263166238</v>
      </c>
      <c r="T883" s="206" t="str">
        <f t="shared" si="352"/>
        <v>-</v>
      </c>
      <c r="U883" s="29">
        <f t="shared" si="353"/>
        <v>0</v>
      </c>
      <c r="V883" s="29">
        <f t="shared" si="354"/>
        <v>0</v>
      </c>
      <c r="W883" s="29">
        <f t="shared" si="355"/>
        <v>0</v>
      </c>
      <c r="X883" s="29">
        <f t="shared" si="356"/>
        <v>0</v>
      </c>
      <c r="Y883" s="29">
        <f t="shared" si="357"/>
        <v>0</v>
      </c>
      <c r="Z883" s="194">
        <f t="shared" si="358"/>
        <v>0</v>
      </c>
    </row>
    <row r="884" spans="1:26" s="80" customFormat="1" x14ac:dyDescent="0.2">
      <c r="A884" s="82">
        <v>867</v>
      </c>
      <c r="B884" s="168" t="str">
        <f>'Revenue Data'!B875</f>
        <v>YXS</v>
      </c>
      <c r="C884" s="71">
        <f t="shared" si="363"/>
        <v>0.13636363636363638</v>
      </c>
      <c r="D884" s="71">
        <f t="shared" si="363"/>
        <v>4.5454545454545456E-2</v>
      </c>
      <c r="E884" s="71">
        <f t="shared" si="363"/>
        <v>4.5454545454545456E-2</v>
      </c>
      <c r="F884" s="71">
        <f t="shared" si="363"/>
        <v>4.5454545454545456E-2</v>
      </c>
      <c r="G884" s="71">
        <f t="shared" si="363"/>
        <v>0.72727272727272729</v>
      </c>
      <c r="H884" s="205">
        <f>IFERROR(VLOOKUP(B884,'Forecast Cnx @ Dest. Airport'!$B$5:$R$175,17,FALSE),0)</f>
        <v>0</v>
      </c>
      <c r="I884" s="29">
        <f t="shared" si="346"/>
        <v>0</v>
      </c>
      <c r="J884" s="29">
        <f t="shared" si="347"/>
        <v>0</v>
      </c>
      <c r="K884" s="29">
        <f t="shared" si="348"/>
        <v>0</v>
      </c>
      <c r="L884" s="29">
        <f t="shared" si="349"/>
        <v>0</v>
      </c>
      <c r="M884" s="29">
        <f t="shared" si="350"/>
        <v>0</v>
      </c>
      <c r="N884" s="194">
        <f t="shared" si="351"/>
        <v>0</v>
      </c>
      <c r="O884" s="64">
        <f t="shared" si="364"/>
        <v>254.42</v>
      </c>
      <c r="P884" s="64">
        <f t="shared" si="364"/>
        <v>1539.44</v>
      </c>
      <c r="Q884" s="64">
        <f t="shared" si="364"/>
        <v>934.61019189557862</v>
      </c>
      <c r="R884" s="64">
        <f t="shared" si="364"/>
        <v>262.74716250349462</v>
      </c>
      <c r="S884" s="64">
        <f t="shared" si="364"/>
        <v>440.21142857142854</v>
      </c>
      <c r="T884" s="206" t="str">
        <f t="shared" si="352"/>
        <v>-</v>
      </c>
      <c r="U884" s="29">
        <f t="shared" si="353"/>
        <v>0</v>
      </c>
      <c r="V884" s="29">
        <f t="shared" si="354"/>
        <v>0</v>
      </c>
      <c r="W884" s="29">
        <f t="shared" si="355"/>
        <v>0</v>
      </c>
      <c r="X884" s="29">
        <f t="shared" si="356"/>
        <v>0</v>
      </c>
      <c r="Y884" s="29">
        <f t="shared" si="357"/>
        <v>0</v>
      </c>
      <c r="Z884" s="194">
        <f t="shared" si="358"/>
        <v>0</v>
      </c>
    </row>
    <row r="885" spans="1:26" s="80" customFormat="1" x14ac:dyDescent="0.2">
      <c r="A885" s="82">
        <v>868</v>
      </c>
      <c r="B885" s="168" t="str">
        <f>'Revenue Data'!B876</f>
        <v>YXU</v>
      </c>
      <c r="C885" s="71">
        <f t="shared" si="363"/>
        <v>1.2836970474967909E-3</v>
      </c>
      <c r="D885" s="71">
        <f t="shared" si="363"/>
        <v>0</v>
      </c>
      <c r="E885" s="71">
        <f t="shared" si="363"/>
        <v>1.668806161745828E-2</v>
      </c>
      <c r="F885" s="71">
        <f t="shared" si="363"/>
        <v>8.7291399229781769E-2</v>
      </c>
      <c r="G885" s="71">
        <f t="shared" si="363"/>
        <v>0.89473684210526305</v>
      </c>
      <c r="H885" s="205">
        <f>IFERROR(VLOOKUP(B885,'Forecast Cnx @ Dest. Airport'!$B$5:$R$175,17,FALSE),0)</f>
        <v>0</v>
      </c>
      <c r="I885" s="29">
        <f t="shared" si="346"/>
        <v>0</v>
      </c>
      <c r="J885" s="29">
        <f t="shared" si="347"/>
        <v>0</v>
      </c>
      <c r="K885" s="29">
        <f t="shared" si="348"/>
        <v>0</v>
      </c>
      <c r="L885" s="29">
        <f t="shared" si="349"/>
        <v>0</v>
      </c>
      <c r="M885" s="29">
        <f t="shared" si="350"/>
        <v>0</v>
      </c>
      <c r="N885" s="194">
        <f t="shared" si="351"/>
        <v>0</v>
      </c>
      <c r="O885" s="64">
        <f t="shared" si="364"/>
        <v>647.05511402668287</v>
      </c>
      <c r="P885" s="64">
        <f t="shared" si="364"/>
        <v>1039.4895158271067</v>
      </c>
      <c r="Q885" s="64">
        <f t="shared" si="364"/>
        <v>345.09333333333308</v>
      </c>
      <c r="R885" s="64">
        <f t="shared" si="364"/>
        <v>212.58605742296913</v>
      </c>
      <c r="S885" s="64">
        <f t="shared" si="364"/>
        <v>204.17456874770707</v>
      </c>
      <c r="T885" s="206" t="str">
        <f t="shared" si="352"/>
        <v>-</v>
      </c>
      <c r="U885" s="29">
        <f t="shared" si="353"/>
        <v>0</v>
      </c>
      <c r="V885" s="29">
        <f t="shared" si="354"/>
        <v>0</v>
      </c>
      <c r="W885" s="29">
        <f t="shared" si="355"/>
        <v>0</v>
      </c>
      <c r="X885" s="29">
        <f t="shared" si="356"/>
        <v>0</v>
      </c>
      <c r="Y885" s="29">
        <f t="shared" si="357"/>
        <v>0</v>
      </c>
      <c r="Z885" s="194">
        <f t="shared" si="358"/>
        <v>0</v>
      </c>
    </row>
    <row r="886" spans="1:26" s="80" customFormat="1" x14ac:dyDescent="0.2">
      <c r="A886" s="168">
        <v>869</v>
      </c>
      <c r="B886" s="168" t="str">
        <f>'Revenue Data'!B877</f>
        <v>YXX</v>
      </c>
      <c r="C886" s="71">
        <f t="shared" si="363"/>
        <v>0</v>
      </c>
      <c r="D886" s="71">
        <f t="shared" si="363"/>
        <v>0</v>
      </c>
      <c r="E886" s="71">
        <f t="shared" si="363"/>
        <v>0</v>
      </c>
      <c r="F886" s="71">
        <f t="shared" si="363"/>
        <v>0</v>
      </c>
      <c r="G886" s="71">
        <f t="shared" si="363"/>
        <v>1</v>
      </c>
      <c r="H886" s="205">
        <f>IFERROR(VLOOKUP(B886,'Forecast Cnx @ Dest. Airport'!$B$5:$R$175,17,FALSE),0)</f>
        <v>0</v>
      </c>
      <c r="I886" s="29">
        <f t="shared" si="346"/>
        <v>0</v>
      </c>
      <c r="J886" s="29">
        <f t="shared" si="347"/>
        <v>0</v>
      </c>
      <c r="K886" s="29">
        <f t="shared" si="348"/>
        <v>0</v>
      </c>
      <c r="L886" s="29">
        <f t="shared" si="349"/>
        <v>0</v>
      </c>
      <c r="M886" s="29">
        <f t="shared" si="350"/>
        <v>0</v>
      </c>
      <c r="N886" s="194">
        <f t="shared" si="351"/>
        <v>0</v>
      </c>
      <c r="O886" s="64">
        <f t="shared" si="364"/>
        <v>647.05511402668287</v>
      </c>
      <c r="P886" s="64">
        <f t="shared" si="364"/>
        <v>1039.4895158271067</v>
      </c>
      <c r="Q886" s="64">
        <f t="shared" si="364"/>
        <v>934.61019189557862</v>
      </c>
      <c r="R886" s="64">
        <f t="shared" si="364"/>
        <v>262.74716250349462</v>
      </c>
      <c r="S886" s="64">
        <f t="shared" si="364"/>
        <v>340.36</v>
      </c>
      <c r="T886" s="206" t="str">
        <f t="shared" si="352"/>
        <v>-</v>
      </c>
      <c r="U886" s="29">
        <f t="shared" si="353"/>
        <v>0</v>
      </c>
      <c r="V886" s="29">
        <f t="shared" si="354"/>
        <v>0</v>
      </c>
      <c r="W886" s="29">
        <f t="shared" si="355"/>
        <v>0</v>
      </c>
      <c r="X886" s="29">
        <f t="shared" si="356"/>
        <v>0</v>
      </c>
      <c r="Y886" s="29">
        <f t="shared" si="357"/>
        <v>0</v>
      </c>
      <c r="Z886" s="194">
        <f t="shared" si="358"/>
        <v>0</v>
      </c>
    </row>
    <row r="887" spans="1:26" s="80" customFormat="1" x14ac:dyDescent="0.2">
      <c r="A887" s="82">
        <v>870</v>
      </c>
      <c r="B887" s="168" t="str">
        <f>'Revenue Data'!B878</f>
        <v>YXY</v>
      </c>
      <c r="C887" s="71">
        <f t="shared" si="363"/>
        <v>0</v>
      </c>
      <c r="D887" s="71">
        <f t="shared" si="363"/>
        <v>0</v>
      </c>
      <c r="E887" s="71">
        <f t="shared" si="363"/>
        <v>0.33333333333333331</v>
      </c>
      <c r="F887" s="71">
        <f t="shared" si="363"/>
        <v>0.66666666666666663</v>
      </c>
      <c r="G887" s="71">
        <f t="shared" si="363"/>
        <v>0</v>
      </c>
      <c r="H887" s="205">
        <f>IFERROR(VLOOKUP(B887,'Forecast Cnx @ Dest. Airport'!$B$5:$R$175,17,FALSE),0)</f>
        <v>0</v>
      </c>
      <c r="I887" s="29">
        <f t="shared" si="346"/>
        <v>0</v>
      </c>
      <c r="J887" s="29">
        <f t="shared" si="347"/>
        <v>0</v>
      </c>
      <c r="K887" s="29">
        <f t="shared" si="348"/>
        <v>0</v>
      </c>
      <c r="L887" s="29">
        <f t="shared" si="349"/>
        <v>0</v>
      </c>
      <c r="M887" s="29">
        <f t="shared" si="350"/>
        <v>0</v>
      </c>
      <c r="N887" s="194">
        <f t="shared" si="351"/>
        <v>0</v>
      </c>
      <c r="O887" s="64">
        <f t="shared" si="364"/>
        <v>647.05511402668287</v>
      </c>
      <c r="P887" s="64">
        <f t="shared" si="364"/>
        <v>1039.4895158271067</v>
      </c>
      <c r="Q887" s="64">
        <f t="shared" si="364"/>
        <v>934.61019189557862</v>
      </c>
      <c r="R887" s="64">
        <f t="shared" si="364"/>
        <v>262.74716250349462</v>
      </c>
      <c r="S887" s="64">
        <f t="shared" si="364"/>
        <v>313.14911263166238</v>
      </c>
      <c r="T887" s="206" t="str">
        <f t="shared" si="352"/>
        <v>-</v>
      </c>
      <c r="U887" s="29">
        <f t="shared" si="353"/>
        <v>0</v>
      </c>
      <c r="V887" s="29">
        <f t="shared" si="354"/>
        <v>0</v>
      </c>
      <c r="W887" s="29">
        <f t="shared" si="355"/>
        <v>0</v>
      </c>
      <c r="X887" s="29">
        <f t="shared" si="356"/>
        <v>0</v>
      </c>
      <c r="Y887" s="29">
        <f t="shared" si="357"/>
        <v>0</v>
      </c>
      <c r="Z887" s="194">
        <f t="shared" si="358"/>
        <v>0</v>
      </c>
    </row>
    <row r="888" spans="1:26" s="80" customFormat="1" x14ac:dyDescent="0.2">
      <c r="A888" s="82">
        <v>871</v>
      </c>
      <c r="B888" s="168" t="str">
        <f>'Revenue Data'!B879</f>
        <v>YYB</v>
      </c>
      <c r="C888" s="71">
        <f t="shared" ref="C888:G897" si="365">IFERROR(VLOOKUP($B888,FromChicagoFareList,C$8,FALSE),"-")</f>
        <v>0</v>
      </c>
      <c r="D888" s="71">
        <f t="shared" si="365"/>
        <v>0</v>
      </c>
      <c r="E888" s="71">
        <f t="shared" si="365"/>
        <v>0</v>
      </c>
      <c r="F888" s="71">
        <f t="shared" si="365"/>
        <v>0</v>
      </c>
      <c r="G888" s="71">
        <f t="shared" si="365"/>
        <v>1</v>
      </c>
      <c r="H888" s="205">
        <f>IFERROR(VLOOKUP(B888,'Forecast Cnx @ Dest. Airport'!$B$5:$R$175,17,FALSE),0)</f>
        <v>0</v>
      </c>
      <c r="I888" s="29">
        <f t="shared" si="346"/>
        <v>0</v>
      </c>
      <c r="J888" s="29">
        <f t="shared" si="347"/>
        <v>0</v>
      </c>
      <c r="K888" s="29">
        <f t="shared" si="348"/>
        <v>0</v>
      </c>
      <c r="L888" s="29">
        <f t="shared" si="349"/>
        <v>0</v>
      </c>
      <c r="M888" s="29">
        <f t="shared" si="350"/>
        <v>0</v>
      </c>
      <c r="N888" s="194">
        <f t="shared" si="351"/>
        <v>0</v>
      </c>
      <c r="O888" s="64">
        <f t="shared" ref="O888:S897" si="366">IFERROR(VLOOKUP($B888,FromChicagoFareList,O$8,FALSE),"-")</f>
        <v>647.05511402668287</v>
      </c>
      <c r="P888" s="64">
        <f t="shared" si="366"/>
        <v>1039.4895158271067</v>
      </c>
      <c r="Q888" s="64">
        <f t="shared" si="366"/>
        <v>934.61019189557862</v>
      </c>
      <c r="R888" s="64">
        <f t="shared" si="366"/>
        <v>262.74716250349462</v>
      </c>
      <c r="S888" s="64">
        <f t="shared" si="366"/>
        <v>519.83000000000004</v>
      </c>
      <c r="T888" s="206" t="str">
        <f t="shared" si="352"/>
        <v>-</v>
      </c>
      <c r="U888" s="29">
        <f t="shared" si="353"/>
        <v>0</v>
      </c>
      <c r="V888" s="29">
        <f t="shared" si="354"/>
        <v>0</v>
      </c>
      <c r="W888" s="29">
        <f t="shared" si="355"/>
        <v>0</v>
      </c>
      <c r="X888" s="29">
        <f t="shared" si="356"/>
        <v>0</v>
      </c>
      <c r="Y888" s="29">
        <f t="shared" si="357"/>
        <v>0</v>
      </c>
      <c r="Z888" s="194">
        <f t="shared" si="358"/>
        <v>0</v>
      </c>
    </row>
    <row r="889" spans="1:26" s="80" customFormat="1" x14ac:dyDescent="0.2">
      <c r="A889" s="82">
        <v>872</v>
      </c>
      <c r="B889" s="168" t="str">
        <f>'Revenue Data'!B880</f>
        <v>YYC</v>
      </c>
      <c r="C889" s="71">
        <f t="shared" si="365"/>
        <v>0.10750000000000001</v>
      </c>
      <c r="D889" s="71">
        <f t="shared" si="365"/>
        <v>5.3125000000000021E-3</v>
      </c>
      <c r="E889" s="71">
        <f t="shared" si="365"/>
        <v>2.0000000000000011E-2</v>
      </c>
      <c r="F889" s="71">
        <f t="shared" si="365"/>
        <v>5.5937500000000001E-2</v>
      </c>
      <c r="G889" s="71">
        <f t="shared" si="365"/>
        <v>0.81124999999999992</v>
      </c>
      <c r="H889" s="205">
        <f>IFERROR(VLOOKUP(B889,'Forecast Cnx @ Dest. Airport'!$B$5:$R$175,17,FALSE),0)</f>
        <v>0</v>
      </c>
      <c r="I889" s="29">
        <f t="shared" si="346"/>
        <v>0</v>
      </c>
      <c r="J889" s="29">
        <f t="shared" si="347"/>
        <v>0</v>
      </c>
      <c r="K889" s="29">
        <f t="shared" si="348"/>
        <v>0</v>
      </c>
      <c r="L889" s="29">
        <f t="shared" si="349"/>
        <v>0</v>
      </c>
      <c r="M889" s="29">
        <f t="shared" si="350"/>
        <v>0</v>
      </c>
      <c r="N889" s="194">
        <f t="shared" si="351"/>
        <v>0</v>
      </c>
      <c r="O889" s="64">
        <f t="shared" si="366"/>
        <v>461.7623640032615</v>
      </c>
      <c r="P889" s="64">
        <f t="shared" si="366"/>
        <v>1504.7266666666701</v>
      </c>
      <c r="Q889" s="64">
        <f t="shared" si="366"/>
        <v>892.5588336225178</v>
      </c>
      <c r="R889" s="64">
        <f t="shared" si="366"/>
        <v>515.97774269771264</v>
      </c>
      <c r="S889" s="64">
        <f t="shared" si="366"/>
        <v>379.18992909120874</v>
      </c>
      <c r="T889" s="206" t="str">
        <f t="shared" si="352"/>
        <v>-</v>
      </c>
      <c r="U889" s="29">
        <f t="shared" si="353"/>
        <v>0</v>
      </c>
      <c r="V889" s="29">
        <f t="shared" si="354"/>
        <v>0</v>
      </c>
      <c r="W889" s="29">
        <f t="shared" si="355"/>
        <v>0</v>
      </c>
      <c r="X889" s="29">
        <f t="shared" si="356"/>
        <v>0</v>
      </c>
      <c r="Y889" s="29">
        <f t="shared" si="357"/>
        <v>0</v>
      </c>
      <c r="Z889" s="194">
        <f t="shared" si="358"/>
        <v>0</v>
      </c>
    </row>
    <row r="890" spans="1:26" s="80" customFormat="1" x14ac:dyDescent="0.2">
      <c r="A890" s="168">
        <v>873</v>
      </c>
      <c r="B890" s="168" t="str">
        <f>'Revenue Data'!B881</f>
        <v>YYG</v>
      </c>
      <c r="C890" s="71">
        <f t="shared" si="365"/>
        <v>7.6923076923076913E-2</v>
      </c>
      <c r="D890" s="71">
        <f t="shared" si="365"/>
        <v>0</v>
      </c>
      <c r="E890" s="71">
        <f t="shared" si="365"/>
        <v>0</v>
      </c>
      <c r="F890" s="71">
        <f t="shared" si="365"/>
        <v>0.26923076923076922</v>
      </c>
      <c r="G890" s="71">
        <f t="shared" si="365"/>
        <v>0.65384615384615385</v>
      </c>
      <c r="H890" s="205">
        <f>IFERROR(VLOOKUP(B890,'Forecast Cnx @ Dest. Airport'!$B$5:$R$175,17,FALSE),0)</f>
        <v>0</v>
      </c>
      <c r="I890" s="29">
        <f t="shared" si="346"/>
        <v>0</v>
      </c>
      <c r="J890" s="29">
        <f t="shared" si="347"/>
        <v>0</v>
      </c>
      <c r="K890" s="29">
        <f t="shared" si="348"/>
        <v>0</v>
      </c>
      <c r="L890" s="29">
        <f t="shared" si="349"/>
        <v>0</v>
      </c>
      <c r="M890" s="29">
        <f t="shared" si="350"/>
        <v>0</v>
      </c>
      <c r="N890" s="194">
        <f t="shared" si="351"/>
        <v>0</v>
      </c>
      <c r="O890" s="64">
        <f t="shared" si="366"/>
        <v>353.37</v>
      </c>
      <c r="P890" s="64">
        <f t="shared" si="366"/>
        <v>1039.4895158271067</v>
      </c>
      <c r="Q890" s="64">
        <f t="shared" si="366"/>
        <v>934.61019189557862</v>
      </c>
      <c r="R890" s="64">
        <f t="shared" si="366"/>
        <v>431.07</v>
      </c>
      <c r="S890" s="64">
        <f t="shared" si="366"/>
        <v>440.78641176470569</v>
      </c>
      <c r="T890" s="206" t="str">
        <f t="shared" si="352"/>
        <v>-</v>
      </c>
      <c r="U890" s="29">
        <f t="shared" si="353"/>
        <v>0</v>
      </c>
      <c r="V890" s="29">
        <f t="shared" si="354"/>
        <v>0</v>
      </c>
      <c r="W890" s="29">
        <f t="shared" si="355"/>
        <v>0</v>
      </c>
      <c r="X890" s="29">
        <f t="shared" si="356"/>
        <v>0</v>
      </c>
      <c r="Y890" s="29">
        <f t="shared" si="357"/>
        <v>0</v>
      </c>
      <c r="Z890" s="194">
        <f t="shared" si="358"/>
        <v>0</v>
      </c>
    </row>
    <row r="891" spans="1:26" s="80" customFormat="1" x14ac:dyDescent="0.2">
      <c r="A891" s="82">
        <v>874</v>
      </c>
      <c r="B891" s="168" t="str">
        <f>'Revenue Data'!B882</f>
        <v>YYJ</v>
      </c>
      <c r="C891" s="71">
        <f t="shared" si="365"/>
        <v>5.8020477815699668E-2</v>
      </c>
      <c r="D891" s="71">
        <f t="shared" si="365"/>
        <v>6.8259385665529011E-3</v>
      </c>
      <c r="E891" s="71">
        <f t="shared" si="365"/>
        <v>9.2150170648464161E-2</v>
      </c>
      <c r="F891" s="71">
        <f t="shared" si="365"/>
        <v>9.2150170648464175E-2</v>
      </c>
      <c r="G891" s="71">
        <f t="shared" si="365"/>
        <v>0.75085324232081918</v>
      </c>
      <c r="H891" s="205">
        <f>IFERROR(VLOOKUP(B891,'Forecast Cnx @ Dest. Airport'!$B$5:$R$175,17,FALSE),0)</f>
        <v>0</v>
      </c>
      <c r="I891" s="29">
        <f t="shared" si="346"/>
        <v>0</v>
      </c>
      <c r="J891" s="29">
        <f t="shared" si="347"/>
        <v>0</v>
      </c>
      <c r="K891" s="29">
        <f t="shared" si="348"/>
        <v>0</v>
      </c>
      <c r="L891" s="29">
        <f t="shared" si="349"/>
        <v>0</v>
      </c>
      <c r="M891" s="29">
        <f t="shared" si="350"/>
        <v>0</v>
      </c>
      <c r="N891" s="194">
        <f t="shared" si="351"/>
        <v>0</v>
      </c>
      <c r="O891" s="64">
        <f t="shared" si="366"/>
        <v>773.30086489898997</v>
      </c>
      <c r="P891" s="64">
        <f t="shared" si="366"/>
        <v>1039.4895158271067</v>
      </c>
      <c r="Q891" s="64">
        <f t="shared" si="366"/>
        <v>525.90111111111094</v>
      </c>
      <c r="R891" s="64">
        <f t="shared" si="366"/>
        <v>293.392</v>
      </c>
      <c r="S891" s="64">
        <f t="shared" si="366"/>
        <v>317.66328152804454</v>
      </c>
      <c r="T891" s="206" t="str">
        <f t="shared" si="352"/>
        <v>-</v>
      </c>
      <c r="U891" s="29">
        <f t="shared" si="353"/>
        <v>0</v>
      </c>
      <c r="V891" s="29">
        <f t="shared" si="354"/>
        <v>0</v>
      </c>
      <c r="W891" s="29">
        <f t="shared" si="355"/>
        <v>0</v>
      </c>
      <c r="X891" s="29">
        <f t="shared" si="356"/>
        <v>0</v>
      </c>
      <c r="Y891" s="29">
        <f t="shared" si="357"/>
        <v>0</v>
      </c>
      <c r="Z891" s="194">
        <f t="shared" si="358"/>
        <v>0</v>
      </c>
    </row>
    <row r="892" spans="1:26" s="80" customFormat="1" x14ac:dyDescent="0.2">
      <c r="A892" s="82">
        <v>875</v>
      </c>
      <c r="B892" s="168" t="str">
        <f>'Revenue Data'!B883</f>
        <v>YYT</v>
      </c>
      <c r="C892" s="71">
        <f t="shared" si="365"/>
        <v>0.11881188118811882</v>
      </c>
      <c r="D892" s="71">
        <f t="shared" si="365"/>
        <v>9.9009900990099011E-3</v>
      </c>
      <c r="E892" s="71">
        <f t="shared" si="365"/>
        <v>1.9801980198019802E-2</v>
      </c>
      <c r="F892" s="71">
        <f t="shared" si="365"/>
        <v>0.40594059405940597</v>
      </c>
      <c r="G892" s="71">
        <f t="shared" si="365"/>
        <v>0.44554455445544555</v>
      </c>
      <c r="H892" s="205">
        <f>IFERROR(VLOOKUP(B892,'Forecast Cnx @ Dest. Airport'!$B$5:$R$175,17,FALSE),0)</f>
        <v>0</v>
      </c>
      <c r="I892" s="29">
        <f t="shared" si="346"/>
        <v>0</v>
      </c>
      <c r="J892" s="29">
        <f t="shared" si="347"/>
        <v>0</v>
      </c>
      <c r="K892" s="29">
        <f t="shared" si="348"/>
        <v>0</v>
      </c>
      <c r="L892" s="29">
        <f t="shared" si="349"/>
        <v>0</v>
      </c>
      <c r="M892" s="29">
        <f t="shared" si="350"/>
        <v>0</v>
      </c>
      <c r="N892" s="194">
        <f t="shared" si="351"/>
        <v>0</v>
      </c>
      <c r="O892" s="64">
        <f t="shared" si="366"/>
        <v>305.25</v>
      </c>
      <c r="P892" s="64">
        <f t="shared" si="366"/>
        <v>1039.4895158271067</v>
      </c>
      <c r="Q892" s="64">
        <f t="shared" si="366"/>
        <v>934.61019189557862</v>
      </c>
      <c r="R892" s="64">
        <f t="shared" si="366"/>
        <v>378.48359659310898</v>
      </c>
      <c r="S892" s="64">
        <f t="shared" si="366"/>
        <v>479.60424030197436</v>
      </c>
      <c r="T892" s="206" t="str">
        <f t="shared" si="352"/>
        <v>-</v>
      </c>
      <c r="U892" s="29">
        <f t="shared" si="353"/>
        <v>0</v>
      </c>
      <c r="V892" s="29">
        <f t="shared" si="354"/>
        <v>0</v>
      </c>
      <c r="W892" s="29">
        <f t="shared" si="355"/>
        <v>0</v>
      </c>
      <c r="X892" s="29">
        <f t="shared" si="356"/>
        <v>0</v>
      </c>
      <c r="Y892" s="29">
        <f t="shared" si="357"/>
        <v>0</v>
      </c>
      <c r="Z892" s="194">
        <f t="shared" si="358"/>
        <v>0</v>
      </c>
    </row>
    <row r="893" spans="1:26" s="80" customFormat="1" x14ac:dyDescent="0.2">
      <c r="A893" s="82">
        <v>876</v>
      </c>
      <c r="B893" s="168" t="str">
        <f>'Revenue Data'!B884</f>
        <v>YZF</v>
      </c>
      <c r="C893" s="71">
        <f t="shared" si="365"/>
        <v>0.16666666666666666</v>
      </c>
      <c r="D893" s="71">
        <f t="shared" si="365"/>
        <v>0</v>
      </c>
      <c r="E893" s="71">
        <f t="shared" si="365"/>
        <v>0.16666666666666666</v>
      </c>
      <c r="F893" s="71">
        <f t="shared" si="365"/>
        <v>0.33333333333333331</v>
      </c>
      <c r="G893" s="71">
        <f t="shared" si="365"/>
        <v>0.33333333333333331</v>
      </c>
      <c r="H893" s="205">
        <f>IFERROR(VLOOKUP(B893,'Forecast Cnx @ Dest. Airport'!$B$5:$R$175,17,FALSE),0)</f>
        <v>0</v>
      </c>
      <c r="I893" s="29">
        <f t="shared" si="346"/>
        <v>0</v>
      </c>
      <c r="J893" s="29">
        <f t="shared" si="347"/>
        <v>0</v>
      </c>
      <c r="K893" s="29">
        <f t="shared" si="348"/>
        <v>0</v>
      </c>
      <c r="L893" s="29">
        <f t="shared" si="349"/>
        <v>0</v>
      </c>
      <c r="M893" s="29">
        <f t="shared" si="350"/>
        <v>0</v>
      </c>
      <c r="N893" s="194">
        <f t="shared" si="351"/>
        <v>0</v>
      </c>
      <c r="O893" s="64">
        <f t="shared" si="366"/>
        <v>647.05511402668287</v>
      </c>
      <c r="P893" s="64">
        <f t="shared" si="366"/>
        <v>1039.4895158271067</v>
      </c>
      <c r="Q893" s="64">
        <f t="shared" si="366"/>
        <v>934.61019189557862</v>
      </c>
      <c r="R893" s="64">
        <f t="shared" si="366"/>
        <v>262.74716250349462</v>
      </c>
      <c r="S893" s="64">
        <f t="shared" si="366"/>
        <v>313.14911263166238</v>
      </c>
      <c r="T893" s="206" t="str">
        <f t="shared" si="352"/>
        <v>-</v>
      </c>
      <c r="U893" s="29">
        <f t="shared" si="353"/>
        <v>0</v>
      </c>
      <c r="V893" s="29">
        <f t="shared" si="354"/>
        <v>0</v>
      </c>
      <c r="W893" s="29">
        <f t="shared" si="355"/>
        <v>0</v>
      </c>
      <c r="X893" s="29">
        <f t="shared" si="356"/>
        <v>0</v>
      </c>
      <c r="Y893" s="29">
        <f t="shared" si="357"/>
        <v>0</v>
      </c>
      <c r="Z893" s="194">
        <f t="shared" si="358"/>
        <v>0</v>
      </c>
    </row>
    <row r="894" spans="1:26" s="80" customFormat="1" x14ac:dyDescent="0.2">
      <c r="A894" s="168">
        <v>877</v>
      </c>
      <c r="B894" s="168" t="str">
        <f>'Revenue Data'!B885</f>
        <v>YZR</v>
      </c>
      <c r="C894" s="71">
        <f t="shared" si="365"/>
        <v>0</v>
      </c>
      <c r="D894" s="71">
        <f t="shared" si="365"/>
        <v>0</v>
      </c>
      <c r="E894" s="71">
        <f t="shared" si="365"/>
        <v>0</v>
      </c>
      <c r="F894" s="71">
        <f t="shared" si="365"/>
        <v>0</v>
      </c>
      <c r="G894" s="71">
        <f t="shared" si="365"/>
        <v>1</v>
      </c>
      <c r="H894" s="205">
        <f>IFERROR(VLOOKUP(B894,'Forecast Cnx @ Dest. Airport'!$B$5:$R$175,17,FALSE),0)</f>
        <v>0</v>
      </c>
      <c r="I894" s="29">
        <f t="shared" si="346"/>
        <v>0</v>
      </c>
      <c r="J894" s="29">
        <f t="shared" si="347"/>
        <v>0</v>
      </c>
      <c r="K894" s="29">
        <f t="shared" si="348"/>
        <v>0</v>
      </c>
      <c r="L894" s="29">
        <f t="shared" si="349"/>
        <v>0</v>
      </c>
      <c r="M894" s="29">
        <f t="shared" si="350"/>
        <v>0</v>
      </c>
      <c r="N894" s="194">
        <f t="shared" si="351"/>
        <v>0</v>
      </c>
      <c r="O894" s="64">
        <f t="shared" si="366"/>
        <v>647.05511402668287</v>
      </c>
      <c r="P894" s="64">
        <f t="shared" si="366"/>
        <v>1039.4895158271067</v>
      </c>
      <c r="Q894" s="64">
        <f t="shared" si="366"/>
        <v>934.61019189557862</v>
      </c>
      <c r="R894" s="64">
        <f t="shared" si="366"/>
        <v>262.74716250349462</v>
      </c>
      <c r="S894" s="64">
        <f t="shared" si="366"/>
        <v>313.14911263166238</v>
      </c>
      <c r="T894" s="206" t="str">
        <f t="shared" si="352"/>
        <v>-</v>
      </c>
      <c r="U894" s="29">
        <f t="shared" si="353"/>
        <v>0</v>
      </c>
      <c r="V894" s="29">
        <f t="shared" si="354"/>
        <v>0</v>
      </c>
      <c r="W894" s="29">
        <f t="shared" si="355"/>
        <v>0</v>
      </c>
      <c r="X894" s="29">
        <f t="shared" si="356"/>
        <v>0</v>
      </c>
      <c r="Y894" s="29">
        <f t="shared" si="357"/>
        <v>0</v>
      </c>
      <c r="Z894" s="194">
        <f t="shared" si="358"/>
        <v>0</v>
      </c>
    </row>
    <row r="895" spans="1:26" s="80" customFormat="1" x14ac:dyDescent="0.2">
      <c r="A895" s="82">
        <v>878</v>
      </c>
      <c r="B895" s="168" t="str">
        <f>'Revenue Data'!B886</f>
        <v>YZV</v>
      </c>
      <c r="C895" s="71">
        <f t="shared" si="365"/>
        <v>0</v>
      </c>
      <c r="D895" s="71">
        <f t="shared" si="365"/>
        <v>0</v>
      </c>
      <c r="E895" s="71">
        <f t="shared" si="365"/>
        <v>0.125</v>
      </c>
      <c r="F895" s="71">
        <f t="shared" si="365"/>
        <v>0.125</v>
      </c>
      <c r="G895" s="71">
        <f t="shared" si="365"/>
        <v>0.75</v>
      </c>
      <c r="H895" s="205">
        <f>IFERROR(VLOOKUP(B895,'Forecast Cnx @ Dest. Airport'!$B$5:$R$175,17,FALSE),0)</f>
        <v>0</v>
      </c>
      <c r="I895" s="29">
        <f t="shared" si="346"/>
        <v>0</v>
      </c>
      <c r="J895" s="29">
        <f t="shared" si="347"/>
        <v>0</v>
      </c>
      <c r="K895" s="29">
        <f t="shared" si="348"/>
        <v>0</v>
      </c>
      <c r="L895" s="29">
        <f t="shared" si="349"/>
        <v>0</v>
      </c>
      <c r="M895" s="29">
        <f t="shared" si="350"/>
        <v>0</v>
      </c>
      <c r="N895" s="194">
        <f t="shared" si="351"/>
        <v>0</v>
      </c>
      <c r="O895" s="64">
        <f t="shared" si="366"/>
        <v>647.05511402668287</v>
      </c>
      <c r="P895" s="64">
        <f t="shared" si="366"/>
        <v>1039.4895158271067</v>
      </c>
      <c r="Q895" s="64">
        <f t="shared" si="366"/>
        <v>934.61019189557862</v>
      </c>
      <c r="R895" s="64">
        <f t="shared" si="366"/>
        <v>262.74716250349462</v>
      </c>
      <c r="S895" s="64">
        <f t="shared" si="366"/>
        <v>1093.2296666666664</v>
      </c>
      <c r="T895" s="206" t="str">
        <f t="shared" si="352"/>
        <v>-</v>
      </c>
      <c r="U895" s="29">
        <f t="shared" si="353"/>
        <v>0</v>
      </c>
      <c r="V895" s="29">
        <f t="shared" si="354"/>
        <v>0</v>
      </c>
      <c r="W895" s="29">
        <f t="shared" si="355"/>
        <v>0</v>
      </c>
      <c r="X895" s="29">
        <f t="shared" si="356"/>
        <v>0</v>
      </c>
      <c r="Y895" s="29">
        <f t="shared" si="357"/>
        <v>0</v>
      </c>
      <c r="Z895" s="194">
        <f t="shared" si="358"/>
        <v>0</v>
      </c>
    </row>
    <row r="896" spans="1:26" s="80" customFormat="1" x14ac:dyDescent="0.2">
      <c r="A896" s="82">
        <v>879</v>
      </c>
      <c r="B896" s="168" t="str">
        <f>'Revenue Data'!B887</f>
        <v>ZAD</v>
      </c>
      <c r="C896" s="71">
        <f t="shared" si="365"/>
        <v>0</v>
      </c>
      <c r="D896" s="71">
        <f t="shared" si="365"/>
        <v>0</v>
      </c>
      <c r="E896" s="71">
        <f t="shared" si="365"/>
        <v>0</v>
      </c>
      <c r="F896" s="71">
        <f t="shared" si="365"/>
        <v>0</v>
      </c>
      <c r="G896" s="71">
        <f t="shared" si="365"/>
        <v>1</v>
      </c>
      <c r="H896" s="205">
        <f>IFERROR(VLOOKUP(B896,'Forecast Cnx @ Dest. Airport'!$B$5:$R$175,17,FALSE),0)</f>
        <v>0</v>
      </c>
      <c r="I896" s="29">
        <f t="shared" si="346"/>
        <v>0</v>
      </c>
      <c r="J896" s="29">
        <f t="shared" si="347"/>
        <v>0</v>
      </c>
      <c r="K896" s="29">
        <f t="shared" si="348"/>
        <v>0</v>
      </c>
      <c r="L896" s="29">
        <f t="shared" si="349"/>
        <v>0</v>
      </c>
      <c r="M896" s="29">
        <f t="shared" si="350"/>
        <v>0</v>
      </c>
      <c r="N896" s="194">
        <f t="shared" si="351"/>
        <v>0</v>
      </c>
      <c r="O896" s="64">
        <f t="shared" si="366"/>
        <v>220.50000000000003</v>
      </c>
      <c r="P896" s="64">
        <f t="shared" si="366"/>
        <v>2342.3200000000002</v>
      </c>
      <c r="Q896" s="64">
        <f t="shared" si="366"/>
        <v>0</v>
      </c>
      <c r="R896" s="64">
        <f t="shared" si="366"/>
        <v>313.23515318627432</v>
      </c>
      <c r="S896" s="64">
        <f t="shared" si="366"/>
        <v>392.51735930735924</v>
      </c>
      <c r="T896" s="206" t="str">
        <f t="shared" si="352"/>
        <v>-</v>
      </c>
      <c r="U896" s="29">
        <f t="shared" si="353"/>
        <v>0</v>
      </c>
      <c r="V896" s="29">
        <f t="shared" si="354"/>
        <v>0</v>
      </c>
      <c r="W896" s="29">
        <f t="shared" si="355"/>
        <v>0</v>
      </c>
      <c r="X896" s="29">
        <f t="shared" si="356"/>
        <v>0</v>
      </c>
      <c r="Y896" s="29">
        <f t="shared" si="357"/>
        <v>0</v>
      </c>
      <c r="Z896" s="194">
        <f t="shared" si="358"/>
        <v>0</v>
      </c>
    </row>
    <row r="897" spans="1:26" s="80" customFormat="1" x14ac:dyDescent="0.2">
      <c r="A897" s="82">
        <v>880</v>
      </c>
      <c r="B897" s="168" t="str">
        <f>'Revenue Data'!B888</f>
        <v>ZAG</v>
      </c>
      <c r="C897" s="71">
        <f t="shared" si="365"/>
        <v>8.8435374149659893E-2</v>
      </c>
      <c r="D897" s="71">
        <f t="shared" si="365"/>
        <v>2.0408163265306128E-2</v>
      </c>
      <c r="E897" s="71">
        <f t="shared" si="365"/>
        <v>3.4013605442176882E-3</v>
      </c>
      <c r="F897" s="71">
        <f t="shared" si="365"/>
        <v>0.23129251700680278</v>
      </c>
      <c r="G897" s="71">
        <f t="shared" si="365"/>
        <v>0.65646258503401356</v>
      </c>
      <c r="H897" s="205">
        <f>IFERROR(VLOOKUP(B897,'Forecast Cnx @ Dest. Airport'!$B$5:$R$175,17,FALSE),0)</f>
        <v>0</v>
      </c>
      <c r="I897" s="29">
        <f t="shared" si="346"/>
        <v>0</v>
      </c>
      <c r="J897" s="29">
        <f t="shared" si="347"/>
        <v>0</v>
      </c>
      <c r="K897" s="29">
        <f t="shared" si="348"/>
        <v>0</v>
      </c>
      <c r="L897" s="29">
        <f t="shared" si="349"/>
        <v>0</v>
      </c>
      <c r="M897" s="29">
        <f t="shared" si="350"/>
        <v>0</v>
      </c>
      <c r="N897" s="194">
        <f t="shared" si="351"/>
        <v>0</v>
      </c>
      <c r="O897" s="64">
        <f t="shared" si="366"/>
        <v>220.50000000000003</v>
      </c>
      <c r="P897" s="64">
        <f t="shared" si="366"/>
        <v>2342.3200000000002</v>
      </c>
      <c r="Q897" s="64">
        <f t="shared" si="366"/>
        <v>0</v>
      </c>
      <c r="R897" s="64">
        <f t="shared" si="366"/>
        <v>308.11353107344615</v>
      </c>
      <c r="S897" s="64">
        <f t="shared" si="366"/>
        <v>382.6937226277372</v>
      </c>
      <c r="T897" s="206" t="str">
        <f t="shared" si="352"/>
        <v>-</v>
      </c>
      <c r="U897" s="29">
        <f t="shared" si="353"/>
        <v>0</v>
      </c>
      <c r="V897" s="29">
        <f t="shared" si="354"/>
        <v>0</v>
      </c>
      <c r="W897" s="29">
        <f t="shared" si="355"/>
        <v>0</v>
      </c>
      <c r="X897" s="29">
        <f t="shared" si="356"/>
        <v>0</v>
      </c>
      <c r="Y897" s="29">
        <f t="shared" si="357"/>
        <v>0</v>
      </c>
      <c r="Z897" s="194">
        <f t="shared" si="358"/>
        <v>0</v>
      </c>
    </row>
    <row r="898" spans="1:26" s="80" customFormat="1" x14ac:dyDescent="0.2">
      <c r="A898" s="168">
        <v>881</v>
      </c>
      <c r="B898" s="168" t="str">
        <f>'Revenue Data'!B889</f>
        <v>ZAL</v>
      </c>
      <c r="C898" s="71">
        <f t="shared" ref="C898:G907" si="367">IFERROR(VLOOKUP($B898,FromChicagoFareList,C$8,FALSE),"-")</f>
        <v>0</v>
      </c>
      <c r="D898" s="71">
        <f t="shared" si="367"/>
        <v>0</v>
      </c>
      <c r="E898" s="71">
        <f t="shared" si="367"/>
        <v>0</v>
      </c>
      <c r="F898" s="71">
        <f t="shared" si="367"/>
        <v>0</v>
      </c>
      <c r="G898" s="71">
        <f t="shared" si="367"/>
        <v>1</v>
      </c>
      <c r="H898" s="205">
        <f>IFERROR(VLOOKUP(B898,'Forecast Cnx @ Dest. Airport'!$B$5:$R$175,17,FALSE),0)</f>
        <v>0</v>
      </c>
      <c r="I898" s="29">
        <f t="shared" si="346"/>
        <v>0</v>
      </c>
      <c r="J898" s="29">
        <f t="shared" si="347"/>
        <v>0</v>
      </c>
      <c r="K898" s="29">
        <f t="shared" si="348"/>
        <v>0</v>
      </c>
      <c r="L898" s="29">
        <f t="shared" si="349"/>
        <v>0</v>
      </c>
      <c r="M898" s="29">
        <f t="shared" si="350"/>
        <v>0</v>
      </c>
      <c r="N898" s="194">
        <f t="shared" si="351"/>
        <v>0</v>
      </c>
      <c r="O898" s="64">
        <f t="shared" ref="O898:S907" si="368">IFERROR(VLOOKUP($B898,FromChicagoFareList,O$8,FALSE),"-")</f>
        <v>1610.1799999999998</v>
      </c>
      <c r="P898" s="64">
        <f t="shared" si="368"/>
        <v>3323.2851126704627</v>
      </c>
      <c r="Q898" s="64">
        <f t="shared" si="368"/>
        <v>1605.7066666666701</v>
      </c>
      <c r="R898" s="64">
        <f t="shared" si="368"/>
        <v>1294.7777186171761</v>
      </c>
      <c r="S898" s="64">
        <f t="shared" si="368"/>
        <v>745.09486528570858</v>
      </c>
      <c r="T898" s="206" t="str">
        <f t="shared" si="352"/>
        <v>-</v>
      </c>
      <c r="U898" s="29">
        <f t="shared" si="353"/>
        <v>0</v>
      </c>
      <c r="V898" s="29">
        <f t="shared" si="354"/>
        <v>0</v>
      </c>
      <c r="W898" s="29">
        <f t="shared" si="355"/>
        <v>0</v>
      </c>
      <c r="X898" s="29">
        <f t="shared" si="356"/>
        <v>0</v>
      </c>
      <c r="Y898" s="29">
        <f t="shared" si="357"/>
        <v>0</v>
      </c>
      <c r="Z898" s="194">
        <f t="shared" si="358"/>
        <v>0</v>
      </c>
    </row>
    <row r="899" spans="1:26" s="80" customFormat="1" x14ac:dyDescent="0.2">
      <c r="A899" s="82">
        <v>882</v>
      </c>
      <c r="B899" s="168" t="str">
        <f>'Revenue Data'!B890</f>
        <v>ZAM</v>
      </c>
      <c r="C899" s="71">
        <f t="shared" si="367"/>
        <v>0</v>
      </c>
      <c r="D899" s="71">
        <f t="shared" si="367"/>
        <v>0</v>
      </c>
      <c r="E899" s="71">
        <f t="shared" si="367"/>
        <v>0</v>
      </c>
      <c r="F899" s="71">
        <f t="shared" si="367"/>
        <v>0</v>
      </c>
      <c r="G899" s="71">
        <f t="shared" si="367"/>
        <v>1</v>
      </c>
      <c r="H899" s="205">
        <f>IFERROR(VLOOKUP(B899,'Forecast Cnx @ Dest. Airport'!$B$5:$R$175,17,FALSE),0)</f>
        <v>0</v>
      </c>
      <c r="I899" s="29">
        <f t="shared" si="346"/>
        <v>0</v>
      </c>
      <c r="J899" s="29">
        <f t="shared" si="347"/>
        <v>0</v>
      </c>
      <c r="K899" s="29">
        <f t="shared" si="348"/>
        <v>0</v>
      </c>
      <c r="L899" s="29">
        <f t="shared" si="349"/>
        <v>0</v>
      </c>
      <c r="M899" s="29">
        <f t="shared" si="350"/>
        <v>0</v>
      </c>
      <c r="N899" s="194">
        <f t="shared" si="351"/>
        <v>0</v>
      </c>
      <c r="O899" s="64">
        <f t="shared" si="368"/>
        <v>2104.560104166666</v>
      </c>
      <c r="P899" s="64">
        <f t="shared" si="368"/>
        <v>3680.7637730263141</v>
      </c>
      <c r="Q899" s="64">
        <f t="shared" si="368"/>
        <v>1539.8400000000001</v>
      </c>
      <c r="R899" s="64">
        <f t="shared" si="368"/>
        <v>1085.0679187939713</v>
      </c>
      <c r="S899" s="64">
        <f t="shared" si="368"/>
        <v>474.32041650972087</v>
      </c>
      <c r="T899" s="206" t="str">
        <f t="shared" si="352"/>
        <v>-</v>
      </c>
      <c r="U899" s="29">
        <f t="shared" si="353"/>
        <v>0</v>
      </c>
      <c r="V899" s="29">
        <f t="shared" si="354"/>
        <v>0</v>
      </c>
      <c r="W899" s="29">
        <f t="shared" si="355"/>
        <v>0</v>
      </c>
      <c r="X899" s="29">
        <f t="shared" si="356"/>
        <v>0</v>
      </c>
      <c r="Y899" s="29">
        <f t="shared" si="357"/>
        <v>0</v>
      </c>
      <c r="Z899" s="194">
        <f t="shared" si="358"/>
        <v>0</v>
      </c>
    </row>
    <row r="900" spans="1:26" s="80" customFormat="1" x14ac:dyDescent="0.2">
      <c r="A900" s="82">
        <v>883</v>
      </c>
      <c r="B900" s="168" t="str">
        <f>'Revenue Data'!B891</f>
        <v>ZBF</v>
      </c>
      <c r="C900" s="71">
        <f t="shared" si="367"/>
        <v>0</v>
      </c>
      <c r="D900" s="71">
        <f t="shared" si="367"/>
        <v>0</v>
      </c>
      <c r="E900" s="71">
        <f t="shared" si="367"/>
        <v>0</v>
      </c>
      <c r="F900" s="71">
        <f t="shared" si="367"/>
        <v>1</v>
      </c>
      <c r="G900" s="71">
        <f t="shared" si="367"/>
        <v>0</v>
      </c>
      <c r="H900" s="205">
        <f>IFERROR(VLOOKUP(B900,'Forecast Cnx @ Dest. Airport'!$B$5:$R$175,17,FALSE),0)</f>
        <v>0</v>
      </c>
      <c r="I900" s="29">
        <f t="shared" si="346"/>
        <v>0</v>
      </c>
      <c r="J900" s="29">
        <f t="shared" si="347"/>
        <v>0</v>
      </c>
      <c r="K900" s="29">
        <f t="shared" si="348"/>
        <v>0</v>
      </c>
      <c r="L900" s="29">
        <f t="shared" si="349"/>
        <v>0</v>
      </c>
      <c r="M900" s="29">
        <f t="shared" si="350"/>
        <v>0</v>
      </c>
      <c r="N900" s="194">
        <f t="shared" si="351"/>
        <v>0</v>
      </c>
      <c r="O900" s="64">
        <f t="shared" si="368"/>
        <v>647.05511402668287</v>
      </c>
      <c r="P900" s="64">
        <f t="shared" si="368"/>
        <v>1039.4895158271067</v>
      </c>
      <c r="Q900" s="64">
        <f t="shared" si="368"/>
        <v>934.61019189557862</v>
      </c>
      <c r="R900" s="64">
        <f t="shared" si="368"/>
        <v>262.74716250349462</v>
      </c>
      <c r="S900" s="64">
        <f t="shared" si="368"/>
        <v>313.14911263166238</v>
      </c>
      <c r="T900" s="206" t="str">
        <f t="shared" si="352"/>
        <v>-</v>
      </c>
      <c r="U900" s="29">
        <f t="shared" si="353"/>
        <v>0</v>
      </c>
      <c r="V900" s="29">
        <f t="shared" si="354"/>
        <v>0</v>
      </c>
      <c r="W900" s="29">
        <f t="shared" si="355"/>
        <v>0</v>
      </c>
      <c r="X900" s="29">
        <f t="shared" si="356"/>
        <v>0</v>
      </c>
      <c r="Y900" s="29">
        <f t="shared" si="357"/>
        <v>0</v>
      </c>
      <c r="Z900" s="194">
        <f t="shared" si="358"/>
        <v>0</v>
      </c>
    </row>
    <row r="901" spans="1:26" s="80" customFormat="1" x14ac:dyDescent="0.2">
      <c r="A901" s="82">
        <v>884</v>
      </c>
      <c r="B901" s="168" t="str">
        <f>'Revenue Data'!B892</f>
        <v>ZCL</v>
      </c>
      <c r="C901" s="71">
        <f t="shared" si="367"/>
        <v>1.5625000000000003E-2</v>
      </c>
      <c r="D901" s="71">
        <f t="shared" si="367"/>
        <v>3.9062500000000009E-3</v>
      </c>
      <c r="E901" s="71">
        <f t="shared" si="367"/>
        <v>0.70703125000000011</v>
      </c>
      <c r="F901" s="71">
        <f t="shared" si="367"/>
        <v>4.296875E-2</v>
      </c>
      <c r="G901" s="71">
        <f t="shared" si="367"/>
        <v>0.23046875000000006</v>
      </c>
      <c r="H901" s="205">
        <f>IFERROR(VLOOKUP(B901,'Forecast Cnx @ Dest. Airport'!$B$5:$R$175,17,FALSE),0)</f>
        <v>0</v>
      </c>
      <c r="I901" s="29">
        <f t="shared" si="346"/>
        <v>0</v>
      </c>
      <c r="J901" s="29">
        <f t="shared" si="347"/>
        <v>0</v>
      </c>
      <c r="K901" s="29">
        <f t="shared" si="348"/>
        <v>0</v>
      </c>
      <c r="L901" s="29">
        <f t="shared" si="349"/>
        <v>0</v>
      </c>
      <c r="M901" s="29">
        <f t="shared" si="350"/>
        <v>0</v>
      </c>
      <c r="N901" s="194">
        <f t="shared" si="351"/>
        <v>0</v>
      </c>
      <c r="O901" s="64">
        <f t="shared" si="368"/>
        <v>242.84265512637438</v>
      </c>
      <c r="P901" s="64">
        <f t="shared" si="368"/>
        <v>480.505</v>
      </c>
      <c r="Q901" s="64">
        <f t="shared" si="368"/>
        <v>526.36640083298744</v>
      </c>
      <c r="R901" s="64">
        <f t="shared" si="368"/>
        <v>338.4</v>
      </c>
      <c r="S901" s="64">
        <f t="shared" si="368"/>
        <v>341.38235294117595</v>
      </c>
      <c r="T901" s="206" t="str">
        <f t="shared" si="352"/>
        <v>-</v>
      </c>
      <c r="U901" s="29">
        <f t="shared" si="353"/>
        <v>0</v>
      </c>
      <c r="V901" s="29">
        <f t="shared" si="354"/>
        <v>0</v>
      </c>
      <c r="W901" s="29">
        <f t="shared" si="355"/>
        <v>0</v>
      </c>
      <c r="X901" s="29">
        <f t="shared" si="356"/>
        <v>0</v>
      </c>
      <c r="Y901" s="29">
        <f t="shared" si="357"/>
        <v>0</v>
      </c>
      <c r="Z901" s="194">
        <f t="shared" si="358"/>
        <v>0</v>
      </c>
    </row>
    <row r="902" spans="1:26" s="80" customFormat="1" x14ac:dyDescent="0.2">
      <c r="A902" s="168">
        <v>885</v>
      </c>
      <c r="B902" s="168" t="str">
        <f>'Revenue Data'!B893</f>
        <v>ZCO</v>
      </c>
      <c r="C902" s="71">
        <f t="shared" si="367"/>
        <v>0</v>
      </c>
      <c r="D902" s="71">
        <f t="shared" si="367"/>
        <v>0</v>
      </c>
      <c r="E902" s="71">
        <f t="shared" si="367"/>
        <v>0</v>
      </c>
      <c r="F902" s="71">
        <f t="shared" si="367"/>
        <v>0</v>
      </c>
      <c r="G902" s="71">
        <f t="shared" si="367"/>
        <v>1</v>
      </c>
      <c r="H902" s="205">
        <f>IFERROR(VLOOKUP(B902,'Forecast Cnx @ Dest. Airport'!$B$5:$R$175,17,FALSE),0)</f>
        <v>0</v>
      </c>
      <c r="I902" s="29">
        <f t="shared" si="346"/>
        <v>0</v>
      </c>
      <c r="J902" s="29">
        <f t="shared" si="347"/>
        <v>0</v>
      </c>
      <c r="K902" s="29">
        <f t="shared" si="348"/>
        <v>0</v>
      </c>
      <c r="L902" s="29">
        <f t="shared" si="349"/>
        <v>0</v>
      </c>
      <c r="M902" s="29">
        <f t="shared" si="350"/>
        <v>0</v>
      </c>
      <c r="N902" s="194">
        <f t="shared" si="351"/>
        <v>0</v>
      </c>
      <c r="O902" s="64">
        <f t="shared" si="368"/>
        <v>1610.1799999999998</v>
      </c>
      <c r="P902" s="64">
        <f t="shared" si="368"/>
        <v>3323.2851126704627</v>
      </c>
      <c r="Q902" s="64">
        <f t="shared" si="368"/>
        <v>1605.7066666666701</v>
      </c>
      <c r="R902" s="64">
        <f t="shared" si="368"/>
        <v>1294.7777186171761</v>
      </c>
      <c r="S902" s="64">
        <f t="shared" si="368"/>
        <v>745.09486528570858</v>
      </c>
      <c r="T902" s="206" t="str">
        <f t="shared" si="352"/>
        <v>-</v>
      </c>
      <c r="U902" s="29">
        <f t="shared" si="353"/>
        <v>0</v>
      </c>
      <c r="V902" s="29">
        <f t="shared" si="354"/>
        <v>0</v>
      </c>
      <c r="W902" s="29">
        <f t="shared" si="355"/>
        <v>0</v>
      </c>
      <c r="X902" s="29">
        <f t="shared" si="356"/>
        <v>0</v>
      </c>
      <c r="Y902" s="29">
        <f t="shared" si="357"/>
        <v>0</v>
      </c>
      <c r="Z902" s="194">
        <f t="shared" si="358"/>
        <v>0</v>
      </c>
    </row>
    <row r="903" spans="1:26" s="80" customFormat="1" x14ac:dyDescent="0.2">
      <c r="A903" s="82">
        <v>886</v>
      </c>
      <c r="B903" s="168" t="str">
        <f>'Revenue Data'!B894</f>
        <v>ZHA</v>
      </c>
      <c r="C903" s="71">
        <f t="shared" si="367"/>
        <v>0</v>
      </c>
      <c r="D903" s="71">
        <f t="shared" si="367"/>
        <v>0</v>
      </c>
      <c r="E903" s="71">
        <f t="shared" si="367"/>
        <v>0</v>
      </c>
      <c r="F903" s="71">
        <f t="shared" si="367"/>
        <v>0</v>
      </c>
      <c r="G903" s="71">
        <f t="shared" si="367"/>
        <v>1</v>
      </c>
      <c r="H903" s="205">
        <f>IFERROR(VLOOKUP(B903,'Forecast Cnx @ Dest. Airport'!$B$5:$R$175,17,FALSE),0)</f>
        <v>0</v>
      </c>
      <c r="I903" s="29">
        <f t="shared" si="346"/>
        <v>0</v>
      </c>
      <c r="J903" s="29">
        <f t="shared" si="347"/>
        <v>0</v>
      </c>
      <c r="K903" s="29">
        <f t="shared" si="348"/>
        <v>0</v>
      </c>
      <c r="L903" s="29">
        <f t="shared" si="349"/>
        <v>0</v>
      </c>
      <c r="M903" s="29">
        <f t="shared" si="350"/>
        <v>0</v>
      </c>
      <c r="N903" s="194">
        <f t="shared" si="351"/>
        <v>0</v>
      </c>
      <c r="O903" s="64">
        <f t="shared" si="368"/>
        <v>4537.2526894742623</v>
      </c>
      <c r="P903" s="64">
        <f t="shared" si="368"/>
        <v>4749.2735304038351</v>
      </c>
      <c r="Q903" s="64">
        <f t="shared" si="368"/>
        <v>1810.9906091954022</v>
      </c>
      <c r="R903" s="64">
        <f t="shared" si="368"/>
        <v>1238.2726398519835</v>
      </c>
      <c r="S903" s="64">
        <f t="shared" si="368"/>
        <v>570.87178194523528</v>
      </c>
      <c r="T903" s="206" t="str">
        <f t="shared" si="352"/>
        <v>-</v>
      </c>
      <c r="U903" s="29">
        <f t="shared" si="353"/>
        <v>0</v>
      </c>
      <c r="V903" s="29">
        <f t="shared" si="354"/>
        <v>0</v>
      </c>
      <c r="W903" s="29">
        <f t="shared" si="355"/>
        <v>0</v>
      </c>
      <c r="X903" s="29">
        <f t="shared" si="356"/>
        <v>0</v>
      </c>
      <c r="Y903" s="29">
        <f t="shared" si="357"/>
        <v>0</v>
      </c>
      <c r="Z903" s="194">
        <f t="shared" si="358"/>
        <v>0</v>
      </c>
    </row>
    <row r="904" spans="1:26" s="80" customFormat="1" x14ac:dyDescent="0.2">
      <c r="A904" s="82">
        <v>887</v>
      </c>
      <c r="B904" s="168" t="str">
        <f>'Revenue Data'!B895</f>
        <v>ZIH</v>
      </c>
      <c r="C904" s="71">
        <f t="shared" si="367"/>
        <v>2.5104602510460251E-2</v>
      </c>
      <c r="D904" s="71">
        <f t="shared" si="367"/>
        <v>8.3682008368200847E-3</v>
      </c>
      <c r="E904" s="71">
        <f t="shared" si="367"/>
        <v>4.1841004184100423E-2</v>
      </c>
      <c r="F904" s="71">
        <f t="shared" si="367"/>
        <v>0.53974895397489531</v>
      </c>
      <c r="G904" s="71">
        <f t="shared" si="367"/>
        <v>0.38493723849372385</v>
      </c>
      <c r="H904" s="205">
        <f>IFERROR(VLOOKUP(B904,'Forecast Cnx @ Dest. Airport'!$B$5:$R$175,17,FALSE),0)</f>
        <v>0</v>
      </c>
      <c r="I904" s="29">
        <f t="shared" si="346"/>
        <v>0</v>
      </c>
      <c r="J904" s="29">
        <f t="shared" si="347"/>
        <v>0</v>
      </c>
      <c r="K904" s="29">
        <f t="shared" si="348"/>
        <v>0</v>
      </c>
      <c r="L904" s="29">
        <f t="shared" si="349"/>
        <v>0</v>
      </c>
      <c r="M904" s="29">
        <f t="shared" si="350"/>
        <v>0</v>
      </c>
      <c r="N904" s="194">
        <f t="shared" si="351"/>
        <v>0</v>
      </c>
      <c r="O904" s="64">
        <f t="shared" si="368"/>
        <v>212.81111111111096</v>
      </c>
      <c r="P904" s="64">
        <f t="shared" si="368"/>
        <v>667.64896209140613</v>
      </c>
      <c r="Q904" s="64">
        <f t="shared" si="368"/>
        <v>526.36640083298744</v>
      </c>
      <c r="R904" s="64">
        <f t="shared" si="368"/>
        <v>264.62536698858679</v>
      </c>
      <c r="S904" s="64">
        <f t="shared" si="368"/>
        <v>341.84808622457444</v>
      </c>
      <c r="T904" s="206" t="str">
        <f t="shared" si="352"/>
        <v>-</v>
      </c>
      <c r="U904" s="29">
        <f t="shared" si="353"/>
        <v>0</v>
      </c>
      <c r="V904" s="29">
        <f t="shared" si="354"/>
        <v>0</v>
      </c>
      <c r="W904" s="29">
        <f t="shared" si="355"/>
        <v>0</v>
      </c>
      <c r="X904" s="29">
        <f t="shared" si="356"/>
        <v>0</v>
      </c>
      <c r="Y904" s="29">
        <f t="shared" si="357"/>
        <v>0</v>
      </c>
      <c r="Z904" s="194">
        <f t="shared" si="358"/>
        <v>0</v>
      </c>
    </row>
    <row r="905" spans="1:26" s="80" customFormat="1" x14ac:dyDescent="0.2">
      <c r="A905" s="82">
        <v>888</v>
      </c>
      <c r="B905" s="168" t="str">
        <f>'Revenue Data'!B896</f>
        <v>ZLO</v>
      </c>
      <c r="C905" s="71">
        <f t="shared" si="367"/>
        <v>5.8823529411764712E-2</v>
      </c>
      <c r="D905" s="71">
        <f t="shared" si="367"/>
        <v>0</v>
      </c>
      <c r="E905" s="71">
        <f t="shared" si="367"/>
        <v>0</v>
      </c>
      <c r="F905" s="71">
        <f t="shared" si="367"/>
        <v>0.16176470588235295</v>
      </c>
      <c r="G905" s="71">
        <f t="shared" si="367"/>
        <v>0.77941176470588247</v>
      </c>
      <c r="H905" s="205">
        <f>IFERROR(VLOOKUP(B905,'Forecast Cnx @ Dest. Airport'!$B$5:$R$175,17,FALSE),0)</f>
        <v>0</v>
      </c>
      <c r="I905" s="29">
        <f t="shared" si="346"/>
        <v>0</v>
      </c>
      <c r="J905" s="29">
        <f t="shared" si="347"/>
        <v>0</v>
      </c>
      <c r="K905" s="29">
        <f t="shared" si="348"/>
        <v>0</v>
      </c>
      <c r="L905" s="29">
        <f t="shared" si="349"/>
        <v>0</v>
      </c>
      <c r="M905" s="29">
        <f t="shared" si="350"/>
        <v>0</v>
      </c>
      <c r="N905" s="194">
        <f t="shared" si="351"/>
        <v>0</v>
      </c>
      <c r="O905" s="64">
        <f t="shared" si="368"/>
        <v>242.84265512637438</v>
      </c>
      <c r="P905" s="64">
        <f t="shared" si="368"/>
        <v>667.64896209140613</v>
      </c>
      <c r="Q905" s="64">
        <f t="shared" si="368"/>
        <v>526.36640083298744</v>
      </c>
      <c r="R905" s="64">
        <f t="shared" si="368"/>
        <v>233.866145950933</v>
      </c>
      <c r="S905" s="64">
        <f t="shared" si="368"/>
        <v>235.61705803977196</v>
      </c>
      <c r="T905" s="206" t="str">
        <f t="shared" si="352"/>
        <v>-</v>
      </c>
      <c r="U905" s="29">
        <f t="shared" si="353"/>
        <v>0</v>
      </c>
      <c r="V905" s="29">
        <f t="shared" si="354"/>
        <v>0</v>
      </c>
      <c r="W905" s="29">
        <f t="shared" si="355"/>
        <v>0</v>
      </c>
      <c r="X905" s="29">
        <f t="shared" si="356"/>
        <v>0</v>
      </c>
      <c r="Y905" s="29">
        <f t="shared" si="357"/>
        <v>0</v>
      </c>
      <c r="Z905" s="194">
        <f t="shared" si="358"/>
        <v>0</v>
      </c>
    </row>
    <row r="906" spans="1:26" s="80" customFormat="1" x14ac:dyDescent="0.2">
      <c r="A906" s="168">
        <v>889</v>
      </c>
      <c r="B906" s="168" t="str">
        <f>'Revenue Data'!B897</f>
        <v>ZNZ</v>
      </c>
      <c r="C906" s="71">
        <f t="shared" si="367"/>
        <v>0</v>
      </c>
      <c r="D906" s="71">
        <f t="shared" si="367"/>
        <v>0.14285714285714285</v>
      </c>
      <c r="E906" s="71">
        <f t="shared" si="367"/>
        <v>0</v>
      </c>
      <c r="F906" s="71">
        <f t="shared" si="367"/>
        <v>0</v>
      </c>
      <c r="G906" s="71">
        <f t="shared" si="367"/>
        <v>0.8571428571428571</v>
      </c>
      <c r="H906" s="205">
        <f>IFERROR(VLOOKUP(B906,'Forecast Cnx @ Dest. Airport'!$B$5:$R$175,17,FALSE),0)</f>
        <v>0</v>
      </c>
      <c r="I906" s="29">
        <f t="shared" si="346"/>
        <v>0</v>
      </c>
      <c r="J906" s="29">
        <f t="shared" si="347"/>
        <v>0</v>
      </c>
      <c r="K906" s="29">
        <f t="shared" si="348"/>
        <v>0</v>
      </c>
      <c r="L906" s="29">
        <f t="shared" si="349"/>
        <v>0</v>
      </c>
      <c r="M906" s="29">
        <f t="shared" si="350"/>
        <v>0</v>
      </c>
      <c r="N906" s="194">
        <f t="shared" si="351"/>
        <v>0</v>
      </c>
      <c r="O906" s="64">
        <f t="shared" si="368"/>
        <v>0</v>
      </c>
      <c r="P906" s="64">
        <f t="shared" si="368"/>
        <v>0</v>
      </c>
      <c r="Q906" s="64">
        <f t="shared" si="368"/>
        <v>0</v>
      </c>
      <c r="R906" s="64">
        <f t="shared" si="368"/>
        <v>2138.5333333333333</v>
      </c>
      <c r="S906" s="64">
        <f t="shared" si="368"/>
        <v>602.37343476112949</v>
      </c>
      <c r="T906" s="206" t="str">
        <f t="shared" si="352"/>
        <v>-</v>
      </c>
      <c r="U906" s="29">
        <f t="shared" si="353"/>
        <v>0</v>
      </c>
      <c r="V906" s="29">
        <f t="shared" si="354"/>
        <v>0</v>
      </c>
      <c r="W906" s="29">
        <f t="shared" si="355"/>
        <v>0</v>
      </c>
      <c r="X906" s="29">
        <f t="shared" si="356"/>
        <v>0</v>
      </c>
      <c r="Y906" s="29">
        <f t="shared" si="357"/>
        <v>0</v>
      </c>
      <c r="Z906" s="194">
        <f t="shared" si="358"/>
        <v>0</v>
      </c>
    </row>
    <row r="907" spans="1:26" s="80" customFormat="1" x14ac:dyDescent="0.2">
      <c r="A907" s="82">
        <v>890</v>
      </c>
      <c r="B907" s="168" t="str">
        <f>'Revenue Data'!B898</f>
        <v>ZOS</v>
      </c>
      <c r="C907" s="71">
        <f t="shared" si="367"/>
        <v>0</v>
      </c>
      <c r="D907" s="71">
        <f t="shared" si="367"/>
        <v>0</v>
      </c>
      <c r="E907" s="71">
        <f t="shared" si="367"/>
        <v>0</v>
      </c>
      <c r="F907" s="71">
        <f t="shared" si="367"/>
        <v>1</v>
      </c>
      <c r="G907" s="71">
        <f t="shared" si="367"/>
        <v>0</v>
      </c>
      <c r="H907" s="205">
        <f>IFERROR(VLOOKUP(B907,'Forecast Cnx @ Dest. Airport'!$B$5:$R$175,17,FALSE),0)</f>
        <v>0</v>
      </c>
      <c r="I907" s="29">
        <f t="shared" si="346"/>
        <v>0</v>
      </c>
      <c r="J907" s="29">
        <f t="shared" si="347"/>
        <v>0</v>
      </c>
      <c r="K907" s="29">
        <f t="shared" si="348"/>
        <v>0</v>
      </c>
      <c r="L907" s="29">
        <f t="shared" si="349"/>
        <v>0</v>
      </c>
      <c r="M907" s="29">
        <f t="shared" si="350"/>
        <v>0</v>
      </c>
      <c r="N907" s="194">
        <f t="shared" si="351"/>
        <v>0</v>
      </c>
      <c r="O907" s="64">
        <f t="shared" si="368"/>
        <v>1610.1799999999998</v>
      </c>
      <c r="P907" s="64">
        <f t="shared" si="368"/>
        <v>3323.2851126704627</v>
      </c>
      <c r="Q907" s="64">
        <f t="shared" si="368"/>
        <v>1605.7066666666701</v>
      </c>
      <c r="R907" s="64">
        <f t="shared" si="368"/>
        <v>1294.7777186171761</v>
      </c>
      <c r="S907" s="64">
        <f t="shared" si="368"/>
        <v>745.09486528570858</v>
      </c>
      <c r="T907" s="206" t="str">
        <f t="shared" si="352"/>
        <v>-</v>
      </c>
      <c r="U907" s="29">
        <f t="shared" si="353"/>
        <v>0</v>
      </c>
      <c r="V907" s="29">
        <f t="shared" si="354"/>
        <v>0</v>
      </c>
      <c r="W907" s="29">
        <f t="shared" si="355"/>
        <v>0</v>
      </c>
      <c r="X907" s="29">
        <f t="shared" si="356"/>
        <v>0</v>
      </c>
      <c r="Y907" s="29">
        <f t="shared" si="357"/>
        <v>0</v>
      </c>
      <c r="Z907" s="194">
        <f t="shared" si="358"/>
        <v>0</v>
      </c>
    </row>
    <row r="908" spans="1:26" s="80" customFormat="1" x14ac:dyDescent="0.2">
      <c r="A908" s="82">
        <v>891</v>
      </c>
      <c r="B908" s="168" t="str">
        <f>'Revenue Data'!B899</f>
        <v>ZQN</v>
      </c>
      <c r="C908" s="71">
        <f t="shared" ref="C908:G917" si="369">IFERROR(VLOOKUP($B908,FromChicagoFareList,C$8,FALSE),"-")</f>
        <v>0</v>
      </c>
      <c r="D908" s="71">
        <f t="shared" si="369"/>
        <v>0.17073170731707318</v>
      </c>
      <c r="E908" s="71">
        <f t="shared" si="369"/>
        <v>4.878048780487805E-2</v>
      </c>
      <c r="F908" s="71">
        <f t="shared" si="369"/>
        <v>0.17073170731707318</v>
      </c>
      <c r="G908" s="71">
        <f t="shared" si="369"/>
        <v>0.6097560975609756</v>
      </c>
      <c r="H908" s="205">
        <f>IFERROR(VLOOKUP(B908,'Forecast Cnx @ Dest. Airport'!$B$5:$R$175,17,FALSE),0)</f>
        <v>0</v>
      </c>
      <c r="I908" s="29">
        <f t="shared" si="346"/>
        <v>0</v>
      </c>
      <c r="J908" s="29">
        <f t="shared" si="347"/>
        <v>0</v>
      </c>
      <c r="K908" s="29">
        <f t="shared" si="348"/>
        <v>0</v>
      </c>
      <c r="L908" s="29">
        <f t="shared" si="349"/>
        <v>0</v>
      </c>
      <c r="M908" s="29">
        <f t="shared" si="350"/>
        <v>0</v>
      </c>
      <c r="N908" s="194">
        <f t="shared" si="351"/>
        <v>0</v>
      </c>
      <c r="O908" s="64">
        <f t="shared" ref="O908:S917" si="370">IFERROR(VLOOKUP($B908,FromChicagoFareList,O$8,FALSE),"-")</f>
        <v>1698.526882063881</v>
      </c>
      <c r="P908" s="64">
        <f t="shared" si="370"/>
        <v>4398.2942443259344</v>
      </c>
      <c r="Q908" s="64">
        <f t="shared" si="370"/>
        <v>3928.45</v>
      </c>
      <c r="R908" s="64">
        <f t="shared" si="370"/>
        <v>892.55729810706873</v>
      </c>
      <c r="S908" s="64">
        <f t="shared" si="370"/>
        <v>900.93201481247354</v>
      </c>
      <c r="T908" s="206" t="str">
        <f t="shared" si="352"/>
        <v>-</v>
      </c>
      <c r="U908" s="29">
        <f t="shared" si="353"/>
        <v>0</v>
      </c>
      <c r="V908" s="29">
        <f t="shared" si="354"/>
        <v>0</v>
      </c>
      <c r="W908" s="29">
        <f t="shared" si="355"/>
        <v>0</v>
      </c>
      <c r="X908" s="29">
        <f t="shared" si="356"/>
        <v>0</v>
      </c>
      <c r="Y908" s="29">
        <f t="shared" si="357"/>
        <v>0</v>
      </c>
      <c r="Z908" s="194">
        <f t="shared" si="358"/>
        <v>0</v>
      </c>
    </row>
    <row r="909" spans="1:26" s="80" customFormat="1" x14ac:dyDescent="0.2">
      <c r="A909" s="82">
        <v>892</v>
      </c>
      <c r="B909" s="168" t="str">
        <f>'Revenue Data'!B900</f>
        <v>ZRH</v>
      </c>
      <c r="C909" s="71">
        <f t="shared" si="369"/>
        <v>3.0962034647991125E-2</v>
      </c>
      <c r="D909" s="71">
        <f t="shared" si="369"/>
        <v>0.21452266863251004</v>
      </c>
      <c r="E909" s="71">
        <f t="shared" si="369"/>
        <v>5.8606708440840358E-2</v>
      </c>
      <c r="F909" s="71">
        <f t="shared" si="369"/>
        <v>0.24474751197935873</v>
      </c>
      <c r="G909" s="71">
        <f t="shared" si="369"/>
        <v>0.45116107629929975</v>
      </c>
      <c r="H909" s="205">
        <f>IFERROR(VLOOKUP(B909,'Forecast Cnx @ Dest. Airport'!$B$5:$R$175,17,FALSE),0)</f>
        <v>0</v>
      </c>
      <c r="I909" s="29">
        <f t="shared" si="346"/>
        <v>0</v>
      </c>
      <c r="J909" s="29">
        <f t="shared" si="347"/>
        <v>0</v>
      </c>
      <c r="K909" s="29">
        <f t="shared" si="348"/>
        <v>0</v>
      </c>
      <c r="L909" s="29">
        <f t="shared" si="349"/>
        <v>0</v>
      </c>
      <c r="M909" s="29">
        <f t="shared" si="350"/>
        <v>0</v>
      </c>
      <c r="N909" s="194">
        <f t="shared" si="351"/>
        <v>0</v>
      </c>
      <c r="O909" s="64">
        <f t="shared" si="370"/>
        <v>2123.7589536760092</v>
      </c>
      <c r="P909" s="64">
        <f t="shared" si="370"/>
        <v>2772.8000849238938</v>
      </c>
      <c r="Q909" s="64">
        <f t="shared" si="370"/>
        <v>977.7600000000001</v>
      </c>
      <c r="R909" s="64">
        <f t="shared" si="370"/>
        <v>1398.9454406068908</v>
      </c>
      <c r="S909" s="64">
        <f t="shared" si="370"/>
        <v>361.67776640529723</v>
      </c>
      <c r="T909" s="206" t="str">
        <f t="shared" si="352"/>
        <v>-</v>
      </c>
      <c r="U909" s="29">
        <f t="shared" si="353"/>
        <v>0</v>
      </c>
      <c r="V909" s="29">
        <f t="shared" si="354"/>
        <v>0</v>
      </c>
      <c r="W909" s="29">
        <f t="shared" si="355"/>
        <v>0</v>
      </c>
      <c r="X909" s="29">
        <f t="shared" si="356"/>
        <v>0</v>
      </c>
      <c r="Y909" s="29">
        <f t="shared" si="357"/>
        <v>0</v>
      </c>
      <c r="Z909" s="194">
        <f t="shared" si="358"/>
        <v>0</v>
      </c>
    </row>
    <row r="910" spans="1:26" s="80" customFormat="1" x14ac:dyDescent="0.2">
      <c r="A910" s="168">
        <v>893</v>
      </c>
      <c r="B910" s="168" t="str">
        <f>'Revenue Data'!B901</f>
        <v>ZTH</v>
      </c>
      <c r="C910" s="71">
        <f t="shared" si="369"/>
        <v>0</v>
      </c>
      <c r="D910" s="71">
        <f t="shared" si="369"/>
        <v>0</v>
      </c>
      <c r="E910" s="71">
        <f t="shared" si="369"/>
        <v>0</v>
      </c>
      <c r="F910" s="71">
        <f t="shared" si="369"/>
        <v>0</v>
      </c>
      <c r="G910" s="71">
        <f t="shared" si="369"/>
        <v>1</v>
      </c>
      <c r="H910" s="205">
        <f>IFERROR(VLOOKUP(B910,'Forecast Cnx @ Dest. Airport'!$B$5:$R$175,17,FALSE),0)</f>
        <v>0</v>
      </c>
      <c r="I910" s="29">
        <f t="shared" si="346"/>
        <v>0</v>
      </c>
      <c r="J910" s="29">
        <f t="shared" si="347"/>
        <v>0</v>
      </c>
      <c r="K910" s="29">
        <f t="shared" si="348"/>
        <v>0</v>
      </c>
      <c r="L910" s="29">
        <f t="shared" si="349"/>
        <v>0</v>
      </c>
      <c r="M910" s="29">
        <f t="shared" si="350"/>
        <v>0</v>
      </c>
      <c r="N910" s="194">
        <f t="shared" si="351"/>
        <v>0</v>
      </c>
      <c r="O910" s="64">
        <f t="shared" si="370"/>
        <v>752.19672135146163</v>
      </c>
      <c r="P910" s="64">
        <f t="shared" si="370"/>
        <v>2289.0152192982468</v>
      </c>
      <c r="Q910" s="64">
        <f t="shared" si="370"/>
        <v>0</v>
      </c>
      <c r="R910" s="64">
        <f t="shared" si="370"/>
        <v>808.06788918071823</v>
      </c>
      <c r="S910" s="64">
        <f t="shared" si="370"/>
        <v>262.76532046928259</v>
      </c>
      <c r="T910" s="206" t="str">
        <f t="shared" si="352"/>
        <v>-</v>
      </c>
      <c r="U910" s="29">
        <f t="shared" si="353"/>
        <v>0</v>
      </c>
      <c r="V910" s="29">
        <f t="shared" si="354"/>
        <v>0</v>
      </c>
      <c r="W910" s="29">
        <f t="shared" si="355"/>
        <v>0</v>
      </c>
      <c r="X910" s="29">
        <f t="shared" si="356"/>
        <v>0</v>
      </c>
      <c r="Y910" s="29">
        <f t="shared" si="357"/>
        <v>0</v>
      </c>
      <c r="Z910" s="194">
        <f t="shared" si="358"/>
        <v>0</v>
      </c>
    </row>
    <row r="911" spans="1:26" s="80" customFormat="1" x14ac:dyDescent="0.2">
      <c r="A911" s="82">
        <v>894</v>
      </c>
      <c r="B911" s="168" t="str">
        <f>'Revenue Data'!B902</f>
        <v>ZUH</v>
      </c>
      <c r="C911" s="71">
        <f t="shared" si="369"/>
        <v>0</v>
      </c>
      <c r="D911" s="71">
        <f t="shared" si="369"/>
        <v>0.5</v>
      </c>
      <c r="E911" s="71">
        <f t="shared" si="369"/>
        <v>0</v>
      </c>
      <c r="F911" s="71">
        <f t="shared" si="369"/>
        <v>0</v>
      </c>
      <c r="G911" s="71">
        <f t="shared" si="369"/>
        <v>0.5</v>
      </c>
      <c r="H911" s="205">
        <f>IFERROR(VLOOKUP(B911,'Forecast Cnx @ Dest. Airport'!$B$5:$R$175,17,FALSE),0)</f>
        <v>0</v>
      </c>
      <c r="I911" s="29">
        <f t="shared" si="346"/>
        <v>0</v>
      </c>
      <c r="J911" s="29">
        <f t="shared" si="347"/>
        <v>0</v>
      </c>
      <c r="K911" s="29">
        <f t="shared" si="348"/>
        <v>0</v>
      </c>
      <c r="L911" s="29">
        <f t="shared" si="349"/>
        <v>0</v>
      </c>
      <c r="M911" s="29">
        <f t="shared" si="350"/>
        <v>0</v>
      </c>
      <c r="N911" s="194">
        <f t="shared" si="351"/>
        <v>0</v>
      </c>
      <c r="O911" s="64">
        <f t="shared" si="370"/>
        <v>4537.2526894742623</v>
      </c>
      <c r="P911" s="64">
        <f t="shared" si="370"/>
        <v>4749.2735304038351</v>
      </c>
      <c r="Q911" s="64">
        <f t="shared" si="370"/>
        <v>1810.9906091954022</v>
      </c>
      <c r="R911" s="64">
        <f t="shared" si="370"/>
        <v>1238.2726398519835</v>
      </c>
      <c r="S911" s="64">
        <f t="shared" si="370"/>
        <v>570.87178194523528</v>
      </c>
      <c r="T911" s="206" t="str">
        <f t="shared" si="352"/>
        <v>-</v>
      </c>
      <c r="U911" s="29">
        <f t="shared" si="353"/>
        <v>0</v>
      </c>
      <c r="V911" s="29">
        <f t="shared" si="354"/>
        <v>0</v>
      </c>
      <c r="W911" s="29">
        <f t="shared" si="355"/>
        <v>0</v>
      </c>
      <c r="X911" s="29">
        <f t="shared" si="356"/>
        <v>0</v>
      </c>
      <c r="Y911" s="29">
        <f t="shared" si="357"/>
        <v>0</v>
      </c>
      <c r="Z911" s="194">
        <f t="shared" si="358"/>
        <v>0</v>
      </c>
    </row>
    <row r="912" spans="1:26" s="80" customFormat="1" x14ac:dyDescent="0.2">
      <c r="A912" s="82">
        <v>895</v>
      </c>
      <c r="B912" s="168">
        <f>'Revenue Data'!B903</f>
        <v>0</v>
      </c>
      <c r="C912" s="71" t="str">
        <f t="shared" si="369"/>
        <v>-</v>
      </c>
      <c r="D912" s="71" t="str">
        <f t="shared" si="369"/>
        <v>-</v>
      </c>
      <c r="E912" s="71" t="str">
        <f t="shared" si="369"/>
        <v>-</v>
      </c>
      <c r="F912" s="71" t="str">
        <f t="shared" si="369"/>
        <v>-</v>
      </c>
      <c r="G912" s="71" t="str">
        <f t="shared" si="369"/>
        <v>-</v>
      </c>
      <c r="H912" s="205">
        <f>IFERROR(VLOOKUP(B912,'Forecast Cnx @ Dest. Airport'!$B$5:$R$175,17,FALSE),0)</f>
        <v>0</v>
      </c>
      <c r="I912" s="29">
        <f t="shared" si="346"/>
        <v>0</v>
      </c>
      <c r="J912" s="29">
        <f t="shared" si="347"/>
        <v>0</v>
      </c>
      <c r="K912" s="29">
        <f t="shared" si="348"/>
        <v>0</v>
      </c>
      <c r="L912" s="29">
        <f t="shared" si="349"/>
        <v>0</v>
      </c>
      <c r="M912" s="29">
        <f t="shared" si="350"/>
        <v>0</v>
      </c>
      <c r="N912" s="194">
        <f t="shared" si="351"/>
        <v>0</v>
      </c>
      <c r="O912" s="64" t="str">
        <f t="shared" si="370"/>
        <v>-</v>
      </c>
      <c r="P912" s="64" t="str">
        <f t="shared" si="370"/>
        <v>-</v>
      </c>
      <c r="Q912" s="64" t="str">
        <f t="shared" si="370"/>
        <v>-</v>
      </c>
      <c r="R912" s="64" t="str">
        <f t="shared" si="370"/>
        <v>-</v>
      </c>
      <c r="S912" s="64" t="str">
        <f t="shared" si="370"/>
        <v>-</v>
      </c>
      <c r="T912" s="206" t="str">
        <f t="shared" si="352"/>
        <v>-</v>
      </c>
      <c r="U912" s="29">
        <f t="shared" si="353"/>
        <v>0</v>
      </c>
      <c r="V912" s="29">
        <f t="shared" si="354"/>
        <v>0</v>
      </c>
      <c r="W912" s="29">
        <f t="shared" si="355"/>
        <v>0</v>
      </c>
      <c r="X912" s="29">
        <f t="shared" si="356"/>
        <v>0</v>
      </c>
      <c r="Y912" s="29">
        <f t="shared" si="357"/>
        <v>0</v>
      </c>
      <c r="Z912" s="194">
        <f t="shared" si="358"/>
        <v>0</v>
      </c>
    </row>
    <row r="913" spans="1:26" s="80" customFormat="1" x14ac:dyDescent="0.2">
      <c r="A913" s="82">
        <v>896</v>
      </c>
      <c r="B913" s="168">
        <f>'Revenue Data'!B904</f>
        <v>0</v>
      </c>
      <c r="C913" s="71" t="str">
        <f t="shared" si="369"/>
        <v>-</v>
      </c>
      <c r="D913" s="71" t="str">
        <f t="shared" si="369"/>
        <v>-</v>
      </c>
      <c r="E913" s="71" t="str">
        <f t="shared" si="369"/>
        <v>-</v>
      </c>
      <c r="F913" s="71" t="str">
        <f t="shared" si="369"/>
        <v>-</v>
      </c>
      <c r="G913" s="71" t="str">
        <f t="shared" si="369"/>
        <v>-</v>
      </c>
      <c r="H913" s="205">
        <f>IFERROR(VLOOKUP(B913,'Forecast Cnx @ Dest. Airport'!$B$5:$R$175,17,FALSE),0)</f>
        <v>0</v>
      </c>
      <c r="I913" s="29">
        <f t="shared" si="346"/>
        <v>0</v>
      </c>
      <c r="J913" s="29">
        <f t="shared" si="347"/>
        <v>0</v>
      </c>
      <c r="K913" s="29">
        <f t="shared" si="348"/>
        <v>0</v>
      </c>
      <c r="L913" s="29">
        <f t="shared" si="349"/>
        <v>0</v>
      </c>
      <c r="M913" s="29">
        <f t="shared" si="350"/>
        <v>0</v>
      </c>
      <c r="N913" s="194">
        <f t="shared" si="351"/>
        <v>0</v>
      </c>
      <c r="O913" s="64" t="str">
        <f t="shared" si="370"/>
        <v>-</v>
      </c>
      <c r="P913" s="64" t="str">
        <f t="shared" si="370"/>
        <v>-</v>
      </c>
      <c r="Q913" s="64" t="str">
        <f t="shared" si="370"/>
        <v>-</v>
      </c>
      <c r="R913" s="64" t="str">
        <f t="shared" si="370"/>
        <v>-</v>
      </c>
      <c r="S913" s="64" t="str">
        <f t="shared" si="370"/>
        <v>-</v>
      </c>
      <c r="T913" s="206" t="str">
        <f t="shared" si="352"/>
        <v>-</v>
      </c>
      <c r="U913" s="29">
        <f t="shared" si="353"/>
        <v>0</v>
      </c>
      <c r="V913" s="29">
        <f t="shared" si="354"/>
        <v>0</v>
      </c>
      <c r="W913" s="29">
        <f t="shared" si="355"/>
        <v>0</v>
      </c>
      <c r="X913" s="29">
        <f t="shared" si="356"/>
        <v>0</v>
      </c>
      <c r="Y913" s="29">
        <f t="shared" si="357"/>
        <v>0</v>
      </c>
      <c r="Z913" s="194">
        <f t="shared" si="358"/>
        <v>0</v>
      </c>
    </row>
    <row r="914" spans="1:26" s="80" customFormat="1" x14ac:dyDescent="0.2">
      <c r="A914" s="168">
        <v>897</v>
      </c>
      <c r="B914" s="168">
        <f>'Revenue Data'!B905</f>
        <v>0</v>
      </c>
      <c r="C914" s="71" t="str">
        <f t="shared" si="369"/>
        <v>-</v>
      </c>
      <c r="D914" s="71" t="str">
        <f t="shared" si="369"/>
        <v>-</v>
      </c>
      <c r="E914" s="71" t="str">
        <f t="shared" si="369"/>
        <v>-</v>
      </c>
      <c r="F914" s="71" t="str">
        <f t="shared" si="369"/>
        <v>-</v>
      </c>
      <c r="G914" s="71" t="str">
        <f t="shared" si="369"/>
        <v>-</v>
      </c>
      <c r="H914" s="205">
        <f>IFERROR(VLOOKUP(B914,'Forecast Cnx @ Dest. Airport'!$B$5:$R$175,17,FALSE),0)</f>
        <v>0</v>
      </c>
      <c r="I914" s="29">
        <f t="shared" si="346"/>
        <v>0</v>
      </c>
      <c r="J914" s="29">
        <f t="shared" si="347"/>
        <v>0</v>
      </c>
      <c r="K914" s="29">
        <f t="shared" si="348"/>
        <v>0</v>
      </c>
      <c r="L914" s="29">
        <f t="shared" si="349"/>
        <v>0</v>
      </c>
      <c r="M914" s="29">
        <f t="shared" si="350"/>
        <v>0</v>
      </c>
      <c r="N914" s="194">
        <f t="shared" si="351"/>
        <v>0</v>
      </c>
      <c r="O914" s="64" t="str">
        <f t="shared" si="370"/>
        <v>-</v>
      </c>
      <c r="P914" s="64" t="str">
        <f t="shared" si="370"/>
        <v>-</v>
      </c>
      <c r="Q914" s="64" t="str">
        <f t="shared" si="370"/>
        <v>-</v>
      </c>
      <c r="R914" s="64" t="str">
        <f t="shared" si="370"/>
        <v>-</v>
      </c>
      <c r="S914" s="64" t="str">
        <f t="shared" si="370"/>
        <v>-</v>
      </c>
      <c r="T914" s="206" t="str">
        <f t="shared" si="352"/>
        <v>-</v>
      </c>
      <c r="U914" s="29">
        <f t="shared" si="353"/>
        <v>0</v>
      </c>
      <c r="V914" s="29">
        <f t="shared" si="354"/>
        <v>0</v>
      </c>
      <c r="W914" s="29">
        <f t="shared" si="355"/>
        <v>0</v>
      </c>
      <c r="X914" s="29">
        <f t="shared" si="356"/>
        <v>0</v>
      </c>
      <c r="Y914" s="29">
        <f t="shared" si="357"/>
        <v>0</v>
      </c>
      <c r="Z914" s="194">
        <f t="shared" si="358"/>
        <v>0</v>
      </c>
    </row>
    <row r="915" spans="1:26" s="80" customFormat="1" x14ac:dyDescent="0.2">
      <c r="A915" s="82">
        <v>898</v>
      </c>
      <c r="B915" s="168">
        <f>'Revenue Data'!B906</f>
        <v>0</v>
      </c>
      <c r="C915" s="71" t="str">
        <f t="shared" si="369"/>
        <v>-</v>
      </c>
      <c r="D915" s="71" t="str">
        <f t="shared" si="369"/>
        <v>-</v>
      </c>
      <c r="E915" s="71" t="str">
        <f t="shared" si="369"/>
        <v>-</v>
      </c>
      <c r="F915" s="71" t="str">
        <f t="shared" si="369"/>
        <v>-</v>
      </c>
      <c r="G915" s="71" t="str">
        <f t="shared" si="369"/>
        <v>-</v>
      </c>
      <c r="H915" s="205">
        <f>IFERROR(VLOOKUP(B915,'Forecast Cnx @ Dest. Airport'!$B$5:$R$175,17,FALSE),0)</f>
        <v>0</v>
      </c>
      <c r="I915" s="29">
        <f t="shared" ref="I915:I978" si="371">IFERROR($H915*C915,0)</f>
        <v>0</v>
      </c>
      <c r="J915" s="29">
        <f t="shared" ref="J915:J978" si="372">IFERROR($H915*D915,0)</f>
        <v>0</v>
      </c>
      <c r="K915" s="29">
        <f t="shared" ref="K915:K978" si="373">IFERROR($H915*E915,0)</f>
        <v>0</v>
      </c>
      <c r="L915" s="29">
        <f t="shared" ref="L915:L978" si="374">IFERROR($H915*F915,0)</f>
        <v>0</v>
      </c>
      <c r="M915" s="29">
        <f t="shared" ref="M915:M978" si="375">IFERROR($H915*G915,0)</f>
        <v>0</v>
      </c>
      <c r="N915" s="194">
        <f t="shared" ref="N915:N978" si="376">SUM(I915:M915)</f>
        <v>0</v>
      </c>
      <c r="O915" s="64" t="str">
        <f t="shared" si="370"/>
        <v>-</v>
      </c>
      <c r="P915" s="64" t="str">
        <f t="shared" si="370"/>
        <v>-</v>
      </c>
      <c r="Q915" s="64" t="str">
        <f t="shared" si="370"/>
        <v>-</v>
      </c>
      <c r="R915" s="64" t="str">
        <f t="shared" si="370"/>
        <v>-</v>
      </c>
      <c r="S915" s="64" t="str">
        <f t="shared" si="370"/>
        <v>-</v>
      </c>
      <c r="T915" s="206" t="str">
        <f t="shared" ref="T915:T978" si="377">IFERROR(Z915/N915,"-")</f>
        <v>-</v>
      </c>
      <c r="U915" s="29">
        <f t="shared" ref="U915:U978" si="378">IFERROR(O915*I915,0)</f>
        <v>0</v>
      </c>
      <c r="V915" s="29">
        <f t="shared" ref="V915:V978" si="379">IFERROR(P915*J915,0)</f>
        <v>0</v>
      </c>
      <c r="W915" s="29">
        <f t="shared" ref="W915:W978" si="380">IFERROR(Q915*K915,0)</f>
        <v>0</v>
      </c>
      <c r="X915" s="29">
        <f t="shared" ref="X915:X978" si="381">IFERROR(R915*L915,0)</f>
        <v>0</v>
      </c>
      <c r="Y915" s="29">
        <f t="shared" ref="Y915:Y978" si="382">IFERROR(S915*M915,0)</f>
        <v>0</v>
      </c>
      <c r="Z915" s="194">
        <f t="shared" ref="Z915:Z978" si="383">SUM(U915:Y915)</f>
        <v>0</v>
      </c>
    </row>
    <row r="916" spans="1:26" s="80" customFormat="1" x14ac:dyDescent="0.2">
      <c r="A916" s="82">
        <v>899</v>
      </c>
      <c r="B916" s="168">
        <f>'Revenue Data'!B907</f>
        <v>0</v>
      </c>
      <c r="C916" s="71" t="str">
        <f t="shared" si="369"/>
        <v>-</v>
      </c>
      <c r="D916" s="71" t="str">
        <f t="shared" si="369"/>
        <v>-</v>
      </c>
      <c r="E916" s="71" t="str">
        <f t="shared" si="369"/>
        <v>-</v>
      </c>
      <c r="F916" s="71" t="str">
        <f t="shared" si="369"/>
        <v>-</v>
      </c>
      <c r="G916" s="71" t="str">
        <f t="shared" si="369"/>
        <v>-</v>
      </c>
      <c r="H916" s="205">
        <f>IFERROR(VLOOKUP(B916,'Forecast Cnx @ Dest. Airport'!$B$5:$R$175,17,FALSE),0)</f>
        <v>0</v>
      </c>
      <c r="I916" s="29">
        <f t="shared" si="371"/>
        <v>0</v>
      </c>
      <c r="J916" s="29">
        <f t="shared" si="372"/>
        <v>0</v>
      </c>
      <c r="K916" s="29">
        <f t="shared" si="373"/>
        <v>0</v>
      </c>
      <c r="L916" s="29">
        <f t="shared" si="374"/>
        <v>0</v>
      </c>
      <c r="M916" s="29">
        <f t="shared" si="375"/>
        <v>0</v>
      </c>
      <c r="N916" s="194">
        <f t="shared" si="376"/>
        <v>0</v>
      </c>
      <c r="O916" s="64" t="str">
        <f t="shared" si="370"/>
        <v>-</v>
      </c>
      <c r="P916" s="64" t="str">
        <f t="shared" si="370"/>
        <v>-</v>
      </c>
      <c r="Q916" s="64" t="str">
        <f t="shared" si="370"/>
        <v>-</v>
      </c>
      <c r="R916" s="64" t="str">
        <f t="shared" si="370"/>
        <v>-</v>
      </c>
      <c r="S916" s="64" t="str">
        <f t="shared" si="370"/>
        <v>-</v>
      </c>
      <c r="T916" s="206" t="str">
        <f t="shared" si="377"/>
        <v>-</v>
      </c>
      <c r="U916" s="29">
        <f t="shared" si="378"/>
        <v>0</v>
      </c>
      <c r="V916" s="29">
        <f t="shared" si="379"/>
        <v>0</v>
      </c>
      <c r="W916" s="29">
        <f t="shared" si="380"/>
        <v>0</v>
      </c>
      <c r="X916" s="29">
        <f t="shared" si="381"/>
        <v>0</v>
      </c>
      <c r="Y916" s="29">
        <f t="shared" si="382"/>
        <v>0</v>
      </c>
      <c r="Z916" s="194">
        <f t="shared" si="383"/>
        <v>0</v>
      </c>
    </row>
    <row r="917" spans="1:26" s="80" customFormat="1" x14ac:dyDescent="0.2">
      <c r="A917" s="82">
        <v>900</v>
      </c>
      <c r="B917" s="168">
        <f>'Revenue Data'!B908</f>
        <v>0</v>
      </c>
      <c r="C917" s="71" t="str">
        <f t="shared" si="369"/>
        <v>-</v>
      </c>
      <c r="D917" s="71" t="str">
        <f t="shared" si="369"/>
        <v>-</v>
      </c>
      <c r="E917" s="71" t="str">
        <f t="shared" si="369"/>
        <v>-</v>
      </c>
      <c r="F917" s="71" t="str">
        <f t="shared" si="369"/>
        <v>-</v>
      </c>
      <c r="G917" s="71" t="str">
        <f t="shared" si="369"/>
        <v>-</v>
      </c>
      <c r="H917" s="205">
        <f>IFERROR(VLOOKUP(B917,'Forecast Cnx @ Dest. Airport'!$B$5:$R$175,17,FALSE),0)</f>
        <v>0</v>
      </c>
      <c r="I917" s="29">
        <f t="shared" si="371"/>
        <v>0</v>
      </c>
      <c r="J917" s="29">
        <f t="shared" si="372"/>
        <v>0</v>
      </c>
      <c r="K917" s="29">
        <f t="shared" si="373"/>
        <v>0</v>
      </c>
      <c r="L917" s="29">
        <f t="shared" si="374"/>
        <v>0</v>
      </c>
      <c r="M917" s="29">
        <f t="shared" si="375"/>
        <v>0</v>
      </c>
      <c r="N917" s="194">
        <f t="shared" si="376"/>
        <v>0</v>
      </c>
      <c r="O917" s="64" t="str">
        <f t="shared" si="370"/>
        <v>-</v>
      </c>
      <c r="P917" s="64" t="str">
        <f t="shared" si="370"/>
        <v>-</v>
      </c>
      <c r="Q917" s="64" t="str">
        <f t="shared" si="370"/>
        <v>-</v>
      </c>
      <c r="R917" s="64" t="str">
        <f t="shared" si="370"/>
        <v>-</v>
      </c>
      <c r="S917" s="64" t="str">
        <f t="shared" si="370"/>
        <v>-</v>
      </c>
      <c r="T917" s="206" t="str">
        <f t="shared" si="377"/>
        <v>-</v>
      </c>
      <c r="U917" s="29">
        <f t="shared" si="378"/>
        <v>0</v>
      </c>
      <c r="V917" s="29">
        <f t="shared" si="379"/>
        <v>0</v>
      </c>
      <c r="W917" s="29">
        <f t="shared" si="380"/>
        <v>0</v>
      </c>
      <c r="X917" s="29">
        <f t="shared" si="381"/>
        <v>0</v>
      </c>
      <c r="Y917" s="29">
        <f t="shared" si="382"/>
        <v>0</v>
      </c>
      <c r="Z917" s="194">
        <f t="shared" si="383"/>
        <v>0</v>
      </c>
    </row>
    <row r="918" spans="1:26" s="80" customFormat="1" x14ac:dyDescent="0.2">
      <c r="A918" s="168">
        <v>901</v>
      </c>
      <c r="B918" s="168">
        <f>'Revenue Data'!B909</f>
        <v>0</v>
      </c>
      <c r="C918" s="71" t="str">
        <f t="shared" ref="C918:G927" si="384">IFERROR(VLOOKUP($B918,FromChicagoFareList,C$8,FALSE),"-")</f>
        <v>-</v>
      </c>
      <c r="D918" s="71" t="str">
        <f t="shared" si="384"/>
        <v>-</v>
      </c>
      <c r="E918" s="71" t="str">
        <f t="shared" si="384"/>
        <v>-</v>
      </c>
      <c r="F918" s="71" t="str">
        <f t="shared" si="384"/>
        <v>-</v>
      </c>
      <c r="G918" s="71" t="str">
        <f t="shared" si="384"/>
        <v>-</v>
      </c>
      <c r="H918" s="205">
        <f>IFERROR(VLOOKUP(B918,'Forecast Cnx @ Dest. Airport'!$B$5:$R$175,17,FALSE),0)</f>
        <v>0</v>
      </c>
      <c r="I918" s="29">
        <f t="shared" si="371"/>
        <v>0</v>
      </c>
      <c r="J918" s="29">
        <f t="shared" si="372"/>
        <v>0</v>
      </c>
      <c r="K918" s="29">
        <f t="shared" si="373"/>
        <v>0</v>
      </c>
      <c r="L918" s="29">
        <f t="shared" si="374"/>
        <v>0</v>
      </c>
      <c r="M918" s="29">
        <f t="shared" si="375"/>
        <v>0</v>
      </c>
      <c r="N918" s="194">
        <f t="shared" si="376"/>
        <v>0</v>
      </c>
      <c r="O918" s="64" t="str">
        <f t="shared" ref="O918:S927" si="385">IFERROR(VLOOKUP($B918,FromChicagoFareList,O$8,FALSE),"-")</f>
        <v>-</v>
      </c>
      <c r="P918" s="64" t="str">
        <f t="shared" si="385"/>
        <v>-</v>
      </c>
      <c r="Q918" s="64" t="str">
        <f t="shared" si="385"/>
        <v>-</v>
      </c>
      <c r="R918" s="64" t="str">
        <f t="shared" si="385"/>
        <v>-</v>
      </c>
      <c r="S918" s="64" t="str">
        <f t="shared" si="385"/>
        <v>-</v>
      </c>
      <c r="T918" s="206" t="str">
        <f t="shared" si="377"/>
        <v>-</v>
      </c>
      <c r="U918" s="29">
        <f t="shared" si="378"/>
        <v>0</v>
      </c>
      <c r="V918" s="29">
        <f t="shared" si="379"/>
        <v>0</v>
      </c>
      <c r="W918" s="29">
        <f t="shared" si="380"/>
        <v>0</v>
      </c>
      <c r="X918" s="29">
        <f t="shared" si="381"/>
        <v>0</v>
      </c>
      <c r="Y918" s="29">
        <f t="shared" si="382"/>
        <v>0</v>
      </c>
      <c r="Z918" s="194">
        <f t="shared" si="383"/>
        <v>0</v>
      </c>
    </row>
    <row r="919" spans="1:26" s="80" customFormat="1" x14ac:dyDescent="0.2">
      <c r="A919" s="82">
        <v>902</v>
      </c>
      <c r="B919" s="168">
        <f>'Revenue Data'!B910</f>
        <v>0</v>
      </c>
      <c r="C919" s="71" t="str">
        <f t="shared" si="384"/>
        <v>-</v>
      </c>
      <c r="D919" s="71" t="str">
        <f t="shared" si="384"/>
        <v>-</v>
      </c>
      <c r="E919" s="71" t="str">
        <f t="shared" si="384"/>
        <v>-</v>
      </c>
      <c r="F919" s="71" t="str">
        <f t="shared" si="384"/>
        <v>-</v>
      </c>
      <c r="G919" s="71" t="str">
        <f t="shared" si="384"/>
        <v>-</v>
      </c>
      <c r="H919" s="205">
        <f>IFERROR(VLOOKUP(B919,'Forecast Cnx @ Dest. Airport'!$B$5:$R$175,17,FALSE),0)</f>
        <v>0</v>
      </c>
      <c r="I919" s="29">
        <f t="shared" si="371"/>
        <v>0</v>
      </c>
      <c r="J919" s="29">
        <f t="shared" si="372"/>
        <v>0</v>
      </c>
      <c r="K919" s="29">
        <f t="shared" si="373"/>
        <v>0</v>
      </c>
      <c r="L919" s="29">
        <f t="shared" si="374"/>
        <v>0</v>
      </c>
      <c r="M919" s="29">
        <f t="shared" si="375"/>
        <v>0</v>
      </c>
      <c r="N919" s="194">
        <f t="shared" si="376"/>
        <v>0</v>
      </c>
      <c r="O919" s="64" t="str">
        <f t="shared" si="385"/>
        <v>-</v>
      </c>
      <c r="P919" s="64" t="str">
        <f t="shared" si="385"/>
        <v>-</v>
      </c>
      <c r="Q919" s="64" t="str">
        <f t="shared" si="385"/>
        <v>-</v>
      </c>
      <c r="R919" s="64" t="str">
        <f t="shared" si="385"/>
        <v>-</v>
      </c>
      <c r="S919" s="64" t="str">
        <f t="shared" si="385"/>
        <v>-</v>
      </c>
      <c r="T919" s="206" t="str">
        <f t="shared" si="377"/>
        <v>-</v>
      </c>
      <c r="U919" s="29">
        <f t="shared" si="378"/>
        <v>0</v>
      </c>
      <c r="V919" s="29">
        <f t="shared" si="379"/>
        <v>0</v>
      </c>
      <c r="W919" s="29">
        <f t="shared" si="380"/>
        <v>0</v>
      </c>
      <c r="X919" s="29">
        <f t="shared" si="381"/>
        <v>0</v>
      </c>
      <c r="Y919" s="29">
        <f t="shared" si="382"/>
        <v>0</v>
      </c>
      <c r="Z919" s="194">
        <f t="shared" si="383"/>
        <v>0</v>
      </c>
    </row>
    <row r="920" spans="1:26" s="80" customFormat="1" x14ac:dyDescent="0.2">
      <c r="A920" s="82">
        <v>903</v>
      </c>
      <c r="B920" s="168">
        <f>'Revenue Data'!B911</f>
        <v>0</v>
      </c>
      <c r="C920" s="71" t="str">
        <f t="shared" si="384"/>
        <v>-</v>
      </c>
      <c r="D920" s="71" t="str">
        <f t="shared" si="384"/>
        <v>-</v>
      </c>
      <c r="E920" s="71" t="str">
        <f t="shared" si="384"/>
        <v>-</v>
      </c>
      <c r="F920" s="71" t="str">
        <f t="shared" si="384"/>
        <v>-</v>
      </c>
      <c r="G920" s="71" t="str">
        <f t="shared" si="384"/>
        <v>-</v>
      </c>
      <c r="H920" s="205">
        <f>IFERROR(VLOOKUP(B920,'Forecast Cnx @ Dest. Airport'!$B$5:$R$175,17,FALSE),0)</f>
        <v>0</v>
      </c>
      <c r="I920" s="29">
        <f t="shared" si="371"/>
        <v>0</v>
      </c>
      <c r="J920" s="29">
        <f t="shared" si="372"/>
        <v>0</v>
      </c>
      <c r="K920" s="29">
        <f t="shared" si="373"/>
        <v>0</v>
      </c>
      <c r="L920" s="29">
        <f t="shared" si="374"/>
        <v>0</v>
      </c>
      <c r="M920" s="29">
        <f t="shared" si="375"/>
        <v>0</v>
      </c>
      <c r="N920" s="194">
        <f t="shared" si="376"/>
        <v>0</v>
      </c>
      <c r="O920" s="64" t="str">
        <f t="shared" si="385"/>
        <v>-</v>
      </c>
      <c r="P920" s="64" t="str">
        <f t="shared" si="385"/>
        <v>-</v>
      </c>
      <c r="Q920" s="64" t="str">
        <f t="shared" si="385"/>
        <v>-</v>
      </c>
      <c r="R920" s="64" t="str">
        <f t="shared" si="385"/>
        <v>-</v>
      </c>
      <c r="S920" s="64" t="str">
        <f t="shared" si="385"/>
        <v>-</v>
      </c>
      <c r="T920" s="206" t="str">
        <f t="shared" si="377"/>
        <v>-</v>
      </c>
      <c r="U920" s="29">
        <f t="shared" si="378"/>
        <v>0</v>
      </c>
      <c r="V920" s="29">
        <f t="shared" si="379"/>
        <v>0</v>
      </c>
      <c r="W920" s="29">
        <f t="shared" si="380"/>
        <v>0</v>
      </c>
      <c r="X920" s="29">
        <f t="shared" si="381"/>
        <v>0</v>
      </c>
      <c r="Y920" s="29">
        <f t="shared" si="382"/>
        <v>0</v>
      </c>
      <c r="Z920" s="194">
        <f t="shared" si="383"/>
        <v>0</v>
      </c>
    </row>
    <row r="921" spans="1:26" s="80" customFormat="1" x14ac:dyDescent="0.2">
      <c r="A921" s="82">
        <v>904</v>
      </c>
      <c r="B921" s="168">
        <f>'Revenue Data'!B912</f>
        <v>0</v>
      </c>
      <c r="C921" s="71" t="str">
        <f t="shared" si="384"/>
        <v>-</v>
      </c>
      <c r="D921" s="71" t="str">
        <f t="shared" si="384"/>
        <v>-</v>
      </c>
      <c r="E921" s="71" t="str">
        <f t="shared" si="384"/>
        <v>-</v>
      </c>
      <c r="F921" s="71" t="str">
        <f t="shared" si="384"/>
        <v>-</v>
      </c>
      <c r="G921" s="71" t="str">
        <f t="shared" si="384"/>
        <v>-</v>
      </c>
      <c r="H921" s="205">
        <f>IFERROR(VLOOKUP(B921,'Forecast Cnx @ Dest. Airport'!$B$5:$R$175,17,FALSE),0)</f>
        <v>0</v>
      </c>
      <c r="I921" s="29">
        <f t="shared" si="371"/>
        <v>0</v>
      </c>
      <c r="J921" s="29">
        <f t="shared" si="372"/>
        <v>0</v>
      </c>
      <c r="K921" s="29">
        <f t="shared" si="373"/>
        <v>0</v>
      </c>
      <c r="L921" s="29">
        <f t="shared" si="374"/>
        <v>0</v>
      </c>
      <c r="M921" s="29">
        <f t="shared" si="375"/>
        <v>0</v>
      </c>
      <c r="N921" s="194">
        <f t="shared" si="376"/>
        <v>0</v>
      </c>
      <c r="O921" s="64" t="str">
        <f t="shared" si="385"/>
        <v>-</v>
      </c>
      <c r="P921" s="64" t="str">
        <f t="shared" si="385"/>
        <v>-</v>
      </c>
      <c r="Q921" s="64" t="str">
        <f t="shared" si="385"/>
        <v>-</v>
      </c>
      <c r="R921" s="64" t="str">
        <f t="shared" si="385"/>
        <v>-</v>
      </c>
      <c r="S921" s="64" t="str">
        <f t="shared" si="385"/>
        <v>-</v>
      </c>
      <c r="T921" s="206" t="str">
        <f t="shared" si="377"/>
        <v>-</v>
      </c>
      <c r="U921" s="29">
        <f t="shared" si="378"/>
        <v>0</v>
      </c>
      <c r="V921" s="29">
        <f t="shared" si="379"/>
        <v>0</v>
      </c>
      <c r="W921" s="29">
        <f t="shared" si="380"/>
        <v>0</v>
      </c>
      <c r="X921" s="29">
        <f t="shared" si="381"/>
        <v>0</v>
      </c>
      <c r="Y921" s="29">
        <f t="shared" si="382"/>
        <v>0</v>
      </c>
      <c r="Z921" s="194">
        <f t="shared" si="383"/>
        <v>0</v>
      </c>
    </row>
    <row r="922" spans="1:26" s="80" customFormat="1" x14ac:dyDescent="0.2">
      <c r="A922" s="168">
        <v>905</v>
      </c>
      <c r="B922" s="168">
        <f>'Revenue Data'!B913</f>
        <v>0</v>
      </c>
      <c r="C922" s="71" t="str">
        <f t="shared" si="384"/>
        <v>-</v>
      </c>
      <c r="D922" s="71" t="str">
        <f t="shared" si="384"/>
        <v>-</v>
      </c>
      <c r="E922" s="71" t="str">
        <f t="shared" si="384"/>
        <v>-</v>
      </c>
      <c r="F922" s="71" t="str">
        <f t="shared" si="384"/>
        <v>-</v>
      </c>
      <c r="G922" s="71" t="str">
        <f t="shared" si="384"/>
        <v>-</v>
      </c>
      <c r="H922" s="205">
        <f>IFERROR(VLOOKUP(B922,'Forecast Cnx @ Dest. Airport'!$B$5:$R$175,17,FALSE),0)</f>
        <v>0</v>
      </c>
      <c r="I922" s="29">
        <f t="shared" si="371"/>
        <v>0</v>
      </c>
      <c r="J922" s="29">
        <f t="shared" si="372"/>
        <v>0</v>
      </c>
      <c r="K922" s="29">
        <f t="shared" si="373"/>
        <v>0</v>
      </c>
      <c r="L922" s="29">
        <f t="shared" si="374"/>
        <v>0</v>
      </c>
      <c r="M922" s="29">
        <f t="shared" si="375"/>
        <v>0</v>
      </c>
      <c r="N922" s="194">
        <f t="shared" si="376"/>
        <v>0</v>
      </c>
      <c r="O922" s="64" t="str">
        <f t="shared" si="385"/>
        <v>-</v>
      </c>
      <c r="P922" s="64" t="str">
        <f t="shared" si="385"/>
        <v>-</v>
      </c>
      <c r="Q922" s="64" t="str">
        <f t="shared" si="385"/>
        <v>-</v>
      </c>
      <c r="R922" s="64" t="str">
        <f t="shared" si="385"/>
        <v>-</v>
      </c>
      <c r="S922" s="64" t="str">
        <f t="shared" si="385"/>
        <v>-</v>
      </c>
      <c r="T922" s="206" t="str">
        <f t="shared" si="377"/>
        <v>-</v>
      </c>
      <c r="U922" s="29">
        <f t="shared" si="378"/>
        <v>0</v>
      </c>
      <c r="V922" s="29">
        <f t="shared" si="379"/>
        <v>0</v>
      </c>
      <c r="W922" s="29">
        <f t="shared" si="380"/>
        <v>0</v>
      </c>
      <c r="X922" s="29">
        <f t="shared" si="381"/>
        <v>0</v>
      </c>
      <c r="Y922" s="29">
        <f t="shared" si="382"/>
        <v>0</v>
      </c>
      <c r="Z922" s="194">
        <f t="shared" si="383"/>
        <v>0</v>
      </c>
    </row>
    <row r="923" spans="1:26" s="80" customFormat="1" x14ac:dyDescent="0.2">
      <c r="A923" s="82">
        <v>906</v>
      </c>
      <c r="B923" s="168">
        <f>'Revenue Data'!B914</f>
        <v>0</v>
      </c>
      <c r="C923" s="71" t="str">
        <f t="shared" si="384"/>
        <v>-</v>
      </c>
      <c r="D923" s="71" t="str">
        <f t="shared" si="384"/>
        <v>-</v>
      </c>
      <c r="E923" s="71" t="str">
        <f t="shared" si="384"/>
        <v>-</v>
      </c>
      <c r="F923" s="71" t="str">
        <f t="shared" si="384"/>
        <v>-</v>
      </c>
      <c r="G923" s="71" t="str">
        <f t="shared" si="384"/>
        <v>-</v>
      </c>
      <c r="H923" s="205">
        <f>IFERROR(VLOOKUP(B923,'Forecast Cnx @ Dest. Airport'!$B$5:$R$175,17,FALSE),0)</f>
        <v>0</v>
      </c>
      <c r="I923" s="29">
        <f t="shared" si="371"/>
        <v>0</v>
      </c>
      <c r="J923" s="29">
        <f t="shared" si="372"/>
        <v>0</v>
      </c>
      <c r="K923" s="29">
        <f t="shared" si="373"/>
        <v>0</v>
      </c>
      <c r="L923" s="29">
        <f t="shared" si="374"/>
        <v>0</v>
      </c>
      <c r="M923" s="29">
        <f t="shared" si="375"/>
        <v>0</v>
      </c>
      <c r="N923" s="194">
        <f t="shared" si="376"/>
        <v>0</v>
      </c>
      <c r="O923" s="64" t="str">
        <f t="shared" si="385"/>
        <v>-</v>
      </c>
      <c r="P923" s="64" t="str">
        <f t="shared" si="385"/>
        <v>-</v>
      </c>
      <c r="Q923" s="64" t="str">
        <f t="shared" si="385"/>
        <v>-</v>
      </c>
      <c r="R923" s="64" t="str">
        <f t="shared" si="385"/>
        <v>-</v>
      </c>
      <c r="S923" s="64" t="str">
        <f t="shared" si="385"/>
        <v>-</v>
      </c>
      <c r="T923" s="206" t="str">
        <f t="shared" si="377"/>
        <v>-</v>
      </c>
      <c r="U923" s="29">
        <f t="shared" si="378"/>
        <v>0</v>
      </c>
      <c r="V923" s="29">
        <f t="shared" si="379"/>
        <v>0</v>
      </c>
      <c r="W923" s="29">
        <f t="shared" si="380"/>
        <v>0</v>
      </c>
      <c r="X923" s="29">
        <f t="shared" si="381"/>
        <v>0</v>
      </c>
      <c r="Y923" s="29">
        <f t="shared" si="382"/>
        <v>0</v>
      </c>
      <c r="Z923" s="194">
        <f t="shared" si="383"/>
        <v>0</v>
      </c>
    </row>
    <row r="924" spans="1:26" s="80" customFormat="1" x14ac:dyDescent="0.2">
      <c r="A924" s="82">
        <v>907</v>
      </c>
      <c r="B924" s="168">
        <f>'Revenue Data'!B915</f>
        <v>0</v>
      </c>
      <c r="C924" s="71" t="str">
        <f t="shared" si="384"/>
        <v>-</v>
      </c>
      <c r="D924" s="71" t="str">
        <f t="shared" si="384"/>
        <v>-</v>
      </c>
      <c r="E924" s="71" t="str">
        <f t="shared" si="384"/>
        <v>-</v>
      </c>
      <c r="F924" s="71" t="str">
        <f t="shared" si="384"/>
        <v>-</v>
      </c>
      <c r="G924" s="71" t="str">
        <f t="shared" si="384"/>
        <v>-</v>
      </c>
      <c r="H924" s="205">
        <f>IFERROR(VLOOKUP(B924,'Forecast Cnx @ Dest. Airport'!$B$5:$R$175,17,FALSE),0)</f>
        <v>0</v>
      </c>
      <c r="I924" s="29">
        <f t="shared" si="371"/>
        <v>0</v>
      </c>
      <c r="J924" s="29">
        <f t="shared" si="372"/>
        <v>0</v>
      </c>
      <c r="K924" s="29">
        <f t="shared" si="373"/>
        <v>0</v>
      </c>
      <c r="L924" s="29">
        <f t="shared" si="374"/>
        <v>0</v>
      </c>
      <c r="M924" s="29">
        <f t="shared" si="375"/>
        <v>0</v>
      </c>
      <c r="N924" s="194">
        <f t="shared" si="376"/>
        <v>0</v>
      </c>
      <c r="O924" s="64" t="str">
        <f t="shared" si="385"/>
        <v>-</v>
      </c>
      <c r="P924" s="64" t="str">
        <f t="shared" si="385"/>
        <v>-</v>
      </c>
      <c r="Q924" s="64" t="str">
        <f t="shared" si="385"/>
        <v>-</v>
      </c>
      <c r="R924" s="64" t="str">
        <f t="shared" si="385"/>
        <v>-</v>
      </c>
      <c r="S924" s="64" t="str">
        <f t="shared" si="385"/>
        <v>-</v>
      </c>
      <c r="T924" s="206" t="str">
        <f t="shared" si="377"/>
        <v>-</v>
      </c>
      <c r="U924" s="29">
        <f t="shared" si="378"/>
        <v>0</v>
      </c>
      <c r="V924" s="29">
        <f t="shared" si="379"/>
        <v>0</v>
      </c>
      <c r="W924" s="29">
        <f t="shared" si="380"/>
        <v>0</v>
      </c>
      <c r="X924" s="29">
        <f t="shared" si="381"/>
        <v>0</v>
      </c>
      <c r="Y924" s="29">
        <f t="shared" si="382"/>
        <v>0</v>
      </c>
      <c r="Z924" s="194">
        <f t="shared" si="383"/>
        <v>0</v>
      </c>
    </row>
    <row r="925" spans="1:26" s="80" customFormat="1" x14ac:dyDescent="0.2">
      <c r="A925" s="82">
        <v>908</v>
      </c>
      <c r="B925" s="168">
        <f>'Revenue Data'!B916</f>
        <v>0</v>
      </c>
      <c r="C925" s="71" t="str">
        <f t="shared" si="384"/>
        <v>-</v>
      </c>
      <c r="D925" s="71" t="str">
        <f t="shared" si="384"/>
        <v>-</v>
      </c>
      <c r="E925" s="71" t="str">
        <f t="shared" si="384"/>
        <v>-</v>
      </c>
      <c r="F925" s="71" t="str">
        <f t="shared" si="384"/>
        <v>-</v>
      </c>
      <c r="G925" s="71" t="str">
        <f t="shared" si="384"/>
        <v>-</v>
      </c>
      <c r="H925" s="205">
        <f>IFERROR(VLOOKUP(B925,'Forecast Cnx @ Dest. Airport'!$B$5:$R$175,17,FALSE),0)</f>
        <v>0</v>
      </c>
      <c r="I925" s="29">
        <f t="shared" si="371"/>
        <v>0</v>
      </c>
      <c r="J925" s="29">
        <f t="shared" si="372"/>
        <v>0</v>
      </c>
      <c r="K925" s="29">
        <f t="shared" si="373"/>
        <v>0</v>
      </c>
      <c r="L925" s="29">
        <f t="shared" si="374"/>
        <v>0</v>
      </c>
      <c r="M925" s="29">
        <f t="shared" si="375"/>
        <v>0</v>
      </c>
      <c r="N925" s="194">
        <f t="shared" si="376"/>
        <v>0</v>
      </c>
      <c r="O925" s="64" t="str">
        <f t="shared" si="385"/>
        <v>-</v>
      </c>
      <c r="P925" s="64" t="str">
        <f t="shared" si="385"/>
        <v>-</v>
      </c>
      <c r="Q925" s="64" t="str">
        <f t="shared" si="385"/>
        <v>-</v>
      </c>
      <c r="R925" s="64" t="str">
        <f t="shared" si="385"/>
        <v>-</v>
      </c>
      <c r="S925" s="64" t="str">
        <f t="shared" si="385"/>
        <v>-</v>
      </c>
      <c r="T925" s="206" t="str">
        <f t="shared" si="377"/>
        <v>-</v>
      </c>
      <c r="U925" s="29">
        <f t="shared" si="378"/>
        <v>0</v>
      </c>
      <c r="V925" s="29">
        <f t="shared" si="379"/>
        <v>0</v>
      </c>
      <c r="W925" s="29">
        <f t="shared" si="380"/>
        <v>0</v>
      </c>
      <c r="X925" s="29">
        <f t="shared" si="381"/>
        <v>0</v>
      </c>
      <c r="Y925" s="29">
        <f t="shared" si="382"/>
        <v>0</v>
      </c>
      <c r="Z925" s="194">
        <f t="shared" si="383"/>
        <v>0</v>
      </c>
    </row>
    <row r="926" spans="1:26" s="80" customFormat="1" x14ac:dyDescent="0.2">
      <c r="A926" s="168">
        <v>909</v>
      </c>
      <c r="B926" s="168">
        <f>'Revenue Data'!B917</f>
        <v>0</v>
      </c>
      <c r="C926" s="71" t="str">
        <f t="shared" si="384"/>
        <v>-</v>
      </c>
      <c r="D926" s="71" t="str">
        <f t="shared" si="384"/>
        <v>-</v>
      </c>
      <c r="E926" s="71" t="str">
        <f t="shared" si="384"/>
        <v>-</v>
      </c>
      <c r="F926" s="71" t="str">
        <f t="shared" si="384"/>
        <v>-</v>
      </c>
      <c r="G926" s="71" t="str">
        <f t="shared" si="384"/>
        <v>-</v>
      </c>
      <c r="H926" s="205">
        <f>IFERROR(VLOOKUP(B926,'Forecast Cnx @ Dest. Airport'!$B$5:$R$175,17,FALSE),0)</f>
        <v>0</v>
      </c>
      <c r="I926" s="29">
        <f t="shared" si="371"/>
        <v>0</v>
      </c>
      <c r="J926" s="29">
        <f t="shared" si="372"/>
        <v>0</v>
      </c>
      <c r="K926" s="29">
        <f t="shared" si="373"/>
        <v>0</v>
      </c>
      <c r="L926" s="29">
        <f t="shared" si="374"/>
        <v>0</v>
      </c>
      <c r="M926" s="29">
        <f t="shared" si="375"/>
        <v>0</v>
      </c>
      <c r="N926" s="194">
        <f t="shared" si="376"/>
        <v>0</v>
      </c>
      <c r="O926" s="64" t="str">
        <f t="shared" si="385"/>
        <v>-</v>
      </c>
      <c r="P926" s="64" t="str">
        <f t="shared" si="385"/>
        <v>-</v>
      </c>
      <c r="Q926" s="64" t="str">
        <f t="shared" si="385"/>
        <v>-</v>
      </c>
      <c r="R926" s="64" t="str">
        <f t="shared" si="385"/>
        <v>-</v>
      </c>
      <c r="S926" s="64" t="str">
        <f t="shared" si="385"/>
        <v>-</v>
      </c>
      <c r="T926" s="206" t="str">
        <f t="shared" si="377"/>
        <v>-</v>
      </c>
      <c r="U926" s="29">
        <f t="shared" si="378"/>
        <v>0</v>
      </c>
      <c r="V926" s="29">
        <f t="shared" si="379"/>
        <v>0</v>
      </c>
      <c r="W926" s="29">
        <f t="shared" si="380"/>
        <v>0</v>
      </c>
      <c r="X926" s="29">
        <f t="shared" si="381"/>
        <v>0</v>
      </c>
      <c r="Y926" s="29">
        <f t="shared" si="382"/>
        <v>0</v>
      </c>
      <c r="Z926" s="194">
        <f t="shared" si="383"/>
        <v>0</v>
      </c>
    </row>
    <row r="927" spans="1:26" s="80" customFormat="1" x14ac:dyDescent="0.2">
      <c r="A927" s="82">
        <v>910</v>
      </c>
      <c r="B927" s="168">
        <f>'Revenue Data'!B918</f>
        <v>0</v>
      </c>
      <c r="C927" s="71" t="str">
        <f t="shared" si="384"/>
        <v>-</v>
      </c>
      <c r="D927" s="71" t="str">
        <f t="shared" si="384"/>
        <v>-</v>
      </c>
      <c r="E927" s="71" t="str">
        <f t="shared" si="384"/>
        <v>-</v>
      </c>
      <c r="F927" s="71" t="str">
        <f t="shared" si="384"/>
        <v>-</v>
      </c>
      <c r="G927" s="71" t="str">
        <f t="shared" si="384"/>
        <v>-</v>
      </c>
      <c r="H927" s="205">
        <f>IFERROR(VLOOKUP(B927,'Forecast Cnx @ Dest. Airport'!$B$5:$R$175,17,FALSE),0)</f>
        <v>0</v>
      </c>
      <c r="I927" s="29">
        <f t="shared" si="371"/>
        <v>0</v>
      </c>
      <c r="J927" s="29">
        <f t="shared" si="372"/>
        <v>0</v>
      </c>
      <c r="K927" s="29">
        <f t="shared" si="373"/>
        <v>0</v>
      </c>
      <c r="L927" s="29">
        <f t="shared" si="374"/>
        <v>0</v>
      </c>
      <c r="M927" s="29">
        <f t="shared" si="375"/>
        <v>0</v>
      </c>
      <c r="N927" s="194">
        <f t="shared" si="376"/>
        <v>0</v>
      </c>
      <c r="O927" s="64" t="str">
        <f t="shared" si="385"/>
        <v>-</v>
      </c>
      <c r="P927" s="64" t="str">
        <f t="shared" si="385"/>
        <v>-</v>
      </c>
      <c r="Q927" s="64" t="str">
        <f t="shared" si="385"/>
        <v>-</v>
      </c>
      <c r="R927" s="64" t="str">
        <f t="shared" si="385"/>
        <v>-</v>
      </c>
      <c r="S927" s="64" t="str">
        <f t="shared" si="385"/>
        <v>-</v>
      </c>
      <c r="T927" s="206" t="str">
        <f t="shared" si="377"/>
        <v>-</v>
      </c>
      <c r="U927" s="29">
        <f t="shared" si="378"/>
        <v>0</v>
      </c>
      <c r="V927" s="29">
        <f t="shared" si="379"/>
        <v>0</v>
      </c>
      <c r="W927" s="29">
        <f t="shared" si="380"/>
        <v>0</v>
      </c>
      <c r="X927" s="29">
        <f t="shared" si="381"/>
        <v>0</v>
      </c>
      <c r="Y927" s="29">
        <f t="shared" si="382"/>
        <v>0</v>
      </c>
      <c r="Z927" s="194">
        <f t="shared" si="383"/>
        <v>0</v>
      </c>
    </row>
    <row r="928" spans="1:26" s="80" customFormat="1" x14ac:dyDescent="0.2">
      <c r="A928" s="82">
        <v>911</v>
      </c>
      <c r="B928" s="168">
        <f>'Revenue Data'!B919</f>
        <v>0</v>
      </c>
      <c r="C928" s="71" t="str">
        <f t="shared" ref="C928:G937" si="386">IFERROR(VLOOKUP($B928,FromChicagoFareList,C$8,FALSE),"-")</f>
        <v>-</v>
      </c>
      <c r="D928" s="71" t="str">
        <f t="shared" si="386"/>
        <v>-</v>
      </c>
      <c r="E928" s="71" t="str">
        <f t="shared" si="386"/>
        <v>-</v>
      </c>
      <c r="F928" s="71" t="str">
        <f t="shared" si="386"/>
        <v>-</v>
      </c>
      <c r="G928" s="71" t="str">
        <f t="shared" si="386"/>
        <v>-</v>
      </c>
      <c r="H928" s="205">
        <f>IFERROR(VLOOKUP(B928,'Forecast Cnx @ Dest. Airport'!$B$5:$R$175,17,FALSE),0)</f>
        <v>0</v>
      </c>
      <c r="I928" s="29">
        <f t="shared" si="371"/>
        <v>0</v>
      </c>
      <c r="J928" s="29">
        <f t="shared" si="372"/>
        <v>0</v>
      </c>
      <c r="K928" s="29">
        <f t="shared" si="373"/>
        <v>0</v>
      </c>
      <c r="L928" s="29">
        <f t="shared" si="374"/>
        <v>0</v>
      </c>
      <c r="M928" s="29">
        <f t="shared" si="375"/>
        <v>0</v>
      </c>
      <c r="N928" s="194">
        <f t="shared" si="376"/>
        <v>0</v>
      </c>
      <c r="O928" s="64" t="str">
        <f t="shared" ref="O928:S937" si="387">IFERROR(VLOOKUP($B928,FromChicagoFareList,O$8,FALSE),"-")</f>
        <v>-</v>
      </c>
      <c r="P928" s="64" t="str">
        <f t="shared" si="387"/>
        <v>-</v>
      </c>
      <c r="Q928" s="64" t="str">
        <f t="shared" si="387"/>
        <v>-</v>
      </c>
      <c r="R928" s="64" t="str">
        <f t="shared" si="387"/>
        <v>-</v>
      </c>
      <c r="S928" s="64" t="str">
        <f t="shared" si="387"/>
        <v>-</v>
      </c>
      <c r="T928" s="206" t="str">
        <f t="shared" si="377"/>
        <v>-</v>
      </c>
      <c r="U928" s="29">
        <f t="shared" si="378"/>
        <v>0</v>
      </c>
      <c r="V928" s="29">
        <f t="shared" si="379"/>
        <v>0</v>
      </c>
      <c r="W928" s="29">
        <f t="shared" si="380"/>
        <v>0</v>
      </c>
      <c r="X928" s="29">
        <f t="shared" si="381"/>
        <v>0</v>
      </c>
      <c r="Y928" s="29">
        <f t="shared" si="382"/>
        <v>0</v>
      </c>
      <c r="Z928" s="194">
        <f t="shared" si="383"/>
        <v>0</v>
      </c>
    </row>
    <row r="929" spans="1:26" s="80" customFormat="1" x14ac:dyDescent="0.2">
      <c r="A929" s="82">
        <v>912</v>
      </c>
      <c r="B929" s="168">
        <f>'Revenue Data'!B920</f>
        <v>0</v>
      </c>
      <c r="C929" s="71" t="str">
        <f t="shared" si="386"/>
        <v>-</v>
      </c>
      <c r="D929" s="71" t="str">
        <f t="shared" si="386"/>
        <v>-</v>
      </c>
      <c r="E929" s="71" t="str">
        <f t="shared" si="386"/>
        <v>-</v>
      </c>
      <c r="F929" s="71" t="str">
        <f t="shared" si="386"/>
        <v>-</v>
      </c>
      <c r="G929" s="71" t="str">
        <f t="shared" si="386"/>
        <v>-</v>
      </c>
      <c r="H929" s="205">
        <f>IFERROR(VLOOKUP(B929,'Forecast Cnx @ Dest. Airport'!$B$5:$R$175,17,FALSE),0)</f>
        <v>0</v>
      </c>
      <c r="I929" s="29">
        <f t="shared" si="371"/>
        <v>0</v>
      </c>
      <c r="J929" s="29">
        <f t="shared" si="372"/>
        <v>0</v>
      </c>
      <c r="K929" s="29">
        <f t="shared" si="373"/>
        <v>0</v>
      </c>
      <c r="L929" s="29">
        <f t="shared" si="374"/>
        <v>0</v>
      </c>
      <c r="M929" s="29">
        <f t="shared" si="375"/>
        <v>0</v>
      </c>
      <c r="N929" s="194">
        <f t="shared" si="376"/>
        <v>0</v>
      </c>
      <c r="O929" s="64" t="str">
        <f t="shared" si="387"/>
        <v>-</v>
      </c>
      <c r="P929" s="64" t="str">
        <f t="shared" si="387"/>
        <v>-</v>
      </c>
      <c r="Q929" s="64" t="str">
        <f t="shared" si="387"/>
        <v>-</v>
      </c>
      <c r="R929" s="64" t="str">
        <f t="shared" si="387"/>
        <v>-</v>
      </c>
      <c r="S929" s="64" t="str">
        <f t="shared" si="387"/>
        <v>-</v>
      </c>
      <c r="T929" s="206" t="str">
        <f t="shared" si="377"/>
        <v>-</v>
      </c>
      <c r="U929" s="29">
        <f t="shared" si="378"/>
        <v>0</v>
      </c>
      <c r="V929" s="29">
        <f t="shared" si="379"/>
        <v>0</v>
      </c>
      <c r="W929" s="29">
        <f t="shared" si="380"/>
        <v>0</v>
      </c>
      <c r="X929" s="29">
        <f t="shared" si="381"/>
        <v>0</v>
      </c>
      <c r="Y929" s="29">
        <f t="shared" si="382"/>
        <v>0</v>
      </c>
      <c r="Z929" s="194">
        <f t="shared" si="383"/>
        <v>0</v>
      </c>
    </row>
    <row r="930" spans="1:26" s="80" customFormat="1" x14ac:dyDescent="0.2">
      <c r="A930" s="168">
        <v>913</v>
      </c>
      <c r="B930" s="168">
        <f>'Revenue Data'!B921</f>
        <v>0</v>
      </c>
      <c r="C930" s="71" t="str">
        <f t="shared" si="386"/>
        <v>-</v>
      </c>
      <c r="D930" s="71" t="str">
        <f t="shared" si="386"/>
        <v>-</v>
      </c>
      <c r="E930" s="71" t="str">
        <f t="shared" si="386"/>
        <v>-</v>
      </c>
      <c r="F930" s="71" t="str">
        <f t="shared" si="386"/>
        <v>-</v>
      </c>
      <c r="G930" s="71" t="str">
        <f t="shared" si="386"/>
        <v>-</v>
      </c>
      <c r="H930" s="205">
        <f>IFERROR(VLOOKUP(B930,'Forecast Cnx @ Dest. Airport'!$B$5:$R$175,17,FALSE),0)</f>
        <v>0</v>
      </c>
      <c r="I930" s="29">
        <f t="shared" si="371"/>
        <v>0</v>
      </c>
      <c r="J930" s="29">
        <f t="shared" si="372"/>
        <v>0</v>
      </c>
      <c r="K930" s="29">
        <f t="shared" si="373"/>
        <v>0</v>
      </c>
      <c r="L930" s="29">
        <f t="shared" si="374"/>
        <v>0</v>
      </c>
      <c r="M930" s="29">
        <f t="shared" si="375"/>
        <v>0</v>
      </c>
      <c r="N930" s="194">
        <f t="shared" si="376"/>
        <v>0</v>
      </c>
      <c r="O930" s="64" t="str">
        <f t="shared" si="387"/>
        <v>-</v>
      </c>
      <c r="P930" s="64" t="str">
        <f t="shared" si="387"/>
        <v>-</v>
      </c>
      <c r="Q930" s="64" t="str">
        <f t="shared" si="387"/>
        <v>-</v>
      </c>
      <c r="R930" s="64" t="str">
        <f t="shared" si="387"/>
        <v>-</v>
      </c>
      <c r="S930" s="64" t="str">
        <f t="shared" si="387"/>
        <v>-</v>
      </c>
      <c r="T930" s="206" t="str">
        <f t="shared" si="377"/>
        <v>-</v>
      </c>
      <c r="U930" s="29">
        <f t="shared" si="378"/>
        <v>0</v>
      </c>
      <c r="V930" s="29">
        <f t="shared" si="379"/>
        <v>0</v>
      </c>
      <c r="W930" s="29">
        <f t="shared" si="380"/>
        <v>0</v>
      </c>
      <c r="X930" s="29">
        <f t="shared" si="381"/>
        <v>0</v>
      </c>
      <c r="Y930" s="29">
        <f t="shared" si="382"/>
        <v>0</v>
      </c>
      <c r="Z930" s="194">
        <f t="shared" si="383"/>
        <v>0</v>
      </c>
    </row>
    <row r="931" spans="1:26" s="80" customFormat="1" x14ac:dyDescent="0.2">
      <c r="A931" s="82">
        <v>914</v>
      </c>
      <c r="B931" s="168">
        <f>'Revenue Data'!B922</f>
        <v>0</v>
      </c>
      <c r="C931" s="71" t="str">
        <f t="shared" si="386"/>
        <v>-</v>
      </c>
      <c r="D931" s="71" t="str">
        <f t="shared" si="386"/>
        <v>-</v>
      </c>
      <c r="E931" s="71" t="str">
        <f t="shared" si="386"/>
        <v>-</v>
      </c>
      <c r="F931" s="71" t="str">
        <f t="shared" si="386"/>
        <v>-</v>
      </c>
      <c r="G931" s="71" t="str">
        <f t="shared" si="386"/>
        <v>-</v>
      </c>
      <c r="H931" s="205">
        <f>IFERROR(VLOOKUP(B931,'Forecast Cnx @ Dest. Airport'!$B$5:$R$175,17,FALSE),0)</f>
        <v>0</v>
      </c>
      <c r="I931" s="29">
        <f t="shared" si="371"/>
        <v>0</v>
      </c>
      <c r="J931" s="29">
        <f t="shared" si="372"/>
        <v>0</v>
      </c>
      <c r="K931" s="29">
        <f t="shared" si="373"/>
        <v>0</v>
      </c>
      <c r="L931" s="29">
        <f t="shared" si="374"/>
        <v>0</v>
      </c>
      <c r="M931" s="29">
        <f t="shared" si="375"/>
        <v>0</v>
      </c>
      <c r="N931" s="194">
        <f t="shared" si="376"/>
        <v>0</v>
      </c>
      <c r="O931" s="64" t="str">
        <f t="shared" si="387"/>
        <v>-</v>
      </c>
      <c r="P931" s="64" t="str">
        <f t="shared" si="387"/>
        <v>-</v>
      </c>
      <c r="Q931" s="64" t="str">
        <f t="shared" si="387"/>
        <v>-</v>
      </c>
      <c r="R931" s="64" t="str">
        <f t="shared" si="387"/>
        <v>-</v>
      </c>
      <c r="S931" s="64" t="str">
        <f t="shared" si="387"/>
        <v>-</v>
      </c>
      <c r="T931" s="206" t="str">
        <f t="shared" si="377"/>
        <v>-</v>
      </c>
      <c r="U931" s="29">
        <f t="shared" si="378"/>
        <v>0</v>
      </c>
      <c r="V931" s="29">
        <f t="shared" si="379"/>
        <v>0</v>
      </c>
      <c r="W931" s="29">
        <f t="shared" si="380"/>
        <v>0</v>
      </c>
      <c r="X931" s="29">
        <f t="shared" si="381"/>
        <v>0</v>
      </c>
      <c r="Y931" s="29">
        <f t="shared" si="382"/>
        <v>0</v>
      </c>
      <c r="Z931" s="194">
        <f t="shared" si="383"/>
        <v>0</v>
      </c>
    </row>
    <row r="932" spans="1:26" s="80" customFormat="1" x14ac:dyDescent="0.2">
      <c r="A932" s="82">
        <v>915</v>
      </c>
      <c r="B932" s="168">
        <f>'Revenue Data'!B923</f>
        <v>0</v>
      </c>
      <c r="C932" s="71" t="str">
        <f t="shared" si="386"/>
        <v>-</v>
      </c>
      <c r="D932" s="71" t="str">
        <f t="shared" si="386"/>
        <v>-</v>
      </c>
      <c r="E932" s="71" t="str">
        <f t="shared" si="386"/>
        <v>-</v>
      </c>
      <c r="F932" s="71" t="str">
        <f t="shared" si="386"/>
        <v>-</v>
      </c>
      <c r="G932" s="71" t="str">
        <f t="shared" si="386"/>
        <v>-</v>
      </c>
      <c r="H932" s="205">
        <f>IFERROR(VLOOKUP(B932,'Forecast Cnx @ Dest. Airport'!$B$5:$R$175,17,FALSE),0)</f>
        <v>0</v>
      </c>
      <c r="I932" s="29">
        <f t="shared" si="371"/>
        <v>0</v>
      </c>
      <c r="J932" s="29">
        <f t="shared" si="372"/>
        <v>0</v>
      </c>
      <c r="K932" s="29">
        <f t="shared" si="373"/>
        <v>0</v>
      </c>
      <c r="L932" s="29">
        <f t="shared" si="374"/>
        <v>0</v>
      </c>
      <c r="M932" s="29">
        <f t="shared" si="375"/>
        <v>0</v>
      </c>
      <c r="N932" s="194">
        <f t="shared" si="376"/>
        <v>0</v>
      </c>
      <c r="O932" s="64" t="str">
        <f t="shared" si="387"/>
        <v>-</v>
      </c>
      <c r="P932" s="64" t="str">
        <f t="shared" si="387"/>
        <v>-</v>
      </c>
      <c r="Q932" s="64" t="str">
        <f t="shared" si="387"/>
        <v>-</v>
      </c>
      <c r="R932" s="64" t="str">
        <f t="shared" si="387"/>
        <v>-</v>
      </c>
      <c r="S932" s="64" t="str">
        <f t="shared" si="387"/>
        <v>-</v>
      </c>
      <c r="T932" s="206" t="str">
        <f t="shared" si="377"/>
        <v>-</v>
      </c>
      <c r="U932" s="29">
        <f t="shared" si="378"/>
        <v>0</v>
      </c>
      <c r="V932" s="29">
        <f t="shared" si="379"/>
        <v>0</v>
      </c>
      <c r="W932" s="29">
        <f t="shared" si="380"/>
        <v>0</v>
      </c>
      <c r="X932" s="29">
        <f t="shared" si="381"/>
        <v>0</v>
      </c>
      <c r="Y932" s="29">
        <f t="shared" si="382"/>
        <v>0</v>
      </c>
      <c r="Z932" s="194">
        <f t="shared" si="383"/>
        <v>0</v>
      </c>
    </row>
    <row r="933" spans="1:26" s="80" customFormat="1" x14ac:dyDescent="0.2">
      <c r="A933" s="82">
        <v>916</v>
      </c>
      <c r="B933" s="168">
        <f>'Revenue Data'!B924</f>
        <v>0</v>
      </c>
      <c r="C933" s="71" t="str">
        <f t="shared" si="386"/>
        <v>-</v>
      </c>
      <c r="D933" s="71" t="str">
        <f t="shared" si="386"/>
        <v>-</v>
      </c>
      <c r="E933" s="71" t="str">
        <f t="shared" si="386"/>
        <v>-</v>
      </c>
      <c r="F933" s="71" t="str">
        <f t="shared" si="386"/>
        <v>-</v>
      </c>
      <c r="G933" s="71" t="str">
        <f t="shared" si="386"/>
        <v>-</v>
      </c>
      <c r="H933" s="205">
        <f>IFERROR(VLOOKUP(B933,'Forecast Cnx @ Dest. Airport'!$B$5:$R$175,17,FALSE),0)</f>
        <v>0</v>
      </c>
      <c r="I933" s="29">
        <f t="shared" si="371"/>
        <v>0</v>
      </c>
      <c r="J933" s="29">
        <f t="shared" si="372"/>
        <v>0</v>
      </c>
      <c r="K933" s="29">
        <f t="shared" si="373"/>
        <v>0</v>
      </c>
      <c r="L933" s="29">
        <f t="shared" si="374"/>
        <v>0</v>
      </c>
      <c r="M933" s="29">
        <f t="shared" si="375"/>
        <v>0</v>
      </c>
      <c r="N933" s="194">
        <f t="shared" si="376"/>
        <v>0</v>
      </c>
      <c r="O933" s="64" t="str">
        <f t="shared" si="387"/>
        <v>-</v>
      </c>
      <c r="P933" s="64" t="str">
        <f t="shared" si="387"/>
        <v>-</v>
      </c>
      <c r="Q933" s="64" t="str">
        <f t="shared" si="387"/>
        <v>-</v>
      </c>
      <c r="R933" s="64" t="str">
        <f t="shared" si="387"/>
        <v>-</v>
      </c>
      <c r="S933" s="64" t="str">
        <f t="shared" si="387"/>
        <v>-</v>
      </c>
      <c r="T933" s="206" t="str">
        <f t="shared" si="377"/>
        <v>-</v>
      </c>
      <c r="U933" s="29">
        <f t="shared" si="378"/>
        <v>0</v>
      </c>
      <c r="V933" s="29">
        <f t="shared" si="379"/>
        <v>0</v>
      </c>
      <c r="W933" s="29">
        <f t="shared" si="380"/>
        <v>0</v>
      </c>
      <c r="X933" s="29">
        <f t="shared" si="381"/>
        <v>0</v>
      </c>
      <c r="Y933" s="29">
        <f t="shared" si="382"/>
        <v>0</v>
      </c>
      <c r="Z933" s="194">
        <f t="shared" si="383"/>
        <v>0</v>
      </c>
    </row>
    <row r="934" spans="1:26" s="80" customFormat="1" x14ac:dyDescent="0.2">
      <c r="A934" s="168">
        <v>917</v>
      </c>
      <c r="B934" s="168">
        <f>'Revenue Data'!B925</f>
        <v>0</v>
      </c>
      <c r="C934" s="71" t="str">
        <f t="shared" si="386"/>
        <v>-</v>
      </c>
      <c r="D934" s="71" t="str">
        <f t="shared" si="386"/>
        <v>-</v>
      </c>
      <c r="E934" s="71" t="str">
        <f t="shared" si="386"/>
        <v>-</v>
      </c>
      <c r="F934" s="71" t="str">
        <f t="shared" si="386"/>
        <v>-</v>
      </c>
      <c r="G934" s="71" t="str">
        <f t="shared" si="386"/>
        <v>-</v>
      </c>
      <c r="H934" s="205">
        <f>IFERROR(VLOOKUP(B934,'Forecast Cnx @ Dest. Airport'!$B$5:$R$175,17,FALSE),0)</f>
        <v>0</v>
      </c>
      <c r="I934" s="29">
        <f t="shared" si="371"/>
        <v>0</v>
      </c>
      <c r="J934" s="29">
        <f t="shared" si="372"/>
        <v>0</v>
      </c>
      <c r="K934" s="29">
        <f t="shared" si="373"/>
        <v>0</v>
      </c>
      <c r="L934" s="29">
        <f t="shared" si="374"/>
        <v>0</v>
      </c>
      <c r="M934" s="29">
        <f t="shared" si="375"/>
        <v>0</v>
      </c>
      <c r="N934" s="194">
        <f t="shared" si="376"/>
        <v>0</v>
      </c>
      <c r="O934" s="64" t="str">
        <f t="shared" si="387"/>
        <v>-</v>
      </c>
      <c r="P934" s="64" t="str">
        <f t="shared" si="387"/>
        <v>-</v>
      </c>
      <c r="Q934" s="64" t="str">
        <f t="shared" si="387"/>
        <v>-</v>
      </c>
      <c r="R934" s="64" t="str">
        <f t="shared" si="387"/>
        <v>-</v>
      </c>
      <c r="S934" s="64" t="str">
        <f t="shared" si="387"/>
        <v>-</v>
      </c>
      <c r="T934" s="206" t="str">
        <f t="shared" si="377"/>
        <v>-</v>
      </c>
      <c r="U934" s="29">
        <f t="shared" si="378"/>
        <v>0</v>
      </c>
      <c r="V934" s="29">
        <f t="shared" si="379"/>
        <v>0</v>
      </c>
      <c r="W934" s="29">
        <f t="shared" si="380"/>
        <v>0</v>
      </c>
      <c r="X934" s="29">
        <f t="shared" si="381"/>
        <v>0</v>
      </c>
      <c r="Y934" s="29">
        <f t="shared" si="382"/>
        <v>0</v>
      </c>
      <c r="Z934" s="194">
        <f t="shared" si="383"/>
        <v>0</v>
      </c>
    </row>
    <row r="935" spans="1:26" s="80" customFormat="1" x14ac:dyDescent="0.2">
      <c r="A935" s="82">
        <v>918</v>
      </c>
      <c r="B935" s="168">
        <f>'Revenue Data'!B926</f>
        <v>0</v>
      </c>
      <c r="C935" s="71" t="str">
        <f t="shared" si="386"/>
        <v>-</v>
      </c>
      <c r="D935" s="71" t="str">
        <f t="shared" si="386"/>
        <v>-</v>
      </c>
      <c r="E935" s="71" t="str">
        <f t="shared" si="386"/>
        <v>-</v>
      </c>
      <c r="F935" s="71" t="str">
        <f t="shared" si="386"/>
        <v>-</v>
      </c>
      <c r="G935" s="71" t="str">
        <f t="shared" si="386"/>
        <v>-</v>
      </c>
      <c r="H935" s="205">
        <f>IFERROR(VLOOKUP(B935,'Forecast Cnx @ Dest. Airport'!$B$5:$R$175,17,FALSE),0)</f>
        <v>0</v>
      </c>
      <c r="I935" s="29">
        <f t="shared" si="371"/>
        <v>0</v>
      </c>
      <c r="J935" s="29">
        <f t="shared" si="372"/>
        <v>0</v>
      </c>
      <c r="K935" s="29">
        <f t="shared" si="373"/>
        <v>0</v>
      </c>
      <c r="L935" s="29">
        <f t="shared" si="374"/>
        <v>0</v>
      </c>
      <c r="M935" s="29">
        <f t="shared" si="375"/>
        <v>0</v>
      </c>
      <c r="N935" s="194">
        <f t="shared" si="376"/>
        <v>0</v>
      </c>
      <c r="O935" s="64" t="str">
        <f t="shared" si="387"/>
        <v>-</v>
      </c>
      <c r="P935" s="64" t="str">
        <f t="shared" si="387"/>
        <v>-</v>
      </c>
      <c r="Q935" s="64" t="str">
        <f t="shared" si="387"/>
        <v>-</v>
      </c>
      <c r="R935" s="64" t="str">
        <f t="shared" si="387"/>
        <v>-</v>
      </c>
      <c r="S935" s="64" t="str">
        <f t="shared" si="387"/>
        <v>-</v>
      </c>
      <c r="T935" s="206" t="str">
        <f t="shared" si="377"/>
        <v>-</v>
      </c>
      <c r="U935" s="29">
        <f t="shared" si="378"/>
        <v>0</v>
      </c>
      <c r="V935" s="29">
        <f t="shared" si="379"/>
        <v>0</v>
      </c>
      <c r="W935" s="29">
        <f t="shared" si="380"/>
        <v>0</v>
      </c>
      <c r="X935" s="29">
        <f t="shared" si="381"/>
        <v>0</v>
      </c>
      <c r="Y935" s="29">
        <f t="shared" si="382"/>
        <v>0</v>
      </c>
      <c r="Z935" s="194">
        <f t="shared" si="383"/>
        <v>0</v>
      </c>
    </row>
    <row r="936" spans="1:26" s="80" customFormat="1" x14ac:dyDescent="0.2">
      <c r="A936" s="82">
        <v>919</v>
      </c>
      <c r="B936" s="168">
        <f>'Revenue Data'!B927</f>
        <v>0</v>
      </c>
      <c r="C936" s="71" t="str">
        <f t="shared" si="386"/>
        <v>-</v>
      </c>
      <c r="D936" s="71" t="str">
        <f t="shared" si="386"/>
        <v>-</v>
      </c>
      <c r="E936" s="71" t="str">
        <f t="shared" si="386"/>
        <v>-</v>
      </c>
      <c r="F936" s="71" t="str">
        <f t="shared" si="386"/>
        <v>-</v>
      </c>
      <c r="G936" s="71" t="str">
        <f t="shared" si="386"/>
        <v>-</v>
      </c>
      <c r="H936" s="205">
        <f>IFERROR(VLOOKUP(B936,'Forecast Cnx @ Dest. Airport'!$B$5:$R$175,17,FALSE),0)</f>
        <v>0</v>
      </c>
      <c r="I936" s="29">
        <f t="shared" si="371"/>
        <v>0</v>
      </c>
      <c r="J936" s="29">
        <f t="shared" si="372"/>
        <v>0</v>
      </c>
      <c r="K936" s="29">
        <f t="shared" si="373"/>
        <v>0</v>
      </c>
      <c r="L936" s="29">
        <f t="shared" si="374"/>
        <v>0</v>
      </c>
      <c r="M936" s="29">
        <f t="shared" si="375"/>
        <v>0</v>
      </c>
      <c r="N936" s="194">
        <f t="shared" si="376"/>
        <v>0</v>
      </c>
      <c r="O936" s="64" t="str">
        <f t="shared" si="387"/>
        <v>-</v>
      </c>
      <c r="P936" s="64" t="str">
        <f t="shared" si="387"/>
        <v>-</v>
      </c>
      <c r="Q936" s="64" t="str">
        <f t="shared" si="387"/>
        <v>-</v>
      </c>
      <c r="R936" s="64" t="str">
        <f t="shared" si="387"/>
        <v>-</v>
      </c>
      <c r="S936" s="64" t="str">
        <f t="shared" si="387"/>
        <v>-</v>
      </c>
      <c r="T936" s="206" t="str">
        <f t="shared" si="377"/>
        <v>-</v>
      </c>
      <c r="U936" s="29">
        <f t="shared" si="378"/>
        <v>0</v>
      </c>
      <c r="V936" s="29">
        <f t="shared" si="379"/>
        <v>0</v>
      </c>
      <c r="W936" s="29">
        <f t="shared" si="380"/>
        <v>0</v>
      </c>
      <c r="X936" s="29">
        <f t="shared" si="381"/>
        <v>0</v>
      </c>
      <c r="Y936" s="29">
        <f t="shared" si="382"/>
        <v>0</v>
      </c>
      <c r="Z936" s="194">
        <f t="shared" si="383"/>
        <v>0</v>
      </c>
    </row>
    <row r="937" spans="1:26" s="80" customFormat="1" x14ac:dyDescent="0.2">
      <c r="A937" s="82">
        <v>920</v>
      </c>
      <c r="B937" s="168">
        <f>'Revenue Data'!B928</f>
        <v>0</v>
      </c>
      <c r="C937" s="71" t="str">
        <f t="shared" si="386"/>
        <v>-</v>
      </c>
      <c r="D937" s="71" t="str">
        <f t="shared" si="386"/>
        <v>-</v>
      </c>
      <c r="E937" s="71" t="str">
        <f t="shared" si="386"/>
        <v>-</v>
      </c>
      <c r="F937" s="71" t="str">
        <f t="shared" si="386"/>
        <v>-</v>
      </c>
      <c r="G937" s="71" t="str">
        <f t="shared" si="386"/>
        <v>-</v>
      </c>
      <c r="H937" s="205">
        <f>IFERROR(VLOOKUP(B937,'Forecast Cnx @ Dest. Airport'!$B$5:$R$175,17,FALSE),0)</f>
        <v>0</v>
      </c>
      <c r="I937" s="29">
        <f t="shared" si="371"/>
        <v>0</v>
      </c>
      <c r="J937" s="29">
        <f t="shared" si="372"/>
        <v>0</v>
      </c>
      <c r="K937" s="29">
        <f t="shared" si="373"/>
        <v>0</v>
      </c>
      <c r="L937" s="29">
        <f t="shared" si="374"/>
        <v>0</v>
      </c>
      <c r="M937" s="29">
        <f t="shared" si="375"/>
        <v>0</v>
      </c>
      <c r="N937" s="194">
        <f t="shared" si="376"/>
        <v>0</v>
      </c>
      <c r="O937" s="64" t="str">
        <f t="shared" si="387"/>
        <v>-</v>
      </c>
      <c r="P937" s="64" t="str">
        <f t="shared" si="387"/>
        <v>-</v>
      </c>
      <c r="Q937" s="64" t="str">
        <f t="shared" si="387"/>
        <v>-</v>
      </c>
      <c r="R937" s="64" t="str">
        <f t="shared" si="387"/>
        <v>-</v>
      </c>
      <c r="S937" s="64" t="str">
        <f t="shared" si="387"/>
        <v>-</v>
      </c>
      <c r="T937" s="206" t="str">
        <f t="shared" si="377"/>
        <v>-</v>
      </c>
      <c r="U937" s="29">
        <f t="shared" si="378"/>
        <v>0</v>
      </c>
      <c r="V937" s="29">
        <f t="shared" si="379"/>
        <v>0</v>
      </c>
      <c r="W937" s="29">
        <f t="shared" si="380"/>
        <v>0</v>
      </c>
      <c r="X937" s="29">
        <f t="shared" si="381"/>
        <v>0</v>
      </c>
      <c r="Y937" s="29">
        <f t="shared" si="382"/>
        <v>0</v>
      </c>
      <c r="Z937" s="194">
        <f t="shared" si="383"/>
        <v>0</v>
      </c>
    </row>
    <row r="938" spans="1:26" s="80" customFormat="1" x14ac:dyDescent="0.2">
      <c r="A938" s="168">
        <v>921</v>
      </c>
      <c r="B938" s="168">
        <f>'Revenue Data'!B929</f>
        <v>0</v>
      </c>
      <c r="C938" s="71" t="str">
        <f t="shared" ref="C938:G947" si="388">IFERROR(VLOOKUP($B938,FromChicagoFareList,C$8,FALSE),"-")</f>
        <v>-</v>
      </c>
      <c r="D938" s="71" t="str">
        <f t="shared" si="388"/>
        <v>-</v>
      </c>
      <c r="E938" s="71" t="str">
        <f t="shared" si="388"/>
        <v>-</v>
      </c>
      <c r="F938" s="71" t="str">
        <f t="shared" si="388"/>
        <v>-</v>
      </c>
      <c r="G938" s="71" t="str">
        <f t="shared" si="388"/>
        <v>-</v>
      </c>
      <c r="H938" s="205">
        <f>IFERROR(VLOOKUP(B938,'Forecast Cnx @ Dest. Airport'!$B$5:$R$175,17,FALSE),0)</f>
        <v>0</v>
      </c>
      <c r="I938" s="29">
        <f t="shared" si="371"/>
        <v>0</v>
      </c>
      <c r="J938" s="29">
        <f t="shared" si="372"/>
        <v>0</v>
      </c>
      <c r="K938" s="29">
        <f t="shared" si="373"/>
        <v>0</v>
      </c>
      <c r="L938" s="29">
        <f t="shared" si="374"/>
        <v>0</v>
      </c>
      <c r="M938" s="29">
        <f t="shared" si="375"/>
        <v>0</v>
      </c>
      <c r="N938" s="194">
        <f t="shared" si="376"/>
        <v>0</v>
      </c>
      <c r="O938" s="64" t="str">
        <f t="shared" ref="O938:S947" si="389">IFERROR(VLOOKUP($B938,FromChicagoFareList,O$8,FALSE),"-")</f>
        <v>-</v>
      </c>
      <c r="P938" s="64" t="str">
        <f t="shared" si="389"/>
        <v>-</v>
      </c>
      <c r="Q938" s="64" t="str">
        <f t="shared" si="389"/>
        <v>-</v>
      </c>
      <c r="R938" s="64" t="str">
        <f t="shared" si="389"/>
        <v>-</v>
      </c>
      <c r="S938" s="64" t="str">
        <f t="shared" si="389"/>
        <v>-</v>
      </c>
      <c r="T938" s="206" t="str">
        <f t="shared" si="377"/>
        <v>-</v>
      </c>
      <c r="U938" s="29">
        <f t="shared" si="378"/>
        <v>0</v>
      </c>
      <c r="V938" s="29">
        <f t="shared" si="379"/>
        <v>0</v>
      </c>
      <c r="W938" s="29">
        <f t="shared" si="380"/>
        <v>0</v>
      </c>
      <c r="X938" s="29">
        <f t="shared" si="381"/>
        <v>0</v>
      </c>
      <c r="Y938" s="29">
        <f t="shared" si="382"/>
        <v>0</v>
      </c>
      <c r="Z938" s="194">
        <f t="shared" si="383"/>
        <v>0</v>
      </c>
    </row>
    <row r="939" spans="1:26" s="80" customFormat="1" x14ac:dyDescent="0.2">
      <c r="A939" s="82">
        <v>922</v>
      </c>
      <c r="B939" s="168">
        <f>'Revenue Data'!B930</f>
        <v>0</v>
      </c>
      <c r="C939" s="71" t="str">
        <f t="shared" si="388"/>
        <v>-</v>
      </c>
      <c r="D939" s="71" t="str">
        <f t="shared" si="388"/>
        <v>-</v>
      </c>
      <c r="E939" s="71" t="str">
        <f t="shared" si="388"/>
        <v>-</v>
      </c>
      <c r="F939" s="71" t="str">
        <f t="shared" si="388"/>
        <v>-</v>
      </c>
      <c r="G939" s="71" t="str">
        <f t="shared" si="388"/>
        <v>-</v>
      </c>
      <c r="H939" s="205">
        <f>IFERROR(VLOOKUP(B939,'Forecast Cnx @ Dest. Airport'!$B$5:$R$175,17,FALSE),0)</f>
        <v>0</v>
      </c>
      <c r="I939" s="29">
        <f t="shared" si="371"/>
        <v>0</v>
      </c>
      <c r="J939" s="29">
        <f t="shared" si="372"/>
        <v>0</v>
      </c>
      <c r="K939" s="29">
        <f t="shared" si="373"/>
        <v>0</v>
      </c>
      <c r="L939" s="29">
        <f t="shared" si="374"/>
        <v>0</v>
      </c>
      <c r="M939" s="29">
        <f t="shared" si="375"/>
        <v>0</v>
      </c>
      <c r="N939" s="194">
        <f t="shared" si="376"/>
        <v>0</v>
      </c>
      <c r="O939" s="64" t="str">
        <f t="shared" si="389"/>
        <v>-</v>
      </c>
      <c r="P939" s="64" t="str">
        <f t="shared" si="389"/>
        <v>-</v>
      </c>
      <c r="Q939" s="64" t="str">
        <f t="shared" si="389"/>
        <v>-</v>
      </c>
      <c r="R939" s="64" t="str">
        <f t="shared" si="389"/>
        <v>-</v>
      </c>
      <c r="S939" s="64" t="str">
        <f t="shared" si="389"/>
        <v>-</v>
      </c>
      <c r="T939" s="206" t="str">
        <f t="shared" si="377"/>
        <v>-</v>
      </c>
      <c r="U939" s="29">
        <f t="shared" si="378"/>
        <v>0</v>
      </c>
      <c r="V939" s="29">
        <f t="shared" si="379"/>
        <v>0</v>
      </c>
      <c r="W939" s="29">
        <f t="shared" si="380"/>
        <v>0</v>
      </c>
      <c r="X939" s="29">
        <f t="shared" si="381"/>
        <v>0</v>
      </c>
      <c r="Y939" s="29">
        <f t="shared" si="382"/>
        <v>0</v>
      </c>
      <c r="Z939" s="194">
        <f t="shared" si="383"/>
        <v>0</v>
      </c>
    </row>
    <row r="940" spans="1:26" s="80" customFormat="1" x14ac:dyDescent="0.2">
      <c r="A940" s="82">
        <v>923</v>
      </c>
      <c r="B940" s="168">
        <f>'Revenue Data'!B931</f>
        <v>0</v>
      </c>
      <c r="C940" s="71" t="str">
        <f t="shared" si="388"/>
        <v>-</v>
      </c>
      <c r="D940" s="71" t="str">
        <f t="shared" si="388"/>
        <v>-</v>
      </c>
      <c r="E940" s="71" t="str">
        <f t="shared" si="388"/>
        <v>-</v>
      </c>
      <c r="F940" s="71" t="str">
        <f t="shared" si="388"/>
        <v>-</v>
      </c>
      <c r="G940" s="71" t="str">
        <f t="shared" si="388"/>
        <v>-</v>
      </c>
      <c r="H940" s="205">
        <f>IFERROR(VLOOKUP(B940,'Forecast Cnx @ Dest. Airport'!$B$5:$R$175,17,FALSE),0)</f>
        <v>0</v>
      </c>
      <c r="I940" s="29">
        <f t="shared" si="371"/>
        <v>0</v>
      </c>
      <c r="J940" s="29">
        <f t="shared" si="372"/>
        <v>0</v>
      </c>
      <c r="K940" s="29">
        <f t="shared" si="373"/>
        <v>0</v>
      </c>
      <c r="L940" s="29">
        <f t="shared" si="374"/>
        <v>0</v>
      </c>
      <c r="M940" s="29">
        <f t="shared" si="375"/>
        <v>0</v>
      </c>
      <c r="N940" s="194">
        <f t="shared" si="376"/>
        <v>0</v>
      </c>
      <c r="O940" s="64" t="str">
        <f t="shared" si="389"/>
        <v>-</v>
      </c>
      <c r="P940" s="64" t="str">
        <f t="shared" si="389"/>
        <v>-</v>
      </c>
      <c r="Q940" s="64" t="str">
        <f t="shared" si="389"/>
        <v>-</v>
      </c>
      <c r="R940" s="64" t="str">
        <f t="shared" si="389"/>
        <v>-</v>
      </c>
      <c r="S940" s="64" t="str">
        <f t="shared" si="389"/>
        <v>-</v>
      </c>
      <c r="T940" s="206" t="str">
        <f t="shared" si="377"/>
        <v>-</v>
      </c>
      <c r="U940" s="29">
        <f t="shared" si="378"/>
        <v>0</v>
      </c>
      <c r="V940" s="29">
        <f t="shared" si="379"/>
        <v>0</v>
      </c>
      <c r="W940" s="29">
        <f t="shared" si="380"/>
        <v>0</v>
      </c>
      <c r="X940" s="29">
        <f t="shared" si="381"/>
        <v>0</v>
      </c>
      <c r="Y940" s="29">
        <f t="shared" si="382"/>
        <v>0</v>
      </c>
      <c r="Z940" s="194">
        <f t="shared" si="383"/>
        <v>0</v>
      </c>
    </row>
    <row r="941" spans="1:26" s="80" customFormat="1" x14ac:dyDescent="0.2">
      <c r="A941" s="82">
        <v>924</v>
      </c>
      <c r="B941" s="168">
        <f>'Revenue Data'!B932</f>
        <v>0</v>
      </c>
      <c r="C941" s="71" t="str">
        <f t="shared" si="388"/>
        <v>-</v>
      </c>
      <c r="D941" s="71" t="str">
        <f t="shared" si="388"/>
        <v>-</v>
      </c>
      <c r="E941" s="71" t="str">
        <f t="shared" si="388"/>
        <v>-</v>
      </c>
      <c r="F941" s="71" t="str">
        <f t="shared" si="388"/>
        <v>-</v>
      </c>
      <c r="G941" s="71" t="str">
        <f t="shared" si="388"/>
        <v>-</v>
      </c>
      <c r="H941" s="205">
        <f>IFERROR(VLOOKUP(B941,'Forecast Cnx @ Dest. Airport'!$B$5:$R$175,17,FALSE),0)</f>
        <v>0</v>
      </c>
      <c r="I941" s="29">
        <f t="shared" si="371"/>
        <v>0</v>
      </c>
      <c r="J941" s="29">
        <f t="shared" si="372"/>
        <v>0</v>
      </c>
      <c r="K941" s="29">
        <f t="shared" si="373"/>
        <v>0</v>
      </c>
      <c r="L941" s="29">
        <f t="shared" si="374"/>
        <v>0</v>
      </c>
      <c r="M941" s="29">
        <f t="shared" si="375"/>
        <v>0</v>
      </c>
      <c r="N941" s="194">
        <f t="shared" si="376"/>
        <v>0</v>
      </c>
      <c r="O941" s="64" t="str">
        <f t="shared" si="389"/>
        <v>-</v>
      </c>
      <c r="P941" s="64" t="str">
        <f t="shared" si="389"/>
        <v>-</v>
      </c>
      <c r="Q941" s="64" t="str">
        <f t="shared" si="389"/>
        <v>-</v>
      </c>
      <c r="R941" s="64" t="str">
        <f t="shared" si="389"/>
        <v>-</v>
      </c>
      <c r="S941" s="64" t="str">
        <f t="shared" si="389"/>
        <v>-</v>
      </c>
      <c r="T941" s="206" t="str">
        <f t="shared" si="377"/>
        <v>-</v>
      </c>
      <c r="U941" s="29">
        <f t="shared" si="378"/>
        <v>0</v>
      </c>
      <c r="V941" s="29">
        <f t="shared" si="379"/>
        <v>0</v>
      </c>
      <c r="W941" s="29">
        <f t="shared" si="380"/>
        <v>0</v>
      </c>
      <c r="X941" s="29">
        <f t="shared" si="381"/>
        <v>0</v>
      </c>
      <c r="Y941" s="29">
        <f t="shared" si="382"/>
        <v>0</v>
      </c>
      <c r="Z941" s="194">
        <f t="shared" si="383"/>
        <v>0</v>
      </c>
    </row>
    <row r="942" spans="1:26" s="80" customFormat="1" x14ac:dyDescent="0.2">
      <c r="A942" s="168">
        <v>925</v>
      </c>
      <c r="B942" s="168">
        <f>'Revenue Data'!B933</f>
        <v>0</v>
      </c>
      <c r="C942" s="71" t="str">
        <f t="shared" si="388"/>
        <v>-</v>
      </c>
      <c r="D942" s="71" t="str">
        <f t="shared" si="388"/>
        <v>-</v>
      </c>
      <c r="E942" s="71" t="str">
        <f t="shared" si="388"/>
        <v>-</v>
      </c>
      <c r="F942" s="71" t="str">
        <f t="shared" si="388"/>
        <v>-</v>
      </c>
      <c r="G942" s="71" t="str">
        <f t="shared" si="388"/>
        <v>-</v>
      </c>
      <c r="H942" s="205">
        <f>IFERROR(VLOOKUP(B942,'Forecast Cnx @ Dest. Airport'!$B$5:$R$175,17,FALSE),0)</f>
        <v>0</v>
      </c>
      <c r="I942" s="29">
        <f t="shared" si="371"/>
        <v>0</v>
      </c>
      <c r="J942" s="29">
        <f t="shared" si="372"/>
        <v>0</v>
      </c>
      <c r="K942" s="29">
        <f t="shared" si="373"/>
        <v>0</v>
      </c>
      <c r="L942" s="29">
        <f t="shared" si="374"/>
        <v>0</v>
      </c>
      <c r="M942" s="29">
        <f t="shared" si="375"/>
        <v>0</v>
      </c>
      <c r="N942" s="194">
        <f t="shared" si="376"/>
        <v>0</v>
      </c>
      <c r="O942" s="64" t="str">
        <f t="shared" si="389"/>
        <v>-</v>
      </c>
      <c r="P942" s="64" t="str">
        <f t="shared" si="389"/>
        <v>-</v>
      </c>
      <c r="Q942" s="64" t="str">
        <f t="shared" si="389"/>
        <v>-</v>
      </c>
      <c r="R942" s="64" t="str">
        <f t="shared" si="389"/>
        <v>-</v>
      </c>
      <c r="S942" s="64" t="str">
        <f t="shared" si="389"/>
        <v>-</v>
      </c>
      <c r="T942" s="206" t="str">
        <f t="shared" si="377"/>
        <v>-</v>
      </c>
      <c r="U942" s="29">
        <f t="shared" si="378"/>
        <v>0</v>
      </c>
      <c r="V942" s="29">
        <f t="shared" si="379"/>
        <v>0</v>
      </c>
      <c r="W942" s="29">
        <f t="shared" si="380"/>
        <v>0</v>
      </c>
      <c r="X942" s="29">
        <f t="shared" si="381"/>
        <v>0</v>
      </c>
      <c r="Y942" s="29">
        <f t="shared" si="382"/>
        <v>0</v>
      </c>
      <c r="Z942" s="194">
        <f t="shared" si="383"/>
        <v>0</v>
      </c>
    </row>
    <row r="943" spans="1:26" s="80" customFormat="1" x14ac:dyDescent="0.2">
      <c r="A943" s="82">
        <v>926</v>
      </c>
      <c r="B943" s="168">
        <f>'Revenue Data'!B934</f>
        <v>0</v>
      </c>
      <c r="C943" s="71" t="str">
        <f t="shared" si="388"/>
        <v>-</v>
      </c>
      <c r="D943" s="71" t="str">
        <f t="shared" si="388"/>
        <v>-</v>
      </c>
      <c r="E943" s="71" t="str">
        <f t="shared" si="388"/>
        <v>-</v>
      </c>
      <c r="F943" s="71" t="str">
        <f t="shared" si="388"/>
        <v>-</v>
      </c>
      <c r="G943" s="71" t="str">
        <f t="shared" si="388"/>
        <v>-</v>
      </c>
      <c r="H943" s="205">
        <f>IFERROR(VLOOKUP(B943,'Forecast Cnx @ Dest. Airport'!$B$5:$R$175,17,FALSE),0)</f>
        <v>0</v>
      </c>
      <c r="I943" s="29">
        <f t="shared" si="371"/>
        <v>0</v>
      </c>
      <c r="J943" s="29">
        <f t="shared" si="372"/>
        <v>0</v>
      </c>
      <c r="K943" s="29">
        <f t="shared" si="373"/>
        <v>0</v>
      </c>
      <c r="L943" s="29">
        <f t="shared" si="374"/>
        <v>0</v>
      </c>
      <c r="M943" s="29">
        <f t="shared" si="375"/>
        <v>0</v>
      </c>
      <c r="N943" s="194">
        <f t="shared" si="376"/>
        <v>0</v>
      </c>
      <c r="O943" s="64" t="str">
        <f t="shared" si="389"/>
        <v>-</v>
      </c>
      <c r="P943" s="64" t="str">
        <f t="shared" si="389"/>
        <v>-</v>
      </c>
      <c r="Q943" s="64" t="str">
        <f t="shared" si="389"/>
        <v>-</v>
      </c>
      <c r="R943" s="64" t="str">
        <f t="shared" si="389"/>
        <v>-</v>
      </c>
      <c r="S943" s="64" t="str">
        <f t="shared" si="389"/>
        <v>-</v>
      </c>
      <c r="T943" s="206" t="str">
        <f t="shared" si="377"/>
        <v>-</v>
      </c>
      <c r="U943" s="29">
        <f t="shared" si="378"/>
        <v>0</v>
      </c>
      <c r="V943" s="29">
        <f t="shared" si="379"/>
        <v>0</v>
      </c>
      <c r="W943" s="29">
        <f t="shared" si="380"/>
        <v>0</v>
      </c>
      <c r="X943" s="29">
        <f t="shared" si="381"/>
        <v>0</v>
      </c>
      <c r="Y943" s="29">
        <f t="shared" si="382"/>
        <v>0</v>
      </c>
      <c r="Z943" s="194">
        <f t="shared" si="383"/>
        <v>0</v>
      </c>
    </row>
    <row r="944" spans="1:26" s="80" customFormat="1" x14ac:dyDescent="0.2">
      <c r="A944" s="82">
        <v>927</v>
      </c>
      <c r="B944" s="168">
        <f>'Revenue Data'!B935</f>
        <v>0</v>
      </c>
      <c r="C944" s="71" t="str">
        <f t="shared" si="388"/>
        <v>-</v>
      </c>
      <c r="D944" s="71" t="str">
        <f t="shared" si="388"/>
        <v>-</v>
      </c>
      <c r="E944" s="71" t="str">
        <f t="shared" si="388"/>
        <v>-</v>
      </c>
      <c r="F944" s="71" t="str">
        <f t="shared" si="388"/>
        <v>-</v>
      </c>
      <c r="G944" s="71" t="str">
        <f t="shared" si="388"/>
        <v>-</v>
      </c>
      <c r="H944" s="205">
        <f>IFERROR(VLOOKUP(B944,'Forecast Cnx @ Dest. Airport'!$B$5:$R$175,17,FALSE),0)</f>
        <v>0</v>
      </c>
      <c r="I944" s="29">
        <f t="shared" si="371"/>
        <v>0</v>
      </c>
      <c r="J944" s="29">
        <f t="shared" si="372"/>
        <v>0</v>
      </c>
      <c r="K944" s="29">
        <f t="shared" si="373"/>
        <v>0</v>
      </c>
      <c r="L944" s="29">
        <f t="shared" si="374"/>
        <v>0</v>
      </c>
      <c r="M944" s="29">
        <f t="shared" si="375"/>
        <v>0</v>
      </c>
      <c r="N944" s="194">
        <f t="shared" si="376"/>
        <v>0</v>
      </c>
      <c r="O944" s="64" t="str">
        <f t="shared" si="389"/>
        <v>-</v>
      </c>
      <c r="P944" s="64" t="str">
        <f t="shared" si="389"/>
        <v>-</v>
      </c>
      <c r="Q944" s="64" t="str">
        <f t="shared" si="389"/>
        <v>-</v>
      </c>
      <c r="R944" s="64" t="str">
        <f t="shared" si="389"/>
        <v>-</v>
      </c>
      <c r="S944" s="64" t="str">
        <f t="shared" si="389"/>
        <v>-</v>
      </c>
      <c r="T944" s="206" t="str">
        <f t="shared" si="377"/>
        <v>-</v>
      </c>
      <c r="U944" s="29">
        <f t="shared" si="378"/>
        <v>0</v>
      </c>
      <c r="V944" s="29">
        <f t="shared" si="379"/>
        <v>0</v>
      </c>
      <c r="W944" s="29">
        <f t="shared" si="380"/>
        <v>0</v>
      </c>
      <c r="X944" s="29">
        <f t="shared" si="381"/>
        <v>0</v>
      </c>
      <c r="Y944" s="29">
        <f t="shared" si="382"/>
        <v>0</v>
      </c>
      <c r="Z944" s="194">
        <f t="shared" si="383"/>
        <v>0</v>
      </c>
    </row>
    <row r="945" spans="1:26" s="80" customFormat="1" x14ac:dyDescent="0.2">
      <c r="A945" s="82">
        <v>928</v>
      </c>
      <c r="B945" s="168">
        <f>'Revenue Data'!B936</f>
        <v>0</v>
      </c>
      <c r="C945" s="71" t="str">
        <f t="shared" si="388"/>
        <v>-</v>
      </c>
      <c r="D945" s="71" t="str">
        <f t="shared" si="388"/>
        <v>-</v>
      </c>
      <c r="E945" s="71" t="str">
        <f t="shared" si="388"/>
        <v>-</v>
      </c>
      <c r="F945" s="71" t="str">
        <f t="shared" si="388"/>
        <v>-</v>
      </c>
      <c r="G945" s="71" t="str">
        <f t="shared" si="388"/>
        <v>-</v>
      </c>
      <c r="H945" s="205">
        <f>IFERROR(VLOOKUP(B945,'Forecast Cnx @ Dest. Airport'!$B$5:$R$175,17,FALSE),0)</f>
        <v>0</v>
      </c>
      <c r="I945" s="29">
        <f t="shared" si="371"/>
        <v>0</v>
      </c>
      <c r="J945" s="29">
        <f t="shared" si="372"/>
        <v>0</v>
      </c>
      <c r="K945" s="29">
        <f t="shared" si="373"/>
        <v>0</v>
      </c>
      <c r="L945" s="29">
        <f t="shared" si="374"/>
        <v>0</v>
      </c>
      <c r="M945" s="29">
        <f t="shared" si="375"/>
        <v>0</v>
      </c>
      <c r="N945" s="194">
        <f t="shared" si="376"/>
        <v>0</v>
      </c>
      <c r="O945" s="64" t="str">
        <f t="shared" si="389"/>
        <v>-</v>
      </c>
      <c r="P945" s="64" t="str">
        <f t="shared" si="389"/>
        <v>-</v>
      </c>
      <c r="Q945" s="64" t="str">
        <f t="shared" si="389"/>
        <v>-</v>
      </c>
      <c r="R945" s="64" t="str">
        <f t="shared" si="389"/>
        <v>-</v>
      </c>
      <c r="S945" s="64" t="str">
        <f t="shared" si="389"/>
        <v>-</v>
      </c>
      <c r="T945" s="206" t="str">
        <f t="shared" si="377"/>
        <v>-</v>
      </c>
      <c r="U945" s="29">
        <f t="shared" si="378"/>
        <v>0</v>
      </c>
      <c r="V945" s="29">
        <f t="shared" si="379"/>
        <v>0</v>
      </c>
      <c r="W945" s="29">
        <f t="shared" si="380"/>
        <v>0</v>
      </c>
      <c r="X945" s="29">
        <f t="shared" si="381"/>
        <v>0</v>
      </c>
      <c r="Y945" s="29">
        <f t="shared" si="382"/>
        <v>0</v>
      </c>
      <c r="Z945" s="194">
        <f t="shared" si="383"/>
        <v>0</v>
      </c>
    </row>
    <row r="946" spans="1:26" s="80" customFormat="1" x14ac:dyDescent="0.2">
      <c r="A946" s="168">
        <v>929</v>
      </c>
      <c r="B946" s="168">
        <f>'Revenue Data'!B937</f>
        <v>0</v>
      </c>
      <c r="C946" s="71" t="str">
        <f t="shared" si="388"/>
        <v>-</v>
      </c>
      <c r="D946" s="71" t="str">
        <f t="shared" si="388"/>
        <v>-</v>
      </c>
      <c r="E946" s="71" t="str">
        <f t="shared" si="388"/>
        <v>-</v>
      </c>
      <c r="F946" s="71" t="str">
        <f t="shared" si="388"/>
        <v>-</v>
      </c>
      <c r="G946" s="71" t="str">
        <f t="shared" si="388"/>
        <v>-</v>
      </c>
      <c r="H946" s="205">
        <f>IFERROR(VLOOKUP(B946,'Forecast Cnx @ Dest. Airport'!$B$5:$R$175,17,FALSE),0)</f>
        <v>0</v>
      </c>
      <c r="I946" s="29">
        <f t="shared" si="371"/>
        <v>0</v>
      </c>
      <c r="J946" s="29">
        <f t="shared" si="372"/>
        <v>0</v>
      </c>
      <c r="K946" s="29">
        <f t="shared" si="373"/>
        <v>0</v>
      </c>
      <c r="L946" s="29">
        <f t="shared" si="374"/>
        <v>0</v>
      </c>
      <c r="M946" s="29">
        <f t="shared" si="375"/>
        <v>0</v>
      </c>
      <c r="N946" s="194">
        <f t="shared" si="376"/>
        <v>0</v>
      </c>
      <c r="O946" s="64" t="str">
        <f t="shared" si="389"/>
        <v>-</v>
      </c>
      <c r="P946" s="64" t="str">
        <f t="shared" si="389"/>
        <v>-</v>
      </c>
      <c r="Q946" s="64" t="str">
        <f t="shared" si="389"/>
        <v>-</v>
      </c>
      <c r="R946" s="64" t="str">
        <f t="shared" si="389"/>
        <v>-</v>
      </c>
      <c r="S946" s="64" t="str">
        <f t="shared" si="389"/>
        <v>-</v>
      </c>
      <c r="T946" s="206" t="str">
        <f t="shared" si="377"/>
        <v>-</v>
      </c>
      <c r="U946" s="29">
        <f t="shared" si="378"/>
        <v>0</v>
      </c>
      <c r="V946" s="29">
        <f t="shared" si="379"/>
        <v>0</v>
      </c>
      <c r="W946" s="29">
        <f t="shared" si="380"/>
        <v>0</v>
      </c>
      <c r="X946" s="29">
        <f t="shared" si="381"/>
        <v>0</v>
      </c>
      <c r="Y946" s="29">
        <f t="shared" si="382"/>
        <v>0</v>
      </c>
      <c r="Z946" s="194">
        <f t="shared" si="383"/>
        <v>0</v>
      </c>
    </row>
    <row r="947" spans="1:26" s="80" customFormat="1" x14ac:dyDescent="0.2">
      <c r="A947" s="82">
        <v>930</v>
      </c>
      <c r="B947" s="168">
        <f>'Revenue Data'!B938</f>
        <v>0</v>
      </c>
      <c r="C947" s="71" t="str">
        <f t="shared" si="388"/>
        <v>-</v>
      </c>
      <c r="D947" s="71" t="str">
        <f t="shared" si="388"/>
        <v>-</v>
      </c>
      <c r="E947" s="71" t="str">
        <f t="shared" si="388"/>
        <v>-</v>
      </c>
      <c r="F947" s="71" t="str">
        <f t="shared" si="388"/>
        <v>-</v>
      </c>
      <c r="G947" s="71" t="str">
        <f t="shared" si="388"/>
        <v>-</v>
      </c>
      <c r="H947" s="205">
        <f>IFERROR(VLOOKUP(B947,'Forecast Cnx @ Dest. Airport'!$B$5:$R$175,17,FALSE),0)</f>
        <v>0</v>
      </c>
      <c r="I947" s="29">
        <f t="shared" si="371"/>
        <v>0</v>
      </c>
      <c r="J947" s="29">
        <f t="shared" si="372"/>
        <v>0</v>
      </c>
      <c r="K947" s="29">
        <f t="shared" si="373"/>
        <v>0</v>
      </c>
      <c r="L947" s="29">
        <f t="shared" si="374"/>
        <v>0</v>
      </c>
      <c r="M947" s="29">
        <f t="shared" si="375"/>
        <v>0</v>
      </c>
      <c r="N947" s="194">
        <f t="shared" si="376"/>
        <v>0</v>
      </c>
      <c r="O947" s="64" t="str">
        <f t="shared" si="389"/>
        <v>-</v>
      </c>
      <c r="P947" s="64" t="str">
        <f t="shared" si="389"/>
        <v>-</v>
      </c>
      <c r="Q947" s="64" t="str">
        <f t="shared" si="389"/>
        <v>-</v>
      </c>
      <c r="R947" s="64" t="str">
        <f t="shared" si="389"/>
        <v>-</v>
      </c>
      <c r="S947" s="64" t="str">
        <f t="shared" si="389"/>
        <v>-</v>
      </c>
      <c r="T947" s="206" t="str">
        <f t="shared" si="377"/>
        <v>-</v>
      </c>
      <c r="U947" s="29">
        <f t="shared" si="378"/>
        <v>0</v>
      </c>
      <c r="V947" s="29">
        <f t="shared" si="379"/>
        <v>0</v>
      </c>
      <c r="W947" s="29">
        <f t="shared" si="380"/>
        <v>0</v>
      </c>
      <c r="X947" s="29">
        <f t="shared" si="381"/>
        <v>0</v>
      </c>
      <c r="Y947" s="29">
        <f t="shared" si="382"/>
        <v>0</v>
      </c>
      <c r="Z947" s="194">
        <f t="shared" si="383"/>
        <v>0</v>
      </c>
    </row>
    <row r="948" spans="1:26" s="80" customFormat="1" x14ac:dyDescent="0.2">
      <c r="A948" s="82">
        <v>931</v>
      </c>
      <c r="B948" s="168">
        <f>'Revenue Data'!B939</f>
        <v>0</v>
      </c>
      <c r="C948" s="71" t="str">
        <f t="shared" ref="C948:G957" si="390">IFERROR(VLOOKUP($B948,FromChicagoFareList,C$8,FALSE),"-")</f>
        <v>-</v>
      </c>
      <c r="D948" s="71" t="str">
        <f t="shared" si="390"/>
        <v>-</v>
      </c>
      <c r="E948" s="71" t="str">
        <f t="shared" si="390"/>
        <v>-</v>
      </c>
      <c r="F948" s="71" t="str">
        <f t="shared" si="390"/>
        <v>-</v>
      </c>
      <c r="G948" s="71" t="str">
        <f t="shared" si="390"/>
        <v>-</v>
      </c>
      <c r="H948" s="205">
        <f>IFERROR(VLOOKUP(B948,'Forecast Cnx @ Dest. Airport'!$B$5:$R$175,17,FALSE),0)</f>
        <v>0</v>
      </c>
      <c r="I948" s="29">
        <f t="shared" si="371"/>
        <v>0</v>
      </c>
      <c r="J948" s="29">
        <f t="shared" si="372"/>
        <v>0</v>
      </c>
      <c r="K948" s="29">
        <f t="shared" si="373"/>
        <v>0</v>
      </c>
      <c r="L948" s="29">
        <f t="shared" si="374"/>
        <v>0</v>
      </c>
      <c r="M948" s="29">
        <f t="shared" si="375"/>
        <v>0</v>
      </c>
      <c r="N948" s="194">
        <f t="shared" si="376"/>
        <v>0</v>
      </c>
      <c r="O948" s="64" t="str">
        <f t="shared" ref="O948:S957" si="391">IFERROR(VLOOKUP($B948,FromChicagoFareList,O$8,FALSE),"-")</f>
        <v>-</v>
      </c>
      <c r="P948" s="64" t="str">
        <f t="shared" si="391"/>
        <v>-</v>
      </c>
      <c r="Q948" s="64" t="str">
        <f t="shared" si="391"/>
        <v>-</v>
      </c>
      <c r="R948" s="64" t="str">
        <f t="shared" si="391"/>
        <v>-</v>
      </c>
      <c r="S948" s="64" t="str">
        <f t="shared" si="391"/>
        <v>-</v>
      </c>
      <c r="T948" s="206" t="str">
        <f t="shared" si="377"/>
        <v>-</v>
      </c>
      <c r="U948" s="29">
        <f t="shared" si="378"/>
        <v>0</v>
      </c>
      <c r="V948" s="29">
        <f t="shared" si="379"/>
        <v>0</v>
      </c>
      <c r="W948" s="29">
        <f t="shared" si="380"/>
        <v>0</v>
      </c>
      <c r="X948" s="29">
        <f t="shared" si="381"/>
        <v>0</v>
      </c>
      <c r="Y948" s="29">
        <f t="shared" si="382"/>
        <v>0</v>
      </c>
      <c r="Z948" s="194">
        <f t="shared" si="383"/>
        <v>0</v>
      </c>
    </row>
    <row r="949" spans="1:26" s="80" customFormat="1" x14ac:dyDescent="0.2">
      <c r="A949" s="82">
        <v>932</v>
      </c>
      <c r="B949" s="168">
        <f>'Revenue Data'!B940</f>
        <v>0</v>
      </c>
      <c r="C949" s="71" t="str">
        <f t="shared" si="390"/>
        <v>-</v>
      </c>
      <c r="D949" s="71" t="str">
        <f t="shared" si="390"/>
        <v>-</v>
      </c>
      <c r="E949" s="71" t="str">
        <f t="shared" si="390"/>
        <v>-</v>
      </c>
      <c r="F949" s="71" t="str">
        <f t="shared" si="390"/>
        <v>-</v>
      </c>
      <c r="G949" s="71" t="str">
        <f t="shared" si="390"/>
        <v>-</v>
      </c>
      <c r="H949" s="205">
        <f>IFERROR(VLOOKUP(B949,'Forecast Cnx @ Dest. Airport'!$B$5:$R$175,17,FALSE),0)</f>
        <v>0</v>
      </c>
      <c r="I949" s="29">
        <f t="shared" si="371"/>
        <v>0</v>
      </c>
      <c r="J949" s="29">
        <f t="shared" si="372"/>
        <v>0</v>
      </c>
      <c r="K949" s="29">
        <f t="shared" si="373"/>
        <v>0</v>
      </c>
      <c r="L949" s="29">
        <f t="shared" si="374"/>
        <v>0</v>
      </c>
      <c r="M949" s="29">
        <f t="shared" si="375"/>
        <v>0</v>
      </c>
      <c r="N949" s="194">
        <f t="shared" si="376"/>
        <v>0</v>
      </c>
      <c r="O949" s="64" t="str">
        <f t="shared" si="391"/>
        <v>-</v>
      </c>
      <c r="P949" s="64" t="str">
        <f t="shared" si="391"/>
        <v>-</v>
      </c>
      <c r="Q949" s="64" t="str">
        <f t="shared" si="391"/>
        <v>-</v>
      </c>
      <c r="R949" s="64" t="str">
        <f t="shared" si="391"/>
        <v>-</v>
      </c>
      <c r="S949" s="64" t="str">
        <f t="shared" si="391"/>
        <v>-</v>
      </c>
      <c r="T949" s="206" t="str">
        <f t="shared" si="377"/>
        <v>-</v>
      </c>
      <c r="U949" s="29">
        <f t="shared" si="378"/>
        <v>0</v>
      </c>
      <c r="V949" s="29">
        <f t="shared" si="379"/>
        <v>0</v>
      </c>
      <c r="W949" s="29">
        <f t="shared" si="380"/>
        <v>0</v>
      </c>
      <c r="X949" s="29">
        <f t="shared" si="381"/>
        <v>0</v>
      </c>
      <c r="Y949" s="29">
        <f t="shared" si="382"/>
        <v>0</v>
      </c>
      <c r="Z949" s="194">
        <f t="shared" si="383"/>
        <v>0</v>
      </c>
    </row>
    <row r="950" spans="1:26" s="80" customFormat="1" x14ac:dyDescent="0.2">
      <c r="A950" s="168">
        <v>933</v>
      </c>
      <c r="B950" s="168">
        <f>'Revenue Data'!B941</f>
        <v>0</v>
      </c>
      <c r="C950" s="71" t="str">
        <f t="shared" si="390"/>
        <v>-</v>
      </c>
      <c r="D950" s="71" t="str">
        <f t="shared" si="390"/>
        <v>-</v>
      </c>
      <c r="E950" s="71" t="str">
        <f t="shared" si="390"/>
        <v>-</v>
      </c>
      <c r="F950" s="71" t="str">
        <f t="shared" si="390"/>
        <v>-</v>
      </c>
      <c r="G950" s="71" t="str">
        <f t="shared" si="390"/>
        <v>-</v>
      </c>
      <c r="H950" s="205">
        <f>IFERROR(VLOOKUP(B950,'Forecast Cnx @ Dest. Airport'!$B$5:$R$175,17,FALSE),0)</f>
        <v>0</v>
      </c>
      <c r="I950" s="29">
        <f t="shared" si="371"/>
        <v>0</v>
      </c>
      <c r="J950" s="29">
        <f t="shared" si="372"/>
        <v>0</v>
      </c>
      <c r="K950" s="29">
        <f t="shared" si="373"/>
        <v>0</v>
      </c>
      <c r="L950" s="29">
        <f t="shared" si="374"/>
        <v>0</v>
      </c>
      <c r="M950" s="29">
        <f t="shared" si="375"/>
        <v>0</v>
      </c>
      <c r="N950" s="194">
        <f t="shared" si="376"/>
        <v>0</v>
      </c>
      <c r="O950" s="64" t="str">
        <f t="shared" si="391"/>
        <v>-</v>
      </c>
      <c r="P950" s="64" t="str">
        <f t="shared" si="391"/>
        <v>-</v>
      </c>
      <c r="Q950" s="64" t="str">
        <f t="shared" si="391"/>
        <v>-</v>
      </c>
      <c r="R950" s="64" t="str">
        <f t="shared" si="391"/>
        <v>-</v>
      </c>
      <c r="S950" s="64" t="str">
        <f t="shared" si="391"/>
        <v>-</v>
      </c>
      <c r="T950" s="206" t="str">
        <f t="shared" si="377"/>
        <v>-</v>
      </c>
      <c r="U950" s="29">
        <f t="shared" si="378"/>
        <v>0</v>
      </c>
      <c r="V950" s="29">
        <f t="shared" si="379"/>
        <v>0</v>
      </c>
      <c r="W950" s="29">
        <f t="shared" si="380"/>
        <v>0</v>
      </c>
      <c r="X950" s="29">
        <f t="shared" si="381"/>
        <v>0</v>
      </c>
      <c r="Y950" s="29">
        <f t="shared" si="382"/>
        <v>0</v>
      </c>
      <c r="Z950" s="194">
        <f t="shared" si="383"/>
        <v>0</v>
      </c>
    </row>
    <row r="951" spans="1:26" s="80" customFormat="1" x14ac:dyDescent="0.2">
      <c r="A951" s="82">
        <v>934</v>
      </c>
      <c r="B951" s="168">
        <f>'Revenue Data'!B942</f>
        <v>0</v>
      </c>
      <c r="C951" s="71" t="str">
        <f t="shared" si="390"/>
        <v>-</v>
      </c>
      <c r="D951" s="71" t="str">
        <f t="shared" si="390"/>
        <v>-</v>
      </c>
      <c r="E951" s="71" t="str">
        <f t="shared" si="390"/>
        <v>-</v>
      </c>
      <c r="F951" s="71" t="str">
        <f t="shared" si="390"/>
        <v>-</v>
      </c>
      <c r="G951" s="71" t="str">
        <f t="shared" si="390"/>
        <v>-</v>
      </c>
      <c r="H951" s="205">
        <f>IFERROR(VLOOKUP(B951,'Forecast Cnx @ Dest. Airport'!$B$5:$R$175,17,FALSE),0)</f>
        <v>0</v>
      </c>
      <c r="I951" s="29">
        <f t="shared" si="371"/>
        <v>0</v>
      </c>
      <c r="J951" s="29">
        <f t="shared" si="372"/>
        <v>0</v>
      </c>
      <c r="K951" s="29">
        <f t="shared" si="373"/>
        <v>0</v>
      </c>
      <c r="L951" s="29">
        <f t="shared" si="374"/>
        <v>0</v>
      </c>
      <c r="M951" s="29">
        <f t="shared" si="375"/>
        <v>0</v>
      </c>
      <c r="N951" s="194">
        <f t="shared" si="376"/>
        <v>0</v>
      </c>
      <c r="O951" s="64" t="str">
        <f t="shared" si="391"/>
        <v>-</v>
      </c>
      <c r="P951" s="64" t="str">
        <f t="shared" si="391"/>
        <v>-</v>
      </c>
      <c r="Q951" s="64" t="str">
        <f t="shared" si="391"/>
        <v>-</v>
      </c>
      <c r="R951" s="64" t="str">
        <f t="shared" si="391"/>
        <v>-</v>
      </c>
      <c r="S951" s="64" t="str">
        <f t="shared" si="391"/>
        <v>-</v>
      </c>
      <c r="T951" s="206" t="str">
        <f t="shared" si="377"/>
        <v>-</v>
      </c>
      <c r="U951" s="29">
        <f t="shared" si="378"/>
        <v>0</v>
      </c>
      <c r="V951" s="29">
        <f t="shared" si="379"/>
        <v>0</v>
      </c>
      <c r="W951" s="29">
        <f t="shared" si="380"/>
        <v>0</v>
      </c>
      <c r="X951" s="29">
        <f t="shared" si="381"/>
        <v>0</v>
      </c>
      <c r="Y951" s="29">
        <f t="shared" si="382"/>
        <v>0</v>
      </c>
      <c r="Z951" s="194">
        <f t="shared" si="383"/>
        <v>0</v>
      </c>
    </row>
    <row r="952" spans="1:26" s="80" customFormat="1" x14ac:dyDescent="0.2">
      <c r="A952" s="82">
        <v>935</v>
      </c>
      <c r="B952" s="168">
        <f>'Revenue Data'!B943</f>
        <v>0</v>
      </c>
      <c r="C952" s="71" t="str">
        <f t="shared" si="390"/>
        <v>-</v>
      </c>
      <c r="D952" s="71" t="str">
        <f t="shared" si="390"/>
        <v>-</v>
      </c>
      <c r="E952" s="71" t="str">
        <f t="shared" si="390"/>
        <v>-</v>
      </c>
      <c r="F952" s="71" t="str">
        <f t="shared" si="390"/>
        <v>-</v>
      </c>
      <c r="G952" s="71" t="str">
        <f t="shared" si="390"/>
        <v>-</v>
      </c>
      <c r="H952" s="205">
        <f>IFERROR(VLOOKUP(B952,'Forecast Cnx @ Dest. Airport'!$B$5:$R$175,17,FALSE),0)</f>
        <v>0</v>
      </c>
      <c r="I952" s="29">
        <f t="shared" si="371"/>
        <v>0</v>
      </c>
      <c r="J952" s="29">
        <f t="shared" si="372"/>
        <v>0</v>
      </c>
      <c r="K952" s="29">
        <f t="shared" si="373"/>
        <v>0</v>
      </c>
      <c r="L952" s="29">
        <f t="shared" si="374"/>
        <v>0</v>
      </c>
      <c r="M952" s="29">
        <f t="shared" si="375"/>
        <v>0</v>
      </c>
      <c r="N952" s="194">
        <f t="shared" si="376"/>
        <v>0</v>
      </c>
      <c r="O952" s="64" t="str">
        <f t="shared" si="391"/>
        <v>-</v>
      </c>
      <c r="P952" s="64" t="str">
        <f t="shared" si="391"/>
        <v>-</v>
      </c>
      <c r="Q952" s="64" t="str">
        <f t="shared" si="391"/>
        <v>-</v>
      </c>
      <c r="R952" s="64" t="str">
        <f t="shared" si="391"/>
        <v>-</v>
      </c>
      <c r="S952" s="64" t="str">
        <f t="shared" si="391"/>
        <v>-</v>
      </c>
      <c r="T952" s="206" t="str">
        <f t="shared" si="377"/>
        <v>-</v>
      </c>
      <c r="U952" s="29">
        <f t="shared" si="378"/>
        <v>0</v>
      </c>
      <c r="V952" s="29">
        <f t="shared" si="379"/>
        <v>0</v>
      </c>
      <c r="W952" s="29">
        <f t="shared" si="380"/>
        <v>0</v>
      </c>
      <c r="X952" s="29">
        <f t="shared" si="381"/>
        <v>0</v>
      </c>
      <c r="Y952" s="29">
        <f t="shared" si="382"/>
        <v>0</v>
      </c>
      <c r="Z952" s="194">
        <f t="shared" si="383"/>
        <v>0</v>
      </c>
    </row>
    <row r="953" spans="1:26" s="80" customFormat="1" x14ac:dyDescent="0.2">
      <c r="A953" s="82">
        <v>936</v>
      </c>
      <c r="B953" s="168">
        <f>'Revenue Data'!B944</f>
        <v>0</v>
      </c>
      <c r="C953" s="71" t="str">
        <f t="shared" si="390"/>
        <v>-</v>
      </c>
      <c r="D953" s="71" t="str">
        <f t="shared" si="390"/>
        <v>-</v>
      </c>
      <c r="E953" s="71" t="str">
        <f t="shared" si="390"/>
        <v>-</v>
      </c>
      <c r="F953" s="71" t="str">
        <f t="shared" si="390"/>
        <v>-</v>
      </c>
      <c r="G953" s="71" t="str">
        <f t="shared" si="390"/>
        <v>-</v>
      </c>
      <c r="H953" s="205">
        <f>IFERROR(VLOOKUP(B953,'Forecast Cnx @ Dest. Airport'!$B$5:$R$175,17,FALSE),0)</f>
        <v>0</v>
      </c>
      <c r="I953" s="29">
        <f t="shared" si="371"/>
        <v>0</v>
      </c>
      <c r="J953" s="29">
        <f t="shared" si="372"/>
        <v>0</v>
      </c>
      <c r="K953" s="29">
        <f t="shared" si="373"/>
        <v>0</v>
      </c>
      <c r="L953" s="29">
        <f t="shared" si="374"/>
        <v>0</v>
      </c>
      <c r="M953" s="29">
        <f t="shared" si="375"/>
        <v>0</v>
      </c>
      <c r="N953" s="194">
        <f t="shared" si="376"/>
        <v>0</v>
      </c>
      <c r="O953" s="64" t="str">
        <f t="shared" si="391"/>
        <v>-</v>
      </c>
      <c r="P953" s="64" t="str">
        <f t="shared" si="391"/>
        <v>-</v>
      </c>
      <c r="Q953" s="64" t="str">
        <f t="shared" si="391"/>
        <v>-</v>
      </c>
      <c r="R953" s="64" t="str">
        <f t="shared" si="391"/>
        <v>-</v>
      </c>
      <c r="S953" s="64" t="str">
        <f t="shared" si="391"/>
        <v>-</v>
      </c>
      <c r="T953" s="206" t="str">
        <f t="shared" si="377"/>
        <v>-</v>
      </c>
      <c r="U953" s="29">
        <f t="shared" si="378"/>
        <v>0</v>
      </c>
      <c r="V953" s="29">
        <f t="shared" si="379"/>
        <v>0</v>
      </c>
      <c r="W953" s="29">
        <f t="shared" si="380"/>
        <v>0</v>
      </c>
      <c r="X953" s="29">
        <f t="shared" si="381"/>
        <v>0</v>
      </c>
      <c r="Y953" s="29">
        <f t="shared" si="382"/>
        <v>0</v>
      </c>
      <c r="Z953" s="194">
        <f t="shared" si="383"/>
        <v>0</v>
      </c>
    </row>
    <row r="954" spans="1:26" s="80" customFormat="1" x14ac:dyDescent="0.2">
      <c r="A954" s="168">
        <v>937</v>
      </c>
      <c r="B954" s="168">
        <f>'Revenue Data'!B945</f>
        <v>0</v>
      </c>
      <c r="C954" s="71" t="str">
        <f t="shared" si="390"/>
        <v>-</v>
      </c>
      <c r="D954" s="71" t="str">
        <f t="shared" si="390"/>
        <v>-</v>
      </c>
      <c r="E954" s="71" t="str">
        <f t="shared" si="390"/>
        <v>-</v>
      </c>
      <c r="F954" s="71" t="str">
        <f t="shared" si="390"/>
        <v>-</v>
      </c>
      <c r="G954" s="71" t="str">
        <f t="shared" si="390"/>
        <v>-</v>
      </c>
      <c r="H954" s="205">
        <f>IFERROR(VLOOKUP(B954,'Forecast Cnx @ Dest. Airport'!$B$5:$R$175,17,FALSE),0)</f>
        <v>0</v>
      </c>
      <c r="I954" s="29">
        <f t="shared" si="371"/>
        <v>0</v>
      </c>
      <c r="J954" s="29">
        <f t="shared" si="372"/>
        <v>0</v>
      </c>
      <c r="K954" s="29">
        <f t="shared" si="373"/>
        <v>0</v>
      </c>
      <c r="L954" s="29">
        <f t="shared" si="374"/>
        <v>0</v>
      </c>
      <c r="M954" s="29">
        <f t="shared" si="375"/>
        <v>0</v>
      </c>
      <c r="N954" s="194">
        <f t="shared" si="376"/>
        <v>0</v>
      </c>
      <c r="O954" s="64" t="str">
        <f t="shared" si="391"/>
        <v>-</v>
      </c>
      <c r="P954" s="64" t="str">
        <f t="shared" si="391"/>
        <v>-</v>
      </c>
      <c r="Q954" s="64" t="str">
        <f t="shared" si="391"/>
        <v>-</v>
      </c>
      <c r="R954" s="64" t="str">
        <f t="shared" si="391"/>
        <v>-</v>
      </c>
      <c r="S954" s="64" t="str">
        <f t="shared" si="391"/>
        <v>-</v>
      </c>
      <c r="T954" s="206" t="str">
        <f t="shared" si="377"/>
        <v>-</v>
      </c>
      <c r="U954" s="29">
        <f t="shared" si="378"/>
        <v>0</v>
      </c>
      <c r="V954" s="29">
        <f t="shared" si="379"/>
        <v>0</v>
      </c>
      <c r="W954" s="29">
        <f t="shared" si="380"/>
        <v>0</v>
      </c>
      <c r="X954" s="29">
        <f t="shared" si="381"/>
        <v>0</v>
      </c>
      <c r="Y954" s="29">
        <f t="shared" si="382"/>
        <v>0</v>
      </c>
      <c r="Z954" s="194">
        <f t="shared" si="383"/>
        <v>0</v>
      </c>
    </row>
    <row r="955" spans="1:26" s="80" customFormat="1" x14ac:dyDescent="0.2">
      <c r="A955" s="82">
        <v>938</v>
      </c>
      <c r="B955" s="168">
        <f>'Revenue Data'!B946</f>
        <v>0</v>
      </c>
      <c r="C955" s="71" t="str">
        <f t="shared" si="390"/>
        <v>-</v>
      </c>
      <c r="D955" s="71" t="str">
        <f t="shared" si="390"/>
        <v>-</v>
      </c>
      <c r="E955" s="71" t="str">
        <f t="shared" si="390"/>
        <v>-</v>
      </c>
      <c r="F955" s="71" t="str">
        <f t="shared" si="390"/>
        <v>-</v>
      </c>
      <c r="G955" s="71" t="str">
        <f t="shared" si="390"/>
        <v>-</v>
      </c>
      <c r="H955" s="205">
        <f>IFERROR(VLOOKUP(B955,'Forecast Cnx @ Dest. Airport'!$B$5:$R$175,17,FALSE),0)</f>
        <v>0</v>
      </c>
      <c r="I955" s="29">
        <f t="shared" si="371"/>
        <v>0</v>
      </c>
      <c r="J955" s="29">
        <f t="shared" si="372"/>
        <v>0</v>
      </c>
      <c r="K955" s="29">
        <f t="shared" si="373"/>
        <v>0</v>
      </c>
      <c r="L955" s="29">
        <f t="shared" si="374"/>
        <v>0</v>
      </c>
      <c r="M955" s="29">
        <f t="shared" si="375"/>
        <v>0</v>
      </c>
      <c r="N955" s="194">
        <f t="shared" si="376"/>
        <v>0</v>
      </c>
      <c r="O955" s="64" t="str">
        <f t="shared" si="391"/>
        <v>-</v>
      </c>
      <c r="P955" s="64" t="str">
        <f t="shared" si="391"/>
        <v>-</v>
      </c>
      <c r="Q955" s="64" t="str">
        <f t="shared" si="391"/>
        <v>-</v>
      </c>
      <c r="R955" s="64" t="str">
        <f t="shared" si="391"/>
        <v>-</v>
      </c>
      <c r="S955" s="64" t="str">
        <f t="shared" si="391"/>
        <v>-</v>
      </c>
      <c r="T955" s="206" t="str">
        <f t="shared" si="377"/>
        <v>-</v>
      </c>
      <c r="U955" s="29">
        <f t="shared" si="378"/>
        <v>0</v>
      </c>
      <c r="V955" s="29">
        <f t="shared" si="379"/>
        <v>0</v>
      </c>
      <c r="W955" s="29">
        <f t="shared" si="380"/>
        <v>0</v>
      </c>
      <c r="X955" s="29">
        <f t="shared" si="381"/>
        <v>0</v>
      </c>
      <c r="Y955" s="29">
        <f t="shared" si="382"/>
        <v>0</v>
      </c>
      <c r="Z955" s="194">
        <f t="shared" si="383"/>
        <v>0</v>
      </c>
    </row>
    <row r="956" spans="1:26" s="80" customFormat="1" x14ac:dyDescent="0.2">
      <c r="A956" s="82">
        <v>939</v>
      </c>
      <c r="B956" s="168">
        <f>'Revenue Data'!B947</f>
        <v>0</v>
      </c>
      <c r="C956" s="71" t="str">
        <f t="shared" si="390"/>
        <v>-</v>
      </c>
      <c r="D956" s="71" t="str">
        <f t="shared" si="390"/>
        <v>-</v>
      </c>
      <c r="E956" s="71" t="str">
        <f t="shared" si="390"/>
        <v>-</v>
      </c>
      <c r="F956" s="71" t="str">
        <f t="shared" si="390"/>
        <v>-</v>
      </c>
      <c r="G956" s="71" t="str">
        <f t="shared" si="390"/>
        <v>-</v>
      </c>
      <c r="H956" s="205">
        <f>IFERROR(VLOOKUP(B956,'Forecast Cnx @ Dest. Airport'!$B$5:$R$175,17,FALSE),0)</f>
        <v>0</v>
      </c>
      <c r="I956" s="29">
        <f t="shared" si="371"/>
        <v>0</v>
      </c>
      <c r="J956" s="29">
        <f t="shared" si="372"/>
        <v>0</v>
      </c>
      <c r="K956" s="29">
        <f t="shared" si="373"/>
        <v>0</v>
      </c>
      <c r="L956" s="29">
        <f t="shared" si="374"/>
        <v>0</v>
      </c>
      <c r="M956" s="29">
        <f t="shared" si="375"/>
        <v>0</v>
      </c>
      <c r="N956" s="194">
        <f t="shared" si="376"/>
        <v>0</v>
      </c>
      <c r="O956" s="64" t="str">
        <f t="shared" si="391"/>
        <v>-</v>
      </c>
      <c r="P956" s="64" t="str">
        <f t="shared" si="391"/>
        <v>-</v>
      </c>
      <c r="Q956" s="64" t="str">
        <f t="shared" si="391"/>
        <v>-</v>
      </c>
      <c r="R956" s="64" t="str">
        <f t="shared" si="391"/>
        <v>-</v>
      </c>
      <c r="S956" s="64" t="str">
        <f t="shared" si="391"/>
        <v>-</v>
      </c>
      <c r="T956" s="206" t="str">
        <f t="shared" si="377"/>
        <v>-</v>
      </c>
      <c r="U956" s="29">
        <f t="shared" si="378"/>
        <v>0</v>
      </c>
      <c r="V956" s="29">
        <f t="shared" si="379"/>
        <v>0</v>
      </c>
      <c r="W956" s="29">
        <f t="shared" si="380"/>
        <v>0</v>
      </c>
      <c r="X956" s="29">
        <f t="shared" si="381"/>
        <v>0</v>
      </c>
      <c r="Y956" s="29">
        <f t="shared" si="382"/>
        <v>0</v>
      </c>
      <c r="Z956" s="194">
        <f t="shared" si="383"/>
        <v>0</v>
      </c>
    </row>
    <row r="957" spans="1:26" s="80" customFormat="1" x14ac:dyDescent="0.2">
      <c r="A957" s="82">
        <v>940</v>
      </c>
      <c r="B957" s="168">
        <f>'Revenue Data'!B948</f>
        <v>0</v>
      </c>
      <c r="C957" s="71" t="str">
        <f t="shared" si="390"/>
        <v>-</v>
      </c>
      <c r="D957" s="71" t="str">
        <f t="shared" si="390"/>
        <v>-</v>
      </c>
      <c r="E957" s="71" t="str">
        <f t="shared" si="390"/>
        <v>-</v>
      </c>
      <c r="F957" s="71" t="str">
        <f t="shared" si="390"/>
        <v>-</v>
      </c>
      <c r="G957" s="71" t="str">
        <f t="shared" si="390"/>
        <v>-</v>
      </c>
      <c r="H957" s="205">
        <f>IFERROR(VLOOKUP(B957,'Forecast Cnx @ Dest. Airport'!$B$5:$R$175,17,FALSE),0)</f>
        <v>0</v>
      </c>
      <c r="I957" s="29">
        <f t="shared" si="371"/>
        <v>0</v>
      </c>
      <c r="J957" s="29">
        <f t="shared" si="372"/>
        <v>0</v>
      </c>
      <c r="K957" s="29">
        <f t="shared" si="373"/>
        <v>0</v>
      </c>
      <c r="L957" s="29">
        <f t="shared" si="374"/>
        <v>0</v>
      </c>
      <c r="M957" s="29">
        <f t="shared" si="375"/>
        <v>0</v>
      </c>
      <c r="N957" s="194">
        <f t="shared" si="376"/>
        <v>0</v>
      </c>
      <c r="O957" s="64" t="str">
        <f t="shared" si="391"/>
        <v>-</v>
      </c>
      <c r="P957" s="64" t="str">
        <f t="shared" si="391"/>
        <v>-</v>
      </c>
      <c r="Q957" s="64" t="str">
        <f t="shared" si="391"/>
        <v>-</v>
      </c>
      <c r="R957" s="64" t="str">
        <f t="shared" si="391"/>
        <v>-</v>
      </c>
      <c r="S957" s="64" t="str">
        <f t="shared" si="391"/>
        <v>-</v>
      </c>
      <c r="T957" s="206" t="str">
        <f t="shared" si="377"/>
        <v>-</v>
      </c>
      <c r="U957" s="29">
        <f t="shared" si="378"/>
        <v>0</v>
      </c>
      <c r="V957" s="29">
        <f t="shared" si="379"/>
        <v>0</v>
      </c>
      <c r="W957" s="29">
        <f t="shared" si="380"/>
        <v>0</v>
      </c>
      <c r="X957" s="29">
        <f t="shared" si="381"/>
        <v>0</v>
      </c>
      <c r="Y957" s="29">
        <f t="shared" si="382"/>
        <v>0</v>
      </c>
      <c r="Z957" s="194">
        <f t="shared" si="383"/>
        <v>0</v>
      </c>
    </row>
    <row r="958" spans="1:26" s="80" customFormat="1" x14ac:dyDescent="0.2">
      <c r="A958" s="168">
        <v>941</v>
      </c>
      <c r="B958" s="168">
        <f>'Revenue Data'!B949</f>
        <v>0</v>
      </c>
      <c r="C958" s="71" t="str">
        <f t="shared" ref="C958:G967" si="392">IFERROR(VLOOKUP($B958,FromChicagoFareList,C$8,FALSE),"-")</f>
        <v>-</v>
      </c>
      <c r="D958" s="71" t="str">
        <f t="shared" si="392"/>
        <v>-</v>
      </c>
      <c r="E958" s="71" t="str">
        <f t="shared" si="392"/>
        <v>-</v>
      </c>
      <c r="F958" s="71" t="str">
        <f t="shared" si="392"/>
        <v>-</v>
      </c>
      <c r="G958" s="71" t="str">
        <f t="shared" si="392"/>
        <v>-</v>
      </c>
      <c r="H958" s="205">
        <f>IFERROR(VLOOKUP(B958,'Forecast Cnx @ Dest. Airport'!$B$5:$R$175,17,FALSE),0)</f>
        <v>0</v>
      </c>
      <c r="I958" s="29">
        <f t="shared" si="371"/>
        <v>0</v>
      </c>
      <c r="J958" s="29">
        <f t="shared" si="372"/>
        <v>0</v>
      </c>
      <c r="K958" s="29">
        <f t="shared" si="373"/>
        <v>0</v>
      </c>
      <c r="L958" s="29">
        <f t="shared" si="374"/>
        <v>0</v>
      </c>
      <c r="M958" s="29">
        <f t="shared" si="375"/>
        <v>0</v>
      </c>
      <c r="N958" s="194">
        <f t="shared" si="376"/>
        <v>0</v>
      </c>
      <c r="O958" s="64" t="str">
        <f t="shared" ref="O958:S967" si="393">IFERROR(VLOOKUP($B958,FromChicagoFareList,O$8,FALSE),"-")</f>
        <v>-</v>
      </c>
      <c r="P958" s="64" t="str">
        <f t="shared" si="393"/>
        <v>-</v>
      </c>
      <c r="Q958" s="64" t="str">
        <f t="shared" si="393"/>
        <v>-</v>
      </c>
      <c r="R958" s="64" t="str">
        <f t="shared" si="393"/>
        <v>-</v>
      </c>
      <c r="S958" s="64" t="str">
        <f t="shared" si="393"/>
        <v>-</v>
      </c>
      <c r="T958" s="206" t="str">
        <f t="shared" si="377"/>
        <v>-</v>
      </c>
      <c r="U958" s="29">
        <f t="shared" si="378"/>
        <v>0</v>
      </c>
      <c r="V958" s="29">
        <f t="shared" si="379"/>
        <v>0</v>
      </c>
      <c r="W958" s="29">
        <f t="shared" si="380"/>
        <v>0</v>
      </c>
      <c r="X958" s="29">
        <f t="shared" si="381"/>
        <v>0</v>
      </c>
      <c r="Y958" s="29">
        <f t="shared" si="382"/>
        <v>0</v>
      </c>
      <c r="Z958" s="194">
        <f t="shared" si="383"/>
        <v>0</v>
      </c>
    </row>
    <row r="959" spans="1:26" s="80" customFormat="1" x14ac:dyDescent="0.2">
      <c r="A959" s="82">
        <v>942</v>
      </c>
      <c r="B959" s="168">
        <f>'Revenue Data'!B950</f>
        <v>0</v>
      </c>
      <c r="C959" s="71" t="str">
        <f t="shared" si="392"/>
        <v>-</v>
      </c>
      <c r="D959" s="71" t="str">
        <f t="shared" si="392"/>
        <v>-</v>
      </c>
      <c r="E959" s="71" t="str">
        <f t="shared" si="392"/>
        <v>-</v>
      </c>
      <c r="F959" s="71" t="str">
        <f t="shared" si="392"/>
        <v>-</v>
      </c>
      <c r="G959" s="71" t="str">
        <f t="shared" si="392"/>
        <v>-</v>
      </c>
      <c r="H959" s="205">
        <f>IFERROR(VLOOKUP(B959,'Forecast Cnx @ Dest. Airport'!$B$5:$R$175,17,FALSE),0)</f>
        <v>0</v>
      </c>
      <c r="I959" s="29">
        <f t="shared" si="371"/>
        <v>0</v>
      </c>
      <c r="J959" s="29">
        <f t="shared" si="372"/>
        <v>0</v>
      </c>
      <c r="K959" s="29">
        <f t="shared" si="373"/>
        <v>0</v>
      </c>
      <c r="L959" s="29">
        <f t="shared" si="374"/>
        <v>0</v>
      </c>
      <c r="M959" s="29">
        <f t="shared" si="375"/>
        <v>0</v>
      </c>
      <c r="N959" s="194">
        <f t="shared" si="376"/>
        <v>0</v>
      </c>
      <c r="O959" s="64" t="str">
        <f t="shared" si="393"/>
        <v>-</v>
      </c>
      <c r="P959" s="64" t="str">
        <f t="shared" si="393"/>
        <v>-</v>
      </c>
      <c r="Q959" s="64" t="str">
        <f t="shared" si="393"/>
        <v>-</v>
      </c>
      <c r="R959" s="64" t="str">
        <f t="shared" si="393"/>
        <v>-</v>
      </c>
      <c r="S959" s="64" t="str">
        <f t="shared" si="393"/>
        <v>-</v>
      </c>
      <c r="T959" s="206" t="str">
        <f t="shared" si="377"/>
        <v>-</v>
      </c>
      <c r="U959" s="29">
        <f t="shared" si="378"/>
        <v>0</v>
      </c>
      <c r="V959" s="29">
        <f t="shared" si="379"/>
        <v>0</v>
      </c>
      <c r="W959" s="29">
        <f t="shared" si="380"/>
        <v>0</v>
      </c>
      <c r="X959" s="29">
        <f t="shared" si="381"/>
        <v>0</v>
      </c>
      <c r="Y959" s="29">
        <f t="shared" si="382"/>
        <v>0</v>
      </c>
      <c r="Z959" s="194">
        <f t="shared" si="383"/>
        <v>0</v>
      </c>
    </row>
    <row r="960" spans="1:26" s="80" customFormat="1" x14ac:dyDescent="0.2">
      <c r="A960" s="82">
        <v>943</v>
      </c>
      <c r="B960" s="168">
        <f>'Revenue Data'!B951</f>
        <v>0</v>
      </c>
      <c r="C960" s="71" t="str">
        <f t="shared" si="392"/>
        <v>-</v>
      </c>
      <c r="D960" s="71" t="str">
        <f t="shared" si="392"/>
        <v>-</v>
      </c>
      <c r="E960" s="71" t="str">
        <f t="shared" si="392"/>
        <v>-</v>
      </c>
      <c r="F960" s="71" t="str">
        <f t="shared" si="392"/>
        <v>-</v>
      </c>
      <c r="G960" s="71" t="str">
        <f t="shared" si="392"/>
        <v>-</v>
      </c>
      <c r="H960" s="205">
        <f>IFERROR(VLOOKUP(B960,'Forecast Cnx @ Dest. Airport'!$B$5:$R$175,17,FALSE),0)</f>
        <v>0</v>
      </c>
      <c r="I960" s="29">
        <f t="shared" si="371"/>
        <v>0</v>
      </c>
      <c r="J960" s="29">
        <f t="shared" si="372"/>
        <v>0</v>
      </c>
      <c r="K960" s="29">
        <f t="shared" si="373"/>
        <v>0</v>
      </c>
      <c r="L960" s="29">
        <f t="shared" si="374"/>
        <v>0</v>
      </c>
      <c r="M960" s="29">
        <f t="shared" si="375"/>
        <v>0</v>
      </c>
      <c r="N960" s="194">
        <f t="shared" si="376"/>
        <v>0</v>
      </c>
      <c r="O960" s="64" t="str">
        <f t="shared" si="393"/>
        <v>-</v>
      </c>
      <c r="P960" s="64" t="str">
        <f t="shared" si="393"/>
        <v>-</v>
      </c>
      <c r="Q960" s="64" t="str">
        <f t="shared" si="393"/>
        <v>-</v>
      </c>
      <c r="R960" s="64" t="str">
        <f t="shared" si="393"/>
        <v>-</v>
      </c>
      <c r="S960" s="64" t="str">
        <f t="shared" si="393"/>
        <v>-</v>
      </c>
      <c r="T960" s="206" t="str">
        <f t="shared" si="377"/>
        <v>-</v>
      </c>
      <c r="U960" s="29">
        <f t="shared" si="378"/>
        <v>0</v>
      </c>
      <c r="V960" s="29">
        <f t="shared" si="379"/>
        <v>0</v>
      </c>
      <c r="W960" s="29">
        <f t="shared" si="380"/>
        <v>0</v>
      </c>
      <c r="X960" s="29">
        <f t="shared" si="381"/>
        <v>0</v>
      </c>
      <c r="Y960" s="29">
        <f t="shared" si="382"/>
        <v>0</v>
      </c>
      <c r="Z960" s="194">
        <f t="shared" si="383"/>
        <v>0</v>
      </c>
    </row>
    <row r="961" spans="1:26" s="80" customFormat="1" x14ac:dyDescent="0.2">
      <c r="A961" s="82">
        <v>944</v>
      </c>
      <c r="B961" s="168">
        <f>'Revenue Data'!B952</f>
        <v>0</v>
      </c>
      <c r="C961" s="71" t="str">
        <f t="shared" si="392"/>
        <v>-</v>
      </c>
      <c r="D961" s="71" t="str">
        <f t="shared" si="392"/>
        <v>-</v>
      </c>
      <c r="E961" s="71" t="str">
        <f t="shared" si="392"/>
        <v>-</v>
      </c>
      <c r="F961" s="71" t="str">
        <f t="shared" si="392"/>
        <v>-</v>
      </c>
      <c r="G961" s="71" t="str">
        <f t="shared" si="392"/>
        <v>-</v>
      </c>
      <c r="H961" s="205">
        <f>IFERROR(VLOOKUP(B961,'Forecast Cnx @ Dest. Airport'!$B$5:$R$175,17,FALSE),0)</f>
        <v>0</v>
      </c>
      <c r="I961" s="29">
        <f t="shared" si="371"/>
        <v>0</v>
      </c>
      <c r="J961" s="29">
        <f t="shared" si="372"/>
        <v>0</v>
      </c>
      <c r="K961" s="29">
        <f t="shared" si="373"/>
        <v>0</v>
      </c>
      <c r="L961" s="29">
        <f t="shared" si="374"/>
        <v>0</v>
      </c>
      <c r="M961" s="29">
        <f t="shared" si="375"/>
        <v>0</v>
      </c>
      <c r="N961" s="194">
        <f t="shared" si="376"/>
        <v>0</v>
      </c>
      <c r="O961" s="64" t="str">
        <f t="shared" si="393"/>
        <v>-</v>
      </c>
      <c r="P961" s="64" t="str">
        <f t="shared" si="393"/>
        <v>-</v>
      </c>
      <c r="Q961" s="64" t="str">
        <f t="shared" si="393"/>
        <v>-</v>
      </c>
      <c r="R961" s="64" t="str">
        <f t="shared" si="393"/>
        <v>-</v>
      </c>
      <c r="S961" s="64" t="str">
        <f t="shared" si="393"/>
        <v>-</v>
      </c>
      <c r="T961" s="206" t="str">
        <f t="shared" si="377"/>
        <v>-</v>
      </c>
      <c r="U961" s="29">
        <f t="shared" si="378"/>
        <v>0</v>
      </c>
      <c r="V961" s="29">
        <f t="shared" si="379"/>
        <v>0</v>
      </c>
      <c r="W961" s="29">
        <f t="shared" si="380"/>
        <v>0</v>
      </c>
      <c r="X961" s="29">
        <f t="shared" si="381"/>
        <v>0</v>
      </c>
      <c r="Y961" s="29">
        <f t="shared" si="382"/>
        <v>0</v>
      </c>
      <c r="Z961" s="194">
        <f t="shared" si="383"/>
        <v>0</v>
      </c>
    </row>
    <row r="962" spans="1:26" s="80" customFormat="1" x14ac:dyDescent="0.2">
      <c r="A962" s="168">
        <v>945</v>
      </c>
      <c r="B962" s="168">
        <f>'Revenue Data'!B953</f>
        <v>0</v>
      </c>
      <c r="C962" s="71" t="str">
        <f t="shared" si="392"/>
        <v>-</v>
      </c>
      <c r="D962" s="71" t="str">
        <f t="shared" si="392"/>
        <v>-</v>
      </c>
      <c r="E962" s="71" t="str">
        <f t="shared" si="392"/>
        <v>-</v>
      </c>
      <c r="F962" s="71" t="str">
        <f t="shared" si="392"/>
        <v>-</v>
      </c>
      <c r="G962" s="71" t="str">
        <f t="shared" si="392"/>
        <v>-</v>
      </c>
      <c r="H962" s="205">
        <f>IFERROR(VLOOKUP(B962,'Forecast Cnx @ Dest. Airport'!$B$5:$R$175,17,FALSE),0)</f>
        <v>0</v>
      </c>
      <c r="I962" s="29">
        <f t="shared" si="371"/>
        <v>0</v>
      </c>
      <c r="J962" s="29">
        <f t="shared" si="372"/>
        <v>0</v>
      </c>
      <c r="K962" s="29">
        <f t="shared" si="373"/>
        <v>0</v>
      </c>
      <c r="L962" s="29">
        <f t="shared" si="374"/>
        <v>0</v>
      </c>
      <c r="M962" s="29">
        <f t="shared" si="375"/>
        <v>0</v>
      </c>
      <c r="N962" s="194">
        <f t="shared" si="376"/>
        <v>0</v>
      </c>
      <c r="O962" s="64" t="str">
        <f t="shared" si="393"/>
        <v>-</v>
      </c>
      <c r="P962" s="64" t="str">
        <f t="shared" si="393"/>
        <v>-</v>
      </c>
      <c r="Q962" s="64" t="str">
        <f t="shared" si="393"/>
        <v>-</v>
      </c>
      <c r="R962" s="64" t="str">
        <f t="shared" si="393"/>
        <v>-</v>
      </c>
      <c r="S962" s="64" t="str">
        <f t="shared" si="393"/>
        <v>-</v>
      </c>
      <c r="T962" s="206" t="str">
        <f t="shared" si="377"/>
        <v>-</v>
      </c>
      <c r="U962" s="29">
        <f t="shared" si="378"/>
        <v>0</v>
      </c>
      <c r="V962" s="29">
        <f t="shared" si="379"/>
        <v>0</v>
      </c>
      <c r="W962" s="29">
        <f t="shared" si="380"/>
        <v>0</v>
      </c>
      <c r="X962" s="29">
        <f t="shared" si="381"/>
        <v>0</v>
      </c>
      <c r="Y962" s="29">
        <f t="shared" si="382"/>
        <v>0</v>
      </c>
      <c r="Z962" s="194">
        <f t="shared" si="383"/>
        <v>0</v>
      </c>
    </row>
    <row r="963" spans="1:26" s="80" customFormat="1" x14ac:dyDescent="0.2">
      <c r="A963" s="82">
        <v>946</v>
      </c>
      <c r="B963" s="168">
        <f>'Revenue Data'!B954</f>
        <v>0</v>
      </c>
      <c r="C963" s="71" t="str">
        <f t="shared" si="392"/>
        <v>-</v>
      </c>
      <c r="D963" s="71" t="str">
        <f t="shared" si="392"/>
        <v>-</v>
      </c>
      <c r="E963" s="71" t="str">
        <f t="shared" si="392"/>
        <v>-</v>
      </c>
      <c r="F963" s="71" t="str">
        <f t="shared" si="392"/>
        <v>-</v>
      </c>
      <c r="G963" s="71" t="str">
        <f t="shared" si="392"/>
        <v>-</v>
      </c>
      <c r="H963" s="205">
        <f>IFERROR(VLOOKUP(B963,'Forecast Cnx @ Dest. Airport'!$B$5:$R$175,17,FALSE),0)</f>
        <v>0</v>
      </c>
      <c r="I963" s="29">
        <f t="shared" si="371"/>
        <v>0</v>
      </c>
      <c r="J963" s="29">
        <f t="shared" si="372"/>
        <v>0</v>
      </c>
      <c r="K963" s="29">
        <f t="shared" si="373"/>
        <v>0</v>
      </c>
      <c r="L963" s="29">
        <f t="shared" si="374"/>
        <v>0</v>
      </c>
      <c r="M963" s="29">
        <f t="shared" si="375"/>
        <v>0</v>
      </c>
      <c r="N963" s="194">
        <f t="shared" si="376"/>
        <v>0</v>
      </c>
      <c r="O963" s="64" t="str">
        <f t="shared" si="393"/>
        <v>-</v>
      </c>
      <c r="P963" s="64" t="str">
        <f t="shared" si="393"/>
        <v>-</v>
      </c>
      <c r="Q963" s="64" t="str">
        <f t="shared" si="393"/>
        <v>-</v>
      </c>
      <c r="R963" s="64" t="str">
        <f t="shared" si="393"/>
        <v>-</v>
      </c>
      <c r="S963" s="64" t="str">
        <f t="shared" si="393"/>
        <v>-</v>
      </c>
      <c r="T963" s="206" t="str">
        <f t="shared" si="377"/>
        <v>-</v>
      </c>
      <c r="U963" s="29">
        <f t="shared" si="378"/>
        <v>0</v>
      </c>
      <c r="V963" s="29">
        <f t="shared" si="379"/>
        <v>0</v>
      </c>
      <c r="W963" s="29">
        <f t="shared" si="380"/>
        <v>0</v>
      </c>
      <c r="X963" s="29">
        <f t="shared" si="381"/>
        <v>0</v>
      </c>
      <c r="Y963" s="29">
        <f t="shared" si="382"/>
        <v>0</v>
      </c>
      <c r="Z963" s="194">
        <f t="shared" si="383"/>
        <v>0</v>
      </c>
    </row>
    <row r="964" spans="1:26" s="80" customFormat="1" x14ac:dyDescent="0.2">
      <c r="A964" s="82">
        <v>947</v>
      </c>
      <c r="B964" s="168">
        <f>'Revenue Data'!B955</f>
        <v>0</v>
      </c>
      <c r="C964" s="71" t="str">
        <f t="shared" si="392"/>
        <v>-</v>
      </c>
      <c r="D964" s="71" t="str">
        <f t="shared" si="392"/>
        <v>-</v>
      </c>
      <c r="E964" s="71" t="str">
        <f t="shared" si="392"/>
        <v>-</v>
      </c>
      <c r="F964" s="71" t="str">
        <f t="shared" si="392"/>
        <v>-</v>
      </c>
      <c r="G964" s="71" t="str">
        <f t="shared" si="392"/>
        <v>-</v>
      </c>
      <c r="H964" s="205">
        <f>IFERROR(VLOOKUP(B964,'Forecast Cnx @ Dest. Airport'!$B$5:$R$175,17,FALSE),0)</f>
        <v>0</v>
      </c>
      <c r="I964" s="29">
        <f t="shared" si="371"/>
        <v>0</v>
      </c>
      <c r="J964" s="29">
        <f t="shared" si="372"/>
        <v>0</v>
      </c>
      <c r="K964" s="29">
        <f t="shared" si="373"/>
        <v>0</v>
      </c>
      <c r="L964" s="29">
        <f t="shared" si="374"/>
        <v>0</v>
      </c>
      <c r="M964" s="29">
        <f t="shared" si="375"/>
        <v>0</v>
      </c>
      <c r="N964" s="194">
        <f t="shared" si="376"/>
        <v>0</v>
      </c>
      <c r="O964" s="64" t="str">
        <f t="shared" si="393"/>
        <v>-</v>
      </c>
      <c r="P964" s="64" t="str">
        <f t="shared" si="393"/>
        <v>-</v>
      </c>
      <c r="Q964" s="64" t="str">
        <f t="shared" si="393"/>
        <v>-</v>
      </c>
      <c r="R964" s="64" t="str">
        <f t="shared" si="393"/>
        <v>-</v>
      </c>
      <c r="S964" s="64" t="str">
        <f t="shared" si="393"/>
        <v>-</v>
      </c>
      <c r="T964" s="206" t="str">
        <f t="shared" si="377"/>
        <v>-</v>
      </c>
      <c r="U964" s="29">
        <f t="shared" si="378"/>
        <v>0</v>
      </c>
      <c r="V964" s="29">
        <f t="shared" si="379"/>
        <v>0</v>
      </c>
      <c r="W964" s="29">
        <f t="shared" si="380"/>
        <v>0</v>
      </c>
      <c r="X964" s="29">
        <f t="shared" si="381"/>
        <v>0</v>
      </c>
      <c r="Y964" s="29">
        <f t="shared" si="382"/>
        <v>0</v>
      </c>
      <c r="Z964" s="194">
        <f t="shared" si="383"/>
        <v>0</v>
      </c>
    </row>
    <row r="965" spans="1:26" s="80" customFormat="1" x14ac:dyDescent="0.2">
      <c r="A965" s="82">
        <v>948</v>
      </c>
      <c r="B965" s="168">
        <f>'Revenue Data'!B956</f>
        <v>0</v>
      </c>
      <c r="C965" s="71" t="str">
        <f t="shared" si="392"/>
        <v>-</v>
      </c>
      <c r="D965" s="71" t="str">
        <f t="shared" si="392"/>
        <v>-</v>
      </c>
      <c r="E965" s="71" t="str">
        <f t="shared" si="392"/>
        <v>-</v>
      </c>
      <c r="F965" s="71" t="str">
        <f t="shared" si="392"/>
        <v>-</v>
      </c>
      <c r="G965" s="71" t="str">
        <f t="shared" si="392"/>
        <v>-</v>
      </c>
      <c r="H965" s="205">
        <f>IFERROR(VLOOKUP(B965,'Forecast Cnx @ Dest. Airport'!$B$5:$R$175,17,FALSE),0)</f>
        <v>0</v>
      </c>
      <c r="I965" s="29">
        <f t="shared" si="371"/>
        <v>0</v>
      </c>
      <c r="J965" s="29">
        <f t="shared" si="372"/>
        <v>0</v>
      </c>
      <c r="K965" s="29">
        <f t="shared" si="373"/>
        <v>0</v>
      </c>
      <c r="L965" s="29">
        <f t="shared" si="374"/>
        <v>0</v>
      </c>
      <c r="M965" s="29">
        <f t="shared" si="375"/>
        <v>0</v>
      </c>
      <c r="N965" s="194">
        <f t="shared" si="376"/>
        <v>0</v>
      </c>
      <c r="O965" s="64" t="str">
        <f t="shared" si="393"/>
        <v>-</v>
      </c>
      <c r="P965" s="64" t="str">
        <f t="shared" si="393"/>
        <v>-</v>
      </c>
      <c r="Q965" s="64" t="str">
        <f t="shared" si="393"/>
        <v>-</v>
      </c>
      <c r="R965" s="64" t="str">
        <f t="shared" si="393"/>
        <v>-</v>
      </c>
      <c r="S965" s="64" t="str">
        <f t="shared" si="393"/>
        <v>-</v>
      </c>
      <c r="T965" s="206" t="str">
        <f t="shared" si="377"/>
        <v>-</v>
      </c>
      <c r="U965" s="29">
        <f t="shared" si="378"/>
        <v>0</v>
      </c>
      <c r="V965" s="29">
        <f t="shared" si="379"/>
        <v>0</v>
      </c>
      <c r="W965" s="29">
        <f t="shared" si="380"/>
        <v>0</v>
      </c>
      <c r="X965" s="29">
        <f t="shared" si="381"/>
        <v>0</v>
      </c>
      <c r="Y965" s="29">
        <f t="shared" si="382"/>
        <v>0</v>
      </c>
      <c r="Z965" s="194">
        <f t="shared" si="383"/>
        <v>0</v>
      </c>
    </row>
    <row r="966" spans="1:26" s="80" customFormat="1" x14ac:dyDescent="0.2">
      <c r="A966" s="168">
        <v>949</v>
      </c>
      <c r="B966" s="168">
        <f>'Revenue Data'!B957</f>
        <v>0</v>
      </c>
      <c r="C966" s="71" t="str">
        <f t="shared" si="392"/>
        <v>-</v>
      </c>
      <c r="D966" s="71" t="str">
        <f t="shared" si="392"/>
        <v>-</v>
      </c>
      <c r="E966" s="71" t="str">
        <f t="shared" si="392"/>
        <v>-</v>
      </c>
      <c r="F966" s="71" t="str">
        <f t="shared" si="392"/>
        <v>-</v>
      </c>
      <c r="G966" s="71" t="str">
        <f t="shared" si="392"/>
        <v>-</v>
      </c>
      <c r="H966" s="205">
        <f>IFERROR(VLOOKUP(B966,'Forecast Cnx @ Dest. Airport'!$B$5:$R$175,17,FALSE),0)</f>
        <v>0</v>
      </c>
      <c r="I966" s="29">
        <f t="shared" si="371"/>
        <v>0</v>
      </c>
      <c r="J966" s="29">
        <f t="shared" si="372"/>
        <v>0</v>
      </c>
      <c r="K966" s="29">
        <f t="shared" si="373"/>
        <v>0</v>
      </c>
      <c r="L966" s="29">
        <f t="shared" si="374"/>
        <v>0</v>
      </c>
      <c r="M966" s="29">
        <f t="shared" si="375"/>
        <v>0</v>
      </c>
      <c r="N966" s="194">
        <f t="shared" si="376"/>
        <v>0</v>
      </c>
      <c r="O966" s="64" t="str">
        <f t="shared" si="393"/>
        <v>-</v>
      </c>
      <c r="P966" s="64" t="str">
        <f t="shared" si="393"/>
        <v>-</v>
      </c>
      <c r="Q966" s="64" t="str">
        <f t="shared" si="393"/>
        <v>-</v>
      </c>
      <c r="R966" s="64" t="str">
        <f t="shared" si="393"/>
        <v>-</v>
      </c>
      <c r="S966" s="64" t="str">
        <f t="shared" si="393"/>
        <v>-</v>
      </c>
      <c r="T966" s="206" t="str">
        <f t="shared" si="377"/>
        <v>-</v>
      </c>
      <c r="U966" s="29">
        <f t="shared" si="378"/>
        <v>0</v>
      </c>
      <c r="V966" s="29">
        <f t="shared" si="379"/>
        <v>0</v>
      </c>
      <c r="W966" s="29">
        <f t="shared" si="380"/>
        <v>0</v>
      </c>
      <c r="X966" s="29">
        <f t="shared" si="381"/>
        <v>0</v>
      </c>
      <c r="Y966" s="29">
        <f t="shared" si="382"/>
        <v>0</v>
      </c>
      <c r="Z966" s="194">
        <f t="shared" si="383"/>
        <v>0</v>
      </c>
    </row>
    <row r="967" spans="1:26" s="80" customFormat="1" x14ac:dyDescent="0.2">
      <c r="A967" s="82">
        <v>950</v>
      </c>
      <c r="B967" s="168">
        <f>'Revenue Data'!B958</f>
        <v>0</v>
      </c>
      <c r="C967" s="71" t="str">
        <f t="shared" si="392"/>
        <v>-</v>
      </c>
      <c r="D967" s="71" t="str">
        <f t="shared" si="392"/>
        <v>-</v>
      </c>
      <c r="E967" s="71" t="str">
        <f t="shared" si="392"/>
        <v>-</v>
      </c>
      <c r="F967" s="71" t="str">
        <f t="shared" si="392"/>
        <v>-</v>
      </c>
      <c r="G967" s="71" t="str">
        <f t="shared" si="392"/>
        <v>-</v>
      </c>
      <c r="H967" s="205">
        <f>IFERROR(VLOOKUP(B967,'Forecast Cnx @ Dest. Airport'!$B$5:$R$175,17,FALSE),0)</f>
        <v>0</v>
      </c>
      <c r="I967" s="29">
        <f t="shared" si="371"/>
        <v>0</v>
      </c>
      <c r="J967" s="29">
        <f t="shared" si="372"/>
        <v>0</v>
      </c>
      <c r="K967" s="29">
        <f t="shared" si="373"/>
        <v>0</v>
      </c>
      <c r="L967" s="29">
        <f t="shared" si="374"/>
        <v>0</v>
      </c>
      <c r="M967" s="29">
        <f t="shared" si="375"/>
        <v>0</v>
      </c>
      <c r="N967" s="194">
        <f t="shared" si="376"/>
        <v>0</v>
      </c>
      <c r="O967" s="64" t="str">
        <f t="shared" si="393"/>
        <v>-</v>
      </c>
      <c r="P967" s="64" t="str">
        <f t="shared" si="393"/>
        <v>-</v>
      </c>
      <c r="Q967" s="64" t="str">
        <f t="shared" si="393"/>
        <v>-</v>
      </c>
      <c r="R967" s="64" t="str">
        <f t="shared" si="393"/>
        <v>-</v>
      </c>
      <c r="S967" s="64" t="str">
        <f t="shared" si="393"/>
        <v>-</v>
      </c>
      <c r="T967" s="206" t="str">
        <f t="shared" si="377"/>
        <v>-</v>
      </c>
      <c r="U967" s="29">
        <f t="shared" si="378"/>
        <v>0</v>
      </c>
      <c r="V967" s="29">
        <f t="shared" si="379"/>
        <v>0</v>
      </c>
      <c r="W967" s="29">
        <f t="shared" si="380"/>
        <v>0</v>
      </c>
      <c r="X967" s="29">
        <f t="shared" si="381"/>
        <v>0</v>
      </c>
      <c r="Y967" s="29">
        <f t="shared" si="382"/>
        <v>0</v>
      </c>
      <c r="Z967" s="194">
        <f t="shared" si="383"/>
        <v>0</v>
      </c>
    </row>
    <row r="968" spans="1:26" s="80" customFormat="1" x14ac:dyDescent="0.2">
      <c r="A968" s="82">
        <v>951</v>
      </c>
      <c r="B968" s="168">
        <f>'Revenue Data'!B959</f>
        <v>0</v>
      </c>
      <c r="C968" s="71" t="str">
        <f t="shared" ref="C968:G977" si="394">IFERROR(VLOOKUP($B968,FromChicagoFareList,C$8,FALSE),"-")</f>
        <v>-</v>
      </c>
      <c r="D968" s="71" t="str">
        <f t="shared" si="394"/>
        <v>-</v>
      </c>
      <c r="E968" s="71" t="str">
        <f t="shared" si="394"/>
        <v>-</v>
      </c>
      <c r="F968" s="71" t="str">
        <f t="shared" si="394"/>
        <v>-</v>
      </c>
      <c r="G968" s="71" t="str">
        <f t="shared" si="394"/>
        <v>-</v>
      </c>
      <c r="H968" s="205">
        <f>IFERROR(VLOOKUP(B968,'Forecast Cnx @ Dest. Airport'!$B$5:$R$175,17,FALSE),0)</f>
        <v>0</v>
      </c>
      <c r="I968" s="29">
        <f t="shared" si="371"/>
        <v>0</v>
      </c>
      <c r="J968" s="29">
        <f t="shared" si="372"/>
        <v>0</v>
      </c>
      <c r="K968" s="29">
        <f t="shared" si="373"/>
        <v>0</v>
      </c>
      <c r="L968" s="29">
        <f t="shared" si="374"/>
        <v>0</v>
      </c>
      <c r="M968" s="29">
        <f t="shared" si="375"/>
        <v>0</v>
      </c>
      <c r="N968" s="194">
        <f t="shared" si="376"/>
        <v>0</v>
      </c>
      <c r="O968" s="64" t="str">
        <f t="shared" ref="O968:S977" si="395">IFERROR(VLOOKUP($B968,FromChicagoFareList,O$8,FALSE),"-")</f>
        <v>-</v>
      </c>
      <c r="P968" s="64" t="str">
        <f t="shared" si="395"/>
        <v>-</v>
      </c>
      <c r="Q968" s="64" t="str">
        <f t="shared" si="395"/>
        <v>-</v>
      </c>
      <c r="R968" s="64" t="str">
        <f t="shared" si="395"/>
        <v>-</v>
      </c>
      <c r="S968" s="64" t="str">
        <f t="shared" si="395"/>
        <v>-</v>
      </c>
      <c r="T968" s="206" t="str">
        <f t="shared" si="377"/>
        <v>-</v>
      </c>
      <c r="U968" s="29">
        <f t="shared" si="378"/>
        <v>0</v>
      </c>
      <c r="V968" s="29">
        <f t="shared" si="379"/>
        <v>0</v>
      </c>
      <c r="W968" s="29">
        <f t="shared" si="380"/>
        <v>0</v>
      </c>
      <c r="X968" s="29">
        <f t="shared" si="381"/>
        <v>0</v>
      </c>
      <c r="Y968" s="29">
        <f t="shared" si="382"/>
        <v>0</v>
      </c>
      <c r="Z968" s="194">
        <f t="shared" si="383"/>
        <v>0</v>
      </c>
    </row>
    <row r="969" spans="1:26" s="80" customFormat="1" x14ac:dyDescent="0.2">
      <c r="A969" s="82">
        <v>952</v>
      </c>
      <c r="B969" s="168">
        <f>'Revenue Data'!B960</f>
        <v>0</v>
      </c>
      <c r="C969" s="71" t="str">
        <f t="shared" si="394"/>
        <v>-</v>
      </c>
      <c r="D969" s="71" t="str">
        <f t="shared" si="394"/>
        <v>-</v>
      </c>
      <c r="E969" s="71" t="str">
        <f t="shared" si="394"/>
        <v>-</v>
      </c>
      <c r="F969" s="71" t="str">
        <f t="shared" si="394"/>
        <v>-</v>
      </c>
      <c r="G969" s="71" t="str">
        <f t="shared" si="394"/>
        <v>-</v>
      </c>
      <c r="H969" s="205">
        <f>IFERROR(VLOOKUP(B969,'Forecast Cnx @ Dest. Airport'!$B$5:$R$175,17,FALSE),0)</f>
        <v>0</v>
      </c>
      <c r="I969" s="29">
        <f t="shared" si="371"/>
        <v>0</v>
      </c>
      <c r="J969" s="29">
        <f t="shared" si="372"/>
        <v>0</v>
      </c>
      <c r="K969" s="29">
        <f t="shared" si="373"/>
        <v>0</v>
      </c>
      <c r="L969" s="29">
        <f t="shared" si="374"/>
        <v>0</v>
      </c>
      <c r="M969" s="29">
        <f t="shared" si="375"/>
        <v>0</v>
      </c>
      <c r="N969" s="194">
        <f t="shared" si="376"/>
        <v>0</v>
      </c>
      <c r="O969" s="64" t="str">
        <f t="shared" si="395"/>
        <v>-</v>
      </c>
      <c r="P969" s="64" t="str">
        <f t="shared" si="395"/>
        <v>-</v>
      </c>
      <c r="Q969" s="64" t="str">
        <f t="shared" si="395"/>
        <v>-</v>
      </c>
      <c r="R969" s="64" t="str">
        <f t="shared" si="395"/>
        <v>-</v>
      </c>
      <c r="S969" s="64" t="str">
        <f t="shared" si="395"/>
        <v>-</v>
      </c>
      <c r="T969" s="206" t="str">
        <f t="shared" si="377"/>
        <v>-</v>
      </c>
      <c r="U969" s="29">
        <f t="shared" si="378"/>
        <v>0</v>
      </c>
      <c r="V969" s="29">
        <f t="shared" si="379"/>
        <v>0</v>
      </c>
      <c r="W969" s="29">
        <f t="shared" si="380"/>
        <v>0</v>
      </c>
      <c r="X969" s="29">
        <f t="shared" si="381"/>
        <v>0</v>
      </c>
      <c r="Y969" s="29">
        <f t="shared" si="382"/>
        <v>0</v>
      </c>
      <c r="Z969" s="194">
        <f t="shared" si="383"/>
        <v>0</v>
      </c>
    </row>
    <row r="970" spans="1:26" s="80" customFormat="1" x14ac:dyDescent="0.2">
      <c r="A970" s="168">
        <v>953</v>
      </c>
      <c r="B970" s="168">
        <f>'Revenue Data'!B961</f>
        <v>0</v>
      </c>
      <c r="C970" s="71" t="str">
        <f t="shared" si="394"/>
        <v>-</v>
      </c>
      <c r="D970" s="71" t="str">
        <f t="shared" si="394"/>
        <v>-</v>
      </c>
      <c r="E970" s="71" t="str">
        <f t="shared" si="394"/>
        <v>-</v>
      </c>
      <c r="F970" s="71" t="str">
        <f t="shared" si="394"/>
        <v>-</v>
      </c>
      <c r="G970" s="71" t="str">
        <f t="shared" si="394"/>
        <v>-</v>
      </c>
      <c r="H970" s="205">
        <f>IFERROR(VLOOKUP(B970,'Forecast Cnx @ Dest. Airport'!$B$5:$R$175,17,FALSE),0)</f>
        <v>0</v>
      </c>
      <c r="I970" s="29">
        <f t="shared" si="371"/>
        <v>0</v>
      </c>
      <c r="J970" s="29">
        <f t="shared" si="372"/>
        <v>0</v>
      </c>
      <c r="K970" s="29">
        <f t="shared" si="373"/>
        <v>0</v>
      </c>
      <c r="L970" s="29">
        <f t="shared" si="374"/>
        <v>0</v>
      </c>
      <c r="M970" s="29">
        <f t="shared" si="375"/>
        <v>0</v>
      </c>
      <c r="N970" s="194">
        <f t="shared" si="376"/>
        <v>0</v>
      </c>
      <c r="O970" s="64" t="str">
        <f t="shared" si="395"/>
        <v>-</v>
      </c>
      <c r="P970" s="64" t="str">
        <f t="shared" si="395"/>
        <v>-</v>
      </c>
      <c r="Q970" s="64" t="str">
        <f t="shared" si="395"/>
        <v>-</v>
      </c>
      <c r="R970" s="64" t="str">
        <f t="shared" si="395"/>
        <v>-</v>
      </c>
      <c r="S970" s="64" t="str">
        <f t="shared" si="395"/>
        <v>-</v>
      </c>
      <c r="T970" s="206" t="str">
        <f t="shared" si="377"/>
        <v>-</v>
      </c>
      <c r="U970" s="29">
        <f t="shared" si="378"/>
        <v>0</v>
      </c>
      <c r="V970" s="29">
        <f t="shared" si="379"/>
        <v>0</v>
      </c>
      <c r="W970" s="29">
        <f t="shared" si="380"/>
        <v>0</v>
      </c>
      <c r="X970" s="29">
        <f t="shared" si="381"/>
        <v>0</v>
      </c>
      <c r="Y970" s="29">
        <f t="shared" si="382"/>
        <v>0</v>
      </c>
      <c r="Z970" s="194">
        <f t="shared" si="383"/>
        <v>0</v>
      </c>
    </row>
    <row r="971" spans="1:26" s="80" customFormat="1" x14ac:dyDescent="0.2">
      <c r="A971" s="82">
        <v>954</v>
      </c>
      <c r="B971" s="168">
        <f>'Revenue Data'!B962</f>
        <v>0</v>
      </c>
      <c r="C971" s="71" t="str">
        <f t="shared" si="394"/>
        <v>-</v>
      </c>
      <c r="D971" s="71" t="str">
        <f t="shared" si="394"/>
        <v>-</v>
      </c>
      <c r="E971" s="71" t="str">
        <f t="shared" si="394"/>
        <v>-</v>
      </c>
      <c r="F971" s="71" t="str">
        <f t="shared" si="394"/>
        <v>-</v>
      </c>
      <c r="G971" s="71" t="str">
        <f t="shared" si="394"/>
        <v>-</v>
      </c>
      <c r="H971" s="205">
        <f>IFERROR(VLOOKUP(B971,'Forecast Cnx @ Dest. Airport'!$B$5:$R$175,17,FALSE),0)</f>
        <v>0</v>
      </c>
      <c r="I971" s="29">
        <f t="shared" si="371"/>
        <v>0</v>
      </c>
      <c r="J971" s="29">
        <f t="shared" si="372"/>
        <v>0</v>
      </c>
      <c r="K971" s="29">
        <f t="shared" si="373"/>
        <v>0</v>
      </c>
      <c r="L971" s="29">
        <f t="shared" si="374"/>
        <v>0</v>
      </c>
      <c r="M971" s="29">
        <f t="shared" si="375"/>
        <v>0</v>
      </c>
      <c r="N971" s="194">
        <f t="shared" si="376"/>
        <v>0</v>
      </c>
      <c r="O971" s="64" t="str">
        <f t="shared" si="395"/>
        <v>-</v>
      </c>
      <c r="P971" s="64" t="str">
        <f t="shared" si="395"/>
        <v>-</v>
      </c>
      <c r="Q971" s="64" t="str">
        <f t="shared" si="395"/>
        <v>-</v>
      </c>
      <c r="R971" s="64" t="str">
        <f t="shared" si="395"/>
        <v>-</v>
      </c>
      <c r="S971" s="64" t="str">
        <f t="shared" si="395"/>
        <v>-</v>
      </c>
      <c r="T971" s="206" t="str">
        <f t="shared" si="377"/>
        <v>-</v>
      </c>
      <c r="U971" s="29">
        <f t="shared" si="378"/>
        <v>0</v>
      </c>
      <c r="V971" s="29">
        <f t="shared" si="379"/>
        <v>0</v>
      </c>
      <c r="W971" s="29">
        <f t="shared" si="380"/>
        <v>0</v>
      </c>
      <c r="X971" s="29">
        <f t="shared" si="381"/>
        <v>0</v>
      </c>
      <c r="Y971" s="29">
        <f t="shared" si="382"/>
        <v>0</v>
      </c>
      <c r="Z971" s="194">
        <f t="shared" si="383"/>
        <v>0</v>
      </c>
    </row>
    <row r="972" spans="1:26" s="80" customFormat="1" x14ac:dyDescent="0.2">
      <c r="A972" s="82">
        <v>955</v>
      </c>
      <c r="B972" s="168">
        <f>'Revenue Data'!B963</f>
        <v>0</v>
      </c>
      <c r="C972" s="71" t="str">
        <f t="shared" si="394"/>
        <v>-</v>
      </c>
      <c r="D972" s="71" t="str">
        <f t="shared" si="394"/>
        <v>-</v>
      </c>
      <c r="E972" s="71" t="str">
        <f t="shared" si="394"/>
        <v>-</v>
      </c>
      <c r="F972" s="71" t="str">
        <f t="shared" si="394"/>
        <v>-</v>
      </c>
      <c r="G972" s="71" t="str">
        <f t="shared" si="394"/>
        <v>-</v>
      </c>
      <c r="H972" s="205">
        <f>IFERROR(VLOOKUP(B972,'Forecast Cnx @ Dest. Airport'!$B$5:$R$175,17,FALSE),0)</f>
        <v>0</v>
      </c>
      <c r="I972" s="29">
        <f t="shared" si="371"/>
        <v>0</v>
      </c>
      <c r="J972" s="29">
        <f t="shared" si="372"/>
        <v>0</v>
      </c>
      <c r="K972" s="29">
        <f t="shared" si="373"/>
        <v>0</v>
      </c>
      <c r="L972" s="29">
        <f t="shared" si="374"/>
        <v>0</v>
      </c>
      <c r="M972" s="29">
        <f t="shared" si="375"/>
        <v>0</v>
      </c>
      <c r="N972" s="194">
        <f t="shared" si="376"/>
        <v>0</v>
      </c>
      <c r="O972" s="64" t="str">
        <f t="shared" si="395"/>
        <v>-</v>
      </c>
      <c r="P972" s="64" t="str">
        <f t="shared" si="395"/>
        <v>-</v>
      </c>
      <c r="Q972" s="64" t="str">
        <f t="shared" si="395"/>
        <v>-</v>
      </c>
      <c r="R972" s="64" t="str">
        <f t="shared" si="395"/>
        <v>-</v>
      </c>
      <c r="S972" s="64" t="str">
        <f t="shared" si="395"/>
        <v>-</v>
      </c>
      <c r="T972" s="206" t="str">
        <f t="shared" si="377"/>
        <v>-</v>
      </c>
      <c r="U972" s="29">
        <f t="shared" si="378"/>
        <v>0</v>
      </c>
      <c r="V972" s="29">
        <f t="shared" si="379"/>
        <v>0</v>
      </c>
      <c r="W972" s="29">
        <f t="shared" si="380"/>
        <v>0</v>
      </c>
      <c r="X972" s="29">
        <f t="shared" si="381"/>
        <v>0</v>
      </c>
      <c r="Y972" s="29">
        <f t="shared" si="382"/>
        <v>0</v>
      </c>
      <c r="Z972" s="194">
        <f t="shared" si="383"/>
        <v>0</v>
      </c>
    </row>
    <row r="973" spans="1:26" s="80" customFormat="1" x14ac:dyDescent="0.2">
      <c r="A973" s="82">
        <v>956</v>
      </c>
      <c r="B973" s="168">
        <f>'Revenue Data'!B964</f>
        <v>0</v>
      </c>
      <c r="C973" s="71" t="str">
        <f t="shared" si="394"/>
        <v>-</v>
      </c>
      <c r="D973" s="71" t="str">
        <f t="shared" si="394"/>
        <v>-</v>
      </c>
      <c r="E973" s="71" t="str">
        <f t="shared" si="394"/>
        <v>-</v>
      </c>
      <c r="F973" s="71" t="str">
        <f t="shared" si="394"/>
        <v>-</v>
      </c>
      <c r="G973" s="71" t="str">
        <f t="shared" si="394"/>
        <v>-</v>
      </c>
      <c r="H973" s="205">
        <f>IFERROR(VLOOKUP(B973,'Forecast Cnx @ Dest. Airport'!$B$5:$R$175,17,FALSE),0)</f>
        <v>0</v>
      </c>
      <c r="I973" s="29">
        <f t="shared" si="371"/>
        <v>0</v>
      </c>
      <c r="J973" s="29">
        <f t="shared" si="372"/>
        <v>0</v>
      </c>
      <c r="K973" s="29">
        <f t="shared" si="373"/>
        <v>0</v>
      </c>
      <c r="L973" s="29">
        <f t="shared" si="374"/>
        <v>0</v>
      </c>
      <c r="M973" s="29">
        <f t="shared" si="375"/>
        <v>0</v>
      </c>
      <c r="N973" s="194">
        <f t="shared" si="376"/>
        <v>0</v>
      </c>
      <c r="O973" s="64" t="str">
        <f t="shared" si="395"/>
        <v>-</v>
      </c>
      <c r="P973" s="64" t="str">
        <f t="shared" si="395"/>
        <v>-</v>
      </c>
      <c r="Q973" s="64" t="str">
        <f t="shared" si="395"/>
        <v>-</v>
      </c>
      <c r="R973" s="64" t="str">
        <f t="shared" si="395"/>
        <v>-</v>
      </c>
      <c r="S973" s="64" t="str">
        <f t="shared" si="395"/>
        <v>-</v>
      </c>
      <c r="T973" s="206" t="str">
        <f t="shared" si="377"/>
        <v>-</v>
      </c>
      <c r="U973" s="29">
        <f t="shared" si="378"/>
        <v>0</v>
      </c>
      <c r="V973" s="29">
        <f t="shared" si="379"/>
        <v>0</v>
      </c>
      <c r="W973" s="29">
        <f t="shared" si="380"/>
        <v>0</v>
      </c>
      <c r="X973" s="29">
        <f t="shared" si="381"/>
        <v>0</v>
      </c>
      <c r="Y973" s="29">
        <f t="shared" si="382"/>
        <v>0</v>
      </c>
      <c r="Z973" s="194">
        <f t="shared" si="383"/>
        <v>0</v>
      </c>
    </row>
    <row r="974" spans="1:26" s="80" customFormat="1" x14ac:dyDescent="0.2">
      <c r="A974" s="168">
        <v>957</v>
      </c>
      <c r="B974" s="168">
        <f>'Revenue Data'!B965</f>
        <v>0</v>
      </c>
      <c r="C974" s="71" t="str">
        <f t="shared" si="394"/>
        <v>-</v>
      </c>
      <c r="D974" s="71" t="str">
        <f t="shared" si="394"/>
        <v>-</v>
      </c>
      <c r="E974" s="71" t="str">
        <f t="shared" si="394"/>
        <v>-</v>
      </c>
      <c r="F974" s="71" t="str">
        <f t="shared" si="394"/>
        <v>-</v>
      </c>
      <c r="G974" s="71" t="str">
        <f t="shared" si="394"/>
        <v>-</v>
      </c>
      <c r="H974" s="205">
        <f>IFERROR(VLOOKUP(B974,'Forecast Cnx @ Dest. Airport'!$B$5:$R$175,17,FALSE),0)</f>
        <v>0</v>
      </c>
      <c r="I974" s="29">
        <f t="shared" si="371"/>
        <v>0</v>
      </c>
      <c r="J974" s="29">
        <f t="shared" si="372"/>
        <v>0</v>
      </c>
      <c r="K974" s="29">
        <f t="shared" si="373"/>
        <v>0</v>
      </c>
      <c r="L974" s="29">
        <f t="shared" si="374"/>
        <v>0</v>
      </c>
      <c r="M974" s="29">
        <f t="shared" si="375"/>
        <v>0</v>
      </c>
      <c r="N974" s="194">
        <f t="shared" si="376"/>
        <v>0</v>
      </c>
      <c r="O974" s="64" t="str">
        <f t="shared" si="395"/>
        <v>-</v>
      </c>
      <c r="P974" s="64" t="str">
        <f t="shared" si="395"/>
        <v>-</v>
      </c>
      <c r="Q974" s="64" t="str">
        <f t="shared" si="395"/>
        <v>-</v>
      </c>
      <c r="R974" s="64" t="str">
        <f t="shared" si="395"/>
        <v>-</v>
      </c>
      <c r="S974" s="64" t="str">
        <f t="shared" si="395"/>
        <v>-</v>
      </c>
      <c r="T974" s="206" t="str">
        <f t="shared" si="377"/>
        <v>-</v>
      </c>
      <c r="U974" s="29">
        <f t="shared" si="378"/>
        <v>0</v>
      </c>
      <c r="V974" s="29">
        <f t="shared" si="379"/>
        <v>0</v>
      </c>
      <c r="W974" s="29">
        <f t="shared" si="380"/>
        <v>0</v>
      </c>
      <c r="X974" s="29">
        <f t="shared" si="381"/>
        <v>0</v>
      </c>
      <c r="Y974" s="29">
        <f t="shared" si="382"/>
        <v>0</v>
      </c>
      <c r="Z974" s="194">
        <f t="shared" si="383"/>
        <v>0</v>
      </c>
    </row>
    <row r="975" spans="1:26" s="80" customFormat="1" x14ac:dyDescent="0.2">
      <c r="A975" s="82">
        <v>958</v>
      </c>
      <c r="B975" s="168">
        <f>'Revenue Data'!B966</f>
        <v>0</v>
      </c>
      <c r="C975" s="71" t="str">
        <f t="shared" si="394"/>
        <v>-</v>
      </c>
      <c r="D975" s="71" t="str">
        <f t="shared" si="394"/>
        <v>-</v>
      </c>
      <c r="E975" s="71" t="str">
        <f t="shared" si="394"/>
        <v>-</v>
      </c>
      <c r="F975" s="71" t="str">
        <f t="shared" si="394"/>
        <v>-</v>
      </c>
      <c r="G975" s="71" t="str">
        <f t="shared" si="394"/>
        <v>-</v>
      </c>
      <c r="H975" s="205">
        <f>IFERROR(VLOOKUP(B975,'Forecast Cnx @ Dest. Airport'!$B$5:$R$175,17,FALSE),0)</f>
        <v>0</v>
      </c>
      <c r="I975" s="29">
        <f t="shared" si="371"/>
        <v>0</v>
      </c>
      <c r="J975" s="29">
        <f t="shared" si="372"/>
        <v>0</v>
      </c>
      <c r="K975" s="29">
        <f t="shared" si="373"/>
        <v>0</v>
      </c>
      <c r="L975" s="29">
        <f t="shared" si="374"/>
        <v>0</v>
      </c>
      <c r="M975" s="29">
        <f t="shared" si="375"/>
        <v>0</v>
      </c>
      <c r="N975" s="194">
        <f t="shared" si="376"/>
        <v>0</v>
      </c>
      <c r="O975" s="64" t="str">
        <f t="shared" si="395"/>
        <v>-</v>
      </c>
      <c r="P975" s="64" t="str">
        <f t="shared" si="395"/>
        <v>-</v>
      </c>
      <c r="Q975" s="64" t="str">
        <f t="shared" si="395"/>
        <v>-</v>
      </c>
      <c r="R975" s="64" t="str">
        <f t="shared" si="395"/>
        <v>-</v>
      </c>
      <c r="S975" s="64" t="str">
        <f t="shared" si="395"/>
        <v>-</v>
      </c>
      <c r="T975" s="206" t="str">
        <f t="shared" si="377"/>
        <v>-</v>
      </c>
      <c r="U975" s="29">
        <f t="shared" si="378"/>
        <v>0</v>
      </c>
      <c r="V975" s="29">
        <f t="shared" si="379"/>
        <v>0</v>
      </c>
      <c r="W975" s="29">
        <f t="shared" si="380"/>
        <v>0</v>
      </c>
      <c r="X975" s="29">
        <f t="shared" si="381"/>
        <v>0</v>
      </c>
      <c r="Y975" s="29">
        <f t="shared" si="382"/>
        <v>0</v>
      </c>
      <c r="Z975" s="194">
        <f t="shared" si="383"/>
        <v>0</v>
      </c>
    </row>
    <row r="976" spans="1:26" s="80" customFormat="1" x14ac:dyDescent="0.2">
      <c r="A976" s="82">
        <v>959</v>
      </c>
      <c r="B976" s="168">
        <f>'Revenue Data'!B967</f>
        <v>0</v>
      </c>
      <c r="C976" s="71" t="str">
        <f t="shared" si="394"/>
        <v>-</v>
      </c>
      <c r="D976" s="71" t="str">
        <f t="shared" si="394"/>
        <v>-</v>
      </c>
      <c r="E976" s="71" t="str">
        <f t="shared" si="394"/>
        <v>-</v>
      </c>
      <c r="F976" s="71" t="str">
        <f t="shared" si="394"/>
        <v>-</v>
      </c>
      <c r="G976" s="71" t="str">
        <f t="shared" si="394"/>
        <v>-</v>
      </c>
      <c r="H976" s="205">
        <f>IFERROR(VLOOKUP(B976,'Forecast Cnx @ Dest. Airport'!$B$5:$R$175,17,FALSE),0)</f>
        <v>0</v>
      </c>
      <c r="I976" s="29">
        <f t="shared" si="371"/>
        <v>0</v>
      </c>
      <c r="J976" s="29">
        <f t="shared" si="372"/>
        <v>0</v>
      </c>
      <c r="K976" s="29">
        <f t="shared" si="373"/>
        <v>0</v>
      </c>
      <c r="L976" s="29">
        <f t="shared" si="374"/>
        <v>0</v>
      </c>
      <c r="M976" s="29">
        <f t="shared" si="375"/>
        <v>0</v>
      </c>
      <c r="N976" s="194">
        <f t="shared" si="376"/>
        <v>0</v>
      </c>
      <c r="O976" s="64" t="str">
        <f t="shared" si="395"/>
        <v>-</v>
      </c>
      <c r="P976" s="64" t="str">
        <f t="shared" si="395"/>
        <v>-</v>
      </c>
      <c r="Q976" s="64" t="str">
        <f t="shared" si="395"/>
        <v>-</v>
      </c>
      <c r="R976" s="64" t="str">
        <f t="shared" si="395"/>
        <v>-</v>
      </c>
      <c r="S976" s="64" t="str">
        <f t="shared" si="395"/>
        <v>-</v>
      </c>
      <c r="T976" s="206" t="str">
        <f t="shared" si="377"/>
        <v>-</v>
      </c>
      <c r="U976" s="29">
        <f t="shared" si="378"/>
        <v>0</v>
      </c>
      <c r="V976" s="29">
        <f t="shared" si="379"/>
        <v>0</v>
      </c>
      <c r="W976" s="29">
        <f t="shared" si="380"/>
        <v>0</v>
      </c>
      <c r="X976" s="29">
        <f t="shared" si="381"/>
        <v>0</v>
      </c>
      <c r="Y976" s="29">
        <f t="shared" si="382"/>
        <v>0</v>
      </c>
      <c r="Z976" s="194">
        <f t="shared" si="383"/>
        <v>0</v>
      </c>
    </row>
    <row r="977" spans="1:26" s="80" customFormat="1" x14ac:dyDescent="0.2">
      <c r="A977" s="82">
        <v>960</v>
      </c>
      <c r="B977" s="168">
        <f>'Revenue Data'!B968</f>
        <v>0</v>
      </c>
      <c r="C977" s="71" t="str">
        <f t="shared" si="394"/>
        <v>-</v>
      </c>
      <c r="D977" s="71" t="str">
        <f t="shared" si="394"/>
        <v>-</v>
      </c>
      <c r="E977" s="71" t="str">
        <f t="shared" si="394"/>
        <v>-</v>
      </c>
      <c r="F977" s="71" t="str">
        <f t="shared" si="394"/>
        <v>-</v>
      </c>
      <c r="G977" s="71" t="str">
        <f t="shared" si="394"/>
        <v>-</v>
      </c>
      <c r="H977" s="205">
        <f>IFERROR(VLOOKUP(B977,'Forecast Cnx @ Dest. Airport'!$B$5:$R$175,17,FALSE),0)</f>
        <v>0</v>
      </c>
      <c r="I977" s="29">
        <f t="shared" si="371"/>
        <v>0</v>
      </c>
      <c r="J977" s="29">
        <f t="shared" si="372"/>
        <v>0</v>
      </c>
      <c r="K977" s="29">
        <f t="shared" si="373"/>
        <v>0</v>
      </c>
      <c r="L977" s="29">
        <f t="shared" si="374"/>
        <v>0</v>
      </c>
      <c r="M977" s="29">
        <f t="shared" si="375"/>
        <v>0</v>
      </c>
      <c r="N977" s="194">
        <f t="shared" si="376"/>
        <v>0</v>
      </c>
      <c r="O977" s="64" t="str">
        <f t="shared" si="395"/>
        <v>-</v>
      </c>
      <c r="P977" s="64" t="str">
        <f t="shared" si="395"/>
        <v>-</v>
      </c>
      <c r="Q977" s="64" t="str">
        <f t="shared" si="395"/>
        <v>-</v>
      </c>
      <c r="R977" s="64" t="str">
        <f t="shared" si="395"/>
        <v>-</v>
      </c>
      <c r="S977" s="64" t="str">
        <f t="shared" si="395"/>
        <v>-</v>
      </c>
      <c r="T977" s="206" t="str">
        <f t="shared" si="377"/>
        <v>-</v>
      </c>
      <c r="U977" s="29">
        <f t="shared" si="378"/>
        <v>0</v>
      </c>
      <c r="V977" s="29">
        <f t="shared" si="379"/>
        <v>0</v>
      </c>
      <c r="W977" s="29">
        <f t="shared" si="380"/>
        <v>0</v>
      </c>
      <c r="X977" s="29">
        <f t="shared" si="381"/>
        <v>0</v>
      </c>
      <c r="Y977" s="29">
        <f t="shared" si="382"/>
        <v>0</v>
      </c>
      <c r="Z977" s="194">
        <f t="shared" si="383"/>
        <v>0</v>
      </c>
    </row>
    <row r="978" spans="1:26" s="80" customFormat="1" x14ac:dyDescent="0.2">
      <c r="A978" s="168">
        <v>961</v>
      </c>
      <c r="B978" s="168">
        <f>'Revenue Data'!B969</f>
        <v>0</v>
      </c>
      <c r="C978" s="71" t="str">
        <f t="shared" ref="C978:G987" si="396">IFERROR(VLOOKUP($B978,FromChicagoFareList,C$8,FALSE),"-")</f>
        <v>-</v>
      </c>
      <c r="D978" s="71" t="str">
        <f t="shared" si="396"/>
        <v>-</v>
      </c>
      <c r="E978" s="71" t="str">
        <f t="shared" si="396"/>
        <v>-</v>
      </c>
      <c r="F978" s="71" t="str">
        <f t="shared" si="396"/>
        <v>-</v>
      </c>
      <c r="G978" s="71" t="str">
        <f t="shared" si="396"/>
        <v>-</v>
      </c>
      <c r="H978" s="205">
        <f>IFERROR(VLOOKUP(B978,'Forecast Cnx @ Dest. Airport'!$B$5:$R$175,17,FALSE),0)</f>
        <v>0</v>
      </c>
      <c r="I978" s="29">
        <f t="shared" si="371"/>
        <v>0</v>
      </c>
      <c r="J978" s="29">
        <f t="shared" si="372"/>
        <v>0</v>
      </c>
      <c r="K978" s="29">
        <f t="shared" si="373"/>
        <v>0</v>
      </c>
      <c r="L978" s="29">
        <f t="shared" si="374"/>
        <v>0</v>
      </c>
      <c r="M978" s="29">
        <f t="shared" si="375"/>
        <v>0</v>
      </c>
      <c r="N978" s="194">
        <f t="shared" si="376"/>
        <v>0</v>
      </c>
      <c r="O978" s="64" t="str">
        <f t="shared" ref="O978:S987" si="397">IFERROR(VLOOKUP($B978,FromChicagoFareList,O$8,FALSE),"-")</f>
        <v>-</v>
      </c>
      <c r="P978" s="64" t="str">
        <f t="shared" si="397"/>
        <v>-</v>
      </c>
      <c r="Q978" s="64" t="str">
        <f t="shared" si="397"/>
        <v>-</v>
      </c>
      <c r="R978" s="64" t="str">
        <f t="shared" si="397"/>
        <v>-</v>
      </c>
      <c r="S978" s="64" t="str">
        <f t="shared" si="397"/>
        <v>-</v>
      </c>
      <c r="T978" s="206" t="str">
        <f t="shared" si="377"/>
        <v>-</v>
      </c>
      <c r="U978" s="29">
        <f t="shared" si="378"/>
        <v>0</v>
      </c>
      <c r="V978" s="29">
        <f t="shared" si="379"/>
        <v>0</v>
      </c>
      <c r="W978" s="29">
        <f t="shared" si="380"/>
        <v>0</v>
      </c>
      <c r="X978" s="29">
        <f t="shared" si="381"/>
        <v>0</v>
      </c>
      <c r="Y978" s="29">
        <f t="shared" si="382"/>
        <v>0</v>
      </c>
      <c r="Z978" s="194">
        <f t="shared" si="383"/>
        <v>0</v>
      </c>
    </row>
    <row r="979" spans="1:26" s="80" customFormat="1" x14ac:dyDescent="0.2">
      <c r="A979" s="82">
        <v>962</v>
      </c>
      <c r="B979" s="168">
        <f>'Revenue Data'!B970</f>
        <v>0</v>
      </c>
      <c r="C979" s="71" t="str">
        <f t="shared" si="396"/>
        <v>-</v>
      </c>
      <c r="D979" s="71" t="str">
        <f t="shared" si="396"/>
        <v>-</v>
      </c>
      <c r="E979" s="71" t="str">
        <f t="shared" si="396"/>
        <v>-</v>
      </c>
      <c r="F979" s="71" t="str">
        <f t="shared" si="396"/>
        <v>-</v>
      </c>
      <c r="G979" s="71" t="str">
        <f t="shared" si="396"/>
        <v>-</v>
      </c>
      <c r="H979" s="205">
        <f>IFERROR(VLOOKUP(B979,'Forecast Cnx @ Dest. Airport'!$B$5:$R$175,17,FALSE),0)</f>
        <v>0</v>
      </c>
      <c r="I979" s="29">
        <f t="shared" ref="I979:I1042" si="398">IFERROR($H979*C979,0)</f>
        <v>0</v>
      </c>
      <c r="J979" s="29">
        <f t="shared" ref="J979:J1042" si="399">IFERROR($H979*D979,0)</f>
        <v>0</v>
      </c>
      <c r="K979" s="29">
        <f t="shared" ref="K979:K1042" si="400">IFERROR($H979*E979,0)</f>
        <v>0</v>
      </c>
      <c r="L979" s="29">
        <f t="shared" ref="L979:L1042" si="401">IFERROR($H979*F979,0)</f>
        <v>0</v>
      </c>
      <c r="M979" s="29">
        <f t="shared" ref="M979:M1042" si="402">IFERROR($H979*G979,0)</f>
        <v>0</v>
      </c>
      <c r="N979" s="194">
        <f t="shared" ref="N979:N1042" si="403">SUM(I979:M979)</f>
        <v>0</v>
      </c>
      <c r="O979" s="64" t="str">
        <f t="shared" si="397"/>
        <v>-</v>
      </c>
      <c r="P979" s="64" t="str">
        <f t="shared" si="397"/>
        <v>-</v>
      </c>
      <c r="Q979" s="64" t="str">
        <f t="shared" si="397"/>
        <v>-</v>
      </c>
      <c r="R979" s="64" t="str">
        <f t="shared" si="397"/>
        <v>-</v>
      </c>
      <c r="S979" s="64" t="str">
        <f t="shared" si="397"/>
        <v>-</v>
      </c>
      <c r="T979" s="206" t="str">
        <f t="shared" ref="T979:T1042" si="404">IFERROR(Z979/N979,"-")</f>
        <v>-</v>
      </c>
      <c r="U979" s="29">
        <f t="shared" ref="U979:U1042" si="405">IFERROR(O979*I979,0)</f>
        <v>0</v>
      </c>
      <c r="V979" s="29">
        <f t="shared" ref="V979:V1042" si="406">IFERROR(P979*J979,0)</f>
        <v>0</v>
      </c>
      <c r="W979" s="29">
        <f t="shared" ref="W979:W1042" si="407">IFERROR(Q979*K979,0)</f>
        <v>0</v>
      </c>
      <c r="X979" s="29">
        <f t="shared" ref="X979:X1042" si="408">IFERROR(R979*L979,0)</f>
        <v>0</v>
      </c>
      <c r="Y979" s="29">
        <f t="shared" ref="Y979:Y1042" si="409">IFERROR(S979*M979,0)</f>
        <v>0</v>
      </c>
      <c r="Z979" s="194">
        <f t="shared" ref="Z979:Z1042" si="410">SUM(U979:Y979)</f>
        <v>0</v>
      </c>
    </row>
    <row r="980" spans="1:26" s="80" customFormat="1" x14ac:dyDescent="0.2">
      <c r="A980" s="82">
        <v>963</v>
      </c>
      <c r="B980" s="168">
        <f>'Revenue Data'!B971</f>
        <v>0</v>
      </c>
      <c r="C980" s="71" t="str">
        <f t="shared" si="396"/>
        <v>-</v>
      </c>
      <c r="D980" s="71" t="str">
        <f t="shared" si="396"/>
        <v>-</v>
      </c>
      <c r="E980" s="71" t="str">
        <f t="shared" si="396"/>
        <v>-</v>
      </c>
      <c r="F980" s="71" t="str">
        <f t="shared" si="396"/>
        <v>-</v>
      </c>
      <c r="G980" s="71" t="str">
        <f t="shared" si="396"/>
        <v>-</v>
      </c>
      <c r="H980" s="205">
        <f>IFERROR(VLOOKUP(B980,'Forecast Cnx @ Dest. Airport'!$B$5:$R$175,17,FALSE),0)</f>
        <v>0</v>
      </c>
      <c r="I980" s="29">
        <f t="shared" si="398"/>
        <v>0</v>
      </c>
      <c r="J980" s="29">
        <f t="shared" si="399"/>
        <v>0</v>
      </c>
      <c r="K980" s="29">
        <f t="shared" si="400"/>
        <v>0</v>
      </c>
      <c r="L980" s="29">
        <f t="shared" si="401"/>
        <v>0</v>
      </c>
      <c r="M980" s="29">
        <f t="shared" si="402"/>
        <v>0</v>
      </c>
      <c r="N980" s="194">
        <f t="shared" si="403"/>
        <v>0</v>
      </c>
      <c r="O980" s="64" t="str">
        <f t="shared" si="397"/>
        <v>-</v>
      </c>
      <c r="P980" s="64" t="str">
        <f t="shared" si="397"/>
        <v>-</v>
      </c>
      <c r="Q980" s="64" t="str">
        <f t="shared" si="397"/>
        <v>-</v>
      </c>
      <c r="R980" s="64" t="str">
        <f t="shared" si="397"/>
        <v>-</v>
      </c>
      <c r="S980" s="64" t="str">
        <f t="shared" si="397"/>
        <v>-</v>
      </c>
      <c r="T980" s="206" t="str">
        <f t="shared" si="404"/>
        <v>-</v>
      </c>
      <c r="U980" s="29">
        <f t="shared" si="405"/>
        <v>0</v>
      </c>
      <c r="V980" s="29">
        <f t="shared" si="406"/>
        <v>0</v>
      </c>
      <c r="W980" s="29">
        <f t="shared" si="407"/>
        <v>0</v>
      </c>
      <c r="X980" s="29">
        <f t="shared" si="408"/>
        <v>0</v>
      </c>
      <c r="Y980" s="29">
        <f t="shared" si="409"/>
        <v>0</v>
      </c>
      <c r="Z980" s="194">
        <f t="shared" si="410"/>
        <v>0</v>
      </c>
    </row>
    <row r="981" spans="1:26" s="80" customFormat="1" x14ac:dyDescent="0.2">
      <c r="A981" s="82">
        <v>964</v>
      </c>
      <c r="B981" s="168">
        <f>'Revenue Data'!B972</f>
        <v>0</v>
      </c>
      <c r="C981" s="71" t="str">
        <f t="shared" si="396"/>
        <v>-</v>
      </c>
      <c r="D981" s="71" t="str">
        <f t="shared" si="396"/>
        <v>-</v>
      </c>
      <c r="E981" s="71" t="str">
        <f t="shared" si="396"/>
        <v>-</v>
      </c>
      <c r="F981" s="71" t="str">
        <f t="shared" si="396"/>
        <v>-</v>
      </c>
      <c r="G981" s="71" t="str">
        <f t="shared" si="396"/>
        <v>-</v>
      </c>
      <c r="H981" s="205">
        <f>IFERROR(VLOOKUP(B981,'Forecast Cnx @ Dest. Airport'!$B$5:$R$175,17,FALSE),0)</f>
        <v>0</v>
      </c>
      <c r="I981" s="29">
        <f t="shared" si="398"/>
        <v>0</v>
      </c>
      <c r="J981" s="29">
        <f t="shared" si="399"/>
        <v>0</v>
      </c>
      <c r="K981" s="29">
        <f t="shared" si="400"/>
        <v>0</v>
      </c>
      <c r="L981" s="29">
        <f t="shared" si="401"/>
        <v>0</v>
      </c>
      <c r="M981" s="29">
        <f t="shared" si="402"/>
        <v>0</v>
      </c>
      <c r="N981" s="194">
        <f t="shared" si="403"/>
        <v>0</v>
      </c>
      <c r="O981" s="64" t="str">
        <f t="shared" si="397"/>
        <v>-</v>
      </c>
      <c r="P981" s="64" t="str">
        <f t="shared" si="397"/>
        <v>-</v>
      </c>
      <c r="Q981" s="64" t="str">
        <f t="shared" si="397"/>
        <v>-</v>
      </c>
      <c r="R981" s="64" t="str">
        <f t="shared" si="397"/>
        <v>-</v>
      </c>
      <c r="S981" s="64" t="str">
        <f t="shared" si="397"/>
        <v>-</v>
      </c>
      <c r="T981" s="206" t="str">
        <f t="shared" si="404"/>
        <v>-</v>
      </c>
      <c r="U981" s="29">
        <f t="shared" si="405"/>
        <v>0</v>
      </c>
      <c r="V981" s="29">
        <f t="shared" si="406"/>
        <v>0</v>
      </c>
      <c r="W981" s="29">
        <f t="shared" si="407"/>
        <v>0</v>
      </c>
      <c r="X981" s="29">
        <f t="shared" si="408"/>
        <v>0</v>
      </c>
      <c r="Y981" s="29">
        <f t="shared" si="409"/>
        <v>0</v>
      </c>
      <c r="Z981" s="194">
        <f t="shared" si="410"/>
        <v>0</v>
      </c>
    </row>
    <row r="982" spans="1:26" s="80" customFormat="1" x14ac:dyDescent="0.2">
      <c r="A982" s="168">
        <v>965</v>
      </c>
      <c r="B982" s="168">
        <f>'Revenue Data'!B973</f>
        <v>0</v>
      </c>
      <c r="C982" s="71" t="str">
        <f t="shared" si="396"/>
        <v>-</v>
      </c>
      <c r="D982" s="71" t="str">
        <f t="shared" si="396"/>
        <v>-</v>
      </c>
      <c r="E982" s="71" t="str">
        <f t="shared" si="396"/>
        <v>-</v>
      </c>
      <c r="F982" s="71" t="str">
        <f t="shared" si="396"/>
        <v>-</v>
      </c>
      <c r="G982" s="71" t="str">
        <f t="shared" si="396"/>
        <v>-</v>
      </c>
      <c r="H982" s="205">
        <f>IFERROR(VLOOKUP(B982,'Forecast Cnx @ Dest. Airport'!$B$5:$R$175,17,FALSE),0)</f>
        <v>0</v>
      </c>
      <c r="I982" s="29">
        <f t="shared" si="398"/>
        <v>0</v>
      </c>
      <c r="J982" s="29">
        <f t="shared" si="399"/>
        <v>0</v>
      </c>
      <c r="K982" s="29">
        <f t="shared" si="400"/>
        <v>0</v>
      </c>
      <c r="L982" s="29">
        <f t="shared" si="401"/>
        <v>0</v>
      </c>
      <c r="M982" s="29">
        <f t="shared" si="402"/>
        <v>0</v>
      </c>
      <c r="N982" s="194">
        <f t="shared" si="403"/>
        <v>0</v>
      </c>
      <c r="O982" s="64" t="str">
        <f t="shared" si="397"/>
        <v>-</v>
      </c>
      <c r="P982" s="64" t="str">
        <f t="shared" si="397"/>
        <v>-</v>
      </c>
      <c r="Q982" s="64" t="str">
        <f t="shared" si="397"/>
        <v>-</v>
      </c>
      <c r="R982" s="64" t="str">
        <f t="shared" si="397"/>
        <v>-</v>
      </c>
      <c r="S982" s="64" t="str">
        <f t="shared" si="397"/>
        <v>-</v>
      </c>
      <c r="T982" s="206" t="str">
        <f t="shared" si="404"/>
        <v>-</v>
      </c>
      <c r="U982" s="29">
        <f t="shared" si="405"/>
        <v>0</v>
      </c>
      <c r="V982" s="29">
        <f t="shared" si="406"/>
        <v>0</v>
      </c>
      <c r="W982" s="29">
        <f t="shared" si="407"/>
        <v>0</v>
      </c>
      <c r="X982" s="29">
        <f t="shared" si="408"/>
        <v>0</v>
      </c>
      <c r="Y982" s="29">
        <f t="shared" si="409"/>
        <v>0</v>
      </c>
      <c r="Z982" s="194">
        <f t="shared" si="410"/>
        <v>0</v>
      </c>
    </row>
    <row r="983" spans="1:26" s="80" customFormat="1" x14ac:dyDescent="0.2">
      <c r="A983" s="82">
        <v>966</v>
      </c>
      <c r="B983" s="168">
        <f>'Revenue Data'!B974</f>
        <v>0</v>
      </c>
      <c r="C983" s="71" t="str">
        <f t="shared" si="396"/>
        <v>-</v>
      </c>
      <c r="D983" s="71" t="str">
        <f t="shared" si="396"/>
        <v>-</v>
      </c>
      <c r="E983" s="71" t="str">
        <f t="shared" si="396"/>
        <v>-</v>
      </c>
      <c r="F983" s="71" t="str">
        <f t="shared" si="396"/>
        <v>-</v>
      </c>
      <c r="G983" s="71" t="str">
        <f t="shared" si="396"/>
        <v>-</v>
      </c>
      <c r="H983" s="205">
        <f>IFERROR(VLOOKUP(B983,'Forecast Cnx @ Dest. Airport'!$B$5:$R$175,17,FALSE),0)</f>
        <v>0</v>
      </c>
      <c r="I983" s="29">
        <f t="shared" si="398"/>
        <v>0</v>
      </c>
      <c r="J983" s="29">
        <f t="shared" si="399"/>
        <v>0</v>
      </c>
      <c r="K983" s="29">
        <f t="shared" si="400"/>
        <v>0</v>
      </c>
      <c r="L983" s="29">
        <f t="shared" si="401"/>
        <v>0</v>
      </c>
      <c r="M983" s="29">
        <f t="shared" si="402"/>
        <v>0</v>
      </c>
      <c r="N983" s="194">
        <f t="shared" si="403"/>
        <v>0</v>
      </c>
      <c r="O983" s="64" t="str">
        <f t="shared" si="397"/>
        <v>-</v>
      </c>
      <c r="P983" s="64" t="str">
        <f t="shared" si="397"/>
        <v>-</v>
      </c>
      <c r="Q983" s="64" t="str">
        <f t="shared" si="397"/>
        <v>-</v>
      </c>
      <c r="R983" s="64" t="str">
        <f t="shared" si="397"/>
        <v>-</v>
      </c>
      <c r="S983" s="64" t="str">
        <f t="shared" si="397"/>
        <v>-</v>
      </c>
      <c r="T983" s="206" t="str">
        <f t="shared" si="404"/>
        <v>-</v>
      </c>
      <c r="U983" s="29">
        <f t="shared" si="405"/>
        <v>0</v>
      </c>
      <c r="V983" s="29">
        <f t="shared" si="406"/>
        <v>0</v>
      </c>
      <c r="W983" s="29">
        <f t="shared" si="407"/>
        <v>0</v>
      </c>
      <c r="X983" s="29">
        <f t="shared" si="408"/>
        <v>0</v>
      </c>
      <c r="Y983" s="29">
        <f t="shared" si="409"/>
        <v>0</v>
      </c>
      <c r="Z983" s="194">
        <f t="shared" si="410"/>
        <v>0</v>
      </c>
    </row>
    <row r="984" spans="1:26" s="80" customFormat="1" x14ac:dyDescent="0.2">
      <c r="A984" s="82">
        <v>967</v>
      </c>
      <c r="B984" s="168">
        <f>'Revenue Data'!B975</f>
        <v>0</v>
      </c>
      <c r="C984" s="71" t="str">
        <f t="shared" si="396"/>
        <v>-</v>
      </c>
      <c r="D984" s="71" t="str">
        <f t="shared" si="396"/>
        <v>-</v>
      </c>
      <c r="E984" s="71" t="str">
        <f t="shared" si="396"/>
        <v>-</v>
      </c>
      <c r="F984" s="71" t="str">
        <f t="shared" si="396"/>
        <v>-</v>
      </c>
      <c r="G984" s="71" t="str">
        <f t="shared" si="396"/>
        <v>-</v>
      </c>
      <c r="H984" s="205">
        <f>IFERROR(VLOOKUP(B984,'Forecast Cnx @ Dest. Airport'!$B$5:$R$175,17,FALSE),0)</f>
        <v>0</v>
      </c>
      <c r="I984" s="29">
        <f t="shared" si="398"/>
        <v>0</v>
      </c>
      <c r="J984" s="29">
        <f t="shared" si="399"/>
        <v>0</v>
      </c>
      <c r="K984" s="29">
        <f t="shared" si="400"/>
        <v>0</v>
      </c>
      <c r="L984" s="29">
        <f t="shared" si="401"/>
        <v>0</v>
      </c>
      <c r="M984" s="29">
        <f t="shared" si="402"/>
        <v>0</v>
      </c>
      <c r="N984" s="194">
        <f t="shared" si="403"/>
        <v>0</v>
      </c>
      <c r="O984" s="64" t="str">
        <f t="shared" si="397"/>
        <v>-</v>
      </c>
      <c r="P984" s="64" t="str">
        <f t="shared" si="397"/>
        <v>-</v>
      </c>
      <c r="Q984" s="64" t="str">
        <f t="shared" si="397"/>
        <v>-</v>
      </c>
      <c r="R984" s="64" t="str">
        <f t="shared" si="397"/>
        <v>-</v>
      </c>
      <c r="S984" s="64" t="str">
        <f t="shared" si="397"/>
        <v>-</v>
      </c>
      <c r="T984" s="206" t="str">
        <f t="shared" si="404"/>
        <v>-</v>
      </c>
      <c r="U984" s="29">
        <f t="shared" si="405"/>
        <v>0</v>
      </c>
      <c r="V984" s="29">
        <f t="shared" si="406"/>
        <v>0</v>
      </c>
      <c r="W984" s="29">
        <f t="shared" si="407"/>
        <v>0</v>
      </c>
      <c r="X984" s="29">
        <f t="shared" si="408"/>
        <v>0</v>
      </c>
      <c r="Y984" s="29">
        <f t="shared" si="409"/>
        <v>0</v>
      </c>
      <c r="Z984" s="194">
        <f t="shared" si="410"/>
        <v>0</v>
      </c>
    </row>
    <row r="985" spans="1:26" s="80" customFormat="1" x14ac:dyDescent="0.2">
      <c r="A985" s="82">
        <v>968</v>
      </c>
      <c r="B985" s="168">
        <f>'Revenue Data'!B976</f>
        <v>0</v>
      </c>
      <c r="C985" s="71" t="str">
        <f t="shared" si="396"/>
        <v>-</v>
      </c>
      <c r="D985" s="71" t="str">
        <f t="shared" si="396"/>
        <v>-</v>
      </c>
      <c r="E985" s="71" t="str">
        <f t="shared" si="396"/>
        <v>-</v>
      </c>
      <c r="F985" s="71" t="str">
        <f t="shared" si="396"/>
        <v>-</v>
      </c>
      <c r="G985" s="71" t="str">
        <f t="shared" si="396"/>
        <v>-</v>
      </c>
      <c r="H985" s="205">
        <f>IFERROR(VLOOKUP(B985,'Forecast Cnx @ Dest. Airport'!$B$5:$R$175,17,FALSE),0)</f>
        <v>0</v>
      </c>
      <c r="I985" s="29">
        <f t="shared" si="398"/>
        <v>0</v>
      </c>
      <c r="J985" s="29">
        <f t="shared" si="399"/>
        <v>0</v>
      </c>
      <c r="K985" s="29">
        <f t="shared" si="400"/>
        <v>0</v>
      </c>
      <c r="L985" s="29">
        <f t="shared" si="401"/>
        <v>0</v>
      </c>
      <c r="M985" s="29">
        <f t="shared" si="402"/>
        <v>0</v>
      </c>
      <c r="N985" s="194">
        <f t="shared" si="403"/>
        <v>0</v>
      </c>
      <c r="O985" s="64" t="str">
        <f t="shared" si="397"/>
        <v>-</v>
      </c>
      <c r="P985" s="64" t="str">
        <f t="shared" si="397"/>
        <v>-</v>
      </c>
      <c r="Q985" s="64" t="str">
        <f t="shared" si="397"/>
        <v>-</v>
      </c>
      <c r="R985" s="64" t="str">
        <f t="shared" si="397"/>
        <v>-</v>
      </c>
      <c r="S985" s="64" t="str">
        <f t="shared" si="397"/>
        <v>-</v>
      </c>
      <c r="T985" s="206" t="str">
        <f t="shared" si="404"/>
        <v>-</v>
      </c>
      <c r="U985" s="29">
        <f t="shared" si="405"/>
        <v>0</v>
      </c>
      <c r="V985" s="29">
        <f t="shared" si="406"/>
        <v>0</v>
      </c>
      <c r="W985" s="29">
        <f t="shared" si="407"/>
        <v>0</v>
      </c>
      <c r="X985" s="29">
        <f t="shared" si="408"/>
        <v>0</v>
      </c>
      <c r="Y985" s="29">
        <f t="shared" si="409"/>
        <v>0</v>
      </c>
      <c r="Z985" s="194">
        <f t="shared" si="410"/>
        <v>0</v>
      </c>
    </row>
    <row r="986" spans="1:26" s="80" customFormat="1" x14ac:dyDescent="0.2">
      <c r="A986" s="168">
        <v>969</v>
      </c>
      <c r="B986" s="168">
        <f>'Revenue Data'!B977</f>
        <v>0</v>
      </c>
      <c r="C986" s="71" t="str">
        <f t="shared" si="396"/>
        <v>-</v>
      </c>
      <c r="D986" s="71" t="str">
        <f t="shared" si="396"/>
        <v>-</v>
      </c>
      <c r="E986" s="71" t="str">
        <f t="shared" si="396"/>
        <v>-</v>
      </c>
      <c r="F986" s="71" t="str">
        <f t="shared" si="396"/>
        <v>-</v>
      </c>
      <c r="G986" s="71" t="str">
        <f t="shared" si="396"/>
        <v>-</v>
      </c>
      <c r="H986" s="205">
        <f>IFERROR(VLOOKUP(B986,'Forecast Cnx @ Dest. Airport'!$B$5:$R$175,17,FALSE),0)</f>
        <v>0</v>
      </c>
      <c r="I986" s="29">
        <f t="shared" si="398"/>
        <v>0</v>
      </c>
      <c r="J986" s="29">
        <f t="shared" si="399"/>
        <v>0</v>
      </c>
      <c r="K986" s="29">
        <f t="shared" si="400"/>
        <v>0</v>
      </c>
      <c r="L986" s="29">
        <f t="shared" si="401"/>
        <v>0</v>
      </c>
      <c r="M986" s="29">
        <f t="shared" si="402"/>
        <v>0</v>
      </c>
      <c r="N986" s="194">
        <f t="shared" si="403"/>
        <v>0</v>
      </c>
      <c r="O986" s="64" t="str">
        <f t="shared" si="397"/>
        <v>-</v>
      </c>
      <c r="P986" s="64" t="str">
        <f t="shared" si="397"/>
        <v>-</v>
      </c>
      <c r="Q986" s="64" t="str">
        <f t="shared" si="397"/>
        <v>-</v>
      </c>
      <c r="R986" s="64" t="str">
        <f t="shared" si="397"/>
        <v>-</v>
      </c>
      <c r="S986" s="64" t="str">
        <f t="shared" si="397"/>
        <v>-</v>
      </c>
      <c r="T986" s="206" t="str">
        <f t="shared" si="404"/>
        <v>-</v>
      </c>
      <c r="U986" s="29">
        <f t="shared" si="405"/>
        <v>0</v>
      </c>
      <c r="V986" s="29">
        <f t="shared" si="406"/>
        <v>0</v>
      </c>
      <c r="W986" s="29">
        <f t="shared" si="407"/>
        <v>0</v>
      </c>
      <c r="X986" s="29">
        <f t="shared" si="408"/>
        <v>0</v>
      </c>
      <c r="Y986" s="29">
        <f t="shared" si="409"/>
        <v>0</v>
      </c>
      <c r="Z986" s="194">
        <f t="shared" si="410"/>
        <v>0</v>
      </c>
    </row>
    <row r="987" spans="1:26" s="80" customFormat="1" x14ac:dyDescent="0.2">
      <c r="A987" s="82">
        <v>970</v>
      </c>
      <c r="B987" s="168">
        <f>'Revenue Data'!B978</f>
        <v>0</v>
      </c>
      <c r="C987" s="71" t="str">
        <f t="shared" si="396"/>
        <v>-</v>
      </c>
      <c r="D987" s="71" t="str">
        <f t="shared" si="396"/>
        <v>-</v>
      </c>
      <c r="E987" s="71" t="str">
        <f t="shared" si="396"/>
        <v>-</v>
      </c>
      <c r="F987" s="71" t="str">
        <f t="shared" si="396"/>
        <v>-</v>
      </c>
      <c r="G987" s="71" t="str">
        <f t="shared" si="396"/>
        <v>-</v>
      </c>
      <c r="H987" s="205">
        <f>IFERROR(VLOOKUP(B987,'Forecast Cnx @ Dest. Airport'!$B$5:$R$175,17,FALSE),0)</f>
        <v>0</v>
      </c>
      <c r="I987" s="29">
        <f t="shared" si="398"/>
        <v>0</v>
      </c>
      <c r="J987" s="29">
        <f t="shared" si="399"/>
        <v>0</v>
      </c>
      <c r="K987" s="29">
        <f t="shared" si="400"/>
        <v>0</v>
      </c>
      <c r="L987" s="29">
        <f t="shared" si="401"/>
        <v>0</v>
      </c>
      <c r="M987" s="29">
        <f t="shared" si="402"/>
        <v>0</v>
      </c>
      <c r="N987" s="194">
        <f t="shared" si="403"/>
        <v>0</v>
      </c>
      <c r="O987" s="64" t="str">
        <f t="shared" si="397"/>
        <v>-</v>
      </c>
      <c r="P987" s="64" t="str">
        <f t="shared" si="397"/>
        <v>-</v>
      </c>
      <c r="Q987" s="64" t="str">
        <f t="shared" si="397"/>
        <v>-</v>
      </c>
      <c r="R987" s="64" t="str">
        <f t="shared" si="397"/>
        <v>-</v>
      </c>
      <c r="S987" s="64" t="str">
        <f t="shared" si="397"/>
        <v>-</v>
      </c>
      <c r="T987" s="206" t="str">
        <f t="shared" si="404"/>
        <v>-</v>
      </c>
      <c r="U987" s="29">
        <f t="shared" si="405"/>
        <v>0</v>
      </c>
      <c r="V987" s="29">
        <f t="shared" si="406"/>
        <v>0</v>
      </c>
      <c r="W987" s="29">
        <f t="shared" si="407"/>
        <v>0</v>
      </c>
      <c r="X987" s="29">
        <f t="shared" si="408"/>
        <v>0</v>
      </c>
      <c r="Y987" s="29">
        <f t="shared" si="409"/>
        <v>0</v>
      </c>
      <c r="Z987" s="194">
        <f t="shared" si="410"/>
        <v>0</v>
      </c>
    </row>
    <row r="988" spans="1:26" s="80" customFormat="1" x14ac:dyDescent="0.2">
      <c r="A988" s="82">
        <v>971</v>
      </c>
      <c r="B988" s="168">
        <f>'Revenue Data'!B979</f>
        <v>0</v>
      </c>
      <c r="C988" s="71" t="str">
        <f t="shared" ref="C988:G997" si="411">IFERROR(VLOOKUP($B988,FromChicagoFareList,C$8,FALSE),"-")</f>
        <v>-</v>
      </c>
      <c r="D988" s="71" t="str">
        <f t="shared" si="411"/>
        <v>-</v>
      </c>
      <c r="E988" s="71" t="str">
        <f t="shared" si="411"/>
        <v>-</v>
      </c>
      <c r="F988" s="71" t="str">
        <f t="shared" si="411"/>
        <v>-</v>
      </c>
      <c r="G988" s="71" t="str">
        <f t="shared" si="411"/>
        <v>-</v>
      </c>
      <c r="H988" s="205">
        <f>IFERROR(VLOOKUP(B988,'Forecast Cnx @ Dest. Airport'!$B$5:$R$175,17,FALSE),0)</f>
        <v>0</v>
      </c>
      <c r="I988" s="29">
        <f t="shared" si="398"/>
        <v>0</v>
      </c>
      <c r="J988" s="29">
        <f t="shared" si="399"/>
        <v>0</v>
      </c>
      <c r="K988" s="29">
        <f t="shared" si="400"/>
        <v>0</v>
      </c>
      <c r="L988" s="29">
        <f t="shared" si="401"/>
        <v>0</v>
      </c>
      <c r="M988" s="29">
        <f t="shared" si="402"/>
        <v>0</v>
      </c>
      <c r="N988" s="194">
        <f t="shared" si="403"/>
        <v>0</v>
      </c>
      <c r="O988" s="64" t="str">
        <f t="shared" ref="O988:S997" si="412">IFERROR(VLOOKUP($B988,FromChicagoFareList,O$8,FALSE),"-")</f>
        <v>-</v>
      </c>
      <c r="P988" s="64" t="str">
        <f t="shared" si="412"/>
        <v>-</v>
      </c>
      <c r="Q988" s="64" t="str">
        <f t="shared" si="412"/>
        <v>-</v>
      </c>
      <c r="R988" s="64" t="str">
        <f t="shared" si="412"/>
        <v>-</v>
      </c>
      <c r="S988" s="64" t="str">
        <f t="shared" si="412"/>
        <v>-</v>
      </c>
      <c r="T988" s="206" t="str">
        <f t="shared" si="404"/>
        <v>-</v>
      </c>
      <c r="U988" s="29">
        <f t="shared" si="405"/>
        <v>0</v>
      </c>
      <c r="V988" s="29">
        <f t="shared" si="406"/>
        <v>0</v>
      </c>
      <c r="W988" s="29">
        <f t="shared" si="407"/>
        <v>0</v>
      </c>
      <c r="X988" s="29">
        <f t="shared" si="408"/>
        <v>0</v>
      </c>
      <c r="Y988" s="29">
        <f t="shared" si="409"/>
        <v>0</v>
      </c>
      <c r="Z988" s="194">
        <f t="shared" si="410"/>
        <v>0</v>
      </c>
    </row>
    <row r="989" spans="1:26" s="80" customFormat="1" x14ac:dyDescent="0.2">
      <c r="A989" s="82">
        <v>972</v>
      </c>
      <c r="B989" s="168">
        <f>'Revenue Data'!B980</f>
        <v>0</v>
      </c>
      <c r="C989" s="71" t="str">
        <f t="shared" si="411"/>
        <v>-</v>
      </c>
      <c r="D989" s="71" t="str">
        <f t="shared" si="411"/>
        <v>-</v>
      </c>
      <c r="E989" s="71" t="str">
        <f t="shared" si="411"/>
        <v>-</v>
      </c>
      <c r="F989" s="71" t="str">
        <f t="shared" si="411"/>
        <v>-</v>
      </c>
      <c r="G989" s="71" t="str">
        <f t="shared" si="411"/>
        <v>-</v>
      </c>
      <c r="H989" s="205">
        <f>IFERROR(VLOOKUP(B989,'Forecast Cnx @ Dest. Airport'!$B$5:$R$175,17,FALSE),0)</f>
        <v>0</v>
      </c>
      <c r="I989" s="29">
        <f t="shared" si="398"/>
        <v>0</v>
      </c>
      <c r="J989" s="29">
        <f t="shared" si="399"/>
        <v>0</v>
      </c>
      <c r="K989" s="29">
        <f t="shared" si="400"/>
        <v>0</v>
      </c>
      <c r="L989" s="29">
        <f t="shared" si="401"/>
        <v>0</v>
      </c>
      <c r="M989" s="29">
        <f t="shared" si="402"/>
        <v>0</v>
      </c>
      <c r="N989" s="194">
        <f t="shared" si="403"/>
        <v>0</v>
      </c>
      <c r="O989" s="64" t="str">
        <f t="shared" si="412"/>
        <v>-</v>
      </c>
      <c r="P989" s="64" t="str">
        <f t="shared" si="412"/>
        <v>-</v>
      </c>
      <c r="Q989" s="64" t="str">
        <f t="shared" si="412"/>
        <v>-</v>
      </c>
      <c r="R989" s="64" t="str">
        <f t="shared" si="412"/>
        <v>-</v>
      </c>
      <c r="S989" s="64" t="str">
        <f t="shared" si="412"/>
        <v>-</v>
      </c>
      <c r="T989" s="206" t="str">
        <f t="shared" si="404"/>
        <v>-</v>
      </c>
      <c r="U989" s="29">
        <f t="shared" si="405"/>
        <v>0</v>
      </c>
      <c r="V989" s="29">
        <f t="shared" si="406"/>
        <v>0</v>
      </c>
      <c r="W989" s="29">
        <f t="shared" si="407"/>
        <v>0</v>
      </c>
      <c r="X989" s="29">
        <f t="shared" si="408"/>
        <v>0</v>
      </c>
      <c r="Y989" s="29">
        <f t="shared" si="409"/>
        <v>0</v>
      </c>
      <c r="Z989" s="194">
        <f t="shared" si="410"/>
        <v>0</v>
      </c>
    </row>
    <row r="990" spans="1:26" s="80" customFormat="1" x14ac:dyDescent="0.2">
      <c r="A990" s="168">
        <v>973</v>
      </c>
      <c r="B990" s="168">
        <f>'Revenue Data'!B981</f>
        <v>0</v>
      </c>
      <c r="C990" s="71" t="str">
        <f t="shared" si="411"/>
        <v>-</v>
      </c>
      <c r="D990" s="71" t="str">
        <f t="shared" si="411"/>
        <v>-</v>
      </c>
      <c r="E990" s="71" t="str">
        <f t="shared" si="411"/>
        <v>-</v>
      </c>
      <c r="F990" s="71" t="str">
        <f t="shared" si="411"/>
        <v>-</v>
      </c>
      <c r="G990" s="71" t="str">
        <f t="shared" si="411"/>
        <v>-</v>
      </c>
      <c r="H990" s="205">
        <f>IFERROR(VLOOKUP(B990,'Forecast Cnx @ Dest. Airport'!$B$5:$R$175,17,FALSE),0)</f>
        <v>0</v>
      </c>
      <c r="I990" s="29">
        <f t="shared" si="398"/>
        <v>0</v>
      </c>
      <c r="J990" s="29">
        <f t="shared" si="399"/>
        <v>0</v>
      </c>
      <c r="K990" s="29">
        <f t="shared" si="400"/>
        <v>0</v>
      </c>
      <c r="L990" s="29">
        <f t="shared" si="401"/>
        <v>0</v>
      </c>
      <c r="M990" s="29">
        <f t="shared" si="402"/>
        <v>0</v>
      </c>
      <c r="N990" s="194">
        <f t="shared" si="403"/>
        <v>0</v>
      </c>
      <c r="O990" s="64" t="str">
        <f t="shared" si="412"/>
        <v>-</v>
      </c>
      <c r="P990" s="64" t="str">
        <f t="shared" si="412"/>
        <v>-</v>
      </c>
      <c r="Q990" s="64" t="str">
        <f t="shared" si="412"/>
        <v>-</v>
      </c>
      <c r="R990" s="64" t="str">
        <f t="shared" si="412"/>
        <v>-</v>
      </c>
      <c r="S990" s="64" t="str">
        <f t="shared" si="412"/>
        <v>-</v>
      </c>
      <c r="T990" s="206" t="str">
        <f t="shared" si="404"/>
        <v>-</v>
      </c>
      <c r="U990" s="29">
        <f t="shared" si="405"/>
        <v>0</v>
      </c>
      <c r="V990" s="29">
        <f t="shared" si="406"/>
        <v>0</v>
      </c>
      <c r="W990" s="29">
        <f t="shared" si="407"/>
        <v>0</v>
      </c>
      <c r="X990" s="29">
        <f t="shared" si="408"/>
        <v>0</v>
      </c>
      <c r="Y990" s="29">
        <f t="shared" si="409"/>
        <v>0</v>
      </c>
      <c r="Z990" s="194">
        <f t="shared" si="410"/>
        <v>0</v>
      </c>
    </row>
    <row r="991" spans="1:26" s="80" customFormat="1" x14ac:dyDescent="0.2">
      <c r="A991" s="82">
        <v>974</v>
      </c>
      <c r="B991" s="168">
        <f>'Revenue Data'!B982</f>
        <v>0</v>
      </c>
      <c r="C991" s="71" t="str">
        <f t="shared" si="411"/>
        <v>-</v>
      </c>
      <c r="D991" s="71" t="str">
        <f t="shared" si="411"/>
        <v>-</v>
      </c>
      <c r="E991" s="71" t="str">
        <f t="shared" si="411"/>
        <v>-</v>
      </c>
      <c r="F991" s="71" t="str">
        <f t="shared" si="411"/>
        <v>-</v>
      </c>
      <c r="G991" s="71" t="str">
        <f t="shared" si="411"/>
        <v>-</v>
      </c>
      <c r="H991" s="205">
        <f>IFERROR(VLOOKUP(B991,'Forecast Cnx @ Dest. Airport'!$B$5:$R$175,17,FALSE),0)</f>
        <v>0</v>
      </c>
      <c r="I991" s="29">
        <f t="shared" si="398"/>
        <v>0</v>
      </c>
      <c r="J991" s="29">
        <f t="shared" si="399"/>
        <v>0</v>
      </c>
      <c r="K991" s="29">
        <f t="shared" si="400"/>
        <v>0</v>
      </c>
      <c r="L991" s="29">
        <f t="shared" si="401"/>
        <v>0</v>
      </c>
      <c r="M991" s="29">
        <f t="shared" si="402"/>
        <v>0</v>
      </c>
      <c r="N991" s="194">
        <f t="shared" si="403"/>
        <v>0</v>
      </c>
      <c r="O991" s="64" t="str">
        <f t="shared" si="412"/>
        <v>-</v>
      </c>
      <c r="P991" s="64" t="str">
        <f t="shared" si="412"/>
        <v>-</v>
      </c>
      <c r="Q991" s="64" t="str">
        <f t="shared" si="412"/>
        <v>-</v>
      </c>
      <c r="R991" s="64" t="str">
        <f t="shared" si="412"/>
        <v>-</v>
      </c>
      <c r="S991" s="64" t="str">
        <f t="shared" si="412"/>
        <v>-</v>
      </c>
      <c r="T991" s="206" t="str">
        <f t="shared" si="404"/>
        <v>-</v>
      </c>
      <c r="U991" s="29">
        <f t="shared" si="405"/>
        <v>0</v>
      </c>
      <c r="V991" s="29">
        <f t="shared" si="406"/>
        <v>0</v>
      </c>
      <c r="W991" s="29">
        <f t="shared" si="407"/>
        <v>0</v>
      </c>
      <c r="X991" s="29">
        <f t="shared" si="408"/>
        <v>0</v>
      </c>
      <c r="Y991" s="29">
        <f t="shared" si="409"/>
        <v>0</v>
      </c>
      <c r="Z991" s="194">
        <f t="shared" si="410"/>
        <v>0</v>
      </c>
    </row>
    <row r="992" spans="1:26" s="80" customFormat="1" x14ac:dyDescent="0.2">
      <c r="A992" s="82">
        <v>975</v>
      </c>
      <c r="B992" s="168">
        <f>'Revenue Data'!B983</f>
        <v>0</v>
      </c>
      <c r="C992" s="71" t="str">
        <f t="shared" si="411"/>
        <v>-</v>
      </c>
      <c r="D992" s="71" t="str">
        <f t="shared" si="411"/>
        <v>-</v>
      </c>
      <c r="E992" s="71" t="str">
        <f t="shared" si="411"/>
        <v>-</v>
      </c>
      <c r="F992" s="71" t="str">
        <f t="shared" si="411"/>
        <v>-</v>
      </c>
      <c r="G992" s="71" t="str">
        <f t="shared" si="411"/>
        <v>-</v>
      </c>
      <c r="H992" s="205">
        <f>IFERROR(VLOOKUP(B992,'Forecast Cnx @ Dest. Airport'!$B$5:$R$175,17,FALSE),0)</f>
        <v>0</v>
      </c>
      <c r="I992" s="29">
        <f t="shared" si="398"/>
        <v>0</v>
      </c>
      <c r="J992" s="29">
        <f t="shared" si="399"/>
        <v>0</v>
      </c>
      <c r="K992" s="29">
        <f t="shared" si="400"/>
        <v>0</v>
      </c>
      <c r="L992" s="29">
        <f t="shared" si="401"/>
        <v>0</v>
      </c>
      <c r="M992" s="29">
        <f t="shared" si="402"/>
        <v>0</v>
      </c>
      <c r="N992" s="194">
        <f t="shared" si="403"/>
        <v>0</v>
      </c>
      <c r="O992" s="64" t="str">
        <f t="shared" si="412"/>
        <v>-</v>
      </c>
      <c r="P992" s="64" t="str">
        <f t="shared" si="412"/>
        <v>-</v>
      </c>
      <c r="Q992" s="64" t="str">
        <f t="shared" si="412"/>
        <v>-</v>
      </c>
      <c r="R992" s="64" t="str">
        <f t="shared" si="412"/>
        <v>-</v>
      </c>
      <c r="S992" s="64" t="str">
        <f t="shared" si="412"/>
        <v>-</v>
      </c>
      <c r="T992" s="206" t="str">
        <f t="shared" si="404"/>
        <v>-</v>
      </c>
      <c r="U992" s="29">
        <f t="shared" si="405"/>
        <v>0</v>
      </c>
      <c r="V992" s="29">
        <f t="shared" si="406"/>
        <v>0</v>
      </c>
      <c r="W992" s="29">
        <f t="shared" si="407"/>
        <v>0</v>
      </c>
      <c r="X992" s="29">
        <f t="shared" si="408"/>
        <v>0</v>
      </c>
      <c r="Y992" s="29">
        <f t="shared" si="409"/>
        <v>0</v>
      </c>
      <c r="Z992" s="194">
        <f t="shared" si="410"/>
        <v>0</v>
      </c>
    </row>
    <row r="993" spans="1:26" s="80" customFormat="1" x14ac:dyDescent="0.2">
      <c r="A993" s="82">
        <v>976</v>
      </c>
      <c r="B993" s="168">
        <f>'Revenue Data'!B984</f>
        <v>0</v>
      </c>
      <c r="C993" s="71" t="str">
        <f t="shared" si="411"/>
        <v>-</v>
      </c>
      <c r="D993" s="71" t="str">
        <f t="shared" si="411"/>
        <v>-</v>
      </c>
      <c r="E993" s="71" t="str">
        <f t="shared" si="411"/>
        <v>-</v>
      </c>
      <c r="F993" s="71" t="str">
        <f t="shared" si="411"/>
        <v>-</v>
      </c>
      <c r="G993" s="71" t="str">
        <f t="shared" si="411"/>
        <v>-</v>
      </c>
      <c r="H993" s="205">
        <f>IFERROR(VLOOKUP(B993,'Forecast Cnx @ Dest. Airport'!$B$5:$R$175,17,FALSE),0)</f>
        <v>0</v>
      </c>
      <c r="I993" s="29">
        <f t="shared" si="398"/>
        <v>0</v>
      </c>
      <c r="J993" s="29">
        <f t="shared" si="399"/>
        <v>0</v>
      </c>
      <c r="K993" s="29">
        <f t="shared" si="400"/>
        <v>0</v>
      </c>
      <c r="L993" s="29">
        <f t="shared" si="401"/>
        <v>0</v>
      </c>
      <c r="M993" s="29">
        <f t="shared" si="402"/>
        <v>0</v>
      </c>
      <c r="N993" s="194">
        <f t="shared" si="403"/>
        <v>0</v>
      </c>
      <c r="O993" s="64" t="str">
        <f t="shared" si="412"/>
        <v>-</v>
      </c>
      <c r="P993" s="64" t="str">
        <f t="shared" si="412"/>
        <v>-</v>
      </c>
      <c r="Q993" s="64" t="str">
        <f t="shared" si="412"/>
        <v>-</v>
      </c>
      <c r="R993" s="64" t="str">
        <f t="shared" si="412"/>
        <v>-</v>
      </c>
      <c r="S993" s="64" t="str">
        <f t="shared" si="412"/>
        <v>-</v>
      </c>
      <c r="T993" s="206" t="str">
        <f t="shared" si="404"/>
        <v>-</v>
      </c>
      <c r="U993" s="29">
        <f t="shared" si="405"/>
        <v>0</v>
      </c>
      <c r="V993" s="29">
        <f t="shared" si="406"/>
        <v>0</v>
      </c>
      <c r="W993" s="29">
        <f t="shared" si="407"/>
        <v>0</v>
      </c>
      <c r="X993" s="29">
        <f t="shared" si="408"/>
        <v>0</v>
      </c>
      <c r="Y993" s="29">
        <f t="shared" si="409"/>
        <v>0</v>
      </c>
      <c r="Z993" s="194">
        <f t="shared" si="410"/>
        <v>0</v>
      </c>
    </row>
    <row r="994" spans="1:26" s="80" customFormat="1" x14ac:dyDescent="0.2">
      <c r="A994" s="168">
        <v>977</v>
      </c>
      <c r="B994" s="168">
        <f>'Revenue Data'!B985</f>
        <v>0</v>
      </c>
      <c r="C994" s="71" t="str">
        <f t="shared" si="411"/>
        <v>-</v>
      </c>
      <c r="D994" s="71" t="str">
        <f t="shared" si="411"/>
        <v>-</v>
      </c>
      <c r="E994" s="71" t="str">
        <f t="shared" si="411"/>
        <v>-</v>
      </c>
      <c r="F994" s="71" t="str">
        <f t="shared" si="411"/>
        <v>-</v>
      </c>
      <c r="G994" s="71" t="str">
        <f t="shared" si="411"/>
        <v>-</v>
      </c>
      <c r="H994" s="205">
        <f>IFERROR(VLOOKUP(B994,'Forecast Cnx @ Dest. Airport'!$B$5:$R$175,17,FALSE),0)</f>
        <v>0</v>
      </c>
      <c r="I994" s="29">
        <f t="shared" si="398"/>
        <v>0</v>
      </c>
      <c r="J994" s="29">
        <f t="shared" si="399"/>
        <v>0</v>
      </c>
      <c r="K994" s="29">
        <f t="shared" si="400"/>
        <v>0</v>
      </c>
      <c r="L994" s="29">
        <f t="shared" si="401"/>
        <v>0</v>
      </c>
      <c r="M994" s="29">
        <f t="shared" si="402"/>
        <v>0</v>
      </c>
      <c r="N994" s="194">
        <f t="shared" si="403"/>
        <v>0</v>
      </c>
      <c r="O994" s="64" t="str">
        <f t="shared" si="412"/>
        <v>-</v>
      </c>
      <c r="P994" s="64" t="str">
        <f t="shared" si="412"/>
        <v>-</v>
      </c>
      <c r="Q994" s="64" t="str">
        <f t="shared" si="412"/>
        <v>-</v>
      </c>
      <c r="R994" s="64" t="str">
        <f t="shared" si="412"/>
        <v>-</v>
      </c>
      <c r="S994" s="64" t="str">
        <f t="shared" si="412"/>
        <v>-</v>
      </c>
      <c r="T994" s="206" t="str">
        <f t="shared" si="404"/>
        <v>-</v>
      </c>
      <c r="U994" s="29">
        <f t="shared" si="405"/>
        <v>0</v>
      </c>
      <c r="V994" s="29">
        <f t="shared" si="406"/>
        <v>0</v>
      </c>
      <c r="W994" s="29">
        <f t="shared" si="407"/>
        <v>0</v>
      </c>
      <c r="X994" s="29">
        <f t="shared" si="408"/>
        <v>0</v>
      </c>
      <c r="Y994" s="29">
        <f t="shared" si="409"/>
        <v>0</v>
      </c>
      <c r="Z994" s="194">
        <f t="shared" si="410"/>
        <v>0</v>
      </c>
    </row>
    <row r="995" spans="1:26" s="80" customFormat="1" x14ac:dyDescent="0.2">
      <c r="A995" s="82">
        <v>978</v>
      </c>
      <c r="B995" s="168">
        <f>'Revenue Data'!B986</f>
        <v>0</v>
      </c>
      <c r="C995" s="71" t="str">
        <f t="shared" si="411"/>
        <v>-</v>
      </c>
      <c r="D995" s="71" t="str">
        <f t="shared" si="411"/>
        <v>-</v>
      </c>
      <c r="E995" s="71" t="str">
        <f t="shared" si="411"/>
        <v>-</v>
      </c>
      <c r="F995" s="71" t="str">
        <f t="shared" si="411"/>
        <v>-</v>
      </c>
      <c r="G995" s="71" t="str">
        <f t="shared" si="411"/>
        <v>-</v>
      </c>
      <c r="H995" s="205">
        <f>IFERROR(VLOOKUP(B995,'Forecast Cnx @ Dest. Airport'!$B$5:$R$175,17,FALSE),0)</f>
        <v>0</v>
      </c>
      <c r="I995" s="29">
        <f t="shared" si="398"/>
        <v>0</v>
      </c>
      <c r="J995" s="29">
        <f t="shared" si="399"/>
        <v>0</v>
      </c>
      <c r="K995" s="29">
        <f t="shared" si="400"/>
        <v>0</v>
      </c>
      <c r="L995" s="29">
        <f t="shared" si="401"/>
        <v>0</v>
      </c>
      <c r="M995" s="29">
        <f t="shared" si="402"/>
        <v>0</v>
      </c>
      <c r="N995" s="194">
        <f t="shared" si="403"/>
        <v>0</v>
      </c>
      <c r="O995" s="64" t="str">
        <f t="shared" si="412"/>
        <v>-</v>
      </c>
      <c r="P995" s="64" t="str">
        <f t="shared" si="412"/>
        <v>-</v>
      </c>
      <c r="Q995" s="64" t="str">
        <f t="shared" si="412"/>
        <v>-</v>
      </c>
      <c r="R995" s="64" t="str">
        <f t="shared" si="412"/>
        <v>-</v>
      </c>
      <c r="S995" s="64" t="str">
        <f t="shared" si="412"/>
        <v>-</v>
      </c>
      <c r="T995" s="206" t="str">
        <f t="shared" si="404"/>
        <v>-</v>
      </c>
      <c r="U995" s="29">
        <f t="shared" si="405"/>
        <v>0</v>
      </c>
      <c r="V995" s="29">
        <f t="shared" si="406"/>
        <v>0</v>
      </c>
      <c r="W995" s="29">
        <f t="shared" si="407"/>
        <v>0</v>
      </c>
      <c r="X995" s="29">
        <f t="shared" si="408"/>
        <v>0</v>
      </c>
      <c r="Y995" s="29">
        <f t="shared" si="409"/>
        <v>0</v>
      </c>
      <c r="Z995" s="194">
        <f t="shared" si="410"/>
        <v>0</v>
      </c>
    </row>
    <row r="996" spans="1:26" s="80" customFormat="1" x14ac:dyDescent="0.2">
      <c r="A996" s="82">
        <v>979</v>
      </c>
      <c r="B996" s="168">
        <f>'Revenue Data'!B987</f>
        <v>0</v>
      </c>
      <c r="C996" s="71" t="str">
        <f t="shared" si="411"/>
        <v>-</v>
      </c>
      <c r="D996" s="71" t="str">
        <f t="shared" si="411"/>
        <v>-</v>
      </c>
      <c r="E996" s="71" t="str">
        <f t="shared" si="411"/>
        <v>-</v>
      </c>
      <c r="F996" s="71" t="str">
        <f t="shared" si="411"/>
        <v>-</v>
      </c>
      <c r="G996" s="71" t="str">
        <f t="shared" si="411"/>
        <v>-</v>
      </c>
      <c r="H996" s="205">
        <f>IFERROR(VLOOKUP(B996,'Forecast Cnx @ Dest. Airport'!$B$5:$R$175,17,FALSE),0)</f>
        <v>0</v>
      </c>
      <c r="I996" s="29">
        <f t="shared" si="398"/>
        <v>0</v>
      </c>
      <c r="J996" s="29">
        <f t="shared" si="399"/>
        <v>0</v>
      </c>
      <c r="K996" s="29">
        <f t="shared" si="400"/>
        <v>0</v>
      </c>
      <c r="L996" s="29">
        <f t="shared" si="401"/>
        <v>0</v>
      </c>
      <c r="M996" s="29">
        <f t="shared" si="402"/>
        <v>0</v>
      </c>
      <c r="N996" s="194">
        <f t="shared" si="403"/>
        <v>0</v>
      </c>
      <c r="O996" s="64" t="str">
        <f t="shared" si="412"/>
        <v>-</v>
      </c>
      <c r="P996" s="64" t="str">
        <f t="shared" si="412"/>
        <v>-</v>
      </c>
      <c r="Q996" s="64" t="str">
        <f t="shared" si="412"/>
        <v>-</v>
      </c>
      <c r="R996" s="64" t="str">
        <f t="shared" si="412"/>
        <v>-</v>
      </c>
      <c r="S996" s="64" t="str">
        <f t="shared" si="412"/>
        <v>-</v>
      </c>
      <c r="T996" s="206" t="str">
        <f t="shared" si="404"/>
        <v>-</v>
      </c>
      <c r="U996" s="29">
        <f t="shared" si="405"/>
        <v>0</v>
      </c>
      <c r="V996" s="29">
        <f t="shared" si="406"/>
        <v>0</v>
      </c>
      <c r="W996" s="29">
        <f t="shared" si="407"/>
        <v>0</v>
      </c>
      <c r="X996" s="29">
        <f t="shared" si="408"/>
        <v>0</v>
      </c>
      <c r="Y996" s="29">
        <f t="shared" si="409"/>
        <v>0</v>
      </c>
      <c r="Z996" s="194">
        <f t="shared" si="410"/>
        <v>0</v>
      </c>
    </row>
    <row r="997" spans="1:26" s="80" customFormat="1" x14ac:dyDescent="0.2">
      <c r="A997" s="82">
        <v>980</v>
      </c>
      <c r="B997" s="168">
        <f>'Revenue Data'!B988</f>
        <v>0</v>
      </c>
      <c r="C997" s="71" t="str">
        <f t="shared" si="411"/>
        <v>-</v>
      </c>
      <c r="D997" s="71" t="str">
        <f t="shared" si="411"/>
        <v>-</v>
      </c>
      <c r="E997" s="71" t="str">
        <f t="shared" si="411"/>
        <v>-</v>
      </c>
      <c r="F997" s="71" t="str">
        <f t="shared" si="411"/>
        <v>-</v>
      </c>
      <c r="G997" s="71" t="str">
        <f t="shared" si="411"/>
        <v>-</v>
      </c>
      <c r="H997" s="205">
        <f>IFERROR(VLOOKUP(B997,'Forecast Cnx @ Dest. Airport'!$B$5:$R$175,17,FALSE),0)</f>
        <v>0</v>
      </c>
      <c r="I997" s="29">
        <f t="shared" si="398"/>
        <v>0</v>
      </c>
      <c r="J997" s="29">
        <f t="shared" si="399"/>
        <v>0</v>
      </c>
      <c r="K997" s="29">
        <f t="shared" si="400"/>
        <v>0</v>
      </c>
      <c r="L997" s="29">
        <f t="shared" si="401"/>
        <v>0</v>
      </c>
      <c r="M997" s="29">
        <f t="shared" si="402"/>
        <v>0</v>
      </c>
      <c r="N997" s="194">
        <f t="shared" si="403"/>
        <v>0</v>
      </c>
      <c r="O997" s="64" t="str">
        <f t="shared" si="412"/>
        <v>-</v>
      </c>
      <c r="P997" s="64" t="str">
        <f t="shared" si="412"/>
        <v>-</v>
      </c>
      <c r="Q997" s="64" t="str">
        <f t="shared" si="412"/>
        <v>-</v>
      </c>
      <c r="R997" s="64" t="str">
        <f t="shared" si="412"/>
        <v>-</v>
      </c>
      <c r="S997" s="64" t="str">
        <f t="shared" si="412"/>
        <v>-</v>
      </c>
      <c r="T997" s="206" t="str">
        <f t="shared" si="404"/>
        <v>-</v>
      </c>
      <c r="U997" s="29">
        <f t="shared" si="405"/>
        <v>0</v>
      </c>
      <c r="V997" s="29">
        <f t="shared" si="406"/>
        <v>0</v>
      </c>
      <c r="W997" s="29">
        <f t="shared" si="407"/>
        <v>0</v>
      </c>
      <c r="X997" s="29">
        <f t="shared" si="408"/>
        <v>0</v>
      </c>
      <c r="Y997" s="29">
        <f t="shared" si="409"/>
        <v>0</v>
      </c>
      <c r="Z997" s="194">
        <f t="shared" si="410"/>
        <v>0</v>
      </c>
    </row>
    <row r="998" spans="1:26" s="80" customFormat="1" x14ac:dyDescent="0.2">
      <c r="A998" s="168">
        <v>981</v>
      </c>
      <c r="B998" s="168">
        <f>'Revenue Data'!B989</f>
        <v>0</v>
      </c>
      <c r="C998" s="71" t="str">
        <f t="shared" ref="C998:G1007" si="413">IFERROR(VLOOKUP($B998,FromChicagoFareList,C$8,FALSE),"-")</f>
        <v>-</v>
      </c>
      <c r="D998" s="71" t="str">
        <f t="shared" si="413"/>
        <v>-</v>
      </c>
      <c r="E998" s="71" t="str">
        <f t="shared" si="413"/>
        <v>-</v>
      </c>
      <c r="F998" s="71" t="str">
        <f t="shared" si="413"/>
        <v>-</v>
      </c>
      <c r="G998" s="71" t="str">
        <f t="shared" si="413"/>
        <v>-</v>
      </c>
      <c r="H998" s="205">
        <f>IFERROR(VLOOKUP(B998,'Forecast Cnx @ Dest. Airport'!$B$5:$R$175,17,FALSE),0)</f>
        <v>0</v>
      </c>
      <c r="I998" s="29">
        <f t="shared" si="398"/>
        <v>0</v>
      </c>
      <c r="J998" s="29">
        <f t="shared" si="399"/>
        <v>0</v>
      </c>
      <c r="K998" s="29">
        <f t="shared" si="400"/>
        <v>0</v>
      </c>
      <c r="L998" s="29">
        <f t="shared" si="401"/>
        <v>0</v>
      </c>
      <c r="M998" s="29">
        <f t="shared" si="402"/>
        <v>0</v>
      </c>
      <c r="N998" s="194">
        <f t="shared" si="403"/>
        <v>0</v>
      </c>
      <c r="O998" s="64" t="str">
        <f t="shared" ref="O998:S1007" si="414">IFERROR(VLOOKUP($B998,FromChicagoFareList,O$8,FALSE),"-")</f>
        <v>-</v>
      </c>
      <c r="P998" s="64" t="str">
        <f t="shared" si="414"/>
        <v>-</v>
      </c>
      <c r="Q998" s="64" t="str">
        <f t="shared" si="414"/>
        <v>-</v>
      </c>
      <c r="R998" s="64" t="str">
        <f t="shared" si="414"/>
        <v>-</v>
      </c>
      <c r="S998" s="64" t="str">
        <f t="shared" si="414"/>
        <v>-</v>
      </c>
      <c r="T998" s="206" t="str">
        <f t="shared" si="404"/>
        <v>-</v>
      </c>
      <c r="U998" s="29">
        <f t="shared" si="405"/>
        <v>0</v>
      </c>
      <c r="V998" s="29">
        <f t="shared" si="406"/>
        <v>0</v>
      </c>
      <c r="W998" s="29">
        <f t="shared" si="407"/>
        <v>0</v>
      </c>
      <c r="X998" s="29">
        <f t="shared" si="408"/>
        <v>0</v>
      </c>
      <c r="Y998" s="29">
        <f t="shared" si="409"/>
        <v>0</v>
      </c>
      <c r="Z998" s="194">
        <f t="shared" si="410"/>
        <v>0</v>
      </c>
    </row>
    <row r="999" spans="1:26" s="80" customFormat="1" x14ac:dyDescent="0.2">
      <c r="A999" s="82">
        <v>982</v>
      </c>
      <c r="B999" s="168">
        <f>'Revenue Data'!B990</f>
        <v>0</v>
      </c>
      <c r="C999" s="71" t="str">
        <f t="shared" si="413"/>
        <v>-</v>
      </c>
      <c r="D999" s="71" t="str">
        <f t="shared" si="413"/>
        <v>-</v>
      </c>
      <c r="E999" s="71" t="str">
        <f t="shared" si="413"/>
        <v>-</v>
      </c>
      <c r="F999" s="71" t="str">
        <f t="shared" si="413"/>
        <v>-</v>
      </c>
      <c r="G999" s="71" t="str">
        <f t="shared" si="413"/>
        <v>-</v>
      </c>
      <c r="H999" s="205">
        <f>IFERROR(VLOOKUP(B999,'Forecast Cnx @ Dest. Airport'!$B$5:$R$175,17,FALSE),0)</f>
        <v>0</v>
      </c>
      <c r="I999" s="29">
        <f t="shared" si="398"/>
        <v>0</v>
      </c>
      <c r="J999" s="29">
        <f t="shared" si="399"/>
        <v>0</v>
      </c>
      <c r="K999" s="29">
        <f t="shared" si="400"/>
        <v>0</v>
      </c>
      <c r="L999" s="29">
        <f t="shared" si="401"/>
        <v>0</v>
      </c>
      <c r="M999" s="29">
        <f t="shared" si="402"/>
        <v>0</v>
      </c>
      <c r="N999" s="194">
        <f t="shared" si="403"/>
        <v>0</v>
      </c>
      <c r="O999" s="64" t="str">
        <f t="shared" si="414"/>
        <v>-</v>
      </c>
      <c r="P999" s="64" t="str">
        <f t="shared" si="414"/>
        <v>-</v>
      </c>
      <c r="Q999" s="64" t="str">
        <f t="shared" si="414"/>
        <v>-</v>
      </c>
      <c r="R999" s="64" t="str">
        <f t="shared" si="414"/>
        <v>-</v>
      </c>
      <c r="S999" s="64" t="str">
        <f t="shared" si="414"/>
        <v>-</v>
      </c>
      <c r="T999" s="206" t="str">
        <f t="shared" si="404"/>
        <v>-</v>
      </c>
      <c r="U999" s="29">
        <f t="shared" si="405"/>
        <v>0</v>
      </c>
      <c r="V999" s="29">
        <f t="shared" si="406"/>
        <v>0</v>
      </c>
      <c r="W999" s="29">
        <f t="shared" si="407"/>
        <v>0</v>
      </c>
      <c r="X999" s="29">
        <f t="shared" si="408"/>
        <v>0</v>
      </c>
      <c r="Y999" s="29">
        <f t="shared" si="409"/>
        <v>0</v>
      </c>
      <c r="Z999" s="194">
        <f t="shared" si="410"/>
        <v>0</v>
      </c>
    </row>
    <row r="1000" spans="1:26" s="80" customFormat="1" x14ac:dyDescent="0.2">
      <c r="A1000" s="82">
        <v>983</v>
      </c>
      <c r="B1000" s="168">
        <f>'Revenue Data'!B991</f>
        <v>0</v>
      </c>
      <c r="C1000" s="71" t="str">
        <f t="shared" si="413"/>
        <v>-</v>
      </c>
      <c r="D1000" s="71" t="str">
        <f t="shared" si="413"/>
        <v>-</v>
      </c>
      <c r="E1000" s="71" t="str">
        <f t="shared" si="413"/>
        <v>-</v>
      </c>
      <c r="F1000" s="71" t="str">
        <f t="shared" si="413"/>
        <v>-</v>
      </c>
      <c r="G1000" s="71" t="str">
        <f t="shared" si="413"/>
        <v>-</v>
      </c>
      <c r="H1000" s="205">
        <f>IFERROR(VLOOKUP(B1000,'Forecast Cnx @ Dest. Airport'!$B$5:$R$175,17,FALSE),0)</f>
        <v>0</v>
      </c>
      <c r="I1000" s="29">
        <f t="shared" si="398"/>
        <v>0</v>
      </c>
      <c r="J1000" s="29">
        <f t="shared" si="399"/>
        <v>0</v>
      </c>
      <c r="K1000" s="29">
        <f t="shared" si="400"/>
        <v>0</v>
      </c>
      <c r="L1000" s="29">
        <f t="shared" si="401"/>
        <v>0</v>
      </c>
      <c r="M1000" s="29">
        <f t="shared" si="402"/>
        <v>0</v>
      </c>
      <c r="N1000" s="194">
        <f t="shared" si="403"/>
        <v>0</v>
      </c>
      <c r="O1000" s="64" t="str">
        <f t="shared" si="414"/>
        <v>-</v>
      </c>
      <c r="P1000" s="64" t="str">
        <f t="shared" si="414"/>
        <v>-</v>
      </c>
      <c r="Q1000" s="64" t="str">
        <f t="shared" si="414"/>
        <v>-</v>
      </c>
      <c r="R1000" s="64" t="str">
        <f t="shared" si="414"/>
        <v>-</v>
      </c>
      <c r="S1000" s="64" t="str">
        <f t="shared" si="414"/>
        <v>-</v>
      </c>
      <c r="T1000" s="206" t="str">
        <f t="shared" si="404"/>
        <v>-</v>
      </c>
      <c r="U1000" s="29">
        <f t="shared" si="405"/>
        <v>0</v>
      </c>
      <c r="V1000" s="29">
        <f t="shared" si="406"/>
        <v>0</v>
      </c>
      <c r="W1000" s="29">
        <f t="shared" si="407"/>
        <v>0</v>
      </c>
      <c r="X1000" s="29">
        <f t="shared" si="408"/>
        <v>0</v>
      </c>
      <c r="Y1000" s="29">
        <f t="shared" si="409"/>
        <v>0</v>
      </c>
      <c r="Z1000" s="194">
        <f t="shared" si="410"/>
        <v>0</v>
      </c>
    </row>
    <row r="1001" spans="1:26" s="80" customFormat="1" x14ac:dyDescent="0.2">
      <c r="A1001" s="82">
        <v>984</v>
      </c>
      <c r="B1001" s="168">
        <f>'Revenue Data'!B992</f>
        <v>0</v>
      </c>
      <c r="C1001" s="71" t="str">
        <f t="shared" si="413"/>
        <v>-</v>
      </c>
      <c r="D1001" s="71" t="str">
        <f t="shared" si="413"/>
        <v>-</v>
      </c>
      <c r="E1001" s="71" t="str">
        <f t="shared" si="413"/>
        <v>-</v>
      </c>
      <c r="F1001" s="71" t="str">
        <f t="shared" si="413"/>
        <v>-</v>
      </c>
      <c r="G1001" s="71" t="str">
        <f t="shared" si="413"/>
        <v>-</v>
      </c>
      <c r="H1001" s="205">
        <f>IFERROR(VLOOKUP(B1001,'Forecast Cnx @ Dest. Airport'!$B$5:$R$175,17,FALSE),0)</f>
        <v>0</v>
      </c>
      <c r="I1001" s="29">
        <f t="shared" si="398"/>
        <v>0</v>
      </c>
      <c r="J1001" s="29">
        <f t="shared" si="399"/>
        <v>0</v>
      </c>
      <c r="K1001" s="29">
        <f t="shared" si="400"/>
        <v>0</v>
      </c>
      <c r="L1001" s="29">
        <f t="shared" si="401"/>
        <v>0</v>
      </c>
      <c r="M1001" s="29">
        <f t="shared" si="402"/>
        <v>0</v>
      </c>
      <c r="N1001" s="194">
        <f t="shared" si="403"/>
        <v>0</v>
      </c>
      <c r="O1001" s="64" t="str">
        <f t="shared" si="414"/>
        <v>-</v>
      </c>
      <c r="P1001" s="64" t="str">
        <f t="shared" si="414"/>
        <v>-</v>
      </c>
      <c r="Q1001" s="64" t="str">
        <f t="shared" si="414"/>
        <v>-</v>
      </c>
      <c r="R1001" s="64" t="str">
        <f t="shared" si="414"/>
        <v>-</v>
      </c>
      <c r="S1001" s="64" t="str">
        <f t="shared" si="414"/>
        <v>-</v>
      </c>
      <c r="T1001" s="206" t="str">
        <f t="shared" si="404"/>
        <v>-</v>
      </c>
      <c r="U1001" s="29">
        <f t="shared" si="405"/>
        <v>0</v>
      </c>
      <c r="V1001" s="29">
        <f t="shared" si="406"/>
        <v>0</v>
      </c>
      <c r="W1001" s="29">
        <f t="shared" si="407"/>
        <v>0</v>
      </c>
      <c r="X1001" s="29">
        <f t="shared" si="408"/>
        <v>0</v>
      </c>
      <c r="Y1001" s="29">
        <f t="shared" si="409"/>
        <v>0</v>
      </c>
      <c r="Z1001" s="194">
        <f t="shared" si="410"/>
        <v>0</v>
      </c>
    </row>
    <row r="1002" spans="1:26" s="80" customFormat="1" x14ac:dyDescent="0.2">
      <c r="A1002" s="168">
        <v>985</v>
      </c>
      <c r="B1002" s="168">
        <f>'Revenue Data'!B993</f>
        <v>0</v>
      </c>
      <c r="C1002" s="71" t="str">
        <f t="shared" si="413"/>
        <v>-</v>
      </c>
      <c r="D1002" s="71" t="str">
        <f t="shared" si="413"/>
        <v>-</v>
      </c>
      <c r="E1002" s="71" t="str">
        <f t="shared" si="413"/>
        <v>-</v>
      </c>
      <c r="F1002" s="71" t="str">
        <f t="shared" si="413"/>
        <v>-</v>
      </c>
      <c r="G1002" s="71" t="str">
        <f t="shared" si="413"/>
        <v>-</v>
      </c>
      <c r="H1002" s="205">
        <f>IFERROR(VLOOKUP(B1002,'Forecast Cnx @ Dest. Airport'!$B$5:$R$175,17,FALSE),0)</f>
        <v>0</v>
      </c>
      <c r="I1002" s="29">
        <f t="shared" si="398"/>
        <v>0</v>
      </c>
      <c r="J1002" s="29">
        <f t="shared" si="399"/>
        <v>0</v>
      </c>
      <c r="K1002" s="29">
        <f t="shared" si="400"/>
        <v>0</v>
      </c>
      <c r="L1002" s="29">
        <f t="shared" si="401"/>
        <v>0</v>
      </c>
      <c r="M1002" s="29">
        <f t="shared" si="402"/>
        <v>0</v>
      </c>
      <c r="N1002" s="194">
        <f t="shared" si="403"/>
        <v>0</v>
      </c>
      <c r="O1002" s="64" t="str">
        <f t="shared" si="414"/>
        <v>-</v>
      </c>
      <c r="P1002" s="64" t="str">
        <f t="shared" si="414"/>
        <v>-</v>
      </c>
      <c r="Q1002" s="64" t="str">
        <f t="shared" si="414"/>
        <v>-</v>
      </c>
      <c r="R1002" s="64" t="str">
        <f t="shared" si="414"/>
        <v>-</v>
      </c>
      <c r="S1002" s="64" t="str">
        <f t="shared" si="414"/>
        <v>-</v>
      </c>
      <c r="T1002" s="206" t="str">
        <f t="shared" si="404"/>
        <v>-</v>
      </c>
      <c r="U1002" s="29">
        <f t="shared" si="405"/>
        <v>0</v>
      </c>
      <c r="V1002" s="29">
        <f t="shared" si="406"/>
        <v>0</v>
      </c>
      <c r="W1002" s="29">
        <f t="shared" si="407"/>
        <v>0</v>
      </c>
      <c r="X1002" s="29">
        <f t="shared" si="408"/>
        <v>0</v>
      </c>
      <c r="Y1002" s="29">
        <f t="shared" si="409"/>
        <v>0</v>
      </c>
      <c r="Z1002" s="194">
        <f t="shared" si="410"/>
        <v>0</v>
      </c>
    </row>
    <row r="1003" spans="1:26" s="80" customFormat="1" x14ac:dyDescent="0.2">
      <c r="A1003" s="82">
        <v>986</v>
      </c>
      <c r="B1003" s="168">
        <f>'Revenue Data'!B994</f>
        <v>0</v>
      </c>
      <c r="C1003" s="71" t="str">
        <f t="shared" si="413"/>
        <v>-</v>
      </c>
      <c r="D1003" s="71" t="str">
        <f t="shared" si="413"/>
        <v>-</v>
      </c>
      <c r="E1003" s="71" t="str">
        <f t="shared" si="413"/>
        <v>-</v>
      </c>
      <c r="F1003" s="71" t="str">
        <f t="shared" si="413"/>
        <v>-</v>
      </c>
      <c r="G1003" s="71" t="str">
        <f t="shared" si="413"/>
        <v>-</v>
      </c>
      <c r="H1003" s="205">
        <f>IFERROR(VLOOKUP(B1003,'Forecast Cnx @ Dest. Airport'!$B$5:$R$175,17,FALSE),0)</f>
        <v>0</v>
      </c>
      <c r="I1003" s="29">
        <f t="shared" si="398"/>
        <v>0</v>
      </c>
      <c r="J1003" s="29">
        <f t="shared" si="399"/>
        <v>0</v>
      </c>
      <c r="K1003" s="29">
        <f t="shared" si="400"/>
        <v>0</v>
      </c>
      <c r="L1003" s="29">
        <f t="shared" si="401"/>
        <v>0</v>
      </c>
      <c r="M1003" s="29">
        <f t="shared" si="402"/>
        <v>0</v>
      </c>
      <c r="N1003" s="194">
        <f t="shared" si="403"/>
        <v>0</v>
      </c>
      <c r="O1003" s="64" t="str">
        <f t="shared" si="414"/>
        <v>-</v>
      </c>
      <c r="P1003" s="64" t="str">
        <f t="shared" si="414"/>
        <v>-</v>
      </c>
      <c r="Q1003" s="64" t="str">
        <f t="shared" si="414"/>
        <v>-</v>
      </c>
      <c r="R1003" s="64" t="str">
        <f t="shared" si="414"/>
        <v>-</v>
      </c>
      <c r="S1003" s="64" t="str">
        <f t="shared" si="414"/>
        <v>-</v>
      </c>
      <c r="T1003" s="206" t="str">
        <f t="shared" si="404"/>
        <v>-</v>
      </c>
      <c r="U1003" s="29">
        <f t="shared" si="405"/>
        <v>0</v>
      </c>
      <c r="V1003" s="29">
        <f t="shared" si="406"/>
        <v>0</v>
      </c>
      <c r="W1003" s="29">
        <f t="shared" si="407"/>
        <v>0</v>
      </c>
      <c r="X1003" s="29">
        <f t="shared" si="408"/>
        <v>0</v>
      </c>
      <c r="Y1003" s="29">
        <f t="shared" si="409"/>
        <v>0</v>
      </c>
      <c r="Z1003" s="194">
        <f t="shared" si="410"/>
        <v>0</v>
      </c>
    </row>
    <row r="1004" spans="1:26" s="80" customFormat="1" x14ac:dyDescent="0.2">
      <c r="A1004" s="82">
        <v>987</v>
      </c>
      <c r="B1004" s="168">
        <f>'Revenue Data'!B995</f>
        <v>0</v>
      </c>
      <c r="C1004" s="71" t="str">
        <f t="shared" si="413"/>
        <v>-</v>
      </c>
      <c r="D1004" s="71" t="str">
        <f t="shared" si="413"/>
        <v>-</v>
      </c>
      <c r="E1004" s="71" t="str">
        <f t="shared" si="413"/>
        <v>-</v>
      </c>
      <c r="F1004" s="71" t="str">
        <f t="shared" si="413"/>
        <v>-</v>
      </c>
      <c r="G1004" s="71" t="str">
        <f t="shared" si="413"/>
        <v>-</v>
      </c>
      <c r="H1004" s="205">
        <f>IFERROR(VLOOKUP(B1004,'Forecast Cnx @ Dest. Airport'!$B$5:$R$175,17,FALSE),0)</f>
        <v>0</v>
      </c>
      <c r="I1004" s="29">
        <f t="shared" si="398"/>
        <v>0</v>
      </c>
      <c r="J1004" s="29">
        <f t="shared" si="399"/>
        <v>0</v>
      </c>
      <c r="K1004" s="29">
        <f t="shared" si="400"/>
        <v>0</v>
      </c>
      <c r="L1004" s="29">
        <f t="shared" si="401"/>
        <v>0</v>
      </c>
      <c r="M1004" s="29">
        <f t="shared" si="402"/>
        <v>0</v>
      </c>
      <c r="N1004" s="194">
        <f t="shared" si="403"/>
        <v>0</v>
      </c>
      <c r="O1004" s="64" t="str">
        <f t="shared" si="414"/>
        <v>-</v>
      </c>
      <c r="P1004" s="64" t="str">
        <f t="shared" si="414"/>
        <v>-</v>
      </c>
      <c r="Q1004" s="64" t="str">
        <f t="shared" si="414"/>
        <v>-</v>
      </c>
      <c r="R1004" s="64" t="str">
        <f t="shared" si="414"/>
        <v>-</v>
      </c>
      <c r="S1004" s="64" t="str">
        <f t="shared" si="414"/>
        <v>-</v>
      </c>
      <c r="T1004" s="206" t="str">
        <f t="shared" si="404"/>
        <v>-</v>
      </c>
      <c r="U1004" s="29">
        <f t="shared" si="405"/>
        <v>0</v>
      </c>
      <c r="V1004" s="29">
        <f t="shared" si="406"/>
        <v>0</v>
      </c>
      <c r="W1004" s="29">
        <f t="shared" si="407"/>
        <v>0</v>
      </c>
      <c r="X1004" s="29">
        <f t="shared" si="408"/>
        <v>0</v>
      </c>
      <c r="Y1004" s="29">
        <f t="shared" si="409"/>
        <v>0</v>
      </c>
      <c r="Z1004" s="194">
        <f t="shared" si="410"/>
        <v>0</v>
      </c>
    </row>
    <row r="1005" spans="1:26" s="80" customFormat="1" x14ac:dyDescent="0.2">
      <c r="A1005" s="82">
        <v>988</v>
      </c>
      <c r="B1005" s="168">
        <f>'Revenue Data'!B996</f>
        <v>0</v>
      </c>
      <c r="C1005" s="71" t="str">
        <f t="shared" si="413"/>
        <v>-</v>
      </c>
      <c r="D1005" s="71" t="str">
        <f t="shared" si="413"/>
        <v>-</v>
      </c>
      <c r="E1005" s="71" t="str">
        <f t="shared" si="413"/>
        <v>-</v>
      </c>
      <c r="F1005" s="71" t="str">
        <f t="shared" si="413"/>
        <v>-</v>
      </c>
      <c r="G1005" s="71" t="str">
        <f t="shared" si="413"/>
        <v>-</v>
      </c>
      <c r="H1005" s="205">
        <f>IFERROR(VLOOKUP(B1005,'Forecast Cnx @ Dest. Airport'!$B$5:$R$175,17,FALSE),0)</f>
        <v>0</v>
      </c>
      <c r="I1005" s="29">
        <f t="shared" si="398"/>
        <v>0</v>
      </c>
      <c r="J1005" s="29">
        <f t="shared" si="399"/>
        <v>0</v>
      </c>
      <c r="K1005" s="29">
        <f t="shared" si="400"/>
        <v>0</v>
      </c>
      <c r="L1005" s="29">
        <f t="shared" si="401"/>
        <v>0</v>
      </c>
      <c r="M1005" s="29">
        <f t="shared" si="402"/>
        <v>0</v>
      </c>
      <c r="N1005" s="194">
        <f t="shared" si="403"/>
        <v>0</v>
      </c>
      <c r="O1005" s="64" t="str">
        <f t="shared" si="414"/>
        <v>-</v>
      </c>
      <c r="P1005" s="64" t="str">
        <f t="shared" si="414"/>
        <v>-</v>
      </c>
      <c r="Q1005" s="64" t="str">
        <f t="shared" si="414"/>
        <v>-</v>
      </c>
      <c r="R1005" s="64" t="str">
        <f t="shared" si="414"/>
        <v>-</v>
      </c>
      <c r="S1005" s="64" t="str">
        <f t="shared" si="414"/>
        <v>-</v>
      </c>
      <c r="T1005" s="206" t="str">
        <f t="shared" si="404"/>
        <v>-</v>
      </c>
      <c r="U1005" s="29">
        <f t="shared" si="405"/>
        <v>0</v>
      </c>
      <c r="V1005" s="29">
        <f t="shared" si="406"/>
        <v>0</v>
      </c>
      <c r="W1005" s="29">
        <f t="shared" si="407"/>
        <v>0</v>
      </c>
      <c r="X1005" s="29">
        <f t="shared" si="408"/>
        <v>0</v>
      </c>
      <c r="Y1005" s="29">
        <f t="shared" si="409"/>
        <v>0</v>
      </c>
      <c r="Z1005" s="194">
        <f t="shared" si="410"/>
        <v>0</v>
      </c>
    </row>
    <row r="1006" spans="1:26" s="80" customFormat="1" x14ac:dyDescent="0.2">
      <c r="A1006" s="168">
        <v>989</v>
      </c>
      <c r="B1006" s="168">
        <f>'Revenue Data'!B997</f>
        <v>0</v>
      </c>
      <c r="C1006" s="71" t="str">
        <f t="shared" si="413"/>
        <v>-</v>
      </c>
      <c r="D1006" s="71" t="str">
        <f t="shared" si="413"/>
        <v>-</v>
      </c>
      <c r="E1006" s="71" t="str">
        <f t="shared" si="413"/>
        <v>-</v>
      </c>
      <c r="F1006" s="71" t="str">
        <f t="shared" si="413"/>
        <v>-</v>
      </c>
      <c r="G1006" s="71" t="str">
        <f t="shared" si="413"/>
        <v>-</v>
      </c>
      <c r="H1006" s="205">
        <f>IFERROR(VLOOKUP(B1006,'Forecast Cnx @ Dest. Airport'!$B$5:$R$175,17,FALSE),0)</f>
        <v>0</v>
      </c>
      <c r="I1006" s="29">
        <f t="shared" si="398"/>
        <v>0</v>
      </c>
      <c r="J1006" s="29">
        <f t="shared" si="399"/>
        <v>0</v>
      </c>
      <c r="K1006" s="29">
        <f t="shared" si="400"/>
        <v>0</v>
      </c>
      <c r="L1006" s="29">
        <f t="shared" si="401"/>
        <v>0</v>
      </c>
      <c r="M1006" s="29">
        <f t="shared" si="402"/>
        <v>0</v>
      </c>
      <c r="N1006" s="194">
        <f t="shared" si="403"/>
        <v>0</v>
      </c>
      <c r="O1006" s="64" t="str">
        <f t="shared" si="414"/>
        <v>-</v>
      </c>
      <c r="P1006" s="64" t="str">
        <f t="shared" si="414"/>
        <v>-</v>
      </c>
      <c r="Q1006" s="64" t="str">
        <f t="shared" si="414"/>
        <v>-</v>
      </c>
      <c r="R1006" s="64" t="str">
        <f t="shared" si="414"/>
        <v>-</v>
      </c>
      <c r="S1006" s="64" t="str">
        <f t="shared" si="414"/>
        <v>-</v>
      </c>
      <c r="T1006" s="206" t="str">
        <f t="shared" si="404"/>
        <v>-</v>
      </c>
      <c r="U1006" s="29">
        <f t="shared" si="405"/>
        <v>0</v>
      </c>
      <c r="V1006" s="29">
        <f t="shared" si="406"/>
        <v>0</v>
      </c>
      <c r="W1006" s="29">
        <f t="shared" si="407"/>
        <v>0</v>
      </c>
      <c r="X1006" s="29">
        <f t="shared" si="408"/>
        <v>0</v>
      </c>
      <c r="Y1006" s="29">
        <f t="shared" si="409"/>
        <v>0</v>
      </c>
      <c r="Z1006" s="194">
        <f t="shared" si="410"/>
        <v>0</v>
      </c>
    </row>
    <row r="1007" spans="1:26" s="80" customFormat="1" x14ac:dyDescent="0.2">
      <c r="A1007" s="82">
        <v>990</v>
      </c>
      <c r="B1007" s="168">
        <f>'Revenue Data'!B998</f>
        <v>0</v>
      </c>
      <c r="C1007" s="71" t="str">
        <f t="shared" si="413"/>
        <v>-</v>
      </c>
      <c r="D1007" s="71" t="str">
        <f t="shared" si="413"/>
        <v>-</v>
      </c>
      <c r="E1007" s="71" t="str">
        <f t="shared" si="413"/>
        <v>-</v>
      </c>
      <c r="F1007" s="71" t="str">
        <f t="shared" si="413"/>
        <v>-</v>
      </c>
      <c r="G1007" s="71" t="str">
        <f t="shared" si="413"/>
        <v>-</v>
      </c>
      <c r="H1007" s="205">
        <f>IFERROR(VLOOKUP(B1007,'Forecast Cnx @ Dest. Airport'!$B$5:$R$175,17,FALSE),0)</f>
        <v>0</v>
      </c>
      <c r="I1007" s="29">
        <f t="shared" si="398"/>
        <v>0</v>
      </c>
      <c r="J1007" s="29">
        <f t="shared" si="399"/>
        <v>0</v>
      </c>
      <c r="K1007" s="29">
        <f t="shared" si="400"/>
        <v>0</v>
      </c>
      <c r="L1007" s="29">
        <f t="shared" si="401"/>
        <v>0</v>
      </c>
      <c r="M1007" s="29">
        <f t="shared" si="402"/>
        <v>0</v>
      </c>
      <c r="N1007" s="194">
        <f t="shared" si="403"/>
        <v>0</v>
      </c>
      <c r="O1007" s="64" t="str">
        <f t="shared" si="414"/>
        <v>-</v>
      </c>
      <c r="P1007" s="64" t="str">
        <f t="shared" si="414"/>
        <v>-</v>
      </c>
      <c r="Q1007" s="64" t="str">
        <f t="shared" si="414"/>
        <v>-</v>
      </c>
      <c r="R1007" s="64" t="str">
        <f t="shared" si="414"/>
        <v>-</v>
      </c>
      <c r="S1007" s="64" t="str">
        <f t="shared" si="414"/>
        <v>-</v>
      </c>
      <c r="T1007" s="206" t="str">
        <f t="shared" si="404"/>
        <v>-</v>
      </c>
      <c r="U1007" s="29">
        <f t="shared" si="405"/>
        <v>0</v>
      </c>
      <c r="V1007" s="29">
        <f t="shared" si="406"/>
        <v>0</v>
      </c>
      <c r="W1007" s="29">
        <f t="shared" si="407"/>
        <v>0</v>
      </c>
      <c r="X1007" s="29">
        <f t="shared" si="408"/>
        <v>0</v>
      </c>
      <c r="Y1007" s="29">
        <f t="shared" si="409"/>
        <v>0</v>
      </c>
      <c r="Z1007" s="194">
        <f t="shared" si="410"/>
        <v>0</v>
      </c>
    </row>
    <row r="1008" spans="1:26" s="80" customFormat="1" x14ac:dyDescent="0.2">
      <c r="A1008" s="82">
        <v>991</v>
      </c>
      <c r="B1008" s="168">
        <f>'Revenue Data'!B999</f>
        <v>0</v>
      </c>
      <c r="C1008" s="71" t="str">
        <f t="shared" ref="C1008:G1017" si="415">IFERROR(VLOOKUP($B1008,FromChicagoFareList,C$8,FALSE),"-")</f>
        <v>-</v>
      </c>
      <c r="D1008" s="71" t="str">
        <f t="shared" si="415"/>
        <v>-</v>
      </c>
      <c r="E1008" s="71" t="str">
        <f t="shared" si="415"/>
        <v>-</v>
      </c>
      <c r="F1008" s="71" t="str">
        <f t="shared" si="415"/>
        <v>-</v>
      </c>
      <c r="G1008" s="71" t="str">
        <f t="shared" si="415"/>
        <v>-</v>
      </c>
      <c r="H1008" s="205">
        <f>IFERROR(VLOOKUP(B1008,'Forecast Cnx @ Dest. Airport'!$B$5:$R$175,17,FALSE),0)</f>
        <v>0</v>
      </c>
      <c r="I1008" s="29">
        <f t="shared" si="398"/>
        <v>0</v>
      </c>
      <c r="J1008" s="29">
        <f t="shared" si="399"/>
        <v>0</v>
      </c>
      <c r="K1008" s="29">
        <f t="shared" si="400"/>
        <v>0</v>
      </c>
      <c r="L1008" s="29">
        <f t="shared" si="401"/>
        <v>0</v>
      </c>
      <c r="M1008" s="29">
        <f t="shared" si="402"/>
        <v>0</v>
      </c>
      <c r="N1008" s="194">
        <f t="shared" si="403"/>
        <v>0</v>
      </c>
      <c r="O1008" s="64" t="str">
        <f t="shared" ref="O1008:S1017" si="416">IFERROR(VLOOKUP($B1008,FromChicagoFareList,O$8,FALSE),"-")</f>
        <v>-</v>
      </c>
      <c r="P1008" s="64" t="str">
        <f t="shared" si="416"/>
        <v>-</v>
      </c>
      <c r="Q1008" s="64" t="str">
        <f t="shared" si="416"/>
        <v>-</v>
      </c>
      <c r="R1008" s="64" t="str">
        <f t="shared" si="416"/>
        <v>-</v>
      </c>
      <c r="S1008" s="64" t="str">
        <f t="shared" si="416"/>
        <v>-</v>
      </c>
      <c r="T1008" s="206" t="str">
        <f t="shared" si="404"/>
        <v>-</v>
      </c>
      <c r="U1008" s="29">
        <f t="shared" si="405"/>
        <v>0</v>
      </c>
      <c r="V1008" s="29">
        <f t="shared" si="406"/>
        <v>0</v>
      </c>
      <c r="W1008" s="29">
        <f t="shared" si="407"/>
        <v>0</v>
      </c>
      <c r="X1008" s="29">
        <f t="shared" si="408"/>
        <v>0</v>
      </c>
      <c r="Y1008" s="29">
        <f t="shared" si="409"/>
        <v>0</v>
      </c>
      <c r="Z1008" s="194">
        <f t="shared" si="410"/>
        <v>0</v>
      </c>
    </row>
    <row r="1009" spans="1:26" s="80" customFormat="1" x14ac:dyDescent="0.2">
      <c r="A1009" s="82">
        <v>992</v>
      </c>
      <c r="B1009" s="168">
        <f>'Revenue Data'!B1000</f>
        <v>0</v>
      </c>
      <c r="C1009" s="71" t="str">
        <f t="shared" si="415"/>
        <v>-</v>
      </c>
      <c r="D1009" s="71" t="str">
        <f t="shared" si="415"/>
        <v>-</v>
      </c>
      <c r="E1009" s="71" t="str">
        <f t="shared" si="415"/>
        <v>-</v>
      </c>
      <c r="F1009" s="71" t="str">
        <f t="shared" si="415"/>
        <v>-</v>
      </c>
      <c r="G1009" s="71" t="str">
        <f t="shared" si="415"/>
        <v>-</v>
      </c>
      <c r="H1009" s="205">
        <f>IFERROR(VLOOKUP(B1009,'Forecast Cnx @ Dest. Airport'!$B$5:$R$175,17,FALSE),0)</f>
        <v>0</v>
      </c>
      <c r="I1009" s="29">
        <f t="shared" si="398"/>
        <v>0</v>
      </c>
      <c r="J1009" s="29">
        <f t="shared" si="399"/>
        <v>0</v>
      </c>
      <c r="K1009" s="29">
        <f t="shared" si="400"/>
        <v>0</v>
      </c>
      <c r="L1009" s="29">
        <f t="shared" si="401"/>
        <v>0</v>
      </c>
      <c r="M1009" s="29">
        <f t="shared" si="402"/>
        <v>0</v>
      </c>
      <c r="N1009" s="194">
        <f t="shared" si="403"/>
        <v>0</v>
      </c>
      <c r="O1009" s="64" t="str">
        <f t="shared" si="416"/>
        <v>-</v>
      </c>
      <c r="P1009" s="64" t="str">
        <f t="shared" si="416"/>
        <v>-</v>
      </c>
      <c r="Q1009" s="64" t="str">
        <f t="shared" si="416"/>
        <v>-</v>
      </c>
      <c r="R1009" s="64" t="str">
        <f t="shared" si="416"/>
        <v>-</v>
      </c>
      <c r="S1009" s="64" t="str">
        <f t="shared" si="416"/>
        <v>-</v>
      </c>
      <c r="T1009" s="206" t="str">
        <f t="shared" si="404"/>
        <v>-</v>
      </c>
      <c r="U1009" s="29">
        <f t="shared" si="405"/>
        <v>0</v>
      </c>
      <c r="V1009" s="29">
        <f t="shared" si="406"/>
        <v>0</v>
      </c>
      <c r="W1009" s="29">
        <f t="shared" si="407"/>
        <v>0</v>
      </c>
      <c r="X1009" s="29">
        <f t="shared" si="408"/>
        <v>0</v>
      </c>
      <c r="Y1009" s="29">
        <f t="shared" si="409"/>
        <v>0</v>
      </c>
      <c r="Z1009" s="194">
        <f t="shared" si="410"/>
        <v>0</v>
      </c>
    </row>
    <row r="1010" spans="1:26" s="80" customFormat="1" x14ac:dyDescent="0.2">
      <c r="A1010" s="168">
        <v>993</v>
      </c>
      <c r="B1010" s="168">
        <f>'Revenue Data'!B1001</f>
        <v>0</v>
      </c>
      <c r="C1010" s="71" t="str">
        <f t="shared" si="415"/>
        <v>-</v>
      </c>
      <c r="D1010" s="71" t="str">
        <f t="shared" si="415"/>
        <v>-</v>
      </c>
      <c r="E1010" s="71" t="str">
        <f t="shared" si="415"/>
        <v>-</v>
      </c>
      <c r="F1010" s="71" t="str">
        <f t="shared" si="415"/>
        <v>-</v>
      </c>
      <c r="G1010" s="71" t="str">
        <f t="shared" si="415"/>
        <v>-</v>
      </c>
      <c r="H1010" s="205">
        <f>IFERROR(VLOOKUP(B1010,'Forecast Cnx @ Dest. Airport'!$B$5:$R$175,17,FALSE),0)</f>
        <v>0</v>
      </c>
      <c r="I1010" s="29">
        <f t="shared" si="398"/>
        <v>0</v>
      </c>
      <c r="J1010" s="29">
        <f t="shared" si="399"/>
        <v>0</v>
      </c>
      <c r="K1010" s="29">
        <f t="shared" si="400"/>
        <v>0</v>
      </c>
      <c r="L1010" s="29">
        <f t="shared" si="401"/>
        <v>0</v>
      </c>
      <c r="M1010" s="29">
        <f t="shared" si="402"/>
        <v>0</v>
      </c>
      <c r="N1010" s="194">
        <f t="shared" si="403"/>
        <v>0</v>
      </c>
      <c r="O1010" s="64" t="str">
        <f t="shared" si="416"/>
        <v>-</v>
      </c>
      <c r="P1010" s="64" t="str">
        <f t="shared" si="416"/>
        <v>-</v>
      </c>
      <c r="Q1010" s="64" t="str">
        <f t="shared" si="416"/>
        <v>-</v>
      </c>
      <c r="R1010" s="64" t="str">
        <f t="shared" si="416"/>
        <v>-</v>
      </c>
      <c r="S1010" s="64" t="str">
        <f t="shared" si="416"/>
        <v>-</v>
      </c>
      <c r="T1010" s="206" t="str">
        <f t="shared" si="404"/>
        <v>-</v>
      </c>
      <c r="U1010" s="29">
        <f t="shared" si="405"/>
        <v>0</v>
      </c>
      <c r="V1010" s="29">
        <f t="shared" si="406"/>
        <v>0</v>
      </c>
      <c r="W1010" s="29">
        <f t="shared" si="407"/>
        <v>0</v>
      </c>
      <c r="X1010" s="29">
        <f t="shared" si="408"/>
        <v>0</v>
      </c>
      <c r="Y1010" s="29">
        <f t="shared" si="409"/>
        <v>0</v>
      </c>
      <c r="Z1010" s="194">
        <f t="shared" si="410"/>
        <v>0</v>
      </c>
    </row>
    <row r="1011" spans="1:26" s="80" customFormat="1" x14ac:dyDescent="0.2">
      <c r="A1011" s="82">
        <v>994</v>
      </c>
      <c r="B1011" s="168">
        <f>'Revenue Data'!B1002</f>
        <v>0</v>
      </c>
      <c r="C1011" s="71" t="str">
        <f t="shared" si="415"/>
        <v>-</v>
      </c>
      <c r="D1011" s="71" t="str">
        <f t="shared" si="415"/>
        <v>-</v>
      </c>
      <c r="E1011" s="71" t="str">
        <f t="shared" si="415"/>
        <v>-</v>
      </c>
      <c r="F1011" s="71" t="str">
        <f t="shared" si="415"/>
        <v>-</v>
      </c>
      <c r="G1011" s="71" t="str">
        <f t="shared" si="415"/>
        <v>-</v>
      </c>
      <c r="H1011" s="205">
        <f>IFERROR(VLOOKUP(B1011,'Forecast Cnx @ Dest. Airport'!$B$5:$R$175,17,FALSE),0)</f>
        <v>0</v>
      </c>
      <c r="I1011" s="29">
        <f t="shared" si="398"/>
        <v>0</v>
      </c>
      <c r="J1011" s="29">
        <f t="shared" si="399"/>
        <v>0</v>
      </c>
      <c r="K1011" s="29">
        <f t="shared" si="400"/>
        <v>0</v>
      </c>
      <c r="L1011" s="29">
        <f t="shared" si="401"/>
        <v>0</v>
      </c>
      <c r="M1011" s="29">
        <f t="shared" si="402"/>
        <v>0</v>
      </c>
      <c r="N1011" s="194">
        <f t="shared" si="403"/>
        <v>0</v>
      </c>
      <c r="O1011" s="64" t="str">
        <f t="shared" si="416"/>
        <v>-</v>
      </c>
      <c r="P1011" s="64" t="str">
        <f t="shared" si="416"/>
        <v>-</v>
      </c>
      <c r="Q1011" s="64" t="str">
        <f t="shared" si="416"/>
        <v>-</v>
      </c>
      <c r="R1011" s="64" t="str">
        <f t="shared" si="416"/>
        <v>-</v>
      </c>
      <c r="S1011" s="64" t="str">
        <f t="shared" si="416"/>
        <v>-</v>
      </c>
      <c r="T1011" s="206" t="str">
        <f t="shared" si="404"/>
        <v>-</v>
      </c>
      <c r="U1011" s="29">
        <f t="shared" si="405"/>
        <v>0</v>
      </c>
      <c r="V1011" s="29">
        <f t="shared" si="406"/>
        <v>0</v>
      </c>
      <c r="W1011" s="29">
        <f t="shared" si="407"/>
        <v>0</v>
      </c>
      <c r="X1011" s="29">
        <f t="shared" si="408"/>
        <v>0</v>
      </c>
      <c r="Y1011" s="29">
        <f t="shared" si="409"/>
        <v>0</v>
      </c>
      <c r="Z1011" s="194">
        <f t="shared" si="410"/>
        <v>0</v>
      </c>
    </row>
    <row r="1012" spans="1:26" s="80" customFormat="1" x14ac:dyDescent="0.2">
      <c r="A1012" s="82">
        <v>995</v>
      </c>
      <c r="B1012" s="168">
        <f>'Revenue Data'!B1003</f>
        <v>0</v>
      </c>
      <c r="C1012" s="71" t="str">
        <f t="shared" si="415"/>
        <v>-</v>
      </c>
      <c r="D1012" s="71" t="str">
        <f t="shared" si="415"/>
        <v>-</v>
      </c>
      <c r="E1012" s="71" t="str">
        <f t="shared" si="415"/>
        <v>-</v>
      </c>
      <c r="F1012" s="71" t="str">
        <f t="shared" si="415"/>
        <v>-</v>
      </c>
      <c r="G1012" s="71" t="str">
        <f t="shared" si="415"/>
        <v>-</v>
      </c>
      <c r="H1012" s="205">
        <f>IFERROR(VLOOKUP(B1012,'Forecast Cnx @ Dest. Airport'!$B$5:$R$175,17,FALSE),0)</f>
        <v>0</v>
      </c>
      <c r="I1012" s="29">
        <f t="shared" si="398"/>
        <v>0</v>
      </c>
      <c r="J1012" s="29">
        <f t="shared" si="399"/>
        <v>0</v>
      </c>
      <c r="K1012" s="29">
        <f t="shared" si="400"/>
        <v>0</v>
      </c>
      <c r="L1012" s="29">
        <f t="shared" si="401"/>
        <v>0</v>
      </c>
      <c r="M1012" s="29">
        <f t="shared" si="402"/>
        <v>0</v>
      </c>
      <c r="N1012" s="194">
        <f t="shared" si="403"/>
        <v>0</v>
      </c>
      <c r="O1012" s="64" t="str">
        <f t="shared" si="416"/>
        <v>-</v>
      </c>
      <c r="P1012" s="64" t="str">
        <f t="shared" si="416"/>
        <v>-</v>
      </c>
      <c r="Q1012" s="64" t="str">
        <f t="shared" si="416"/>
        <v>-</v>
      </c>
      <c r="R1012" s="64" t="str">
        <f t="shared" si="416"/>
        <v>-</v>
      </c>
      <c r="S1012" s="64" t="str">
        <f t="shared" si="416"/>
        <v>-</v>
      </c>
      <c r="T1012" s="206" t="str">
        <f t="shared" si="404"/>
        <v>-</v>
      </c>
      <c r="U1012" s="29">
        <f t="shared" si="405"/>
        <v>0</v>
      </c>
      <c r="V1012" s="29">
        <f t="shared" si="406"/>
        <v>0</v>
      </c>
      <c r="W1012" s="29">
        <f t="shared" si="407"/>
        <v>0</v>
      </c>
      <c r="X1012" s="29">
        <f t="shared" si="408"/>
        <v>0</v>
      </c>
      <c r="Y1012" s="29">
        <f t="shared" si="409"/>
        <v>0</v>
      </c>
      <c r="Z1012" s="194">
        <f t="shared" si="410"/>
        <v>0</v>
      </c>
    </row>
    <row r="1013" spans="1:26" s="80" customFormat="1" x14ac:dyDescent="0.2">
      <c r="A1013" s="82">
        <v>996</v>
      </c>
      <c r="B1013" s="168">
        <f>'Revenue Data'!B1004</f>
        <v>0</v>
      </c>
      <c r="C1013" s="71" t="str">
        <f t="shared" si="415"/>
        <v>-</v>
      </c>
      <c r="D1013" s="71" t="str">
        <f t="shared" si="415"/>
        <v>-</v>
      </c>
      <c r="E1013" s="71" t="str">
        <f t="shared" si="415"/>
        <v>-</v>
      </c>
      <c r="F1013" s="71" t="str">
        <f t="shared" si="415"/>
        <v>-</v>
      </c>
      <c r="G1013" s="71" t="str">
        <f t="shared" si="415"/>
        <v>-</v>
      </c>
      <c r="H1013" s="205">
        <f>IFERROR(VLOOKUP(B1013,'Forecast Cnx @ Dest. Airport'!$B$5:$R$175,17,FALSE),0)</f>
        <v>0</v>
      </c>
      <c r="I1013" s="29">
        <f t="shared" si="398"/>
        <v>0</v>
      </c>
      <c r="J1013" s="29">
        <f t="shared" si="399"/>
        <v>0</v>
      </c>
      <c r="K1013" s="29">
        <f t="shared" si="400"/>
        <v>0</v>
      </c>
      <c r="L1013" s="29">
        <f t="shared" si="401"/>
        <v>0</v>
      </c>
      <c r="M1013" s="29">
        <f t="shared" si="402"/>
        <v>0</v>
      </c>
      <c r="N1013" s="194">
        <f t="shared" si="403"/>
        <v>0</v>
      </c>
      <c r="O1013" s="64" t="str">
        <f t="shared" si="416"/>
        <v>-</v>
      </c>
      <c r="P1013" s="64" t="str">
        <f t="shared" si="416"/>
        <v>-</v>
      </c>
      <c r="Q1013" s="64" t="str">
        <f t="shared" si="416"/>
        <v>-</v>
      </c>
      <c r="R1013" s="64" t="str">
        <f t="shared" si="416"/>
        <v>-</v>
      </c>
      <c r="S1013" s="64" t="str">
        <f t="shared" si="416"/>
        <v>-</v>
      </c>
      <c r="T1013" s="206" t="str">
        <f t="shared" si="404"/>
        <v>-</v>
      </c>
      <c r="U1013" s="29">
        <f t="shared" si="405"/>
        <v>0</v>
      </c>
      <c r="V1013" s="29">
        <f t="shared" si="406"/>
        <v>0</v>
      </c>
      <c r="W1013" s="29">
        <f t="shared" si="407"/>
        <v>0</v>
      </c>
      <c r="X1013" s="29">
        <f t="shared" si="408"/>
        <v>0</v>
      </c>
      <c r="Y1013" s="29">
        <f t="shared" si="409"/>
        <v>0</v>
      </c>
      <c r="Z1013" s="194">
        <f t="shared" si="410"/>
        <v>0</v>
      </c>
    </row>
    <row r="1014" spans="1:26" s="80" customFormat="1" x14ac:dyDescent="0.2">
      <c r="A1014" s="168">
        <v>997</v>
      </c>
      <c r="B1014" s="168">
        <f>'Revenue Data'!B1005</f>
        <v>0</v>
      </c>
      <c r="C1014" s="71" t="str">
        <f t="shared" si="415"/>
        <v>-</v>
      </c>
      <c r="D1014" s="71" t="str">
        <f t="shared" si="415"/>
        <v>-</v>
      </c>
      <c r="E1014" s="71" t="str">
        <f t="shared" si="415"/>
        <v>-</v>
      </c>
      <c r="F1014" s="71" t="str">
        <f t="shared" si="415"/>
        <v>-</v>
      </c>
      <c r="G1014" s="71" t="str">
        <f t="shared" si="415"/>
        <v>-</v>
      </c>
      <c r="H1014" s="205">
        <f>IFERROR(VLOOKUP(B1014,'Forecast Cnx @ Dest. Airport'!$B$5:$R$175,17,FALSE),0)</f>
        <v>0</v>
      </c>
      <c r="I1014" s="29">
        <f t="shared" si="398"/>
        <v>0</v>
      </c>
      <c r="J1014" s="29">
        <f t="shared" si="399"/>
        <v>0</v>
      </c>
      <c r="K1014" s="29">
        <f t="shared" si="400"/>
        <v>0</v>
      </c>
      <c r="L1014" s="29">
        <f t="shared" si="401"/>
        <v>0</v>
      </c>
      <c r="M1014" s="29">
        <f t="shared" si="402"/>
        <v>0</v>
      </c>
      <c r="N1014" s="194">
        <f t="shared" si="403"/>
        <v>0</v>
      </c>
      <c r="O1014" s="64" t="str">
        <f t="shared" si="416"/>
        <v>-</v>
      </c>
      <c r="P1014" s="64" t="str">
        <f t="shared" si="416"/>
        <v>-</v>
      </c>
      <c r="Q1014" s="64" t="str">
        <f t="shared" si="416"/>
        <v>-</v>
      </c>
      <c r="R1014" s="64" t="str">
        <f t="shared" si="416"/>
        <v>-</v>
      </c>
      <c r="S1014" s="64" t="str">
        <f t="shared" si="416"/>
        <v>-</v>
      </c>
      <c r="T1014" s="206" t="str">
        <f t="shared" si="404"/>
        <v>-</v>
      </c>
      <c r="U1014" s="29">
        <f t="shared" si="405"/>
        <v>0</v>
      </c>
      <c r="V1014" s="29">
        <f t="shared" si="406"/>
        <v>0</v>
      </c>
      <c r="W1014" s="29">
        <f t="shared" si="407"/>
        <v>0</v>
      </c>
      <c r="X1014" s="29">
        <f t="shared" si="408"/>
        <v>0</v>
      </c>
      <c r="Y1014" s="29">
        <f t="shared" si="409"/>
        <v>0</v>
      </c>
      <c r="Z1014" s="194">
        <f t="shared" si="410"/>
        <v>0</v>
      </c>
    </row>
    <row r="1015" spans="1:26" s="80" customFormat="1" x14ac:dyDescent="0.2">
      <c r="A1015" s="82">
        <v>998</v>
      </c>
      <c r="B1015" s="168">
        <f>'Revenue Data'!B1006</f>
        <v>0</v>
      </c>
      <c r="C1015" s="71" t="str">
        <f t="shared" si="415"/>
        <v>-</v>
      </c>
      <c r="D1015" s="71" t="str">
        <f t="shared" si="415"/>
        <v>-</v>
      </c>
      <c r="E1015" s="71" t="str">
        <f t="shared" si="415"/>
        <v>-</v>
      </c>
      <c r="F1015" s="71" t="str">
        <f t="shared" si="415"/>
        <v>-</v>
      </c>
      <c r="G1015" s="71" t="str">
        <f t="shared" si="415"/>
        <v>-</v>
      </c>
      <c r="H1015" s="205">
        <f>IFERROR(VLOOKUP(B1015,'Forecast Cnx @ Dest. Airport'!$B$5:$R$175,17,FALSE),0)</f>
        <v>0</v>
      </c>
      <c r="I1015" s="29">
        <f t="shared" si="398"/>
        <v>0</v>
      </c>
      <c r="J1015" s="29">
        <f t="shared" si="399"/>
        <v>0</v>
      </c>
      <c r="K1015" s="29">
        <f t="shared" si="400"/>
        <v>0</v>
      </c>
      <c r="L1015" s="29">
        <f t="shared" si="401"/>
        <v>0</v>
      </c>
      <c r="M1015" s="29">
        <f t="shared" si="402"/>
        <v>0</v>
      </c>
      <c r="N1015" s="194">
        <f t="shared" si="403"/>
        <v>0</v>
      </c>
      <c r="O1015" s="64" t="str">
        <f t="shared" si="416"/>
        <v>-</v>
      </c>
      <c r="P1015" s="64" t="str">
        <f t="shared" si="416"/>
        <v>-</v>
      </c>
      <c r="Q1015" s="64" t="str">
        <f t="shared" si="416"/>
        <v>-</v>
      </c>
      <c r="R1015" s="64" t="str">
        <f t="shared" si="416"/>
        <v>-</v>
      </c>
      <c r="S1015" s="64" t="str">
        <f t="shared" si="416"/>
        <v>-</v>
      </c>
      <c r="T1015" s="206" t="str">
        <f t="shared" si="404"/>
        <v>-</v>
      </c>
      <c r="U1015" s="29">
        <f t="shared" si="405"/>
        <v>0</v>
      </c>
      <c r="V1015" s="29">
        <f t="shared" si="406"/>
        <v>0</v>
      </c>
      <c r="W1015" s="29">
        <f t="shared" si="407"/>
        <v>0</v>
      </c>
      <c r="X1015" s="29">
        <f t="shared" si="408"/>
        <v>0</v>
      </c>
      <c r="Y1015" s="29">
        <f t="shared" si="409"/>
        <v>0</v>
      </c>
      <c r="Z1015" s="194">
        <f t="shared" si="410"/>
        <v>0</v>
      </c>
    </row>
    <row r="1016" spans="1:26" s="80" customFormat="1" x14ac:dyDescent="0.2">
      <c r="A1016" s="82">
        <v>999</v>
      </c>
      <c r="B1016" s="168">
        <f>'Revenue Data'!B1007</f>
        <v>0</v>
      </c>
      <c r="C1016" s="71" t="str">
        <f t="shared" si="415"/>
        <v>-</v>
      </c>
      <c r="D1016" s="71" t="str">
        <f t="shared" si="415"/>
        <v>-</v>
      </c>
      <c r="E1016" s="71" t="str">
        <f t="shared" si="415"/>
        <v>-</v>
      </c>
      <c r="F1016" s="71" t="str">
        <f t="shared" si="415"/>
        <v>-</v>
      </c>
      <c r="G1016" s="71" t="str">
        <f t="shared" si="415"/>
        <v>-</v>
      </c>
      <c r="H1016" s="205">
        <f>IFERROR(VLOOKUP(B1016,'Forecast Cnx @ Dest. Airport'!$B$5:$R$175,17,FALSE),0)</f>
        <v>0</v>
      </c>
      <c r="I1016" s="29">
        <f t="shared" si="398"/>
        <v>0</v>
      </c>
      <c r="J1016" s="29">
        <f t="shared" si="399"/>
        <v>0</v>
      </c>
      <c r="K1016" s="29">
        <f t="shared" si="400"/>
        <v>0</v>
      </c>
      <c r="L1016" s="29">
        <f t="shared" si="401"/>
        <v>0</v>
      </c>
      <c r="M1016" s="29">
        <f t="shared" si="402"/>
        <v>0</v>
      </c>
      <c r="N1016" s="194">
        <f t="shared" si="403"/>
        <v>0</v>
      </c>
      <c r="O1016" s="64" t="str">
        <f t="shared" si="416"/>
        <v>-</v>
      </c>
      <c r="P1016" s="64" t="str">
        <f t="shared" si="416"/>
        <v>-</v>
      </c>
      <c r="Q1016" s="64" t="str">
        <f t="shared" si="416"/>
        <v>-</v>
      </c>
      <c r="R1016" s="64" t="str">
        <f t="shared" si="416"/>
        <v>-</v>
      </c>
      <c r="S1016" s="64" t="str">
        <f t="shared" si="416"/>
        <v>-</v>
      </c>
      <c r="T1016" s="206" t="str">
        <f t="shared" si="404"/>
        <v>-</v>
      </c>
      <c r="U1016" s="29">
        <f t="shared" si="405"/>
        <v>0</v>
      </c>
      <c r="V1016" s="29">
        <f t="shared" si="406"/>
        <v>0</v>
      </c>
      <c r="W1016" s="29">
        <f t="shared" si="407"/>
        <v>0</v>
      </c>
      <c r="X1016" s="29">
        <f t="shared" si="408"/>
        <v>0</v>
      </c>
      <c r="Y1016" s="29">
        <f t="shared" si="409"/>
        <v>0</v>
      </c>
      <c r="Z1016" s="194">
        <f t="shared" si="410"/>
        <v>0</v>
      </c>
    </row>
    <row r="1017" spans="1:26" s="80" customFormat="1" x14ac:dyDescent="0.2">
      <c r="A1017" s="82">
        <v>1000</v>
      </c>
      <c r="B1017" s="168">
        <f>'Revenue Data'!B1008</f>
        <v>0</v>
      </c>
      <c r="C1017" s="71" t="str">
        <f t="shared" si="415"/>
        <v>-</v>
      </c>
      <c r="D1017" s="71" t="str">
        <f t="shared" si="415"/>
        <v>-</v>
      </c>
      <c r="E1017" s="71" t="str">
        <f t="shared" si="415"/>
        <v>-</v>
      </c>
      <c r="F1017" s="71" t="str">
        <f t="shared" si="415"/>
        <v>-</v>
      </c>
      <c r="G1017" s="71" t="str">
        <f t="shared" si="415"/>
        <v>-</v>
      </c>
      <c r="H1017" s="205">
        <f>IFERROR(VLOOKUP(B1017,'Forecast Cnx @ Dest. Airport'!$B$5:$R$175,17,FALSE),0)</f>
        <v>0</v>
      </c>
      <c r="I1017" s="29">
        <f t="shared" si="398"/>
        <v>0</v>
      </c>
      <c r="J1017" s="29">
        <f t="shared" si="399"/>
        <v>0</v>
      </c>
      <c r="K1017" s="29">
        <f t="shared" si="400"/>
        <v>0</v>
      </c>
      <c r="L1017" s="29">
        <f t="shared" si="401"/>
        <v>0</v>
      </c>
      <c r="M1017" s="29">
        <f t="shared" si="402"/>
        <v>0</v>
      </c>
      <c r="N1017" s="194">
        <f t="shared" si="403"/>
        <v>0</v>
      </c>
      <c r="O1017" s="64" t="str">
        <f t="shared" si="416"/>
        <v>-</v>
      </c>
      <c r="P1017" s="64" t="str">
        <f t="shared" si="416"/>
        <v>-</v>
      </c>
      <c r="Q1017" s="64" t="str">
        <f t="shared" si="416"/>
        <v>-</v>
      </c>
      <c r="R1017" s="64" t="str">
        <f t="shared" si="416"/>
        <v>-</v>
      </c>
      <c r="S1017" s="64" t="str">
        <f t="shared" si="416"/>
        <v>-</v>
      </c>
      <c r="T1017" s="206" t="str">
        <f t="shared" si="404"/>
        <v>-</v>
      </c>
      <c r="U1017" s="29">
        <f t="shared" si="405"/>
        <v>0</v>
      </c>
      <c r="V1017" s="29">
        <f t="shared" si="406"/>
        <v>0</v>
      </c>
      <c r="W1017" s="29">
        <f t="shared" si="407"/>
        <v>0</v>
      </c>
      <c r="X1017" s="29">
        <f t="shared" si="408"/>
        <v>0</v>
      </c>
      <c r="Y1017" s="29">
        <f t="shared" si="409"/>
        <v>0</v>
      </c>
      <c r="Z1017" s="194">
        <f t="shared" si="410"/>
        <v>0</v>
      </c>
    </row>
    <row r="1018" spans="1:26" s="80" customFormat="1" x14ac:dyDescent="0.2">
      <c r="A1018" s="168">
        <v>1001</v>
      </c>
      <c r="B1018" s="168">
        <f>'Revenue Data'!B1009</f>
        <v>0</v>
      </c>
      <c r="C1018" s="71" t="str">
        <f t="shared" ref="C1018:G1027" si="417">IFERROR(VLOOKUP($B1018,FromChicagoFareList,C$8,FALSE),"-")</f>
        <v>-</v>
      </c>
      <c r="D1018" s="71" t="str">
        <f t="shared" si="417"/>
        <v>-</v>
      </c>
      <c r="E1018" s="71" t="str">
        <f t="shared" si="417"/>
        <v>-</v>
      </c>
      <c r="F1018" s="71" t="str">
        <f t="shared" si="417"/>
        <v>-</v>
      </c>
      <c r="G1018" s="71" t="str">
        <f t="shared" si="417"/>
        <v>-</v>
      </c>
      <c r="H1018" s="205">
        <f>IFERROR(VLOOKUP(B1018,'Forecast Cnx @ Dest. Airport'!$B$5:$R$175,17,FALSE),0)</f>
        <v>0</v>
      </c>
      <c r="I1018" s="29">
        <f t="shared" si="398"/>
        <v>0</v>
      </c>
      <c r="J1018" s="29">
        <f t="shared" si="399"/>
        <v>0</v>
      </c>
      <c r="K1018" s="29">
        <f t="shared" si="400"/>
        <v>0</v>
      </c>
      <c r="L1018" s="29">
        <f t="shared" si="401"/>
        <v>0</v>
      </c>
      <c r="M1018" s="29">
        <f t="shared" si="402"/>
        <v>0</v>
      </c>
      <c r="N1018" s="194">
        <f t="shared" si="403"/>
        <v>0</v>
      </c>
      <c r="O1018" s="64" t="str">
        <f t="shared" ref="O1018:S1027" si="418">IFERROR(VLOOKUP($B1018,FromChicagoFareList,O$8,FALSE),"-")</f>
        <v>-</v>
      </c>
      <c r="P1018" s="64" t="str">
        <f t="shared" si="418"/>
        <v>-</v>
      </c>
      <c r="Q1018" s="64" t="str">
        <f t="shared" si="418"/>
        <v>-</v>
      </c>
      <c r="R1018" s="64" t="str">
        <f t="shared" si="418"/>
        <v>-</v>
      </c>
      <c r="S1018" s="64" t="str">
        <f t="shared" si="418"/>
        <v>-</v>
      </c>
      <c r="T1018" s="206" t="str">
        <f t="shared" si="404"/>
        <v>-</v>
      </c>
      <c r="U1018" s="29">
        <f t="shared" si="405"/>
        <v>0</v>
      </c>
      <c r="V1018" s="29">
        <f t="shared" si="406"/>
        <v>0</v>
      </c>
      <c r="W1018" s="29">
        <f t="shared" si="407"/>
        <v>0</v>
      </c>
      <c r="X1018" s="29">
        <f t="shared" si="408"/>
        <v>0</v>
      </c>
      <c r="Y1018" s="29">
        <f t="shared" si="409"/>
        <v>0</v>
      </c>
      <c r="Z1018" s="194">
        <f t="shared" si="410"/>
        <v>0</v>
      </c>
    </row>
    <row r="1019" spans="1:26" s="80" customFormat="1" x14ac:dyDescent="0.2">
      <c r="A1019" s="82">
        <v>1002</v>
      </c>
      <c r="B1019" s="168">
        <f>'Revenue Data'!B1010</f>
        <v>0</v>
      </c>
      <c r="C1019" s="71" t="str">
        <f t="shared" si="417"/>
        <v>-</v>
      </c>
      <c r="D1019" s="71" t="str">
        <f t="shared" si="417"/>
        <v>-</v>
      </c>
      <c r="E1019" s="71" t="str">
        <f t="shared" si="417"/>
        <v>-</v>
      </c>
      <c r="F1019" s="71" t="str">
        <f t="shared" si="417"/>
        <v>-</v>
      </c>
      <c r="G1019" s="71" t="str">
        <f t="shared" si="417"/>
        <v>-</v>
      </c>
      <c r="H1019" s="205">
        <f>IFERROR(VLOOKUP(B1019,'Forecast Cnx @ Dest. Airport'!$B$5:$R$175,17,FALSE),0)</f>
        <v>0</v>
      </c>
      <c r="I1019" s="29">
        <f t="shared" si="398"/>
        <v>0</v>
      </c>
      <c r="J1019" s="29">
        <f t="shared" si="399"/>
        <v>0</v>
      </c>
      <c r="K1019" s="29">
        <f t="shared" si="400"/>
        <v>0</v>
      </c>
      <c r="L1019" s="29">
        <f t="shared" si="401"/>
        <v>0</v>
      </c>
      <c r="M1019" s="29">
        <f t="shared" si="402"/>
        <v>0</v>
      </c>
      <c r="N1019" s="194">
        <f t="shared" si="403"/>
        <v>0</v>
      </c>
      <c r="O1019" s="64" t="str">
        <f t="shared" si="418"/>
        <v>-</v>
      </c>
      <c r="P1019" s="64" t="str">
        <f t="shared" si="418"/>
        <v>-</v>
      </c>
      <c r="Q1019" s="64" t="str">
        <f t="shared" si="418"/>
        <v>-</v>
      </c>
      <c r="R1019" s="64" t="str">
        <f t="shared" si="418"/>
        <v>-</v>
      </c>
      <c r="S1019" s="64" t="str">
        <f t="shared" si="418"/>
        <v>-</v>
      </c>
      <c r="T1019" s="206" t="str">
        <f t="shared" si="404"/>
        <v>-</v>
      </c>
      <c r="U1019" s="29">
        <f t="shared" si="405"/>
        <v>0</v>
      </c>
      <c r="V1019" s="29">
        <f t="shared" si="406"/>
        <v>0</v>
      </c>
      <c r="W1019" s="29">
        <f t="shared" si="407"/>
        <v>0</v>
      </c>
      <c r="X1019" s="29">
        <f t="shared" si="408"/>
        <v>0</v>
      </c>
      <c r="Y1019" s="29">
        <f t="shared" si="409"/>
        <v>0</v>
      </c>
      <c r="Z1019" s="194">
        <f t="shared" si="410"/>
        <v>0</v>
      </c>
    </row>
    <row r="1020" spans="1:26" s="80" customFormat="1" x14ac:dyDescent="0.2">
      <c r="A1020" s="82">
        <v>1003</v>
      </c>
      <c r="B1020" s="168">
        <f>'Revenue Data'!B1011</f>
        <v>0</v>
      </c>
      <c r="C1020" s="71" t="str">
        <f t="shared" si="417"/>
        <v>-</v>
      </c>
      <c r="D1020" s="71" t="str">
        <f t="shared" si="417"/>
        <v>-</v>
      </c>
      <c r="E1020" s="71" t="str">
        <f t="shared" si="417"/>
        <v>-</v>
      </c>
      <c r="F1020" s="71" t="str">
        <f t="shared" si="417"/>
        <v>-</v>
      </c>
      <c r="G1020" s="71" t="str">
        <f t="shared" si="417"/>
        <v>-</v>
      </c>
      <c r="H1020" s="205">
        <f>IFERROR(VLOOKUP(B1020,'Forecast Cnx @ Dest. Airport'!$B$5:$R$175,17,FALSE),0)</f>
        <v>0</v>
      </c>
      <c r="I1020" s="29">
        <f t="shared" si="398"/>
        <v>0</v>
      </c>
      <c r="J1020" s="29">
        <f t="shared" si="399"/>
        <v>0</v>
      </c>
      <c r="K1020" s="29">
        <f t="shared" si="400"/>
        <v>0</v>
      </c>
      <c r="L1020" s="29">
        <f t="shared" si="401"/>
        <v>0</v>
      </c>
      <c r="M1020" s="29">
        <f t="shared" si="402"/>
        <v>0</v>
      </c>
      <c r="N1020" s="194">
        <f t="shared" si="403"/>
        <v>0</v>
      </c>
      <c r="O1020" s="64" t="str">
        <f t="shared" si="418"/>
        <v>-</v>
      </c>
      <c r="P1020" s="64" t="str">
        <f t="shared" si="418"/>
        <v>-</v>
      </c>
      <c r="Q1020" s="64" t="str">
        <f t="shared" si="418"/>
        <v>-</v>
      </c>
      <c r="R1020" s="64" t="str">
        <f t="shared" si="418"/>
        <v>-</v>
      </c>
      <c r="S1020" s="64" t="str">
        <f t="shared" si="418"/>
        <v>-</v>
      </c>
      <c r="T1020" s="206" t="str">
        <f t="shared" si="404"/>
        <v>-</v>
      </c>
      <c r="U1020" s="29">
        <f t="shared" si="405"/>
        <v>0</v>
      </c>
      <c r="V1020" s="29">
        <f t="shared" si="406"/>
        <v>0</v>
      </c>
      <c r="W1020" s="29">
        <f t="shared" si="407"/>
        <v>0</v>
      </c>
      <c r="X1020" s="29">
        <f t="shared" si="408"/>
        <v>0</v>
      </c>
      <c r="Y1020" s="29">
        <f t="shared" si="409"/>
        <v>0</v>
      </c>
      <c r="Z1020" s="194">
        <f t="shared" si="410"/>
        <v>0</v>
      </c>
    </row>
    <row r="1021" spans="1:26" s="80" customFormat="1" x14ac:dyDescent="0.2">
      <c r="A1021" s="82">
        <v>1004</v>
      </c>
      <c r="B1021" s="168">
        <f>'Revenue Data'!B1012</f>
        <v>0</v>
      </c>
      <c r="C1021" s="71" t="str">
        <f t="shared" si="417"/>
        <v>-</v>
      </c>
      <c r="D1021" s="71" t="str">
        <f t="shared" si="417"/>
        <v>-</v>
      </c>
      <c r="E1021" s="71" t="str">
        <f t="shared" si="417"/>
        <v>-</v>
      </c>
      <c r="F1021" s="71" t="str">
        <f t="shared" si="417"/>
        <v>-</v>
      </c>
      <c r="G1021" s="71" t="str">
        <f t="shared" si="417"/>
        <v>-</v>
      </c>
      <c r="H1021" s="205">
        <f>IFERROR(VLOOKUP(B1021,'Forecast Cnx @ Dest. Airport'!$B$5:$R$175,17,FALSE),0)</f>
        <v>0</v>
      </c>
      <c r="I1021" s="29">
        <f t="shared" si="398"/>
        <v>0</v>
      </c>
      <c r="J1021" s="29">
        <f t="shared" si="399"/>
        <v>0</v>
      </c>
      <c r="K1021" s="29">
        <f t="shared" si="400"/>
        <v>0</v>
      </c>
      <c r="L1021" s="29">
        <f t="shared" si="401"/>
        <v>0</v>
      </c>
      <c r="M1021" s="29">
        <f t="shared" si="402"/>
        <v>0</v>
      </c>
      <c r="N1021" s="194">
        <f t="shared" si="403"/>
        <v>0</v>
      </c>
      <c r="O1021" s="64" t="str">
        <f t="shared" si="418"/>
        <v>-</v>
      </c>
      <c r="P1021" s="64" t="str">
        <f t="shared" si="418"/>
        <v>-</v>
      </c>
      <c r="Q1021" s="64" t="str">
        <f t="shared" si="418"/>
        <v>-</v>
      </c>
      <c r="R1021" s="64" t="str">
        <f t="shared" si="418"/>
        <v>-</v>
      </c>
      <c r="S1021" s="64" t="str">
        <f t="shared" si="418"/>
        <v>-</v>
      </c>
      <c r="T1021" s="206" t="str">
        <f t="shared" si="404"/>
        <v>-</v>
      </c>
      <c r="U1021" s="29">
        <f t="shared" si="405"/>
        <v>0</v>
      </c>
      <c r="V1021" s="29">
        <f t="shared" si="406"/>
        <v>0</v>
      </c>
      <c r="W1021" s="29">
        <f t="shared" si="407"/>
        <v>0</v>
      </c>
      <c r="X1021" s="29">
        <f t="shared" si="408"/>
        <v>0</v>
      </c>
      <c r="Y1021" s="29">
        <f t="shared" si="409"/>
        <v>0</v>
      </c>
      <c r="Z1021" s="194">
        <f t="shared" si="410"/>
        <v>0</v>
      </c>
    </row>
    <row r="1022" spans="1:26" s="80" customFormat="1" x14ac:dyDescent="0.2">
      <c r="A1022" s="168">
        <v>1005</v>
      </c>
      <c r="B1022" s="168">
        <f>'Revenue Data'!B1013</f>
        <v>0</v>
      </c>
      <c r="C1022" s="71" t="str">
        <f t="shared" si="417"/>
        <v>-</v>
      </c>
      <c r="D1022" s="71" t="str">
        <f t="shared" si="417"/>
        <v>-</v>
      </c>
      <c r="E1022" s="71" t="str">
        <f t="shared" si="417"/>
        <v>-</v>
      </c>
      <c r="F1022" s="71" t="str">
        <f t="shared" si="417"/>
        <v>-</v>
      </c>
      <c r="G1022" s="71" t="str">
        <f t="shared" si="417"/>
        <v>-</v>
      </c>
      <c r="H1022" s="205">
        <f>IFERROR(VLOOKUP(B1022,'Forecast Cnx @ Dest. Airport'!$B$5:$R$175,17,FALSE),0)</f>
        <v>0</v>
      </c>
      <c r="I1022" s="29">
        <f t="shared" si="398"/>
        <v>0</v>
      </c>
      <c r="J1022" s="29">
        <f t="shared" si="399"/>
        <v>0</v>
      </c>
      <c r="K1022" s="29">
        <f t="shared" si="400"/>
        <v>0</v>
      </c>
      <c r="L1022" s="29">
        <f t="shared" si="401"/>
        <v>0</v>
      </c>
      <c r="M1022" s="29">
        <f t="shared" si="402"/>
        <v>0</v>
      </c>
      <c r="N1022" s="194">
        <f t="shared" si="403"/>
        <v>0</v>
      </c>
      <c r="O1022" s="64" t="str">
        <f t="shared" si="418"/>
        <v>-</v>
      </c>
      <c r="P1022" s="64" t="str">
        <f t="shared" si="418"/>
        <v>-</v>
      </c>
      <c r="Q1022" s="64" t="str">
        <f t="shared" si="418"/>
        <v>-</v>
      </c>
      <c r="R1022" s="64" t="str">
        <f t="shared" si="418"/>
        <v>-</v>
      </c>
      <c r="S1022" s="64" t="str">
        <f t="shared" si="418"/>
        <v>-</v>
      </c>
      <c r="T1022" s="206" t="str">
        <f t="shared" si="404"/>
        <v>-</v>
      </c>
      <c r="U1022" s="29">
        <f t="shared" si="405"/>
        <v>0</v>
      </c>
      <c r="V1022" s="29">
        <f t="shared" si="406"/>
        <v>0</v>
      </c>
      <c r="W1022" s="29">
        <f t="shared" si="407"/>
        <v>0</v>
      </c>
      <c r="X1022" s="29">
        <f t="shared" si="408"/>
        <v>0</v>
      </c>
      <c r="Y1022" s="29">
        <f t="shared" si="409"/>
        <v>0</v>
      </c>
      <c r="Z1022" s="194">
        <f t="shared" si="410"/>
        <v>0</v>
      </c>
    </row>
    <row r="1023" spans="1:26" s="80" customFormat="1" x14ac:dyDescent="0.2">
      <c r="A1023" s="82">
        <v>1006</v>
      </c>
      <c r="B1023" s="168">
        <f>'Revenue Data'!B1014</f>
        <v>0</v>
      </c>
      <c r="C1023" s="71" t="str">
        <f t="shared" si="417"/>
        <v>-</v>
      </c>
      <c r="D1023" s="71" t="str">
        <f t="shared" si="417"/>
        <v>-</v>
      </c>
      <c r="E1023" s="71" t="str">
        <f t="shared" si="417"/>
        <v>-</v>
      </c>
      <c r="F1023" s="71" t="str">
        <f t="shared" si="417"/>
        <v>-</v>
      </c>
      <c r="G1023" s="71" t="str">
        <f t="shared" si="417"/>
        <v>-</v>
      </c>
      <c r="H1023" s="205">
        <f>IFERROR(VLOOKUP(B1023,'Forecast Cnx @ Dest. Airport'!$B$5:$R$175,17,FALSE),0)</f>
        <v>0</v>
      </c>
      <c r="I1023" s="29">
        <f t="shared" si="398"/>
        <v>0</v>
      </c>
      <c r="J1023" s="29">
        <f t="shared" si="399"/>
        <v>0</v>
      </c>
      <c r="K1023" s="29">
        <f t="shared" si="400"/>
        <v>0</v>
      </c>
      <c r="L1023" s="29">
        <f t="shared" si="401"/>
        <v>0</v>
      </c>
      <c r="M1023" s="29">
        <f t="shared" si="402"/>
        <v>0</v>
      </c>
      <c r="N1023" s="194">
        <f t="shared" si="403"/>
        <v>0</v>
      </c>
      <c r="O1023" s="64" t="str">
        <f t="shared" si="418"/>
        <v>-</v>
      </c>
      <c r="P1023" s="64" t="str">
        <f t="shared" si="418"/>
        <v>-</v>
      </c>
      <c r="Q1023" s="64" t="str">
        <f t="shared" si="418"/>
        <v>-</v>
      </c>
      <c r="R1023" s="64" t="str">
        <f t="shared" si="418"/>
        <v>-</v>
      </c>
      <c r="S1023" s="64" t="str">
        <f t="shared" si="418"/>
        <v>-</v>
      </c>
      <c r="T1023" s="206" t="str">
        <f t="shared" si="404"/>
        <v>-</v>
      </c>
      <c r="U1023" s="29">
        <f t="shared" si="405"/>
        <v>0</v>
      </c>
      <c r="V1023" s="29">
        <f t="shared" si="406"/>
        <v>0</v>
      </c>
      <c r="W1023" s="29">
        <f t="shared" si="407"/>
        <v>0</v>
      </c>
      <c r="X1023" s="29">
        <f t="shared" si="408"/>
        <v>0</v>
      </c>
      <c r="Y1023" s="29">
        <f t="shared" si="409"/>
        <v>0</v>
      </c>
      <c r="Z1023" s="194">
        <f t="shared" si="410"/>
        <v>0</v>
      </c>
    </row>
    <row r="1024" spans="1:26" s="80" customFormat="1" x14ac:dyDescent="0.2">
      <c r="A1024" s="82">
        <v>1007</v>
      </c>
      <c r="B1024" s="168">
        <f>'Revenue Data'!B1015</f>
        <v>0</v>
      </c>
      <c r="C1024" s="71" t="str">
        <f t="shared" si="417"/>
        <v>-</v>
      </c>
      <c r="D1024" s="71" t="str">
        <f t="shared" si="417"/>
        <v>-</v>
      </c>
      <c r="E1024" s="71" t="str">
        <f t="shared" si="417"/>
        <v>-</v>
      </c>
      <c r="F1024" s="71" t="str">
        <f t="shared" si="417"/>
        <v>-</v>
      </c>
      <c r="G1024" s="71" t="str">
        <f t="shared" si="417"/>
        <v>-</v>
      </c>
      <c r="H1024" s="205">
        <f>IFERROR(VLOOKUP(B1024,'Forecast Cnx @ Dest. Airport'!$B$5:$R$175,17,FALSE),0)</f>
        <v>0</v>
      </c>
      <c r="I1024" s="29">
        <f t="shared" si="398"/>
        <v>0</v>
      </c>
      <c r="J1024" s="29">
        <f t="shared" si="399"/>
        <v>0</v>
      </c>
      <c r="K1024" s="29">
        <f t="shared" si="400"/>
        <v>0</v>
      </c>
      <c r="L1024" s="29">
        <f t="shared" si="401"/>
        <v>0</v>
      </c>
      <c r="M1024" s="29">
        <f t="shared" si="402"/>
        <v>0</v>
      </c>
      <c r="N1024" s="194">
        <f t="shared" si="403"/>
        <v>0</v>
      </c>
      <c r="O1024" s="64" t="str">
        <f t="shared" si="418"/>
        <v>-</v>
      </c>
      <c r="P1024" s="64" t="str">
        <f t="shared" si="418"/>
        <v>-</v>
      </c>
      <c r="Q1024" s="64" t="str">
        <f t="shared" si="418"/>
        <v>-</v>
      </c>
      <c r="R1024" s="64" t="str">
        <f t="shared" si="418"/>
        <v>-</v>
      </c>
      <c r="S1024" s="64" t="str">
        <f t="shared" si="418"/>
        <v>-</v>
      </c>
      <c r="T1024" s="206" t="str">
        <f t="shared" si="404"/>
        <v>-</v>
      </c>
      <c r="U1024" s="29">
        <f t="shared" si="405"/>
        <v>0</v>
      </c>
      <c r="V1024" s="29">
        <f t="shared" si="406"/>
        <v>0</v>
      </c>
      <c r="W1024" s="29">
        <f t="shared" si="407"/>
        <v>0</v>
      </c>
      <c r="X1024" s="29">
        <f t="shared" si="408"/>
        <v>0</v>
      </c>
      <c r="Y1024" s="29">
        <f t="shared" si="409"/>
        <v>0</v>
      </c>
      <c r="Z1024" s="194">
        <f t="shared" si="410"/>
        <v>0</v>
      </c>
    </row>
    <row r="1025" spans="1:26" s="80" customFormat="1" x14ac:dyDescent="0.2">
      <c r="A1025" s="82">
        <v>1008</v>
      </c>
      <c r="B1025" s="168">
        <f>'Revenue Data'!B1016</f>
        <v>0</v>
      </c>
      <c r="C1025" s="71" t="str">
        <f t="shared" si="417"/>
        <v>-</v>
      </c>
      <c r="D1025" s="71" t="str">
        <f t="shared" si="417"/>
        <v>-</v>
      </c>
      <c r="E1025" s="71" t="str">
        <f t="shared" si="417"/>
        <v>-</v>
      </c>
      <c r="F1025" s="71" t="str">
        <f t="shared" si="417"/>
        <v>-</v>
      </c>
      <c r="G1025" s="71" t="str">
        <f t="shared" si="417"/>
        <v>-</v>
      </c>
      <c r="H1025" s="205">
        <f>IFERROR(VLOOKUP(B1025,'Forecast Cnx @ Dest. Airport'!$B$5:$R$175,17,FALSE),0)</f>
        <v>0</v>
      </c>
      <c r="I1025" s="29">
        <f t="shared" si="398"/>
        <v>0</v>
      </c>
      <c r="J1025" s="29">
        <f t="shared" si="399"/>
        <v>0</v>
      </c>
      <c r="K1025" s="29">
        <f t="shared" si="400"/>
        <v>0</v>
      </c>
      <c r="L1025" s="29">
        <f t="shared" si="401"/>
        <v>0</v>
      </c>
      <c r="M1025" s="29">
        <f t="shared" si="402"/>
        <v>0</v>
      </c>
      <c r="N1025" s="194">
        <f t="shared" si="403"/>
        <v>0</v>
      </c>
      <c r="O1025" s="64" t="str">
        <f t="shared" si="418"/>
        <v>-</v>
      </c>
      <c r="P1025" s="64" t="str">
        <f t="shared" si="418"/>
        <v>-</v>
      </c>
      <c r="Q1025" s="64" t="str">
        <f t="shared" si="418"/>
        <v>-</v>
      </c>
      <c r="R1025" s="64" t="str">
        <f t="shared" si="418"/>
        <v>-</v>
      </c>
      <c r="S1025" s="64" t="str">
        <f t="shared" si="418"/>
        <v>-</v>
      </c>
      <c r="T1025" s="206" t="str">
        <f t="shared" si="404"/>
        <v>-</v>
      </c>
      <c r="U1025" s="29">
        <f t="shared" si="405"/>
        <v>0</v>
      </c>
      <c r="V1025" s="29">
        <f t="shared" si="406"/>
        <v>0</v>
      </c>
      <c r="W1025" s="29">
        <f t="shared" si="407"/>
        <v>0</v>
      </c>
      <c r="X1025" s="29">
        <f t="shared" si="408"/>
        <v>0</v>
      </c>
      <c r="Y1025" s="29">
        <f t="shared" si="409"/>
        <v>0</v>
      </c>
      <c r="Z1025" s="194">
        <f t="shared" si="410"/>
        <v>0</v>
      </c>
    </row>
    <row r="1026" spans="1:26" s="80" customFormat="1" x14ac:dyDescent="0.2">
      <c r="A1026" s="168">
        <v>1009</v>
      </c>
      <c r="B1026" s="168">
        <f>'Revenue Data'!B1017</f>
        <v>0</v>
      </c>
      <c r="C1026" s="71" t="str">
        <f t="shared" si="417"/>
        <v>-</v>
      </c>
      <c r="D1026" s="71" t="str">
        <f t="shared" si="417"/>
        <v>-</v>
      </c>
      <c r="E1026" s="71" t="str">
        <f t="shared" si="417"/>
        <v>-</v>
      </c>
      <c r="F1026" s="71" t="str">
        <f t="shared" si="417"/>
        <v>-</v>
      </c>
      <c r="G1026" s="71" t="str">
        <f t="shared" si="417"/>
        <v>-</v>
      </c>
      <c r="H1026" s="205">
        <f>IFERROR(VLOOKUP(B1026,'Forecast Cnx @ Dest. Airport'!$B$5:$R$175,17,FALSE),0)</f>
        <v>0</v>
      </c>
      <c r="I1026" s="29">
        <f t="shared" si="398"/>
        <v>0</v>
      </c>
      <c r="J1026" s="29">
        <f t="shared" si="399"/>
        <v>0</v>
      </c>
      <c r="K1026" s="29">
        <f t="shared" si="400"/>
        <v>0</v>
      </c>
      <c r="L1026" s="29">
        <f t="shared" si="401"/>
        <v>0</v>
      </c>
      <c r="M1026" s="29">
        <f t="shared" si="402"/>
        <v>0</v>
      </c>
      <c r="N1026" s="194">
        <f t="shared" si="403"/>
        <v>0</v>
      </c>
      <c r="O1026" s="64" t="str">
        <f t="shared" si="418"/>
        <v>-</v>
      </c>
      <c r="P1026" s="64" t="str">
        <f t="shared" si="418"/>
        <v>-</v>
      </c>
      <c r="Q1026" s="64" t="str">
        <f t="shared" si="418"/>
        <v>-</v>
      </c>
      <c r="R1026" s="64" t="str">
        <f t="shared" si="418"/>
        <v>-</v>
      </c>
      <c r="S1026" s="64" t="str">
        <f t="shared" si="418"/>
        <v>-</v>
      </c>
      <c r="T1026" s="206" t="str">
        <f t="shared" si="404"/>
        <v>-</v>
      </c>
      <c r="U1026" s="29">
        <f t="shared" si="405"/>
        <v>0</v>
      </c>
      <c r="V1026" s="29">
        <f t="shared" si="406"/>
        <v>0</v>
      </c>
      <c r="W1026" s="29">
        <f t="shared" si="407"/>
        <v>0</v>
      </c>
      <c r="X1026" s="29">
        <f t="shared" si="408"/>
        <v>0</v>
      </c>
      <c r="Y1026" s="29">
        <f t="shared" si="409"/>
        <v>0</v>
      </c>
      <c r="Z1026" s="194">
        <f t="shared" si="410"/>
        <v>0</v>
      </c>
    </row>
    <row r="1027" spans="1:26" s="80" customFormat="1" x14ac:dyDescent="0.2">
      <c r="A1027" s="82">
        <v>1010</v>
      </c>
      <c r="B1027" s="168">
        <f>'Revenue Data'!B1018</f>
        <v>0</v>
      </c>
      <c r="C1027" s="71" t="str">
        <f t="shared" si="417"/>
        <v>-</v>
      </c>
      <c r="D1027" s="71" t="str">
        <f t="shared" si="417"/>
        <v>-</v>
      </c>
      <c r="E1027" s="71" t="str">
        <f t="shared" si="417"/>
        <v>-</v>
      </c>
      <c r="F1027" s="71" t="str">
        <f t="shared" si="417"/>
        <v>-</v>
      </c>
      <c r="G1027" s="71" t="str">
        <f t="shared" si="417"/>
        <v>-</v>
      </c>
      <c r="H1027" s="205">
        <f>IFERROR(VLOOKUP(B1027,'Forecast Cnx @ Dest. Airport'!$B$5:$R$175,17,FALSE),0)</f>
        <v>0</v>
      </c>
      <c r="I1027" s="29">
        <f t="shared" si="398"/>
        <v>0</v>
      </c>
      <c r="J1027" s="29">
        <f t="shared" si="399"/>
        <v>0</v>
      </c>
      <c r="K1027" s="29">
        <f t="shared" si="400"/>
        <v>0</v>
      </c>
      <c r="L1027" s="29">
        <f t="shared" si="401"/>
        <v>0</v>
      </c>
      <c r="M1027" s="29">
        <f t="shared" si="402"/>
        <v>0</v>
      </c>
      <c r="N1027" s="194">
        <f t="shared" si="403"/>
        <v>0</v>
      </c>
      <c r="O1027" s="64" t="str">
        <f t="shared" si="418"/>
        <v>-</v>
      </c>
      <c r="P1027" s="64" t="str">
        <f t="shared" si="418"/>
        <v>-</v>
      </c>
      <c r="Q1027" s="64" t="str">
        <f t="shared" si="418"/>
        <v>-</v>
      </c>
      <c r="R1027" s="64" t="str">
        <f t="shared" si="418"/>
        <v>-</v>
      </c>
      <c r="S1027" s="64" t="str">
        <f t="shared" si="418"/>
        <v>-</v>
      </c>
      <c r="T1027" s="206" t="str">
        <f t="shared" si="404"/>
        <v>-</v>
      </c>
      <c r="U1027" s="29">
        <f t="shared" si="405"/>
        <v>0</v>
      </c>
      <c r="V1027" s="29">
        <f t="shared" si="406"/>
        <v>0</v>
      </c>
      <c r="W1027" s="29">
        <f t="shared" si="407"/>
        <v>0</v>
      </c>
      <c r="X1027" s="29">
        <f t="shared" si="408"/>
        <v>0</v>
      </c>
      <c r="Y1027" s="29">
        <f t="shared" si="409"/>
        <v>0</v>
      </c>
      <c r="Z1027" s="194">
        <f t="shared" si="410"/>
        <v>0</v>
      </c>
    </row>
    <row r="1028" spans="1:26" s="80" customFormat="1" x14ac:dyDescent="0.2">
      <c r="A1028" s="82">
        <v>1011</v>
      </c>
      <c r="B1028" s="168">
        <f>'Revenue Data'!B1019</f>
        <v>0</v>
      </c>
      <c r="C1028" s="71" t="str">
        <f t="shared" ref="C1028:G1037" si="419">IFERROR(VLOOKUP($B1028,FromChicagoFareList,C$8,FALSE),"-")</f>
        <v>-</v>
      </c>
      <c r="D1028" s="71" t="str">
        <f t="shared" si="419"/>
        <v>-</v>
      </c>
      <c r="E1028" s="71" t="str">
        <f t="shared" si="419"/>
        <v>-</v>
      </c>
      <c r="F1028" s="71" t="str">
        <f t="shared" si="419"/>
        <v>-</v>
      </c>
      <c r="G1028" s="71" t="str">
        <f t="shared" si="419"/>
        <v>-</v>
      </c>
      <c r="H1028" s="205">
        <f>IFERROR(VLOOKUP(B1028,'Forecast Cnx @ Dest. Airport'!$B$5:$R$175,17,FALSE),0)</f>
        <v>0</v>
      </c>
      <c r="I1028" s="29">
        <f t="shared" si="398"/>
        <v>0</v>
      </c>
      <c r="J1028" s="29">
        <f t="shared" si="399"/>
        <v>0</v>
      </c>
      <c r="K1028" s="29">
        <f t="shared" si="400"/>
        <v>0</v>
      </c>
      <c r="L1028" s="29">
        <f t="shared" si="401"/>
        <v>0</v>
      </c>
      <c r="M1028" s="29">
        <f t="shared" si="402"/>
        <v>0</v>
      </c>
      <c r="N1028" s="194">
        <f t="shared" si="403"/>
        <v>0</v>
      </c>
      <c r="O1028" s="64" t="str">
        <f t="shared" ref="O1028:S1037" si="420">IFERROR(VLOOKUP($B1028,FromChicagoFareList,O$8,FALSE),"-")</f>
        <v>-</v>
      </c>
      <c r="P1028" s="64" t="str">
        <f t="shared" si="420"/>
        <v>-</v>
      </c>
      <c r="Q1028" s="64" t="str">
        <f t="shared" si="420"/>
        <v>-</v>
      </c>
      <c r="R1028" s="64" t="str">
        <f t="shared" si="420"/>
        <v>-</v>
      </c>
      <c r="S1028" s="64" t="str">
        <f t="shared" si="420"/>
        <v>-</v>
      </c>
      <c r="T1028" s="206" t="str">
        <f t="shared" si="404"/>
        <v>-</v>
      </c>
      <c r="U1028" s="29">
        <f t="shared" si="405"/>
        <v>0</v>
      </c>
      <c r="V1028" s="29">
        <f t="shared" si="406"/>
        <v>0</v>
      </c>
      <c r="W1028" s="29">
        <f t="shared" si="407"/>
        <v>0</v>
      </c>
      <c r="X1028" s="29">
        <f t="shared" si="408"/>
        <v>0</v>
      </c>
      <c r="Y1028" s="29">
        <f t="shared" si="409"/>
        <v>0</v>
      </c>
      <c r="Z1028" s="194">
        <f t="shared" si="410"/>
        <v>0</v>
      </c>
    </row>
    <row r="1029" spans="1:26" s="80" customFormat="1" x14ac:dyDescent="0.2">
      <c r="A1029" s="82">
        <v>1012</v>
      </c>
      <c r="B1029" s="168">
        <f>'Revenue Data'!B1020</f>
        <v>0</v>
      </c>
      <c r="C1029" s="71" t="str">
        <f t="shared" si="419"/>
        <v>-</v>
      </c>
      <c r="D1029" s="71" t="str">
        <f t="shared" si="419"/>
        <v>-</v>
      </c>
      <c r="E1029" s="71" t="str">
        <f t="shared" si="419"/>
        <v>-</v>
      </c>
      <c r="F1029" s="71" t="str">
        <f t="shared" si="419"/>
        <v>-</v>
      </c>
      <c r="G1029" s="71" t="str">
        <f t="shared" si="419"/>
        <v>-</v>
      </c>
      <c r="H1029" s="205">
        <f>IFERROR(VLOOKUP(B1029,'Forecast Cnx @ Dest. Airport'!$B$5:$R$175,17,FALSE),0)</f>
        <v>0</v>
      </c>
      <c r="I1029" s="29">
        <f t="shared" si="398"/>
        <v>0</v>
      </c>
      <c r="J1029" s="29">
        <f t="shared" si="399"/>
        <v>0</v>
      </c>
      <c r="K1029" s="29">
        <f t="shared" si="400"/>
        <v>0</v>
      </c>
      <c r="L1029" s="29">
        <f t="shared" si="401"/>
        <v>0</v>
      </c>
      <c r="M1029" s="29">
        <f t="shared" si="402"/>
        <v>0</v>
      </c>
      <c r="N1029" s="194">
        <f t="shared" si="403"/>
        <v>0</v>
      </c>
      <c r="O1029" s="64" t="str">
        <f t="shared" si="420"/>
        <v>-</v>
      </c>
      <c r="P1029" s="64" t="str">
        <f t="shared" si="420"/>
        <v>-</v>
      </c>
      <c r="Q1029" s="64" t="str">
        <f t="shared" si="420"/>
        <v>-</v>
      </c>
      <c r="R1029" s="64" t="str">
        <f t="shared" si="420"/>
        <v>-</v>
      </c>
      <c r="S1029" s="64" t="str">
        <f t="shared" si="420"/>
        <v>-</v>
      </c>
      <c r="T1029" s="206" t="str">
        <f t="shared" si="404"/>
        <v>-</v>
      </c>
      <c r="U1029" s="29">
        <f t="shared" si="405"/>
        <v>0</v>
      </c>
      <c r="V1029" s="29">
        <f t="shared" si="406"/>
        <v>0</v>
      </c>
      <c r="W1029" s="29">
        <f t="shared" si="407"/>
        <v>0</v>
      </c>
      <c r="X1029" s="29">
        <f t="shared" si="408"/>
        <v>0</v>
      </c>
      <c r="Y1029" s="29">
        <f t="shared" si="409"/>
        <v>0</v>
      </c>
      <c r="Z1029" s="194">
        <f t="shared" si="410"/>
        <v>0</v>
      </c>
    </row>
    <row r="1030" spans="1:26" s="80" customFormat="1" x14ac:dyDescent="0.2">
      <c r="A1030" s="168">
        <v>1013</v>
      </c>
      <c r="B1030" s="168">
        <f>'Revenue Data'!B1021</f>
        <v>0</v>
      </c>
      <c r="C1030" s="71" t="str">
        <f t="shared" si="419"/>
        <v>-</v>
      </c>
      <c r="D1030" s="71" t="str">
        <f t="shared" si="419"/>
        <v>-</v>
      </c>
      <c r="E1030" s="71" t="str">
        <f t="shared" si="419"/>
        <v>-</v>
      </c>
      <c r="F1030" s="71" t="str">
        <f t="shared" si="419"/>
        <v>-</v>
      </c>
      <c r="G1030" s="71" t="str">
        <f t="shared" si="419"/>
        <v>-</v>
      </c>
      <c r="H1030" s="205">
        <f>IFERROR(VLOOKUP(B1030,'Forecast Cnx @ Dest. Airport'!$B$5:$R$175,17,FALSE),0)</f>
        <v>0</v>
      </c>
      <c r="I1030" s="29">
        <f t="shared" si="398"/>
        <v>0</v>
      </c>
      <c r="J1030" s="29">
        <f t="shared" si="399"/>
        <v>0</v>
      </c>
      <c r="K1030" s="29">
        <f t="shared" si="400"/>
        <v>0</v>
      </c>
      <c r="L1030" s="29">
        <f t="shared" si="401"/>
        <v>0</v>
      </c>
      <c r="M1030" s="29">
        <f t="shared" si="402"/>
        <v>0</v>
      </c>
      <c r="N1030" s="194">
        <f t="shared" si="403"/>
        <v>0</v>
      </c>
      <c r="O1030" s="64" t="str">
        <f t="shared" si="420"/>
        <v>-</v>
      </c>
      <c r="P1030" s="64" t="str">
        <f t="shared" si="420"/>
        <v>-</v>
      </c>
      <c r="Q1030" s="64" t="str">
        <f t="shared" si="420"/>
        <v>-</v>
      </c>
      <c r="R1030" s="64" t="str">
        <f t="shared" si="420"/>
        <v>-</v>
      </c>
      <c r="S1030" s="64" t="str">
        <f t="shared" si="420"/>
        <v>-</v>
      </c>
      <c r="T1030" s="206" t="str">
        <f t="shared" si="404"/>
        <v>-</v>
      </c>
      <c r="U1030" s="29">
        <f t="shared" si="405"/>
        <v>0</v>
      </c>
      <c r="V1030" s="29">
        <f t="shared" si="406"/>
        <v>0</v>
      </c>
      <c r="W1030" s="29">
        <f t="shared" si="407"/>
        <v>0</v>
      </c>
      <c r="X1030" s="29">
        <f t="shared" si="408"/>
        <v>0</v>
      </c>
      <c r="Y1030" s="29">
        <f t="shared" si="409"/>
        <v>0</v>
      </c>
      <c r="Z1030" s="194">
        <f t="shared" si="410"/>
        <v>0</v>
      </c>
    </row>
    <row r="1031" spans="1:26" s="80" customFormat="1" x14ac:dyDescent="0.2">
      <c r="A1031" s="82">
        <v>1014</v>
      </c>
      <c r="B1031" s="168">
        <f>'Revenue Data'!B1022</f>
        <v>0</v>
      </c>
      <c r="C1031" s="71" t="str">
        <f t="shared" si="419"/>
        <v>-</v>
      </c>
      <c r="D1031" s="71" t="str">
        <f t="shared" si="419"/>
        <v>-</v>
      </c>
      <c r="E1031" s="71" t="str">
        <f t="shared" si="419"/>
        <v>-</v>
      </c>
      <c r="F1031" s="71" t="str">
        <f t="shared" si="419"/>
        <v>-</v>
      </c>
      <c r="G1031" s="71" t="str">
        <f t="shared" si="419"/>
        <v>-</v>
      </c>
      <c r="H1031" s="205">
        <f>IFERROR(VLOOKUP(B1031,'Forecast Cnx @ Dest. Airport'!$B$5:$R$175,17,FALSE),0)</f>
        <v>0</v>
      </c>
      <c r="I1031" s="29">
        <f t="shared" si="398"/>
        <v>0</v>
      </c>
      <c r="J1031" s="29">
        <f t="shared" si="399"/>
        <v>0</v>
      </c>
      <c r="K1031" s="29">
        <f t="shared" si="400"/>
        <v>0</v>
      </c>
      <c r="L1031" s="29">
        <f t="shared" si="401"/>
        <v>0</v>
      </c>
      <c r="M1031" s="29">
        <f t="shared" si="402"/>
        <v>0</v>
      </c>
      <c r="N1031" s="194">
        <f t="shared" si="403"/>
        <v>0</v>
      </c>
      <c r="O1031" s="64" t="str">
        <f t="shared" si="420"/>
        <v>-</v>
      </c>
      <c r="P1031" s="64" t="str">
        <f t="shared" si="420"/>
        <v>-</v>
      </c>
      <c r="Q1031" s="64" t="str">
        <f t="shared" si="420"/>
        <v>-</v>
      </c>
      <c r="R1031" s="64" t="str">
        <f t="shared" si="420"/>
        <v>-</v>
      </c>
      <c r="S1031" s="64" t="str">
        <f t="shared" si="420"/>
        <v>-</v>
      </c>
      <c r="T1031" s="206" t="str">
        <f t="shared" si="404"/>
        <v>-</v>
      </c>
      <c r="U1031" s="29">
        <f t="shared" si="405"/>
        <v>0</v>
      </c>
      <c r="V1031" s="29">
        <f t="shared" si="406"/>
        <v>0</v>
      </c>
      <c r="W1031" s="29">
        <f t="shared" si="407"/>
        <v>0</v>
      </c>
      <c r="X1031" s="29">
        <f t="shared" si="408"/>
        <v>0</v>
      </c>
      <c r="Y1031" s="29">
        <f t="shared" si="409"/>
        <v>0</v>
      </c>
      <c r="Z1031" s="194">
        <f t="shared" si="410"/>
        <v>0</v>
      </c>
    </row>
    <row r="1032" spans="1:26" s="80" customFormat="1" x14ac:dyDescent="0.2">
      <c r="A1032" s="82">
        <v>1015</v>
      </c>
      <c r="B1032" s="168">
        <f>'Revenue Data'!B1023</f>
        <v>0</v>
      </c>
      <c r="C1032" s="71" t="str">
        <f t="shared" si="419"/>
        <v>-</v>
      </c>
      <c r="D1032" s="71" t="str">
        <f t="shared" si="419"/>
        <v>-</v>
      </c>
      <c r="E1032" s="71" t="str">
        <f t="shared" si="419"/>
        <v>-</v>
      </c>
      <c r="F1032" s="71" t="str">
        <f t="shared" si="419"/>
        <v>-</v>
      </c>
      <c r="G1032" s="71" t="str">
        <f t="shared" si="419"/>
        <v>-</v>
      </c>
      <c r="H1032" s="205">
        <f>IFERROR(VLOOKUP(B1032,'Forecast Cnx @ Dest. Airport'!$B$5:$R$175,17,FALSE),0)</f>
        <v>0</v>
      </c>
      <c r="I1032" s="29">
        <f t="shared" si="398"/>
        <v>0</v>
      </c>
      <c r="J1032" s="29">
        <f t="shared" si="399"/>
        <v>0</v>
      </c>
      <c r="K1032" s="29">
        <f t="shared" si="400"/>
        <v>0</v>
      </c>
      <c r="L1032" s="29">
        <f t="shared" si="401"/>
        <v>0</v>
      </c>
      <c r="M1032" s="29">
        <f t="shared" si="402"/>
        <v>0</v>
      </c>
      <c r="N1032" s="194">
        <f t="shared" si="403"/>
        <v>0</v>
      </c>
      <c r="O1032" s="64" t="str">
        <f t="shared" si="420"/>
        <v>-</v>
      </c>
      <c r="P1032" s="64" t="str">
        <f t="shared" si="420"/>
        <v>-</v>
      </c>
      <c r="Q1032" s="64" t="str">
        <f t="shared" si="420"/>
        <v>-</v>
      </c>
      <c r="R1032" s="64" t="str">
        <f t="shared" si="420"/>
        <v>-</v>
      </c>
      <c r="S1032" s="64" t="str">
        <f t="shared" si="420"/>
        <v>-</v>
      </c>
      <c r="T1032" s="206" t="str">
        <f t="shared" si="404"/>
        <v>-</v>
      </c>
      <c r="U1032" s="29">
        <f t="shared" si="405"/>
        <v>0</v>
      </c>
      <c r="V1032" s="29">
        <f t="shared" si="406"/>
        <v>0</v>
      </c>
      <c r="W1032" s="29">
        <f t="shared" si="407"/>
        <v>0</v>
      </c>
      <c r="X1032" s="29">
        <f t="shared" si="408"/>
        <v>0</v>
      </c>
      <c r="Y1032" s="29">
        <f t="shared" si="409"/>
        <v>0</v>
      </c>
      <c r="Z1032" s="194">
        <f t="shared" si="410"/>
        <v>0</v>
      </c>
    </row>
    <row r="1033" spans="1:26" s="80" customFormat="1" x14ac:dyDescent="0.2">
      <c r="A1033" s="82">
        <v>1016</v>
      </c>
      <c r="B1033" s="168">
        <f>'Revenue Data'!B1024</f>
        <v>0</v>
      </c>
      <c r="C1033" s="71" t="str">
        <f t="shared" si="419"/>
        <v>-</v>
      </c>
      <c r="D1033" s="71" t="str">
        <f t="shared" si="419"/>
        <v>-</v>
      </c>
      <c r="E1033" s="71" t="str">
        <f t="shared" si="419"/>
        <v>-</v>
      </c>
      <c r="F1033" s="71" t="str">
        <f t="shared" si="419"/>
        <v>-</v>
      </c>
      <c r="G1033" s="71" t="str">
        <f t="shared" si="419"/>
        <v>-</v>
      </c>
      <c r="H1033" s="205">
        <f>IFERROR(VLOOKUP(B1033,'Forecast Cnx @ Dest. Airport'!$B$5:$R$175,17,FALSE),0)</f>
        <v>0</v>
      </c>
      <c r="I1033" s="29">
        <f t="shared" si="398"/>
        <v>0</v>
      </c>
      <c r="J1033" s="29">
        <f t="shared" si="399"/>
        <v>0</v>
      </c>
      <c r="K1033" s="29">
        <f t="shared" si="400"/>
        <v>0</v>
      </c>
      <c r="L1033" s="29">
        <f t="shared" si="401"/>
        <v>0</v>
      </c>
      <c r="M1033" s="29">
        <f t="shared" si="402"/>
        <v>0</v>
      </c>
      <c r="N1033" s="194">
        <f t="shared" si="403"/>
        <v>0</v>
      </c>
      <c r="O1033" s="64" t="str">
        <f t="shared" si="420"/>
        <v>-</v>
      </c>
      <c r="P1033" s="64" t="str">
        <f t="shared" si="420"/>
        <v>-</v>
      </c>
      <c r="Q1033" s="64" t="str">
        <f t="shared" si="420"/>
        <v>-</v>
      </c>
      <c r="R1033" s="64" t="str">
        <f t="shared" si="420"/>
        <v>-</v>
      </c>
      <c r="S1033" s="64" t="str">
        <f t="shared" si="420"/>
        <v>-</v>
      </c>
      <c r="T1033" s="206" t="str">
        <f t="shared" si="404"/>
        <v>-</v>
      </c>
      <c r="U1033" s="29">
        <f t="shared" si="405"/>
        <v>0</v>
      </c>
      <c r="V1033" s="29">
        <f t="shared" si="406"/>
        <v>0</v>
      </c>
      <c r="W1033" s="29">
        <f t="shared" si="407"/>
        <v>0</v>
      </c>
      <c r="X1033" s="29">
        <f t="shared" si="408"/>
        <v>0</v>
      </c>
      <c r="Y1033" s="29">
        <f t="shared" si="409"/>
        <v>0</v>
      </c>
      <c r="Z1033" s="194">
        <f t="shared" si="410"/>
        <v>0</v>
      </c>
    </row>
    <row r="1034" spans="1:26" s="80" customFormat="1" x14ac:dyDescent="0.2">
      <c r="A1034" s="168">
        <v>1017</v>
      </c>
      <c r="B1034" s="168">
        <f>'Revenue Data'!B1025</f>
        <v>0</v>
      </c>
      <c r="C1034" s="71" t="str">
        <f t="shared" si="419"/>
        <v>-</v>
      </c>
      <c r="D1034" s="71" t="str">
        <f t="shared" si="419"/>
        <v>-</v>
      </c>
      <c r="E1034" s="71" t="str">
        <f t="shared" si="419"/>
        <v>-</v>
      </c>
      <c r="F1034" s="71" t="str">
        <f t="shared" si="419"/>
        <v>-</v>
      </c>
      <c r="G1034" s="71" t="str">
        <f t="shared" si="419"/>
        <v>-</v>
      </c>
      <c r="H1034" s="205">
        <f>IFERROR(VLOOKUP(B1034,'Forecast Cnx @ Dest. Airport'!$B$5:$R$175,17,FALSE),0)</f>
        <v>0</v>
      </c>
      <c r="I1034" s="29">
        <f t="shared" si="398"/>
        <v>0</v>
      </c>
      <c r="J1034" s="29">
        <f t="shared" si="399"/>
        <v>0</v>
      </c>
      <c r="K1034" s="29">
        <f t="shared" si="400"/>
        <v>0</v>
      </c>
      <c r="L1034" s="29">
        <f t="shared" si="401"/>
        <v>0</v>
      </c>
      <c r="M1034" s="29">
        <f t="shared" si="402"/>
        <v>0</v>
      </c>
      <c r="N1034" s="194">
        <f t="shared" si="403"/>
        <v>0</v>
      </c>
      <c r="O1034" s="64" t="str">
        <f t="shared" si="420"/>
        <v>-</v>
      </c>
      <c r="P1034" s="64" t="str">
        <f t="shared" si="420"/>
        <v>-</v>
      </c>
      <c r="Q1034" s="64" t="str">
        <f t="shared" si="420"/>
        <v>-</v>
      </c>
      <c r="R1034" s="64" t="str">
        <f t="shared" si="420"/>
        <v>-</v>
      </c>
      <c r="S1034" s="64" t="str">
        <f t="shared" si="420"/>
        <v>-</v>
      </c>
      <c r="T1034" s="206" t="str">
        <f t="shared" si="404"/>
        <v>-</v>
      </c>
      <c r="U1034" s="29">
        <f t="shared" si="405"/>
        <v>0</v>
      </c>
      <c r="V1034" s="29">
        <f t="shared" si="406"/>
        <v>0</v>
      </c>
      <c r="W1034" s="29">
        <f t="shared" si="407"/>
        <v>0</v>
      </c>
      <c r="X1034" s="29">
        <f t="shared" si="408"/>
        <v>0</v>
      </c>
      <c r="Y1034" s="29">
        <f t="shared" si="409"/>
        <v>0</v>
      </c>
      <c r="Z1034" s="194">
        <f t="shared" si="410"/>
        <v>0</v>
      </c>
    </row>
    <row r="1035" spans="1:26" s="80" customFormat="1" x14ac:dyDescent="0.2">
      <c r="A1035" s="82">
        <v>1018</v>
      </c>
      <c r="B1035" s="168">
        <f>'Revenue Data'!B1026</f>
        <v>0</v>
      </c>
      <c r="C1035" s="71" t="str">
        <f t="shared" si="419"/>
        <v>-</v>
      </c>
      <c r="D1035" s="71" t="str">
        <f t="shared" si="419"/>
        <v>-</v>
      </c>
      <c r="E1035" s="71" t="str">
        <f t="shared" si="419"/>
        <v>-</v>
      </c>
      <c r="F1035" s="71" t="str">
        <f t="shared" si="419"/>
        <v>-</v>
      </c>
      <c r="G1035" s="71" t="str">
        <f t="shared" si="419"/>
        <v>-</v>
      </c>
      <c r="H1035" s="205">
        <f>IFERROR(VLOOKUP(B1035,'Forecast Cnx @ Dest. Airport'!$B$5:$R$175,17,FALSE),0)</f>
        <v>0</v>
      </c>
      <c r="I1035" s="29">
        <f t="shared" si="398"/>
        <v>0</v>
      </c>
      <c r="J1035" s="29">
        <f t="shared" si="399"/>
        <v>0</v>
      </c>
      <c r="K1035" s="29">
        <f t="shared" si="400"/>
        <v>0</v>
      </c>
      <c r="L1035" s="29">
        <f t="shared" si="401"/>
        <v>0</v>
      </c>
      <c r="M1035" s="29">
        <f t="shared" si="402"/>
        <v>0</v>
      </c>
      <c r="N1035" s="194">
        <f t="shared" si="403"/>
        <v>0</v>
      </c>
      <c r="O1035" s="64" t="str">
        <f t="shared" si="420"/>
        <v>-</v>
      </c>
      <c r="P1035" s="64" t="str">
        <f t="shared" si="420"/>
        <v>-</v>
      </c>
      <c r="Q1035" s="64" t="str">
        <f t="shared" si="420"/>
        <v>-</v>
      </c>
      <c r="R1035" s="64" t="str">
        <f t="shared" si="420"/>
        <v>-</v>
      </c>
      <c r="S1035" s="64" t="str">
        <f t="shared" si="420"/>
        <v>-</v>
      </c>
      <c r="T1035" s="206" t="str">
        <f t="shared" si="404"/>
        <v>-</v>
      </c>
      <c r="U1035" s="29">
        <f t="shared" si="405"/>
        <v>0</v>
      </c>
      <c r="V1035" s="29">
        <f t="shared" si="406"/>
        <v>0</v>
      </c>
      <c r="W1035" s="29">
        <f t="shared" si="407"/>
        <v>0</v>
      </c>
      <c r="X1035" s="29">
        <f t="shared" si="408"/>
        <v>0</v>
      </c>
      <c r="Y1035" s="29">
        <f t="shared" si="409"/>
        <v>0</v>
      </c>
      <c r="Z1035" s="194">
        <f t="shared" si="410"/>
        <v>0</v>
      </c>
    </row>
    <row r="1036" spans="1:26" s="80" customFormat="1" x14ac:dyDescent="0.2">
      <c r="A1036" s="82">
        <v>1019</v>
      </c>
      <c r="B1036" s="168">
        <f>'Revenue Data'!B1027</f>
        <v>0</v>
      </c>
      <c r="C1036" s="71" t="str">
        <f t="shared" si="419"/>
        <v>-</v>
      </c>
      <c r="D1036" s="71" t="str">
        <f t="shared" si="419"/>
        <v>-</v>
      </c>
      <c r="E1036" s="71" t="str">
        <f t="shared" si="419"/>
        <v>-</v>
      </c>
      <c r="F1036" s="71" t="str">
        <f t="shared" si="419"/>
        <v>-</v>
      </c>
      <c r="G1036" s="71" t="str">
        <f t="shared" si="419"/>
        <v>-</v>
      </c>
      <c r="H1036" s="205">
        <f>IFERROR(VLOOKUP(B1036,'Forecast Cnx @ Dest. Airport'!$B$5:$R$175,17,FALSE),0)</f>
        <v>0</v>
      </c>
      <c r="I1036" s="29">
        <f t="shared" si="398"/>
        <v>0</v>
      </c>
      <c r="J1036" s="29">
        <f t="shared" si="399"/>
        <v>0</v>
      </c>
      <c r="K1036" s="29">
        <f t="shared" si="400"/>
        <v>0</v>
      </c>
      <c r="L1036" s="29">
        <f t="shared" si="401"/>
        <v>0</v>
      </c>
      <c r="M1036" s="29">
        <f t="shared" si="402"/>
        <v>0</v>
      </c>
      <c r="N1036" s="194">
        <f t="shared" si="403"/>
        <v>0</v>
      </c>
      <c r="O1036" s="64" t="str">
        <f t="shared" si="420"/>
        <v>-</v>
      </c>
      <c r="P1036" s="64" t="str">
        <f t="shared" si="420"/>
        <v>-</v>
      </c>
      <c r="Q1036" s="64" t="str">
        <f t="shared" si="420"/>
        <v>-</v>
      </c>
      <c r="R1036" s="64" t="str">
        <f t="shared" si="420"/>
        <v>-</v>
      </c>
      <c r="S1036" s="64" t="str">
        <f t="shared" si="420"/>
        <v>-</v>
      </c>
      <c r="T1036" s="206" t="str">
        <f t="shared" si="404"/>
        <v>-</v>
      </c>
      <c r="U1036" s="29">
        <f t="shared" si="405"/>
        <v>0</v>
      </c>
      <c r="V1036" s="29">
        <f t="shared" si="406"/>
        <v>0</v>
      </c>
      <c r="W1036" s="29">
        <f t="shared" si="407"/>
        <v>0</v>
      </c>
      <c r="X1036" s="29">
        <f t="shared" si="408"/>
        <v>0</v>
      </c>
      <c r="Y1036" s="29">
        <f t="shared" si="409"/>
        <v>0</v>
      </c>
      <c r="Z1036" s="194">
        <f t="shared" si="410"/>
        <v>0</v>
      </c>
    </row>
    <row r="1037" spans="1:26" s="80" customFormat="1" x14ac:dyDescent="0.2">
      <c r="A1037" s="82">
        <v>1020</v>
      </c>
      <c r="B1037" s="168">
        <f>'Revenue Data'!B1028</f>
        <v>0</v>
      </c>
      <c r="C1037" s="71" t="str">
        <f t="shared" si="419"/>
        <v>-</v>
      </c>
      <c r="D1037" s="71" t="str">
        <f t="shared" si="419"/>
        <v>-</v>
      </c>
      <c r="E1037" s="71" t="str">
        <f t="shared" si="419"/>
        <v>-</v>
      </c>
      <c r="F1037" s="71" t="str">
        <f t="shared" si="419"/>
        <v>-</v>
      </c>
      <c r="G1037" s="71" t="str">
        <f t="shared" si="419"/>
        <v>-</v>
      </c>
      <c r="H1037" s="205">
        <f>IFERROR(VLOOKUP(B1037,'Forecast Cnx @ Dest. Airport'!$B$5:$R$175,17,FALSE),0)</f>
        <v>0</v>
      </c>
      <c r="I1037" s="29">
        <f t="shared" si="398"/>
        <v>0</v>
      </c>
      <c r="J1037" s="29">
        <f t="shared" si="399"/>
        <v>0</v>
      </c>
      <c r="K1037" s="29">
        <f t="shared" si="400"/>
        <v>0</v>
      </c>
      <c r="L1037" s="29">
        <f t="shared" si="401"/>
        <v>0</v>
      </c>
      <c r="M1037" s="29">
        <f t="shared" si="402"/>
        <v>0</v>
      </c>
      <c r="N1037" s="194">
        <f t="shared" si="403"/>
        <v>0</v>
      </c>
      <c r="O1037" s="64" t="str">
        <f t="shared" si="420"/>
        <v>-</v>
      </c>
      <c r="P1037" s="64" t="str">
        <f t="shared" si="420"/>
        <v>-</v>
      </c>
      <c r="Q1037" s="64" t="str">
        <f t="shared" si="420"/>
        <v>-</v>
      </c>
      <c r="R1037" s="64" t="str">
        <f t="shared" si="420"/>
        <v>-</v>
      </c>
      <c r="S1037" s="64" t="str">
        <f t="shared" si="420"/>
        <v>-</v>
      </c>
      <c r="T1037" s="206" t="str">
        <f t="shared" si="404"/>
        <v>-</v>
      </c>
      <c r="U1037" s="29">
        <f t="shared" si="405"/>
        <v>0</v>
      </c>
      <c r="V1037" s="29">
        <f t="shared" si="406"/>
        <v>0</v>
      </c>
      <c r="W1037" s="29">
        <f t="shared" si="407"/>
        <v>0</v>
      </c>
      <c r="X1037" s="29">
        <f t="shared" si="408"/>
        <v>0</v>
      </c>
      <c r="Y1037" s="29">
        <f t="shared" si="409"/>
        <v>0</v>
      </c>
      <c r="Z1037" s="194">
        <f t="shared" si="410"/>
        <v>0</v>
      </c>
    </row>
    <row r="1038" spans="1:26" s="80" customFormat="1" x14ac:dyDescent="0.2">
      <c r="A1038" s="168">
        <v>1021</v>
      </c>
      <c r="B1038" s="168">
        <f>'Revenue Data'!B1029</f>
        <v>0</v>
      </c>
      <c r="C1038" s="71" t="str">
        <f t="shared" ref="C1038:G1047" si="421">IFERROR(VLOOKUP($B1038,FromChicagoFareList,C$8,FALSE),"-")</f>
        <v>-</v>
      </c>
      <c r="D1038" s="71" t="str">
        <f t="shared" si="421"/>
        <v>-</v>
      </c>
      <c r="E1038" s="71" t="str">
        <f t="shared" si="421"/>
        <v>-</v>
      </c>
      <c r="F1038" s="71" t="str">
        <f t="shared" si="421"/>
        <v>-</v>
      </c>
      <c r="G1038" s="71" t="str">
        <f t="shared" si="421"/>
        <v>-</v>
      </c>
      <c r="H1038" s="205">
        <f>IFERROR(VLOOKUP(B1038,'Forecast Cnx @ Dest. Airport'!$B$5:$R$175,17,FALSE),0)</f>
        <v>0</v>
      </c>
      <c r="I1038" s="29">
        <f t="shared" si="398"/>
        <v>0</v>
      </c>
      <c r="J1038" s="29">
        <f t="shared" si="399"/>
        <v>0</v>
      </c>
      <c r="K1038" s="29">
        <f t="shared" si="400"/>
        <v>0</v>
      </c>
      <c r="L1038" s="29">
        <f t="shared" si="401"/>
        <v>0</v>
      </c>
      <c r="M1038" s="29">
        <f t="shared" si="402"/>
        <v>0</v>
      </c>
      <c r="N1038" s="194">
        <f t="shared" si="403"/>
        <v>0</v>
      </c>
      <c r="O1038" s="64" t="str">
        <f t="shared" ref="O1038:S1047" si="422">IFERROR(VLOOKUP($B1038,FromChicagoFareList,O$8,FALSE),"-")</f>
        <v>-</v>
      </c>
      <c r="P1038" s="64" t="str">
        <f t="shared" si="422"/>
        <v>-</v>
      </c>
      <c r="Q1038" s="64" t="str">
        <f t="shared" si="422"/>
        <v>-</v>
      </c>
      <c r="R1038" s="64" t="str">
        <f t="shared" si="422"/>
        <v>-</v>
      </c>
      <c r="S1038" s="64" t="str">
        <f t="shared" si="422"/>
        <v>-</v>
      </c>
      <c r="T1038" s="206" t="str">
        <f t="shared" si="404"/>
        <v>-</v>
      </c>
      <c r="U1038" s="29">
        <f t="shared" si="405"/>
        <v>0</v>
      </c>
      <c r="V1038" s="29">
        <f t="shared" si="406"/>
        <v>0</v>
      </c>
      <c r="W1038" s="29">
        <f t="shared" si="407"/>
        <v>0</v>
      </c>
      <c r="X1038" s="29">
        <f t="shared" si="408"/>
        <v>0</v>
      </c>
      <c r="Y1038" s="29">
        <f t="shared" si="409"/>
        <v>0</v>
      </c>
      <c r="Z1038" s="194">
        <f t="shared" si="410"/>
        <v>0</v>
      </c>
    </row>
    <row r="1039" spans="1:26" s="80" customFormat="1" x14ac:dyDescent="0.2">
      <c r="A1039" s="82">
        <v>1022</v>
      </c>
      <c r="B1039" s="168">
        <f>'Revenue Data'!B1030</f>
        <v>0</v>
      </c>
      <c r="C1039" s="71" t="str">
        <f t="shared" si="421"/>
        <v>-</v>
      </c>
      <c r="D1039" s="71" t="str">
        <f t="shared" si="421"/>
        <v>-</v>
      </c>
      <c r="E1039" s="71" t="str">
        <f t="shared" si="421"/>
        <v>-</v>
      </c>
      <c r="F1039" s="71" t="str">
        <f t="shared" si="421"/>
        <v>-</v>
      </c>
      <c r="G1039" s="71" t="str">
        <f t="shared" si="421"/>
        <v>-</v>
      </c>
      <c r="H1039" s="205">
        <f>IFERROR(VLOOKUP(B1039,'Forecast Cnx @ Dest. Airport'!$B$5:$R$175,17,FALSE),0)</f>
        <v>0</v>
      </c>
      <c r="I1039" s="29">
        <f t="shared" si="398"/>
        <v>0</v>
      </c>
      <c r="J1039" s="29">
        <f t="shared" si="399"/>
        <v>0</v>
      </c>
      <c r="K1039" s="29">
        <f t="shared" si="400"/>
        <v>0</v>
      </c>
      <c r="L1039" s="29">
        <f t="shared" si="401"/>
        <v>0</v>
      </c>
      <c r="M1039" s="29">
        <f t="shared" si="402"/>
        <v>0</v>
      </c>
      <c r="N1039" s="194">
        <f t="shared" si="403"/>
        <v>0</v>
      </c>
      <c r="O1039" s="64" t="str">
        <f t="shared" si="422"/>
        <v>-</v>
      </c>
      <c r="P1039" s="64" t="str">
        <f t="shared" si="422"/>
        <v>-</v>
      </c>
      <c r="Q1039" s="64" t="str">
        <f t="shared" si="422"/>
        <v>-</v>
      </c>
      <c r="R1039" s="64" t="str">
        <f t="shared" si="422"/>
        <v>-</v>
      </c>
      <c r="S1039" s="64" t="str">
        <f t="shared" si="422"/>
        <v>-</v>
      </c>
      <c r="T1039" s="206" t="str">
        <f t="shared" si="404"/>
        <v>-</v>
      </c>
      <c r="U1039" s="29">
        <f t="shared" si="405"/>
        <v>0</v>
      </c>
      <c r="V1039" s="29">
        <f t="shared" si="406"/>
        <v>0</v>
      </c>
      <c r="W1039" s="29">
        <f t="shared" si="407"/>
        <v>0</v>
      </c>
      <c r="X1039" s="29">
        <f t="shared" si="408"/>
        <v>0</v>
      </c>
      <c r="Y1039" s="29">
        <f t="shared" si="409"/>
        <v>0</v>
      </c>
      <c r="Z1039" s="194">
        <f t="shared" si="410"/>
        <v>0</v>
      </c>
    </row>
    <row r="1040" spans="1:26" s="80" customFormat="1" x14ac:dyDescent="0.2">
      <c r="A1040" s="82">
        <v>1023</v>
      </c>
      <c r="B1040" s="168">
        <f>'Revenue Data'!B1031</f>
        <v>0</v>
      </c>
      <c r="C1040" s="71" t="str">
        <f t="shared" si="421"/>
        <v>-</v>
      </c>
      <c r="D1040" s="71" t="str">
        <f t="shared" si="421"/>
        <v>-</v>
      </c>
      <c r="E1040" s="71" t="str">
        <f t="shared" si="421"/>
        <v>-</v>
      </c>
      <c r="F1040" s="71" t="str">
        <f t="shared" si="421"/>
        <v>-</v>
      </c>
      <c r="G1040" s="71" t="str">
        <f t="shared" si="421"/>
        <v>-</v>
      </c>
      <c r="H1040" s="205">
        <f>IFERROR(VLOOKUP(B1040,'Forecast Cnx @ Dest. Airport'!$B$5:$R$175,17,FALSE),0)</f>
        <v>0</v>
      </c>
      <c r="I1040" s="29">
        <f t="shared" si="398"/>
        <v>0</v>
      </c>
      <c r="J1040" s="29">
        <f t="shared" si="399"/>
        <v>0</v>
      </c>
      <c r="K1040" s="29">
        <f t="shared" si="400"/>
        <v>0</v>
      </c>
      <c r="L1040" s="29">
        <f t="shared" si="401"/>
        <v>0</v>
      </c>
      <c r="M1040" s="29">
        <f t="shared" si="402"/>
        <v>0</v>
      </c>
      <c r="N1040" s="194">
        <f t="shared" si="403"/>
        <v>0</v>
      </c>
      <c r="O1040" s="64" t="str">
        <f t="shared" si="422"/>
        <v>-</v>
      </c>
      <c r="P1040" s="64" t="str">
        <f t="shared" si="422"/>
        <v>-</v>
      </c>
      <c r="Q1040" s="64" t="str">
        <f t="shared" si="422"/>
        <v>-</v>
      </c>
      <c r="R1040" s="64" t="str">
        <f t="shared" si="422"/>
        <v>-</v>
      </c>
      <c r="S1040" s="64" t="str">
        <f t="shared" si="422"/>
        <v>-</v>
      </c>
      <c r="T1040" s="206" t="str">
        <f t="shared" si="404"/>
        <v>-</v>
      </c>
      <c r="U1040" s="29">
        <f t="shared" si="405"/>
        <v>0</v>
      </c>
      <c r="V1040" s="29">
        <f t="shared" si="406"/>
        <v>0</v>
      </c>
      <c r="W1040" s="29">
        <f t="shared" si="407"/>
        <v>0</v>
      </c>
      <c r="X1040" s="29">
        <f t="shared" si="408"/>
        <v>0</v>
      </c>
      <c r="Y1040" s="29">
        <f t="shared" si="409"/>
        <v>0</v>
      </c>
      <c r="Z1040" s="194">
        <f t="shared" si="410"/>
        <v>0</v>
      </c>
    </row>
    <row r="1041" spans="1:26" s="80" customFormat="1" x14ac:dyDescent="0.2">
      <c r="A1041" s="82">
        <v>1024</v>
      </c>
      <c r="B1041" s="168">
        <f>'Revenue Data'!B1032</f>
        <v>0</v>
      </c>
      <c r="C1041" s="71" t="str">
        <f t="shared" si="421"/>
        <v>-</v>
      </c>
      <c r="D1041" s="71" t="str">
        <f t="shared" si="421"/>
        <v>-</v>
      </c>
      <c r="E1041" s="71" t="str">
        <f t="shared" si="421"/>
        <v>-</v>
      </c>
      <c r="F1041" s="71" t="str">
        <f t="shared" si="421"/>
        <v>-</v>
      </c>
      <c r="G1041" s="71" t="str">
        <f t="shared" si="421"/>
        <v>-</v>
      </c>
      <c r="H1041" s="205">
        <f>IFERROR(VLOOKUP(B1041,'Forecast Cnx @ Dest. Airport'!$B$5:$R$175,17,FALSE),0)</f>
        <v>0</v>
      </c>
      <c r="I1041" s="29">
        <f t="shared" si="398"/>
        <v>0</v>
      </c>
      <c r="J1041" s="29">
        <f t="shared" si="399"/>
        <v>0</v>
      </c>
      <c r="K1041" s="29">
        <f t="shared" si="400"/>
        <v>0</v>
      </c>
      <c r="L1041" s="29">
        <f t="shared" si="401"/>
        <v>0</v>
      </c>
      <c r="M1041" s="29">
        <f t="shared" si="402"/>
        <v>0</v>
      </c>
      <c r="N1041" s="194">
        <f t="shared" si="403"/>
        <v>0</v>
      </c>
      <c r="O1041" s="64" t="str">
        <f t="shared" si="422"/>
        <v>-</v>
      </c>
      <c r="P1041" s="64" t="str">
        <f t="shared" si="422"/>
        <v>-</v>
      </c>
      <c r="Q1041" s="64" t="str">
        <f t="shared" si="422"/>
        <v>-</v>
      </c>
      <c r="R1041" s="64" t="str">
        <f t="shared" si="422"/>
        <v>-</v>
      </c>
      <c r="S1041" s="64" t="str">
        <f t="shared" si="422"/>
        <v>-</v>
      </c>
      <c r="T1041" s="206" t="str">
        <f t="shared" si="404"/>
        <v>-</v>
      </c>
      <c r="U1041" s="29">
        <f t="shared" si="405"/>
        <v>0</v>
      </c>
      <c r="V1041" s="29">
        <f t="shared" si="406"/>
        <v>0</v>
      </c>
      <c r="W1041" s="29">
        <f t="shared" si="407"/>
        <v>0</v>
      </c>
      <c r="X1041" s="29">
        <f t="shared" si="408"/>
        <v>0</v>
      </c>
      <c r="Y1041" s="29">
        <f t="shared" si="409"/>
        <v>0</v>
      </c>
      <c r="Z1041" s="194">
        <f t="shared" si="410"/>
        <v>0</v>
      </c>
    </row>
    <row r="1042" spans="1:26" s="80" customFormat="1" x14ac:dyDescent="0.2">
      <c r="A1042" s="168">
        <v>1025</v>
      </c>
      <c r="B1042" s="168">
        <f>'Revenue Data'!B1033</f>
        <v>0</v>
      </c>
      <c r="C1042" s="71" t="str">
        <f t="shared" si="421"/>
        <v>-</v>
      </c>
      <c r="D1042" s="71" t="str">
        <f t="shared" si="421"/>
        <v>-</v>
      </c>
      <c r="E1042" s="71" t="str">
        <f t="shared" si="421"/>
        <v>-</v>
      </c>
      <c r="F1042" s="71" t="str">
        <f t="shared" si="421"/>
        <v>-</v>
      </c>
      <c r="G1042" s="71" t="str">
        <f t="shared" si="421"/>
        <v>-</v>
      </c>
      <c r="H1042" s="205">
        <f>IFERROR(VLOOKUP(B1042,'Forecast Cnx @ Dest. Airport'!$B$5:$R$175,17,FALSE),0)</f>
        <v>0</v>
      </c>
      <c r="I1042" s="29">
        <f t="shared" si="398"/>
        <v>0</v>
      </c>
      <c r="J1042" s="29">
        <f t="shared" si="399"/>
        <v>0</v>
      </c>
      <c r="K1042" s="29">
        <f t="shared" si="400"/>
        <v>0</v>
      </c>
      <c r="L1042" s="29">
        <f t="shared" si="401"/>
        <v>0</v>
      </c>
      <c r="M1042" s="29">
        <f t="shared" si="402"/>
        <v>0</v>
      </c>
      <c r="N1042" s="194">
        <f t="shared" si="403"/>
        <v>0</v>
      </c>
      <c r="O1042" s="64" t="str">
        <f t="shared" si="422"/>
        <v>-</v>
      </c>
      <c r="P1042" s="64" t="str">
        <f t="shared" si="422"/>
        <v>-</v>
      </c>
      <c r="Q1042" s="64" t="str">
        <f t="shared" si="422"/>
        <v>-</v>
      </c>
      <c r="R1042" s="64" t="str">
        <f t="shared" si="422"/>
        <v>-</v>
      </c>
      <c r="S1042" s="64" t="str">
        <f t="shared" si="422"/>
        <v>-</v>
      </c>
      <c r="T1042" s="206" t="str">
        <f t="shared" si="404"/>
        <v>-</v>
      </c>
      <c r="U1042" s="29">
        <f t="shared" si="405"/>
        <v>0</v>
      </c>
      <c r="V1042" s="29">
        <f t="shared" si="406"/>
        <v>0</v>
      </c>
      <c r="W1042" s="29">
        <f t="shared" si="407"/>
        <v>0</v>
      </c>
      <c r="X1042" s="29">
        <f t="shared" si="408"/>
        <v>0</v>
      </c>
      <c r="Y1042" s="29">
        <f t="shared" si="409"/>
        <v>0</v>
      </c>
      <c r="Z1042" s="194">
        <f t="shared" si="410"/>
        <v>0</v>
      </c>
    </row>
    <row r="1043" spans="1:26" s="80" customFormat="1" x14ac:dyDescent="0.2">
      <c r="A1043" s="82">
        <v>1026</v>
      </c>
      <c r="B1043" s="168">
        <f>'Revenue Data'!B1034</f>
        <v>0</v>
      </c>
      <c r="C1043" s="71" t="str">
        <f t="shared" si="421"/>
        <v>-</v>
      </c>
      <c r="D1043" s="71" t="str">
        <f t="shared" si="421"/>
        <v>-</v>
      </c>
      <c r="E1043" s="71" t="str">
        <f t="shared" si="421"/>
        <v>-</v>
      </c>
      <c r="F1043" s="71" t="str">
        <f t="shared" si="421"/>
        <v>-</v>
      </c>
      <c r="G1043" s="71" t="str">
        <f t="shared" si="421"/>
        <v>-</v>
      </c>
      <c r="H1043" s="205">
        <f>IFERROR(VLOOKUP(B1043,'Forecast Cnx @ Dest. Airport'!$B$5:$R$175,17,FALSE),0)</f>
        <v>0</v>
      </c>
      <c r="I1043" s="29">
        <f t="shared" ref="I1043:I1106" si="423">IFERROR($H1043*C1043,0)</f>
        <v>0</v>
      </c>
      <c r="J1043" s="29">
        <f t="shared" ref="J1043:J1106" si="424">IFERROR($H1043*D1043,0)</f>
        <v>0</v>
      </c>
      <c r="K1043" s="29">
        <f t="shared" ref="K1043:K1106" si="425">IFERROR($H1043*E1043,0)</f>
        <v>0</v>
      </c>
      <c r="L1043" s="29">
        <f t="shared" ref="L1043:L1106" si="426">IFERROR($H1043*F1043,0)</f>
        <v>0</v>
      </c>
      <c r="M1043" s="29">
        <f t="shared" ref="M1043:M1106" si="427">IFERROR($H1043*G1043,0)</f>
        <v>0</v>
      </c>
      <c r="N1043" s="194">
        <f t="shared" ref="N1043:N1106" si="428">SUM(I1043:M1043)</f>
        <v>0</v>
      </c>
      <c r="O1043" s="64" t="str">
        <f t="shared" si="422"/>
        <v>-</v>
      </c>
      <c r="P1043" s="64" t="str">
        <f t="shared" si="422"/>
        <v>-</v>
      </c>
      <c r="Q1043" s="64" t="str">
        <f t="shared" si="422"/>
        <v>-</v>
      </c>
      <c r="R1043" s="64" t="str">
        <f t="shared" si="422"/>
        <v>-</v>
      </c>
      <c r="S1043" s="64" t="str">
        <f t="shared" si="422"/>
        <v>-</v>
      </c>
      <c r="T1043" s="206" t="str">
        <f t="shared" ref="T1043:T1106" si="429">IFERROR(Z1043/N1043,"-")</f>
        <v>-</v>
      </c>
      <c r="U1043" s="29">
        <f t="shared" ref="U1043:U1106" si="430">IFERROR(O1043*I1043,0)</f>
        <v>0</v>
      </c>
      <c r="V1043" s="29">
        <f t="shared" ref="V1043:V1106" si="431">IFERROR(P1043*J1043,0)</f>
        <v>0</v>
      </c>
      <c r="W1043" s="29">
        <f t="shared" ref="W1043:W1106" si="432">IFERROR(Q1043*K1043,0)</f>
        <v>0</v>
      </c>
      <c r="X1043" s="29">
        <f t="shared" ref="X1043:X1106" si="433">IFERROR(R1043*L1043,0)</f>
        <v>0</v>
      </c>
      <c r="Y1043" s="29">
        <f t="shared" ref="Y1043:Y1106" si="434">IFERROR(S1043*M1043,0)</f>
        <v>0</v>
      </c>
      <c r="Z1043" s="194">
        <f t="shared" ref="Z1043:Z1106" si="435">SUM(U1043:Y1043)</f>
        <v>0</v>
      </c>
    </row>
    <row r="1044" spans="1:26" s="80" customFormat="1" x14ac:dyDescent="0.2">
      <c r="A1044" s="82">
        <v>1027</v>
      </c>
      <c r="B1044" s="168">
        <f>'Revenue Data'!B1035</f>
        <v>0</v>
      </c>
      <c r="C1044" s="71" t="str">
        <f t="shared" si="421"/>
        <v>-</v>
      </c>
      <c r="D1044" s="71" t="str">
        <f t="shared" si="421"/>
        <v>-</v>
      </c>
      <c r="E1044" s="71" t="str">
        <f t="shared" si="421"/>
        <v>-</v>
      </c>
      <c r="F1044" s="71" t="str">
        <f t="shared" si="421"/>
        <v>-</v>
      </c>
      <c r="G1044" s="71" t="str">
        <f t="shared" si="421"/>
        <v>-</v>
      </c>
      <c r="H1044" s="205">
        <f>IFERROR(VLOOKUP(B1044,'Forecast Cnx @ Dest. Airport'!$B$5:$R$175,17,FALSE),0)</f>
        <v>0</v>
      </c>
      <c r="I1044" s="29">
        <f t="shared" si="423"/>
        <v>0</v>
      </c>
      <c r="J1044" s="29">
        <f t="shared" si="424"/>
        <v>0</v>
      </c>
      <c r="K1044" s="29">
        <f t="shared" si="425"/>
        <v>0</v>
      </c>
      <c r="L1044" s="29">
        <f t="shared" si="426"/>
        <v>0</v>
      </c>
      <c r="M1044" s="29">
        <f t="shared" si="427"/>
        <v>0</v>
      </c>
      <c r="N1044" s="194">
        <f t="shared" si="428"/>
        <v>0</v>
      </c>
      <c r="O1044" s="64" t="str">
        <f t="shared" si="422"/>
        <v>-</v>
      </c>
      <c r="P1044" s="64" t="str">
        <f t="shared" si="422"/>
        <v>-</v>
      </c>
      <c r="Q1044" s="64" t="str">
        <f t="shared" si="422"/>
        <v>-</v>
      </c>
      <c r="R1044" s="64" t="str">
        <f t="shared" si="422"/>
        <v>-</v>
      </c>
      <c r="S1044" s="64" t="str">
        <f t="shared" si="422"/>
        <v>-</v>
      </c>
      <c r="T1044" s="206" t="str">
        <f t="shared" si="429"/>
        <v>-</v>
      </c>
      <c r="U1044" s="29">
        <f t="shared" si="430"/>
        <v>0</v>
      </c>
      <c r="V1044" s="29">
        <f t="shared" si="431"/>
        <v>0</v>
      </c>
      <c r="W1044" s="29">
        <f t="shared" si="432"/>
        <v>0</v>
      </c>
      <c r="X1044" s="29">
        <f t="shared" si="433"/>
        <v>0</v>
      </c>
      <c r="Y1044" s="29">
        <f t="shared" si="434"/>
        <v>0</v>
      </c>
      <c r="Z1044" s="194">
        <f t="shared" si="435"/>
        <v>0</v>
      </c>
    </row>
    <row r="1045" spans="1:26" s="80" customFormat="1" x14ac:dyDescent="0.2">
      <c r="A1045" s="82">
        <v>1028</v>
      </c>
      <c r="B1045" s="168">
        <f>'Revenue Data'!B1036</f>
        <v>0</v>
      </c>
      <c r="C1045" s="71" t="str">
        <f t="shared" si="421"/>
        <v>-</v>
      </c>
      <c r="D1045" s="71" t="str">
        <f t="shared" si="421"/>
        <v>-</v>
      </c>
      <c r="E1045" s="71" t="str">
        <f t="shared" si="421"/>
        <v>-</v>
      </c>
      <c r="F1045" s="71" t="str">
        <f t="shared" si="421"/>
        <v>-</v>
      </c>
      <c r="G1045" s="71" t="str">
        <f t="shared" si="421"/>
        <v>-</v>
      </c>
      <c r="H1045" s="205">
        <f>IFERROR(VLOOKUP(B1045,'Forecast Cnx @ Dest. Airport'!$B$5:$R$175,17,FALSE),0)</f>
        <v>0</v>
      </c>
      <c r="I1045" s="29">
        <f t="shared" si="423"/>
        <v>0</v>
      </c>
      <c r="J1045" s="29">
        <f t="shared" si="424"/>
        <v>0</v>
      </c>
      <c r="K1045" s="29">
        <f t="shared" si="425"/>
        <v>0</v>
      </c>
      <c r="L1045" s="29">
        <f t="shared" si="426"/>
        <v>0</v>
      </c>
      <c r="M1045" s="29">
        <f t="shared" si="427"/>
        <v>0</v>
      </c>
      <c r="N1045" s="194">
        <f t="shared" si="428"/>
        <v>0</v>
      </c>
      <c r="O1045" s="64" t="str">
        <f t="shared" si="422"/>
        <v>-</v>
      </c>
      <c r="P1045" s="64" t="str">
        <f t="shared" si="422"/>
        <v>-</v>
      </c>
      <c r="Q1045" s="64" t="str">
        <f t="shared" si="422"/>
        <v>-</v>
      </c>
      <c r="R1045" s="64" t="str">
        <f t="shared" si="422"/>
        <v>-</v>
      </c>
      <c r="S1045" s="64" t="str">
        <f t="shared" si="422"/>
        <v>-</v>
      </c>
      <c r="T1045" s="206" t="str">
        <f t="shared" si="429"/>
        <v>-</v>
      </c>
      <c r="U1045" s="29">
        <f t="shared" si="430"/>
        <v>0</v>
      </c>
      <c r="V1045" s="29">
        <f t="shared" si="431"/>
        <v>0</v>
      </c>
      <c r="W1045" s="29">
        <f t="shared" si="432"/>
        <v>0</v>
      </c>
      <c r="X1045" s="29">
        <f t="shared" si="433"/>
        <v>0</v>
      </c>
      <c r="Y1045" s="29">
        <f t="shared" si="434"/>
        <v>0</v>
      </c>
      <c r="Z1045" s="194">
        <f t="shared" si="435"/>
        <v>0</v>
      </c>
    </row>
    <row r="1046" spans="1:26" s="80" customFormat="1" x14ac:dyDescent="0.2">
      <c r="A1046" s="168">
        <v>1029</v>
      </c>
      <c r="B1046" s="168">
        <f>'Revenue Data'!B1037</f>
        <v>0</v>
      </c>
      <c r="C1046" s="71" t="str">
        <f t="shared" si="421"/>
        <v>-</v>
      </c>
      <c r="D1046" s="71" t="str">
        <f t="shared" si="421"/>
        <v>-</v>
      </c>
      <c r="E1046" s="71" t="str">
        <f t="shared" si="421"/>
        <v>-</v>
      </c>
      <c r="F1046" s="71" t="str">
        <f t="shared" si="421"/>
        <v>-</v>
      </c>
      <c r="G1046" s="71" t="str">
        <f t="shared" si="421"/>
        <v>-</v>
      </c>
      <c r="H1046" s="205">
        <f>IFERROR(VLOOKUP(B1046,'Forecast Cnx @ Dest. Airport'!$B$5:$R$175,17,FALSE),0)</f>
        <v>0</v>
      </c>
      <c r="I1046" s="29">
        <f t="shared" si="423"/>
        <v>0</v>
      </c>
      <c r="J1046" s="29">
        <f t="shared" si="424"/>
        <v>0</v>
      </c>
      <c r="K1046" s="29">
        <f t="shared" si="425"/>
        <v>0</v>
      </c>
      <c r="L1046" s="29">
        <f t="shared" si="426"/>
        <v>0</v>
      </c>
      <c r="M1046" s="29">
        <f t="shared" si="427"/>
        <v>0</v>
      </c>
      <c r="N1046" s="194">
        <f t="shared" si="428"/>
        <v>0</v>
      </c>
      <c r="O1046" s="64" t="str">
        <f t="shared" si="422"/>
        <v>-</v>
      </c>
      <c r="P1046" s="64" t="str">
        <f t="shared" si="422"/>
        <v>-</v>
      </c>
      <c r="Q1046" s="64" t="str">
        <f t="shared" si="422"/>
        <v>-</v>
      </c>
      <c r="R1046" s="64" t="str">
        <f t="shared" si="422"/>
        <v>-</v>
      </c>
      <c r="S1046" s="64" t="str">
        <f t="shared" si="422"/>
        <v>-</v>
      </c>
      <c r="T1046" s="206" t="str">
        <f t="shared" si="429"/>
        <v>-</v>
      </c>
      <c r="U1046" s="29">
        <f t="shared" si="430"/>
        <v>0</v>
      </c>
      <c r="V1046" s="29">
        <f t="shared" si="431"/>
        <v>0</v>
      </c>
      <c r="W1046" s="29">
        <f t="shared" si="432"/>
        <v>0</v>
      </c>
      <c r="X1046" s="29">
        <f t="shared" si="433"/>
        <v>0</v>
      </c>
      <c r="Y1046" s="29">
        <f t="shared" si="434"/>
        <v>0</v>
      </c>
      <c r="Z1046" s="194">
        <f t="shared" si="435"/>
        <v>0</v>
      </c>
    </row>
    <row r="1047" spans="1:26" s="80" customFormat="1" x14ac:dyDescent="0.2">
      <c r="A1047" s="82">
        <v>1030</v>
      </c>
      <c r="B1047" s="168">
        <f>'Revenue Data'!B1038</f>
        <v>0</v>
      </c>
      <c r="C1047" s="71" t="str">
        <f t="shared" si="421"/>
        <v>-</v>
      </c>
      <c r="D1047" s="71" t="str">
        <f t="shared" si="421"/>
        <v>-</v>
      </c>
      <c r="E1047" s="71" t="str">
        <f t="shared" si="421"/>
        <v>-</v>
      </c>
      <c r="F1047" s="71" t="str">
        <f t="shared" si="421"/>
        <v>-</v>
      </c>
      <c r="G1047" s="71" t="str">
        <f t="shared" si="421"/>
        <v>-</v>
      </c>
      <c r="H1047" s="205">
        <f>IFERROR(VLOOKUP(B1047,'Forecast Cnx @ Dest. Airport'!$B$5:$R$175,17,FALSE),0)</f>
        <v>0</v>
      </c>
      <c r="I1047" s="29">
        <f t="shared" si="423"/>
        <v>0</v>
      </c>
      <c r="J1047" s="29">
        <f t="shared" si="424"/>
        <v>0</v>
      </c>
      <c r="K1047" s="29">
        <f t="shared" si="425"/>
        <v>0</v>
      </c>
      <c r="L1047" s="29">
        <f t="shared" si="426"/>
        <v>0</v>
      </c>
      <c r="M1047" s="29">
        <f t="shared" si="427"/>
        <v>0</v>
      </c>
      <c r="N1047" s="194">
        <f t="shared" si="428"/>
        <v>0</v>
      </c>
      <c r="O1047" s="64" t="str">
        <f t="shared" si="422"/>
        <v>-</v>
      </c>
      <c r="P1047" s="64" t="str">
        <f t="shared" si="422"/>
        <v>-</v>
      </c>
      <c r="Q1047" s="64" t="str">
        <f t="shared" si="422"/>
        <v>-</v>
      </c>
      <c r="R1047" s="64" t="str">
        <f t="shared" si="422"/>
        <v>-</v>
      </c>
      <c r="S1047" s="64" t="str">
        <f t="shared" si="422"/>
        <v>-</v>
      </c>
      <c r="T1047" s="206" t="str">
        <f t="shared" si="429"/>
        <v>-</v>
      </c>
      <c r="U1047" s="29">
        <f t="shared" si="430"/>
        <v>0</v>
      </c>
      <c r="V1047" s="29">
        <f t="shared" si="431"/>
        <v>0</v>
      </c>
      <c r="W1047" s="29">
        <f t="shared" si="432"/>
        <v>0</v>
      </c>
      <c r="X1047" s="29">
        <f t="shared" si="433"/>
        <v>0</v>
      </c>
      <c r="Y1047" s="29">
        <f t="shared" si="434"/>
        <v>0</v>
      </c>
      <c r="Z1047" s="194">
        <f t="shared" si="435"/>
        <v>0</v>
      </c>
    </row>
    <row r="1048" spans="1:26" s="80" customFormat="1" x14ac:dyDescent="0.2">
      <c r="A1048" s="82">
        <v>1031</v>
      </c>
      <c r="B1048" s="168">
        <f>'Revenue Data'!B1039</f>
        <v>0</v>
      </c>
      <c r="C1048" s="71" t="str">
        <f t="shared" ref="C1048:G1057" si="436">IFERROR(VLOOKUP($B1048,FromChicagoFareList,C$8,FALSE),"-")</f>
        <v>-</v>
      </c>
      <c r="D1048" s="71" t="str">
        <f t="shared" si="436"/>
        <v>-</v>
      </c>
      <c r="E1048" s="71" t="str">
        <f t="shared" si="436"/>
        <v>-</v>
      </c>
      <c r="F1048" s="71" t="str">
        <f t="shared" si="436"/>
        <v>-</v>
      </c>
      <c r="G1048" s="71" t="str">
        <f t="shared" si="436"/>
        <v>-</v>
      </c>
      <c r="H1048" s="205">
        <f>IFERROR(VLOOKUP(B1048,'Forecast Cnx @ Dest. Airport'!$B$5:$R$175,17,FALSE),0)</f>
        <v>0</v>
      </c>
      <c r="I1048" s="29">
        <f t="shared" si="423"/>
        <v>0</v>
      </c>
      <c r="J1048" s="29">
        <f t="shared" si="424"/>
        <v>0</v>
      </c>
      <c r="K1048" s="29">
        <f t="shared" si="425"/>
        <v>0</v>
      </c>
      <c r="L1048" s="29">
        <f t="shared" si="426"/>
        <v>0</v>
      </c>
      <c r="M1048" s="29">
        <f t="shared" si="427"/>
        <v>0</v>
      </c>
      <c r="N1048" s="194">
        <f t="shared" si="428"/>
        <v>0</v>
      </c>
      <c r="O1048" s="64" t="str">
        <f t="shared" ref="O1048:S1057" si="437">IFERROR(VLOOKUP($B1048,FromChicagoFareList,O$8,FALSE),"-")</f>
        <v>-</v>
      </c>
      <c r="P1048" s="64" t="str">
        <f t="shared" si="437"/>
        <v>-</v>
      </c>
      <c r="Q1048" s="64" t="str">
        <f t="shared" si="437"/>
        <v>-</v>
      </c>
      <c r="R1048" s="64" t="str">
        <f t="shared" si="437"/>
        <v>-</v>
      </c>
      <c r="S1048" s="64" t="str">
        <f t="shared" si="437"/>
        <v>-</v>
      </c>
      <c r="T1048" s="206" t="str">
        <f t="shared" si="429"/>
        <v>-</v>
      </c>
      <c r="U1048" s="29">
        <f t="shared" si="430"/>
        <v>0</v>
      </c>
      <c r="V1048" s="29">
        <f t="shared" si="431"/>
        <v>0</v>
      </c>
      <c r="W1048" s="29">
        <f t="shared" si="432"/>
        <v>0</v>
      </c>
      <c r="X1048" s="29">
        <f t="shared" si="433"/>
        <v>0</v>
      </c>
      <c r="Y1048" s="29">
        <f t="shared" si="434"/>
        <v>0</v>
      </c>
      <c r="Z1048" s="194">
        <f t="shared" si="435"/>
        <v>0</v>
      </c>
    </row>
    <row r="1049" spans="1:26" s="80" customFormat="1" x14ac:dyDescent="0.2">
      <c r="A1049" s="82">
        <v>1032</v>
      </c>
      <c r="B1049" s="168">
        <f>'Revenue Data'!B1040</f>
        <v>0</v>
      </c>
      <c r="C1049" s="71" t="str">
        <f t="shared" si="436"/>
        <v>-</v>
      </c>
      <c r="D1049" s="71" t="str">
        <f t="shared" si="436"/>
        <v>-</v>
      </c>
      <c r="E1049" s="71" t="str">
        <f t="shared" si="436"/>
        <v>-</v>
      </c>
      <c r="F1049" s="71" t="str">
        <f t="shared" si="436"/>
        <v>-</v>
      </c>
      <c r="G1049" s="71" t="str">
        <f t="shared" si="436"/>
        <v>-</v>
      </c>
      <c r="H1049" s="205">
        <f>IFERROR(VLOOKUP(B1049,'Forecast Cnx @ Dest. Airport'!$B$5:$R$175,17,FALSE),0)</f>
        <v>0</v>
      </c>
      <c r="I1049" s="29">
        <f t="shared" si="423"/>
        <v>0</v>
      </c>
      <c r="J1049" s="29">
        <f t="shared" si="424"/>
        <v>0</v>
      </c>
      <c r="K1049" s="29">
        <f t="shared" si="425"/>
        <v>0</v>
      </c>
      <c r="L1049" s="29">
        <f t="shared" si="426"/>
        <v>0</v>
      </c>
      <c r="M1049" s="29">
        <f t="shared" si="427"/>
        <v>0</v>
      </c>
      <c r="N1049" s="194">
        <f t="shared" si="428"/>
        <v>0</v>
      </c>
      <c r="O1049" s="64" t="str">
        <f t="shared" si="437"/>
        <v>-</v>
      </c>
      <c r="P1049" s="64" t="str">
        <f t="shared" si="437"/>
        <v>-</v>
      </c>
      <c r="Q1049" s="64" t="str">
        <f t="shared" si="437"/>
        <v>-</v>
      </c>
      <c r="R1049" s="64" t="str">
        <f t="shared" si="437"/>
        <v>-</v>
      </c>
      <c r="S1049" s="64" t="str">
        <f t="shared" si="437"/>
        <v>-</v>
      </c>
      <c r="T1049" s="206" t="str">
        <f t="shared" si="429"/>
        <v>-</v>
      </c>
      <c r="U1049" s="29">
        <f t="shared" si="430"/>
        <v>0</v>
      </c>
      <c r="V1049" s="29">
        <f t="shared" si="431"/>
        <v>0</v>
      </c>
      <c r="W1049" s="29">
        <f t="shared" si="432"/>
        <v>0</v>
      </c>
      <c r="X1049" s="29">
        <f t="shared" si="433"/>
        <v>0</v>
      </c>
      <c r="Y1049" s="29">
        <f t="shared" si="434"/>
        <v>0</v>
      </c>
      <c r="Z1049" s="194">
        <f t="shared" si="435"/>
        <v>0</v>
      </c>
    </row>
    <row r="1050" spans="1:26" s="80" customFormat="1" x14ac:dyDescent="0.2">
      <c r="A1050" s="168">
        <v>1033</v>
      </c>
      <c r="B1050" s="168">
        <f>'Revenue Data'!B1041</f>
        <v>0</v>
      </c>
      <c r="C1050" s="71" t="str">
        <f t="shared" si="436"/>
        <v>-</v>
      </c>
      <c r="D1050" s="71" t="str">
        <f t="shared" si="436"/>
        <v>-</v>
      </c>
      <c r="E1050" s="71" t="str">
        <f t="shared" si="436"/>
        <v>-</v>
      </c>
      <c r="F1050" s="71" t="str">
        <f t="shared" si="436"/>
        <v>-</v>
      </c>
      <c r="G1050" s="71" t="str">
        <f t="shared" si="436"/>
        <v>-</v>
      </c>
      <c r="H1050" s="205">
        <f>IFERROR(VLOOKUP(B1050,'Forecast Cnx @ Dest. Airport'!$B$5:$R$175,17,FALSE),0)</f>
        <v>0</v>
      </c>
      <c r="I1050" s="29">
        <f t="shared" si="423"/>
        <v>0</v>
      </c>
      <c r="J1050" s="29">
        <f t="shared" si="424"/>
        <v>0</v>
      </c>
      <c r="K1050" s="29">
        <f t="shared" si="425"/>
        <v>0</v>
      </c>
      <c r="L1050" s="29">
        <f t="shared" si="426"/>
        <v>0</v>
      </c>
      <c r="M1050" s="29">
        <f t="shared" si="427"/>
        <v>0</v>
      </c>
      <c r="N1050" s="194">
        <f t="shared" si="428"/>
        <v>0</v>
      </c>
      <c r="O1050" s="64" t="str">
        <f t="shared" si="437"/>
        <v>-</v>
      </c>
      <c r="P1050" s="64" t="str">
        <f t="shared" si="437"/>
        <v>-</v>
      </c>
      <c r="Q1050" s="64" t="str">
        <f t="shared" si="437"/>
        <v>-</v>
      </c>
      <c r="R1050" s="64" t="str">
        <f t="shared" si="437"/>
        <v>-</v>
      </c>
      <c r="S1050" s="64" t="str">
        <f t="shared" si="437"/>
        <v>-</v>
      </c>
      <c r="T1050" s="206" t="str">
        <f t="shared" si="429"/>
        <v>-</v>
      </c>
      <c r="U1050" s="29">
        <f t="shared" si="430"/>
        <v>0</v>
      </c>
      <c r="V1050" s="29">
        <f t="shared" si="431"/>
        <v>0</v>
      </c>
      <c r="W1050" s="29">
        <f t="shared" si="432"/>
        <v>0</v>
      </c>
      <c r="X1050" s="29">
        <f t="shared" si="433"/>
        <v>0</v>
      </c>
      <c r="Y1050" s="29">
        <f t="shared" si="434"/>
        <v>0</v>
      </c>
      <c r="Z1050" s="194">
        <f t="shared" si="435"/>
        <v>0</v>
      </c>
    </row>
    <row r="1051" spans="1:26" s="80" customFormat="1" x14ac:dyDescent="0.2">
      <c r="A1051" s="82">
        <v>1034</v>
      </c>
      <c r="B1051" s="168">
        <f>'Revenue Data'!B1042</f>
        <v>0</v>
      </c>
      <c r="C1051" s="71" t="str">
        <f t="shared" si="436"/>
        <v>-</v>
      </c>
      <c r="D1051" s="71" t="str">
        <f t="shared" si="436"/>
        <v>-</v>
      </c>
      <c r="E1051" s="71" t="str">
        <f t="shared" si="436"/>
        <v>-</v>
      </c>
      <c r="F1051" s="71" t="str">
        <f t="shared" si="436"/>
        <v>-</v>
      </c>
      <c r="G1051" s="71" t="str">
        <f t="shared" si="436"/>
        <v>-</v>
      </c>
      <c r="H1051" s="205">
        <f>IFERROR(VLOOKUP(B1051,'Forecast Cnx @ Dest. Airport'!$B$5:$R$175,17,FALSE),0)</f>
        <v>0</v>
      </c>
      <c r="I1051" s="29">
        <f t="shared" si="423"/>
        <v>0</v>
      </c>
      <c r="J1051" s="29">
        <f t="shared" si="424"/>
        <v>0</v>
      </c>
      <c r="K1051" s="29">
        <f t="shared" si="425"/>
        <v>0</v>
      </c>
      <c r="L1051" s="29">
        <f t="shared" si="426"/>
        <v>0</v>
      </c>
      <c r="M1051" s="29">
        <f t="shared" si="427"/>
        <v>0</v>
      </c>
      <c r="N1051" s="194">
        <f t="shared" si="428"/>
        <v>0</v>
      </c>
      <c r="O1051" s="64" t="str">
        <f t="shared" si="437"/>
        <v>-</v>
      </c>
      <c r="P1051" s="64" t="str">
        <f t="shared" si="437"/>
        <v>-</v>
      </c>
      <c r="Q1051" s="64" t="str">
        <f t="shared" si="437"/>
        <v>-</v>
      </c>
      <c r="R1051" s="64" t="str">
        <f t="shared" si="437"/>
        <v>-</v>
      </c>
      <c r="S1051" s="64" t="str">
        <f t="shared" si="437"/>
        <v>-</v>
      </c>
      <c r="T1051" s="206" t="str">
        <f t="shared" si="429"/>
        <v>-</v>
      </c>
      <c r="U1051" s="29">
        <f t="shared" si="430"/>
        <v>0</v>
      </c>
      <c r="V1051" s="29">
        <f t="shared" si="431"/>
        <v>0</v>
      </c>
      <c r="W1051" s="29">
        <f t="shared" si="432"/>
        <v>0</v>
      </c>
      <c r="X1051" s="29">
        <f t="shared" si="433"/>
        <v>0</v>
      </c>
      <c r="Y1051" s="29">
        <f t="shared" si="434"/>
        <v>0</v>
      </c>
      <c r="Z1051" s="194">
        <f t="shared" si="435"/>
        <v>0</v>
      </c>
    </row>
    <row r="1052" spans="1:26" s="80" customFormat="1" x14ac:dyDescent="0.2">
      <c r="A1052" s="82">
        <v>1035</v>
      </c>
      <c r="B1052" s="168">
        <f>'Revenue Data'!B1043</f>
        <v>0</v>
      </c>
      <c r="C1052" s="71" t="str">
        <f t="shared" si="436"/>
        <v>-</v>
      </c>
      <c r="D1052" s="71" t="str">
        <f t="shared" si="436"/>
        <v>-</v>
      </c>
      <c r="E1052" s="71" t="str">
        <f t="shared" si="436"/>
        <v>-</v>
      </c>
      <c r="F1052" s="71" t="str">
        <f t="shared" si="436"/>
        <v>-</v>
      </c>
      <c r="G1052" s="71" t="str">
        <f t="shared" si="436"/>
        <v>-</v>
      </c>
      <c r="H1052" s="205">
        <f>IFERROR(VLOOKUP(B1052,'Forecast Cnx @ Dest. Airport'!$B$5:$R$175,17,FALSE),0)</f>
        <v>0</v>
      </c>
      <c r="I1052" s="29">
        <f t="shared" si="423"/>
        <v>0</v>
      </c>
      <c r="J1052" s="29">
        <f t="shared" si="424"/>
        <v>0</v>
      </c>
      <c r="K1052" s="29">
        <f t="shared" si="425"/>
        <v>0</v>
      </c>
      <c r="L1052" s="29">
        <f t="shared" si="426"/>
        <v>0</v>
      </c>
      <c r="M1052" s="29">
        <f t="shared" si="427"/>
        <v>0</v>
      </c>
      <c r="N1052" s="194">
        <f t="shared" si="428"/>
        <v>0</v>
      </c>
      <c r="O1052" s="64" t="str">
        <f t="shared" si="437"/>
        <v>-</v>
      </c>
      <c r="P1052" s="64" t="str">
        <f t="shared" si="437"/>
        <v>-</v>
      </c>
      <c r="Q1052" s="64" t="str">
        <f t="shared" si="437"/>
        <v>-</v>
      </c>
      <c r="R1052" s="64" t="str">
        <f t="shared" si="437"/>
        <v>-</v>
      </c>
      <c r="S1052" s="64" t="str">
        <f t="shared" si="437"/>
        <v>-</v>
      </c>
      <c r="T1052" s="206" t="str">
        <f t="shared" si="429"/>
        <v>-</v>
      </c>
      <c r="U1052" s="29">
        <f t="shared" si="430"/>
        <v>0</v>
      </c>
      <c r="V1052" s="29">
        <f t="shared" si="431"/>
        <v>0</v>
      </c>
      <c r="W1052" s="29">
        <f t="shared" si="432"/>
        <v>0</v>
      </c>
      <c r="X1052" s="29">
        <f t="shared" si="433"/>
        <v>0</v>
      </c>
      <c r="Y1052" s="29">
        <f t="shared" si="434"/>
        <v>0</v>
      </c>
      <c r="Z1052" s="194">
        <f t="shared" si="435"/>
        <v>0</v>
      </c>
    </row>
    <row r="1053" spans="1:26" s="80" customFormat="1" x14ac:dyDescent="0.2">
      <c r="A1053" s="82">
        <v>1036</v>
      </c>
      <c r="B1053" s="168">
        <f>'Revenue Data'!B1044</f>
        <v>0</v>
      </c>
      <c r="C1053" s="71" t="str">
        <f t="shared" si="436"/>
        <v>-</v>
      </c>
      <c r="D1053" s="71" t="str">
        <f t="shared" si="436"/>
        <v>-</v>
      </c>
      <c r="E1053" s="71" t="str">
        <f t="shared" si="436"/>
        <v>-</v>
      </c>
      <c r="F1053" s="71" t="str">
        <f t="shared" si="436"/>
        <v>-</v>
      </c>
      <c r="G1053" s="71" t="str">
        <f t="shared" si="436"/>
        <v>-</v>
      </c>
      <c r="H1053" s="205">
        <f>IFERROR(VLOOKUP(B1053,'Forecast Cnx @ Dest. Airport'!$B$5:$R$175,17,FALSE),0)</f>
        <v>0</v>
      </c>
      <c r="I1053" s="29">
        <f t="shared" si="423"/>
        <v>0</v>
      </c>
      <c r="J1053" s="29">
        <f t="shared" si="424"/>
        <v>0</v>
      </c>
      <c r="K1053" s="29">
        <f t="shared" si="425"/>
        <v>0</v>
      </c>
      <c r="L1053" s="29">
        <f t="shared" si="426"/>
        <v>0</v>
      </c>
      <c r="M1053" s="29">
        <f t="shared" si="427"/>
        <v>0</v>
      </c>
      <c r="N1053" s="194">
        <f t="shared" si="428"/>
        <v>0</v>
      </c>
      <c r="O1053" s="64" t="str">
        <f t="shared" si="437"/>
        <v>-</v>
      </c>
      <c r="P1053" s="64" t="str">
        <f t="shared" si="437"/>
        <v>-</v>
      </c>
      <c r="Q1053" s="64" t="str">
        <f t="shared" si="437"/>
        <v>-</v>
      </c>
      <c r="R1053" s="64" t="str">
        <f t="shared" si="437"/>
        <v>-</v>
      </c>
      <c r="S1053" s="64" t="str">
        <f t="shared" si="437"/>
        <v>-</v>
      </c>
      <c r="T1053" s="206" t="str">
        <f t="shared" si="429"/>
        <v>-</v>
      </c>
      <c r="U1053" s="29">
        <f t="shared" si="430"/>
        <v>0</v>
      </c>
      <c r="V1053" s="29">
        <f t="shared" si="431"/>
        <v>0</v>
      </c>
      <c r="W1053" s="29">
        <f t="shared" si="432"/>
        <v>0</v>
      </c>
      <c r="X1053" s="29">
        <f t="shared" si="433"/>
        <v>0</v>
      </c>
      <c r="Y1053" s="29">
        <f t="shared" si="434"/>
        <v>0</v>
      </c>
      <c r="Z1053" s="194">
        <f t="shared" si="435"/>
        <v>0</v>
      </c>
    </row>
    <row r="1054" spans="1:26" s="80" customFormat="1" x14ac:dyDescent="0.2">
      <c r="A1054" s="168">
        <v>1037</v>
      </c>
      <c r="B1054" s="168">
        <f>'Revenue Data'!B1045</f>
        <v>0</v>
      </c>
      <c r="C1054" s="71" t="str">
        <f t="shared" si="436"/>
        <v>-</v>
      </c>
      <c r="D1054" s="71" t="str">
        <f t="shared" si="436"/>
        <v>-</v>
      </c>
      <c r="E1054" s="71" t="str">
        <f t="shared" si="436"/>
        <v>-</v>
      </c>
      <c r="F1054" s="71" t="str">
        <f t="shared" si="436"/>
        <v>-</v>
      </c>
      <c r="G1054" s="71" t="str">
        <f t="shared" si="436"/>
        <v>-</v>
      </c>
      <c r="H1054" s="205">
        <f>IFERROR(VLOOKUP(B1054,'Forecast Cnx @ Dest. Airport'!$B$5:$R$175,17,FALSE),0)</f>
        <v>0</v>
      </c>
      <c r="I1054" s="29">
        <f t="shared" si="423"/>
        <v>0</v>
      </c>
      <c r="J1054" s="29">
        <f t="shared" si="424"/>
        <v>0</v>
      </c>
      <c r="K1054" s="29">
        <f t="shared" si="425"/>
        <v>0</v>
      </c>
      <c r="L1054" s="29">
        <f t="shared" si="426"/>
        <v>0</v>
      </c>
      <c r="M1054" s="29">
        <f t="shared" si="427"/>
        <v>0</v>
      </c>
      <c r="N1054" s="194">
        <f t="shared" si="428"/>
        <v>0</v>
      </c>
      <c r="O1054" s="64" t="str">
        <f t="shared" si="437"/>
        <v>-</v>
      </c>
      <c r="P1054" s="64" t="str">
        <f t="shared" si="437"/>
        <v>-</v>
      </c>
      <c r="Q1054" s="64" t="str">
        <f t="shared" si="437"/>
        <v>-</v>
      </c>
      <c r="R1054" s="64" t="str">
        <f t="shared" si="437"/>
        <v>-</v>
      </c>
      <c r="S1054" s="64" t="str">
        <f t="shared" si="437"/>
        <v>-</v>
      </c>
      <c r="T1054" s="206" t="str">
        <f t="shared" si="429"/>
        <v>-</v>
      </c>
      <c r="U1054" s="29">
        <f t="shared" si="430"/>
        <v>0</v>
      </c>
      <c r="V1054" s="29">
        <f t="shared" si="431"/>
        <v>0</v>
      </c>
      <c r="W1054" s="29">
        <f t="shared" si="432"/>
        <v>0</v>
      </c>
      <c r="X1054" s="29">
        <f t="shared" si="433"/>
        <v>0</v>
      </c>
      <c r="Y1054" s="29">
        <f t="shared" si="434"/>
        <v>0</v>
      </c>
      <c r="Z1054" s="194">
        <f t="shared" si="435"/>
        <v>0</v>
      </c>
    </row>
    <row r="1055" spans="1:26" s="80" customFormat="1" x14ac:dyDescent="0.2">
      <c r="A1055" s="82">
        <v>1038</v>
      </c>
      <c r="B1055" s="168">
        <f>'Revenue Data'!B1046</f>
        <v>0</v>
      </c>
      <c r="C1055" s="71" t="str">
        <f t="shared" si="436"/>
        <v>-</v>
      </c>
      <c r="D1055" s="71" t="str">
        <f t="shared" si="436"/>
        <v>-</v>
      </c>
      <c r="E1055" s="71" t="str">
        <f t="shared" si="436"/>
        <v>-</v>
      </c>
      <c r="F1055" s="71" t="str">
        <f t="shared" si="436"/>
        <v>-</v>
      </c>
      <c r="G1055" s="71" t="str">
        <f t="shared" si="436"/>
        <v>-</v>
      </c>
      <c r="H1055" s="205">
        <f>IFERROR(VLOOKUP(B1055,'Forecast Cnx @ Dest. Airport'!$B$5:$R$175,17,FALSE),0)</f>
        <v>0</v>
      </c>
      <c r="I1055" s="29">
        <f t="shared" si="423"/>
        <v>0</v>
      </c>
      <c r="J1055" s="29">
        <f t="shared" si="424"/>
        <v>0</v>
      </c>
      <c r="K1055" s="29">
        <f t="shared" si="425"/>
        <v>0</v>
      </c>
      <c r="L1055" s="29">
        <f t="shared" si="426"/>
        <v>0</v>
      </c>
      <c r="M1055" s="29">
        <f t="shared" si="427"/>
        <v>0</v>
      </c>
      <c r="N1055" s="194">
        <f t="shared" si="428"/>
        <v>0</v>
      </c>
      <c r="O1055" s="64" t="str">
        <f t="shared" si="437"/>
        <v>-</v>
      </c>
      <c r="P1055" s="64" t="str">
        <f t="shared" si="437"/>
        <v>-</v>
      </c>
      <c r="Q1055" s="64" t="str">
        <f t="shared" si="437"/>
        <v>-</v>
      </c>
      <c r="R1055" s="64" t="str">
        <f t="shared" si="437"/>
        <v>-</v>
      </c>
      <c r="S1055" s="64" t="str">
        <f t="shared" si="437"/>
        <v>-</v>
      </c>
      <c r="T1055" s="206" t="str">
        <f t="shared" si="429"/>
        <v>-</v>
      </c>
      <c r="U1055" s="29">
        <f t="shared" si="430"/>
        <v>0</v>
      </c>
      <c r="V1055" s="29">
        <f t="shared" si="431"/>
        <v>0</v>
      </c>
      <c r="W1055" s="29">
        <f t="shared" si="432"/>
        <v>0</v>
      </c>
      <c r="X1055" s="29">
        <f t="shared" si="433"/>
        <v>0</v>
      </c>
      <c r="Y1055" s="29">
        <f t="shared" si="434"/>
        <v>0</v>
      </c>
      <c r="Z1055" s="194">
        <f t="shared" si="435"/>
        <v>0</v>
      </c>
    </row>
    <row r="1056" spans="1:26" s="80" customFormat="1" x14ac:dyDescent="0.2">
      <c r="A1056" s="82">
        <v>1039</v>
      </c>
      <c r="B1056" s="168">
        <f>'Revenue Data'!B1047</f>
        <v>0</v>
      </c>
      <c r="C1056" s="71" t="str">
        <f t="shared" si="436"/>
        <v>-</v>
      </c>
      <c r="D1056" s="71" t="str">
        <f t="shared" si="436"/>
        <v>-</v>
      </c>
      <c r="E1056" s="71" t="str">
        <f t="shared" si="436"/>
        <v>-</v>
      </c>
      <c r="F1056" s="71" t="str">
        <f t="shared" si="436"/>
        <v>-</v>
      </c>
      <c r="G1056" s="71" t="str">
        <f t="shared" si="436"/>
        <v>-</v>
      </c>
      <c r="H1056" s="205">
        <f>IFERROR(VLOOKUP(B1056,'Forecast Cnx @ Dest. Airport'!$B$5:$R$175,17,FALSE),0)</f>
        <v>0</v>
      </c>
      <c r="I1056" s="29">
        <f t="shared" si="423"/>
        <v>0</v>
      </c>
      <c r="J1056" s="29">
        <f t="shared" si="424"/>
        <v>0</v>
      </c>
      <c r="K1056" s="29">
        <f t="shared" si="425"/>
        <v>0</v>
      </c>
      <c r="L1056" s="29">
        <f t="shared" si="426"/>
        <v>0</v>
      </c>
      <c r="M1056" s="29">
        <f t="shared" si="427"/>
        <v>0</v>
      </c>
      <c r="N1056" s="194">
        <f t="shared" si="428"/>
        <v>0</v>
      </c>
      <c r="O1056" s="64" t="str">
        <f t="shared" si="437"/>
        <v>-</v>
      </c>
      <c r="P1056" s="64" t="str">
        <f t="shared" si="437"/>
        <v>-</v>
      </c>
      <c r="Q1056" s="64" t="str">
        <f t="shared" si="437"/>
        <v>-</v>
      </c>
      <c r="R1056" s="64" t="str">
        <f t="shared" si="437"/>
        <v>-</v>
      </c>
      <c r="S1056" s="64" t="str">
        <f t="shared" si="437"/>
        <v>-</v>
      </c>
      <c r="T1056" s="206" t="str">
        <f t="shared" si="429"/>
        <v>-</v>
      </c>
      <c r="U1056" s="29">
        <f t="shared" si="430"/>
        <v>0</v>
      </c>
      <c r="V1056" s="29">
        <f t="shared" si="431"/>
        <v>0</v>
      </c>
      <c r="W1056" s="29">
        <f t="shared" si="432"/>
        <v>0</v>
      </c>
      <c r="X1056" s="29">
        <f t="shared" si="433"/>
        <v>0</v>
      </c>
      <c r="Y1056" s="29">
        <f t="shared" si="434"/>
        <v>0</v>
      </c>
      <c r="Z1056" s="194">
        <f t="shared" si="435"/>
        <v>0</v>
      </c>
    </row>
    <row r="1057" spans="1:26" s="80" customFormat="1" x14ac:dyDescent="0.2">
      <c r="A1057" s="82">
        <v>1040</v>
      </c>
      <c r="B1057" s="168">
        <f>'Revenue Data'!B1048</f>
        <v>0</v>
      </c>
      <c r="C1057" s="71" t="str">
        <f t="shared" si="436"/>
        <v>-</v>
      </c>
      <c r="D1057" s="71" t="str">
        <f t="shared" si="436"/>
        <v>-</v>
      </c>
      <c r="E1057" s="71" t="str">
        <f t="shared" si="436"/>
        <v>-</v>
      </c>
      <c r="F1057" s="71" t="str">
        <f t="shared" si="436"/>
        <v>-</v>
      </c>
      <c r="G1057" s="71" t="str">
        <f t="shared" si="436"/>
        <v>-</v>
      </c>
      <c r="H1057" s="205">
        <f>IFERROR(VLOOKUP(B1057,'Forecast Cnx @ Dest. Airport'!$B$5:$R$175,17,FALSE),0)</f>
        <v>0</v>
      </c>
      <c r="I1057" s="29">
        <f t="shared" si="423"/>
        <v>0</v>
      </c>
      <c r="J1057" s="29">
        <f t="shared" si="424"/>
        <v>0</v>
      </c>
      <c r="K1057" s="29">
        <f t="shared" si="425"/>
        <v>0</v>
      </c>
      <c r="L1057" s="29">
        <f t="shared" si="426"/>
        <v>0</v>
      </c>
      <c r="M1057" s="29">
        <f t="shared" si="427"/>
        <v>0</v>
      </c>
      <c r="N1057" s="194">
        <f t="shared" si="428"/>
        <v>0</v>
      </c>
      <c r="O1057" s="64" t="str">
        <f t="shared" si="437"/>
        <v>-</v>
      </c>
      <c r="P1057" s="64" t="str">
        <f t="shared" si="437"/>
        <v>-</v>
      </c>
      <c r="Q1057" s="64" t="str">
        <f t="shared" si="437"/>
        <v>-</v>
      </c>
      <c r="R1057" s="64" t="str">
        <f t="shared" si="437"/>
        <v>-</v>
      </c>
      <c r="S1057" s="64" t="str">
        <f t="shared" si="437"/>
        <v>-</v>
      </c>
      <c r="T1057" s="206" t="str">
        <f t="shared" si="429"/>
        <v>-</v>
      </c>
      <c r="U1057" s="29">
        <f t="shared" si="430"/>
        <v>0</v>
      </c>
      <c r="V1057" s="29">
        <f t="shared" si="431"/>
        <v>0</v>
      </c>
      <c r="W1057" s="29">
        <f t="shared" si="432"/>
        <v>0</v>
      </c>
      <c r="X1057" s="29">
        <f t="shared" si="433"/>
        <v>0</v>
      </c>
      <c r="Y1057" s="29">
        <f t="shared" si="434"/>
        <v>0</v>
      </c>
      <c r="Z1057" s="194">
        <f t="shared" si="435"/>
        <v>0</v>
      </c>
    </row>
    <row r="1058" spans="1:26" s="80" customFormat="1" x14ac:dyDescent="0.2">
      <c r="A1058" s="168">
        <v>1041</v>
      </c>
      <c r="B1058" s="168">
        <f>'Revenue Data'!B1049</f>
        <v>0</v>
      </c>
      <c r="C1058" s="71" t="str">
        <f t="shared" ref="C1058:G1067" si="438">IFERROR(VLOOKUP($B1058,FromChicagoFareList,C$8,FALSE),"-")</f>
        <v>-</v>
      </c>
      <c r="D1058" s="71" t="str">
        <f t="shared" si="438"/>
        <v>-</v>
      </c>
      <c r="E1058" s="71" t="str">
        <f t="shared" si="438"/>
        <v>-</v>
      </c>
      <c r="F1058" s="71" t="str">
        <f t="shared" si="438"/>
        <v>-</v>
      </c>
      <c r="G1058" s="71" t="str">
        <f t="shared" si="438"/>
        <v>-</v>
      </c>
      <c r="H1058" s="205">
        <f>IFERROR(VLOOKUP(B1058,'Forecast Cnx @ Dest. Airport'!$B$5:$R$175,17,FALSE),0)</f>
        <v>0</v>
      </c>
      <c r="I1058" s="29">
        <f t="shared" si="423"/>
        <v>0</v>
      </c>
      <c r="J1058" s="29">
        <f t="shared" si="424"/>
        <v>0</v>
      </c>
      <c r="K1058" s="29">
        <f t="shared" si="425"/>
        <v>0</v>
      </c>
      <c r="L1058" s="29">
        <f t="shared" si="426"/>
        <v>0</v>
      </c>
      <c r="M1058" s="29">
        <f t="shared" si="427"/>
        <v>0</v>
      </c>
      <c r="N1058" s="194">
        <f t="shared" si="428"/>
        <v>0</v>
      </c>
      <c r="O1058" s="64" t="str">
        <f t="shared" ref="O1058:S1067" si="439">IFERROR(VLOOKUP($B1058,FromChicagoFareList,O$8,FALSE),"-")</f>
        <v>-</v>
      </c>
      <c r="P1058" s="64" t="str">
        <f t="shared" si="439"/>
        <v>-</v>
      </c>
      <c r="Q1058" s="64" t="str">
        <f t="shared" si="439"/>
        <v>-</v>
      </c>
      <c r="R1058" s="64" t="str">
        <f t="shared" si="439"/>
        <v>-</v>
      </c>
      <c r="S1058" s="64" t="str">
        <f t="shared" si="439"/>
        <v>-</v>
      </c>
      <c r="T1058" s="206" t="str">
        <f t="shared" si="429"/>
        <v>-</v>
      </c>
      <c r="U1058" s="29">
        <f t="shared" si="430"/>
        <v>0</v>
      </c>
      <c r="V1058" s="29">
        <f t="shared" si="431"/>
        <v>0</v>
      </c>
      <c r="W1058" s="29">
        <f t="shared" si="432"/>
        <v>0</v>
      </c>
      <c r="X1058" s="29">
        <f t="shared" si="433"/>
        <v>0</v>
      </c>
      <c r="Y1058" s="29">
        <f t="shared" si="434"/>
        <v>0</v>
      </c>
      <c r="Z1058" s="194">
        <f t="shared" si="435"/>
        <v>0</v>
      </c>
    </row>
    <row r="1059" spans="1:26" s="80" customFormat="1" x14ac:dyDescent="0.2">
      <c r="A1059" s="82">
        <v>1042</v>
      </c>
      <c r="B1059" s="168">
        <f>'Revenue Data'!B1050</f>
        <v>0</v>
      </c>
      <c r="C1059" s="71" t="str">
        <f t="shared" si="438"/>
        <v>-</v>
      </c>
      <c r="D1059" s="71" t="str">
        <f t="shared" si="438"/>
        <v>-</v>
      </c>
      <c r="E1059" s="71" t="str">
        <f t="shared" si="438"/>
        <v>-</v>
      </c>
      <c r="F1059" s="71" t="str">
        <f t="shared" si="438"/>
        <v>-</v>
      </c>
      <c r="G1059" s="71" t="str">
        <f t="shared" si="438"/>
        <v>-</v>
      </c>
      <c r="H1059" s="205">
        <f>IFERROR(VLOOKUP(B1059,'Forecast Cnx @ Dest. Airport'!$B$5:$R$175,17,FALSE),0)</f>
        <v>0</v>
      </c>
      <c r="I1059" s="29">
        <f t="shared" si="423"/>
        <v>0</v>
      </c>
      <c r="J1059" s="29">
        <f t="shared" si="424"/>
        <v>0</v>
      </c>
      <c r="K1059" s="29">
        <f t="shared" si="425"/>
        <v>0</v>
      </c>
      <c r="L1059" s="29">
        <f t="shared" si="426"/>
        <v>0</v>
      </c>
      <c r="M1059" s="29">
        <f t="shared" si="427"/>
        <v>0</v>
      </c>
      <c r="N1059" s="194">
        <f t="shared" si="428"/>
        <v>0</v>
      </c>
      <c r="O1059" s="64" t="str">
        <f t="shared" si="439"/>
        <v>-</v>
      </c>
      <c r="P1059" s="64" t="str">
        <f t="shared" si="439"/>
        <v>-</v>
      </c>
      <c r="Q1059" s="64" t="str">
        <f t="shared" si="439"/>
        <v>-</v>
      </c>
      <c r="R1059" s="64" t="str">
        <f t="shared" si="439"/>
        <v>-</v>
      </c>
      <c r="S1059" s="64" t="str">
        <f t="shared" si="439"/>
        <v>-</v>
      </c>
      <c r="T1059" s="206" t="str">
        <f t="shared" si="429"/>
        <v>-</v>
      </c>
      <c r="U1059" s="29">
        <f t="shared" si="430"/>
        <v>0</v>
      </c>
      <c r="V1059" s="29">
        <f t="shared" si="431"/>
        <v>0</v>
      </c>
      <c r="W1059" s="29">
        <f t="shared" si="432"/>
        <v>0</v>
      </c>
      <c r="X1059" s="29">
        <f t="shared" si="433"/>
        <v>0</v>
      </c>
      <c r="Y1059" s="29">
        <f t="shared" si="434"/>
        <v>0</v>
      </c>
      <c r="Z1059" s="194">
        <f t="shared" si="435"/>
        <v>0</v>
      </c>
    </row>
    <row r="1060" spans="1:26" s="80" customFormat="1" x14ac:dyDescent="0.2">
      <c r="A1060" s="82">
        <v>1043</v>
      </c>
      <c r="B1060" s="168">
        <f>'Revenue Data'!B1051</f>
        <v>0</v>
      </c>
      <c r="C1060" s="71" t="str">
        <f t="shared" si="438"/>
        <v>-</v>
      </c>
      <c r="D1060" s="71" t="str">
        <f t="shared" si="438"/>
        <v>-</v>
      </c>
      <c r="E1060" s="71" t="str">
        <f t="shared" si="438"/>
        <v>-</v>
      </c>
      <c r="F1060" s="71" t="str">
        <f t="shared" si="438"/>
        <v>-</v>
      </c>
      <c r="G1060" s="71" t="str">
        <f t="shared" si="438"/>
        <v>-</v>
      </c>
      <c r="H1060" s="205">
        <f>IFERROR(VLOOKUP(B1060,'Forecast Cnx @ Dest. Airport'!$B$5:$R$175,17,FALSE),0)</f>
        <v>0</v>
      </c>
      <c r="I1060" s="29">
        <f t="shared" si="423"/>
        <v>0</v>
      </c>
      <c r="J1060" s="29">
        <f t="shared" si="424"/>
        <v>0</v>
      </c>
      <c r="K1060" s="29">
        <f t="shared" si="425"/>
        <v>0</v>
      </c>
      <c r="L1060" s="29">
        <f t="shared" si="426"/>
        <v>0</v>
      </c>
      <c r="M1060" s="29">
        <f t="shared" si="427"/>
        <v>0</v>
      </c>
      <c r="N1060" s="194">
        <f t="shared" si="428"/>
        <v>0</v>
      </c>
      <c r="O1060" s="64" t="str">
        <f t="shared" si="439"/>
        <v>-</v>
      </c>
      <c r="P1060" s="64" t="str">
        <f t="shared" si="439"/>
        <v>-</v>
      </c>
      <c r="Q1060" s="64" t="str">
        <f t="shared" si="439"/>
        <v>-</v>
      </c>
      <c r="R1060" s="64" t="str">
        <f t="shared" si="439"/>
        <v>-</v>
      </c>
      <c r="S1060" s="64" t="str">
        <f t="shared" si="439"/>
        <v>-</v>
      </c>
      <c r="T1060" s="206" t="str">
        <f t="shared" si="429"/>
        <v>-</v>
      </c>
      <c r="U1060" s="29">
        <f t="shared" si="430"/>
        <v>0</v>
      </c>
      <c r="V1060" s="29">
        <f t="shared" si="431"/>
        <v>0</v>
      </c>
      <c r="W1060" s="29">
        <f t="shared" si="432"/>
        <v>0</v>
      </c>
      <c r="X1060" s="29">
        <f t="shared" si="433"/>
        <v>0</v>
      </c>
      <c r="Y1060" s="29">
        <f t="shared" si="434"/>
        <v>0</v>
      </c>
      <c r="Z1060" s="194">
        <f t="shared" si="435"/>
        <v>0</v>
      </c>
    </row>
    <row r="1061" spans="1:26" s="80" customFormat="1" x14ac:dyDescent="0.2">
      <c r="A1061" s="82">
        <v>1044</v>
      </c>
      <c r="B1061" s="168">
        <f>'Revenue Data'!B1052</f>
        <v>0</v>
      </c>
      <c r="C1061" s="71" t="str">
        <f t="shared" si="438"/>
        <v>-</v>
      </c>
      <c r="D1061" s="71" t="str">
        <f t="shared" si="438"/>
        <v>-</v>
      </c>
      <c r="E1061" s="71" t="str">
        <f t="shared" si="438"/>
        <v>-</v>
      </c>
      <c r="F1061" s="71" t="str">
        <f t="shared" si="438"/>
        <v>-</v>
      </c>
      <c r="G1061" s="71" t="str">
        <f t="shared" si="438"/>
        <v>-</v>
      </c>
      <c r="H1061" s="205">
        <f>IFERROR(VLOOKUP(B1061,'Forecast Cnx @ Dest. Airport'!$B$5:$R$175,17,FALSE),0)</f>
        <v>0</v>
      </c>
      <c r="I1061" s="29">
        <f t="shared" si="423"/>
        <v>0</v>
      </c>
      <c r="J1061" s="29">
        <f t="shared" si="424"/>
        <v>0</v>
      </c>
      <c r="K1061" s="29">
        <f t="shared" si="425"/>
        <v>0</v>
      </c>
      <c r="L1061" s="29">
        <f t="shared" si="426"/>
        <v>0</v>
      </c>
      <c r="M1061" s="29">
        <f t="shared" si="427"/>
        <v>0</v>
      </c>
      <c r="N1061" s="194">
        <f t="shared" si="428"/>
        <v>0</v>
      </c>
      <c r="O1061" s="64" t="str">
        <f t="shared" si="439"/>
        <v>-</v>
      </c>
      <c r="P1061" s="64" t="str">
        <f t="shared" si="439"/>
        <v>-</v>
      </c>
      <c r="Q1061" s="64" t="str">
        <f t="shared" si="439"/>
        <v>-</v>
      </c>
      <c r="R1061" s="64" t="str">
        <f t="shared" si="439"/>
        <v>-</v>
      </c>
      <c r="S1061" s="64" t="str">
        <f t="shared" si="439"/>
        <v>-</v>
      </c>
      <c r="T1061" s="206" t="str">
        <f t="shared" si="429"/>
        <v>-</v>
      </c>
      <c r="U1061" s="29">
        <f t="shared" si="430"/>
        <v>0</v>
      </c>
      <c r="V1061" s="29">
        <f t="shared" si="431"/>
        <v>0</v>
      </c>
      <c r="W1061" s="29">
        <f t="shared" si="432"/>
        <v>0</v>
      </c>
      <c r="X1061" s="29">
        <f t="shared" si="433"/>
        <v>0</v>
      </c>
      <c r="Y1061" s="29">
        <f t="shared" si="434"/>
        <v>0</v>
      </c>
      <c r="Z1061" s="194">
        <f t="shared" si="435"/>
        <v>0</v>
      </c>
    </row>
    <row r="1062" spans="1:26" s="80" customFormat="1" x14ac:dyDescent="0.2">
      <c r="A1062" s="168">
        <v>1045</v>
      </c>
      <c r="B1062" s="168">
        <f>'Revenue Data'!B1053</f>
        <v>0</v>
      </c>
      <c r="C1062" s="71" t="str">
        <f t="shared" si="438"/>
        <v>-</v>
      </c>
      <c r="D1062" s="71" t="str">
        <f t="shared" si="438"/>
        <v>-</v>
      </c>
      <c r="E1062" s="71" t="str">
        <f t="shared" si="438"/>
        <v>-</v>
      </c>
      <c r="F1062" s="71" t="str">
        <f t="shared" si="438"/>
        <v>-</v>
      </c>
      <c r="G1062" s="71" t="str">
        <f t="shared" si="438"/>
        <v>-</v>
      </c>
      <c r="H1062" s="205">
        <f>IFERROR(VLOOKUP(B1062,'Forecast Cnx @ Dest. Airport'!$B$5:$R$175,17,FALSE),0)</f>
        <v>0</v>
      </c>
      <c r="I1062" s="29">
        <f t="shared" si="423"/>
        <v>0</v>
      </c>
      <c r="J1062" s="29">
        <f t="shared" si="424"/>
        <v>0</v>
      </c>
      <c r="K1062" s="29">
        <f t="shared" si="425"/>
        <v>0</v>
      </c>
      <c r="L1062" s="29">
        <f t="shared" si="426"/>
        <v>0</v>
      </c>
      <c r="M1062" s="29">
        <f t="shared" si="427"/>
        <v>0</v>
      </c>
      <c r="N1062" s="194">
        <f t="shared" si="428"/>
        <v>0</v>
      </c>
      <c r="O1062" s="64" t="str">
        <f t="shared" si="439"/>
        <v>-</v>
      </c>
      <c r="P1062" s="64" t="str">
        <f t="shared" si="439"/>
        <v>-</v>
      </c>
      <c r="Q1062" s="64" t="str">
        <f t="shared" si="439"/>
        <v>-</v>
      </c>
      <c r="R1062" s="64" t="str">
        <f t="shared" si="439"/>
        <v>-</v>
      </c>
      <c r="S1062" s="64" t="str">
        <f t="shared" si="439"/>
        <v>-</v>
      </c>
      <c r="T1062" s="206" t="str">
        <f t="shared" si="429"/>
        <v>-</v>
      </c>
      <c r="U1062" s="29">
        <f t="shared" si="430"/>
        <v>0</v>
      </c>
      <c r="V1062" s="29">
        <f t="shared" si="431"/>
        <v>0</v>
      </c>
      <c r="W1062" s="29">
        <f t="shared" si="432"/>
        <v>0</v>
      </c>
      <c r="X1062" s="29">
        <f t="shared" si="433"/>
        <v>0</v>
      </c>
      <c r="Y1062" s="29">
        <f t="shared" si="434"/>
        <v>0</v>
      </c>
      <c r="Z1062" s="194">
        <f t="shared" si="435"/>
        <v>0</v>
      </c>
    </row>
    <row r="1063" spans="1:26" s="80" customFormat="1" x14ac:dyDescent="0.2">
      <c r="A1063" s="82">
        <v>1046</v>
      </c>
      <c r="B1063" s="168">
        <f>'Revenue Data'!B1054</f>
        <v>0</v>
      </c>
      <c r="C1063" s="71" t="str">
        <f t="shared" si="438"/>
        <v>-</v>
      </c>
      <c r="D1063" s="71" t="str">
        <f t="shared" si="438"/>
        <v>-</v>
      </c>
      <c r="E1063" s="71" t="str">
        <f t="shared" si="438"/>
        <v>-</v>
      </c>
      <c r="F1063" s="71" t="str">
        <f t="shared" si="438"/>
        <v>-</v>
      </c>
      <c r="G1063" s="71" t="str">
        <f t="shared" si="438"/>
        <v>-</v>
      </c>
      <c r="H1063" s="205">
        <f>IFERROR(VLOOKUP(B1063,'Forecast Cnx @ Dest. Airport'!$B$5:$R$175,17,FALSE),0)</f>
        <v>0</v>
      </c>
      <c r="I1063" s="29">
        <f t="shared" si="423"/>
        <v>0</v>
      </c>
      <c r="J1063" s="29">
        <f t="shared" si="424"/>
        <v>0</v>
      </c>
      <c r="K1063" s="29">
        <f t="shared" si="425"/>
        <v>0</v>
      </c>
      <c r="L1063" s="29">
        <f t="shared" si="426"/>
        <v>0</v>
      </c>
      <c r="M1063" s="29">
        <f t="shared" si="427"/>
        <v>0</v>
      </c>
      <c r="N1063" s="194">
        <f t="shared" si="428"/>
        <v>0</v>
      </c>
      <c r="O1063" s="64" t="str">
        <f t="shared" si="439"/>
        <v>-</v>
      </c>
      <c r="P1063" s="64" t="str">
        <f t="shared" si="439"/>
        <v>-</v>
      </c>
      <c r="Q1063" s="64" t="str">
        <f t="shared" si="439"/>
        <v>-</v>
      </c>
      <c r="R1063" s="64" t="str">
        <f t="shared" si="439"/>
        <v>-</v>
      </c>
      <c r="S1063" s="64" t="str">
        <f t="shared" si="439"/>
        <v>-</v>
      </c>
      <c r="T1063" s="206" t="str">
        <f t="shared" si="429"/>
        <v>-</v>
      </c>
      <c r="U1063" s="29">
        <f t="shared" si="430"/>
        <v>0</v>
      </c>
      <c r="V1063" s="29">
        <f t="shared" si="431"/>
        <v>0</v>
      </c>
      <c r="W1063" s="29">
        <f t="shared" si="432"/>
        <v>0</v>
      </c>
      <c r="X1063" s="29">
        <f t="shared" si="433"/>
        <v>0</v>
      </c>
      <c r="Y1063" s="29">
        <f t="shared" si="434"/>
        <v>0</v>
      </c>
      <c r="Z1063" s="194">
        <f t="shared" si="435"/>
        <v>0</v>
      </c>
    </row>
    <row r="1064" spans="1:26" s="80" customFormat="1" x14ac:dyDescent="0.2">
      <c r="A1064" s="82">
        <v>1047</v>
      </c>
      <c r="B1064" s="168">
        <f>'Revenue Data'!B1055</f>
        <v>0</v>
      </c>
      <c r="C1064" s="71" t="str">
        <f t="shared" si="438"/>
        <v>-</v>
      </c>
      <c r="D1064" s="71" t="str">
        <f t="shared" si="438"/>
        <v>-</v>
      </c>
      <c r="E1064" s="71" t="str">
        <f t="shared" si="438"/>
        <v>-</v>
      </c>
      <c r="F1064" s="71" t="str">
        <f t="shared" si="438"/>
        <v>-</v>
      </c>
      <c r="G1064" s="71" t="str">
        <f t="shared" si="438"/>
        <v>-</v>
      </c>
      <c r="H1064" s="205">
        <f>IFERROR(VLOOKUP(B1064,'Forecast Cnx @ Dest. Airport'!$B$5:$R$175,17,FALSE),0)</f>
        <v>0</v>
      </c>
      <c r="I1064" s="29">
        <f t="shared" si="423"/>
        <v>0</v>
      </c>
      <c r="J1064" s="29">
        <f t="shared" si="424"/>
        <v>0</v>
      </c>
      <c r="K1064" s="29">
        <f t="shared" si="425"/>
        <v>0</v>
      </c>
      <c r="L1064" s="29">
        <f t="shared" si="426"/>
        <v>0</v>
      </c>
      <c r="M1064" s="29">
        <f t="shared" si="427"/>
        <v>0</v>
      </c>
      <c r="N1064" s="194">
        <f t="shared" si="428"/>
        <v>0</v>
      </c>
      <c r="O1064" s="64" t="str">
        <f t="shared" si="439"/>
        <v>-</v>
      </c>
      <c r="P1064" s="64" t="str">
        <f t="shared" si="439"/>
        <v>-</v>
      </c>
      <c r="Q1064" s="64" t="str">
        <f t="shared" si="439"/>
        <v>-</v>
      </c>
      <c r="R1064" s="64" t="str">
        <f t="shared" si="439"/>
        <v>-</v>
      </c>
      <c r="S1064" s="64" t="str">
        <f t="shared" si="439"/>
        <v>-</v>
      </c>
      <c r="T1064" s="206" t="str">
        <f t="shared" si="429"/>
        <v>-</v>
      </c>
      <c r="U1064" s="29">
        <f t="shared" si="430"/>
        <v>0</v>
      </c>
      <c r="V1064" s="29">
        <f t="shared" si="431"/>
        <v>0</v>
      </c>
      <c r="W1064" s="29">
        <f t="shared" si="432"/>
        <v>0</v>
      </c>
      <c r="X1064" s="29">
        <f t="shared" si="433"/>
        <v>0</v>
      </c>
      <c r="Y1064" s="29">
        <f t="shared" si="434"/>
        <v>0</v>
      </c>
      <c r="Z1064" s="194">
        <f t="shared" si="435"/>
        <v>0</v>
      </c>
    </row>
    <row r="1065" spans="1:26" s="80" customFormat="1" x14ac:dyDescent="0.2">
      <c r="A1065" s="82">
        <v>1048</v>
      </c>
      <c r="B1065" s="168">
        <f>'Revenue Data'!B1056</f>
        <v>0</v>
      </c>
      <c r="C1065" s="71" t="str">
        <f t="shared" si="438"/>
        <v>-</v>
      </c>
      <c r="D1065" s="71" t="str">
        <f t="shared" si="438"/>
        <v>-</v>
      </c>
      <c r="E1065" s="71" t="str">
        <f t="shared" si="438"/>
        <v>-</v>
      </c>
      <c r="F1065" s="71" t="str">
        <f t="shared" si="438"/>
        <v>-</v>
      </c>
      <c r="G1065" s="71" t="str">
        <f t="shared" si="438"/>
        <v>-</v>
      </c>
      <c r="H1065" s="205">
        <f>IFERROR(VLOOKUP(B1065,'Forecast Cnx @ Dest. Airport'!$B$5:$R$175,17,FALSE),0)</f>
        <v>0</v>
      </c>
      <c r="I1065" s="29">
        <f t="shared" si="423"/>
        <v>0</v>
      </c>
      <c r="J1065" s="29">
        <f t="shared" si="424"/>
        <v>0</v>
      </c>
      <c r="K1065" s="29">
        <f t="shared" si="425"/>
        <v>0</v>
      </c>
      <c r="L1065" s="29">
        <f t="shared" si="426"/>
        <v>0</v>
      </c>
      <c r="M1065" s="29">
        <f t="shared" si="427"/>
        <v>0</v>
      </c>
      <c r="N1065" s="194">
        <f t="shared" si="428"/>
        <v>0</v>
      </c>
      <c r="O1065" s="64" t="str">
        <f t="shared" si="439"/>
        <v>-</v>
      </c>
      <c r="P1065" s="64" t="str">
        <f t="shared" si="439"/>
        <v>-</v>
      </c>
      <c r="Q1065" s="64" t="str">
        <f t="shared" si="439"/>
        <v>-</v>
      </c>
      <c r="R1065" s="64" t="str">
        <f t="shared" si="439"/>
        <v>-</v>
      </c>
      <c r="S1065" s="64" t="str">
        <f t="shared" si="439"/>
        <v>-</v>
      </c>
      <c r="T1065" s="206" t="str">
        <f t="shared" si="429"/>
        <v>-</v>
      </c>
      <c r="U1065" s="29">
        <f t="shared" si="430"/>
        <v>0</v>
      </c>
      <c r="V1065" s="29">
        <f t="shared" si="431"/>
        <v>0</v>
      </c>
      <c r="W1065" s="29">
        <f t="shared" si="432"/>
        <v>0</v>
      </c>
      <c r="X1065" s="29">
        <f t="shared" si="433"/>
        <v>0</v>
      </c>
      <c r="Y1065" s="29">
        <f t="shared" si="434"/>
        <v>0</v>
      </c>
      <c r="Z1065" s="194">
        <f t="shared" si="435"/>
        <v>0</v>
      </c>
    </row>
    <row r="1066" spans="1:26" s="80" customFormat="1" x14ac:dyDescent="0.2">
      <c r="A1066" s="168">
        <v>1049</v>
      </c>
      <c r="B1066" s="168">
        <f>'Revenue Data'!B1057</f>
        <v>0</v>
      </c>
      <c r="C1066" s="71" t="str">
        <f t="shared" si="438"/>
        <v>-</v>
      </c>
      <c r="D1066" s="71" t="str">
        <f t="shared" si="438"/>
        <v>-</v>
      </c>
      <c r="E1066" s="71" t="str">
        <f t="shared" si="438"/>
        <v>-</v>
      </c>
      <c r="F1066" s="71" t="str">
        <f t="shared" si="438"/>
        <v>-</v>
      </c>
      <c r="G1066" s="71" t="str">
        <f t="shared" si="438"/>
        <v>-</v>
      </c>
      <c r="H1066" s="205">
        <f>IFERROR(VLOOKUP(B1066,'Forecast Cnx @ Dest. Airport'!$B$5:$R$175,17,FALSE),0)</f>
        <v>0</v>
      </c>
      <c r="I1066" s="29">
        <f t="shared" si="423"/>
        <v>0</v>
      </c>
      <c r="J1066" s="29">
        <f t="shared" si="424"/>
        <v>0</v>
      </c>
      <c r="K1066" s="29">
        <f t="shared" si="425"/>
        <v>0</v>
      </c>
      <c r="L1066" s="29">
        <f t="shared" si="426"/>
        <v>0</v>
      </c>
      <c r="M1066" s="29">
        <f t="shared" si="427"/>
        <v>0</v>
      </c>
      <c r="N1066" s="194">
        <f t="shared" si="428"/>
        <v>0</v>
      </c>
      <c r="O1066" s="64" t="str">
        <f t="shared" si="439"/>
        <v>-</v>
      </c>
      <c r="P1066" s="64" t="str">
        <f t="shared" si="439"/>
        <v>-</v>
      </c>
      <c r="Q1066" s="64" t="str">
        <f t="shared" si="439"/>
        <v>-</v>
      </c>
      <c r="R1066" s="64" t="str">
        <f t="shared" si="439"/>
        <v>-</v>
      </c>
      <c r="S1066" s="64" t="str">
        <f t="shared" si="439"/>
        <v>-</v>
      </c>
      <c r="T1066" s="206" t="str">
        <f t="shared" si="429"/>
        <v>-</v>
      </c>
      <c r="U1066" s="29">
        <f t="shared" si="430"/>
        <v>0</v>
      </c>
      <c r="V1066" s="29">
        <f t="shared" si="431"/>
        <v>0</v>
      </c>
      <c r="W1066" s="29">
        <f t="shared" si="432"/>
        <v>0</v>
      </c>
      <c r="X1066" s="29">
        <f t="shared" si="433"/>
        <v>0</v>
      </c>
      <c r="Y1066" s="29">
        <f t="shared" si="434"/>
        <v>0</v>
      </c>
      <c r="Z1066" s="194">
        <f t="shared" si="435"/>
        <v>0</v>
      </c>
    </row>
    <row r="1067" spans="1:26" s="80" customFormat="1" x14ac:dyDescent="0.2">
      <c r="A1067" s="82">
        <v>1050</v>
      </c>
      <c r="B1067" s="168">
        <f>'Revenue Data'!B1058</f>
        <v>0</v>
      </c>
      <c r="C1067" s="71" t="str">
        <f t="shared" si="438"/>
        <v>-</v>
      </c>
      <c r="D1067" s="71" t="str">
        <f t="shared" si="438"/>
        <v>-</v>
      </c>
      <c r="E1067" s="71" t="str">
        <f t="shared" si="438"/>
        <v>-</v>
      </c>
      <c r="F1067" s="71" t="str">
        <f t="shared" si="438"/>
        <v>-</v>
      </c>
      <c r="G1067" s="71" t="str">
        <f t="shared" si="438"/>
        <v>-</v>
      </c>
      <c r="H1067" s="205">
        <f>IFERROR(VLOOKUP(B1067,'Forecast Cnx @ Dest. Airport'!$B$5:$R$175,17,FALSE),0)</f>
        <v>0</v>
      </c>
      <c r="I1067" s="29">
        <f t="shared" si="423"/>
        <v>0</v>
      </c>
      <c r="J1067" s="29">
        <f t="shared" si="424"/>
        <v>0</v>
      </c>
      <c r="K1067" s="29">
        <f t="shared" si="425"/>
        <v>0</v>
      </c>
      <c r="L1067" s="29">
        <f t="shared" si="426"/>
        <v>0</v>
      </c>
      <c r="M1067" s="29">
        <f t="shared" si="427"/>
        <v>0</v>
      </c>
      <c r="N1067" s="194">
        <f t="shared" si="428"/>
        <v>0</v>
      </c>
      <c r="O1067" s="64" t="str">
        <f t="shared" si="439"/>
        <v>-</v>
      </c>
      <c r="P1067" s="64" t="str">
        <f t="shared" si="439"/>
        <v>-</v>
      </c>
      <c r="Q1067" s="64" t="str">
        <f t="shared" si="439"/>
        <v>-</v>
      </c>
      <c r="R1067" s="64" t="str">
        <f t="shared" si="439"/>
        <v>-</v>
      </c>
      <c r="S1067" s="64" t="str">
        <f t="shared" si="439"/>
        <v>-</v>
      </c>
      <c r="T1067" s="206" t="str">
        <f t="shared" si="429"/>
        <v>-</v>
      </c>
      <c r="U1067" s="29">
        <f t="shared" si="430"/>
        <v>0</v>
      </c>
      <c r="V1067" s="29">
        <f t="shared" si="431"/>
        <v>0</v>
      </c>
      <c r="W1067" s="29">
        <f t="shared" si="432"/>
        <v>0</v>
      </c>
      <c r="X1067" s="29">
        <f t="shared" si="433"/>
        <v>0</v>
      </c>
      <c r="Y1067" s="29">
        <f t="shared" si="434"/>
        <v>0</v>
      </c>
      <c r="Z1067" s="194">
        <f t="shared" si="435"/>
        <v>0</v>
      </c>
    </row>
    <row r="1068" spans="1:26" s="80" customFormat="1" x14ac:dyDescent="0.2">
      <c r="A1068" s="82">
        <v>1051</v>
      </c>
      <c r="B1068" s="168">
        <f>'Revenue Data'!B1059</f>
        <v>0</v>
      </c>
      <c r="C1068" s="71" t="str">
        <f t="shared" ref="C1068:G1077" si="440">IFERROR(VLOOKUP($B1068,FromChicagoFareList,C$8,FALSE),"-")</f>
        <v>-</v>
      </c>
      <c r="D1068" s="71" t="str">
        <f t="shared" si="440"/>
        <v>-</v>
      </c>
      <c r="E1068" s="71" t="str">
        <f t="shared" si="440"/>
        <v>-</v>
      </c>
      <c r="F1068" s="71" t="str">
        <f t="shared" si="440"/>
        <v>-</v>
      </c>
      <c r="G1068" s="71" t="str">
        <f t="shared" si="440"/>
        <v>-</v>
      </c>
      <c r="H1068" s="205">
        <f>IFERROR(VLOOKUP(B1068,'Forecast Cnx @ Dest. Airport'!$B$5:$R$175,17,FALSE),0)</f>
        <v>0</v>
      </c>
      <c r="I1068" s="29">
        <f t="shared" si="423"/>
        <v>0</v>
      </c>
      <c r="J1068" s="29">
        <f t="shared" si="424"/>
        <v>0</v>
      </c>
      <c r="K1068" s="29">
        <f t="shared" si="425"/>
        <v>0</v>
      </c>
      <c r="L1068" s="29">
        <f t="shared" si="426"/>
        <v>0</v>
      </c>
      <c r="M1068" s="29">
        <f t="shared" si="427"/>
        <v>0</v>
      </c>
      <c r="N1068" s="194">
        <f t="shared" si="428"/>
        <v>0</v>
      </c>
      <c r="O1068" s="64" t="str">
        <f t="shared" ref="O1068:S1077" si="441">IFERROR(VLOOKUP($B1068,FromChicagoFareList,O$8,FALSE),"-")</f>
        <v>-</v>
      </c>
      <c r="P1068" s="64" t="str">
        <f t="shared" si="441"/>
        <v>-</v>
      </c>
      <c r="Q1068" s="64" t="str">
        <f t="shared" si="441"/>
        <v>-</v>
      </c>
      <c r="R1068" s="64" t="str">
        <f t="shared" si="441"/>
        <v>-</v>
      </c>
      <c r="S1068" s="64" t="str">
        <f t="shared" si="441"/>
        <v>-</v>
      </c>
      <c r="T1068" s="206" t="str">
        <f t="shared" si="429"/>
        <v>-</v>
      </c>
      <c r="U1068" s="29">
        <f t="shared" si="430"/>
        <v>0</v>
      </c>
      <c r="V1068" s="29">
        <f t="shared" si="431"/>
        <v>0</v>
      </c>
      <c r="W1068" s="29">
        <f t="shared" si="432"/>
        <v>0</v>
      </c>
      <c r="X1068" s="29">
        <f t="shared" si="433"/>
        <v>0</v>
      </c>
      <c r="Y1068" s="29">
        <f t="shared" si="434"/>
        <v>0</v>
      </c>
      <c r="Z1068" s="194">
        <f t="shared" si="435"/>
        <v>0</v>
      </c>
    </row>
    <row r="1069" spans="1:26" s="80" customFormat="1" x14ac:dyDescent="0.2">
      <c r="A1069" s="82">
        <v>1052</v>
      </c>
      <c r="B1069" s="168">
        <f>'Revenue Data'!B1060</f>
        <v>0</v>
      </c>
      <c r="C1069" s="71" t="str">
        <f t="shared" si="440"/>
        <v>-</v>
      </c>
      <c r="D1069" s="71" t="str">
        <f t="shared" si="440"/>
        <v>-</v>
      </c>
      <c r="E1069" s="71" t="str">
        <f t="shared" si="440"/>
        <v>-</v>
      </c>
      <c r="F1069" s="71" t="str">
        <f t="shared" si="440"/>
        <v>-</v>
      </c>
      <c r="G1069" s="71" t="str">
        <f t="shared" si="440"/>
        <v>-</v>
      </c>
      <c r="H1069" s="205">
        <f>IFERROR(VLOOKUP(B1069,'Forecast Cnx @ Dest. Airport'!$B$5:$R$175,17,FALSE),0)</f>
        <v>0</v>
      </c>
      <c r="I1069" s="29">
        <f t="shared" si="423"/>
        <v>0</v>
      </c>
      <c r="J1069" s="29">
        <f t="shared" si="424"/>
        <v>0</v>
      </c>
      <c r="K1069" s="29">
        <f t="shared" si="425"/>
        <v>0</v>
      </c>
      <c r="L1069" s="29">
        <f t="shared" si="426"/>
        <v>0</v>
      </c>
      <c r="M1069" s="29">
        <f t="shared" si="427"/>
        <v>0</v>
      </c>
      <c r="N1069" s="194">
        <f t="shared" si="428"/>
        <v>0</v>
      </c>
      <c r="O1069" s="64" t="str">
        <f t="shared" si="441"/>
        <v>-</v>
      </c>
      <c r="P1069" s="64" t="str">
        <f t="shared" si="441"/>
        <v>-</v>
      </c>
      <c r="Q1069" s="64" t="str">
        <f t="shared" si="441"/>
        <v>-</v>
      </c>
      <c r="R1069" s="64" t="str">
        <f t="shared" si="441"/>
        <v>-</v>
      </c>
      <c r="S1069" s="64" t="str">
        <f t="shared" si="441"/>
        <v>-</v>
      </c>
      <c r="T1069" s="206" t="str">
        <f t="shared" si="429"/>
        <v>-</v>
      </c>
      <c r="U1069" s="29">
        <f t="shared" si="430"/>
        <v>0</v>
      </c>
      <c r="V1069" s="29">
        <f t="shared" si="431"/>
        <v>0</v>
      </c>
      <c r="W1069" s="29">
        <f t="shared" si="432"/>
        <v>0</v>
      </c>
      <c r="X1069" s="29">
        <f t="shared" si="433"/>
        <v>0</v>
      </c>
      <c r="Y1069" s="29">
        <f t="shared" si="434"/>
        <v>0</v>
      </c>
      <c r="Z1069" s="194">
        <f t="shared" si="435"/>
        <v>0</v>
      </c>
    </row>
    <row r="1070" spans="1:26" s="80" customFormat="1" x14ac:dyDescent="0.2">
      <c r="A1070" s="168">
        <v>1053</v>
      </c>
      <c r="B1070" s="168">
        <f>'Revenue Data'!B1061</f>
        <v>0</v>
      </c>
      <c r="C1070" s="71" t="str">
        <f t="shared" si="440"/>
        <v>-</v>
      </c>
      <c r="D1070" s="71" t="str">
        <f t="shared" si="440"/>
        <v>-</v>
      </c>
      <c r="E1070" s="71" t="str">
        <f t="shared" si="440"/>
        <v>-</v>
      </c>
      <c r="F1070" s="71" t="str">
        <f t="shared" si="440"/>
        <v>-</v>
      </c>
      <c r="G1070" s="71" t="str">
        <f t="shared" si="440"/>
        <v>-</v>
      </c>
      <c r="H1070" s="205">
        <f>IFERROR(VLOOKUP(B1070,'Forecast Cnx @ Dest. Airport'!$B$5:$R$175,17,FALSE),0)</f>
        <v>0</v>
      </c>
      <c r="I1070" s="29">
        <f t="shared" si="423"/>
        <v>0</v>
      </c>
      <c r="J1070" s="29">
        <f t="shared" si="424"/>
        <v>0</v>
      </c>
      <c r="K1070" s="29">
        <f t="shared" si="425"/>
        <v>0</v>
      </c>
      <c r="L1070" s="29">
        <f t="shared" si="426"/>
        <v>0</v>
      </c>
      <c r="M1070" s="29">
        <f t="shared" si="427"/>
        <v>0</v>
      </c>
      <c r="N1070" s="194">
        <f t="shared" si="428"/>
        <v>0</v>
      </c>
      <c r="O1070" s="64" t="str">
        <f t="shared" si="441"/>
        <v>-</v>
      </c>
      <c r="P1070" s="64" t="str">
        <f t="shared" si="441"/>
        <v>-</v>
      </c>
      <c r="Q1070" s="64" t="str">
        <f t="shared" si="441"/>
        <v>-</v>
      </c>
      <c r="R1070" s="64" t="str">
        <f t="shared" si="441"/>
        <v>-</v>
      </c>
      <c r="S1070" s="64" t="str">
        <f t="shared" si="441"/>
        <v>-</v>
      </c>
      <c r="T1070" s="206" t="str">
        <f t="shared" si="429"/>
        <v>-</v>
      </c>
      <c r="U1070" s="29">
        <f t="shared" si="430"/>
        <v>0</v>
      </c>
      <c r="V1070" s="29">
        <f t="shared" si="431"/>
        <v>0</v>
      </c>
      <c r="W1070" s="29">
        <f t="shared" si="432"/>
        <v>0</v>
      </c>
      <c r="X1070" s="29">
        <f t="shared" si="433"/>
        <v>0</v>
      </c>
      <c r="Y1070" s="29">
        <f t="shared" si="434"/>
        <v>0</v>
      </c>
      <c r="Z1070" s="194">
        <f t="shared" si="435"/>
        <v>0</v>
      </c>
    </row>
    <row r="1071" spans="1:26" s="80" customFormat="1" x14ac:dyDescent="0.2">
      <c r="A1071" s="82">
        <v>1054</v>
      </c>
      <c r="B1071" s="168">
        <f>'Revenue Data'!B1062</f>
        <v>0</v>
      </c>
      <c r="C1071" s="71" t="str">
        <f t="shared" si="440"/>
        <v>-</v>
      </c>
      <c r="D1071" s="71" t="str">
        <f t="shared" si="440"/>
        <v>-</v>
      </c>
      <c r="E1071" s="71" t="str">
        <f t="shared" si="440"/>
        <v>-</v>
      </c>
      <c r="F1071" s="71" t="str">
        <f t="shared" si="440"/>
        <v>-</v>
      </c>
      <c r="G1071" s="71" t="str">
        <f t="shared" si="440"/>
        <v>-</v>
      </c>
      <c r="H1071" s="205">
        <f>IFERROR(VLOOKUP(B1071,'Forecast Cnx @ Dest. Airport'!$B$5:$R$175,17,FALSE),0)</f>
        <v>0</v>
      </c>
      <c r="I1071" s="29">
        <f t="shared" si="423"/>
        <v>0</v>
      </c>
      <c r="J1071" s="29">
        <f t="shared" si="424"/>
        <v>0</v>
      </c>
      <c r="K1071" s="29">
        <f t="shared" si="425"/>
        <v>0</v>
      </c>
      <c r="L1071" s="29">
        <f t="shared" si="426"/>
        <v>0</v>
      </c>
      <c r="M1071" s="29">
        <f t="shared" si="427"/>
        <v>0</v>
      </c>
      <c r="N1071" s="194">
        <f t="shared" si="428"/>
        <v>0</v>
      </c>
      <c r="O1071" s="64" t="str">
        <f t="shared" si="441"/>
        <v>-</v>
      </c>
      <c r="P1071" s="64" t="str">
        <f t="shared" si="441"/>
        <v>-</v>
      </c>
      <c r="Q1071" s="64" t="str">
        <f t="shared" si="441"/>
        <v>-</v>
      </c>
      <c r="R1071" s="64" t="str">
        <f t="shared" si="441"/>
        <v>-</v>
      </c>
      <c r="S1071" s="64" t="str">
        <f t="shared" si="441"/>
        <v>-</v>
      </c>
      <c r="T1071" s="206" t="str">
        <f t="shared" si="429"/>
        <v>-</v>
      </c>
      <c r="U1071" s="29">
        <f t="shared" si="430"/>
        <v>0</v>
      </c>
      <c r="V1071" s="29">
        <f t="shared" si="431"/>
        <v>0</v>
      </c>
      <c r="W1071" s="29">
        <f t="shared" si="432"/>
        <v>0</v>
      </c>
      <c r="X1071" s="29">
        <f t="shared" si="433"/>
        <v>0</v>
      </c>
      <c r="Y1071" s="29">
        <f t="shared" si="434"/>
        <v>0</v>
      </c>
      <c r="Z1071" s="194">
        <f t="shared" si="435"/>
        <v>0</v>
      </c>
    </row>
    <row r="1072" spans="1:26" s="80" customFormat="1" x14ac:dyDescent="0.2">
      <c r="A1072" s="82">
        <v>1055</v>
      </c>
      <c r="B1072" s="168">
        <f>'Revenue Data'!B1063</f>
        <v>0</v>
      </c>
      <c r="C1072" s="71" t="str">
        <f t="shared" si="440"/>
        <v>-</v>
      </c>
      <c r="D1072" s="71" t="str">
        <f t="shared" si="440"/>
        <v>-</v>
      </c>
      <c r="E1072" s="71" t="str">
        <f t="shared" si="440"/>
        <v>-</v>
      </c>
      <c r="F1072" s="71" t="str">
        <f t="shared" si="440"/>
        <v>-</v>
      </c>
      <c r="G1072" s="71" t="str">
        <f t="shared" si="440"/>
        <v>-</v>
      </c>
      <c r="H1072" s="205">
        <f>IFERROR(VLOOKUP(B1072,'Forecast Cnx @ Dest. Airport'!$B$5:$R$175,17,FALSE),0)</f>
        <v>0</v>
      </c>
      <c r="I1072" s="29">
        <f t="shared" si="423"/>
        <v>0</v>
      </c>
      <c r="J1072" s="29">
        <f t="shared" si="424"/>
        <v>0</v>
      </c>
      <c r="K1072" s="29">
        <f t="shared" si="425"/>
        <v>0</v>
      </c>
      <c r="L1072" s="29">
        <f t="shared" si="426"/>
        <v>0</v>
      </c>
      <c r="M1072" s="29">
        <f t="shared" si="427"/>
        <v>0</v>
      </c>
      <c r="N1072" s="194">
        <f t="shared" si="428"/>
        <v>0</v>
      </c>
      <c r="O1072" s="64" t="str">
        <f t="shared" si="441"/>
        <v>-</v>
      </c>
      <c r="P1072" s="64" t="str">
        <f t="shared" si="441"/>
        <v>-</v>
      </c>
      <c r="Q1072" s="64" t="str">
        <f t="shared" si="441"/>
        <v>-</v>
      </c>
      <c r="R1072" s="64" t="str">
        <f t="shared" si="441"/>
        <v>-</v>
      </c>
      <c r="S1072" s="64" t="str">
        <f t="shared" si="441"/>
        <v>-</v>
      </c>
      <c r="T1072" s="206" t="str">
        <f t="shared" si="429"/>
        <v>-</v>
      </c>
      <c r="U1072" s="29">
        <f t="shared" si="430"/>
        <v>0</v>
      </c>
      <c r="V1072" s="29">
        <f t="shared" si="431"/>
        <v>0</v>
      </c>
      <c r="W1072" s="29">
        <f t="shared" si="432"/>
        <v>0</v>
      </c>
      <c r="X1072" s="29">
        <f t="shared" si="433"/>
        <v>0</v>
      </c>
      <c r="Y1072" s="29">
        <f t="shared" si="434"/>
        <v>0</v>
      </c>
      <c r="Z1072" s="194">
        <f t="shared" si="435"/>
        <v>0</v>
      </c>
    </row>
    <row r="1073" spans="1:26" s="80" customFormat="1" x14ac:dyDescent="0.2">
      <c r="A1073" s="82">
        <v>1056</v>
      </c>
      <c r="B1073" s="168">
        <f>'Revenue Data'!B1064</f>
        <v>0</v>
      </c>
      <c r="C1073" s="71" t="str">
        <f t="shared" si="440"/>
        <v>-</v>
      </c>
      <c r="D1073" s="71" t="str">
        <f t="shared" si="440"/>
        <v>-</v>
      </c>
      <c r="E1073" s="71" t="str">
        <f t="shared" si="440"/>
        <v>-</v>
      </c>
      <c r="F1073" s="71" t="str">
        <f t="shared" si="440"/>
        <v>-</v>
      </c>
      <c r="G1073" s="71" t="str">
        <f t="shared" si="440"/>
        <v>-</v>
      </c>
      <c r="H1073" s="205">
        <f>IFERROR(VLOOKUP(B1073,'Forecast Cnx @ Dest. Airport'!$B$5:$R$175,17,FALSE),0)</f>
        <v>0</v>
      </c>
      <c r="I1073" s="29">
        <f t="shared" si="423"/>
        <v>0</v>
      </c>
      <c r="J1073" s="29">
        <f t="shared" si="424"/>
        <v>0</v>
      </c>
      <c r="K1073" s="29">
        <f t="shared" si="425"/>
        <v>0</v>
      </c>
      <c r="L1073" s="29">
        <f t="shared" si="426"/>
        <v>0</v>
      </c>
      <c r="M1073" s="29">
        <f t="shared" si="427"/>
        <v>0</v>
      </c>
      <c r="N1073" s="194">
        <f t="shared" si="428"/>
        <v>0</v>
      </c>
      <c r="O1073" s="64" t="str">
        <f t="shared" si="441"/>
        <v>-</v>
      </c>
      <c r="P1073" s="64" t="str">
        <f t="shared" si="441"/>
        <v>-</v>
      </c>
      <c r="Q1073" s="64" t="str">
        <f t="shared" si="441"/>
        <v>-</v>
      </c>
      <c r="R1073" s="64" t="str">
        <f t="shared" si="441"/>
        <v>-</v>
      </c>
      <c r="S1073" s="64" t="str">
        <f t="shared" si="441"/>
        <v>-</v>
      </c>
      <c r="T1073" s="206" t="str">
        <f t="shared" si="429"/>
        <v>-</v>
      </c>
      <c r="U1073" s="29">
        <f t="shared" si="430"/>
        <v>0</v>
      </c>
      <c r="V1073" s="29">
        <f t="shared" si="431"/>
        <v>0</v>
      </c>
      <c r="W1073" s="29">
        <f t="shared" si="432"/>
        <v>0</v>
      </c>
      <c r="X1073" s="29">
        <f t="shared" si="433"/>
        <v>0</v>
      </c>
      <c r="Y1073" s="29">
        <f t="shared" si="434"/>
        <v>0</v>
      </c>
      <c r="Z1073" s="194">
        <f t="shared" si="435"/>
        <v>0</v>
      </c>
    </row>
    <row r="1074" spans="1:26" s="80" customFormat="1" x14ac:dyDescent="0.2">
      <c r="A1074" s="168">
        <v>1057</v>
      </c>
      <c r="B1074" s="168">
        <f>'Revenue Data'!B1065</f>
        <v>0</v>
      </c>
      <c r="C1074" s="71" t="str">
        <f t="shared" si="440"/>
        <v>-</v>
      </c>
      <c r="D1074" s="71" t="str">
        <f t="shared" si="440"/>
        <v>-</v>
      </c>
      <c r="E1074" s="71" t="str">
        <f t="shared" si="440"/>
        <v>-</v>
      </c>
      <c r="F1074" s="71" t="str">
        <f t="shared" si="440"/>
        <v>-</v>
      </c>
      <c r="G1074" s="71" t="str">
        <f t="shared" si="440"/>
        <v>-</v>
      </c>
      <c r="H1074" s="205">
        <f>IFERROR(VLOOKUP(B1074,'Forecast Cnx @ Dest. Airport'!$B$5:$R$175,17,FALSE),0)</f>
        <v>0</v>
      </c>
      <c r="I1074" s="29">
        <f t="shared" si="423"/>
        <v>0</v>
      </c>
      <c r="J1074" s="29">
        <f t="shared" si="424"/>
        <v>0</v>
      </c>
      <c r="K1074" s="29">
        <f t="shared" si="425"/>
        <v>0</v>
      </c>
      <c r="L1074" s="29">
        <f t="shared" si="426"/>
        <v>0</v>
      </c>
      <c r="M1074" s="29">
        <f t="shared" si="427"/>
        <v>0</v>
      </c>
      <c r="N1074" s="194">
        <f t="shared" si="428"/>
        <v>0</v>
      </c>
      <c r="O1074" s="64" t="str">
        <f t="shared" si="441"/>
        <v>-</v>
      </c>
      <c r="P1074" s="64" t="str">
        <f t="shared" si="441"/>
        <v>-</v>
      </c>
      <c r="Q1074" s="64" t="str">
        <f t="shared" si="441"/>
        <v>-</v>
      </c>
      <c r="R1074" s="64" t="str">
        <f t="shared" si="441"/>
        <v>-</v>
      </c>
      <c r="S1074" s="64" t="str">
        <f t="shared" si="441"/>
        <v>-</v>
      </c>
      <c r="T1074" s="206" t="str">
        <f t="shared" si="429"/>
        <v>-</v>
      </c>
      <c r="U1074" s="29">
        <f t="shared" si="430"/>
        <v>0</v>
      </c>
      <c r="V1074" s="29">
        <f t="shared" si="431"/>
        <v>0</v>
      </c>
      <c r="W1074" s="29">
        <f t="shared" si="432"/>
        <v>0</v>
      </c>
      <c r="X1074" s="29">
        <f t="shared" si="433"/>
        <v>0</v>
      </c>
      <c r="Y1074" s="29">
        <f t="shared" si="434"/>
        <v>0</v>
      </c>
      <c r="Z1074" s="194">
        <f t="shared" si="435"/>
        <v>0</v>
      </c>
    </row>
    <row r="1075" spans="1:26" s="80" customFormat="1" x14ac:dyDescent="0.2">
      <c r="A1075" s="82">
        <v>1058</v>
      </c>
      <c r="B1075" s="168">
        <f>'Revenue Data'!B1066</f>
        <v>0</v>
      </c>
      <c r="C1075" s="71" t="str">
        <f t="shared" si="440"/>
        <v>-</v>
      </c>
      <c r="D1075" s="71" t="str">
        <f t="shared" si="440"/>
        <v>-</v>
      </c>
      <c r="E1075" s="71" t="str">
        <f t="shared" si="440"/>
        <v>-</v>
      </c>
      <c r="F1075" s="71" t="str">
        <f t="shared" si="440"/>
        <v>-</v>
      </c>
      <c r="G1075" s="71" t="str">
        <f t="shared" si="440"/>
        <v>-</v>
      </c>
      <c r="H1075" s="205">
        <f>IFERROR(VLOOKUP(B1075,'Forecast Cnx @ Dest. Airport'!$B$5:$R$175,17,FALSE),0)</f>
        <v>0</v>
      </c>
      <c r="I1075" s="29">
        <f t="shared" si="423"/>
        <v>0</v>
      </c>
      <c r="J1075" s="29">
        <f t="shared" si="424"/>
        <v>0</v>
      </c>
      <c r="K1075" s="29">
        <f t="shared" si="425"/>
        <v>0</v>
      </c>
      <c r="L1075" s="29">
        <f t="shared" si="426"/>
        <v>0</v>
      </c>
      <c r="M1075" s="29">
        <f t="shared" si="427"/>
        <v>0</v>
      </c>
      <c r="N1075" s="194">
        <f t="shared" si="428"/>
        <v>0</v>
      </c>
      <c r="O1075" s="64" t="str">
        <f t="shared" si="441"/>
        <v>-</v>
      </c>
      <c r="P1075" s="64" t="str">
        <f t="shared" si="441"/>
        <v>-</v>
      </c>
      <c r="Q1075" s="64" t="str">
        <f t="shared" si="441"/>
        <v>-</v>
      </c>
      <c r="R1075" s="64" t="str">
        <f t="shared" si="441"/>
        <v>-</v>
      </c>
      <c r="S1075" s="64" t="str">
        <f t="shared" si="441"/>
        <v>-</v>
      </c>
      <c r="T1075" s="206" t="str">
        <f t="shared" si="429"/>
        <v>-</v>
      </c>
      <c r="U1075" s="29">
        <f t="shared" si="430"/>
        <v>0</v>
      </c>
      <c r="V1075" s="29">
        <f t="shared" si="431"/>
        <v>0</v>
      </c>
      <c r="W1075" s="29">
        <f t="shared" si="432"/>
        <v>0</v>
      </c>
      <c r="X1075" s="29">
        <f t="shared" si="433"/>
        <v>0</v>
      </c>
      <c r="Y1075" s="29">
        <f t="shared" si="434"/>
        <v>0</v>
      </c>
      <c r="Z1075" s="194">
        <f t="shared" si="435"/>
        <v>0</v>
      </c>
    </row>
    <row r="1076" spans="1:26" s="80" customFormat="1" x14ac:dyDescent="0.2">
      <c r="A1076" s="82">
        <v>1059</v>
      </c>
      <c r="B1076" s="168">
        <f>'Revenue Data'!B1067</f>
        <v>0</v>
      </c>
      <c r="C1076" s="71" t="str">
        <f t="shared" si="440"/>
        <v>-</v>
      </c>
      <c r="D1076" s="71" t="str">
        <f t="shared" si="440"/>
        <v>-</v>
      </c>
      <c r="E1076" s="71" t="str">
        <f t="shared" si="440"/>
        <v>-</v>
      </c>
      <c r="F1076" s="71" t="str">
        <f t="shared" si="440"/>
        <v>-</v>
      </c>
      <c r="G1076" s="71" t="str">
        <f t="shared" si="440"/>
        <v>-</v>
      </c>
      <c r="H1076" s="205">
        <f>IFERROR(VLOOKUP(B1076,'Forecast Cnx @ Dest. Airport'!$B$5:$R$175,17,FALSE),0)</f>
        <v>0</v>
      </c>
      <c r="I1076" s="29">
        <f t="shared" si="423"/>
        <v>0</v>
      </c>
      <c r="J1076" s="29">
        <f t="shared" si="424"/>
        <v>0</v>
      </c>
      <c r="K1076" s="29">
        <f t="shared" si="425"/>
        <v>0</v>
      </c>
      <c r="L1076" s="29">
        <f t="shared" si="426"/>
        <v>0</v>
      </c>
      <c r="M1076" s="29">
        <f t="shared" si="427"/>
        <v>0</v>
      </c>
      <c r="N1076" s="194">
        <f t="shared" si="428"/>
        <v>0</v>
      </c>
      <c r="O1076" s="64" t="str">
        <f t="shared" si="441"/>
        <v>-</v>
      </c>
      <c r="P1076" s="64" t="str">
        <f t="shared" si="441"/>
        <v>-</v>
      </c>
      <c r="Q1076" s="64" t="str">
        <f t="shared" si="441"/>
        <v>-</v>
      </c>
      <c r="R1076" s="64" t="str">
        <f t="shared" si="441"/>
        <v>-</v>
      </c>
      <c r="S1076" s="64" t="str">
        <f t="shared" si="441"/>
        <v>-</v>
      </c>
      <c r="T1076" s="206" t="str">
        <f t="shared" si="429"/>
        <v>-</v>
      </c>
      <c r="U1076" s="29">
        <f t="shared" si="430"/>
        <v>0</v>
      </c>
      <c r="V1076" s="29">
        <f t="shared" si="431"/>
        <v>0</v>
      </c>
      <c r="W1076" s="29">
        <f t="shared" si="432"/>
        <v>0</v>
      </c>
      <c r="X1076" s="29">
        <f t="shared" si="433"/>
        <v>0</v>
      </c>
      <c r="Y1076" s="29">
        <f t="shared" si="434"/>
        <v>0</v>
      </c>
      <c r="Z1076" s="194">
        <f t="shared" si="435"/>
        <v>0</v>
      </c>
    </row>
    <row r="1077" spans="1:26" s="80" customFormat="1" x14ac:dyDescent="0.2">
      <c r="A1077" s="82">
        <v>1060</v>
      </c>
      <c r="B1077" s="168">
        <f>'Revenue Data'!B1068</f>
        <v>0</v>
      </c>
      <c r="C1077" s="71" t="str">
        <f t="shared" si="440"/>
        <v>-</v>
      </c>
      <c r="D1077" s="71" t="str">
        <f t="shared" si="440"/>
        <v>-</v>
      </c>
      <c r="E1077" s="71" t="str">
        <f t="shared" si="440"/>
        <v>-</v>
      </c>
      <c r="F1077" s="71" t="str">
        <f t="shared" si="440"/>
        <v>-</v>
      </c>
      <c r="G1077" s="71" t="str">
        <f t="shared" si="440"/>
        <v>-</v>
      </c>
      <c r="H1077" s="205">
        <f>IFERROR(VLOOKUP(B1077,'Forecast Cnx @ Dest. Airport'!$B$5:$R$175,17,FALSE),0)</f>
        <v>0</v>
      </c>
      <c r="I1077" s="29">
        <f t="shared" si="423"/>
        <v>0</v>
      </c>
      <c r="J1077" s="29">
        <f t="shared" si="424"/>
        <v>0</v>
      </c>
      <c r="K1077" s="29">
        <f t="shared" si="425"/>
        <v>0</v>
      </c>
      <c r="L1077" s="29">
        <f t="shared" si="426"/>
        <v>0</v>
      </c>
      <c r="M1077" s="29">
        <f t="shared" si="427"/>
        <v>0</v>
      </c>
      <c r="N1077" s="194">
        <f t="shared" si="428"/>
        <v>0</v>
      </c>
      <c r="O1077" s="64" t="str">
        <f t="shared" si="441"/>
        <v>-</v>
      </c>
      <c r="P1077" s="64" t="str">
        <f t="shared" si="441"/>
        <v>-</v>
      </c>
      <c r="Q1077" s="64" t="str">
        <f t="shared" si="441"/>
        <v>-</v>
      </c>
      <c r="R1077" s="64" t="str">
        <f t="shared" si="441"/>
        <v>-</v>
      </c>
      <c r="S1077" s="64" t="str">
        <f t="shared" si="441"/>
        <v>-</v>
      </c>
      <c r="T1077" s="206" t="str">
        <f t="shared" si="429"/>
        <v>-</v>
      </c>
      <c r="U1077" s="29">
        <f t="shared" si="430"/>
        <v>0</v>
      </c>
      <c r="V1077" s="29">
        <f t="shared" si="431"/>
        <v>0</v>
      </c>
      <c r="W1077" s="29">
        <f t="shared" si="432"/>
        <v>0</v>
      </c>
      <c r="X1077" s="29">
        <f t="shared" si="433"/>
        <v>0</v>
      </c>
      <c r="Y1077" s="29">
        <f t="shared" si="434"/>
        <v>0</v>
      </c>
      <c r="Z1077" s="194">
        <f t="shared" si="435"/>
        <v>0</v>
      </c>
    </row>
    <row r="1078" spans="1:26" s="80" customFormat="1" x14ac:dyDescent="0.2">
      <c r="A1078" s="168">
        <v>1061</v>
      </c>
      <c r="B1078" s="168">
        <f>'Revenue Data'!B1069</f>
        <v>0</v>
      </c>
      <c r="C1078" s="71" t="str">
        <f t="shared" ref="C1078:G1087" si="442">IFERROR(VLOOKUP($B1078,FromChicagoFareList,C$8,FALSE),"-")</f>
        <v>-</v>
      </c>
      <c r="D1078" s="71" t="str">
        <f t="shared" si="442"/>
        <v>-</v>
      </c>
      <c r="E1078" s="71" t="str">
        <f t="shared" si="442"/>
        <v>-</v>
      </c>
      <c r="F1078" s="71" t="str">
        <f t="shared" si="442"/>
        <v>-</v>
      </c>
      <c r="G1078" s="71" t="str">
        <f t="shared" si="442"/>
        <v>-</v>
      </c>
      <c r="H1078" s="205">
        <f>IFERROR(VLOOKUP(B1078,'Forecast Cnx @ Dest. Airport'!$B$5:$R$175,17,FALSE),0)</f>
        <v>0</v>
      </c>
      <c r="I1078" s="29">
        <f t="shared" si="423"/>
        <v>0</v>
      </c>
      <c r="J1078" s="29">
        <f t="shared" si="424"/>
        <v>0</v>
      </c>
      <c r="K1078" s="29">
        <f t="shared" si="425"/>
        <v>0</v>
      </c>
      <c r="L1078" s="29">
        <f t="shared" si="426"/>
        <v>0</v>
      </c>
      <c r="M1078" s="29">
        <f t="shared" si="427"/>
        <v>0</v>
      </c>
      <c r="N1078" s="194">
        <f t="shared" si="428"/>
        <v>0</v>
      </c>
      <c r="O1078" s="64" t="str">
        <f t="shared" ref="O1078:S1087" si="443">IFERROR(VLOOKUP($B1078,FromChicagoFareList,O$8,FALSE),"-")</f>
        <v>-</v>
      </c>
      <c r="P1078" s="64" t="str">
        <f t="shared" si="443"/>
        <v>-</v>
      </c>
      <c r="Q1078" s="64" t="str">
        <f t="shared" si="443"/>
        <v>-</v>
      </c>
      <c r="R1078" s="64" t="str">
        <f t="shared" si="443"/>
        <v>-</v>
      </c>
      <c r="S1078" s="64" t="str">
        <f t="shared" si="443"/>
        <v>-</v>
      </c>
      <c r="T1078" s="206" t="str">
        <f t="shared" si="429"/>
        <v>-</v>
      </c>
      <c r="U1078" s="29">
        <f t="shared" si="430"/>
        <v>0</v>
      </c>
      <c r="V1078" s="29">
        <f t="shared" si="431"/>
        <v>0</v>
      </c>
      <c r="W1078" s="29">
        <f t="shared" si="432"/>
        <v>0</v>
      </c>
      <c r="X1078" s="29">
        <f t="shared" si="433"/>
        <v>0</v>
      </c>
      <c r="Y1078" s="29">
        <f t="shared" si="434"/>
        <v>0</v>
      </c>
      <c r="Z1078" s="194">
        <f t="shared" si="435"/>
        <v>0</v>
      </c>
    </row>
    <row r="1079" spans="1:26" s="80" customFormat="1" x14ac:dyDescent="0.2">
      <c r="A1079" s="82">
        <v>1062</v>
      </c>
      <c r="B1079" s="168">
        <f>'Revenue Data'!B1070</f>
        <v>0</v>
      </c>
      <c r="C1079" s="71" t="str">
        <f t="shared" si="442"/>
        <v>-</v>
      </c>
      <c r="D1079" s="71" t="str">
        <f t="shared" si="442"/>
        <v>-</v>
      </c>
      <c r="E1079" s="71" t="str">
        <f t="shared" si="442"/>
        <v>-</v>
      </c>
      <c r="F1079" s="71" t="str">
        <f t="shared" si="442"/>
        <v>-</v>
      </c>
      <c r="G1079" s="71" t="str">
        <f t="shared" si="442"/>
        <v>-</v>
      </c>
      <c r="H1079" s="205">
        <f>IFERROR(VLOOKUP(B1079,'Forecast Cnx @ Dest. Airport'!$B$5:$R$175,17,FALSE),0)</f>
        <v>0</v>
      </c>
      <c r="I1079" s="29">
        <f t="shared" si="423"/>
        <v>0</v>
      </c>
      <c r="J1079" s="29">
        <f t="shared" si="424"/>
        <v>0</v>
      </c>
      <c r="K1079" s="29">
        <f t="shared" si="425"/>
        <v>0</v>
      </c>
      <c r="L1079" s="29">
        <f t="shared" si="426"/>
        <v>0</v>
      </c>
      <c r="M1079" s="29">
        <f t="shared" si="427"/>
        <v>0</v>
      </c>
      <c r="N1079" s="194">
        <f t="shared" si="428"/>
        <v>0</v>
      </c>
      <c r="O1079" s="64" t="str">
        <f t="shared" si="443"/>
        <v>-</v>
      </c>
      <c r="P1079" s="64" t="str">
        <f t="shared" si="443"/>
        <v>-</v>
      </c>
      <c r="Q1079" s="64" t="str">
        <f t="shared" si="443"/>
        <v>-</v>
      </c>
      <c r="R1079" s="64" t="str">
        <f t="shared" si="443"/>
        <v>-</v>
      </c>
      <c r="S1079" s="64" t="str">
        <f t="shared" si="443"/>
        <v>-</v>
      </c>
      <c r="T1079" s="206" t="str">
        <f t="shared" si="429"/>
        <v>-</v>
      </c>
      <c r="U1079" s="29">
        <f t="shared" si="430"/>
        <v>0</v>
      </c>
      <c r="V1079" s="29">
        <f t="shared" si="431"/>
        <v>0</v>
      </c>
      <c r="W1079" s="29">
        <f t="shared" si="432"/>
        <v>0</v>
      </c>
      <c r="X1079" s="29">
        <f t="shared" si="433"/>
        <v>0</v>
      </c>
      <c r="Y1079" s="29">
        <f t="shared" si="434"/>
        <v>0</v>
      </c>
      <c r="Z1079" s="194">
        <f t="shared" si="435"/>
        <v>0</v>
      </c>
    </row>
    <row r="1080" spans="1:26" s="80" customFormat="1" x14ac:dyDescent="0.2">
      <c r="A1080" s="82">
        <v>1063</v>
      </c>
      <c r="B1080" s="168">
        <f>'Revenue Data'!B1071</f>
        <v>0</v>
      </c>
      <c r="C1080" s="71" t="str">
        <f t="shared" si="442"/>
        <v>-</v>
      </c>
      <c r="D1080" s="71" t="str">
        <f t="shared" si="442"/>
        <v>-</v>
      </c>
      <c r="E1080" s="71" t="str">
        <f t="shared" si="442"/>
        <v>-</v>
      </c>
      <c r="F1080" s="71" t="str">
        <f t="shared" si="442"/>
        <v>-</v>
      </c>
      <c r="G1080" s="71" t="str">
        <f t="shared" si="442"/>
        <v>-</v>
      </c>
      <c r="H1080" s="205">
        <f>IFERROR(VLOOKUP(B1080,'Forecast Cnx @ Dest. Airport'!$B$5:$R$175,17,FALSE),0)</f>
        <v>0</v>
      </c>
      <c r="I1080" s="29">
        <f t="shared" si="423"/>
        <v>0</v>
      </c>
      <c r="J1080" s="29">
        <f t="shared" si="424"/>
        <v>0</v>
      </c>
      <c r="K1080" s="29">
        <f t="shared" si="425"/>
        <v>0</v>
      </c>
      <c r="L1080" s="29">
        <f t="shared" si="426"/>
        <v>0</v>
      </c>
      <c r="M1080" s="29">
        <f t="shared" si="427"/>
        <v>0</v>
      </c>
      <c r="N1080" s="194">
        <f t="shared" si="428"/>
        <v>0</v>
      </c>
      <c r="O1080" s="64" t="str">
        <f t="shared" si="443"/>
        <v>-</v>
      </c>
      <c r="P1080" s="64" t="str">
        <f t="shared" si="443"/>
        <v>-</v>
      </c>
      <c r="Q1080" s="64" t="str">
        <f t="shared" si="443"/>
        <v>-</v>
      </c>
      <c r="R1080" s="64" t="str">
        <f t="shared" si="443"/>
        <v>-</v>
      </c>
      <c r="S1080" s="64" t="str">
        <f t="shared" si="443"/>
        <v>-</v>
      </c>
      <c r="T1080" s="206" t="str">
        <f t="shared" si="429"/>
        <v>-</v>
      </c>
      <c r="U1080" s="29">
        <f t="shared" si="430"/>
        <v>0</v>
      </c>
      <c r="V1080" s="29">
        <f t="shared" si="431"/>
        <v>0</v>
      </c>
      <c r="W1080" s="29">
        <f t="shared" si="432"/>
        <v>0</v>
      </c>
      <c r="X1080" s="29">
        <f t="shared" si="433"/>
        <v>0</v>
      </c>
      <c r="Y1080" s="29">
        <f t="shared" si="434"/>
        <v>0</v>
      </c>
      <c r="Z1080" s="194">
        <f t="shared" si="435"/>
        <v>0</v>
      </c>
    </row>
    <row r="1081" spans="1:26" s="80" customFormat="1" x14ac:dyDescent="0.2">
      <c r="A1081" s="82">
        <v>1064</v>
      </c>
      <c r="B1081" s="168">
        <f>'Revenue Data'!B1072</f>
        <v>0</v>
      </c>
      <c r="C1081" s="71" t="str">
        <f t="shared" si="442"/>
        <v>-</v>
      </c>
      <c r="D1081" s="71" t="str">
        <f t="shared" si="442"/>
        <v>-</v>
      </c>
      <c r="E1081" s="71" t="str">
        <f t="shared" si="442"/>
        <v>-</v>
      </c>
      <c r="F1081" s="71" t="str">
        <f t="shared" si="442"/>
        <v>-</v>
      </c>
      <c r="G1081" s="71" t="str">
        <f t="shared" si="442"/>
        <v>-</v>
      </c>
      <c r="H1081" s="205">
        <f>IFERROR(VLOOKUP(B1081,'Forecast Cnx @ Dest. Airport'!$B$5:$R$175,17,FALSE),0)</f>
        <v>0</v>
      </c>
      <c r="I1081" s="29">
        <f t="shared" si="423"/>
        <v>0</v>
      </c>
      <c r="J1081" s="29">
        <f t="shared" si="424"/>
        <v>0</v>
      </c>
      <c r="K1081" s="29">
        <f t="shared" si="425"/>
        <v>0</v>
      </c>
      <c r="L1081" s="29">
        <f t="shared" si="426"/>
        <v>0</v>
      </c>
      <c r="M1081" s="29">
        <f t="shared" si="427"/>
        <v>0</v>
      </c>
      <c r="N1081" s="194">
        <f t="shared" si="428"/>
        <v>0</v>
      </c>
      <c r="O1081" s="64" t="str">
        <f t="shared" si="443"/>
        <v>-</v>
      </c>
      <c r="P1081" s="64" t="str">
        <f t="shared" si="443"/>
        <v>-</v>
      </c>
      <c r="Q1081" s="64" t="str">
        <f t="shared" si="443"/>
        <v>-</v>
      </c>
      <c r="R1081" s="64" t="str">
        <f t="shared" si="443"/>
        <v>-</v>
      </c>
      <c r="S1081" s="64" t="str">
        <f t="shared" si="443"/>
        <v>-</v>
      </c>
      <c r="T1081" s="206" t="str">
        <f t="shared" si="429"/>
        <v>-</v>
      </c>
      <c r="U1081" s="29">
        <f t="shared" si="430"/>
        <v>0</v>
      </c>
      <c r="V1081" s="29">
        <f t="shared" si="431"/>
        <v>0</v>
      </c>
      <c r="W1081" s="29">
        <f t="shared" si="432"/>
        <v>0</v>
      </c>
      <c r="X1081" s="29">
        <f t="shared" si="433"/>
        <v>0</v>
      </c>
      <c r="Y1081" s="29">
        <f t="shared" si="434"/>
        <v>0</v>
      </c>
      <c r="Z1081" s="194">
        <f t="shared" si="435"/>
        <v>0</v>
      </c>
    </row>
    <row r="1082" spans="1:26" s="80" customFormat="1" x14ac:dyDescent="0.2">
      <c r="A1082" s="168">
        <v>1065</v>
      </c>
      <c r="B1082" s="168">
        <f>'Revenue Data'!B1073</f>
        <v>0</v>
      </c>
      <c r="C1082" s="71" t="str">
        <f t="shared" si="442"/>
        <v>-</v>
      </c>
      <c r="D1082" s="71" t="str">
        <f t="shared" si="442"/>
        <v>-</v>
      </c>
      <c r="E1082" s="71" t="str">
        <f t="shared" si="442"/>
        <v>-</v>
      </c>
      <c r="F1082" s="71" t="str">
        <f t="shared" si="442"/>
        <v>-</v>
      </c>
      <c r="G1082" s="71" t="str">
        <f t="shared" si="442"/>
        <v>-</v>
      </c>
      <c r="H1082" s="205">
        <f>IFERROR(VLOOKUP(B1082,'Forecast Cnx @ Dest. Airport'!$B$5:$R$175,17,FALSE),0)</f>
        <v>0</v>
      </c>
      <c r="I1082" s="29">
        <f t="shared" si="423"/>
        <v>0</v>
      </c>
      <c r="J1082" s="29">
        <f t="shared" si="424"/>
        <v>0</v>
      </c>
      <c r="K1082" s="29">
        <f t="shared" si="425"/>
        <v>0</v>
      </c>
      <c r="L1082" s="29">
        <f t="shared" si="426"/>
        <v>0</v>
      </c>
      <c r="M1082" s="29">
        <f t="shared" si="427"/>
        <v>0</v>
      </c>
      <c r="N1082" s="194">
        <f t="shared" si="428"/>
        <v>0</v>
      </c>
      <c r="O1082" s="64" t="str">
        <f t="shared" si="443"/>
        <v>-</v>
      </c>
      <c r="P1082" s="64" t="str">
        <f t="shared" si="443"/>
        <v>-</v>
      </c>
      <c r="Q1082" s="64" t="str">
        <f t="shared" si="443"/>
        <v>-</v>
      </c>
      <c r="R1082" s="64" t="str">
        <f t="shared" si="443"/>
        <v>-</v>
      </c>
      <c r="S1082" s="64" t="str">
        <f t="shared" si="443"/>
        <v>-</v>
      </c>
      <c r="T1082" s="206" t="str">
        <f t="shared" si="429"/>
        <v>-</v>
      </c>
      <c r="U1082" s="29">
        <f t="shared" si="430"/>
        <v>0</v>
      </c>
      <c r="V1082" s="29">
        <f t="shared" si="431"/>
        <v>0</v>
      </c>
      <c r="W1082" s="29">
        <f t="shared" si="432"/>
        <v>0</v>
      </c>
      <c r="X1082" s="29">
        <f t="shared" si="433"/>
        <v>0</v>
      </c>
      <c r="Y1082" s="29">
        <f t="shared" si="434"/>
        <v>0</v>
      </c>
      <c r="Z1082" s="194">
        <f t="shared" si="435"/>
        <v>0</v>
      </c>
    </row>
    <row r="1083" spans="1:26" s="80" customFormat="1" x14ac:dyDescent="0.2">
      <c r="A1083" s="82">
        <v>1066</v>
      </c>
      <c r="B1083" s="168">
        <f>'Revenue Data'!B1074</f>
        <v>0</v>
      </c>
      <c r="C1083" s="71" t="str">
        <f t="shared" si="442"/>
        <v>-</v>
      </c>
      <c r="D1083" s="71" t="str">
        <f t="shared" si="442"/>
        <v>-</v>
      </c>
      <c r="E1083" s="71" t="str">
        <f t="shared" si="442"/>
        <v>-</v>
      </c>
      <c r="F1083" s="71" t="str">
        <f t="shared" si="442"/>
        <v>-</v>
      </c>
      <c r="G1083" s="71" t="str">
        <f t="shared" si="442"/>
        <v>-</v>
      </c>
      <c r="H1083" s="205">
        <f>IFERROR(VLOOKUP(B1083,'Forecast Cnx @ Dest. Airport'!$B$5:$R$175,17,FALSE),0)</f>
        <v>0</v>
      </c>
      <c r="I1083" s="29">
        <f t="shared" si="423"/>
        <v>0</v>
      </c>
      <c r="J1083" s="29">
        <f t="shared" si="424"/>
        <v>0</v>
      </c>
      <c r="K1083" s="29">
        <f t="shared" si="425"/>
        <v>0</v>
      </c>
      <c r="L1083" s="29">
        <f t="shared" si="426"/>
        <v>0</v>
      </c>
      <c r="M1083" s="29">
        <f t="shared" si="427"/>
        <v>0</v>
      </c>
      <c r="N1083" s="194">
        <f t="shared" si="428"/>
        <v>0</v>
      </c>
      <c r="O1083" s="64" t="str">
        <f t="shared" si="443"/>
        <v>-</v>
      </c>
      <c r="P1083" s="64" t="str">
        <f t="shared" si="443"/>
        <v>-</v>
      </c>
      <c r="Q1083" s="64" t="str">
        <f t="shared" si="443"/>
        <v>-</v>
      </c>
      <c r="R1083" s="64" t="str">
        <f t="shared" si="443"/>
        <v>-</v>
      </c>
      <c r="S1083" s="64" t="str">
        <f t="shared" si="443"/>
        <v>-</v>
      </c>
      <c r="T1083" s="206" t="str">
        <f t="shared" si="429"/>
        <v>-</v>
      </c>
      <c r="U1083" s="29">
        <f t="shared" si="430"/>
        <v>0</v>
      </c>
      <c r="V1083" s="29">
        <f t="shared" si="431"/>
        <v>0</v>
      </c>
      <c r="W1083" s="29">
        <f t="shared" si="432"/>
        <v>0</v>
      </c>
      <c r="X1083" s="29">
        <f t="shared" si="433"/>
        <v>0</v>
      </c>
      <c r="Y1083" s="29">
        <f t="shared" si="434"/>
        <v>0</v>
      </c>
      <c r="Z1083" s="194">
        <f t="shared" si="435"/>
        <v>0</v>
      </c>
    </row>
    <row r="1084" spans="1:26" s="80" customFormat="1" x14ac:dyDescent="0.2">
      <c r="A1084" s="82">
        <v>1067</v>
      </c>
      <c r="B1084" s="168">
        <f>'Revenue Data'!B1075</f>
        <v>0</v>
      </c>
      <c r="C1084" s="71" t="str">
        <f t="shared" si="442"/>
        <v>-</v>
      </c>
      <c r="D1084" s="71" t="str">
        <f t="shared" si="442"/>
        <v>-</v>
      </c>
      <c r="E1084" s="71" t="str">
        <f t="shared" si="442"/>
        <v>-</v>
      </c>
      <c r="F1084" s="71" t="str">
        <f t="shared" si="442"/>
        <v>-</v>
      </c>
      <c r="G1084" s="71" t="str">
        <f t="shared" si="442"/>
        <v>-</v>
      </c>
      <c r="H1084" s="205">
        <f>IFERROR(VLOOKUP(B1084,'Forecast Cnx @ Dest. Airport'!$B$5:$R$175,17,FALSE),0)</f>
        <v>0</v>
      </c>
      <c r="I1084" s="29">
        <f t="shared" si="423"/>
        <v>0</v>
      </c>
      <c r="J1084" s="29">
        <f t="shared" si="424"/>
        <v>0</v>
      </c>
      <c r="K1084" s="29">
        <f t="shared" si="425"/>
        <v>0</v>
      </c>
      <c r="L1084" s="29">
        <f t="shared" si="426"/>
        <v>0</v>
      </c>
      <c r="M1084" s="29">
        <f t="shared" si="427"/>
        <v>0</v>
      </c>
      <c r="N1084" s="194">
        <f t="shared" si="428"/>
        <v>0</v>
      </c>
      <c r="O1084" s="64" t="str">
        <f t="shared" si="443"/>
        <v>-</v>
      </c>
      <c r="P1084" s="64" t="str">
        <f t="shared" si="443"/>
        <v>-</v>
      </c>
      <c r="Q1084" s="64" t="str">
        <f t="shared" si="443"/>
        <v>-</v>
      </c>
      <c r="R1084" s="64" t="str">
        <f t="shared" si="443"/>
        <v>-</v>
      </c>
      <c r="S1084" s="64" t="str">
        <f t="shared" si="443"/>
        <v>-</v>
      </c>
      <c r="T1084" s="206" t="str">
        <f t="shared" si="429"/>
        <v>-</v>
      </c>
      <c r="U1084" s="29">
        <f t="shared" si="430"/>
        <v>0</v>
      </c>
      <c r="V1084" s="29">
        <f t="shared" si="431"/>
        <v>0</v>
      </c>
      <c r="W1084" s="29">
        <f t="shared" si="432"/>
        <v>0</v>
      </c>
      <c r="X1084" s="29">
        <f t="shared" si="433"/>
        <v>0</v>
      </c>
      <c r="Y1084" s="29">
        <f t="shared" si="434"/>
        <v>0</v>
      </c>
      <c r="Z1084" s="194">
        <f t="shared" si="435"/>
        <v>0</v>
      </c>
    </row>
    <row r="1085" spans="1:26" s="80" customFormat="1" x14ac:dyDescent="0.2">
      <c r="A1085" s="82">
        <v>1068</v>
      </c>
      <c r="B1085" s="168">
        <f>'Revenue Data'!B1076</f>
        <v>0</v>
      </c>
      <c r="C1085" s="71" t="str">
        <f t="shared" si="442"/>
        <v>-</v>
      </c>
      <c r="D1085" s="71" t="str">
        <f t="shared" si="442"/>
        <v>-</v>
      </c>
      <c r="E1085" s="71" t="str">
        <f t="shared" si="442"/>
        <v>-</v>
      </c>
      <c r="F1085" s="71" t="str">
        <f t="shared" si="442"/>
        <v>-</v>
      </c>
      <c r="G1085" s="71" t="str">
        <f t="shared" si="442"/>
        <v>-</v>
      </c>
      <c r="H1085" s="205">
        <f>IFERROR(VLOOKUP(B1085,'Forecast Cnx @ Dest. Airport'!$B$5:$R$175,17,FALSE),0)</f>
        <v>0</v>
      </c>
      <c r="I1085" s="29">
        <f t="shared" si="423"/>
        <v>0</v>
      </c>
      <c r="J1085" s="29">
        <f t="shared" si="424"/>
        <v>0</v>
      </c>
      <c r="K1085" s="29">
        <f t="shared" si="425"/>
        <v>0</v>
      </c>
      <c r="L1085" s="29">
        <f t="shared" si="426"/>
        <v>0</v>
      </c>
      <c r="M1085" s="29">
        <f t="shared" si="427"/>
        <v>0</v>
      </c>
      <c r="N1085" s="194">
        <f t="shared" si="428"/>
        <v>0</v>
      </c>
      <c r="O1085" s="64" t="str">
        <f t="shared" si="443"/>
        <v>-</v>
      </c>
      <c r="P1085" s="64" t="str">
        <f t="shared" si="443"/>
        <v>-</v>
      </c>
      <c r="Q1085" s="64" t="str">
        <f t="shared" si="443"/>
        <v>-</v>
      </c>
      <c r="R1085" s="64" t="str">
        <f t="shared" si="443"/>
        <v>-</v>
      </c>
      <c r="S1085" s="64" t="str">
        <f t="shared" si="443"/>
        <v>-</v>
      </c>
      <c r="T1085" s="206" t="str">
        <f t="shared" si="429"/>
        <v>-</v>
      </c>
      <c r="U1085" s="29">
        <f t="shared" si="430"/>
        <v>0</v>
      </c>
      <c r="V1085" s="29">
        <f t="shared" si="431"/>
        <v>0</v>
      </c>
      <c r="W1085" s="29">
        <f t="shared" si="432"/>
        <v>0</v>
      </c>
      <c r="X1085" s="29">
        <f t="shared" si="433"/>
        <v>0</v>
      </c>
      <c r="Y1085" s="29">
        <f t="shared" si="434"/>
        <v>0</v>
      </c>
      <c r="Z1085" s="194">
        <f t="shared" si="435"/>
        <v>0</v>
      </c>
    </row>
    <row r="1086" spans="1:26" s="80" customFormat="1" x14ac:dyDescent="0.2">
      <c r="A1086" s="168">
        <v>1069</v>
      </c>
      <c r="B1086" s="168">
        <f>'Revenue Data'!B1077</f>
        <v>0</v>
      </c>
      <c r="C1086" s="71" t="str">
        <f t="shared" si="442"/>
        <v>-</v>
      </c>
      <c r="D1086" s="71" t="str">
        <f t="shared" si="442"/>
        <v>-</v>
      </c>
      <c r="E1086" s="71" t="str">
        <f t="shared" si="442"/>
        <v>-</v>
      </c>
      <c r="F1086" s="71" t="str">
        <f t="shared" si="442"/>
        <v>-</v>
      </c>
      <c r="G1086" s="71" t="str">
        <f t="shared" si="442"/>
        <v>-</v>
      </c>
      <c r="H1086" s="205">
        <f>IFERROR(VLOOKUP(B1086,'Forecast Cnx @ Dest. Airport'!$B$5:$R$175,17,FALSE),0)</f>
        <v>0</v>
      </c>
      <c r="I1086" s="29">
        <f t="shared" si="423"/>
        <v>0</v>
      </c>
      <c r="J1086" s="29">
        <f t="shared" si="424"/>
        <v>0</v>
      </c>
      <c r="K1086" s="29">
        <f t="shared" si="425"/>
        <v>0</v>
      </c>
      <c r="L1086" s="29">
        <f t="shared" si="426"/>
        <v>0</v>
      </c>
      <c r="M1086" s="29">
        <f t="shared" si="427"/>
        <v>0</v>
      </c>
      <c r="N1086" s="194">
        <f t="shared" si="428"/>
        <v>0</v>
      </c>
      <c r="O1086" s="64" t="str">
        <f t="shared" si="443"/>
        <v>-</v>
      </c>
      <c r="P1086" s="64" t="str">
        <f t="shared" si="443"/>
        <v>-</v>
      </c>
      <c r="Q1086" s="64" t="str">
        <f t="shared" si="443"/>
        <v>-</v>
      </c>
      <c r="R1086" s="64" t="str">
        <f t="shared" si="443"/>
        <v>-</v>
      </c>
      <c r="S1086" s="64" t="str">
        <f t="shared" si="443"/>
        <v>-</v>
      </c>
      <c r="T1086" s="206" t="str">
        <f t="shared" si="429"/>
        <v>-</v>
      </c>
      <c r="U1086" s="29">
        <f t="shared" si="430"/>
        <v>0</v>
      </c>
      <c r="V1086" s="29">
        <f t="shared" si="431"/>
        <v>0</v>
      </c>
      <c r="W1086" s="29">
        <f t="shared" si="432"/>
        <v>0</v>
      </c>
      <c r="X1086" s="29">
        <f t="shared" si="433"/>
        <v>0</v>
      </c>
      <c r="Y1086" s="29">
        <f t="shared" si="434"/>
        <v>0</v>
      </c>
      <c r="Z1086" s="194">
        <f t="shared" si="435"/>
        <v>0</v>
      </c>
    </row>
    <row r="1087" spans="1:26" s="80" customFormat="1" x14ac:dyDescent="0.2">
      <c r="A1087" s="82">
        <v>1070</v>
      </c>
      <c r="B1087" s="168">
        <f>'Revenue Data'!B1078</f>
        <v>0</v>
      </c>
      <c r="C1087" s="71" t="str">
        <f t="shared" si="442"/>
        <v>-</v>
      </c>
      <c r="D1087" s="71" t="str">
        <f t="shared" si="442"/>
        <v>-</v>
      </c>
      <c r="E1087" s="71" t="str">
        <f t="shared" si="442"/>
        <v>-</v>
      </c>
      <c r="F1087" s="71" t="str">
        <f t="shared" si="442"/>
        <v>-</v>
      </c>
      <c r="G1087" s="71" t="str">
        <f t="shared" si="442"/>
        <v>-</v>
      </c>
      <c r="H1087" s="205">
        <f>IFERROR(VLOOKUP(B1087,'Forecast Cnx @ Dest. Airport'!$B$5:$R$175,17,FALSE),0)</f>
        <v>0</v>
      </c>
      <c r="I1087" s="29">
        <f t="shared" si="423"/>
        <v>0</v>
      </c>
      <c r="J1087" s="29">
        <f t="shared" si="424"/>
        <v>0</v>
      </c>
      <c r="K1087" s="29">
        <f t="shared" si="425"/>
        <v>0</v>
      </c>
      <c r="L1087" s="29">
        <f t="shared" si="426"/>
        <v>0</v>
      </c>
      <c r="M1087" s="29">
        <f t="shared" si="427"/>
        <v>0</v>
      </c>
      <c r="N1087" s="194">
        <f t="shared" si="428"/>
        <v>0</v>
      </c>
      <c r="O1087" s="64" t="str">
        <f t="shared" si="443"/>
        <v>-</v>
      </c>
      <c r="P1087" s="64" t="str">
        <f t="shared" si="443"/>
        <v>-</v>
      </c>
      <c r="Q1087" s="64" t="str">
        <f t="shared" si="443"/>
        <v>-</v>
      </c>
      <c r="R1087" s="64" t="str">
        <f t="shared" si="443"/>
        <v>-</v>
      </c>
      <c r="S1087" s="64" t="str">
        <f t="shared" si="443"/>
        <v>-</v>
      </c>
      <c r="T1087" s="206" t="str">
        <f t="shared" si="429"/>
        <v>-</v>
      </c>
      <c r="U1087" s="29">
        <f t="shared" si="430"/>
        <v>0</v>
      </c>
      <c r="V1087" s="29">
        <f t="shared" si="431"/>
        <v>0</v>
      </c>
      <c r="W1087" s="29">
        <f t="shared" si="432"/>
        <v>0</v>
      </c>
      <c r="X1087" s="29">
        <f t="shared" si="433"/>
        <v>0</v>
      </c>
      <c r="Y1087" s="29">
        <f t="shared" si="434"/>
        <v>0</v>
      </c>
      <c r="Z1087" s="194">
        <f t="shared" si="435"/>
        <v>0</v>
      </c>
    </row>
    <row r="1088" spans="1:26" s="80" customFormat="1" x14ac:dyDescent="0.2">
      <c r="A1088" s="82">
        <v>1071</v>
      </c>
      <c r="B1088" s="168">
        <f>'Revenue Data'!B1079</f>
        <v>0</v>
      </c>
      <c r="C1088" s="71" t="str">
        <f t="shared" ref="C1088:G1097" si="444">IFERROR(VLOOKUP($B1088,FromChicagoFareList,C$8,FALSE),"-")</f>
        <v>-</v>
      </c>
      <c r="D1088" s="71" t="str">
        <f t="shared" si="444"/>
        <v>-</v>
      </c>
      <c r="E1088" s="71" t="str">
        <f t="shared" si="444"/>
        <v>-</v>
      </c>
      <c r="F1088" s="71" t="str">
        <f t="shared" si="444"/>
        <v>-</v>
      </c>
      <c r="G1088" s="71" t="str">
        <f t="shared" si="444"/>
        <v>-</v>
      </c>
      <c r="H1088" s="205">
        <f>IFERROR(VLOOKUP(B1088,'Forecast Cnx @ Dest. Airport'!$B$5:$R$175,17,FALSE),0)</f>
        <v>0</v>
      </c>
      <c r="I1088" s="29">
        <f t="shared" si="423"/>
        <v>0</v>
      </c>
      <c r="J1088" s="29">
        <f t="shared" si="424"/>
        <v>0</v>
      </c>
      <c r="K1088" s="29">
        <f t="shared" si="425"/>
        <v>0</v>
      </c>
      <c r="L1088" s="29">
        <f t="shared" si="426"/>
        <v>0</v>
      </c>
      <c r="M1088" s="29">
        <f t="shared" si="427"/>
        <v>0</v>
      </c>
      <c r="N1088" s="194">
        <f t="shared" si="428"/>
        <v>0</v>
      </c>
      <c r="O1088" s="64" t="str">
        <f t="shared" ref="O1088:S1097" si="445">IFERROR(VLOOKUP($B1088,FromChicagoFareList,O$8,FALSE),"-")</f>
        <v>-</v>
      </c>
      <c r="P1088" s="64" t="str">
        <f t="shared" si="445"/>
        <v>-</v>
      </c>
      <c r="Q1088" s="64" t="str">
        <f t="shared" si="445"/>
        <v>-</v>
      </c>
      <c r="R1088" s="64" t="str">
        <f t="shared" si="445"/>
        <v>-</v>
      </c>
      <c r="S1088" s="64" t="str">
        <f t="shared" si="445"/>
        <v>-</v>
      </c>
      <c r="T1088" s="206" t="str">
        <f t="shared" si="429"/>
        <v>-</v>
      </c>
      <c r="U1088" s="29">
        <f t="shared" si="430"/>
        <v>0</v>
      </c>
      <c r="V1088" s="29">
        <f t="shared" si="431"/>
        <v>0</v>
      </c>
      <c r="W1088" s="29">
        <f t="shared" si="432"/>
        <v>0</v>
      </c>
      <c r="X1088" s="29">
        <f t="shared" si="433"/>
        <v>0</v>
      </c>
      <c r="Y1088" s="29">
        <f t="shared" si="434"/>
        <v>0</v>
      </c>
      <c r="Z1088" s="194">
        <f t="shared" si="435"/>
        <v>0</v>
      </c>
    </row>
    <row r="1089" spans="1:26" s="80" customFormat="1" x14ac:dyDescent="0.2">
      <c r="A1089" s="82">
        <v>1072</v>
      </c>
      <c r="B1089" s="168">
        <f>'Revenue Data'!B1080</f>
        <v>0</v>
      </c>
      <c r="C1089" s="71" t="str">
        <f t="shared" si="444"/>
        <v>-</v>
      </c>
      <c r="D1089" s="71" t="str">
        <f t="shared" si="444"/>
        <v>-</v>
      </c>
      <c r="E1089" s="71" t="str">
        <f t="shared" si="444"/>
        <v>-</v>
      </c>
      <c r="F1089" s="71" t="str">
        <f t="shared" si="444"/>
        <v>-</v>
      </c>
      <c r="G1089" s="71" t="str">
        <f t="shared" si="444"/>
        <v>-</v>
      </c>
      <c r="H1089" s="205">
        <f>IFERROR(VLOOKUP(B1089,'Forecast Cnx @ Dest. Airport'!$B$5:$R$175,17,FALSE),0)</f>
        <v>0</v>
      </c>
      <c r="I1089" s="29">
        <f t="shared" si="423"/>
        <v>0</v>
      </c>
      <c r="J1089" s="29">
        <f t="shared" si="424"/>
        <v>0</v>
      </c>
      <c r="K1089" s="29">
        <f t="shared" si="425"/>
        <v>0</v>
      </c>
      <c r="L1089" s="29">
        <f t="shared" si="426"/>
        <v>0</v>
      </c>
      <c r="M1089" s="29">
        <f t="shared" si="427"/>
        <v>0</v>
      </c>
      <c r="N1089" s="194">
        <f t="shared" si="428"/>
        <v>0</v>
      </c>
      <c r="O1089" s="64" t="str">
        <f t="shared" si="445"/>
        <v>-</v>
      </c>
      <c r="P1089" s="64" t="str">
        <f t="shared" si="445"/>
        <v>-</v>
      </c>
      <c r="Q1089" s="64" t="str">
        <f t="shared" si="445"/>
        <v>-</v>
      </c>
      <c r="R1089" s="64" t="str">
        <f t="shared" si="445"/>
        <v>-</v>
      </c>
      <c r="S1089" s="64" t="str">
        <f t="shared" si="445"/>
        <v>-</v>
      </c>
      <c r="T1089" s="206" t="str">
        <f t="shared" si="429"/>
        <v>-</v>
      </c>
      <c r="U1089" s="29">
        <f t="shared" si="430"/>
        <v>0</v>
      </c>
      <c r="V1089" s="29">
        <f t="shared" si="431"/>
        <v>0</v>
      </c>
      <c r="W1089" s="29">
        <f t="shared" si="432"/>
        <v>0</v>
      </c>
      <c r="X1089" s="29">
        <f t="shared" si="433"/>
        <v>0</v>
      </c>
      <c r="Y1089" s="29">
        <f t="shared" si="434"/>
        <v>0</v>
      </c>
      <c r="Z1089" s="194">
        <f t="shared" si="435"/>
        <v>0</v>
      </c>
    </row>
    <row r="1090" spans="1:26" s="80" customFormat="1" x14ac:dyDescent="0.2">
      <c r="A1090" s="168">
        <v>1073</v>
      </c>
      <c r="B1090" s="168">
        <f>'Revenue Data'!B1081</f>
        <v>0</v>
      </c>
      <c r="C1090" s="71" t="str">
        <f t="shared" si="444"/>
        <v>-</v>
      </c>
      <c r="D1090" s="71" t="str">
        <f t="shared" si="444"/>
        <v>-</v>
      </c>
      <c r="E1090" s="71" t="str">
        <f t="shared" si="444"/>
        <v>-</v>
      </c>
      <c r="F1090" s="71" t="str">
        <f t="shared" si="444"/>
        <v>-</v>
      </c>
      <c r="G1090" s="71" t="str">
        <f t="shared" si="444"/>
        <v>-</v>
      </c>
      <c r="H1090" s="205">
        <f>IFERROR(VLOOKUP(B1090,'Forecast Cnx @ Dest. Airport'!$B$5:$R$175,17,FALSE),0)</f>
        <v>0</v>
      </c>
      <c r="I1090" s="29">
        <f t="shared" si="423"/>
        <v>0</v>
      </c>
      <c r="J1090" s="29">
        <f t="shared" si="424"/>
        <v>0</v>
      </c>
      <c r="K1090" s="29">
        <f t="shared" si="425"/>
        <v>0</v>
      </c>
      <c r="L1090" s="29">
        <f t="shared" si="426"/>
        <v>0</v>
      </c>
      <c r="M1090" s="29">
        <f t="shared" si="427"/>
        <v>0</v>
      </c>
      <c r="N1090" s="194">
        <f t="shared" si="428"/>
        <v>0</v>
      </c>
      <c r="O1090" s="64" t="str">
        <f t="shared" si="445"/>
        <v>-</v>
      </c>
      <c r="P1090" s="64" t="str">
        <f t="shared" si="445"/>
        <v>-</v>
      </c>
      <c r="Q1090" s="64" t="str">
        <f t="shared" si="445"/>
        <v>-</v>
      </c>
      <c r="R1090" s="64" t="str">
        <f t="shared" si="445"/>
        <v>-</v>
      </c>
      <c r="S1090" s="64" t="str">
        <f t="shared" si="445"/>
        <v>-</v>
      </c>
      <c r="T1090" s="206" t="str">
        <f t="shared" si="429"/>
        <v>-</v>
      </c>
      <c r="U1090" s="29">
        <f t="shared" si="430"/>
        <v>0</v>
      </c>
      <c r="V1090" s="29">
        <f t="shared" si="431"/>
        <v>0</v>
      </c>
      <c r="W1090" s="29">
        <f t="shared" si="432"/>
        <v>0</v>
      </c>
      <c r="X1090" s="29">
        <f t="shared" si="433"/>
        <v>0</v>
      </c>
      <c r="Y1090" s="29">
        <f t="shared" si="434"/>
        <v>0</v>
      </c>
      <c r="Z1090" s="194">
        <f t="shared" si="435"/>
        <v>0</v>
      </c>
    </row>
    <row r="1091" spans="1:26" s="80" customFormat="1" x14ac:dyDescent="0.2">
      <c r="A1091" s="82">
        <v>1074</v>
      </c>
      <c r="B1091" s="168">
        <f>'Revenue Data'!B1082</f>
        <v>0</v>
      </c>
      <c r="C1091" s="71" t="str">
        <f t="shared" si="444"/>
        <v>-</v>
      </c>
      <c r="D1091" s="71" t="str">
        <f t="shared" si="444"/>
        <v>-</v>
      </c>
      <c r="E1091" s="71" t="str">
        <f t="shared" si="444"/>
        <v>-</v>
      </c>
      <c r="F1091" s="71" t="str">
        <f t="shared" si="444"/>
        <v>-</v>
      </c>
      <c r="G1091" s="71" t="str">
        <f t="shared" si="444"/>
        <v>-</v>
      </c>
      <c r="H1091" s="205">
        <f>IFERROR(VLOOKUP(B1091,'Forecast Cnx @ Dest. Airport'!$B$5:$R$175,17,FALSE),0)</f>
        <v>0</v>
      </c>
      <c r="I1091" s="29">
        <f t="shared" si="423"/>
        <v>0</v>
      </c>
      <c r="J1091" s="29">
        <f t="shared" si="424"/>
        <v>0</v>
      </c>
      <c r="K1091" s="29">
        <f t="shared" si="425"/>
        <v>0</v>
      </c>
      <c r="L1091" s="29">
        <f t="shared" si="426"/>
        <v>0</v>
      </c>
      <c r="M1091" s="29">
        <f t="shared" si="427"/>
        <v>0</v>
      </c>
      <c r="N1091" s="194">
        <f t="shared" si="428"/>
        <v>0</v>
      </c>
      <c r="O1091" s="64" t="str">
        <f t="shared" si="445"/>
        <v>-</v>
      </c>
      <c r="P1091" s="64" t="str">
        <f t="shared" si="445"/>
        <v>-</v>
      </c>
      <c r="Q1091" s="64" t="str">
        <f t="shared" si="445"/>
        <v>-</v>
      </c>
      <c r="R1091" s="64" t="str">
        <f t="shared" si="445"/>
        <v>-</v>
      </c>
      <c r="S1091" s="64" t="str">
        <f t="shared" si="445"/>
        <v>-</v>
      </c>
      <c r="T1091" s="206" t="str">
        <f t="shared" si="429"/>
        <v>-</v>
      </c>
      <c r="U1091" s="29">
        <f t="shared" si="430"/>
        <v>0</v>
      </c>
      <c r="V1091" s="29">
        <f t="shared" si="431"/>
        <v>0</v>
      </c>
      <c r="W1091" s="29">
        <f t="shared" si="432"/>
        <v>0</v>
      </c>
      <c r="X1091" s="29">
        <f t="shared" si="433"/>
        <v>0</v>
      </c>
      <c r="Y1091" s="29">
        <f t="shared" si="434"/>
        <v>0</v>
      </c>
      <c r="Z1091" s="194">
        <f t="shared" si="435"/>
        <v>0</v>
      </c>
    </row>
    <row r="1092" spans="1:26" s="80" customFormat="1" x14ac:dyDescent="0.2">
      <c r="A1092" s="82">
        <v>1075</v>
      </c>
      <c r="B1092" s="168">
        <f>'Revenue Data'!B1083</f>
        <v>0</v>
      </c>
      <c r="C1092" s="71" t="str">
        <f t="shared" si="444"/>
        <v>-</v>
      </c>
      <c r="D1092" s="71" t="str">
        <f t="shared" si="444"/>
        <v>-</v>
      </c>
      <c r="E1092" s="71" t="str">
        <f t="shared" si="444"/>
        <v>-</v>
      </c>
      <c r="F1092" s="71" t="str">
        <f t="shared" si="444"/>
        <v>-</v>
      </c>
      <c r="G1092" s="71" t="str">
        <f t="shared" si="444"/>
        <v>-</v>
      </c>
      <c r="H1092" s="205">
        <f>IFERROR(VLOOKUP(B1092,'Forecast Cnx @ Dest. Airport'!$B$5:$R$175,17,FALSE),0)</f>
        <v>0</v>
      </c>
      <c r="I1092" s="29">
        <f t="shared" si="423"/>
        <v>0</v>
      </c>
      <c r="J1092" s="29">
        <f t="shared" si="424"/>
        <v>0</v>
      </c>
      <c r="K1092" s="29">
        <f t="shared" si="425"/>
        <v>0</v>
      </c>
      <c r="L1092" s="29">
        <f t="shared" si="426"/>
        <v>0</v>
      </c>
      <c r="M1092" s="29">
        <f t="shared" si="427"/>
        <v>0</v>
      </c>
      <c r="N1092" s="194">
        <f t="shared" si="428"/>
        <v>0</v>
      </c>
      <c r="O1092" s="64" t="str">
        <f t="shared" si="445"/>
        <v>-</v>
      </c>
      <c r="P1092" s="64" t="str">
        <f t="shared" si="445"/>
        <v>-</v>
      </c>
      <c r="Q1092" s="64" t="str">
        <f t="shared" si="445"/>
        <v>-</v>
      </c>
      <c r="R1092" s="64" t="str">
        <f t="shared" si="445"/>
        <v>-</v>
      </c>
      <c r="S1092" s="64" t="str">
        <f t="shared" si="445"/>
        <v>-</v>
      </c>
      <c r="T1092" s="206" t="str">
        <f t="shared" si="429"/>
        <v>-</v>
      </c>
      <c r="U1092" s="29">
        <f t="shared" si="430"/>
        <v>0</v>
      </c>
      <c r="V1092" s="29">
        <f t="shared" si="431"/>
        <v>0</v>
      </c>
      <c r="W1092" s="29">
        <f t="shared" si="432"/>
        <v>0</v>
      </c>
      <c r="X1092" s="29">
        <f t="shared" si="433"/>
        <v>0</v>
      </c>
      <c r="Y1092" s="29">
        <f t="shared" si="434"/>
        <v>0</v>
      </c>
      <c r="Z1092" s="194">
        <f t="shared" si="435"/>
        <v>0</v>
      </c>
    </row>
    <row r="1093" spans="1:26" s="80" customFormat="1" x14ac:dyDescent="0.2">
      <c r="A1093" s="82">
        <v>1076</v>
      </c>
      <c r="B1093" s="168">
        <f>'Revenue Data'!B1084</f>
        <v>0</v>
      </c>
      <c r="C1093" s="71" t="str">
        <f t="shared" si="444"/>
        <v>-</v>
      </c>
      <c r="D1093" s="71" t="str">
        <f t="shared" si="444"/>
        <v>-</v>
      </c>
      <c r="E1093" s="71" t="str">
        <f t="shared" si="444"/>
        <v>-</v>
      </c>
      <c r="F1093" s="71" t="str">
        <f t="shared" si="444"/>
        <v>-</v>
      </c>
      <c r="G1093" s="71" t="str">
        <f t="shared" si="444"/>
        <v>-</v>
      </c>
      <c r="H1093" s="205">
        <f>IFERROR(VLOOKUP(B1093,'Forecast Cnx @ Dest. Airport'!$B$5:$R$175,17,FALSE),0)</f>
        <v>0</v>
      </c>
      <c r="I1093" s="29">
        <f t="shared" si="423"/>
        <v>0</v>
      </c>
      <c r="J1093" s="29">
        <f t="shared" si="424"/>
        <v>0</v>
      </c>
      <c r="K1093" s="29">
        <f t="shared" si="425"/>
        <v>0</v>
      </c>
      <c r="L1093" s="29">
        <f t="shared" si="426"/>
        <v>0</v>
      </c>
      <c r="M1093" s="29">
        <f t="shared" si="427"/>
        <v>0</v>
      </c>
      <c r="N1093" s="194">
        <f t="shared" si="428"/>
        <v>0</v>
      </c>
      <c r="O1093" s="64" t="str">
        <f t="shared" si="445"/>
        <v>-</v>
      </c>
      <c r="P1093" s="64" t="str">
        <f t="shared" si="445"/>
        <v>-</v>
      </c>
      <c r="Q1093" s="64" t="str">
        <f t="shared" si="445"/>
        <v>-</v>
      </c>
      <c r="R1093" s="64" t="str">
        <f t="shared" si="445"/>
        <v>-</v>
      </c>
      <c r="S1093" s="64" t="str">
        <f t="shared" si="445"/>
        <v>-</v>
      </c>
      <c r="T1093" s="206" t="str">
        <f t="shared" si="429"/>
        <v>-</v>
      </c>
      <c r="U1093" s="29">
        <f t="shared" si="430"/>
        <v>0</v>
      </c>
      <c r="V1093" s="29">
        <f t="shared" si="431"/>
        <v>0</v>
      </c>
      <c r="W1093" s="29">
        <f t="shared" si="432"/>
        <v>0</v>
      </c>
      <c r="X1093" s="29">
        <f t="shared" si="433"/>
        <v>0</v>
      </c>
      <c r="Y1093" s="29">
        <f t="shared" si="434"/>
        <v>0</v>
      </c>
      <c r="Z1093" s="194">
        <f t="shared" si="435"/>
        <v>0</v>
      </c>
    </row>
    <row r="1094" spans="1:26" s="80" customFormat="1" x14ac:dyDescent="0.2">
      <c r="A1094" s="168">
        <v>1077</v>
      </c>
      <c r="B1094" s="168">
        <f>'Revenue Data'!B1085</f>
        <v>0</v>
      </c>
      <c r="C1094" s="71" t="str">
        <f t="shared" si="444"/>
        <v>-</v>
      </c>
      <c r="D1094" s="71" t="str">
        <f t="shared" si="444"/>
        <v>-</v>
      </c>
      <c r="E1094" s="71" t="str">
        <f t="shared" si="444"/>
        <v>-</v>
      </c>
      <c r="F1094" s="71" t="str">
        <f t="shared" si="444"/>
        <v>-</v>
      </c>
      <c r="G1094" s="71" t="str">
        <f t="shared" si="444"/>
        <v>-</v>
      </c>
      <c r="H1094" s="205">
        <f>IFERROR(VLOOKUP(B1094,'Forecast Cnx @ Dest. Airport'!$B$5:$R$175,17,FALSE),0)</f>
        <v>0</v>
      </c>
      <c r="I1094" s="29">
        <f t="shared" si="423"/>
        <v>0</v>
      </c>
      <c r="J1094" s="29">
        <f t="shared" si="424"/>
        <v>0</v>
      </c>
      <c r="K1094" s="29">
        <f t="shared" si="425"/>
        <v>0</v>
      </c>
      <c r="L1094" s="29">
        <f t="shared" si="426"/>
        <v>0</v>
      </c>
      <c r="M1094" s="29">
        <f t="shared" si="427"/>
        <v>0</v>
      </c>
      <c r="N1094" s="194">
        <f t="shared" si="428"/>
        <v>0</v>
      </c>
      <c r="O1094" s="64" t="str">
        <f t="shared" si="445"/>
        <v>-</v>
      </c>
      <c r="P1094" s="64" t="str">
        <f t="shared" si="445"/>
        <v>-</v>
      </c>
      <c r="Q1094" s="64" t="str">
        <f t="shared" si="445"/>
        <v>-</v>
      </c>
      <c r="R1094" s="64" t="str">
        <f t="shared" si="445"/>
        <v>-</v>
      </c>
      <c r="S1094" s="64" t="str">
        <f t="shared" si="445"/>
        <v>-</v>
      </c>
      <c r="T1094" s="206" t="str">
        <f t="shared" si="429"/>
        <v>-</v>
      </c>
      <c r="U1094" s="29">
        <f t="shared" si="430"/>
        <v>0</v>
      </c>
      <c r="V1094" s="29">
        <f t="shared" si="431"/>
        <v>0</v>
      </c>
      <c r="W1094" s="29">
        <f t="shared" si="432"/>
        <v>0</v>
      </c>
      <c r="X1094" s="29">
        <f t="shared" si="433"/>
        <v>0</v>
      </c>
      <c r="Y1094" s="29">
        <f t="shared" si="434"/>
        <v>0</v>
      </c>
      <c r="Z1094" s="194">
        <f t="shared" si="435"/>
        <v>0</v>
      </c>
    </row>
    <row r="1095" spans="1:26" s="80" customFormat="1" x14ac:dyDescent="0.2">
      <c r="A1095" s="82">
        <v>1078</v>
      </c>
      <c r="B1095" s="168">
        <f>'Revenue Data'!B1086</f>
        <v>0</v>
      </c>
      <c r="C1095" s="71" t="str">
        <f t="shared" si="444"/>
        <v>-</v>
      </c>
      <c r="D1095" s="71" t="str">
        <f t="shared" si="444"/>
        <v>-</v>
      </c>
      <c r="E1095" s="71" t="str">
        <f t="shared" si="444"/>
        <v>-</v>
      </c>
      <c r="F1095" s="71" t="str">
        <f t="shared" si="444"/>
        <v>-</v>
      </c>
      <c r="G1095" s="71" t="str">
        <f t="shared" si="444"/>
        <v>-</v>
      </c>
      <c r="H1095" s="205">
        <f>IFERROR(VLOOKUP(B1095,'Forecast Cnx @ Dest. Airport'!$B$5:$R$175,17,FALSE),0)</f>
        <v>0</v>
      </c>
      <c r="I1095" s="29">
        <f t="shared" si="423"/>
        <v>0</v>
      </c>
      <c r="J1095" s="29">
        <f t="shared" si="424"/>
        <v>0</v>
      </c>
      <c r="K1095" s="29">
        <f t="shared" si="425"/>
        <v>0</v>
      </c>
      <c r="L1095" s="29">
        <f t="shared" si="426"/>
        <v>0</v>
      </c>
      <c r="M1095" s="29">
        <f t="shared" si="427"/>
        <v>0</v>
      </c>
      <c r="N1095" s="194">
        <f t="shared" si="428"/>
        <v>0</v>
      </c>
      <c r="O1095" s="64" t="str">
        <f t="shared" si="445"/>
        <v>-</v>
      </c>
      <c r="P1095" s="64" t="str">
        <f t="shared" si="445"/>
        <v>-</v>
      </c>
      <c r="Q1095" s="64" t="str">
        <f t="shared" si="445"/>
        <v>-</v>
      </c>
      <c r="R1095" s="64" t="str">
        <f t="shared" si="445"/>
        <v>-</v>
      </c>
      <c r="S1095" s="64" t="str">
        <f t="shared" si="445"/>
        <v>-</v>
      </c>
      <c r="T1095" s="206" t="str">
        <f t="shared" si="429"/>
        <v>-</v>
      </c>
      <c r="U1095" s="29">
        <f t="shared" si="430"/>
        <v>0</v>
      </c>
      <c r="V1095" s="29">
        <f t="shared" si="431"/>
        <v>0</v>
      </c>
      <c r="W1095" s="29">
        <f t="shared" si="432"/>
        <v>0</v>
      </c>
      <c r="X1095" s="29">
        <f t="shared" si="433"/>
        <v>0</v>
      </c>
      <c r="Y1095" s="29">
        <f t="shared" si="434"/>
        <v>0</v>
      </c>
      <c r="Z1095" s="194">
        <f t="shared" si="435"/>
        <v>0</v>
      </c>
    </row>
    <row r="1096" spans="1:26" s="80" customFormat="1" x14ac:dyDescent="0.2">
      <c r="A1096" s="82">
        <v>1079</v>
      </c>
      <c r="B1096" s="168">
        <f>'Revenue Data'!B1087</f>
        <v>0</v>
      </c>
      <c r="C1096" s="71" t="str">
        <f t="shared" si="444"/>
        <v>-</v>
      </c>
      <c r="D1096" s="71" t="str">
        <f t="shared" si="444"/>
        <v>-</v>
      </c>
      <c r="E1096" s="71" t="str">
        <f t="shared" si="444"/>
        <v>-</v>
      </c>
      <c r="F1096" s="71" t="str">
        <f t="shared" si="444"/>
        <v>-</v>
      </c>
      <c r="G1096" s="71" t="str">
        <f t="shared" si="444"/>
        <v>-</v>
      </c>
      <c r="H1096" s="205">
        <f>IFERROR(VLOOKUP(B1096,'Forecast Cnx @ Dest. Airport'!$B$5:$R$175,17,FALSE),0)</f>
        <v>0</v>
      </c>
      <c r="I1096" s="29">
        <f t="shared" si="423"/>
        <v>0</v>
      </c>
      <c r="J1096" s="29">
        <f t="shared" si="424"/>
        <v>0</v>
      </c>
      <c r="K1096" s="29">
        <f t="shared" si="425"/>
        <v>0</v>
      </c>
      <c r="L1096" s="29">
        <f t="shared" si="426"/>
        <v>0</v>
      </c>
      <c r="M1096" s="29">
        <f t="shared" si="427"/>
        <v>0</v>
      </c>
      <c r="N1096" s="194">
        <f t="shared" si="428"/>
        <v>0</v>
      </c>
      <c r="O1096" s="64" t="str">
        <f t="shared" si="445"/>
        <v>-</v>
      </c>
      <c r="P1096" s="64" t="str">
        <f t="shared" si="445"/>
        <v>-</v>
      </c>
      <c r="Q1096" s="64" t="str">
        <f t="shared" si="445"/>
        <v>-</v>
      </c>
      <c r="R1096" s="64" t="str">
        <f t="shared" si="445"/>
        <v>-</v>
      </c>
      <c r="S1096" s="64" t="str">
        <f t="shared" si="445"/>
        <v>-</v>
      </c>
      <c r="T1096" s="206" t="str">
        <f t="shared" si="429"/>
        <v>-</v>
      </c>
      <c r="U1096" s="29">
        <f t="shared" si="430"/>
        <v>0</v>
      </c>
      <c r="V1096" s="29">
        <f t="shared" si="431"/>
        <v>0</v>
      </c>
      <c r="W1096" s="29">
        <f t="shared" si="432"/>
        <v>0</v>
      </c>
      <c r="X1096" s="29">
        <f t="shared" si="433"/>
        <v>0</v>
      </c>
      <c r="Y1096" s="29">
        <f t="shared" si="434"/>
        <v>0</v>
      </c>
      <c r="Z1096" s="194">
        <f t="shared" si="435"/>
        <v>0</v>
      </c>
    </row>
    <row r="1097" spans="1:26" s="80" customFormat="1" x14ac:dyDescent="0.2">
      <c r="A1097" s="82">
        <v>1080</v>
      </c>
      <c r="B1097" s="168">
        <f>'Revenue Data'!B1088</f>
        <v>0</v>
      </c>
      <c r="C1097" s="71" t="str">
        <f t="shared" si="444"/>
        <v>-</v>
      </c>
      <c r="D1097" s="71" t="str">
        <f t="shared" si="444"/>
        <v>-</v>
      </c>
      <c r="E1097" s="71" t="str">
        <f t="shared" si="444"/>
        <v>-</v>
      </c>
      <c r="F1097" s="71" t="str">
        <f t="shared" si="444"/>
        <v>-</v>
      </c>
      <c r="G1097" s="71" t="str">
        <f t="shared" si="444"/>
        <v>-</v>
      </c>
      <c r="H1097" s="205">
        <f>IFERROR(VLOOKUP(B1097,'Forecast Cnx @ Dest. Airport'!$B$5:$R$175,17,FALSE),0)</f>
        <v>0</v>
      </c>
      <c r="I1097" s="29">
        <f t="shared" si="423"/>
        <v>0</v>
      </c>
      <c r="J1097" s="29">
        <f t="shared" si="424"/>
        <v>0</v>
      </c>
      <c r="K1097" s="29">
        <f t="shared" si="425"/>
        <v>0</v>
      </c>
      <c r="L1097" s="29">
        <f t="shared" si="426"/>
        <v>0</v>
      </c>
      <c r="M1097" s="29">
        <f t="shared" si="427"/>
        <v>0</v>
      </c>
      <c r="N1097" s="194">
        <f t="shared" si="428"/>
        <v>0</v>
      </c>
      <c r="O1097" s="64" t="str">
        <f t="shared" si="445"/>
        <v>-</v>
      </c>
      <c r="P1097" s="64" t="str">
        <f t="shared" si="445"/>
        <v>-</v>
      </c>
      <c r="Q1097" s="64" t="str">
        <f t="shared" si="445"/>
        <v>-</v>
      </c>
      <c r="R1097" s="64" t="str">
        <f t="shared" si="445"/>
        <v>-</v>
      </c>
      <c r="S1097" s="64" t="str">
        <f t="shared" si="445"/>
        <v>-</v>
      </c>
      <c r="T1097" s="206" t="str">
        <f t="shared" si="429"/>
        <v>-</v>
      </c>
      <c r="U1097" s="29">
        <f t="shared" si="430"/>
        <v>0</v>
      </c>
      <c r="V1097" s="29">
        <f t="shared" si="431"/>
        <v>0</v>
      </c>
      <c r="W1097" s="29">
        <f t="shared" si="432"/>
        <v>0</v>
      </c>
      <c r="X1097" s="29">
        <f t="shared" si="433"/>
        <v>0</v>
      </c>
      <c r="Y1097" s="29">
        <f t="shared" si="434"/>
        <v>0</v>
      </c>
      <c r="Z1097" s="194">
        <f t="shared" si="435"/>
        <v>0</v>
      </c>
    </row>
    <row r="1098" spans="1:26" s="80" customFormat="1" x14ac:dyDescent="0.2">
      <c r="A1098" s="168">
        <v>1081</v>
      </c>
      <c r="B1098" s="168">
        <f>'Revenue Data'!B1089</f>
        <v>0</v>
      </c>
      <c r="C1098" s="71" t="str">
        <f t="shared" ref="C1098:G1107" si="446">IFERROR(VLOOKUP($B1098,FromChicagoFareList,C$8,FALSE),"-")</f>
        <v>-</v>
      </c>
      <c r="D1098" s="71" t="str">
        <f t="shared" si="446"/>
        <v>-</v>
      </c>
      <c r="E1098" s="71" t="str">
        <f t="shared" si="446"/>
        <v>-</v>
      </c>
      <c r="F1098" s="71" t="str">
        <f t="shared" si="446"/>
        <v>-</v>
      </c>
      <c r="G1098" s="71" t="str">
        <f t="shared" si="446"/>
        <v>-</v>
      </c>
      <c r="H1098" s="205">
        <f>IFERROR(VLOOKUP(B1098,'Forecast Cnx @ Dest. Airport'!$B$5:$R$175,17,FALSE),0)</f>
        <v>0</v>
      </c>
      <c r="I1098" s="29">
        <f t="shared" si="423"/>
        <v>0</v>
      </c>
      <c r="J1098" s="29">
        <f t="shared" si="424"/>
        <v>0</v>
      </c>
      <c r="K1098" s="29">
        <f t="shared" si="425"/>
        <v>0</v>
      </c>
      <c r="L1098" s="29">
        <f t="shared" si="426"/>
        <v>0</v>
      </c>
      <c r="M1098" s="29">
        <f t="shared" si="427"/>
        <v>0</v>
      </c>
      <c r="N1098" s="194">
        <f t="shared" si="428"/>
        <v>0</v>
      </c>
      <c r="O1098" s="64" t="str">
        <f t="shared" ref="O1098:S1107" si="447">IFERROR(VLOOKUP($B1098,FromChicagoFareList,O$8,FALSE),"-")</f>
        <v>-</v>
      </c>
      <c r="P1098" s="64" t="str">
        <f t="shared" si="447"/>
        <v>-</v>
      </c>
      <c r="Q1098" s="64" t="str">
        <f t="shared" si="447"/>
        <v>-</v>
      </c>
      <c r="R1098" s="64" t="str">
        <f t="shared" si="447"/>
        <v>-</v>
      </c>
      <c r="S1098" s="64" t="str">
        <f t="shared" si="447"/>
        <v>-</v>
      </c>
      <c r="T1098" s="206" t="str">
        <f t="shared" si="429"/>
        <v>-</v>
      </c>
      <c r="U1098" s="29">
        <f t="shared" si="430"/>
        <v>0</v>
      </c>
      <c r="V1098" s="29">
        <f t="shared" si="431"/>
        <v>0</v>
      </c>
      <c r="W1098" s="29">
        <f t="shared" si="432"/>
        <v>0</v>
      </c>
      <c r="X1098" s="29">
        <f t="shared" si="433"/>
        <v>0</v>
      </c>
      <c r="Y1098" s="29">
        <f t="shared" si="434"/>
        <v>0</v>
      </c>
      <c r="Z1098" s="194">
        <f t="shared" si="435"/>
        <v>0</v>
      </c>
    </row>
    <row r="1099" spans="1:26" s="80" customFormat="1" x14ac:dyDescent="0.2">
      <c r="A1099" s="82">
        <v>1082</v>
      </c>
      <c r="B1099" s="168">
        <f>'Revenue Data'!B1090</f>
        <v>0</v>
      </c>
      <c r="C1099" s="71" t="str">
        <f t="shared" si="446"/>
        <v>-</v>
      </c>
      <c r="D1099" s="71" t="str">
        <f t="shared" si="446"/>
        <v>-</v>
      </c>
      <c r="E1099" s="71" t="str">
        <f t="shared" si="446"/>
        <v>-</v>
      </c>
      <c r="F1099" s="71" t="str">
        <f t="shared" si="446"/>
        <v>-</v>
      </c>
      <c r="G1099" s="71" t="str">
        <f t="shared" si="446"/>
        <v>-</v>
      </c>
      <c r="H1099" s="205">
        <f>IFERROR(VLOOKUP(B1099,'Forecast Cnx @ Dest. Airport'!$B$5:$R$175,17,FALSE),0)</f>
        <v>0</v>
      </c>
      <c r="I1099" s="29">
        <f t="shared" si="423"/>
        <v>0</v>
      </c>
      <c r="J1099" s="29">
        <f t="shared" si="424"/>
        <v>0</v>
      </c>
      <c r="K1099" s="29">
        <f t="shared" si="425"/>
        <v>0</v>
      </c>
      <c r="L1099" s="29">
        <f t="shared" si="426"/>
        <v>0</v>
      </c>
      <c r="M1099" s="29">
        <f t="shared" si="427"/>
        <v>0</v>
      </c>
      <c r="N1099" s="194">
        <f t="shared" si="428"/>
        <v>0</v>
      </c>
      <c r="O1099" s="64" t="str">
        <f t="shared" si="447"/>
        <v>-</v>
      </c>
      <c r="P1099" s="64" t="str">
        <f t="shared" si="447"/>
        <v>-</v>
      </c>
      <c r="Q1099" s="64" t="str">
        <f t="shared" si="447"/>
        <v>-</v>
      </c>
      <c r="R1099" s="64" t="str">
        <f t="shared" si="447"/>
        <v>-</v>
      </c>
      <c r="S1099" s="64" t="str">
        <f t="shared" si="447"/>
        <v>-</v>
      </c>
      <c r="T1099" s="206" t="str">
        <f t="shared" si="429"/>
        <v>-</v>
      </c>
      <c r="U1099" s="29">
        <f t="shared" si="430"/>
        <v>0</v>
      </c>
      <c r="V1099" s="29">
        <f t="shared" si="431"/>
        <v>0</v>
      </c>
      <c r="W1099" s="29">
        <f t="shared" si="432"/>
        <v>0</v>
      </c>
      <c r="X1099" s="29">
        <f t="shared" si="433"/>
        <v>0</v>
      </c>
      <c r="Y1099" s="29">
        <f t="shared" si="434"/>
        <v>0</v>
      </c>
      <c r="Z1099" s="194">
        <f t="shared" si="435"/>
        <v>0</v>
      </c>
    </row>
    <row r="1100" spans="1:26" s="80" customFormat="1" x14ac:dyDescent="0.2">
      <c r="A1100" s="82">
        <v>1083</v>
      </c>
      <c r="B1100" s="168">
        <f>'Revenue Data'!B1091</f>
        <v>0</v>
      </c>
      <c r="C1100" s="71" t="str">
        <f t="shared" si="446"/>
        <v>-</v>
      </c>
      <c r="D1100" s="71" t="str">
        <f t="shared" si="446"/>
        <v>-</v>
      </c>
      <c r="E1100" s="71" t="str">
        <f t="shared" si="446"/>
        <v>-</v>
      </c>
      <c r="F1100" s="71" t="str">
        <f t="shared" si="446"/>
        <v>-</v>
      </c>
      <c r="G1100" s="71" t="str">
        <f t="shared" si="446"/>
        <v>-</v>
      </c>
      <c r="H1100" s="205">
        <f>IFERROR(VLOOKUP(B1100,'Forecast Cnx @ Dest. Airport'!$B$5:$R$175,17,FALSE),0)</f>
        <v>0</v>
      </c>
      <c r="I1100" s="29">
        <f t="shared" si="423"/>
        <v>0</v>
      </c>
      <c r="J1100" s="29">
        <f t="shared" si="424"/>
        <v>0</v>
      </c>
      <c r="K1100" s="29">
        <f t="shared" si="425"/>
        <v>0</v>
      </c>
      <c r="L1100" s="29">
        <f t="shared" si="426"/>
        <v>0</v>
      </c>
      <c r="M1100" s="29">
        <f t="shared" si="427"/>
        <v>0</v>
      </c>
      <c r="N1100" s="194">
        <f t="shared" si="428"/>
        <v>0</v>
      </c>
      <c r="O1100" s="64" t="str">
        <f t="shared" si="447"/>
        <v>-</v>
      </c>
      <c r="P1100" s="64" t="str">
        <f t="shared" si="447"/>
        <v>-</v>
      </c>
      <c r="Q1100" s="64" t="str">
        <f t="shared" si="447"/>
        <v>-</v>
      </c>
      <c r="R1100" s="64" t="str">
        <f t="shared" si="447"/>
        <v>-</v>
      </c>
      <c r="S1100" s="64" t="str">
        <f t="shared" si="447"/>
        <v>-</v>
      </c>
      <c r="T1100" s="206" t="str">
        <f t="shared" si="429"/>
        <v>-</v>
      </c>
      <c r="U1100" s="29">
        <f t="shared" si="430"/>
        <v>0</v>
      </c>
      <c r="V1100" s="29">
        <f t="shared" si="431"/>
        <v>0</v>
      </c>
      <c r="W1100" s="29">
        <f t="shared" si="432"/>
        <v>0</v>
      </c>
      <c r="X1100" s="29">
        <f t="shared" si="433"/>
        <v>0</v>
      </c>
      <c r="Y1100" s="29">
        <f t="shared" si="434"/>
        <v>0</v>
      </c>
      <c r="Z1100" s="194">
        <f t="shared" si="435"/>
        <v>0</v>
      </c>
    </row>
    <row r="1101" spans="1:26" s="80" customFormat="1" x14ac:dyDescent="0.2">
      <c r="A1101" s="82">
        <v>1084</v>
      </c>
      <c r="B1101" s="168">
        <f>'Revenue Data'!B1092</f>
        <v>0</v>
      </c>
      <c r="C1101" s="71" t="str">
        <f t="shared" si="446"/>
        <v>-</v>
      </c>
      <c r="D1101" s="71" t="str">
        <f t="shared" si="446"/>
        <v>-</v>
      </c>
      <c r="E1101" s="71" t="str">
        <f t="shared" si="446"/>
        <v>-</v>
      </c>
      <c r="F1101" s="71" t="str">
        <f t="shared" si="446"/>
        <v>-</v>
      </c>
      <c r="G1101" s="71" t="str">
        <f t="shared" si="446"/>
        <v>-</v>
      </c>
      <c r="H1101" s="205">
        <f>IFERROR(VLOOKUP(B1101,'Forecast Cnx @ Dest. Airport'!$B$5:$R$175,17,FALSE),0)</f>
        <v>0</v>
      </c>
      <c r="I1101" s="29">
        <f t="shared" si="423"/>
        <v>0</v>
      </c>
      <c r="J1101" s="29">
        <f t="shared" si="424"/>
        <v>0</v>
      </c>
      <c r="K1101" s="29">
        <f t="shared" si="425"/>
        <v>0</v>
      </c>
      <c r="L1101" s="29">
        <f t="shared" si="426"/>
        <v>0</v>
      </c>
      <c r="M1101" s="29">
        <f t="shared" si="427"/>
        <v>0</v>
      </c>
      <c r="N1101" s="194">
        <f t="shared" si="428"/>
        <v>0</v>
      </c>
      <c r="O1101" s="64" t="str">
        <f t="shared" si="447"/>
        <v>-</v>
      </c>
      <c r="P1101" s="64" t="str">
        <f t="shared" si="447"/>
        <v>-</v>
      </c>
      <c r="Q1101" s="64" t="str">
        <f t="shared" si="447"/>
        <v>-</v>
      </c>
      <c r="R1101" s="64" t="str">
        <f t="shared" si="447"/>
        <v>-</v>
      </c>
      <c r="S1101" s="64" t="str">
        <f t="shared" si="447"/>
        <v>-</v>
      </c>
      <c r="T1101" s="206" t="str">
        <f t="shared" si="429"/>
        <v>-</v>
      </c>
      <c r="U1101" s="29">
        <f t="shared" si="430"/>
        <v>0</v>
      </c>
      <c r="V1101" s="29">
        <f t="shared" si="431"/>
        <v>0</v>
      </c>
      <c r="W1101" s="29">
        <f t="shared" si="432"/>
        <v>0</v>
      </c>
      <c r="X1101" s="29">
        <f t="shared" si="433"/>
        <v>0</v>
      </c>
      <c r="Y1101" s="29">
        <f t="shared" si="434"/>
        <v>0</v>
      </c>
      <c r="Z1101" s="194">
        <f t="shared" si="435"/>
        <v>0</v>
      </c>
    </row>
    <row r="1102" spans="1:26" s="80" customFormat="1" x14ac:dyDescent="0.2">
      <c r="A1102" s="168">
        <v>1085</v>
      </c>
      <c r="B1102" s="168">
        <f>'Revenue Data'!B1093</f>
        <v>0</v>
      </c>
      <c r="C1102" s="71" t="str">
        <f t="shared" si="446"/>
        <v>-</v>
      </c>
      <c r="D1102" s="71" t="str">
        <f t="shared" si="446"/>
        <v>-</v>
      </c>
      <c r="E1102" s="71" t="str">
        <f t="shared" si="446"/>
        <v>-</v>
      </c>
      <c r="F1102" s="71" t="str">
        <f t="shared" si="446"/>
        <v>-</v>
      </c>
      <c r="G1102" s="71" t="str">
        <f t="shared" si="446"/>
        <v>-</v>
      </c>
      <c r="H1102" s="205">
        <f>IFERROR(VLOOKUP(B1102,'Forecast Cnx @ Dest. Airport'!$B$5:$R$175,17,FALSE),0)</f>
        <v>0</v>
      </c>
      <c r="I1102" s="29">
        <f t="shared" si="423"/>
        <v>0</v>
      </c>
      <c r="J1102" s="29">
        <f t="shared" si="424"/>
        <v>0</v>
      </c>
      <c r="K1102" s="29">
        <f t="shared" si="425"/>
        <v>0</v>
      </c>
      <c r="L1102" s="29">
        <f t="shared" si="426"/>
        <v>0</v>
      </c>
      <c r="M1102" s="29">
        <f t="shared" si="427"/>
        <v>0</v>
      </c>
      <c r="N1102" s="194">
        <f t="shared" si="428"/>
        <v>0</v>
      </c>
      <c r="O1102" s="64" t="str">
        <f t="shared" si="447"/>
        <v>-</v>
      </c>
      <c r="P1102" s="64" t="str">
        <f t="shared" si="447"/>
        <v>-</v>
      </c>
      <c r="Q1102" s="64" t="str">
        <f t="shared" si="447"/>
        <v>-</v>
      </c>
      <c r="R1102" s="64" t="str">
        <f t="shared" si="447"/>
        <v>-</v>
      </c>
      <c r="S1102" s="64" t="str">
        <f t="shared" si="447"/>
        <v>-</v>
      </c>
      <c r="T1102" s="206" t="str">
        <f t="shared" si="429"/>
        <v>-</v>
      </c>
      <c r="U1102" s="29">
        <f t="shared" si="430"/>
        <v>0</v>
      </c>
      <c r="V1102" s="29">
        <f t="shared" si="431"/>
        <v>0</v>
      </c>
      <c r="W1102" s="29">
        <f t="shared" si="432"/>
        <v>0</v>
      </c>
      <c r="X1102" s="29">
        <f t="shared" si="433"/>
        <v>0</v>
      </c>
      <c r="Y1102" s="29">
        <f t="shared" si="434"/>
        <v>0</v>
      </c>
      <c r="Z1102" s="194">
        <f t="shared" si="435"/>
        <v>0</v>
      </c>
    </row>
    <row r="1103" spans="1:26" s="80" customFormat="1" x14ac:dyDescent="0.2">
      <c r="A1103" s="82">
        <v>1086</v>
      </c>
      <c r="B1103" s="168">
        <f>'Revenue Data'!B1094</f>
        <v>0</v>
      </c>
      <c r="C1103" s="71" t="str">
        <f t="shared" si="446"/>
        <v>-</v>
      </c>
      <c r="D1103" s="71" t="str">
        <f t="shared" si="446"/>
        <v>-</v>
      </c>
      <c r="E1103" s="71" t="str">
        <f t="shared" si="446"/>
        <v>-</v>
      </c>
      <c r="F1103" s="71" t="str">
        <f t="shared" si="446"/>
        <v>-</v>
      </c>
      <c r="G1103" s="71" t="str">
        <f t="shared" si="446"/>
        <v>-</v>
      </c>
      <c r="H1103" s="205">
        <f>IFERROR(VLOOKUP(B1103,'Forecast Cnx @ Dest. Airport'!$B$5:$R$175,17,FALSE),0)</f>
        <v>0</v>
      </c>
      <c r="I1103" s="29">
        <f t="shared" si="423"/>
        <v>0</v>
      </c>
      <c r="J1103" s="29">
        <f t="shared" si="424"/>
        <v>0</v>
      </c>
      <c r="K1103" s="29">
        <f t="shared" si="425"/>
        <v>0</v>
      </c>
      <c r="L1103" s="29">
        <f t="shared" si="426"/>
        <v>0</v>
      </c>
      <c r="M1103" s="29">
        <f t="shared" si="427"/>
        <v>0</v>
      </c>
      <c r="N1103" s="194">
        <f t="shared" si="428"/>
        <v>0</v>
      </c>
      <c r="O1103" s="64" t="str">
        <f t="shared" si="447"/>
        <v>-</v>
      </c>
      <c r="P1103" s="64" t="str">
        <f t="shared" si="447"/>
        <v>-</v>
      </c>
      <c r="Q1103" s="64" t="str">
        <f t="shared" si="447"/>
        <v>-</v>
      </c>
      <c r="R1103" s="64" t="str">
        <f t="shared" si="447"/>
        <v>-</v>
      </c>
      <c r="S1103" s="64" t="str">
        <f t="shared" si="447"/>
        <v>-</v>
      </c>
      <c r="T1103" s="206" t="str">
        <f t="shared" si="429"/>
        <v>-</v>
      </c>
      <c r="U1103" s="29">
        <f t="shared" si="430"/>
        <v>0</v>
      </c>
      <c r="V1103" s="29">
        <f t="shared" si="431"/>
        <v>0</v>
      </c>
      <c r="W1103" s="29">
        <f t="shared" si="432"/>
        <v>0</v>
      </c>
      <c r="X1103" s="29">
        <f t="shared" si="433"/>
        <v>0</v>
      </c>
      <c r="Y1103" s="29">
        <f t="shared" si="434"/>
        <v>0</v>
      </c>
      <c r="Z1103" s="194">
        <f t="shared" si="435"/>
        <v>0</v>
      </c>
    </row>
    <row r="1104" spans="1:26" s="80" customFormat="1" x14ac:dyDescent="0.2">
      <c r="A1104" s="82">
        <v>1087</v>
      </c>
      <c r="B1104" s="168">
        <f>'Revenue Data'!B1095</f>
        <v>0</v>
      </c>
      <c r="C1104" s="71" t="str">
        <f t="shared" si="446"/>
        <v>-</v>
      </c>
      <c r="D1104" s="71" t="str">
        <f t="shared" si="446"/>
        <v>-</v>
      </c>
      <c r="E1104" s="71" t="str">
        <f t="shared" si="446"/>
        <v>-</v>
      </c>
      <c r="F1104" s="71" t="str">
        <f t="shared" si="446"/>
        <v>-</v>
      </c>
      <c r="G1104" s="71" t="str">
        <f t="shared" si="446"/>
        <v>-</v>
      </c>
      <c r="H1104" s="205">
        <f>IFERROR(VLOOKUP(B1104,'Forecast Cnx @ Dest. Airport'!$B$5:$R$175,17,FALSE),0)</f>
        <v>0</v>
      </c>
      <c r="I1104" s="29">
        <f t="shared" si="423"/>
        <v>0</v>
      </c>
      <c r="J1104" s="29">
        <f t="shared" si="424"/>
        <v>0</v>
      </c>
      <c r="K1104" s="29">
        <f t="shared" si="425"/>
        <v>0</v>
      </c>
      <c r="L1104" s="29">
        <f t="shared" si="426"/>
        <v>0</v>
      </c>
      <c r="M1104" s="29">
        <f t="shared" si="427"/>
        <v>0</v>
      </c>
      <c r="N1104" s="194">
        <f t="shared" si="428"/>
        <v>0</v>
      </c>
      <c r="O1104" s="64" t="str">
        <f t="shared" si="447"/>
        <v>-</v>
      </c>
      <c r="P1104" s="64" t="str">
        <f t="shared" si="447"/>
        <v>-</v>
      </c>
      <c r="Q1104" s="64" t="str">
        <f t="shared" si="447"/>
        <v>-</v>
      </c>
      <c r="R1104" s="64" t="str">
        <f t="shared" si="447"/>
        <v>-</v>
      </c>
      <c r="S1104" s="64" t="str">
        <f t="shared" si="447"/>
        <v>-</v>
      </c>
      <c r="T1104" s="206" t="str">
        <f t="shared" si="429"/>
        <v>-</v>
      </c>
      <c r="U1104" s="29">
        <f t="shared" si="430"/>
        <v>0</v>
      </c>
      <c r="V1104" s="29">
        <f t="shared" si="431"/>
        <v>0</v>
      </c>
      <c r="W1104" s="29">
        <f t="shared" si="432"/>
        <v>0</v>
      </c>
      <c r="X1104" s="29">
        <f t="shared" si="433"/>
        <v>0</v>
      </c>
      <c r="Y1104" s="29">
        <f t="shared" si="434"/>
        <v>0</v>
      </c>
      <c r="Z1104" s="194">
        <f t="shared" si="435"/>
        <v>0</v>
      </c>
    </row>
    <row r="1105" spans="1:26" s="80" customFormat="1" x14ac:dyDescent="0.2">
      <c r="A1105" s="82">
        <v>1088</v>
      </c>
      <c r="B1105" s="168">
        <f>'Revenue Data'!B1096</f>
        <v>0</v>
      </c>
      <c r="C1105" s="71" t="str">
        <f t="shared" si="446"/>
        <v>-</v>
      </c>
      <c r="D1105" s="71" t="str">
        <f t="shared" si="446"/>
        <v>-</v>
      </c>
      <c r="E1105" s="71" t="str">
        <f t="shared" si="446"/>
        <v>-</v>
      </c>
      <c r="F1105" s="71" t="str">
        <f t="shared" si="446"/>
        <v>-</v>
      </c>
      <c r="G1105" s="71" t="str">
        <f t="shared" si="446"/>
        <v>-</v>
      </c>
      <c r="H1105" s="205">
        <f>IFERROR(VLOOKUP(B1105,'Forecast Cnx @ Dest. Airport'!$B$5:$R$175,17,FALSE),0)</f>
        <v>0</v>
      </c>
      <c r="I1105" s="29">
        <f t="shared" si="423"/>
        <v>0</v>
      </c>
      <c r="J1105" s="29">
        <f t="shared" si="424"/>
        <v>0</v>
      </c>
      <c r="K1105" s="29">
        <f t="shared" si="425"/>
        <v>0</v>
      </c>
      <c r="L1105" s="29">
        <f t="shared" si="426"/>
        <v>0</v>
      </c>
      <c r="M1105" s="29">
        <f t="shared" si="427"/>
        <v>0</v>
      </c>
      <c r="N1105" s="194">
        <f t="shared" si="428"/>
        <v>0</v>
      </c>
      <c r="O1105" s="64" t="str">
        <f t="shared" si="447"/>
        <v>-</v>
      </c>
      <c r="P1105" s="64" t="str">
        <f t="shared" si="447"/>
        <v>-</v>
      </c>
      <c r="Q1105" s="64" t="str">
        <f t="shared" si="447"/>
        <v>-</v>
      </c>
      <c r="R1105" s="64" t="str">
        <f t="shared" si="447"/>
        <v>-</v>
      </c>
      <c r="S1105" s="64" t="str">
        <f t="shared" si="447"/>
        <v>-</v>
      </c>
      <c r="T1105" s="206" t="str">
        <f t="shared" si="429"/>
        <v>-</v>
      </c>
      <c r="U1105" s="29">
        <f t="shared" si="430"/>
        <v>0</v>
      </c>
      <c r="V1105" s="29">
        <f t="shared" si="431"/>
        <v>0</v>
      </c>
      <c r="W1105" s="29">
        <f t="shared" si="432"/>
        <v>0</v>
      </c>
      <c r="X1105" s="29">
        <f t="shared" si="433"/>
        <v>0</v>
      </c>
      <c r="Y1105" s="29">
        <f t="shared" si="434"/>
        <v>0</v>
      </c>
      <c r="Z1105" s="194">
        <f t="shared" si="435"/>
        <v>0</v>
      </c>
    </row>
    <row r="1106" spans="1:26" s="80" customFormat="1" x14ac:dyDescent="0.2">
      <c r="A1106" s="168">
        <v>1089</v>
      </c>
      <c r="B1106" s="168">
        <f>'Revenue Data'!B1097</f>
        <v>0</v>
      </c>
      <c r="C1106" s="71" t="str">
        <f t="shared" si="446"/>
        <v>-</v>
      </c>
      <c r="D1106" s="71" t="str">
        <f t="shared" si="446"/>
        <v>-</v>
      </c>
      <c r="E1106" s="71" t="str">
        <f t="shared" si="446"/>
        <v>-</v>
      </c>
      <c r="F1106" s="71" t="str">
        <f t="shared" si="446"/>
        <v>-</v>
      </c>
      <c r="G1106" s="71" t="str">
        <f t="shared" si="446"/>
        <v>-</v>
      </c>
      <c r="H1106" s="205">
        <f>IFERROR(VLOOKUP(B1106,'Forecast Cnx @ Dest. Airport'!$B$5:$R$175,17,FALSE),0)</f>
        <v>0</v>
      </c>
      <c r="I1106" s="29">
        <f t="shared" si="423"/>
        <v>0</v>
      </c>
      <c r="J1106" s="29">
        <f t="shared" si="424"/>
        <v>0</v>
      </c>
      <c r="K1106" s="29">
        <f t="shared" si="425"/>
        <v>0</v>
      </c>
      <c r="L1106" s="29">
        <f t="shared" si="426"/>
        <v>0</v>
      </c>
      <c r="M1106" s="29">
        <f t="shared" si="427"/>
        <v>0</v>
      </c>
      <c r="N1106" s="194">
        <f t="shared" si="428"/>
        <v>0</v>
      </c>
      <c r="O1106" s="64" t="str">
        <f t="shared" si="447"/>
        <v>-</v>
      </c>
      <c r="P1106" s="64" t="str">
        <f t="shared" si="447"/>
        <v>-</v>
      </c>
      <c r="Q1106" s="64" t="str">
        <f t="shared" si="447"/>
        <v>-</v>
      </c>
      <c r="R1106" s="64" t="str">
        <f t="shared" si="447"/>
        <v>-</v>
      </c>
      <c r="S1106" s="64" t="str">
        <f t="shared" si="447"/>
        <v>-</v>
      </c>
      <c r="T1106" s="206" t="str">
        <f t="shared" si="429"/>
        <v>-</v>
      </c>
      <c r="U1106" s="29">
        <f t="shared" si="430"/>
        <v>0</v>
      </c>
      <c r="V1106" s="29">
        <f t="shared" si="431"/>
        <v>0</v>
      </c>
      <c r="W1106" s="29">
        <f t="shared" si="432"/>
        <v>0</v>
      </c>
      <c r="X1106" s="29">
        <f t="shared" si="433"/>
        <v>0</v>
      </c>
      <c r="Y1106" s="29">
        <f t="shared" si="434"/>
        <v>0</v>
      </c>
      <c r="Z1106" s="194">
        <f t="shared" si="435"/>
        <v>0</v>
      </c>
    </row>
    <row r="1107" spans="1:26" s="80" customFormat="1" x14ac:dyDescent="0.2">
      <c r="A1107" s="82">
        <v>1090</v>
      </c>
      <c r="B1107" s="168">
        <f>'Revenue Data'!B1098</f>
        <v>0</v>
      </c>
      <c r="C1107" s="71" t="str">
        <f t="shared" si="446"/>
        <v>-</v>
      </c>
      <c r="D1107" s="71" t="str">
        <f t="shared" si="446"/>
        <v>-</v>
      </c>
      <c r="E1107" s="71" t="str">
        <f t="shared" si="446"/>
        <v>-</v>
      </c>
      <c r="F1107" s="71" t="str">
        <f t="shared" si="446"/>
        <v>-</v>
      </c>
      <c r="G1107" s="71" t="str">
        <f t="shared" si="446"/>
        <v>-</v>
      </c>
      <c r="H1107" s="205">
        <f>IFERROR(VLOOKUP(B1107,'Forecast Cnx @ Dest. Airport'!$B$5:$R$175,17,FALSE),0)</f>
        <v>0</v>
      </c>
      <c r="I1107" s="29">
        <f t="shared" ref="I1107:I1170" si="448">IFERROR($H1107*C1107,0)</f>
        <v>0</v>
      </c>
      <c r="J1107" s="29">
        <f t="shared" ref="J1107:J1170" si="449">IFERROR($H1107*D1107,0)</f>
        <v>0</v>
      </c>
      <c r="K1107" s="29">
        <f t="shared" ref="K1107:K1170" si="450">IFERROR($H1107*E1107,0)</f>
        <v>0</v>
      </c>
      <c r="L1107" s="29">
        <f t="shared" ref="L1107:L1170" si="451">IFERROR($H1107*F1107,0)</f>
        <v>0</v>
      </c>
      <c r="M1107" s="29">
        <f t="shared" ref="M1107:M1170" si="452">IFERROR($H1107*G1107,0)</f>
        <v>0</v>
      </c>
      <c r="N1107" s="194">
        <f t="shared" ref="N1107:N1170" si="453">SUM(I1107:M1107)</f>
        <v>0</v>
      </c>
      <c r="O1107" s="64" t="str">
        <f t="shared" si="447"/>
        <v>-</v>
      </c>
      <c r="P1107" s="64" t="str">
        <f t="shared" si="447"/>
        <v>-</v>
      </c>
      <c r="Q1107" s="64" t="str">
        <f t="shared" si="447"/>
        <v>-</v>
      </c>
      <c r="R1107" s="64" t="str">
        <f t="shared" si="447"/>
        <v>-</v>
      </c>
      <c r="S1107" s="64" t="str">
        <f t="shared" si="447"/>
        <v>-</v>
      </c>
      <c r="T1107" s="206" t="str">
        <f t="shared" ref="T1107:T1170" si="454">IFERROR(Z1107/N1107,"-")</f>
        <v>-</v>
      </c>
      <c r="U1107" s="29">
        <f t="shared" ref="U1107:U1170" si="455">IFERROR(O1107*I1107,0)</f>
        <v>0</v>
      </c>
      <c r="V1107" s="29">
        <f t="shared" ref="V1107:V1170" si="456">IFERROR(P1107*J1107,0)</f>
        <v>0</v>
      </c>
      <c r="W1107" s="29">
        <f t="shared" ref="W1107:W1170" si="457">IFERROR(Q1107*K1107,0)</f>
        <v>0</v>
      </c>
      <c r="X1107" s="29">
        <f t="shared" ref="X1107:X1170" si="458">IFERROR(R1107*L1107,0)</f>
        <v>0</v>
      </c>
      <c r="Y1107" s="29">
        <f t="shared" ref="Y1107:Y1170" si="459">IFERROR(S1107*M1107,0)</f>
        <v>0</v>
      </c>
      <c r="Z1107" s="194">
        <f t="shared" ref="Z1107:Z1170" si="460">SUM(U1107:Y1107)</f>
        <v>0</v>
      </c>
    </row>
    <row r="1108" spans="1:26" s="80" customFormat="1" x14ac:dyDescent="0.2">
      <c r="A1108" s="82">
        <v>1091</v>
      </c>
      <c r="B1108" s="168">
        <f>'Revenue Data'!B1099</f>
        <v>0</v>
      </c>
      <c r="C1108" s="71" t="str">
        <f t="shared" ref="C1108:G1117" si="461">IFERROR(VLOOKUP($B1108,FromChicagoFareList,C$8,FALSE),"-")</f>
        <v>-</v>
      </c>
      <c r="D1108" s="71" t="str">
        <f t="shared" si="461"/>
        <v>-</v>
      </c>
      <c r="E1108" s="71" t="str">
        <f t="shared" si="461"/>
        <v>-</v>
      </c>
      <c r="F1108" s="71" t="str">
        <f t="shared" si="461"/>
        <v>-</v>
      </c>
      <c r="G1108" s="71" t="str">
        <f t="shared" si="461"/>
        <v>-</v>
      </c>
      <c r="H1108" s="205">
        <f>IFERROR(VLOOKUP(B1108,'Forecast Cnx @ Dest. Airport'!$B$5:$R$175,17,FALSE),0)</f>
        <v>0</v>
      </c>
      <c r="I1108" s="29">
        <f t="shared" si="448"/>
        <v>0</v>
      </c>
      <c r="J1108" s="29">
        <f t="shared" si="449"/>
        <v>0</v>
      </c>
      <c r="K1108" s="29">
        <f t="shared" si="450"/>
        <v>0</v>
      </c>
      <c r="L1108" s="29">
        <f t="shared" si="451"/>
        <v>0</v>
      </c>
      <c r="M1108" s="29">
        <f t="shared" si="452"/>
        <v>0</v>
      </c>
      <c r="N1108" s="194">
        <f t="shared" si="453"/>
        <v>0</v>
      </c>
      <c r="O1108" s="64" t="str">
        <f t="shared" ref="O1108:S1117" si="462">IFERROR(VLOOKUP($B1108,FromChicagoFareList,O$8,FALSE),"-")</f>
        <v>-</v>
      </c>
      <c r="P1108" s="64" t="str">
        <f t="shared" si="462"/>
        <v>-</v>
      </c>
      <c r="Q1108" s="64" t="str">
        <f t="shared" si="462"/>
        <v>-</v>
      </c>
      <c r="R1108" s="64" t="str">
        <f t="shared" si="462"/>
        <v>-</v>
      </c>
      <c r="S1108" s="64" t="str">
        <f t="shared" si="462"/>
        <v>-</v>
      </c>
      <c r="T1108" s="206" t="str">
        <f t="shared" si="454"/>
        <v>-</v>
      </c>
      <c r="U1108" s="29">
        <f t="shared" si="455"/>
        <v>0</v>
      </c>
      <c r="V1108" s="29">
        <f t="shared" si="456"/>
        <v>0</v>
      </c>
      <c r="W1108" s="29">
        <f t="shared" si="457"/>
        <v>0</v>
      </c>
      <c r="X1108" s="29">
        <f t="shared" si="458"/>
        <v>0</v>
      </c>
      <c r="Y1108" s="29">
        <f t="shared" si="459"/>
        <v>0</v>
      </c>
      <c r="Z1108" s="194">
        <f t="shared" si="460"/>
        <v>0</v>
      </c>
    </row>
    <row r="1109" spans="1:26" s="80" customFormat="1" x14ac:dyDescent="0.2">
      <c r="A1109" s="82">
        <v>1092</v>
      </c>
      <c r="B1109" s="168">
        <f>'Revenue Data'!B1100</f>
        <v>0</v>
      </c>
      <c r="C1109" s="71" t="str">
        <f t="shared" si="461"/>
        <v>-</v>
      </c>
      <c r="D1109" s="71" t="str">
        <f t="shared" si="461"/>
        <v>-</v>
      </c>
      <c r="E1109" s="71" t="str">
        <f t="shared" si="461"/>
        <v>-</v>
      </c>
      <c r="F1109" s="71" t="str">
        <f t="shared" si="461"/>
        <v>-</v>
      </c>
      <c r="G1109" s="71" t="str">
        <f t="shared" si="461"/>
        <v>-</v>
      </c>
      <c r="H1109" s="205">
        <f>IFERROR(VLOOKUP(B1109,'Forecast Cnx @ Dest. Airport'!$B$5:$R$175,17,FALSE),0)</f>
        <v>0</v>
      </c>
      <c r="I1109" s="29">
        <f t="shared" si="448"/>
        <v>0</v>
      </c>
      <c r="J1109" s="29">
        <f t="shared" si="449"/>
        <v>0</v>
      </c>
      <c r="K1109" s="29">
        <f t="shared" si="450"/>
        <v>0</v>
      </c>
      <c r="L1109" s="29">
        <f t="shared" si="451"/>
        <v>0</v>
      </c>
      <c r="M1109" s="29">
        <f t="shared" si="452"/>
        <v>0</v>
      </c>
      <c r="N1109" s="194">
        <f t="shared" si="453"/>
        <v>0</v>
      </c>
      <c r="O1109" s="64" t="str">
        <f t="shared" si="462"/>
        <v>-</v>
      </c>
      <c r="P1109" s="64" t="str">
        <f t="shared" si="462"/>
        <v>-</v>
      </c>
      <c r="Q1109" s="64" t="str">
        <f t="shared" si="462"/>
        <v>-</v>
      </c>
      <c r="R1109" s="64" t="str">
        <f t="shared" si="462"/>
        <v>-</v>
      </c>
      <c r="S1109" s="64" t="str">
        <f t="shared" si="462"/>
        <v>-</v>
      </c>
      <c r="T1109" s="206" t="str">
        <f t="shared" si="454"/>
        <v>-</v>
      </c>
      <c r="U1109" s="29">
        <f t="shared" si="455"/>
        <v>0</v>
      </c>
      <c r="V1109" s="29">
        <f t="shared" si="456"/>
        <v>0</v>
      </c>
      <c r="W1109" s="29">
        <f t="shared" si="457"/>
        <v>0</v>
      </c>
      <c r="X1109" s="29">
        <f t="shared" si="458"/>
        <v>0</v>
      </c>
      <c r="Y1109" s="29">
        <f t="shared" si="459"/>
        <v>0</v>
      </c>
      <c r="Z1109" s="194">
        <f t="shared" si="460"/>
        <v>0</v>
      </c>
    </row>
    <row r="1110" spans="1:26" s="80" customFormat="1" x14ac:dyDescent="0.2">
      <c r="A1110" s="168">
        <v>1093</v>
      </c>
      <c r="B1110" s="168">
        <f>'Revenue Data'!B1101</f>
        <v>0</v>
      </c>
      <c r="C1110" s="71" t="str">
        <f t="shared" si="461"/>
        <v>-</v>
      </c>
      <c r="D1110" s="71" t="str">
        <f t="shared" si="461"/>
        <v>-</v>
      </c>
      <c r="E1110" s="71" t="str">
        <f t="shared" si="461"/>
        <v>-</v>
      </c>
      <c r="F1110" s="71" t="str">
        <f t="shared" si="461"/>
        <v>-</v>
      </c>
      <c r="G1110" s="71" t="str">
        <f t="shared" si="461"/>
        <v>-</v>
      </c>
      <c r="H1110" s="205">
        <f>IFERROR(VLOOKUP(B1110,'Forecast Cnx @ Dest. Airport'!$B$5:$R$175,17,FALSE),0)</f>
        <v>0</v>
      </c>
      <c r="I1110" s="29">
        <f t="shared" si="448"/>
        <v>0</v>
      </c>
      <c r="J1110" s="29">
        <f t="shared" si="449"/>
        <v>0</v>
      </c>
      <c r="K1110" s="29">
        <f t="shared" si="450"/>
        <v>0</v>
      </c>
      <c r="L1110" s="29">
        <f t="shared" si="451"/>
        <v>0</v>
      </c>
      <c r="M1110" s="29">
        <f t="shared" si="452"/>
        <v>0</v>
      </c>
      <c r="N1110" s="194">
        <f t="shared" si="453"/>
        <v>0</v>
      </c>
      <c r="O1110" s="64" t="str">
        <f t="shared" si="462"/>
        <v>-</v>
      </c>
      <c r="P1110" s="64" t="str">
        <f t="shared" si="462"/>
        <v>-</v>
      </c>
      <c r="Q1110" s="64" t="str">
        <f t="shared" si="462"/>
        <v>-</v>
      </c>
      <c r="R1110" s="64" t="str">
        <f t="shared" si="462"/>
        <v>-</v>
      </c>
      <c r="S1110" s="64" t="str">
        <f t="shared" si="462"/>
        <v>-</v>
      </c>
      <c r="T1110" s="206" t="str">
        <f t="shared" si="454"/>
        <v>-</v>
      </c>
      <c r="U1110" s="29">
        <f t="shared" si="455"/>
        <v>0</v>
      </c>
      <c r="V1110" s="29">
        <f t="shared" si="456"/>
        <v>0</v>
      </c>
      <c r="W1110" s="29">
        <f t="shared" si="457"/>
        <v>0</v>
      </c>
      <c r="X1110" s="29">
        <f t="shared" si="458"/>
        <v>0</v>
      </c>
      <c r="Y1110" s="29">
        <f t="shared" si="459"/>
        <v>0</v>
      </c>
      <c r="Z1110" s="194">
        <f t="shared" si="460"/>
        <v>0</v>
      </c>
    </row>
    <row r="1111" spans="1:26" s="80" customFormat="1" x14ac:dyDescent="0.2">
      <c r="A1111" s="82">
        <v>1094</v>
      </c>
      <c r="B1111" s="168">
        <f>'Revenue Data'!B1102</f>
        <v>0</v>
      </c>
      <c r="C1111" s="71" t="str">
        <f t="shared" si="461"/>
        <v>-</v>
      </c>
      <c r="D1111" s="71" t="str">
        <f t="shared" si="461"/>
        <v>-</v>
      </c>
      <c r="E1111" s="71" t="str">
        <f t="shared" si="461"/>
        <v>-</v>
      </c>
      <c r="F1111" s="71" t="str">
        <f t="shared" si="461"/>
        <v>-</v>
      </c>
      <c r="G1111" s="71" t="str">
        <f t="shared" si="461"/>
        <v>-</v>
      </c>
      <c r="H1111" s="205">
        <f>IFERROR(VLOOKUP(B1111,'Forecast Cnx @ Dest. Airport'!$B$5:$R$175,17,FALSE),0)</f>
        <v>0</v>
      </c>
      <c r="I1111" s="29">
        <f t="shared" si="448"/>
        <v>0</v>
      </c>
      <c r="J1111" s="29">
        <f t="shared" si="449"/>
        <v>0</v>
      </c>
      <c r="K1111" s="29">
        <f t="shared" si="450"/>
        <v>0</v>
      </c>
      <c r="L1111" s="29">
        <f t="shared" si="451"/>
        <v>0</v>
      </c>
      <c r="M1111" s="29">
        <f t="shared" si="452"/>
        <v>0</v>
      </c>
      <c r="N1111" s="194">
        <f t="shared" si="453"/>
        <v>0</v>
      </c>
      <c r="O1111" s="64" t="str">
        <f t="shared" si="462"/>
        <v>-</v>
      </c>
      <c r="P1111" s="64" t="str">
        <f t="shared" si="462"/>
        <v>-</v>
      </c>
      <c r="Q1111" s="64" t="str">
        <f t="shared" si="462"/>
        <v>-</v>
      </c>
      <c r="R1111" s="64" t="str">
        <f t="shared" si="462"/>
        <v>-</v>
      </c>
      <c r="S1111" s="64" t="str">
        <f t="shared" si="462"/>
        <v>-</v>
      </c>
      <c r="T1111" s="206" t="str">
        <f t="shared" si="454"/>
        <v>-</v>
      </c>
      <c r="U1111" s="29">
        <f t="shared" si="455"/>
        <v>0</v>
      </c>
      <c r="V1111" s="29">
        <f t="shared" si="456"/>
        <v>0</v>
      </c>
      <c r="W1111" s="29">
        <f t="shared" si="457"/>
        <v>0</v>
      </c>
      <c r="X1111" s="29">
        <f t="shared" si="458"/>
        <v>0</v>
      </c>
      <c r="Y1111" s="29">
        <f t="shared" si="459"/>
        <v>0</v>
      </c>
      <c r="Z1111" s="194">
        <f t="shared" si="460"/>
        <v>0</v>
      </c>
    </row>
    <row r="1112" spans="1:26" s="80" customFormat="1" x14ac:dyDescent="0.2">
      <c r="A1112" s="82">
        <v>1095</v>
      </c>
      <c r="B1112" s="168">
        <f>'Revenue Data'!B1103</f>
        <v>0</v>
      </c>
      <c r="C1112" s="71" t="str">
        <f t="shared" si="461"/>
        <v>-</v>
      </c>
      <c r="D1112" s="71" t="str">
        <f t="shared" si="461"/>
        <v>-</v>
      </c>
      <c r="E1112" s="71" t="str">
        <f t="shared" si="461"/>
        <v>-</v>
      </c>
      <c r="F1112" s="71" t="str">
        <f t="shared" si="461"/>
        <v>-</v>
      </c>
      <c r="G1112" s="71" t="str">
        <f t="shared" si="461"/>
        <v>-</v>
      </c>
      <c r="H1112" s="205">
        <f>IFERROR(VLOOKUP(B1112,'Forecast Cnx @ Dest. Airport'!$B$5:$R$175,17,FALSE),0)</f>
        <v>0</v>
      </c>
      <c r="I1112" s="29">
        <f t="shared" si="448"/>
        <v>0</v>
      </c>
      <c r="J1112" s="29">
        <f t="shared" si="449"/>
        <v>0</v>
      </c>
      <c r="K1112" s="29">
        <f t="shared" si="450"/>
        <v>0</v>
      </c>
      <c r="L1112" s="29">
        <f t="shared" si="451"/>
        <v>0</v>
      </c>
      <c r="M1112" s="29">
        <f t="shared" si="452"/>
        <v>0</v>
      </c>
      <c r="N1112" s="194">
        <f t="shared" si="453"/>
        <v>0</v>
      </c>
      <c r="O1112" s="64" t="str">
        <f t="shared" si="462"/>
        <v>-</v>
      </c>
      <c r="P1112" s="64" t="str">
        <f t="shared" si="462"/>
        <v>-</v>
      </c>
      <c r="Q1112" s="64" t="str">
        <f t="shared" si="462"/>
        <v>-</v>
      </c>
      <c r="R1112" s="64" t="str">
        <f t="shared" si="462"/>
        <v>-</v>
      </c>
      <c r="S1112" s="64" t="str">
        <f t="shared" si="462"/>
        <v>-</v>
      </c>
      <c r="T1112" s="206" t="str">
        <f t="shared" si="454"/>
        <v>-</v>
      </c>
      <c r="U1112" s="29">
        <f t="shared" si="455"/>
        <v>0</v>
      </c>
      <c r="V1112" s="29">
        <f t="shared" si="456"/>
        <v>0</v>
      </c>
      <c r="W1112" s="29">
        <f t="shared" si="457"/>
        <v>0</v>
      </c>
      <c r="X1112" s="29">
        <f t="shared" si="458"/>
        <v>0</v>
      </c>
      <c r="Y1112" s="29">
        <f t="shared" si="459"/>
        <v>0</v>
      </c>
      <c r="Z1112" s="194">
        <f t="shared" si="460"/>
        <v>0</v>
      </c>
    </row>
    <row r="1113" spans="1:26" s="80" customFormat="1" x14ac:dyDescent="0.2">
      <c r="A1113" s="82">
        <v>1096</v>
      </c>
      <c r="B1113" s="168">
        <f>'Revenue Data'!B1104</f>
        <v>0</v>
      </c>
      <c r="C1113" s="71" t="str">
        <f t="shared" si="461"/>
        <v>-</v>
      </c>
      <c r="D1113" s="71" t="str">
        <f t="shared" si="461"/>
        <v>-</v>
      </c>
      <c r="E1113" s="71" t="str">
        <f t="shared" si="461"/>
        <v>-</v>
      </c>
      <c r="F1113" s="71" t="str">
        <f t="shared" si="461"/>
        <v>-</v>
      </c>
      <c r="G1113" s="71" t="str">
        <f t="shared" si="461"/>
        <v>-</v>
      </c>
      <c r="H1113" s="205">
        <f>IFERROR(VLOOKUP(B1113,'Forecast Cnx @ Dest. Airport'!$B$5:$R$175,17,FALSE),0)</f>
        <v>0</v>
      </c>
      <c r="I1113" s="29">
        <f t="shared" si="448"/>
        <v>0</v>
      </c>
      <c r="J1113" s="29">
        <f t="shared" si="449"/>
        <v>0</v>
      </c>
      <c r="K1113" s="29">
        <f t="shared" si="450"/>
        <v>0</v>
      </c>
      <c r="L1113" s="29">
        <f t="shared" si="451"/>
        <v>0</v>
      </c>
      <c r="M1113" s="29">
        <f t="shared" si="452"/>
        <v>0</v>
      </c>
      <c r="N1113" s="194">
        <f t="shared" si="453"/>
        <v>0</v>
      </c>
      <c r="O1113" s="64" t="str">
        <f t="shared" si="462"/>
        <v>-</v>
      </c>
      <c r="P1113" s="64" t="str">
        <f t="shared" si="462"/>
        <v>-</v>
      </c>
      <c r="Q1113" s="64" t="str">
        <f t="shared" si="462"/>
        <v>-</v>
      </c>
      <c r="R1113" s="64" t="str">
        <f t="shared" si="462"/>
        <v>-</v>
      </c>
      <c r="S1113" s="64" t="str">
        <f t="shared" si="462"/>
        <v>-</v>
      </c>
      <c r="T1113" s="206" t="str">
        <f t="shared" si="454"/>
        <v>-</v>
      </c>
      <c r="U1113" s="29">
        <f t="shared" si="455"/>
        <v>0</v>
      </c>
      <c r="V1113" s="29">
        <f t="shared" si="456"/>
        <v>0</v>
      </c>
      <c r="W1113" s="29">
        <f t="shared" si="457"/>
        <v>0</v>
      </c>
      <c r="X1113" s="29">
        <f t="shared" si="458"/>
        <v>0</v>
      </c>
      <c r="Y1113" s="29">
        <f t="shared" si="459"/>
        <v>0</v>
      </c>
      <c r="Z1113" s="194">
        <f t="shared" si="460"/>
        <v>0</v>
      </c>
    </row>
    <row r="1114" spans="1:26" s="80" customFormat="1" x14ac:dyDescent="0.2">
      <c r="A1114" s="168">
        <v>1097</v>
      </c>
      <c r="B1114" s="168">
        <f>'Revenue Data'!B1105</f>
        <v>0</v>
      </c>
      <c r="C1114" s="71" t="str">
        <f t="shared" si="461"/>
        <v>-</v>
      </c>
      <c r="D1114" s="71" t="str">
        <f t="shared" si="461"/>
        <v>-</v>
      </c>
      <c r="E1114" s="71" t="str">
        <f t="shared" si="461"/>
        <v>-</v>
      </c>
      <c r="F1114" s="71" t="str">
        <f t="shared" si="461"/>
        <v>-</v>
      </c>
      <c r="G1114" s="71" t="str">
        <f t="shared" si="461"/>
        <v>-</v>
      </c>
      <c r="H1114" s="205">
        <f>IFERROR(VLOOKUP(B1114,'Forecast Cnx @ Dest. Airport'!$B$5:$R$175,17,FALSE),0)</f>
        <v>0</v>
      </c>
      <c r="I1114" s="29">
        <f t="shared" si="448"/>
        <v>0</v>
      </c>
      <c r="J1114" s="29">
        <f t="shared" si="449"/>
        <v>0</v>
      </c>
      <c r="K1114" s="29">
        <f t="shared" si="450"/>
        <v>0</v>
      </c>
      <c r="L1114" s="29">
        <f t="shared" si="451"/>
        <v>0</v>
      </c>
      <c r="M1114" s="29">
        <f t="shared" si="452"/>
        <v>0</v>
      </c>
      <c r="N1114" s="194">
        <f t="shared" si="453"/>
        <v>0</v>
      </c>
      <c r="O1114" s="64" t="str">
        <f t="shared" si="462"/>
        <v>-</v>
      </c>
      <c r="P1114" s="64" t="str">
        <f t="shared" si="462"/>
        <v>-</v>
      </c>
      <c r="Q1114" s="64" t="str">
        <f t="shared" si="462"/>
        <v>-</v>
      </c>
      <c r="R1114" s="64" t="str">
        <f t="shared" si="462"/>
        <v>-</v>
      </c>
      <c r="S1114" s="64" t="str">
        <f t="shared" si="462"/>
        <v>-</v>
      </c>
      <c r="T1114" s="206" t="str">
        <f t="shared" si="454"/>
        <v>-</v>
      </c>
      <c r="U1114" s="29">
        <f t="shared" si="455"/>
        <v>0</v>
      </c>
      <c r="V1114" s="29">
        <f t="shared" si="456"/>
        <v>0</v>
      </c>
      <c r="W1114" s="29">
        <f t="shared" si="457"/>
        <v>0</v>
      </c>
      <c r="X1114" s="29">
        <f t="shared" si="458"/>
        <v>0</v>
      </c>
      <c r="Y1114" s="29">
        <f t="shared" si="459"/>
        <v>0</v>
      </c>
      <c r="Z1114" s="194">
        <f t="shared" si="460"/>
        <v>0</v>
      </c>
    </row>
    <row r="1115" spans="1:26" s="80" customFormat="1" x14ac:dyDescent="0.2">
      <c r="A1115" s="82">
        <v>1098</v>
      </c>
      <c r="B1115" s="168">
        <f>'Revenue Data'!B1106</f>
        <v>0</v>
      </c>
      <c r="C1115" s="71" t="str">
        <f t="shared" si="461"/>
        <v>-</v>
      </c>
      <c r="D1115" s="71" t="str">
        <f t="shared" si="461"/>
        <v>-</v>
      </c>
      <c r="E1115" s="71" t="str">
        <f t="shared" si="461"/>
        <v>-</v>
      </c>
      <c r="F1115" s="71" t="str">
        <f t="shared" si="461"/>
        <v>-</v>
      </c>
      <c r="G1115" s="71" t="str">
        <f t="shared" si="461"/>
        <v>-</v>
      </c>
      <c r="H1115" s="205">
        <f>IFERROR(VLOOKUP(B1115,'Forecast Cnx @ Dest. Airport'!$B$5:$R$175,17,FALSE),0)</f>
        <v>0</v>
      </c>
      <c r="I1115" s="29">
        <f t="shared" si="448"/>
        <v>0</v>
      </c>
      <c r="J1115" s="29">
        <f t="shared" si="449"/>
        <v>0</v>
      </c>
      <c r="K1115" s="29">
        <f t="shared" si="450"/>
        <v>0</v>
      </c>
      <c r="L1115" s="29">
        <f t="shared" si="451"/>
        <v>0</v>
      </c>
      <c r="M1115" s="29">
        <f t="shared" si="452"/>
        <v>0</v>
      </c>
      <c r="N1115" s="194">
        <f t="shared" si="453"/>
        <v>0</v>
      </c>
      <c r="O1115" s="64" t="str">
        <f t="shared" si="462"/>
        <v>-</v>
      </c>
      <c r="P1115" s="64" t="str">
        <f t="shared" si="462"/>
        <v>-</v>
      </c>
      <c r="Q1115" s="64" t="str">
        <f t="shared" si="462"/>
        <v>-</v>
      </c>
      <c r="R1115" s="64" t="str">
        <f t="shared" si="462"/>
        <v>-</v>
      </c>
      <c r="S1115" s="64" t="str">
        <f t="shared" si="462"/>
        <v>-</v>
      </c>
      <c r="T1115" s="206" t="str">
        <f t="shared" si="454"/>
        <v>-</v>
      </c>
      <c r="U1115" s="29">
        <f t="shared" si="455"/>
        <v>0</v>
      </c>
      <c r="V1115" s="29">
        <f t="shared" si="456"/>
        <v>0</v>
      </c>
      <c r="W1115" s="29">
        <f t="shared" si="457"/>
        <v>0</v>
      </c>
      <c r="X1115" s="29">
        <f t="shared" si="458"/>
        <v>0</v>
      </c>
      <c r="Y1115" s="29">
        <f t="shared" si="459"/>
        <v>0</v>
      </c>
      <c r="Z1115" s="194">
        <f t="shared" si="460"/>
        <v>0</v>
      </c>
    </row>
    <row r="1116" spans="1:26" s="80" customFormat="1" x14ac:dyDescent="0.2">
      <c r="A1116" s="82">
        <v>1099</v>
      </c>
      <c r="B1116" s="168">
        <f>'Revenue Data'!B1107</f>
        <v>0</v>
      </c>
      <c r="C1116" s="71" t="str">
        <f t="shared" si="461"/>
        <v>-</v>
      </c>
      <c r="D1116" s="71" t="str">
        <f t="shared" si="461"/>
        <v>-</v>
      </c>
      <c r="E1116" s="71" t="str">
        <f t="shared" si="461"/>
        <v>-</v>
      </c>
      <c r="F1116" s="71" t="str">
        <f t="shared" si="461"/>
        <v>-</v>
      </c>
      <c r="G1116" s="71" t="str">
        <f t="shared" si="461"/>
        <v>-</v>
      </c>
      <c r="H1116" s="205">
        <f>IFERROR(VLOOKUP(B1116,'Forecast Cnx @ Dest. Airport'!$B$5:$R$175,17,FALSE),0)</f>
        <v>0</v>
      </c>
      <c r="I1116" s="29">
        <f t="shared" si="448"/>
        <v>0</v>
      </c>
      <c r="J1116" s="29">
        <f t="shared" si="449"/>
        <v>0</v>
      </c>
      <c r="K1116" s="29">
        <f t="shared" si="450"/>
        <v>0</v>
      </c>
      <c r="L1116" s="29">
        <f t="shared" si="451"/>
        <v>0</v>
      </c>
      <c r="M1116" s="29">
        <f t="shared" si="452"/>
        <v>0</v>
      </c>
      <c r="N1116" s="194">
        <f t="shared" si="453"/>
        <v>0</v>
      </c>
      <c r="O1116" s="64" t="str">
        <f t="shared" si="462"/>
        <v>-</v>
      </c>
      <c r="P1116" s="64" t="str">
        <f t="shared" si="462"/>
        <v>-</v>
      </c>
      <c r="Q1116" s="64" t="str">
        <f t="shared" si="462"/>
        <v>-</v>
      </c>
      <c r="R1116" s="64" t="str">
        <f t="shared" si="462"/>
        <v>-</v>
      </c>
      <c r="S1116" s="64" t="str">
        <f t="shared" si="462"/>
        <v>-</v>
      </c>
      <c r="T1116" s="206" t="str">
        <f t="shared" si="454"/>
        <v>-</v>
      </c>
      <c r="U1116" s="29">
        <f t="shared" si="455"/>
        <v>0</v>
      </c>
      <c r="V1116" s="29">
        <f t="shared" si="456"/>
        <v>0</v>
      </c>
      <c r="W1116" s="29">
        <f t="shared" si="457"/>
        <v>0</v>
      </c>
      <c r="X1116" s="29">
        <f t="shared" si="458"/>
        <v>0</v>
      </c>
      <c r="Y1116" s="29">
        <f t="shared" si="459"/>
        <v>0</v>
      </c>
      <c r="Z1116" s="194">
        <f t="shared" si="460"/>
        <v>0</v>
      </c>
    </row>
    <row r="1117" spans="1:26" s="80" customFormat="1" x14ac:dyDescent="0.2">
      <c r="A1117" s="82">
        <v>1100</v>
      </c>
      <c r="B1117" s="168">
        <f>'Revenue Data'!B1108</f>
        <v>0</v>
      </c>
      <c r="C1117" s="71" t="str">
        <f t="shared" si="461"/>
        <v>-</v>
      </c>
      <c r="D1117" s="71" t="str">
        <f t="shared" si="461"/>
        <v>-</v>
      </c>
      <c r="E1117" s="71" t="str">
        <f t="shared" si="461"/>
        <v>-</v>
      </c>
      <c r="F1117" s="71" t="str">
        <f t="shared" si="461"/>
        <v>-</v>
      </c>
      <c r="G1117" s="71" t="str">
        <f t="shared" si="461"/>
        <v>-</v>
      </c>
      <c r="H1117" s="205">
        <f>IFERROR(VLOOKUP(B1117,'Forecast Cnx @ Dest. Airport'!$B$5:$R$175,17,FALSE),0)</f>
        <v>0</v>
      </c>
      <c r="I1117" s="29">
        <f t="shared" si="448"/>
        <v>0</v>
      </c>
      <c r="J1117" s="29">
        <f t="shared" si="449"/>
        <v>0</v>
      </c>
      <c r="K1117" s="29">
        <f t="shared" si="450"/>
        <v>0</v>
      </c>
      <c r="L1117" s="29">
        <f t="shared" si="451"/>
        <v>0</v>
      </c>
      <c r="M1117" s="29">
        <f t="shared" si="452"/>
        <v>0</v>
      </c>
      <c r="N1117" s="194">
        <f t="shared" si="453"/>
        <v>0</v>
      </c>
      <c r="O1117" s="64" t="str">
        <f t="shared" si="462"/>
        <v>-</v>
      </c>
      <c r="P1117" s="64" t="str">
        <f t="shared" si="462"/>
        <v>-</v>
      </c>
      <c r="Q1117" s="64" t="str">
        <f t="shared" si="462"/>
        <v>-</v>
      </c>
      <c r="R1117" s="64" t="str">
        <f t="shared" si="462"/>
        <v>-</v>
      </c>
      <c r="S1117" s="64" t="str">
        <f t="shared" si="462"/>
        <v>-</v>
      </c>
      <c r="T1117" s="206" t="str">
        <f t="shared" si="454"/>
        <v>-</v>
      </c>
      <c r="U1117" s="29">
        <f t="shared" si="455"/>
        <v>0</v>
      </c>
      <c r="V1117" s="29">
        <f t="shared" si="456"/>
        <v>0</v>
      </c>
      <c r="W1117" s="29">
        <f t="shared" si="457"/>
        <v>0</v>
      </c>
      <c r="X1117" s="29">
        <f t="shared" si="458"/>
        <v>0</v>
      </c>
      <c r="Y1117" s="29">
        <f t="shared" si="459"/>
        <v>0</v>
      </c>
      <c r="Z1117" s="194">
        <f t="shared" si="460"/>
        <v>0</v>
      </c>
    </row>
    <row r="1118" spans="1:26" s="80" customFormat="1" x14ac:dyDescent="0.2">
      <c r="A1118" s="168">
        <v>1101</v>
      </c>
      <c r="B1118" s="168">
        <f>'Revenue Data'!B1109</f>
        <v>0</v>
      </c>
      <c r="C1118" s="71" t="str">
        <f t="shared" ref="C1118:G1127" si="463">IFERROR(VLOOKUP($B1118,FromChicagoFareList,C$8,FALSE),"-")</f>
        <v>-</v>
      </c>
      <c r="D1118" s="71" t="str">
        <f t="shared" si="463"/>
        <v>-</v>
      </c>
      <c r="E1118" s="71" t="str">
        <f t="shared" si="463"/>
        <v>-</v>
      </c>
      <c r="F1118" s="71" t="str">
        <f t="shared" si="463"/>
        <v>-</v>
      </c>
      <c r="G1118" s="71" t="str">
        <f t="shared" si="463"/>
        <v>-</v>
      </c>
      <c r="H1118" s="205">
        <f>IFERROR(VLOOKUP(B1118,'Forecast Cnx @ Dest. Airport'!$B$5:$R$175,17,FALSE),0)</f>
        <v>0</v>
      </c>
      <c r="I1118" s="29">
        <f t="shared" si="448"/>
        <v>0</v>
      </c>
      <c r="J1118" s="29">
        <f t="shared" si="449"/>
        <v>0</v>
      </c>
      <c r="K1118" s="29">
        <f t="shared" si="450"/>
        <v>0</v>
      </c>
      <c r="L1118" s="29">
        <f t="shared" si="451"/>
        <v>0</v>
      </c>
      <c r="M1118" s="29">
        <f t="shared" si="452"/>
        <v>0</v>
      </c>
      <c r="N1118" s="194">
        <f t="shared" si="453"/>
        <v>0</v>
      </c>
      <c r="O1118" s="64" t="str">
        <f t="shared" ref="O1118:S1127" si="464">IFERROR(VLOOKUP($B1118,FromChicagoFareList,O$8,FALSE),"-")</f>
        <v>-</v>
      </c>
      <c r="P1118" s="64" t="str">
        <f t="shared" si="464"/>
        <v>-</v>
      </c>
      <c r="Q1118" s="64" t="str">
        <f t="shared" si="464"/>
        <v>-</v>
      </c>
      <c r="R1118" s="64" t="str">
        <f t="shared" si="464"/>
        <v>-</v>
      </c>
      <c r="S1118" s="64" t="str">
        <f t="shared" si="464"/>
        <v>-</v>
      </c>
      <c r="T1118" s="206" t="str">
        <f t="shared" si="454"/>
        <v>-</v>
      </c>
      <c r="U1118" s="29">
        <f t="shared" si="455"/>
        <v>0</v>
      </c>
      <c r="V1118" s="29">
        <f t="shared" si="456"/>
        <v>0</v>
      </c>
      <c r="W1118" s="29">
        <f t="shared" si="457"/>
        <v>0</v>
      </c>
      <c r="X1118" s="29">
        <f t="shared" si="458"/>
        <v>0</v>
      </c>
      <c r="Y1118" s="29">
        <f t="shared" si="459"/>
        <v>0</v>
      </c>
      <c r="Z1118" s="194">
        <f t="shared" si="460"/>
        <v>0</v>
      </c>
    </row>
    <row r="1119" spans="1:26" s="80" customFormat="1" x14ac:dyDescent="0.2">
      <c r="A1119" s="82">
        <v>1102</v>
      </c>
      <c r="B1119" s="168">
        <f>'Revenue Data'!B1110</f>
        <v>0</v>
      </c>
      <c r="C1119" s="71" t="str">
        <f t="shared" si="463"/>
        <v>-</v>
      </c>
      <c r="D1119" s="71" t="str">
        <f t="shared" si="463"/>
        <v>-</v>
      </c>
      <c r="E1119" s="71" t="str">
        <f t="shared" si="463"/>
        <v>-</v>
      </c>
      <c r="F1119" s="71" t="str">
        <f t="shared" si="463"/>
        <v>-</v>
      </c>
      <c r="G1119" s="71" t="str">
        <f t="shared" si="463"/>
        <v>-</v>
      </c>
      <c r="H1119" s="205">
        <f>IFERROR(VLOOKUP(B1119,'Forecast Cnx @ Dest. Airport'!$B$5:$R$175,17,FALSE),0)</f>
        <v>0</v>
      </c>
      <c r="I1119" s="29">
        <f t="shared" si="448"/>
        <v>0</v>
      </c>
      <c r="J1119" s="29">
        <f t="shared" si="449"/>
        <v>0</v>
      </c>
      <c r="K1119" s="29">
        <f t="shared" si="450"/>
        <v>0</v>
      </c>
      <c r="L1119" s="29">
        <f t="shared" si="451"/>
        <v>0</v>
      </c>
      <c r="M1119" s="29">
        <f t="shared" si="452"/>
        <v>0</v>
      </c>
      <c r="N1119" s="194">
        <f t="shared" si="453"/>
        <v>0</v>
      </c>
      <c r="O1119" s="64" t="str">
        <f t="shared" si="464"/>
        <v>-</v>
      </c>
      <c r="P1119" s="64" t="str">
        <f t="shared" si="464"/>
        <v>-</v>
      </c>
      <c r="Q1119" s="64" t="str">
        <f t="shared" si="464"/>
        <v>-</v>
      </c>
      <c r="R1119" s="64" t="str">
        <f t="shared" si="464"/>
        <v>-</v>
      </c>
      <c r="S1119" s="64" t="str">
        <f t="shared" si="464"/>
        <v>-</v>
      </c>
      <c r="T1119" s="206" t="str">
        <f t="shared" si="454"/>
        <v>-</v>
      </c>
      <c r="U1119" s="29">
        <f t="shared" si="455"/>
        <v>0</v>
      </c>
      <c r="V1119" s="29">
        <f t="shared" si="456"/>
        <v>0</v>
      </c>
      <c r="W1119" s="29">
        <f t="shared" si="457"/>
        <v>0</v>
      </c>
      <c r="X1119" s="29">
        <f t="shared" si="458"/>
        <v>0</v>
      </c>
      <c r="Y1119" s="29">
        <f t="shared" si="459"/>
        <v>0</v>
      </c>
      <c r="Z1119" s="194">
        <f t="shared" si="460"/>
        <v>0</v>
      </c>
    </row>
    <row r="1120" spans="1:26" s="80" customFormat="1" x14ac:dyDescent="0.2">
      <c r="A1120" s="82">
        <v>1103</v>
      </c>
      <c r="B1120" s="168">
        <f>'Revenue Data'!B1111</f>
        <v>0</v>
      </c>
      <c r="C1120" s="71" t="str">
        <f t="shared" si="463"/>
        <v>-</v>
      </c>
      <c r="D1120" s="71" t="str">
        <f t="shared" si="463"/>
        <v>-</v>
      </c>
      <c r="E1120" s="71" t="str">
        <f t="shared" si="463"/>
        <v>-</v>
      </c>
      <c r="F1120" s="71" t="str">
        <f t="shared" si="463"/>
        <v>-</v>
      </c>
      <c r="G1120" s="71" t="str">
        <f t="shared" si="463"/>
        <v>-</v>
      </c>
      <c r="H1120" s="205">
        <f>IFERROR(VLOOKUP(B1120,'Forecast Cnx @ Dest. Airport'!$B$5:$R$175,17,FALSE),0)</f>
        <v>0</v>
      </c>
      <c r="I1120" s="29">
        <f t="shared" si="448"/>
        <v>0</v>
      </c>
      <c r="J1120" s="29">
        <f t="shared" si="449"/>
        <v>0</v>
      </c>
      <c r="K1120" s="29">
        <f t="shared" si="450"/>
        <v>0</v>
      </c>
      <c r="L1120" s="29">
        <f t="shared" si="451"/>
        <v>0</v>
      </c>
      <c r="M1120" s="29">
        <f t="shared" si="452"/>
        <v>0</v>
      </c>
      <c r="N1120" s="194">
        <f t="shared" si="453"/>
        <v>0</v>
      </c>
      <c r="O1120" s="64" t="str">
        <f t="shared" si="464"/>
        <v>-</v>
      </c>
      <c r="P1120" s="64" t="str">
        <f t="shared" si="464"/>
        <v>-</v>
      </c>
      <c r="Q1120" s="64" t="str">
        <f t="shared" si="464"/>
        <v>-</v>
      </c>
      <c r="R1120" s="64" t="str">
        <f t="shared" si="464"/>
        <v>-</v>
      </c>
      <c r="S1120" s="64" t="str">
        <f t="shared" si="464"/>
        <v>-</v>
      </c>
      <c r="T1120" s="206" t="str">
        <f t="shared" si="454"/>
        <v>-</v>
      </c>
      <c r="U1120" s="29">
        <f t="shared" si="455"/>
        <v>0</v>
      </c>
      <c r="V1120" s="29">
        <f t="shared" si="456"/>
        <v>0</v>
      </c>
      <c r="W1120" s="29">
        <f t="shared" si="457"/>
        <v>0</v>
      </c>
      <c r="X1120" s="29">
        <f t="shared" si="458"/>
        <v>0</v>
      </c>
      <c r="Y1120" s="29">
        <f t="shared" si="459"/>
        <v>0</v>
      </c>
      <c r="Z1120" s="194">
        <f t="shared" si="460"/>
        <v>0</v>
      </c>
    </row>
    <row r="1121" spans="1:26" s="80" customFormat="1" x14ac:dyDescent="0.2">
      <c r="A1121" s="82">
        <v>1104</v>
      </c>
      <c r="B1121" s="168">
        <f>'Revenue Data'!B1112</f>
        <v>0</v>
      </c>
      <c r="C1121" s="71" t="str">
        <f t="shared" si="463"/>
        <v>-</v>
      </c>
      <c r="D1121" s="71" t="str">
        <f t="shared" si="463"/>
        <v>-</v>
      </c>
      <c r="E1121" s="71" t="str">
        <f t="shared" si="463"/>
        <v>-</v>
      </c>
      <c r="F1121" s="71" t="str">
        <f t="shared" si="463"/>
        <v>-</v>
      </c>
      <c r="G1121" s="71" t="str">
        <f t="shared" si="463"/>
        <v>-</v>
      </c>
      <c r="H1121" s="205">
        <f>IFERROR(VLOOKUP(B1121,'Forecast Cnx @ Dest. Airport'!$B$5:$R$175,17,FALSE),0)</f>
        <v>0</v>
      </c>
      <c r="I1121" s="29">
        <f t="shared" si="448"/>
        <v>0</v>
      </c>
      <c r="J1121" s="29">
        <f t="shared" si="449"/>
        <v>0</v>
      </c>
      <c r="K1121" s="29">
        <f t="shared" si="450"/>
        <v>0</v>
      </c>
      <c r="L1121" s="29">
        <f t="shared" si="451"/>
        <v>0</v>
      </c>
      <c r="M1121" s="29">
        <f t="shared" si="452"/>
        <v>0</v>
      </c>
      <c r="N1121" s="194">
        <f t="shared" si="453"/>
        <v>0</v>
      </c>
      <c r="O1121" s="64" t="str">
        <f t="shared" si="464"/>
        <v>-</v>
      </c>
      <c r="P1121" s="64" t="str">
        <f t="shared" si="464"/>
        <v>-</v>
      </c>
      <c r="Q1121" s="64" t="str">
        <f t="shared" si="464"/>
        <v>-</v>
      </c>
      <c r="R1121" s="64" t="str">
        <f t="shared" si="464"/>
        <v>-</v>
      </c>
      <c r="S1121" s="64" t="str">
        <f t="shared" si="464"/>
        <v>-</v>
      </c>
      <c r="T1121" s="206" t="str">
        <f t="shared" si="454"/>
        <v>-</v>
      </c>
      <c r="U1121" s="29">
        <f t="shared" si="455"/>
        <v>0</v>
      </c>
      <c r="V1121" s="29">
        <f t="shared" si="456"/>
        <v>0</v>
      </c>
      <c r="W1121" s="29">
        <f t="shared" si="457"/>
        <v>0</v>
      </c>
      <c r="X1121" s="29">
        <f t="shared" si="458"/>
        <v>0</v>
      </c>
      <c r="Y1121" s="29">
        <f t="shared" si="459"/>
        <v>0</v>
      </c>
      <c r="Z1121" s="194">
        <f t="shared" si="460"/>
        <v>0</v>
      </c>
    </row>
    <row r="1122" spans="1:26" s="80" customFormat="1" x14ac:dyDescent="0.2">
      <c r="A1122" s="168">
        <v>1105</v>
      </c>
      <c r="B1122" s="168">
        <f>'Revenue Data'!B1113</f>
        <v>0</v>
      </c>
      <c r="C1122" s="71" t="str">
        <f t="shared" si="463"/>
        <v>-</v>
      </c>
      <c r="D1122" s="71" t="str">
        <f t="shared" si="463"/>
        <v>-</v>
      </c>
      <c r="E1122" s="71" t="str">
        <f t="shared" si="463"/>
        <v>-</v>
      </c>
      <c r="F1122" s="71" t="str">
        <f t="shared" si="463"/>
        <v>-</v>
      </c>
      <c r="G1122" s="71" t="str">
        <f t="shared" si="463"/>
        <v>-</v>
      </c>
      <c r="H1122" s="205">
        <f>IFERROR(VLOOKUP(B1122,'Forecast Cnx @ Dest. Airport'!$B$5:$R$175,17,FALSE),0)</f>
        <v>0</v>
      </c>
      <c r="I1122" s="29">
        <f t="shared" si="448"/>
        <v>0</v>
      </c>
      <c r="J1122" s="29">
        <f t="shared" si="449"/>
        <v>0</v>
      </c>
      <c r="K1122" s="29">
        <f t="shared" si="450"/>
        <v>0</v>
      </c>
      <c r="L1122" s="29">
        <f t="shared" si="451"/>
        <v>0</v>
      </c>
      <c r="M1122" s="29">
        <f t="shared" si="452"/>
        <v>0</v>
      </c>
      <c r="N1122" s="194">
        <f t="shared" si="453"/>
        <v>0</v>
      </c>
      <c r="O1122" s="64" t="str">
        <f t="shared" si="464"/>
        <v>-</v>
      </c>
      <c r="P1122" s="64" t="str">
        <f t="shared" si="464"/>
        <v>-</v>
      </c>
      <c r="Q1122" s="64" t="str">
        <f t="shared" si="464"/>
        <v>-</v>
      </c>
      <c r="R1122" s="64" t="str">
        <f t="shared" si="464"/>
        <v>-</v>
      </c>
      <c r="S1122" s="64" t="str">
        <f t="shared" si="464"/>
        <v>-</v>
      </c>
      <c r="T1122" s="206" t="str">
        <f t="shared" si="454"/>
        <v>-</v>
      </c>
      <c r="U1122" s="29">
        <f t="shared" si="455"/>
        <v>0</v>
      </c>
      <c r="V1122" s="29">
        <f t="shared" si="456"/>
        <v>0</v>
      </c>
      <c r="W1122" s="29">
        <f t="shared" si="457"/>
        <v>0</v>
      </c>
      <c r="X1122" s="29">
        <f t="shared" si="458"/>
        <v>0</v>
      </c>
      <c r="Y1122" s="29">
        <f t="shared" si="459"/>
        <v>0</v>
      </c>
      <c r="Z1122" s="194">
        <f t="shared" si="460"/>
        <v>0</v>
      </c>
    </row>
    <row r="1123" spans="1:26" s="80" customFormat="1" x14ac:dyDescent="0.2">
      <c r="A1123" s="82">
        <v>1106</v>
      </c>
      <c r="B1123" s="168">
        <f>'Revenue Data'!B1114</f>
        <v>0</v>
      </c>
      <c r="C1123" s="71" t="str">
        <f t="shared" si="463"/>
        <v>-</v>
      </c>
      <c r="D1123" s="71" t="str">
        <f t="shared" si="463"/>
        <v>-</v>
      </c>
      <c r="E1123" s="71" t="str">
        <f t="shared" si="463"/>
        <v>-</v>
      </c>
      <c r="F1123" s="71" t="str">
        <f t="shared" si="463"/>
        <v>-</v>
      </c>
      <c r="G1123" s="71" t="str">
        <f t="shared" si="463"/>
        <v>-</v>
      </c>
      <c r="H1123" s="205">
        <f>IFERROR(VLOOKUP(B1123,'Forecast Cnx @ Dest. Airport'!$B$5:$R$175,17,FALSE),0)</f>
        <v>0</v>
      </c>
      <c r="I1123" s="29">
        <f t="shared" si="448"/>
        <v>0</v>
      </c>
      <c r="J1123" s="29">
        <f t="shared" si="449"/>
        <v>0</v>
      </c>
      <c r="K1123" s="29">
        <f t="shared" si="450"/>
        <v>0</v>
      </c>
      <c r="L1123" s="29">
        <f t="shared" si="451"/>
        <v>0</v>
      </c>
      <c r="M1123" s="29">
        <f t="shared" si="452"/>
        <v>0</v>
      </c>
      <c r="N1123" s="194">
        <f t="shared" si="453"/>
        <v>0</v>
      </c>
      <c r="O1123" s="64" t="str">
        <f t="shared" si="464"/>
        <v>-</v>
      </c>
      <c r="P1123" s="64" t="str">
        <f t="shared" si="464"/>
        <v>-</v>
      </c>
      <c r="Q1123" s="64" t="str">
        <f t="shared" si="464"/>
        <v>-</v>
      </c>
      <c r="R1123" s="64" t="str">
        <f t="shared" si="464"/>
        <v>-</v>
      </c>
      <c r="S1123" s="64" t="str">
        <f t="shared" si="464"/>
        <v>-</v>
      </c>
      <c r="T1123" s="206" t="str">
        <f t="shared" si="454"/>
        <v>-</v>
      </c>
      <c r="U1123" s="29">
        <f t="shared" si="455"/>
        <v>0</v>
      </c>
      <c r="V1123" s="29">
        <f t="shared" si="456"/>
        <v>0</v>
      </c>
      <c r="W1123" s="29">
        <f t="shared" si="457"/>
        <v>0</v>
      </c>
      <c r="X1123" s="29">
        <f t="shared" si="458"/>
        <v>0</v>
      </c>
      <c r="Y1123" s="29">
        <f t="shared" si="459"/>
        <v>0</v>
      </c>
      <c r="Z1123" s="194">
        <f t="shared" si="460"/>
        <v>0</v>
      </c>
    </row>
    <row r="1124" spans="1:26" s="80" customFormat="1" x14ac:dyDescent="0.2">
      <c r="A1124" s="82">
        <v>1107</v>
      </c>
      <c r="B1124" s="168">
        <f>'Revenue Data'!B1115</f>
        <v>0</v>
      </c>
      <c r="C1124" s="71" t="str">
        <f t="shared" si="463"/>
        <v>-</v>
      </c>
      <c r="D1124" s="71" t="str">
        <f t="shared" si="463"/>
        <v>-</v>
      </c>
      <c r="E1124" s="71" t="str">
        <f t="shared" si="463"/>
        <v>-</v>
      </c>
      <c r="F1124" s="71" t="str">
        <f t="shared" si="463"/>
        <v>-</v>
      </c>
      <c r="G1124" s="71" t="str">
        <f t="shared" si="463"/>
        <v>-</v>
      </c>
      <c r="H1124" s="205">
        <f>IFERROR(VLOOKUP(B1124,'Forecast Cnx @ Dest. Airport'!$B$5:$R$175,17,FALSE),0)</f>
        <v>0</v>
      </c>
      <c r="I1124" s="29">
        <f t="shared" si="448"/>
        <v>0</v>
      </c>
      <c r="J1124" s="29">
        <f t="shared" si="449"/>
        <v>0</v>
      </c>
      <c r="K1124" s="29">
        <f t="shared" si="450"/>
        <v>0</v>
      </c>
      <c r="L1124" s="29">
        <f t="shared" si="451"/>
        <v>0</v>
      </c>
      <c r="M1124" s="29">
        <f t="shared" si="452"/>
        <v>0</v>
      </c>
      <c r="N1124" s="194">
        <f t="shared" si="453"/>
        <v>0</v>
      </c>
      <c r="O1124" s="64" t="str">
        <f t="shared" si="464"/>
        <v>-</v>
      </c>
      <c r="P1124" s="64" t="str">
        <f t="shared" si="464"/>
        <v>-</v>
      </c>
      <c r="Q1124" s="64" t="str">
        <f t="shared" si="464"/>
        <v>-</v>
      </c>
      <c r="R1124" s="64" t="str">
        <f t="shared" si="464"/>
        <v>-</v>
      </c>
      <c r="S1124" s="64" t="str">
        <f t="shared" si="464"/>
        <v>-</v>
      </c>
      <c r="T1124" s="206" t="str">
        <f t="shared" si="454"/>
        <v>-</v>
      </c>
      <c r="U1124" s="29">
        <f t="shared" si="455"/>
        <v>0</v>
      </c>
      <c r="V1124" s="29">
        <f t="shared" si="456"/>
        <v>0</v>
      </c>
      <c r="W1124" s="29">
        <f t="shared" si="457"/>
        <v>0</v>
      </c>
      <c r="X1124" s="29">
        <f t="shared" si="458"/>
        <v>0</v>
      </c>
      <c r="Y1124" s="29">
        <f t="shared" si="459"/>
        <v>0</v>
      </c>
      <c r="Z1124" s="194">
        <f t="shared" si="460"/>
        <v>0</v>
      </c>
    </row>
    <row r="1125" spans="1:26" s="80" customFormat="1" x14ac:dyDescent="0.2">
      <c r="A1125" s="82">
        <v>1108</v>
      </c>
      <c r="B1125" s="168">
        <f>'Revenue Data'!B1116</f>
        <v>0</v>
      </c>
      <c r="C1125" s="71" t="str">
        <f t="shared" si="463"/>
        <v>-</v>
      </c>
      <c r="D1125" s="71" t="str">
        <f t="shared" si="463"/>
        <v>-</v>
      </c>
      <c r="E1125" s="71" t="str">
        <f t="shared" si="463"/>
        <v>-</v>
      </c>
      <c r="F1125" s="71" t="str">
        <f t="shared" si="463"/>
        <v>-</v>
      </c>
      <c r="G1125" s="71" t="str">
        <f t="shared" si="463"/>
        <v>-</v>
      </c>
      <c r="H1125" s="205">
        <f>IFERROR(VLOOKUP(B1125,'Forecast Cnx @ Dest. Airport'!$B$5:$R$175,17,FALSE),0)</f>
        <v>0</v>
      </c>
      <c r="I1125" s="29">
        <f t="shared" si="448"/>
        <v>0</v>
      </c>
      <c r="J1125" s="29">
        <f t="shared" si="449"/>
        <v>0</v>
      </c>
      <c r="K1125" s="29">
        <f t="shared" si="450"/>
        <v>0</v>
      </c>
      <c r="L1125" s="29">
        <f t="shared" si="451"/>
        <v>0</v>
      </c>
      <c r="M1125" s="29">
        <f t="shared" si="452"/>
        <v>0</v>
      </c>
      <c r="N1125" s="194">
        <f t="shared" si="453"/>
        <v>0</v>
      </c>
      <c r="O1125" s="64" t="str">
        <f t="shared" si="464"/>
        <v>-</v>
      </c>
      <c r="P1125" s="64" t="str">
        <f t="shared" si="464"/>
        <v>-</v>
      </c>
      <c r="Q1125" s="64" t="str">
        <f t="shared" si="464"/>
        <v>-</v>
      </c>
      <c r="R1125" s="64" t="str">
        <f t="shared" si="464"/>
        <v>-</v>
      </c>
      <c r="S1125" s="64" t="str">
        <f t="shared" si="464"/>
        <v>-</v>
      </c>
      <c r="T1125" s="206" t="str">
        <f t="shared" si="454"/>
        <v>-</v>
      </c>
      <c r="U1125" s="29">
        <f t="shared" si="455"/>
        <v>0</v>
      </c>
      <c r="V1125" s="29">
        <f t="shared" si="456"/>
        <v>0</v>
      </c>
      <c r="W1125" s="29">
        <f t="shared" si="457"/>
        <v>0</v>
      </c>
      <c r="X1125" s="29">
        <f t="shared" si="458"/>
        <v>0</v>
      </c>
      <c r="Y1125" s="29">
        <f t="shared" si="459"/>
        <v>0</v>
      </c>
      <c r="Z1125" s="194">
        <f t="shared" si="460"/>
        <v>0</v>
      </c>
    </row>
    <row r="1126" spans="1:26" s="80" customFormat="1" x14ac:dyDescent="0.2">
      <c r="A1126" s="168">
        <v>1109</v>
      </c>
      <c r="B1126" s="168">
        <f>'Revenue Data'!B1117</f>
        <v>0</v>
      </c>
      <c r="C1126" s="71" t="str">
        <f t="shared" si="463"/>
        <v>-</v>
      </c>
      <c r="D1126" s="71" t="str">
        <f t="shared" si="463"/>
        <v>-</v>
      </c>
      <c r="E1126" s="71" t="str">
        <f t="shared" si="463"/>
        <v>-</v>
      </c>
      <c r="F1126" s="71" t="str">
        <f t="shared" si="463"/>
        <v>-</v>
      </c>
      <c r="G1126" s="71" t="str">
        <f t="shared" si="463"/>
        <v>-</v>
      </c>
      <c r="H1126" s="205">
        <f>IFERROR(VLOOKUP(B1126,'Forecast Cnx @ Dest. Airport'!$B$5:$R$175,17,FALSE),0)</f>
        <v>0</v>
      </c>
      <c r="I1126" s="29">
        <f t="shared" si="448"/>
        <v>0</v>
      </c>
      <c r="J1126" s="29">
        <f t="shared" si="449"/>
        <v>0</v>
      </c>
      <c r="K1126" s="29">
        <f t="shared" si="450"/>
        <v>0</v>
      </c>
      <c r="L1126" s="29">
        <f t="shared" si="451"/>
        <v>0</v>
      </c>
      <c r="M1126" s="29">
        <f t="shared" si="452"/>
        <v>0</v>
      </c>
      <c r="N1126" s="194">
        <f t="shared" si="453"/>
        <v>0</v>
      </c>
      <c r="O1126" s="64" t="str">
        <f t="shared" si="464"/>
        <v>-</v>
      </c>
      <c r="P1126" s="64" t="str">
        <f t="shared" si="464"/>
        <v>-</v>
      </c>
      <c r="Q1126" s="64" t="str">
        <f t="shared" si="464"/>
        <v>-</v>
      </c>
      <c r="R1126" s="64" t="str">
        <f t="shared" si="464"/>
        <v>-</v>
      </c>
      <c r="S1126" s="64" t="str">
        <f t="shared" si="464"/>
        <v>-</v>
      </c>
      <c r="T1126" s="206" t="str">
        <f t="shared" si="454"/>
        <v>-</v>
      </c>
      <c r="U1126" s="29">
        <f t="shared" si="455"/>
        <v>0</v>
      </c>
      <c r="V1126" s="29">
        <f t="shared" si="456"/>
        <v>0</v>
      </c>
      <c r="W1126" s="29">
        <f t="shared" si="457"/>
        <v>0</v>
      </c>
      <c r="X1126" s="29">
        <f t="shared" si="458"/>
        <v>0</v>
      </c>
      <c r="Y1126" s="29">
        <f t="shared" si="459"/>
        <v>0</v>
      </c>
      <c r="Z1126" s="194">
        <f t="shared" si="460"/>
        <v>0</v>
      </c>
    </row>
    <row r="1127" spans="1:26" s="80" customFormat="1" x14ac:dyDescent="0.2">
      <c r="A1127" s="82">
        <v>1110</v>
      </c>
      <c r="B1127" s="168">
        <f>'Revenue Data'!B1118</f>
        <v>0</v>
      </c>
      <c r="C1127" s="71" t="str">
        <f t="shared" si="463"/>
        <v>-</v>
      </c>
      <c r="D1127" s="71" t="str">
        <f t="shared" si="463"/>
        <v>-</v>
      </c>
      <c r="E1127" s="71" t="str">
        <f t="shared" si="463"/>
        <v>-</v>
      </c>
      <c r="F1127" s="71" t="str">
        <f t="shared" si="463"/>
        <v>-</v>
      </c>
      <c r="G1127" s="71" t="str">
        <f t="shared" si="463"/>
        <v>-</v>
      </c>
      <c r="H1127" s="205">
        <f>IFERROR(VLOOKUP(B1127,'Forecast Cnx @ Dest. Airport'!$B$5:$R$175,17,FALSE),0)</f>
        <v>0</v>
      </c>
      <c r="I1127" s="29">
        <f t="shared" si="448"/>
        <v>0</v>
      </c>
      <c r="J1127" s="29">
        <f t="shared" si="449"/>
        <v>0</v>
      </c>
      <c r="K1127" s="29">
        <f t="shared" si="450"/>
        <v>0</v>
      </c>
      <c r="L1127" s="29">
        <f t="shared" si="451"/>
        <v>0</v>
      </c>
      <c r="M1127" s="29">
        <f t="shared" si="452"/>
        <v>0</v>
      </c>
      <c r="N1127" s="194">
        <f t="shared" si="453"/>
        <v>0</v>
      </c>
      <c r="O1127" s="64" t="str">
        <f t="shared" si="464"/>
        <v>-</v>
      </c>
      <c r="P1127" s="64" t="str">
        <f t="shared" si="464"/>
        <v>-</v>
      </c>
      <c r="Q1127" s="64" t="str">
        <f t="shared" si="464"/>
        <v>-</v>
      </c>
      <c r="R1127" s="64" t="str">
        <f t="shared" si="464"/>
        <v>-</v>
      </c>
      <c r="S1127" s="64" t="str">
        <f t="shared" si="464"/>
        <v>-</v>
      </c>
      <c r="T1127" s="206" t="str">
        <f t="shared" si="454"/>
        <v>-</v>
      </c>
      <c r="U1127" s="29">
        <f t="shared" si="455"/>
        <v>0</v>
      </c>
      <c r="V1127" s="29">
        <f t="shared" si="456"/>
        <v>0</v>
      </c>
      <c r="W1127" s="29">
        <f t="shared" si="457"/>
        <v>0</v>
      </c>
      <c r="X1127" s="29">
        <f t="shared" si="458"/>
        <v>0</v>
      </c>
      <c r="Y1127" s="29">
        <f t="shared" si="459"/>
        <v>0</v>
      </c>
      <c r="Z1127" s="194">
        <f t="shared" si="460"/>
        <v>0</v>
      </c>
    </row>
    <row r="1128" spans="1:26" s="80" customFormat="1" x14ac:dyDescent="0.2">
      <c r="A1128" s="82">
        <v>1111</v>
      </c>
      <c r="B1128" s="168">
        <f>'Revenue Data'!B1119</f>
        <v>0</v>
      </c>
      <c r="C1128" s="71" t="str">
        <f t="shared" ref="C1128:G1137" si="465">IFERROR(VLOOKUP($B1128,FromChicagoFareList,C$8,FALSE),"-")</f>
        <v>-</v>
      </c>
      <c r="D1128" s="71" t="str">
        <f t="shared" si="465"/>
        <v>-</v>
      </c>
      <c r="E1128" s="71" t="str">
        <f t="shared" si="465"/>
        <v>-</v>
      </c>
      <c r="F1128" s="71" t="str">
        <f t="shared" si="465"/>
        <v>-</v>
      </c>
      <c r="G1128" s="71" t="str">
        <f t="shared" si="465"/>
        <v>-</v>
      </c>
      <c r="H1128" s="205">
        <f>IFERROR(VLOOKUP(B1128,'Forecast Cnx @ Dest. Airport'!$B$5:$R$175,17,FALSE),0)</f>
        <v>0</v>
      </c>
      <c r="I1128" s="29">
        <f t="shared" si="448"/>
        <v>0</v>
      </c>
      <c r="J1128" s="29">
        <f t="shared" si="449"/>
        <v>0</v>
      </c>
      <c r="K1128" s="29">
        <f t="shared" si="450"/>
        <v>0</v>
      </c>
      <c r="L1128" s="29">
        <f t="shared" si="451"/>
        <v>0</v>
      </c>
      <c r="M1128" s="29">
        <f t="shared" si="452"/>
        <v>0</v>
      </c>
      <c r="N1128" s="194">
        <f t="shared" si="453"/>
        <v>0</v>
      </c>
      <c r="O1128" s="64" t="str">
        <f t="shared" ref="O1128:S1137" si="466">IFERROR(VLOOKUP($B1128,FromChicagoFareList,O$8,FALSE),"-")</f>
        <v>-</v>
      </c>
      <c r="P1128" s="64" t="str">
        <f t="shared" si="466"/>
        <v>-</v>
      </c>
      <c r="Q1128" s="64" t="str">
        <f t="shared" si="466"/>
        <v>-</v>
      </c>
      <c r="R1128" s="64" t="str">
        <f t="shared" si="466"/>
        <v>-</v>
      </c>
      <c r="S1128" s="64" t="str">
        <f t="shared" si="466"/>
        <v>-</v>
      </c>
      <c r="T1128" s="206" t="str">
        <f t="shared" si="454"/>
        <v>-</v>
      </c>
      <c r="U1128" s="29">
        <f t="shared" si="455"/>
        <v>0</v>
      </c>
      <c r="V1128" s="29">
        <f t="shared" si="456"/>
        <v>0</v>
      </c>
      <c r="W1128" s="29">
        <f t="shared" si="457"/>
        <v>0</v>
      </c>
      <c r="X1128" s="29">
        <f t="shared" si="458"/>
        <v>0</v>
      </c>
      <c r="Y1128" s="29">
        <f t="shared" si="459"/>
        <v>0</v>
      </c>
      <c r="Z1128" s="194">
        <f t="shared" si="460"/>
        <v>0</v>
      </c>
    </row>
    <row r="1129" spans="1:26" s="80" customFormat="1" x14ac:dyDescent="0.2">
      <c r="A1129" s="82">
        <v>1112</v>
      </c>
      <c r="B1129" s="168">
        <f>'Revenue Data'!B1120</f>
        <v>0</v>
      </c>
      <c r="C1129" s="71" t="str">
        <f t="shared" si="465"/>
        <v>-</v>
      </c>
      <c r="D1129" s="71" t="str">
        <f t="shared" si="465"/>
        <v>-</v>
      </c>
      <c r="E1129" s="71" t="str">
        <f t="shared" si="465"/>
        <v>-</v>
      </c>
      <c r="F1129" s="71" t="str">
        <f t="shared" si="465"/>
        <v>-</v>
      </c>
      <c r="G1129" s="71" t="str">
        <f t="shared" si="465"/>
        <v>-</v>
      </c>
      <c r="H1129" s="205">
        <f>IFERROR(VLOOKUP(B1129,'Forecast Cnx @ Dest. Airport'!$B$5:$R$175,17,FALSE),0)</f>
        <v>0</v>
      </c>
      <c r="I1129" s="29">
        <f t="shared" si="448"/>
        <v>0</v>
      </c>
      <c r="J1129" s="29">
        <f t="shared" si="449"/>
        <v>0</v>
      </c>
      <c r="K1129" s="29">
        <f t="shared" si="450"/>
        <v>0</v>
      </c>
      <c r="L1129" s="29">
        <f t="shared" si="451"/>
        <v>0</v>
      </c>
      <c r="M1129" s="29">
        <f t="shared" si="452"/>
        <v>0</v>
      </c>
      <c r="N1129" s="194">
        <f t="shared" si="453"/>
        <v>0</v>
      </c>
      <c r="O1129" s="64" t="str">
        <f t="shared" si="466"/>
        <v>-</v>
      </c>
      <c r="P1129" s="64" t="str">
        <f t="shared" si="466"/>
        <v>-</v>
      </c>
      <c r="Q1129" s="64" t="str">
        <f t="shared" si="466"/>
        <v>-</v>
      </c>
      <c r="R1129" s="64" t="str">
        <f t="shared" si="466"/>
        <v>-</v>
      </c>
      <c r="S1129" s="64" t="str">
        <f t="shared" si="466"/>
        <v>-</v>
      </c>
      <c r="T1129" s="206" t="str">
        <f t="shared" si="454"/>
        <v>-</v>
      </c>
      <c r="U1129" s="29">
        <f t="shared" si="455"/>
        <v>0</v>
      </c>
      <c r="V1129" s="29">
        <f t="shared" si="456"/>
        <v>0</v>
      </c>
      <c r="W1129" s="29">
        <f t="shared" si="457"/>
        <v>0</v>
      </c>
      <c r="X1129" s="29">
        <f t="shared" si="458"/>
        <v>0</v>
      </c>
      <c r="Y1129" s="29">
        <f t="shared" si="459"/>
        <v>0</v>
      </c>
      <c r="Z1129" s="194">
        <f t="shared" si="460"/>
        <v>0</v>
      </c>
    </row>
    <row r="1130" spans="1:26" s="80" customFormat="1" x14ac:dyDescent="0.2">
      <c r="A1130" s="168">
        <v>1113</v>
      </c>
      <c r="B1130" s="168">
        <f>'Revenue Data'!B1121</f>
        <v>0</v>
      </c>
      <c r="C1130" s="71" t="str">
        <f t="shared" si="465"/>
        <v>-</v>
      </c>
      <c r="D1130" s="71" t="str">
        <f t="shared" si="465"/>
        <v>-</v>
      </c>
      <c r="E1130" s="71" t="str">
        <f t="shared" si="465"/>
        <v>-</v>
      </c>
      <c r="F1130" s="71" t="str">
        <f t="shared" si="465"/>
        <v>-</v>
      </c>
      <c r="G1130" s="71" t="str">
        <f t="shared" si="465"/>
        <v>-</v>
      </c>
      <c r="H1130" s="205">
        <f>IFERROR(VLOOKUP(B1130,'Forecast Cnx @ Dest. Airport'!$B$5:$R$175,17,FALSE),0)</f>
        <v>0</v>
      </c>
      <c r="I1130" s="29">
        <f t="shared" si="448"/>
        <v>0</v>
      </c>
      <c r="J1130" s="29">
        <f t="shared" si="449"/>
        <v>0</v>
      </c>
      <c r="K1130" s="29">
        <f t="shared" si="450"/>
        <v>0</v>
      </c>
      <c r="L1130" s="29">
        <f t="shared" si="451"/>
        <v>0</v>
      </c>
      <c r="M1130" s="29">
        <f t="shared" si="452"/>
        <v>0</v>
      </c>
      <c r="N1130" s="194">
        <f t="shared" si="453"/>
        <v>0</v>
      </c>
      <c r="O1130" s="64" t="str">
        <f t="shared" si="466"/>
        <v>-</v>
      </c>
      <c r="P1130" s="64" t="str">
        <f t="shared" si="466"/>
        <v>-</v>
      </c>
      <c r="Q1130" s="64" t="str">
        <f t="shared" si="466"/>
        <v>-</v>
      </c>
      <c r="R1130" s="64" t="str">
        <f t="shared" si="466"/>
        <v>-</v>
      </c>
      <c r="S1130" s="64" t="str">
        <f t="shared" si="466"/>
        <v>-</v>
      </c>
      <c r="T1130" s="206" t="str">
        <f t="shared" si="454"/>
        <v>-</v>
      </c>
      <c r="U1130" s="29">
        <f t="shared" si="455"/>
        <v>0</v>
      </c>
      <c r="V1130" s="29">
        <f t="shared" si="456"/>
        <v>0</v>
      </c>
      <c r="W1130" s="29">
        <f t="shared" si="457"/>
        <v>0</v>
      </c>
      <c r="X1130" s="29">
        <f t="shared" si="458"/>
        <v>0</v>
      </c>
      <c r="Y1130" s="29">
        <f t="shared" si="459"/>
        <v>0</v>
      </c>
      <c r="Z1130" s="194">
        <f t="shared" si="460"/>
        <v>0</v>
      </c>
    </row>
    <row r="1131" spans="1:26" s="80" customFormat="1" x14ac:dyDescent="0.2">
      <c r="A1131" s="82">
        <v>1114</v>
      </c>
      <c r="B1131" s="168">
        <f>'Revenue Data'!B1122</f>
        <v>0</v>
      </c>
      <c r="C1131" s="71" t="str">
        <f t="shared" si="465"/>
        <v>-</v>
      </c>
      <c r="D1131" s="71" t="str">
        <f t="shared" si="465"/>
        <v>-</v>
      </c>
      <c r="E1131" s="71" t="str">
        <f t="shared" si="465"/>
        <v>-</v>
      </c>
      <c r="F1131" s="71" t="str">
        <f t="shared" si="465"/>
        <v>-</v>
      </c>
      <c r="G1131" s="71" t="str">
        <f t="shared" si="465"/>
        <v>-</v>
      </c>
      <c r="H1131" s="205">
        <f>IFERROR(VLOOKUP(B1131,'Forecast Cnx @ Dest. Airport'!$B$5:$R$175,17,FALSE),0)</f>
        <v>0</v>
      </c>
      <c r="I1131" s="29">
        <f t="shared" si="448"/>
        <v>0</v>
      </c>
      <c r="J1131" s="29">
        <f t="shared" si="449"/>
        <v>0</v>
      </c>
      <c r="K1131" s="29">
        <f t="shared" si="450"/>
        <v>0</v>
      </c>
      <c r="L1131" s="29">
        <f t="shared" si="451"/>
        <v>0</v>
      </c>
      <c r="M1131" s="29">
        <f t="shared" si="452"/>
        <v>0</v>
      </c>
      <c r="N1131" s="194">
        <f t="shared" si="453"/>
        <v>0</v>
      </c>
      <c r="O1131" s="64" t="str">
        <f t="shared" si="466"/>
        <v>-</v>
      </c>
      <c r="P1131" s="64" t="str">
        <f t="shared" si="466"/>
        <v>-</v>
      </c>
      <c r="Q1131" s="64" t="str">
        <f t="shared" si="466"/>
        <v>-</v>
      </c>
      <c r="R1131" s="64" t="str">
        <f t="shared" si="466"/>
        <v>-</v>
      </c>
      <c r="S1131" s="64" t="str">
        <f t="shared" si="466"/>
        <v>-</v>
      </c>
      <c r="T1131" s="206" t="str">
        <f t="shared" si="454"/>
        <v>-</v>
      </c>
      <c r="U1131" s="29">
        <f t="shared" si="455"/>
        <v>0</v>
      </c>
      <c r="V1131" s="29">
        <f t="shared" si="456"/>
        <v>0</v>
      </c>
      <c r="W1131" s="29">
        <f t="shared" si="457"/>
        <v>0</v>
      </c>
      <c r="X1131" s="29">
        <f t="shared" si="458"/>
        <v>0</v>
      </c>
      <c r="Y1131" s="29">
        <f t="shared" si="459"/>
        <v>0</v>
      </c>
      <c r="Z1131" s="194">
        <f t="shared" si="460"/>
        <v>0</v>
      </c>
    </row>
    <row r="1132" spans="1:26" s="80" customFormat="1" x14ac:dyDescent="0.2">
      <c r="A1132" s="82">
        <v>1115</v>
      </c>
      <c r="B1132" s="168">
        <f>'Revenue Data'!B1123</f>
        <v>0</v>
      </c>
      <c r="C1132" s="71" t="str">
        <f t="shared" si="465"/>
        <v>-</v>
      </c>
      <c r="D1132" s="71" t="str">
        <f t="shared" si="465"/>
        <v>-</v>
      </c>
      <c r="E1132" s="71" t="str">
        <f t="shared" si="465"/>
        <v>-</v>
      </c>
      <c r="F1132" s="71" t="str">
        <f t="shared" si="465"/>
        <v>-</v>
      </c>
      <c r="G1132" s="71" t="str">
        <f t="shared" si="465"/>
        <v>-</v>
      </c>
      <c r="H1132" s="205">
        <f>IFERROR(VLOOKUP(B1132,'Forecast Cnx @ Dest. Airport'!$B$5:$R$175,17,FALSE),0)</f>
        <v>0</v>
      </c>
      <c r="I1132" s="29">
        <f t="shared" si="448"/>
        <v>0</v>
      </c>
      <c r="J1132" s="29">
        <f t="shared" si="449"/>
        <v>0</v>
      </c>
      <c r="K1132" s="29">
        <f t="shared" si="450"/>
        <v>0</v>
      </c>
      <c r="L1132" s="29">
        <f t="shared" si="451"/>
        <v>0</v>
      </c>
      <c r="M1132" s="29">
        <f t="shared" si="452"/>
        <v>0</v>
      </c>
      <c r="N1132" s="194">
        <f t="shared" si="453"/>
        <v>0</v>
      </c>
      <c r="O1132" s="64" t="str">
        <f t="shared" si="466"/>
        <v>-</v>
      </c>
      <c r="P1132" s="64" t="str">
        <f t="shared" si="466"/>
        <v>-</v>
      </c>
      <c r="Q1132" s="64" t="str">
        <f t="shared" si="466"/>
        <v>-</v>
      </c>
      <c r="R1132" s="64" t="str">
        <f t="shared" si="466"/>
        <v>-</v>
      </c>
      <c r="S1132" s="64" t="str">
        <f t="shared" si="466"/>
        <v>-</v>
      </c>
      <c r="T1132" s="206" t="str">
        <f t="shared" si="454"/>
        <v>-</v>
      </c>
      <c r="U1132" s="29">
        <f t="shared" si="455"/>
        <v>0</v>
      </c>
      <c r="V1132" s="29">
        <f t="shared" si="456"/>
        <v>0</v>
      </c>
      <c r="W1132" s="29">
        <f t="shared" si="457"/>
        <v>0</v>
      </c>
      <c r="X1132" s="29">
        <f t="shared" si="458"/>
        <v>0</v>
      </c>
      <c r="Y1132" s="29">
        <f t="shared" si="459"/>
        <v>0</v>
      </c>
      <c r="Z1132" s="194">
        <f t="shared" si="460"/>
        <v>0</v>
      </c>
    </row>
    <row r="1133" spans="1:26" s="80" customFormat="1" x14ac:dyDescent="0.2">
      <c r="A1133" s="82">
        <v>1116</v>
      </c>
      <c r="B1133" s="168">
        <f>'Revenue Data'!B1124</f>
        <v>0</v>
      </c>
      <c r="C1133" s="71" t="str">
        <f t="shared" si="465"/>
        <v>-</v>
      </c>
      <c r="D1133" s="71" t="str">
        <f t="shared" si="465"/>
        <v>-</v>
      </c>
      <c r="E1133" s="71" t="str">
        <f t="shared" si="465"/>
        <v>-</v>
      </c>
      <c r="F1133" s="71" t="str">
        <f t="shared" si="465"/>
        <v>-</v>
      </c>
      <c r="G1133" s="71" t="str">
        <f t="shared" si="465"/>
        <v>-</v>
      </c>
      <c r="H1133" s="205">
        <f>IFERROR(VLOOKUP(B1133,'Forecast Cnx @ Dest. Airport'!$B$5:$R$175,17,FALSE),0)</f>
        <v>0</v>
      </c>
      <c r="I1133" s="29">
        <f t="shared" si="448"/>
        <v>0</v>
      </c>
      <c r="J1133" s="29">
        <f t="shared" si="449"/>
        <v>0</v>
      </c>
      <c r="K1133" s="29">
        <f t="shared" si="450"/>
        <v>0</v>
      </c>
      <c r="L1133" s="29">
        <f t="shared" si="451"/>
        <v>0</v>
      </c>
      <c r="M1133" s="29">
        <f t="shared" si="452"/>
        <v>0</v>
      </c>
      <c r="N1133" s="194">
        <f t="shared" si="453"/>
        <v>0</v>
      </c>
      <c r="O1133" s="64" t="str">
        <f t="shared" si="466"/>
        <v>-</v>
      </c>
      <c r="P1133" s="64" t="str">
        <f t="shared" si="466"/>
        <v>-</v>
      </c>
      <c r="Q1133" s="64" t="str">
        <f t="shared" si="466"/>
        <v>-</v>
      </c>
      <c r="R1133" s="64" t="str">
        <f t="shared" si="466"/>
        <v>-</v>
      </c>
      <c r="S1133" s="64" t="str">
        <f t="shared" si="466"/>
        <v>-</v>
      </c>
      <c r="T1133" s="206" t="str">
        <f t="shared" si="454"/>
        <v>-</v>
      </c>
      <c r="U1133" s="29">
        <f t="shared" si="455"/>
        <v>0</v>
      </c>
      <c r="V1133" s="29">
        <f t="shared" si="456"/>
        <v>0</v>
      </c>
      <c r="W1133" s="29">
        <f t="shared" si="457"/>
        <v>0</v>
      </c>
      <c r="X1133" s="29">
        <f t="shared" si="458"/>
        <v>0</v>
      </c>
      <c r="Y1133" s="29">
        <f t="shared" si="459"/>
        <v>0</v>
      </c>
      <c r="Z1133" s="194">
        <f t="shared" si="460"/>
        <v>0</v>
      </c>
    </row>
    <row r="1134" spans="1:26" s="80" customFormat="1" x14ac:dyDescent="0.2">
      <c r="A1134" s="168">
        <v>1117</v>
      </c>
      <c r="B1134" s="168">
        <f>'Revenue Data'!B1125</f>
        <v>0</v>
      </c>
      <c r="C1134" s="71" t="str">
        <f t="shared" si="465"/>
        <v>-</v>
      </c>
      <c r="D1134" s="71" t="str">
        <f t="shared" si="465"/>
        <v>-</v>
      </c>
      <c r="E1134" s="71" t="str">
        <f t="shared" si="465"/>
        <v>-</v>
      </c>
      <c r="F1134" s="71" t="str">
        <f t="shared" si="465"/>
        <v>-</v>
      </c>
      <c r="G1134" s="71" t="str">
        <f t="shared" si="465"/>
        <v>-</v>
      </c>
      <c r="H1134" s="205">
        <f>IFERROR(VLOOKUP(B1134,'Forecast Cnx @ Dest. Airport'!$B$5:$R$175,17,FALSE),0)</f>
        <v>0</v>
      </c>
      <c r="I1134" s="29">
        <f t="shared" si="448"/>
        <v>0</v>
      </c>
      <c r="J1134" s="29">
        <f t="shared" si="449"/>
        <v>0</v>
      </c>
      <c r="K1134" s="29">
        <f t="shared" si="450"/>
        <v>0</v>
      </c>
      <c r="L1134" s="29">
        <f t="shared" si="451"/>
        <v>0</v>
      </c>
      <c r="M1134" s="29">
        <f t="shared" si="452"/>
        <v>0</v>
      </c>
      <c r="N1134" s="194">
        <f t="shared" si="453"/>
        <v>0</v>
      </c>
      <c r="O1134" s="64" t="str">
        <f t="shared" si="466"/>
        <v>-</v>
      </c>
      <c r="P1134" s="64" t="str">
        <f t="shared" si="466"/>
        <v>-</v>
      </c>
      <c r="Q1134" s="64" t="str">
        <f t="shared" si="466"/>
        <v>-</v>
      </c>
      <c r="R1134" s="64" t="str">
        <f t="shared" si="466"/>
        <v>-</v>
      </c>
      <c r="S1134" s="64" t="str">
        <f t="shared" si="466"/>
        <v>-</v>
      </c>
      <c r="T1134" s="206" t="str">
        <f t="shared" si="454"/>
        <v>-</v>
      </c>
      <c r="U1134" s="29">
        <f t="shared" si="455"/>
        <v>0</v>
      </c>
      <c r="V1134" s="29">
        <f t="shared" si="456"/>
        <v>0</v>
      </c>
      <c r="W1134" s="29">
        <f t="shared" si="457"/>
        <v>0</v>
      </c>
      <c r="X1134" s="29">
        <f t="shared" si="458"/>
        <v>0</v>
      </c>
      <c r="Y1134" s="29">
        <f t="shared" si="459"/>
        <v>0</v>
      </c>
      <c r="Z1134" s="194">
        <f t="shared" si="460"/>
        <v>0</v>
      </c>
    </row>
    <row r="1135" spans="1:26" s="80" customFormat="1" x14ac:dyDescent="0.2">
      <c r="A1135" s="82">
        <v>1118</v>
      </c>
      <c r="B1135" s="168">
        <f>'Revenue Data'!B1126</f>
        <v>0</v>
      </c>
      <c r="C1135" s="71" t="str">
        <f t="shared" si="465"/>
        <v>-</v>
      </c>
      <c r="D1135" s="71" t="str">
        <f t="shared" si="465"/>
        <v>-</v>
      </c>
      <c r="E1135" s="71" t="str">
        <f t="shared" si="465"/>
        <v>-</v>
      </c>
      <c r="F1135" s="71" t="str">
        <f t="shared" si="465"/>
        <v>-</v>
      </c>
      <c r="G1135" s="71" t="str">
        <f t="shared" si="465"/>
        <v>-</v>
      </c>
      <c r="H1135" s="205">
        <f>IFERROR(VLOOKUP(B1135,'Forecast Cnx @ Dest. Airport'!$B$5:$R$175,17,FALSE),0)</f>
        <v>0</v>
      </c>
      <c r="I1135" s="29">
        <f t="shared" si="448"/>
        <v>0</v>
      </c>
      <c r="J1135" s="29">
        <f t="shared" si="449"/>
        <v>0</v>
      </c>
      <c r="K1135" s="29">
        <f t="shared" si="450"/>
        <v>0</v>
      </c>
      <c r="L1135" s="29">
        <f t="shared" si="451"/>
        <v>0</v>
      </c>
      <c r="M1135" s="29">
        <f t="shared" si="452"/>
        <v>0</v>
      </c>
      <c r="N1135" s="194">
        <f t="shared" si="453"/>
        <v>0</v>
      </c>
      <c r="O1135" s="64" t="str">
        <f t="shared" si="466"/>
        <v>-</v>
      </c>
      <c r="P1135" s="64" t="str">
        <f t="shared" si="466"/>
        <v>-</v>
      </c>
      <c r="Q1135" s="64" t="str">
        <f t="shared" si="466"/>
        <v>-</v>
      </c>
      <c r="R1135" s="64" t="str">
        <f t="shared" si="466"/>
        <v>-</v>
      </c>
      <c r="S1135" s="64" t="str">
        <f t="shared" si="466"/>
        <v>-</v>
      </c>
      <c r="T1135" s="206" t="str">
        <f t="shared" si="454"/>
        <v>-</v>
      </c>
      <c r="U1135" s="29">
        <f t="shared" si="455"/>
        <v>0</v>
      </c>
      <c r="V1135" s="29">
        <f t="shared" si="456"/>
        <v>0</v>
      </c>
      <c r="W1135" s="29">
        <f t="shared" si="457"/>
        <v>0</v>
      </c>
      <c r="X1135" s="29">
        <f t="shared" si="458"/>
        <v>0</v>
      </c>
      <c r="Y1135" s="29">
        <f t="shared" si="459"/>
        <v>0</v>
      </c>
      <c r="Z1135" s="194">
        <f t="shared" si="460"/>
        <v>0</v>
      </c>
    </row>
    <row r="1136" spans="1:26" s="80" customFormat="1" x14ac:dyDescent="0.2">
      <c r="A1136" s="82">
        <v>1119</v>
      </c>
      <c r="B1136" s="168">
        <f>'Revenue Data'!B1127</f>
        <v>0</v>
      </c>
      <c r="C1136" s="71" t="str">
        <f t="shared" si="465"/>
        <v>-</v>
      </c>
      <c r="D1136" s="71" t="str">
        <f t="shared" si="465"/>
        <v>-</v>
      </c>
      <c r="E1136" s="71" t="str">
        <f t="shared" si="465"/>
        <v>-</v>
      </c>
      <c r="F1136" s="71" t="str">
        <f t="shared" si="465"/>
        <v>-</v>
      </c>
      <c r="G1136" s="71" t="str">
        <f t="shared" si="465"/>
        <v>-</v>
      </c>
      <c r="H1136" s="205">
        <f>IFERROR(VLOOKUP(B1136,'Forecast Cnx @ Dest. Airport'!$B$5:$R$175,17,FALSE),0)</f>
        <v>0</v>
      </c>
      <c r="I1136" s="29">
        <f t="shared" si="448"/>
        <v>0</v>
      </c>
      <c r="J1136" s="29">
        <f t="shared" si="449"/>
        <v>0</v>
      </c>
      <c r="K1136" s="29">
        <f t="shared" si="450"/>
        <v>0</v>
      </c>
      <c r="L1136" s="29">
        <f t="shared" si="451"/>
        <v>0</v>
      </c>
      <c r="M1136" s="29">
        <f t="shared" si="452"/>
        <v>0</v>
      </c>
      <c r="N1136" s="194">
        <f t="shared" si="453"/>
        <v>0</v>
      </c>
      <c r="O1136" s="64" t="str">
        <f t="shared" si="466"/>
        <v>-</v>
      </c>
      <c r="P1136" s="64" t="str">
        <f t="shared" si="466"/>
        <v>-</v>
      </c>
      <c r="Q1136" s="64" t="str">
        <f t="shared" si="466"/>
        <v>-</v>
      </c>
      <c r="R1136" s="64" t="str">
        <f t="shared" si="466"/>
        <v>-</v>
      </c>
      <c r="S1136" s="64" t="str">
        <f t="shared" si="466"/>
        <v>-</v>
      </c>
      <c r="T1136" s="206" t="str">
        <f t="shared" si="454"/>
        <v>-</v>
      </c>
      <c r="U1136" s="29">
        <f t="shared" si="455"/>
        <v>0</v>
      </c>
      <c r="V1136" s="29">
        <f t="shared" si="456"/>
        <v>0</v>
      </c>
      <c r="W1136" s="29">
        <f t="shared" si="457"/>
        <v>0</v>
      </c>
      <c r="X1136" s="29">
        <f t="shared" si="458"/>
        <v>0</v>
      </c>
      <c r="Y1136" s="29">
        <f t="shared" si="459"/>
        <v>0</v>
      </c>
      <c r="Z1136" s="194">
        <f t="shared" si="460"/>
        <v>0</v>
      </c>
    </row>
    <row r="1137" spans="1:26" s="80" customFormat="1" x14ac:dyDescent="0.2">
      <c r="A1137" s="82">
        <v>1120</v>
      </c>
      <c r="B1137" s="168">
        <f>'Revenue Data'!B1128</f>
        <v>0</v>
      </c>
      <c r="C1137" s="71" t="str">
        <f t="shared" si="465"/>
        <v>-</v>
      </c>
      <c r="D1137" s="71" t="str">
        <f t="shared" si="465"/>
        <v>-</v>
      </c>
      <c r="E1137" s="71" t="str">
        <f t="shared" si="465"/>
        <v>-</v>
      </c>
      <c r="F1137" s="71" t="str">
        <f t="shared" si="465"/>
        <v>-</v>
      </c>
      <c r="G1137" s="71" t="str">
        <f t="shared" si="465"/>
        <v>-</v>
      </c>
      <c r="H1137" s="205">
        <f>IFERROR(VLOOKUP(B1137,'Forecast Cnx @ Dest. Airport'!$B$5:$R$175,17,FALSE),0)</f>
        <v>0</v>
      </c>
      <c r="I1137" s="29">
        <f t="shared" si="448"/>
        <v>0</v>
      </c>
      <c r="J1137" s="29">
        <f t="shared" si="449"/>
        <v>0</v>
      </c>
      <c r="K1137" s="29">
        <f t="shared" si="450"/>
        <v>0</v>
      </c>
      <c r="L1137" s="29">
        <f t="shared" si="451"/>
        <v>0</v>
      </c>
      <c r="M1137" s="29">
        <f t="shared" si="452"/>
        <v>0</v>
      </c>
      <c r="N1137" s="194">
        <f t="shared" si="453"/>
        <v>0</v>
      </c>
      <c r="O1137" s="64" t="str">
        <f t="shared" si="466"/>
        <v>-</v>
      </c>
      <c r="P1137" s="64" t="str">
        <f t="shared" si="466"/>
        <v>-</v>
      </c>
      <c r="Q1137" s="64" t="str">
        <f t="shared" si="466"/>
        <v>-</v>
      </c>
      <c r="R1137" s="64" t="str">
        <f t="shared" si="466"/>
        <v>-</v>
      </c>
      <c r="S1137" s="64" t="str">
        <f t="shared" si="466"/>
        <v>-</v>
      </c>
      <c r="T1137" s="206" t="str">
        <f t="shared" si="454"/>
        <v>-</v>
      </c>
      <c r="U1137" s="29">
        <f t="shared" si="455"/>
        <v>0</v>
      </c>
      <c r="V1137" s="29">
        <f t="shared" si="456"/>
        <v>0</v>
      </c>
      <c r="W1137" s="29">
        <f t="shared" si="457"/>
        <v>0</v>
      </c>
      <c r="X1137" s="29">
        <f t="shared" si="458"/>
        <v>0</v>
      </c>
      <c r="Y1137" s="29">
        <f t="shared" si="459"/>
        <v>0</v>
      </c>
      <c r="Z1137" s="194">
        <f t="shared" si="460"/>
        <v>0</v>
      </c>
    </row>
    <row r="1138" spans="1:26" s="80" customFormat="1" x14ac:dyDescent="0.2">
      <c r="A1138" s="168">
        <v>1121</v>
      </c>
      <c r="B1138" s="168">
        <f>'Revenue Data'!B1129</f>
        <v>0</v>
      </c>
      <c r="C1138" s="71" t="str">
        <f t="shared" ref="C1138:G1147" si="467">IFERROR(VLOOKUP($B1138,FromChicagoFareList,C$8,FALSE),"-")</f>
        <v>-</v>
      </c>
      <c r="D1138" s="71" t="str">
        <f t="shared" si="467"/>
        <v>-</v>
      </c>
      <c r="E1138" s="71" t="str">
        <f t="shared" si="467"/>
        <v>-</v>
      </c>
      <c r="F1138" s="71" t="str">
        <f t="shared" si="467"/>
        <v>-</v>
      </c>
      <c r="G1138" s="71" t="str">
        <f t="shared" si="467"/>
        <v>-</v>
      </c>
      <c r="H1138" s="205">
        <f>IFERROR(VLOOKUP(B1138,'Forecast Cnx @ Dest. Airport'!$B$5:$R$175,17,FALSE),0)</f>
        <v>0</v>
      </c>
      <c r="I1138" s="29">
        <f t="shared" si="448"/>
        <v>0</v>
      </c>
      <c r="J1138" s="29">
        <f t="shared" si="449"/>
        <v>0</v>
      </c>
      <c r="K1138" s="29">
        <f t="shared" si="450"/>
        <v>0</v>
      </c>
      <c r="L1138" s="29">
        <f t="shared" si="451"/>
        <v>0</v>
      </c>
      <c r="M1138" s="29">
        <f t="shared" si="452"/>
        <v>0</v>
      </c>
      <c r="N1138" s="194">
        <f t="shared" si="453"/>
        <v>0</v>
      </c>
      <c r="O1138" s="64" t="str">
        <f t="shared" ref="O1138:S1147" si="468">IFERROR(VLOOKUP($B1138,FromChicagoFareList,O$8,FALSE),"-")</f>
        <v>-</v>
      </c>
      <c r="P1138" s="64" t="str">
        <f t="shared" si="468"/>
        <v>-</v>
      </c>
      <c r="Q1138" s="64" t="str">
        <f t="shared" si="468"/>
        <v>-</v>
      </c>
      <c r="R1138" s="64" t="str">
        <f t="shared" si="468"/>
        <v>-</v>
      </c>
      <c r="S1138" s="64" t="str">
        <f t="shared" si="468"/>
        <v>-</v>
      </c>
      <c r="T1138" s="206" t="str">
        <f t="shared" si="454"/>
        <v>-</v>
      </c>
      <c r="U1138" s="29">
        <f t="shared" si="455"/>
        <v>0</v>
      </c>
      <c r="V1138" s="29">
        <f t="shared" si="456"/>
        <v>0</v>
      </c>
      <c r="W1138" s="29">
        <f t="shared" si="457"/>
        <v>0</v>
      </c>
      <c r="X1138" s="29">
        <f t="shared" si="458"/>
        <v>0</v>
      </c>
      <c r="Y1138" s="29">
        <f t="shared" si="459"/>
        <v>0</v>
      </c>
      <c r="Z1138" s="194">
        <f t="shared" si="460"/>
        <v>0</v>
      </c>
    </row>
    <row r="1139" spans="1:26" s="80" customFormat="1" x14ac:dyDescent="0.2">
      <c r="A1139" s="82">
        <v>1122</v>
      </c>
      <c r="B1139" s="168">
        <f>'Revenue Data'!B1130</f>
        <v>0</v>
      </c>
      <c r="C1139" s="71" t="str">
        <f t="shared" si="467"/>
        <v>-</v>
      </c>
      <c r="D1139" s="71" t="str">
        <f t="shared" si="467"/>
        <v>-</v>
      </c>
      <c r="E1139" s="71" t="str">
        <f t="shared" si="467"/>
        <v>-</v>
      </c>
      <c r="F1139" s="71" t="str">
        <f t="shared" si="467"/>
        <v>-</v>
      </c>
      <c r="G1139" s="71" t="str">
        <f t="shared" si="467"/>
        <v>-</v>
      </c>
      <c r="H1139" s="205">
        <f>IFERROR(VLOOKUP(B1139,'Forecast Cnx @ Dest. Airport'!$B$5:$R$175,17,FALSE),0)</f>
        <v>0</v>
      </c>
      <c r="I1139" s="29">
        <f t="shared" si="448"/>
        <v>0</v>
      </c>
      <c r="J1139" s="29">
        <f t="shared" si="449"/>
        <v>0</v>
      </c>
      <c r="K1139" s="29">
        <f t="shared" si="450"/>
        <v>0</v>
      </c>
      <c r="L1139" s="29">
        <f t="shared" si="451"/>
        <v>0</v>
      </c>
      <c r="M1139" s="29">
        <f t="shared" si="452"/>
        <v>0</v>
      </c>
      <c r="N1139" s="194">
        <f t="shared" si="453"/>
        <v>0</v>
      </c>
      <c r="O1139" s="64" t="str">
        <f t="shared" si="468"/>
        <v>-</v>
      </c>
      <c r="P1139" s="64" t="str">
        <f t="shared" si="468"/>
        <v>-</v>
      </c>
      <c r="Q1139" s="64" t="str">
        <f t="shared" si="468"/>
        <v>-</v>
      </c>
      <c r="R1139" s="64" t="str">
        <f t="shared" si="468"/>
        <v>-</v>
      </c>
      <c r="S1139" s="64" t="str">
        <f t="shared" si="468"/>
        <v>-</v>
      </c>
      <c r="T1139" s="206" t="str">
        <f t="shared" si="454"/>
        <v>-</v>
      </c>
      <c r="U1139" s="29">
        <f t="shared" si="455"/>
        <v>0</v>
      </c>
      <c r="V1139" s="29">
        <f t="shared" si="456"/>
        <v>0</v>
      </c>
      <c r="W1139" s="29">
        <f t="shared" si="457"/>
        <v>0</v>
      </c>
      <c r="X1139" s="29">
        <f t="shared" si="458"/>
        <v>0</v>
      </c>
      <c r="Y1139" s="29">
        <f t="shared" si="459"/>
        <v>0</v>
      </c>
      <c r="Z1139" s="194">
        <f t="shared" si="460"/>
        <v>0</v>
      </c>
    </row>
    <row r="1140" spans="1:26" s="80" customFormat="1" x14ac:dyDescent="0.2">
      <c r="A1140" s="82">
        <v>1123</v>
      </c>
      <c r="B1140" s="168">
        <f>'Revenue Data'!B1131</f>
        <v>0</v>
      </c>
      <c r="C1140" s="71" t="str">
        <f t="shared" si="467"/>
        <v>-</v>
      </c>
      <c r="D1140" s="71" t="str">
        <f t="shared" si="467"/>
        <v>-</v>
      </c>
      <c r="E1140" s="71" t="str">
        <f t="shared" si="467"/>
        <v>-</v>
      </c>
      <c r="F1140" s="71" t="str">
        <f t="shared" si="467"/>
        <v>-</v>
      </c>
      <c r="G1140" s="71" t="str">
        <f t="shared" si="467"/>
        <v>-</v>
      </c>
      <c r="H1140" s="205">
        <f>IFERROR(VLOOKUP(B1140,'Forecast Cnx @ Dest. Airport'!$B$5:$R$175,17,FALSE),0)</f>
        <v>0</v>
      </c>
      <c r="I1140" s="29">
        <f t="shared" si="448"/>
        <v>0</v>
      </c>
      <c r="J1140" s="29">
        <f t="shared" si="449"/>
        <v>0</v>
      </c>
      <c r="K1140" s="29">
        <f t="shared" si="450"/>
        <v>0</v>
      </c>
      <c r="L1140" s="29">
        <f t="shared" si="451"/>
        <v>0</v>
      </c>
      <c r="M1140" s="29">
        <f t="shared" si="452"/>
        <v>0</v>
      </c>
      <c r="N1140" s="194">
        <f t="shared" si="453"/>
        <v>0</v>
      </c>
      <c r="O1140" s="64" t="str">
        <f t="shared" si="468"/>
        <v>-</v>
      </c>
      <c r="P1140" s="64" t="str">
        <f t="shared" si="468"/>
        <v>-</v>
      </c>
      <c r="Q1140" s="64" t="str">
        <f t="shared" si="468"/>
        <v>-</v>
      </c>
      <c r="R1140" s="64" t="str">
        <f t="shared" si="468"/>
        <v>-</v>
      </c>
      <c r="S1140" s="64" t="str">
        <f t="shared" si="468"/>
        <v>-</v>
      </c>
      <c r="T1140" s="206" t="str">
        <f t="shared" si="454"/>
        <v>-</v>
      </c>
      <c r="U1140" s="29">
        <f t="shared" si="455"/>
        <v>0</v>
      </c>
      <c r="V1140" s="29">
        <f t="shared" si="456"/>
        <v>0</v>
      </c>
      <c r="W1140" s="29">
        <f t="shared" si="457"/>
        <v>0</v>
      </c>
      <c r="X1140" s="29">
        <f t="shared" si="458"/>
        <v>0</v>
      </c>
      <c r="Y1140" s="29">
        <f t="shared" si="459"/>
        <v>0</v>
      </c>
      <c r="Z1140" s="194">
        <f t="shared" si="460"/>
        <v>0</v>
      </c>
    </row>
    <row r="1141" spans="1:26" s="80" customFormat="1" x14ac:dyDescent="0.2">
      <c r="A1141" s="82">
        <v>1124</v>
      </c>
      <c r="B1141" s="168">
        <f>'Revenue Data'!B1132</f>
        <v>0</v>
      </c>
      <c r="C1141" s="71" t="str">
        <f t="shared" si="467"/>
        <v>-</v>
      </c>
      <c r="D1141" s="71" t="str">
        <f t="shared" si="467"/>
        <v>-</v>
      </c>
      <c r="E1141" s="71" t="str">
        <f t="shared" si="467"/>
        <v>-</v>
      </c>
      <c r="F1141" s="71" t="str">
        <f t="shared" si="467"/>
        <v>-</v>
      </c>
      <c r="G1141" s="71" t="str">
        <f t="shared" si="467"/>
        <v>-</v>
      </c>
      <c r="H1141" s="205">
        <f>IFERROR(VLOOKUP(B1141,'Forecast Cnx @ Dest. Airport'!$B$5:$R$175,17,FALSE),0)</f>
        <v>0</v>
      </c>
      <c r="I1141" s="29">
        <f t="shared" si="448"/>
        <v>0</v>
      </c>
      <c r="J1141" s="29">
        <f t="shared" si="449"/>
        <v>0</v>
      </c>
      <c r="K1141" s="29">
        <f t="shared" si="450"/>
        <v>0</v>
      </c>
      <c r="L1141" s="29">
        <f t="shared" si="451"/>
        <v>0</v>
      </c>
      <c r="M1141" s="29">
        <f t="shared" si="452"/>
        <v>0</v>
      </c>
      <c r="N1141" s="194">
        <f t="shared" si="453"/>
        <v>0</v>
      </c>
      <c r="O1141" s="64" t="str">
        <f t="shared" si="468"/>
        <v>-</v>
      </c>
      <c r="P1141" s="64" t="str">
        <f t="shared" si="468"/>
        <v>-</v>
      </c>
      <c r="Q1141" s="64" t="str">
        <f t="shared" si="468"/>
        <v>-</v>
      </c>
      <c r="R1141" s="64" t="str">
        <f t="shared" si="468"/>
        <v>-</v>
      </c>
      <c r="S1141" s="64" t="str">
        <f t="shared" si="468"/>
        <v>-</v>
      </c>
      <c r="T1141" s="206" t="str">
        <f t="shared" si="454"/>
        <v>-</v>
      </c>
      <c r="U1141" s="29">
        <f t="shared" si="455"/>
        <v>0</v>
      </c>
      <c r="V1141" s="29">
        <f t="shared" si="456"/>
        <v>0</v>
      </c>
      <c r="W1141" s="29">
        <f t="shared" si="457"/>
        <v>0</v>
      </c>
      <c r="X1141" s="29">
        <f t="shared" si="458"/>
        <v>0</v>
      </c>
      <c r="Y1141" s="29">
        <f t="shared" si="459"/>
        <v>0</v>
      </c>
      <c r="Z1141" s="194">
        <f t="shared" si="460"/>
        <v>0</v>
      </c>
    </row>
    <row r="1142" spans="1:26" s="80" customFormat="1" x14ac:dyDescent="0.2">
      <c r="A1142" s="168">
        <v>1125</v>
      </c>
      <c r="B1142" s="168">
        <f>'Revenue Data'!B1133</f>
        <v>0</v>
      </c>
      <c r="C1142" s="71" t="str">
        <f t="shared" si="467"/>
        <v>-</v>
      </c>
      <c r="D1142" s="71" t="str">
        <f t="shared" si="467"/>
        <v>-</v>
      </c>
      <c r="E1142" s="71" t="str">
        <f t="shared" si="467"/>
        <v>-</v>
      </c>
      <c r="F1142" s="71" t="str">
        <f t="shared" si="467"/>
        <v>-</v>
      </c>
      <c r="G1142" s="71" t="str">
        <f t="shared" si="467"/>
        <v>-</v>
      </c>
      <c r="H1142" s="205">
        <f>IFERROR(VLOOKUP(B1142,'Forecast Cnx @ Dest. Airport'!$B$5:$R$175,17,FALSE),0)</f>
        <v>0</v>
      </c>
      <c r="I1142" s="29">
        <f t="shared" si="448"/>
        <v>0</v>
      </c>
      <c r="J1142" s="29">
        <f t="shared" si="449"/>
        <v>0</v>
      </c>
      <c r="K1142" s="29">
        <f t="shared" si="450"/>
        <v>0</v>
      </c>
      <c r="L1142" s="29">
        <f t="shared" si="451"/>
        <v>0</v>
      </c>
      <c r="M1142" s="29">
        <f t="shared" si="452"/>
        <v>0</v>
      </c>
      <c r="N1142" s="194">
        <f t="shared" si="453"/>
        <v>0</v>
      </c>
      <c r="O1142" s="64" t="str">
        <f t="shared" si="468"/>
        <v>-</v>
      </c>
      <c r="P1142" s="64" t="str">
        <f t="shared" si="468"/>
        <v>-</v>
      </c>
      <c r="Q1142" s="64" t="str">
        <f t="shared" si="468"/>
        <v>-</v>
      </c>
      <c r="R1142" s="64" t="str">
        <f t="shared" si="468"/>
        <v>-</v>
      </c>
      <c r="S1142" s="64" t="str">
        <f t="shared" si="468"/>
        <v>-</v>
      </c>
      <c r="T1142" s="206" t="str">
        <f t="shared" si="454"/>
        <v>-</v>
      </c>
      <c r="U1142" s="29">
        <f t="shared" si="455"/>
        <v>0</v>
      </c>
      <c r="V1142" s="29">
        <f t="shared" si="456"/>
        <v>0</v>
      </c>
      <c r="W1142" s="29">
        <f t="shared" si="457"/>
        <v>0</v>
      </c>
      <c r="X1142" s="29">
        <f t="shared" si="458"/>
        <v>0</v>
      </c>
      <c r="Y1142" s="29">
        <f t="shared" si="459"/>
        <v>0</v>
      </c>
      <c r="Z1142" s="194">
        <f t="shared" si="460"/>
        <v>0</v>
      </c>
    </row>
    <row r="1143" spans="1:26" s="80" customFormat="1" x14ac:dyDescent="0.2">
      <c r="A1143" s="82">
        <v>1126</v>
      </c>
      <c r="B1143" s="168">
        <f>'Revenue Data'!B1134</f>
        <v>0</v>
      </c>
      <c r="C1143" s="71" t="str">
        <f t="shared" si="467"/>
        <v>-</v>
      </c>
      <c r="D1143" s="71" t="str">
        <f t="shared" si="467"/>
        <v>-</v>
      </c>
      <c r="E1143" s="71" t="str">
        <f t="shared" si="467"/>
        <v>-</v>
      </c>
      <c r="F1143" s="71" t="str">
        <f t="shared" si="467"/>
        <v>-</v>
      </c>
      <c r="G1143" s="71" t="str">
        <f t="shared" si="467"/>
        <v>-</v>
      </c>
      <c r="H1143" s="205">
        <f>IFERROR(VLOOKUP(B1143,'Forecast Cnx @ Dest. Airport'!$B$5:$R$175,17,FALSE),0)</f>
        <v>0</v>
      </c>
      <c r="I1143" s="29">
        <f t="shared" si="448"/>
        <v>0</v>
      </c>
      <c r="J1143" s="29">
        <f t="shared" si="449"/>
        <v>0</v>
      </c>
      <c r="K1143" s="29">
        <f t="shared" si="450"/>
        <v>0</v>
      </c>
      <c r="L1143" s="29">
        <f t="shared" si="451"/>
        <v>0</v>
      </c>
      <c r="M1143" s="29">
        <f t="shared" si="452"/>
        <v>0</v>
      </c>
      <c r="N1143" s="194">
        <f t="shared" si="453"/>
        <v>0</v>
      </c>
      <c r="O1143" s="64" t="str">
        <f t="shared" si="468"/>
        <v>-</v>
      </c>
      <c r="P1143" s="64" t="str">
        <f t="shared" si="468"/>
        <v>-</v>
      </c>
      <c r="Q1143" s="64" t="str">
        <f t="shared" si="468"/>
        <v>-</v>
      </c>
      <c r="R1143" s="64" t="str">
        <f t="shared" si="468"/>
        <v>-</v>
      </c>
      <c r="S1143" s="64" t="str">
        <f t="shared" si="468"/>
        <v>-</v>
      </c>
      <c r="T1143" s="206" t="str">
        <f t="shared" si="454"/>
        <v>-</v>
      </c>
      <c r="U1143" s="29">
        <f t="shared" si="455"/>
        <v>0</v>
      </c>
      <c r="V1143" s="29">
        <f t="shared" si="456"/>
        <v>0</v>
      </c>
      <c r="W1143" s="29">
        <f t="shared" si="457"/>
        <v>0</v>
      </c>
      <c r="X1143" s="29">
        <f t="shared" si="458"/>
        <v>0</v>
      </c>
      <c r="Y1143" s="29">
        <f t="shared" si="459"/>
        <v>0</v>
      </c>
      <c r="Z1143" s="194">
        <f t="shared" si="460"/>
        <v>0</v>
      </c>
    </row>
    <row r="1144" spans="1:26" s="80" customFormat="1" x14ac:dyDescent="0.2">
      <c r="A1144" s="82">
        <v>1127</v>
      </c>
      <c r="B1144" s="168">
        <f>'Revenue Data'!B1135</f>
        <v>0</v>
      </c>
      <c r="C1144" s="71" t="str">
        <f t="shared" si="467"/>
        <v>-</v>
      </c>
      <c r="D1144" s="71" t="str">
        <f t="shared" si="467"/>
        <v>-</v>
      </c>
      <c r="E1144" s="71" t="str">
        <f t="shared" si="467"/>
        <v>-</v>
      </c>
      <c r="F1144" s="71" t="str">
        <f t="shared" si="467"/>
        <v>-</v>
      </c>
      <c r="G1144" s="71" t="str">
        <f t="shared" si="467"/>
        <v>-</v>
      </c>
      <c r="H1144" s="205">
        <f>IFERROR(VLOOKUP(B1144,'Forecast Cnx @ Dest. Airport'!$B$5:$R$175,17,FALSE),0)</f>
        <v>0</v>
      </c>
      <c r="I1144" s="29">
        <f t="shared" si="448"/>
        <v>0</v>
      </c>
      <c r="J1144" s="29">
        <f t="shared" si="449"/>
        <v>0</v>
      </c>
      <c r="K1144" s="29">
        <f t="shared" si="450"/>
        <v>0</v>
      </c>
      <c r="L1144" s="29">
        <f t="shared" si="451"/>
        <v>0</v>
      </c>
      <c r="M1144" s="29">
        <f t="shared" si="452"/>
        <v>0</v>
      </c>
      <c r="N1144" s="194">
        <f t="shared" si="453"/>
        <v>0</v>
      </c>
      <c r="O1144" s="64" t="str">
        <f t="shared" si="468"/>
        <v>-</v>
      </c>
      <c r="P1144" s="64" t="str">
        <f t="shared" si="468"/>
        <v>-</v>
      </c>
      <c r="Q1144" s="64" t="str">
        <f t="shared" si="468"/>
        <v>-</v>
      </c>
      <c r="R1144" s="64" t="str">
        <f t="shared" si="468"/>
        <v>-</v>
      </c>
      <c r="S1144" s="64" t="str">
        <f t="shared" si="468"/>
        <v>-</v>
      </c>
      <c r="T1144" s="206" t="str">
        <f t="shared" si="454"/>
        <v>-</v>
      </c>
      <c r="U1144" s="29">
        <f t="shared" si="455"/>
        <v>0</v>
      </c>
      <c r="V1144" s="29">
        <f t="shared" si="456"/>
        <v>0</v>
      </c>
      <c r="W1144" s="29">
        <f t="shared" si="457"/>
        <v>0</v>
      </c>
      <c r="X1144" s="29">
        <f t="shared" si="458"/>
        <v>0</v>
      </c>
      <c r="Y1144" s="29">
        <f t="shared" si="459"/>
        <v>0</v>
      </c>
      <c r="Z1144" s="194">
        <f t="shared" si="460"/>
        <v>0</v>
      </c>
    </row>
    <row r="1145" spans="1:26" s="80" customFormat="1" x14ac:dyDescent="0.2">
      <c r="A1145" s="82">
        <v>1128</v>
      </c>
      <c r="B1145" s="168">
        <f>'Revenue Data'!B1136</f>
        <v>0</v>
      </c>
      <c r="C1145" s="71" t="str">
        <f t="shared" si="467"/>
        <v>-</v>
      </c>
      <c r="D1145" s="71" t="str">
        <f t="shared" si="467"/>
        <v>-</v>
      </c>
      <c r="E1145" s="71" t="str">
        <f t="shared" si="467"/>
        <v>-</v>
      </c>
      <c r="F1145" s="71" t="str">
        <f t="shared" si="467"/>
        <v>-</v>
      </c>
      <c r="G1145" s="71" t="str">
        <f t="shared" si="467"/>
        <v>-</v>
      </c>
      <c r="H1145" s="205">
        <f>IFERROR(VLOOKUP(B1145,'Forecast Cnx @ Dest. Airport'!$B$5:$R$175,17,FALSE),0)</f>
        <v>0</v>
      </c>
      <c r="I1145" s="29">
        <f t="shared" si="448"/>
        <v>0</v>
      </c>
      <c r="J1145" s="29">
        <f t="shared" si="449"/>
        <v>0</v>
      </c>
      <c r="K1145" s="29">
        <f t="shared" si="450"/>
        <v>0</v>
      </c>
      <c r="L1145" s="29">
        <f t="shared" si="451"/>
        <v>0</v>
      </c>
      <c r="M1145" s="29">
        <f t="shared" si="452"/>
        <v>0</v>
      </c>
      <c r="N1145" s="194">
        <f t="shared" si="453"/>
        <v>0</v>
      </c>
      <c r="O1145" s="64" t="str">
        <f t="shared" si="468"/>
        <v>-</v>
      </c>
      <c r="P1145" s="64" t="str">
        <f t="shared" si="468"/>
        <v>-</v>
      </c>
      <c r="Q1145" s="64" t="str">
        <f t="shared" si="468"/>
        <v>-</v>
      </c>
      <c r="R1145" s="64" t="str">
        <f t="shared" si="468"/>
        <v>-</v>
      </c>
      <c r="S1145" s="64" t="str">
        <f t="shared" si="468"/>
        <v>-</v>
      </c>
      <c r="T1145" s="206" t="str">
        <f t="shared" si="454"/>
        <v>-</v>
      </c>
      <c r="U1145" s="29">
        <f t="shared" si="455"/>
        <v>0</v>
      </c>
      <c r="V1145" s="29">
        <f t="shared" si="456"/>
        <v>0</v>
      </c>
      <c r="W1145" s="29">
        <f t="shared" si="457"/>
        <v>0</v>
      </c>
      <c r="X1145" s="29">
        <f t="shared" si="458"/>
        <v>0</v>
      </c>
      <c r="Y1145" s="29">
        <f t="shared" si="459"/>
        <v>0</v>
      </c>
      <c r="Z1145" s="194">
        <f t="shared" si="460"/>
        <v>0</v>
      </c>
    </row>
    <row r="1146" spans="1:26" s="80" customFormat="1" x14ac:dyDescent="0.2">
      <c r="A1146" s="168">
        <v>1129</v>
      </c>
      <c r="B1146" s="168">
        <f>'Revenue Data'!B1137</f>
        <v>0</v>
      </c>
      <c r="C1146" s="71" t="str">
        <f t="shared" si="467"/>
        <v>-</v>
      </c>
      <c r="D1146" s="71" t="str">
        <f t="shared" si="467"/>
        <v>-</v>
      </c>
      <c r="E1146" s="71" t="str">
        <f t="shared" si="467"/>
        <v>-</v>
      </c>
      <c r="F1146" s="71" t="str">
        <f t="shared" si="467"/>
        <v>-</v>
      </c>
      <c r="G1146" s="71" t="str">
        <f t="shared" si="467"/>
        <v>-</v>
      </c>
      <c r="H1146" s="205">
        <f>IFERROR(VLOOKUP(B1146,'Forecast Cnx @ Dest. Airport'!$B$5:$R$175,17,FALSE),0)</f>
        <v>0</v>
      </c>
      <c r="I1146" s="29">
        <f t="shared" si="448"/>
        <v>0</v>
      </c>
      <c r="J1146" s="29">
        <f t="shared" si="449"/>
        <v>0</v>
      </c>
      <c r="K1146" s="29">
        <f t="shared" si="450"/>
        <v>0</v>
      </c>
      <c r="L1146" s="29">
        <f t="shared" si="451"/>
        <v>0</v>
      </c>
      <c r="M1146" s="29">
        <f t="shared" si="452"/>
        <v>0</v>
      </c>
      <c r="N1146" s="194">
        <f t="shared" si="453"/>
        <v>0</v>
      </c>
      <c r="O1146" s="64" t="str">
        <f t="shared" si="468"/>
        <v>-</v>
      </c>
      <c r="P1146" s="64" t="str">
        <f t="shared" si="468"/>
        <v>-</v>
      </c>
      <c r="Q1146" s="64" t="str">
        <f t="shared" si="468"/>
        <v>-</v>
      </c>
      <c r="R1146" s="64" t="str">
        <f t="shared" si="468"/>
        <v>-</v>
      </c>
      <c r="S1146" s="64" t="str">
        <f t="shared" si="468"/>
        <v>-</v>
      </c>
      <c r="T1146" s="206" t="str">
        <f t="shared" si="454"/>
        <v>-</v>
      </c>
      <c r="U1146" s="29">
        <f t="shared" si="455"/>
        <v>0</v>
      </c>
      <c r="V1146" s="29">
        <f t="shared" si="456"/>
        <v>0</v>
      </c>
      <c r="W1146" s="29">
        <f t="shared" si="457"/>
        <v>0</v>
      </c>
      <c r="X1146" s="29">
        <f t="shared" si="458"/>
        <v>0</v>
      </c>
      <c r="Y1146" s="29">
        <f t="shared" si="459"/>
        <v>0</v>
      </c>
      <c r="Z1146" s="194">
        <f t="shared" si="460"/>
        <v>0</v>
      </c>
    </row>
    <row r="1147" spans="1:26" s="80" customFormat="1" x14ac:dyDescent="0.2">
      <c r="A1147" s="82">
        <v>1130</v>
      </c>
      <c r="B1147" s="168">
        <f>'Revenue Data'!B1138</f>
        <v>0</v>
      </c>
      <c r="C1147" s="71" t="str">
        <f t="shared" si="467"/>
        <v>-</v>
      </c>
      <c r="D1147" s="71" t="str">
        <f t="shared" si="467"/>
        <v>-</v>
      </c>
      <c r="E1147" s="71" t="str">
        <f t="shared" si="467"/>
        <v>-</v>
      </c>
      <c r="F1147" s="71" t="str">
        <f t="shared" si="467"/>
        <v>-</v>
      </c>
      <c r="G1147" s="71" t="str">
        <f t="shared" si="467"/>
        <v>-</v>
      </c>
      <c r="H1147" s="205">
        <f>IFERROR(VLOOKUP(B1147,'Forecast Cnx @ Dest. Airport'!$B$5:$R$175,17,FALSE),0)</f>
        <v>0</v>
      </c>
      <c r="I1147" s="29">
        <f t="shared" si="448"/>
        <v>0</v>
      </c>
      <c r="J1147" s="29">
        <f t="shared" si="449"/>
        <v>0</v>
      </c>
      <c r="K1147" s="29">
        <f t="shared" si="450"/>
        <v>0</v>
      </c>
      <c r="L1147" s="29">
        <f t="shared" si="451"/>
        <v>0</v>
      </c>
      <c r="M1147" s="29">
        <f t="shared" si="452"/>
        <v>0</v>
      </c>
      <c r="N1147" s="194">
        <f t="shared" si="453"/>
        <v>0</v>
      </c>
      <c r="O1147" s="64" t="str">
        <f t="shared" si="468"/>
        <v>-</v>
      </c>
      <c r="P1147" s="64" t="str">
        <f t="shared" si="468"/>
        <v>-</v>
      </c>
      <c r="Q1147" s="64" t="str">
        <f t="shared" si="468"/>
        <v>-</v>
      </c>
      <c r="R1147" s="64" t="str">
        <f t="shared" si="468"/>
        <v>-</v>
      </c>
      <c r="S1147" s="64" t="str">
        <f t="shared" si="468"/>
        <v>-</v>
      </c>
      <c r="T1147" s="206" t="str">
        <f t="shared" si="454"/>
        <v>-</v>
      </c>
      <c r="U1147" s="29">
        <f t="shared" si="455"/>
        <v>0</v>
      </c>
      <c r="V1147" s="29">
        <f t="shared" si="456"/>
        <v>0</v>
      </c>
      <c r="W1147" s="29">
        <f t="shared" si="457"/>
        <v>0</v>
      </c>
      <c r="X1147" s="29">
        <f t="shared" si="458"/>
        <v>0</v>
      </c>
      <c r="Y1147" s="29">
        <f t="shared" si="459"/>
        <v>0</v>
      </c>
      <c r="Z1147" s="194">
        <f t="shared" si="460"/>
        <v>0</v>
      </c>
    </row>
    <row r="1148" spans="1:26" s="80" customFormat="1" x14ac:dyDescent="0.2">
      <c r="A1148" s="82">
        <v>1131</v>
      </c>
      <c r="B1148" s="168">
        <f>'Revenue Data'!B1139</f>
        <v>0</v>
      </c>
      <c r="C1148" s="71" t="str">
        <f t="shared" ref="C1148:G1157" si="469">IFERROR(VLOOKUP($B1148,FromChicagoFareList,C$8,FALSE),"-")</f>
        <v>-</v>
      </c>
      <c r="D1148" s="71" t="str">
        <f t="shared" si="469"/>
        <v>-</v>
      </c>
      <c r="E1148" s="71" t="str">
        <f t="shared" si="469"/>
        <v>-</v>
      </c>
      <c r="F1148" s="71" t="str">
        <f t="shared" si="469"/>
        <v>-</v>
      </c>
      <c r="G1148" s="71" t="str">
        <f t="shared" si="469"/>
        <v>-</v>
      </c>
      <c r="H1148" s="205">
        <f>IFERROR(VLOOKUP(B1148,'Forecast Cnx @ Dest. Airport'!$B$5:$R$175,17,FALSE),0)</f>
        <v>0</v>
      </c>
      <c r="I1148" s="29">
        <f t="shared" si="448"/>
        <v>0</v>
      </c>
      <c r="J1148" s="29">
        <f t="shared" si="449"/>
        <v>0</v>
      </c>
      <c r="K1148" s="29">
        <f t="shared" si="450"/>
        <v>0</v>
      </c>
      <c r="L1148" s="29">
        <f t="shared" si="451"/>
        <v>0</v>
      </c>
      <c r="M1148" s="29">
        <f t="shared" si="452"/>
        <v>0</v>
      </c>
      <c r="N1148" s="194">
        <f t="shared" si="453"/>
        <v>0</v>
      </c>
      <c r="O1148" s="64" t="str">
        <f t="shared" ref="O1148:S1157" si="470">IFERROR(VLOOKUP($B1148,FromChicagoFareList,O$8,FALSE),"-")</f>
        <v>-</v>
      </c>
      <c r="P1148" s="64" t="str">
        <f t="shared" si="470"/>
        <v>-</v>
      </c>
      <c r="Q1148" s="64" t="str">
        <f t="shared" si="470"/>
        <v>-</v>
      </c>
      <c r="R1148" s="64" t="str">
        <f t="shared" si="470"/>
        <v>-</v>
      </c>
      <c r="S1148" s="64" t="str">
        <f t="shared" si="470"/>
        <v>-</v>
      </c>
      <c r="T1148" s="206" t="str">
        <f t="shared" si="454"/>
        <v>-</v>
      </c>
      <c r="U1148" s="29">
        <f t="shared" si="455"/>
        <v>0</v>
      </c>
      <c r="V1148" s="29">
        <f t="shared" si="456"/>
        <v>0</v>
      </c>
      <c r="W1148" s="29">
        <f t="shared" si="457"/>
        <v>0</v>
      </c>
      <c r="X1148" s="29">
        <f t="shared" si="458"/>
        <v>0</v>
      </c>
      <c r="Y1148" s="29">
        <f t="shared" si="459"/>
        <v>0</v>
      </c>
      <c r="Z1148" s="194">
        <f t="shared" si="460"/>
        <v>0</v>
      </c>
    </row>
    <row r="1149" spans="1:26" s="80" customFormat="1" x14ac:dyDescent="0.2">
      <c r="A1149" s="82">
        <v>1132</v>
      </c>
      <c r="B1149" s="168">
        <f>'Revenue Data'!B1140</f>
        <v>0</v>
      </c>
      <c r="C1149" s="71" t="str">
        <f t="shared" si="469"/>
        <v>-</v>
      </c>
      <c r="D1149" s="71" t="str">
        <f t="shared" si="469"/>
        <v>-</v>
      </c>
      <c r="E1149" s="71" t="str">
        <f t="shared" si="469"/>
        <v>-</v>
      </c>
      <c r="F1149" s="71" t="str">
        <f t="shared" si="469"/>
        <v>-</v>
      </c>
      <c r="G1149" s="71" t="str">
        <f t="shared" si="469"/>
        <v>-</v>
      </c>
      <c r="H1149" s="205">
        <f>IFERROR(VLOOKUP(B1149,'Forecast Cnx @ Dest. Airport'!$B$5:$R$175,17,FALSE),0)</f>
        <v>0</v>
      </c>
      <c r="I1149" s="29">
        <f t="shared" si="448"/>
        <v>0</v>
      </c>
      <c r="J1149" s="29">
        <f t="shared" si="449"/>
        <v>0</v>
      </c>
      <c r="K1149" s="29">
        <f t="shared" si="450"/>
        <v>0</v>
      </c>
      <c r="L1149" s="29">
        <f t="shared" si="451"/>
        <v>0</v>
      </c>
      <c r="M1149" s="29">
        <f t="shared" si="452"/>
        <v>0</v>
      </c>
      <c r="N1149" s="194">
        <f t="shared" si="453"/>
        <v>0</v>
      </c>
      <c r="O1149" s="64" t="str">
        <f t="shared" si="470"/>
        <v>-</v>
      </c>
      <c r="P1149" s="64" t="str">
        <f t="shared" si="470"/>
        <v>-</v>
      </c>
      <c r="Q1149" s="64" t="str">
        <f t="shared" si="470"/>
        <v>-</v>
      </c>
      <c r="R1149" s="64" t="str">
        <f t="shared" si="470"/>
        <v>-</v>
      </c>
      <c r="S1149" s="64" t="str">
        <f t="shared" si="470"/>
        <v>-</v>
      </c>
      <c r="T1149" s="206" t="str">
        <f t="shared" si="454"/>
        <v>-</v>
      </c>
      <c r="U1149" s="29">
        <f t="shared" si="455"/>
        <v>0</v>
      </c>
      <c r="V1149" s="29">
        <f t="shared" si="456"/>
        <v>0</v>
      </c>
      <c r="W1149" s="29">
        <f t="shared" si="457"/>
        <v>0</v>
      </c>
      <c r="X1149" s="29">
        <f t="shared" si="458"/>
        <v>0</v>
      </c>
      <c r="Y1149" s="29">
        <f t="shared" si="459"/>
        <v>0</v>
      </c>
      <c r="Z1149" s="194">
        <f t="shared" si="460"/>
        <v>0</v>
      </c>
    </row>
    <row r="1150" spans="1:26" s="80" customFormat="1" x14ac:dyDescent="0.2">
      <c r="A1150" s="168">
        <v>1133</v>
      </c>
      <c r="B1150" s="168">
        <f>'Revenue Data'!B1141</f>
        <v>0</v>
      </c>
      <c r="C1150" s="71" t="str">
        <f t="shared" si="469"/>
        <v>-</v>
      </c>
      <c r="D1150" s="71" t="str">
        <f t="shared" si="469"/>
        <v>-</v>
      </c>
      <c r="E1150" s="71" t="str">
        <f t="shared" si="469"/>
        <v>-</v>
      </c>
      <c r="F1150" s="71" t="str">
        <f t="shared" si="469"/>
        <v>-</v>
      </c>
      <c r="G1150" s="71" t="str">
        <f t="shared" si="469"/>
        <v>-</v>
      </c>
      <c r="H1150" s="205">
        <f>IFERROR(VLOOKUP(B1150,'Forecast Cnx @ Dest. Airport'!$B$5:$R$175,17,FALSE),0)</f>
        <v>0</v>
      </c>
      <c r="I1150" s="29">
        <f t="shared" si="448"/>
        <v>0</v>
      </c>
      <c r="J1150" s="29">
        <f t="shared" si="449"/>
        <v>0</v>
      </c>
      <c r="K1150" s="29">
        <f t="shared" si="450"/>
        <v>0</v>
      </c>
      <c r="L1150" s="29">
        <f t="shared" si="451"/>
        <v>0</v>
      </c>
      <c r="M1150" s="29">
        <f t="shared" si="452"/>
        <v>0</v>
      </c>
      <c r="N1150" s="194">
        <f t="shared" si="453"/>
        <v>0</v>
      </c>
      <c r="O1150" s="64" t="str">
        <f t="shared" si="470"/>
        <v>-</v>
      </c>
      <c r="P1150" s="64" t="str">
        <f t="shared" si="470"/>
        <v>-</v>
      </c>
      <c r="Q1150" s="64" t="str">
        <f t="shared" si="470"/>
        <v>-</v>
      </c>
      <c r="R1150" s="64" t="str">
        <f t="shared" si="470"/>
        <v>-</v>
      </c>
      <c r="S1150" s="64" t="str">
        <f t="shared" si="470"/>
        <v>-</v>
      </c>
      <c r="T1150" s="206" t="str">
        <f t="shared" si="454"/>
        <v>-</v>
      </c>
      <c r="U1150" s="29">
        <f t="shared" si="455"/>
        <v>0</v>
      </c>
      <c r="V1150" s="29">
        <f t="shared" si="456"/>
        <v>0</v>
      </c>
      <c r="W1150" s="29">
        <f t="shared" si="457"/>
        <v>0</v>
      </c>
      <c r="X1150" s="29">
        <f t="shared" si="458"/>
        <v>0</v>
      </c>
      <c r="Y1150" s="29">
        <f t="shared" si="459"/>
        <v>0</v>
      </c>
      <c r="Z1150" s="194">
        <f t="shared" si="460"/>
        <v>0</v>
      </c>
    </row>
    <row r="1151" spans="1:26" s="80" customFormat="1" x14ac:dyDescent="0.2">
      <c r="A1151" s="82">
        <v>1134</v>
      </c>
      <c r="B1151" s="168">
        <f>'Revenue Data'!B1142</f>
        <v>0</v>
      </c>
      <c r="C1151" s="71" t="str">
        <f t="shared" si="469"/>
        <v>-</v>
      </c>
      <c r="D1151" s="71" t="str">
        <f t="shared" si="469"/>
        <v>-</v>
      </c>
      <c r="E1151" s="71" t="str">
        <f t="shared" si="469"/>
        <v>-</v>
      </c>
      <c r="F1151" s="71" t="str">
        <f t="shared" si="469"/>
        <v>-</v>
      </c>
      <c r="G1151" s="71" t="str">
        <f t="shared" si="469"/>
        <v>-</v>
      </c>
      <c r="H1151" s="205">
        <f>IFERROR(VLOOKUP(B1151,'Forecast Cnx @ Dest. Airport'!$B$5:$R$175,17,FALSE),0)</f>
        <v>0</v>
      </c>
      <c r="I1151" s="29">
        <f t="shared" si="448"/>
        <v>0</v>
      </c>
      <c r="J1151" s="29">
        <f t="shared" si="449"/>
        <v>0</v>
      </c>
      <c r="K1151" s="29">
        <f t="shared" si="450"/>
        <v>0</v>
      </c>
      <c r="L1151" s="29">
        <f t="shared" si="451"/>
        <v>0</v>
      </c>
      <c r="M1151" s="29">
        <f t="shared" si="452"/>
        <v>0</v>
      </c>
      <c r="N1151" s="194">
        <f t="shared" si="453"/>
        <v>0</v>
      </c>
      <c r="O1151" s="64" t="str">
        <f t="shared" si="470"/>
        <v>-</v>
      </c>
      <c r="P1151" s="64" t="str">
        <f t="shared" si="470"/>
        <v>-</v>
      </c>
      <c r="Q1151" s="64" t="str">
        <f t="shared" si="470"/>
        <v>-</v>
      </c>
      <c r="R1151" s="64" t="str">
        <f t="shared" si="470"/>
        <v>-</v>
      </c>
      <c r="S1151" s="64" t="str">
        <f t="shared" si="470"/>
        <v>-</v>
      </c>
      <c r="T1151" s="206" t="str">
        <f t="shared" si="454"/>
        <v>-</v>
      </c>
      <c r="U1151" s="29">
        <f t="shared" si="455"/>
        <v>0</v>
      </c>
      <c r="V1151" s="29">
        <f t="shared" si="456"/>
        <v>0</v>
      </c>
      <c r="W1151" s="29">
        <f t="shared" si="457"/>
        <v>0</v>
      </c>
      <c r="X1151" s="29">
        <f t="shared" si="458"/>
        <v>0</v>
      </c>
      <c r="Y1151" s="29">
        <f t="shared" si="459"/>
        <v>0</v>
      </c>
      <c r="Z1151" s="194">
        <f t="shared" si="460"/>
        <v>0</v>
      </c>
    </row>
    <row r="1152" spans="1:26" s="80" customFormat="1" x14ac:dyDescent="0.2">
      <c r="A1152" s="82">
        <v>1135</v>
      </c>
      <c r="B1152" s="168">
        <f>'Revenue Data'!B1143</f>
        <v>0</v>
      </c>
      <c r="C1152" s="71" t="str">
        <f t="shared" si="469"/>
        <v>-</v>
      </c>
      <c r="D1152" s="71" t="str">
        <f t="shared" si="469"/>
        <v>-</v>
      </c>
      <c r="E1152" s="71" t="str">
        <f t="shared" si="469"/>
        <v>-</v>
      </c>
      <c r="F1152" s="71" t="str">
        <f t="shared" si="469"/>
        <v>-</v>
      </c>
      <c r="G1152" s="71" t="str">
        <f t="shared" si="469"/>
        <v>-</v>
      </c>
      <c r="H1152" s="205">
        <f>IFERROR(VLOOKUP(B1152,'Forecast Cnx @ Dest. Airport'!$B$5:$R$175,17,FALSE),0)</f>
        <v>0</v>
      </c>
      <c r="I1152" s="29">
        <f t="shared" si="448"/>
        <v>0</v>
      </c>
      <c r="J1152" s="29">
        <f t="shared" si="449"/>
        <v>0</v>
      </c>
      <c r="K1152" s="29">
        <f t="shared" si="450"/>
        <v>0</v>
      </c>
      <c r="L1152" s="29">
        <f t="shared" si="451"/>
        <v>0</v>
      </c>
      <c r="M1152" s="29">
        <f t="shared" si="452"/>
        <v>0</v>
      </c>
      <c r="N1152" s="194">
        <f t="shared" si="453"/>
        <v>0</v>
      </c>
      <c r="O1152" s="64" t="str">
        <f t="shared" si="470"/>
        <v>-</v>
      </c>
      <c r="P1152" s="64" t="str">
        <f t="shared" si="470"/>
        <v>-</v>
      </c>
      <c r="Q1152" s="64" t="str">
        <f t="shared" si="470"/>
        <v>-</v>
      </c>
      <c r="R1152" s="64" t="str">
        <f t="shared" si="470"/>
        <v>-</v>
      </c>
      <c r="S1152" s="64" t="str">
        <f t="shared" si="470"/>
        <v>-</v>
      </c>
      <c r="T1152" s="206" t="str">
        <f t="shared" si="454"/>
        <v>-</v>
      </c>
      <c r="U1152" s="29">
        <f t="shared" si="455"/>
        <v>0</v>
      </c>
      <c r="V1152" s="29">
        <f t="shared" si="456"/>
        <v>0</v>
      </c>
      <c r="W1152" s="29">
        <f t="shared" si="457"/>
        <v>0</v>
      </c>
      <c r="X1152" s="29">
        <f t="shared" si="458"/>
        <v>0</v>
      </c>
      <c r="Y1152" s="29">
        <f t="shared" si="459"/>
        <v>0</v>
      </c>
      <c r="Z1152" s="194">
        <f t="shared" si="460"/>
        <v>0</v>
      </c>
    </row>
    <row r="1153" spans="1:26" s="80" customFormat="1" x14ac:dyDescent="0.2">
      <c r="A1153" s="82">
        <v>1136</v>
      </c>
      <c r="B1153" s="168">
        <f>'Revenue Data'!B1144</f>
        <v>0</v>
      </c>
      <c r="C1153" s="71" t="str">
        <f t="shared" si="469"/>
        <v>-</v>
      </c>
      <c r="D1153" s="71" t="str">
        <f t="shared" si="469"/>
        <v>-</v>
      </c>
      <c r="E1153" s="71" t="str">
        <f t="shared" si="469"/>
        <v>-</v>
      </c>
      <c r="F1153" s="71" t="str">
        <f t="shared" si="469"/>
        <v>-</v>
      </c>
      <c r="G1153" s="71" t="str">
        <f t="shared" si="469"/>
        <v>-</v>
      </c>
      <c r="H1153" s="205">
        <f>IFERROR(VLOOKUP(B1153,'Forecast Cnx @ Dest. Airport'!$B$5:$R$175,17,FALSE),0)</f>
        <v>0</v>
      </c>
      <c r="I1153" s="29">
        <f t="shared" si="448"/>
        <v>0</v>
      </c>
      <c r="J1153" s="29">
        <f t="shared" si="449"/>
        <v>0</v>
      </c>
      <c r="K1153" s="29">
        <f t="shared" si="450"/>
        <v>0</v>
      </c>
      <c r="L1153" s="29">
        <f t="shared" si="451"/>
        <v>0</v>
      </c>
      <c r="M1153" s="29">
        <f t="shared" si="452"/>
        <v>0</v>
      </c>
      <c r="N1153" s="194">
        <f t="shared" si="453"/>
        <v>0</v>
      </c>
      <c r="O1153" s="64" t="str">
        <f t="shared" si="470"/>
        <v>-</v>
      </c>
      <c r="P1153" s="64" t="str">
        <f t="shared" si="470"/>
        <v>-</v>
      </c>
      <c r="Q1153" s="64" t="str">
        <f t="shared" si="470"/>
        <v>-</v>
      </c>
      <c r="R1153" s="64" t="str">
        <f t="shared" si="470"/>
        <v>-</v>
      </c>
      <c r="S1153" s="64" t="str">
        <f t="shared" si="470"/>
        <v>-</v>
      </c>
      <c r="T1153" s="206" t="str">
        <f t="shared" si="454"/>
        <v>-</v>
      </c>
      <c r="U1153" s="29">
        <f t="shared" si="455"/>
        <v>0</v>
      </c>
      <c r="V1153" s="29">
        <f t="shared" si="456"/>
        <v>0</v>
      </c>
      <c r="W1153" s="29">
        <f t="shared" si="457"/>
        <v>0</v>
      </c>
      <c r="X1153" s="29">
        <f t="shared" si="458"/>
        <v>0</v>
      </c>
      <c r="Y1153" s="29">
        <f t="shared" si="459"/>
        <v>0</v>
      </c>
      <c r="Z1153" s="194">
        <f t="shared" si="460"/>
        <v>0</v>
      </c>
    </row>
    <row r="1154" spans="1:26" s="80" customFormat="1" x14ac:dyDescent="0.2">
      <c r="A1154" s="168">
        <v>1137</v>
      </c>
      <c r="B1154" s="168">
        <f>'Revenue Data'!B1145</f>
        <v>0</v>
      </c>
      <c r="C1154" s="71" t="str">
        <f t="shared" si="469"/>
        <v>-</v>
      </c>
      <c r="D1154" s="71" t="str">
        <f t="shared" si="469"/>
        <v>-</v>
      </c>
      <c r="E1154" s="71" t="str">
        <f t="shared" si="469"/>
        <v>-</v>
      </c>
      <c r="F1154" s="71" t="str">
        <f t="shared" si="469"/>
        <v>-</v>
      </c>
      <c r="G1154" s="71" t="str">
        <f t="shared" si="469"/>
        <v>-</v>
      </c>
      <c r="H1154" s="205">
        <f>IFERROR(VLOOKUP(B1154,'Forecast Cnx @ Dest. Airport'!$B$5:$R$175,17,FALSE),0)</f>
        <v>0</v>
      </c>
      <c r="I1154" s="29">
        <f t="shared" si="448"/>
        <v>0</v>
      </c>
      <c r="J1154" s="29">
        <f t="shared" si="449"/>
        <v>0</v>
      </c>
      <c r="K1154" s="29">
        <f t="shared" si="450"/>
        <v>0</v>
      </c>
      <c r="L1154" s="29">
        <f t="shared" si="451"/>
        <v>0</v>
      </c>
      <c r="M1154" s="29">
        <f t="shared" si="452"/>
        <v>0</v>
      </c>
      <c r="N1154" s="194">
        <f t="shared" si="453"/>
        <v>0</v>
      </c>
      <c r="O1154" s="64" t="str">
        <f t="shared" si="470"/>
        <v>-</v>
      </c>
      <c r="P1154" s="64" t="str">
        <f t="shared" si="470"/>
        <v>-</v>
      </c>
      <c r="Q1154" s="64" t="str">
        <f t="shared" si="470"/>
        <v>-</v>
      </c>
      <c r="R1154" s="64" t="str">
        <f t="shared" si="470"/>
        <v>-</v>
      </c>
      <c r="S1154" s="64" t="str">
        <f t="shared" si="470"/>
        <v>-</v>
      </c>
      <c r="T1154" s="206" t="str">
        <f t="shared" si="454"/>
        <v>-</v>
      </c>
      <c r="U1154" s="29">
        <f t="shared" si="455"/>
        <v>0</v>
      </c>
      <c r="V1154" s="29">
        <f t="shared" si="456"/>
        <v>0</v>
      </c>
      <c r="W1154" s="29">
        <f t="shared" si="457"/>
        <v>0</v>
      </c>
      <c r="X1154" s="29">
        <f t="shared" si="458"/>
        <v>0</v>
      </c>
      <c r="Y1154" s="29">
        <f t="shared" si="459"/>
        <v>0</v>
      </c>
      <c r="Z1154" s="194">
        <f t="shared" si="460"/>
        <v>0</v>
      </c>
    </row>
    <row r="1155" spans="1:26" s="80" customFormat="1" x14ac:dyDescent="0.2">
      <c r="A1155" s="82">
        <v>1138</v>
      </c>
      <c r="B1155" s="168">
        <f>'Revenue Data'!B1146</f>
        <v>0</v>
      </c>
      <c r="C1155" s="71" t="str">
        <f t="shared" si="469"/>
        <v>-</v>
      </c>
      <c r="D1155" s="71" t="str">
        <f t="shared" si="469"/>
        <v>-</v>
      </c>
      <c r="E1155" s="71" t="str">
        <f t="shared" si="469"/>
        <v>-</v>
      </c>
      <c r="F1155" s="71" t="str">
        <f t="shared" si="469"/>
        <v>-</v>
      </c>
      <c r="G1155" s="71" t="str">
        <f t="shared" si="469"/>
        <v>-</v>
      </c>
      <c r="H1155" s="205">
        <f>IFERROR(VLOOKUP(B1155,'Forecast Cnx @ Dest. Airport'!$B$5:$R$175,17,FALSE),0)</f>
        <v>0</v>
      </c>
      <c r="I1155" s="29">
        <f t="shared" si="448"/>
        <v>0</v>
      </c>
      <c r="J1155" s="29">
        <f t="shared" si="449"/>
        <v>0</v>
      </c>
      <c r="K1155" s="29">
        <f t="shared" si="450"/>
        <v>0</v>
      </c>
      <c r="L1155" s="29">
        <f t="shared" si="451"/>
        <v>0</v>
      </c>
      <c r="M1155" s="29">
        <f t="shared" si="452"/>
        <v>0</v>
      </c>
      <c r="N1155" s="194">
        <f t="shared" si="453"/>
        <v>0</v>
      </c>
      <c r="O1155" s="64" t="str">
        <f t="shared" si="470"/>
        <v>-</v>
      </c>
      <c r="P1155" s="64" t="str">
        <f t="shared" si="470"/>
        <v>-</v>
      </c>
      <c r="Q1155" s="64" t="str">
        <f t="shared" si="470"/>
        <v>-</v>
      </c>
      <c r="R1155" s="64" t="str">
        <f t="shared" si="470"/>
        <v>-</v>
      </c>
      <c r="S1155" s="64" t="str">
        <f t="shared" si="470"/>
        <v>-</v>
      </c>
      <c r="T1155" s="206" t="str">
        <f t="shared" si="454"/>
        <v>-</v>
      </c>
      <c r="U1155" s="29">
        <f t="shared" si="455"/>
        <v>0</v>
      </c>
      <c r="V1155" s="29">
        <f t="shared" si="456"/>
        <v>0</v>
      </c>
      <c r="W1155" s="29">
        <f t="shared" si="457"/>
        <v>0</v>
      </c>
      <c r="X1155" s="29">
        <f t="shared" si="458"/>
        <v>0</v>
      </c>
      <c r="Y1155" s="29">
        <f t="shared" si="459"/>
        <v>0</v>
      </c>
      <c r="Z1155" s="194">
        <f t="shared" si="460"/>
        <v>0</v>
      </c>
    </row>
    <row r="1156" spans="1:26" s="80" customFormat="1" x14ac:dyDescent="0.2">
      <c r="A1156" s="82">
        <v>1139</v>
      </c>
      <c r="B1156" s="168">
        <f>'Revenue Data'!B1147</f>
        <v>0</v>
      </c>
      <c r="C1156" s="71" t="str">
        <f t="shared" si="469"/>
        <v>-</v>
      </c>
      <c r="D1156" s="71" t="str">
        <f t="shared" si="469"/>
        <v>-</v>
      </c>
      <c r="E1156" s="71" t="str">
        <f t="shared" si="469"/>
        <v>-</v>
      </c>
      <c r="F1156" s="71" t="str">
        <f t="shared" si="469"/>
        <v>-</v>
      </c>
      <c r="G1156" s="71" t="str">
        <f t="shared" si="469"/>
        <v>-</v>
      </c>
      <c r="H1156" s="205">
        <f>IFERROR(VLOOKUP(B1156,'Forecast Cnx @ Dest. Airport'!$B$5:$R$175,17,FALSE),0)</f>
        <v>0</v>
      </c>
      <c r="I1156" s="29">
        <f t="shared" si="448"/>
        <v>0</v>
      </c>
      <c r="J1156" s="29">
        <f t="shared" si="449"/>
        <v>0</v>
      </c>
      <c r="K1156" s="29">
        <f t="shared" si="450"/>
        <v>0</v>
      </c>
      <c r="L1156" s="29">
        <f t="shared" si="451"/>
        <v>0</v>
      </c>
      <c r="M1156" s="29">
        <f t="shared" si="452"/>
        <v>0</v>
      </c>
      <c r="N1156" s="194">
        <f t="shared" si="453"/>
        <v>0</v>
      </c>
      <c r="O1156" s="64" t="str">
        <f t="shared" si="470"/>
        <v>-</v>
      </c>
      <c r="P1156" s="64" t="str">
        <f t="shared" si="470"/>
        <v>-</v>
      </c>
      <c r="Q1156" s="64" t="str">
        <f t="shared" si="470"/>
        <v>-</v>
      </c>
      <c r="R1156" s="64" t="str">
        <f t="shared" si="470"/>
        <v>-</v>
      </c>
      <c r="S1156" s="64" t="str">
        <f t="shared" si="470"/>
        <v>-</v>
      </c>
      <c r="T1156" s="206" t="str">
        <f t="shared" si="454"/>
        <v>-</v>
      </c>
      <c r="U1156" s="29">
        <f t="shared" si="455"/>
        <v>0</v>
      </c>
      <c r="V1156" s="29">
        <f t="shared" si="456"/>
        <v>0</v>
      </c>
      <c r="W1156" s="29">
        <f t="shared" si="457"/>
        <v>0</v>
      </c>
      <c r="X1156" s="29">
        <f t="shared" si="458"/>
        <v>0</v>
      </c>
      <c r="Y1156" s="29">
        <f t="shared" si="459"/>
        <v>0</v>
      </c>
      <c r="Z1156" s="194">
        <f t="shared" si="460"/>
        <v>0</v>
      </c>
    </row>
    <row r="1157" spans="1:26" s="80" customFormat="1" x14ac:dyDescent="0.2">
      <c r="A1157" s="82">
        <v>1140</v>
      </c>
      <c r="B1157" s="168">
        <f>'Revenue Data'!B1148</f>
        <v>0</v>
      </c>
      <c r="C1157" s="71" t="str">
        <f t="shared" si="469"/>
        <v>-</v>
      </c>
      <c r="D1157" s="71" t="str">
        <f t="shared" si="469"/>
        <v>-</v>
      </c>
      <c r="E1157" s="71" t="str">
        <f t="shared" si="469"/>
        <v>-</v>
      </c>
      <c r="F1157" s="71" t="str">
        <f t="shared" si="469"/>
        <v>-</v>
      </c>
      <c r="G1157" s="71" t="str">
        <f t="shared" si="469"/>
        <v>-</v>
      </c>
      <c r="H1157" s="205">
        <f>IFERROR(VLOOKUP(B1157,'Forecast Cnx @ Dest. Airport'!$B$5:$R$175,17,FALSE),0)</f>
        <v>0</v>
      </c>
      <c r="I1157" s="29">
        <f t="shared" si="448"/>
        <v>0</v>
      </c>
      <c r="J1157" s="29">
        <f t="shared" si="449"/>
        <v>0</v>
      </c>
      <c r="K1157" s="29">
        <f t="shared" si="450"/>
        <v>0</v>
      </c>
      <c r="L1157" s="29">
        <f t="shared" si="451"/>
        <v>0</v>
      </c>
      <c r="M1157" s="29">
        <f t="shared" si="452"/>
        <v>0</v>
      </c>
      <c r="N1157" s="194">
        <f t="shared" si="453"/>
        <v>0</v>
      </c>
      <c r="O1157" s="64" t="str">
        <f t="shared" si="470"/>
        <v>-</v>
      </c>
      <c r="P1157" s="64" t="str">
        <f t="shared" si="470"/>
        <v>-</v>
      </c>
      <c r="Q1157" s="64" t="str">
        <f t="shared" si="470"/>
        <v>-</v>
      </c>
      <c r="R1157" s="64" t="str">
        <f t="shared" si="470"/>
        <v>-</v>
      </c>
      <c r="S1157" s="64" t="str">
        <f t="shared" si="470"/>
        <v>-</v>
      </c>
      <c r="T1157" s="206" t="str">
        <f t="shared" si="454"/>
        <v>-</v>
      </c>
      <c r="U1157" s="29">
        <f t="shared" si="455"/>
        <v>0</v>
      </c>
      <c r="V1157" s="29">
        <f t="shared" si="456"/>
        <v>0</v>
      </c>
      <c r="W1157" s="29">
        <f t="shared" si="457"/>
        <v>0</v>
      </c>
      <c r="X1157" s="29">
        <f t="shared" si="458"/>
        <v>0</v>
      </c>
      <c r="Y1157" s="29">
        <f t="shared" si="459"/>
        <v>0</v>
      </c>
      <c r="Z1157" s="194">
        <f t="shared" si="460"/>
        <v>0</v>
      </c>
    </row>
    <row r="1158" spans="1:26" s="80" customFormat="1" x14ac:dyDescent="0.2">
      <c r="A1158" s="168">
        <v>1141</v>
      </c>
      <c r="B1158" s="168">
        <f>'Revenue Data'!B1149</f>
        <v>0</v>
      </c>
      <c r="C1158" s="71" t="str">
        <f t="shared" ref="C1158:G1167" si="471">IFERROR(VLOOKUP($B1158,FromChicagoFareList,C$8,FALSE),"-")</f>
        <v>-</v>
      </c>
      <c r="D1158" s="71" t="str">
        <f t="shared" si="471"/>
        <v>-</v>
      </c>
      <c r="E1158" s="71" t="str">
        <f t="shared" si="471"/>
        <v>-</v>
      </c>
      <c r="F1158" s="71" t="str">
        <f t="shared" si="471"/>
        <v>-</v>
      </c>
      <c r="G1158" s="71" t="str">
        <f t="shared" si="471"/>
        <v>-</v>
      </c>
      <c r="H1158" s="205">
        <f>IFERROR(VLOOKUP(B1158,'Forecast Cnx @ Dest. Airport'!$B$5:$R$175,17,FALSE),0)</f>
        <v>0</v>
      </c>
      <c r="I1158" s="29">
        <f t="shared" si="448"/>
        <v>0</v>
      </c>
      <c r="J1158" s="29">
        <f t="shared" si="449"/>
        <v>0</v>
      </c>
      <c r="K1158" s="29">
        <f t="shared" si="450"/>
        <v>0</v>
      </c>
      <c r="L1158" s="29">
        <f t="shared" si="451"/>
        <v>0</v>
      </c>
      <c r="M1158" s="29">
        <f t="shared" si="452"/>
        <v>0</v>
      </c>
      <c r="N1158" s="194">
        <f t="shared" si="453"/>
        <v>0</v>
      </c>
      <c r="O1158" s="64" t="str">
        <f t="shared" ref="O1158:S1167" si="472">IFERROR(VLOOKUP($B1158,FromChicagoFareList,O$8,FALSE),"-")</f>
        <v>-</v>
      </c>
      <c r="P1158" s="64" t="str">
        <f t="shared" si="472"/>
        <v>-</v>
      </c>
      <c r="Q1158" s="64" t="str">
        <f t="shared" si="472"/>
        <v>-</v>
      </c>
      <c r="R1158" s="64" t="str">
        <f t="shared" si="472"/>
        <v>-</v>
      </c>
      <c r="S1158" s="64" t="str">
        <f t="shared" si="472"/>
        <v>-</v>
      </c>
      <c r="T1158" s="206" t="str">
        <f t="shared" si="454"/>
        <v>-</v>
      </c>
      <c r="U1158" s="29">
        <f t="shared" si="455"/>
        <v>0</v>
      </c>
      <c r="V1158" s="29">
        <f t="shared" si="456"/>
        <v>0</v>
      </c>
      <c r="W1158" s="29">
        <f t="shared" si="457"/>
        <v>0</v>
      </c>
      <c r="X1158" s="29">
        <f t="shared" si="458"/>
        <v>0</v>
      </c>
      <c r="Y1158" s="29">
        <f t="shared" si="459"/>
        <v>0</v>
      </c>
      <c r="Z1158" s="194">
        <f t="shared" si="460"/>
        <v>0</v>
      </c>
    </row>
    <row r="1159" spans="1:26" s="80" customFormat="1" x14ac:dyDescent="0.2">
      <c r="A1159" s="82">
        <v>1142</v>
      </c>
      <c r="B1159" s="168">
        <f>'Revenue Data'!B1150</f>
        <v>0</v>
      </c>
      <c r="C1159" s="71" t="str">
        <f t="shared" si="471"/>
        <v>-</v>
      </c>
      <c r="D1159" s="71" t="str">
        <f t="shared" si="471"/>
        <v>-</v>
      </c>
      <c r="E1159" s="71" t="str">
        <f t="shared" si="471"/>
        <v>-</v>
      </c>
      <c r="F1159" s="71" t="str">
        <f t="shared" si="471"/>
        <v>-</v>
      </c>
      <c r="G1159" s="71" t="str">
        <f t="shared" si="471"/>
        <v>-</v>
      </c>
      <c r="H1159" s="205">
        <f>IFERROR(VLOOKUP(B1159,'Forecast Cnx @ Dest. Airport'!$B$5:$R$175,17,FALSE),0)</f>
        <v>0</v>
      </c>
      <c r="I1159" s="29">
        <f t="shared" si="448"/>
        <v>0</v>
      </c>
      <c r="J1159" s="29">
        <f t="shared" si="449"/>
        <v>0</v>
      </c>
      <c r="K1159" s="29">
        <f t="shared" si="450"/>
        <v>0</v>
      </c>
      <c r="L1159" s="29">
        <f t="shared" si="451"/>
        <v>0</v>
      </c>
      <c r="M1159" s="29">
        <f t="shared" si="452"/>
        <v>0</v>
      </c>
      <c r="N1159" s="194">
        <f t="shared" si="453"/>
        <v>0</v>
      </c>
      <c r="O1159" s="64" t="str">
        <f t="shared" si="472"/>
        <v>-</v>
      </c>
      <c r="P1159" s="64" t="str">
        <f t="shared" si="472"/>
        <v>-</v>
      </c>
      <c r="Q1159" s="64" t="str">
        <f t="shared" si="472"/>
        <v>-</v>
      </c>
      <c r="R1159" s="64" t="str">
        <f t="shared" si="472"/>
        <v>-</v>
      </c>
      <c r="S1159" s="64" t="str">
        <f t="shared" si="472"/>
        <v>-</v>
      </c>
      <c r="T1159" s="206" t="str">
        <f t="shared" si="454"/>
        <v>-</v>
      </c>
      <c r="U1159" s="29">
        <f t="shared" si="455"/>
        <v>0</v>
      </c>
      <c r="V1159" s="29">
        <f t="shared" si="456"/>
        <v>0</v>
      </c>
      <c r="W1159" s="29">
        <f t="shared" si="457"/>
        <v>0</v>
      </c>
      <c r="X1159" s="29">
        <f t="shared" si="458"/>
        <v>0</v>
      </c>
      <c r="Y1159" s="29">
        <f t="shared" si="459"/>
        <v>0</v>
      </c>
      <c r="Z1159" s="194">
        <f t="shared" si="460"/>
        <v>0</v>
      </c>
    </row>
    <row r="1160" spans="1:26" s="80" customFormat="1" x14ac:dyDescent="0.2">
      <c r="A1160" s="82">
        <v>1143</v>
      </c>
      <c r="B1160" s="168">
        <f>'Revenue Data'!B1151</f>
        <v>0</v>
      </c>
      <c r="C1160" s="71" t="str">
        <f t="shared" si="471"/>
        <v>-</v>
      </c>
      <c r="D1160" s="71" t="str">
        <f t="shared" si="471"/>
        <v>-</v>
      </c>
      <c r="E1160" s="71" t="str">
        <f t="shared" si="471"/>
        <v>-</v>
      </c>
      <c r="F1160" s="71" t="str">
        <f t="shared" si="471"/>
        <v>-</v>
      </c>
      <c r="G1160" s="71" t="str">
        <f t="shared" si="471"/>
        <v>-</v>
      </c>
      <c r="H1160" s="205">
        <f>IFERROR(VLOOKUP(B1160,'Forecast Cnx @ Dest. Airport'!$B$5:$R$175,17,FALSE),0)</f>
        <v>0</v>
      </c>
      <c r="I1160" s="29">
        <f t="shared" si="448"/>
        <v>0</v>
      </c>
      <c r="J1160" s="29">
        <f t="shared" si="449"/>
        <v>0</v>
      </c>
      <c r="K1160" s="29">
        <f t="shared" si="450"/>
        <v>0</v>
      </c>
      <c r="L1160" s="29">
        <f t="shared" si="451"/>
        <v>0</v>
      </c>
      <c r="M1160" s="29">
        <f t="shared" si="452"/>
        <v>0</v>
      </c>
      <c r="N1160" s="194">
        <f t="shared" si="453"/>
        <v>0</v>
      </c>
      <c r="O1160" s="64" t="str">
        <f t="shared" si="472"/>
        <v>-</v>
      </c>
      <c r="P1160" s="64" t="str">
        <f t="shared" si="472"/>
        <v>-</v>
      </c>
      <c r="Q1160" s="64" t="str">
        <f t="shared" si="472"/>
        <v>-</v>
      </c>
      <c r="R1160" s="64" t="str">
        <f t="shared" si="472"/>
        <v>-</v>
      </c>
      <c r="S1160" s="64" t="str">
        <f t="shared" si="472"/>
        <v>-</v>
      </c>
      <c r="T1160" s="206" t="str">
        <f t="shared" si="454"/>
        <v>-</v>
      </c>
      <c r="U1160" s="29">
        <f t="shared" si="455"/>
        <v>0</v>
      </c>
      <c r="V1160" s="29">
        <f t="shared" si="456"/>
        <v>0</v>
      </c>
      <c r="W1160" s="29">
        <f t="shared" si="457"/>
        <v>0</v>
      </c>
      <c r="X1160" s="29">
        <f t="shared" si="458"/>
        <v>0</v>
      </c>
      <c r="Y1160" s="29">
        <f t="shared" si="459"/>
        <v>0</v>
      </c>
      <c r="Z1160" s="194">
        <f t="shared" si="460"/>
        <v>0</v>
      </c>
    </row>
    <row r="1161" spans="1:26" s="80" customFormat="1" x14ac:dyDescent="0.2">
      <c r="A1161" s="82">
        <v>1144</v>
      </c>
      <c r="B1161" s="168">
        <f>'Revenue Data'!B1152</f>
        <v>0</v>
      </c>
      <c r="C1161" s="71" t="str">
        <f t="shared" si="471"/>
        <v>-</v>
      </c>
      <c r="D1161" s="71" t="str">
        <f t="shared" si="471"/>
        <v>-</v>
      </c>
      <c r="E1161" s="71" t="str">
        <f t="shared" si="471"/>
        <v>-</v>
      </c>
      <c r="F1161" s="71" t="str">
        <f t="shared" si="471"/>
        <v>-</v>
      </c>
      <c r="G1161" s="71" t="str">
        <f t="shared" si="471"/>
        <v>-</v>
      </c>
      <c r="H1161" s="205">
        <f>IFERROR(VLOOKUP(B1161,'Forecast Cnx @ Dest. Airport'!$B$5:$R$175,17,FALSE),0)</f>
        <v>0</v>
      </c>
      <c r="I1161" s="29">
        <f t="shared" si="448"/>
        <v>0</v>
      </c>
      <c r="J1161" s="29">
        <f t="shared" si="449"/>
        <v>0</v>
      </c>
      <c r="K1161" s="29">
        <f t="shared" si="450"/>
        <v>0</v>
      </c>
      <c r="L1161" s="29">
        <f t="shared" si="451"/>
        <v>0</v>
      </c>
      <c r="M1161" s="29">
        <f t="shared" si="452"/>
        <v>0</v>
      </c>
      <c r="N1161" s="194">
        <f t="shared" si="453"/>
        <v>0</v>
      </c>
      <c r="O1161" s="64" t="str">
        <f t="shared" si="472"/>
        <v>-</v>
      </c>
      <c r="P1161" s="64" t="str">
        <f t="shared" si="472"/>
        <v>-</v>
      </c>
      <c r="Q1161" s="64" t="str">
        <f t="shared" si="472"/>
        <v>-</v>
      </c>
      <c r="R1161" s="64" t="str">
        <f t="shared" si="472"/>
        <v>-</v>
      </c>
      <c r="S1161" s="64" t="str">
        <f t="shared" si="472"/>
        <v>-</v>
      </c>
      <c r="T1161" s="206" t="str">
        <f t="shared" si="454"/>
        <v>-</v>
      </c>
      <c r="U1161" s="29">
        <f t="shared" si="455"/>
        <v>0</v>
      </c>
      <c r="V1161" s="29">
        <f t="shared" si="456"/>
        <v>0</v>
      </c>
      <c r="W1161" s="29">
        <f t="shared" si="457"/>
        <v>0</v>
      </c>
      <c r="X1161" s="29">
        <f t="shared" si="458"/>
        <v>0</v>
      </c>
      <c r="Y1161" s="29">
        <f t="shared" si="459"/>
        <v>0</v>
      </c>
      <c r="Z1161" s="194">
        <f t="shared" si="460"/>
        <v>0</v>
      </c>
    </row>
    <row r="1162" spans="1:26" s="80" customFormat="1" x14ac:dyDescent="0.2">
      <c r="A1162" s="168">
        <v>1145</v>
      </c>
      <c r="B1162" s="168">
        <f>'Revenue Data'!B1153</f>
        <v>0</v>
      </c>
      <c r="C1162" s="71" t="str">
        <f t="shared" si="471"/>
        <v>-</v>
      </c>
      <c r="D1162" s="71" t="str">
        <f t="shared" si="471"/>
        <v>-</v>
      </c>
      <c r="E1162" s="71" t="str">
        <f t="shared" si="471"/>
        <v>-</v>
      </c>
      <c r="F1162" s="71" t="str">
        <f t="shared" si="471"/>
        <v>-</v>
      </c>
      <c r="G1162" s="71" t="str">
        <f t="shared" si="471"/>
        <v>-</v>
      </c>
      <c r="H1162" s="205">
        <f>IFERROR(VLOOKUP(B1162,'Forecast Cnx @ Dest. Airport'!$B$5:$R$175,17,FALSE),0)</f>
        <v>0</v>
      </c>
      <c r="I1162" s="29">
        <f t="shared" si="448"/>
        <v>0</v>
      </c>
      <c r="J1162" s="29">
        <f t="shared" si="449"/>
        <v>0</v>
      </c>
      <c r="K1162" s="29">
        <f t="shared" si="450"/>
        <v>0</v>
      </c>
      <c r="L1162" s="29">
        <f t="shared" si="451"/>
        <v>0</v>
      </c>
      <c r="M1162" s="29">
        <f t="shared" si="452"/>
        <v>0</v>
      </c>
      <c r="N1162" s="194">
        <f t="shared" si="453"/>
        <v>0</v>
      </c>
      <c r="O1162" s="64" t="str">
        <f t="shared" si="472"/>
        <v>-</v>
      </c>
      <c r="P1162" s="64" t="str">
        <f t="shared" si="472"/>
        <v>-</v>
      </c>
      <c r="Q1162" s="64" t="str">
        <f t="shared" si="472"/>
        <v>-</v>
      </c>
      <c r="R1162" s="64" t="str">
        <f t="shared" si="472"/>
        <v>-</v>
      </c>
      <c r="S1162" s="64" t="str">
        <f t="shared" si="472"/>
        <v>-</v>
      </c>
      <c r="T1162" s="206" t="str">
        <f t="shared" si="454"/>
        <v>-</v>
      </c>
      <c r="U1162" s="29">
        <f t="shared" si="455"/>
        <v>0</v>
      </c>
      <c r="V1162" s="29">
        <f t="shared" si="456"/>
        <v>0</v>
      </c>
      <c r="W1162" s="29">
        <f t="shared" si="457"/>
        <v>0</v>
      </c>
      <c r="X1162" s="29">
        <f t="shared" si="458"/>
        <v>0</v>
      </c>
      <c r="Y1162" s="29">
        <f t="shared" si="459"/>
        <v>0</v>
      </c>
      <c r="Z1162" s="194">
        <f t="shared" si="460"/>
        <v>0</v>
      </c>
    </row>
    <row r="1163" spans="1:26" s="80" customFormat="1" x14ac:dyDescent="0.2">
      <c r="A1163" s="82">
        <v>1146</v>
      </c>
      <c r="B1163" s="168">
        <f>'Revenue Data'!B1154</f>
        <v>0</v>
      </c>
      <c r="C1163" s="71" t="str">
        <f t="shared" si="471"/>
        <v>-</v>
      </c>
      <c r="D1163" s="71" t="str">
        <f t="shared" si="471"/>
        <v>-</v>
      </c>
      <c r="E1163" s="71" t="str">
        <f t="shared" si="471"/>
        <v>-</v>
      </c>
      <c r="F1163" s="71" t="str">
        <f t="shared" si="471"/>
        <v>-</v>
      </c>
      <c r="G1163" s="71" t="str">
        <f t="shared" si="471"/>
        <v>-</v>
      </c>
      <c r="H1163" s="205">
        <f>IFERROR(VLOOKUP(B1163,'Forecast Cnx @ Dest. Airport'!$B$5:$R$175,17,FALSE),0)</f>
        <v>0</v>
      </c>
      <c r="I1163" s="29">
        <f t="shared" si="448"/>
        <v>0</v>
      </c>
      <c r="J1163" s="29">
        <f t="shared" si="449"/>
        <v>0</v>
      </c>
      <c r="K1163" s="29">
        <f t="shared" si="450"/>
        <v>0</v>
      </c>
      <c r="L1163" s="29">
        <f t="shared" si="451"/>
        <v>0</v>
      </c>
      <c r="M1163" s="29">
        <f t="shared" si="452"/>
        <v>0</v>
      </c>
      <c r="N1163" s="194">
        <f t="shared" si="453"/>
        <v>0</v>
      </c>
      <c r="O1163" s="64" t="str">
        <f t="shared" si="472"/>
        <v>-</v>
      </c>
      <c r="P1163" s="64" t="str">
        <f t="shared" si="472"/>
        <v>-</v>
      </c>
      <c r="Q1163" s="64" t="str">
        <f t="shared" si="472"/>
        <v>-</v>
      </c>
      <c r="R1163" s="64" t="str">
        <f t="shared" si="472"/>
        <v>-</v>
      </c>
      <c r="S1163" s="64" t="str">
        <f t="shared" si="472"/>
        <v>-</v>
      </c>
      <c r="T1163" s="206" t="str">
        <f t="shared" si="454"/>
        <v>-</v>
      </c>
      <c r="U1163" s="29">
        <f t="shared" si="455"/>
        <v>0</v>
      </c>
      <c r="V1163" s="29">
        <f t="shared" si="456"/>
        <v>0</v>
      </c>
      <c r="W1163" s="29">
        <f t="shared" si="457"/>
        <v>0</v>
      </c>
      <c r="X1163" s="29">
        <f t="shared" si="458"/>
        <v>0</v>
      </c>
      <c r="Y1163" s="29">
        <f t="shared" si="459"/>
        <v>0</v>
      </c>
      <c r="Z1163" s="194">
        <f t="shared" si="460"/>
        <v>0</v>
      </c>
    </row>
    <row r="1164" spans="1:26" s="80" customFormat="1" x14ac:dyDescent="0.2">
      <c r="A1164" s="82">
        <v>1147</v>
      </c>
      <c r="B1164" s="168">
        <f>'Revenue Data'!B1155</f>
        <v>0</v>
      </c>
      <c r="C1164" s="71" t="str">
        <f t="shared" si="471"/>
        <v>-</v>
      </c>
      <c r="D1164" s="71" t="str">
        <f t="shared" si="471"/>
        <v>-</v>
      </c>
      <c r="E1164" s="71" t="str">
        <f t="shared" si="471"/>
        <v>-</v>
      </c>
      <c r="F1164" s="71" t="str">
        <f t="shared" si="471"/>
        <v>-</v>
      </c>
      <c r="G1164" s="71" t="str">
        <f t="shared" si="471"/>
        <v>-</v>
      </c>
      <c r="H1164" s="205">
        <f>IFERROR(VLOOKUP(B1164,'Forecast Cnx @ Dest. Airport'!$B$5:$R$175,17,FALSE),0)</f>
        <v>0</v>
      </c>
      <c r="I1164" s="29">
        <f t="shared" si="448"/>
        <v>0</v>
      </c>
      <c r="J1164" s="29">
        <f t="shared" si="449"/>
        <v>0</v>
      </c>
      <c r="K1164" s="29">
        <f t="shared" si="450"/>
        <v>0</v>
      </c>
      <c r="L1164" s="29">
        <f t="shared" si="451"/>
        <v>0</v>
      </c>
      <c r="M1164" s="29">
        <f t="shared" si="452"/>
        <v>0</v>
      </c>
      <c r="N1164" s="194">
        <f t="shared" si="453"/>
        <v>0</v>
      </c>
      <c r="O1164" s="64" t="str">
        <f t="shared" si="472"/>
        <v>-</v>
      </c>
      <c r="P1164" s="64" t="str">
        <f t="shared" si="472"/>
        <v>-</v>
      </c>
      <c r="Q1164" s="64" t="str">
        <f t="shared" si="472"/>
        <v>-</v>
      </c>
      <c r="R1164" s="64" t="str">
        <f t="shared" si="472"/>
        <v>-</v>
      </c>
      <c r="S1164" s="64" t="str">
        <f t="shared" si="472"/>
        <v>-</v>
      </c>
      <c r="T1164" s="206" t="str">
        <f t="shared" si="454"/>
        <v>-</v>
      </c>
      <c r="U1164" s="29">
        <f t="shared" si="455"/>
        <v>0</v>
      </c>
      <c r="V1164" s="29">
        <f t="shared" si="456"/>
        <v>0</v>
      </c>
      <c r="W1164" s="29">
        <f t="shared" si="457"/>
        <v>0</v>
      </c>
      <c r="X1164" s="29">
        <f t="shared" si="458"/>
        <v>0</v>
      </c>
      <c r="Y1164" s="29">
        <f t="shared" si="459"/>
        <v>0</v>
      </c>
      <c r="Z1164" s="194">
        <f t="shared" si="460"/>
        <v>0</v>
      </c>
    </row>
    <row r="1165" spans="1:26" s="80" customFormat="1" x14ac:dyDescent="0.2">
      <c r="A1165" s="82">
        <v>1148</v>
      </c>
      <c r="B1165" s="168">
        <f>'Revenue Data'!B1156</f>
        <v>0</v>
      </c>
      <c r="C1165" s="71" t="str">
        <f t="shared" si="471"/>
        <v>-</v>
      </c>
      <c r="D1165" s="71" t="str">
        <f t="shared" si="471"/>
        <v>-</v>
      </c>
      <c r="E1165" s="71" t="str">
        <f t="shared" si="471"/>
        <v>-</v>
      </c>
      <c r="F1165" s="71" t="str">
        <f t="shared" si="471"/>
        <v>-</v>
      </c>
      <c r="G1165" s="71" t="str">
        <f t="shared" si="471"/>
        <v>-</v>
      </c>
      <c r="H1165" s="205">
        <f>IFERROR(VLOOKUP(B1165,'Forecast Cnx @ Dest. Airport'!$B$5:$R$175,17,FALSE),0)</f>
        <v>0</v>
      </c>
      <c r="I1165" s="29">
        <f t="shared" si="448"/>
        <v>0</v>
      </c>
      <c r="J1165" s="29">
        <f t="shared" si="449"/>
        <v>0</v>
      </c>
      <c r="K1165" s="29">
        <f t="shared" si="450"/>
        <v>0</v>
      </c>
      <c r="L1165" s="29">
        <f t="shared" si="451"/>
        <v>0</v>
      </c>
      <c r="M1165" s="29">
        <f t="shared" si="452"/>
        <v>0</v>
      </c>
      <c r="N1165" s="194">
        <f t="shared" si="453"/>
        <v>0</v>
      </c>
      <c r="O1165" s="64" t="str">
        <f t="shared" si="472"/>
        <v>-</v>
      </c>
      <c r="P1165" s="64" t="str">
        <f t="shared" si="472"/>
        <v>-</v>
      </c>
      <c r="Q1165" s="64" t="str">
        <f t="shared" si="472"/>
        <v>-</v>
      </c>
      <c r="R1165" s="64" t="str">
        <f t="shared" si="472"/>
        <v>-</v>
      </c>
      <c r="S1165" s="64" t="str">
        <f t="shared" si="472"/>
        <v>-</v>
      </c>
      <c r="T1165" s="206" t="str">
        <f t="shared" si="454"/>
        <v>-</v>
      </c>
      <c r="U1165" s="29">
        <f t="shared" si="455"/>
        <v>0</v>
      </c>
      <c r="V1165" s="29">
        <f t="shared" si="456"/>
        <v>0</v>
      </c>
      <c r="W1165" s="29">
        <f t="shared" si="457"/>
        <v>0</v>
      </c>
      <c r="X1165" s="29">
        <f t="shared" si="458"/>
        <v>0</v>
      </c>
      <c r="Y1165" s="29">
        <f t="shared" si="459"/>
        <v>0</v>
      </c>
      <c r="Z1165" s="194">
        <f t="shared" si="460"/>
        <v>0</v>
      </c>
    </row>
    <row r="1166" spans="1:26" s="80" customFormat="1" x14ac:dyDescent="0.2">
      <c r="A1166" s="168">
        <v>1149</v>
      </c>
      <c r="B1166" s="168">
        <f>'Revenue Data'!B1157</f>
        <v>0</v>
      </c>
      <c r="C1166" s="71" t="str">
        <f t="shared" si="471"/>
        <v>-</v>
      </c>
      <c r="D1166" s="71" t="str">
        <f t="shared" si="471"/>
        <v>-</v>
      </c>
      <c r="E1166" s="71" t="str">
        <f t="shared" si="471"/>
        <v>-</v>
      </c>
      <c r="F1166" s="71" t="str">
        <f t="shared" si="471"/>
        <v>-</v>
      </c>
      <c r="G1166" s="71" t="str">
        <f t="shared" si="471"/>
        <v>-</v>
      </c>
      <c r="H1166" s="205">
        <f>IFERROR(VLOOKUP(B1166,'Forecast Cnx @ Dest. Airport'!$B$5:$R$175,17,FALSE),0)</f>
        <v>0</v>
      </c>
      <c r="I1166" s="29">
        <f t="shared" si="448"/>
        <v>0</v>
      </c>
      <c r="J1166" s="29">
        <f t="shared" si="449"/>
        <v>0</v>
      </c>
      <c r="K1166" s="29">
        <f t="shared" si="450"/>
        <v>0</v>
      </c>
      <c r="L1166" s="29">
        <f t="shared" si="451"/>
        <v>0</v>
      </c>
      <c r="M1166" s="29">
        <f t="shared" si="452"/>
        <v>0</v>
      </c>
      <c r="N1166" s="194">
        <f t="shared" si="453"/>
        <v>0</v>
      </c>
      <c r="O1166" s="64" t="str">
        <f t="shared" si="472"/>
        <v>-</v>
      </c>
      <c r="P1166" s="64" t="str">
        <f t="shared" si="472"/>
        <v>-</v>
      </c>
      <c r="Q1166" s="64" t="str">
        <f t="shared" si="472"/>
        <v>-</v>
      </c>
      <c r="R1166" s="64" t="str">
        <f t="shared" si="472"/>
        <v>-</v>
      </c>
      <c r="S1166" s="64" t="str">
        <f t="shared" si="472"/>
        <v>-</v>
      </c>
      <c r="T1166" s="206" t="str">
        <f t="shared" si="454"/>
        <v>-</v>
      </c>
      <c r="U1166" s="29">
        <f t="shared" si="455"/>
        <v>0</v>
      </c>
      <c r="V1166" s="29">
        <f t="shared" si="456"/>
        <v>0</v>
      </c>
      <c r="W1166" s="29">
        <f t="shared" si="457"/>
        <v>0</v>
      </c>
      <c r="X1166" s="29">
        <f t="shared" si="458"/>
        <v>0</v>
      </c>
      <c r="Y1166" s="29">
        <f t="shared" si="459"/>
        <v>0</v>
      </c>
      <c r="Z1166" s="194">
        <f t="shared" si="460"/>
        <v>0</v>
      </c>
    </row>
    <row r="1167" spans="1:26" s="80" customFormat="1" x14ac:dyDescent="0.2">
      <c r="A1167" s="82">
        <v>1150</v>
      </c>
      <c r="B1167" s="168">
        <f>'Revenue Data'!B1158</f>
        <v>0</v>
      </c>
      <c r="C1167" s="71" t="str">
        <f t="shared" si="471"/>
        <v>-</v>
      </c>
      <c r="D1167" s="71" t="str">
        <f t="shared" si="471"/>
        <v>-</v>
      </c>
      <c r="E1167" s="71" t="str">
        <f t="shared" si="471"/>
        <v>-</v>
      </c>
      <c r="F1167" s="71" t="str">
        <f t="shared" si="471"/>
        <v>-</v>
      </c>
      <c r="G1167" s="71" t="str">
        <f t="shared" si="471"/>
        <v>-</v>
      </c>
      <c r="H1167" s="205">
        <f>IFERROR(VLOOKUP(B1167,'Forecast Cnx @ Dest. Airport'!$B$5:$R$175,17,FALSE),0)</f>
        <v>0</v>
      </c>
      <c r="I1167" s="29">
        <f t="shared" si="448"/>
        <v>0</v>
      </c>
      <c r="J1167" s="29">
        <f t="shared" si="449"/>
        <v>0</v>
      </c>
      <c r="K1167" s="29">
        <f t="shared" si="450"/>
        <v>0</v>
      </c>
      <c r="L1167" s="29">
        <f t="shared" si="451"/>
        <v>0</v>
      </c>
      <c r="M1167" s="29">
        <f t="shared" si="452"/>
        <v>0</v>
      </c>
      <c r="N1167" s="194">
        <f t="shared" si="453"/>
        <v>0</v>
      </c>
      <c r="O1167" s="64" t="str">
        <f t="shared" si="472"/>
        <v>-</v>
      </c>
      <c r="P1167" s="64" t="str">
        <f t="shared" si="472"/>
        <v>-</v>
      </c>
      <c r="Q1167" s="64" t="str">
        <f t="shared" si="472"/>
        <v>-</v>
      </c>
      <c r="R1167" s="64" t="str">
        <f t="shared" si="472"/>
        <v>-</v>
      </c>
      <c r="S1167" s="64" t="str">
        <f t="shared" si="472"/>
        <v>-</v>
      </c>
      <c r="T1167" s="206" t="str">
        <f t="shared" si="454"/>
        <v>-</v>
      </c>
      <c r="U1167" s="29">
        <f t="shared" si="455"/>
        <v>0</v>
      </c>
      <c r="V1167" s="29">
        <f t="shared" si="456"/>
        <v>0</v>
      </c>
      <c r="W1167" s="29">
        <f t="shared" si="457"/>
        <v>0</v>
      </c>
      <c r="X1167" s="29">
        <f t="shared" si="458"/>
        <v>0</v>
      </c>
      <c r="Y1167" s="29">
        <f t="shared" si="459"/>
        <v>0</v>
      </c>
      <c r="Z1167" s="194">
        <f t="shared" si="460"/>
        <v>0</v>
      </c>
    </row>
    <row r="1168" spans="1:26" s="80" customFormat="1" x14ac:dyDescent="0.2">
      <c r="A1168" s="82">
        <v>1151</v>
      </c>
      <c r="B1168" s="168">
        <f>'Revenue Data'!B1159</f>
        <v>0</v>
      </c>
      <c r="C1168" s="71" t="str">
        <f t="shared" ref="C1168:G1177" si="473">IFERROR(VLOOKUP($B1168,FromChicagoFareList,C$8,FALSE),"-")</f>
        <v>-</v>
      </c>
      <c r="D1168" s="71" t="str">
        <f t="shared" si="473"/>
        <v>-</v>
      </c>
      <c r="E1168" s="71" t="str">
        <f t="shared" si="473"/>
        <v>-</v>
      </c>
      <c r="F1168" s="71" t="str">
        <f t="shared" si="473"/>
        <v>-</v>
      </c>
      <c r="G1168" s="71" t="str">
        <f t="shared" si="473"/>
        <v>-</v>
      </c>
      <c r="H1168" s="205">
        <f>IFERROR(VLOOKUP(B1168,'Forecast Cnx @ Dest. Airport'!$B$5:$R$175,17,FALSE),0)</f>
        <v>0</v>
      </c>
      <c r="I1168" s="29">
        <f t="shared" si="448"/>
        <v>0</v>
      </c>
      <c r="J1168" s="29">
        <f t="shared" si="449"/>
        <v>0</v>
      </c>
      <c r="K1168" s="29">
        <f t="shared" si="450"/>
        <v>0</v>
      </c>
      <c r="L1168" s="29">
        <f t="shared" si="451"/>
        <v>0</v>
      </c>
      <c r="M1168" s="29">
        <f t="shared" si="452"/>
        <v>0</v>
      </c>
      <c r="N1168" s="194">
        <f t="shared" si="453"/>
        <v>0</v>
      </c>
      <c r="O1168" s="64" t="str">
        <f t="shared" ref="O1168:S1177" si="474">IFERROR(VLOOKUP($B1168,FromChicagoFareList,O$8,FALSE),"-")</f>
        <v>-</v>
      </c>
      <c r="P1168" s="64" t="str">
        <f t="shared" si="474"/>
        <v>-</v>
      </c>
      <c r="Q1168" s="64" t="str">
        <f t="shared" si="474"/>
        <v>-</v>
      </c>
      <c r="R1168" s="64" t="str">
        <f t="shared" si="474"/>
        <v>-</v>
      </c>
      <c r="S1168" s="64" t="str">
        <f t="shared" si="474"/>
        <v>-</v>
      </c>
      <c r="T1168" s="206" t="str">
        <f t="shared" si="454"/>
        <v>-</v>
      </c>
      <c r="U1168" s="29">
        <f t="shared" si="455"/>
        <v>0</v>
      </c>
      <c r="V1168" s="29">
        <f t="shared" si="456"/>
        <v>0</v>
      </c>
      <c r="W1168" s="29">
        <f t="shared" si="457"/>
        <v>0</v>
      </c>
      <c r="X1168" s="29">
        <f t="shared" si="458"/>
        <v>0</v>
      </c>
      <c r="Y1168" s="29">
        <f t="shared" si="459"/>
        <v>0</v>
      </c>
      <c r="Z1168" s="194">
        <f t="shared" si="460"/>
        <v>0</v>
      </c>
    </row>
    <row r="1169" spans="1:26" s="80" customFormat="1" x14ac:dyDescent="0.2">
      <c r="A1169" s="82">
        <v>1152</v>
      </c>
      <c r="B1169" s="168">
        <f>'Revenue Data'!B1160</f>
        <v>0</v>
      </c>
      <c r="C1169" s="71" t="str">
        <f t="shared" si="473"/>
        <v>-</v>
      </c>
      <c r="D1169" s="71" t="str">
        <f t="shared" si="473"/>
        <v>-</v>
      </c>
      <c r="E1169" s="71" t="str">
        <f t="shared" si="473"/>
        <v>-</v>
      </c>
      <c r="F1169" s="71" t="str">
        <f t="shared" si="473"/>
        <v>-</v>
      </c>
      <c r="G1169" s="71" t="str">
        <f t="shared" si="473"/>
        <v>-</v>
      </c>
      <c r="H1169" s="205">
        <f>IFERROR(VLOOKUP(B1169,'Forecast Cnx @ Dest. Airport'!$B$5:$R$175,17,FALSE),0)</f>
        <v>0</v>
      </c>
      <c r="I1169" s="29">
        <f t="shared" si="448"/>
        <v>0</v>
      </c>
      <c r="J1169" s="29">
        <f t="shared" si="449"/>
        <v>0</v>
      </c>
      <c r="K1169" s="29">
        <f t="shared" si="450"/>
        <v>0</v>
      </c>
      <c r="L1169" s="29">
        <f t="shared" si="451"/>
        <v>0</v>
      </c>
      <c r="M1169" s="29">
        <f t="shared" si="452"/>
        <v>0</v>
      </c>
      <c r="N1169" s="194">
        <f t="shared" si="453"/>
        <v>0</v>
      </c>
      <c r="O1169" s="64" t="str">
        <f t="shared" si="474"/>
        <v>-</v>
      </c>
      <c r="P1169" s="64" t="str">
        <f t="shared" si="474"/>
        <v>-</v>
      </c>
      <c r="Q1169" s="64" t="str">
        <f t="shared" si="474"/>
        <v>-</v>
      </c>
      <c r="R1169" s="64" t="str">
        <f t="shared" si="474"/>
        <v>-</v>
      </c>
      <c r="S1169" s="64" t="str">
        <f t="shared" si="474"/>
        <v>-</v>
      </c>
      <c r="T1169" s="206" t="str">
        <f t="shared" si="454"/>
        <v>-</v>
      </c>
      <c r="U1169" s="29">
        <f t="shared" si="455"/>
        <v>0</v>
      </c>
      <c r="V1169" s="29">
        <f t="shared" si="456"/>
        <v>0</v>
      </c>
      <c r="W1169" s="29">
        <f t="shared" si="457"/>
        <v>0</v>
      </c>
      <c r="X1169" s="29">
        <f t="shared" si="458"/>
        <v>0</v>
      </c>
      <c r="Y1169" s="29">
        <f t="shared" si="459"/>
        <v>0</v>
      </c>
      <c r="Z1169" s="194">
        <f t="shared" si="460"/>
        <v>0</v>
      </c>
    </row>
    <row r="1170" spans="1:26" s="80" customFormat="1" x14ac:dyDescent="0.2">
      <c r="A1170" s="168">
        <v>1153</v>
      </c>
      <c r="B1170" s="168">
        <f>'Revenue Data'!B1161</f>
        <v>0</v>
      </c>
      <c r="C1170" s="71" t="str">
        <f t="shared" si="473"/>
        <v>-</v>
      </c>
      <c r="D1170" s="71" t="str">
        <f t="shared" si="473"/>
        <v>-</v>
      </c>
      <c r="E1170" s="71" t="str">
        <f t="shared" si="473"/>
        <v>-</v>
      </c>
      <c r="F1170" s="71" t="str">
        <f t="shared" si="473"/>
        <v>-</v>
      </c>
      <c r="G1170" s="71" t="str">
        <f t="shared" si="473"/>
        <v>-</v>
      </c>
      <c r="H1170" s="205">
        <f>IFERROR(VLOOKUP(B1170,'Forecast Cnx @ Dest. Airport'!$B$5:$R$175,17,FALSE),0)</f>
        <v>0</v>
      </c>
      <c r="I1170" s="29">
        <f t="shared" si="448"/>
        <v>0</v>
      </c>
      <c r="J1170" s="29">
        <f t="shared" si="449"/>
        <v>0</v>
      </c>
      <c r="K1170" s="29">
        <f t="shared" si="450"/>
        <v>0</v>
      </c>
      <c r="L1170" s="29">
        <f t="shared" si="451"/>
        <v>0</v>
      </c>
      <c r="M1170" s="29">
        <f t="shared" si="452"/>
        <v>0</v>
      </c>
      <c r="N1170" s="194">
        <f t="shared" si="453"/>
        <v>0</v>
      </c>
      <c r="O1170" s="64" t="str">
        <f t="shared" si="474"/>
        <v>-</v>
      </c>
      <c r="P1170" s="64" t="str">
        <f t="shared" si="474"/>
        <v>-</v>
      </c>
      <c r="Q1170" s="64" t="str">
        <f t="shared" si="474"/>
        <v>-</v>
      </c>
      <c r="R1170" s="64" t="str">
        <f t="shared" si="474"/>
        <v>-</v>
      </c>
      <c r="S1170" s="64" t="str">
        <f t="shared" si="474"/>
        <v>-</v>
      </c>
      <c r="T1170" s="206" t="str">
        <f t="shared" si="454"/>
        <v>-</v>
      </c>
      <c r="U1170" s="29">
        <f t="shared" si="455"/>
        <v>0</v>
      </c>
      <c r="V1170" s="29">
        <f t="shared" si="456"/>
        <v>0</v>
      </c>
      <c r="W1170" s="29">
        <f t="shared" si="457"/>
        <v>0</v>
      </c>
      <c r="X1170" s="29">
        <f t="shared" si="458"/>
        <v>0</v>
      </c>
      <c r="Y1170" s="29">
        <f t="shared" si="459"/>
        <v>0</v>
      </c>
      <c r="Z1170" s="194">
        <f t="shared" si="460"/>
        <v>0</v>
      </c>
    </row>
    <row r="1171" spans="1:26" s="80" customFormat="1" x14ac:dyDescent="0.2">
      <c r="A1171" s="82">
        <v>1154</v>
      </c>
      <c r="B1171" s="168">
        <f>'Revenue Data'!B1162</f>
        <v>0</v>
      </c>
      <c r="C1171" s="71" t="str">
        <f t="shared" si="473"/>
        <v>-</v>
      </c>
      <c r="D1171" s="71" t="str">
        <f t="shared" si="473"/>
        <v>-</v>
      </c>
      <c r="E1171" s="71" t="str">
        <f t="shared" si="473"/>
        <v>-</v>
      </c>
      <c r="F1171" s="71" t="str">
        <f t="shared" si="473"/>
        <v>-</v>
      </c>
      <c r="G1171" s="71" t="str">
        <f t="shared" si="473"/>
        <v>-</v>
      </c>
      <c r="H1171" s="205">
        <f>IFERROR(VLOOKUP(B1171,'Forecast Cnx @ Dest. Airport'!$B$5:$R$175,17,FALSE),0)</f>
        <v>0</v>
      </c>
      <c r="I1171" s="29">
        <f t="shared" ref="I1171:I1234" si="475">IFERROR($H1171*C1171,0)</f>
        <v>0</v>
      </c>
      <c r="J1171" s="29">
        <f t="shared" ref="J1171:J1234" si="476">IFERROR($H1171*D1171,0)</f>
        <v>0</v>
      </c>
      <c r="K1171" s="29">
        <f t="shared" ref="K1171:K1234" si="477">IFERROR($H1171*E1171,0)</f>
        <v>0</v>
      </c>
      <c r="L1171" s="29">
        <f t="shared" ref="L1171:L1234" si="478">IFERROR($H1171*F1171,0)</f>
        <v>0</v>
      </c>
      <c r="M1171" s="29">
        <f t="shared" ref="M1171:M1234" si="479">IFERROR($H1171*G1171,0)</f>
        <v>0</v>
      </c>
      <c r="N1171" s="194">
        <f t="shared" ref="N1171:N1234" si="480">SUM(I1171:M1171)</f>
        <v>0</v>
      </c>
      <c r="O1171" s="64" t="str">
        <f t="shared" si="474"/>
        <v>-</v>
      </c>
      <c r="P1171" s="64" t="str">
        <f t="shared" si="474"/>
        <v>-</v>
      </c>
      <c r="Q1171" s="64" t="str">
        <f t="shared" si="474"/>
        <v>-</v>
      </c>
      <c r="R1171" s="64" t="str">
        <f t="shared" si="474"/>
        <v>-</v>
      </c>
      <c r="S1171" s="64" t="str">
        <f t="shared" si="474"/>
        <v>-</v>
      </c>
      <c r="T1171" s="206" t="str">
        <f t="shared" ref="T1171:T1234" si="481">IFERROR(Z1171/N1171,"-")</f>
        <v>-</v>
      </c>
      <c r="U1171" s="29">
        <f t="shared" ref="U1171:U1234" si="482">IFERROR(O1171*I1171,0)</f>
        <v>0</v>
      </c>
      <c r="V1171" s="29">
        <f t="shared" ref="V1171:V1234" si="483">IFERROR(P1171*J1171,0)</f>
        <v>0</v>
      </c>
      <c r="W1171" s="29">
        <f t="shared" ref="W1171:W1234" si="484">IFERROR(Q1171*K1171,0)</f>
        <v>0</v>
      </c>
      <c r="X1171" s="29">
        <f t="shared" ref="X1171:X1234" si="485">IFERROR(R1171*L1171,0)</f>
        <v>0</v>
      </c>
      <c r="Y1171" s="29">
        <f t="shared" ref="Y1171:Y1234" si="486">IFERROR(S1171*M1171,0)</f>
        <v>0</v>
      </c>
      <c r="Z1171" s="194">
        <f t="shared" ref="Z1171:Z1234" si="487">SUM(U1171:Y1171)</f>
        <v>0</v>
      </c>
    </row>
    <row r="1172" spans="1:26" s="80" customFormat="1" x14ac:dyDescent="0.2">
      <c r="A1172" s="82">
        <v>1155</v>
      </c>
      <c r="B1172" s="168">
        <f>'Revenue Data'!B1163</f>
        <v>0</v>
      </c>
      <c r="C1172" s="71" t="str">
        <f t="shared" si="473"/>
        <v>-</v>
      </c>
      <c r="D1172" s="71" t="str">
        <f t="shared" si="473"/>
        <v>-</v>
      </c>
      <c r="E1172" s="71" t="str">
        <f t="shared" si="473"/>
        <v>-</v>
      </c>
      <c r="F1172" s="71" t="str">
        <f t="shared" si="473"/>
        <v>-</v>
      </c>
      <c r="G1172" s="71" t="str">
        <f t="shared" si="473"/>
        <v>-</v>
      </c>
      <c r="H1172" s="205">
        <f>IFERROR(VLOOKUP(B1172,'Forecast Cnx @ Dest. Airport'!$B$5:$R$175,17,FALSE),0)</f>
        <v>0</v>
      </c>
      <c r="I1172" s="29">
        <f t="shared" si="475"/>
        <v>0</v>
      </c>
      <c r="J1172" s="29">
        <f t="shared" si="476"/>
        <v>0</v>
      </c>
      <c r="K1172" s="29">
        <f t="shared" si="477"/>
        <v>0</v>
      </c>
      <c r="L1172" s="29">
        <f t="shared" si="478"/>
        <v>0</v>
      </c>
      <c r="M1172" s="29">
        <f t="shared" si="479"/>
        <v>0</v>
      </c>
      <c r="N1172" s="194">
        <f t="shared" si="480"/>
        <v>0</v>
      </c>
      <c r="O1172" s="64" t="str">
        <f t="shared" si="474"/>
        <v>-</v>
      </c>
      <c r="P1172" s="64" t="str">
        <f t="shared" si="474"/>
        <v>-</v>
      </c>
      <c r="Q1172" s="64" t="str">
        <f t="shared" si="474"/>
        <v>-</v>
      </c>
      <c r="R1172" s="64" t="str">
        <f t="shared" si="474"/>
        <v>-</v>
      </c>
      <c r="S1172" s="64" t="str">
        <f t="shared" si="474"/>
        <v>-</v>
      </c>
      <c r="T1172" s="206" t="str">
        <f t="shared" si="481"/>
        <v>-</v>
      </c>
      <c r="U1172" s="29">
        <f t="shared" si="482"/>
        <v>0</v>
      </c>
      <c r="V1172" s="29">
        <f t="shared" si="483"/>
        <v>0</v>
      </c>
      <c r="W1172" s="29">
        <f t="shared" si="484"/>
        <v>0</v>
      </c>
      <c r="X1172" s="29">
        <f t="shared" si="485"/>
        <v>0</v>
      </c>
      <c r="Y1172" s="29">
        <f t="shared" si="486"/>
        <v>0</v>
      </c>
      <c r="Z1172" s="194">
        <f t="shared" si="487"/>
        <v>0</v>
      </c>
    </row>
    <row r="1173" spans="1:26" s="80" customFormat="1" x14ac:dyDescent="0.2">
      <c r="A1173" s="82">
        <v>1156</v>
      </c>
      <c r="B1173" s="168">
        <f>'Revenue Data'!B1164</f>
        <v>0</v>
      </c>
      <c r="C1173" s="71" t="str">
        <f t="shared" si="473"/>
        <v>-</v>
      </c>
      <c r="D1173" s="71" t="str">
        <f t="shared" si="473"/>
        <v>-</v>
      </c>
      <c r="E1173" s="71" t="str">
        <f t="shared" si="473"/>
        <v>-</v>
      </c>
      <c r="F1173" s="71" t="str">
        <f t="shared" si="473"/>
        <v>-</v>
      </c>
      <c r="G1173" s="71" t="str">
        <f t="shared" si="473"/>
        <v>-</v>
      </c>
      <c r="H1173" s="205">
        <f>IFERROR(VLOOKUP(B1173,'Forecast Cnx @ Dest. Airport'!$B$5:$R$175,17,FALSE),0)</f>
        <v>0</v>
      </c>
      <c r="I1173" s="29">
        <f t="shared" si="475"/>
        <v>0</v>
      </c>
      <c r="J1173" s="29">
        <f t="shared" si="476"/>
        <v>0</v>
      </c>
      <c r="K1173" s="29">
        <f t="shared" si="477"/>
        <v>0</v>
      </c>
      <c r="L1173" s="29">
        <f t="shared" si="478"/>
        <v>0</v>
      </c>
      <c r="M1173" s="29">
        <f t="shared" si="479"/>
        <v>0</v>
      </c>
      <c r="N1173" s="194">
        <f t="shared" si="480"/>
        <v>0</v>
      </c>
      <c r="O1173" s="64" t="str">
        <f t="shared" si="474"/>
        <v>-</v>
      </c>
      <c r="P1173" s="64" t="str">
        <f t="shared" si="474"/>
        <v>-</v>
      </c>
      <c r="Q1173" s="64" t="str">
        <f t="shared" si="474"/>
        <v>-</v>
      </c>
      <c r="R1173" s="64" t="str">
        <f t="shared" si="474"/>
        <v>-</v>
      </c>
      <c r="S1173" s="64" t="str">
        <f t="shared" si="474"/>
        <v>-</v>
      </c>
      <c r="T1173" s="206" t="str">
        <f t="shared" si="481"/>
        <v>-</v>
      </c>
      <c r="U1173" s="29">
        <f t="shared" si="482"/>
        <v>0</v>
      </c>
      <c r="V1173" s="29">
        <f t="shared" si="483"/>
        <v>0</v>
      </c>
      <c r="W1173" s="29">
        <f t="shared" si="484"/>
        <v>0</v>
      </c>
      <c r="X1173" s="29">
        <f t="shared" si="485"/>
        <v>0</v>
      </c>
      <c r="Y1173" s="29">
        <f t="shared" si="486"/>
        <v>0</v>
      </c>
      <c r="Z1173" s="194">
        <f t="shared" si="487"/>
        <v>0</v>
      </c>
    </row>
    <row r="1174" spans="1:26" s="80" customFormat="1" x14ac:dyDescent="0.2">
      <c r="A1174" s="168">
        <v>1157</v>
      </c>
      <c r="B1174" s="168">
        <f>'Revenue Data'!B1165</f>
        <v>0</v>
      </c>
      <c r="C1174" s="71" t="str">
        <f t="shared" si="473"/>
        <v>-</v>
      </c>
      <c r="D1174" s="71" t="str">
        <f t="shared" si="473"/>
        <v>-</v>
      </c>
      <c r="E1174" s="71" t="str">
        <f t="shared" si="473"/>
        <v>-</v>
      </c>
      <c r="F1174" s="71" t="str">
        <f t="shared" si="473"/>
        <v>-</v>
      </c>
      <c r="G1174" s="71" t="str">
        <f t="shared" si="473"/>
        <v>-</v>
      </c>
      <c r="H1174" s="205">
        <f>IFERROR(VLOOKUP(B1174,'Forecast Cnx @ Dest. Airport'!$B$5:$R$175,17,FALSE),0)</f>
        <v>0</v>
      </c>
      <c r="I1174" s="29">
        <f t="shared" si="475"/>
        <v>0</v>
      </c>
      <c r="J1174" s="29">
        <f t="shared" si="476"/>
        <v>0</v>
      </c>
      <c r="K1174" s="29">
        <f t="shared" si="477"/>
        <v>0</v>
      </c>
      <c r="L1174" s="29">
        <f t="shared" si="478"/>
        <v>0</v>
      </c>
      <c r="M1174" s="29">
        <f t="shared" si="479"/>
        <v>0</v>
      </c>
      <c r="N1174" s="194">
        <f t="shared" si="480"/>
        <v>0</v>
      </c>
      <c r="O1174" s="64" t="str">
        <f t="shared" si="474"/>
        <v>-</v>
      </c>
      <c r="P1174" s="64" t="str">
        <f t="shared" si="474"/>
        <v>-</v>
      </c>
      <c r="Q1174" s="64" t="str">
        <f t="shared" si="474"/>
        <v>-</v>
      </c>
      <c r="R1174" s="64" t="str">
        <f t="shared" si="474"/>
        <v>-</v>
      </c>
      <c r="S1174" s="64" t="str">
        <f t="shared" si="474"/>
        <v>-</v>
      </c>
      <c r="T1174" s="206" t="str">
        <f t="shared" si="481"/>
        <v>-</v>
      </c>
      <c r="U1174" s="29">
        <f t="shared" si="482"/>
        <v>0</v>
      </c>
      <c r="V1174" s="29">
        <f t="shared" si="483"/>
        <v>0</v>
      </c>
      <c r="W1174" s="29">
        <f t="shared" si="484"/>
        <v>0</v>
      </c>
      <c r="X1174" s="29">
        <f t="shared" si="485"/>
        <v>0</v>
      </c>
      <c r="Y1174" s="29">
        <f t="shared" si="486"/>
        <v>0</v>
      </c>
      <c r="Z1174" s="194">
        <f t="shared" si="487"/>
        <v>0</v>
      </c>
    </row>
    <row r="1175" spans="1:26" s="80" customFormat="1" x14ac:dyDescent="0.2">
      <c r="A1175" s="82">
        <v>1158</v>
      </c>
      <c r="B1175" s="168">
        <f>'Revenue Data'!B1166</f>
        <v>0</v>
      </c>
      <c r="C1175" s="71" t="str">
        <f t="shared" si="473"/>
        <v>-</v>
      </c>
      <c r="D1175" s="71" t="str">
        <f t="shared" si="473"/>
        <v>-</v>
      </c>
      <c r="E1175" s="71" t="str">
        <f t="shared" si="473"/>
        <v>-</v>
      </c>
      <c r="F1175" s="71" t="str">
        <f t="shared" si="473"/>
        <v>-</v>
      </c>
      <c r="G1175" s="71" t="str">
        <f t="shared" si="473"/>
        <v>-</v>
      </c>
      <c r="H1175" s="205">
        <f>IFERROR(VLOOKUP(B1175,'Forecast Cnx @ Dest. Airport'!$B$5:$R$175,17,FALSE),0)</f>
        <v>0</v>
      </c>
      <c r="I1175" s="29">
        <f t="shared" si="475"/>
        <v>0</v>
      </c>
      <c r="J1175" s="29">
        <f t="shared" si="476"/>
        <v>0</v>
      </c>
      <c r="K1175" s="29">
        <f t="shared" si="477"/>
        <v>0</v>
      </c>
      <c r="L1175" s="29">
        <f t="shared" si="478"/>
        <v>0</v>
      </c>
      <c r="M1175" s="29">
        <f t="shared" si="479"/>
        <v>0</v>
      </c>
      <c r="N1175" s="194">
        <f t="shared" si="480"/>
        <v>0</v>
      </c>
      <c r="O1175" s="64" t="str">
        <f t="shared" si="474"/>
        <v>-</v>
      </c>
      <c r="P1175" s="64" t="str">
        <f t="shared" si="474"/>
        <v>-</v>
      </c>
      <c r="Q1175" s="64" t="str">
        <f t="shared" si="474"/>
        <v>-</v>
      </c>
      <c r="R1175" s="64" t="str">
        <f t="shared" si="474"/>
        <v>-</v>
      </c>
      <c r="S1175" s="64" t="str">
        <f t="shared" si="474"/>
        <v>-</v>
      </c>
      <c r="T1175" s="206" t="str">
        <f t="shared" si="481"/>
        <v>-</v>
      </c>
      <c r="U1175" s="29">
        <f t="shared" si="482"/>
        <v>0</v>
      </c>
      <c r="V1175" s="29">
        <f t="shared" si="483"/>
        <v>0</v>
      </c>
      <c r="W1175" s="29">
        <f t="shared" si="484"/>
        <v>0</v>
      </c>
      <c r="X1175" s="29">
        <f t="shared" si="485"/>
        <v>0</v>
      </c>
      <c r="Y1175" s="29">
        <f t="shared" si="486"/>
        <v>0</v>
      </c>
      <c r="Z1175" s="194">
        <f t="shared" si="487"/>
        <v>0</v>
      </c>
    </row>
    <row r="1176" spans="1:26" s="80" customFormat="1" x14ac:dyDescent="0.2">
      <c r="A1176" s="82">
        <v>1159</v>
      </c>
      <c r="B1176" s="168">
        <f>'Revenue Data'!B1167</f>
        <v>0</v>
      </c>
      <c r="C1176" s="71" t="str">
        <f t="shared" si="473"/>
        <v>-</v>
      </c>
      <c r="D1176" s="71" t="str">
        <f t="shared" si="473"/>
        <v>-</v>
      </c>
      <c r="E1176" s="71" t="str">
        <f t="shared" si="473"/>
        <v>-</v>
      </c>
      <c r="F1176" s="71" t="str">
        <f t="shared" si="473"/>
        <v>-</v>
      </c>
      <c r="G1176" s="71" t="str">
        <f t="shared" si="473"/>
        <v>-</v>
      </c>
      <c r="H1176" s="205">
        <f>IFERROR(VLOOKUP(B1176,'Forecast Cnx @ Dest. Airport'!$B$5:$R$175,17,FALSE),0)</f>
        <v>0</v>
      </c>
      <c r="I1176" s="29">
        <f t="shared" si="475"/>
        <v>0</v>
      </c>
      <c r="J1176" s="29">
        <f t="shared" si="476"/>
        <v>0</v>
      </c>
      <c r="K1176" s="29">
        <f t="shared" si="477"/>
        <v>0</v>
      </c>
      <c r="L1176" s="29">
        <f t="shared" si="478"/>
        <v>0</v>
      </c>
      <c r="M1176" s="29">
        <f t="shared" si="479"/>
        <v>0</v>
      </c>
      <c r="N1176" s="194">
        <f t="shared" si="480"/>
        <v>0</v>
      </c>
      <c r="O1176" s="64" t="str">
        <f t="shared" si="474"/>
        <v>-</v>
      </c>
      <c r="P1176" s="64" t="str">
        <f t="shared" si="474"/>
        <v>-</v>
      </c>
      <c r="Q1176" s="64" t="str">
        <f t="shared" si="474"/>
        <v>-</v>
      </c>
      <c r="R1176" s="64" t="str">
        <f t="shared" si="474"/>
        <v>-</v>
      </c>
      <c r="S1176" s="64" t="str">
        <f t="shared" si="474"/>
        <v>-</v>
      </c>
      <c r="T1176" s="206" t="str">
        <f t="shared" si="481"/>
        <v>-</v>
      </c>
      <c r="U1176" s="29">
        <f t="shared" si="482"/>
        <v>0</v>
      </c>
      <c r="V1176" s="29">
        <f t="shared" si="483"/>
        <v>0</v>
      </c>
      <c r="W1176" s="29">
        <f t="shared" si="484"/>
        <v>0</v>
      </c>
      <c r="X1176" s="29">
        <f t="shared" si="485"/>
        <v>0</v>
      </c>
      <c r="Y1176" s="29">
        <f t="shared" si="486"/>
        <v>0</v>
      </c>
      <c r="Z1176" s="194">
        <f t="shared" si="487"/>
        <v>0</v>
      </c>
    </row>
    <row r="1177" spans="1:26" s="80" customFormat="1" x14ac:dyDescent="0.2">
      <c r="A1177" s="82">
        <v>1160</v>
      </c>
      <c r="B1177" s="168">
        <f>'Revenue Data'!B1168</f>
        <v>0</v>
      </c>
      <c r="C1177" s="71" t="str">
        <f t="shared" si="473"/>
        <v>-</v>
      </c>
      <c r="D1177" s="71" t="str">
        <f t="shared" si="473"/>
        <v>-</v>
      </c>
      <c r="E1177" s="71" t="str">
        <f t="shared" si="473"/>
        <v>-</v>
      </c>
      <c r="F1177" s="71" t="str">
        <f t="shared" si="473"/>
        <v>-</v>
      </c>
      <c r="G1177" s="71" t="str">
        <f t="shared" si="473"/>
        <v>-</v>
      </c>
      <c r="H1177" s="205">
        <f>IFERROR(VLOOKUP(B1177,'Forecast Cnx @ Dest. Airport'!$B$5:$R$175,17,FALSE),0)</f>
        <v>0</v>
      </c>
      <c r="I1177" s="29">
        <f t="shared" si="475"/>
        <v>0</v>
      </c>
      <c r="J1177" s="29">
        <f t="shared" si="476"/>
        <v>0</v>
      </c>
      <c r="K1177" s="29">
        <f t="shared" si="477"/>
        <v>0</v>
      </c>
      <c r="L1177" s="29">
        <f t="shared" si="478"/>
        <v>0</v>
      </c>
      <c r="M1177" s="29">
        <f t="shared" si="479"/>
        <v>0</v>
      </c>
      <c r="N1177" s="194">
        <f t="shared" si="480"/>
        <v>0</v>
      </c>
      <c r="O1177" s="64" t="str">
        <f t="shared" si="474"/>
        <v>-</v>
      </c>
      <c r="P1177" s="64" t="str">
        <f t="shared" si="474"/>
        <v>-</v>
      </c>
      <c r="Q1177" s="64" t="str">
        <f t="shared" si="474"/>
        <v>-</v>
      </c>
      <c r="R1177" s="64" t="str">
        <f t="shared" si="474"/>
        <v>-</v>
      </c>
      <c r="S1177" s="64" t="str">
        <f t="shared" si="474"/>
        <v>-</v>
      </c>
      <c r="T1177" s="206" t="str">
        <f t="shared" si="481"/>
        <v>-</v>
      </c>
      <c r="U1177" s="29">
        <f t="shared" si="482"/>
        <v>0</v>
      </c>
      <c r="V1177" s="29">
        <f t="shared" si="483"/>
        <v>0</v>
      </c>
      <c r="W1177" s="29">
        <f t="shared" si="484"/>
        <v>0</v>
      </c>
      <c r="X1177" s="29">
        <f t="shared" si="485"/>
        <v>0</v>
      </c>
      <c r="Y1177" s="29">
        <f t="shared" si="486"/>
        <v>0</v>
      </c>
      <c r="Z1177" s="194">
        <f t="shared" si="487"/>
        <v>0</v>
      </c>
    </row>
    <row r="1178" spans="1:26" s="80" customFormat="1" x14ac:dyDescent="0.2">
      <c r="A1178" s="168">
        <v>1161</v>
      </c>
      <c r="B1178" s="168">
        <f>'Revenue Data'!B1169</f>
        <v>0</v>
      </c>
      <c r="C1178" s="71" t="str">
        <f t="shared" ref="C1178:G1187" si="488">IFERROR(VLOOKUP($B1178,FromChicagoFareList,C$8,FALSE),"-")</f>
        <v>-</v>
      </c>
      <c r="D1178" s="71" t="str">
        <f t="shared" si="488"/>
        <v>-</v>
      </c>
      <c r="E1178" s="71" t="str">
        <f t="shared" si="488"/>
        <v>-</v>
      </c>
      <c r="F1178" s="71" t="str">
        <f t="shared" si="488"/>
        <v>-</v>
      </c>
      <c r="G1178" s="71" t="str">
        <f t="shared" si="488"/>
        <v>-</v>
      </c>
      <c r="H1178" s="205">
        <f>IFERROR(VLOOKUP(B1178,'Forecast Cnx @ Dest. Airport'!$B$5:$R$175,17,FALSE),0)</f>
        <v>0</v>
      </c>
      <c r="I1178" s="29">
        <f t="shared" si="475"/>
        <v>0</v>
      </c>
      <c r="J1178" s="29">
        <f t="shared" si="476"/>
        <v>0</v>
      </c>
      <c r="K1178" s="29">
        <f t="shared" si="477"/>
        <v>0</v>
      </c>
      <c r="L1178" s="29">
        <f t="shared" si="478"/>
        <v>0</v>
      </c>
      <c r="M1178" s="29">
        <f t="shared" si="479"/>
        <v>0</v>
      </c>
      <c r="N1178" s="194">
        <f t="shared" si="480"/>
        <v>0</v>
      </c>
      <c r="O1178" s="64" t="str">
        <f t="shared" ref="O1178:S1187" si="489">IFERROR(VLOOKUP($B1178,FromChicagoFareList,O$8,FALSE),"-")</f>
        <v>-</v>
      </c>
      <c r="P1178" s="64" t="str">
        <f t="shared" si="489"/>
        <v>-</v>
      </c>
      <c r="Q1178" s="64" t="str">
        <f t="shared" si="489"/>
        <v>-</v>
      </c>
      <c r="R1178" s="64" t="str">
        <f t="shared" si="489"/>
        <v>-</v>
      </c>
      <c r="S1178" s="64" t="str">
        <f t="shared" si="489"/>
        <v>-</v>
      </c>
      <c r="T1178" s="206" t="str">
        <f t="shared" si="481"/>
        <v>-</v>
      </c>
      <c r="U1178" s="29">
        <f t="shared" si="482"/>
        <v>0</v>
      </c>
      <c r="V1178" s="29">
        <f t="shared" si="483"/>
        <v>0</v>
      </c>
      <c r="W1178" s="29">
        <f t="shared" si="484"/>
        <v>0</v>
      </c>
      <c r="X1178" s="29">
        <f t="shared" si="485"/>
        <v>0</v>
      </c>
      <c r="Y1178" s="29">
        <f t="shared" si="486"/>
        <v>0</v>
      </c>
      <c r="Z1178" s="194">
        <f t="shared" si="487"/>
        <v>0</v>
      </c>
    </row>
    <row r="1179" spans="1:26" s="80" customFormat="1" x14ac:dyDescent="0.2">
      <c r="A1179" s="82">
        <v>1162</v>
      </c>
      <c r="B1179" s="168">
        <f>'Revenue Data'!B1170</f>
        <v>0</v>
      </c>
      <c r="C1179" s="71" t="str">
        <f t="shared" si="488"/>
        <v>-</v>
      </c>
      <c r="D1179" s="71" t="str">
        <f t="shared" si="488"/>
        <v>-</v>
      </c>
      <c r="E1179" s="71" t="str">
        <f t="shared" si="488"/>
        <v>-</v>
      </c>
      <c r="F1179" s="71" t="str">
        <f t="shared" si="488"/>
        <v>-</v>
      </c>
      <c r="G1179" s="71" t="str">
        <f t="shared" si="488"/>
        <v>-</v>
      </c>
      <c r="H1179" s="205">
        <f>IFERROR(VLOOKUP(B1179,'Forecast Cnx @ Dest. Airport'!$B$5:$R$175,17,FALSE),0)</f>
        <v>0</v>
      </c>
      <c r="I1179" s="29">
        <f t="shared" si="475"/>
        <v>0</v>
      </c>
      <c r="J1179" s="29">
        <f t="shared" si="476"/>
        <v>0</v>
      </c>
      <c r="K1179" s="29">
        <f t="shared" si="477"/>
        <v>0</v>
      </c>
      <c r="L1179" s="29">
        <f t="shared" si="478"/>
        <v>0</v>
      </c>
      <c r="M1179" s="29">
        <f t="shared" si="479"/>
        <v>0</v>
      </c>
      <c r="N1179" s="194">
        <f t="shared" si="480"/>
        <v>0</v>
      </c>
      <c r="O1179" s="64" t="str">
        <f t="shared" si="489"/>
        <v>-</v>
      </c>
      <c r="P1179" s="64" t="str">
        <f t="shared" si="489"/>
        <v>-</v>
      </c>
      <c r="Q1179" s="64" t="str">
        <f t="shared" si="489"/>
        <v>-</v>
      </c>
      <c r="R1179" s="64" t="str">
        <f t="shared" si="489"/>
        <v>-</v>
      </c>
      <c r="S1179" s="64" t="str">
        <f t="shared" si="489"/>
        <v>-</v>
      </c>
      <c r="T1179" s="206" t="str">
        <f t="shared" si="481"/>
        <v>-</v>
      </c>
      <c r="U1179" s="29">
        <f t="shared" si="482"/>
        <v>0</v>
      </c>
      <c r="V1179" s="29">
        <f t="shared" si="483"/>
        <v>0</v>
      </c>
      <c r="W1179" s="29">
        <f t="shared" si="484"/>
        <v>0</v>
      </c>
      <c r="X1179" s="29">
        <f t="shared" si="485"/>
        <v>0</v>
      </c>
      <c r="Y1179" s="29">
        <f t="shared" si="486"/>
        <v>0</v>
      </c>
      <c r="Z1179" s="194">
        <f t="shared" si="487"/>
        <v>0</v>
      </c>
    </row>
    <row r="1180" spans="1:26" s="80" customFormat="1" x14ac:dyDescent="0.2">
      <c r="A1180" s="82">
        <v>1163</v>
      </c>
      <c r="B1180" s="168">
        <f>'Revenue Data'!B1171</f>
        <v>0</v>
      </c>
      <c r="C1180" s="71" t="str">
        <f t="shared" si="488"/>
        <v>-</v>
      </c>
      <c r="D1180" s="71" t="str">
        <f t="shared" si="488"/>
        <v>-</v>
      </c>
      <c r="E1180" s="71" t="str">
        <f t="shared" si="488"/>
        <v>-</v>
      </c>
      <c r="F1180" s="71" t="str">
        <f t="shared" si="488"/>
        <v>-</v>
      </c>
      <c r="G1180" s="71" t="str">
        <f t="shared" si="488"/>
        <v>-</v>
      </c>
      <c r="H1180" s="205">
        <f>IFERROR(VLOOKUP(B1180,'Forecast Cnx @ Dest. Airport'!$B$5:$R$175,17,FALSE),0)</f>
        <v>0</v>
      </c>
      <c r="I1180" s="29">
        <f t="shared" si="475"/>
        <v>0</v>
      </c>
      <c r="J1180" s="29">
        <f t="shared" si="476"/>
        <v>0</v>
      </c>
      <c r="K1180" s="29">
        <f t="shared" si="477"/>
        <v>0</v>
      </c>
      <c r="L1180" s="29">
        <f t="shared" si="478"/>
        <v>0</v>
      </c>
      <c r="M1180" s="29">
        <f t="shared" si="479"/>
        <v>0</v>
      </c>
      <c r="N1180" s="194">
        <f t="shared" si="480"/>
        <v>0</v>
      </c>
      <c r="O1180" s="64" t="str">
        <f t="shared" si="489"/>
        <v>-</v>
      </c>
      <c r="P1180" s="64" t="str">
        <f t="shared" si="489"/>
        <v>-</v>
      </c>
      <c r="Q1180" s="64" t="str">
        <f t="shared" si="489"/>
        <v>-</v>
      </c>
      <c r="R1180" s="64" t="str">
        <f t="shared" si="489"/>
        <v>-</v>
      </c>
      <c r="S1180" s="64" t="str">
        <f t="shared" si="489"/>
        <v>-</v>
      </c>
      <c r="T1180" s="206" t="str">
        <f t="shared" si="481"/>
        <v>-</v>
      </c>
      <c r="U1180" s="29">
        <f t="shared" si="482"/>
        <v>0</v>
      </c>
      <c r="V1180" s="29">
        <f t="shared" si="483"/>
        <v>0</v>
      </c>
      <c r="W1180" s="29">
        <f t="shared" si="484"/>
        <v>0</v>
      </c>
      <c r="X1180" s="29">
        <f t="shared" si="485"/>
        <v>0</v>
      </c>
      <c r="Y1180" s="29">
        <f t="shared" si="486"/>
        <v>0</v>
      </c>
      <c r="Z1180" s="194">
        <f t="shared" si="487"/>
        <v>0</v>
      </c>
    </row>
    <row r="1181" spans="1:26" s="80" customFormat="1" x14ac:dyDescent="0.2">
      <c r="A1181" s="82">
        <v>1164</v>
      </c>
      <c r="B1181" s="168">
        <f>'Revenue Data'!B1172</f>
        <v>0</v>
      </c>
      <c r="C1181" s="71" t="str">
        <f t="shared" si="488"/>
        <v>-</v>
      </c>
      <c r="D1181" s="71" t="str">
        <f t="shared" si="488"/>
        <v>-</v>
      </c>
      <c r="E1181" s="71" t="str">
        <f t="shared" si="488"/>
        <v>-</v>
      </c>
      <c r="F1181" s="71" t="str">
        <f t="shared" si="488"/>
        <v>-</v>
      </c>
      <c r="G1181" s="71" t="str">
        <f t="shared" si="488"/>
        <v>-</v>
      </c>
      <c r="H1181" s="205">
        <f>IFERROR(VLOOKUP(B1181,'Forecast Cnx @ Dest. Airport'!$B$5:$R$175,17,FALSE),0)</f>
        <v>0</v>
      </c>
      <c r="I1181" s="29">
        <f t="shared" si="475"/>
        <v>0</v>
      </c>
      <c r="J1181" s="29">
        <f t="shared" si="476"/>
        <v>0</v>
      </c>
      <c r="K1181" s="29">
        <f t="shared" si="477"/>
        <v>0</v>
      </c>
      <c r="L1181" s="29">
        <f t="shared" si="478"/>
        <v>0</v>
      </c>
      <c r="M1181" s="29">
        <f t="shared" si="479"/>
        <v>0</v>
      </c>
      <c r="N1181" s="194">
        <f t="shared" si="480"/>
        <v>0</v>
      </c>
      <c r="O1181" s="64" t="str">
        <f t="shared" si="489"/>
        <v>-</v>
      </c>
      <c r="P1181" s="64" t="str">
        <f t="shared" si="489"/>
        <v>-</v>
      </c>
      <c r="Q1181" s="64" t="str">
        <f t="shared" si="489"/>
        <v>-</v>
      </c>
      <c r="R1181" s="64" t="str">
        <f t="shared" si="489"/>
        <v>-</v>
      </c>
      <c r="S1181" s="64" t="str">
        <f t="shared" si="489"/>
        <v>-</v>
      </c>
      <c r="T1181" s="206" t="str">
        <f t="shared" si="481"/>
        <v>-</v>
      </c>
      <c r="U1181" s="29">
        <f t="shared" si="482"/>
        <v>0</v>
      </c>
      <c r="V1181" s="29">
        <f t="shared" si="483"/>
        <v>0</v>
      </c>
      <c r="W1181" s="29">
        <f t="shared" si="484"/>
        <v>0</v>
      </c>
      <c r="X1181" s="29">
        <f t="shared" si="485"/>
        <v>0</v>
      </c>
      <c r="Y1181" s="29">
        <f t="shared" si="486"/>
        <v>0</v>
      </c>
      <c r="Z1181" s="194">
        <f t="shared" si="487"/>
        <v>0</v>
      </c>
    </row>
    <row r="1182" spans="1:26" s="80" customFormat="1" x14ac:dyDescent="0.2">
      <c r="A1182" s="168">
        <v>1165</v>
      </c>
      <c r="B1182" s="168">
        <f>'Revenue Data'!B1173</f>
        <v>0</v>
      </c>
      <c r="C1182" s="71" t="str">
        <f t="shared" si="488"/>
        <v>-</v>
      </c>
      <c r="D1182" s="71" t="str">
        <f t="shared" si="488"/>
        <v>-</v>
      </c>
      <c r="E1182" s="71" t="str">
        <f t="shared" si="488"/>
        <v>-</v>
      </c>
      <c r="F1182" s="71" t="str">
        <f t="shared" si="488"/>
        <v>-</v>
      </c>
      <c r="G1182" s="71" t="str">
        <f t="shared" si="488"/>
        <v>-</v>
      </c>
      <c r="H1182" s="205">
        <f>IFERROR(VLOOKUP(B1182,'Forecast Cnx @ Dest. Airport'!$B$5:$R$175,17,FALSE),0)</f>
        <v>0</v>
      </c>
      <c r="I1182" s="29">
        <f t="shared" si="475"/>
        <v>0</v>
      </c>
      <c r="J1182" s="29">
        <f t="shared" si="476"/>
        <v>0</v>
      </c>
      <c r="K1182" s="29">
        <f t="shared" si="477"/>
        <v>0</v>
      </c>
      <c r="L1182" s="29">
        <f t="shared" si="478"/>
        <v>0</v>
      </c>
      <c r="M1182" s="29">
        <f t="shared" si="479"/>
        <v>0</v>
      </c>
      <c r="N1182" s="194">
        <f t="shared" si="480"/>
        <v>0</v>
      </c>
      <c r="O1182" s="64" t="str">
        <f t="shared" si="489"/>
        <v>-</v>
      </c>
      <c r="P1182" s="64" t="str">
        <f t="shared" si="489"/>
        <v>-</v>
      </c>
      <c r="Q1182" s="64" t="str">
        <f t="shared" si="489"/>
        <v>-</v>
      </c>
      <c r="R1182" s="64" t="str">
        <f t="shared" si="489"/>
        <v>-</v>
      </c>
      <c r="S1182" s="64" t="str">
        <f t="shared" si="489"/>
        <v>-</v>
      </c>
      <c r="T1182" s="206" t="str">
        <f t="shared" si="481"/>
        <v>-</v>
      </c>
      <c r="U1182" s="29">
        <f t="shared" si="482"/>
        <v>0</v>
      </c>
      <c r="V1182" s="29">
        <f t="shared" si="483"/>
        <v>0</v>
      </c>
      <c r="W1182" s="29">
        <f t="shared" si="484"/>
        <v>0</v>
      </c>
      <c r="X1182" s="29">
        <f t="shared" si="485"/>
        <v>0</v>
      </c>
      <c r="Y1182" s="29">
        <f t="shared" si="486"/>
        <v>0</v>
      </c>
      <c r="Z1182" s="194">
        <f t="shared" si="487"/>
        <v>0</v>
      </c>
    </row>
    <row r="1183" spans="1:26" s="80" customFormat="1" x14ac:dyDescent="0.2">
      <c r="A1183" s="82">
        <v>1166</v>
      </c>
      <c r="B1183" s="168">
        <f>'Revenue Data'!B1174</f>
        <v>0</v>
      </c>
      <c r="C1183" s="71" t="str">
        <f t="shared" si="488"/>
        <v>-</v>
      </c>
      <c r="D1183" s="71" t="str">
        <f t="shared" si="488"/>
        <v>-</v>
      </c>
      <c r="E1183" s="71" t="str">
        <f t="shared" si="488"/>
        <v>-</v>
      </c>
      <c r="F1183" s="71" t="str">
        <f t="shared" si="488"/>
        <v>-</v>
      </c>
      <c r="G1183" s="71" t="str">
        <f t="shared" si="488"/>
        <v>-</v>
      </c>
      <c r="H1183" s="205">
        <f>IFERROR(VLOOKUP(B1183,'Forecast Cnx @ Dest. Airport'!$B$5:$R$175,17,FALSE),0)</f>
        <v>0</v>
      </c>
      <c r="I1183" s="29">
        <f t="shared" si="475"/>
        <v>0</v>
      </c>
      <c r="J1183" s="29">
        <f t="shared" si="476"/>
        <v>0</v>
      </c>
      <c r="K1183" s="29">
        <f t="shared" si="477"/>
        <v>0</v>
      </c>
      <c r="L1183" s="29">
        <f t="shared" si="478"/>
        <v>0</v>
      </c>
      <c r="M1183" s="29">
        <f t="shared" si="479"/>
        <v>0</v>
      </c>
      <c r="N1183" s="194">
        <f t="shared" si="480"/>
        <v>0</v>
      </c>
      <c r="O1183" s="64" t="str">
        <f t="shared" si="489"/>
        <v>-</v>
      </c>
      <c r="P1183" s="64" t="str">
        <f t="shared" si="489"/>
        <v>-</v>
      </c>
      <c r="Q1183" s="64" t="str">
        <f t="shared" si="489"/>
        <v>-</v>
      </c>
      <c r="R1183" s="64" t="str">
        <f t="shared" si="489"/>
        <v>-</v>
      </c>
      <c r="S1183" s="64" t="str">
        <f t="shared" si="489"/>
        <v>-</v>
      </c>
      <c r="T1183" s="206" t="str">
        <f t="shared" si="481"/>
        <v>-</v>
      </c>
      <c r="U1183" s="29">
        <f t="shared" si="482"/>
        <v>0</v>
      </c>
      <c r="V1183" s="29">
        <f t="shared" si="483"/>
        <v>0</v>
      </c>
      <c r="W1183" s="29">
        <f t="shared" si="484"/>
        <v>0</v>
      </c>
      <c r="X1183" s="29">
        <f t="shared" si="485"/>
        <v>0</v>
      </c>
      <c r="Y1183" s="29">
        <f t="shared" si="486"/>
        <v>0</v>
      </c>
      <c r="Z1183" s="194">
        <f t="shared" si="487"/>
        <v>0</v>
      </c>
    </row>
    <row r="1184" spans="1:26" s="80" customFormat="1" x14ac:dyDescent="0.2">
      <c r="A1184" s="82">
        <v>1167</v>
      </c>
      <c r="B1184" s="168">
        <f>'Revenue Data'!B1175</f>
        <v>0</v>
      </c>
      <c r="C1184" s="71" t="str">
        <f t="shared" si="488"/>
        <v>-</v>
      </c>
      <c r="D1184" s="71" t="str">
        <f t="shared" si="488"/>
        <v>-</v>
      </c>
      <c r="E1184" s="71" t="str">
        <f t="shared" si="488"/>
        <v>-</v>
      </c>
      <c r="F1184" s="71" t="str">
        <f t="shared" si="488"/>
        <v>-</v>
      </c>
      <c r="G1184" s="71" t="str">
        <f t="shared" si="488"/>
        <v>-</v>
      </c>
      <c r="H1184" s="205">
        <f>IFERROR(VLOOKUP(B1184,'Forecast Cnx @ Dest. Airport'!$B$5:$R$175,17,FALSE),0)</f>
        <v>0</v>
      </c>
      <c r="I1184" s="29">
        <f t="shared" si="475"/>
        <v>0</v>
      </c>
      <c r="J1184" s="29">
        <f t="shared" si="476"/>
        <v>0</v>
      </c>
      <c r="K1184" s="29">
        <f t="shared" si="477"/>
        <v>0</v>
      </c>
      <c r="L1184" s="29">
        <f t="shared" si="478"/>
        <v>0</v>
      </c>
      <c r="M1184" s="29">
        <f t="shared" si="479"/>
        <v>0</v>
      </c>
      <c r="N1184" s="194">
        <f t="shared" si="480"/>
        <v>0</v>
      </c>
      <c r="O1184" s="64" t="str">
        <f t="shared" si="489"/>
        <v>-</v>
      </c>
      <c r="P1184" s="64" t="str">
        <f t="shared" si="489"/>
        <v>-</v>
      </c>
      <c r="Q1184" s="64" t="str">
        <f t="shared" si="489"/>
        <v>-</v>
      </c>
      <c r="R1184" s="64" t="str">
        <f t="shared" si="489"/>
        <v>-</v>
      </c>
      <c r="S1184" s="64" t="str">
        <f t="shared" si="489"/>
        <v>-</v>
      </c>
      <c r="T1184" s="206" t="str">
        <f t="shared" si="481"/>
        <v>-</v>
      </c>
      <c r="U1184" s="29">
        <f t="shared" si="482"/>
        <v>0</v>
      </c>
      <c r="V1184" s="29">
        <f t="shared" si="483"/>
        <v>0</v>
      </c>
      <c r="W1184" s="29">
        <f t="shared" si="484"/>
        <v>0</v>
      </c>
      <c r="X1184" s="29">
        <f t="shared" si="485"/>
        <v>0</v>
      </c>
      <c r="Y1184" s="29">
        <f t="shared" si="486"/>
        <v>0</v>
      </c>
      <c r="Z1184" s="194">
        <f t="shared" si="487"/>
        <v>0</v>
      </c>
    </row>
    <row r="1185" spans="1:26" s="80" customFormat="1" x14ac:dyDescent="0.2">
      <c r="A1185" s="82">
        <v>1168</v>
      </c>
      <c r="B1185" s="168">
        <f>'Revenue Data'!B1176</f>
        <v>0</v>
      </c>
      <c r="C1185" s="71" t="str">
        <f t="shared" si="488"/>
        <v>-</v>
      </c>
      <c r="D1185" s="71" t="str">
        <f t="shared" si="488"/>
        <v>-</v>
      </c>
      <c r="E1185" s="71" t="str">
        <f t="shared" si="488"/>
        <v>-</v>
      </c>
      <c r="F1185" s="71" t="str">
        <f t="shared" si="488"/>
        <v>-</v>
      </c>
      <c r="G1185" s="71" t="str">
        <f t="shared" si="488"/>
        <v>-</v>
      </c>
      <c r="H1185" s="205">
        <f>IFERROR(VLOOKUP(B1185,'Forecast Cnx @ Dest. Airport'!$B$5:$R$175,17,FALSE),0)</f>
        <v>0</v>
      </c>
      <c r="I1185" s="29">
        <f t="shared" si="475"/>
        <v>0</v>
      </c>
      <c r="J1185" s="29">
        <f t="shared" si="476"/>
        <v>0</v>
      </c>
      <c r="K1185" s="29">
        <f t="shared" si="477"/>
        <v>0</v>
      </c>
      <c r="L1185" s="29">
        <f t="shared" si="478"/>
        <v>0</v>
      </c>
      <c r="M1185" s="29">
        <f t="shared" si="479"/>
        <v>0</v>
      </c>
      <c r="N1185" s="194">
        <f t="shared" si="480"/>
        <v>0</v>
      </c>
      <c r="O1185" s="64" t="str">
        <f t="shared" si="489"/>
        <v>-</v>
      </c>
      <c r="P1185" s="64" t="str">
        <f t="shared" si="489"/>
        <v>-</v>
      </c>
      <c r="Q1185" s="64" t="str">
        <f t="shared" si="489"/>
        <v>-</v>
      </c>
      <c r="R1185" s="64" t="str">
        <f t="shared" si="489"/>
        <v>-</v>
      </c>
      <c r="S1185" s="64" t="str">
        <f t="shared" si="489"/>
        <v>-</v>
      </c>
      <c r="T1185" s="206" t="str">
        <f t="shared" si="481"/>
        <v>-</v>
      </c>
      <c r="U1185" s="29">
        <f t="shared" si="482"/>
        <v>0</v>
      </c>
      <c r="V1185" s="29">
        <f t="shared" si="483"/>
        <v>0</v>
      </c>
      <c r="W1185" s="29">
        <f t="shared" si="484"/>
        <v>0</v>
      </c>
      <c r="X1185" s="29">
        <f t="shared" si="485"/>
        <v>0</v>
      </c>
      <c r="Y1185" s="29">
        <f t="shared" si="486"/>
        <v>0</v>
      </c>
      <c r="Z1185" s="194">
        <f t="shared" si="487"/>
        <v>0</v>
      </c>
    </row>
    <row r="1186" spans="1:26" s="80" customFormat="1" x14ac:dyDescent="0.2">
      <c r="A1186" s="168">
        <v>1169</v>
      </c>
      <c r="B1186" s="168">
        <f>'Revenue Data'!B1177</f>
        <v>0</v>
      </c>
      <c r="C1186" s="71" t="str">
        <f t="shared" si="488"/>
        <v>-</v>
      </c>
      <c r="D1186" s="71" t="str">
        <f t="shared" si="488"/>
        <v>-</v>
      </c>
      <c r="E1186" s="71" t="str">
        <f t="shared" si="488"/>
        <v>-</v>
      </c>
      <c r="F1186" s="71" t="str">
        <f t="shared" si="488"/>
        <v>-</v>
      </c>
      <c r="G1186" s="71" t="str">
        <f t="shared" si="488"/>
        <v>-</v>
      </c>
      <c r="H1186" s="205">
        <f>IFERROR(VLOOKUP(B1186,'Forecast Cnx @ Dest. Airport'!$B$5:$R$175,17,FALSE),0)</f>
        <v>0</v>
      </c>
      <c r="I1186" s="29">
        <f t="shared" si="475"/>
        <v>0</v>
      </c>
      <c r="J1186" s="29">
        <f t="shared" si="476"/>
        <v>0</v>
      </c>
      <c r="K1186" s="29">
        <f t="shared" si="477"/>
        <v>0</v>
      </c>
      <c r="L1186" s="29">
        <f t="shared" si="478"/>
        <v>0</v>
      </c>
      <c r="M1186" s="29">
        <f t="shared" si="479"/>
        <v>0</v>
      </c>
      <c r="N1186" s="194">
        <f t="shared" si="480"/>
        <v>0</v>
      </c>
      <c r="O1186" s="64" t="str">
        <f t="shared" si="489"/>
        <v>-</v>
      </c>
      <c r="P1186" s="64" t="str">
        <f t="shared" si="489"/>
        <v>-</v>
      </c>
      <c r="Q1186" s="64" t="str">
        <f t="shared" si="489"/>
        <v>-</v>
      </c>
      <c r="R1186" s="64" t="str">
        <f t="shared" si="489"/>
        <v>-</v>
      </c>
      <c r="S1186" s="64" t="str">
        <f t="shared" si="489"/>
        <v>-</v>
      </c>
      <c r="T1186" s="206" t="str">
        <f t="shared" si="481"/>
        <v>-</v>
      </c>
      <c r="U1186" s="29">
        <f t="shared" si="482"/>
        <v>0</v>
      </c>
      <c r="V1186" s="29">
        <f t="shared" si="483"/>
        <v>0</v>
      </c>
      <c r="W1186" s="29">
        <f t="shared" si="484"/>
        <v>0</v>
      </c>
      <c r="X1186" s="29">
        <f t="shared" si="485"/>
        <v>0</v>
      </c>
      <c r="Y1186" s="29">
        <f t="shared" si="486"/>
        <v>0</v>
      </c>
      <c r="Z1186" s="194">
        <f t="shared" si="487"/>
        <v>0</v>
      </c>
    </row>
    <row r="1187" spans="1:26" s="80" customFormat="1" x14ac:dyDescent="0.2">
      <c r="A1187" s="82">
        <v>1170</v>
      </c>
      <c r="B1187" s="168">
        <f>'Revenue Data'!B1178</f>
        <v>0</v>
      </c>
      <c r="C1187" s="71" t="str">
        <f t="shared" si="488"/>
        <v>-</v>
      </c>
      <c r="D1187" s="71" t="str">
        <f t="shared" si="488"/>
        <v>-</v>
      </c>
      <c r="E1187" s="71" t="str">
        <f t="shared" si="488"/>
        <v>-</v>
      </c>
      <c r="F1187" s="71" t="str">
        <f t="shared" si="488"/>
        <v>-</v>
      </c>
      <c r="G1187" s="71" t="str">
        <f t="shared" si="488"/>
        <v>-</v>
      </c>
      <c r="H1187" s="205">
        <f>IFERROR(VLOOKUP(B1187,'Forecast Cnx @ Dest. Airport'!$B$5:$R$175,17,FALSE),0)</f>
        <v>0</v>
      </c>
      <c r="I1187" s="29">
        <f t="shared" si="475"/>
        <v>0</v>
      </c>
      <c r="J1187" s="29">
        <f t="shared" si="476"/>
        <v>0</v>
      </c>
      <c r="K1187" s="29">
        <f t="shared" si="477"/>
        <v>0</v>
      </c>
      <c r="L1187" s="29">
        <f t="shared" si="478"/>
        <v>0</v>
      </c>
      <c r="M1187" s="29">
        <f t="shared" si="479"/>
        <v>0</v>
      </c>
      <c r="N1187" s="194">
        <f t="shared" si="480"/>
        <v>0</v>
      </c>
      <c r="O1187" s="64" t="str">
        <f t="shared" si="489"/>
        <v>-</v>
      </c>
      <c r="P1187" s="64" t="str">
        <f t="shared" si="489"/>
        <v>-</v>
      </c>
      <c r="Q1187" s="64" t="str">
        <f t="shared" si="489"/>
        <v>-</v>
      </c>
      <c r="R1187" s="64" t="str">
        <f t="shared" si="489"/>
        <v>-</v>
      </c>
      <c r="S1187" s="64" t="str">
        <f t="shared" si="489"/>
        <v>-</v>
      </c>
      <c r="T1187" s="206" t="str">
        <f t="shared" si="481"/>
        <v>-</v>
      </c>
      <c r="U1187" s="29">
        <f t="shared" si="482"/>
        <v>0</v>
      </c>
      <c r="V1187" s="29">
        <f t="shared" si="483"/>
        <v>0</v>
      </c>
      <c r="W1187" s="29">
        <f t="shared" si="484"/>
        <v>0</v>
      </c>
      <c r="X1187" s="29">
        <f t="shared" si="485"/>
        <v>0</v>
      </c>
      <c r="Y1187" s="29">
        <f t="shared" si="486"/>
        <v>0</v>
      </c>
      <c r="Z1187" s="194">
        <f t="shared" si="487"/>
        <v>0</v>
      </c>
    </row>
    <row r="1188" spans="1:26" s="80" customFormat="1" x14ac:dyDescent="0.2">
      <c r="A1188" s="82">
        <v>1171</v>
      </c>
      <c r="B1188" s="168">
        <f>'Revenue Data'!B1179</f>
        <v>0</v>
      </c>
      <c r="C1188" s="71" t="str">
        <f t="shared" ref="C1188:G1197" si="490">IFERROR(VLOOKUP($B1188,FromChicagoFareList,C$8,FALSE),"-")</f>
        <v>-</v>
      </c>
      <c r="D1188" s="71" t="str">
        <f t="shared" si="490"/>
        <v>-</v>
      </c>
      <c r="E1188" s="71" t="str">
        <f t="shared" si="490"/>
        <v>-</v>
      </c>
      <c r="F1188" s="71" t="str">
        <f t="shared" si="490"/>
        <v>-</v>
      </c>
      <c r="G1188" s="71" t="str">
        <f t="shared" si="490"/>
        <v>-</v>
      </c>
      <c r="H1188" s="205">
        <f>IFERROR(VLOOKUP(B1188,'Forecast Cnx @ Dest. Airport'!$B$5:$R$175,17,FALSE),0)</f>
        <v>0</v>
      </c>
      <c r="I1188" s="29">
        <f t="shared" si="475"/>
        <v>0</v>
      </c>
      <c r="J1188" s="29">
        <f t="shared" si="476"/>
        <v>0</v>
      </c>
      <c r="K1188" s="29">
        <f t="shared" si="477"/>
        <v>0</v>
      </c>
      <c r="L1188" s="29">
        <f t="shared" si="478"/>
        <v>0</v>
      </c>
      <c r="M1188" s="29">
        <f t="shared" si="479"/>
        <v>0</v>
      </c>
      <c r="N1188" s="194">
        <f t="shared" si="480"/>
        <v>0</v>
      </c>
      <c r="O1188" s="64" t="str">
        <f t="shared" ref="O1188:S1197" si="491">IFERROR(VLOOKUP($B1188,FromChicagoFareList,O$8,FALSE),"-")</f>
        <v>-</v>
      </c>
      <c r="P1188" s="64" t="str">
        <f t="shared" si="491"/>
        <v>-</v>
      </c>
      <c r="Q1188" s="64" t="str">
        <f t="shared" si="491"/>
        <v>-</v>
      </c>
      <c r="R1188" s="64" t="str">
        <f t="shared" si="491"/>
        <v>-</v>
      </c>
      <c r="S1188" s="64" t="str">
        <f t="shared" si="491"/>
        <v>-</v>
      </c>
      <c r="T1188" s="206" t="str">
        <f t="shared" si="481"/>
        <v>-</v>
      </c>
      <c r="U1188" s="29">
        <f t="shared" si="482"/>
        <v>0</v>
      </c>
      <c r="V1188" s="29">
        <f t="shared" si="483"/>
        <v>0</v>
      </c>
      <c r="W1188" s="29">
        <f t="shared" si="484"/>
        <v>0</v>
      </c>
      <c r="X1188" s="29">
        <f t="shared" si="485"/>
        <v>0</v>
      </c>
      <c r="Y1188" s="29">
        <f t="shared" si="486"/>
        <v>0</v>
      </c>
      <c r="Z1188" s="194">
        <f t="shared" si="487"/>
        <v>0</v>
      </c>
    </row>
    <row r="1189" spans="1:26" s="80" customFormat="1" x14ac:dyDescent="0.2">
      <c r="A1189" s="82">
        <v>1172</v>
      </c>
      <c r="B1189" s="168">
        <f>'Revenue Data'!B1180</f>
        <v>0</v>
      </c>
      <c r="C1189" s="71" t="str">
        <f t="shared" si="490"/>
        <v>-</v>
      </c>
      <c r="D1189" s="71" t="str">
        <f t="shared" si="490"/>
        <v>-</v>
      </c>
      <c r="E1189" s="71" t="str">
        <f t="shared" si="490"/>
        <v>-</v>
      </c>
      <c r="F1189" s="71" t="str">
        <f t="shared" si="490"/>
        <v>-</v>
      </c>
      <c r="G1189" s="71" t="str">
        <f t="shared" si="490"/>
        <v>-</v>
      </c>
      <c r="H1189" s="205">
        <f>IFERROR(VLOOKUP(B1189,'Forecast Cnx @ Dest. Airport'!$B$5:$R$175,17,FALSE),0)</f>
        <v>0</v>
      </c>
      <c r="I1189" s="29">
        <f t="shared" si="475"/>
        <v>0</v>
      </c>
      <c r="J1189" s="29">
        <f t="shared" si="476"/>
        <v>0</v>
      </c>
      <c r="K1189" s="29">
        <f t="shared" si="477"/>
        <v>0</v>
      </c>
      <c r="L1189" s="29">
        <f t="shared" si="478"/>
        <v>0</v>
      </c>
      <c r="M1189" s="29">
        <f t="shared" si="479"/>
        <v>0</v>
      </c>
      <c r="N1189" s="194">
        <f t="shared" si="480"/>
        <v>0</v>
      </c>
      <c r="O1189" s="64" t="str">
        <f t="shared" si="491"/>
        <v>-</v>
      </c>
      <c r="P1189" s="64" t="str">
        <f t="shared" si="491"/>
        <v>-</v>
      </c>
      <c r="Q1189" s="64" t="str">
        <f t="shared" si="491"/>
        <v>-</v>
      </c>
      <c r="R1189" s="64" t="str">
        <f t="shared" si="491"/>
        <v>-</v>
      </c>
      <c r="S1189" s="64" t="str">
        <f t="shared" si="491"/>
        <v>-</v>
      </c>
      <c r="T1189" s="206" t="str">
        <f t="shared" si="481"/>
        <v>-</v>
      </c>
      <c r="U1189" s="29">
        <f t="shared" si="482"/>
        <v>0</v>
      </c>
      <c r="V1189" s="29">
        <f t="shared" si="483"/>
        <v>0</v>
      </c>
      <c r="W1189" s="29">
        <f t="shared" si="484"/>
        <v>0</v>
      </c>
      <c r="X1189" s="29">
        <f t="shared" si="485"/>
        <v>0</v>
      </c>
      <c r="Y1189" s="29">
        <f t="shared" si="486"/>
        <v>0</v>
      </c>
      <c r="Z1189" s="194">
        <f t="shared" si="487"/>
        <v>0</v>
      </c>
    </row>
    <row r="1190" spans="1:26" s="80" customFormat="1" x14ac:dyDescent="0.2">
      <c r="A1190" s="168">
        <v>1173</v>
      </c>
      <c r="B1190" s="168">
        <f>'Revenue Data'!B1181</f>
        <v>0</v>
      </c>
      <c r="C1190" s="71" t="str">
        <f t="shared" si="490"/>
        <v>-</v>
      </c>
      <c r="D1190" s="71" t="str">
        <f t="shared" si="490"/>
        <v>-</v>
      </c>
      <c r="E1190" s="71" t="str">
        <f t="shared" si="490"/>
        <v>-</v>
      </c>
      <c r="F1190" s="71" t="str">
        <f t="shared" si="490"/>
        <v>-</v>
      </c>
      <c r="G1190" s="71" t="str">
        <f t="shared" si="490"/>
        <v>-</v>
      </c>
      <c r="H1190" s="205">
        <f>IFERROR(VLOOKUP(B1190,'Forecast Cnx @ Dest. Airport'!$B$5:$R$175,17,FALSE),0)</f>
        <v>0</v>
      </c>
      <c r="I1190" s="29">
        <f t="shared" si="475"/>
        <v>0</v>
      </c>
      <c r="J1190" s="29">
        <f t="shared" si="476"/>
        <v>0</v>
      </c>
      <c r="K1190" s="29">
        <f t="shared" si="477"/>
        <v>0</v>
      </c>
      <c r="L1190" s="29">
        <f t="shared" si="478"/>
        <v>0</v>
      </c>
      <c r="M1190" s="29">
        <f t="shared" si="479"/>
        <v>0</v>
      </c>
      <c r="N1190" s="194">
        <f t="shared" si="480"/>
        <v>0</v>
      </c>
      <c r="O1190" s="64" t="str">
        <f t="shared" si="491"/>
        <v>-</v>
      </c>
      <c r="P1190" s="64" t="str">
        <f t="shared" si="491"/>
        <v>-</v>
      </c>
      <c r="Q1190" s="64" t="str">
        <f t="shared" si="491"/>
        <v>-</v>
      </c>
      <c r="R1190" s="64" t="str">
        <f t="shared" si="491"/>
        <v>-</v>
      </c>
      <c r="S1190" s="64" t="str">
        <f t="shared" si="491"/>
        <v>-</v>
      </c>
      <c r="T1190" s="206" t="str">
        <f t="shared" si="481"/>
        <v>-</v>
      </c>
      <c r="U1190" s="29">
        <f t="shared" si="482"/>
        <v>0</v>
      </c>
      <c r="V1190" s="29">
        <f t="shared" si="483"/>
        <v>0</v>
      </c>
      <c r="W1190" s="29">
        <f t="shared" si="484"/>
        <v>0</v>
      </c>
      <c r="X1190" s="29">
        <f t="shared" si="485"/>
        <v>0</v>
      </c>
      <c r="Y1190" s="29">
        <f t="shared" si="486"/>
        <v>0</v>
      </c>
      <c r="Z1190" s="194">
        <f t="shared" si="487"/>
        <v>0</v>
      </c>
    </row>
    <row r="1191" spans="1:26" s="80" customFormat="1" x14ac:dyDescent="0.2">
      <c r="A1191" s="82">
        <v>1174</v>
      </c>
      <c r="B1191" s="168">
        <f>'Revenue Data'!B1182</f>
        <v>0</v>
      </c>
      <c r="C1191" s="71" t="str">
        <f t="shared" si="490"/>
        <v>-</v>
      </c>
      <c r="D1191" s="71" t="str">
        <f t="shared" si="490"/>
        <v>-</v>
      </c>
      <c r="E1191" s="71" t="str">
        <f t="shared" si="490"/>
        <v>-</v>
      </c>
      <c r="F1191" s="71" t="str">
        <f t="shared" si="490"/>
        <v>-</v>
      </c>
      <c r="G1191" s="71" t="str">
        <f t="shared" si="490"/>
        <v>-</v>
      </c>
      <c r="H1191" s="205">
        <f>IFERROR(VLOOKUP(B1191,'Forecast Cnx @ Dest. Airport'!$B$5:$R$175,17,FALSE),0)</f>
        <v>0</v>
      </c>
      <c r="I1191" s="29">
        <f t="shared" si="475"/>
        <v>0</v>
      </c>
      <c r="J1191" s="29">
        <f t="shared" si="476"/>
        <v>0</v>
      </c>
      <c r="K1191" s="29">
        <f t="shared" si="477"/>
        <v>0</v>
      </c>
      <c r="L1191" s="29">
        <f t="shared" si="478"/>
        <v>0</v>
      </c>
      <c r="M1191" s="29">
        <f t="shared" si="479"/>
        <v>0</v>
      </c>
      <c r="N1191" s="194">
        <f t="shared" si="480"/>
        <v>0</v>
      </c>
      <c r="O1191" s="64" t="str">
        <f t="shared" si="491"/>
        <v>-</v>
      </c>
      <c r="P1191" s="64" t="str">
        <f t="shared" si="491"/>
        <v>-</v>
      </c>
      <c r="Q1191" s="64" t="str">
        <f t="shared" si="491"/>
        <v>-</v>
      </c>
      <c r="R1191" s="64" t="str">
        <f t="shared" si="491"/>
        <v>-</v>
      </c>
      <c r="S1191" s="64" t="str">
        <f t="shared" si="491"/>
        <v>-</v>
      </c>
      <c r="T1191" s="206" t="str">
        <f t="shared" si="481"/>
        <v>-</v>
      </c>
      <c r="U1191" s="29">
        <f t="shared" si="482"/>
        <v>0</v>
      </c>
      <c r="V1191" s="29">
        <f t="shared" si="483"/>
        <v>0</v>
      </c>
      <c r="W1191" s="29">
        <f t="shared" si="484"/>
        <v>0</v>
      </c>
      <c r="X1191" s="29">
        <f t="shared" si="485"/>
        <v>0</v>
      </c>
      <c r="Y1191" s="29">
        <f t="shared" si="486"/>
        <v>0</v>
      </c>
      <c r="Z1191" s="194">
        <f t="shared" si="487"/>
        <v>0</v>
      </c>
    </row>
    <row r="1192" spans="1:26" s="80" customFormat="1" x14ac:dyDescent="0.2">
      <c r="A1192" s="82">
        <v>1175</v>
      </c>
      <c r="B1192" s="168">
        <f>'Revenue Data'!B1183</f>
        <v>0</v>
      </c>
      <c r="C1192" s="71" t="str">
        <f t="shared" si="490"/>
        <v>-</v>
      </c>
      <c r="D1192" s="71" t="str">
        <f t="shared" si="490"/>
        <v>-</v>
      </c>
      <c r="E1192" s="71" t="str">
        <f t="shared" si="490"/>
        <v>-</v>
      </c>
      <c r="F1192" s="71" t="str">
        <f t="shared" si="490"/>
        <v>-</v>
      </c>
      <c r="G1192" s="71" t="str">
        <f t="shared" si="490"/>
        <v>-</v>
      </c>
      <c r="H1192" s="205">
        <f>IFERROR(VLOOKUP(B1192,'Forecast Cnx @ Dest. Airport'!$B$5:$R$175,17,FALSE),0)</f>
        <v>0</v>
      </c>
      <c r="I1192" s="29">
        <f t="shared" si="475"/>
        <v>0</v>
      </c>
      <c r="J1192" s="29">
        <f t="shared" si="476"/>
        <v>0</v>
      </c>
      <c r="K1192" s="29">
        <f t="shared" si="477"/>
        <v>0</v>
      </c>
      <c r="L1192" s="29">
        <f t="shared" si="478"/>
        <v>0</v>
      </c>
      <c r="M1192" s="29">
        <f t="shared" si="479"/>
        <v>0</v>
      </c>
      <c r="N1192" s="194">
        <f t="shared" si="480"/>
        <v>0</v>
      </c>
      <c r="O1192" s="64" t="str">
        <f t="shared" si="491"/>
        <v>-</v>
      </c>
      <c r="P1192" s="64" t="str">
        <f t="shared" si="491"/>
        <v>-</v>
      </c>
      <c r="Q1192" s="64" t="str">
        <f t="shared" si="491"/>
        <v>-</v>
      </c>
      <c r="R1192" s="64" t="str">
        <f t="shared" si="491"/>
        <v>-</v>
      </c>
      <c r="S1192" s="64" t="str">
        <f t="shared" si="491"/>
        <v>-</v>
      </c>
      <c r="T1192" s="206" t="str">
        <f t="shared" si="481"/>
        <v>-</v>
      </c>
      <c r="U1192" s="29">
        <f t="shared" si="482"/>
        <v>0</v>
      </c>
      <c r="V1192" s="29">
        <f t="shared" si="483"/>
        <v>0</v>
      </c>
      <c r="W1192" s="29">
        <f t="shared" si="484"/>
        <v>0</v>
      </c>
      <c r="X1192" s="29">
        <f t="shared" si="485"/>
        <v>0</v>
      </c>
      <c r="Y1192" s="29">
        <f t="shared" si="486"/>
        <v>0</v>
      </c>
      <c r="Z1192" s="194">
        <f t="shared" si="487"/>
        <v>0</v>
      </c>
    </row>
    <row r="1193" spans="1:26" s="80" customFormat="1" x14ac:dyDescent="0.2">
      <c r="A1193" s="82">
        <v>1176</v>
      </c>
      <c r="B1193" s="168">
        <f>'Revenue Data'!B1184</f>
        <v>0</v>
      </c>
      <c r="C1193" s="71" t="str">
        <f t="shared" si="490"/>
        <v>-</v>
      </c>
      <c r="D1193" s="71" t="str">
        <f t="shared" si="490"/>
        <v>-</v>
      </c>
      <c r="E1193" s="71" t="str">
        <f t="shared" si="490"/>
        <v>-</v>
      </c>
      <c r="F1193" s="71" t="str">
        <f t="shared" si="490"/>
        <v>-</v>
      </c>
      <c r="G1193" s="71" t="str">
        <f t="shared" si="490"/>
        <v>-</v>
      </c>
      <c r="H1193" s="205">
        <f>IFERROR(VLOOKUP(B1193,'Forecast Cnx @ Dest. Airport'!$B$5:$R$175,17,FALSE),0)</f>
        <v>0</v>
      </c>
      <c r="I1193" s="29">
        <f t="shared" si="475"/>
        <v>0</v>
      </c>
      <c r="J1193" s="29">
        <f t="shared" si="476"/>
        <v>0</v>
      </c>
      <c r="K1193" s="29">
        <f t="shared" si="477"/>
        <v>0</v>
      </c>
      <c r="L1193" s="29">
        <f t="shared" si="478"/>
        <v>0</v>
      </c>
      <c r="M1193" s="29">
        <f t="shared" si="479"/>
        <v>0</v>
      </c>
      <c r="N1193" s="194">
        <f t="shared" si="480"/>
        <v>0</v>
      </c>
      <c r="O1193" s="64" t="str">
        <f t="shared" si="491"/>
        <v>-</v>
      </c>
      <c r="P1193" s="64" t="str">
        <f t="shared" si="491"/>
        <v>-</v>
      </c>
      <c r="Q1193" s="64" t="str">
        <f t="shared" si="491"/>
        <v>-</v>
      </c>
      <c r="R1193" s="64" t="str">
        <f t="shared" si="491"/>
        <v>-</v>
      </c>
      <c r="S1193" s="64" t="str">
        <f t="shared" si="491"/>
        <v>-</v>
      </c>
      <c r="T1193" s="206" t="str">
        <f t="shared" si="481"/>
        <v>-</v>
      </c>
      <c r="U1193" s="29">
        <f t="shared" si="482"/>
        <v>0</v>
      </c>
      <c r="V1193" s="29">
        <f t="shared" si="483"/>
        <v>0</v>
      </c>
      <c r="W1193" s="29">
        <f t="shared" si="484"/>
        <v>0</v>
      </c>
      <c r="X1193" s="29">
        <f t="shared" si="485"/>
        <v>0</v>
      </c>
      <c r="Y1193" s="29">
        <f t="shared" si="486"/>
        <v>0</v>
      </c>
      <c r="Z1193" s="194">
        <f t="shared" si="487"/>
        <v>0</v>
      </c>
    </row>
    <row r="1194" spans="1:26" s="80" customFormat="1" x14ac:dyDescent="0.2">
      <c r="A1194" s="168">
        <v>1177</v>
      </c>
      <c r="B1194" s="168">
        <f>'Revenue Data'!B1185</f>
        <v>0</v>
      </c>
      <c r="C1194" s="71" t="str">
        <f t="shared" si="490"/>
        <v>-</v>
      </c>
      <c r="D1194" s="71" t="str">
        <f t="shared" si="490"/>
        <v>-</v>
      </c>
      <c r="E1194" s="71" t="str">
        <f t="shared" si="490"/>
        <v>-</v>
      </c>
      <c r="F1194" s="71" t="str">
        <f t="shared" si="490"/>
        <v>-</v>
      </c>
      <c r="G1194" s="71" t="str">
        <f t="shared" si="490"/>
        <v>-</v>
      </c>
      <c r="H1194" s="205">
        <f>IFERROR(VLOOKUP(B1194,'Forecast Cnx @ Dest. Airport'!$B$5:$R$175,17,FALSE),0)</f>
        <v>0</v>
      </c>
      <c r="I1194" s="29">
        <f t="shared" si="475"/>
        <v>0</v>
      </c>
      <c r="J1194" s="29">
        <f t="shared" si="476"/>
        <v>0</v>
      </c>
      <c r="K1194" s="29">
        <f t="shared" si="477"/>
        <v>0</v>
      </c>
      <c r="L1194" s="29">
        <f t="shared" si="478"/>
        <v>0</v>
      </c>
      <c r="M1194" s="29">
        <f t="shared" si="479"/>
        <v>0</v>
      </c>
      <c r="N1194" s="194">
        <f t="shared" si="480"/>
        <v>0</v>
      </c>
      <c r="O1194" s="64" t="str">
        <f t="shared" si="491"/>
        <v>-</v>
      </c>
      <c r="P1194" s="64" t="str">
        <f t="shared" si="491"/>
        <v>-</v>
      </c>
      <c r="Q1194" s="64" t="str">
        <f t="shared" si="491"/>
        <v>-</v>
      </c>
      <c r="R1194" s="64" t="str">
        <f t="shared" si="491"/>
        <v>-</v>
      </c>
      <c r="S1194" s="64" t="str">
        <f t="shared" si="491"/>
        <v>-</v>
      </c>
      <c r="T1194" s="206" t="str">
        <f t="shared" si="481"/>
        <v>-</v>
      </c>
      <c r="U1194" s="29">
        <f t="shared" si="482"/>
        <v>0</v>
      </c>
      <c r="V1194" s="29">
        <f t="shared" si="483"/>
        <v>0</v>
      </c>
      <c r="W1194" s="29">
        <f t="shared" si="484"/>
        <v>0</v>
      </c>
      <c r="X1194" s="29">
        <f t="shared" si="485"/>
        <v>0</v>
      </c>
      <c r="Y1194" s="29">
        <f t="shared" si="486"/>
        <v>0</v>
      </c>
      <c r="Z1194" s="194">
        <f t="shared" si="487"/>
        <v>0</v>
      </c>
    </row>
    <row r="1195" spans="1:26" s="80" customFormat="1" x14ac:dyDescent="0.2">
      <c r="A1195" s="82">
        <v>1178</v>
      </c>
      <c r="B1195" s="168">
        <f>'Revenue Data'!B1186</f>
        <v>0</v>
      </c>
      <c r="C1195" s="71" t="str">
        <f t="shared" si="490"/>
        <v>-</v>
      </c>
      <c r="D1195" s="71" t="str">
        <f t="shared" si="490"/>
        <v>-</v>
      </c>
      <c r="E1195" s="71" t="str">
        <f t="shared" si="490"/>
        <v>-</v>
      </c>
      <c r="F1195" s="71" t="str">
        <f t="shared" si="490"/>
        <v>-</v>
      </c>
      <c r="G1195" s="71" t="str">
        <f t="shared" si="490"/>
        <v>-</v>
      </c>
      <c r="H1195" s="205">
        <f>IFERROR(VLOOKUP(B1195,'Forecast Cnx @ Dest. Airport'!$B$5:$R$175,17,FALSE),0)</f>
        <v>0</v>
      </c>
      <c r="I1195" s="29">
        <f t="shared" si="475"/>
        <v>0</v>
      </c>
      <c r="J1195" s="29">
        <f t="shared" si="476"/>
        <v>0</v>
      </c>
      <c r="K1195" s="29">
        <f t="shared" si="477"/>
        <v>0</v>
      </c>
      <c r="L1195" s="29">
        <f t="shared" si="478"/>
        <v>0</v>
      </c>
      <c r="M1195" s="29">
        <f t="shared" si="479"/>
        <v>0</v>
      </c>
      <c r="N1195" s="194">
        <f t="shared" si="480"/>
        <v>0</v>
      </c>
      <c r="O1195" s="64" t="str">
        <f t="shared" si="491"/>
        <v>-</v>
      </c>
      <c r="P1195" s="64" t="str">
        <f t="shared" si="491"/>
        <v>-</v>
      </c>
      <c r="Q1195" s="64" t="str">
        <f t="shared" si="491"/>
        <v>-</v>
      </c>
      <c r="R1195" s="64" t="str">
        <f t="shared" si="491"/>
        <v>-</v>
      </c>
      <c r="S1195" s="64" t="str">
        <f t="shared" si="491"/>
        <v>-</v>
      </c>
      <c r="T1195" s="206" t="str">
        <f t="shared" si="481"/>
        <v>-</v>
      </c>
      <c r="U1195" s="29">
        <f t="shared" si="482"/>
        <v>0</v>
      </c>
      <c r="V1195" s="29">
        <f t="shared" si="483"/>
        <v>0</v>
      </c>
      <c r="W1195" s="29">
        <f t="shared" si="484"/>
        <v>0</v>
      </c>
      <c r="X1195" s="29">
        <f t="shared" si="485"/>
        <v>0</v>
      </c>
      <c r="Y1195" s="29">
        <f t="shared" si="486"/>
        <v>0</v>
      </c>
      <c r="Z1195" s="194">
        <f t="shared" si="487"/>
        <v>0</v>
      </c>
    </row>
    <row r="1196" spans="1:26" s="80" customFormat="1" x14ac:dyDescent="0.2">
      <c r="A1196" s="82">
        <v>1179</v>
      </c>
      <c r="B1196" s="168">
        <f>'Revenue Data'!B1187</f>
        <v>0</v>
      </c>
      <c r="C1196" s="71" t="str">
        <f t="shared" si="490"/>
        <v>-</v>
      </c>
      <c r="D1196" s="71" t="str">
        <f t="shared" si="490"/>
        <v>-</v>
      </c>
      <c r="E1196" s="71" t="str">
        <f t="shared" si="490"/>
        <v>-</v>
      </c>
      <c r="F1196" s="71" t="str">
        <f t="shared" si="490"/>
        <v>-</v>
      </c>
      <c r="G1196" s="71" t="str">
        <f t="shared" si="490"/>
        <v>-</v>
      </c>
      <c r="H1196" s="205">
        <f>IFERROR(VLOOKUP(B1196,'Forecast Cnx @ Dest. Airport'!$B$5:$R$175,17,FALSE),0)</f>
        <v>0</v>
      </c>
      <c r="I1196" s="29">
        <f t="shared" si="475"/>
        <v>0</v>
      </c>
      <c r="J1196" s="29">
        <f t="shared" si="476"/>
        <v>0</v>
      </c>
      <c r="K1196" s="29">
        <f t="shared" si="477"/>
        <v>0</v>
      </c>
      <c r="L1196" s="29">
        <f t="shared" si="478"/>
        <v>0</v>
      </c>
      <c r="M1196" s="29">
        <f t="shared" si="479"/>
        <v>0</v>
      </c>
      <c r="N1196" s="194">
        <f t="shared" si="480"/>
        <v>0</v>
      </c>
      <c r="O1196" s="64" t="str">
        <f t="shared" si="491"/>
        <v>-</v>
      </c>
      <c r="P1196" s="64" t="str">
        <f t="shared" si="491"/>
        <v>-</v>
      </c>
      <c r="Q1196" s="64" t="str">
        <f t="shared" si="491"/>
        <v>-</v>
      </c>
      <c r="R1196" s="64" t="str">
        <f t="shared" si="491"/>
        <v>-</v>
      </c>
      <c r="S1196" s="64" t="str">
        <f t="shared" si="491"/>
        <v>-</v>
      </c>
      <c r="T1196" s="206" t="str">
        <f t="shared" si="481"/>
        <v>-</v>
      </c>
      <c r="U1196" s="29">
        <f t="shared" si="482"/>
        <v>0</v>
      </c>
      <c r="V1196" s="29">
        <f t="shared" si="483"/>
        <v>0</v>
      </c>
      <c r="W1196" s="29">
        <f t="shared" si="484"/>
        <v>0</v>
      </c>
      <c r="X1196" s="29">
        <f t="shared" si="485"/>
        <v>0</v>
      </c>
      <c r="Y1196" s="29">
        <f t="shared" si="486"/>
        <v>0</v>
      </c>
      <c r="Z1196" s="194">
        <f t="shared" si="487"/>
        <v>0</v>
      </c>
    </row>
    <row r="1197" spans="1:26" s="80" customFormat="1" x14ac:dyDescent="0.2">
      <c r="A1197" s="82">
        <v>1180</v>
      </c>
      <c r="B1197" s="168">
        <f>'Revenue Data'!B1188</f>
        <v>0</v>
      </c>
      <c r="C1197" s="71" t="str">
        <f t="shared" si="490"/>
        <v>-</v>
      </c>
      <c r="D1197" s="71" t="str">
        <f t="shared" si="490"/>
        <v>-</v>
      </c>
      <c r="E1197" s="71" t="str">
        <f t="shared" si="490"/>
        <v>-</v>
      </c>
      <c r="F1197" s="71" t="str">
        <f t="shared" si="490"/>
        <v>-</v>
      </c>
      <c r="G1197" s="71" t="str">
        <f t="shared" si="490"/>
        <v>-</v>
      </c>
      <c r="H1197" s="205">
        <f>IFERROR(VLOOKUP(B1197,'Forecast Cnx @ Dest. Airport'!$B$5:$R$175,17,FALSE),0)</f>
        <v>0</v>
      </c>
      <c r="I1197" s="29">
        <f t="shared" si="475"/>
        <v>0</v>
      </c>
      <c r="J1197" s="29">
        <f t="shared" si="476"/>
        <v>0</v>
      </c>
      <c r="K1197" s="29">
        <f t="shared" si="477"/>
        <v>0</v>
      </c>
      <c r="L1197" s="29">
        <f t="shared" si="478"/>
        <v>0</v>
      </c>
      <c r="M1197" s="29">
        <f t="shared" si="479"/>
        <v>0</v>
      </c>
      <c r="N1197" s="194">
        <f t="shared" si="480"/>
        <v>0</v>
      </c>
      <c r="O1197" s="64" t="str">
        <f t="shared" si="491"/>
        <v>-</v>
      </c>
      <c r="P1197" s="64" t="str">
        <f t="shared" si="491"/>
        <v>-</v>
      </c>
      <c r="Q1197" s="64" t="str">
        <f t="shared" si="491"/>
        <v>-</v>
      </c>
      <c r="R1197" s="64" t="str">
        <f t="shared" si="491"/>
        <v>-</v>
      </c>
      <c r="S1197" s="64" t="str">
        <f t="shared" si="491"/>
        <v>-</v>
      </c>
      <c r="T1197" s="206" t="str">
        <f t="shared" si="481"/>
        <v>-</v>
      </c>
      <c r="U1197" s="29">
        <f t="shared" si="482"/>
        <v>0</v>
      </c>
      <c r="V1197" s="29">
        <f t="shared" si="483"/>
        <v>0</v>
      </c>
      <c r="W1197" s="29">
        <f t="shared" si="484"/>
        <v>0</v>
      </c>
      <c r="X1197" s="29">
        <f t="shared" si="485"/>
        <v>0</v>
      </c>
      <c r="Y1197" s="29">
        <f t="shared" si="486"/>
        <v>0</v>
      </c>
      <c r="Z1197" s="194">
        <f t="shared" si="487"/>
        <v>0</v>
      </c>
    </row>
    <row r="1198" spans="1:26" s="80" customFormat="1" x14ac:dyDescent="0.2">
      <c r="A1198" s="168">
        <v>1181</v>
      </c>
      <c r="B1198" s="168">
        <f>'Revenue Data'!B1189</f>
        <v>0</v>
      </c>
      <c r="C1198" s="71" t="str">
        <f t="shared" ref="C1198:G1207" si="492">IFERROR(VLOOKUP($B1198,FromChicagoFareList,C$8,FALSE),"-")</f>
        <v>-</v>
      </c>
      <c r="D1198" s="71" t="str">
        <f t="shared" si="492"/>
        <v>-</v>
      </c>
      <c r="E1198" s="71" t="str">
        <f t="shared" si="492"/>
        <v>-</v>
      </c>
      <c r="F1198" s="71" t="str">
        <f t="shared" si="492"/>
        <v>-</v>
      </c>
      <c r="G1198" s="71" t="str">
        <f t="shared" si="492"/>
        <v>-</v>
      </c>
      <c r="H1198" s="205">
        <f>IFERROR(VLOOKUP(B1198,'Forecast Cnx @ Dest. Airport'!$B$5:$R$175,17,FALSE),0)</f>
        <v>0</v>
      </c>
      <c r="I1198" s="29">
        <f t="shared" si="475"/>
        <v>0</v>
      </c>
      <c r="J1198" s="29">
        <f t="shared" si="476"/>
        <v>0</v>
      </c>
      <c r="K1198" s="29">
        <f t="shared" si="477"/>
        <v>0</v>
      </c>
      <c r="L1198" s="29">
        <f t="shared" si="478"/>
        <v>0</v>
      </c>
      <c r="M1198" s="29">
        <f t="shared" si="479"/>
        <v>0</v>
      </c>
      <c r="N1198" s="194">
        <f t="shared" si="480"/>
        <v>0</v>
      </c>
      <c r="O1198" s="64" t="str">
        <f t="shared" ref="O1198:S1207" si="493">IFERROR(VLOOKUP($B1198,FromChicagoFareList,O$8,FALSE),"-")</f>
        <v>-</v>
      </c>
      <c r="P1198" s="64" t="str">
        <f t="shared" si="493"/>
        <v>-</v>
      </c>
      <c r="Q1198" s="64" t="str">
        <f t="shared" si="493"/>
        <v>-</v>
      </c>
      <c r="R1198" s="64" t="str">
        <f t="shared" si="493"/>
        <v>-</v>
      </c>
      <c r="S1198" s="64" t="str">
        <f t="shared" si="493"/>
        <v>-</v>
      </c>
      <c r="T1198" s="206" t="str">
        <f t="shared" si="481"/>
        <v>-</v>
      </c>
      <c r="U1198" s="29">
        <f t="shared" si="482"/>
        <v>0</v>
      </c>
      <c r="V1198" s="29">
        <f t="shared" si="483"/>
        <v>0</v>
      </c>
      <c r="W1198" s="29">
        <f t="shared" si="484"/>
        <v>0</v>
      </c>
      <c r="X1198" s="29">
        <f t="shared" si="485"/>
        <v>0</v>
      </c>
      <c r="Y1198" s="29">
        <f t="shared" si="486"/>
        <v>0</v>
      </c>
      <c r="Z1198" s="194">
        <f t="shared" si="487"/>
        <v>0</v>
      </c>
    </row>
    <row r="1199" spans="1:26" s="80" customFormat="1" x14ac:dyDescent="0.2">
      <c r="A1199" s="82">
        <v>1182</v>
      </c>
      <c r="B1199" s="168">
        <f>'Revenue Data'!B1190</f>
        <v>0</v>
      </c>
      <c r="C1199" s="71" t="str">
        <f t="shared" si="492"/>
        <v>-</v>
      </c>
      <c r="D1199" s="71" t="str">
        <f t="shared" si="492"/>
        <v>-</v>
      </c>
      <c r="E1199" s="71" t="str">
        <f t="shared" si="492"/>
        <v>-</v>
      </c>
      <c r="F1199" s="71" t="str">
        <f t="shared" si="492"/>
        <v>-</v>
      </c>
      <c r="G1199" s="71" t="str">
        <f t="shared" si="492"/>
        <v>-</v>
      </c>
      <c r="H1199" s="205">
        <f>IFERROR(VLOOKUP(B1199,'Forecast Cnx @ Dest. Airport'!$B$5:$R$175,17,FALSE),0)</f>
        <v>0</v>
      </c>
      <c r="I1199" s="29">
        <f t="shared" si="475"/>
        <v>0</v>
      </c>
      <c r="J1199" s="29">
        <f t="shared" si="476"/>
        <v>0</v>
      </c>
      <c r="K1199" s="29">
        <f t="shared" si="477"/>
        <v>0</v>
      </c>
      <c r="L1199" s="29">
        <f t="shared" si="478"/>
        <v>0</v>
      </c>
      <c r="M1199" s="29">
        <f t="shared" si="479"/>
        <v>0</v>
      </c>
      <c r="N1199" s="194">
        <f t="shared" si="480"/>
        <v>0</v>
      </c>
      <c r="O1199" s="64" t="str">
        <f t="shared" si="493"/>
        <v>-</v>
      </c>
      <c r="P1199" s="64" t="str">
        <f t="shared" si="493"/>
        <v>-</v>
      </c>
      <c r="Q1199" s="64" t="str">
        <f t="shared" si="493"/>
        <v>-</v>
      </c>
      <c r="R1199" s="64" t="str">
        <f t="shared" si="493"/>
        <v>-</v>
      </c>
      <c r="S1199" s="64" t="str">
        <f t="shared" si="493"/>
        <v>-</v>
      </c>
      <c r="T1199" s="206" t="str">
        <f t="shared" si="481"/>
        <v>-</v>
      </c>
      <c r="U1199" s="29">
        <f t="shared" si="482"/>
        <v>0</v>
      </c>
      <c r="V1199" s="29">
        <f t="shared" si="483"/>
        <v>0</v>
      </c>
      <c r="W1199" s="29">
        <f t="shared" si="484"/>
        <v>0</v>
      </c>
      <c r="X1199" s="29">
        <f t="shared" si="485"/>
        <v>0</v>
      </c>
      <c r="Y1199" s="29">
        <f t="shared" si="486"/>
        <v>0</v>
      </c>
      <c r="Z1199" s="194">
        <f t="shared" si="487"/>
        <v>0</v>
      </c>
    </row>
    <row r="1200" spans="1:26" s="80" customFormat="1" x14ac:dyDescent="0.2">
      <c r="A1200" s="82">
        <v>1183</v>
      </c>
      <c r="B1200" s="168">
        <f>'Revenue Data'!B1191</f>
        <v>0</v>
      </c>
      <c r="C1200" s="71" t="str">
        <f t="shared" si="492"/>
        <v>-</v>
      </c>
      <c r="D1200" s="71" t="str">
        <f t="shared" si="492"/>
        <v>-</v>
      </c>
      <c r="E1200" s="71" t="str">
        <f t="shared" si="492"/>
        <v>-</v>
      </c>
      <c r="F1200" s="71" t="str">
        <f t="shared" si="492"/>
        <v>-</v>
      </c>
      <c r="G1200" s="71" t="str">
        <f t="shared" si="492"/>
        <v>-</v>
      </c>
      <c r="H1200" s="205">
        <f>IFERROR(VLOOKUP(B1200,'Forecast Cnx @ Dest. Airport'!$B$5:$R$175,17,FALSE),0)</f>
        <v>0</v>
      </c>
      <c r="I1200" s="29">
        <f t="shared" si="475"/>
        <v>0</v>
      </c>
      <c r="J1200" s="29">
        <f t="shared" si="476"/>
        <v>0</v>
      </c>
      <c r="K1200" s="29">
        <f t="shared" si="477"/>
        <v>0</v>
      </c>
      <c r="L1200" s="29">
        <f t="shared" si="478"/>
        <v>0</v>
      </c>
      <c r="M1200" s="29">
        <f t="shared" si="479"/>
        <v>0</v>
      </c>
      <c r="N1200" s="194">
        <f t="shared" si="480"/>
        <v>0</v>
      </c>
      <c r="O1200" s="64" t="str">
        <f t="shared" si="493"/>
        <v>-</v>
      </c>
      <c r="P1200" s="64" t="str">
        <f t="shared" si="493"/>
        <v>-</v>
      </c>
      <c r="Q1200" s="64" t="str">
        <f t="shared" si="493"/>
        <v>-</v>
      </c>
      <c r="R1200" s="64" t="str">
        <f t="shared" si="493"/>
        <v>-</v>
      </c>
      <c r="S1200" s="64" t="str">
        <f t="shared" si="493"/>
        <v>-</v>
      </c>
      <c r="T1200" s="206" t="str">
        <f t="shared" si="481"/>
        <v>-</v>
      </c>
      <c r="U1200" s="29">
        <f t="shared" si="482"/>
        <v>0</v>
      </c>
      <c r="V1200" s="29">
        <f t="shared" si="483"/>
        <v>0</v>
      </c>
      <c r="W1200" s="29">
        <f t="shared" si="484"/>
        <v>0</v>
      </c>
      <c r="X1200" s="29">
        <f t="shared" si="485"/>
        <v>0</v>
      </c>
      <c r="Y1200" s="29">
        <f t="shared" si="486"/>
        <v>0</v>
      </c>
      <c r="Z1200" s="194">
        <f t="shared" si="487"/>
        <v>0</v>
      </c>
    </row>
    <row r="1201" spans="1:26" s="80" customFormat="1" x14ac:dyDescent="0.2">
      <c r="A1201" s="82">
        <v>1184</v>
      </c>
      <c r="B1201" s="168">
        <f>'Revenue Data'!B1192</f>
        <v>0</v>
      </c>
      <c r="C1201" s="71" t="str">
        <f t="shared" si="492"/>
        <v>-</v>
      </c>
      <c r="D1201" s="71" t="str">
        <f t="shared" si="492"/>
        <v>-</v>
      </c>
      <c r="E1201" s="71" t="str">
        <f t="shared" si="492"/>
        <v>-</v>
      </c>
      <c r="F1201" s="71" t="str">
        <f t="shared" si="492"/>
        <v>-</v>
      </c>
      <c r="G1201" s="71" t="str">
        <f t="shared" si="492"/>
        <v>-</v>
      </c>
      <c r="H1201" s="205">
        <f>IFERROR(VLOOKUP(B1201,'Forecast Cnx @ Dest. Airport'!$B$5:$R$175,17,FALSE),0)</f>
        <v>0</v>
      </c>
      <c r="I1201" s="29">
        <f t="shared" si="475"/>
        <v>0</v>
      </c>
      <c r="J1201" s="29">
        <f t="shared" si="476"/>
        <v>0</v>
      </c>
      <c r="K1201" s="29">
        <f t="shared" si="477"/>
        <v>0</v>
      </c>
      <c r="L1201" s="29">
        <f t="shared" si="478"/>
        <v>0</v>
      </c>
      <c r="M1201" s="29">
        <f t="shared" si="479"/>
        <v>0</v>
      </c>
      <c r="N1201" s="194">
        <f t="shared" si="480"/>
        <v>0</v>
      </c>
      <c r="O1201" s="64" t="str">
        <f t="shared" si="493"/>
        <v>-</v>
      </c>
      <c r="P1201" s="64" t="str">
        <f t="shared" si="493"/>
        <v>-</v>
      </c>
      <c r="Q1201" s="64" t="str">
        <f t="shared" si="493"/>
        <v>-</v>
      </c>
      <c r="R1201" s="64" t="str">
        <f t="shared" si="493"/>
        <v>-</v>
      </c>
      <c r="S1201" s="64" t="str">
        <f t="shared" si="493"/>
        <v>-</v>
      </c>
      <c r="T1201" s="206" t="str">
        <f t="shared" si="481"/>
        <v>-</v>
      </c>
      <c r="U1201" s="29">
        <f t="shared" si="482"/>
        <v>0</v>
      </c>
      <c r="V1201" s="29">
        <f t="shared" si="483"/>
        <v>0</v>
      </c>
      <c r="W1201" s="29">
        <f t="shared" si="484"/>
        <v>0</v>
      </c>
      <c r="X1201" s="29">
        <f t="shared" si="485"/>
        <v>0</v>
      </c>
      <c r="Y1201" s="29">
        <f t="shared" si="486"/>
        <v>0</v>
      </c>
      <c r="Z1201" s="194">
        <f t="shared" si="487"/>
        <v>0</v>
      </c>
    </row>
    <row r="1202" spans="1:26" s="80" customFormat="1" x14ac:dyDescent="0.2">
      <c r="A1202" s="168">
        <v>1185</v>
      </c>
      <c r="B1202" s="168">
        <f>'Revenue Data'!B1193</f>
        <v>0</v>
      </c>
      <c r="C1202" s="71" t="str">
        <f t="shared" si="492"/>
        <v>-</v>
      </c>
      <c r="D1202" s="71" t="str">
        <f t="shared" si="492"/>
        <v>-</v>
      </c>
      <c r="E1202" s="71" t="str">
        <f t="shared" si="492"/>
        <v>-</v>
      </c>
      <c r="F1202" s="71" t="str">
        <f t="shared" si="492"/>
        <v>-</v>
      </c>
      <c r="G1202" s="71" t="str">
        <f t="shared" si="492"/>
        <v>-</v>
      </c>
      <c r="H1202" s="205">
        <f>IFERROR(VLOOKUP(B1202,'Forecast Cnx @ Dest. Airport'!$B$5:$R$175,17,FALSE),0)</f>
        <v>0</v>
      </c>
      <c r="I1202" s="29">
        <f t="shared" si="475"/>
        <v>0</v>
      </c>
      <c r="J1202" s="29">
        <f t="shared" si="476"/>
        <v>0</v>
      </c>
      <c r="K1202" s="29">
        <f t="shared" si="477"/>
        <v>0</v>
      </c>
      <c r="L1202" s="29">
        <f t="shared" si="478"/>
        <v>0</v>
      </c>
      <c r="M1202" s="29">
        <f t="shared" si="479"/>
        <v>0</v>
      </c>
      <c r="N1202" s="194">
        <f t="shared" si="480"/>
        <v>0</v>
      </c>
      <c r="O1202" s="64" t="str">
        <f t="shared" si="493"/>
        <v>-</v>
      </c>
      <c r="P1202" s="64" t="str">
        <f t="shared" si="493"/>
        <v>-</v>
      </c>
      <c r="Q1202" s="64" t="str">
        <f t="shared" si="493"/>
        <v>-</v>
      </c>
      <c r="R1202" s="64" t="str">
        <f t="shared" si="493"/>
        <v>-</v>
      </c>
      <c r="S1202" s="64" t="str">
        <f t="shared" si="493"/>
        <v>-</v>
      </c>
      <c r="T1202" s="206" t="str">
        <f t="shared" si="481"/>
        <v>-</v>
      </c>
      <c r="U1202" s="29">
        <f t="shared" si="482"/>
        <v>0</v>
      </c>
      <c r="V1202" s="29">
        <f t="shared" si="483"/>
        <v>0</v>
      </c>
      <c r="W1202" s="29">
        <f t="shared" si="484"/>
        <v>0</v>
      </c>
      <c r="X1202" s="29">
        <f t="shared" si="485"/>
        <v>0</v>
      </c>
      <c r="Y1202" s="29">
        <f t="shared" si="486"/>
        <v>0</v>
      </c>
      <c r="Z1202" s="194">
        <f t="shared" si="487"/>
        <v>0</v>
      </c>
    </row>
    <row r="1203" spans="1:26" s="80" customFormat="1" x14ac:dyDescent="0.2">
      <c r="A1203" s="82">
        <v>1186</v>
      </c>
      <c r="B1203" s="168">
        <f>'Revenue Data'!B1194</f>
        <v>0</v>
      </c>
      <c r="C1203" s="71" t="str">
        <f t="shared" si="492"/>
        <v>-</v>
      </c>
      <c r="D1203" s="71" t="str">
        <f t="shared" si="492"/>
        <v>-</v>
      </c>
      <c r="E1203" s="71" t="str">
        <f t="shared" si="492"/>
        <v>-</v>
      </c>
      <c r="F1203" s="71" t="str">
        <f t="shared" si="492"/>
        <v>-</v>
      </c>
      <c r="G1203" s="71" t="str">
        <f t="shared" si="492"/>
        <v>-</v>
      </c>
      <c r="H1203" s="205">
        <f>IFERROR(VLOOKUP(B1203,'Forecast Cnx @ Dest. Airport'!$B$5:$R$175,17,FALSE),0)</f>
        <v>0</v>
      </c>
      <c r="I1203" s="29">
        <f t="shared" si="475"/>
        <v>0</v>
      </c>
      <c r="J1203" s="29">
        <f t="shared" si="476"/>
        <v>0</v>
      </c>
      <c r="K1203" s="29">
        <f t="shared" si="477"/>
        <v>0</v>
      </c>
      <c r="L1203" s="29">
        <f t="shared" si="478"/>
        <v>0</v>
      </c>
      <c r="M1203" s="29">
        <f t="shared" si="479"/>
        <v>0</v>
      </c>
      <c r="N1203" s="194">
        <f t="shared" si="480"/>
        <v>0</v>
      </c>
      <c r="O1203" s="64" t="str">
        <f t="shared" si="493"/>
        <v>-</v>
      </c>
      <c r="P1203" s="64" t="str">
        <f t="shared" si="493"/>
        <v>-</v>
      </c>
      <c r="Q1203" s="64" t="str">
        <f t="shared" si="493"/>
        <v>-</v>
      </c>
      <c r="R1203" s="64" t="str">
        <f t="shared" si="493"/>
        <v>-</v>
      </c>
      <c r="S1203" s="64" t="str">
        <f t="shared" si="493"/>
        <v>-</v>
      </c>
      <c r="T1203" s="206" t="str">
        <f t="shared" si="481"/>
        <v>-</v>
      </c>
      <c r="U1203" s="29">
        <f t="shared" si="482"/>
        <v>0</v>
      </c>
      <c r="V1203" s="29">
        <f t="shared" si="483"/>
        <v>0</v>
      </c>
      <c r="W1203" s="29">
        <f t="shared" si="484"/>
        <v>0</v>
      </c>
      <c r="X1203" s="29">
        <f t="shared" si="485"/>
        <v>0</v>
      </c>
      <c r="Y1203" s="29">
        <f t="shared" si="486"/>
        <v>0</v>
      </c>
      <c r="Z1203" s="194">
        <f t="shared" si="487"/>
        <v>0</v>
      </c>
    </row>
    <row r="1204" spans="1:26" s="80" customFormat="1" x14ac:dyDescent="0.2">
      <c r="A1204" s="82">
        <v>1187</v>
      </c>
      <c r="B1204" s="168">
        <f>'Revenue Data'!B1195</f>
        <v>0</v>
      </c>
      <c r="C1204" s="71" t="str">
        <f t="shared" si="492"/>
        <v>-</v>
      </c>
      <c r="D1204" s="71" t="str">
        <f t="shared" si="492"/>
        <v>-</v>
      </c>
      <c r="E1204" s="71" t="str">
        <f t="shared" si="492"/>
        <v>-</v>
      </c>
      <c r="F1204" s="71" t="str">
        <f t="shared" si="492"/>
        <v>-</v>
      </c>
      <c r="G1204" s="71" t="str">
        <f t="shared" si="492"/>
        <v>-</v>
      </c>
      <c r="H1204" s="205">
        <f>IFERROR(VLOOKUP(B1204,'Forecast Cnx @ Dest. Airport'!$B$5:$R$175,17,FALSE),0)</f>
        <v>0</v>
      </c>
      <c r="I1204" s="29">
        <f t="shared" si="475"/>
        <v>0</v>
      </c>
      <c r="J1204" s="29">
        <f t="shared" si="476"/>
        <v>0</v>
      </c>
      <c r="K1204" s="29">
        <f t="shared" si="477"/>
        <v>0</v>
      </c>
      <c r="L1204" s="29">
        <f t="shared" si="478"/>
        <v>0</v>
      </c>
      <c r="M1204" s="29">
        <f t="shared" si="479"/>
        <v>0</v>
      </c>
      <c r="N1204" s="194">
        <f t="shared" si="480"/>
        <v>0</v>
      </c>
      <c r="O1204" s="64" t="str">
        <f t="shared" si="493"/>
        <v>-</v>
      </c>
      <c r="P1204" s="64" t="str">
        <f t="shared" si="493"/>
        <v>-</v>
      </c>
      <c r="Q1204" s="64" t="str">
        <f t="shared" si="493"/>
        <v>-</v>
      </c>
      <c r="R1204" s="64" t="str">
        <f t="shared" si="493"/>
        <v>-</v>
      </c>
      <c r="S1204" s="64" t="str">
        <f t="shared" si="493"/>
        <v>-</v>
      </c>
      <c r="T1204" s="206" t="str">
        <f t="shared" si="481"/>
        <v>-</v>
      </c>
      <c r="U1204" s="29">
        <f t="shared" si="482"/>
        <v>0</v>
      </c>
      <c r="V1204" s="29">
        <f t="shared" si="483"/>
        <v>0</v>
      </c>
      <c r="W1204" s="29">
        <f t="shared" si="484"/>
        <v>0</v>
      </c>
      <c r="X1204" s="29">
        <f t="shared" si="485"/>
        <v>0</v>
      </c>
      <c r="Y1204" s="29">
        <f t="shared" si="486"/>
        <v>0</v>
      </c>
      <c r="Z1204" s="194">
        <f t="shared" si="487"/>
        <v>0</v>
      </c>
    </row>
    <row r="1205" spans="1:26" s="80" customFormat="1" x14ac:dyDescent="0.2">
      <c r="A1205" s="82">
        <v>1188</v>
      </c>
      <c r="B1205" s="168">
        <f>'Revenue Data'!B1196</f>
        <v>0</v>
      </c>
      <c r="C1205" s="71" t="str">
        <f t="shared" si="492"/>
        <v>-</v>
      </c>
      <c r="D1205" s="71" t="str">
        <f t="shared" si="492"/>
        <v>-</v>
      </c>
      <c r="E1205" s="71" t="str">
        <f t="shared" si="492"/>
        <v>-</v>
      </c>
      <c r="F1205" s="71" t="str">
        <f t="shared" si="492"/>
        <v>-</v>
      </c>
      <c r="G1205" s="71" t="str">
        <f t="shared" si="492"/>
        <v>-</v>
      </c>
      <c r="H1205" s="205">
        <f>IFERROR(VLOOKUP(B1205,'Forecast Cnx @ Dest. Airport'!$B$5:$R$175,17,FALSE),0)</f>
        <v>0</v>
      </c>
      <c r="I1205" s="29">
        <f t="shared" si="475"/>
        <v>0</v>
      </c>
      <c r="J1205" s="29">
        <f t="shared" si="476"/>
        <v>0</v>
      </c>
      <c r="K1205" s="29">
        <f t="shared" si="477"/>
        <v>0</v>
      </c>
      <c r="L1205" s="29">
        <f t="shared" si="478"/>
        <v>0</v>
      </c>
      <c r="M1205" s="29">
        <f t="shared" si="479"/>
        <v>0</v>
      </c>
      <c r="N1205" s="194">
        <f t="shared" si="480"/>
        <v>0</v>
      </c>
      <c r="O1205" s="64" t="str">
        <f t="shared" si="493"/>
        <v>-</v>
      </c>
      <c r="P1205" s="64" t="str">
        <f t="shared" si="493"/>
        <v>-</v>
      </c>
      <c r="Q1205" s="64" t="str">
        <f t="shared" si="493"/>
        <v>-</v>
      </c>
      <c r="R1205" s="64" t="str">
        <f t="shared" si="493"/>
        <v>-</v>
      </c>
      <c r="S1205" s="64" t="str">
        <f t="shared" si="493"/>
        <v>-</v>
      </c>
      <c r="T1205" s="206" t="str">
        <f t="shared" si="481"/>
        <v>-</v>
      </c>
      <c r="U1205" s="29">
        <f t="shared" si="482"/>
        <v>0</v>
      </c>
      <c r="V1205" s="29">
        <f t="shared" si="483"/>
        <v>0</v>
      </c>
      <c r="W1205" s="29">
        <f t="shared" si="484"/>
        <v>0</v>
      </c>
      <c r="X1205" s="29">
        <f t="shared" si="485"/>
        <v>0</v>
      </c>
      <c r="Y1205" s="29">
        <f t="shared" si="486"/>
        <v>0</v>
      </c>
      <c r="Z1205" s="194">
        <f t="shared" si="487"/>
        <v>0</v>
      </c>
    </row>
    <row r="1206" spans="1:26" s="80" customFormat="1" x14ac:dyDescent="0.2">
      <c r="A1206" s="168">
        <v>1189</v>
      </c>
      <c r="B1206" s="168">
        <f>'Revenue Data'!B1197</f>
        <v>0</v>
      </c>
      <c r="C1206" s="71" t="str">
        <f t="shared" si="492"/>
        <v>-</v>
      </c>
      <c r="D1206" s="71" t="str">
        <f t="shared" si="492"/>
        <v>-</v>
      </c>
      <c r="E1206" s="71" t="str">
        <f t="shared" si="492"/>
        <v>-</v>
      </c>
      <c r="F1206" s="71" t="str">
        <f t="shared" si="492"/>
        <v>-</v>
      </c>
      <c r="G1206" s="71" t="str">
        <f t="shared" si="492"/>
        <v>-</v>
      </c>
      <c r="H1206" s="205">
        <f>IFERROR(VLOOKUP(B1206,'Forecast Cnx @ Dest. Airport'!$B$5:$R$175,17,FALSE),0)</f>
        <v>0</v>
      </c>
      <c r="I1206" s="29">
        <f t="shared" si="475"/>
        <v>0</v>
      </c>
      <c r="J1206" s="29">
        <f t="shared" si="476"/>
        <v>0</v>
      </c>
      <c r="K1206" s="29">
        <f t="shared" si="477"/>
        <v>0</v>
      </c>
      <c r="L1206" s="29">
        <f t="shared" si="478"/>
        <v>0</v>
      </c>
      <c r="M1206" s="29">
        <f t="shared" si="479"/>
        <v>0</v>
      </c>
      <c r="N1206" s="194">
        <f t="shared" si="480"/>
        <v>0</v>
      </c>
      <c r="O1206" s="64" t="str">
        <f t="shared" si="493"/>
        <v>-</v>
      </c>
      <c r="P1206" s="64" t="str">
        <f t="shared" si="493"/>
        <v>-</v>
      </c>
      <c r="Q1206" s="64" t="str">
        <f t="shared" si="493"/>
        <v>-</v>
      </c>
      <c r="R1206" s="64" t="str">
        <f t="shared" si="493"/>
        <v>-</v>
      </c>
      <c r="S1206" s="64" t="str">
        <f t="shared" si="493"/>
        <v>-</v>
      </c>
      <c r="T1206" s="206" t="str">
        <f t="shared" si="481"/>
        <v>-</v>
      </c>
      <c r="U1206" s="29">
        <f t="shared" si="482"/>
        <v>0</v>
      </c>
      <c r="V1206" s="29">
        <f t="shared" si="483"/>
        <v>0</v>
      </c>
      <c r="W1206" s="29">
        <f t="shared" si="484"/>
        <v>0</v>
      </c>
      <c r="X1206" s="29">
        <f t="shared" si="485"/>
        <v>0</v>
      </c>
      <c r="Y1206" s="29">
        <f t="shared" si="486"/>
        <v>0</v>
      </c>
      <c r="Z1206" s="194">
        <f t="shared" si="487"/>
        <v>0</v>
      </c>
    </row>
    <row r="1207" spans="1:26" s="80" customFormat="1" x14ac:dyDescent="0.2">
      <c r="A1207" s="82">
        <v>1190</v>
      </c>
      <c r="B1207" s="168">
        <f>'Revenue Data'!B1198</f>
        <v>0</v>
      </c>
      <c r="C1207" s="71" t="str">
        <f t="shared" si="492"/>
        <v>-</v>
      </c>
      <c r="D1207" s="71" t="str">
        <f t="shared" si="492"/>
        <v>-</v>
      </c>
      <c r="E1207" s="71" t="str">
        <f t="shared" si="492"/>
        <v>-</v>
      </c>
      <c r="F1207" s="71" t="str">
        <f t="shared" si="492"/>
        <v>-</v>
      </c>
      <c r="G1207" s="71" t="str">
        <f t="shared" si="492"/>
        <v>-</v>
      </c>
      <c r="H1207" s="205">
        <f>IFERROR(VLOOKUP(B1207,'Forecast Cnx @ Dest. Airport'!$B$5:$R$175,17,FALSE),0)</f>
        <v>0</v>
      </c>
      <c r="I1207" s="29">
        <f t="shared" si="475"/>
        <v>0</v>
      </c>
      <c r="J1207" s="29">
        <f t="shared" si="476"/>
        <v>0</v>
      </c>
      <c r="K1207" s="29">
        <f t="shared" si="477"/>
        <v>0</v>
      </c>
      <c r="L1207" s="29">
        <f t="shared" si="478"/>
        <v>0</v>
      </c>
      <c r="M1207" s="29">
        <f t="shared" si="479"/>
        <v>0</v>
      </c>
      <c r="N1207" s="194">
        <f t="shared" si="480"/>
        <v>0</v>
      </c>
      <c r="O1207" s="64" t="str">
        <f t="shared" si="493"/>
        <v>-</v>
      </c>
      <c r="P1207" s="64" t="str">
        <f t="shared" si="493"/>
        <v>-</v>
      </c>
      <c r="Q1207" s="64" t="str">
        <f t="shared" si="493"/>
        <v>-</v>
      </c>
      <c r="R1207" s="64" t="str">
        <f t="shared" si="493"/>
        <v>-</v>
      </c>
      <c r="S1207" s="64" t="str">
        <f t="shared" si="493"/>
        <v>-</v>
      </c>
      <c r="T1207" s="206" t="str">
        <f t="shared" si="481"/>
        <v>-</v>
      </c>
      <c r="U1207" s="29">
        <f t="shared" si="482"/>
        <v>0</v>
      </c>
      <c r="V1207" s="29">
        <f t="shared" si="483"/>
        <v>0</v>
      </c>
      <c r="W1207" s="29">
        <f t="shared" si="484"/>
        <v>0</v>
      </c>
      <c r="X1207" s="29">
        <f t="shared" si="485"/>
        <v>0</v>
      </c>
      <c r="Y1207" s="29">
        <f t="shared" si="486"/>
        <v>0</v>
      </c>
      <c r="Z1207" s="194">
        <f t="shared" si="487"/>
        <v>0</v>
      </c>
    </row>
    <row r="1208" spans="1:26" s="80" customFormat="1" x14ac:dyDescent="0.2">
      <c r="A1208" s="82">
        <v>1191</v>
      </c>
      <c r="B1208" s="168">
        <f>'Revenue Data'!B1199</f>
        <v>0</v>
      </c>
      <c r="C1208" s="71" t="str">
        <f t="shared" ref="C1208:G1217" si="494">IFERROR(VLOOKUP($B1208,FromChicagoFareList,C$8,FALSE),"-")</f>
        <v>-</v>
      </c>
      <c r="D1208" s="71" t="str">
        <f t="shared" si="494"/>
        <v>-</v>
      </c>
      <c r="E1208" s="71" t="str">
        <f t="shared" si="494"/>
        <v>-</v>
      </c>
      <c r="F1208" s="71" t="str">
        <f t="shared" si="494"/>
        <v>-</v>
      </c>
      <c r="G1208" s="71" t="str">
        <f t="shared" si="494"/>
        <v>-</v>
      </c>
      <c r="H1208" s="205">
        <f>IFERROR(VLOOKUP(B1208,'Forecast Cnx @ Dest. Airport'!$B$5:$R$175,17,FALSE),0)</f>
        <v>0</v>
      </c>
      <c r="I1208" s="29">
        <f t="shared" si="475"/>
        <v>0</v>
      </c>
      <c r="J1208" s="29">
        <f t="shared" si="476"/>
        <v>0</v>
      </c>
      <c r="K1208" s="29">
        <f t="shared" si="477"/>
        <v>0</v>
      </c>
      <c r="L1208" s="29">
        <f t="shared" si="478"/>
        <v>0</v>
      </c>
      <c r="M1208" s="29">
        <f t="shared" si="479"/>
        <v>0</v>
      </c>
      <c r="N1208" s="194">
        <f t="shared" si="480"/>
        <v>0</v>
      </c>
      <c r="O1208" s="64" t="str">
        <f t="shared" ref="O1208:S1217" si="495">IFERROR(VLOOKUP($B1208,FromChicagoFareList,O$8,FALSE),"-")</f>
        <v>-</v>
      </c>
      <c r="P1208" s="64" t="str">
        <f t="shared" si="495"/>
        <v>-</v>
      </c>
      <c r="Q1208" s="64" t="str">
        <f t="shared" si="495"/>
        <v>-</v>
      </c>
      <c r="R1208" s="64" t="str">
        <f t="shared" si="495"/>
        <v>-</v>
      </c>
      <c r="S1208" s="64" t="str">
        <f t="shared" si="495"/>
        <v>-</v>
      </c>
      <c r="T1208" s="206" t="str">
        <f t="shared" si="481"/>
        <v>-</v>
      </c>
      <c r="U1208" s="29">
        <f t="shared" si="482"/>
        <v>0</v>
      </c>
      <c r="V1208" s="29">
        <f t="shared" si="483"/>
        <v>0</v>
      </c>
      <c r="W1208" s="29">
        <f t="shared" si="484"/>
        <v>0</v>
      </c>
      <c r="X1208" s="29">
        <f t="shared" si="485"/>
        <v>0</v>
      </c>
      <c r="Y1208" s="29">
        <f t="shared" si="486"/>
        <v>0</v>
      </c>
      <c r="Z1208" s="194">
        <f t="shared" si="487"/>
        <v>0</v>
      </c>
    </row>
    <row r="1209" spans="1:26" s="80" customFormat="1" x14ac:dyDescent="0.2">
      <c r="A1209" s="82">
        <v>1192</v>
      </c>
      <c r="B1209" s="168">
        <f>'Revenue Data'!B1200</f>
        <v>0</v>
      </c>
      <c r="C1209" s="71" t="str">
        <f t="shared" si="494"/>
        <v>-</v>
      </c>
      <c r="D1209" s="71" t="str">
        <f t="shared" si="494"/>
        <v>-</v>
      </c>
      <c r="E1209" s="71" t="str">
        <f t="shared" si="494"/>
        <v>-</v>
      </c>
      <c r="F1209" s="71" t="str">
        <f t="shared" si="494"/>
        <v>-</v>
      </c>
      <c r="G1209" s="71" t="str">
        <f t="shared" si="494"/>
        <v>-</v>
      </c>
      <c r="H1209" s="205">
        <f>IFERROR(VLOOKUP(B1209,'Forecast Cnx @ Dest. Airport'!$B$5:$R$175,17,FALSE),0)</f>
        <v>0</v>
      </c>
      <c r="I1209" s="29">
        <f t="shared" si="475"/>
        <v>0</v>
      </c>
      <c r="J1209" s="29">
        <f t="shared" si="476"/>
        <v>0</v>
      </c>
      <c r="K1209" s="29">
        <f t="shared" si="477"/>
        <v>0</v>
      </c>
      <c r="L1209" s="29">
        <f t="shared" si="478"/>
        <v>0</v>
      </c>
      <c r="M1209" s="29">
        <f t="shared" si="479"/>
        <v>0</v>
      </c>
      <c r="N1209" s="194">
        <f t="shared" si="480"/>
        <v>0</v>
      </c>
      <c r="O1209" s="64" t="str">
        <f t="shared" si="495"/>
        <v>-</v>
      </c>
      <c r="P1209" s="64" t="str">
        <f t="shared" si="495"/>
        <v>-</v>
      </c>
      <c r="Q1209" s="64" t="str">
        <f t="shared" si="495"/>
        <v>-</v>
      </c>
      <c r="R1209" s="64" t="str">
        <f t="shared" si="495"/>
        <v>-</v>
      </c>
      <c r="S1209" s="64" t="str">
        <f t="shared" si="495"/>
        <v>-</v>
      </c>
      <c r="T1209" s="206" t="str">
        <f t="shared" si="481"/>
        <v>-</v>
      </c>
      <c r="U1209" s="29">
        <f t="shared" si="482"/>
        <v>0</v>
      </c>
      <c r="V1209" s="29">
        <f t="shared" si="483"/>
        <v>0</v>
      </c>
      <c r="W1209" s="29">
        <f t="shared" si="484"/>
        <v>0</v>
      </c>
      <c r="X1209" s="29">
        <f t="shared" si="485"/>
        <v>0</v>
      </c>
      <c r="Y1209" s="29">
        <f t="shared" si="486"/>
        <v>0</v>
      </c>
      <c r="Z1209" s="194">
        <f t="shared" si="487"/>
        <v>0</v>
      </c>
    </row>
    <row r="1210" spans="1:26" s="80" customFormat="1" x14ac:dyDescent="0.2">
      <c r="A1210" s="168">
        <v>1193</v>
      </c>
      <c r="B1210" s="168">
        <f>'Revenue Data'!B1201</f>
        <v>0</v>
      </c>
      <c r="C1210" s="71" t="str">
        <f t="shared" si="494"/>
        <v>-</v>
      </c>
      <c r="D1210" s="71" t="str">
        <f t="shared" si="494"/>
        <v>-</v>
      </c>
      <c r="E1210" s="71" t="str">
        <f t="shared" si="494"/>
        <v>-</v>
      </c>
      <c r="F1210" s="71" t="str">
        <f t="shared" si="494"/>
        <v>-</v>
      </c>
      <c r="G1210" s="71" t="str">
        <f t="shared" si="494"/>
        <v>-</v>
      </c>
      <c r="H1210" s="205">
        <f>IFERROR(VLOOKUP(B1210,'Forecast Cnx @ Dest. Airport'!$B$5:$R$175,17,FALSE),0)</f>
        <v>0</v>
      </c>
      <c r="I1210" s="29">
        <f t="shared" si="475"/>
        <v>0</v>
      </c>
      <c r="J1210" s="29">
        <f t="shared" si="476"/>
        <v>0</v>
      </c>
      <c r="K1210" s="29">
        <f t="shared" si="477"/>
        <v>0</v>
      </c>
      <c r="L1210" s="29">
        <f t="shared" si="478"/>
        <v>0</v>
      </c>
      <c r="M1210" s="29">
        <f t="shared" si="479"/>
        <v>0</v>
      </c>
      <c r="N1210" s="194">
        <f t="shared" si="480"/>
        <v>0</v>
      </c>
      <c r="O1210" s="64" t="str">
        <f t="shared" si="495"/>
        <v>-</v>
      </c>
      <c r="P1210" s="64" t="str">
        <f t="shared" si="495"/>
        <v>-</v>
      </c>
      <c r="Q1210" s="64" t="str">
        <f t="shared" si="495"/>
        <v>-</v>
      </c>
      <c r="R1210" s="64" t="str">
        <f t="shared" si="495"/>
        <v>-</v>
      </c>
      <c r="S1210" s="64" t="str">
        <f t="shared" si="495"/>
        <v>-</v>
      </c>
      <c r="T1210" s="206" t="str">
        <f t="shared" si="481"/>
        <v>-</v>
      </c>
      <c r="U1210" s="29">
        <f t="shared" si="482"/>
        <v>0</v>
      </c>
      <c r="V1210" s="29">
        <f t="shared" si="483"/>
        <v>0</v>
      </c>
      <c r="W1210" s="29">
        <f t="shared" si="484"/>
        <v>0</v>
      </c>
      <c r="X1210" s="29">
        <f t="shared" si="485"/>
        <v>0</v>
      </c>
      <c r="Y1210" s="29">
        <f t="shared" si="486"/>
        <v>0</v>
      </c>
      <c r="Z1210" s="194">
        <f t="shared" si="487"/>
        <v>0</v>
      </c>
    </row>
    <row r="1211" spans="1:26" s="80" customFormat="1" x14ac:dyDescent="0.2">
      <c r="A1211" s="82">
        <v>1194</v>
      </c>
      <c r="B1211" s="168">
        <f>'Revenue Data'!B1202</f>
        <v>0</v>
      </c>
      <c r="C1211" s="71" t="str">
        <f t="shared" si="494"/>
        <v>-</v>
      </c>
      <c r="D1211" s="71" t="str">
        <f t="shared" si="494"/>
        <v>-</v>
      </c>
      <c r="E1211" s="71" t="str">
        <f t="shared" si="494"/>
        <v>-</v>
      </c>
      <c r="F1211" s="71" t="str">
        <f t="shared" si="494"/>
        <v>-</v>
      </c>
      <c r="G1211" s="71" t="str">
        <f t="shared" si="494"/>
        <v>-</v>
      </c>
      <c r="H1211" s="205">
        <f>IFERROR(VLOOKUP(B1211,'Forecast Cnx @ Dest. Airport'!$B$5:$R$175,17,FALSE),0)</f>
        <v>0</v>
      </c>
      <c r="I1211" s="29">
        <f t="shared" si="475"/>
        <v>0</v>
      </c>
      <c r="J1211" s="29">
        <f t="shared" si="476"/>
        <v>0</v>
      </c>
      <c r="K1211" s="29">
        <f t="shared" si="477"/>
        <v>0</v>
      </c>
      <c r="L1211" s="29">
        <f t="shared" si="478"/>
        <v>0</v>
      </c>
      <c r="M1211" s="29">
        <f t="shared" si="479"/>
        <v>0</v>
      </c>
      <c r="N1211" s="194">
        <f t="shared" si="480"/>
        <v>0</v>
      </c>
      <c r="O1211" s="64" t="str">
        <f t="shared" si="495"/>
        <v>-</v>
      </c>
      <c r="P1211" s="64" t="str">
        <f t="shared" si="495"/>
        <v>-</v>
      </c>
      <c r="Q1211" s="64" t="str">
        <f t="shared" si="495"/>
        <v>-</v>
      </c>
      <c r="R1211" s="64" t="str">
        <f t="shared" si="495"/>
        <v>-</v>
      </c>
      <c r="S1211" s="64" t="str">
        <f t="shared" si="495"/>
        <v>-</v>
      </c>
      <c r="T1211" s="206" t="str">
        <f t="shared" si="481"/>
        <v>-</v>
      </c>
      <c r="U1211" s="29">
        <f t="shared" si="482"/>
        <v>0</v>
      </c>
      <c r="V1211" s="29">
        <f t="shared" si="483"/>
        <v>0</v>
      </c>
      <c r="W1211" s="29">
        <f t="shared" si="484"/>
        <v>0</v>
      </c>
      <c r="X1211" s="29">
        <f t="shared" si="485"/>
        <v>0</v>
      </c>
      <c r="Y1211" s="29">
        <f t="shared" si="486"/>
        <v>0</v>
      </c>
      <c r="Z1211" s="194">
        <f t="shared" si="487"/>
        <v>0</v>
      </c>
    </row>
    <row r="1212" spans="1:26" s="80" customFormat="1" x14ac:dyDescent="0.2">
      <c r="A1212" s="82">
        <v>1195</v>
      </c>
      <c r="B1212" s="168">
        <f>'Revenue Data'!B1203</f>
        <v>0</v>
      </c>
      <c r="C1212" s="71" t="str">
        <f t="shared" si="494"/>
        <v>-</v>
      </c>
      <c r="D1212" s="71" t="str">
        <f t="shared" si="494"/>
        <v>-</v>
      </c>
      <c r="E1212" s="71" t="str">
        <f t="shared" si="494"/>
        <v>-</v>
      </c>
      <c r="F1212" s="71" t="str">
        <f t="shared" si="494"/>
        <v>-</v>
      </c>
      <c r="G1212" s="71" t="str">
        <f t="shared" si="494"/>
        <v>-</v>
      </c>
      <c r="H1212" s="205">
        <f>IFERROR(VLOOKUP(B1212,'Forecast Cnx @ Dest. Airport'!$B$5:$R$175,17,FALSE),0)</f>
        <v>0</v>
      </c>
      <c r="I1212" s="29">
        <f t="shared" si="475"/>
        <v>0</v>
      </c>
      <c r="J1212" s="29">
        <f t="shared" si="476"/>
        <v>0</v>
      </c>
      <c r="K1212" s="29">
        <f t="shared" si="477"/>
        <v>0</v>
      </c>
      <c r="L1212" s="29">
        <f t="shared" si="478"/>
        <v>0</v>
      </c>
      <c r="M1212" s="29">
        <f t="shared" si="479"/>
        <v>0</v>
      </c>
      <c r="N1212" s="194">
        <f t="shared" si="480"/>
        <v>0</v>
      </c>
      <c r="O1212" s="64" t="str">
        <f t="shared" si="495"/>
        <v>-</v>
      </c>
      <c r="P1212" s="64" t="str">
        <f t="shared" si="495"/>
        <v>-</v>
      </c>
      <c r="Q1212" s="64" t="str">
        <f t="shared" si="495"/>
        <v>-</v>
      </c>
      <c r="R1212" s="64" t="str">
        <f t="shared" si="495"/>
        <v>-</v>
      </c>
      <c r="S1212" s="64" t="str">
        <f t="shared" si="495"/>
        <v>-</v>
      </c>
      <c r="T1212" s="206" t="str">
        <f t="shared" si="481"/>
        <v>-</v>
      </c>
      <c r="U1212" s="29">
        <f t="shared" si="482"/>
        <v>0</v>
      </c>
      <c r="V1212" s="29">
        <f t="shared" si="483"/>
        <v>0</v>
      </c>
      <c r="W1212" s="29">
        <f t="shared" si="484"/>
        <v>0</v>
      </c>
      <c r="X1212" s="29">
        <f t="shared" si="485"/>
        <v>0</v>
      </c>
      <c r="Y1212" s="29">
        <f t="shared" si="486"/>
        <v>0</v>
      </c>
      <c r="Z1212" s="194">
        <f t="shared" si="487"/>
        <v>0</v>
      </c>
    </row>
    <row r="1213" spans="1:26" s="80" customFormat="1" x14ac:dyDescent="0.2">
      <c r="A1213" s="82">
        <v>1196</v>
      </c>
      <c r="B1213" s="168">
        <f>'Revenue Data'!B1204</f>
        <v>0</v>
      </c>
      <c r="C1213" s="71" t="str">
        <f t="shared" si="494"/>
        <v>-</v>
      </c>
      <c r="D1213" s="71" t="str">
        <f t="shared" si="494"/>
        <v>-</v>
      </c>
      <c r="E1213" s="71" t="str">
        <f t="shared" si="494"/>
        <v>-</v>
      </c>
      <c r="F1213" s="71" t="str">
        <f t="shared" si="494"/>
        <v>-</v>
      </c>
      <c r="G1213" s="71" t="str">
        <f t="shared" si="494"/>
        <v>-</v>
      </c>
      <c r="H1213" s="205">
        <f>IFERROR(VLOOKUP(B1213,'Forecast Cnx @ Dest. Airport'!$B$5:$R$175,17,FALSE),0)</f>
        <v>0</v>
      </c>
      <c r="I1213" s="29">
        <f t="shared" si="475"/>
        <v>0</v>
      </c>
      <c r="J1213" s="29">
        <f t="shared" si="476"/>
        <v>0</v>
      </c>
      <c r="K1213" s="29">
        <f t="shared" si="477"/>
        <v>0</v>
      </c>
      <c r="L1213" s="29">
        <f t="shared" si="478"/>
        <v>0</v>
      </c>
      <c r="M1213" s="29">
        <f t="shared" si="479"/>
        <v>0</v>
      </c>
      <c r="N1213" s="194">
        <f t="shared" si="480"/>
        <v>0</v>
      </c>
      <c r="O1213" s="64" t="str">
        <f t="shared" si="495"/>
        <v>-</v>
      </c>
      <c r="P1213" s="64" t="str">
        <f t="shared" si="495"/>
        <v>-</v>
      </c>
      <c r="Q1213" s="64" t="str">
        <f t="shared" si="495"/>
        <v>-</v>
      </c>
      <c r="R1213" s="64" t="str">
        <f t="shared" si="495"/>
        <v>-</v>
      </c>
      <c r="S1213" s="64" t="str">
        <f t="shared" si="495"/>
        <v>-</v>
      </c>
      <c r="T1213" s="206" t="str">
        <f t="shared" si="481"/>
        <v>-</v>
      </c>
      <c r="U1213" s="29">
        <f t="shared" si="482"/>
        <v>0</v>
      </c>
      <c r="V1213" s="29">
        <f t="shared" si="483"/>
        <v>0</v>
      </c>
      <c r="W1213" s="29">
        <f t="shared" si="484"/>
        <v>0</v>
      </c>
      <c r="X1213" s="29">
        <f t="shared" si="485"/>
        <v>0</v>
      </c>
      <c r="Y1213" s="29">
        <f t="shared" si="486"/>
        <v>0</v>
      </c>
      <c r="Z1213" s="194">
        <f t="shared" si="487"/>
        <v>0</v>
      </c>
    </row>
    <row r="1214" spans="1:26" s="80" customFormat="1" x14ac:dyDescent="0.2">
      <c r="A1214" s="168">
        <v>1197</v>
      </c>
      <c r="B1214" s="168">
        <f>'Revenue Data'!B1205</f>
        <v>0</v>
      </c>
      <c r="C1214" s="71" t="str">
        <f t="shared" si="494"/>
        <v>-</v>
      </c>
      <c r="D1214" s="71" t="str">
        <f t="shared" si="494"/>
        <v>-</v>
      </c>
      <c r="E1214" s="71" t="str">
        <f t="shared" si="494"/>
        <v>-</v>
      </c>
      <c r="F1214" s="71" t="str">
        <f t="shared" si="494"/>
        <v>-</v>
      </c>
      <c r="G1214" s="71" t="str">
        <f t="shared" si="494"/>
        <v>-</v>
      </c>
      <c r="H1214" s="205">
        <f>IFERROR(VLOOKUP(B1214,'Forecast Cnx @ Dest. Airport'!$B$5:$R$175,17,FALSE),0)</f>
        <v>0</v>
      </c>
      <c r="I1214" s="29">
        <f t="shared" si="475"/>
        <v>0</v>
      </c>
      <c r="J1214" s="29">
        <f t="shared" si="476"/>
        <v>0</v>
      </c>
      <c r="K1214" s="29">
        <f t="shared" si="477"/>
        <v>0</v>
      </c>
      <c r="L1214" s="29">
        <f t="shared" si="478"/>
        <v>0</v>
      </c>
      <c r="M1214" s="29">
        <f t="shared" si="479"/>
        <v>0</v>
      </c>
      <c r="N1214" s="194">
        <f t="shared" si="480"/>
        <v>0</v>
      </c>
      <c r="O1214" s="64" t="str">
        <f t="shared" si="495"/>
        <v>-</v>
      </c>
      <c r="P1214" s="64" t="str">
        <f t="shared" si="495"/>
        <v>-</v>
      </c>
      <c r="Q1214" s="64" t="str">
        <f t="shared" si="495"/>
        <v>-</v>
      </c>
      <c r="R1214" s="64" t="str">
        <f t="shared" si="495"/>
        <v>-</v>
      </c>
      <c r="S1214" s="64" t="str">
        <f t="shared" si="495"/>
        <v>-</v>
      </c>
      <c r="T1214" s="206" t="str">
        <f t="shared" si="481"/>
        <v>-</v>
      </c>
      <c r="U1214" s="29">
        <f t="shared" si="482"/>
        <v>0</v>
      </c>
      <c r="V1214" s="29">
        <f t="shared" si="483"/>
        <v>0</v>
      </c>
      <c r="W1214" s="29">
        <f t="shared" si="484"/>
        <v>0</v>
      </c>
      <c r="X1214" s="29">
        <f t="shared" si="485"/>
        <v>0</v>
      </c>
      <c r="Y1214" s="29">
        <f t="shared" si="486"/>
        <v>0</v>
      </c>
      <c r="Z1214" s="194">
        <f t="shared" si="487"/>
        <v>0</v>
      </c>
    </row>
    <row r="1215" spans="1:26" s="80" customFormat="1" x14ac:dyDescent="0.2">
      <c r="A1215" s="82">
        <v>1198</v>
      </c>
      <c r="B1215" s="168">
        <f>'Revenue Data'!B1206</f>
        <v>0</v>
      </c>
      <c r="C1215" s="71" t="str">
        <f t="shared" si="494"/>
        <v>-</v>
      </c>
      <c r="D1215" s="71" t="str">
        <f t="shared" si="494"/>
        <v>-</v>
      </c>
      <c r="E1215" s="71" t="str">
        <f t="shared" si="494"/>
        <v>-</v>
      </c>
      <c r="F1215" s="71" t="str">
        <f t="shared" si="494"/>
        <v>-</v>
      </c>
      <c r="G1215" s="71" t="str">
        <f t="shared" si="494"/>
        <v>-</v>
      </c>
      <c r="H1215" s="205">
        <f>IFERROR(VLOOKUP(B1215,'Forecast Cnx @ Dest. Airport'!$B$5:$R$175,17,FALSE),0)</f>
        <v>0</v>
      </c>
      <c r="I1215" s="29">
        <f t="shared" si="475"/>
        <v>0</v>
      </c>
      <c r="J1215" s="29">
        <f t="shared" si="476"/>
        <v>0</v>
      </c>
      <c r="K1215" s="29">
        <f t="shared" si="477"/>
        <v>0</v>
      </c>
      <c r="L1215" s="29">
        <f t="shared" si="478"/>
        <v>0</v>
      </c>
      <c r="M1215" s="29">
        <f t="shared" si="479"/>
        <v>0</v>
      </c>
      <c r="N1215" s="194">
        <f t="shared" si="480"/>
        <v>0</v>
      </c>
      <c r="O1215" s="64" t="str">
        <f t="shared" si="495"/>
        <v>-</v>
      </c>
      <c r="P1215" s="64" t="str">
        <f t="shared" si="495"/>
        <v>-</v>
      </c>
      <c r="Q1215" s="64" t="str">
        <f t="shared" si="495"/>
        <v>-</v>
      </c>
      <c r="R1215" s="64" t="str">
        <f t="shared" si="495"/>
        <v>-</v>
      </c>
      <c r="S1215" s="64" t="str">
        <f t="shared" si="495"/>
        <v>-</v>
      </c>
      <c r="T1215" s="206" t="str">
        <f t="shared" si="481"/>
        <v>-</v>
      </c>
      <c r="U1215" s="29">
        <f t="shared" si="482"/>
        <v>0</v>
      </c>
      <c r="V1215" s="29">
        <f t="shared" si="483"/>
        <v>0</v>
      </c>
      <c r="W1215" s="29">
        <f t="shared" si="484"/>
        <v>0</v>
      </c>
      <c r="X1215" s="29">
        <f t="shared" si="485"/>
        <v>0</v>
      </c>
      <c r="Y1215" s="29">
        <f t="shared" si="486"/>
        <v>0</v>
      </c>
      <c r="Z1215" s="194">
        <f t="shared" si="487"/>
        <v>0</v>
      </c>
    </row>
    <row r="1216" spans="1:26" s="80" customFormat="1" x14ac:dyDescent="0.2">
      <c r="A1216" s="82">
        <v>1199</v>
      </c>
      <c r="B1216" s="168">
        <f>'Revenue Data'!B1207</f>
        <v>0</v>
      </c>
      <c r="C1216" s="71" t="str">
        <f t="shared" si="494"/>
        <v>-</v>
      </c>
      <c r="D1216" s="71" t="str">
        <f t="shared" si="494"/>
        <v>-</v>
      </c>
      <c r="E1216" s="71" t="str">
        <f t="shared" si="494"/>
        <v>-</v>
      </c>
      <c r="F1216" s="71" t="str">
        <f t="shared" si="494"/>
        <v>-</v>
      </c>
      <c r="G1216" s="71" t="str">
        <f t="shared" si="494"/>
        <v>-</v>
      </c>
      <c r="H1216" s="205">
        <f>IFERROR(VLOOKUP(B1216,'Forecast Cnx @ Dest. Airport'!$B$5:$R$175,17,FALSE),0)</f>
        <v>0</v>
      </c>
      <c r="I1216" s="29">
        <f t="shared" si="475"/>
        <v>0</v>
      </c>
      <c r="J1216" s="29">
        <f t="shared" si="476"/>
        <v>0</v>
      </c>
      <c r="K1216" s="29">
        <f t="shared" si="477"/>
        <v>0</v>
      </c>
      <c r="L1216" s="29">
        <f t="shared" si="478"/>
        <v>0</v>
      </c>
      <c r="M1216" s="29">
        <f t="shared" si="479"/>
        <v>0</v>
      </c>
      <c r="N1216" s="194">
        <f t="shared" si="480"/>
        <v>0</v>
      </c>
      <c r="O1216" s="64" t="str">
        <f t="shared" si="495"/>
        <v>-</v>
      </c>
      <c r="P1216" s="64" t="str">
        <f t="shared" si="495"/>
        <v>-</v>
      </c>
      <c r="Q1216" s="64" t="str">
        <f t="shared" si="495"/>
        <v>-</v>
      </c>
      <c r="R1216" s="64" t="str">
        <f t="shared" si="495"/>
        <v>-</v>
      </c>
      <c r="S1216" s="64" t="str">
        <f t="shared" si="495"/>
        <v>-</v>
      </c>
      <c r="T1216" s="206" t="str">
        <f t="shared" si="481"/>
        <v>-</v>
      </c>
      <c r="U1216" s="29">
        <f t="shared" si="482"/>
        <v>0</v>
      </c>
      <c r="V1216" s="29">
        <f t="shared" si="483"/>
        <v>0</v>
      </c>
      <c r="W1216" s="29">
        <f t="shared" si="484"/>
        <v>0</v>
      </c>
      <c r="X1216" s="29">
        <f t="shared" si="485"/>
        <v>0</v>
      </c>
      <c r="Y1216" s="29">
        <f t="shared" si="486"/>
        <v>0</v>
      </c>
      <c r="Z1216" s="194">
        <f t="shared" si="487"/>
        <v>0</v>
      </c>
    </row>
    <row r="1217" spans="1:26" s="80" customFormat="1" x14ac:dyDescent="0.2">
      <c r="A1217" s="82">
        <v>1200</v>
      </c>
      <c r="B1217" s="168">
        <f>'Revenue Data'!B1208</f>
        <v>0</v>
      </c>
      <c r="C1217" s="71" t="str">
        <f t="shared" si="494"/>
        <v>-</v>
      </c>
      <c r="D1217" s="71" t="str">
        <f t="shared" si="494"/>
        <v>-</v>
      </c>
      <c r="E1217" s="71" t="str">
        <f t="shared" si="494"/>
        <v>-</v>
      </c>
      <c r="F1217" s="71" t="str">
        <f t="shared" si="494"/>
        <v>-</v>
      </c>
      <c r="G1217" s="71" t="str">
        <f t="shared" si="494"/>
        <v>-</v>
      </c>
      <c r="H1217" s="205">
        <f>IFERROR(VLOOKUP(B1217,'Forecast Cnx @ Dest. Airport'!$B$5:$R$175,17,FALSE),0)</f>
        <v>0</v>
      </c>
      <c r="I1217" s="29">
        <f t="shared" si="475"/>
        <v>0</v>
      </c>
      <c r="J1217" s="29">
        <f t="shared" si="476"/>
        <v>0</v>
      </c>
      <c r="K1217" s="29">
        <f t="shared" si="477"/>
        <v>0</v>
      </c>
      <c r="L1217" s="29">
        <f t="shared" si="478"/>
        <v>0</v>
      </c>
      <c r="M1217" s="29">
        <f t="shared" si="479"/>
        <v>0</v>
      </c>
      <c r="N1217" s="194">
        <f t="shared" si="480"/>
        <v>0</v>
      </c>
      <c r="O1217" s="64" t="str">
        <f t="shared" si="495"/>
        <v>-</v>
      </c>
      <c r="P1217" s="64" t="str">
        <f t="shared" si="495"/>
        <v>-</v>
      </c>
      <c r="Q1217" s="64" t="str">
        <f t="shared" si="495"/>
        <v>-</v>
      </c>
      <c r="R1217" s="64" t="str">
        <f t="shared" si="495"/>
        <v>-</v>
      </c>
      <c r="S1217" s="64" t="str">
        <f t="shared" si="495"/>
        <v>-</v>
      </c>
      <c r="T1217" s="206" t="str">
        <f t="shared" si="481"/>
        <v>-</v>
      </c>
      <c r="U1217" s="29">
        <f t="shared" si="482"/>
        <v>0</v>
      </c>
      <c r="V1217" s="29">
        <f t="shared" si="483"/>
        <v>0</v>
      </c>
      <c r="W1217" s="29">
        <f t="shared" si="484"/>
        <v>0</v>
      </c>
      <c r="X1217" s="29">
        <f t="shared" si="485"/>
        <v>0</v>
      </c>
      <c r="Y1217" s="29">
        <f t="shared" si="486"/>
        <v>0</v>
      </c>
      <c r="Z1217" s="194">
        <f t="shared" si="487"/>
        <v>0</v>
      </c>
    </row>
    <row r="1218" spans="1:26" s="80" customFormat="1" x14ac:dyDescent="0.2">
      <c r="A1218" s="168">
        <v>1201</v>
      </c>
      <c r="B1218" s="168">
        <f>'Revenue Data'!B1209</f>
        <v>0</v>
      </c>
      <c r="C1218" s="71" t="str">
        <f t="shared" ref="C1218:G1227" si="496">IFERROR(VLOOKUP($B1218,FromChicagoFareList,C$8,FALSE),"-")</f>
        <v>-</v>
      </c>
      <c r="D1218" s="71" t="str">
        <f t="shared" si="496"/>
        <v>-</v>
      </c>
      <c r="E1218" s="71" t="str">
        <f t="shared" si="496"/>
        <v>-</v>
      </c>
      <c r="F1218" s="71" t="str">
        <f t="shared" si="496"/>
        <v>-</v>
      </c>
      <c r="G1218" s="71" t="str">
        <f t="shared" si="496"/>
        <v>-</v>
      </c>
      <c r="H1218" s="205">
        <f>IFERROR(VLOOKUP(B1218,'Forecast Cnx @ Dest. Airport'!$B$5:$R$175,17,FALSE),0)</f>
        <v>0</v>
      </c>
      <c r="I1218" s="29">
        <f t="shared" si="475"/>
        <v>0</v>
      </c>
      <c r="J1218" s="29">
        <f t="shared" si="476"/>
        <v>0</v>
      </c>
      <c r="K1218" s="29">
        <f t="shared" si="477"/>
        <v>0</v>
      </c>
      <c r="L1218" s="29">
        <f t="shared" si="478"/>
        <v>0</v>
      </c>
      <c r="M1218" s="29">
        <f t="shared" si="479"/>
        <v>0</v>
      </c>
      <c r="N1218" s="194">
        <f t="shared" si="480"/>
        <v>0</v>
      </c>
      <c r="O1218" s="64" t="str">
        <f t="shared" ref="O1218:S1227" si="497">IFERROR(VLOOKUP($B1218,FromChicagoFareList,O$8,FALSE),"-")</f>
        <v>-</v>
      </c>
      <c r="P1218" s="64" t="str">
        <f t="shared" si="497"/>
        <v>-</v>
      </c>
      <c r="Q1218" s="64" t="str">
        <f t="shared" si="497"/>
        <v>-</v>
      </c>
      <c r="R1218" s="64" t="str">
        <f t="shared" si="497"/>
        <v>-</v>
      </c>
      <c r="S1218" s="64" t="str">
        <f t="shared" si="497"/>
        <v>-</v>
      </c>
      <c r="T1218" s="206" t="str">
        <f t="shared" si="481"/>
        <v>-</v>
      </c>
      <c r="U1218" s="29">
        <f t="shared" si="482"/>
        <v>0</v>
      </c>
      <c r="V1218" s="29">
        <f t="shared" si="483"/>
        <v>0</v>
      </c>
      <c r="W1218" s="29">
        <f t="shared" si="484"/>
        <v>0</v>
      </c>
      <c r="X1218" s="29">
        <f t="shared" si="485"/>
        <v>0</v>
      </c>
      <c r="Y1218" s="29">
        <f t="shared" si="486"/>
        <v>0</v>
      </c>
      <c r="Z1218" s="194">
        <f t="shared" si="487"/>
        <v>0</v>
      </c>
    </row>
    <row r="1219" spans="1:26" s="80" customFormat="1" x14ac:dyDescent="0.2">
      <c r="A1219" s="82">
        <v>1202</v>
      </c>
      <c r="B1219" s="168">
        <f>'Revenue Data'!B1210</f>
        <v>0</v>
      </c>
      <c r="C1219" s="71" t="str">
        <f t="shared" si="496"/>
        <v>-</v>
      </c>
      <c r="D1219" s="71" t="str">
        <f t="shared" si="496"/>
        <v>-</v>
      </c>
      <c r="E1219" s="71" t="str">
        <f t="shared" si="496"/>
        <v>-</v>
      </c>
      <c r="F1219" s="71" t="str">
        <f t="shared" si="496"/>
        <v>-</v>
      </c>
      <c r="G1219" s="71" t="str">
        <f t="shared" si="496"/>
        <v>-</v>
      </c>
      <c r="H1219" s="205">
        <f>IFERROR(VLOOKUP(B1219,'Forecast Cnx @ Dest. Airport'!$B$5:$R$175,17,FALSE),0)</f>
        <v>0</v>
      </c>
      <c r="I1219" s="29">
        <f t="shared" si="475"/>
        <v>0</v>
      </c>
      <c r="J1219" s="29">
        <f t="shared" si="476"/>
        <v>0</v>
      </c>
      <c r="K1219" s="29">
        <f t="shared" si="477"/>
        <v>0</v>
      </c>
      <c r="L1219" s="29">
        <f t="shared" si="478"/>
        <v>0</v>
      </c>
      <c r="M1219" s="29">
        <f t="shared" si="479"/>
        <v>0</v>
      </c>
      <c r="N1219" s="194">
        <f t="shared" si="480"/>
        <v>0</v>
      </c>
      <c r="O1219" s="64" t="str">
        <f t="shared" si="497"/>
        <v>-</v>
      </c>
      <c r="P1219" s="64" t="str">
        <f t="shared" si="497"/>
        <v>-</v>
      </c>
      <c r="Q1219" s="64" t="str">
        <f t="shared" si="497"/>
        <v>-</v>
      </c>
      <c r="R1219" s="64" t="str">
        <f t="shared" si="497"/>
        <v>-</v>
      </c>
      <c r="S1219" s="64" t="str">
        <f t="shared" si="497"/>
        <v>-</v>
      </c>
      <c r="T1219" s="206" t="str">
        <f t="shared" si="481"/>
        <v>-</v>
      </c>
      <c r="U1219" s="29">
        <f t="shared" si="482"/>
        <v>0</v>
      </c>
      <c r="V1219" s="29">
        <f t="shared" si="483"/>
        <v>0</v>
      </c>
      <c r="W1219" s="29">
        <f t="shared" si="484"/>
        <v>0</v>
      </c>
      <c r="X1219" s="29">
        <f t="shared" si="485"/>
        <v>0</v>
      </c>
      <c r="Y1219" s="29">
        <f t="shared" si="486"/>
        <v>0</v>
      </c>
      <c r="Z1219" s="194">
        <f t="shared" si="487"/>
        <v>0</v>
      </c>
    </row>
    <row r="1220" spans="1:26" s="80" customFormat="1" x14ac:dyDescent="0.2">
      <c r="A1220" s="82">
        <v>1203</v>
      </c>
      <c r="B1220" s="168">
        <f>'Revenue Data'!B1211</f>
        <v>0</v>
      </c>
      <c r="C1220" s="71" t="str">
        <f t="shared" si="496"/>
        <v>-</v>
      </c>
      <c r="D1220" s="71" t="str">
        <f t="shared" si="496"/>
        <v>-</v>
      </c>
      <c r="E1220" s="71" t="str">
        <f t="shared" si="496"/>
        <v>-</v>
      </c>
      <c r="F1220" s="71" t="str">
        <f t="shared" si="496"/>
        <v>-</v>
      </c>
      <c r="G1220" s="71" t="str">
        <f t="shared" si="496"/>
        <v>-</v>
      </c>
      <c r="H1220" s="205">
        <f>IFERROR(VLOOKUP(B1220,'Forecast Cnx @ Dest. Airport'!$B$5:$R$175,17,FALSE),0)</f>
        <v>0</v>
      </c>
      <c r="I1220" s="29">
        <f t="shared" si="475"/>
        <v>0</v>
      </c>
      <c r="J1220" s="29">
        <f t="shared" si="476"/>
        <v>0</v>
      </c>
      <c r="K1220" s="29">
        <f t="shared" si="477"/>
        <v>0</v>
      </c>
      <c r="L1220" s="29">
        <f t="shared" si="478"/>
        <v>0</v>
      </c>
      <c r="M1220" s="29">
        <f t="shared" si="479"/>
        <v>0</v>
      </c>
      <c r="N1220" s="194">
        <f t="shared" si="480"/>
        <v>0</v>
      </c>
      <c r="O1220" s="64" t="str">
        <f t="shared" si="497"/>
        <v>-</v>
      </c>
      <c r="P1220" s="64" t="str">
        <f t="shared" si="497"/>
        <v>-</v>
      </c>
      <c r="Q1220" s="64" t="str">
        <f t="shared" si="497"/>
        <v>-</v>
      </c>
      <c r="R1220" s="64" t="str">
        <f t="shared" si="497"/>
        <v>-</v>
      </c>
      <c r="S1220" s="64" t="str">
        <f t="shared" si="497"/>
        <v>-</v>
      </c>
      <c r="T1220" s="206" t="str">
        <f t="shared" si="481"/>
        <v>-</v>
      </c>
      <c r="U1220" s="29">
        <f t="shared" si="482"/>
        <v>0</v>
      </c>
      <c r="V1220" s="29">
        <f t="shared" si="483"/>
        <v>0</v>
      </c>
      <c r="W1220" s="29">
        <f t="shared" si="484"/>
        <v>0</v>
      </c>
      <c r="X1220" s="29">
        <f t="shared" si="485"/>
        <v>0</v>
      </c>
      <c r="Y1220" s="29">
        <f t="shared" si="486"/>
        <v>0</v>
      </c>
      <c r="Z1220" s="194">
        <f t="shared" si="487"/>
        <v>0</v>
      </c>
    </row>
    <row r="1221" spans="1:26" s="80" customFormat="1" x14ac:dyDescent="0.2">
      <c r="A1221" s="82">
        <v>1204</v>
      </c>
      <c r="B1221" s="168">
        <f>'Revenue Data'!B1212</f>
        <v>0</v>
      </c>
      <c r="C1221" s="71" t="str">
        <f t="shared" si="496"/>
        <v>-</v>
      </c>
      <c r="D1221" s="71" t="str">
        <f t="shared" si="496"/>
        <v>-</v>
      </c>
      <c r="E1221" s="71" t="str">
        <f t="shared" si="496"/>
        <v>-</v>
      </c>
      <c r="F1221" s="71" t="str">
        <f t="shared" si="496"/>
        <v>-</v>
      </c>
      <c r="G1221" s="71" t="str">
        <f t="shared" si="496"/>
        <v>-</v>
      </c>
      <c r="H1221" s="205">
        <f>IFERROR(VLOOKUP(B1221,'Forecast Cnx @ Dest. Airport'!$B$5:$R$175,17,FALSE),0)</f>
        <v>0</v>
      </c>
      <c r="I1221" s="29">
        <f t="shared" si="475"/>
        <v>0</v>
      </c>
      <c r="J1221" s="29">
        <f t="shared" si="476"/>
        <v>0</v>
      </c>
      <c r="K1221" s="29">
        <f t="shared" si="477"/>
        <v>0</v>
      </c>
      <c r="L1221" s="29">
        <f t="shared" si="478"/>
        <v>0</v>
      </c>
      <c r="M1221" s="29">
        <f t="shared" si="479"/>
        <v>0</v>
      </c>
      <c r="N1221" s="194">
        <f t="shared" si="480"/>
        <v>0</v>
      </c>
      <c r="O1221" s="64" t="str">
        <f t="shared" si="497"/>
        <v>-</v>
      </c>
      <c r="P1221" s="64" t="str">
        <f t="shared" si="497"/>
        <v>-</v>
      </c>
      <c r="Q1221" s="64" t="str">
        <f t="shared" si="497"/>
        <v>-</v>
      </c>
      <c r="R1221" s="64" t="str">
        <f t="shared" si="497"/>
        <v>-</v>
      </c>
      <c r="S1221" s="64" t="str">
        <f t="shared" si="497"/>
        <v>-</v>
      </c>
      <c r="T1221" s="206" t="str">
        <f t="shared" si="481"/>
        <v>-</v>
      </c>
      <c r="U1221" s="29">
        <f t="shared" si="482"/>
        <v>0</v>
      </c>
      <c r="V1221" s="29">
        <f t="shared" si="483"/>
        <v>0</v>
      </c>
      <c r="W1221" s="29">
        <f t="shared" si="484"/>
        <v>0</v>
      </c>
      <c r="X1221" s="29">
        <f t="shared" si="485"/>
        <v>0</v>
      </c>
      <c r="Y1221" s="29">
        <f t="shared" si="486"/>
        <v>0</v>
      </c>
      <c r="Z1221" s="194">
        <f t="shared" si="487"/>
        <v>0</v>
      </c>
    </row>
    <row r="1222" spans="1:26" s="80" customFormat="1" x14ac:dyDescent="0.2">
      <c r="A1222" s="168">
        <v>1205</v>
      </c>
      <c r="B1222" s="168">
        <f>'Revenue Data'!B1213</f>
        <v>0</v>
      </c>
      <c r="C1222" s="71" t="str">
        <f t="shared" si="496"/>
        <v>-</v>
      </c>
      <c r="D1222" s="71" t="str">
        <f t="shared" si="496"/>
        <v>-</v>
      </c>
      <c r="E1222" s="71" t="str">
        <f t="shared" si="496"/>
        <v>-</v>
      </c>
      <c r="F1222" s="71" t="str">
        <f t="shared" si="496"/>
        <v>-</v>
      </c>
      <c r="G1222" s="71" t="str">
        <f t="shared" si="496"/>
        <v>-</v>
      </c>
      <c r="H1222" s="205">
        <f>IFERROR(VLOOKUP(B1222,'Forecast Cnx @ Dest. Airport'!$B$5:$R$175,17,FALSE),0)</f>
        <v>0</v>
      </c>
      <c r="I1222" s="29">
        <f t="shared" si="475"/>
        <v>0</v>
      </c>
      <c r="J1222" s="29">
        <f t="shared" si="476"/>
        <v>0</v>
      </c>
      <c r="K1222" s="29">
        <f t="shared" si="477"/>
        <v>0</v>
      </c>
      <c r="L1222" s="29">
        <f t="shared" si="478"/>
        <v>0</v>
      </c>
      <c r="M1222" s="29">
        <f t="shared" si="479"/>
        <v>0</v>
      </c>
      <c r="N1222" s="194">
        <f t="shared" si="480"/>
        <v>0</v>
      </c>
      <c r="O1222" s="64" t="str">
        <f t="shared" si="497"/>
        <v>-</v>
      </c>
      <c r="P1222" s="64" t="str">
        <f t="shared" si="497"/>
        <v>-</v>
      </c>
      <c r="Q1222" s="64" t="str">
        <f t="shared" si="497"/>
        <v>-</v>
      </c>
      <c r="R1222" s="64" t="str">
        <f t="shared" si="497"/>
        <v>-</v>
      </c>
      <c r="S1222" s="64" t="str">
        <f t="shared" si="497"/>
        <v>-</v>
      </c>
      <c r="T1222" s="206" t="str">
        <f t="shared" si="481"/>
        <v>-</v>
      </c>
      <c r="U1222" s="29">
        <f t="shared" si="482"/>
        <v>0</v>
      </c>
      <c r="V1222" s="29">
        <f t="shared" si="483"/>
        <v>0</v>
      </c>
      <c r="W1222" s="29">
        <f t="shared" si="484"/>
        <v>0</v>
      </c>
      <c r="X1222" s="29">
        <f t="shared" si="485"/>
        <v>0</v>
      </c>
      <c r="Y1222" s="29">
        <f t="shared" si="486"/>
        <v>0</v>
      </c>
      <c r="Z1222" s="194">
        <f t="shared" si="487"/>
        <v>0</v>
      </c>
    </row>
    <row r="1223" spans="1:26" s="80" customFormat="1" x14ac:dyDescent="0.2">
      <c r="A1223" s="82">
        <v>1206</v>
      </c>
      <c r="B1223" s="168">
        <f>'Revenue Data'!B1214</f>
        <v>0</v>
      </c>
      <c r="C1223" s="71" t="str">
        <f t="shared" si="496"/>
        <v>-</v>
      </c>
      <c r="D1223" s="71" t="str">
        <f t="shared" si="496"/>
        <v>-</v>
      </c>
      <c r="E1223" s="71" t="str">
        <f t="shared" si="496"/>
        <v>-</v>
      </c>
      <c r="F1223" s="71" t="str">
        <f t="shared" si="496"/>
        <v>-</v>
      </c>
      <c r="G1223" s="71" t="str">
        <f t="shared" si="496"/>
        <v>-</v>
      </c>
      <c r="H1223" s="205">
        <f>IFERROR(VLOOKUP(B1223,'Forecast Cnx @ Dest. Airport'!$B$5:$R$175,17,FALSE),0)</f>
        <v>0</v>
      </c>
      <c r="I1223" s="29">
        <f t="shared" si="475"/>
        <v>0</v>
      </c>
      <c r="J1223" s="29">
        <f t="shared" si="476"/>
        <v>0</v>
      </c>
      <c r="K1223" s="29">
        <f t="shared" si="477"/>
        <v>0</v>
      </c>
      <c r="L1223" s="29">
        <f t="shared" si="478"/>
        <v>0</v>
      </c>
      <c r="M1223" s="29">
        <f t="shared" si="479"/>
        <v>0</v>
      </c>
      <c r="N1223" s="194">
        <f t="shared" si="480"/>
        <v>0</v>
      </c>
      <c r="O1223" s="64" t="str">
        <f t="shared" si="497"/>
        <v>-</v>
      </c>
      <c r="P1223" s="64" t="str">
        <f t="shared" si="497"/>
        <v>-</v>
      </c>
      <c r="Q1223" s="64" t="str">
        <f t="shared" si="497"/>
        <v>-</v>
      </c>
      <c r="R1223" s="64" t="str">
        <f t="shared" si="497"/>
        <v>-</v>
      </c>
      <c r="S1223" s="64" t="str">
        <f t="shared" si="497"/>
        <v>-</v>
      </c>
      <c r="T1223" s="206" t="str">
        <f t="shared" si="481"/>
        <v>-</v>
      </c>
      <c r="U1223" s="29">
        <f t="shared" si="482"/>
        <v>0</v>
      </c>
      <c r="V1223" s="29">
        <f t="shared" si="483"/>
        <v>0</v>
      </c>
      <c r="W1223" s="29">
        <f t="shared" si="484"/>
        <v>0</v>
      </c>
      <c r="X1223" s="29">
        <f t="shared" si="485"/>
        <v>0</v>
      </c>
      <c r="Y1223" s="29">
        <f t="shared" si="486"/>
        <v>0</v>
      </c>
      <c r="Z1223" s="194">
        <f t="shared" si="487"/>
        <v>0</v>
      </c>
    </row>
    <row r="1224" spans="1:26" s="80" customFormat="1" x14ac:dyDescent="0.2">
      <c r="A1224" s="82">
        <v>1207</v>
      </c>
      <c r="B1224" s="168">
        <f>'Revenue Data'!B1215</f>
        <v>0</v>
      </c>
      <c r="C1224" s="71" t="str">
        <f t="shared" si="496"/>
        <v>-</v>
      </c>
      <c r="D1224" s="71" t="str">
        <f t="shared" si="496"/>
        <v>-</v>
      </c>
      <c r="E1224" s="71" t="str">
        <f t="shared" si="496"/>
        <v>-</v>
      </c>
      <c r="F1224" s="71" t="str">
        <f t="shared" si="496"/>
        <v>-</v>
      </c>
      <c r="G1224" s="71" t="str">
        <f t="shared" si="496"/>
        <v>-</v>
      </c>
      <c r="H1224" s="205">
        <f>IFERROR(VLOOKUP(B1224,'Forecast Cnx @ Dest. Airport'!$B$5:$R$175,17,FALSE),0)</f>
        <v>0</v>
      </c>
      <c r="I1224" s="29">
        <f t="shared" si="475"/>
        <v>0</v>
      </c>
      <c r="J1224" s="29">
        <f t="shared" si="476"/>
        <v>0</v>
      </c>
      <c r="K1224" s="29">
        <f t="shared" si="477"/>
        <v>0</v>
      </c>
      <c r="L1224" s="29">
        <f t="shared" si="478"/>
        <v>0</v>
      </c>
      <c r="M1224" s="29">
        <f t="shared" si="479"/>
        <v>0</v>
      </c>
      <c r="N1224" s="194">
        <f t="shared" si="480"/>
        <v>0</v>
      </c>
      <c r="O1224" s="64" t="str">
        <f t="shared" si="497"/>
        <v>-</v>
      </c>
      <c r="P1224" s="64" t="str">
        <f t="shared" si="497"/>
        <v>-</v>
      </c>
      <c r="Q1224" s="64" t="str">
        <f t="shared" si="497"/>
        <v>-</v>
      </c>
      <c r="R1224" s="64" t="str">
        <f t="shared" si="497"/>
        <v>-</v>
      </c>
      <c r="S1224" s="64" t="str">
        <f t="shared" si="497"/>
        <v>-</v>
      </c>
      <c r="T1224" s="206" t="str">
        <f t="shared" si="481"/>
        <v>-</v>
      </c>
      <c r="U1224" s="29">
        <f t="shared" si="482"/>
        <v>0</v>
      </c>
      <c r="V1224" s="29">
        <f t="shared" si="483"/>
        <v>0</v>
      </c>
      <c r="W1224" s="29">
        <f t="shared" si="484"/>
        <v>0</v>
      </c>
      <c r="X1224" s="29">
        <f t="shared" si="485"/>
        <v>0</v>
      </c>
      <c r="Y1224" s="29">
        <f t="shared" si="486"/>
        <v>0</v>
      </c>
      <c r="Z1224" s="194">
        <f t="shared" si="487"/>
        <v>0</v>
      </c>
    </row>
    <row r="1225" spans="1:26" s="80" customFormat="1" x14ac:dyDescent="0.2">
      <c r="A1225" s="82">
        <v>1208</v>
      </c>
      <c r="B1225" s="168">
        <f>'Revenue Data'!B1216</f>
        <v>0</v>
      </c>
      <c r="C1225" s="71" t="str">
        <f t="shared" si="496"/>
        <v>-</v>
      </c>
      <c r="D1225" s="71" t="str">
        <f t="shared" si="496"/>
        <v>-</v>
      </c>
      <c r="E1225" s="71" t="str">
        <f t="shared" si="496"/>
        <v>-</v>
      </c>
      <c r="F1225" s="71" t="str">
        <f t="shared" si="496"/>
        <v>-</v>
      </c>
      <c r="G1225" s="71" t="str">
        <f t="shared" si="496"/>
        <v>-</v>
      </c>
      <c r="H1225" s="205">
        <f>IFERROR(VLOOKUP(B1225,'Forecast Cnx @ Dest. Airport'!$B$5:$R$175,17,FALSE),0)</f>
        <v>0</v>
      </c>
      <c r="I1225" s="29">
        <f t="shared" si="475"/>
        <v>0</v>
      </c>
      <c r="J1225" s="29">
        <f t="shared" si="476"/>
        <v>0</v>
      </c>
      <c r="K1225" s="29">
        <f t="shared" si="477"/>
        <v>0</v>
      </c>
      <c r="L1225" s="29">
        <f t="shared" si="478"/>
        <v>0</v>
      </c>
      <c r="M1225" s="29">
        <f t="shared" si="479"/>
        <v>0</v>
      </c>
      <c r="N1225" s="194">
        <f t="shared" si="480"/>
        <v>0</v>
      </c>
      <c r="O1225" s="64" t="str">
        <f t="shared" si="497"/>
        <v>-</v>
      </c>
      <c r="P1225" s="64" t="str">
        <f t="shared" si="497"/>
        <v>-</v>
      </c>
      <c r="Q1225" s="64" t="str">
        <f t="shared" si="497"/>
        <v>-</v>
      </c>
      <c r="R1225" s="64" t="str">
        <f t="shared" si="497"/>
        <v>-</v>
      </c>
      <c r="S1225" s="64" t="str">
        <f t="shared" si="497"/>
        <v>-</v>
      </c>
      <c r="T1225" s="206" t="str">
        <f t="shared" si="481"/>
        <v>-</v>
      </c>
      <c r="U1225" s="29">
        <f t="shared" si="482"/>
        <v>0</v>
      </c>
      <c r="V1225" s="29">
        <f t="shared" si="483"/>
        <v>0</v>
      </c>
      <c r="W1225" s="29">
        <f t="shared" si="484"/>
        <v>0</v>
      </c>
      <c r="X1225" s="29">
        <f t="shared" si="485"/>
        <v>0</v>
      </c>
      <c r="Y1225" s="29">
        <f t="shared" si="486"/>
        <v>0</v>
      </c>
      <c r="Z1225" s="194">
        <f t="shared" si="487"/>
        <v>0</v>
      </c>
    </row>
    <row r="1226" spans="1:26" s="80" customFormat="1" x14ac:dyDescent="0.2">
      <c r="A1226" s="168">
        <v>1209</v>
      </c>
      <c r="B1226" s="168">
        <f>'Revenue Data'!B1217</f>
        <v>0</v>
      </c>
      <c r="C1226" s="71" t="str">
        <f t="shared" si="496"/>
        <v>-</v>
      </c>
      <c r="D1226" s="71" t="str">
        <f t="shared" si="496"/>
        <v>-</v>
      </c>
      <c r="E1226" s="71" t="str">
        <f t="shared" si="496"/>
        <v>-</v>
      </c>
      <c r="F1226" s="71" t="str">
        <f t="shared" si="496"/>
        <v>-</v>
      </c>
      <c r="G1226" s="71" t="str">
        <f t="shared" si="496"/>
        <v>-</v>
      </c>
      <c r="H1226" s="205">
        <f>IFERROR(VLOOKUP(B1226,'Forecast Cnx @ Dest. Airport'!$B$5:$R$175,17,FALSE),0)</f>
        <v>0</v>
      </c>
      <c r="I1226" s="29">
        <f t="shared" si="475"/>
        <v>0</v>
      </c>
      <c r="J1226" s="29">
        <f t="shared" si="476"/>
        <v>0</v>
      </c>
      <c r="K1226" s="29">
        <f t="shared" si="477"/>
        <v>0</v>
      </c>
      <c r="L1226" s="29">
        <f t="shared" si="478"/>
        <v>0</v>
      </c>
      <c r="M1226" s="29">
        <f t="shared" si="479"/>
        <v>0</v>
      </c>
      <c r="N1226" s="194">
        <f t="shared" si="480"/>
        <v>0</v>
      </c>
      <c r="O1226" s="64" t="str">
        <f t="shared" si="497"/>
        <v>-</v>
      </c>
      <c r="P1226" s="64" t="str">
        <f t="shared" si="497"/>
        <v>-</v>
      </c>
      <c r="Q1226" s="64" t="str">
        <f t="shared" si="497"/>
        <v>-</v>
      </c>
      <c r="R1226" s="64" t="str">
        <f t="shared" si="497"/>
        <v>-</v>
      </c>
      <c r="S1226" s="64" t="str">
        <f t="shared" si="497"/>
        <v>-</v>
      </c>
      <c r="T1226" s="206" t="str">
        <f t="shared" si="481"/>
        <v>-</v>
      </c>
      <c r="U1226" s="29">
        <f t="shared" si="482"/>
        <v>0</v>
      </c>
      <c r="V1226" s="29">
        <f t="shared" si="483"/>
        <v>0</v>
      </c>
      <c r="W1226" s="29">
        <f t="shared" si="484"/>
        <v>0</v>
      </c>
      <c r="X1226" s="29">
        <f t="shared" si="485"/>
        <v>0</v>
      </c>
      <c r="Y1226" s="29">
        <f t="shared" si="486"/>
        <v>0</v>
      </c>
      <c r="Z1226" s="194">
        <f t="shared" si="487"/>
        <v>0</v>
      </c>
    </row>
    <row r="1227" spans="1:26" s="80" customFormat="1" x14ac:dyDescent="0.2">
      <c r="A1227" s="82">
        <v>1210</v>
      </c>
      <c r="B1227" s="168">
        <f>'Revenue Data'!B1218</f>
        <v>0</v>
      </c>
      <c r="C1227" s="71" t="str">
        <f t="shared" si="496"/>
        <v>-</v>
      </c>
      <c r="D1227" s="71" t="str">
        <f t="shared" si="496"/>
        <v>-</v>
      </c>
      <c r="E1227" s="71" t="str">
        <f t="shared" si="496"/>
        <v>-</v>
      </c>
      <c r="F1227" s="71" t="str">
        <f t="shared" si="496"/>
        <v>-</v>
      </c>
      <c r="G1227" s="71" t="str">
        <f t="shared" si="496"/>
        <v>-</v>
      </c>
      <c r="H1227" s="205">
        <f>IFERROR(VLOOKUP(B1227,'Forecast Cnx @ Dest. Airport'!$B$5:$R$175,17,FALSE),0)</f>
        <v>0</v>
      </c>
      <c r="I1227" s="29">
        <f t="shared" si="475"/>
        <v>0</v>
      </c>
      <c r="J1227" s="29">
        <f t="shared" si="476"/>
        <v>0</v>
      </c>
      <c r="K1227" s="29">
        <f t="shared" si="477"/>
        <v>0</v>
      </c>
      <c r="L1227" s="29">
        <f t="shared" si="478"/>
        <v>0</v>
      </c>
      <c r="M1227" s="29">
        <f t="shared" si="479"/>
        <v>0</v>
      </c>
      <c r="N1227" s="194">
        <f t="shared" si="480"/>
        <v>0</v>
      </c>
      <c r="O1227" s="64" t="str">
        <f t="shared" si="497"/>
        <v>-</v>
      </c>
      <c r="P1227" s="64" t="str">
        <f t="shared" si="497"/>
        <v>-</v>
      </c>
      <c r="Q1227" s="64" t="str">
        <f t="shared" si="497"/>
        <v>-</v>
      </c>
      <c r="R1227" s="64" t="str">
        <f t="shared" si="497"/>
        <v>-</v>
      </c>
      <c r="S1227" s="64" t="str">
        <f t="shared" si="497"/>
        <v>-</v>
      </c>
      <c r="T1227" s="206" t="str">
        <f t="shared" si="481"/>
        <v>-</v>
      </c>
      <c r="U1227" s="29">
        <f t="shared" si="482"/>
        <v>0</v>
      </c>
      <c r="V1227" s="29">
        <f t="shared" si="483"/>
        <v>0</v>
      </c>
      <c r="W1227" s="29">
        <f t="shared" si="484"/>
        <v>0</v>
      </c>
      <c r="X1227" s="29">
        <f t="shared" si="485"/>
        <v>0</v>
      </c>
      <c r="Y1227" s="29">
        <f t="shared" si="486"/>
        <v>0</v>
      </c>
      <c r="Z1227" s="194">
        <f t="shared" si="487"/>
        <v>0</v>
      </c>
    </row>
    <row r="1228" spans="1:26" s="80" customFormat="1" x14ac:dyDescent="0.2">
      <c r="A1228" s="82">
        <v>1211</v>
      </c>
      <c r="B1228" s="168">
        <f>'Revenue Data'!B1219</f>
        <v>0</v>
      </c>
      <c r="C1228" s="71" t="str">
        <f t="shared" ref="C1228:G1237" si="498">IFERROR(VLOOKUP($B1228,FromChicagoFareList,C$8,FALSE),"-")</f>
        <v>-</v>
      </c>
      <c r="D1228" s="71" t="str">
        <f t="shared" si="498"/>
        <v>-</v>
      </c>
      <c r="E1228" s="71" t="str">
        <f t="shared" si="498"/>
        <v>-</v>
      </c>
      <c r="F1228" s="71" t="str">
        <f t="shared" si="498"/>
        <v>-</v>
      </c>
      <c r="G1228" s="71" t="str">
        <f t="shared" si="498"/>
        <v>-</v>
      </c>
      <c r="H1228" s="205">
        <f>IFERROR(VLOOKUP(B1228,'Forecast Cnx @ Dest. Airport'!$B$5:$R$175,17,FALSE),0)</f>
        <v>0</v>
      </c>
      <c r="I1228" s="29">
        <f t="shared" si="475"/>
        <v>0</v>
      </c>
      <c r="J1228" s="29">
        <f t="shared" si="476"/>
        <v>0</v>
      </c>
      <c r="K1228" s="29">
        <f t="shared" si="477"/>
        <v>0</v>
      </c>
      <c r="L1228" s="29">
        <f t="shared" si="478"/>
        <v>0</v>
      </c>
      <c r="M1228" s="29">
        <f t="shared" si="479"/>
        <v>0</v>
      </c>
      <c r="N1228" s="194">
        <f t="shared" si="480"/>
        <v>0</v>
      </c>
      <c r="O1228" s="64" t="str">
        <f t="shared" ref="O1228:S1237" si="499">IFERROR(VLOOKUP($B1228,FromChicagoFareList,O$8,FALSE),"-")</f>
        <v>-</v>
      </c>
      <c r="P1228" s="64" t="str">
        <f t="shared" si="499"/>
        <v>-</v>
      </c>
      <c r="Q1228" s="64" t="str">
        <f t="shared" si="499"/>
        <v>-</v>
      </c>
      <c r="R1228" s="64" t="str">
        <f t="shared" si="499"/>
        <v>-</v>
      </c>
      <c r="S1228" s="64" t="str">
        <f t="shared" si="499"/>
        <v>-</v>
      </c>
      <c r="T1228" s="206" t="str">
        <f t="shared" si="481"/>
        <v>-</v>
      </c>
      <c r="U1228" s="29">
        <f t="shared" si="482"/>
        <v>0</v>
      </c>
      <c r="V1228" s="29">
        <f t="shared" si="483"/>
        <v>0</v>
      </c>
      <c r="W1228" s="29">
        <f t="shared" si="484"/>
        <v>0</v>
      </c>
      <c r="X1228" s="29">
        <f t="shared" si="485"/>
        <v>0</v>
      </c>
      <c r="Y1228" s="29">
        <f t="shared" si="486"/>
        <v>0</v>
      </c>
      <c r="Z1228" s="194">
        <f t="shared" si="487"/>
        <v>0</v>
      </c>
    </row>
    <row r="1229" spans="1:26" s="80" customFormat="1" x14ac:dyDescent="0.2">
      <c r="A1229" s="82">
        <v>1212</v>
      </c>
      <c r="B1229" s="168">
        <f>'Revenue Data'!B1220</f>
        <v>0</v>
      </c>
      <c r="C1229" s="71" t="str">
        <f t="shared" si="498"/>
        <v>-</v>
      </c>
      <c r="D1229" s="71" t="str">
        <f t="shared" si="498"/>
        <v>-</v>
      </c>
      <c r="E1229" s="71" t="str">
        <f t="shared" si="498"/>
        <v>-</v>
      </c>
      <c r="F1229" s="71" t="str">
        <f t="shared" si="498"/>
        <v>-</v>
      </c>
      <c r="G1229" s="71" t="str">
        <f t="shared" si="498"/>
        <v>-</v>
      </c>
      <c r="H1229" s="205">
        <f>IFERROR(VLOOKUP(B1229,'Forecast Cnx @ Dest. Airport'!$B$5:$R$175,17,FALSE),0)</f>
        <v>0</v>
      </c>
      <c r="I1229" s="29">
        <f t="shared" si="475"/>
        <v>0</v>
      </c>
      <c r="J1229" s="29">
        <f t="shared" si="476"/>
        <v>0</v>
      </c>
      <c r="K1229" s="29">
        <f t="shared" si="477"/>
        <v>0</v>
      </c>
      <c r="L1229" s="29">
        <f t="shared" si="478"/>
        <v>0</v>
      </c>
      <c r="M1229" s="29">
        <f t="shared" si="479"/>
        <v>0</v>
      </c>
      <c r="N1229" s="194">
        <f t="shared" si="480"/>
        <v>0</v>
      </c>
      <c r="O1229" s="64" t="str">
        <f t="shared" si="499"/>
        <v>-</v>
      </c>
      <c r="P1229" s="64" t="str">
        <f t="shared" si="499"/>
        <v>-</v>
      </c>
      <c r="Q1229" s="64" t="str">
        <f t="shared" si="499"/>
        <v>-</v>
      </c>
      <c r="R1229" s="64" t="str">
        <f t="shared" si="499"/>
        <v>-</v>
      </c>
      <c r="S1229" s="64" t="str">
        <f t="shared" si="499"/>
        <v>-</v>
      </c>
      <c r="T1229" s="206" t="str">
        <f t="shared" si="481"/>
        <v>-</v>
      </c>
      <c r="U1229" s="29">
        <f t="shared" si="482"/>
        <v>0</v>
      </c>
      <c r="V1229" s="29">
        <f t="shared" si="483"/>
        <v>0</v>
      </c>
      <c r="W1229" s="29">
        <f t="shared" si="484"/>
        <v>0</v>
      </c>
      <c r="X1229" s="29">
        <f t="shared" si="485"/>
        <v>0</v>
      </c>
      <c r="Y1229" s="29">
        <f t="shared" si="486"/>
        <v>0</v>
      </c>
      <c r="Z1229" s="194">
        <f t="shared" si="487"/>
        <v>0</v>
      </c>
    </row>
    <row r="1230" spans="1:26" s="80" customFormat="1" x14ac:dyDescent="0.2">
      <c r="A1230" s="168">
        <v>1213</v>
      </c>
      <c r="B1230" s="168">
        <f>'Revenue Data'!B1221</f>
        <v>0</v>
      </c>
      <c r="C1230" s="71" t="str">
        <f t="shared" si="498"/>
        <v>-</v>
      </c>
      <c r="D1230" s="71" t="str">
        <f t="shared" si="498"/>
        <v>-</v>
      </c>
      <c r="E1230" s="71" t="str">
        <f t="shared" si="498"/>
        <v>-</v>
      </c>
      <c r="F1230" s="71" t="str">
        <f t="shared" si="498"/>
        <v>-</v>
      </c>
      <c r="G1230" s="71" t="str">
        <f t="shared" si="498"/>
        <v>-</v>
      </c>
      <c r="H1230" s="205">
        <f>IFERROR(VLOOKUP(B1230,'Forecast Cnx @ Dest. Airport'!$B$5:$R$175,17,FALSE),0)</f>
        <v>0</v>
      </c>
      <c r="I1230" s="29">
        <f t="shared" si="475"/>
        <v>0</v>
      </c>
      <c r="J1230" s="29">
        <f t="shared" si="476"/>
        <v>0</v>
      </c>
      <c r="K1230" s="29">
        <f t="shared" si="477"/>
        <v>0</v>
      </c>
      <c r="L1230" s="29">
        <f t="shared" si="478"/>
        <v>0</v>
      </c>
      <c r="M1230" s="29">
        <f t="shared" si="479"/>
        <v>0</v>
      </c>
      <c r="N1230" s="194">
        <f t="shared" si="480"/>
        <v>0</v>
      </c>
      <c r="O1230" s="64" t="str">
        <f t="shared" si="499"/>
        <v>-</v>
      </c>
      <c r="P1230" s="64" t="str">
        <f t="shared" si="499"/>
        <v>-</v>
      </c>
      <c r="Q1230" s="64" t="str">
        <f t="shared" si="499"/>
        <v>-</v>
      </c>
      <c r="R1230" s="64" t="str">
        <f t="shared" si="499"/>
        <v>-</v>
      </c>
      <c r="S1230" s="64" t="str">
        <f t="shared" si="499"/>
        <v>-</v>
      </c>
      <c r="T1230" s="206" t="str">
        <f t="shared" si="481"/>
        <v>-</v>
      </c>
      <c r="U1230" s="29">
        <f t="shared" si="482"/>
        <v>0</v>
      </c>
      <c r="V1230" s="29">
        <f t="shared" si="483"/>
        <v>0</v>
      </c>
      <c r="W1230" s="29">
        <f t="shared" si="484"/>
        <v>0</v>
      </c>
      <c r="X1230" s="29">
        <f t="shared" si="485"/>
        <v>0</v>
      </c>
      <c r="Y1230" s="29">
        <f t="shared" si="486"/>
        <v>0</v>
      </c>
      <c r="Z1230" s="194">
        <f t="shared" si="487"/>
        <v>0</v>
      </c>
    </row>
    <row r="1231" spans="1:26" s="80" customFormat="1" x14ac:dyDescent="0.2">
      <c r="A1231" s="82">
        <v>1214</v>
      </c>
      <c r="B1231" s="168">
        <f>'Revenue Data'!B1222</f>
        <v>0</v>
      </c>
      <c r="C1231" s="71" t="str">
        <f t="shared" si="498"/>
        <v>-</v>
      </c>
      <c r="D1231" s="71" t="str">
        <f t="shared" si="498"/>
        <v>-</v>
      </c>
      <c r="E1231" s="71" t="str">
        <f t="shared" si="498"/>
        <v>-</v>
      </c>
      <c r="F1231" s="71" t="str">
        <f t="shared" si="498"/>
        <v>-</v>
      </c>
      <c r="G1231" s="71" t="str">
        <f t="shared" si="498"/>
        <v>-</v>
      </c>
      <c r="H1231" s="205">
        <f>IFERROR(VLOOKUP(B1231,'Forecast Cnx @ Dest. Airport'!$B$5:$R$175,17,FALSE),0)</f>
        <v>0</v>
      </c>
      <c r="I1231" s="29">
        <f t="shared" si="475"/>
        <v>0</v>
      </c>
      <c r="J1231" s="29">
        <f t="shared" si="476"/>
        <v>0</v>
      </c>
      <c r="K1231" s="29">
        <f t="shared" si="477"/>
        <v>0</v>
      </c>
      <c r="L1231" s="29">
        <f t="shared" si="478"/>
        <v>0</v>
      </c>
      <c r="M1231" s="29">
        <f t="shared" si="479"/>
        <v>0</v>
      </c>
      <c r="N1231" s="194">
        <f t="shared" si="480"/>
        <v>0</v>
      </c>
      <c r="O1231" s="64" t="str">
        <f t="shared" si="499"/>
        <v>-</v>
      </c>
      <c r="P1231" s="64" t="str">
        <f t="shared" si="499"/>
        <v>-</v>
      </c>
      <c r="Q1231" s="64" t="str">
        <f t="shared" si="499"/>
        <v>-</v>
      </c>
      <c r="R1231" s="64" t="str">
        <f t="shared" si="499"/>
        <v>-</v>
      </c>
      <c r="S1231" s="64" t="str">
        <f t="shared" si="499"/>
        <v>-</v>
      </c>
      <c r="T1231" s="206" t="str">
        <f t="shared" si="481"/>
        <v>-</v>
      </c>
      <c r="U1231" s="29">
        <f t="shared" si="482"/>
        <v>0</v>
      </c>
      <c r="V1231" s="29">
        <f t="shared" si="483"/>
        <v>0</v>
      </c>
      <c r="W1231" s="29">
        <f t="shared" si="484"/>
        <v>0</v>
      </c>
      <c r="X1231" s="29">
        <f t="shared" si="485"/>
        <v>0</v>
      </c>
      <c r="Y1231" s="29">
        <f t="shared" si="486"/>
        <v>0</v>
      </c>
      <c r="Z1231" s="194">
        <f t="shared" si="487"/>
        <v>0</v>
      </c>
    </row>
    <row r="1232" spans="1:26" s="80" customFormat="1" x14ac:dyDescent="0.2">
      <c r="A1232" s="82">
        <v>1215</v>
      </c>
      <c r="B1232" s="168">
        <f>'Revenue Data'!B1223</f>
        <v>0</v>
      </c>
      <c r="C1232" s="71" t="str">
        <f t="shared" si="498"/>
        <v>-</v>
      </c>
      <c r="D1232" s="71" t="str">
        <f t="shared" si="498"/>
        <v>-</v>
      </c>
      <c r="E1232" s="71" t="str">
        <f t="shared" si="498"/>
        <v>-</v>
      </c>
      <c r="F1232" s="71" t="str">
        <f t="shared" si="498"/>
        <v>-</v>
      </c>
      <c r="G1232" s="71" t="str">
        <f t="shared" si="498"/>
        <v>-</v>
      </c>
      <c r="H1232" s="205">
        <f>IFERROR(VLOOKUP(B1232,'Forecast Cnx @ Dest. Airport'!$B$5:$R$175,17,FALSE),0)</f>
        <v>0</v>
      </c>
      <c r="I1232" s="29">
        <f t="shared" si="475"/>
        <v>0</v>
      </c>
      <c r="J1232" s="29">
        <f t="shared" si="476"/>
        <v>0</v>
      </c>
      <c r="K1232" s="29">
        <f t="shared" si="477"/>
        <v>0</v>
      </c>
      <c r="L1232" s="29">
        <f t="shared" si="478"/>
        <v>0</v>
      </c>
      <c r="M1232" s="29">
        <f t="shared" si="479"/>
        <v>0</v>
      </c>
      <c r="N1232" s="194">
        <f t="shared" si="480"/>
        <v>0</v>
      </c>
      <c r="O1232" s="64" t="str">
        <f t="shared" si="499"/>
        <v>-</v>
      </c>
      <c r="P1232" s="64" t="str">
        <f t="shared" si="499"/>
        <v>-</v>
      </c>
      <c r="Q1232" s="64" t="str">
        <f t="shared" si="499"/>
        <v>-</v>
      </c>
      <c r="R1232" s="64" t="str">
        <f t="shared" si="499"/>
        <v>-</v>
      </c>
      <c r="S1232" s="64" t="str">
        <f t="shared" si="499"/>
        <v>-</v>
      </c>
      <c r="T1232" s="206" t="str">
        <f t="shared" si="481"/>
        <v>-</v>
      </c>
      <c r="U1232" s="29">
        <f t="shared" si="482"/>
        <v>0</v>
      </c>
      <c r="V1232" s="29">
        <f t="shared" si="483"/>
        <v>0</v>
      </c>
      <c r="W1232" s="29">
        <f t="shared" si="484"/>
        <v>0</v>
      </c>
      <c r="X1232" s="29">
        <f t="shared" si="485"/>
        <v>0</v>
      </c>
      <c r="Y1232" s="29">
        <f t="shared" si="486"/>
        <v>0</v>
      </c>
      <c r="Z1232" s="194">
        <f t="shared" si="487"/>
        <v>0</v>
      </c>
    </row>
    <row r="1233" spans="1:26" s="80" customFormat="1" x14ac:dyDescent="0.2">
      <c r="A1233" s="82">
        <v>1216</v>
      </c>
      <c r="B1233" s="168">
        <f>'Revenue Data'!B1224</f>
        <v>0</v>
      </c>
      <c r="C1233" s="71" t="str">
        <f t="shared" si="498"/>
        <v>-</v>
      </c>
      <c r="D1233" s="71" t="str">
        <f t="shared" si="498"/>
        <v>-</v>
      </c>
      <c r="E1233" s="71" t="str">
        <f t="shared" si="498"/>
        <v>-</v>
      </c>
      <c r="F1233" s="71" t="str">
        <f t="shared" si="498"/>
        <v>-</v>
      </c>
      <c r="G1233" s="71" t="str">
        <f t="shared" si="498"/>
        <v>-</v>
      </c>
      <c r="H1233" s="205">
        <f>IFERROR(VLOOKUP(B1233,'Forecast Cnx @ Dest. Airport'!$B$5:$R$175,17,FALSE),0)</f>
        <v>0</v>
      </c>
      <c r="I1233" s="29">
        <f t="shared" si="475"/>
        <v>0</v>
      </c>
      <c r="J1233" s="29">
        <f t="shared" si="476"/>
        <v>0</v>
      </c>
      <c r="K1233" s="29">
        <f t="shared" si="477"/>
        <v>0</v>
      </c>
      <c r="L1233" s="29">
        <f t="shared" si="478"/>
        <v>0</v>
      </c>
      <c r="M1233" s="29">
        <f t="shared" si="479"/>
        <v>0</v>
      </c>
      <c r="N1233" s="194">
        <f t="shared" si="480"/>
        <v>0</v>
      </c>
      <c r="O1233" s="64" t="str">
        <f t="shared" si="499"/>
        <v>-</v>
      </c>
      <c r="P1233" s="64" t="str">
        <f t="shared" si="499"/>
        <v>-</v>
      </c>
      <c r="Q1233" s="64" t="str">
        <f t="shared" si="499"/>
        <v>-</v>
      </c>
      <c r="R1233" s="64" t="str">
        <f t="shared" si="499"/>
        <v>-</v>
      </c>
      <c r="S1233" s="64" t="str">
        <f t="shared" si="499"/>
        <v>-</v>
      </c>
      <c r="T1233" s="206" t="str">
        <f t="shared" si="481"/>
        <v>-</v>
      </c>
      <c r="U1233" s="29">
        <f t="shared" si="482"/>
        <v>0</v>
      </c>
      <c r="V1233" s="29">
        <f t="shared" si="483"/>
        <v>0</v>
      </c>
      <c r="W1233" s="29">
        <f t="shared" si="484"/>
        <v>0</v>
      </c>
      <c r="X1233" s="29">
        <f t="shared" si="485"/>
        <v>0</v>
      </c>
      <c r="Y1233" s="29">
        <f t="shared" si="486"/>
        <v>0</v>
      </c>
      <c r="Z1233" s="194">
        <f t="shared" si="487"/>
        <v>0</v>
      </c>
    </row>
    <row r="1234" spans="1:26" s="80" customFormat="1" x14ac:dyDescent="0.2">
      <c r="A1234" s="168">
        <v>1217</v>
      </c>
      <c r="B1234" s="168">
        <f>'Revenue Data'!B1225</f>
        <v>0</v>
      </c>
      <c r="C1234" s="71" t="str">
        <f t="shared" si="498"/>
        <v>-</v>
      </c>
      <c r="D1234" s="71" t="str">
        <f t="shared" si="498"/>
        <v>-</v>
      </c>
      <c r="E1234" s="71" t="str">
        <f t="shared" si="498"/>
        <v>-</v>
      </c>
      <c r="F1234" s="71" t="str">
        <f t="shared" si="498"/>
        <v>-</v>
      </c>
      <c r="G1234" s="71" t="str">
        <f t="shared" si="498"/>
        <v>-</v>
      </c>
      <c r="H1234" s="205">
        <f>IFERROR(VLOOKUP(B1234,'Forecast Cnx @ Dest. Airport'!$B$5:$R$175,17,FALSE),0)</f>
        <v>0</v>
      </c>
      <c r="I1234" s="29">
        <f t="shared" si="475"/>
        <v>0</v>
      </c>
      <c r="J1234" s="29">
        <f t="shared" si="476"/>
        <v>0</v>
      </c>
      <c r="K1234" s="29">
        <f t="shared" si="477"/>
        <v>0</v>
      </c>
      <c r="L1234" s="29">
        <f t="shared" si="478"/>
        <v>0</v>
      </c>
      <c r="M1234" s="29">
        <f t="shared" si="479"/>
        <v>0</v>
      </c>
      <c r="N1234" s="194">
        <f t="shared" si="480"/>
        <v>0</v>
      </c>
      <c r="O1234" s="64" t="str">
        <f t="shared" si="499"/>
        <v>-</v>
      </c>
      <c r="P1234" s="64" t="str">
        <f t="shared" si="499"/>
        <v>-</v>
      </c>
      <c r="Q1234" s="64" t="str">
        <f t="shared" si="499"/>
        <v>-</v>
      </c>
      <c r="R1234" s="64" t="str">
        <f t="shared" si="499"/>
        <v>-</v>
      </c>
      <c r="S1234" s="64" t="str">
        <f t="shared" si="499"/>
        <v>-</v>
      </c>
      <c r="T1234" s="206" t="str">
        <f t="shared" si="481"/>
        <v>-</v>
      </c>
      <c r="U1234" s="29">
        <f t="shared" si="482"/>
        <v>0</v>
      </c>
      <c r="V1234" s="29">
        <f t="shared" si="483"/>
        <v>0</v>
      </c>
      <c r="W1234" s="29">
        <f t="shared" si="484"/>
        <v>0</v>
      </c>
      <c r="X1234" s="29">
        <f t="shared" si="485"/>
        <v>0</v>
      </c>
      <c r="Y1234" s="29">
        <f t="shared" si="486"/>
        <v>0</v>
      </c>
      <c r="Z1234" s="194">
        <f t="shared" si="487"/>
        <v>0</v>
      </c>
    </row>
    <row r="1235" spans="1:26" s="80" customFormat="1" x14ac:dyDescent="0.2">
      <c r="A1235" s="82">
        <v>1218</v>
      </c>
      <c r="B1235" s="168">
        <f>'Revenue Data'!B1226</f>
        <v>0</v>
      </c>
      <c r="C1235" s="71" t="str">
        <f t="shared" si="498"/>
        <v>-</v>
      </c>
      <c r="D1235" s="71" t="str">
        <f t="shared" si="498"/>
        <v>-</v>
      </c>
      <c r="E1235" s="71" t="str">
        <f t="shared" si="498"/>
        <v>-</v>
      </c>
      <c r="F1235" s="71" t="str">
        <f t="shared" si="498"/>
        <v>-</v>
      </c>
      <c r="G1235" s="71" t="str">
        <f t="shared" si="498"/>
        <v>-</v>
      </c>
      <c r="H1235" s="205">
        <f>IFERROR(VLOOKUP(B1235,'Forecast Cnx @ Dest. Airport'!$B$5:$R$175,17,FALSE),0)</f>
        <v>0</v>
      </c>
      <c r="I1235" s="29">
        <f t="shared" ref="I1235:I1298" si="500">IFERROR($H1235*C1235,0)</f>
        <v>0</v>
      </c>
      <c r="J1235" s="29">
        <f t="shared" ref="J1235:J1298" si="501">IFERROR($H1235*D1235,0)</f>
        <v>0</v>
      </c>
      <c r="K1235" s="29">
        <f t="shared" ref="K1235:K1298" si="502">IFERROR($H1235*E1235,0)</f>
        <v>0</v>
      </c>
      <c r="L1235" s="29">
        <f t="shared" ref="L1235:L1298" si="503">IFERROR($H1235*F1235,0)</f>
        <v>0</v>
      </c>
      <c r="M1235" s="29">
        <f t="shared" ref="M1235:M1298" si="504">IFERROR($H1235*G1235,0)</f>
        <v>0</v>
      </c>
      <c r="N1235" s="194">
        <f t="shared" ref="N1235:N1298" si="505">SUM(I1235:M1235)</f>
        <v>0</v>
      </c>
      <c r="O1235" s="64" t="str">
        <f t="shared" si="499"/>
        <v>-</v>
      </c>
      <c r="P1235" s="64" t="str">
        <f t="shared" si="499"/>
        <v>-</v>
      </c>
      <c r="Q1235" s="64" t="str">
        <f t="shared" si="499"/>
        <v>-</v>
      </c>
      <c r="R1235" s="64" t="str">
        <f t="shared" si="499"/>
        <v>-</v>
      </c>
      <c r="S1235" s="64" t="str">
        <f t="shared" si="499"/>
        <v>-</v>
      </c>
      <c r="T1235" s="206" t="str">
        <f t="shared" ref="T1235:T1298" si="506">IFERROR(Z1235/N1235,"-")</f>
        <v>-</v>
      </c>
      <c r="U1235" s="29">
        <f t="shared" ref="U1235:U1298" si="507">IFERROR(O1235*I1235,0)</f>
        <v>0</v>
      </c>
      <c r="V1235" s="29">
        <f t="shared" ref="V1235:V1298" si="508">IFERROR(P1235*J1235,0)</f>
        <v>0</v>
      </c>
      <c r="W1235" s="29">
        <f t="shared" ref="W1235:W1298" si="509">IFERROR(Q1235*K1235,0)</f>
        <v>0</v>
      </c>
      <c r="X1235" s="29">
        <f t="shared" ref="X1235:X1298" si="510">IFERROR(R1235*L1235,0)</f>
        <v>0</v>
      </c>
      <c r="Y1235" s="29">
        <f t="shared" ref="Y1235:Y1298" si="511">IFERROR(S1235*M1235,0)</f>
        <v>0</v>
      </c>
      <c r="Z1235" s="194">
        <f t="shared" ref="Z1235:Z1298" si="512">SUM(U1235:Y1235)</f>
        <v>0</v>
      </c>
    </row>
    <row r="1236" spans="1:26" s="80" customFormat="1" x14ac:dyDescent="0.2">
      <c r="A1236" s="82">
        <v>1219</v>
      </c>
      <c r="B1236" s="168">
        <f>'Revenue Data'!B1227</f>
        <v>0</v>
      </c>
      <c r="C1236" s="71" t="str">
        <f t="shared" si="498"/>
        <v>-</v>
      </c>
      <c r="D1236" s="71" t="str">
        <f t="shared" si="498"/>
        <v>-</v>
      </c>
      <c r="E1236" s="71" t="str">
        <f t="shared" si="498"/>
        <v>-</v>
      </c>
      <c r="F1236" s="71" t="str">
        <f t="shared" si="498"/>
        <v>-</v>
      </c>
      <c r="G1236" s="71" t="str">
        <f t="shared" si="498"/>
        <v>-</v>
      </c>
      <c r="H1236" s="205">
        <f>IFERROR(VLOOKUP(B1236,'Forecast Cnx @ Dest. Airport'!$B$5:$R$175,17,FALSE),0)</f>
        <v>0</v>
      </c>
      <c r="I1236" s="29">
        <f t="shared" si="500"/>
        <v>0</v>
      </c>
      <c r="J1236" s="29">
        <f t="shared" si="501"/>
        <v>0</v>
      </c>
      <c r="K1236" s="29">
        <f t="shared" si="502"/>
        <v>0</v>
      </c>
      <c r="L1236" s="29">
        <f t="shared" si="503"/>
        <v>0</v>
      </c>
      <c r="M1236" s="29">
        <f t="shared" si="504"/>
        <v>0</v>
      </c>
      <c r="N1236" s="194">
        <f t="shared" si="505"/>
        <v>0</v>
      </c>
      <c r="O1236" s="64" t="str">
        <f t="shared" si="499"/>
        <v>-</v>
      </c>
      <c r="P1236" s="64" t="str">
        <f t="shared" si="499"/>
        <v>-</v>
      </c>
      <c r="Q1236" s="64" t="str">
        <f t="shared" si="499"/>
        <v>-</v>
      </c>
      <c r="R1236" s="64" t="str">
        <f t="shared" si="499"/>
        <v>-</v>
      </c>
      <c r="S1236" s="64" t="str">
        <f t="shared" si="499"/>
        <v>-</v>
      </c>
      <c r="T1236" s="206" t="str">
        <f t="shared" si="506"/>
        <v>-</v>
      </c>
      <c r="U1236" s="29">
        <f t="shared" si="507"/>
        <v>0</v>
      </c>
      <c r="V1236" s="29">
        <f t="shared" si="508"/>
        <v>0</v>
      </c>
      <c r="W1236" s="29">
        <f t="shared" si="509"/>
        <v>0</v>
      </c>
      <c r="X1236" s="29">
        <f t="shared" si="510"/>
        <v>0</v>
      </c>
      <c r="Y1236" s="29">
        <f t="shared" si="511"/>
        <v>0</v>
      </c>
      <c r="Z1236" s="194">
        <f t="shared" si="512"/>
        <v>0</v>
      </c>
    </row>
    <row r="1237" spans="1:26" s="80" customFormat="1" x14ac:dyDescent="0.2">
      <c r="A1237" s="82">
        <v>1220</v>
      </c>
      <c r="B1237" s="168">
        <f>'Revenue Data'!B1228</f>
        <v>0</v>
      </c>
      <c r="C1237" s="71" t="str">
        <f t="shared" si="498"/>
        <v>-</v>
      </c>
      <c r="D1237" s="71" t="str">
        <f t="shared" si="498"/>
        <v>-</v>
      </c>
      <c r="E1237" s="71" t="str">
        <f t="shared" si="498"/>
        <v>-</v>
      </c>
      <c r="F1237" s="71" t="str">
        <f t="shared" si="498"/>
        <v>-</v>
      </c>
      <c r="G1237" s="71" t="str">
        <f t="shared" si="498"/>
        <v>-</v>
      </c>
      <c r="H1237" s="205">
        <f>IFERROR(VLOOKUP(B1237,'Forecast Cnx @ Dest. Airport'!$B$5:$R$175,17,FALSE),0)</f>
        <v>0</v>
      </c>
      <c r="I1237" s="29">
        <f t="shared" si="500"/>
        <v>0</v>
      </c>
      <c r="J1237" s="29">
        <f t="shared" si="501"/>
        <v>0</v>
      </c>
      <c r="K1237" s="29">
        <f t="shared" si="502"/>
        <v>0</v>
      </c>
      <c r="L1237" s="29">
        <f t="shared" si="503"/>
        <v>0</v>
      </c>
      <c r="M1237" s="29">
        <f t="shared" si="504"/>
        <v>0</v>
      </c>
      <c r="N1237" s="194">
        <f t="shared" si="505"/>
        <v>0</v>
      </c>
      <c r="O1237" s="64" t="str">
        <f t="shared" si="499"/>
        <v>-</v>
      </c>
      <c r="P1237" s="64" t="str">
        <f t="shared" si="499"/>
        <v>-</v>
      </c>
      <c r="Q1237" s="64" t="str">
        <f t="shared" si="499"/>
        <v>-</v>
      </c>
      <c r="R1237" s="64" t="str">
        <f t="shared" si="499"/>
        <v>-</v>
      </c>
      <c r="S1237" s="64" t="str">
        <f t="shared" si="499"/>
        <v>-</v>
      </c>
      <c r="T1237" s="206" t="str">
        <f t="shared" si="506"/>
        <v>-</v>
      </c>
      <c r="U1237" s="29">
        <f t="shared" si="507"/>
        <v>0</v>
      </c>
      <c r="V1237" s="29">
        <f t="shared" si="508"/>
        <v>0</v>
      </c>
      <c r="W1237" s="29">
        <f t="shared" si="509"/>
        <v>0</v>
      </c>
      <c r="X1237" s="29">
        <f t="shared" si="510"/>
        <v>0</v>
      </c>
      <c r="Y1237" s="29">
        <f t="shared" si="511"/>
        <v>0</v>
      </c>
      <c r="Z1237" s="194">
        <f t="shared" si="512"/>
        <v>0</v>
      </c>
    </row>
    <row r="1238" spans="1:26" s="80" customFormat="1" x14ac:dyDescent="0.2">
      <c r="A1238" s="168">
        <v>1221</v>
      </c>
      <c r="B1238" s="168">
        <f>'Revenue Data'!B1229</f>
        <v>0</v>
      </c>
      <c r="C1238" s="71" t="str">
        <f t="shared" ref="C1238:G1247" si="513">IFERROR(VLOOKUP($B1238,FromChicagoFareList,C$8,FALSE),"-")</f>
        <v>-</v>
      </c>
      <c r="D1238" s="71" t="str">
        <f t="shared" si="513"/>
        <v>-</v>
      </c>
      <c r="E1238" s="71" t="str">
        <f t="shared" si="513"/>
        <v>-</v>
      </c>
      <c r="F1238" s="71" t="str">
        <f t="shared" si="513"/>
        <v>-</v>
      </c>
      <c r="G1238" s="71" t="str">
        <f t="shared" si="513"/>
        <v>-</v>
      </c>
      <c r="H1238" s="205">
        <f>IFERROR(VLOOKUP(B1238,'Forecast Cnx @ Dest. Airport'!$B$5:$R$175,17,FALSE),0)</f>
        <v>0</v>
      </c>
      <c r="I1238" s="29">
        <f t="shared" si="500"/>
        <v>0</v>
      </c>
      <c r="J1238" s="29">
        <f t="shared" si="501"/>
        <v>0</v>
      </c>
      <c r="K1238" s="29">
        <f t="shared" si="502"/>
        <v>0</v>
      </c>
      <c r="L1238" s="29">
        <f t="shared" si="503"/>
        <v>0</v>
      </c>
      <c r="M1238" s="29">
        <f t="shared" si="504"/>
        <v>0</v>
      </c>
      <c r="N1238" s="194">
        <f t="shared" si="505"/>
        <v>0</v>
      </c>
      <c r="O1238" s="64" t="str">
        <f t="shared" ref="O1238:S1247" si="514">IFERROR(VLOOKUP($B1238,FromChicagoFareList,O$8,FALSE),"-")</f>
        <v>-</v>
      </c>
      <c r="P1238" s="64" t="str">
        <f t="shared" si="514"/>
        <v>-</v>
      </c>
      <c r="Q1238" s="64" t="str">
        <f t="shared" si="514"/>
        <v>-</v>
      </c>
      <c r="R1238" s="64" t="str">
        <f t="shared" si="514"/>
        <v>-</v>
      </c>
      <c r="S1238" s="64" t="str">
        <f t="shared" si="514"/>
        <v>-</v>
      </c>
      <c r="T1238" s="206" t="str">
        <f t="shared" si="506"/>
        <v>-</v>
      </c>
      <c r="U1238" s="29">
        <f t="shared" si="507"/>
        <v>0</v>
      </c>
      <c r="V1238" s="29">
        <f t="shared" si="508"/>
        <v>0</v>
      </c>
      <c r="W1238" s="29">
        <f t="shared" si="509"/>
        <v>0</v>
      </c>
      <c r="X1238" s="29">
        <f t="shared" si="510"/>
        <v>0</v>
      </c>
      <c r="Y1238" s="29">
        <f t="shared" si="511"/>
        <v>0</v>
      </c>
      <c r="Z1238" s="194">
        <f t="shared" si="512"/>
        <v>0</v>
      </c>
    </row>
    <row r="1239" spans="1:26" s="80" customFormat="1" x14ac:dyDescent="0.2">
      <c r="A1239" s="82">
        <v>1222</v>
      </c>
      <c r="B1239" s="168">
        <f>'Revenue Data'!B1230</f>
        <v>0</v>
      </c>
      <c r="C1239" s="71" t="str">
        <f t="shared" si="513"/>
        <v>-</v>
      </c>
      <c r="D1239" s="71" t="str">
        <f t="shared" si="513"/>
        <v>-</v>
      </c>
      <c r="E1239" s="71" t="str">
        <f t="shared" si="513"/>
        <v>-</v>
      </c>
      <c r="F1239" s="71" t="str">
        <f t="shared" si="513"/>
        <v>-</v>
      </c>
      <c r="G1239" s="71" t="str">
        <f t="shared" si="513"/>
        <v>-</v>
      </c>
      <c r="H1239" s="205">
        <f>IFERROR(VLOOKUP(B1239,'Forecast Cnx @ Dest. Airport'!$B$5:$R$175,17,FALSE),0)</f>
        <v>0</v>
      </c>
      <c r="I1239" s="29">
        <f t="shared" si="500"/>
        <v>0</v>
      </c>
      <c r="J1239" s="29">
        <f t="shared" si="501"/>
        <v>0</v>
      </c>
      <c r="K1239" s="29">
        <f t="shared" si="502"/>
        <v>0</v>
      </c>
      <c r="L1239" s="29">
        <f t="shared" si="503"/>
        <v>0</v>
      </c>
      <c r="M1239" s="29">
        <f t="shared" si="504"/>
        <v>0</v>
      </c>
      <c r="N1239" s="194">
        <f t="shared" si="505"/>
        <v>0</v>
      </c>
      <c r="O1239" s="64" t="str">
        <f t="shared" si="514"/>
        <v>-</v>
      </c>
      <c r="P1239" s="64" t="str">
        <f t="shared" si="514"/>
        <v>-</v>
      </c>
      <c r="Q1239" s="64" t="str">
        <f t="shared" si="514"/>
        <v>-</v>
      </c>
      <c r="R1239" s="64" t="str">
        <f t="shared" si="514"/>
        <v>-</v>
      </c>
      <c r="S1239" s="64" t="str">
        <f t="shared" si="514"/>
        <v>-</v>
      </c>
      <c r="T1239" s="206" t="str">
        <f t="shared" si="506"/>
        <v>-</v>
      </c>
      <c r="U1239" s="29">
        <f t="shared" si="507"/>
        <v>0</v>
      </c>
      <c r="V1239" s="29">
        <f t="shared" si="508"/>
        <v>0</v>
      </c>
      <c r="W1239" s="29">
        <f t="shared" si="509"/>
        <v>0</v>
      </c>
      <c r="X1239" s="29">
        <f t="shared" si="510"/>
        <v>0</v>
      </c>
      <c r="Y1239" s="29">
        <f t="shared" si="511"/>
        <v>0</v>
      </c>
      <c r="Z1239" s="194">
        <f t="shared" si="512"/>
        <v>0</v>
      </c>
    </row>
    <row r="1240" spans="1:26" s="80" customFormat="1" x14ac:dyDescent="0.2">
      <c r="A1240" s="82">
        <v>1223</v>
      </c>
      <c r="B1240" s="168">
        <f>'Revenue Data'!B1231</f>
        <v>0</v>
      </c>
      <c r="C1240" s="71" t="str">
        <f t="shared" si="513"/>
        <v>-</v>
      </c>
      <c r="D1240" s="71" t="str">
        <f t="shared" si="513"/>
        <v>-</v>
      </c>
      <c r="E1240" s="71" t="str">
        <f t="shared" si="513"/>
        <v>-</v>
      </c>
      <c r="F1240" s="71" t="str">
        <f t="shared" si="513"/>
        <v>-</v>
      </c>
      <c r="G1240" s="71" t="str">
        <f t="shared" si="513"/>
        <v>-</v>
      </c>
      <c r="H1240" s="205">
        <f>IFERROR(VLOOKUP(B1240,'Forecast Cnx @ Dest. Airport'!$B$5:$R$175,17,FALSE),0)</f>
        <v>0</v>
      </c>
      <c r="I1240" s="29">
        <f t="shared" si="500"/>
        <v>0</v>
      </c>
      <c r="J1240" s="29">
        <f t="shared" si="501"/>
        <v>0</v>
      </c>
      <c r="K1240" s="29">
        <f t="shared" si="502"/>
        <v>0</v>
      </c>
      <c r="L1240" s="29">
        <f t="shared" si="503"/>
        <v>0</v>
      </c>
      <c r="M1240" s="29">
        <f t="shared" si="504"/>
        <v>0</v>
      </c>
      <c r="N1240" s="194">
        <f t="shared" si="505"/>
        <v>0</v>
      </c>
      <c r="O1240" s="64" t="str">
        <f t="shared" si="514"/>
        <v>-</v>
      </c>
      <c r="P1240" s="64" t="str">
        <f t="shared" si="514"/>
        <v>-</v>
      </c>
      <c r="Q1240" s="64" t="str">
        <f t="shared" si="514"/>
        <v>-</v>
      </c>
      <c r="R1240" s="64" t="str">
        <f t="shared" si="514"/>
        <v>-</v>
      </c>
      <c r="S1240" s="64" t="str">
        <f t="shared" si="514"/>
        <v>-</v>
      </c>
      <c r="T1240" s="206" t="str">
        <f t="shared" si="506"/>
        <v>-</v>
      </c>
      <c r="U1240" s="29">
        <f t="shared" si="507"/>
        <v>0</v>
      </c>
      <c r="V1240" s="29">
        <f t="shared" si="508"/>
        <v>0</v>
      </c>
      <c r="W1240" s="29">
        <f t="shared" si="509"/>
        <v>0</v>
      </c>
      <c r="X1240" s="29">
        <f t="shared" si="510"/>
        <v>0</v>
      </c>
      <c r="Y1240" s="29">
        <f t="shared" si="511"/>
        <v>0</v>
      </c>
      <c r="Z1240" s="194">
        <f t="shared" si="512"/>
        <v>0</v>
      </c>
    </row>
    <row r="1241" spans="1:26" s="80" customFormat="1" x14ac:dyDescent="0.2">
      <c r="A1241" s="82">
        <v>1224</v>
      </c>
      <c r="B1241" s="168">
        <f>'Revenue Data'!B1232</f>
        <v>0</v>
      </c>
      <c r="C1241" s="71" t="str">
        <f t="shared" si="513"/>
        <v>-</v>
      </c>
      <c r="D1241" s="71" t="str">
        <f t="shared" si="513"/>
        <v>-</v>
      </c>
      <c r="E1241" s="71" t="str">
        <f t="shared" si="513"/>
        <v>-</v>
      </c>
      <c r="F1241" s="71" t="str">
        <f t="shared" si="513"/>
        <v>-</v>
      </c>
      <c r="G1241" s="71" t="str">
        <f t="shared" si="513"/>
        <v>-</v>
      </c>
      <c r="H1241" s="205">
        <f>IFERROR(VLOOKUP(B1241,'Forecast Cnx @ Dest. Airport'!$B$5:$R$175,17,FALSE),0)</f>
        <v>0</v>
      </c>
      <c r="I1241" s="29">
        <f t="shared" si="500"/>
        <v>0</v>
      </c>
      <c r="J1241" s="29">
        <f t="shared" si="501"/>
        <v>0</v>
      </c>
      <c r="K1241" s="29">
        <f t="shared" si="502"/>
        <v>0</v>
      </c>
      <c r="L1241" s="29">
        <f t="shared" si="503"/>
        <v>0</v>
      </c>
      <c r="M1241" s="29">
        <f t="shared" si="504"/>
        <v>0</v>
      </c>
      <c r="N1241" s="194">
        <f t="shared" si="505"/>
        <v>0</v>
      </c>
      <c r="O1241" s="64" t="str">
        <f t="shared" si="514"/>
        <v>-</v>
      </c>
      <c r="P1241" s="64" t="str">
        <f t="shared" si="514"/>
        <v>-</v>
      </c>
      <c r="Q1241" s="64" t="str">
        <f t="shared" si="514"/>
        <v>-</v>
      </c>
      <c r="R1241" s="64" t="str">
        <f t="shared" si="514"/>
        <v>-</v>
      </c>
      <c r="S1241" s="64" t="str">
        <f t="shared" si="514"/>
        <v>-</v>
      </c>
      <c r="T1241" s="206" t="str">
        <f t="shared" si="506"/>
        <v>-</v>
      </c>
      <c r="U1241" s="29">
        <f t="shared" si="507"/>
        <v>0</v>
      </c>
      <c r="V1241" s="29">
        <f t="shared" si="508"/>
        <v>0</v>
      </c>
      <c r="W1241" s="29">
        <f t="shared" si="509"/>
        <v>0</v>
      </c>
      <c r="X1241" s="29">
        <f t="shared" si="510"/>
        <v>0</v>
      </c>
      <c r="Y1241" s="29">
        <f t="shared" si="511"/>
        <v>0</v>
      </c>
      <c r="Z1241" s="194">
        <f t="shared" si="512"/>
        <v>0</v>
      </c>
    </row>
    <row r="1242" spans="1:26" s="80" customFormat="1" x14ac:dyDescent="0.2">
      <c r="A1242" s="168">
        <v>1225</v>
      </c>
      <c r="B1242" s="168">
        <f>'Revenue Data'!B1233</f>
        <v>0</v>
      </c>
      <c r="C1242" s="71" t="str">
        <f t="shared" si="513"/>
        <v>-</v>
      </c>
      <c r="D1242" s="71" t="str">
        <f t="shared" si="513"/>
        <v>-</v>
      </c>
      <c r="E1242" s="71" t="str">
        <f t="shared" si="513"/>
        <v>-</v>
      </c>
      <c r="F1242" s="71" t="str">
        <f t="shared" si="513"/>
        <v>-</v>
      </c>
      <c r="G1242" s="71" t="str">
        <f t="shared" si="513"/>
        <v>-</v>
      </c>
      <c r="H1242" s="205">
        <f>IFERROR(VLOOKUP(B1242,'Forecast Cnx @ Dest. Airport'!$B$5:$R$175,17,FALSE),0)</f>
        <v>0</v>
      </c>
      <c r="I1242" s="29">
        <f t="shared" si="500"/>
        <v>0</v>
      </c>
      <c r="J1242" s="29">
        <f t="shared" si="501"/>
        <v>0</v>
      </c>
      <c r="K1242" s="29">
        <f t="shared" si="502"/>
        <v>0</v>
      </c>
      <c r="L1242" s="29">
        <f t="shared" si="503"/>
        <v>0</v>
      </c>
      <c r="M1242" s="29">
        <f t="shared" si="504"/>
        <v>0</v>
      </c>
      <c r="N1242" s="194">
        <f t="shared" si="505"/>
        <v>0</v>
      </c>
      <c r="O1242" s="64" t="str">
        <f t="shared" si="514"/>
        <v>-</v>
      </c>
      <c r="P1242" s="64" t="str">
        <f t="shared" si="514"/>
        <v>-</v>
      </c>
      <c r="Q1242" s="64" t="str">
        <f t="shared" si="514"/>
        <v>-</v>
      </c>
      <c r="R1242" s="64" t="str">
        <f t="shared" si="514"/>
        <v>-</v>
      </c>
      <c r="S1242" s="64" t="str">
        <f t="shared" si="514"/>
        <v>-</v>
      </c>
      <c r="T1242" s="206" t="str">
        <f t="shared" si="506"/>
        <v>-</v>
      </c>
      <c r="U1242" s="29">
        <f t="shared" si="507"/>
        <v>0</v>
      </c>
      <c r="V1242" s="29">
        <f t="shared" si="508"/>
        <v>0</v>
      </c>
      <c r="W1242" s="29">
        <f t="shared" si="509"/>
        <v>0</v>
      </c>
      <c r="X1242" s="29">
        <f t="shared" si="510"/>
        <v>0</v>
      </c>
      <c r="Y1242" s="29">
        <f t="shared" si="511"/>
        <v>0</v>
      </c>
      <c r="Z1242" s="194">
        <f t="shared" si="512"/>
        <v>0</v>
      </c>
    </row>
    <row r="1243" spans="1:26" s="80" customFormat="1" x14ac:dyDescent="0.2">
      <c r="A1243" s="82">
        <v>1226</v>
      </c>
      <c r="B1243" s="168">
        <f>'Revenue Data'!B1234</f>
        <v>0</v>
      </c>
      <c r="C1243" s="71" t="str">
        <f t="shared" si="513"/>
        <v>-</v>
      </c>
      <c r="D1243" s="71" t="str">
        <f t="shared" si="513"/>
        <v>-</v>
      </c>
      <c r="E1243" s="71" t="str">
        <f t="shared" si="513"/>
        <v>-</v>
      </c>
      <c r="F1243" s="71" t="str">
        <f t="shared" si="513"/>
        <v>-</v>
      </c>
      <c r="G1243" s="71" t="str">
        <f t="shared" si="513"/>
        <v>-</v>
      </c>
      <c r="H1243" s="205">
        <f>IFERROR(VLOOKUP(B1243,'Forecast Cnx @ Dest. Airport'!$B$5:$R$175,17,FALSE),0)</f>
        <v>0</v>
      </c>
      <c r="I1243" s="29">
        <f t="shared" si="500"/>
        <v>0</v>
      </c>
      <c r="J1243" s="29">
        <f t="shared" si="501"/>
        <v>0</v>
      </c>
      <c r="K1243" s="29">
        <f t="shared" si="502"/>
        <v>0</v>
      </c>
      <c r="L1243" s="29">
        <f t="shared" si="503"/>
        <v>0</v>
      </c>
      <c r="M1243" s="29">
        <f t="shared" si="504"/>
        <v>0</v>
      </c>
      <c r="N1243" s="194">
        <f t="shared" si="505"/>
        <v>0</v>
      </c>
      <c r="O1243" s="64" t="str">
        <f t="shared" si="514"/>
        <v>-</v>
      </c>
      <c r="P1243" s="64" t="str">
        <f t="shared" si="514"/>
        <v>-</v>
      </c>
      <c r="Q1243" s="64" t="str">
        <f t="shared" si="514"/>
        <v>-</v>
      </c>
      <c r="R1243" s="64" t="str">
        <f t="shared" si="514"/>
        <v>-</v>
      </c>
      <c r="S1243" s="64" t="str">
        <f t="shared" si="514"/>
        <v>-</v>
      </c>
      <c r="T1243" s="206" t="str">
        <f t="shared" si="506"/>
        <v>-</v>
      </c>
      <c r="U1243" s="29">
        <f t="shared" si="507"/>
        <v>0</v>
      </c>
      <c r="V1243" s="29">
        <f t="shared" si="508"/>
        <v>0</v>
      </c>
      <c r="W1243" s="29">
        <f t="shared" si="509"/>
        <v>0</v>
      </c>
      <c r="X1243" s="29">
        <f t="shared" si="510"/>
        <v>0</v>
      </c>
      <c r="Y1243" s="29">
        <f t="shared" si="511"/>
        <v>0</v>
      </c>
      <c r="Z1243" s="194">
        <f t="shared" si="512"/>
        <v>0</v>
      </c>
    </row>
    <row r="1244" spans="1:26" s="80" customFormat="1" x14ac:dyDescent="0.2">
      <c r="A1244" s="82">
        <v>1227</v>
      </c>
      <c r="B1244" s="168">
        <f>'Revenue Data'!B1235</f>
        <v>0</v>
      </c>
      <c r="C1244" s="71" t="str">
        <f t="shared" si="513"/>
        <v>-</v>
      </c>
      <c r="D1244" s="71" t="str">
        <f t="shared" si="513"/>
        <v>-</v>
      </c>
      <c r="E1244" s="71" t="str">
        <f t="shared" si="513"/>
        <v>-</v>
      </c>
      <c r="F1244" s="71" t="str">
        <f t="shared" si="513"/>
        <v>-</v>
      </c>
      <c r="G1244" s="71" t="str">
        <f t="shared" si="513"/>
        <v>-</v>
      </c>
      <c r="H1244" s="205">
        <f>IFERROR(VLOOKUP(B1244,'Forecast Cnx @ Dest. Airport'!$B$5:$R$175,17,FALSE),0)</f>
        <v>0</v>
      </c>
      <c r="I1244" s="29">
        <f t="shared" si="500"/>
        <v>0</v>
      </c>
      <c r="J1244" s="29">
        <f t="shared" si="501"/>
        <v>0</v>
      </c>
      <c r="K1244" s="29">
        <f t="shared" si="502"/>
        <v>0</v>
      </c>
      <c r="L1244" s="29">
        <f t="shared" si="503"/>
        <v>0</v>
      </c>
      <c r="M1244" s="29">
        <f t="shared" si="504"/>
        <v>0</v>
      </c>
      <c r="N1244" s="194">
        <f t="shared" si="505"/>
        <v>0</v>
      </c>
      <c r="O1244" s="64" t="str">
        <f t="shared" si="514"/>
        <v>-</v>
      </c>
      <c r="P1244" s="64" t="str">
        <f t="shared" si="514"/>
        <v>-</v>
      </c>
      <c r="Q1244" s="64" t="str">
        <f t="shared" si="514"/>
        <v>-</v>
      </c>
      <c r="R1244" s="64" t="str">
        <f t="shared" si="514"/>
        <v>-</v>
      </c>
      <c r="S1244" s="64" t="str">
        <f t="shared" si="514"/>
        <v>-</v>
      </c>
      <c r="T1244" s="206" t="str">
        <f t="shared" si="506"/>
        <v>-</v>
      </c>
      <c r="U1244" s="29">
        <f t="shared" si="507"/>
        <v>0</v>
      </c>
      <c r="V1244" s="29">
        <f t="shared" si="508"/>
        <v>0</v>
      </c>
      <c r="W1244" s="29">
        <f t="shared" si="509"/>
        <v>0</v>
      </c>
      <c r="X1244" s="29">
        <f t="shared" si="510"/>
        <v>0</v>
      </c>
      <c r="Y1244" s="29">
        <f t="shared" si="511"/>
        <v>0</v>
      </c>
      <c r="Z1244" s="194">
        <f t="shared" si="512"/>
        <v>0</v>
      </c>
    </row>
    <row r="1245" spans="1:26" s="80" customFormat="1" x14ac:dyDescent="0.2">
      <c r="A1245" s="82">
        <v>1228</v>
      </c>
      <c r="B1245" s="168">
        <f>'Revenue Data'!B1236</f>
        <v>0</v>
      </c>
      <c r="C1245" s="71" t="str">
        <f t="shared" si="513"/>
        <v>-</v>
      </c>
      <c r="D1245" s="71" t="str">
        <f t="shared" si="513"/>
        <v>-</v>
      </c>
      <c r="E1245" s="71" t="str">
        <f t="shared" si="513"/>
        <v>-</v>
      </c>
      <c r="F1245" s="71" t="str">
        <f t="shared" si="513"/>
        <v>-</v>
      </c>
      <c r="G1245" s="71" t="str">
        <f t="shared" si="513"/>
        <v>-</v>
      </c>
      <c r="H1245" s="205">
        <f>IFERROR(VLOOKUP(B1245,'Forecast Cnx @ Dest. Airport'!$B$5:$R$175,17,FALSE),0)</f>
        <v>0</v>
      </c>
      <c r="I1245" s="29">
        <f t="shared" si="500"/>
        <v>0</v>
      </c>
      <c r="J1245" s="29">
        <f t="shared" si="501"/>
        <v>0</v>
      </c>
      <c r="K1245" s="29">
        <f t="shared" si="502"/>
        <v>0</v>
      </c>
      <c r="L1245" s="29">
        <f t="shared" si="503"/>
        <v>0</v>
      </c>
      <c r="M1245" s="29">
        <f t="shared" si="504"/>
        <v>0</v>
      </c>
      <c r="N1245" s="194">
        <f t="shared" si="505"/>
        <v>0</v>
      </c>
      <c r="O1245" s="64" t="str">
        <f t="shared" si="514"/>
        <v>-</v>
      </c>
      <c r="P1245" s="64" t="str">
        <f t="shared" si="514"/>
        <v>-</v>
      </c>
      <c r="Q1245" s="64" t="str">
        <f t="shared" si="514"/>
        <v>-</v>
      </c>
      <c r="R1245" s="64" t="str">
        <f t="shared" si="514"/>
        <v>-</v>
      </c>
      <c r="S1245" s="64" t="str">
        <f t="shared" si="514"/>
        <v>-</v>
      </c>
      <c r="T1245" s="206" t="str">
        <f t="shared" si="506"/>
        <v>-</v>
      </c>
      <c r="U1245" s="29">
        <f t="shared" si="507"/>
        <v>0</v>
      </c>
      <c r="V1245" s="29">
        <f t="shared" si="508"/>
        <v>0</v>
      </c>
      <c r="W1245" s="29">
        <f t="shared" si="509"/>
        <v>0</v>
      </c>
      <c r="X1245" s="29">
        <f t="shared" si="510"/>
        <v>0</v>
      </c>
      <c r="Y1245" s="29">
        <f t="shared" si="511"/>
        <v>0</v>
      </c>
      <c r="Z1245" s="194">
        <f t="shared" si="512"/>
        <v>0</v>
      </c>
    </row>
    <row r="1246" spans="1:26" s="80" customFormat="1" x14ac:dyDescent="0.2">
      <c r="A1246" s="168">
        <v>1229</v>
      </c>
      <c r="B1246" s="168">
        <f>'Revenue Data'!B1237</f>
        <v>0</v>
      </c>
      <c r="C1246" s="71" t="str">
        <f t="shared" si="513"/>
        <v>-</v>
      </c>
      <c r="D1246" s="71" t="str">
        <f t="shared" si="513"/>
        <v>-</v>
      </c>
      <c r="E1246" s="71" t="str">
        <f t="shared" si="513"/>
        <v>-</v>
      </c>
      <c r="F1246" s="71" t="str">
        <f t="shared" si="513"/>
        <v>-</v>
      </c>
      <c r="G1246" s="71" t="str">
        <f t="shared" si="513"/>
        <v>-</v>
      </c>
      <c r="H1246" s="205">
        <f>IFERROR(VLOOKUP(B1246,'Forecast Cnx @ Dest. Airport'!$B$5:$R$175,17,FALSE),0)</f>
        <v>0</v>
      </c>
      <c r="I1246" s="29">
        <f t="shared" si="500"/>
        <v>0</v>
      </c>
      <c r="J1246" s="29">
        <f t="shared" si="501"/>
        <v>0</v>
      </c>
      <c r="K1246" s="29">
        <f t="shared" si="502"/>
        <v>0</v>
      </c>
      <c r="L1246" s="29">
        <f t="shared" si="503"/>
        <v>0</v>
      </c>
      <c r="M1246" s="29">
        <f t="shared" si="504"/>
        <v>0</v>
      </c>
      <c r="N1246" s="194">
        <f t="shared" si="505"/>
        <v>0</v>
      </c>
      <c r="O1246" s="64" t="str">
        <f t="shared" si="514"/>
        <v>-</v>
      </c>
      <c r="P1246" s="64" t="str">
        <f t="shared" si="514"/>
        <v>-</v>
      </c>
      <c r="Q1246" s="64" t="str">
        <f t="shared" si="514"/>
        <v>-</v>
      </c>
      <c r="R1246" s="64" t="str">
        <f t="shared" si="514"/>
        <v>-</v>
      </c>
      <c r="S1246" s="64" t="str">
        <f t="shared" si="514"/>
        <v>-</v>
      </c>
      <c r="T1246" s="206" t="str">
        <f t="shared" si="506"/>
        <v>-</v>
      </c>
      <c r="U1246" s="29">
        <f t="shared" si="507"/>
        <v>0</v>
      </c>
      <c r="V1246" s="29">
        <f t="shared" si="508"/>
        <v>0</v>
      </c>
      <c r="W1246" s="29">
        <f t="shared" si="509"/>
        <v>0</v>
      </c>
      <c r="X1246" s="29">
        <f t="shared" si="510"/>
        <v>0</v>
      </c>
      <c r="Y1246" s="29">
        <f t="shared" si="511"/>
        <v>0</v>
      </c>
      <c r="Z1246" s="194">
        <f t="shared" si="512"/>
        <v>0</v>
      </c>
    </row>
    <row r="1247" spans="1:26" s="80" customFormat="1" x14ac:dyDescent="0.2">
      <c r="A1247" s="82">
        <v>1230</v>
      </c>
      <c r="B1247" s="168">
        <f>'Revenue Data'!B1238</f>
        <v>0</v>
      </c>
      <c r="C1247" s="71" t="str">
        <f t="shared" si="513"/>
        <v>-</v>
      </c>
      <c r="D1247" s="71" t="str">
        <f t="shared" si="513"/>
        <v>-</v>
      </c>
      <c r="E1247" s="71" t="str">
        <f t="shared" si="513"/>
        <v>-</v>
      </c>
      <c r="F1247" s="71" t="str">
        <f t="shared" si="513"/>
        <v>-</v>
      </c>
      <c r="G1247" s="71" t="str">
        <f t="shared" si="513"/>
        <v>-</v>
      </c>
      <c r="H1247" s="205">
        <f>IFERROR(VLOOKUP(B1247,'Forecast Cnx @ Dest. Airport'!$B$5:$R$175,17,FALSE),0)</f>
        <v>0</v>
      </c>
      <c r="I1247" s="29">
        <f t="shared" si="500"/>
        <v>0</v>
      </c>
      <c r="J1247" s="29">
        <f t="shared" si="501"/>
        <v>0</v>
      </c>
      <c r="K1247" s="29">
        <f t="shared" si="502"/>
        <v>0</v>
      </c>
      <c r="L1247" s="29">
        <f t="shared" si="503"/>
        <v>0</v>
      </c>
      <c r="M1247" s="29">
        <f t="shared" si="504"/>
        <v>0</v>
      </c>
      <c r="N1247" s="194">
        <f t="shared" si="505"/>
        <v>0</v>
      </c>
      <c r="O1247" s="64" t="str">
        <f t="shared" si="514"/>
        <v>-</v>
      </c>
      <c r="P1247" s="64" t="str">
        <f t="shared" si="514"/>
        <v>-</v>
      </c>
      <c r="Q1247" s="64" t="str">
        <f t="shared" si="514"/>
        <v>-</v>
      </c>
      <c r="R1247" s="64" t="str">
        <f t="shared" si="514"/>
        <v>-</v>
      </c>
      <c r="S1247" s="64" t="str">
        <f t="shared" si="514"/>
        <v>-</v>
      </c>
      <c r="T1247" s="206" t="str">
        <f t="shared" si="506"/>
        <v>-</v>
      </c>
      <c r="U1247" s="29">
        <f t="shared" si="507"/>
        <v>0</v>
      </c>
      <c r="V1247" s="29">
        <f t="shared" si="508"/>
        <v>0</v>
      </c>
      <c r="W1247" s="29">
        <f t="shared" si="509"/>
        <v>0</v>
      </c>
      <c r="X1247" s="29">
        <f t="shared" si="510"/>
        <v>0</v>
      </c>
      <c r="Y1247" s="29">
        <f t="shared" si="511"/>
        <v>0</v>
      </c>
      <c r="Z1247" s="194">
        <f t="shared" si="512"/>
        <v>0</v>
      </c>
    </row>
    <row r="1248" spans="1:26" s="80" customFormat="1" x14ac:dyDescent="0.2">
      <c r="A1248" s="82">
        <v>1231</v>
      </c>
      <c r="B1248" s="168">
        <f>'Revenue Data'!B1239</f>
        <v>0</v>
      </c>
      <c r="C1248" s="71" t="str">
        <f t="shared" ref="C1248:G1257" si="515">IFERROR(VLOOKUP($B1248,FromChicagoFareList,C$8,FALSE),"-")</f>
        <v>-</v>
      </c>
      <c r="D1248" s="71" t="str">
        <f t="shared" si="515"/>
        <v>-</v>
      </c>
      <c r="E1248" s="71" t="str">
        <f t="shared" si="515"/>
        <v>-</v>
      </c>
      <c r="F1248" s="71" t="str">
        <f t="shared" si="515"/>
        <v>-</v>
      </c>
      <c r="G1248" s="71" t="str">
        <f t="shared" si="515"/>
        <v>-</v>
      </c>
      <c r="H1248" s="205">
        <f>IFERROR(VLOOKUP(B1248,'Forecast Cnx @ Dest. Airport'!$B$5:$R$175,17,FALSE),0)</f>
        <v>0</v>
      </c>
      <c r="I1248" s="29">
        <f t="shared" si="500"/>
        <v>0</v>
      </c>
      <c r="J1248" s="29">
        <f t="shared" si="501"/>
        <v>0</v>
      </c>
      <c r="K1248" s="29">
        <f t="shared" si="502"/>
        <v>0</v>
      </c>
      <c r="L1248" s="29">
        <f t="shared" si="503"/>
        <v>0</v>
      </c>
      <c r="M1248" s="29">
        <f t="shared" si="504"/>
        <v>0</v>
      </c>
      <c r="N1248" s="194">
        <f t="shared" si="505"/>
        <v>0</v>
      </c>
      <c r="O1248" s="64" t="str">
        <f t="shared" ref="O1248:S1257" si="516">IFERROR(VLOOKUP($B1248,FromChicagoFareList,O$8,FALSE),"-")</f>
        <v>-</v>
      </c>
      <c r="P1248" s="64" t="str">
        <f t="shared" si="516"/>
        <v>-</v>
      </c>
      <c r="Q1248" s="64" t="str">
        <f t="shared" si="516"/>
        <v>-</v>
      </c>
      <c r="R1248" s="64" t="str">
        <f t="shared" si="516"/>
        <v>-</v>
      </c>
      <c r="S1248" s="64" t="str">
        <f t="shared" si="516"/>
        <v>-</v>
      </c>
      <c r="T1248" s="206" t="str">
        <f t="shared" si="506"/>
        <v>-</v>
      </c>
      <c r="U1248" s="29">
        <f t="shared" si="507"/>
        <v>0</v>
      </c>
      <c r="V1248" s="29">
        <f t="shared" si="508"/>
        <v>0</v>
      </c>
      <c r="W1248" s="29">
        <f t="shared" si="509"/>
        <v>0</v>
      </c>
      <c r="X1248" s="29">
        <f t="shared" si="510"/>
        <v>0</v>
      </c>
      <c r="Y1248" s="29">
        <f t="shared" si="511"/>
        <v>0</v>
      </c>
      <c r="Z1248" s="194">
        <f t="shared" si="512"/>
        <v>0</v>
      </c>
    </row>
    <row r="1249" spans="1:26" s="80" customFormat="1" x14ac:dyDescent="0.2">
      <c r="A1249" s="82">
        <v>1232</v>
      </c>
      <c r="B1249" s="168">
        <f>'Revenue Data'!B1240</f>
        <v>0</v>
      </c>
      <c r="C1249" s="71" t="str">
        <f t="shared" si="515"/>
        <v>-</v>
      </c>
      <c r="D1249" s="71" t="str">
        <f t="shared" si="515"/>
        <v>-</v>
      </c>
      <c r="E1249" s="71" t="str">
        <f t="shared" si="515"/>
        <v>-</v>
      </c>
      <c r="F1249" s="71" t="str">
        <f t="shared" si="515"/>
        <v>-</v>
      </c>
      <c r="G1249" s="71" t="str">
        <f t="shared" si="515"/>
        <v>-</v>
      </c>
      <c r="H1249" s="205">
        <f>IFERROR(VLOOKUP(B1249,'Forecast Cnx @ Dest. Airport'!$B$5:$R$175,17,FALSE),0)</f>
        <v>0</v>
      </c>
      <c r="I1249" s="29">
        <f t="shared" si="500"/>
        <v>0</v>
      </c>
      <c r="J1249" s="29">
        <f t="shared" si="501"/>
        <v>0</v>
      </c>
      <c r="K1249" s="29">
        <f t="shared" si="502"/>
        <v>0</v>
      </c>
      <c r="L1249" s="29">
        <f t="shared" si="503"/>
        <v>0</v>
      </c>
      <c r="M1249" s="29">
        <f t="shared" si="504"/>
        <v>0</v>
      </c>
      <c r="N1249" s="194">
        <f t="shared" si="505"/>
        <v>0</v>
      </c>
      <c r="O1249" s="64" t="str">
        <f t="shared" si="516"/>
        <v>-</v>
      </c>
      <c r="P1249" s="64" t="str">
        <f t="shared" si="516"/>
        <v>-</v>
      </c>
      <c r="Q1249" s="64" t="str">
        <f t="shared" si="516"/>
        <v>-</v>
      </c>
      <c r="R1249" s="64" t="str">
        <f t="shared" si="516"/>
        <v>-</v>
      </c>
      <c r="S1249" s="64" t="str">
        <f t="shared" si="516"/>
        <v>-</v>
      </c>
      <c r="T1249" s="206" t="str">
        <f t="shared" si="506"/>
        <v>-</v>
      </c>
      <c r="U1249" s="29">
        <f t="shared" si="507"/>
        <v>0</v>
      </c>
      <c r="V1249" s="29">
        <f t="shared" si="508"/>
        <v>0</v>
      </c>
      <c r="W1249" s="29">
        <f t="shared" si="509"/>
        <v>0</v>
      </c>
      <c r="X1249" s="29">
        <f t="shared" si="510"/>
        <v>0</v>
      </c>
      <c r="Y1249" s="29">
        <f t="shared" si="511"/>
        <v>0</v>
      </c>
      <c r="Z1249" s="194">
        <f t="shared" si="512"/>
        <v>0</v>
      </c>
    </row>
    <row r="1250" spans="1:26" s="80" customFormat="1" x14ac:dyDescent="0.2">
      <c r="A1250" s="168">
        <v>1233</v>
      </c>
      <c r="B1250" s="168">
        <f>'Revenue Data'!B1241</f>
        <v>0</v>
      </c>
      <c r="C1250" s="71" t="str">
        <f t="shared" si="515"/>
        <v>-</v>
      </c>
      <c r="D1250" s="71" t="str">
        <f t="shared" si="515"/>
        <v>-</v>
      </c>
      <c r="E1250" s="71" t="str">
        <f t="shared" si="515"/>
        <v>-</v>
      </c>
      <c r="F1250" s="71" t="str">
        <f t="shared" si="515"/>
        <v>-</v>
      </c>
      <c r="G1250" s="71" t="str">
        <f t="shared" si="515"/>
        <v>-</v>
      </c>
      <c r="H1250" s="205">
        <f>IFERROR(VLOOKUP(B1250,'Forecast Cnx @ Dest. Airport'!$B$5:$R$175,17,FALSE),0)</f>
        <v>0</v>
      </c>
      <c r="I1250" s="29">
        <f t="shared" si="500"/>
        <v>0</v>
      </c>
      <c r="J1250" s="29">
        <f t="shared" si="501"/>
        <v>0</v>
      </c>
      <c r="K1250" s="29">
        <f t="shared" si="502"/>
        <v>0</v>
      </c>
      <c r="L1250" s="29">
        <f t="shared" si="503"/>
        <v>0</v>
      </c>
      <c r="M1250" s="29">
        <f t="shared" si="504"/>
        <v>0</v>
      </c>
      <c r="N1250" s="194">
        <f t="shared" si="505"/>
        <v>0</v>
      </c>
      <c r="O1250" s="64" t="str">
        <f t="shared" si="516"/>
        <v>-</v>
      </c>
      <c r="P1250" s="64" t="str">
        <f t="shared" si="516"/>
        <v>-</v>
      </c>
      <c r="Q1250" s="64" t="str">
        <f t="shared" si="516"/>
        <v>-</v>
      </c>
      <c r="R1250" s="64" t="str">
        <f t="shared" si="516"/>
        <v>-</v>
      </c>
      <c r="S1250" s="64" t="str">
        <f t="shared" si="516"/>
        <v>-</v>
      </c>
      <c r="T1250" s="206" t="str">
        <f t="shared" si="506"/>
        <v>-</v>
      </c>
      <c r="U1250" s="29">
        <f t="shared" si="507"/>
        <v>0</v>
      </c>
      <c r="V1250" s="29">
        <f t="shared" si="508"/>
        <v>0</v>
      </c>
      <c r="W1250" s="29">
        <f t="shared" si="509"/>
        <v>0</v>
      </c>
      <c r="X1250" s="29">
        <f t="shared" si="510"/>
        <v>0</v>
      </c>
      <c r="Y1250" s="29">
        <f t="shared" si="511"/>
        <v>0</v>
      </c>
      <c r="Z1250" s="194">
        <f t="shared" si="512"/>
        <v>0</v>
      </c>
    </row>
    <row r="1251" spans="1:26" s="80" customFormat="1" x14ac:dyDescent="0.2">
      <c r="A1251" s="82">
        <v>1234</v>
      </c>
      <c r="B1251" s="168">
        <f>'Revenue Data'!B1242</f>
        <v>0</v>
      </c>
      <c r="C1251" s="71" t="str">
        <f t="shared" si="515"/>
        <v>-</v>
      </c>
      <c r="D1251" s="71" t="str">
        <f t="shared" si="515"/>
        <v>-</v>
      </c>
      <c r="E1251" s="71" t="str">
        <f t="shared" si="515"/>
        <v>-</v>
      </c>
      <c r="F1251" s="71" t="str">
        <f t="shared" si="515"/>
        <v>-</v>
      </c>
      <c r="G1251" s="71" t="str">
        <f t="shared" si="515"/>
        <v>-</v>
      </c>
      <c r="H1251" s="205">
        <f>IFERROR(VLOOKUP(B1251,'Forecast Cnx @ Dest. Airport'!$B$5:$R$175,17,FALSE),0)</f>
        <v>0</v>
      </c>
      <c r="I1251" s="29">
        <f t="shared" si="500"/>
        <v>0</v>
      </c>
      <c r="J1251" s="29">
        <f t="shared" si="501"/>
        <v>0</v>
      </c>
      <c r="K1251" s="29">
        <f t="shared" si="502"/>
        <v>0</v>
      </c>
      <c r="L1251" s="29">
        <f t="shared" si="503"/>
        <v>0</v>
      </c>
      <c r="M1251" s="29">
        <f t="shared" si="504"/>
        <v>0</v>
      </c>
      <c r="N1251" s="194">
        <f t="shared" si="505"/>
        <v>0</v>
      </c>
      <c r="O1251" s="64" t="str">
        <f t="shared" si="516"/>
        <v>-</v>
      </c>
      <c r="P1251" s="64" t="str">
        <f t="shared" si="516"/>
        <v>-</v>
      </c>
      <c r="Q1251" s="64" t="str">
        <f t="shared" si="516"/>
        <v>-</v>
      </c>
      <c r="R1251" s="64" t="str">
        <f t="shared" si="516"/>
        <v>-</v>
      </c>
      <c r="S1251" s="64" t="str">
        <f t="shared" si="516"/>
        <v>-</v>
      </c>
      <c r="T1251" s="206" t="str">
        <f t="shared" si="506"/>
        <v>-</v>
      </c>
      <c r="U1251" s="29">
        <f t="shared" si="507"/>
        <v>0</v>
      </c>
      <c r="V1251" s="29">
        <f t="shared" si="508"/>
        <v>0</v>
      </c>
      <c r="W1251" s="29">
        <f t="shared" si="509"/>
        <v>0</v>
      </c>
      <c r="X1251" s="29">
        <f t="shared" si="510"/>
        <v>0</v>
      </c>
      <c r="Y1251" s="29">
        <f t="shared" si="511"/>
        <v>0</v>
      </c>
      <c r="Z1251" s="194">
        <f t="shared" si="512"/>
        <v>0</v>
      </c>
    </row>
    <row r="1252" spans="1:26" s="80" customFormat="1" x14ac:dyDescent="0.2">
      <c r="A1252" s="82">
        <v>1235</v>
      </c>
      <c r="B1252" s="168">
        <f>'Revenue Data'!B1243</f>
        <v>0</v>
      </c>
      <c r="C1252" s="71" t="str">
        <f t="shared" si="515"/>
        <v>-</v>
      </c>
      <c r="D1252" s="71" t="str">
        <f t="shared" si="515"/>
        <v>-</v>
      </c>
      <c r="E1252" s="71" t="str">
        <f t="shared" si="515"/>
        <v>-</v>
      </c>
      <c r="F1252" s="71" t="str">
        <f t="shared" si="515"/>
        <v>-</v>
      </c>
      <c r="G1252" s="71" t="str">
        <f t="shared" si="515"/>
        <v>-</v>
      </c>
      <c r="H1252" s="205">
        <f>IFERROR(VLOOKUP(B1252,'Forecast Cnx @ Dest. Airport'!$B$5:$R$175,17,FALSE),0)</f>
        <v>0</v>
      </c>
      <c r="I1252" s="29">
        <f t="shared" si="500"/>
        <v>0</v>
      </c>
      <c r="J1252" s="29">
        <f t="shared" si="501"/>
        <v>0</v>
      </c>
      <c r="K1252" s="29">
        <f t="shared" si="502"/>
        <v>0</v>
      </c>
      <c r="L1252" s="29">
        <f t="shared" si="503"/>
        <v>0</v>
      </c>
      <c r="M1252" s="29">
        <f t="shared" si="504"/>
        <v>0</v>
      </c>
      <c r="N1252" s="194">
        <f t="shared" si="505"/>
        <v>0</v>
      </c>
      <c r="O1252" s="64" t="str">
        <f t="shared" si="516"/>
        <v>-</v>
      </c>
      <c r="P1252" s="64" t="str">
        <f t="shared" si="516"/>
        <v>-</v>
      </c>
      <c r="Q1252" s="64" t="str">
        <f t="shared" si="516"/>
        <v>-</v>
      </c>
      <c r="R1252" s="64" t="str">
        <f t="shared" si="516"/>
        <v>-</v>
      </c>
      <c r="S1252" s="64" t="str">
        <f t="shared" si="516"/>
        <v>-</v>
      </c>
      <c r="T1252" s="206" t="str">
        <f t="shared" si="506"/>
        <v>-</v>
      </c>
      <c r="U1252" s="29">
        <f t="shared" si="507"/>
        <v>0</v>
      </c>
      <c r="V1252" s="29">
        <f t="shared" si="508"/>
        <v>0</v>
      </c>
      <c r="W1252" s="29">
        <f t="shared" si="509"/>
        <v>0</v>
      </c>
      <c r="X1252" s="29">
        <f t="shared" si="510"/>
        <v>0</v>
      </c>
      <c r="Y1252" s="29">
        <f t="shared" si="511"/>
        <v>0</v>
      </c>
      <c r="Z1252" s="194">
        <f t="shared" si="512"/>
        <v>0</v>
      </c>
    </row>
    <row r="1253" spans="1:26" s="80" customFormat="1" x14ac:dyDescent="0.2">
      <c r="A1253" s="82">
        <v>1236</v>
      </c>
      <c r="B1253" s="168">
        <f>'Revenue Data'!B1244</f>
        <v>0</v>
      </c>
      <c r="C1253" s="71" t="str">
        <f t="shared" si="515"/>
        <v>-</v>
      </c>
      <c r="D1253" s="71" t="str">
        <f t="shared" si="515"/>
        <v>-</v>
      </c>
      <c r="E1253" s="71" t="str">
        <f t="shared" si="515"/>
        <v>-</v>
      </c>
      <c r="F1253" s="71" t="str">
        <f t="shared" si="515"/>
        <v>-</v>
      </c>
      <c r="G1253" s="71" t="str">
        <f t="shared" si="515"/>
        <v>-</v>
      </c>
      <c r="H1253" s="205">
        <f>IFERROR(VLOOKUP(B1253,'Forecast Cnx @ Dest. Airport'!$B$5:$R$175,17,FALSE),0)</f>
        <v>0</v>
      </c>
      <c r="I1253" s="29">
        <f t="shared" si="500"/>
        <v>0</v>
      </c>
      <c r="J1253" s="29">
        <f t="shared" si="501"/>
        <v>0</v>
      </c>
      <c r="K1253" s="29">
        <f t="shared" si="502"/>
        <v>0</v>
      </c>
      <c r="L1253" s="29">
        <f t="shared" si="503"/>
        <v>0</v>
      </c>
      <c r="M1253" s="29">
        <f t="shared" si="504"/>
        <v>0</v>
      </c>
      <c r="N1253" s="194">
        <f t="shared" si="505"/>
        <v>0</v>
      </c>
      <c r="O1253" s="64" t="str">
        <f t="shared" si="516"/>
        <v>-</v>
      </c>
      <c r="P1253" s="64" t="str">
        <f t="shared" si="516"/>
        <v>-</v>
      </c>
      <c r="Q1253" s="64" t="str">
        <f t="shared" si="516"/>
        <v>-</v>
      </c>
      <c r="R1253" s="64" t="str">
        <f t="shared" si="516"/>
        <v>-</v>
      </c>
      <c r="S1253" s="64" t="str">
        <f t="shared" si="516"/>
        <v>-</v>
      </c>
      <c r="T1253" s="206" t="str">
        <f t="shared" si="506"/>
        <v>-</v>
      </c>
      <c r="U1253" s="29">
        <f t="shared" si="507"/>
        <v>0</v>
      </c>
      <c r="V1253" s="29">
        <f t="shared" si="508"/>
        <v>0</v>
      </c>
      <c r="W1253" s="29">
        <f t="shared" si="509"/>
        <v>0</v>
      </c>
      <c r="X1253" s="29">
        <f t="shared" si="510"/>
        <v>0</v>
      </c>
      <c r="Y1253" s="29">
        <f t="shared" si="511"/>
        <v>0</v>
      </c>
      <c r="Z1253" s="194">
        <f t="shared" si="512"/>
        <v>0</v>
      </c>
    </row>
    <row r="1254" spans="1:26" s="80" customFormat="1" x14ac:dyDescent="0.2">
      <c r="A1254" s="168">
        <v>1237</v>
      </c>
      <c r="B1254" s="168">
        <f>'Revenue Data'!B1245</f>
        <v>0</v>
      </c>
      <c r="C1254" s="71" t="str">
        <f t="shared" si="515"/>
        <v>-</v>
      </c>
      <c r="D1254" s="71" t="str">
        <f t="shared" si="515"/>
        <v>-</v>
      </c>
      <c r="E1254" s="71" t="str">
        <f t="shared" si="515"/>
        <v>-</v>
      </c>
      <c r="F1254" s="71" t="str">
        <f t="shared" si="515"/>
        <v>-</v>
      </c>
      <c r="G1254" s="71" t="str">
        <f t="shared" si="515"/>
        <v>-</v>
      </c>
      <c r="H1254" s="205">
        <f>IFERROR(VLOOKUP(B1254,'Forecast Cnx @ Dest. Airport'!$B$5:$R$175,17,FALSE),0)</f>
        <v>0</v>
      </c>
      <c r="I1254" s="29">
        <f t="shared" si="500"/>
        <v>0</v>
      </c>
      <c r="J1254" s="29">
        <f t="shared" si="501"/>
        <v>0</v>
      </c>
      <c r="K1254" s="29">
        <f t="shared" si="502"/>
        <v>0</v>
      </c>
      <c r="L1254" s="29">
        <f t="shared" si="503"/>
        <v>0</v>
      </c>
      <c r="M1254" s="29">
        <f t="shared" si="504"/>
        <v>0</v>
      </c>
      <c r="N1254" s="194">
        <f t="shared" si="505"/>
        <v>0</v>
      </c>
      <c r="O1254" s="64" t="str">
        <f t="shared" si="516"/>
        <v>-</v>
      </c>
      <c r="P1254" s="64" t="str">
        <f t="shared" si="516"/>
        <v>-</v>
      </c>
      <c r="Q1254" s="64" t="str">
        <f t="shared" si="516"/>
        <v>-</v>
      </c>
      <c r="R1254" s="64" t="str">
        <f t="shared" si="516"/>
        <v>-</v>
      </c>
      <c r="S1254" s="64" t="str">
        <f t="shared" si="516"/>
        <v>-</v>
      </c>
      <c r="T1254" s="206" t="str">
        <f t="shared" si="506"/>
        <v>-</v>
      </c>
      <c r="U1254" s="29">
        <f t="shared" si="507"/>
        <v>0</v>
      </c>
      <c r="V1254" s="29">
        <f t="shared" si="508"/>
        <v>0</v>
      </c>
      <c r="W1254" s="29">
        <f t="shared" si="509"/>
        <v>0</v>
      </c>
      <c r="X1254" s="29">
        <f t="shared" si="510"/>
        <v>0</v>
      </c>
      <c r="Y1254" s="29">
        <f t="shared" si="511"/>
        <v>0</v>
      </c>
      <c r="Z1254" s="194">
        <f t="shared" si="512"/>
        <v>0</v>
      </c>
    </row>
    <row r="1255" spans="1:26" s="80" customFormat="1" x14ac:dyDescent="0.2">
      <c r="A1255" s="82">
        <v>1238</v>
      </c>
      <c r="B1255" s="168">
        <f>'Revenue Data'!B1246</f>
        <v>0</v>
      </c>
      <c r="C1255" s="71" t="str">
        <f t="shared" si="515"/>
        <v>-</v>
      </c>
      <c r="D1255" s="71" t="str">
        <f t="shared" si="515"/>
        <v>-</v>
      </c>
      <c r="E1255" s="71" t="str">
        <f t="shared" si="515"/>
        <v>-</v>
      </c>
      <c r="F1255" s="71" t="str">
        <f t="shared" si="515"/>
        <v>-</v>
      </c>
      <c r="G1255" s="71" t="str">
        <f t="shared" si="515"/>
        <v>-</v>
      </c>
      <c r="H1255" s="205">
        <f>IFERROR(VLOOKUP(B1255,'Forecast Cnx @ Dest. Airport'!$B$5:$R$175,17,FALSE),0)</f>
        <v>0</v>
      </c>
      <c r="I1255" s="29">
        <f t="shared" si="500"/>
        <v>0</v>
      </c>
      <c r="J1255" s="29">
        <f t="shared" si="501"/>
        <v>0</v>
      </c>
      <c r="K1255" s="29">
        <f t="shared" si="502"/>
        <v>0</v>
      </c>
      <c r="L1255" s="29">
        <f t="shared" si="503"/>
        <v>0</v>
      </c>
      <c r="M1255" s="29">
        <f t="shared" si="504"/>
        <v>0</v>
      </c>
      <c r="N1255" s="194">
        <f t="shared" si="505"/>
        <v>0</v>
      </c>
      <c r="O1255" s="64" t="str">
        <f t="shared" si="516"/>
        <v>-</v>
      </c>
      <c r="P1255" s="64" t="str">
        <f t="shared" si="516"/>
        <v>-</v>
      </c>
      <c r="Q1255" s="64" t="str">
        <f t="shared" si="516"/>
        <v>-</v>
      </c>
      <c r="R1255" s="64" t="str">
        <f t="shared" si="516"/>
        <v>-</v>
      </c>
      <c r="S1255" s="64" t="str">
        <f t="shared" si="516"/>
        <v>-</v>
      </c>
      <c r="T1255" s="206" t="str">
        <f t="shared" si="506"/>
        <v>-</v>
      </c>
      <c r="U1255" s="29">
        <f t="shared" si="507"/>
        <v>0</v>
      </c>
      <c r="V1255" s="29">
        <f t="shared" si="508"/>
        <v>0</v>
      </c>
      <c r="W1255" s="29">
        <f t="shared" si="509"/>
        <v>0</v>
      </c>
      <c r="X1255" s="29">
        <f t="shared" si="510"/>
        <v>0</v>
      </c>
      <c r="Y1255" s="29">
        <f t="shared" si="511"/>
        <v>0</v>
      </c>
      <c r="Z1255" s="194">
        <f t="shared" si="512"/>
        <v>0</v>
      </c>
    </row>
    <row r="1256" spans="1:26" s="80" customFormat="1" x14ac:dyDescent="0.2">
      <c r="A1256" s="82">
        <v>1239</v>
      </c>
      <c r="B1256" s="168">
        <f>'Revenue Data'!B1247</f>
        <v>0</v>
      </c>
      <c r="C1256" s="71" t="str">
        <f t="shared" si="515"/>
        <v>-</v>
      </c>
      <c r="D1256" s="71" t="str">
        <f t="shared" si="515"/>
        <v>-</v>
      </c>
      <c r="E1256" s="71" t="str">
        <f t="shared" si="515"/>
        <v>-</v>
      </c>
      <c r="F1256" s="71" t="str">
        <f t="shared" si="515"/>
        <v>-</v>
      </c>
      <c r="G1256" s="71" t="str">
        <f t="shared" si="515"/>
        <v>-</v>
      </c>
      <c r="H1256" s="205">
        <f>IFERROR(VLOOKUP(B1256,'Forecast Cnx @ Dest. Airport'!$B$5:$R$175,17,FALSE),0)</f>
        <v>0</v>
      </c>
      <c r="I1256" s="29">
        <f t="shared" si="500"/>
        <v>0</v>
      </c>
      <c r="J1256" s="29">
        <f t="shared" si="501"/>
        <v>0</v>
      </c>
      <c r="K1256" s="29">
        <f t="shared" si="502"/>
        <v>0</v>
      </c>
      <c r="L1256" s="29">
        <f t="shared" si="503"/>
        <v>0</v>
      </c>
      <c r="M1256" s="29">
        <f t="shared" si="504"/>
        <v>0</v>
      </c>
      <c r="N1256" s="194">
        <f t="shared" si="505"/>
        <v>0</v>
      </c>
      <c r="O1256" s="64" t="str">
        <f t="shared" si="516"/>
        <v>-</v>
      </c>
      <c r="P1256" s="64" t="str">
        <f t="shared" si="516"/>
        <v>-</v>
      </c>
      <c r="Q1256" s="64" t="str">
        <f t="shared" si="516"/>
        <v>-</v>
      </c>
      <c r="R1256" s="64" t="str">
        <f t="shared" si="516"/>
        <v>-</v>
      </c>
      <c r="S1256" s="64" t="str">
        <f t="shared" si="516"/>
        <v>-</v>
      </c>
      <c r="T1256" s="206" t="str">
        <f t="shared" si="506"/>
        <v>-</v>
      </c>
      <c r="U1256" s="29">
        <f t="shared" si="507"/>
        <v>0</v>
      </c>
      <c r="V1256" s="29">
        <f t="shared" si="508"/>
        <v>0</v>
      </c>
      <c r="W1256" s="29">
        <f t="shared" si="509"/>
        <v>0</v>
      </c>
      <c r="X1256" s="29">
        <f t="shared" si="510"/>
        <v>0</v>
      </c>
      <c r="Y1256" s="29">
        <f t="shared" si="511"/>
        <v>0</v>
      </c>
      <c r="Z1256" s="194">
        <f t="shared" si="512"/>
        <v>0</v>
      </c>
    </row>
    <row r="1257" spans="1:26" s="80" customFormat="1" x14ac:dyDescent="0.2">
      <c r="A1257" s="82">
        <v>1240</v>
      </c>
      <c r="B1257" s="168">
        <f>'Revenue Data'!B1248</f>
        <v>0</v>
      </c>
      <c r="C1257" s="71" t="str">
        <f t="shared" si="515"/>
        <v>-</v>
      </c>
      <c r="D1257" s="71" t="str">
        <f t="shared" si="515"/>
        <v>-</v>
      </c>
      <c r="E1257" s="71" t="str">
        <f t="shared" si="515"/>
        <v>-</v>
      </c>
      <c r="F1257" s="71" t="str">
        <f t="shared" si="515"/>
        <v>-</v>
      </c>
      <c r="G1257" s="71" t="str">
        <f t="shared" si="515"/>
        <v>-</v>
      </c>
      <c r="H1257" s="205">
        <f>IFERROR(VLOOKUP(B1257,'Forecast Cnx @ Dest. Airport'!$B$5:$R$175,17,FALSE),0)</f>
        <v>0</v>
      </c>
      <c r="I1257" s="29">
        <f t="shared" si="500"/>
        <v>0</v>
      </c>
      <c r="J1257" s="29">
        <f t="shared" si="501"/>
        <v>0</v>
      </c>
      <c r="K1257" s="29">
        <f t="shared" si="502"/>
        <v>0</v>
      </c>
      <c r="L1257" s="29">
        <f t="shared" si="503"/>
        <v>0</v>
      </c>
      <c r="M1257" s="29">
        <f t="shared" si="504"/>
        <v>0</v>
      </c>
      <c r="N1257" s="194">
        <f t="shared" si="505"/>
        <v>0</v>
      </c>
      <c r="O1257" s="64" t="str">
        <f t="shared" si="516"/>
        <v>-</v>
      </c>
      <c r="P1257" s="64" t="str">
        <f t="shared" si="516"/>
        <v>-</v>
      </c>
      <c r="Q1257" s="64" t="str">
        <f t="shared" si="516"/>
        <v>-</v>
      </c>
      <c r="R1257" s="64" t="str">
        <f t="shared" si="516"/>
        <v>-</v>
      </c>
      <c r="S1257" s="64" t="str">
        <f t="shared" si="516"/>
        <v>-</v>
      </c>
      <c r="T1257" s="206" t="str">
        <f t="shared" si="506"/>
        <v>-</v>
      </c>
      <c r="U1257" s="29">
        <f t="shared" si="507"/>
        <v>0</v>
      </c>
      <c r="V1257" s="29">
        <f t="shared" si="508"/>
        <v>0</v>
      </c>
      <c r="W1257" s="29">
        <f t="shared" si="509"/>
        <v>0</v>
      </c>
      <c r="X1257" s="29">
        <f t="shared" si="510"/>
        <v>0</v>
      </c>
      <c r="Y1257" s="29">
        <f t="shared" si="511"/>
        <v>0</v>
      </c>
      <c r="Z1257" s="194">
        <f t="shared" si="512"/>
        <v>0</v>
      </c>
    </row>
    <row r="1258" spans="1:26" s="80" customFormat="1" x14ac:dyDescent="0.2">
      <c r="A1258" s="168">
        <v>1241</v>
      </c>
      <c r="B1258" s="168">
        <f>'Revenue Data'!B1249</f>
        <v>0</v>
      </c>
      <c r="C1258" s="71" t="str">
        <f t="shared" ref="C1258:G1267" si="517">IFERROR(VLOOKUP($B1258,FromChicagoFareList,C$8,FALSE),"-")</f>
        <v>-</v>
      </c>
      <c r="D1258" s="71" t="str">
        <f t="shared" si="517"/>
        <v>-</v>
      </c>
      <c r="E1258" s="71" t="str">
        <f t="shared" si="517"/>
        <v>-</v>
      </c>
      <c r="F1258" s="71" t="str">
        <f t="shared" si="517"/>
        <v>-</v>
      </c>
      <c r="G1258" s="71" t="str">
        <f t="shared" si="517"/>
        <v>-</v>
      </c>
      <c r="H1258" s="205">
        <f>IFERROR(VLOOKUP(B1258,'Forecast Cnx @ Dest. Airport'!$B$5:$R$175,17,FALSE),0)</f>
        <v>0</v>
      </c>
      <c r="I1258" s="29">
        <f t="shared" si="500"/>
        <v>0</v>
      </c>
      <c r="J1258" s="29">
        <f t="shared" si="501"/>
        <v>0</v>
      </c>
      <c r="K1258" s="29">
        <f t="shared" si="502"/>
        <v>0</v>
      </c>
      <c r="L1258" s="29">
        <f t="shared" si="503"/>
        <v>0</v>
      </c>
      <c r="M1258" s="29">
        <f t="shared" si="504"/>
        <v>0</v>
      </c>
      <c r="N1258" s="194">
        <f t="shared" si="505"/>
        <v>0</v>
      </c>
      <c r="O1258" s="64" t="str">
        <f t="shared" ref="O1258:S1267" si="518">IFERROR(VLOOKUP($B1258,FromChicagoFareList,O$8,FALSE),"-")</f>
        <v>-</v>
      </c>
      <c r="P1258" s="64" t="str">
        <f t="shared" si="518"/>
        <v>-</v>
      </c>
      <c r="Q1258" s="64" t="str">
        <f t="shared" si="518"/>
        <v>-</v>
      </c>
      <c r="R1258" s="64" t="str">
        <f t="shared" si="518"/>
        <v>-</v>
      </c>
      <c r="S1258" s="64" t="str">
        <f t="shared" si="518"/>
        <v>-</v>
      </c>
      <c r="T1258" s="206" t="str">
        <f t="shared" si="506"/>
        <v>-</v>
      </c>
      <c r="U1258" s="29">
        <f t="shared" si="507"/>
        <v>0</v>
      </c>
      <c r="V1258" s="29">
        <f t="shared" si="508"/>
        <v>0</v>
      </c>
      <c r="W1258" s="29">
        <f t="shared" si="509"/>
        <v>0</v>
      </c>
      <c r="X1258" s="29">
        <f t="shared" si="510"/>
        <v>0</v>
      </c>
      <c r="Y1258" s="29">
        <f t="shared" si="511"/>
        <v>0</v>
      </c>
      <c r="Z1258" s="194">
        <f t="shared" si="512"/>
        <v>0</v>
      </c>
    </row>
    <row r="1259" spans="1:26" s="80" customFormat="1" x14ac:dyDescent="0.2">
      <c r="A1259" s="82">
        <v>1242</v>
      </c>
      <c r="B1259" s="168">
        <f>'Revenue Data'!B1250</f>
        <v>0</v>
      </c>
      <c r="C1259" s="71" t="str">
        <f t="shared" si="517"/>
        <v>-</v>
      </c>
      <c r="D1259" s="71" t="str">
        <f t="shared" si="517"/>
        <v>-</v>
      </c>
      <c r="E1259" s="71" t="str">
        <f t="shared" si="517"/>
        <v>-</v>
      </c>
      <c r="F1259" s="71" t="str">
        <f t="shared" si="517"/>
        <v>-</v>
      </c>
      <c r="G1259" s="71" t="str">
        <f t="shared" si="517"/>
        <v>-</v>
      </c>
      <c r="H1259" s="205">
        <f>IFERROR(VLOOKUP(B1259,'Forecast Cnx @ Dest. Airport'!$B$5:$R$175,17,FALSE),0)</f>
        <v>0</v>
      </c>
      <c r="I1259" s="29">
        <f t="shared" si="500"/>
        <v>0</v>
      </c>
      <c r="J1259" s="29">
        <f t="shared" si="501"/>
        <v>0</v>
      </c>
      <c r="K1259" s="29">
        <f t="shared" si="502"/>
        <v>0</v>
      </c>
      <c r="L1259" s="29">
        <f t="shared" si="503"/>
        <v>0</v>
      </c>
      <c r="M1259" s="29">
        <f t="shared" si="504"/>
        <v>0</v>
      </c>
      <c r="N1259" s="194">
        <f t="shared" si="505"/>
        <v>0</v>
      </c>
      <c r="O1259" s="64" t="str">
        <f t="shared" si="518"/>
        <v>-</v>
      </c>
      <c r="P1259" s="64" t="str">
        <f t="shared" si="518"/>
        <v>-</v>
      </c>
      <c r="Q1259" s="64" t="str">
        <f t="shared" si="518"/>
        <v>-</v>
      </c>
      <c r="R1259" s="64" t="str">
        <f t="shared" si="518"/>
        <v>-</v>
      </c>
      <c r="S1259" s="64" t="str">
        <f t="shared" si="518"/>
        <v>-</v>
      </c>
      <c r="T1259" s="206" t="str">
        <f t="shared" si="506"/>
        <v>-</v>
      </c>
      <c r="U1259" s="29">
        <f t="shared" si="507"/>
        <v>0</v>
      </c>
      <c r="V1259" s="29">
        <f t="shared" si="508"/>
        <v>0</v>
      </c>
      <c r="W1259" s="29">
        <f t="shared" si="509"/>
        <v>0</v>
      </c>
      <c r="X1259" s="29">
        <f t="shared" si="510"/>
        <v>0</v>
      </c>
      <c r="Y1259" s="29">
        <f t="shared" si="511"/>
        <v>0</v>
      </c>
      <c r="Z1259" s="194">
        <f t="shared" si="512"/>
        <v>0</v>
      </c>
    </row>
    <row r="1260" spans="1:26" s="80" customFormat="1" x14ac:dyDescent="0.2">
      <c r="A1260" s="82">
        <v>1243</v>
      </c>
      <c r="B1260" s="168">
        <f>'Revenue Data'!B1251</f>
        <v>0</v>
      </c>
      <c r="C1260" s="71" t="str">
        <f t="shared" si="517"/>
        <v>-</v>
      </c>
      <c r="D1260" s="71" t="str">
        <f t="shared" si="517"/>
        <v>-</v>
      </c>
      <c r="E1260" s="71" t="str">
        <f t="shared" si="517"/>
        <v>-</v>
      </c>
      <c r="F1260" s="71" t="str">
        <f t="shared" si="517"/>
        <v>-</v>
      </c>
      <c r="G1260" s="71" t="str">
        <f t="shared" si="517"/>
        <v>-</v>
      </c>
      <c r="H1260" s="205">
        <f>IFERROR(VLOOKUP(B1260,'Forecast Cnx @ Dest. Airport'!$B$5:$R$175,17,FALSE),0)</f>
        <v>0</v>
      </c>
      <c r="I1260" s="29">
        <f t="shared" si="500"/>
        <v>0</v>
      </c>
      <c r="J1260" s="29">
        <f t="shared" si="501"/>
        <v>0</v>
      </c>
      <c r="K1260" s="29">
        <f t="shared" si="502"/>
        <v>0</v>
      </c>
      <c r="L1260" s="29">
        <f t="shared" si="503"/>
        <v>0</v>
      </c>
      <c r="M1260" s="29">
        <f t="shared" si="504"/>
        <v>0</v>
      </c>
      <c r="N1260" s="194">
        <f t="shared" si="505"/>
        <v>0</v>
      </c>
      <c r="O1260" s="64" t="str">
        <f t="shared" si="518"/>
        <v>-</v>
      </c>
      <c r="P1260" s="64" t="str">
        <f t="shared" si="518"/>
        <v>-</v>
      </c>
      <c r="Q1260" s="64" t="str">
        <f t="shared" si="518"/>
        <v>-</v>
      </c>
      <c r="R1260" s="64" t="str">
        <f t="shared" si="518"/>
        <v>-</v>
      </c>
      <c r="S1260" s="64" t="str">
        <f t="shared" si="518"/>
        <v>-</v>
      </c>
      <c r="T1260" s="206" t="str">
        <f t="shared" si="506"/>
        <v>-</v>
      </c>
      <c r="U1260" s="29">
        <f t="shared" si="507"/>
        <v>0</v>
      </c>
      <c r="V1260" s="29">
        <f t="shared" si="508"/>
        <v>0</v>
      </c>
      <c r="W1260" s="29">
        <f t="shared" si="509"/>
        <v>0</v>
      </c>
      <c r="X1260" s="29">
        <f t="shared" si="510"/>
        <v>0</v>
      </c>
      <c r="Y1260" s="29">
        <f t="shared" si="511"/>
        <v>0</v>
      </c>
      <c r="Z1260" s="194">
        <f t="shared" si="512"/>
        <v>0</v>
      </c>
    </row>
    <row r="1261" spans="1:26" s="80" customFormat="1" x14ac:dyDescent="0.2">
      <c r="A1261" s="82">
        <v>1244</v>
      </c>
      <c r="B1261" s="168">
        <f>'Revenue Data'!B1252</f>
        <v>0</v>
      </c>
      <c r="C1261" s="71" t="str">
        <f t="shared" si="517"/>
        <v>-</v>
      </c>
      <c r="D1261" s="71" t="str">
        <f t="shared" si="517"/>
        <v>-</v>
      </c>
      <c r="E1261" s="71" t="str">
        <f t="shared" si="517"/>
        <v>-</v>
      </c>
      <c r="F1261" s="71" t="str">
        <f t="shared" si="517"/>
        <v>-</v>
      </c>
      <c r="G1261" s="71" t="str">
        <f t="shared" si="517"/>
        <v>-</v>
      </c>
      <c r="H1261" s="205">
        <f>IFERROR(VLOOKUP(B1261,'Forecast Cnx @ Dest. Airport'!$B$5:$R$175,17,FALSE),0)</f>
        <v>0</v>
      </c>
      <c r="I1261" s="29">
        <f t="shared" si="500"/>
        <v>0</v>
      </c>
      <c r="J1261" s="29">
        <f t="shared" si="501"/>
        <v>0</v>
      </c>
      <c r="K1261" s="29">
        <f t="shared" si="502"/>
        <v>0</v>
      </c>
      <c r="L1261" s="29">
        <f t="shared" si="503"/>
        <v>0</v>
      </c>
      <c r="M1261" s="29">
        <f t="shared" si="504"/>
        <v>0</v>
      </c>
      <c r="N1261" s="194">
        <f t="shared" si="505"/>
        <v>0</v>
      </c>
      <c r="O1261" s="64" t="str">
        <f t="shared" si="518"/>
        <v>-</v>
      </c>
      <c r="P1261" s="64" t="str">
        <f t="shared" si="518"/>
        <v>-</v>
      </c>
      <c r="Q1261" s="64" t="str">
        <f t="shared" si="518"/>
        <v>-</v>
      </c>
      <c r="R1261" s="64" t="str">
        <f t="shared" si="518"/>
        <v>-</v>
      </c>
      <c r="S1261" s="64" t="str">
        <f t="shared" si="518"/>
        <v>-</v>
      </c>
      <c r="T1261" s="206" t="str">
        <f t="shared" si="506"/>
        <v>-</v>
      </c>
      <c r="U1261" s="29">
        <f t="shared" si="507"/>
        <v>0</v>
      </c>
      <c r="V1261" s="29">
        <f t="shared" si="508"/>
        <v>0</v>
      </c>
      <c r="W1261" s="29">
        <f t="shared" si="509"/>
        <v>0</v>
      </c>
      <c r="X1261" s="29">
        <f t="shared" si="510"/>
        <v>0</v>
      </c>
      <c r="Y1261" s="29">
        <f t="shared" si="511"/>
        <v>0</v>
      </c>
      <c r="Z1261" s="194">
        <f t="shared" si="512"/>
        <v>0</v>
      </c>
    </row>
    <row r="1262" spans="1:26" s="80" customFormat="1" x14ac:dyDescent="0.2">
      <c r="A1262" s="168">
        <v>1245</v>
      </c>
      <c r="B1262" s="168">
        <f>'Revenue Data'!B1253</f>
        <v>0</v>
      </c>
      <c r="C1262" s="71" t="str">
        <f t="shared" si="517"/>
        <v>-</v>
      </c>
      <c r="D1262" s="71" t="str">
        <f t="shared" si="517"/>
        <v>-</v>
      </c>
      <c r="E1262" s="71" t="str">
        <f t="shared" si="517"/>
        <v>-</v>
      </c>
      <c r="F1262" s="71" t="str">
        <f t="shared" si="517"/>
        <v>-</v>
      </c>
      <c r="G1262" s="71" t="str">
        <f t="shared" si="517"/>
        <v>-</v>
      </c>
      <c r="H1262" s="205">
        <f>IFERROR(VLOOKUP(B1262,'Forecast Cnx @ Dest. Airport'!$B$5:$R$175,17,FALSE),0)</f>
        <v>0</v>
      </c>
      <c r="I1262" s="29">
        <f t="shared" si="500"/>
        <v>0</v>
      </c>
      <c r="J1262" s="29">
        <f t="shared" si="501"/>
        <v>0</v>
      </c>
      <c r="K1262" s="29">
        <f t="shared" si="502"/>
        <v>0</v>
      </c>
      <c r="L1262" s="29">
        <f t="shared" si="503"/>
        <v>0</v>
      </c>
      <c r="M1262" s="29">
        <f t="shared" si="504"/>
        <v>0</v>
      </c>
      <c r="N1262" s="194">
        <f t="shared" si="505"/>
        <v>0</v>
      </c>
      <c r="O1262" s="64" t="str">
        <f t="shared" si="518"/>
        <v>-</v>
      </c>
      <c r="P1262" s="64" t="str">
        <f t="shared" si="518"/>
        <v>-</v>
      </c>
      <c r="Q1262" s="64" t="str">
        <f t="shared" si="518"/>
        <v>-</v>
      </c>
      <c r="R1262" s="64" t="str">
        <f t="shared" si="518"/>
        <v>-</v>
      </c>
      <c r="S1262" s="64" t="str">
        <f t="shared" si="518"/>
        <v>-</v>
      </c>
      <c r="T1262" s="206" t="str">
        <f t="shared" si="506"/>
        <v>-</v>
      </c>
      <c r="U1262" s="29">
        <f t="shared" si="507"/>
        <v>0</v>
      </c>
      <c r="V1262" s="29">
        <f t="shared" si="508"/>
        <v>0</v>
      </c>
      <c r="W1262" s="29">
        <f t="shared" si="509"/>
        <v>0</v>
      </c>
      <c r="X1262" s="29">
        <f t="shared" si="510"/>
        <v>0</v>
      </c>
      <c r="Y1262" s="29">
        <f t="shared" si="511"/>
        <v>0</v>
      </c>
      <c r="Z1262" s="194">
        <f t="shared" si="512"/>
        <v>0</v>
      </c>
    </row>
    <row r="1263" spans="1:26" s="80" customFormat="1" x14ac:dyDescent="0.2">
      <c r="A1263" s="82">
        <v>1246</v>
      </c>
      <c r="B1263" s="168">
        <f>'Revenue Data'!B1254</f>
        <v>0</v>
      </c>
      <c r="C1263" s="71" t="str">
        <f t="shared" si="517"/>
        <v>-</v>
      </c>
      <c r="D1263" s="71" t="str">
        <f t="shared" si="517"/>
        <v>-</v>
      </c>
      <c r="E1263" s="71" t="str">
        <f t="shared" si="517"/>
        <v>-</v>
      </c>
      <c r="F1263" s="71" t="str">
        <f t="shared" si="517"/>
        <v>-</v>
      </c>
      <c r="G1263" s="71" t="str">
        <f t="shared" si="517"/>
        <v>-</v>
      </c>
      <c r="H1263" s="205">
        <f>IFERROR(VLOOKUP(B1263,'Forecast Cnx @ Dest. Airport'!$B$5:$R$175,17,FALSE),0)</f>
        <v>0</v>
      </c>
      <c r="I1263" s="29">
        <f t="shared" si="500"/>
        <v>0</v>
      </c>
      <c r="J1263" s="29">
        <f t="shared" si="501"/>
        <v>0</v>
      </c>
      <c r="K1263" s="29">
        <f t="shared" si="502"/>
        <v>0</v>
      </c>
      <c r="L1263" s="29">
        <f t="shared" si="503"/>
        <v>0</v>
      </c>
      <c r="M1263" s="29">
        <f t="shared" si="504"/>
        <v>0</v>
      </c>
      <c r="N1263" s="194">
        <f t="shared" si="505"/>
        <v>0</v>
      </c>
      <c r="O1263" s="64" t="str">
        <f t="shared" si="518"/>
        <v>-</v>
      </c>
      <c r="P1263" s="64" t="str">
        <f t="shared" si="518"/>
        <v>-</v>
      </c>
      <c r="Q1263" s="64" t="str">
        <f t="shared" si="518"/>
        <v>-</v>
      </c>
      <c r="R1263" s="64" t="str">
        <f t="shared" si="518"/>
        <v>-</v>
      </c>
      <c r="S1263" s="64" t="str">
        <f t="shared" si="518"/>
        <v>-</v>
      </c>
      <c r="T1263" s="206" t="str">
        <f t="shared" si="506"/>
        <v>-</v>
      </c>
      <c r="U1263" s="29">
        <f t="shared" si="507"/>
        <v>0</v>
      </c>
      <c r="V1263" s="29">
        <f t="shared" si="508"/>
        <v>0</v>
      </c>
      <c r="W1263" s="29">
        <f t="shared" si="509"/>
        <v>0</v>
      </c>
      <c r="X1263" s="29">
        <f t="shared" si="510"/>
        <v>0</v>
      </c>
      <c r="Y1263" s="29">
        <f t="shared" si="511"/>
        <v>0</v>
      </c>
      <c r="Z1263" s="194">
        <f t="shared" si="512"/>
        <v>0</v>
      </c>
    </row>
    <row r="1264" spans="1:26" s="80" customFormat="1" x14ac:dyDescent="0.2">
      <c r="A1264" s="82">
        <v>1247</v>
      </c>
      <c r="B1264" s="168">
        <f>'Revenue Data'!B1255</f>
        <v>0</v>
      </c>
      <c r="C1264" s="71" t="str">
        <f t="shared" si="517"/>
        <v>-</v>
      </c>
      <c r="D1264" s="71" t="str">
        <f t="shared" si="517"/>
        <v>-</v>
      </c>
      <c r="E1264" s="71" t="str">
        <f t="shared" si="517"/>
        <v>-</v>
      </c>
      <c r="F1264" s="71" t="str">
        <f t="shared" si="517"/>
        <v>-</v>
      </c>
      <c r="G1264" s="71" t="str">
        <f t="shared" si="517"/>
        <v>-</v>
      </c>
      <c r="H1264" s="205">
        <f>IFERROR(VLOOKUP(B1264,'Forecast Cnx @ Dest. Airport'!$B$5:$R$175,17,FALSE),0)</f>
        <v>0</v>
      </c>
      <c r="I1264" s="29">
        <f t="shared" si="500"/>
        <v>0</v>
      </c>
      <c r="J1264" s="29">
        <f t="shared" si="501"/>
        <v>0</v>
      </c>
      <c r="K1264" s="29">
        <f t="shared" si="502"/>
        <v>0</v>
      </c>
      <c r="L1264" s="29">
        <f t="shared" si="503"/>
        <v>0</v>
      </c>
      <c r="M1264" s="29">
        <f t="shared" si="504"/>
        <v>0</v>
      </c>
      <c r="N1264" s="194">
        <f t="shared" si="505"/>
        <v>0</v>
      </c>
      <c r="O1264" s="64" t="str">
        <f t="shared" si="518"/>
        <v>-</v>
      </c>
      <c r="P1264" s="64" t="str">
        <f t="shared" si="518"/>
        <v>-</v>
      </c>
      <c r="Q1264" s="64" t="str">
        <f t="shared" si="518"/>
        <v>-</v>
      </c>
      <c r="R1264" s="64" t="str">
        <f t="shared" si="518"/>
        <v>-</v>
      </c>
      <c r="S1264" s="64" t="str">
        <f t="shared" si="518"/>
        <v>-</v>
      </c>
      <c r="T1264" s="206" t="str">
        <f t="shared" si="506"/>
        <v>-</v>
      </c>
      <c r="U1264" s="29">
        <f t="shared" si="507"/>
        <v>0</v>
      </c>
      <c r="V1264" s="29">
        <f t="shared" si="508"/>
        <v>0</v>
      </c>
      <c r="W1264" s="29">
        <f t="shared" si="509"/>
        <v>0</v>
      </c>
      <c r="X1264" s="29">
        <f t="shared" si="510"/>
        <v>0</v>
      </c>
      <c r="Y1264" s="29">
        <f t="shared" si="511"/>
        <v>0</v>
      </c>
      <c r="Z1264" s="194">
        <f t="shared" si="512"/>
        <v>0</v>
      </c>
    </row>
    <row r="1265" spans="1:26" s="80" customFormat="1" x14ac:dyDescent="0.2">
      <c r="A1265" s="82">
        <v>1248</v>
      </c>
      <c r="B1265" s="168">
        <f>'Revenue Data'!B1256</f>
        <v>0</v>
      </c>
      <c r="C1265" s="71" t="str">
        <f t="shared" si="517"/>
        <v>-</v>
      </c>
      <c r="D1265" s="71" t="str">
        <f t="shared" si="517"/>
        <v>-</v>
      </c>
      <c r="E1265" s="71" t="str">
        <f t="shared" si="517"/>
        <v>-</v>
      </c>
      <c r="F1265" s="71" t="str">
        <f t="shared" si="517"/>
        <v>-</v>
      </c>
      <c r="G1265" s="71" t="str">
        <f t="shared" si="517"/>
        <v>-</v>
      </c>
      <c r="H1265" s="205">
        <f>IFERROR(VLOOKUP(B1265,'Forecast Cnx @ Dest. Airport'!$B$5:$R$175,17,FALSE),0)</f>
        <v>0</v>
      </c>
      <c r="I1265" s="29">
        <f t="shared" si="500"/>
        <v>0</v>
      </c>
      <c r="J1265" s="29">
        <f t="shared" si="501"/>
        <v>0</v>
      </c>
      <c r="K1265" s="29">
        <f t="shared" si="502"/>
        <v>0</v>
      </c>
      <c r="L1265" s="29">
        <f t="shared" si="503"/>
        <v>0</v>
      </c>
      <c r="M1265" s="29">
        <f t="shared" si="504"/>
        <v>0</v>
      </c>
      <c r="N1265" s="194">
        <f t="shared" si="505"/>
        <v>0</v>
      </c>
      <c r="O1265" s="64" t="str">
        <f t="shared" si="518"/>
        <v>-</v>
      </c>
      <c r="P1265" s="64" t="str">
        <f t="shared" si="518"/>
        <v>-</v>
      </c>
      <c r="Q1265" s="64" t="str">
        <f t="shared" si="518"/>
        <v>-</v>
      </c>
      <c r="R1265" s="64" t="str">
        <f t="shared" si="518"/>
        <v>-</v>
      </c>
      <c r="S1265" s="64" t="str">
        <f t="shared" si="518"/>
        <v>-</v>
      </c>
      <c r="T1265" s="206" t="str">
        <f t="shared" si="506"/>
        <v>-</v>
      </c>
      <c r="U1265" s="29">
        <f t="shared" si="507"/>
        <v>0</v>
      </c>
      <c r="V1265" s="29">
        <f t="shared" si="508"/>
        <v>0</v>
      </c>
      <c r="W1265" s="29">
        <f t="shared" si="509"/>
        <v>0</v>
      </c>
      <c r="X1265" s="29">
        <f t="shared" si="510"/>
        <v>0</v>
      </c>
      <c r="Y1265" s="29">
        <f t="shared" si="511"/>
        <v>0</v>
      </c>
      <c r="Z1265" s="194">
        <f t="shared" si="512"/>
        <v>0</v>
      </c>
    </row>
    <row r="1266" spans="1:26" s="80" customFormat="1" x14ac:dyDescent="0.2">
      <c r="A1266" s="168">
        <v>1249</v>
      </c>
      <c r="B1266" s="168">
        <f>'Revenue Data'!B1257</f>
        <v>0</v>
      </c>
      <c r="C1266" s="71" t="str">
        <f t="shared" si="517"/>
        <v>-</v>
      </c>
      <c r="D1266" s="71" t="str">
        <f t="shared" si="517"/>
        <v>-</v>
      </c>
      <c r="E1266" s="71" t="str">
        <f t="shared" si="517"/>
        <v>-</v>
      </c>
      <c r="F1266" s="71" t="str">
        <f t="shared" si="517"/>
        <v>-</v>
      </c>
      <c r="G1266" s="71" t="str">
        <f t="shared" si="517"/>
        <v>-</v>
      </c>
      <c r="H1266" s="205">
        <f>IFERROR(VLOOKUP(B1266,'Forecast Cnx @ Dest. Airport'!$B$5:$R$175,17,FALSE),0)</f>
        <v>0</v>
      </c>
      <c r="I1266" s="29">
        <f t="shared" si="500"/>
        <v>0</v>
      </c>
      <c r="J1266" s="29">
        <f t="shared" si="501"/>
        <v>0</v>
      </c>
      <c r="K1266" s="29">
        <f t="shared" si="502"/>
        <v>0</v>
      </c>
      <c r="L1266" s="29">
        <f t="shared" si="503"/>
        <v>0</v>
      </c>
      <c r="M1266" s="29">
        <f t="shared" si="504"/>
        <v>0</v>
      </c>
      <c r="N1266" s="194">
        <f t="shared" si="505"/>
        <v>0</v>
      </c>
      <c r="O1266" s="64" t="str">
        <f t="shared" si="518"/>
        <v>-</v>
      </c>
      <c r="P1266" s="64" t="str">
        <f t="shared" si="518"/>
        <v>-</v>
      </c>
      <c r="Q1266" s="64" t="str">
        <f t="shared" si="518"/>
        <v>-</v>
      </c>
      <c r="R1266" s="64" t="str">
        <f t="shared" si="518"/>
        <v>-</v>
      </c>
      <c r="S1266" s="64" t="str">
        <f t="shared" si="518"/>
        <v>-</v>
      </c>
      <c r="T1266" s="206" t="str">
        <f t="shared" si="506"/>
        <v>-</v>
      </c>
      <c r="U1266" s="29">
        <f t="shared" si="507"/>
        <v>0</v>
      </c>
      <c r="V1266" s="29">
        <f t="shared" si="508"/>
        <v>0</v>
      </c>
      <c r="W1266" s="29">
        <f t="shared" si="509"/>
        <v>0</v>
      </c>
      <c r="X1266" s="29">
        <f t="shared" si="510"/>
        <v>0</v>
      </c>
      <c r="Y1266" s="29">
        <f t="shared" si="511"/>
        <v>0</v>
      </c>
      <c r="Z1266" s="194">
        <f t="shared" si="512"/>
        <v>0</v>
      </c>
    </row>
    <row r="1267" spans="1:26" s="80" customFormat="1" x14ac:dyDescent="0.2">
      <c r="A1267" s="82">
        <v>1250</v>
      </c>
      <c r="B1267" s="168">
        <f>'Revenue Data'!B1258</f>
        <v>0</v>
      </c>
      <c r="C1267" s="71" t="str">
        <f t="shared" si="517"/>
        <v>-</v>
      </c>
      <c r="D1267" s="71" t="str">
        <f t="shared" si="517"/>
        <v>-</v>
      </c>
      <c r="E1267" s="71" t="str">
        <f t="shared" si="517"/>
        <v>-</v>
      </c>
      <c r="F1267" s="71" t="str">
        <f t="shared" si="517"/>
        <v>-</v>
      </c>
      <c r="G1267" s="71" t="str">
        <f t="shared" si="517"/>
        <v>-</v>
      </c>
      <c r="H1267" s="205">
        <f>IFERROR(VLOOKUP(B1267,'Forecast Cnx @ Dest. Airport'!$B$5:$R$175,17,FALSE),0)</f>
        <v>0</v>
      </c>
      <c r="I1267" s="29">
        <f t="shared" si="500"/>
        <v>0</v>
      </c>
      <c r="J1267" s="29">
        <f t="shared" si="501"/>
        <v>0</v>
      </c>
      <c r="K1267" s="29">
        <f t="shared" si="502"/>
        <v>0</v>
      </c>
      <c r="L1267" s="29">
        <f t="shared" si="503"/>
        <v>0</v>
      </c>
      <c r="M1267" s="29">
        <f t="shared" si="504"/>
        <v>0</v>
      </c>
      <c r="N1267" s="194">
        <f t="shared" si="505"/>
        <v>0</v>
      </c>
      <c r="O1267" s="64" t="str">
        <f t="shared" si="518"/>
        <v>-</v>
      </c>
      <c r="P1267" s="64" t="str">
        <f t="shared" si="518"/>
        <v>-</v>
      </c>
      <c r="Q1267" s="64" t="str">
        <f t="shared" si="518"/>
        <v>-</v>
      </c>
      <c r="R1267" s="64" t="str">
        <f t="shared" si="518"/>
        <v>-</v>
      </c>
      <c r="S1267" s="64" t="str">
        <f t="shared" si="518"/>
        <v>-</v>
      </c>
      <c r="T1267" s="206" t="str">
        <f t="shared" si="506"/>
        <v>-</v>
      </c>
      <c r="U1267" s="29">
        <f t="shared" si="507"/>
        <v>0</v>
      </c>
      <c r="V1267" s="29">
        <f t="shared" si="508"/>
        <v>0</v>
      </c>
      <c r="W1267" s="29">
        <f t="shared" si="509"/>
        <v>0</v>
      </c>
      <c r="X1267" s="29">
        <f t="shared" si="510"/>
        <v>0</v>
      </c>
      <c r="Y1267" s="29">
        <f t="shared" si="511"/>
        <v>0</v>
      </c>
      <c r="Z1267" s="194">
        <f t="shared" si="512"/>
        <v>0</v>
      </c>
    </row>
    <row r="1268" spans="1:26" s="80" customFormat="1" x14ac:dyDescent="0.2">
      <c r="A1268" s="82">
        <v>1251</v>
      </c>
      <c r="B1268" s="168">
        <f>'Revenue Data'!B1259</f>
        <v>0</v>
      </c>
      <c r="C1268" s="71" t="str">
        <f t="shared" ref="C1268:G1277" si="519">IFERROR(VLOOKUP($B1268,FromChicagoFareList,C$8,FALSE),"-")</f>
        <v>-</v>
      </c>
      <c r="D1268" s="71" t="str">
        <f t="shared" si="519"/>
        <v>-</v>
      </c>
      <c r="E1268" s="71" t="str">
        <f t="shared" si="519"/>
        <v>-</v>
      </c>
      <c r="F1268" s="71" t="str">
        <f t="shared" si="519"/>
        <v>-</v>
      </c>
      <c r="G1268" s="71" t="str">
        <f t="shared" si="519"/>
        <v>-</v>
      </c>
      <c r="H1268" s="205">
        <f>IFERROR(VLOOKUP(B1268,'Forecast Cnx @ Dest. Airport'!$B$5:$R$175,17,FALSE),0)</f>
        <v>0</v>
      </c>
      <c r="I1268" s="29">
        <f t="shared" si="500"/>
        <v>0</v>
      </c>
      <c r="J1268" s="29">
        <f t="shared" si="501"/>
        <v>0</v>
      </c>
      <c r="K1268" s="29">
        <f t="shared" si="502"/>
        <v>0</v>
      </c>
      <c r="L1268" s="29">
        <f t="shared" si="503"/>
        <v>0</v>
      </c>
      <c r="M1268" s="29">
        <f t="shared" si="504"/>
        <v>0</v>
      </c>
      <c r="N1268" s="194">
        <f t="shared" si="505"/>
        <v>0</v>
      </c>
      <c r="O1268" s="64" t="str">
        <f t="shared" ref="O1268:S1277" si="520">IFERROR(VLOOKUP($B1268,FromChicagoFareList,O$8,FALSE),"-")</f>
        <v>-</v>
      </c>
      <c r="P1268" s="64" t="str">
        <f t="shared" si="520"/>
        <v>-</v>
      </c>
      <c r="Q1268" s="64" t="str">
        <f t="shared" si="520"/>
        <v>-</v>
      </c>
      <c r="R1268" s="64" t="str">
        <f t="shared" si="520"/>
        <v>-</v>
      </c>
      <c r="S1268" s="64" t="str">
        <f t="shared" si="520"/>
        <v>-</v>
      </c>
      <c r="T1268" s="206" t="str">
        <f t="shared" si="506"/>
        <v>-</v>
      </c>
      <c r="U1268" s="29">
        <f t="shared" si="507"/>
        <v>0</v>
      </c>
      <c r="V1268" s="29">
        <f t="shared" si="508"/>
        <v>0</v>
      </c>
      <c r="W1268" s="29">
        <f t="shared" si="509"/>
        <v>0</v>
      </c>
      <c r="X1268" s="29">
        <f t="shared" si="510"/>
        <v>0</v>
      </c>
      <c r="Y1268" s="29">
        <f t="shared" si="511"/>
        <v>0</v>
      </c>
      <c r="Z1268" s="194">
        <f t="shared" si="512"/>
        <v>0</v>
      </c>
    </row>
    <row r="1269" spans="1:26" s="80" customFormat="1" x14ac:dyDescent="0.2">
      <c r="A1269" s="82">
        <v>1252</v>
      </c>
      <c r="B1269" s="168">
        <f>'Revenue Data'!B1260</f>
        <v>0</v>
      </c>
      <c r="C1269" s="71" t="str">
        <f t="shared" si="519"/>
        <v>-</v>
      </c>
      <c r="D1269" s="71" t="str">
        <f t="shared" si="519"/>
        <v>-</v>
      </c>
      <c r="E1269" s="71" t="str">
        <f t="shared" si="519"/>
        <v>-</v>
      </c>
      <c r="F1269" s="71" t="str">
        <f t="shared" si="519"/>
        <v>-</v>
      </c>
      <c r="G1269" s="71" t="str">
        <f t="shared" si="519"/>
        <v>-</v>
      </c>
      <c r="H1269" s="205">
        <f>IFERROR(VLOOKUP(B1269,'Forecast Cnx @ Dest. Airport'!$B$5:$R$175,17,FALSE),0)</f>
        <v>0</v>
      </c>
      <c r="I1269" s="29">
        <f t="shared" si="500"/>
        <v>0</v>
      </c>
      <c r="J1269" s="29">
        <f t="shared" si="501"/>
        <v>0</v>
      </c>
      <c r="K1269" s="29">
        <f t="shared" si="502"/>
        <v>0</v>
      </c>
      <c r="L1269" s="29">
        <f t="shared" si="503"/>
        <v>0</v>
      </c>
      <c r="M1269" s="29">
        <f t="shared" si="504"/>
        <v>0</v>
      </c>
      <c r="N1269" s="194">
        <f t="shared" si="505"/>
        <v>0</v>
      </c>
      <c r="O1269" s="64" t="str">
        <f t="shared" si="520"/>
        <v>-</v>
      </c>
      <c r="P1269" s="64" t="str">
        <f t="shared" si="520"/>
        <v>-</v>
      </c>
      <c r="Q1269" s="64" t="str">
        <f t="shared" si="520"/>
        <v>-</v>
      </c>
      <c r="R1269" s="64" t="str">
        <f t="shared" si="520"/>
        <v>-</v>
      </c>
      <c r="S1269" s="64" t="str">
        <f t="shared" si="520"/>
        <v>-</v>
      </c>
      <c r="T1269" s="206" t="str">
        <f t="shared" si="506"/>
        <v>-</v>
      </c>
      <c r="U1269" s="29">
        <f t="shared" si="507"/>
        <v>0</v>
      </c>
      <c r="V1269" s="29">
        <f t="shared" si="508"/>
        <v>0</v>
      </c>
      <c r="W1269" s="29">
        <f t="shared" si="509"/>
        <v>0</v>
      </c>
      <c r="X1269" s="29">
        <f t="shared" si="510"/>
        <v>0</v>
      </c>
      <c r="Y1269" s="29">
        <f t="shared" si="511"/>
        <v>0</v>
      </c>
      <c r="Z1269" s="194">
        <f t="shared" si="512"/>
        <v>0</v>
      </c>
    </row>
    <row r="1270" spans="1:26" s="80" customFormat="1" x14ac:dyDescent="0.2">
      <c r="A1270" s="168">
        <v>1253</v>
      </c>
      <c r="B1270" s="168">
        <f>'Revenue Data'!B1261</f>
        <v>0</v>
      </c>
      <c r="C1270" s="71" t="str">
        <f t="shared" si="519"/>
        <v>-</v>
      </c>
      <c r="D1270" s="71" t="str">
        <f t="shared" si="519"/>
        <v>-</v>
      </c>
      <c r="E1270" s="71" t="str">
        <f t="shared" si="519"/>
        <v>-</v>
      </c>
      <c r="F1270" s="71" t="str">
        <f t="shared" si="519"/>
        <v>-</v>
      </c>
      <c r="G1270" s="71" t="str">
        <f t="shared" si="519"/>
        <v>-</v>
      </c>
      <c r="H1270" s="205">
        <f>IFERROR(VLOOKUP(B1270,'Forecast Cnx @ Dest. Airport'!$B$5:$R$175,17,FALSE),0)</f>
        <v>0</v>
      </c>
      <c r="I1270" s="29">
        <f t="shared" si="500"/>
        <v>0</v>
      </c>
      <c r="J1270" s="29">
        <f t="shared" si="501"/>
        <v>0</v>
      </c>
      <c r="K1270" s="29">
        <f t="shared" si="502"/>
        <v>0</v>
      </c>
      <c r="L1270" s="29">
        <f t="shared" si="503"/>
        <v>0</v>
      </c>
      <c r="M1270" s="29">
        <f t="shared" si="504"/>
        <v>0</v>
      </c>
      <c r="N1270" s="194">
        <f t="shared" si="505"/>
        <v>0</v>
      </c>
      <c r="O1270" s="64" t="str">
        <f t="shared" si="520"/>
        <v>-</v>
      </c>
      <c r="P1270" s="64" t="str">
        <f t="shared" si="520"/>
        <v>-</v>
      </c>
      <c r="Q1270" s="64" t="str">
        <f t="shared" si="520"/>
        <v>-</v>
      </c>
      <c r="R1270" s="64" t="str">
        <f t="shared" si="520"/>
        <v>-</v>
      </c>
      <c r="S1270" s="64" t="str">
        <f t="shared" si="520"/>
        <v>-</v>
      </c>
      <c r="T1270" s="206" t="str">
        <f t="shared" si="506"/>
        <v>-</v>
      </c>
      <c r="U1270" s="29">
        <f t="shared" si="507"/>
        <v>0</v>
      </c>
      <c r="V1270" s="29">
        <f t="shared" si="508"/>
        <v>0</v>
      </c>
      <c r="W1270" s="29">
        <f t="shared" si="509"/>
        <v>0</v>
      </c>
      <c r="X1270" s="29">
        <f t="shared" si="510"/>
        <v>0</v>
      </c>
      <c r="Y1270" s="29">
        <f t="shared" si="511"/>
        <v>0</v>
      </c>
      <c r="Z1270" s="194">
        <f t="shared" si="512"/>
        <v>0</v>
      </c>
    </row>
    <row r="1271" spans="1:26" s="80" customFormat="1" x14ac:dyDescent="0.2">
      <c r="A1271" s="82">
        <v>1254</v>
      </c>
      <c r="B1271" s="168">
        <f>'Revenue Data'!B1262</f>
        <v>0</v>
      </c>
      <c r="C1271" s="71" t="str">
        <f t="shared" si="519"/>
        <v>-</v>
      </c>
      <c r="D1271" s="71" t="str">
        <f t="shared" si="519"/>
        <v>-</v>
      </c>
      <c r="E1271" s="71" t="str">
        <f t="shared" si="519"/>
        <v>-</v>
      </c>
      <c r="F1271" s="71" t="str">
        <f t="shared" si="519"/>
        <v>-</v>
      </c>
      <c r="G1271" s="71" t="str">
        <f t="shared" si="519"/>
        <v>-</v>
      </c>
      <c r="H1271" s="205">
        <f>IFERROR(VLOOKUP(B1271,'Forecast Cnx @ Dest. Airport'!$B$5:$R$175,17,FALSE),0)</f>
        <v>0</v>
      </c>
      <c r="I1271" s="29">
        <f t="shared" si="500"/>
        <v>0</v>
      </c>
      <c r="J1271" s="29">
        <f t="shared" si="501"/>
        <v>0</v>
      </c>
      <c r="K1271" s="29">
        <f t="shared" si="502"/>
        <v>0</v>
      </c>
      <c r="L1271" s="29">
        <f t="shared" si="503"/>
        <v>0</v>
      </c>
      <c r="M1271" s="29">
        <f t="shared" si="504"/>
        <v>0</v>
      </c>
      <c r="N1271" s="194">
        <f t="shared" si="505"/>
        <v>0</v>
      </c>
      <c r="O1271" s="64" t="str">
        <f t="shared" si="520"/>
        <v>-</v>
      </c>
      <c r="P1271" s="64" t="str">
        <f t="shared" si="520"/>
        <v>-</v>
      </c>
      <c r="Q1271" s="64" t="str">
        <f t="shared" si="520"/>
        <v>-</v>
      </c>
      <c r="R1271" s="64" t="str">
        <f t="shared" si="520"/>
        <v>-</v>
      </c>
      <c r="S1271" s="64" t="str">
        <f t="shared" si="520"/>
        <v>-</v>
      </c>
      <c r="T1271" s="206" t="str">
        <f t="shared" si="506"/>
        <v>-</v>
      </c>
      <c r="U1271" s="29">
        <f t="shared" si="507"/>
        <v>0</v>
      </c>
      <c r="V1271" s="29">
        <f t="shared" si="508"/>
        <v>0</v>
      </c>
      <c r="W1271" s="29">
        <f t="shared" si="509"/>
        <v>0</v>
      </c>
      <c r="X1271" s="29">
        <f t="shared" si="510"/>
        <v>0</v>
      </c>
      <c r="Y1271" s="29">
        <f t="shared" si="511"/>
        <v>0</v>
      </c>
      <c r="Z1271" s="194">
        <f t="shared" si="512"/>
        <v>0</v>
      </c>
    </row>
    <row r="1272" spans="1:26" s="80" customFormat="1" x14ac:dyDescent="0.2">
      <c r="A1272" s="82">
        <v>1255</v>
      </c>
      <c r="B1272" s="168">
        <f>'Revenue Data'!B1263</f>
        <v>0</v>
      </c>
      <c r="C1272" s="71" t="str">
        <f t="shared" si="519"/>
        <v>-</v>
      </c>
      <c r="D1272" s="71" t="str">
        <f t="shared" si="519"/>
        <v>-</v>
      </c>
      <c r="E1272" s="71" t="str">
        <f t="shared" si="519"/>
        <v>-</v>
      </c>
      <c r="F1272" s="71" t="str">
        <f t="shared" si="519"/>
        <v>-</v>
      </c>
      <c r="G1272" s="71" t="str">
        <f t="shared" si="519"/>
        <v>-</v>
      </c>
      <c r="H1272" s="205">
        <f>IFERROR(VLOOKUP(B1272,'Forecast Cnx @ Dest. Airport'!$B$5:$R$175,17,FALSE),0)</f>
        <v>0</v>
      </c>
      <c r="I1272" s="29">
        <f t="shared" si="500"/>
        <v>0</v>
      </c>
      <c r="J1272" s="29">
        <f t="shared" si="501"/>
        <v>0</v>
      </c>
      <c r="K1272" s="29">
        <f t="shared" si="502"/>
        <v>0</v>
      </c>
      <c r="L1272" s="29">
        <f t="shared" si="503"/>
        <v>0</v>
      </c>
      <c r="M1272" s="29">
        <f t="shared" si="504"/>
        <v>0</v>
      </c>
      <c r="N1272" s="194">
        <f t="shared" si="505"/>
        <v>0</v>
      </c>
      <c r="O1272" s="64" t="str">
        <f t="shared" si="520"/>
        <v>-</v>
      </c>
      <c r="P1272" s="64" t="str">
        <f t="shared" si="520"/>
        <v>-</v>
      </c>
      <c r="Q1272" s="64" t="str">
        <f t="shared" si="520"/>
        <v>-</v>
      </c>
      <c r="R1272" s="64" t="str">
        <f t="shared" si="520"/>
        <v>-</v>
      </c>
      <c r="S1272" s="64" t="str">
        <f t="shared" si="520"/>
        <v>-</v>
      </c>
      <c r="T1272" s="206" t="str">
        <f t="shared" si="506"/>
        <v>-</v>
      </c>
      <c r="U1272" s="29">
        <f t="shared" si="507"/>
        <v>0</v>
      </c>
      <c r="V1272" s="29">
        <f t="shared" si="508"/>
        <v>0</v>
      </c>
      <c r="W1272" s="29">
        <f t="shared" si="509"/>
        <v>0</v>
      </c>
      <c r="X1272" s="29">
        <f t="shared" si="510"/>
        <v>0</v>
      </c>
      <c r="Y1272" s="29">
        <f t="shared" si="511"/>
        <v>0</v>
      </c>
      <c r="Z1272" s="194">
        <f t="shared" si="512"/>
        <v>0</v>
      </c>
    </row>
    <row r="1273" spans="1:26" s="80" customFormat="1" x14ac:dyDescent="0.2">
      <c r="A1273" s="82">
        <v>1256</v>
      </c>
      <c r="B1273" s="168">
        <f>'Revenue Data'!B1264</f>
        <v>0</v>
      </c>
      <c r="C1273" s="71" t="str">
        <f t="shared" si="519"/>
        <v>-</v>
      </c>
      <c r="D1273" s="71" t="str">
        <f t="shared" si="519"/>
        <v>-</v>
      </c>
      <c r="E1273" s="71" t="str">
        <f t="shared" si="519"/>
        <v>-</v>
      </c>
      <c r="F1273" s="71" t="str">
        <f t="shared" si="519"/>
        <v>-</v>
      </c>
      <c r="G1273" s="71" t="str">
        <f t="shared" si="519"/>
        <v>-</v>
      </c>
      <c r="H1273" s="205">
        <f>IFERROR(VLOOKUP(B1273,'Forecast Cnx @ Dest. Airport'!$B$5:$R$175,17,FALSE),0)</f>
        <v>0</v>
      </c>
      <c r="I1273" s="29">
        <f t="shared" si="500"/>
        <v>0</v>
      </c>
      <c r="J1273" s="29">
        <f t="shared" si="501"/>
        <v>0</v>
      </c>
      <c r="K1273" s="29">
        <f t="shared" si="502"/>
        <v>0</v>
      </c>
      <c r="L1273" s="29">
        <f t="shared" si="503"/>
        <v>0</v>
      </c>
      <c r="M1273" s="29">
        <f t="shared" si="504"/>
        <v>0</v>
      </c>
      <c r="N1273" s="194">
        <f t="shared" si="505"/>
        <v>0</v>
      </c>
      <c r="O1273" s="64" t="str">
        <f t="shared" si="520"/>
        <v>-</v>
      </c>
      <c r="P1273" s="64" t="str">
        <f t="shared" si="520"/>
        <v>-</v>
      </c>
      <c r="Q1273" s="64" t="str">
        <f t="shared" si="520"/>
        <v>-</v>
      </c>
      <c r="R1273" s="64" t="str">
        <f t="shared" si="520"/>
        <v>-</v>
      </c>
      <c r="S1273" s="64" t="str">
        <f t="shared" si="520"/>
        <v>-</v>
      </c>
      <c r="T1273" s="206" t="str">
        <f t="shared" si="506"/>
        <v>-</v>
      </c>
      <c r="U1273" s="29">
        <f t="shared" si="507"/>
        <v>0</v>
      </c>
      <c r="V1273" s="29">
        <f t="shared" si="508"/>
        <v>0</v>
      </c>
      <c r="W1273" s="29">
        <f t="shared" si="509"/>
        <v>0</v>
      </c>
      <c r="X1273" s="29">
        <f t="shared" si="510"/>
        <v>0</v>
      </c>
      <c r="Y1273" s="29">
        <f t="shared" si="511"/>
        <v>0</v>
      </c>
      <c r="Z1273" s="194">
        <f t="shared" si="512"/>
        <v>0</v>
      </c>
    </row>
    <row r="1274" spans="1:26" s="80" customFormat="1" x14ac:dyDescent="0.2">
      <c r="A1274" s="168">
        <v>1257</v>
      </c>
      <c r="B1274" s="168">
        <f>'Revenue Data'!B1265</f>
        <v>0</v>
      </c>
      <c r="C1274" s="71" t="str">
        <f t="shared" si="519"/>
        <v>-</v>
      </c>
      <c r="D1274" s="71" t="str">
        <f t="shared" si="519"/>
        <v>-</v>
      </c>
      <c r="E1274" s="71" t="str">
        <f t="shared" si="519"/>
        <v>-</v>
      </c>
      <c r="F1274" s="71" t="str">
        <f t="shared" si="519"/>
        <v>-</v>
      </c>
      <c r="G1274" s="71" t="str">
        <f t="shared" si="519"/>
        <v>-</v>
      </c>
      <c r="H1274" s="205">
        <f>IFERROR(VLOOKUP(B1274,'Forecast Cnx @ Dest. Airport'!$B$5:$R$175,17,FALSE),0)</f>
        <v>0</v>
      </c>
      <c r="I1274" s="29">
        <f t="shared" si="500"/>
        <v>0</v>
      </c>
      <c r="J1274" s="29">
        <f t="shared" si="501"/>
        <v>0</v>
      </c>
      <c r="K1274" s="29">
        <f t="shared" si="502"/>
        <v>0</v>
      </c>
      <c r="L1274" s="29">
        <f t="shared" si="503"/>
        <v>0</v>
      </c>
      <c r="M1274" s="29">
        <f t="shared" si="504"/>
        <v>0</v>
      </c>
      <c r="N1274" s="194">
        <f t="shared" si="505"/>
        <v>0</v>
      </c>
      <c r="O1274" s="64" t="str">
        <f t="shared" si="520"/>
        <v>-</v>
      </c>
      <c r="P1274" s="64" t="str">
        <f t="shared" si="520"/>
        <v>-</v>
      </c>
      <c r="Q1274" s="64" t="str">
        <f t="shared" si="520"/>
        <v>-</v>
      </c>
      <c r="R1274" s="64" t="str">
        <f t="shared" si="520"/>
        <v>-</v>
      </c>
      <c r="S1274" s="64" t="str">
        <f t="shared" si="520"/>
        <v>-</v>
      </c>
      <c r="T1274" s="206" t="str">
        <f t="shared" si="506"/>
        <v>-</v>
      </c>
      <c r="U1274" s="29">
        <f t="shared" si="507"/>
        <v>0</v>
      </c>
      <c r="V1274" s="29">
        <f t="shared" si="508"/>
        <v>0</v>
      </c>
      <c r="W1274" s="29">
        <f t="shared" si="509"/>
        <v>0</v>
      </c>
      <c r="X1274" s="29">
        <f t="shared" si="510"/>
        <v>0</v>
      </c>
      <c r="Y1274" s="29">
        <f t="shared" si="511"/>
        <v>0</v>
      </c>
      <c r="Z1274" s="194">
        <f t="shared" si="512"/>
        <v>0</v>
      </c>
    </row>
    <row r="1275" spans="1:26" s="80" customFormat="1" x14ac:dyDescent="0.2">
      <c r="A1275" s="82">
        <v>1258</v>
      </c>
      <c r="B1275" s="168">
        <f>'Revenue Data'!B1266</f>
        <v>0</v>
      </c>
      <c r="C1275" s="71" t="str">
        <f t="shared" si="519"/>
        <v>-</v>
      </c>
      <c r="D1275" s="71" t="str">
        <f t="shared" si="519"/>
        <v>-</v>
      </c>
      <c r="E1275" s="71" t="str">
        <f t="shared" si="519"/>
        <v>-</v>
      </c>
      <c r="F1275" s="71" t="str">
        <f t="shared" si="519"/>
        <v>-</v>
      </c>
      <c r="G1275" s="71" t="str">
        <f t="shared" si="519"/>
        <v>-</v>
      </c>
      <c r="H1275" s="205">
        <f>IFERROR(VLOOKUP(B1275,'Forecast Cnx @ Dest. Airport'!$B$5:$R$175,17,FALSE),0)</f>
        <v>0</v>
      </c>
      <c r="I1275" s="29">
        <f t="shared" si="500"/>
        <v>0</v>
      </c>
      <c r="J1275" s="29">
        <f t="shared" si="501"/>
        <v>0</v>
      </c>
      <c r="K1275" s="29">
        <f t="shared" si="502"/>
        <v>0</v>
      </c>
      <c r="L1275" s="29">
        <f t="shared" si="503"/>
        <v>0</v>
      </c>
      <c r="M1275" s="29">
        <f t="shared" si="504"/>
        <v>0</v>
      </c>
      <c r="N1275" s="194">
        <f t="shared" si="505"/>
        <v>0</v>
      </c>
      <c r="O1275" s="64" t="str">
        <f t="shared" si="520"/>
        <v>-</v>
      </c>
      <c r="P1275" s="64" t="str">
        <f t="shared" si="520"/>
        <v>-</v>
      </c>
      <c r="Q1275" s="64" t="str">
        <f t="shared" si="520"/>
        <v>-</v>
      </c>
      <c r="R1275" s="64" t="str">
        <f t="shared" si="520"/>
        <v>-</v>
      </c>
      <c r="S1275" s="64" t="str">
        <f t="shared" si="520"/>
        <v>-</v>
      </c>
      <c r="T1275" s="206" t="str">
        <f t="shared" si="506"/>
        <v>-</v>
      </c>
      <c r="U1275" s="29">
        <f t="shared" si="507"/>
        <v>0</v>
      </c>
      <c r="V1275" s="29">
        <f t="shared" si="508"/>
        <v>0</v>
      </c>
      <c r="W1275" s="29">
        <f t="shared" si="509"/>
        <v>0</v>
      </c>
      <c r="X1275" s="29">
        <f t="shared" si="510"/>
        <v>0</v>
      </c>
      <c r="Y1275" s="29">
        <f t="shared" si="511"/>
        <v>0</v>
      </c>
      <c r="Z1275" s="194">
        <f t="shared" si="512"/>
        <v>0</v>
      </c>
    </row>
    <row r="1276" spans="1:26" s="80" customFormat="1" x14ac:dyDescent="0.2">
      <c r="A1276" s="82">
        <v>1259</v>
      </c>
      <c r="B1276" s="168">
        <f>'Revenue Data'!B1267</f>
        <v>0</v>
      </c>
      <c r="C1276" s="71" t="str">
        <f t="shared" si="519"/>
        <v>-</v>
      </c>
      <c r="D1276" s="71" t="str">
        <f t="shared" si="519"/>
        <v>-</v>
      </c>
      <c r="E1276" s="71" t="str">
        <f t="shared" si="519"/>
        <v>-</v>
      </c>
      <c r="F1276" s="71" t="str">
        <f t="shared" si="519"/>
        <v>-</v>
      </c>
      <c r="G1276" s="71" t="str">
        <f t="shared" si="519"/>
        <v>-</v>
      </c>
      <c r="H1276" s="205">
        <f>IFERROR(VLOOKUP(B1276,'Forecast Cnx @ Dest. Airport'!$B$5:$R$175,17,FALSE),0)</f>
        <v>0</v>
      </c>
      <c r="I1276" s="29">
        <f t="shared" si="500"/>
        <v>0</v>
      </c>
      <c r="J1276" s="29">
        <f t="shared" si="501"/>
        <v>0</v>
      </c>
      <c r="K1276" s="29">
        <f t="shared" si="502"/>
        <v>0</v>
      </c>
      <c r="L1276" s="29">
        <f t="shared" si="503"/>
        <v>0</v>
      </c>
      <c r="M1276" s="29">
        <f t="shared" si="504"/>
        <v>0</v>
      </c>
      <c r="N1276" s="194">
        <f t="shared" si="505"/>
        <v>0</v>
      </c>
      <c r="O1276" s="64" t="str">
        <f t="shared" si="520"/>
        <v>-</v>
      </c>
      <c r="P1276" s="64" t="str">
        <f t="shared" si="520"/>
        <v>-</v>
      </c>
      <c r="Q1276" s="64" t="str">
        <f t="shared" si="520"/>
        <v>-</v>
      </c>
      <c r="R1276" s="64" t="str">
        <f t="shared" si="520"/>
        <v>-</v>
      </c>
      <c r="S1276" s="64" t="str">
        <f t="shared" si="520"/>
        <v>-</v>
      </c>
      <c r="T1276" s="206" t="str">
        <f t="shared" si="506"/>
        <v>-</v>
      </c>
      <c r="U1276" s="29">
        <f t="shared" si="507"/>
        <v>0</v>
      </c>
      <c r="V1276" s="29">
        <f t="shared" si="508"/>
        <v>0</v>
      </c>
      <c r="W1276" s="29">
        <f t="shared" si="509"/>
        <v>0</v>
      </c>
      <c r="X1276" s="29">
        <f t="shared" si="510"/>
        <v>0</v>
      </c>
      <c r="Y1276" s="29">
        <f t="shared" si="511"/>
        <v>0</v>
      </c>
      <c r="Z1276" s="194">
        <f t="shared" si="512"/>
        <v>0</v>
      </c>
    </row>
    <row r="1277" spans="1:26" s="80" customFormat="1" x14ac:dyDescent="0.2">
      <c r="A1277" s="82">
        <v>1260</v>
      </c>
      <c r="B1277" s="168">
        <f>'Revenue Data'!B1268</f>
        <v>0</v>
      </c>
      <c r="C1277" s="71" t="str">
        <f t="shared" si="519"/>
        <v>-</v>
      </c>
      <c r="D1277" s="71" t="str">
        <f t="shared" si="519"/>
        <v>-</v>
      </c>
      <c r="E1277" s="71" t="str">
        <f t="shared" si="519"/>
        <v>-</v>
      </c>
      <c r="F1277" s="71" t="str">
        <f t="shared" si="519"/>
        <v>-</v>
      </c>
      <c r="G1277" s="71" t="str">
        <f t="shared" si="519"/>
        <v>-</v>
      </c>
      <c r="H1277" s="205">
        <f>IFERROR(VLOOKUP(B1277,'Forecast Cnx @ Dest. Airport'!$B$5:$R$175,17,FALSE),0)</f>
        <v>0</v>
      </c>
      <c r="I1277" s="29">
        <f t="shared" si="500"/>
        <v>0</v>
      </c>
      <c r="J1277" s="29">
        <f t="shared" si="501"/>
        <v>0</v>
      </c>
      <c r="K1277" s="29">
        <f t="shared" si="502"/>
        <v>0</v>
      </c>
      <c r="L1277" s="29">
        <f t="shared" si="503"/>
        <v>0</v>
      </c>
      <c r="M1277" s="29">
        <f t="shared" si="504"/>
        <v>0</v>
      </c>
      <c r="N1277" s="194">
        <f t="shared" si="505"/>
        <v>0</v>
      </c>
      <c r="O1277" s="64" t="str">
        <f t="shared" si="520"/>
        <v>-</v>
      </c>
      <c r="P1277" s="64" t="str">
        <f t="shared" si="520"/>
        <v>-</v>
      </c>
      <c r="Q1277" s="64" t="str">
        <f t="shared" si="520"/>
        <v>-</v>
      </c>
      <c r="R1277" s="64" t="str">
        <f t="shared" si="520"/>
        <v>-</v>
      </c>
      <c r="S1277" s="64" t="str">
        <f t="shared" si="520"/>
        <v>-</v>
      </c>
      <c r="T1277" s="206" t="str">
        <f t="shared" si="506"/>
        <v>-</v>
      </c>
      <c r="U1277" s="29">
        <f t="shared" si="507"/>
        <v>0</v>
      </c>
      <c r="V1277" s="29">
        <f t="shared" si="508"/>
        <v>0</v>
      </c>
      <c r="W1277" s="29">
        <f t="shared" si="509"/>
        <v>0</v>
      </c>
      <c r="X1277" s="29">
        <f t="shared" si="510"/>
        <v>0</v>
      </c>
      <c r="Y1277" s="29">
        <f t="shared" si="511"/>
        <v>0</v>
      </c>
      <c r="Z1277" s="194">
        <f t="shared" si="512"/>
        <v>0</v>
      </c>
    </row>
    <row r="1278" spans="1:26" s="80" customFormat="1" x14ac:dyDescent="0.2">
      <c r="A1278" s="168">
        <v>1261</v>
      </c>
      <c r="B1278" s="168">
        <f>'Revenue Data'!B1269</f>
        <v>0</v>
      </c>
      <c r="C1278" s="71" t="str">
        <f t="shared" ref="C1278:G1287" si="521">IFERROR(VLOOKUP($B1278,FromChicagoFareList,C$8,FALSE),"-")</f>
        <v>-</v>
      </c>
      <c r="D1278" s="71" t="str">
        <f t="shared" si="521"/>
        <v>-</v>
      </c>
      <c r="E1278" s="71" t="str">
        <f t="shared" si="521"/>
        <v>-</v>
      </c>
      <c r="F1278" s="71" t="str">
        <f t="shared" si="521"/>
        <v>-</v>
      </c>
      <c r="G1278" s="71" t="str">
        <f t="shared" si="521"/>
        <v>-</v>
      </c>
      <c r="H1278" s="205">
        <f>IFERROR(VLOOKUP(B1278,'Forecast Cnx @ Dest. Airport'!$B$5:$R$175,17,FALSE),0)</f>
        <v>0</v>
      </c>
      <c r="I1278" s="29">
        <f t="shared" si="500"/>
        <v>0</v>
      </c>
      <c r="J1278" s="29">
        <f t="shared" si="501"/>
        <v>0</v>
      </c>
      <c r="K1278" s="29">
        <f t="shared" si="502"/>
        <v>0</v>
      </c>
      <c r="L1278" s="29">
        <f t="shared" si="503"/>
        <v>0</v>
      </c>
      <c r="M1278" s="29">
        <f t="shared" si="504"/>
        <v>0</v>
      </c>
      <c r="N1278" s="194">
        <f t="shared" si="505"/>
        <v>0</v>
      </c>
      <c r="O1278" s="64" t="str">
        <f t="shared" ref="O1278:S1287" si="522">IFERROR(VLOOKUP($B1278,FromChicagoFareList,O$8,FALSE),"-")</f>
        <v>-</v>
      </c>
      <c r="P1278" s="64" t="str">
        <f t="shared" si="522"/>
        <v>-</v>
      </c>
      <c r="Q1278" s="64" t="str">
        <f t="shared" si="522"/>
        <v>-</v>
      </c>
      <c r="R1278" s="64" t="str">
        <f t="shared" si="522"/>
        <v>-</v>
      </c>
      <c r="S1278" s="64" t="str">
        <f t="shared" si="522"/>
        <v>-</v>
      </c>
      <c r="T1278" s="206" t="str">
        <f t="shared" si="506"/>
        <v>-</v>
      </c>
      <c r="U1278" s="29">
        <f t="shared" si="507"/>
        <v>0</v>
      </c>
      <c r="V1278" s="29">
        <f t="shared" si="508"/>
        <v>0</v>
      </c>
      <c r="W1278" s="29">
        <f t="shared" si="509"/>
        <v>0</v>
      </c>
      <c r="X1278" s="29">
        <f t="shared" si="510"/>
        <v>0</v>
      </c>
      <c r="Y1278" s="29">
        <f t="shared" si="511"/>
        <v>0</v>
      </c>
      <c r="Z1278" s="194">
        <f t="shared" si="512"/>
        <v>0</v>
      </c>
    </row>
    <row r="1279" spans="1:26" s="80" customFormat="1" x14ac:dyDescent="0.2">
      <c r="A1279" s="82">
        <v>1262</v>
      </c>
      <c r="B1279" s="168">
        <f>'Revenue Data'!B1270</f>
        <v>0</v>
      </c>
      <c r="C1279" s="71" t="str">
        <f t="shared" si="521"/>
        <v>-</v>
      </c>
      <c r="D1279" s="71" t="str">
        <f t="shared" si="521"/>
        <v>-</v>
      </c>
      <c r="E1279" s="71" t="str">
        <f t="shared" si="521"/>
        <v>-</v>
      </c>
      <c r="F1279" s="71" t="str">
        <f t="shared" si="521"/>
        <v>-</v>
      </c>
      <c r="G1279" s="71" t="str">
        <f t="shared" si="521"/>
        <v>-</v>
      </c>
      <c r="H1279" s="205">
        <f>IFERROR(VLOOKUP(B1279,'Forecast Cnx @ Dest. Airport'!$B$5:$R$175,17,FALSE),0)</f>
        <v>0</v>
      </c>
      <c r="I1279" s="29">
        <f t="shared" si="500"/>
        <v>0</v>
      </c>
      <c r="J1279" s="29">
        <f t="shared" si="501"/>
        <v>0</v>
      </c>
      <c r="K1279" s="29">
        <f t="shared" si="502"/>
        <v>0</v>
      </c>
      <c r="L1279" s="29">
        <f t="shared" si="503"/>
        <v>0</v>
      </c>
      <c r="M1279" s="29">
        <f t="shared" si="504"/>
        <v>0</v>
      </c>
      <c r="N1279" s="194">
        <f t="shared" si="505"/>
        <v>0</v>
      </c>
      <c r="O1279" s="64" t="str">
        <f t="shared" si="522"/>
        <v>-</v>
      </c>
      <c r="P1279" s="64" t="str">
        <f t="shared" si="522"/>
        <v>-</v>
      </c>
      <c r="Q1279" s="64" t="str">
        <f t="shared" si="522"/>
        <v>-</v>
      </c>
      <c r="R1279" s="64" t="str">
        <f t="shared" si="522"/>
        <v>-</v>
      </c>
      <c r="S1279" s="64" t="str">
        <f t="shared" si="522"/>
        <v>-</v>
      </c>
      <c r="T1279" s="206" t="str">
        <f t="shared" si="506"/>
        <v>-</v>
      </c>
      <c r="U1279" s="29">
        <f t="shared" si="507"/>
        <v>0</v>
      </c>
      <c r="V1279" s="29">
        <f t="shared" si="508"/>
        <v>0</v>
      </c>
      <c r="W1279" s="29">
        <f t="shared" si="509"/>
        <v>0</v>
      </c>
      <c r="X1279" s="29">
        <f t="shared" si="510"/>
        <v>0</v>
      </c>
      <c r="Y1279" s="29">
        <f t="shared" si="511"/>
        <v>0</v>
      </c>
      <c r="Z1279" s="194">
        <f t="shared" si="512"/>
        <v>0</v>
      </c>
    </row>
    <row r="1280" spans="1:26" s="80" customFormat="1" x14ac:dyDescent="0.2">
      <c r="A1280" s="82">
        <v>1263</v>
      </c>
      <c r="B1280" s="168">
        <f>'Revenue Data'!B1271</f>
        <v>0</v>
      </c>
      <c r="C1280" s="71" t="str">
        <f t="shared" si="521"/>
        <v>-</v>
      </c>
      <c r="D1280" s="71" t="str">
        <f t="shared" si="521"/>
        <v>-</v>
      </c>
      <c r="E1280" s="71" t="str">
        <f t="shared" si="521"/>
        <v>-</v>
      </c>
      <c r="F1280" s="71" t="str">
        <f t="shared" si="521"/>
        <v>-</v>
      </c>
      <c r="G1280" s="71" t="str">
        <f t="shared" si="521"/>
        <v>-</v>
      </c>
      <c r="H1280" s="205">
        <f>IFERROR(VLOOKUP(B1280,'Forecast Cnx @ Dest. Airport'!$B$5:$R$175,17,FALSE),0)</f>
        <v>0</v>
      </c>
      <c r="I1280" s="29">
        <f t="shared" si="500"/>
        <v>0</v>
      </c>
      <c r="J1280" s="29">
        <f t="shared" si="501"/>
        <v>0</v>
      </c>
      <c r="K1280" s="29">
        <f t="shared" si="502"/>
        <v>0</v>
      </c>
      <c r="L1280" s="29">
        <f t="shared" si="503"/>
        <v>0</v>
      </c>
      <c r="M1280" s="29">
        <f t="shared" si="504"/>
        <v>0</v>
      </c>
      <c r="N1280" s="194">
        <f t="shared" si="505"/>
        <v>0</v>
      </c>
      <c r="O1280" s="64" t="str">
        <f t="shared" si="522"/>
        <v>-</v>
      </c>
      <c r="P1280" s="64" t="str">
        <f t="shared" si="522"/>
        <v>-</v>
      </c>
      <c r="Q1280" s="64" t="str">
        <f t="shared" si="522"/>
        <v>-</v>
      </c>
      <c r="R1280" s="64" t="str">
        <f t="shared" si="522"/>
        <v>-</v>
      </c>
      <c r="S1280" s="64" t="str">
        <f t="shared" si="522"/>
        <v>-</v>
      </c>
      <c r="T1280" s="206" t="str">
        <f t="shared" si="506"/>
        <v>-</v>
      </c>
      <c r="U1280" s="29">
        <f t="shared" si="507"/>
        <v>0</v>
      </c>
      <c r="V1280" s="29">
        <f t="shared" si="508"/>
        <v>0</v>
      </c>
      <c r="W1280" s="29">
        <f t="shared" si="509"/>
        <v>0</v>
      </c>
      <c r="X1280" s="29">
        <f t="shared" si="510"/>
        <v>0</v>
      </c>
      <c r="Y1280" s="29">
        <f t="shared" si="511"/>
        <v>0</v>
      </c>
      <c r="Z1280" s="194">
        <f t="shared" si="512"/>
        <v>0</v>
      </c>
    </row>
    <row r="1281" spans="1:26" s="80" customFormat="1" x14ac:dyDescent="0.2">
      <c r="A1281" s="82">
        <v>1264</v>
      </c>
      <c r="B1281" s="168">
        <f>'Revenue Data'!B1272</f>
        <v>0</v>
      </c>
      <c r="C1281" s="71" t="str">
        <f t="shared" si="521"/>
        <v>-</v>
      </c>
      <c r="D1281" s="71" t="str">
        <f t="shared" si="521"/>
        <v>-</v>
      </c>
      <c r="E1281" s="71" t="str">
        <f t="shared" si="521"/>
        <v>-</v>
      </c>
      <c r="F1281" s="71" t="str">
        <f t="shared" si="521"/>
        <v>-</v>
      </c>
      <c r="G1281" s="71" t="str">
        <f t="shared" si="521"/>
        <v>-</v>
      </c>
      <c r="H1281" s="205">
        <f>IFERROR(VLOOKUP(B1281,'Forecast Cnx @ Dest. Airport'!$B$5:$R$175,17,FALSE),0)</f>
        <v>0</v>
      </c>
      <c r="I1281" s="29">
        <f t="shared" si="500"/>
        <v>0</v>
      </c>
      <c r="J1281" s="29">
        <f t="shared" si="501"/>
        <v>0</v>
      </c>
      <c r="K1281" s="29">
        <f t="shared" si="502"/>
        <v>0</v>
      </c>
      <c r="L1281" s="29">
        <f t="shared" si="503"/>
        <v>0</v>
      </c>
      <c r="M1281" s="29">
        <f t="shared" si="504"/>
        <v>0</v>
      </c>
      <c r="N1281" s="194">
        <f t="shared" si="505"/>
        <v>0</v>
      </c>
      <c r="O1281" s="64" t="str">
        <f t="shared" si="522"/>
        <v>-</v>
      </c>
      <c r="P1281" s="64" t="str">
        <f t="shared" si="522"/>
        <v>-</v>
      </c>
      <c r="Q1281" s="64" t="str">
        <f t="shared" si="522"/>
        <v>-</v>
      </c>
      <c r="R1281" s="64" t="str">
        <f t="shared" si="522"/>
        <v>-</v>
      </c>
      <c r="S1281" s="64" t="str">
        <f t="shared" si="522"/>
        <v>-</v>
      </c>
      <c r="T1281" s="206" t="str">
        <f t="shared" si="506"/>
        <v>-</v>
      </c>
      <c r="U1281" s="29">
        <f t="shared" si="507"/>
        <v>0</v>
      </c>
      <c r="V1281" s="29">
        <f t="shared" si="508"/>
        <v>0</v>
      </c>
      <c r="W1281" s="29">
        <f t="shared" si="509"/>
        <v>0</v>
      </c>
      <c r="X1281" s="29">
        <f t="shared" si="510"/>
        <v>0</v>
      </c>
      <c r="Y1281" s="29">
        <f t="shared" si="511"/>
        <v>0</v>
      </c>
      <c r="Z1281" s="194">
        <f t="shared" si="512"/>
        <v>0</v>
      </c>
    </row>
    <row r="1282" spans="1:26" s="80" customFormat="1" x14ac:dyDescent="0.2">
      <c r="A1282" s="168">
        <v>1265</v>
      </c>
      <c r="B1282" s="168">
        <f>'Revenue Data'!B1273</f>
        <v>0</v>
      </c>
      <c r="C1282" s="71" t="str">
        <f t="shared" si="521"/>
        <v>-</v>
      </c>
      <c r="D1282" s="71" t="str">
        <f t="shared" si="521"/>
        <v>-</v>
      </c>
      <c r="E1282" s="71" t="str">
        <f t="shared" si="521"/>
        <v>-</v>
      </c>
      <c r="F1282" s="71" t="str">
        <f t="shared" si="521"/>
        <v>-</v>
      </c>
      <c r="G1282" s="71" t="str">
        <f t="shared" si="521"/>
        <v>-</v>
      </c>
      <c r="H1282" s="205">
        <f>IFERROR(VLOOKUP(B1282,'Forecast Cnx @ Dest. Airport'!$B$5:$R$175,17,FALSE),0)</f>
        <v>0</v>
      </c>
      <c r="I1282" s="29">
        <f t="shared" si="500"/>
        <v>0</v>
      </c>
      <c r="J1282" s="29">
        <f t="shared" si="501"/>
        <v>0</v>
      </c>
      <c r="K1282" s="29">
        <f t="shared" si="502"/>
        <v>0</v>
      </c>
      <c r="L1282" s="29">
        <f t="shared" si="503"/>
        <v>0</v>
      </c>
      <c r="M1282" s="29">
        <f t="shared" si="504"/>
        <v>0</v>
      </c>
      <c r="N1282" s="194">
        <f t="shared" si="505"/>
        <v>0</v>
      </c>
      <c r="O1282" s="64" t="str">
        <f t="shared" si="522"/>
        <v>-</v>
      </c>
      <c r="P1282" s="64" t="str">
        <f t="shared" si="522"/>
        <v>-</v>
      </c>
      <c r="Q1282" s="64" t="str">
        <f t="shared" si="522"/>
        <v>-</v>
      </c>
      <c r="R1282" s="64" t="str">
        <f t="shared" si="522"/>
        <v>-</v>
      </c>
      <c r="S1282" s="64" t="str">
        <f t="shared" si="522"/>
        <v>-</v>
      </c>
      <c r="T1282" s="206" t="str">
        <f t="shared" si="506"/>
        <v>-</v>
      </c>
      <c r="U1282" s="29">
        <f t="shared" si="507"/>
        <v>0</v>
      </c>
      <c r="V1282" s="29">
        <f t="shared" si="508"/>
        <v>0</v>
      </c>
      <c r="W1282" s="29">
        <f t="shared" si="509"/>
        <v>0</v>
      </c>
      <c r="X1282" s="29">
        <f t="shared" si="510"/>
        <v>0</v>
      </c>
      <c r="Y1282" s="29">
        <f t="shared" si="511"/>
        <v>0</v>
      </c>
      <c r="Z1282" s="194">
        <f t="shared" si="512"/>
        <v>0</v>
      </c>
    </row>
    <row r="1283" spans="1:26" s="80" customFormat="1" x14ac:dyDescent="0.2">
      <c r="A1283" s="82">
        <v>1266</v>
      </c>
      <c r="B1283" s="168">
        <f>'Revenue Data'!B1274</f>
        <v>0</v>
      </c>
      <c r="C1283" s="71" t="str">
        <f t="shared" si="521"/>
        <v>-</v>
      </c>
      <c r="D1283" s="71" t="str">
        <f t="shared" si="521"/>
        <v>-</v>
      </c>
      <c r="E1283" s="71" t="str">
        <f t="shared" si="521"/>
        <v>-</v>
      </c>
      <c r="F1283" s="71" t="str">
        <f t="shared" si="521"/>
        <v>-</v>
      </c>
      <c r="G1283" s="71" t="str">
        <f t="shared" si="521"/>
        <v>-</v>
      </c>
      <c r="H1283" s="205">
        <f>IFERROR(VLOOKUP(B1283,'Forecast Cnx @ Dest. Airport'!$B$5:$R$175,17,FALSE),0)</f>
        <v>0</v>
      </c>
      <c r="I1283" s="29">
        <f t="shared" si="500"/>
        <v>0</v>
      </c>
      <c r="J1283" s="29">
        <f t="shared" si="501"/>
        <v>0</v>
      </c>
      <c r="K1283" s="29">
        <f t="shared" si="502"/>
        <v>0</v>
      </c>
      <c r="L1283" s="29">
        <f t="shared" si="503"/>
        <v>0</v>
      </c>
      <c r="M1283" s="29">
        <f t="shared" si="504"/>
        <v>0</v>
      </c>
      <c r="N1283" s="194">
        <f t="shared" si="505"/>
        <v>0</v>
      </c>
      <c r="O1283" s="64" t="str">
        <f t="shared" si="522"/>
        <v>-</v>
      </c>
      <c r="P1283" s="64" t="str">
        <f t="shared" si="522"/>
        <v>-</v>
      </c>
      <c r="Q1283" s="64" t="str">
        <f t="shared" si="522"/>
        <v>-</v>
      </c>
      <c r="R1283" s="64" t="str">
        <f t="shared" si="522"/>
        <v>-</v>
      </c>
      <c r="S1283" s="64" t="str">
        <f t="shared" si="522"/>
        <v>-</v>
      </c>
      <c r="T1283" s="206" t="str">
        <f t="shared" si="506"/>
        <v>-</v>
      </c>
      <c r="U1283" s="29">
        <f t="shared" si="507"/>
        <v>0</v>
      </c>
      <c r="V1283" s="29">
        <f t="shared" si="508"/>
        <v>0</v>
      </c>
      <c r="W1283" s="29">
        <f t="shared" si="509"/>
        <v>0</v>
      </c>
      <c r="X1283" s="29">
        <f t="shared" si="510"/>
        <v>0</v>
      </c>
      <c r="Y1283" s="29">
        <f t="shared" si="511"/>
        <v>0</v>
      </c>
      <c r="Z1283" s="194">
        <f t="shared" si="512"/>
        <v>0</v>
      </c>
    </row>
    <row r="1284" spans="1:26" s="80" customFormat="1" x14ac:dyDescent="0.2">
      <c r="A1284" s="82">
        <v>1267</v>
      </c>
      <c r="B1284" s="168">
        <f>'Revenue Data'!B1275</f>
        <v>0</v>
      </c>
      <c r="C1284" s="71" t="str">
        <f t="shared" si="521"/>
        <v>-</v>
      </c>
      <c r="D1284" s="71" t="str">
        <f t="shared" si="521"/>
        <v>-</v>
      </c>
      <c r="E1284" s="71" t="str">
        <f t="shared" si="521"/>
        <v>-</v>
      </c>
      <c r="F1284" s="71" t="str">
        <f t="shared" si="521"/>
        <v>-</v>
      </c>
      <c r="G1284" s="71" t="str">
        <f t="shared" si="521"/>
        <v>-</v>
      </c>
      <c r="H1284" s="205">
        <f>IFERROR(VLOOKUP(B1284,'Forecast Cnx @ Dest. Airport'!$B$5:$R$175,17,FALSE),0)</f>
        <v>0</v>
      </c>
      <c r="I1284" s="29">
        <f t="shared" si="500"/>
        <v>0</v>
      </c>
      <c r="J1284" s="29">
        <f t="shared" si="501"/>
        <v>0</v>
      </c>
      <c r="K1284" s="29">
        <f t="shared" si="502"/>
        <v>0</v>
      </c>
      <c r="L1284" s="29">
        <f t="shared" si="503"/>
        <v>0</v>
      </c>
      <c r="M1284" s="29">
        <f t="shared" si="504"/>
        <v>0</v>
      </c>
      <c r="N1284" s="194">
        <f t="shared" si="505"/>
        <v>0</v>
      </c>
      <c r="O1284" s="64" t="str">
        <f t="shared" si="522"/>
        <v>-</v>
      </c>
      <c r="P1284" s="64" t="str">
        <f t="shared" si="522"/>
        <v>-</v>
      </c>
      <c r="Q1284" s="64" t="str">
        <f t="shared" si="522"/>
        <v>-</v>
      </c>
      <c r="R1284" s="64" t="str">
        <f t="shared" si="522"/>
        <v>-</v>
      </c>
      <c r="S1284" s="64" t="str">
        <f t="shared" si="522"/>
        <v>-</v>
      </c>
      <c r="T1284" s="206" t="str">
        <f t="shared" si="506"/>
        <v>-</v>
      </c>
      <c r="U1284" s="29">
        <f t="shared" si="507"/>
        <v>0</v>
      </c>
      <c r="V1284" s="29">
        <f t="shared" si="508"/>
        <v>0</v>
      </c>
      <c r="W1284" s="29">
        <f t="shared" si="509"/>
        <v>0</v>
      </c>
      <c r="X1284" s="29">
        <f t="shared" si="510"/>
        <v>0</v>
      </c>
      <c r="Y1284" s="29">
        <f t="shared" si="511"/>
        <v>0</v>
      </c>
      <c r="Z1284" s="194">
        <f t="shared" si="512"/>
        <v>0</v>
      </c>
    </row>
    <row r="1285" spans="1:26" s="80" customFormat="1" x14ac:dyDescent="0.2">
      <c r="A1285" s="82">
        <v>1268</v>
      </c>
      <c r="B1285" s="168">
        <f>'Revenue Data'!B1276</f>
        <v>0</v>
      </c>
      <c r="C1285" s="71" t="str">
        <f t="shared" si="521"/>
        <v>-</v>
      </c>
      <c r="D1285" s="71" t="str">
        <f t="shared" si="521"/>
        <v>-</v>
      </c>
      <c r="E1285" s="71" t="str">
        <f t="shared" si="521"/>
        <v>-</v>
      </c>
      <c r="F1285" s="71" t="str">
        <f t="shared" si="521"/>
        <v>-</v>
      </c>
      <c r="G1285" s="71" t="str">
        <f t="shared" si="521"/>
        <v>-</v>
      </c>
      <c r="H1285" s="205">
        <f>IFERROR(VLOOKUP(B1285,'Forecast Cnx @ Dest. Airport'!$B$5:$R$175,17,FALSE),0)</f>
        <v>0</v>
      </c>
      <c r="I1285" s="29">
        <f t="shared" si="500"/>
        <v>0</v>
      </c>
      <c r="J1285" s="29">
        <f t="shared" si="501"/>
        <v>0</v>
      </c>
      <c r="K1285" s="29">
        <f t="shared" si="502"/>
        <v>0</v>
      </c>
      <c r="L1285" s="29">
        <f t="shared" si="503"/>
        <v>0</v>
      </c>
      <c r="M1285" s="29">
        <f t="shared" si="504"/>
        <v>0</v>
      </c>
      <c r="N1285" s="194">
        <f t="shared" si="505"/>
        <v>0</v>
      </c>
      <c r="O1285" s="64" t="str">
        <f t="shared" si="522"/>
        <v>-</v>
      </c>
      <c r="P1285" s="64" t="str">
        <f t="shared" si="522"/>
        <v>-</v>
      </c>
      <c r="Q1285" s="64" t="str">
        <f t="shared" si="522"/>
        <v>-</v>
      </c>
      <c r="R1285" s="64" t="str">
        <f t="shared" si="522"/>
        <v>-</v>
      </c>
      <c r="S1285" s="64" t="str">
        <f t="shared" si="522"/>
        <v>-</v>
      </c>
      <c r="T1285" s="206" t="str">
        <f t="shared" si="506"/>
        <v>-</v>
      </c>
      <c r="U1285" s="29">
        <f t="shared" si="507"/>
        <v>0</v>
      </c>
      <c r="V1285" s="29">
        <f t="shared" si="508"/>
        <v>0</v>
      </c>
      <c r="W1285" s="29">
        <f t="shared" si="509"/>
        <v>0</v>
      </c>
      <c r="X1285" s="29">
        <f t="shared" si="510"/>
        <v>0</v>
      </c>
      <c r="Y1285" s="29">
        <f t="shared" si="511"/>
        <v>0</v>
      </c>
      <c r="Z1285" s="194">
        <f t="shared" si="512"/>
        <v>0</v>
      </c>
    </row>
    <row r="1286" spans="1:26" s="80" customFormat="1" x14ac:dyDescent="0.2">
      <c r="A1286" s="168">
        <v>1269</v>
      </c>
      <c r="B1286" s="168">
        <f>'Revenue Data'!B1277</f>
        <v>0</v>
      </c>
      <c r="C1286" s="71" t="str">
        <f t="shared" si="521"/>
        <v>-</v>
      </c>
      <c r="D1286" s="71" t="str">
        <f t="shared" si="521"/>
        <v>-</v>
      </c>
      <c r="E1286" s="71" t="str">
        <f t="shared" si="521"/>
        <v>-</v>
      </c>
      <c r="F1286" s="71" t="str">
        <f t="shared" si="521"/>
        <v>-</v>
      </c>
      <c r="G1286" s="71" t="str">
        <f t="shared" si="521"/>
        <v>-</v>
      </c>
      <c r="H1286" s="205">
        <f>IFERROR(VLOOKUP(B1286,'Forecast Cnx @ Dest. Airport'!$B$5:$R$175,17,FALSE),0)</f>
        <v>0</v>
      </c>
      <c r="I1286" s="29">
        <f t="shared" si="500"/>
        <v>0</v>
      </c>
      <c r="J1286" s="29">
        <f t="shared" si="501"/>
        <v>0</v>
      </c>
      <c r="K1286" s="29">
        <f t="shared" si="502"/>
        <v>0</v>
      </c>
      <c r="L1286" s="29">
        <f t="shared" si="503"/>
        <v>0</v>
      </c>
      <c r="M1286" s="29">
        <f t="shared" si="504"/>
        <v>0</v>
      </c>
      <c r="N1286" s="194">
        <f t="shared" si="505"/>
        <v>0</v>
      </c>
      <c r="O1286" s="64" t="str">
        <f t="shared" si="522"/>
        <v>-</v>
      </c>
      <c r="P1286" s="64" t="str">
        <f t="shared" si="522"/>
        <v>-</v>
      </c>
      <c r="Q1286" s="64" t="str">
        <f t="shared" si="522"/>
        <v>-</v>
      </c>
      <c r="R1286" s="64" t="str">
        <f t="shared" si="522"/>
        <v>-</v>
      </c>
      <c r="S1286" s="64" t="str">
        <f t="shared" si="522"/>
        <v>-</v>
      </c>
      <c r="T1286" s="206" t="str">
        <f t="shared" si="506"/>
        <v>-</v>
      </c>
      <c r="U1286" s="29">
        <f t="shared" si="507"/>
        <v>0</v>
      </c>
      <c r="V1286" s="29">
        <f t="shared" si="508"/>
        <v>0</v>
      </c>
      <c r="W1286" s="29">
        <f t="shared" si="509"/>
        <v>0</v>
      </c>
      <c r="X1286" s="29">
        <f t="shared" si="510"/>
        <v>0</v>
      </c>
      <c r="Y1286" s="29">
        <f t="shared" si="511"/>
        <v>0</v>
      </c>
      <c r="Z1286" s="194">
        <f t="shared" si="512"/>
        <v>0</v>
      </c>
    </row>
    <row r="1287" spans="1:26" s="80" customFormat="1" x14ac:dyDescent="0.2">
      <c r="A1287" s="82">
        <v>1270</v>
      </c>
      <c r="B1287" s="168">
        <f>'Revenue Data'!B1278</f>
        <v>0</v>
      </c>
      <c r="C1287" s="71" t="str">
        <f t="shared" si="521"/>
        <v>-</v>
      </c>
      <c r="D1287" s="71" t="str">
        <f t="shared" si="521"/>
        <v>-</v>
      </c>
      <c r="E1287" s="71" t="str">
        <f t="shared" si="521"/>
        <v>-</v>
      </c>
      <c r="F1287" s="71" t="str">
        <f t="shared" si="521"/>
        <v>-</v>
      </c>
      <c r="G1287" s="71" t="str">
        <f t="shared" si="521"/>
        <v>-</v>
      </c>
      <c r="H1287" s="205">
        <f>IFERROR(VLOOKUP(B1287,'Forecast Cnx @ Dest. Airport'!$B$5:$R$175,17,FALSE),0)</f>
        <v>0</v>
      </c>
      <c r="I1287" s="29">
        <f t="shared" si="500"/>
        <v>0</v>
      </c>
      <c r="J1287" s="29">
        <f t="shared" si="501"/>
        <v>0</v>
      </c>
      <c r="K1287" s="29">
        <f t="shared" si="502"/>
        <v>0</v>
      </c>
      <c r="L1287" s="29">
        <f t="shared" si="503"/>
        <v>0</v>
      </c>
      <c r="M1287" s="29">
        <f t="shared" si="504"/>
        <v>0</v>
      </c>
      <c r="N1287" s="194">
        <f t="shared" si="505"/>
        <v>0</v>
      </c>
      <c r="O1287" s="64" t="str">
        <f t="shared" si="522"/>
        <v>-</v>
      </c>
      <c r="P1287" s="64" t="str">
        <f t="shared" si="522"/>
        <v>-</v>
      </c>
      <c r="Q1287" s="64" t="str">
        <f t="shared" si="522"/>
        <v>-</v>
      </c>
      <c r="R1287" s="64" t="str">
        <f t="shared" si="522"/>
        <v>-</v>
      </c>
      <c r="S1287" s="64" t="str">
        <f t="shared" si="522"/>
        <v>-</v>
      </c>
      <c r="T1287" s="206" t="str">
        <f t="shared" si="506"/>
        <v>-</v>
      </c>
      <c r="U1287" s="29">
        <f t="shared" si="507"/>
        <v>0</v>
      </c>
      <c r="V1287" s="29">
        <f t="shared" si="508"/>
        <v>0</v>
      </c>
      <c r="W1287" s="29">
        <f t="shared" si="509"/>
        <v>0</v>
      </c>
      <c r="X1287" s="29">
        <f t="shared" si="510"/>
        <v>0</v>
      </c>
      <c r="Y1287" s="29">
        <f t="shared" si="511"/>
        <v>0</v>
      </c>
      <c r="Z1287" s="194">
        <f t="shared" si="512"/>
        <v>0</v>
      </c>
    </row>
    <row r="1288" spans="1:26" s="80" customFormat="1" x14ac:dyDescent="0.2">
      <c r="A1288" s="82">
        <v>1271</v>
      </c>
      <c r="B1288" s="168">
        <f>'Revenue Data'!B1279</f>
        <v>0</v>
      </c>
      <c r="C1288" s="71" t="str">
        <f t="shared" ref="C1288:G1297" si="523">IFERROR(VLOOKUP($B1288,FromChicagoFareList,C$8,FALSE),"-")</f>
        <v>-</v>
      </c>
      <c r="D1288" s="71" t="str">
        <f t="shared" si="523"/>
        <v>-</v>
      </c>
      <c r="E1288" s="71" t="str">
        <f t="shared" si="523"/>
        <v>-</v>
      </c>
      <c r="F1288" s="71" t="str">
        <f t="shared" si="523"/>
        <v>-</v>
      </c>
      <c r="G1288" s="71" t="str">
        <f t="shared" si="523"/>
        <v>-</v>
      </c>
      <c r="H1288" s="205">
        <f>IFERROR(VLOOKUP(B1288,'Forecast Cnx @ Dest. Airport'!$B$5:$R$175,17,FALSE),0)</f>
        <v>0</v>
      </c>
      <c r="I1288" s="29">
        <f t="shared" si="500"/>
        <v>0</v>
      </c>
      <c r="J1288" s="29">
        <f t="shared" si="501"/>
        <v>0</v>
      </c>
      <c r="K1288" s="29">
        <f t="shared" si="502"/>
        <v>0</v>
      </c>
      <c r="L1288" s="29">
        <f t="shared" si="503"/>
        <v>0</v>
      </c>
      <c r="M1288" s="29">
        <f t="shared" si="504"/>
        <v>0</v>
      </c>
      <c r="N1288" s="194">
        <f t="shared" si="505"/>
        <v>0</v>
      </c>
      <c r="O1288" s="64" t="str">
        <f t="shared" ref="O1288:S1297" si="524">IFERROR(VLOOKUP($B1288,FromChicagoFareList,O$8,FALSE),"-")</f>
        <v>-</v>
      </c>
      <c r="P1288" s="64" t="str">
        <f t="shared" si="524"/>
        <v>-</v>
      </c>
      <c r="Q1288" s="64" t="str">
        <f t="shared" si="524"/>
        <v>-</v>
      </c>
      <c r="R1288" s="64" t="str">
        <f t="shared" si="524"/>
        <v>-</v>
      </c>
      <c r="S1288" s="64" t="str">
        <f t="shared" si="524"/>
        <v>-</v>
      </c>
      <c r="T1288" s="206" t="str">
        <f t="shared" si="506"/>
        <v>-</v>
      </c>
      <c r="U1288" s="29">
        <f t="shared" si="507"/>
        <v>0</v>
      </c>
      <c r="V1288" s="29">
        <f t="shared" si="508"/>
        <v>0</v>
      </c>
      <c r="W1288" s="29">
        <f t="shared" si="509"/>
        <v>0</v>
      </c>
      <c r="X1288" s="29">
        <f t="shared" si="510"/>
        <v>0</v>
      </c>
      <c r="Y1288" s="29">
        <f t="shared" si="511"/>
        <v>0</v>
      </c>
      <c r="Z1288" s="194">
        <f t="shared" si="512"/>
        <v>0</v>
      </c>
    </row>
    <row r="1289" spans="1:26" s="80" customFormat="1" x14ac:dyDescent="0.2">
      <c r="A1289" s="82">
        <v>1272</v>
      </c>
      <c r="B1289" s="168">
        <f>'Revenue Data'!B1280</f>
        <v>0</v>
      </c>
      <c r="C1289" s="71" t="str">
        <f t="shared" si="523"/>
        <v>-</v>
      </c>
      <c r="D1289" s="71" t="str">
        <f t="shared" si="523"/>
        <v>-</v>
      </c>
      <c r="E1289" s="71" t="str">
        <f t="shared" si="523"/>
        <v>-</v>
      </c>
      <c r="F1289" s="71" t="str">
        <f t="shared" si="523"/>
        <v>-</v>
      </c>
      <c r="G1289" s="71" t="str">
        <f t="shared" si="523"/>
        <v>-</v>
      </c>
      <c r="H1289" s="205">
        <f>IFERROR(VLOOKUP(B1289,'Forecast Cnx @ Dest. Airport'!$B$5:$R$175,17,FALSE),0)</f>
        <v>0</v>
      </c>
      <c r="I1289" s="29">
        <f t="shared" si="500"/>
        <v>0</v>
      </c>
      <c r="J1289" s="29">
        <f t="shared" si="501"/>
        <v>0</v>
      </c>
      <c r="K1289" s="29">
        <f t="shared" si="502"/>
        <v>0</v>
      </c>
      <c r="L1289" s="29">
        <f t="shared" si="503"/>
        <v>0</v>
      </c>
      <c r="M1289" s="29">
        <f t="shared" si="504"/>
        <v>0</v>
      </c>
      <c r="N1289" s="194">
        <f t="shared" si="505"/>
        <v>0</v>
      </c>
      <c r="O1289" s="64" t="str">
        <f t="shared" si="524"/>
        <v>-</v>
      </c>
      <c r="P1289" s="64" t="str">
        <f t="shared" si="524"/>
        <v>-</v>
      </c>
      <c r="Q1289" s="64" t="str">
        <f t="shared" si="524"/>
        <v>-</v>
      </c>
      <c r="R1289" s="64" t="str">
        <f t="shared" si="524"/>
        <v>-</v>
      </c>
      <c r="S1289" s="64" t="str">
        <f t="shared" si="524"/>
        <v>-</v>
      </c>
      <c r="T1289" s="206" t="str">
        <f t="shared" si="506"/>
        <v>-</v>
      </c>
      <c r="U1289" s="29">
        <f t="shared" si="507"/>
        <v>0</v>
      </c>
      <c r="V1289" s="29">
        <f t="shared" si="508"/>
        <v>0</v>
      </c>
      <c r="W1289" s="29">
        <f t="shared" si="509"/>
        <v>0</v>
      </c>
      <c r="X1289" s="29">
        <f t="shared" si="510"/>
        <v>0</v>
      </c>
      <c r="Y1289" s="29">
        <f t="shared" si="511"/>
        <v>0</v>
      </c>
      <c r="Z1289" s="194">
        <f t="shared" si="512"/>
        <v>0</v>
      </c>
    </row>
    <row r="1290" spans="1:26" s="80" customFormat="1" x14ac:dyDescent="0.2">
      <c r="A1290" s="168">
        <v>1273</v>
      </c>
      <c r="B1290" s="168">
        <f>'Revenue Data'!B1281</f>
        <v>0</v>
      </c>
      <c r="C1290" s="71" t="str">
        <f t="shared" si="523"/>
        <v>-</v>
      </c>
      <c r="D1290" s="71" t="str">
        <f t="shared" si="523"/>
        <v>-</v>
      </c>
      <c r="E1290" s="71" t="str">
        <f t="shared" si="523"/>
        <v>-</v>
      </c>
      <c r="F1290" s="71" t="str">
        <f t="shared" si="523"/>
        <v>-</v>
      </c>
      <c r="G1290" s="71" t="str">
        <f t="shared" si="523"/>
        <v>-</v>
      </c>
      <c r="H1290" s="205">
        <f>IFERROR(VLOOKUP(B1290,'Forecast Cnx @ Dest. Airport'!$B$5:$R$175,17,FALSE),0)</f>
        <v>0</v>
      </c>
      <c r="I1290" s="29">
        <f t="shared" si="500"/>
        <v>0</v>
      </c>
      <c r="J1290" s="29">
        <f t="shared" si="501"/>
        <v>0</v>
      </c>
      <c r="K1290" s="29">
        <f t="shared" si="502"/>
        <v>0</v>
      </c>
      <c r="L1290" s="29">
        <f t="shared" si="503"/>
        <v>0</v>
      </c>
      <c r="M1290" s="29">
        <f t="shared" si="504"/>
        <v>0</v>
      </c>
      <c r="N1290" s="194">
        <f t="shared" si="505"/>
        <v>0</v>
      </c>
      <c r="O1290" s="64" t="str">
        <f t="shared" si="524"/>
        <v>-</v>
      </c>
      <c r="P1290" s="64" t="str">
        <f t="shared" si="524"/>
        <v>-</v>
      </c>
      <c r="Q1290" s="64" t="str">
        <f t="shared" si="524"/>
        <v>-</v>
      </c>
      <c r="R1290" s="64" t="str">
        <f t="shared" si="524"/>
        <v>-</v>
      </c>
      <c r="S1290" s="64" t="str">
        <f t="shared" si="524"/>
        <v>-</v>
      </c>
      <c r="T1290" s="206" t="str">
        <f t="shared" si="506"/>
        <v>-</v>
      </c>
      <c r="U1290" s="29">
        <f t="shared" si="507"/>
        <v>0</v>
      </c>
      <c r="V1290" s="29">
        <f t="shared" si="508"/>
        <v>0</v>
      </c>
      <c r="W1290" s="29">
        <f t="shared" si="509"/>
        <v>0</v>
      </c>
      <c r="X1290" s="29">
        <f t="shared" si="510"/>
        <v>0</v>
      </c>
      <c r="Y1290" s="29">
        <f t="shared" si="511"/>
        <v>0</v>
      </c>
      <c r="Z1290" s="194">
        <f t="shared" si="512"/>
        <v>0</v>
      </c>
    </row>
    <row r="1291" spans="1:26" s="80" customFormat="1" x14ac:dyDescent="0.2">
      <c r="A1291" s="82">
        <v>1274</v>
      </c>
      <c r="B1291" s="168">
        <f>'Revenue Data'!B1282</f>
        <v>0</v>
      </c>
      <c r="C1291" s="71" t="str">
        <f t="shared" si="523"/>
        <v>-</v>
      </c>
      <c r="D1291" s="71" t="str">
        <f t="shared" si="523"/>
        <v>-</v>
      </c>
      <c r="E1291" s="71" t="str">
        <f t="shared" si="523"/>
        <v>-</v>
      </c>
      <c r="F1291" s="71" t="str">
        <f t="shared" si="523"/>
        <v>-</v>
      </c>
      <c r="G1291" s="71" t="str">
        <f t="shared" si="523"/>
        <v>-</v>
      </c>
      <c r="H1291" s="205">
        <f>IFERROR(VLOOKUP(B1291,'Forecast Cnx @ Dest. Airport'!$B$5:$R$175,17,FALSE),0)</f>
        <v>0</v>
      </c>
      <c r="I1291" s="29">
        <f t="shared" si="500"/>
        <v>0</v>
      </c>
      <c r="J1291" s="29">
        <f t="shared" si="501"/>
        <v>0</v>
      </c>
      <c r="K1291" s="29">
        <f t="shared" si="502"/>
        <v>0</v>
      </c>
      <c r="L1291" s="29">
        <f t="shared" si="503"/>
        <v>0</v>
      </c>
      <c r="M1291" s="29">
        <f t="shared" si="504"/>
        <v>0</v>
      </c>
      <c r="N1291" s="194">
        <f t="shared" si="505"/>
        <v>0</v>
      </c>
      <c r="O1291" s="64" t="str">
        <f t="shared" si="524"/>
        <v>-</v>
      </c>
      <c r="P1291" s="64" t="str">
        <f t="shared" si="524"/>
        <v>-</v>
      </c>
      <c r="Q1291" s="64" t="str">
        <f t="shared" si="524"/>
        <v>-</v>
      </c>
      <c r="R1291" s="64" t="str">
        <f t="shared" si="524"/>
        <v>-</v>
      </c>
      <c r="S1291" s="64" t="str">
        <f t="shared" si="524"/>
        <v>-</v>
      </c>
      <c r="T1291" s="206" t="str">
        <f t="shared" si="506"/>
        <v>-</v>
      </c>
      <c r="U1291" s="29">
        <f t="shared" si="507"/>
        <v>0</v>
      </c>
      <c r="V1291" s="29">
        <f t="shared" si="508"/>
        <v>0</v>
      </c>
      <c r="W1291" s="29">
        <f t="shared" si="509"/>
        <v>0</v>
      </c>
      <c r="X1291" s="29">
        <f t="shared" si="510"/>
        <v>0</v>
      </c>
      <c r="Y1291" s="29">
        <f t="shared" si="511"/>
        <v>0</v>
      </c>
      <c r="Z1291" s="194">
        <f t="shared" si="512"/>
        <v>0</v>
      </c>
    </row>
    <row r="1292" spans="1:26" s="80" customFormat="1" x14ac:dyDescent="0.2">
      <c r="A1292" s="82">
        <v>1275</v>
      </c>
      <c r="B1292" s="168">
        <f>'Revenue Data'!B1283</f>
        <v>0</v>
      </c>
      <c r="C1292" s="71" t="str">
        <f t="shared" si="523"/>
        <v>-</v>
      </c>
      <c r="D1292" s="71" t="str">
        <f t="shared" si="523"/>
        <v>-</v>
      </c>
      <c r="E1292" s="71" t="str">
        <f t="shared" si="523"/>
        <v>-</v>
      </c>
      <c r="F1292" s="71" t="str">
        <f t="shared" si="523"/>
        <v>-</v>
      </c>
      <c r="G1292" s="71" t="str">
        <f t="shared" si="523"/>
        <v>-</v>
      </c>
      <c r="H1292" s="205">
        <f>IFERROR(VLOOKUP(B1292,'Forecast Cnx @ Dest. Airport'!$B$5:$R$175,17,FALSE),0)</f>
        <v>0</v>
      </c>
      <c r="I1292" s="29">
        <f t="shared" si="500"/>
        <v>0</v>
      </c>
      <c r="J1292" s="29">
        <f t="shared" si="501"/>
        <v>0</v>
      </c>
      <c r="K1292" s="29">
        <f t="shared" si="502"/>
        <v>0</v>
      </c>
      <c r="L1292" s="29">
        <f t="shared" si="503"/>
        <v>0</v>
      </c>
      <c r="M1292" s="29">
        <f t="shared" si="504"/>
        <v>0</v>
      </c>
      <c r="N1292" s="194">
        <f t="shared" si="505"/>
        <v>0</v>
      </c>
      <c r="O1292" s="64" t="str">
        <f t="shared" si="524"/>
        <v>-</v>
      </c>
      <c r="P1292" s="64" t="str">
        <f t="shared" si="524"/>
        <v>-</v>
      </c>
      <c r="Q1292" s="64" t="str">
        <f t="shared" si="524"/>
        <v>-</v>
      </c>
      <c r="R1292" s="64" t="str">
        <f t="shared" si="524"/>
        <v>-</v>
      </c>
      <c r="S1292" s="64" t="str">
        <f t="shared" si="524"/>
        <v>-</v>
      </c>
      <c r="T1292" s="206" t="str">
        <f t="shared" si="506"/>
        <v>-</v>
      </c>
      <c r="U1292" s="29">
        <f t="shared" si="507"/>
        <v>0</v>
      </c>
      <c r="V1292" s="29">
        <f t="shared" si="508"/>
        <v>0</v>
      </c>
      <c r="W1292" s="29">
        <f t="shared" si="509"/>
        <v>0</v>
      </c>
      <c r="X1292" s="29">
        <f t="shared" si="510"/>
        <v>0</v>
      </c>
      <c r="Y1292" s="29">
        <f t="shared" si="511"/>
        <v>0</v>
      </c>
      <c r="Z1292" s="194">
        <f t="shared" si="512"/>
        <v>0</v>
      </c>
    </row>
    <row r="1293" spans="1:26" s="80" customFormat="1" x14ac:dyDescent="0.2">
      <c r="A1293" s="82">
        <v>1276</v>
      </c>
      <c r="B1293" s="168">
        <f>'Revenue Data'!B1284</f>
        <v>0</v>
      </c>
      <c r="C1293" s="71" t="str">
        <f t="shared" si="523"/>
        <v>-</v>
      </c>
      <c r="D1293" s="71" t="str">
        <f t="shared" si="523"/>
        <v>-</v>
      </c>
      <c r="E1293" s="71" t="str">
        <f t="shared" si="523"/>
        <v>-</v>
      </c>
      <c r="F1293" s="71" t="str">
        <f t="shared" si="523"/>
        <v>-</v>
      </c>
      <c r="G1293" s="71" t="str">
        <f t="shared" si="523"/>
        <v>-</v>
      </c>
      <c r="H1293" s="205">
        <f>IFERROR(VLOOKUP(B1293,'Forecast Cnx @ Dest. Airport'!$B$5:$R$175,17,FALSE),0)</f>
        <v>0</v>
      </c>
      <c r="I1293" s="29">
        <f t="shared" si="500"/>
        <v>0</v>
      </c>
      <c r="J1293" s="29">
        <f t="shared" si="501"/>
        <v>0</v>
      </c>
      <c r="K1293" s="29">
        <f t="shared" si="502"/>
        <v>0</v>
      </c>
      <c r="L1293" s="29">
        <f t="shared" si="503"/>
        <v>0</v>
      </c>
      <c r="M1293" s="29">
        <f t="shared" si="504"/>
        <v>0</v>
      </c>
      <c r="N1293" s="194">
        <f t="shared" si="505"/>
        <v>0</v>
      </c>
      <c r="O1293" s="64" t="str">
        <f t="shared" si="524"/>
        <v>-</v>
      </c>
      <c r="P1293" s="64" t="str">
        <f t="shared" si="524"/>
        <v>-</v>
      </c>
      <c r="Q1293" s="64" t="str">
        <f t="shared" si="524"/>
        <v>-</v>
      </c>
      <c r="R1293" s="64" t="str">
        <f t="shared" si="524"/>
        <v>-</v>
      </c>
      <c r="S1293" s="64" t="str">
        <f t="shared" si="524"/>
        <v>-</v>
      </c>
      <c r="T1293" s="206" t="str">
        <f t="shared" si="506"/>
        <v>-</v>
      </c>
      <c r="U1293" s="29">
        <f t="shared" si="507"/>
        <v>0</v>
      </c>
      <c r="V1293" s="29">
        <f t="shared" si="508"/>
        <v>0</v>
      </c>
      <c r="W1293" s="29">
        <f t="shared" si="509"/>
        <v>0</v>
      </c>
      <c r="X1293" s="29">
        <f t="shared" si="510"/>
        <v>0</v>
      </c>
      <c r="Y1293" s="29">
        <f t="shared" si="511"/>
        <v>0</v>
      </c>
      <c r="Z1293" s="194">
        <f t="shared" si="512"/>
        <v>0</v>
      </c>
    </row>
    <row r="1294" spans="1:26" s="80" customFormat="1" x14ac:dyDescent="0.2">
      <c r="A1294" s="168">
        <v>1277</v>
      </c>
      <c r="B1294" s="168">
        <f>'Revenue Data'!B1285</f>
        <v>0</v>
      </c>
      <c r="C1294" s="71" t="str">
        <f t="shared" si="523"/>
        <v>-</v>
      </c>
      <c r="D1294" s="71" t="str">
        <f t="shared" si="523"/>
        <v>-</v>
      </c>
      <c r="E1294" s="71" t="str">
        <f t="shared" si="523"/>
        <v>-</v>
      </c>
      <c r="F1294" s="71" t="str">
        <f t="shared" si="523"/>
        <v>-</v>
      </c>
      <c r="G1294" s="71" t="str">
        <f t="shared" si="523"/>
        <v>-</v>
      </c>
      <c r="H1294" s="205">
        <f>IFERROR(VLOOKUP(B1294,'Forecast Cnx @ Dest. Airport'!$B$5:$R$175,17,FALSE),0)</f>
        <v>0</v>
      </c>
      <c r="I1294" s="29">
        <f t="shared" si="500"/>
        <v>0</v>
      </c>
      <c r="J1294" s="29">
        <f t="shared" si="501"/>
        <v>0</v>
      </c>
      <c r="K1294" s="29">
        <f t="shared" si="502"/>
        <v>0</v>
      </c>
      <c r="L1294" s="29">
        <f t="shared" si="503"/>
        <v>0</v>
      </c>
      <c r="M1294" s="29">
        <f t="shared" si="504"/>
        <v>0</v>
      </c>
      <c r="N1294" s="194">
        <f t="shared" si="505"/>
        <v>0</v>
      </c>
      <c r="O1294" s="64" t="str">
        <f t="shared" si="524"/>
        <v>-</v>
      </c>
      <c r="P1294" s="64" t="str">
        <f t="shared" si="524"/>
        <v>-</v>
      </c>
      <c r="Q1294" s="64" t="str">
        <f t="shared" si="524"/>
        <v>-</v>
      </c>
      <c r="R1294" s="64" t="str">
        <f t="shared" si="524"/>
        <v>-</v>
      </c>
      <c r="S1294" s="64" t="str">
        <f t="shared" si="524"/>
        <v>-</v>
      </c>
      <c r="T1294" s="206" t="str">
        <f t="shared" si="506"/>
        <v>-</v>
      </c>
      <c r="U1294" s="29">
        <f t="shared" si="507"/>
        <v>0</v>
      </c>
      <c r="V1294" s="29">
        <f t="shared" si="508"/>
        <v>0</v>
      </c>
      <c r="W1294" s="29">
        <f t="shared" si="509"/>
        <v>0</v>
      </c>
      <c r="X1294" s="29">
        <f t="shared" si="510"/>
        <v>0</v>
      </c>
      <c r="Y1294" s="29">
        <f t="shared" si="511"/>
        <v>0</v>
      </c>
      <c r="Z1294" s="194">
        <f t="shared" si="512"/>
        <v>0</v>
      </c>
    </row>
    <row r="1295" spans="1:26" s="80" customFormat="1" x14ac:dyDescent="0.2">
      <c r="A1295" s="82">
        <v>1278</v>
      </c>
      <c r="B1295" s="168">
        <f>'Revenue Data'!B1286</f>
        <v>0</v>
      </c>
      <c r="C1295" s="71" t="str">
        <f t="shared" si="523"/>
        <v>-</v>
      </c>
      <c r="D1295" s="71" t="str">
        <f t="shared" si="523"/>
        <v>-</v>
      </c>
      <c r="E1295" s="71" t="str">
        <f t="shared" si="523"/>
        <v>-</v>
      </c>
      <c r="F1295" s="71" t="str">
        <f t="shared" si="523"/>
        <v>-</v>
      </c>
      <c r="G1295" s="71" t="str">
        <f t="shared" si="523"/>
        <v>-</v>
      </c>
      <c r="H1295" s="205">
        <f>IFERROR(VLOOKUP(B1295,'Forecast Cnx @ Dest. Airport'!$B$5:$R$175,17,FALSE),0)</f>
        <v>0</v>
      </c>
      <c r="I1295" s="29">
        <f t="shared" si="500"/>
        <v>0</v>
      </c>
      <c r="J1295" s="29">
        <f t="shared" si="501"/>
        <v>0</v>
      </c>
      <c r="K1295" s="29">
        <f t="shared" si="502"/>
        <v>0</v>
      </c>
      <c r="L1295" s="29">
        <f t="shared" si="503"/>
        <v>0</v>
      </c>
      <c r="M1295" s="29">
        <f t="shared" si="504"/>
        <v>0</v>
      </c>
      <c r="N1295" s="194">
        <f t="shared" si="505"/>
        <v>0</v>
      </c>
      <c r="O1295" s="64" t="str">
        <f t="shared" si="524"/>
        <v>-</v>
      </c>
      <c r="P1295" s="64" t="str">
        <f t="shared" si="524"/>
        <v>-</v>
      </c>
      <c r="Q1295" s="64" t="str">
        <f t="shared" si="524"/>
        <v>-</v>
      </c>
      <c r="R1295" s="64" t="str">
        <f t="shared" si="524"/>
        <v>-</v>
      </c>
      <c r="S1295" s="64" t="str">
        <f t="shared" si="524"/>
        <v>-</v>
      </c>
      <c r="T1295" s="206" t="str">
        <f t="shared" si="506"/>
        <v>-</v>
      </c>
      <c r="U1295" s="29">
        <f t="shared" si="507"/>
        <v>0</v>
      </c>
      <c r="V1295" s="29">
        <f t="shared" si="508"/>
        <v>0</v>
      </c>
      <c r="W1295" s="29">
        <f t="shared" si="509"/>
        <v>0</v>
      </c>
      <c r="X1295" s="29">
        <f t="shared" si="510"/>
        <v>0</v>
      </c>
      <c r="Y1295" s="29">
        <f t="shared" si="511"/>
        <v>0</v>
      </c>
      <c r="Z1295" s="194">
        <f t="shared" si="512"/>
        <v>0</v>
      </c>
    </row>
    <row r="1296" spans="1:26" s="80" customFormat="1" x14ac:dyDescent="0.2">
      <c r="A1296" s="82">
        <v>1279</v>
      </c>
      <c r="B1296" s="168">
        <f>'Revenue Data'!B1287</f>
        <v>0</v>
      </c>
      <c r="C1296" s="71" t="str">
        <f t="shared" si="523"/>
        <v>-</v>
      </c>
      <c r="D1296" s="71" t="str">
        <f t="shared" si="523"/>
        <v>-</v>
      </c>
      <c r="E1296" s="71" t="str">
        <f t="shared" si="523"/>
        <v>-</v>
      </c>
      <c r="F1296" s="71" t="str">
        <f t="shared" si="523"/>
        <v>-</v>
      </c>
      <c r="G1296" s="71" t="str">
        <f t="shared" si="523"/>
        <v>-</v>
      </c>
      <c r="H1296" s="205">
        <f>IFERROR(VLOOKUP(B1296,'Forecast Cnx @ Dest. Airport'!$B$5:$R$175,17,FALSE),0)</f>
        <v>0</v>
      </c>
      <c r="I1296" s="29">
        <f t="shared" si="500"/>
        <v>0</v>
      </c>
      <c r="J1296" s="29">
        <f t="shared" si="501"/>
        <v>0</v>
      </c>
      <c r="K1296" s="29">
        <f t="shared" si="502"/>
        <v>0</v>
      </c>
      <c r="L1296" s="29">
        <f t="shared" si="503"/>
        <v>0</v>
      </c>
      <c r="M1296" s="29">
        <f t="shared" si="504"/>
        <v>0</v>
      </c>
      <c r="N1296" s="194">
        <f t="shared" si="505"/>
        <v>0</v>
      </c>
      <c r="O1296" s="64" t="str">
        <f t="shared" si="524"/>
        <v>-</v>
      </c>
      <c r="P1296" s="64" t="str">
        <f t="shared" si="524"/>
        <v>-</v>
      </c>
      <c r="Q1296" s="64" t="str">
        <f t="shared" si="524"/>
        <v>-</v>
      </c>
      <c r="R1296" s="64" t="str">
        <f t="shared" si="524"/>
        <v>-</v>
      </c>
      <c r="S1296" s="64" t="str">
        <f t="shared" si="524"/>
        <v>-</v>
      </c>
      <c r="T1296" s="206" t="str">
        <f t="shared" si="506"/>
        <v>-</v>
      </c>
      <c r="U1296" s="29">
        <f t="shared" si="507"/>
        <v>0</v>
      </c>
      <c r="V1296" s="29">
        <f t="shared" si="508"/>
        <v>0</v>
      </c>
      <c r="W1296" s="29">
        <f t="shared" si="509"/>
        <v>0</v>
      </c>
      <c r="X1296" s="29">
        <f t="shared" si="510"/>
        <v>0</v>
      </c>
      <c r="Y1296" s="29">
        <f t="shared" si="511"/>
        <v>0</v>
      </c>
      <c r="Z1296" s="194">
        <f t="shared" si="512"/>
        <v>0</v>
      </c>
    </row>
    <row r="1297" spans="1:26" s="80" customFormat="1" x14ac:dyDescent="0.2">
      <c r="A1297" s="82">
        <v>1280</v>
      </c>
      <c r="B1297" s="168">
        <f>'Revenue Data'!B1288</f>
        <v>0</v>
      </c>
      <c r="C1297" s="71" t="str">
        <f t="shared" si="523"/>
        <v>-</v>
      </c>
      <c r="D1297" s="71" t="str">
        <f t="shared" si="523"/>
        <v>-</v>
      </c>
      <c r="E1297" s="71" t="str">
        <f t="shared" si="523"/>
        <v>-</v>
      </c>
      <c r="F1297" s="71" t="str">
        <f t="shared" si="523"/>
        <v>-</v>
      </c>
      <c r="G1297" s="71" t="str">
        <f t="shared" si="523"/>
        <v>-</v>
      </c>
      <c r="H1297" s="205">
        <f>IFERROR(VLOOKUP(B1297,'Forecast Cnx @ Dest. Airport'!$B$5:$R$175,17,FALSE),0)</f>
        <v>0</v>
      </c>
      <c r="I1297" s="29">
        <f t="shared" si="500"/>
        <v>0</v>
      </c>
      <c r="J1297" s="29">
        <f t="shared" si="501"/>
        <v>0</v>
      </c>
      <c r="K1297" s="29">
        <f t="shared" si="502"/>
        <v>0</v>
      </c>
      <c r="L1297" s="29">
        <f t="shared" si="503"/>
        <v>0</v>
      </c>
      <c r="M1297" s="29">
        <f t="shared" si="504"/>
        <v>0</v>
      </c>
      <c r="N1297" s="194">
        <f t="shared" si="505"/>
        <v>0</v>
      </c>
      <c r="O1297" s="64" t="str">
        <f t="shared" si="524"/>
        <v>-</v>
      </c>
      <c r="P1297" s="64" t="str">
        <f t="shared" si="524"/>
        <v>-</v>
      </c>
      <c r="Q1297" s="64" t="str">
        <f t="shared" si="524"/>
        <v>-</v>
      </c>
      <c r="R1297" s="64" t="str">
        <f t="shared" si="524"/>
        <v>-</v>
      </c>
      <c r="S1297" s="64" t="str">
        <f t="shared" si="524"/>
        <v>-</v>
      </c>
      <c r="T1297" s="206" t="str">
        <f t="shared" si="506"/>
        <v>-</v>
      </c>
      <c r="U1297" s="29">
        <f t="shared" si="507"/>
        <v>0</v>
      </c>
      <c r="V1297" s="29">
        <f t="shared" si="508"/>
        <v>0</v>
      </c>
      <c r="W1297" s="29">
        <f t="shared" si="509"/>
        <v>0</v>
      </c>
      <c r="X1297" s="29">
        <f t="shared" si="510"/>
        <v>0</v>
      </c>
      <c r="Y1297" s="29">
        <f t="shared" si="511"/>
        <v>0</v>
      </c>
      <c r="Z1297" s="194">
        <f t="shared" si="512"/>
        <v>0</v>
      </c>
    </row>
    <row r="1298" spans="1:26" s="80" customFormat="1" x14ac:dyDescent="0.2">
      <c r="A1298" s="168">
        <v>1281</v>
      </c>
      <c r="B1298" s="168">
        <f>'Revenue Data'!B1289</f>
        <v>0</v>
      </c>
      <c r="C1298" s="71" t="str">
        <f t="shared" ref="C1298:G1307" si="525">IFERROR(VLOOKUP($B1298,FromChicagoFareList,C$8,FALSE),"-")</f>
        <v>-</v>
      </c>
      <c r="D1298" s="71" t="str">
        <f t="shared" si="525"/>
        <v>-</v>
      </c>
      <c r="E1298" s="71" t="str">
        <f t="shared" si="525"/>
        <v>-</v>
      </c>
      <c r="F1298" s="71" t="str">
        <f t="shared" si="525"/>
        <v>-</v>
      </c>
      <c r="G1298" s="71" t="str">
        <f t="shared" si="525"/>
        <v>-</v>
      </c>
      <c r="H1298" s="205">
        <f>IFERROR(VLOOKUP(B1298,'Forecast Cnx @ Dest. Airport'!$B$5:$R$175,17,FALSE),0)</f>
        <v>0</v>
      </c>
      <c r="I1298" s="29">
        <f t="shared" si="500"/>
        <v>0</v>
      </c>
      <c r="J1298" s="29">
        <f t="shared" si="501"/>
        <v>0</v>
      </c>
      <c r="K1298" s="29">
        <f t="shared" si="502"/>
        <v>0</v>
      </c>
      <c r="L1298" s="29">
        <f t="shared" si="503"/>
        <v>0</v>
      </c>
      <c r="M1298" s="29">
        <f t="shared" si="504"/>
        <v>0</v>
      </c>
      <c r="N1298" s="194">
        <f t="shared" si="505"/>
        <v>0</v>
      </c>
      <c r="O1298" s="64" t="str">
        <f t="shared" ref="O1298:S1307" si="526">IFERROR(VLOOKUP($B1298,FromChicagoFareList,O$8,FALSE),"-")</f>
        <v>-</v>
      </c>
      <c r="P1298" s="64" t="str">
        <f t="shared" si="526"/>
        <v>-</v>
      </c>
      <c r="Q1298" s="64" t="str">
        <f t="shared" si="526"/>
        <v>-</v>
      </c>
      <c r="R1298" s="64" t="str">
        <f t="shared" si="526"/>
        <v>-</v>
      </c>
      <c r="S1298" s="64" t="str">
        <f t="shared" si="526"/>
        <v>-</v>
      </c>
      <c r="T1298" s="206" t="str">
        <f t="shared" si="506"/>
        <v>-</v>
      </c>
      <c r="U1298" s="29">
        <f t="shared" si="507"/>
        <v>0</v>
      </c>
      <c r="V1298" s="29">
        <f t="shared" si="508"/>
        <v>0</v>
      </c>
      <c r="W1298" s="29">
        <f t="shared" si="509"/>
        <v>0</v>
      </c>
      <c r="X1298" s="29">
        <f t="shared" si="510"/>
        <v>0</v>
      </c>
      <c r="Y1298" s="29">
        <f t="shared" si="511"/>
        <v>0</v>
      </c>
      <c r="Z1298" s="194">
        <f t="shared" si="512"/>
        <v>0</v>
      </c>
    </row>
    <row r="1299" spans="1:26" s="80" customFormat="1" x14ac:dyDescent="0.2">
      <c r="A1299" s="82">
        <v>1282</v>
      </c>
      <c r="B1299" s="168">
        <f>'Revenue Data'!B1290</f>
        <v>0</v>
      </c>
      <c r="C1299" s="71" t="str">
        <f t="shared" si="525"/>
        <v>-</v>
      </c>
      <c r="D1299" s="71" t="str">
        <f t="shared" si="525"/>
        <v>-</v>
      </c>
      <c r="E1299" s="71" t="str">
        <f t="shared" si="525"/>
        <v>-</v>
      </c>
      <c r="F1299" s="71" t="str">
        <f t="shared" si="525"/>
        <v>-</v>
      </c>
      <c r="G1299" s="71" t="str">
        <f t="shared" si="525"/>
        <v>-</v>
      </c>
      <c r="H1299" s="205">
        <f>IFERROR(VLOOKUP(B1299,'Forecast Cnx @ Dest. Airport'!$B$5:$R$175,17,FALSE),0)</f>
        <v>0</v>
      </c>
      <c r="I1299" s="29">
        <f t="shared" ref="I1299:I1336" si="527">IFERROR($H1299*C1299,0)</f>
        <v>0</v>
      </c>
      <c r="J1299" s="29">
        <f t="shared" ref="J1299:J1336" si="528">IFERROR($H1299*D1299,0)</f>
        <v>0</v>
      </c>
      <c r="K1299" s="29">
        <f t="shared" ref="K1299:K1336" si="529">IFERROR($H1299*E1299,0)</f>
        <v>0</v>
      </c>
      <c r="L1299" s="29">
        <f t="shared" ref="L1299:L1336" si="530">IFERROR($H1299*F1299,0)</f>
        <v>0</v>
      </c>
      <c r="M1299" s="29">
        <f t="shared" ref="M1299:M1336" si="531">IFERROR($H1299*G1299,0)</f>
        <v>0</v>
      </c>
      <c r="N1299" s="194">
        <f t="shared" ref="N1299:N1336" si="532">SUM(I1299:M1299)</f>
        <v>0</v>
      </c>
      <c r="O1299" s="64" t="str">
        <f t="shared" si="526"/>
        <v>-</v>
      </c>
      <c r="P1299" s="64" t="str">
        <f t="shared" si="526"/>
        <v>-</v>
      </c>
      <c r="Q1299" s="64" t="str">
        <f t="shared" si="526"/>
        <v>-</v>
      </c>
      <c r="R1299" s="64" t="str">
        <f t="shared" si="526"/>
        <v>-</v>
      </c>
      <c r="S1299" s="64" t="str">
        <f t="shared" si="526"/>
        <v>-</v>
      </c>
      <c r="T1299" s="206" t="str">
        <f t="shared" ref="T1299:T1362" si="533">IFERROR(Z1299/N1299,"-")</f>
        <v>-</v>
      </c>
      <c r="U1299" s="29">
        <f t="shared" ref="U1299:U1362" si="534">IFERROR(O1299*I1299,0)</f>
        <v>0</v>
      </c>
      <c r="V1299" s="29">
        <f t="shared" ref="V1299:V1362" si="535">IFERROR(P1299*J1299,0)</f>
        <v>0</v>
      </c>
      <c r="W1299" s="29">
        <f t="shared" ref="W1299:W1362" si="536">IFERROR(Q1299*K1299,0)</f>
        <v>0</v>
      </c>
      <c r="X1299" s="29">
        <f t="shared" ref="X1299:X1362" si="537">IFERROR(R1299*L1299,0)</f>
        <v>0</v>
      </c>
      <c r="Y1299" s="29">
        <f t="shared" ref="Y1299:Y1362" si="538">IFERROR(S1299*M1299,0)</f>
        <v>0</v>
      </c>
      <c r="Z1299" s="194">
        <f t="shared" ref="Z1299:Z1362" si="539">SUM(U1299:Y1299)</f>
        <v>0</v>
      </c>
    </row>
    <row r="1300" spans="1:26" s="80" customFormat="1" x14ac:dyDescent="0.2">
      <c r="A1300" s="82">
        <v>1283</v>
      </c>
      <c r="B1300" s="168">
        <f>'Revenue Data'!B1291</f>
        <v>0</v>
      </c>
      <c r="C1300" s="71" t="str">
        <f t="shared" si="525"/>
        <v>-</v>
      </c>
      <c r="D1300" s="71" t="str">
        <f t="shared" si="525"/>
        <v>-</v>
      </c>
      <c r="E1300" s="71" t="str">
        <f t="shared" si="525"/>
        <v>-</v>
      </c>
      <c r="F1300" s="71" t="str">
        <f t="shared" si="525"/>
        <v>-</v>
      </c>
      <c r="G1300" s="71" t="str">
        <f t="shared" si="525"/>
        <v>-</v>
      </c>
      <c r="H1300" s="205">
        <f>IFERROR(VLOOKUP(B1300,'Forecast Cnx @ Dest. Airport'!$B$5:$R$175,17,FALSE),0)</f>
        <v>0</v>
      </c>
      <c r="I1300" s="29">
        <f t="shared" si="527"/>
        <v>0</v>
      </c>
      <c r="J1300" s="29">
        <f t="shared" si="528"/>
        <v>0</v>
      </c>
      <c r="K1300" s="29">
        <f t="shared" si="529"/>
        <v>0</v>
      </c>
      <c r="L1300" s="29">
        <f t="shared" si="530"/>
        <v>0</v>
      </c>
      <c r="M1300" s="29">
        <f t="shared" si="531"/>
        <v>0</v>
      </c>
      <c r="N1300" s="194">
        <f t="shared" si="532"/>
        <v>0</v>
      </c>
      <c r="O1300" s="64" t="str">
        <f t="shared" si="526"/>
        <v>-</v>
      </c>
      <c r="P1300" s="64" t="str">
        <f t="shared" si="526"/>
        <v>-</v>
      </c>
      <c r="Q1300" s="64" t="str">
        <f t="shared" si="526"/>
        <v>-</v>
      </c>
      <c r="R1300" s="64" t="str">
        <f t="shared" si="526"/>
        <v>-</v>
      </c>
      <c r="S1300" s="64" t="str">
        <f t="shared" si="526"/>
        <v>-</v>
      </c>
      <c r="T1300" s="206" t="str">
        <f t="shared" si="533"/>
        <v>-</v>
      </c>
      <c r="U1300" s="29">
        <f t="shared" si="534"/>
        <v>0</v>
      </c>
      <c r="V1300" s="29">
        <f t="shared" si="535"/>
        <v>0</v>
      </c>
      <c r="W1300" s="29">
        <f t="shared" si="536"/>
        <v>0</v>
      </c>
      <c r="X1300" s="29">
        <f t="shared" si="537"/>
        <v>0</v>
      </c>
      <c r="Y1300" s="29">
        <f t="shared" si="538"/>
        <v>0</v>
      </c>
      <c r="Z1300" s="194">
        <f t="shared" si="539"/>
        <v>0</v>
      </c>
    </row>
    <row r="1301" spans="1:26" s="80" customFormat="1" x14ac:dyDescent="0.2">
      <c r="A1301" s="82">
        <v>1284</v>
      </c>
      <c r="B1301" s="168">
        <f>'Revenue Data'!B1292</f>
        <v>0</v>
      </c>
      <c r="C1301" s="71" t="str">
        <f t="shared" si="525"/>
        <v>-</v>
      </c>
      <c r="D1301" s="71" t="str">
        <f t="shared" si="525"/>
        <v>-</v>
      </c>
      <c r="E1301" s="71" t="str">
        <f t="shared" si="525"/>
        <v>-</v>
      </c>
      <c r="F1301" s="71" t="str">
        <f t="shared" si="525"/>
        <v>-</v>
      </c>
      <c r="G1301" s="71" t="str">
        <f t="shared" si="525"/>
        <v>-</v>
      </c>
      <c r="H1301" s="205">
        <f>IFERROR(VLOOKUP(B1301,'Forecast Cnx @ Dest. Airport'!$B$5:$R$175,17,FALSE),0)</f>
        <v>0</v>
      </c>
      <c r="I1301" s="29">
        <f t="shared" si="527"/>
        <v>0</v>
      </c>
      <c r="J1301" s="29">
        <f t="shared" si="528"/>
        <v>0</v>
      </c>
      <c r="K1301" s="29">
        <f t="shared" si="529"/>
        <v>0</v>
      </c>
      <c r="L1301" s="29">
        <f t="shared" si="530"/>
        <v>0</v>
      </c>
      <c r="M1301" s="29">
        <f t="shared" si="531"/>
        <v>0</v>
      </c>
      <c r="N1301" s="194">
        <f t="shared" si="532"/>
        <v>0</v>
      </c>
      <c r="O1301" s="64" t="str">
        <f t="shared" si="526"/>
        <v>-</v>
      </c>
      <c r="P1301" s="64" t="str">
        <f t="shared" si="526"/>
        <v>-</v>
      </c>
      <c r="Q1301" s="64" t="str">
        <f t="shared" si="526"/>
        <v>-</v>
      </c>
      <c r="R1301" s="64" t="str">
        <f t="shared" si="526"/>
        <v>-</v>
      </c>
      <c r="S1301" s="64" t="str">
        <f t="shared" si="526"/>
        <v>-</v>
      </c>
      <c r="T1301" s="206" t="str">
        <f t="shared" si="533"/>
        <v>-</v>
      </c>
      <c r="U1301" s="29">
        <f t="shared" si="534"/>
        <v>0</v>
      </c>
      <c r="V1301" s="29">
        <f t="shared" si="535"/>
        <v>0</v>
      </c>
      <c r="W1301" s="29">
        <f t="shared" si="536"/>
        <v>0</v>
      </c>
      <c r="X1301" s="29">
        <f t="shared" si="537"/>
        <v>0</v>
      </c>
      <c r="Y1301" s="29">
        <f t="shared" si="538"/>
        <v>0</v>
      </c>
      <c r="Z1301" s="194">
        <f t="shared" si="539"/>
        <v>0</v>
      </c>
    </row>
    <row r="1302" spans="1:26" s="80" customFormat="1" x14ac:dyDescent="0.2">
      <c r="A1302" s="168">
        <v>1285</v>
      </c>
      <c r="B1302" s="168">
        <f>'Revenue Data'!B1293</f>
        <v>0</v>
      </c>
      <c r="C1302" s="71" t="str">
        <f t="shared" si="525"/>
        <v>-</v>
      </c>
      <c r="D1302" s="71" t="str">
        <f t="shared" si="525"/>
        <v>-</v>
      </c>
      <c r="E1302" s="71" t="str">
        <f t="shared" si="525"/>
        <v>-</v>
      </c>
      <c r="F1302" s="71" t="str">
        <f t="shared" si="525"/>
        <v>-</v>
      </c>
      <c r="G1302" s="71" t="str">
        <f t="shared" si="525"/>
        <v>-</v>
      </c>
      <c r="H1302" s="205">
        <f>IFERROR(VLOOKUP(B1302,'Forecast Cnx @ Dest. Airport'!$B$5:$R$175,17,FALSE),0)</f>
        <v>0</v>
      </c>
      <c r="I1302" s="29">
        <f t="shared" si="527"/>
        <v>0</v>
      </c>
      <c r="J1302" s="29">
        <f t="shared" si="528"/>
        <v>0</v>
      </c>
      <c r="K1302" s="29">
        <f t="shared" si="529"/>
        <v>0</v>
      </c>
      <c r="L1302" s="29">
        <f t="shared" si="530"/>
        <v>0</v>
      </c>
      <c r="M1302" s="29">
        <f t="shared" si="531"/>
        <v>0</v>
      </c>
      <c r="N1302" s="194">
        <f t="shared" si="532"/>
        <v>0</v>
      </c>
      <c r="O1302" s="64" t="str">
        <f t="shared" si="526"/>
        <v>-</v>
      </c>
      <c r="P1302" s="64" t="str">
        <f t="shared" si="526"/>
        <v>-</v>
      </c>
      <c r="Q1302" s="64" t="str">
        <f t="shared" si="526"/>
        <v>-</v>
      </c>
      <c r="R1302" s="64" t="str">
        <f t="shared" si="526"/>
        <v>-</v>
      </c>
      <c r="S1302" s="64" t="str">
        <f t="shared" si="526"/>
        <v>-</v>
      </c>
      <c r="T1302" s="206" t="str">
        <f t="shared" si="533"/>
        <v>-</v>
      </c>
      <c r="U1302" s="29">
        <f t="shared" si="534"/>
        <v>0</v>
      </c>
      <c r="V1302" s="29">
        <f t="shared" si="535"/>
        <v>0</v>
      </c>
      <c r="W1302" s="29">
        <f t="shared" si="536"/>
        <v>0</v>
      </c>
      <c r="X1302" s="29">
        <f t="shared" si="537"/>
        <v>0</v>
      </c>
      <c r="Y1302" s="29">
        <f t="shared" si="538"/>
        <v>0</v>
      </c>
      <c r="Z1302" s="194">
        <f t="shared" si="539"/>
        <v>0</v>
      </c>
    </row>
    <row r="1303" spans="1:26" s="80" customFormat="1" x14ac:dyDescent="0.2">
      <c r="A1303" s="82">
        <v>1286</v>
      </c>
      <c r="B1303" s="168">
        <f>'Revenue Data'!B1294</f>
        <v>0</v>
      </c>
      <c r="C1303" s="71" t="str">
        <f t="shared" si="525"/>
        <v>-</v>
      </c>
      <c r="D1303" s="71" t="str">
        <f t="shared" si="525"/>
        <v>-</v>
      </c>
      <c r="E1303" s="71" t="str">
        <f t="shared" si="525"/>
        <v>-</v>
      </c>
      <c r="F1303" s="71" t="str">
        <f t="shared" si="525"/>
        <v>-</v>
      </c>
      <c r="G1303" s="71" t="str">
        <f t="shared" si="525"/>
        <v>-</v>
      </c>
      <c r="H1303" s="205">
        <f>IFERROR(VLOOKUP(B1303,'Forecast Cnx @ Dest. Airport'!$B$5:$R$175,17,FALSE),0)</f>
        <v>0</v>
      </c>
      <c r="I1303" s="29">
        <f t="shared" si="527"/>
        <v>0</v>
      </c>
      <c r="J1303" s="29">
        <f t="shared" si="528"/>
        <v>0</v>
      </c>
      <c r="K1303" s="29">
        <f t="shared" si="529"/>
        <v>0</v>
      </c>
      <c r="L1303" s="29">
        <f t="shared" si="530"/>
        <v>0</v>
      </c>
      <c r="M1303" s="29">
        <f t="shared" si="531"/>
        <v>0</v>
      </c>
      <c r="N1303" s="194">
        <f t="shared" si="532"/>
        <v>0</v>
      </c>
      <c r="O1303" s="64" t="str">
        <f t="shared" si="526"/>
        <v>-</v>
      </c>
      <c r="P1303" s="64" t="str">
        <f t="shared" si="526"/>
        <v>-</v>
      </c>
      <c r="Q1303" s="64" t="str">
        <f t="shared" si="526"/>
        <v>-</v>
      </c>
      <c r="R1303" s="64" t="str">
        <f t="shared" si="526"/>
        <v>-</v>
      </c>
      <c r="S1303" s="64" t="str">
        <f t="shared" si="526"/>
        <v>-</v>
      </c>
      <c r="T1303" s="206" t="str">
        <f t="shared" si="533"/>
        <v>-</v>
      </c>
      <c r="U1303" s="29">
        <f t="shared" si="534"/>
        <v>0</v>
      </c>
      <c r="V1303" s="29">
        <f t="shared" si="535"/>
        <v>0</v>
      </c>
      <c r="W1303" s="29">
        <f t="shared" si="536"/>
        <v>0</v>
      </c>
      <c r="X1303" s="29">
        <f t="shared" si="537"/>
        <v>0</v>
      </c>
      <c r="Y1303" s="29">
        <f t="shared" si="538"/>
        <v>0</v>
      </c>
      <c r="Z1303" s="194">
        <f t="shared" si="539"/>
        <v>0</v>
      </c>
    </row>
    <row r="1304" spans="1:26" s="80" customFormat="1" x14ac:dyDescent="0.2">
      <c r="A1304" s="82">
        <v>1287</v>
      </c>
      <c r="B1304" s="168">
        <f>'Revenue Data'!B1295</f>
        <v>0</v>
      </c>
      <c r="C1304" s="71" t="str">
        <f t="shared" si="525"/>
        <v>-</v>
      </c>
      <c r="D1304" s="71" t="str">
        <f t="shared" si="525"/>
        <v>-</v>
      </c>
      <c r="E1304" s="71" t="str">
        <f t="shared" si="525"/>
        <v>-</v>
      </c>
      <c r="F1304" s="71" t="str">
        <f t="shared" si="525"/>
        <v>-</v>
      </c>
      <c r="G1304" s="71" t="str">
        <f t="shared" si="525"/>
        <v>-</v>
      </c>
      <c r="H1304" s="205">
        <f>IFERROR(VLOOKUP(B1304,'Forecast Cnx @ Dest. Airport'!$B$5:$R$175,17,FALSE),0)</f>
        <v>0</v>
      </c>
      <c r="I1304" s="29">
        <f t="shared" si="527"/>
        <v>0</v>
      </c>
      <c r="J1304" s="29">
        <f t="shared" si="528"/>
        <v>0</v>
      </c>
      <c r="K1304" s="29">
        <f t="shared" si="529"/>
        <v>0</v>
      </c>
      <c r="L1304" s="29">
        <f t="shared" si="530"/>
        <v>0</v>
      </c>
      <c r="M1304" s="29">
        <f t="shared" si="531"/>
        <v>0</v>
      </c>
      <c r="N1304" s="194">
        <f t="shared" si="532"/>
        <v>0</v>
      </c>
      <c r="O1304" s="64" t="str">
        <f t="shared" si="526"/>
        <v>-</v>
      </c>
      <c r="P1304" s="64" t="str">
        <f t="shared" si="526"/>
        <v>-</v>
      </c>
      <c r="Q1304" s="64" t="str">
        <f t="shared" si="526"/>
        <v>-</v>
      </c>
      <c r="R1304" s="64" t="str">
        <f t="shared" si="526"/>
        <v>-</v>
      </c>
      <c r="S1304" s="64" t="str">
        <f t="shared" si="526"/>
        <v>-</v>
      </c>
      <c r="T1304" s="206" t="str">
        <f t="shared" si="533"/>
        <v>-</v>
      </c>
      <c r="U1304" s="29">
        <f t="shared" si="534"/>
        <v>0</v>
      </c>
      <c r="V1304" s="29">
        <f t="shared" si="535"/>
        <v>0</v>
      </c>
      <c r="W1304" s="29">
        <f t="shared" si="536"/>
        <v>0</v>
      </c>
      <c r="X1304" s="29">
        <f t="shared" si="537"/>
        <v>0</v>
      </c>
      <c r="Y1304" s="29">
        <f t="shared" si="538"/>
        <v>0</v>
      </c>
      <c r="Z1304" s="194">
        <f t="shared" si="539"/>
        <v>0</v>
      </c>
    </row>
    <row r="1305" spans="1:26" s="80" customFormat="1" x14ac:dyDescent="0.2">
      <c r="A1305" s="82">
        <v>1288</v>
      </c>
      <c r="B1305" s="168">
        <f>'Revenue Data'!B1296</f>
        <v>0</v>
      </c>
      <c r="C1305" s="71" t="str">
        <f t="shared" si="525"/>
        <v>-</v>
      </c>
      <c r="D1305" s="71" t="str">
        <f t="shared" si="525"/>
        <v>-</v>
      </c>
      <c r="E1305" s="71" t="str">
        <f t="shared" si="525"/>
        <v>-</v>
      </c>
      <c r="F1305" s="71" t="str">
        <f t="shared" si="525"/>
        <v>-</v>
      </c>
      <c r="G1305" s="71" t="str">
        <f t="shared" si="525"/>
        <v>-</v>
      </c>
      <c r="H1305" s="205">
        <f>IFERROR(VLOOKUP(B1305,'Forecast Cnx @ Dest. Airport'!$B$5:$R$175,17,FALSE),0)</f>
        <v>0</v>
      </c>
      <c r="I1305" s="29">
        <f t="shared" si="527"/>
        <v>0</v>
      </c>
      <c r="J1305" s="29">
        <f t="shared" si="528"/>
        <v>0</v>
      </c>
      <c r="K1305" s="29">
        <f t="shared" si="529"/>
        <v>0</v>
      </c>
      <c r="L1305" s="29">
        <f t="shared" si="530"/>
        <v>0</v>
      </c>
      <c r="M1305" s="29">
        <f t="shared" si="531"/>
        <v>0</v>
      </c>
      <c r="N1305" s="194">
        <f t="shared" si="532"/>
        <v>0</v>
      </c>
      <c r="O1305" s="64" t="str">
        <f t="shared" si="526"/>
        <v>-</v>
      </c>
      <c r="P1305" s="64" t="str">
        <f t="shared" si="526"/>
        <v>-</v>
      </c>
      <c r="Q1305" s="64" t="str">
        <f t="shared" si="526"/>
        <v>-</v>
      </c>
      <c r="R1305" s="64" t="str">
        <f t="shared" si="526"/>
        <v>-</v>
      </c>
      <c r="S1305" s="64" t="str">
        <f t="shared" si="526"/>
        <v>-</v>
      </c>
      <c r="T1305" s="206" t="str">
        <f t="shared" si="533"/>
        <v>-</v>
      </c>
      <c r="U1305" s="29">
        <f t="shared" si="534"/>
        <v>0</v>
      </c>
      <c r="V1305" s="29">
        <f t="shared" si="535"/>
        <v>0</v>
      </c>
      <c r="W1305" s="29">
        <f t="shared" si="536"/>
        <v>0</v>
      </c>
      <c r="X1305" s="29">
        <f t="shared" si="537"/>
        <v>0</v>
      </c>
      <c r="Y1305" s="29">
        <f t="shared" si="538"/>
        <v>0</v>
      </c>
      <c r="Z1305" s="194">
        <f t="shared" si="539"/>
        <v>0</v>
      </c>
    </row>
    <row r="1306" spans="1:26" s="80" customFormat="1" x14ac:dyDescent="0.2">
      <c r="A1306" s="168">
        <v>1289</v>
      </c>
      <c r="B1306" s="168">
        <f>'Revenue Data'!B1297</f>
        <v>0</v>
      </c>
      <c r="C1306" s="71" t="str">
        <f t="shared" si="525"/>
        <v>-</v>
      </c>
      <c r="D1306" s="71" t="str">
        <f t="shared" si="525"/>
        <v>-</v>
      </c>
      <c r="E1306" s="71" t="str">
        <f t="shared" si="525"/>
        <v>-</v>
      </c>
      <c r="F1306" s="71" t="str">
        <f t="shared" si="525"/>
        <v>-</v>
      </c>
      <c r="G1306" s="71" t="str">
        <f t="shared" si="525"/>
        <v>-</v>
      </c>
      <c r="H1306" s="205">
        <f>IFERROR(VLOOKUP(B1306,'Forecast Cnx @ Dest. Airport'!$B$5:$R$175,17,FALSE),0)</f>
        <v>0</v>
      </c>
      <c r="I1306" s="29">
        <f t="shared" si="527"/>
        <v>0</v>
      </c>
      <c r="J1306" s="29">
        <f t="shared" si="528"/>
        <v>0</v>
      </c>
      <c r="K1306" s="29">
        <f t="shared" si="529"/>
        <v>0</v>
      </c>
      <c r="L1306" s="29">
        <f t="shared" si="530"/>
        <v>0</v>
      </c>
      <c r="M1306" s="29">
        <f t="shared" si="531"/>
        <v>0</v>
      </c>
      <c r="N1306" s="194">
        <f t="shared" si="532"/>
        <v>0</v>
      </c>
      <c r="O1306" s="64" t="str">
        <f t="shared" si="526"/>
        <v>-</v>
      </c>
      <c r="P1306" s="64" t="str">
        <f t="shared" si="526"/>
        <v>-</v>
      </c>
      <c r="Q1306" s="64" t="str">
        <f t="shared" si="526"/>
        <v>-</v>
      </c>
      <c r="R1306" s="64" t="str">
        <f t="shared" si="526"/>
        <v>-</v>
      </c>
      <c r="S1306" s="64" t="str">
        <f t="shared" si="526"/>
        <v>-</v>
      </c>
      <c r="T1306" s="206" t="str">
        <f t="shared" si="533"/>
        <v>-</v>
      </c>
      <c r="U1306" s="29">
        <f t="shared" si="534"/>
        <v>0</v>
      </c>
      <c r="V1306" s="29">
        <f t="shared" si="535"/>
        <v>0</v>
      </c>
      <c r="W1306" s="29">
        <f t="shared" si="536"/>
        <v>0</v>
      </c>
      <c r="X1306" s="29">
        <f t="shared" si="537"/>
        <v>0</v>
      </c>
      <c r="Y1306" s="29">
        <f t="shared" si="538"/>
        <v>0</v>
      </c>
      <c r="Z1306" s="194">
        <f t="shared" si="539"/>
        <v>0</v>
      </c>
    </row>
    <row r="1307" spans="1:26" s="80" customFormat="1" x14ac:dyDescent="0.2">
      <c r="A1307" s="82">
        <v>1290</v>
      </c>
      <c r="B1307" s="168">
        <f>'Revenue Data'!B1298</f>
        <v>0</v>
      </c>
      <c r="C1307" s="71" t="str">
        <f t="shared" si="525"/>
        <v>-</v>
      </c>
      <c r="D1307" s="71" t="str">
        <f t="shared" si="525"/>
        <v>-</v>
      </c>
      <c r="E1307" s="71" t="str">
        <f t="shared" si="525"/>
        <v>-</v>
      </c>
      <c r="F1307" s="71" t="str">
        <f t="shared" si="525"/>
        <v>-</v>
      </c>
      <c r="G1307" s="71" t="str">
        <f t="shared" si="525"/>
        <v>-</v>
      </c>
      <c r="H1307" s="205">
        <f>IFERROR(VLOOKUP(B1307,'Forecast Cnx @ Dest. Airport'!$B$5:$R$175,17,FALSE),0)</f>
        <v>0</v>
      </c>
      <c r="I1307" s="29">
        <f t="shared" si="527"/>
        <v>0</v>
      </c>
      <c r="J1307" s="29">
        <f t="shared" si="528"/>
        <v>0</v>
      </c>
      <c r="K1307" s="29">
        <f t="shared" si="529"/>
        <v>0</v>
      </c>
      <c r="L1307" s="29">
        <f t="shared" si="530"/>
        <v>0</v>
      </c>
      <c r="M1307" s="29">
        <f t="shared" si="531"/>
        <v>0</v>
      </c>
      <c r="N1307" s="194">
        <f t="shared" si="532"/>
        <v>0</v>
      </c>
      <c r="O1307" s="64" t="str">
        <f t="shared" si="526"/>
        <v>-</v>
      </c>
      <c r="P1307" s="64" t="str">
        <f t="shared" si="526"/>
        <v>-</v>
      </c>
      <c r="Q1307" s="64" t="str">
        <f t="shared" si="526"/>
        <v>-</v>
      </c>
      <c r="R1307" s="64" t="str">
        <f t="shared" si="526"/>
        <v>-</v>
      </c>
      <c r="S1307" s="64" t="str">
        <f t="shared" si="526"/>
        <v>-</v>
      </c>
      <c r="T1307" s="206" t="str">
        <f t="shared" si="533"/>
        <v>-</v>
      </c>
      <c r="U1307" s="29">
        <f t="shared" si="534"/>
        <v>0</v>
      </c>
      <c r="V1307" s="29">
        <f t="shared" si="535"/>
        <v>0</v>
      </c>
      <c r="W1307" s="29">
        <f t="shared" si="536"/>
        <v>0</v>
      </c>
      <c r="X1307" s="29">
        <f t="shared" si="537"/>
        <v>0</v>
      </c>
      <c r="Y1307" s="29">
        <f t="shared" si="538"/>
        <v>0</v>
      </c>
      <c r="Z1307" s="194">
        <f t="shared" si="539"/>
        <v>0</v>
      </c>
    </row>
    <row r="1308" spans="1:26" s="80" customFormat="1" x14ac:dyDescent="0.2">
      <c r="A1308" s="82">
        <v>1291</v>
      </c>
      <c r="B1308" s="168">
        <f>'Revenue Data'!B1299</f>
        <v>0</v>
      </c>
      <c r="C1308" s="71" t="str">
        <f t="shared" ref="C1308:G1317" si="540">IFERROR(VLOOKUP($B1308,FromChicagoFareList,C$8,FALSE),"-")</f>
        <v>-</v>
      </c>
      <c r="D1308" s="71" t="str">
        <f t="shared" si="540"/>
        <v>-</v>
      </c>
      <c r="E1308" s="71" t="str">
        <f t="shared" si="540"/>
        <v>-</v>
      </c>
      <c r="F1308" s="71" t="str">
        <f t="shared" si="540"/>
        <v>-</v>
      </c>
      <c r="G1308" s="71" t="str">
        <f t="shared" si="540"/>
        <v>-</v>
      </c>
      <c r="H1308" s="205">
        <f>IFERROR(VLOOKUP(B1308,'Forecast Cnx @ Dest. Airport'!$B$5:$R$175,17,FALSE),0)</f>
        <v>0</v>
      </c>
      <c r="I1308" s="29">
        <f t="shared" si="527"/>
        <v>0</v>
      </c>
      <c r="J1308" s="29">
        <f t="shared" si="528"/>
        <v>0</v>
      </c>
      <c r="K1308" s="29">
        <f t="shared" si="529"/>
        <v>0</v>
      </c>
      <c r="L1308" s="29">
        <f t="shared" si="530"/>
        <v>0</v>
      </c>
      <c r="M1308" s="29">
        <f t="shared" si="531"/>
        <v>0</v>
      </c>
      <c r="N1308" s="194">
        <f t="shared" si="532"/>
        <v>0</v>
      </c>
      <c r="O1308" s="64" t="str">
        <f t="shared" ref="O1308:S1317" si="541">IFERROR(VLOOKUP($B1308,FromChicagoFareList,O$8,FALSE),"-")</f>
        <v>-</v>
      </c>
      <c r="P1308" s="64" t="str">
        <f t="shared" si="541"/>
        <v>-</v>
      </c>
      <c r="Q1308" s="64" t="str">
        <f t="shared" si="541"/>
        <v>-</v>
      </c>
      <c r="R1308" s="64" t="str">
        <f t="shared" si="541"/>
        <v>-</v>
      </c>
      <c r="S1308" s="64" t="str">
        <f t="shared" si="541"/>
        <v>-</v>
      </c>
      <c r="T1308" s="206" t="str">
        <f t="shared" si="533"/>
        <v>-</v>
      </c>
      <c r="U1308" s="29">
        <f t="shared" si="534"/>
        <v>0</v>
      </c>
      <c r="V1308" s="29">
        <f t="shared" si="535"/>
        <v>0</v>
      </c>
      <c r="W1308" s="29">
        <f t="shared" si="536"/>
        <v>0</v>
      </c>
      <c r="X1308" s="29">
        <f t="shared" si="537"/>
        <v>0</v>
      </c>
      <c r="Y1308" s="29">
        <f t="shared" si="538"/>
        <v>0</v>
      </c>
      <c r="Z1308" s="194">
        <f t="shared" si="539"/>
        <v>0</v>
      </c>
    </row>
    <row r="1309" spans="1:26" s="80" customFormat="1" x14ac:dyDescent="0.2">
      <c r="A1309" s="82">
        <v>1292</v>
      </c>
      <c r="B1309" s="168">
        <f>'Revenue Data'!B1300</f>
        <v>0</v>
      </c>
      <c r="C1309" s="71" t="str">
        <f t="shared" si="540"/>
        <v>-</v>
      </c>
      <c r="D1309" s="71" t="str">
        <f t="shared" si="540"/>
        <v>-</v>
      </c>
      <c r="E1309" s="71" t="str">
        <f t="shared" si="540"/>
        <v>-</v>
      </c>
      <c r="F1309" s="71" t="str">
        <f t="shared" si="540"/>
        <v>-</v>
      </c>
      <c r="G1309" s="71" t="str">
        <f t="shared" si="540"/>
        <v>-</v>
      </c>
      <c r="H1309" s="205">
        <f>IFERROR(VLOOKUP(B1309,'Forecast Cnx @ Dest. Airport'!$B$5:$R$175,17,FALSE),0)</f>
        <v>0</v>
      </c>
      <c r="I1309" s="29">
        <f t="shared" si="527"/>
        <v>0</v>
      </c>
      <c r="J1309" s="29">
        <f t="shared" si="528"/>
        <v>0</v>
      </c>
      <c r="K1309" s="29">
        <f t="shared" si="529"/>
        <v>0</v>
      </c>
      <c r="L1309" s="29">
        <f t="shared" si="530"/>
        <v>0</v>
      </c>
      <c r="M1309" s="29">
        <f t="shared" si="531"/>
        <v>0</v>
      </c>
      <c r="N1309" s="194">
        <f t="shared" si="532"/>
        <v>0</v>
      </c>
      <c r="O1309" s="64" t="str">
        <f t="shared" si="541"/>
        <v>-</v>
      </c>
      <c r="P1309" s="64" t="str">
        <f t="shared" si="541"/>
        <v>-</v>
      </c>
      <c r="Q1309" s="64" t="str">
        <f t="shared" si="541"/>
        <v>-</v>
      </c>
      <c r="R1309" s="64" t="str">
        <f t="shared" si="541"/>
        <v>-</v>
      </c>
      <c r="S1309" s="64" t="str">
        <f t="shared" si="541"/>
        <v>-</v>
      </c>
      <c r="T1309" s="206" t="str">
        <f t="shared" si="533"/>
        <v>-</v>
      </c>
      <c r="U1309" s="29">
        <f t="shared" si="534"/>
        <v>0</v>
      </c>
      <c r="V1309" s="29">
        <f t="shared" si="535"/>
        <v>0</v>
      </c>
      <c r="W1309" s="29">
        <f t="shared" si="536"/>
        <v>0</v>
      </c>
      <c r="X1309" s="29">
        <f t="shared" si="537"/>
        <v>0</v>
      </c>
      <c r="Y1309" s="29">
        <f t="shared" si="538"/>
        <v>0</v>
      </c>
      <c r="Z1309" s="194">
        <f t="shared" si="539"/>
        <v>0</v>
      </c>
    </row>
    <row r="1310" spans="1:26" s="80" customFormat="1" x14ac:dyDescent="0.2">
      <c r="A1310" s="168">
        <v>1293</v>
      </c>
      <c r="B1310" s="168">
        <f>'Revenue Data'!B1301</f>
        <v>0</v>
      </c>
      <c r="C1310" s="71" t="str">
        <f t="shared" si="540"/>
        <v>-</v>
      </c>
      <c r="D1310" s="71" t="str">
        <f t="shared" si="540"/>
        <v>-</v>
      </c>
      <c r="E1310" s="71" t="str">
        <f t="shared" si="540"/>
        <v>-</v>
      </c>
      <c r="F1310" s="71" t="str">
        <f t="shared" si="540"/>
        <v>-</v>
      </c>
      <c r="G1310" s="71" t="str">
        <f t="shared" si="540"/>
        <v>-</v>
      </c>
      <c r="H1310" s="205">
        <f>IFERROR(VLOOKUP(B1310,'Forecast Cnx @ Dest. Airport'!$B$5:$R$175,17,FALSE),0)</f>
        <v>0</v>
      </c>
      <c r="I1310" s="29">
        <f t="shared" si="527"/>
        <v>0</v>
      </c>
      <c r="J1310" s="29">
        <f t="shared" si="528"/>
        <v>0</v>
      </c>
      <c r="K1310" s="29">
        <f t="shared" si="529"/>
        <v>0</v>
      </c>
      <c r="L1310" s="29">
        <f t="shared" si="530"/>
        <v>0</v>
      </c>
      <c r="M1310" s="29">
        <f t="shared" si="531"/>
        <v>0</v>
      </c>
      <c r="N1310" s="194">
        <f t="shared" si="532"/>
        <v>0</v>
      </c>
      <c r="O1310" s="64" t="str">
        <f t="shared" si="541"/>
        <v>-</v>
      </c>
      <c r="P1310" s="64" t="str">
        <f t="shared" si="541"/>
        <v>-</v>
      </c>
      <c r="Q1310" s="64" t="str">
        <f t="shared" si="541"/>
        <v>-</v>
      </c>
      <c r="R1310" s="64" t="str">
        <f t="shared" si="541"/>
        <v>-</v>
      </c>
      <c r="S1310" s="64" t="str">
        <f t="shared" si="541"/>
        <v>-</v>
      </c>
      <c r="T1310" s="206" t="str">
        <f t="shared" si="533"/>
        <v>-</v>
      </c>
      <c r="U1310" s="29">
        <f t="shared" si="534"/>
        <v>0</v>
      </c>
      <c r="V1310" s="29">
        <f t="shared" si="535"/>
        <v>0</v>
      </c>
      <c r="W1310" s="29">
        <f t="shared" si="536"/>
        <v>0</v>
      </c>
      <c r="X1310" s="29">
        <f t="shared" si="537"/>
        <v>0</v>
      </c>
      <c r="Y1310" s="29">
        <f t="shared" si="538"/>
        <v>0</v>
      </c>
      <c r="Z1310" s="194">
        <f t="shared" si="539"/>
        <v>0</v>
      </c>
    </row>
    <row r="1311" spans="1:26" s="80" customFormat="1" x14ac:dyDescent="0.2">
      <c r="A1311" s="82">
        <v>1294</v>
      </c>
      <c r="B1311" s="168">
        <f>'Revenue Data'!B1302</f>
        <v>0</v>
      </c>
      <c r="C1311" s="71" t="str">
        <f t="shared" si="540"/>
        <v>-</v>
      </c>
      <c r="D1311" s="71" t="str">
        <f t="shared" si="540"/>
        <v>-</v>
      </c>
      <c r="E1311" s="71" t="str">
        <f t="shared" si="540"/>
        <v>-</v>
      </c>
      <c r="F1311" s="71" t="str">
        <f t="shared" si="540"/>
        <v>-</v>
      </c>
      <c r="G1311" s="71" t="str">
        <f t="shared" si="540"/>
        <v>-</v>
      </c>
      <c r="H1311" s="205">
        <f>IFERROR(VLOOKUP(B1311,'Forecast Cnx @ Dest. Airport'!$B$5:$R$175,17,FALSE),0)</f>
        <v>0</v>
      </c>
      <c r="I1311" s="29">
        <f t="shared" si="527"/>
        <v>0</v>
      </c>
      <c r="J1311" s="29">
        <f t="shared" si="528"/>
        <v>0</v>
      </c>
      <c r="K1311" s="29">
        <f t="shared" si="529"/>
        <v>0</v>
      </c>
      <c r="L1311" s="29">
        <f t="shared" si="530"/>
        <v>0</v>
      </c>
      <c r="M1311" s="29">
        <f t="shared" si="531"/>
        <v>0</v>
      </c>
      <c r="N1311" s="194">
        <f t="shared" si="532"/>
        <v>0</v>
      </c>
      <c r="O1311" s="64" t="str">
        <f t="shared" si="541"/>
        <v>-</v>
      </c>
      <c r="P1311" s="64" t="str">
        <f t="shared" si="541"/>
        <v>-</v>
      </c>
      <c r="Q1311" s="64" t="str">
        <f t="shared" si="541"/>
        <v>-</v>
      </c>
      <c r="R1311" s="64" t="str">
        <f t="shared" si="541"/>
        <v>-</v>
      </c>
      <c r="S1311" s="64" t="str">
        <f t="shared" si="541"/>
        <v>-</v>
      </c>
      <c r="T1311" s="206" t="str">
        <f t="shared" si="533"/>
        <v>-</v>
      </c>
      <c r="U1311" s="29">
        <f t="shared" si="534"/>
        <v>0</v>
      </c>
      <c r="V1311" s="29">
        <f t="shared" si="535"/>
        <v>0</v>
      </c>
      <c r="W1311" s="29">
        <f t="shared" si="536"/>
        <v>0</v>
      </c>
      <c r="X1311" s="29">
        <f t="shared" si="537"/>
        <v>0</v>
      </c>
      <c r="Y1311" s="29">
        <f t="shared" si="538"/>
        <v>0</v>
      </c>
      <c r="Z1311" s="194">
        <f t="shared" si="539"/>
        <v>0</v>
      </c>
    </row>
    <row r="1312" spans="1:26" s="80" customFormat="1" x14ac:dyDescent="0.2">
      <c r="A1312" s="82">
        <v>1295</v>
      </c>
      <c r="B1312" s="168">
        <f>'Revenue Data'!B1303</f>
        <v>0</v>
      </c>
      <c r="C1312" s="71" t="str">
        <f t="shared" si="540"/>
        <v>-</v>
      </c>
      <c r="D1312" s="71" t="str">
        <f t="shared" si="540"/>
        <v>-</v>
      </c>
      <c r="E1312" s="71" t="str">
        <f t="shared" si="540"/>
        <v>-</v>
      </c>
      <c r="F1312" s="71" t="str">
        <f t="shared" si="540"/>
        <v>-</v>
      </c>
      <c r="G1312" s="71" t="str">
        <f t="shared" si="540"/>
        <v>-</v>
      </c>
      <c r="H1312" s="205">
        <f>IFERROR(VLOOKUP(B1312,'Forecast Cnx @ Dest. Airport'!$B$5:$R$175,17,FALSE),0)</f>
        <v>0</v>
      </c>
      <c r="I1312" s="29">
        <f t="shared" si="527"/>
        <v>0</v>
      </c>
      <c r="J1312" s="29">
        <f t="shared" si="528"/>
        <v>0</v>
      </c>
      <c r="K1312" s="29">
        <f t="shared" si="529"/>
        <v>0</v>
      </c>
      <c r="L1312" s="29">
        <f t="shared" si="530"/>
        <v>0</v>
      </c>
      <c r="M1312" s="29">
        <f t="shared" si="531"/>
        <v>0</v>
      </c>
      <c r="N1312" s="194">
        <f t="shared" si="532"/>
        <v>0</v>
      </c>
      <c r="O1312" s="64" t="str">
        <f t="shared" si="541"/>
        <v>-</v>
      </c>
      <c r="P1312" s="64" t="str">
        <f t="shared" si="541"/>
        <v>-</v>
      </c>
      <c r="Q1312" s="64" t="str">
        <f t="shared" si="541"/>
        <v>-</v>
      </c>
      <c r="R1312" s="64" t="str">
        <f t="shared" si="541"/>
        <v>-</v>
      </c>
      <c r="S1312" s="64" t="str">
        <f t="shared" si="541"/>
        <v>-</v>
      </c>
      <c r="T1312" s="206" t="str">
        <f t="shared" si="533"/>
        <v>-</v>
      </c>
      <c r="U1312" s="29">
        <f t="shared" si="534"/>
        <v>0</v>
      </c>
      <c r="V1312" s="29">
        <f t="shared" si="535"/>
        <v>0</v>
      </c>
      <c r="W1312" s="29">
        <f t="shared" si="536"/>
        <v>0</v>
      </c>
      <c r="X1312" s="29">
        <f t="shared" si="537"/>
        <v>0</v>
      </c>
      <c r="Y1312" s="29">
        <f t="shared" si="538"/>
        <v>0</v>
      </c>
      <c r="Z1312" s="194">
        <f t="shared" si="539"/>
        <v>0</v>
      </c>
    </row>
    <row r="1313" spans="1:26" s="80" customFormat="1" x14ac:dyDescent="0.2">
      <c r="A1313" s="82">
        <v>1296</v>
      </c>
      <c r="B1313" s="168">
        <f>'Revenue Data'!B1304</f>
        <v>0</v>
      </c>
      <c r="C1313" s="71" t="str">
        <f t="shared" si="540"/>
        <v>-</v>
      </c>
      <c r="D1313" s="71" t="str">
        <f t="shared" si="540"/>
        <v>-</v>
      </c>
      <c r="E1313" s="71" t="str">
        <f t="shared" si="540"/>
        <v>-</v>
      </c>
      <c r="F1313" s="71" t="str">
        <f t="shared" si="540"/>
        <v>-</v>
      </c>
      <c r="G1313" s="71" t="str">
        <f t="shared" si="540"/>
        <v>-</v>
      </c>
      <c r="H1313" s="205">
        <f>IFERROR(VLOOKUP(B1313,'Forecast Cnx @ Dest. Airport'!$B$5:$R$175,17,FALSE),0)</f>
        <v>0</v>
      </c>
      <c r="I1313" s="29">
        <f t="shared" si="527"/>
        <v>0</v>
      </c>
      <c r="J1313" s="29">
        <f t="shared" si="528"/>
        <v>0</v>
      </c>
      <c r="K1313" s="29">
        <f t="shared" si="529"/>
        <v>0</v>
      </c>
      <c r="L1313" s="29">
        <f t="shared" si="530"/>
        <v>0</v>
      </c>
      <c r="M1313" s="29">
        <f t="shared" si="531"/>
        <v>0</v>
      </c>
      <c r="N1313" s="194">
        <f t="shared" si="532"/>
        <v>0</v>
      </c>
      <c r="O1313" s="64" t="str">
        <f t="shared" si="541"/>
        <v>-</v>
      </c>
      <c r="P1313" s="64" t="str">
        <f t="shared" si="541"/>
        <v>-</v>
      </c>
      <c r="Q1313" s="64" t="str">
        <f t="shared" si="541"/>
        <v>-</v>
      </c>
      <c r="R1313" s="64" t="str">
        <f t="shared" si="541"/>
        <v>-</v>
      </c>
      <c r="S1313" s="64" t="str">
        <f t="shared" si="541"/>
        <v>-</v>
      </c>
      <c r="T1313" s="206" t="str">
        <f t="shared" si="533"/>
        <v>-</v>
      </c>
      <c r="U1313" s="29">
        <f t="shared" si="534"/>
        <v>0</v>
      </c>
      <c r="V1313" s="29">
        <f t="shared" si="535"/>
        <v>0</v>
      </c>
      <c r="W1313" s="29">
        <f t="shared" si="536"/>
        <v>0</v>
      </c>
      <c r="X1313" s="29">
        <f t="shared" si="537"/>
        <v>0</v>
      </c>
      <c r="Y1313" s="29">
        <f t="shared" si="538"/>
        <v>0</v>
      </c>
      <c r="Z1313" s="194">
        <f t="shared" si="539"/>
        <v>0</v>
      </c>
    </row>
    <row r="1314" spans="1:26" s="80" customFormat="1" x14ac:dyDescent="0.2">
      <c r="A1314" s="168">
        <v>1297</v>
      </c>
      <c r="B1314" s="168">
        <f>'Revenue Data'!B1305</f>
        <v>0</v>
      </c>
      <c r="C1314" s="71" t="str">
        <f t="shared" si="540"/>
        <v>-</v>
      </c>
      <c r="D1314" s="71" t="str">
        <f t="shared" si="540"/>
        <v>-</v>
      </c>
      <c r="E1314" s="71" t="str">
        <f t="shared" si="540"/>
        <v>-</v>
      </c>
      <c r="F1314" s="71" t="str">
        <f t="shared" si="540"/>
        <v>-</v>
      </c>
      <c r="G1314" s="71" t="str">
        <f t="shared" si="540"/>
        <v>-</v>
      </c>
      <c r="H1314" s="205">
        <f>IFERROR(VLOOKUP(B1314,'Forecast Cnx @ Dest. Airport'!$B$5:$R$175,17,FALSE),0)</f>
        <v>0</v>
      </c>
      <c r="I1314" s="29">
        <f t="shared" si="527"/>
        <v>0</v>
      </c>
      <c r="J1314" s="29">
        <f t="shared" si="528"/>
        <v>0</v>
      </c>
      <c r="K1314" s="29">
        <f t="shared" si="529"/>
        <v>0</v>
      </c>
      <c r="L1314" s="29">
        <f t="shared" si="530"/>
        <v>0</v>
      </c>
      <c r="M1314" s="29">
        <f t="shared" si="531"/>
        <v>0</v>
      </c>
      <c r="N1314" s="194">
        <f t="shared" si="532"/>
        <v>0</v>
      </c>
      <c r="O1314" s="64" t="str">
        <f t="shared" si="541"/>
        <v>-</v>
      </c>
      <c r="P1314" s="64" t="str">
        <f t="shared" si="541"/>
        <v>-</v>
      </c>
      <c r="Q1314" s="64" t="str">
        <f t="shared" si="541"/>
        <v>-</v>
      </c>
      <c r="R1314" s="64" t="str">
        <f t="shared" si="541"/>
        <v>-</v>
      </c>
      <c r="S1314" s="64" t="str">
        <f t="shared" si="541"/>
        <v>-</v>
      </c>
      <c r="T1314" s="206" t="str">
        <f t="shared" si="533"/>
        <v>-</v>
      </c>
      <c r="U1314" s="29">
        <f t="shared" si="534"/>
        <v>0</v>
      </c>
      <c r="V1314" s="29">
        <f t="shared" si="535"/>
        <v>0</v>
      </c>
      <c r="W1314" s="29">
        <f t="shared" si="536"/>
        <v>0</v>
      </c>
      <c r="X1314" s="29">
        <f t="shared" si="537"/>
        <v>0</v>
      </c>
      <c r="Y1314" s="29">
        <f t="shared" si="538"/>
        <v>0</v>
      </c>
      <c r="Z1314" s="194">
        <f t="shared" si="539"/>
        <v>0</v>
      </c>
    </row>
    <row r="1315" spans="1:26" s="80" customFormat="1" x14ac:dyDescent="0.2">
      <c r="A1315" s="82">
        <v>1298</v>
      </c>
      <c r="B1315" s="168">
        <f>'Revenue Data'!B1306</f>
        <v>0</v>
      </c>
      <c r="C1315" s="71" t="str">
        <f t="shared" si="540"/>
        <v>-</v>
      </c>
      <c r="D1315" s="71" t="str">
        <f t="shared" si="540"/>
        <v>-</v>
      </c>
      <c r="E1315" s="71" t="str">
        <f t="shared" si="540"/>
        <v>-</v>
      </c>
      <c r="F1315" s="71" t="str">
        <f t="shared" si="540"/>
        <v>-</v>
      </c>
      <c r="G1315" s="71" t="str">
        <f t="shared" si="540"/>
        <v>-</v>
      </c>
      <c r="H1315" s="205">
        <f>IFERROR(VLOOKUP(B1315,'Forecast Cnx @ Dest. Airport'!$B$5:$R$175,17,FALSE),0)</f>
        <v>0</v>
      </c>
      <c r="I1315" s="29">
        <f t="shared" si="527"/>
        <v>0</v>
      </c>
      <c r="J1315" s="29">
        <f t="shared" si="528"/>
        <v>0</v>
      </c>
      <c r="K1315" s="29">
        <f t="shared" si="529"/>
        <v>0</v>
      </c>
      <c r="L1315" s="29">
        <f t="shared" si="530"/>
        <v>0</v>
      </c>
      <c r="M1315" s="29">
        <f t="shared" si="531"/>
        <v>0</v>
      </c>
      <c r="N1315" s="194">
        <f t="shared" si="532"/>
        <v>0</v>
      </c>
      <c r="O1315" s="64" t="str">
        <f t="shared" si="541"/>
        <v>-</v>
      </c>
      <c r="P1315" s="64" t="str">
        <f t="shared" si="541"/>
        <v>-</v>
      </c>
      <c r="Q1315" s="64" t="str">
        <f t="shared" si="541"/>
        <v>-</v>
      </c>
      <c r="R1315" s="64" t="str">
        <f t="shared" si="541"/>
        <v>-</v>
      </c>
      <c r="S1315" s="64" t="str">
        <f t="shared" si="541"/>
        <v>-</v>
      </c>
      <c r="T1315" s="206" t="str">
        <f t="shared" si="533"/>
        <v>-</v>
      </c>
      <c r="U1315" s="29">
        <f t="shared" si="534"/>
        <v>0</v>
      </c>
      <c r="V1315" s="29">
        <f t="shared" si="535"/>
        <v>0</v>
      </c>
      <c r="W1315" s="29">
        <f t="shared" si="536"/>
        <v>0</v>
      </c>
      <c r="X1315" s="29">
        <f t="shared" si="537"/>
        <v>0</v>
      </c>
      <c r="Y1315" s="29">
        <f t="shared" si="538"/>
        <v>0</v>
      </c>
      <c r="Z1315" s="194">
        <f t="shared" si="539"/>
        <v>0</v>
      </c>
    </row>
    <row r="1316" spans="1:26" s="80" customFormat="1" x14ac:dyDescent="0.2">
      <c r="A1316" s="82">
        <v>1299</v>
      </c>
      <c r="B1316" s="168">
        <f>'Revenue Data'!B1307</f>
        <v>0</v>
      </c>
      <c r="C1316" s="71" t="str">
        <f t="shared" si="540"/>
        <v>-</v>
      </c>
      <c r="D1316" s="71" t="str">
        <f t="shared" si="540"/>
        <v>-</v>
      </c>
      <c r="E1316" s="71" t="str">
        <f t="shared" si="540"/>
        <v>-</v>
      </c>
      <c r="F1316" s="71" t="str">
        <f t="shared" si="540"/>
        <v>-</v>
      </c>
      <c r="G1316" s="71" t="str">
        <f t="shared" si="540"/>
        <v>-</v>
      </c>
      <c r="H1316" s="205">
        <f>IFERROR(VLOOKUP(B1316,'Forecast Cnx @ Dest. Airport'!$B$5:$R$175,17,FALSE),0)</f>
        <v>0</v>
      </c>
      <c r="I1316" s="29">
        <f t="shared" si="527"/>
        <v>0</v>
      </c>
      <c r="J1316" s="29">
        <f t="shared" si="528"/>
        <v>0</v>
      </c>
      <c r="K1316" s="29">
        <f t="shared" si="529"/>
        <v>0</v>
      </c>
      <c r="L1316" s="29">
        <f t="shared" si="530"/>
        <v>0</v>
      </c>
      <c r="M1316" s="29">
        <f t="shared" si="531"/>
        <v>0</v>
      </c>
      <c r="N1316" s="194">
        <f t="shared" si="532"/>
        <v>0</v>
      </c>
      <c r="O1316" s="64" t="str">
        <f t="shared" si="541"/>
        <v>-</v>
      </c>
      <c r="P1316" s="64" t="str">
        <f t="shared" si="541"/>
        <v>-</v>
      </c>
      <c r="Q1316" s="64" t="str">
        <f t="shared" si="541"/>
        <v>-</v>
      </c>
      <c r="R1316" s="64" t="str">
        <f t="shared" si="541"/>
        <v>-</v>
      </c>
      <c r="S1316" s="64" t="str">
        <f t="shared" si="541"/>
        <v>-</v>
      </c>
      <c r="T1316" s="206" t="str">
        <f t="shared" si="533"/>
        <v>-</v>
      </c>
      <c r="U1316" s="29">
        <f t="shared" si="534"/>
        <v>0</v>
      </c>
      <c r="V1316" s="29">
        <f t="shared" si="535"/>
        <v>0</v>
      </c>
      <c r="W1316" s="29">
        <f t="shared" si="536"/>
        <v>0</v>
      </c>
      <c r="X1316" s="29">
        <f t="shared" si="537"/>
        <v>0</v>
      </c>
      <c r="Y1316" s="29">
        <f t="shared" si="538"/>
        <v>0</v>
      </c>
      <c r="Z1316" s="194">
        <f t="shared" si="539"/>
        <v>0</v>
      </c>
    </row>
    <row r="1317" spans="1:26" s="80" customFormat="1" x14ac:dyDescent="0.2">
      <c r="A1317" s="82">
        <v>1300</v>
      </c>
      <c r="B1317" s="168">
        <f>'Revenue Data'!B1308</f>
        <v>0</v>
      </c>
      <c r="C1317" s="71" t="str">
        <f t="shared" si="540"/>
        <v>-</v>
      </c>
      <c r="D1317" s="71" t="str">
        <f t="shared" si="540"/>
        <v>-</v>
      </c>
      <c r="E1317" s="71" t="str">
        <f t="shared" si="540"/>
        <v>-</v>
      </c>
      <c r="F1317" s="71" t="str">
        <f t="shared" si="540"/>
        <v>-</v>
      </c>
      <c r="G1317" s="71" t="str">
        <f t="shared" si="540"/>
        <v>-</v>
      </c>
      <c r="H1317" s="205">
        <f>IFERROR(VLOOKUP(B1317,'Forecast Cnx @ Dest. Airport'!$B$5:$R$175,17,FALSE),0)</f>
        <v>0</v>
      </c>
      <c r="I1317" s="29">
        <f t="shared" si="527"/>
        <v>0</v>
      </c>
      <c r="J1317" s="29">
        <f t="shared" si="528"/>
        <v>0</v>
      </c>
      <c r="K1317" s="29">
        <f t="shared" si="529"/>
        <v>0</v>
      </c>
      <c r="L1317" s="29">
        <f t="shared" si="530"/>
        <v>0</v>
      </c>
      <c r="M1317" s="29">
        <f t="shared" si="531"/>
        <v>0</v>
      </c>
      <c r="N1317" s="194">
        <f t="shared" si="532"/>
        <v>0</v>
      </c>
      <c r="O1317" s="64" t="str">
        <f t="shared" si="541"/>
        <v>-</v>
      </c>
      <c r="P1317" s="64" t="str">
        <f t="shared" si="541"/>
        <v>-</v>
      </c>
      <c r="Q1317" s="64" t="str">
        <f t="shared" si="541"/>
        <v>-</v>
      </c>
      <c r="R1317" s="64" t="str">
        <f t="shared" si="541"/>
        <v>-</v>
      </c>
      <c r="S1317" s="64" t="str">
        <f t="shared" si="541"/>
        <v>-</v>
      </c>
      <c r="T1317" s="206" t="str">
        <f t="shared" si="533"/>
        <v>-</v>
      </c>
      <c r="U1317" s="29">
        <f t="shared" si="534"/>
        <v>0</v>
      </c>
      <c r="V1317" s="29">
        <f t="shared" si="535"/>
        <v>0</v>
      </c>
      <c r="W1317" s="29">
        <f t="shared" si="536"/>
        <v>0</v>
      </c>
      <c r="X1317" s="29">
        <f t="shared" si="537"/>
        <v>0</v>
      </c>
      <c r="Y1317" s="29">
        <f t="shared" si="538"/>
        <v>0</v>
      </c>
      <c r="Z1317" s="194">
        <f t="shared" si="539"/>
        <v>0</v>
      </c>
    </row>
    <row r="1318" spans="1:26" s="80" customFormat="1" x14ac:dyDescent="0.2">
      <c r="A1318" s="168">
        <v>1301</v>
      </c>
      <c r="B1318" s="168">
        <f>'Revenue Data'!B1309</f>
        <v>0</v>
      </c>
      <c r="C1318" s="71" t="str">
        <f t="shared" ref="C1318:G1327" si="542">IFERROR(VLOOKUP($B1318,FromChicagoFareList,C$8,FALSE),"-")</f>
        <v>-</v>
      </c>
      <c r="D1318" s="71" t="str">
        <f t="shared" si="542"/>
        <v>-</v>
      </c>
      <c r="E1318" s="71" t="str">
        <f t="shared" si="542"/>
        <v>-</v>
      </c>
      <c r="F1318" s="71" t="str">
        <f t="shared" si="542"/>
        <v>-</v>
      </c>
      <c r="G1318" s="71" t="str">
        <f t="shared" si="542"/>
        <v>-</v>
      </c>
      <c r="H1318" s="205">
        <f>IFERROR(VLOOKUP(B1318,'Forecast Cnx @ Dest. Airport'!$B$5:$R$175,17,FALSE),0)</f>
        <v>0</v>
      </c>
      <c r="I1318" s="29">
        <f t="shared" si="527"/>
        <v>0</v>
      </c>
      <c r="J1318" s="29">
        <f t="shared" si="528"/>
        <v>0</v>
      </c>
      <c r="K1318" s="29">
        <f t="shared" si="529"/>
        <v>0</v>
      </c>
      <c r="L1318" s="29">
        <f t="shared" si="530"/>
        <v>0</v>
      </c>
      <c r="M1318" s="29">
        <f t="shared" si="531"/>
        <v>0</v>
      </c>
      <c r="N1318" s="194">
        <f t="shared" si="532"/>
        <v>0</v>
      </c>
      <c r="O1318" s="64" t="str">
        <f t="shared" ref="O1318:S1327" si="543">IFERROR(VLOOKUP($B1318,FromChicagoFareList,O$8,FALSE),"-")</f>
        <v>-</v>
      </c>
      <c r="P1318" s="64" t="str">
        <f t="shared" si="543"/>
        <v>-</v>
      </c>
      <c r="Q1318" s="64" t="str">
        <f t="shared" si="543"/>
        <v>-</v>
      </c>
      <c r="R1318" s="64" t="str">
        <f t="shared" si="543"/>
        <v>-</v>
      </c>
      <c r="S1318" s="64" t="str">
        <f t="shared" si="543"/>
        <v>-</v>
      </c>
      <c r="T1318" s="206" t="str">
        <f t="shared" si="533"/>
        <v>-</v>
      </c>
      <c r="U1318" s="29">
        <f t="shared" si="534"/>
        <v>0</v>
      </c>
      <c r="V1318" s="29">
        <f t="shared" si="535"/>
        <v>0</v>
      </c>
      <c r="W1318" s="29">
        <f t="shared" si="536"/>
        <v>0</v>
      </c>
      <c r="X1318" s="29">
        <f t="shared" si="537"/>
        <v>0</v>
      </c>
      <c r="Y1318" s="29">
        <f t="shared" si="538"/>
        <v>0</v>
      </c>
      <c r="Z1318" s="194">
        <f t="shared" si="539"/>
        <v>0</v>
      </c>
    </row>
    <row r="1319" spans="1:26" s="80" customFormat="1" x14ac:dyDescent="0.2">
      <c r="A1319" s="82">
        <v>1302</v>
      </c>
      <c r="B1319" s="168">
        <f>'Revenue Data'!B1310</f>
        <v>0</v>
      </c>
      <c r="C1319" s="71" t="str">
        <f t="shared" si="542"/>
        <v>-</v>
      </c>
      <c r="D1319" s="71" t="str">
        <f t="shared" si="542"/>
        <v>-</v>
      </c>
      <c r="E1319" s="71" t="str">
        <f t="shared" si="542"/>
        <v>-</v>
      </c>
      <c r="F1319" s="71" t="str">
        <f t="shared" si="542"/>
        <v>-</v>
      </c>
      <c r="G1319" s="71" t="str">
        <f t="shared" si="542"/>
        <v>-</v>
      </c>
      <c r="H1319" s="205">
        <f>IFERROR(VLOOKUP(B1319,'Forecast Cnx @ Dest. Airport'!$B$5:$R$175,17,FALSE),0)</f>
        <v>0</v>
      </c>
      <c r="I1319" s="29">
        <f t="shared" si="527"/>
        <v>0</v>
      </c>
      <c r="J1319" s="29">
        <f t="shared" si="528"/>
        <v>0</v>
      </c>
      <c r="K1319" s="29">
        <f t="shared" si="529"/>
        <v>0</v>
      </c>
      <c r="L1319" s="29">
        <f t="shared" si="530"/>
        <v>0</v>
      </c>
      <c r="M1319" s="29">
        <f t="shared" si="531"/>
        <v>0</v>
      </c>
      <c r="N1319" s="194">
        <f t="shared" si="532"/>
        <v>0</v>
      </c>
      <c r="O1319" s="64" t="str">
        <f t="shared" si="543"/>
        <v>-</v>
      </c>
      <c r="P1319" s="64" t="str">
        <f t="shared" si="543"/>
        <v>-</v>
      </c>
      <c r="Q1319" s="64" t="str">
        <f t="shared" si="543"/>
        <v>-</v>
      </c>
      <c r="R1319" s="64" t="str">
        <f t="shared" si="543"/>
        <v>-</v>
      </c>
      <c r="S1319" s="64" t="str">
        <f t="shared" si="543"/>
        <v>-</v>
      </c>
      <c r="T1319" s="206" t="str">
        <f t="shared" si="533"/>
        <v>-</v>
      </c>
      <c r="U1319" s="29">
        <f t="shared" si="534"/>
        <v>0</v>
      </c>
      <c r="V1319" s="29">
        <f t="shared" si="535"/>
        <v>0</v>
      </c>
      <c r="W1319" s="29">
        <f t="shared" si="536"/>
        <v>0</v>
      </c>
      <c r="X1319" s="29">
        <f t="shared" si="537"/>
        <v>0</v>
      </c>
      <c r="Y1319" s="29">
        <f t="shared" si="538"/>
        <v>0</v>
      </c>
      <c r="Z1319" s="194">
        <f t="shared" si="539"/>
        <v>0</v>
      </c>
    </row>
    <row r="1320" spans="1:26" s="80" customFormat="1" x14ac:dyDescent="0.2">
      <c r="A1320" s="82">
        <v>1303</v>
      </c>
      <c r="B1320" s="168">
        <f>'Revenue Data'!B1311</f>
        <v>0</v>
      </c>
      <c r="C1320" s="71" t="str">
        <f t="shared" si="542"/>
        <v>-</v>
      </c>
      <c r="D1320" s="71" t="str">
        <f t="shared" si="542"/>
        <v>-</v>
      </c>
      <c r="E1320" s="71" t="str">
        <f t="shared" si="542"/>
        <v>-</v>
      </c>
      <c r="F1320" s="71" t="str">
        <f t="shared" si="542"/>
        <v>-</v>
      </c>
      <c r="G1320" s="71" t="str">
        <f t="shared" si="542"/>
        <v>-</v>
      </c>
      <c r="H1320" s="205">
        <f>IFERROR(VLOOKUP(B1320,'Forecast Cnx @ Dest. Airport'!$B$5:$R$175,17,FALSE),0)</f>
        <v>0</v>
      </c>
      <c r="I1320" s="29">
        <f t="shared" si="527"/>
        <v>0</v>
      </c>
      <c r="J1320" s="29">
        <f t="shared" si="528"/>
        <v>0</v>
      </c>
      <c r="K1320" s="29">
        <f t="shared" si="529"/>
        <v>0</v>
      </c>
      <c r="L1320" s="29">
        <f t="shared" si="530"/>
        <v>0</v>
      </c>
      <c r="M1320" s="29">
        <f t="shared" si="531"/>
        <v>0</v>
      </c>
      <c r="N1320" s="194">
        <f t="shared" si="532"/>
        <v>0</v>
      </c>
      <c r="O1320" s="64" t="str">
        <f t="shared" si="543"/>
        <v>-</v>
      </c>
      <c r="P1320" s="64" t="str">
        <f t="shared" si="543"/>
        <v>-</v>
      </c>
      <c r="Q1320" s="64" t="str">
        <f t="shared" si="543"/>
        <v>-</v>
      </c>
      <c r="R1320" s="64" t="str">
        <f t="shared" si="543"/>
        <v>-</v>
      </c>
      <c r="S1320" s="64" t="str">
        <f t="shared" si="543"/>
        <v>-</v>
      </c>
      <c r="T1320" s="206" t="str">
        <f t="shared" si="533"/>
        <v>-</v>
      </c>
      <c r="U1320" s="29">
        <f t="shared" si="534"/>
        <v>0</v>
      </c>
      <c r="V1320" s="29">
        <f t="shared" si="535"/>
        <v>0</v>
      </c>
      <c r="W1320" s="29">
        <f t="shared" si="536"/>
        <v>0</v>
      </c>
      <c r="X1320" s="29">
        <f t="shared" si="537"/>
        <v>0</v>
      </c>
      <c r="Y1320" s="29">
        <f t="shared" si="538"/>
        <v>0</v>
      </c>
      <c r="Z1320" s="194">
        <f t="shared" si="539"/>
        <v>0</v>
      </c>
    </row>
    <row r="1321" spans="1:26" s="80" customFormat="1" x14ac:dyDescent="0.2">
      <c r="A1321" s="82">
        <v>1304</v>
      </c>
      <c r="B1321" s="168">
        <f>'Revenue Data'!B1312</f>
        <v>0</v>
      </c>
      <c r="C1321" s="71" t="str">
        <f t="shared" si="542"/>
        <v>-</v>
      </c>
      <c r="D1321" s="71" t="str">
        <f t="shared" si="542"/>
        <v>-</v>
      </c>
      <c r="E1321" s="71" t="str">
        <f t="shared" si="542"/>
        <v>-</v>
      </c>
      <c r="F1321" s="71" t="str">
        <f t="shared" si="542"/>
        <v>-</v>
      </c>
      <c r="G1321" s="71" t="str">
        <f t="shared" si="542"/>
        <v>-</v>
      </c>
      <c r="H1321" s="205">
        <f>IFERROR(VLOOKUP(B1321,'Forecast Cnx @ Dest. Airport'!$B$5:$R$175,17,FALSE),0)</f>
        <v>0</v>
      </c>
      <c r="I1321" s="29">
        <f t="shared" si="527"/>
        <v>0</v>
      </c>
      <c r="J1321" s="29">
        <f t="shared" si="528"/>
        <v>0</v>
      </c>
      <c r="K1321" s="29">
        <f t="shared" si="529"/>
        <v>0</v>
      </c>
      <c r="L1321" s="29">
        <f t="shared" si="530"/>
        <v>0</v>
      </c>
      <c r="M1321" s="29">
        <f t="shared" si="531"/>
        <v>0</v>
      </c>
      <c r="N1321" s="194">
        <f t="shared" si="532"/>
        <v>0</v>
      </c>
      <c r="O1321" s="64" t="str">
        <f t="shared" si="543"/>
        <v>-</v>
      </c>
      <c r="P1321" s="64" t="str">
        <f t="shared" si="543"/>
        <v>-</v>
      </c>
      <c r="Q1321" s="64" t="str">
        <f t="shared" si="543"/>
        <v>-</v>
      </c>
      <c r="R1321" s="64" t="str">
        <f t="shared" si="543"/>
        <v>-</v>
      </c>
      <c r="S1321" s="64" t="str">
        <f t="shared" si="543"/>
        <v>-</v>
      </c>
      <c r="T1321" s="206" t="str">
        <f t="shared" si="533"/>
        <v>-</v>
      </c>
      <c r="U1321" s="29">
        <f t="shared" si="534"/>
        <v>0</v>
      </c>
      <c r="V1321" s="29">
        <f t="shared" si="535"/>
        <v>0</v>
      </c>
      <c r="W1321" s="29">
        <f t="shared" si="536"/>
        <v>0</v>
      </c>
      <c r="X1321" s="29">
        <f t="shared" si="537"/>
        <v>0</v>
      </c>
      <c r="Y1321" s="29">
        <f t="shared" si="538"/>
        <v>0</v>
      </c>
      <c r="Z1321" s="194">
        <f t="shared" si="539"/>
        <v>0</v>
      </c>
    </row>
    <row r="1322" spans="1:26" s="80" customFormat="1" x14ac:dyDescent="0.2">
      <c r="A1322" s="168">
        <v>1305</v>
      </c>
      <c r="B1322" s="168">
        <f>'Revenue Data'!B1313</f>
        <v>0</v>
      </c>
      <c r="C1322" s="71" t="str">
        <f t="shared" si="542"/>
        <v>-</v>
      </c>
      <c r="D1322" s="71" t="str">
        <f t="shared" si="542"/>
        <v>-</v>
      </c>
      <c r="E1322" s="71" t="str">
        <f t="shared" si="542"/>
        <v>-</v>
      </c>
      <c r="F1322" s="71" t="str">
        <f t="shared" si="542"/>
        <v>-</v>
      </c>
      <c r="G1322" s="71" t="str">
        <f t="shared" si="542"/>
        <v>-</v>
      </c>
      <c r="H1322" s="205">
        <f>IFERROR(VLOOKUP(B1322,'Forecast Cnx @ Dest. Airport'!$B$5:$R$175,17,FALSE),0)</f>
        <v>0</v>
      </c>
      <c r="I1322" s="29">
        <f t="shared" si="527"/>
        <v>0</v>
      </c>
      <c r="J1322" s="29">
        <f t="shared" si="528"/>
        <v>0</v>
      </c>
      <c r="K1322" s="29">
        <f t="shared" si="529"/>
        <v>0</v>
      </c>
      <c r="L1322" s="29">
        <f t="shared" si="530"/>
        <v>0</v>
      </c>
      <c r="M1322" s="29">
        <f t="shared" si="531"/>
        <v>0</v>
      </c>
      <c r="N1322" s="194">
        <f t="shared" si="532"/>
        <v>0</v>
      </c>
      <c r="O1322" s="64" t="str">
        <f t="shared" si="543"/>
        <v>-</v>
      </c>
      <c r="P1322" s="64" t="str">
        <f t="shared" si="543"/>
        <v>-</v>
      </c>
      <c r="Q1322" s="64" t="str">
        <f t="shared" si="543"/>
        <v>-</v>
      </c>
      <c r="R1322" s="64" t="str">
        <f t="shared" si="543"/>
        <v>-</v>
      </c>
      <c r="S1322" s="64" t="str">
        <f t="shared" si="543"/>
        <v>-</v>
      </c>
      <c r="T1322" s="206" t="str">
        <f t="shared" si="533"/>
        <v>-</v>
      </c>
      <c r="U1322" s="29">
        <f t="shared" si="534"/>
        <v>0</v>
      </c>
      <c r="V1322" s="29">
        <f t="shared" si="535"/>
        <v>0</v>
      </c>
      <c r="W1322" s="29">
        <f t="shared" si="536"/>
        <v>0</v>
      </c>
      <c r="X1322" s="29">
        <f t="shared" si="537"/>
        <v>0</v>
      </c>
      <c r="Y1322" s="29">
        <f t="shared" si="538"/>
        <v>0</v>
      </c>
      <c r="Z1322" s="194">
        <f t="shared" si="539"/>
        <v>0</v>
      </c>
    </row>
    <row r="1323" spans="1:26" s="80" customFormat="1" x14ac:dyDescent="0.2">
      <c r="A1323" s="82">
        <v>1306</v>
      </c>
      <c r="B1323" s="168">
        <f>'Revenue Data'!B1314</f>
        <v>0</v>
      </c>
      <c r="C1323" s="71" t="str">
        <f t="shared" si="542"/>
        <v>-</v>
      </c>
      <c r="D1323" s="71" t="str">
        <f t="shared" si="542"/>
        <v>-</v>
      </c>
      <c r="E1323" s="71" t="str">
        <f t="shared" si="542"/>
        <v>-</v>
      </c>
      <c r="F1323" s="71" t="str">
        <f t="shared" si="542"/>
        <v>-</v>
      </c>
      <c r="G1323" s="71" t="str">
        <f t="shared" si="542"/>
        <v>-</v>
      </c>
      <c r="H1323" s="205">
        <f>IFERROR(VLOOKUP(B1323,'Forecast Cnx @ Dest. Airport'!$B$5:$R$175,17,FALSE),0)</f>
        <v>0</v>
      </c>
      <c r="I1323" s="29">
        <f t="shared" si="527"/>
        <v>0</v>
      </c>
      <c r="J1323" s="29">
        <f t="shared" si="528"/>
        <v>0</v>
      </c>
      <c r="K1323" s="29">
        <f t="shared" si="529"/>
        <v>0</v>
      </c>
      <c r="L1323" s="29">
        <f t="shared" si="530"/>
        <v>0</v>
      </c>
      <c r="M1323" s="29">
        <f t="shared" si="531"/>
        <v>0</v>
      </c>
      <c r="N1323" s="194">
        <f t="shared" si="532"/>
        <v>0</v>
      </c>
      <c r="O1323" s="64" t="str">
        <f t="shared" si="543"/>
        <v>-</v>
      </c>
      <c r="P1323" s="64" t="str">
        <f t="shared" si="543"/>
        <v>-</v>
      </c>
      <c r="Q1323" s="64" t="str">
        <f t="shared" si="543"/>
        <v>-</v>
      </c>
      <c r="R1323" s="64" t="str">
        <f t="shared" si="543"/>
        <v>-</v>
      </c>
      <c r="S1323" s="64" t="str">
        <f t="shared" si="543"/>
        <v>-</v>
      </c>
      <c r="T1323" s="206" t="str">
        <f t="shared" si="533"/>
        <v>-</v>
      </c>
      <c r="U1323" s="29">
        <f t="shared" si="534"/>
        <v>0</v>
      </c>
      <c r="V1323" s="29">
        <f t="shared" si="535"/>
        <v>0</v>
      </c>
      <c r="W1323" s="29">
        <f t="shared" si="536"/>
        <v>0</v>
      </c>
      <c r="X1323" s="29">
        <f t="shared" si="537"/>
        <v>0</v>
      </c>
      <c r="Y1323" s="29">
        <f t="shared" si="538"/>
        <v>0</v>
      </c>
      <c r="Z1323" s="194">
        <f t="shared" si="539"/>
        <v>0</v>
      </c>
    </row>
    <row r="1324" spans="1:26" s="80" customFormat="1" x14ac:dyDescent="0.2">
      <c r="A1324" s="82">
        <v>1307</v>
      </c>
      <c r="B1324" s="168">
        <f>'Revenue Data'!B1315</f>
        <v>0</v>
      </c>
      <c r="C1324" s="71" t="str">
        <f t="shared" si="542"/>
        <v>-</v>
      </c>
      <c r="D1324" s="71" t="str">
        <f t="shared" si="542"/>
        <v>-</v>
      </c>
      <c r="E1324" s="71" t="str">
        <f t="shared" si="542"/>
        <v>-</v>
      </c>
      <c r="F1324" s="71" t="str">
        <f t="shared" si="542"/>
        <v>-</v>
      </c>
      <c r="G1324" s="71" t="str">
        <f t="shared" si="542"/>
        <v>-</v>
      </c>
      <c r="H1324" s="205">
        <f>IFERROR(VLOOKUP(B1324,'Forecast Cnx @ Dest. Airport'!$B$5:$R$175,17,FALSE),0)</f>
        <v>0</v>
      </c>
      <c r="I1324" s="29">
        <f t="shared" si="527"/>
        <v>0</v>
      </c>
      <c r="J1324" s="29">
        <f t="shared" si="528"/>
        <v>0</v>
      </c>
      <c r="K1324" s="29">
        <f t="shared" si="529"/>
        <v>0</v>
      </c>
      <c r="L1324" s="29">
        <f t="shared" si="530"/>
        <v>0</v>
      </c>
      <c r="M1324" s="29">
        <f t="shared" si="531"/>
        <v>0</v>
      </c>
      <c r="N1324" s="194">
        <f t="shared" si="532"/>
        <v>0</v>
      </c>
      <c r="O1324" s="64" t="str">
        <f t="shared" si="543"/>
        <v>-</v>
      </c>
      <c r="P1324" s="64" t="str">
        <f t="shared" si="543"/>
        <v>-</v>
      </c>
      <c r="Q1324" s="64" t="str">
        <f t="shared" si="543"/>
        <v>-</v>
      </c>
      <c r="R1324" s="64" t="str">
        <f t="shared" si="543"/>
        <v>-</v>
      </c>
      <c r="S1324" s="64" t="str">
        <f t="shared" si="543"/>
        <v>-</v>
      </c>
      <c r="T1324" s="206" t="str">
        <f t="shared" si="533"/>
        <v>-</v>
      </c>
      <c r="U1324" s="29">
        <f t="shared" si="534"/>
        <v>0</v>
      </c>
      <c r="V1324" s="29">
        <f t="shared" si="535"/>
        <v>0</v>
      </c>
      <c r="W1324" s="29">
        <f t="shared" si="536"/>
        <v>0</v>
      </c>
      <c r="X1324" s="29">
        <f t="shared" si="537"/>
        <v>0</v>
      </c>
      <c r="Y1324" s="29">
        <f t="shared" si="538"/>
        <v>0</v>
      </c>
      <c r="Z1324" s="194">
        <f t="shared" si="539"/>
        <v>0</v>
      </c>
    </row>
    <row r="1325" spans="1:26" s="80" customFormat="1" x14ac:dyDescent="0.2">
      <c r="A1325" s="82">
        <v>1308</v>
      </c>
      <c r="B1325" s="168">
        <f>'Revenue Data'!B1316</f>
        <v>0</v>
      </c>
      <c r="C1325" s="71" t="str">
        <f t="shared" si="542"/>
        <v>-</v>
      </c>
      <c r="D1325" s="71" t="str">
        <f t="shared" si="542"/>
        <v>-</v>
      </c>
      <c r="E1325" s="71" t="str">
        <f t="shared" si="542"/>
        <v>-</v>
      </c>
      <c r="F1325" s="71" t="str">
        <f t="shared" si="542"/>
        <v>-</v>
      </c>
      <c r="G1325" s="71" t="str">
        <f t="shared" si="542"/>
        <v>-</v>
      </c>
      <c r="H1325" s="205">
        <f>IFERROR(VLOOKUP(B1325,'Forecast Cnx @ Dest. Airport'!$B$5:$R$175,17,FALSE),0)</f>
        <v>0</v>
      </c>
      <c r="I1325" s="29">
        <f t="shared" si="527"/>
        <v>0</v>
      </c>
      <c r="J1325" s="29">
        <f t="shared" si="528"/>
        <v>0</v>
      </c>
      <c r="K1325" s="29">
        <f t="shared" si="529"/>
        <v>0</v>
      </c>
      <c r="L1325" s="29">
        <f t="shared" si="530"/>
        <v>0</v>
      </c>
      <c r="M1325" s="29">
        <f t="shared" si="531"/>
        <v>0</v>
      </c>
      <c r="N1325" s="194">
        <f t="shared" si="532"/>
        <v>0</v>
      </c>
      <c r="O1325" s="64" t="str">
        <f t="shared" si="543"/>
        <v>-</v>
      </c>
      <c r="P1325" s="64" t="str">
        <f t="shared" si="543"/>
        <v>-</v>
      </c>
      <c r="Q1325" s="64" t="str">
        <f t="shared" si="543"/>
        <v>-</v>
      </c>
      <c r="R1325" s="64" t="str">
        <f t="shared" si="543"/>
        <v>-</v>
      </c>
      <c r="S1325" s="64" t="str">
        <f t="shared" si="543"/>
        <v>-</v>
      </c>
      <c r="T1325" s="206" t="str">
        <f t="shared" si="533"/>
        <v>-</v>
      </c>
      <c r="U1325" s="29">
        <f t="shared" si="534"/>
        <v>0</v>
      </c>
      <c r="V1325" s="29">
        <f t="shared" si="535"/>
        <v>0</v>
      </c>
      <c r="W1325" s="29">
        <f t="shared" si="536"/>
        <v>0</v>
      </c>
      <c r="X1325" s="29">
        <f t="shared" si="537"/>
        <v>0</v>
      </c>
      <c r="Y1325" s="29">
        <f t="shared" si="538"/>
        <v>0</v>
      </c>
      <c r="Z1325" s="194">
        <f t="shared" si="539"/>
        <v>0</v>
      </c>
    </row>
    <row r="1326" spans="1:26" s="80" customFormat="1" x14ac:dyDescent="0.2">
      <c r="A1326" s="168">
        <v>1309</v>
      </c>
      <c r="B1326" s="168">
        <f>'Revenue Data'!B1317</f>
        <v>0</v>
      </c>
      <c r="C1326" s="71" t="str">
        <f t="shared" si="542"/>
        <v>-</v>
      </c>
      <c r="D1326" s="71" t="str">
        <f t="shared" si="542"/>
        <v>-</v>
      </c>
      <c r="E1326" s="71" t="str">
        <f t="shared" si="542"/>
        <v>-</v>
      </c>
      <c r="F1326" s="71" t="str">
        <f t="shared" si="542"/>
        <v>-</v>
      </c>
      <c r="G1326" s="71" t="str">
        <f t="shared" si="542"/>
        <v>-</v>
      </c>
      <c r="H1326" s="205">
        <f>IFERROR(VLOOKUP(B1326,'Forecast Cnx @ Dest. Airport'!$B$5:$R$175,17,FALSE),0)</f>
        <v>0</v>
      </c>
      <c r="I1326" s="29">
        <f t="shared" si="527"/>
        <v>0</v>
      </c>
      <c r="J1326" s="29">
        <f t="shared" si="528"/>
        <v>0</v>
      </c>
      <c r="K1326" s="29">
        <f t="shared" si="529"/>
        <v>0</v>
      </c>
      <c r="L1326" s="29">
        <f t="shared" si="530"/>
        <v>0</v>
      </c>
      <c r="M1326" s="29">
        <f t="shared" si="531"/>
        <v>0</v>
      </c>
      <c r="N1326" s="194">
        <f t="shared" si="532"/>
        <v>0</v>
      </c>
      <c r="O1326" s="64" t="str">
        <f t="shared" si="543"/>
        <v>-</v>
      </c>
      <c r="P1326" s="64" t="str">
        <f t="shared" si="543"/>
        <v>-</v>
      </c>
      <c r="Q1326" s="64" t="str">
        <f t="shared" si="543"/>
        <v>-</v>
      </c>
      <c r="R1326" s="64" t="str">
        <f t="shared" si="543"/>
        <v>-</v>
      </c>
      <c r="S1326" s="64" t="str">
        <f t="shared" si="543"/>
        <v>-</v>
      </c>
      <c r="T1326" s="206" t="str">
        <f t="shared" si="533"/>
        <v>-</v>
      </c>
      <c r="U1326" s="29">
        <f t="shared" si="534"/>
        <v>0</v>
      </c>
      <c r="V1326" s="29">
        <f t="shared" si="535"/>
        <v>0</v>
      </c>
      <c r="W1326" s="29">
        <f t="shared" si="536"/>
        <v>0</v>
      </c>
      <c r="X1326" s="29">
        <f t="shared" si="537"/>
        <v>0</v>
      </c>
      <c r="Y1326" s="29">
        <f t="shared" si="538"/>
        <v>0</v>
      </c>
      <c r="Z1326" s="194">
        <f t="shared" si="539"/>
        <v>0</v>
      </c>
    </row>
    <row r="1327" spans="1:26" s="80" customFormat="1" x14ac:dyDescent="0.2">
      <c r="A1327" s="82">
        <v>1310</v>
      </c>
      <c r="B1327" s="168">
        <f>'Revenue Data'!B1318</f>
        <v>0</v>
      </c>
      <c r="C1327" s="71" t="str">
        <f t="shared" si="542"/>
        <v>-</v>
      </c>
      <c r="D1327" s="71" t="str">
        <f t="shared" si="542"/>
        <v>-</v>
      </c>
      <c r="E1327" s="71" t="str">
        <f t="shared" si="542"/>
        <v>-</v>
      </c>
      <c r="F1327" s="71" t="str">
        <f t="shared" si="542"/>
        <v>-</v>
      </c>
      <c r="G1327" s="71" t="str">
        <f t="shared" si="542"/>
        <v>-</v>
      </c>
      <c r="H1327" s="205">
        <f>IFERROR(VLOOKUP(B1327,'Forecast Cnx @ Dest. Airport'!$B$5:$R$175,17,FALSE),0)</f>
        <v>0</v>
      </c>
      <c r="I1327" s="29">
        <f t="shared" si="527"/>
        <v>0</v>
      </c>
      <c r="J1327" s="29">
        <f t="shared" si="528"/>
        <v>0</v>
      </c>
      <c r="K1327" s="29">
        <f t="shared" si="529"/>
        <v>0</v>
      </c>
      <c r="L1327" s="29">
        <f t="shared" si="530"/>
        <v>0</v>
      </c>
      <c r="M1327" s="29">
        <f t="shared" si="531"/>
        <v>0</v>
      </c>
      <c r="N1327" s="194">
        <f t="shared" si="532"/>
        <v>0</v>
      </c>
      <c r="O1327" s="64" t="str">
        <f t="shared" si="543"/>
        <v>-</v>
      </c>
      <c r="P1327" s="64" t="str">
        <f t="shared" si="543"/>
        <v>-</v>
      </c>
      <c r="Q1327" s="64" t="str">
        <f t="shared" si="543"/>
        <v>-</v>
      </c>
      <c r="R1327" s="64" t="str">
        <f t="shared" si="543"/>
        <v>-</v>
      </c>
      <c r="S1327" s="64" t="str">
        <f t="shared" si="543"/>
        <v>-</v>
      </c>
      <c r="T1327" s="206" t="str">
        <f t="shared" si="533"/>
        <v>-</v>
      </c>
      <c r="U1327" s="29">
        <f t="shared" si="534"/>
        <v>0</v>
      </c>
      <c r="V1327" s="29">
        <f t="shared" si="535"/>
        <v>0</v>
      </c>
      <c r="W1327" s="29">
        <f t="shared" si="536"/>
        <v>0</v>
      </c>
      <c r="X1327" s="29">
        <f t="shared" si="537"/>
        <v>0</v>
      </c>
      <c r="Y1327" s="29">
        <f t="shared" si="538"/>
        <v>0</v>
      </c>
      <c r="Z1327" s="194">
        <f t="shared" si="539"/>
        <v>0</v>
      </c>
    </row>
    <row r="1328" spans="1:26" s="80" customFormat="1" x14ac:dyDescent="0.2">
      <c r="A1328" s="82">
        <v>1311</v>
      </c>
      <c r="B1328" s="168">
        <f>'Revenue Data'!B1319</f>
        <v>0</v>
      </c>
      <c r="C1328" s="71" t="str">
        <f t="shared" ref="C1328:G1337" si="544">IFERROR(VLOOKUP($B1328,FromChicagoFareList,C$8,FALSE),"-")</f>
        <v>-</v>
      </c>
      <c r="D1328" s="71" t="str">
        <f t="shared" si="544"/>
        <v>-</v>
      </c>
      <c r="E1328" s="71" t="str">
        <f t="shared" si="544"/>
        <v>-</v>
      </c>
      <c r="F1328" s="71" t="str">
        <f t="shared" si="544"/>
        <v>-</v>
      </c>
      <c r="G1328" s="71" t="str">
        <f t="shared" si="544"/>
        <v>-</v>
      </c>
      <c r="H1328" s="205">
        <f>IFERROR(VLOOKUP(B1328,'Forecast Cnx @ Dest. Airport'!$B$5:$R$175,17,FALSE),0)</f>
        <v>0</v>
      </c>
      <c r="I1328" s="29">
        <f t="shared" si="527"/>
        <v>0</v>
      </c>
      <c r="J1328" s="29">
        <f t="shared" si="528"/>
        <v>0</v>
      </c>
      <c r="K1328" s="29">
        <f t="shared" si="529"/>
        <v>0</v>
      </c>
      <c r="L1328" s="29">
        <f t="shared" si="530"/>
        <v>0</v>
      </c>
      <c r="M1328" s="29">
        <f t="shared" si="531"/>
        <v>0</v>
      </c>
      <c r="N1328" s="194">
        <f t="shared" si="532"/>
        <v>0</v>
      </c>
      <c r="O1328" s="64" t="str">
        <f t="shared" ref="O1328:S1337" si="545">IFERROR(VLOOKUP($B1328,FromChicagoFareList,O$8,FALSE),"-")</f>
        <v>-</v>
      </c>
      <c r="P1328" s="64" t="str">
        <f t="shared" si="545"/>
        <v>-</v>
      </c>
      <c r="Q1328" s="64" t="str">
        <f t="shared" si="545"/>
        <v>-</v>
      </c>
      <c r="R1328" s="64" t="str">
        <f t="shared" si="545"/>
        <v>-</v>
      </c>
      <c r="S1328" s="64" t="str">
        <f t="shared" si="545"/>
        <v>-</v>
      </c>
      <c r="T1328" s="206" t="str">
        <f t="shared" si="533"/>
        <v>-</v>
      </c>
      <c r="U1328" s="29">
        <f t="shared" si="534"/>
        <v>0</v>
      </c>
      <c r="V1328" s="29">
        <f t="shared" si="535"/>
        <v>0</v>
      </c>
      <c r="W1328" s="29">
        <f t="shared" si="536"/>
        <v>0</v>
      </c>
      <c r="X1328" s="29">
        <f t="shared" si="537"/>
        <v>0</v>
      </c>
      <c r="Y1328" s="29">
        <f t="shared" si="538"/>
        <v>0</v>
      </c>
      <c r="Z1328" s="194">
        <f t="shared" si="539"/>
        <v>0</v>
      </c>
    </row>
    <row r="1329" spans="1:26" s="80" customFormat="1" x14ac:dyDescent="0.2">
      <c r="A1329" s="82">
        <v>1312</v>
      </c>
      <c r="B1329" s="168">
        <f>'Revenue Data'!B1320</f>
        <v>0</v>
      </c>
      <c r="C1329" s="71" t="str">
        <f t="shared" si="544"/>
        <v>-</v>
      </c>
      <c r="D1329" s="71" t="str">
        <f t="shared" si="544"/>
        <v>-</v>
      </c>
      <c r="E1329" s="71" t="str">
        <f t="shared" si="544"/>
        <v>-</v>
      </c>
      <c r="F1329" s="71" t="str">
        <f t="shared" si="544"/>
        <v>-</v>
      </c>
      <c r="G1329" s="71" t="str">
        <f t="shared" si="544"/>
        <v>-</v>
      </c>
      <c r="H1329" s="205">
        <f>IFERROR(VLOOKUP(B1329,'Forecast Cnx @ Dest. Airport'!$B$5:$R$175,17,FALSE),0)</f>
        <v>0</v>
      </c>
      <c r="I1329" s="29">
        <f t="shared" si="527"/>
        <v>0</v>
      </c>
      <c r="J1329" s="29">
        <f t="shared" si="528"/>
        <v>0</v>
      </c>
      <c r="K1329" s="29">
        <f t="shared" si="529"/>
        <v>0</v>
      </c>
      <c r="L1329" s="29">
        <f t="shared" si="530"/>
        <v>0</v>
      </c>
      <c r="M1329" s="29">
        <f t="shared" si="531"/>
        <v>0</v>
      </c>
      <c r="N1329" s="194">
        <f t="shared" si="532"/>
        <v>0</v>
      </c>
      <c r="O1329" s="64" t="str">
        <f t="shared" si="545"/>
        <v>-</v>
      </c>
      <c r="P1329" s="64" t="str">
        <f t="shared" si="545"/>
        <v>-</v>
      </c>
      <c r="Q1329" s="64" t="str">
        <f t="shared" si="545"/>
        <v>-</v>
      </c>
      <c r="R1329" s="64" t="str">
        <f t="shared" si="545"/>
        <v>-</v>
      </c>
      <c r="S1329" s="64" t="str">
        <f t="shared" si="545"/>
        <v>-</v>
      </c>
      <c r="T1329" s="206" t="str">
        <f t="shared" si="533"/>
        <v>-</v>
      </c>
      <c r="U1329" s="29">
        <f t="shared" si="534"/>
        <v>0</v>
      </c>
      <c r="V1329" s="29">
        <f t="shared" si="535"/>
        <v>0</v>
      </c>
      <c r="W1329" s="29">
        <f t="shared" si="536"/>
        <v>0</v>
      </c>
      <c r="X1329" s="29">
        <f t="shared" si="537"/>
        <v>0</v>
      </c>
      <c r="Y1329" s="29">
        <f t="shared" si="538"/>
        <v>0</v>
      </c>
      <c r="Z1329" s="194">
        <f t="shared" si="539"/>
        <v>0</v>
      </c>
    </row>
    <row r="1330" spans="1:26" s="80" customFormat="1" x14ac:dyDescent="0.2">
      <c r="A1330" s="168">
        <v>1313</v>
      </c>
      <c r="B1330" s="168">
        <f>'Revenue Data'!B1321</f>
        <v>0</v>
      </c>
      <c r="C1330" s="71" t="str">
        <f t="shared" si="544"/>
        <v>-</v>
      </c>
      <c r="D1330" s="71" t="str">
        <f t="shared" si="544"/>
        <v>-</v>
      </c>
      <c r="E1330" s="71" t="str">
        <f t="shared" si="544"/>
        <v>-</v>
      </c>
      <c r="F1330" s="71" t="str">
        <f t="shared" si="544"/>
        <v>-</v>
      </c>
      <c r="G1330" s="71" t="str">
        <f t="shared" si="544"/>
        <v>-</v>
      </c>
      <c r="H1330" s="205">
        <f>IFERROR(VLOOKUP(B1330,'Forecast Cnx @ Dest. Airport'!$B$5:$R$175,17,FALSE),0)</f>
        <v>0</v>
      </c>
      <c r="I1330" s="29">
        <f t="shared" si="527"/>
        <v>0</v>
      </c>
      <c r="J1330" s="29">
        <f t="shared" si="528"/>
        <v>0</v>
      </c>
      <c r="K1330" s="29">
        <f t="shared" si="529"/>
        <v>0</v>
      </c>
      <c r="L1330" s="29">
        <f t="shared" si="530"/>
        <v>0</v>
      </c>
      <c r="M1330" s="29">
        <f t="shared" si="531"/>
        <v>0</v>
      </c>
      <c r="N1330" s="194">
        <f t="shared" si="532"/>
        <v>0</v>
      </c>
      <c r="O1330" s="64" t="str">
        <f t="shared" si="545"/>
        <v>-</v>
      </c>
      <c r="P1330" s="64" t="str">
        <f t="shared" si="545"/>
        <v>-</v>
      </c>
      <c r="Q1330" s="64" t="str">
        <f t="shared" si="545"/>
        <v>-</v>
      </c>
      <c r="R1330" s="64" t="str">
        <f t="shared" si="545"/>
        <v>-</v>
      </c>
      <c r="S1330" s="64" t="str">
        <f t="shared" si="545"/>
        <v>-</v>
      </c>
      <c r="T1330" s="206" t="str">
        <f t="shared" si="533"/>
        <v>-</v>
      </c>
      <c r="U1330" s="29">
        <f t="shared" si="534"/>
        <v>0</v>
      </c>
      <c r="V1330" s="29">
        <f t="shared" si="535"/>
        <v>0</v>
      </c>
      <c r="W1330" s="29">
        <f t="shared" si="536"/>
        <v>0</v>
      </c>
      <c r="X1330" s="29">
        <f t="shared" si="537"/>
        <v>0</v>
      </c>
      <c r="Y1330" s="29">
        <f t="shared" si="538"/>
        <v>0</v>
      </c>
      <c r="Z1330" s="194">
        <f t="shared" si="539"/>
        <v>0</v>
      </c>
    </row>
    <row r="1331" spans="1:26" s="80" customFormat="1" x14ac:dyDescent="0.2">
      <c r="A1331" s="82">
        <v>1314</v>
      </c>
      <c r="B1331" s="168">
        <f>'Revenue Data'!B1322</f>
        <v>0</v>
      </c>
      <c r="C1331" s="71" t="str">
        <f t="shared" si="544"/>
        <v>-</v>
      </c>
      <c r="D1331" s="71" t="str">
        <f t="shared" si="544"/>
        <v>-</v>
      </c>
      <c r="E1331" s="71" t="str">
        <f t="shared" si="544"/>
        <v>-</v>
      </c>
      <c r="F1331" s="71" t="str">
        <f t="shared" si="544"/>
        <v>-</v>
      </c>
      <c r="G1331" s="71" t="str">
        <f t="shared" si="544"/>
        <v>-</v>
      </c>
      <c r="H1331" s="205">
        <f>IFERROR(VLOOKUP(B1331,'Forecast Cnx @ Dest. Airport'!$B$5:$R$175,17,FALSE),0)</f>
        <v>0</v>
      </c>
      <c r="I1331" s="29">
        <f t="shared" si="527"/>
        <v>0</v>
      </c>
      <c r="J1331" s="29">
        <f t="shared" si="528"/>
        <v>0</v>
      </c>
      <c r="K1331" s="29">
        <f t="shared" si="529"/>
        <v>0</v>
      </c>
      <c r="L1331" s="29">
        <f t="shared" si="530"/>
        <v>0</v>
      </c>
      <c r="M1331" s="29">
        <f t="shared" si="531"/>
        <v>0</v>
      </c>
      <c r="N1331" s="194">
        <f t="shared" si="532"/>
        <v>0</v>
      </c>
      <c r="O1331" s="64" t="str">
        <f t="shared" si="545"/>
        <v>-</v>
      </c>
      <c r="P1331" s="64" t="str">
        <f t="shared" si="545"/>
        <v>-</v>
      </c>
      <c r="Q1331" s="64" t="str">
        <f t="shared" si="545"/>
        <v>-</v>
      </c>
      <c r="R1331" s="64" t="str">
        <f t="shared" si="545"/>
        <v>-</v>
      </c>
      <c r="S1331" s="64" t="str">
        <f t="shared" si="545"/>
        <v>-</v>
      </c>
      <c r="T1331" s="206" t="str">
        <f t="shared" si="533"/>
        <v>-</v>
      </c>
      <c r="U1331" s="29">
        <f t="shared" si="534"/>
        <v>0</v>
      </c>
      <c r="V1331" s="29">
        <f t="shared" si="535"/>
        <v>0</v>
      </c>
      <c r="W1331" s="29">
        <f t="shared" si="536"/>
        <v>0</v>
      </c>
      <c r="X1331" s="29">
        <f t="shared" si="537"/>
        <v>0</v>
      </c>
      <c r="Y1331" s="29">
        <f t="shared" si="538"/>
        <v>0</v>
      </c>
      <c r="Z1331" s="194">
        <f t="shared" si="539"/>
        <v>0</v>
      </c>
    </row>
    <row r="1332" spans="1:26" s="80" customFormat="1" x14ac:dyDescent="0.2">
      <c r="A1332" s="82">
        <v>1315</v>
      </c>
      <c r="B1332" s="168">
        <f>'Revenue Data'!B1323</f>
        <v>0</v>
      </c>
      <c r="C1332" s="71" t="str">
        <f t="shared" si="544"/>
        <v>-</v>
      </c>
      <c r="D1332" s="71" t="str">
        <f t="shared" si="544"/>
        <v>-</v>
      </c>
      <c r="E1332" s="71" t="str">
        <f t="shared" si="544"/>
        <v>-</v>
      </c>
      <c r="F1332" s="71" t="str">
        <f t="shared" si="544"/>
        <v>-</v>
      </c>
      <c r="G1332" s="71" t="str">
        <f t="shared" si="544"/>
        <v>-</v>
      </c>
      <c r="H1332" s="205">
        <f>IFERROR(VLOOKUP(B1332,'Forecast Cnx @ Dest. Airport'!$B$5:$R$175,17,FALSE),0)</f>
        <v>0</v>
      </c>
      <c r="I1332" s="29">
        <f t="shared" si="527"/>
        <v>0</v>
      </c>
      <c r="J1332" s="29">
        <f t="shared" si="528"/>
        <v>0</v>
      </c>
      <c r="K1332" s="29">
        <f t="shared" si="529"/>
        <v>0</v>
      </c>
      <c r="L1332" s="29">
        <f t="shared" si="530"/>
        <v>0</v>
      </c>
      <c r="M1332" s="29">
        <f t="shared" si="531"/>
        <v>0</v>
      </c>
      <c r="N1332" s="194">
        <f t="shared" si="532"/>
        <v>0</v>
      </c>
      <c r="O1332" s="64" t="str">
        <f t="shared" si="545"/>
        <v>-</v>
      </c>
      <c r="P1332" s="64" t="str">
        <f t="shared" si="545"/>
        <v>-</v>
      </c>
      <c r="Q1332" s="64" t="str">
        <f t="shared" si="545"/>
        <v>-</v>
      </c>
      <c r="R1332" s="64" t="str">
        <f t="shared" si="545"/>
        <v>-</v>
      </c>
      <c r="S1332" s="64" t="str">
        <f t="shared" si="545"/>
        <v>-</v>
      </c>
      <c r="T1332" s="206" t="str">
        <f t="shared" si="533"/>
        <v>-</v>
      </c>
      <c r="U1332" s="29">
        <f t="shared" si="534"/>
        <v>0</v>
      </c>
      <c r="V1332" s="29">
        <f t="shared" si="535"/>
        <v>0</v>
      </c>
      <c r="W1332" s="29">
        <f t="shared" si="536"/>
        <v>0</v>
      </c>
      <c r="X1332" s="29">
        <f t="shared" si="537"/>
        <v>0</v>
      </c>
      <c r="Y1332" s="29">
        <f t="shared" si="538"/>
        <v>0</v>
      </c>
      <c r="Z1332" s="194">
        <f t="shared" si="539"/>
        <v>0</v>
      </c>
    </row>
    <row r="1333" spans="1:26" s="80" customFormat="1" x14ac:dyDescent="0.2">
      <c r="A1333" s="82">
        <v>1316</v>
      </c>
      <c r="B1333" s="168">
        <f>'Revenue Data'!B1324</f>
        <v>0</v>
      </c>
      <c r="C1333" s="71" t="str">
        <f t="shared" si="544"/>
        <v>-</v>
      </c>
      <c r="D1333" s="71" t="str">
        <f t="shared" si="544"/>
        <v>-</v>
      </c>
      <c r="E1333" s="71" t="str">
        <f t="shared" si="544"/>
        <v>-</v>
      </c>
      <c r="F1333" s="71" t="str">
        <f t="shared" si="544"/>
        <v>-</v>
      </c>
      <c r="G1333" s="71" t="str">
        <f t="shared" si="544"/>
        <v>-</v>
      </c>
      <c r="H1333" s="205">
        <f>IFERROR(VLOOKUP(B1333,'Forecast Cnx @ Dest. Airport'!$B$5:$R$175,17,FALSE),0)</f>
        <v>0</v>
      </c>
      <c r="I1333" s="29">
        <f t="shared" si="527"/>
        <v>0</v>
      </c>
      <c r="J1333" s="29">
        <f t="shared" si="528"/>
        <v>0</v>
      </c>
      <c r="K1333" s="29">
        <f t="shared" si="529"/>
        <v>0</v>
      </c>
      <c r="L1333" s="29">
        <f t="shared" si="530"/>
        <v>0</v>
      </c>
      <c r="M1333" s="29">
        <f t="shared" si="531"/>
        <v>0</v>
      </c>
      <c r="N1333" s="194">
        <f t="shared" si="532"/>
        <v>0</v>
      </c>
      <c r="O1333" s="64" t="str">
        <f t="shared" si="545"/>
        <v>-</v>
      </c>
      <c r="P1333" s="64" t="str">
        <f t="shared" si="545"/>
        <v>-</v>
      </c>
      <c r="Q1333" s="64" t="str">
        <f t="shared" si="545"/>
        <v>-</v>
      </c>
      <c r="R1333" s="64" t="str">
        <f t="shared" si="545"/>
        <v>-</v>
      </c>
      <c r="S1333" s="64" t="str">
        <f t="shared" si="545"/>
        <v>-</v>
      </c>
      <c r="T1333" s="206" t="str">
        <f t="shared" si="533"/>
        <v>-</v>
      </c>
      <c r="U1333" s="29">
        <f t="shared" si="534"/>
        <v>0</v>
      </c>
      <c r="V1333" s="29">
        <f t="shared" si="535"/>
        <v>0</v>
      </c>
      <c r="W1333" s="29">
        <f t="shared" si="536"/>
        <v>0</v>
      </c>
      <c r="X1333" s="29">
        <f t="shared" si="537"/>
        <v>0</v>
      </c>
      <c r="Y1333" s="29">
        <f t="shared" si="538"/>
        <v>0</v>
      </c>
      <c r="Z1333" s="194">
        <f t="shared" si="539"/>
        <v>0</v>
      </c>
    </row>
    <row r="1334" spans="1:26" s="80" customFormat="1" x14ac:dyDescent="0.2">
      <c r="A1334" s="168">
        <v>1317</v>
      </c>
      <c r="B1334" s="168">
        <f>'Revenue Data'!B1325</f>
        <v>0</v>
      </c>
      <c r="C1334" s="71" t="str">
        <f t="shared" si="544"/>
        <v>-</v>
      </c>
      <c r="D1334" s="71" t="str">
        <f t="shared" si="544"/>
        <v>-</v>
      </c>
      <c r="E1334" s="71" t="str">
        <f t="shared" si="544"/>
        <v>-</v>
      </c>
      <c r="F1334" s="71" t="str">
        <f t="shared" si="544"/>
        <v>-</v>
      </c>
      <c r="G1334" s="71" t="str">
        <f t="shared" si="544"/>
        <v>-</v>
      </c>
      <c r="H1334" s="205">
        <f>IFERROR(VLOOKUP(B1334,'Forecast Cnx @ Dest. Airport'!$B$5:$R$175,17,FALSE),0)</f>
        <v>0</v>
      </c>
      <c r="I1334" s="29">
        <f t="shared" si="527"/>
        <v>0</v>
      </c>
      <c r="J1334" s="29">
        <f t="shared" si="528"/>
        <v>0</v>
      </c>
      <c r="K1334" s="29">
        <f t="shared" si="529"/>
        <v>0</v>
      </c>
      <c r="L1334" s="29">
        <f t="shared" si="530"/>
        <v>0</v>
      </c>
      <c r="M1334" s="29">
        <f t="shared" si="531"/>
        <v>0</v>
      </c>
      <c r="N1334" s="194">
        <f t="shared" si="532"/>
        <v>0</v>
      </c>
      <c r="O1334" s="64" t="str">
        <f t="shared" si="545"/>
        <v>-</v>
      </c>
      <c r="P1334" s="64" t="str">
        <f t="shared" si="545"/>
        <v>-</v>
      </c>
      <c r="Q1334" s="64" t="str">
        <f t="shared" si="545"/>
        <v>-</v>
      </c>
      <c r="R1334" s="64" t="str">
        <f t="shared" si="545"/>
        <v>-</v>
      </c>
      <c r="S1334" s="64" t="str">
        <f t="shared" si="545"/>
        <v>-</v>
      </c>
      <c r="T1334" s="206" t="str">
        <f t="shared" si="533"/>
        <v>-</v>
      </c>
      <c r="U1334" s="29">
        <f t="shared" si="534"/>
        <v>0</v>
      </c>
      <c r="V1334" s="29">
        <f t="shared" si="535"/>
        <v>0</v>
      </c>
      <c r="W1334" s="29">
        <f t="shared" si="536"/>
        <v>0</v>
      </c>
      <c r="X1334" s="29">
        <f t="shared" si="537"/>
        <v>0</v>
      </c>
      <c r="Y1334" s="29">
        <f t="shared" si="538"/>
        <v>0</v>
      </c>
      <c r="Z1334" s="194">
        <f t="shared" si="539"/>
        <v>0</v>
      </c>
    </row>
    <row r="1335" spans="1:26" s="80" customFormat="1" x14ac:dyDescent="0.2">
      <c r="A1335" s="82">
        <v>1318</v>
      </c>
      <c r="B1335" s="168">
        <f>'Revenue Data'!B1326</f>
        <v>0</v>
      </c>
      <c r="C1335" s="71" t="str">
        <f t="shared" si="544"/>
        <v>-</v>
      </c>
      <c r="D1335" s="71" t="str">
        <f t="shared" si="544"/>
        <v>-</v>
      </c>
      <c r="E1335" s="71" t="str">
        <f t="shared" si="544"/>
        <v>-</v>
      </c>
      <c r="F1335" s="71" t="str">
        <f t="shared" si="544"/>
        <v>-</v>
      </c>
      <c r="G1335" s="71" t="str">
        <f t="shared" si="544"/>
        <v>-</v>
      </c>
      <c r="H1335" s="205">
        <f>IFERROR(VLOOKUP(B1335,'Forecast Cnx @ Dest. Airport'!$B$5:$R$175,17,FALSE),0)</f>
        <v>0</v>
      </c>
      <c r="I1335" s="29">
        <f t="shared" si="527"/>
        <v>0</v>
      </c>
      <c r="J1335" s="29">
        <f t="shared" si="528"/>
        <v>0</v>
      </c>
      <c r="K1335" s="29">
        <f t="shared" si="529"/>
        <v>0</v>
      </c>
      <c r="L1335" s="29">
        <f t="shared" si="530"/>
        <v>0</v>
      </c>
      <c r="M1335" s="29">
        <f t="shared" si="531"/>
        <v>0</v>
      </c>
      <c r="N1335" s="194">
        <f t="shared" si="532"/>
        <v>0</v>
      </c>
      <c r="O1335" s="64" t="str">
        <f t="shared" si="545"/>
        <v>-</v>
      </c>
      <c r="P1335" s="64" t="str">
        <f t="shared" si="545"/>
        <v>-</v>
      </c>
      <c r="Q1335" s="64" t="str">
        <f t="shared" si="545"/>
        <v>-</v>
      </c>
      <c r="R1335" s="64" t="str">
        <f t="shared" si="545"/>
        <v>-</v>
      </c>
      <c r="S1335" s="64" t="str">
        <f t="shared" si="545"/>
        <v>-</v>
      </c>
      <c r="T1335" s="206" t="str">
        <f t="shared" si="533"/>
        <v>-</v>
      </c>
      <c r="U1335" s="29">
        <f t="shared" si="534"/>
        <v>0</v>
      </c>
      <c r="V1335" s="29">
        <f t="shared" si="535"/>
        <v>0</v>
      </c>
      <c r="W1335" s="29">
        <f t="shared" si="536"/>
        <v>0</v>
      </c>
      <c r="X1335" s="29">
        <f t="shared" si="537"/>
        <v>0</v>
      </c>
      <c r="Y1335" s="29">
        <f t="shared" si="538"/>
        <v>0</v>
      </c>
      <c r="Z1335" s="194">
        <f t="shared" si="539"/>
        <v>0</v>
      </c>
    </row>
    <row r="1336" spans="1:26" s="80" customFormat="1" x14ac:dyDescent="0.2">
      <c r="A1336" s="82">
        <v>1319</v>
      </c>
      <c r="B1336" s="168">
        <f>'Revenue Data'!B1327</f>
        <v>0</v>
      </c>
      <c r="C1336" s="71" t="str">
        <f t="shared" si="544"/>
        <v>-</v>
      </c>
      <c r="D1336" s="71" t="str">
        <f t="shared" si="544"/>
        <v>-</v>
      </c>
      <c r="E1336" s="71" t="str">
        <f t="shared" si="544"/>
        <v>-</v>
      </c>
      <c r="F1336" s="71" t="str">
        <f t="shared" si="544"/>
        <v>-</v>
      </c>
      <c r="G1336" s="71" t="str">
        <f t="shared" si="544"/>
        <v>-</v>
      </c>
      <c r="H1336" s="205">
        <f>IFERROR(VLOOKUP(B1336,'Forecast Cnx @ Dest. Airport'!$B$5:$R$175,17,FALSE),0)</f>
        <v>0</v>
      </c>
      <c r="I1336" s="29">
        <f t="shared" si="527"/>
        <v>0</v>
      </c>
      <c r="J1336" s="29">
        <f t="shared" si="528"/>
        <v>0</v>
      </c>
      <c r="K1336" s="29">
        <f t="shared" si="529"/>
        <v>0</v>
      </c>
      <c r="L1336" s="29">
        <f t="shared" si="530"/>
        <v>0</v>
      </c>
      <c r="M1336" s="29">
        <f t="shared" si="531"/>
        <v>0</v>
      </c>
      <c r="N1336" s="194">
        <f t="shared" si="532"/>
        <v>0</v>
      </c>
      <c r="O1336" s="64" t="str">
        <f t="shared" si="545"/>
        <v>-</v>
      </c>
      <c r="P1336" s="64" t="str">
        <f t="shared" si="545"/>
        <v>-</v>
      </c>
      <c r="Q1336" s="64" t="str">
        <f t="shared" si="545"/>
        <v>-</v>
      </c>
      <c r="R1336" s="64" t="str">
        <f t="shared" si="545"/>
        <v>-</v>
      </c>
      <c r="S1336" s="64" t="str">
        <f t="shared" si="545"/>
        <v>-</v>
      </c>
      <c r="T1336" s="206" t="str">
        <f t="shared" si="533"/>
        <v>-</v>
      </c>
      <c r="U1336" s="29">
        <f t="shared" si="534"/>
        <v>0</v>
      </c>
      <c r="V1336" s="29">
        <f t="shared" si="535"/>
        <v>0</v>
      </c>
      <c r="W1336" s="29">
        <f t="shared" si="536"/>
        <v>0</v>
      </c>
      <c r="X1336" s="29">
        <f t="shared" si="537"/>
        <v>0</v>
      </c>
      <c r="Y1336" s="29">
        <f t="shared" si="538"/>
        <v>0</v>
      </c>
      <c r="Z1336" s="194">
        <f t="shared" si="539"/>
        <v>0</v>
      </c>
    </row>
    <row r="1337" spans="1:26" s="80" customFormat="1" x14ac:dyDescent="0.2">
      <c r="A1337" s="82">
        <v>1320</v>
      </c>
      <c r="B1337" s="168">
        <f>'Revenue Data'!B1328</f>
        <v>0</v>
      </c>
      <c r="C1337" s="71" t="str">
        <f t="shared" si="544"/>
        <v>-</v>
      </c>
      <c r="D1337" s="71" t="str">
        <f t="shared" si="544"/>
        <v>-</v>
      </c>
      <c r="E1337" s="71" t="str">
        <f t="shared" si="544"/>
        <v>-</v>
      </c>
      <c r="F1337" s="71" t="str">
        <f t="shared" si="544"/>
        <v>-</v>
      </c>
      <c r="G1337" s="71" t="str">
        <f t="shared" si="544"/>
        <v>-</v>
      </c>
      <c r="H1337" s="205">
        <f>IFERROR(VLOOKUP(B1337,'Forecast Cnx @ Dest. Airport'!$B$5:$R$175,17,FALSE),0)</f>
        <v>0</v>
      </c>
      <c r="I1337" s="29">
        <f t="shared" ref="I1337:I1374" si="546">IFERROR($H1337*C1337,0)</f>
        <v>0</v>
      </c>
      <c r="J1337" s="29">
        <f t="shared" ref="J1337:J1374" si="547">IFERROR($H1337*D1337,0)</f>
        <v>0</v>
      </c>
      <c r="K1337" s="29">
        <f t="shared" ref="K1337:K1374" si="548">IFERROR($H1337*E1337,0)</f>
        <v>0</v>
      </c>
      <c r="L1337" s="29">
        <f t="shared" ref="L1337:L1374" si="549">IFERROR($H1337*F1337,0)</f>
        <v>0</v>
      </c>
      <c r="M1337" s="29">
        <f t="shared" ref="M1337:M1374" si="550">IFERROR($H1337*G1337,0)</f>
        <v>0</v>
      </c>
      <c r="N1337" s="194">
        <f t="shared" ref="N1337:N1374" si="551">SUM(I1337:M1337)</f>
        <v>0</v>
      </c>
      <c r="O1337" s="64" t="str">
        <f t="shared" si="545"/>
        <v>-</v>
      </c>
      <c r="P1337" s="64" t="str">
        <f t="shared" si="545"/>
        <v>-</v>
      </c>
      <c r="Q1337" s="64" t="str">
        <f t="shared" si="545"/>
        <v>-</v>
      </c>
      <c r="R1337" s="64" t="str">
        <f t="shared" si="545"/>
        <v>-</v>
      </c>
      <c r="S1337" s="64" t="str">
        <f t="shared" si="545"/>
        <v>-</v>
      </c>
      <c r="T1337" s="206" t="str">
        <f t="shared" si="533"/>
        <v>-</v>
      </c>
      <c r="U1337" s="29">
        <f t="shared" si="534"/>
        <v>0</v>
      </c>
      <c r="V1337" s="29">
        <f t="shared" si="535"/>
        <v>0</v>
      </c>
      <c r="W1337" s="29">
        <f t="shared" si="536"/>
        <v>0</v>
      </c>
      <c r="X1337" s="29">
        <f t="shared" si="537"/>
        <v>0</v>
      </c>
      <c r="Y1337" s="29">
        <f t="shared" si="538"/>
        <v>0</v>
      </c>
      <c r="Z1337" s="194">
        <f t="shared" si="539"/>
        <v>0</v>
      </c>
    </row>
    <row r="1338" spans="1:26" s="80" customFormat="1" x14ac:dyDescent="0.2">
      <c r="A1338" s="168">
        <v>1321</v>
      </c>
      <c r="B1338" s="168">
        <f>'Revenue Data'!B1329</f>
        <v>0</v>
      </c>
      <c r="C1338" s="71" t="str">
        <f t="shared" ref="C1338:G1347" si="552">IFERROR(VLOOKUP($B1338,FromChicagoFareList,C$8,FALSE),"-")</f>
        <v>-</v>
      </c>
      <c r="D1338" s="71" t="str">
        <f t="shared" si="552"/>
        <v>-</v>
      </c>
      <c r="E1338" s="71" t="str">
        <f t="shared" si="552"/>
        <v>-</v>
      </c>
      <c r="F1338" s="71" t="str">
        <f t="shared" si="552"/>
        <v>-</v>
      </c>
      <c r="G1338" s="71" t="str">
        <f t="shared" si="552"/>
        <v>-</v>
      </c>
      <c r="H1338" s="205">
        <f>IFERROR(VLOOKUP(B1338,'Forecast Cnx @ Dest. Airport'!$B$5:$R$175,17,FALSE),0)</f>
        <v>0</v>
      </c>
      <c r="I1338" s="29">
        <f t="shared" si="546"/>
        <v>0</v>
      </c>
      <c r="J1338" s="29">
        <f t="shared" si="547"/>
        <v>0</v>
      </c>
      <c r="K1338" s="29">
        <f t="shared" si="548"/>
        <v>0</v>
      </c>
      <c r="L1338" s="29">
        <f t="shared" si="549"/>
        <v>0</v>
      </c>
      <c r="M1338" s="29">
        <f t="shared" si="550"/>
        <v>0</v>
      </c>
      <c r="N1338" s="194">
        <f t="shared" si="551"/>
        <v>0</v>
      </c>
      <c r="O1338" s="64" t="str">
        <f t="shared" ref="O1338:S1347" si="553">IFERROR(VLOOKUP($B1338,FromChicagoFareList,O$8,FALSE),"-")</f>
        <v>-</v>
      </c>
      <c r="P1338" s="64" t="str">
        <f t="shared" si="553"/>
        <v>-</v>
      </c>
      <c r="Q1338" s="64" t="str">
        <f t="shared" si="553"/>
        <v>-</v>
      </c>
      <c r="R1338" s="64" t="str">
        <f t="shared" si="553"/>
        <v>-</v>
      </c>
      <c r="S1338" s="64" t="str">
        <f t="shared" si="553"/>
        <v>-</v>
      </c>
      <c r="T1338" s="206" t="str">
        <f t="shared" si="533"/>
        <v>-</v>
      </c>
      <c r="U1338" s="29">
        <f t="shared" si="534"/>
        <v>0</v>
      </c>
      <c r="V1338" s="29">
        <f t="shared" si="535"/>
        <v>0</v>
      </c>
      <c r="W1338" s="29">
        <f t="shared" si="536"/>
        <v>0</v>
      </c>
      <c r="X1338" s="29">
        <f t="shared" si="537"/>
        <v>0</v>
      </c>
      <c r="Y1338" s="29">
        <f t="shared" si="538"/>
        <v>0</v>
      </c>
      <c r="Z1338" s="194">
        <f t="shared" si="539"/>
        <v>0</v>
      </c>
    </row>
    <row r="1339" spans="1:26" s="80" customFormat="1" x14ac:dyDescent="0.2">
      <c r="A1339" s="82">
        <v>1322</v>
      </c>
      <c r="B1339" s="168">
        <f>'Revenue Data'!B1330</f>
        <v>0</v>
      </c>
      <c r="C1339" s="71" t="str">
        <f t="shared" si="552"/>
        <v>-</v>
      </c>
      <c r="D1339" s="71" t="str">
        <f t="shared" si="552"/>
        <v>-</v>
      </c>
      <c r="E1339" s="71" t="str">
        <f t="shared" si="552"/>
        <v>-</v>
      </c>
      <c r="F1339" s="71" t="str">
        <f t="shared" si="552"/>
        <v>-</v>
      </c>
      <c r="G1339" s="71" t="str">
        <f t="shared" si="552"/>
        <v>-</v>
      </c>
      <c r="H1339" s="205">
        <f>IFERROR(VLOOKUP(B1339,'Forecast Cnx @ Dest. Airport'!$B$5:$R$175,17,FALSE),0)</f>
        <v>0</v>
      </c>
      <c r="I1339" s="29">
        <f t="shared" si="546"/>
        <v>0</v>
      </c>
      <c r="J1339" s="29">
        <f t="shared" si="547"/>
        <v>0</v>
      </c>
      <c r="K1339" s="29">
        <f t="shared" si="548"/>
        <v>0</v>
      </c>
      <c r="L1339" s="29">
        <f t="shared" si="549"/>
        <v>0</v>
      </c>
      <c r="M1339" s="29">
        <f t="shared" si="550"/>
        <v>0</v>
      </c>
      <c r="N1339" s="194">
        <f t="shared" si="551"/>
        <v>0</v>
      </c>
      <c r="O1339" s="64" t="str">
        <f t="shared" si="553"/>
        <v>-</v>
      </c>
      <c r="P1339" s="64" t="str">
        <f t="shared" si="553"/>
        <v>-</v>
      </c>
      <c r="Q1339" s="64" t="str">
        <f t="shared" si="553"/>
        <v>-</v>
      </c>
      <c r="R1339" s="64" t="str">
        <f t="shared" si="553"/>
        <v>-</v>
      </c>
      <c r="S1339" s="64" t="str">
        <f t="shared" si="553"/>
        <v>-</v>
      </c>
      <c r="T1339" s="206" t="str">
        <f t="shared" si="533"/>
        <v>-</v>
      </c>
      <c r="U1339" s="29">
        <f t="shared" si="534"/>
        <v>0</v>
      </c>
      <c r="V1339" s="29">
        <f t="shared" si="535"/>
        <v>0</v>
      </c>
      <c r="W1339" s="29">
        <f t="shared" si="536"/>
        <v>0</v>
      </c>
      <c r="X1339" s="29">
        <f t="shared" si="537"/>
        <v>0</v>
      </c>
      <c r="Y1339" s="29">
        <f t="shared" si="538"/>
        <v>0</v>
      </c>
      <c r="Z1339" s="194">
        <f t="shared" si="539"/>
        <v>0</v>
      </c>
    </row>
    <row r="1340" spans="1:26" s="80" customFormat="1" x14ac:dyDescent="0.2">
      <c r="A1340" s="82">
        <v>1323</v>
      </c>
      <c r="B1340" s="168">
        <f>'Revenue Data'!B1331</f>
        <v>0</v>
      </c>
      <c r="C1340" s="71" t="str">
        <f t="shared" si="552"/>
        <v>-</v>
      </c>
      <c r="D1340" s="71" t="str">
        <f t="shared" si="552"/>
        <v>-</v>
      </c>
      <c r="E1340" s="71" t="str">
        <f t="shared" si="552"/>
        <v>-</v>
      </c>
      <c r="F1340" s="71" t="str">
        <f t="shared" si="552"/>
        <v>-</v>
      </c>
      <c r="G1340" s="71" t="str">
        <f t="shared" si="552"/>
        <v>-</v>
      </c>
      <c r="H1340" s="205">
        <f>IFERROR(VLOOKUP(B1340,'Forecast Cnx @ Dest. Airport'!$B$5:$R$175,17,FALSE),0)</f>
        <v>0</v>
      </c>
      <c r="I1340" s="29">
        <f t="shared" si="546"/>
        <v>0</v>
      </c>
      <c r="J1340" s="29">
        <f t="shared" si="547"/>
        <v>0</v>
      </c>
      <c r="K1340" s="29">
        <f t="shared" si="548"/>
        <v>0</v>
      </c>
      <c r="L1340" s="29">
        <f t="shared" si="549"/>
        <v>0</v>
      </c>
      <c r="M1340" s="29">
        <f t="shared" si="550"/>
        <v>0</v>
      </c>
      <c r="N1340" s="194">
        <f t="shared" si="551"/>
        <v>0</v>
      </c>
      <c r="O1340" s="64" t="str">
        <f t="shared" si="553"/>
        <v>-</v>
      </c>
      <c r="P1340" s="64" t="str">
        <f t="shared" si="553"/>
        <v>-</v>
      </c>
      <c r="Q1340" s="64" t="str">
        <f t="shared" si="553"/>
        <v>-</v>
      </c>
      <c r="R1340" s="64" t="str">
        <f t="shared" si="553"/>
        <v>-</v>
      </c>
      <c r="S1340" s="64" t="str">
        <f t="shared" si="553"/>
        <v>-</v>
      </c>
      <c r="T1340" s="206" t="str">
        <f t="shared" si="533"/>
        <v>-</v>
      </c>
      <c r="U1340" s="29">
        <f t="shared" si="534"/>
        <v>0</v>
      </c>
      <c r="V1340" s="29">
        <f t="shared" si="535"/>
        <v>0</v>
      </c>
      <c r="W1340" s="29">
        <f t="shared" si="536"/>
        <v>0</v>
      </c>
      <c r="X1340" s="29">
        <f t="shared" si="537"/>
        <v>0</v>
      </c>
      <c r="Y1340" s="29">
        <f t="shared" si="538"/>
        <v>0</v>
      </c>
      <c r="Z1340" s="194">
        <f t="shared" si="539"/>
        <v>0</v>
      </c>
    </row>
    <row r="1341" spans="1:26" s="80" customFormat="1" x14ac:dyDescent="0.2">
      <c r="A1341" s="82">
        <v>1324</v>
      </c>
      <c r="B1341" s="168">
        <f>'Revenue Data'!B1332</f>
        <v>0</v>
      </c>
      <c r="C1341" s="71" t="str">
        <f t="shared" si="552"/>
        <v>-</v>
      </c>
      <c r="D1341" s="71" t="str">
        <f t="shared" si="552"/>
        <v>-</v>
      </c>
      <c r="E1341" s="71" t="str">
        <f t="shared" si="552"/>
        <v>-</v>
      </c>
      <c r="F1341" s="71" t="str">
        <f t="shared" si="552"/>
        <v>-</v>
      </c>
      <c r="G1341" s="71" t="str">
        <f t="shared" si="552"/>
        <v>-</v>
      </c>
      <c r="H1341" s="205">
        <f>IFERROR(VLOOKUP(B1341,'Forecast Cnx @ Dest. Airport'!$B$5:$R$175,17,FALSE),0)</f>
        <v>0</v>
      </c>
      <c r="I1341" s="29">
        <f t="shared" si="546"/>
        <v>0</v>
      </c>
      <c r="J1341" s="29">
        <f t="shared" si="547"/>
        <v>0</v>
      </c>
      <c r="K1341" s="29">
        <f t="shared" si="548"/>
        <v>0</v>
      </c>
      <c r="L1341" s="29">
        <f t="shared" si="549"/>
        <v>0</v>
      </c>
      <c r="M1341" s="29">
        <f t="shared" si="550"/>
        <v>0</v>
      </c>
      <c r="N1341" s="194">
        <f t="shared" si="551"/>
        <v>0</v>
      </c>
      <c r="O1341" s="64" t="str">
        <f t="shared" si="553"/>
        <v>-</v>
      </c>
      <c r="P1341" s="64" t="str">
        <f t="shared" si="553"/>
        <v>-</v>
      </c>
      <c r="Q1341" s="64" t="str">
        <f t="shared" si="553"/>
        <v>-</v>
      </c>
      <c r="R1341" s="64" t="str">
        <f t="shared" si="553"/>
        <v>-</v>
      </c>
      <c r="S1341" s="64" t="str">
        <f t="shared" si="553"/>
        <v>-</v>
      </c>
      <c r="T1341" s="206" t="str">
        <f t="shared" si="533"/>
        <v>-</v>
      </c>
      <c r="U1341" s="29">
        <f t="shared" si="534"/>
        <v>0</v>
      </c>
      <c r="V1341" s="29">
        <f t="shared" si="535"/>
        <v>0</v>
      </c>
      <c r="W1341" s="29">
        <f t="shared" si="536"/>
        <v>0</v>
      </c>
      <c r="X1341" s="29">
        <f t="shared" si="537"/>
        <v>0</v>
      </c>
      <c r="Y1341" s="29">
        <f t="shared" si="538"/>
        <v>0</v>
      </c>
      <c r="Z1341" s="194">
        <f t="shared" si="539"/>
        <v>0</v>
      </c>
    </row>
    <row r="1342" spans="1:26" s="80" customFormat="1" x14ac:dyDescent="0.2">
      <c r="A1342" s="168">
        <v>1325</v>
      </c>
      <c r="B1342" s="168">
        <f>'Revenue Data'!B1333</f>
        <v>0</v>
      </c>
      <c r="C1342" s="71" t="str">
        <f t="shared" si="552"/>
        <v>-</v>
      </c>
      <c r="D1342" s="71" t="str">
        <f t="shared" si="552"/>
        <v>-</v>
      </c>
      <c r="E1342" s="71" t="str">
        <f t="shared" si="552"/>
        <v>-</v>
      </c>
      <c r="F1342" s="71" t="str">
        <f t="shared" si="552"/>
        <v>-</v>
      </c>
      <c r="G1342" s="71" t="str">
        <f t="shared" si="552"/>
        <v>-</v>
      </c>
      <c r="H1342" s="205">
        <f>IFERROR(VLOOKUP(B1342,'Forecast Cnx @ Dest. Airport'!$B$5:$R$175,17,FALSE),0)</f>
        <v>0</v>
      </c>
      <c r="I1342" s="29">
        <f t="shared" si="546"/>
        <v>0</v>
      </c>
      <c r="J1342" s="29">
        <f t="shared" si="547"/>
        <v>0</v>
      </c>
      <c r="K1342" s="29">
        <f t="shared" si="548"/>
        <v>0</v>
      </c>
      <c r="L1342" s="29">
        <f t="shared" si="549"/>
        <v>0</v>
      </c>
      <c r="M1342" s="29">
        <f t="shared" si="550"/>
        <v>0</v>
      </c>
      <c r="N1342" s="194">
        <f t="shared" si="551"/>
        <v>0</v>
      </c>
      <c r="O1342" s="64" t="str">
        <f t="shared" si="553"/>
        <v>-</v>
      </c>
      <c r="P1342" s="64" t="str">
        <f t="shared" si="553"/>
        <v>-</v>
      </c>
      <c r="Q1342" s="64" t="str">
        <f t="shared" si="553"/>
        <v>-</v>
      </c>
      <c r="R1342" s="64" t="str">
        <f t="shared" si="553"/>
        <v>-</v>
      </c>
      <c r="S1342" s="64" t="str">
        <f t="shared" si="553"/>
        <v>-</v>
      </c>
      <c r="T1342" s="206" t="str">
        <f t="shared" si="533"/>
        <v>-</v>
      </c>
      <c r="U1342" s="29">
        <f t="shared" si="534"/>
        <v>0</v>
      </c>
      <c r="V1342" s="29">
        <f t="shared" si="535"/>
        <v>0</v>
      </c>
      <c r="W1342" s="29">
        <f t="shared" si="536"/>
        <v>0</v>
      </c>
      <c r="X1342" s="29">
        <f t="shared" si="537"/>
        <v>0</v>
      </c>
      <c r="Y1342" s="29">
        <f t="shared" si="538"/>
        <v>0</v>
      </c>
      <c r="Z1342" s="194">
        <f t="shared" si="539"/>
        <v>0</v>
      </c>
    </row>
    <row r="1343" spans="1:26" s="80" customFormat="1" x14ac:dyDescent="0.2">
      <c r="A1343" s="82">
        <v>1326</v>
      </c>
      <c r="B1343" s="168">
        <f>'Revenue Data'!B1334</f>
        <v>0</v>
      </c>
      <c r="C1343" s="71" t="str">
        <f t="shared" si="552"/>
        <v>-</v>
      </c>
      <c r="D1343" s="71" t="str">
        <f t="shared" si="552"/>
        <v>-</v>
      </c>
      <c r="E1343" s="71" t="str">
        <f t="shared" si="552"/>
        <v>-</v>
      </c>
      <c r="F1343" s="71" t="str">
        <f t="shared" si="552"/>
        <v>-</v>
      </c>
      <c r="G1343" s="71" t="str">
        <f t="shared" si="552"/>
        <v>-</v>
      </c>
      <c r="H1343" s="205">
        <f>IFERROR(VLOOKUP(B1343,'Forecast Cnx @ Dest. Airport'!$B$5:$R$175,17,FALSE),0)</f>
        <v>0</v>
      </c>
      <c r="I1343" s="29">
        <f t="shared" si="546"/>
        <v>0</v>
      </c>
      <c r="J1343" s="29">
        <f t="shared" si="547"/>
        <v>0</v>
      </c>
      <c r="K1343" s="29">
        <f t="shared" si="548"/>
        <v>0</v>
      </c>
      <c r="L1343" s="29">
        <f t="shared" si="549"/>
        <v>0</v>
      </c>
      <c r="M1343" s="29">
        <f t="shared" si="550"/>
        <v>0</v>
      </c>
      <c r="N1343" s="194">
        <f t="shared" si="551"/>
        <v>0</v>
      </c>
      <c r="O1343" s="64" t="str">
        <f t="shared" si="553"/>
        <v>-</v>
      </c>
      <c r="P1343" s="64" t="str">
        <f t="shared" si="553"/>
        <v>-</v>
      </c>
      <c r="Q1343" s="64" t="str">
        <f t="shared" si="553"/>
        <v>-</v>
      </c>
      <c r="R1343" s="64" t="str">
        <f t="shared" si="553"/>
        <v>-</v>
      </c>
      <c r="S1343" s="64" t="str">
        <f t="shared" si="553"/>
        <v>-</v>
      </c>
      <c r="T1343" s="206" t="str">
        <f t="shared" si="533"/>
        <v>-</v>
      </c>
      <c r="U1343" s="29">
        <f t="shared" si="534"/>
        <v>0</v>
      </c>
      <c r="V1343" s="29">
        <f t="shared" si="535"/>
        <v>0</v>
      </c>
      <c r="W1343" s="29">
        <f t="shared" si="536"/>
        <v>0</v>
      </c>
      <c r="X1343" s="29">
        <f t="shared" si="537"/>
        <v>0</v>
      </c>
      <c r="Y1343" s="29">
        <f t="shared" si="538"/>
        <v>0</v>
      </c>
      <c r="Z1343" s="194">
        <f t="shared" si="539"/>
        <v>0</v>
      </c>
    </row>
    <row r="1344" spans="1:26" s="80" customFormat="1" x14ac:dyDescent="0.2">
      <c r="A1344" s="82">
        <v>1327</v>
      </c>
      <c r="B1344" s="168">
        <f>'Revenue Data'!B1335</f>
        <v>0</v>
      </c>
      <c r="C1344" s="71" t="str">
        <f t="shared" si="552"/>
        <v>-</v>
      </c>
      <c r="D1344" s="71" t="str">
        <f t="shared" si="552"/>
        <v>-</v>
      </c>
      <c r="E1344" s="71" t="str">
        <f t="shared" si="552"/>
        <v>-</v>
      </c>
      <c r="F1344" s="71" t="str">
        <f t="shared" si="552"/>
        <v>-</v>
      </c>
      <c r="G1344" s="71" t="str">
        <f t="shared" si="552"/>
        <v>-</v>
      </c>
      <c r="H1344" s="205">
        <f>IFERROR(VLOOKUP(B1344,'Forecast Cnx @ Dest. Airport'!$B$5:$R$175,17,FALSE),0)</f>
        <v>0</v>
      </c>
      <c r="I1344" s="29">
        <f t="shared" si="546"/>
        <v>0</v>
      </c>
      <c r="J1344" s="29">
        <f t="shared" si="547"/>
        <v>0</v>
      </c>
      <c r="K1344" s="29">
        <f t="shared" si="548"/>
        <v>0</v>
      </c>
      <c r="L1344" s="29">
        <f t="shared" si="549"/>
        <v>0</v>
      </c>
      <c r="M1344" s="29">
        <f t="shared" si="550"/>
        <v>0</v>
      </c>
      <c r="N1344" s="194">
        <f t="shared" si="551"/>
        <v>0</v>
      </c>
      <c r="O1344" s="64" t="str">
        <f t="shared" si="553"/>
        <v>-</v>
      </c>
      <c r="P1344" s="64" t="str">
        <f t="shared" si="553"/>
        <v>-</v>
      </c>
      <c r="Q1344" s="64" t="str">
        <f t="shared" si="553"/>
        <v>-</v>
      </c>
      <c r="R1344" s="64" t="str">
        <f t="shared" si="553"/>
        <v>-</v>
      </c>
      <c r="S1344" s="64" t="str">
        <f t="shared" si="553"/>
        <v>-</v>
      </c>
      <c r="T1344" s="206" t="str">
        <f t="shared" si="533"/>
        <v>-</v>
      </c>
      <c r="U1344" s="29">
        <f t="shared" si="534"/>
        <v>0</v>
      </c>
      <c r="V1344" s="29">
        <f t="shared" si="535"/>
        <v>0</v>
      </c>
      <c r="W1344" s="29">
        <f t="shared" si="536"/>
        <v>0</v>
      </c>
      <c r="X1344" s="29">
        <f t="shared" si="537"/>
        <v>0</v>
      </c>
      <c r="Y1344" s="29">
        <f t="shared" si="538"/>
        <v>0</v>
      </c>
      <c r="Z1344" s="194">
        <f t="shared" si="539"/>
        <v>0</v>
      </c>
    </row>
    <row r="1345" spans="1:26" s="80" customFormat="1" x14ac:dyDescent="0.2">
      <c r="A1345" s="82">
        <v>1328</v>
      </c>
      <c r="B1345" s="168">
        <f>'Revenue Data'!B1336</f>
        <v>0</v>
      </c>
      <c r="C1345" s="71" t="str">
        <f t="shared" si="552"/>
        <v>-</v>
      </c>
      <c r="D1345" s="71" t="str">
        <f t="shared" si="552"/>
        <v>-</v>
      </c>
      <c r="E1345" s="71" t="str">
        <f t="shared" si="552"/>
        <v>-</v>
      </c>
      <c r="F1345" s="71" t="str">
        <f t="shared" si="552"/>
        <v>-</v>
      </c>
      <c r="G1345" s="71" t="str">
        <f t="shared" si="552"/>
        <v>-</v>
      </c>
      <c r="H1345" s="205">
        <f>IFERROR(VLOOKUP(B1345,'Forecast Cnx @ Dest. Airport'!$B$5:$R$175,17,FALSE),0)</f>
        <v>0</v>
      </c>
      <c r="I1345" s="29">
        <f t="shared" si="546"/>
        <v>0</v>
      </c>
      <c r="J1345" s="29">
        <f t="shared" si="547"/>
        <v>0</v>
      </c>
      <c r="K1345" s="29">
        <f t="shared" si="548"/>
        <v>0</v>
      </c>
      <c r="L1345" s="29">
        <f t="shared" si="549"/>
        <v>0</v>
      </c>
      <c r="M1345" s="29">
        <f t="shared" si="550"/>
        <v>0</v>
      </c>
      <c r="N1345" s="194">
        <f t="shared" si="551"/>
        <v>0</v>
      </c>
      <c r="O1345" s="64" t="str">
        <f t="shared" si="553"/>
        <v>-</v>
      </c>
      <c r="P1345" s="64" t="str">
        <f t="shared" si="553"/>
        <v>-</v>
      </c>
      <c r="Q1345" s="64" t="str">
        <f t="shared" si="553"/>
        <v>-</v>
      </c>
      <c r="R1345" s="64" t="str">
        <f t="shared" si="553"/>
        <v>-</v>
      </c>
      <c r="S1345" s="64" t="str">
        <f t="shared" si="553"/>
        <v>-</v>
      </c>
      <c r="T1345" s="206" t="str">
        <f t="shared" si="533"/>
        <v>-</v>
      </c>
      <c r="U1345" s="29">
        <f t="shared" si="534"/>
        <v>0</v>
      </c>
      <c r="V1345" s="29">
        <f t="shared" si="535"/>
        <v>0</v>
      </c>
      <c r="W1345" s="29">
        <f t="shared" si="536"/>
        <v>0</v>
      </c>
      <c r="X1345" s="29">
        <f t="shared" si="537"/>
        <v>0</v>
      </c>
      <c r="Y1345" s="29">
        <f t="shared" si="538"/>
        <v>0</v>
      </c>
      <c r="Z1345" s="194">
        <f t="shared" si="539"/>
        <v>0</v>
      </c>
    </row>
    <row r="1346" spans="1:26" s="80" customFormat="1" x14ac:dyDescent="0.2">
      <c r="A1346" s="168">
        <v>1329</v>
      </c>
      <c r="B1346" s="168">
        <f>'Revenue Data'!B1337</f>
        <v>0</v>
      </c>
      <c r="C1346" s="71" t="str">
        <f t="shared" si="552"/>
        <v>-</v>
      </c>
      <c r="D1346" s="71" t="str">
        <f t="shared" si="552"/>
        <v>-</v>
      </c>
      <c r="E1346" s="71" t="str">
        <f t="shared" si="552"/>
        <v>-</v>
      </c>
      <c r="F1346" s="71" t="str">
        <f t="shared" si="552"/>
        <v>-</v>
      </c>
      <c r="G1346" s="71" t="str">
        <f t="shared" si="552"/>
        <v>-</v>
      </c>
      <c r="H1346" s="205">
        <f>IFERROR(VLOOKUP(B1346,'Forecast Cnx @ Dest. Airport'!$B$5:$R$175,17,FALSE),0)</f>
        <v>0</v>
      </c>
      <c r="I1346" s="29">
        <f t="shared" si="546"/>
        <v>0</v>
      </c>
      <c r="J1346" s="29">
        <f t="shared" si="547"/>
        <v>0</v>
      </c>
      <c r="K1346" s="29">
        <f t="shared" si="548"/>
        <v>0</v>
      </c>
      <c r="L1346" s="29">
        <f t="shared" si="549"/>
        <v>0</v>
      </c>
      <c r="M1346" s="29">
        <f t="shared" si="550"/>
        <v>0</v>
      </c>
      <c r="N1346" s="194">
        <f t="shared" si="551"/>
        <v>0</v>
      </c>
      <c r="O1346" s="64" t="str">
        <f t="shared" si="553"/>
        <v>-</v>
      </c>
      <c r="P1346" s="64" t="str">
        <f t="shared" si="553"/>
        <v>-</v>
      </c>
      <c r="Q1346" s="64" t="str">
        <f t="shared" si="553"/>
        <v>-</v>
      </c>
      <c r="R1346" s="64" t="str">
        <f t="shared" si="553"/>
        <v>-</v>
      </c>
      <c r="S1346" s="64" t="str">
        <f t="shared" si="553"/>
        <v>-</v>
      </c>
      <c r="T1346" s="206" t="str">
        <f t="shared" si="533"/>
        <v>-</v>
      </c>
      <c r="U1346" s="29">
        <f t="shared" si="534"/>
        <v>0</v>
      </c>
      <c r="V1346" s="29">
        <f t="shared" si="535"/>
        <v>0</v>
      </c>
      <c r="W1346" s="29">
        <f t="shared" si="536"/>
        <v>0</v>
      </c>
      <c r="X1346" s="29">
        <f t="shared" si="537"/>
        <v>0</v>
      </c>
      <c r="Y1346" s="29">
        <f t="shared" si="538"/>
        <v>0</v>
      </c>
      <c r="Z1346" s="194">
        <f t="shared" si="539"/>
        <v>0</v>
      </c>
    </row>
    <row r="1347" spans="1:26" s="80" customFormat="1" x14ac:dyDescent="0.2">
      <c r="A1347" s="82">
        <v>1330</v>
      </c>
      <c r="B1347" s="168">
        <f>'Revenue Data'!B1338</f>
        <v>0</v>
      </c>
      <c r="C1347" s="71" t="str">
        <f t="shared" si="552"/>
        <v>-</v>
      </c>
      <c r="D1347" s="71" t="str">
        <f t="shared" si="552"/>
        <v>-</v>
      </c>
      <c r="E1347" s="71" t="str">
        <f t="shared" si="552"/>
        <v>-</v>
      </c>
      <c r="F1347" s="71" t="str">
        <f t="shared" si="552"/>
        <v>-</v>
      </c>
      <c r="G1347" s="71" t="str">
        <f t="shared" si="552"/>
        <v>-</v>
      </c>
      <c r="H1347" s="205">
        <f>IFERROR(VLOOKUP(B1347,'Forecast Cnx @ Dest. Airport'!$B$5:$R$175,17,FALSE),0)</f>
        <v>0</v>
      </c>
      <c r="I1347" s="29">
        <f t="shared" si="546"/>
        <v>0</v>
      </c>
      <c r="J1347" s="29">
        <f t="shared" si="547"/>
        <v>0</v>
      </c>
      <c r="K1347" s="29">
        <f t="shared" si="548"/>
        <v>0</v>
      </c>
      <c r="L1347" s="29">
        <f t="shared" si="549"/>
        <v>0</v>
      </c>
      <c r="M1347" s="29">
        <f t="shared" si="550"/>
        <v>0</v>
      </c>
      <c r="N1347" s="194">
        <f t="shared" si="551"/>
        <v>0</v>
      </c>
      <c r="O1347" s="64" t="str">
        <f t="shared" si="553"/>
        <v>-</v>
      </c>
      <c r="P1347" s="64" t="str">
        <f t="shared" si="553"/>
        <v>-</v>
      </c>
      <c r="Q1347" s="64" t="str">
        <f t="shared" si="553"/>
        <v>-</v>
      </c>
      <c r="R1347" s="64" t="str">
        <f t="shared" si="553"/>
        <v>-</v>
      </c>
      <c r="S1347" s="64" t="str">
        <f t="shared" si="553"/>
        <v>-</v>
      </c>
      <c r="T1347" s="206" t="str">
        <f t="shared" si="533"/>
        <v>-</v>
      </c>
      <c r="U1347" s="29">
        <f t="shared" si="534"/>
        <v>0</v>
      </c>
      <c r="V1347" s="29">
        <f t="shared" si="535"/>
        <v>0</v>
      </c>
      <c r="W1347" s="29">
        <f t="shared" si="536"/>
        <v>0</v>
      </c>
      <c r="X1347" s="29">
        <f t="shared" si="537"/>
        <v>0</v>
      </c>
      <c r="Y1347" s="29">
        <f t="shared" si="538"/>
        <v>0</v>
      </c>
      <c r="Z1347" s="194">
        <f t="shared" si="539"/>
        <v>0</v>
      </c>
    </row>
    <row r="1348" spans="1:26" s="80" customFormat="1" x14ac:dyDescent="0.2">
      <c r="A1348" s="82">
        <v>1331</v>
      </c>
      <c r="B1348" s="168">
        <f>'Revenue Data'!B1339</f>
        <v>0</v>
      </c>
      <c r="C1348" s="71" t="str">
        <f t="shared" ref="C1348:G1357" si="554">IFERROR(VLOOKUP($B1348,FromChicagoFareList,C$8,FALSE),"-")</f>
        <v>-</v>
      </c>
      <c r="D1348" s="71" t="str">
        <f t="shared" si="554"/>
        <v>-</v>
      </c>
      <c r="E1348" s="71" t="str">
        <f t="shared" si="554"/>
        <v>-</v>
      </c>
      <c r="F1348" s="71" t="str">
        <f t="shared" si="554"/>
        <v>-</v>
      </c>
      <c r="G1348" s="71" t="str">
        <f t="shared" si="554"/>
        <v>-</v>
      </c>
      <c r="H1348" s="205">
        <f>IFERROR(VLOOKUP(B1348,'Forecast Cnx @ Dest. Airport'!$B$5:$R$175,17,FALSE),0)</f>
        <v>0</v>
      </c>
      <c r="I1348" s="29">
        <f t="shared" si="546"/>
        <v>0</v>
      </c>
      <c r="J1348" s="29">
        <f t="shared" si="547"/>
        <v>0</v>
      </c>
      <c r="K1348" s="29">
        <f t="shared" si="548"/>
        <v>0</v>
      </c>
      <c r="L1348" s="29">
        <f t="shared" si="549"/>
        <v>0</v>
      </c>
      <c r="M1348" s="29">
        <f t="shared" si="550"/>
        <v>0</v>
      </c>
      <c r="N1348" s="194">
        <f t="shared" si="551"/>
        <v>0</v>
      </c>
      <c r="O1348" s="64" t="str">
        <f t="shared" ref="O1348:S1357" si="555">IFERROR(VLOOKUP($B1348,FromChicagoFareList,O$8,FALSE),"-")</f>
        <v>-</v>
      </c>
      <c r="P1348" s="64" t="str">
        <f t="shared" si="555"/>
        <v>-</v>
      </c>
      <c r="Q1348" s="64" t="str">
        <f t="shared" si="555"/>
        <v>-</v>
      </c>
      <c r="R1348" s="64" t="str">
        <f t="shared" si="555"/>
        <v>-</v>
      </c>
      <c r="S1348" s="64" t="str">
        <f t="shared" si="555"/>
        <v>-</v>
      </c>
      <c r="T1348" s="206" t="str">
        <f t="shared" si="533"/>
        <v>-</v>
      </c>
      <c r="U1348" s="29">
        <f t="shared" si="534"/>
        <v>0</v>
      </c>
      <c r="V1348" s="29">
        <f t="shared" si="535"/>
        <v>0</v>
      </c>
      <c r="W1348" s="29">
        <f t="shared" si="536"/>
        <v>0</v>
      </c>
      <c r="X1348" s="29">
        <f t="shared" si="537"/>
        <v>0</v>
      </c>
      <c r="Y1348" s="29">
        <f t="shared" si="538"/>
        <v>0</v>
      </c>
      <c r="Z1348" s="194">
        <f t="shared" si="539"/>
        <v>0</v>
      </c>
    </row>
    <row r="1349" spans="1:26" s="80" customFormat="1" x14ac:dyDescent="0.2">
      <c r="A1349" s="82">
        <v>1332</v>
      </c>
      <c r="B1349" s="168">
        <f>'Revenue Data'!B1340</f>
        <v>0</v>
      </c>
      <c r="C1349" s="71" t="str">
        <f t="shared" si="554"/>
        <v>-</v>
      </c>
      <c r="D1349" s="71" t="str">
        <f t="shared" si="554"/>
        <v>-</v>
      </c>
      <c r="E1349" s="71" t="str">
        <f t="shared" si="554"/>
        <v>-</v>
      </c>
      <c r="F1349" s="71" t="str">
        <f t="shared" si="554"/>
        <v>-</v>
      </c>
      <c r="G1349" s="71" t="str">
        <f t="shared" si="554"/>
        <v>-</v>
      </c>
      <c r="H1349" s="205">
        <f>IFERROR(VLOOKUP(B1349,'Forecast Cnx @ Dest. Airport'!$B$5:$R$175,17,FALSE),0)</f>
        <v>0</v>
      </c>
      <c r="I1349" s="29">
        <f t="shared" si="546"/>
        <v>0</v>
      </c>
      <c r="J1349" s="29">
        <f t="shared" si="547"/>
        <v>0</v>
      </c>
      <c r="K1349" s="29">
        <f t="shared" si="548"/>
        <v>0</v>
      </c>
      <c r="L1349" s="29">
        <f t="shared" si="549"/>
        <v>0</v>
      </c>
      <c r="M1349" s="29">
        <f t="shared" si="550"/>
        <v>0</v>
      </c>
      <c r="N1349" s="194">
        <f t="shared" si="551"/>
        <v>0</v>
      </c>
      <c r="O1349" s="64" t="str">
        <f t="shared" si="555"/>
        <v>-</v>
      </c>
      <c r="P1349" s="64" t="str">
        <f t="shared" si="555"/>
        <v>-</v>
      </c>
      <c r="Q1349" s="64" t="str">
        <f t="shared" si="555"/>
        <v>-</v>
      </c>
      <c r="R1349" s="64" t="str">
        <f t="shared" si="555"/>
        <v>-</v>
      </c>
      <c r="S1349" s="64" t="str">
        <f t="shared" si="555"/>
        <v>-</v>
      </c>
      <c r="T1349" s="206" t="str">
        <f t="shared" si="533"/>
        <v>-</v>
      </c>
      <c r="U1349" s="29">
        <f t="shared" si="534"/>
        <v>0</v>
      </c>
      <c r="V1349" s="29">
        <f t="shared" si="535"/>
        <v>0</v>
      </c>
      <c r="W1349" s="29">
        <f t="shared" si="536"/>
        <v>0</v>
      </c>
      <c r="X1349" s="29">
        <f t="shared" si="537"/>
        <v>0</v>
      </c>
      <c r="Y1349" s="29">
        <f t="shared" si="538"/>
        <v>0</v>
      </c>
      <c r="Z1349" s="194">
        <f t="shared" si="539"/>
        <v>0</v>
      </c>
    </row>
    <row r="1350" spans="1:26" s="80" customFormat="1" x14ac:dyDescent="0.2">
      <c r="A1350" s="168">
        <v>1333</v>
      </c>
      <c r="B1350" s="168">
        <f>'Revenue Data'!B1341</f>
        <v>0</v>
      </c>
      <c r="C1350" s="71" t="str">
        <f t="shared" si="554"/>
        <v>-</v>
      </c>
      <c r="D1350" s="71" t="str">
        <f t="shared" si="554"/>
        <v>-</v>
      </c>
      <c r="E1350" s="71" t="str">
        <f t="shared" si="554"/>
        <v>-</v>
      </c>
      <c r="F1350" s="71" t="str">
        <f t="shared" si="554"/>
        <v>-</v>
      </c>
      <c r="G1350" s="71" t="str">
        <f t="shared" si="554"/>
        <v>-</v>
      </c>
      <c r="H1350" s="205">
        <f>IFERROR(VLOOKUP(B1350,'Forecast Cnx @ Dest. Airport'!$B$5:$R$175,17,FALSE),0)</f>
        <v>0</v>
      </c>
      <c r="I1350" s="29">
        <f t="shared" si="546"/>
        <v>0</v>
      </c>
      <c r="J1350" s="29">
        <f t="shared" si="547"/>
        <v>0</v>
      </c>
      <c r="K1350" s="29">
        <f t="shared" si="548"/>
        <v>0</v>
      </c>
      <c r="L1350" s="29">
        <f t="shared" si="549"/>
        <v>0</v>
      </c>
      <c r="M1350" s="29">
        <f t="shared" si="550"/>
        <v>0</v>
      </c>
      <c r="N1350" s="194">
        <f t="shared" si="551"/>
        <v>0</v>
      </c>
      <c r="O1350" s="64" t="str">
        <f t="shared" si="555"/>
        <v>-</v>
      </c>
      <c r="P1350" s="64" t="str">
        <f t="shared" si="555"/>
        <v>-</v>
      </c>
      <c r="Q1350" s="64" t="str">
        <f t="shared" si="555"/>
        <v>-</v>
      </c>
      <c r="R1350" s="64" t="str">
        <f t="shared" si="555"/>
        <v>-</v>
      </c>
      <c r="S1350" s="64" t="str">
        <f t="shared" si="555"/>
        <v>-</v>
      </c>
      <c r="T1350" s="206" t="str">
        <f t="shared" si="533"/>
        <v>-</v>
      </c>
      <c r="U1350" s="29">
        <f t="shared" si="534"/>
        <v>0</v>
      </c>
      <c r="V1350" s="29">
        <f t="shared" si="535"/>
        <v>0</v>
      </c>
      <c r="W1350" s="29">
        <f t="shared" si="536"/>
        <v>0</v>
      </c>
      <c r="X1350" s="29">
        <f t="shared" si="537"/>
        <v>0</v>
      </c>
      <c r="Y1350" s="29">
        <f t="shared" si="538"/>
        <v>0</v>
      </c>
      <c r="Z1350" s="194">
        <f t="shared" si="539"/>
        <v>0</v>
      </c>
    </row>
    <row r="1351" spans="1:26" s="80" customFormat="1" x14ac:dyDescent="0.2">
      <c r="A1351" s="82">
        <v>1334</v>
      </c>
      <c r="B1351" s="168">
        <f>'Revenue Data'!B1342</f>
        <v>0</v>
      </c>
      <c r="C1351" s="71" t="str">
        <f t="shared" si="554"/>
        <v>-</v>
      </c>
      <c r="D1351" s="71" t="str">
        <f t="shared" si="554"/>
        <v>-</v>
      </c>
      <c r="E1351" s="71" t="str">
        <f t="shared" si="554"/>
        <v>-</v>
      </c>
      <c r="F1351" s="71" t="str">
        <f t="shared" si="554"/>
        <v>-</v>
      </c>
      <c r="G1351" s="71" t="str">
        <f t="shared" si="554"/>
        <v>-</v>
      </c>
      <c r="H1351" s="205">
        <f>IFERROR(VLOOKUP(B1351,'Forecast Cnx @ Dest. Airport'!$B$5:$R$175,17,FALSE),0)</f>
        <v>0</v>
      </c>
      <c r="I1351" s="29">
        <f t="shared" si="546"/>
        <v>0</v>
      </c>
      <c r="J1351" s="29">
        <f t="shared" si="547"/>
        <v>0</v>
      </c>
      <c r="K1351" s="29">
        <f t="shared" si="548"/>
        <v>0</v>
      </c>
      <c r="L1351" s="29">
        <f t="shared" si="549"/>
        <v>0</v>
      </c>
      <c r="M1351" s="29">
        <f t="shared" si="550"/>
        <v>0</v>
      </c>
      <c r="N1351" s="194">
        <f t="shared" si="551"/>
        <v>0</v>
      </c>
      <c r="O1351" s="64" t="str">
        <f t="shared" si="555"/>
        <v>-</v>
      </c>
      <c r="P1351" s="64" t="str">
        <f t="shared" si="555"/>
        <v>-</v>
      </c>
      <c r="Q1351" s="64" t="str">
        <f t="shared" si="555"/>
        <v>-</v>
      </c>
      <c r="R1351" s="64" t="str">
        <f t="shared" si="555"/>
        <v>-</v>
      </c>
      <c r="S1351" s="64" t="str">
        <f t="shared" si="555"/>
        <v>-</v>
      </c>
      <c r="T1351" s="206" t="str">
        <f t="shared" si="533"/>
        <v>-</v>
      </c>
      <c r="U1351" s="29">
        <f t="shared" si="534"/>
        <v>0</v>
      </c>
      <c r="V1351" s="29">
        <f t="shared" si="535"/>
        <v>0</v>
      </c>
      <c r="W1351" s="29">
        <f t="shared" si="536"/>
        <v>0</v>
      </c>
      <c r="X1351" s="29">
        <f t="shared" si="537"/>
        <v>0</v>
      </c>
      <c r="Y1351" s="29">
        <f t="shared" si="538"/>
        <v>0</v>
      </c>
      <c r="Z1351" s="194">
        <f t="shared" si="539"/>
        <v>0</v>
      </c>
    </row>
    <row r="1352" spans="1:26" s="80" customFormat="1" x14ac:dyDescent="0.2">
      <c r="A1352" s="82">
        <v>1335</v>
      </c>
      <c r="B1352" s="168">
        <f>'Revenue Data'!B1343</f>
        <v>0</v>
      </c>
      <c r="C1352" s="71" t="str">
        <f t="shared" si="554"/>
        <v>-</v>
      </c>
      <c r="D1352" s="71" t="str">
        <f t="shared" si="554"/>
        <v>-</v>
      </c>
      <c r="E1352" s="71" t="str">
        <f t="shared" si="554"/>
        <v>-</v>
      </c>
      <c r="F1352" s="71" t="str">
        <f t="shared" si="554"/>
        <v>-</v>
      </c>
      <c r="G1352" s="71" t="str">
        <f t="shared" si="554"/>
        <v>-</v>
      </c>
      <c r="H1352" s="205">
        <f>IFERROR(VLOOKUP(B1352,'Forecast Cnx @ Dest. Airport'!$B$5:$R$175,17,FALSE),0)</f>
        <v>0</v>
      </c>
      <c r="I1352" s="29">
        <f t="shared" si="546"/>
        <v>0</v>
      </c>
      <c r="J1352" s="29">
        <f t="shared" si="547"/>
        <v>0</v>
      </c>
      <c r="K1352" s="29">
        <f t="shared" si="548"/>
        <v>0</v>
      </c>
      <c r="L1352" s="29">
        <f t="shared" si="549"/>
        <v>0</v>
      </c>
      <c r="M1352" s="29">
        <f t="shared" si="550"/>
        <v>0</v>
      </c>
      <c r="N1352" s="194">
        <f t="shared" si="551"/>
        <v>0</v>
      </c>
      <c r="O1352" s="64" t="str">
        <f t="shared" si="555"/>
        <v>-</v>
      </c>
      <c r="P1352" s="64" t="str">
        <f t="shared" si="555"/>
        <v>-</v>
      </c>
      <c r="Q1352" s="64" t="str">
        <f t="shared" si="555"/>
        <v>-</v>
      </c>
      <c r="R1352" s="64" t="str">
        <f t="shared" si="555"/>
        <v>-</v>
      </c>
      <c r="S1352" s="64" t="str">
        <f t="shared" si="555"/>
        <v>-</v>
      </c>
      <c r="T1352" s="206" t="str">
        <f t="shared" si="533"/>
        <v>-</v>
      </c>
      <c r="U1352" s="29">
        <f t="shared" si="534"/>
        <v>0</v>
      </c>
      <c r="V1352" s="29">
        <f t="shared" si="535"/>
        <v>0</v>
      </c>
      <c r="W1352" s="29">
        <f t="shared" si="536"/>
        <v>0</v>
      </c>
      <c r="X1352" s="29">
        <f t="shared" si="537"/>
        <v>0</v>
      </c>
      <c r="Y1352" s="29">
        <f t="shared" si="538"/>
        <v>0</v>
      </c>
      <c r="Z1352" s="194">
        <f t="shared" si="539"/>
        <v>0</v>
      </c>
    </row>
    <row r="1353" spans="1:26" s="80" customFormat="1" x14ac:dyDescent="0.2">
      <c r="A1353" s="82">
        <v>1336</v>
      </c>
      <c r="B1353" s="168">
        <f>'Revenue Data'!B1344</f>
        <v>0</v>
      </c>
      <c r="C1353" s="71" t="str">
        <f t="shared" si="554"/>
        <v>-</v>
      </c>
      <c r="D1353" s="71" t="str">
        <f t="shared" si="554"/>
        <v>-</v>
      </c>
      <c r="E1353" s="71" t="str">
        <f t="shared" si="554"/>
        <v>-</v>
      </c>
      <c r="F1353" s="71" t="str">
        <f t="shared" si="554"/>
        <v>-</v>
      </c>
      <c r="G1353" s="71" t="str">
        <f t="shared" si="554"/>
        <v>-</v>
      </c>
      <c r="H1353" s="205">
        <f>IFERROR(VLOOKUP(B1353,'Forecast Cnx @ Dest. Airport'!$B$5:$R$175,17,FALSE),0)</f>
        <v>0</v>
      </c>
      <c r="I1353" s="29">
        <f t="shared" si="546"/>
        <v>0</v>
      </c>
      <c r="J1353" s="29">
        <f t="shared" si="547"/>
        <v>0</v>
      </c>
      <c r="K1353" s="29">
        <f t="shared" si="548"/>
        <v>0</v>
      </c>
      <c r="L1353" s="29">
        <f t="shared" si="549"/>
        <v>0</v>
      </c>
      <c r="M1353" s="29">
        <f t="shared" si="550"/>
        <v>0</v>
      </c>
      <c r="N1353" s="194">
        <f t="shared" si="551"/>
        <v>0</v>
      </c>
      <c r="O1353" s="64" t="str">
        <f t="shared" si="555"/>
        <v>-</v>
      </c>
      <c r="P1353" s="64" t="str">
        <f t="shared" si="555"/>
        <v>-</v>
      </c>
      <c r="Q1353" s="64" t="str">
        <f t="shared" si="555"/>
        <v>-</v>
      </c>
      <c r="R1353" s="64" t="str">
        <f t="shared" si="555"/>
        <v>-</v>
      </c>
      <c r="S1353" s="64" t="str">
        <f t="shared" si="555"/>
        <v>-</v>
      </c>
      <c r="T1353" s="206" t="str">
        <f t="shared" si="533"/>
        <v>-</v>
      </c>
      <c r="U1353" s="29">
        <f t="shared" si="534"/>
        <v>0</v>
      </c>
      <c r="V1353" s="29">
        <f t="shared" si="535"/>
        <v>0</v>
      </c>
      <c r="W1353" s="29">
        <f t="shared" si="536"/>
        <v>0</v>
      </c>
      <c r="X1353" s="29">
        <f t="shared" si="537"/>
        <v>0</v>
      </c>
      <c r="Y1353" s="29">
        <f t="shared" si="538"/>
        <v>0</v>
      </c>
      <c r="Z1353" s="194">
        <f t="shared" si="539"/>
        <v>0</v>
      </c>
    </row>
    <row r="1354" spans="1:26" s="80" customFormat="1" x14ac:dyDescent="0.2">
      <c r="A1354" s="168">
        <v>1337</v>
      </c>
      <c r="B1354" s="168">
        <f>'Revenue Data'!B1345</f>
        <v>0</v>
      </c>
      <c r="C1354" s="71" t="str">
        <f t="shared" si="554"/>
        <v>-</v>
      </c>
      <c r="D1354" s="71" t="str">
        <f t="shared" si="554"/>
        <v>-</v>
      </c>
      <c r="E1354" s="71" t="str">
        <f t="shared" si="554"/>
        <v>-</v>
      </c>
      <c r="F1354" s="71" t="str">
        <f t="shared" si="554"/>
        <v>-</v>
      </c>
      <c r="G1354" s="71" t="str">
        <f t="shared" si="554"/>
        <v>-</v>
      </c>
      <c r="H1354" s="205">
        <f>IFERROR(VLOOKUP(B1354,'Forecast Cnx @ Dest. Airport'!$B$5:$R$175,17,FALSE),0)</f>
        <v>0</v>
      </c>
      <c r="I1354" s="29">
        <f t="shared" si="546"/>
        <v>0</v>
      </c>
      <c r="J1354" s="29">
        <f t="shared" si="547"/>
        <v>0</v>
      </c>
      <c r="K1354" s="29">
        <f t="shared" si="548"/>
        <v>0</v>
      </c>
      <c r="L1354" s="29">
        <f t="shared" si="549"/>
        <v>0</v>
      </c>
      <c r="M1354" s="29">
        <f t="shared" si="550"/>
        <v>0</v>
      </c>
      <c r="N1354" s="194">
        <f t="shared" si="551"/>
        <v>0</v>
      </c>
      <c r="O1354" s="64" t="str">
        <f t="shared" si="555"/>
        <v>-</v>
      </c>
      <c r="P1354" s="64" t="str">
        <f t="shared" si="555"/>
        <v>-</v>
      </c>
      <c r="Q1354" s="64" t="str">
        <f t="shared" si="555"/>
        <v>-</v>
      </c>
      <c r="R1354" s="64" t="str">
        <f t="shared" si="555"/>
        <v>-</v>
      </c>
      <c r="S1354" s="64" t="str">
        <f t="shared" si="555"/>
        <v>-</v>
      </c>
      <c r="T1354" s="206" t="str">
        <f t="shared" si="533"/>
        <v>-</v>
      </c>
      <c r="U1354" s="29">
        <f t="shared" si="534"/>
        <v>0</v>
      </c>
      <c r="V1354" s="29">
        <f t="shared" si="535"/>
        <v>0</v>
      </c>
      <c r="W1354" s="29">
        <f t="shared" si="536"/>
        <v>0</v>
      </c>
      <c r="X1354" s="29">
        <f t="shared" si="537"/>
        <v>0</v>
      </c>
      <c r="Y1354" s="29">
        <f t="shared" si="538"/>
        <v>0</v>
      </c>
      <c r="Z1354" s="194">
        <f t="shared" si="539"/>
        <v>0</v>
      </c>
    </row>
    <row r="1355" spans="1:26" s="80" customFormat="1" x14ac:dyDescent="0.2">
      <c r="A1355" s="82">
        <v>1338</v>
      </c>
      <c r="B1355" s="168">
        <f>'Revenue Data'!B1346</f>
        <v>0</v>
      </c>
      <c r="C1355" s="71" t="str">
        <f t="shared" si="554"/>
        <v>-</v>
      </c>
      <c r="D1355" s="71" t="str">
        <f t="shared" si="554"/>
        <v>-</v>
      </c>
      <c r="E1355" s="71" t="str">
        <f t="shared" si="554"/>
        <v>-</v>
      </c>
      <c r="F1355" s="71" t="str">
        <f t="shared" si="554"/>
        <v>-</v>
      </c>
      <c r="G1355" s="71" t="str">
        <f t="shared" si="554"/>
        <v>-</v>
      </c>
      <c r="H1355" s="205">
        <f>IFERROR(VLOOKUP(B1355,'Forecast Cnx @ Dest. Airport'!$B$5:$R$175,17,FALSE),0)</f>
        <v>0</v>
      </c>
      <c r="I1355" s="29">
        <f t="shared" si="546"/>
        <v>0</v>
      </c>
      <c r="J1355" s="29">
        <f t="shared" si="547"/>
        <v>0</v>
      </c>
      <c r="K1355" s="29">
        <f t="shared" si="548"/>
        <v>0</v>
      </c>
      <c r="L1355" s="29">
        <f t="shared" si="549"/>
        <v>0</v>
      </c>
      <c r="M1355" s="29">
        <f t="shared" si="550"/>
        <v>0</v>
      </c>
      <c r="N1355" s="194">
        <f t="shared" si="551"/>
        <v>0</v>
      </c>
      <c r="O1355" s="64" t="str">
        <f t="shared" si="555"/>
        <v>-</v>
      </c>
      <c r="P1355" s="64" t="str">
        <f t="shared" si="555"/>
        <v>-</v>
      </c>
      <c r="Q1355" s="64" t="str">
        <f t="shared" si="555"/>
        <v>-</v>
      </c>
      <c r="R1355" s="64" t="str">
        <f t="shared" si="555"/>
        <v>-</v>
      </c>
      <c r="S1355" s="64" t="str">
        <f t="shared" si="555"/>
        <v>-</v>
      </c>
      <c r="T1355" s="206" t="str">
        <f t="shared" si="533"/>
        <v>-</v>
      </c>
      <c r="U1355" s="29">
        <f t="shared" si="534"/>
        <v>0</v>
      </c>
      <c r="V1355" s="29">
        <f t="shared" si="535"/>
        <v>0</v>
      </c>
      <c r="W1355" s="29">
        <f t="shared" si="536"/>
        <v>0</v>
      </c>
      <c r="X1355" s="29">
        <f t="shared" si="537"/>
        <v>0</v>
      </c>
      <c r="Y1355" s="29">
        <f t="shared" si="538"/>
        <v>0</v>
      </c>
      <c r="Z1355" s="194">
        <f t="shared" si="539"/>
        <v>0</v>
      </c>
    </row>
    <row r="1356" spans="1:26" s="80" customFormat="1" x14ac:dyDescent="0.2">
      <c r="A1356" s="82">
        <v>1339</v>
      </c>
      <c r="B1356" s="168">
        <f>'Revenue Data'!B1347</f>
        <v>0</v>
      </c>
      <c r="C1356" s="71" t="str">
        <f t="shared" si="554"/>
        <v>-</v>
      </c>
      <c r="D1356" s="71" t="str">
        <f t="shared" si="554"/>
        <v>-</v>
      </c>
      <c r="E1356" s="71" t="str">
        <f t="shared" si="554"/>
        <v>-</v>
      </c>
      <c r="F1356" s="71" t="str">
        <f t="shared" si="554"/>
        <v>-</v>
      </c>
      <c r="G1356" s="71" t="str">
        <f t="shared" si="554"/>
        <v>-</v>
      </c>
      <c r="H1356" s="205">
        <f>IFERROR(VLOOKUP(B1356,'Forecast Cnx @ Dest. Airport'!$B$5:$R$175,17,FALSE),0)</f>
        <v>0</v>
      </c>
      <c r="I1356" s="29">
        <f t="shared" si="546"/>
        <v>0</v>
      </c>
      <c r="J1356" s="29">
        <f t="shared" si="547"/>
        <v>0</v>
      </c>
      <c r="K1356" s="29">
        <f t="shared" si="548"/>
        <v>0</v>
      </c>
      <c r="L1356" s="29">
        <f t="shared" si="549"/>
        <v>0</v>
      </c>
      <c r="M1356" s="29">
        <f t="shared" si="550"/>
        <v>0</v>
      </c>
      <c r="N1356" s="194">
        <f t="shared" si="551"/>
        <v>0</v>
      </c>
      <c r="O1356" s="64" t="str">
        <f t="shared" si="555"/>
        <v>-</v>
      </c>
      <c r="P1356" s="64" t="str">
        <f t="shared" si="555"/>
        <v>-</v>
      </c>
      <c r="Q1356" s="64" t="str">
        <f t="shared" si="555"/>
        <v>-</v>
      </c>
      <c r="R1356" s="64" t="str">
        <f t="shared" si="555"/>
        <v>-</v>
      </c>
      <c r="S1356" s="64" t="str">
        <f t="shared" si="555"/>
        <v>-</v>
      </c>
      <c r="T1356" s="206" t="str">
        <f t="shared" si="533"/>
        <v>-</v>
      </c>
      <c r="U1356" s="29">
        <f t="shared" si="534"/>
        <v>0</v>
      </c>
      <c r="V1356" s="29">
        <f t="shared" si="535"/>
        <v>0</v>
      </c>
      <c r="W1356" s="29">
        <f t="shared" si="536"/>
        <v>0</v>
      </c>
      <c r="X1356" s="29">
        <f t="shared" si="537"/>
        <v>0</v>
      </c>
      <c r="Y1356" s="29">
        <f t="shared" si="538"/>
        <v>0</v>
      </c>
      <c r="Z1356" s="194">
        <f t="shared" si="539"/>
        <v>0</v>
      </c>
    </row>
    <row r="1357" spans="1:26" s="80" customFormat="1" x14ac:dyDescent="0.2">
      <c r="A1357" s="82">
        <v>1340</v>
      </c>
      <c r="B1357" s="168">
        <f>'Revenue Data'!B1348</f>
        <v>0</v>
      </c>
      <c r="C1357" s="71" t="str">
        <f t="shared" si="554"/>
        <v>-</v>
      </c>
      <c r="D1357" s="71" t="str">
        <f t="shared" si="554"/>
        <v>-</v>
      </c>
      <c r="E1357" s="71" t="str">
        <f t="shared" si="554"/>
        <v>-</v>
      </c>
      <c r="F1357" s="71" t="str">
        <f t="shared" si="554"/>
        <v>-</v>
      </c>
      <c r="G1357" s="71" t="str">
        <f t="shared" si="554"/>
        <v>-</v>
      </c>
      <c r="H1357" s="205">
        <f>IFERROR(VLOOKUP(B1357,'Forecast Cnx @ Dest. Airport'!$B$5:$R$175,17,FALSE),0)</f>
        <v>0</v>
      </c>
      <c r="I1357" s="29">
        <f t="shared" si="546"/>
        <v>0</v>
      </c>
      <c r="J1357" s="29">
        <f t="shared" si="547"/>
        <v>0</v>
      </c>
      <c r="K1357" s="29">
        <f t="shared" si="548"/>
        <v>0</v>
      </c>
      <c r="L1357" s="29">
        <f t="shared" si="549"/>
        <v>0</v>
      </c>
      <c r="M1357" s="29">
        <f t="shared" si="550"/>
        <v>0</v>
      </c>
      <c r="N1357" s="194">
        <f t="shared" si="551"/>
        <v>0</v>
      </c>
      <c r="O1357" s="64" t="str">
        <f t="shared" si="555"/>
        <v>-</v>
      </c>
      <c r="P1357" s="64" t="str">
        <f t="shared" si="555"/>
        <v>-</v>
      </c>
      <c r="Q1357" s="64" t="str">
        <f t="shared" si="555"/>
        <v>-</v>
      </c>
      <c r="R1357" s="64" t="str">
        <f t="shared" si="555"/>
        <v>-</v>
      </c>
      <c r="S1357" s="64" t="str">
        <f t="shared" si="555"/>
        <v>-</v>
      </c>
      <c r="T1357" s="206" t="str">
        <f t="shared" si="533"/>
        <v>-</v>
      </c>
      <c r="U1357" s="29">
        <f t="shared" si="534"/>
        <v>0</v>
      </c>
      <c r="V1357" s="29">
        <f t="shared" si="535"/>
        <v>0</v>
      </c>
      <c r="W1357" s="29">
        <f t="shared" si="536"/>
        <v>0</v>
      </c>
      <c r="X1357" s="29">
        <f t="shared" si="537"/>
        <v>0</v>
      </c>
      <c r="Y1357" s="29">
        <f t="shared" si="538"/>
        <v>0</v>
      </c>
      <c r="Z1357" s="194">
        <f t="shared" si="539"/>
        <v>0</v>
      </c>
    </row>
    <row r="1358" spans="1:26" s="80" customFormat="1" x14ac:dyDescent="0.2">
      <c r="A1358" s="168">
        <v>1341</v>
      </c>
      <c r="B1358" s="168">
        <f>'Revenue Data'!B1349</f>
        <v>0</v>
      </c>
      <c r="C1358" s="71" t="str">
        <f t="shared" ref="C1358:G1367" si="556">IFERROR(VLOOKUP($B1358,FromChicagoFareList,C$8,FALSE),"-")</f>
        <v>-</v>
      </c>
      <c r="D1358" s="71" t="str">
        <f t="shared" si="556"/>
        <v>-</v>
      </c>
      <c r="E1358" s="71" t="str">
        <f t="shared" si="556"/>
        <v>-</v>
      </c>
      <c r="F1358" s="71" t="str">
        <f t="shared" si="556"/>
        <v>-</v>
      </c>
      <c r="G1358" s="71" t="str">
        <f t="shared" si="556"/>
        <v>-</v>
      </c>
      <c r="H1358" s="205">
        <f>IFERROR(VLOOKUP(B1358,'Forecast Cnx @ Dest. Airport'!$B$5:$R$175,17,FALSE),0)</f>
        <v>0</v>
      </c>
      <c r="I1358" s="29">
        <f t="shared" si="546"/>
        <v>0</v>
      </c>
      <c r="J1358" s="29">
        <f t="shared" si="547"/>
        <v>0</v>
      </c>
      <c r="K1358" s="29">
        <f t="shared" si="548"/>
        <v>0</v>
      </c>
      <c r="L1358" s="29">
        <f t="shared" si="549"/>
        <v>0</v>
      </c>
      <c r="M1358" s="29">
        <f t="shared" si="550"/>
        <v>0</v>
      </c>
      <c r="N1358" s="194">
        <f t="shared" si="551"/>
        <v>0</v>
      </c>
      <c r="O1358" s="64" t="str">
        <f t="shared" ref="O1358:S1367" si="557">IFERROR(VLOOKUP($B1358,FromChicagoFareList,O$8,FALSE),"-")</f>
        <v>-</v>
      </c>
      <c r="P1358" s="64" t="str">
        <f t="shared" si="557"/>
        <v>-</v>
      </c>
      <c r="Q1358" s="64" t="str">
        <f t="shared" si="557"/>
        <v>-</v>
      </c>
      <c r="R1358" s="64" t="str">
        <f t="shared" si="557"/>
        <v>-</v>
      </c>
      <c r="S1358" s="64" t="str">
        <f t="shared" si="557"/>
        <v>-</v>
      </c>
      <c r="T1358" s="206" t="str">
        <f t="shared" si="533"/>
        <v>-</v>
      </c>
      <c r="U1358" s="29">
        <f t="shared" si="534"/>
        <v>0</v>
      </c>
      <c r="V1358" s="29">
        <f t="shared" si="535"/>
        <v>0</v>
      </c>
      <c r="W1358" s="29">
        <f t="shared" si="536"/>
        <v>0</v>
      </c>
      <c r="X1358" s="29">
        <f t="shared" si="537"/>
        <v>0</v>
      </c>
      <c r="Y1358" s="29">
        <f t="shared" si="538"/>
        <v>0</v>
      </c>
      <c r="Z1358" s="194">
        <f t="shared" si="539"/>
        <v>0</v>
      </c>
    </row>
    <row r="1359" spans="1:26" s="80" customFormat="1" x14ac:dyDescent="0.2">
      <c r="A1359" s="82">
        <v>1342</v>
      </c>
      <c r="B1359" s="168">
        <f>'Revenue Data'!B1350</f>
        <v>0</v>
      </c>
      <c r="C1359" s="71" t="str">
        <f t="shared" si="556"/>
        <v>-</v>
      </c>
      <c r="D1359" s="71" t="str">
        <f t="shared" si="556"/>
        <v>-</v>
      </c>
      <c r="E1359" s="71" t="str">
        <f t="shared" si="556"/>
        <v>-</v>
      </c>
      <c r="F1359" s="71" t="str">
        <f t="shared" si="556"/>
        <v>-</v>
      </c>
      <c r="G1359" s="71" t="str">
        <f t="shared" si="556"/>
        <v>-</v>
      </c>
      <c r="H1359" s="205">
        <f>IFERROR(VLOOKUP(B1359,'Forecast Cnx @ Dest. Airport'!$B$5:$R$175,17,FALSE),0)</f>
        <v>0</v>
      </c>
      <c r="I1359" s="29">
        <f t="shared" si="546"/>
        <v>0</v>
      </c>
      <c r="J1359" s="29">
        <f t="shared" si="547"/>
        <v>0</v>
      </c>
      <c r="K1359" s="29">
        <f t="shared" si="548"/>
        <v>0</v>
      </c>
      <c r="L1359" s="29">
        <f t="shared" si="549"/>
        <v>0</v>
      </c>
      <c r="M1359" s="29">
        <f t="shared" si="550"/>
        <v>0</v>
      </c>
      <c r="N1359" s="194">
        <f t="shared" si="551"/>
        <v>0</v>
      </c>
      <c r="O1359" s="64" t="str">
        <f t="shared" si="557"/>
        <v>-</v>
      </c>
      <c r="P1359" s="64" t="str">
        <f t="shared" si="557"/>
        <v>-</v>
      </c>
      <c r="Q1359" s="64" t="str">
        <f t="shared" si="557"/>
        <v>-</v>
      </c>
      <c r="R1359" s="64" t="str">
        <f t="shared" si="557"/>
        <v>-</v>
      </c>
      <c r="S1359" s="64" t="str">
        <f t="shared" si="557"/>
        <v>-</v>
      </c>
      <c r="T1359" s="206" t="str">
        <f t="shared" si="533"/>
        <v>-</v>
      </c>
      <c r="U1359" s="29">
        <f t="shared" si="534"/>
        <v>0</v>
      </c>
      <c r="V1359" s="29">
        <f t="shared" si="535"/>
        <v>0</v>
      </c>
      <c r="W1359" s="29">
        <f t="shared" si="536"/>
        <v>0</v>
      </c>
      <c r="X1359" s="29">
        <f t="shared" si="537"/>
        <v>0</v>
      </c>
      <c r="Y1359" s="29">
        <f t="shared" si="538"/>
        <v>0</v>
      </c>
      <c r="Z1359" s="194">
        <f t="shared" si="539"/>
        <v>0</v>
      </c>
    </row>
    <row r="1360" spans="1:26" s="80" customFormat="1" x14ac:dyDescent="0.2">
      <c r="A1360" s="82">
        <v>1343</v>
      </c>
      <c r="B1360" s="168">
        <f>'Revenue Data'!B1351</f>
        <v>0</v>
      </c>
      <c r="C1360" s="71" t="str">
        <f t="shared" si="556"/>
        <v>-</v>
      </c>
      <c r="D1360" s="71" t="str">
        <f t="shared" si="556"/>
        <v>-</v>
      </c>
      <c r="E1360" s="71" t="str">
        <f t="shared" si="556"/>
        <v>-</v>
      </c>
      <c r="F1360" s="71" t="str">
        <f t="shared" si="556"/>
        <v>-</v>
      </c>
      <c r="G1360" s="71" t="str">
        <f t="shared" si="556"/>
        <v>-</v>
      </c>
      <c r="H1360" s="205">
        <f>IFERROR(VLOOKUP(B1360,'Forecast Cnx @ Dest. Airport'!$B$5:$R$175,17,FALSE),0)</f>
        <v>0</v>
      </c>
      <c r="I1360" s="29">
        <f t="shared" si="546"/>
        <v>0</v>
      </c>
      <c r="J1360" s="29">
        <f t="shared" si="547"/>
        <v>0</v>
      </c>
      <c r="K1360" s="29">
        <f t="shared" si="548"/>
        <v>0</v>
      </c>
      <c r="L1360" s="29">
        <f t="shared" si="549"/>
        <v>0</v>
      </c>
      <c r="M1360" s="29">
        <f t="shared" si="550"/>
        <v>0</v>
      </c>
      <c r="N1360" s="194">
        <f t="shared" si="551"/>
        <v>0</v>
      </c>
      <c r="O1360" s="64" t="str">
        <f t="shared" si="557"/>
        <v>-</v>
      </c>
      <c r="P1360" s="64" t="str">
        <f t="shared" si="557"/>
        <v>-</v>
      </c>
      <c r="Q1360" s="64" t="str">
        <f t="shared" si="557"/>
        <v>-</v>
      </c>
      <c r="R1360" s="64" t="str">
        <f t="shared" si="557"/>
        <v>-</v>
      </c>
      <c r="S1360" s="64" t="str">
        <f t="shared" si="557"/>
        <v>-</v>
      </c>
      <c r="T1360" s="206" t="str">
        <f t="shared" si="533"/>
        <v>-</v>
      </c>
      <c r="U1360" s="29">
        <f t="shared" si="534"/>
        <v>0</v>
      </c>
      <c r="V1360" s="29">
        <f t="shared" si="535"/>
        <v>0</v>
      </c>
      <c r="W1360" s="29">
        <f t="shared" si="536"/>
        <v>0</v>
      </c>
      <c r="X1360" s="29">
        <f t="shared" si="537"/>
        <v>0</v>
      </c>
      <c r="Y1360" s="29">
        <f t="shared" si="538"/>
        <v>0</v>
      </c>
      <c r="Z1360" s="194">
        <f t="shared" si="539"/>
        <v>0</v>
      </c>
    </row>
    <row r="1361" spans="1:26" s="80" customFormat="1" x14ac:dyDescent="0.2">
      <c r="A1361" s="82">
        <v>1344</v>
      </c>
      <c r="B1361" s="168">
        <f>'Revenue Data'!B1352</f>
        <v>0</v>
      </c>
      <c r="C1361" s="71" t="str">
        <f t="shared" si="556"/>
        <v>-</v>
      </c>
      <c r="D1361" s="71" t="str">
        <f t="shared" si="556"/>
        <v>-</v>
      </c>
      <c r="E1361" s="71" t="str">
        <f t="shared" si="556"/>
        <v>-</v>
      </c>
      <c r="F1361" s="71" t="str">
        <f t="shared" si="556"/>
        <v>-</v>
      </c>
      <c r="G1361" s="71" t="str">
        <f t="shared" si="556"/>
        <v>-</v>
      </c>
      <c r="H1361" s="205">
        <f>IFERROR(VLOOKUP(B1361,'Forecast Cnx @ Dest. Airport'!$B$5:$R$175,17,FALSE),0)</f>
        <v>0</v>
      </c>
      <c r="I1361" s="29">
        <f t="shared" si="546"/>
        <v>0</v>
      </c>
      <c r="J1361" s="29">
        <f t="shared" si="547"/>
        <v>0</v>
      </c>
      <c r="K1361" s="29">
        <f t="shared" si="548"/>
        <v>0</v>
      </c>
      <c r="L1361" s="29">
        <f t="shared" si="549"/>
        <v>0</v>
      </c>
      <c r="M1361" s="29">
        <f t="shared" si="550"/>
        <v>0</v>
      </c>
      <c r="N1361" s="194">
        <f t="shared" si="551"/>
        <v>0</v>
      </c>
      <c r="O1361" s="64" t="str">
        <f t="shared" si="557"/>
        <v>-</v>
      </c>
      <c r="P1361" s="64" t="str">
        <f t="shared" si="557"/>
        <v>-</v>
      </c>
      <c r="Q1361" s="64" t="str">
        <f t="shared" si="557"/>
        <v>-</v>
      </c>
      <c r="R1361" s="64" t="str">
        <f t="shared" si="557"/>
        <v>-</v>
      </c>
      <c r="S1361" s="64" t="str">
        <f t="shared" si="557"/>
        <v>-</v>
      </c>
      <c r="T1361" s="206" t="str">
        <f t="shared" si="533"/>
        <v>-</v>
      </c>
      <c r="U1361" s="29">
        <f t="shared" si="534"/>
        <v>0</v>
      </c>
      <c r="V1361" s="29">
        <f t="shared" si="535"/>
        <v>0</v>
      </c>
      <c r="W1361" s="29">
        <f t="shared" si="536"/>
        <v>0</v>
      </c>
      <c r="X1361" s="29">
        <f t="shared" si="537"/>
        <v>0</v>
      </c>
      <c r="Y1361" s="29">
        <f t="shared" si="538"/>
        <v>0</v>
      </c>
      <c r="Z1361" s="194">
        <f t="shared" si="539"/>
        <v>0</v>
      </c>
    </row>
    <row r="1362" spans="1:26" s="80" customFormat="1" x14ac:dyDescent="0.2">
      <c r="A1362" s="168">
        <v>1345</v>
      </c>
      <c r="B1362" s="168">
        <f>'Revenue Data'!B1353</f>
        <v>0</v>
      </c>
      <c r="C1362" s="71" t="str">
        <f t="shared" si="556"/>
        <v>-</v>
      </c>
      <c r="D1362" s="71" t="str">
        <f t="shared" si="556"/>
        <v>-</v>
      </c>
      <c r="E1362" s="71" t="str">
        <f t="shared" si="556"/>
        <v>-</v>
      </c>
      <c r="F1362" s="71" t="str">
        <f t="shared" si="556"/>
        <v>-</v>
      </c>
      <c r="G1362" s="71" t="str">
        <f t="shared" si="556"/>
        <v>-</v>
      </c>
      <c r="H1362" s="205">
        <f>IFERROR(VLOOKUP(B1362,'Forecast Cnx @ Dest. Airport'!$B$5:$R$175,17,FALSE),0)</f>
        <v>0</v>
      </c>
      <c r="I1362" s="29">
        <f t="shared" si="546"/>
        <v>0</v>
      </c>
      <c r="J1362" s="29">
        <f t="shared" si="547"/>
        <v>0</v>
      </c>
      <c r="K1362" s="29">
        <f t="shared" si="548"/>
        <v>0</v>
      </c>
      <c r="L1362" s="29">
        <f t="shared" si="549"/>
        <v>0</v>
      </c>
      <c r="M1362" s="29">
        <f t="shared" si="550"/>
        <v>0</v>
      </c>
      <c r="N1362" s="194">
        <f t="shared" si="551"/>
        <v>0</v>
      </c>
      <c r="O1362" s="64" t="str">
        <f t="shared" si="557"/>
        <v>-</v>
      </c>
      <c r="P1362" s="64" t="str">
        <f t="shared" si="557"/>
        <v>-</v>
      </c>
      <c r="Q1362" s="64" t="str">
        <f t="shared" si="557"/>
        <v>-</v>
      </c>
      <c r="R1362" s="64" t="str">
        <f t="shared" si="557"/>
        <v>-</v>
      </c>
      <c r="S1362" s="64" t="str">
        <f t="shared" si="557"/>
        <v>-</v>
      </c>
      <c r="T1362" s="206" t="str">
        <f t="shared" si="533"/>
        <v>-</v>
      </c>
      <c r="U1362" s="29">
        <f t="shared" si="534"/>
        <v>0</v>
      </c>
      <c r="V1362" s="29">
        <f t="shared" si="535"/>
        <v>0</v>
      </c>
      <c r="W1362" s="29">
        <f t="shared" si="536"/>
        <v>0</v>
      </c>
      <c r="X1362" s="29">
        <f t="shared" si="537"/>
        <v>0</v>
      </c>
      <c r="Y1362" s="29">
        <f t="shared" si="538"/>
        <v>0</v>
      </c>
      <c r="Z1362" s="194">
        <f t="shared" si="539"/>
        <v>0</v>
      </c>
    </row>
    <row r="1363" spans="1:26" s="80" customFormat="1" x14ac:dyDescent="0.2">
      <c r="A1363" s="82">
        <v>1346</v>
      </c>
      <c r="B1363" s="168">
        <f>'Revenue Data'!B1354</f>
        <v>0</v>
      </c>
      <c r="C1363" s="71" t="str">
        <f t="shared" si="556"/>
        <v>-</v>
      </c>
      <c r="D1363" s="71" t="str">
        <f t="shared" si="556"/>
        <v>-</v>
      </c>
      <c r="E1363" s="71" t="str">
        <f t="shared" si="556"/>
        <v>-</v>
      </c>
      <c r="F1363" s="71" t="str">
        <f t="shared" si="556"/>
        <v>-</v>
      </c>
      <c r="G1363" s="71" t="str">
        <f t="shared" si="556"/>
        <v>-</v>
      </c>
      <c r="H1363" s="205">
        <f>IFERROR(VLOOKUP(B1363,'Forecast Cnx @ Dest. Airport'!$B$5:$R$175,17,FALSE),0)</f>
        <v>0</v>
      </c>
      <c r="I1363" s="29">
        <f t="shared" si="546"/>
        <v>0</v>
      </c>
      <c r="J1363" s="29">
        <f t="shared" si="547"/>
        <v>0</v>
      </c>
      <c r="K1363" s="29">
        <f t="shared" si="548"/>
        <v>0</v>
      </c>
      <c r="L1363" s="29">
        <f t="shared" si="549"/>
        <v>0</v>
      </c>
      <c r="M1363" s="29">
        <f t="shared" si="550"/>
        <v>0</v>
      </c>
      <c r="N1363" s="194">
        <f t="shared" si="551"/>
        <v>0</v>
      </c>
      <c r="O1363" s="64" t="str">
        <f t="shared" si="557"/>
        <v>-</v>
      </c>
      <c r="P1363" s="64" t="str">
        <f t="shared" si="557"/>
        <v>-</v>
      </c>
      <c r="Q1363" s="64" t="str">
        <f t="shared" si="557"/>
        <v>-</v>
      </c>
      <c r="R1363" s="64" t="str">
        <f t="shared" si="557"/>
        <v>-</v>
      </c>
      <c r="S1363" s="64" t="str">
        <f t="shared" si="557"/>
        <v>-</v>
      </c>
      <c r="T1363" s="206" t="str">
        <f t="shared" ref="T1363:T1374" si="558">IFERROR(Z1363/N1363,"-")</f>
        <v>-</v>
      </c>
      <c r="U1363" s="29">
        <f t="shared" ref="U1363:U1374" si="559">IFERROR(O1363*I1363,0)</f>
        <v>0</v>
      </c>
      <c r="V1363" s="29">
        <f t="shared" ref="V1363:V1374" si="560">IFERROR(P1363*J1363,0)</f>
        <v>0</v>
      </c>
      <c r="W1363" s="29">
        <f t="shared" ref="W1363:W1374" si="561">IFERROR(Q1363*K1363,0)</f>
        <v>0</v>
      </c>
      <c r="X1363" s="29">
        <f t="shared" ref="X1363:X1374" si="562">IFERROR(R1363*L1363,0)</f>
        <v>0</v>
      </c>
      <c r="Y1363" s="29">
        <f t="shared" ref="Y1363:Y1374" si="563">IFERROR(S1363*M1363,0)</f>
        <v>0</v>
      </c>
      <c r="Z1363" s="194">
        <f t="shared" ref="Z1363:Z1374" si="564">SUM(U1363:Y1363)</f>
        <v>0</v>
      </c>
    </row>
    <row r="1364" spans="1:26" s="80" customFormat="1" x14ac:dyDescent="0.2">
      <c r="A1364" s="82">
        <v>1347</v>
      </c>
      <c r="B1364" s="168">
        <f>'Revenue Data'!B1355</f>
        <v>0</v>
      </c>
      <c r="C1364" s="71" t="str">
        <f t="shared" si="556"/>
        <v>-</v>
      </c>
      <c r="D1364" s="71" t="str">
        <f t="shared" si="556"/>
        <v>-</v>
      </c>
      <c r="E1364" s="71" t="str">
        <f t="shared" si="556"/>
        <v>-</v>
      </c>
      <c r="F1364" s="71" t="str">
        <f t="shared" si="556"/>
        <v>-</v>
      </c>
      <c r="G1364" s="71" t="str">
        <f t="shared" si="556"/>
        <v>-</v>
      </c>
      <c r="H1364" s="205">
        <f>IFERROR(VLOOKUP(B1364,'Forecast Cnx @ Dest. Airport'!$B$5:$R$175,17,FALSE),0)</f>
        <v>0</v>
      </c>
      <c r="I1364" s="29">
        <f t="shared" si="546"/>
        <v>0</v>
      </c>
      <c r="J1364" s="29">
        <f t="shared" si="547"/>
        <v>0</v>
      </c>
      <c r="K1364" s="29">
        <f t="shared" si="548"/>
        <v>0</v>
      </c>
      <c r="L1364" s="29">
        <f t="shared" si="549"/>
        <v>0</v>
      </c>
      <c r="M1364" s="29">
        <f t="shared" si="550"/>
        <v>0</v>
      </c>
      <c r="N1364" s="194">
        <f t="shared" si="551"/>
        <v>0</v>
      </c>
      <c r="O1364" s="64" t="str">
        <f t="shared" si="557"/>
        <v>-</v>
      </c>
      <c r="P1364" s="64" t="str">
        <f t="shared" si="557"/>
        <v>-</v>
      </c>
      <c r="Q1364" s="64" t="str">
        <f t="shared" si="557"/>
        <v>-</v>
      </c>
      <c r="R1364" s="64" t="str">
        <f t="shared" si="557"/>
        <v>-</v>
      </c>
      <c r="S1364" s="64" t="str">
        <f t="shared" si="557"/>
        <v>-</v>
      </c>
      <c r="T1364" s="206" t="str">
        <f t="shared" si="558"/>
        <v>-</v>
      </c>
      <c r="U1364" s="29">
        <f t="shared" si="559"/>
        <v>0</v>
      </c>
      <c r="V1364" s="29">
        <f t="shared" si="560"/>
        <v>0</v>
      </c>
      <c r="W1364" s="29">
        <f t="shared" si="561"/>
        <v>0</v>
      </c>
      <c r="X1364" s="29">
        <f t="shared" si="562"/>
        <v>0</v>
      </c>
      <c r="Y1364" s="29">
        <f t="shared" si="563"/>
        <v>0</v>
      </c>
      <c r="Z1364" s="194">
        <f t="shared" si="564"/>
        <v>0</v>
      </c>
    </row>
    <row r="1365" spans="1:26" s="80" customFormat="1" x14ac:dyDescent="0.2">
      <c r="A1365" s="82">
        <v>1348</v>
      </c>
      <c r="B1365" s="168">
        <f>'Revenue Data'!B1356</f>
        <v>0</v>
      </c>
      <c r="C1365" s="71" t="str">
        <f t="shared" si="556"/>
        <v>-</v>
      </c>
      <c r="D1365" s="71" t="str">
        <f t="shared" si="556"/>
        <v>-</v>
      </c>
      <c r="E1365" s="71" t="str">
        <f t="shared" si="556"/>
        <v>-</v>
      </c>
      <c r="F1365" s="71" t="str">
        <f t="shared" si="556"/>
        <v>-</v>
      </c>
      <c r="G1365" s="71" t="str">
        <f t="shared" si="556"/>
        <v>-</v>
      </c>
      <c r="H1365" s="205">
        <f>IFERROR(VLOOKUP(B1365,'Forecast Cnx @ Dest. Airport'!$B$5:$R$175,17,FALSE),0)</f>
        <v>0</v>
      </c>
      <c r="I1365" s="29">
        <f t="shared" si="546"/>
        <v>0</v>
      </c>
      <c r="J1365" s="29">
        <f t="shared" si="547"/>
        <v>0</v>
      </c>
      <c r="K1365" s="29">
        <f t="shared" si="548"/>
        <v>0</v>
      </c>
      <c r="L1365" s="29">
        <f t="shared" si="549"/>
        <v>0</v>
      </c>
      <c r="M1365" s="29">
        <f t="shared" si="550"/>
        <v>0</v>
      </c>
      <c r="N1365" s="194">
        <f t="shared" si="551"/>
        <v>0</v>
      </c>
      <c r="O1365" s="64" t="str">
        <f t="shared" si="557"/>
        <v>-</v>
      </c>
      <c r="P1365" s="64" t="str">
        <f t="shared" si="557"/>
        <v>-</v>
      </c>
      <c r="Q1365" s="64" t="str">
        <f t="shared" si="557"/>
        <v>-</v>
      </c>
      <c r="R1365" s="64" t="str">
        <f t="shared" si="557"/>
        <v>-</v>
      </c>
      <c r="S1365" s="64" t="str">
        <f t="shared" si="557"/>
        <v>-</v>
      </c>
      <c r="T1365" s="206" t="str">
        <f t="shared" si="558"/>
        <v>-</v>
      </c>
      <c r="U1365" s="29">
        <f t="shared" si="559"/>
        <v>0</v>
      </c>
      <c r="V1365" s="29">
        <f t="shared" si="560"/>
        <v>0</v>
      </c>
      <c r="W1365" s="29">
        <f t="shared" si="561"/>
        <v>0</v>
      </c>
      <c r="X1365" s="29">
        <f t="shared" si="562"/>
        <v>0</v>
      </c>
      <c r="Y1365" s="29">
        <f t="shared" si="563"/>
        <v>0</v>
      </c>
      <c r="Z1365" s="194">
        <f t="shared" si="564"/>
        <v>0</v>
      </c>
    </row>
    <row r="1366" spans="1:26" s="80" customFormat="1" x14ac:dyDescent="0.2">
      <c r="A1366" s="168">
        <v>1349</v>
      </c>
      <c r="B1366" s="168">
        <f>'Revenue Data'!B1357</f>
        <v>0</v>
      </c>
      <c r="C1366" s="71" t="str">
        <f t="shared" si="556"/>
        <v>-</v>
      </c>
      <c r="D1366" s="71" t="str">
        <f t="shared" si="556"/>
        <v>-</v>
      </c>
      <c r="E1366" s="71" t="str">
        <f t="shared" si="556"/>
        <v>-</v>
      </c>
      <c r="F1366" s="71" t="str">
        <f t="shared" si="556"/>
        <v>-</v>
      </c>
      <c r="G1366" s="71" t="str">
        <f t="shared" si="556"/>
        <v>-</v>
      </c>
      <c r="H1366" s="205">
        <f>IFERROR(VLOOKUP(B1366,'Forecast Cnx @ Dest. Airport'!$B$5:$R$175,17,FALSE),0)</f>
        <v>0</v>
      </c>
      <c r="I1366" s="29">
        <f t="shared" si="546"/>
        <v>0</v>
      </c>
      <c r="J1366" s="29">
        <f t="shared" si="547"/>
        <v>0</v>
      </c>
      <c r="K1366" s="29">
        <f t="shared" si="548"/>
        <v>0</v>
      </c>
      <c r="L1366" s="29">
        <f t="shared" si="549"/>
        <v>0</v>
      </c>
      <c r="M1366" s="29">
        <f t="shared" si="550"/>
        <v>0</v>
      </c>
      <c r="N1366" s="194">
        <f t="shared" si="551"/>
        <v>0</v>
      </c>
      <c r="O1366" s="64" t="str">
        <f t="shared" si="557"/>
        <v>-</v>
      </c>
      <c r="P1366" s="64" t="str">
        <f t="shared" si="557"/>
        <v>-</v>
      </c>
      <c r="Q1366" s="64" t="str">
        <f t="shared" si="557"/>
        <v>-</v>
      </c>
      <c r="R1366" s="64" t="str">
        <f t="shared" si="557"/>
        <v>-</v>
      </c>
      <c r="S1366" s="64" t="str">
        <f t="shared" si="557"/>
        <v>-</v>
      </c>
      <c r="T1366" s="206" t="str">
        <f t="shared" si="558"/>
        <v>-</v>
      </c>
      <c r="U1366" s="29">
        <f t="shared" si="559"/>
        <v>0</v>
      </c>
      <c r="V1366" s="29">
        <f t="shared" si="560"/>
        <v>0</v>
      </c>
      <c r="W1366" s="29">
        <f t="shared" si="561"/>
        <v>0</v>
      </c>
      <c r="X1366" s="29">
        <f t="shared" si="562"/>
        <v>0</v>
      </c>
      <c r="Y1366" s="29">
        <f t="shared" si="563"/>
        <v>0</v>
      </c>
      <c r="Z1366" s="194">
        <f t="shared" si="564"/>
        <v>0</v>
      </c>
    </row>
    <row r="1367" spans="1:26" s="80" customFormat="1" x14ac:dyDescent="0.2">
      <c r="A1367" s="82">
        <v>1350</v>
      </c>
      <c r="B1367" s="168">
        <f>'Revenue Data'!B1358</f>
        <v>0</v>
      </c>
      <c r="C1367" s="71" t="str">
        <f t="shared" si="556"/>
        <v>-</v>
      </c>
      <c r="D1367" s="71" t="str">
        <f t="shared" si="556"/>
        <v>-</v>
      </c>
      <c r="E1367" s="71" t="str">
        <f t="shared" si="556"/>
        <v>-</v>
      </c>
      <c r="F1367" s="71" t="str">
        <f t="shared" si="556"/>
        <v>-</v>
      </c>
      <c r="G1367" s="71" t="str">
        <f t="shared" si="556"/>
        <v>-</v>
      </c>
      <c r="H1367" s="205">
        <f>IFERROR(VLOOKUP(B1367,'Forecast Cnx @ Dest. Airport'!$B$5:$R$175,17,FALSE),0)</f>
        <v>0</v>
      </c>
      <c r="I1367" s="29">
        <f t="shared" si="546"/>
        <v>0</v>
      </c>
      <c r="J1367" s="29">
        <f t="shared" si="547"/>
        <v>0</v>
      </c>
      <c r="K1367" s="29">
        <f t="shared" si="548"/>
        <v>0</v>
      </c>
      <c r="L1367" s="29">
        <f t="shared" si="549"/>
        <v>0</v>
      </c>
      <c r="M1367" s="29">
        <f t="shared" si="550"/>
        <v>0</v>
      </c>
      <c r="N1367" s="194">
        <f t="shared" si="551"/>
        <v>0</v>
      </c>
      <c r="O1367" s="64" t="str">
        <f t="shared" si="557"/>
        <v>-</v>
      </c>
      <c r="P1367" s="64" t="str">
        <f t="shared" si="557"/>
        <v>-</v>
      </c>
      <c r="Q1367" s="64" t="str">
        <f t="shared" si="557"/>
        <v>-</v>
      </c>
      <c r="R1367" s="64" t="str">
        <f t="shared" si="557"/>
        <v>-</v>
      </c>
      <c r="S1367" s="64" t="str">
        <f t="shared" si="557"/>
        <v>-</v>
      </c>
      <c r="T1367" s="206" t="str">
        <f t="shared" si="558"/>
        <v>-</v>
      </c>
      <c r="U1367" s="29">
        <f t="shared" si="559"/>
        <v>0</v>
      </c>
      <c r="V1367" s="29">
        <f t="shared" si="560"/>
        <v>0</v>
      </c>
      <c r="W1367" s="29">
        <f t="shared" si="561"/>
        <v>0</v>
      </c>
      <c r="X1367" s="29">
        <f t="shared" si="562"/>
        <v>0</v>
      </c>
      <c r="Y1367" s="29">
        <f t="shared" si="563"/>
        <v>0</v>
      </c>
      <c r="Z1367" s="194">
        <f t="shared" si="564"/>
        <v>0</v>
      </c>
    </row>
    <row r="1368" spans="1:26" s="80" customFormat="1" x14ac:dyDescent="0.2">
      <c r="A1368" s="82">
        <v>1351</v>
      </c>
      <c r="B1368" s="168">
        <f>'Revenue Data'!B1359</f>
        <v>0</v>
      </c>
      <c r="C1368" s="71" t="str">
        <f t="shared" ref="C1368:G1377" si="565">IFERROR(VLOOKUP($B1368,FromChicagoFareList,C$8,FALSE),"-")</f>
        <v>-</v>
      </c>
      <c r="D1368" s="71" t="str">
        <f t="shared" si="565"/>
        <v>-</v>
      </c>
      <c r="E1368" s="71" t="str">
        <f t="shared" si="565"/>
        <v>-</v>
      </c>
      <c r="F1368" s="71" t="str">
        <f t="shared" si="565"/>
        <v>-</v>
      </c>
      <c r="G1368" s="71" t="str">
        <f t="shared" si="565"/>
        <v>-</v>
      </c>
      <c r="H1368" s="205">
        <f>IFERROR(VLOOKUP(B1368,'Forecast Cnx @ Dest. Airport'!$B$5:$R$175,17,FALSE),0)</f>
        <v>0</v>
      </c>
      <c r="I1368" s="29">
        <f t="shared" si="546"/>
        <v>0</v>
      </c>
      <c r="J1368" s="29">
        <f t="shared" si="547"/>
        <v>0</v>
      </c>
      <c r="K1368" s="29">
        <f t="shared" si="548"/>
        <v>0</v>
      </c>
      <c r="L1368" s="29">
        <f t="shared" si="549"/>
        <v>0</v>
      </c>
      <c r="M1368" s="29">
        <f t="shared" si="550"/>
        <v>0</v>
      </c>
      <c r="N1368" s="194">
        <f t="shared" si="551"/>
        <v>0</v>
      </c>
      <c r="O1368" s="64" t="str">
        <f t="shared" ref="O1368:S1377" si="566">IFERROR(VLOOKUP($B1368,FromChicagoFareList,O$8,FALSE),"-")</f>
        <v>-</v>
      </c>
      <c r="P1368" s="64" t="str">
        <f t="shared" si="566"/>
        <v>-</v>
      </c>
      <c r="Q1368" s="64" t="str">
        <f t="shared" si="566"/>
        <v>-</v>
      </c>
      <c r="R1368" s="64" t="str">
        <f t="shared" si="566"/>
        <v>-</v>
      </c>
      <c r="S1368" s="64" t="str">
        <f t="shared" si="566"/>
        <v>-</v>
      </c>
      <c r="T1368" s="206" t="str">
        <f t="shared" si="558"/>
        <v>-</v>
      </c>
      <c r="U1368" s="29">
        <f t="shared" si="559"/>
        <v>0</v>
      </c>
      <c r="V1368" s="29">
        <f t="shared" si="560"/>
        <v>0</v>
      </c>
      <c r="W1368" s="29">
        <f t="shared" si="561"/>
        <v>0</v>
      </c>
      <c r="X1368" s="29">
        <f t="shared" si="562"/>
        <v>0</v>
      </c>
      <c r="Y1368" s="29">
        <f t="shared" si="563"/>
        <v>0</v>
      </c>
      <c r="Z1368" s="194">
        <f t="shared" si="564"/>
        <v>0</v>
      </c>
    </row>
    <row r="1369" spans="1:26" s="80" customFormat="1" x14ac:dyDescent="0.2">
      <c r="A1369" s="82">
        <v>1352</v>
      </c>
      <c r="B1369" s="168">
        <f>'Revenue Data'!B1360</f>
        <v>0</v>
      </c>
      <c r="C1369" s="71" t="str">
        <f t="shared" si="565"/>
        <v>-</v>
      </c>
      <c r="D1369" s="71" t="str">
        <f t="shared" si="565"/>
        <v>-</v>
      </c>
      <c r="E1369" s="71" t="str">
        <f t="shared" si="565"/>
        <v>-</v>
      </c>
      <c r="F1369" s="71" t="str">
        <f t="shared" si="565"/>
        <v>-</v>
      </c>
      <c r="G1369" s="71" t="str">
        <f t="shared" si="565"/>
        <v>-</v>
      </c>
      <c r="H1369" s="205">
        <f>IFERROR(VLOOKUP(B1369,'Forecast Cnx @ Dest. Airport'!$B$5:$R$175,17,FALSE),0)</f>
        <v>0</v>
      </c>
      <c r="I1369" s="29">
        <f t="shared" si="546"/>
        <v>0</v>
      </c>
      <c r="J1369" s="29">
        <f t="shared" si="547"/>
        <v>0</v>
      </c>
      <c r="K1369" s="29">
        <f t="shared" si="548"/>
        <v>0</v>
      </c>
      <c r="L1369" s="29">
        <f t="shared" si="549"/>
        <v>0</v>
      </c>
      <c r="M1369" s="29">
        <f t="shared" si="550"/>
        <v>0</v>
      </c>
      <c r="N1369" s="194">
        <f t="shared" si="551"/>
        <v>0</v>
      </c>
      <c r="O1369" s="64" t="str">
        <f t="shared" si="566"/>
        <v>-</v>
      </c>
      <c r="P1369" s="64" t="str">
        <f t="shared" si="566"/>
        <v>-</v>
      </c>
      <c r="Q1369" s="64" t="str">
        <f t="shared" si="566"/>
        <v>-</v>
      </c>
      <c r="R1369" s="64" t="str">
        <f t="shared" si="566"/>
        <v>-</v>
      </c>
      <c r="S1369" s="64" t="str">
        <f t="shared" si="566"/>
        <v>-</v>
      </c>
      <c r="T1369" s="206" t="str">
        <f t="shared" si="558"/>
        <v>-</v>
      </c>
      <c r="U1369" s="29">
        <f t="shared" si="559"/>
        <v>0</v>
      </c>
      <c r="V1369" s="29">
        <f t="shared" si="560"/>
        <v>0</v>
      </c>
      <c r="W1369" s="29">
        <f t="shared" si="561"/>
        <v>0</v>
      </c>
      <c r="X1369" s="29">
        <f t="shared" si="562"/>
        <v>0</v>
      </c>
      <c r="Y1369" s="29">
        <f t="shared" si="563"/>
        <v>0</v>
      </c>
      <c r="Z1369" s="194">
        <f t="shared" si="564"/>
        <v>0</v>
      </c>
    </row>
    <row r="1370" spans="1:26" s="80" customFormat="1" x14ac:dyDescent="0.2">
      <c r="A1370" s="168">
        <v>1353</v>
      </c>
      <c r="B1370" s="168">
        <f>'Revenue Data'!B1361</f>
        <v>0</v>
      </c>
      <c r="C1370" s="71" t="str">
        <f t="shared" si="565"/>
        <v>-</v>
      </c>
      <c r="D1370" s="71" t="str">
        <f t="shared" si="565"/>
        <v>-</v>
      </c>
      <c r="E1370" s="71" t="str">
        <f t="shared" si="565"/>
        <v>-</v>
      </c>
      <c r="F1370" s="71" t="str">
        <f t="shared" si="565"/>
        <v>-</v>
      </c>
      <c r="G1370" s="71" t="str">
        <f t="shared" si="565"/>
        <v>-</v>
      </c>
      <c r="H1370" s="205">
        <f>IFERROR(VLOOKUP(B1370,'Forecast Cnx @ Dest. Airport'!$B$5:$R$175,17,FALSE),0)</f>
        <v>0</v>
      </c>
      <c r="I1370" s="29">
        <f t="shared" si="546"/>
        <v>0</v>
      </c>
      <c r="J1370" s="29">
        <f t="shared" si="547"/>
        <v>0</v>
      </c>
      <c r="K1370" s="29">
        <f t="shared" si="548"/>
        <v>0</v>
      </c>
      <c r="L1370" s="29">
        <f t="shared" si="549"/>
        <v>0</v>
      </c>
      <c r="M1370" s="29">
        <f t="shared" si="550"/>
        <v>0</v>
      </c>
      <c r="N1370" s="194">
        <f t="shared" si="551"/>
        <v>0</v>
      </c>
      <c r="O1370" s="64" t="str">
        <f t="shared" si="566"/>
        <v>-</v>
      </c>
      <c r="P1370" s="64" t="str">
        <f t="shared" si="566"/>
        <v>-</v>
      </c>
      <c r="Q1370" s="64" t="str">
        <f t="shared" si="566"/>
        <v>-</v>
      </c>
      <c r="R1370" s="64" t="str">
        <f t="shared" si="566"/>
        <v>-</v>
      </c>
      <c r="S1370" s="64" t="str">
        <f t="shared" si="566"/>
        <v>-</v>
      </c>
      <c r="T1370" s="206" t="str">
        <f t="shared" si="558"/>
        <v>-</v>
      </c>
      <c r="U1370" s="29">
        <f t="shared" si="559"/>
        <v>0</v>
      </c>
      <c r="V1370" s="29">
        <f t="shared" si="560"/>
        <v>0</v>
      </c>
      <c r="W1370" s="29">
        <f t="shared" si="561"/>
        <v>0</v>
      </c>
      <c r="X1370" s="29">
        <f t="shared" si="562"/>
        <v>0</v>
      </c>
      <c r="Y1370" s="29">
        <f t="shared" si="563"/>
        <v>0</v>
      </c>
      <c r="Z1370" s="194">
        <f t="shared" si="564"/>
        <v>0</v>
      </c>
    </row>
    <row r="1371" spans="1:26" s="80" customFormat="1" x14ac:dyDescent="0.2">
      <c r="A1371" s="82">
        <v>1354</v>
      </c>
      <c r="B1371" s="168">
        <f>'Revenue Data'!B1362</f>
        <v>0</v>
      </c>
      <c r="C1371" s="71" t="str">
        <f t="shared" si="565"/>
        <v>-</v>
      </c>
      <c r="D1371" s="71" t="str">
        <f t="shared" si="565"/>
        <v>-</v>
      </c>
      <c r="E1371" s="71" t="str">
        <f t="shared" si="565"/>
        <v>-</v>
      </c>
      <c r="F1371" s="71" t="str">
        <f t="shared" si="565"/>
        <v>-</v>
      </c>
      <c r="G1371" s="71" t="str">
        <f t="shared" si="565"/>
        <v>-</v>
      </c>
      <c r="H1371" s="205">
        <f>IFERROR(VLOOKUP(B1371,'Forecast Cnx @ Dest. Airport'!$B$5:$R$175,17,FALSE),0)</f>
        <v>0</v>
      </c>
      <c r="I1371" s="29">
        <f t="shared" si="546"/>
        <v>0</v>
      </c>
      <c r="J1371" s="29">
        <f t="shared" si="547"/>
        <v>0</v>
      </c>
      <c r="K1371" s="29">
        <f t="shared" si="548"/>
        <v>0</v>
      </c>
      <c r="L1371" s="29">
        <f t="shared" si="549"/>
        <v>0</v>
      </c>
      <c r="M1371" s="29">
        <f t="shared" si="550"/>
        <v>0</v>
      </c>
      <c r="N1371" s="194">
        <f t="shared" si="551"/>
        <v>0</v>
      </c>
      <c r="O1371" s="64" t="str">
        <f t="shared" si="566"/>
        <v>-</v>
      </c>
      <c r="P1371" s="64" t="str">
        <f t="shared" si="566"/>
        <v>-</v>
      </c>
      <c r="Q1371" s="64" t="str">
        <f t="shared" si="566"/>
        <v>-</v>
      </c>
      <c r="R1371" s="64" t="str">
        <f t="shared" si="566"/>
        <v>-</v>
      </c>
      <c r="S1371" s="64" t="str">
        <f t="shared" si="566"/>
        <v>-</v>
      </c>
      <c r="T1371" s="206" t="str">
        <f t="shared" si="558"/>
        <v>-</v>
      </c>
      <c r="U1371" s="29">
        <f t="shared" si="559"/>
        <v>0</v>
      </c>
      <c r="V1371" s="29">
        <f t="shared" si="560"/>
        <v>0</v>
      </c>
      <c r="W1371" s="29">
        <f t="shared" si="561"/>
        <v>0</v>
      </c>
      <c r="X1371" s="29">
        <f t="shared" si="562"/>
        <v>0</v>
      </c>
      <c r="Y1371" s="29">
        <f t="shared" si="563"/>
        <v>0</v>
      </c>
      <c r="Z1371" s="194">
        <f t="shared" si="564"/>
        <v>0</v>
      </c>
    </row>
    <row r="1372" spans="1:26" s="80" customFormat="1" x14ac:dyDescent="0.2">
      <c r="A1372" s="82">
        <v>1355</v>
      </c>
      <c r="B1372" s="168">
        <f>'Revenue Data'!B1363</f>
        <v>0</v>
      </c>
      <c r="C1372" s="71" t="str">
        <f t="shared" si="565"/>
        <v>-</v>
      </c>
      <c r="D1372" s="71" t="str">
        <f t="shared" si="565"/>
        <v>-</v>
      </c>
      <c r="E1372" s="71" t="str">
        <f t="shared" si="565"/>
        <v>-</v>
      </c>
      <c r="F1372" s="71" t="str">
        <f t="shared" si="565"/>
        <v>-</v>
      </c>
      <c r="G1372" s="71" t="str">
        <f t="shared" si="565"/>
        <v>-</v>
      </c>
      <c r="H1372" s="205">
        <f>IFERROR(VLOOKUP(B1372,'Forecast Cnx @ Dest. Airport'!$B$5:$R$175,17,FALSE),0)</f>
        <v>0</v>
      </c>
      <c r="I1372" s="29">
        <f t="shared" si="546"/>
        <v>0</v>
      </c>
      <c r="J1372" s="29">
        <f t="shared" si="547"/>
        <v>0</v>
      </c>
      <c r="K1372" s="29">
        <f t="shared" si="548"/>
        <v>0</v>
      </c>
      <c r="L1372" s="29">
        <f t="shared" si="549"/>
        <v>0</v>
      </c>
      <c r="M1372" s="29">
        <f t="shared" si="550"/>
        <v>0</v>
      </c>
      <c r="N1372" s="194">
        <f t="shared" si="551"/>
        <v>0</v>
      </c>
      <c r="O1372" s="64" t="str">
        <f t="shared" si="566"/>
        <v>-</v>
      </c>
      <c r="P1372" s="64" t="str">
        <f t="shared" si="566"/>
        <v>-</v>
      </c>
      <c r="Q1372" s="64" t="str">
        <f t="shared" si="566"/>
        <v>-</v>
      </c>
      <c r="R1372" s="64" t="str">
        <f t="shared" si="566"/>
        <v>-</v>
      </c>
      <c r="S1372" s="64" t="str">
        <f t="shared" si="566"/>
        <v>-</v>
      </c>
      <c r="T1372" s="206" t="str">
        <f t="shared" si="558"/>
        <v>-</v>
      </c>
      <c r="U1372" s="29">
        <f t="shared" si="559"/>
        <v>0</v>
      </c>
      <c r="V1372" s="29">
        <f t="shared" si="560"/>
        <v>0</v>
      </c>
      <c r="W1372" s="29">
        <f t="shared" si="561"/>
        <v>0</v>
      </c>
      <c r="X1372" s="29">
        <f t="shared" si="562"/>
        <v>0</v>
      </c>
      <c r="Y1372" s="29">
        <f t="shared" si="563"/>
        <v>0</v>
      </c>
      <c r="Z1372" s="194">
        <f t="shared" si="564"/>
        <v>0</v>
      </c>
    </row>
    <row r="1373" spans="1:26" s="80" customFormat="1" x14ac:dyDescent="0.2">
      <c r="A1373" s="82">
        <v>1356</v>
      </c>
      <c r="B1373" s="168">
        <f>'Revenue Data'!B1364</f>
        <v>0</v>
      </c>
      <c r="C1373" s="71" t="str">
        <f t="shared" si="565"/>
        <v>-</v>
      </c>
      <c r="D1373" s="71" t="str">
        <f t="shared" si="565"/>
        <v>-</v>
      </c>
      <c r="E1373" s="71" t="str">
        <f t="shared" si="565"/>
        <v>-</v>
      </c>
      <c r="F1373" s="71" t="str">
        <f t="shared" si="565"/>
        <v>-</v>
      </c>
      <c r="G1373" s="71" t="str">
        <f t="shared" si="565"/>
        <v>-</v>
      </c>
      <c r="H1373" s="205">
        <f>IFERROR(VLOOKUP(B1373,'Forecast Cnx @ Dest. Airport'!$B$5:$R$175,17,FALSE),0)</f>
        <v>0</v>
      </c>
      <c r="I1373" s="29">
        <f t="shared" si="546"/>
        <v>0</v>
      </c>
      <c r="J1373" s="29">
        <f t="shared" si="547"/>
        <v>0</v>
      </c>
      <c r="K1373" s="29">
        <f t="shared" si="548"/>
        <v>0</v>
      </c>
      <c r="L1373" s="29">
        <f t="shared" si="549"/>
        <v>0</v>
      </c>
      <c r="M1373" s="29">
        <f t="shared" si="550"/>
        <v>0</v>
      </c>
      <c r="N1373" s="194">
        <f t="shared" si="551"/>
        <v>0</v>
      </c>
      <c r="O1373" s="64" t="str">
        <f t="shared" si="566"/>
        <v>-</v>
      </c>
      <c r="P1373" s="64" t="str">
        <f t="shared" si="566"/>
        <v>-</v>
      </c>
      <c r="Q1373" s="64" t="str">
        <f t="shared" si="566"/>
        <v>-</v>
      </c>
      <c r="R1373" s="64" t="str">
        <f t="shared" si="566"/>
        <v>-</v>
      </c>
      <c r="S1373" s="64" t="str">
        <f t="shared" si="566"/>
        <v>-</v>
      </c>
      <c r="T1373" s="206" t="str">
        <f t="shared" si="558"/>
        <v>-</v>
      </c>
      <c r="U1373" s="29">
        <f t="shared" si="559"/>
        <v>0</v>
      </c>
      <c r="V1373" s="29">
        <f t="shared" si="560"/>
        <v>0</v>
      </c>
      <c r="W1373" s="29">
        <f t="shared" si="561"/>
        <v>0</v>
      </c>
      <c r="X1373" s="29">
        <f t="shared" si="562"/>
        <v>0</v>
      </c>
      <c r="Y1373" s="29">
        <f t="shared" si="563"/>
        <v>0</v>
      </c>
      <c r="Z1373" s="194">
        <f t="shared" si="564"/>
        <v>0</v>
      </c>
    </row>
    <row r="1374" spans="1:26" s="80" customFormat="1" x14ac:dyDescent="0.2">
      <c r="A1374" s="168">
        <v>1357</v>
      </c>
      <c r="B1374" s="168">
        <f>'Revenue Data'!B1365</f>
        <v>0</v>
      </c>
      <c r="C1374" s="71" t="str">
        <f t="shared" si="565"/>
        <v>-</v>
      </c>
      <c r="D1374" s="71" t="str">
        <f t="shared" si="565"/>
        <v>-</v>
      </c>
      <c r="E1374" s="71" t="str">
        <f t="shared" si="565"/>
        <v>-</v>
      </c>
      <c r="F1374" s="71" t="str">
        <f t="shared" si="565"/>
        <v>-</v>
      </c>
      <c r="G1374" s="71" t="str">
        <f t="shared" si="565"/>
        <v>-</v>
      </c>
      <c r="H1374" s="205">
        <f>IFERROR(VLOOKUP(B1374,'Forecast Cnx @ Dest. Airport'!$B$5:$R$175,17,FALSE),0)</f>
        <v>0</v>
      </c>
      <c r="I1374" s="29">
        <f t="shared" si="546"/>
        <v>0</v>
      </c>
      <c r="J1374" s="29">
        <f t="shared" si="547"/>
        <v>0</v>
      </c>
      <c r="K1374" s="29">
        <f t="shared" si="548"/>
        <v>0</v>
      </c>
      <c r="L1374" s="29">
        <f t="shared" si="549"/>
        <v>0</v>
      </c>
      <c r="M1374" s="29">
        <f t="shared" si="550"/>
        <v>0</v>
      </c>
      <c r="N1374" s="194">
        <f t="shared" si="551"/>
        <v>0</v>
      </c>
      <c r="O1374" s="64" t="str">
        <f t="shared" si="566"/>
        <v>-</v>
      </c>
      <c r="P1374" s="64" t="str">
        <f t="shared" si="566"/>
        <v>-</v>
      </c>
      <c r="Q1374" s="64" t="str">
        <f t="shared" si="566"/>
        <v>-</v>
      </c>
      <c r="R1374" s="64" t="str">
        <f t="shared" si="566"/>
        <v>-</v>
      </c>
      <c r="S1374" s="64" t="str">
        <f t="shared" si="566"/>
        <v>-</v>
      </c>
      <c r="T1374" s="206" t="str">
        <f t="shared" si="558"/>
        <v>-</v>
      </c>
      <c r="U1374" s="29">
        <f t="shared" si="559"/>
        <v>0</v>
      </c>
      <c r="V1374" s="29">
        <f t="shared" si="560"/>
        <v>0</v>
      </c>
      <c r="W1374" s="29">
        <f t="shared" si="561"/>
        <v>0</v>
      </c>
      <c r="X1374" s="29">
        <f t="shared" si="562"/>
        <v>0</v>
      </c>
      <c r="Y1374" s="29">
        <f t="shared" si="563"/>
        <v>0</v>
      </c>
      <c r="Z1374" s="194">
        <f t="shared" si="564"/>
        <v>0</v>
      </c>
    </row>
    <row r="1375" spans="1:26" s="80" customFormat="1" x14ac:dyDescent="0.2">
      <c r="A1375" s="82">
        <v>1358</v>
      </c>
      <c r="B1375" s="168">
        <f>'Revenue Data'!B1366</f>
        <v>0</v>
      </c>
      <c r="C1375" s="71" t="str">
        <f t="shared" si="565"/>
        <v>-</v>
      </c>
      <c r="D1375" s="71" t="str">
        <f t="shared" si="565"/>
        <v>-</v>
      </c>
      <c r="E1375" s="71" t="str">
        <f t="shared" si="565"/>
        <v>-</v>
      </c>
      <c r="F1375" s="71" t="str">
        <f t="shared" si="565"/>
        <v>-</v>
      </c>
      <c r="G1375" s="71" t="str">
        <f t="shared" si="565"/>
        <v>-</v>
      </c>
      <c r="H1375" s="205">
        <f>IFERROR(VLOOKUP(B1375,'Forecast Cnx @ Dest. Airport'!$B$5:$R$175,17,FALSE),0)</f>
        <v>0</v>
      </c>
      <c r="I1375" s="29">
        <f t="shared" ref="I1375:I1438" si="567">IFERROR($H1375*C1375,0)</f>
        <v>0</v>
      </c>
      <c r="J1375" s="29">
        <f t="shared" ref="J1375:J1438" si="568">IFERROR($H1375*D1375,0)</f>
        <v>0</v>
      </c>
      <c r="K1375" s="29">
        <f t="shared" ref="K1375:K1438" si="569">IFERROR($H1375*E1375,0)</f>
        <v>0</v>
      </c>
      <c r="L1375" s="29">
        <f t="shared" ref="L1375:L1438" si="570">IFERROR($H1375*F1375,0)</f>
        <v>0</v>
      </c>
      <c r="M1375" s="29">
        <f t="shared" ref="M1375:M1438" si="571">IFERROR($H1375*G1375,0)</f>
        <v>0</v>
      </c>
      <c r="N1375" s="194">
        <f t="shared" ref="N1375:N1438" si="572">SUM(I1375:M1375)</f>
        <v>0</v>
      </c>
      <c r="O1375" s="64" t="str">
        <f t="shared" si="566"/>
        <v>-</v>
      </c>
      <c r="P1375" s="64" t="str">
        <f t="shared" si="566"/>
        <v>-</v>
      </c>
      <c r="Q1375" s="64" t="str">
        <f t="shared" si="566"/>
        <v>-</v>
      </c>
      <c r="R1375" s="64" t="str">
        <f t="shared" si="566"/>
        <v>-</v>
      </c>
      <c r="S1375" s="64" t="str">
        <f t="shared" si="566"/>
        <v>-</v>
      </c>
      <c r="T1375" s="206" t="str">
        <f t="shared" ref="T1375:T1438" si="573">IFERROR(Z1375/N1375,"-")</f>
        <v>-</v>
      </c>
      <c r="U1375" s="29">
        <f t="shared" ref="U1375:U1438" si="574">IFERROR(O1375*I1375,0)</f>
        <v>0</v>
      </c>
      <c r="V1375" s="29">
        <f t="shared" ref="V1375:V1438" si="575">IFERROR(P1375*J1375,0)</f>
        <v>0</v>
      </c>
      <c r="W1375" s="29">
        <f t="shared" ref="W1375:W1438" si="576">IFERROR(Q1375*K1375,0)</f>
        <v>0</v>
      </c>
      <c r="X1375" s="29">
        <f t="shared" ref="X1375:X1438" si="577">IFERROR(R1375*L1375,0)</f>
        <v>0</v>
      </c>
      <c r="Y1375" s="29">
        <f t="shared" ref="Y1375:Y1438" si="578">IFERROR(S1375*M1375,0)</f>
        <v>0</v>
      </c>
      <c r="Z1375" s="194">
        <f t="shared" ref="Z1375:Z1438" si="579">SUM(U1375:Y1375)</f>
        <v>0</v>
      </c>
    </row>
    <row r="1376" spans="1:26" s="80" customFormat="1" x14ac:dyDescent="0.2">
      <c r="A1376" s="82">
        <v>1359</v>
      </c>
      <c r="B1376" s="168">
        <f>'Revenue Data'!B1367</f>
        <v>0</v>
      </c>
      <c r="C1376" s="71" t="str">
        <f t="shared" si="565"/>
        <v>-</v>
      </c>
      <c r="D1376" s="71" t="str">
        <f t="shared" si="565"/>
        <v>-</v>
      </c>
      <c r="E1376" s="71" t="str">
        <f t="shared" si="565"/>
        <v>-</v>
      </c>
      <c r="F1376" s="71" t="str">
        <f t="shared" si="565"/>
        <v>-</v>
      </c>
      <c r="G1376" s="71" t="str">
        <f t="shared" si="565"/>
        <v>-</v>
      </c>
      <c r="H1376" s="205">
        <f>IFERROR(VLOOKUP(B1376,'Forecast Cnx @ Dest. Airport'!$B$5:$R$175,17,FALSE),0)</f>
        <v>0</v>
      </c>
      <c r="I1376" s="29">
        <f t="shared" si="567"/>
        <v>0</v>
      </c>
      <c r="J1376" s="29">
        <f t="shared" si="568"/>
        <v>0</v>
      </c>
      <c r="K1376" s="29">
        <f t="shared" si="569"/>
        <v>0</v>
      </c>
      <c r="L1376" s="29">
        <f t="shared" si="570"/>
        <v>0</v>
      </c>
      <c r="M1376" s="29">
        <f t="shared" si="571"/>
        <v>0</v>
      </c>
      <c r="N1376" s="194">
        <f t="shared" si="572"/>
        <v>0</v>
      </c>
      <c r="O1376" s="64" t="str">
        <f t="shared" si="566"/>
        <v>-</v>
      </c>
      <c r="P1376" s="64" t="str">
        <f t="shared" si="566"/>
        <v>-</v>
      </c>
      <c r="Q1376" s="64" t="str">
        <f t="shared" si="566"/>
        <v>-</v>
      </c>
      <c r="R1376" s="64" t="str">
        <f t="shared" si="566"/>
        <v>-</v>
      </c>
      <c r="S1376" s="64" t="str">
        <f t="shared" si="566"/>
        <v>-</v>
      </c>
      <c r="T1376" s="206" t="str">
        <f t="shared" si="573"/>
        <v>-</v>
      </c>
      <c r="U1376" s="29">
        <f t="shared" si="574"/>
        <v>0</v>
      </c>
      <c r="V1376" s="29">
        <f t="shared" si="575"/>
        <v>0</v>
      </c>
      <c r="W1376" s="29">
        <f t="shared" si="576"/>
        <v>0</v>
      </c>
      <c r="X1376" s="29">
        <f t="shared" si="577"/>
        <v>0</v>
      </c>
      <c r="Y1376" s="29">
        <f t="shared" si="578"/>
        <v>0</v>
      </c>
      <c r="Z1376" s="194">
        <f t="shared" si="579"/>
        <v>0</v>
      </c>
    </row>
    <row r="1377" spans="1:26" s="80" customFormat="1" x14ac:dyDescent="0.2">
      <c r="A1377" s="82">
        <v>1360</v>
      </c>
      <c r="B1377" s="168">
        <f>'Revenue Data'!B1368</f>
        <v>0</v>
      </c>
      <c r="C1377" s="71" t="str">
        <f t="shared" si="565"/>
        <v>-</v>
      </c>
      <c r="D1377" s="71" t="str">
        <f t="shared" si="565"/>
        <v>-</v>
      </c>
      <c r="E1377" s="71" t="str">
        <f t="shared" si="565"/>
        <v>-</v>
      </c>
      <c r="F1377" s="71" t="str">
        <f t="shared" si="565"/>
        <v>-</v>
      </c>
      <c r="G1377" s="71" t="str">
        <f t="shared" si="565"/>
        <v>-</v>
      </c>
      <c r="H1377" s="205">
        <f>IFERROR(VLOOKUP(B1377,'Forecast Cnx @ Dest. Airport'!$B$5:$R$175,17,FALSE),0)</f>
        <v>0</v>
      </c>
      <c r="I1377" s="29">
        <f t="shared" si="567"/>
        <v>0</v>
      </c>
      <c r="J1377" s="29">
        <f t="shared" si="568"/>
        <v>0</v>
      </c>
      <c r="K1377" s="29">
        <f t="shared" si="569"/>
        <v>0</v>
      </c>
      <c r="L1377" s="29">
        <f t="shared" si="570"/>
        <v>0</v>
      </c>
      <c r="M1377" s="29">
        <f t="shared" si="571"/>
        <v>0</v>
      </c>
      <c r="N1377" s="194">
        <f t="shared" si="572"/>
        <v>0</v>
      </c>
      <c r="O1377" s="64" t="str">
        <f t="shared" si="566"/>
        <v>-</v>
      </c>
      <c r="P1377" s="64" t="str">
        <f t="shared" si="566"/>
        <v>-</v>
      </c>
      <c r="Q1377" s="64" t="str">
        <f t="shared" si="566"/>
        <v>-</v>
      </c>
      <c r="R1377" s="64" t="str">
        <f t="shared" si="566"/>
        <v>-</v>
      </c>
      <c r="S1377" s="64" t="str">
        <f t="shared" si="566"/>
        <v>-</v>
      </c>
      <c r="T1377" s="206" t="str">
        <f t="shared" si="573"/>
        <v>-</v>
      </c>
      <c r="U1377" s="29">
        <f t="shared" si="574"/>
        <v>0</v>
      </c>
      <c r="V1377" s="29">
        <f t="shared" si="575"/>
        <v>0</v>
      </c>
      <c r="W1377" s="29">
        <f t="shared" si="576"/>
        <v>0</v>
      </c>
      <c r="X1377" s="29">
        <f t="shared" si="577"/>
        <v>0</v>
      </c>
      <c r="Y1377" s="29">
        <f t="shared" si="578"/>
        <v>0</v>
      </c>
      <c r="Z1377" s="194">
        <f t="shared" si="579"/>
        <v>0</v>
      </c>
    </row>
    <row r="1378" spans="1:26" s="80" customFormat="1" x14ac:dyDescent="0.2">
      <c r="A1378" s="168">
        <v>1361</v>
      </c>
      <c r="B1378" s="168">
        <f>'Revenue Data'!B1369</f>
        <v>0</v>
      </c>
      <c r="C1378" s="71" t="str">
        <f t="shared" ref="C1378:G1387" si="580">IFERROR(VLOOKUP($B1378,FromChicagoFareList,C$8,FALSE),"-")</f>
        <v>-</v>
      </c>
      <c r="D1378" s="71" t="str">
        <f t="shared" si="580"/>
        <v>-</v>
      </c>
      <c r="E1378" s="71" t="str">
        <f t="shared" si="580"/>
        <v>-</v>
      </c>
      <c r="F1378" s="71" t="str">
        <f t="shared" si="580"/>
        <v>-</v>
      </c>
      <c r="G1378" s="71" t="str">
        <f t="shared" si="580"/>
        <v>-</v>
      </c>
      <c r="H1378" s="205">
        <f>IFERROR(VLOOKUP(B1378,'Forecast Cnx @ Dest. Airport'!$B$5:$R$175,17,FALSE),0)</f>
        <v>0</v>
      </c>
      <c r="I1378" s="29">
        <f t="shared" si="567"/>
        <v>0</v>
      </c>
      <c r="J1378" s="29">
        <f t="shared" si="568"/>
        <v>0</v>
      </c>
      <c r="K1378" s="29">
        <f t="shared" si="569"/>
        <v>0</v>
      </c>
      <c r="L1378" s="29">
        <f t="shared" si="570"/>
        <v>0</v>
      </c>
      <c r="M1378" s="29">
        <f t="shared" si="571"/>
        <v>0</v>
      </c>
      <c r="N1378" s="194">
        <f t="shared" si="572"/>
        <v>0</v>
      </c>
      <c r="O1378" s="64" t="str">
        <f t="shared" ref="O1378:S1387" si="581">IFERROR(VLOOKUP($B1378,FromChicagoFareList,O$8,FALSE),"-")</f>
        <v>-</v>
      </c>
      <c r="P1378" s="64" t="str">
        <f t="shared" si="581"/>
        <v>-</v>
      </c>
      <c r="Q1378" s="64" t="str">
        <f t="shared" si="581"/>
        <v>-</v>
      </c>
      <c r="R1378" s="64" t="str">
        <f t="shared" si="581"/>
        <v>-</v>
      </c>
      <c r="S1378" s="64" t="str">
        <f t="shared" si="581"/>
        <v>-</v>
      </c>
      <c r="T1378" s="206" t="str">
        <f t="shared" si="573"/>
        <v>-</v>
      </c>
      <c r="U1378" s="29">
        <f t="shared" si="574"/>
        <v>0</v>
      </c>
      <c r="V1378" s="29">
        <f t="shared" si="575"/>
        <v>0</v>
      </c>
      <c r="W1378" s="29">
        <f t="shared" si="576"/>
        <v>0</v>
      </c>
      <c r="X1378" s="29">
        <f t="shared" si="577"/>
        <v>0</v>
      </c>
      <c r="Y1378" s="29">
        <f t="shared" si="578"/>
        <v>0</v>
      </c>
      <c r="Z1378" s="194">
        <f t="shared" si="579"/>
        <v>0</v>
      </c>
    </row>
    <row r="1379" spans="1:26" s="80" customFormat="1" x14ac:dyDescent="0.2">
      <c r="A1379" s="82">
        <v>1362</v>
      </c>
      <c r="B1379" s="168">
        <f>'Revenue Data'!B1370</f>
        <v>0</v>
      </c>
      <c r="C1379" s="71" t="str">
        <f t="shared" si="580"/>
        <v>-</v>
      </c>
      <c r="D1379" s="71" t="str">
        <f t="shared" si="580"/>
        <v>-</v>
      </c>
      <c r="E1379" s="71" t="str">
        <f t="shared" si="580"/>
        <v>-</v>
      </c>
      <c r="F1379" s="71" t="str">
        <f t="shared" si="580"/>
        <v>-</v>
      </c>
      <c r="G1379" s="71" t="str">
        <f t="shared" si="580"/>
        <v>-</v>
      </c>
      <c r="H1379" s="205">
        <f>IFERROR(VLOOKUP(B1379,'Forecast Cnx @ Dest. Airport'!$B$5:$R$175,17,FALSE),0)</f>
        <v>0</v>
      </c>
      <c r="I1379" s="29">
        <f t="shared" si="567"/>
        <v>0</v>
      </c>
      <c r="J1379" s="29">
        <f t="shared" si="568"/>
        <v>0</v>
      </c>
      <c r="K1379" s="29">
        <f t="shared" si="569"/>
        <v>0</v>
      </c>
      <c r="L1379" s="29">
        <f t="shared" si="570"/>
        <v>0</v>
      </c>
      <c r="M1379" s="29">
        <f t="shared" si="571"/>
        <v>0</v>
      </c>
      <c r="N1379" s="194">
        <f t="shared" si="572"/>
        <v>0</v>
      </c>
      <c r="O1379" s="64" t="str">
        <f t="shared" si="581"/>
        <v>-</v>
      </c>
      <c r="P1379" s="64" t="str">
        <f t="shared" si="581"/>
        <v>-</v>
      </c>
      <c r="Q1379" s="64" t="str">
        <f t="shared" si="581"/>
        <v>-</v>
      </c>
      <c r="R1379" s="64" t="str">
        <f t="shared" si="581"/>
        <v>-</v>
      </c>
      <c r="S1379" s="64" t="str">
        <f t="shared" si="581"/>
        <v>-</v>
      </c>
      <c r="T1379" s="206" t="str">
        <f t="shared" si="573"/>
        <v>-</v>
      </c>
      <c r="U1379" s="29">
        <f t="shared" si="574"/>
        <v>0</v>
      </c>
      <c r="V1379" s="29">
        <f t="shared" si="575"/>
        <v>0</v>
      </c>
      <c r="W1379" s="29">
        <f t="shared" si="576"/>
        <v>0</v>
      </c>
      <c r="X1379" s="29">
        <f t="shared" si="577"/>
        <v>0</v>
      </c>
      <c r="Y1379" s="29">
        <f t="shared" si="578"/>
        <v>0</v>
      </c>
      <c r="Z1379" s="194">
        <f t="shared" si="579"/>
        <v>0</v>
      </c>
    </row>
    <row r="1380" spans="1:26" s="80" customFormat="1" x14ac:dyDescent="0.2">
      <c r="A1380" s="82">
        <v>1363</v>
      </c>
      <c r="B1380" s="168">
        <f>'Revenue Data'!B1371</f>
        <v>0</v>
      </c>
      <c r="C1380" s="71" t="str">
        <f t="shared" si="580"/>
        <v>-</v>
      </c>
      <c r="D1380" s="71" t="str">
        <f t="shared" si="580"/>
        <v>-</v>
      </c>
      <c r="E1380" s="71" t="str">
        <f t="shared" si="580"/>
        <v>-</v>
      </c>
      <c r="F1380" s="71" t="str">
        <f t="shared" si="580"/>
        <v>-</v>
      </c>
      <c r="G1380" s="71" t="str">
        <f t="shared" si="580"/>
        <v>-</v>
      </c>
      <c r="H1380" s="205">
        <f>IFERROR(VLOOKUP(B1380,'Forecast Cnx @ Dest. Airport'!$B$5:$R$175,17,FALSE),0)</f>
        <v>0</v>
      </c>
      <c r="I1380" s="29">
        <f t="shared" si="567"/>
        <v>0</v>
      </c>
      <c r="J1380" s="29">
        <f t="shared" si="568"/>
        <v>0</v>
      </c>
      <c r="K1380" s="29">
        <f t="shared" si="569"/>
        <v>0</v>
      </c>
      <c r="L1380" s="29">
        <f t="shared" si="570"/>
        <v>0</v>
      </c>
      <c r="M1380" s="29">
        <f t="shared" si="571"/>
        <v>0</v>
      </c>
      <c r="N1380" s="194">
        <f t="shared" si="572"/>
        <v>0</v>
      </c>
      <c r="O1380" s="64" t="str">
        <f t="shared" si="581"/>
        <v>-</v>
      </c>
      <c r="P1380" s="64" t="str">
        <f t="shared" si="581"/>
        <v>-</v>
      </c>
      <c r="Q1380" s="64" t="str">
        <f t="shared" si="581"/>
        <v>-</v>
      </c>
      <c r="R1380" s="64" t="str">
        <f t="shared" si="581"/>
        <v>-</v>
      </c>
      <c r="S1380" s="64" t="str">
        <f t="shared" si="581"/>
        <v>-</v>
      </c>
      <c r="T1380" s="206" t="str">
        <f t="shared" si="573"/>
        <v>-</v>
      </c>
      <c r="U1380" s="29">
        <f t="shared" si="574"/>
        <v>0</v>
      </c>
      <c r="V1380" s="29">
        <f t="shared" si="575"/>
        <v>0</v>
      </c>
      <c r="W1380" s="29">
        <f t="shared" si="576"/>
        <v>0</v>
      </c>
      <c r="X1380" s="29">
        <f t="shared" si="577"/>
        <v>0</v>
      </c>
      <c r="Y1380" s="29">
        <f t="shared" si="578"/>
        <v>0</v>
      </c>
      <c r="Z1380" s="194">
        <f t="shared" si="579"/>
        <v>0</v>
      </c>
    </row>
    <row r="1381" spans="1:26" s="80" customFormat="1" x14ac:dyDescent="0.2">
      <c r="A1381" s="82">
        <v>1364</v>
      </c>
      <c r="B1381" s="168">
        <f>'Revenue Data'!B1372</f>
        <v>0</v>
      </c>
      <c r="C1381" s="71" t="str">
        <f t="shared" si="580"/>
        <v>-</v>
      </c>
      <c r="D1381" s="71" t="str">
        <f t="shared" si="580"/>
        <v>-</v>
      </c>
      <c r="E1381" s="71" t="str">
        <f t="shared" si="580"/>
        <v>-</v>
      </c>
      <c r="F1381" s="71" t="str">
        <f t="shared" si="580"/>
        <v>-</v>
      </c>
      <c r="G1381" s="71" t="str">
        <f t="shared" si="580"/>
        <v>-</v>
      </c>
      <c r="H1381" s="205">
        <f>IFERROR(VLOOKUP(B1381,'Forecast Cnx @ Dest. Airport'!$B$5:$R$175,17,FALSE),0)</f>
        <v>0</v>
      </c>
      <c r="I1381" s="29">
        <f t="shared" si="567"/>
        <v>0</v>
      </c>
      <c r="J1381" s="29">
        <f t="shared" si="568"/>
        <v>0</v>
      </c>
      <c r="K1381" s="29">
        <f t="shared" si="569"/>
        <v>0</v>
      </c>
      <c r="L1381" s="29">
        <f t="shared" si="570"/>
        <v>0</v>
      </c>
      <c r="M1381" s="29">
        <f t="shared" si="571"/>
        <v>0</v>
      </c>
      <c r="N1381" s="194">
        <f t="shared" si="572"/>
        <v>0</v>
      </c>
      <c r="O1381" s="64" t="str">
        <f t="shared" si="581"/>
        <v>-</v>
      </c>
      <c r="P1381" s="64" t="str">
        <f t="shared" si="581"/>
        <v>-</v>
      </c>
      <c r="Q1381" s="64" t="str">
        <f t="shared" si="581"/>
        <v>-</v>
      </c>
      <c r="R1381" s="64" t="str">
        <f t="shared" si="581"/>
        <v>-</v>
      </c>
      <c r="S1381" s="64" t="str">
        <f t="shared" si="581"/>
        <v>-</v>
      </c>
      <c r="T1381" s="206" t="str">
        <f t="shared" si="573"/>
        <v>-</v>
      </c>
      <c r="U1381" s="29">
        <f t="shared" si="574"/>
        <v>0</v>
      </c>
      <c r="V1381" s="29">
        <f t="shared" si="575"/>
        <v>0</v>
      </c>
      <c r="W1381" s="29">
        <f t="shared" si="576"/>
        <v>0</v>
      </c>
      <c r="X1381" s="29">
        <f t="shared" si="577"/>
        <v>0</v>
      </c>
      <c r="Y1381" s="29">
        <f t="shared" si="578"/>
        <v>0</v>
      </c>
      <c r="Z1381" s="194">
        <f t="shared" si="579"/>
        <v>0</v>
      </c>
    </row>
    <row r="1382" spans="1:26" s="80" customFormat="1" x14ac:dyDescent="0.2">
      <c r="A1382" s="168">
        <v>1365</v>
      </c>
      <c r="B1382" s="168">
        <f>'Revenue Data'!B1373</f>
        <v>0</v>
      </c>
      <c r="C1382" s="71" t="str">
        <f t="shared" si="580"/>
        <v>-</v>
      </c>
      <c r="D1382" s="71" t="str">
        <f t="shared" si="580"/>
        <v>-</v>
      </c>
      <c r="E1382" s="71" t="str">
        <f t="shared" si="580"/>
        <v>-</v>
      </c>
      <c r="F1382" s="71" t="str">
        <f t="shared" si="580"/>
        <v>-</v>
      </c>
      <c r="G1382" s="71" t="str">
        <f t="shared" si="580"/>
        <v>-</v>
      </c>
      <c r="H1382" s="205">
        <f>IFERROR(VLOOKUP(B1382,'Forecast Cnx @ Dest. Airport'!$B$5:$R$175,17,FALSE),0)</f>
        <v>0</v>
      </c>
      <c r="I1382" s="29">
        <f t="shared" si="567"/>
        <v>0</v>
      </c>
      <c r="J1382" s="29">
        <f t="shared" si="568"/>
        <v>0</v>
      </c>
      <c r="K1382" s="29">
        <f t="shared" si="569"/>
        <v>0</v>
      </c>
      <c r="L1382" s="29">
        <f t="shared" si="570"/>
        <v>0</v>
      </c>
      <c r="M1382" s="29">
        <f t="shared" si="571"/>
        <v>0</v>
      </c>
      <c r="N1382" s="194">
        <f t="shared" si="572"/>
        <v>0</v>
      </c>
      <c r="O1382" s="64" t="str">
        <f t="shared" si="581"/>
        <v>-</v>
      </c>
      <c r="P1382" s="64" t="str">
        <f t="shared" si="581"/>
        <v>-</v>
      </c>
      <c r="Q1382" s="64" t="str">
        <f t="shared" si="581"/>
        <v>-</v>
      </c>
      <c r="R1382" s="64" t="str">
        <f t="shared" si="581"/>
        <v>-</v>
      </c>
      <c r="S1382" s="64" t="str">
        <f t="shared" si="581"/>
        <v>-</v>
      </c>
      <c r="T1382" s="206" t="str">
        <f t="shared" si="573"/>
        <v>-</v>
      </c>
      <c r="U1382" s="29">
        <f t="shared" si="574"/>
        <v>0</v>
      </c>
      <c r="V1382" s="29">
        <f t="shared" si="575"/>
        <v>0</v>
      </c>
      <c r="W1382" s="29">
        <f t="shared" si="576"/>
        <v>0</v>
      </c>
      <c r="X1382" s="29">
        <f t="shared" si="577"/>
        <v>0</v>
      </c>
      <c r="Y1382" s="29">
        <f t="shared" si="578"/>
        <v>0</v>
      </c>
      <c r="Z1382" s="194">
        <f t="shared" si="579"/>
        <v>0</v>
      </c>
    </row>
    <row r="1383" spans="1:26" s="80" customFormat="1" x14ac:dyDescent="0.2">
      <c r="A1383" s="82">
        <v>1366</v>
      </c>
      <c r="B1383" s="168">
        <f>'Revenue Data'!B1374</f>
        <v>0</v>
      </c>
      <c r="C1383" s="71" t="str">
        <f t="shared" si="580"/>
        <v>-</v>
      </c>
      <c r="D1383" s="71" t="str">
        <f t="shared" si="580"/>
        <v>-</v>
      </c>
      <c r="E1383" s="71" t="str">
        <f t="shared" si="580"/>
        <v>-</v>
      </c>
      <c r="F1383" s="71" t="str">
        <f t="shared" si="580"/>
        <v>-</v>
      </c>
      <c r="G1383" s="71" t="str">
        <f t="shared" si="580"/>
        <v>-</v>
      </c>
      <c r="H1383" s="205">
        <f>IFERROR(VLOOKUP(B1383,'Forecast Cnx @ Dest. Airport'!$B$5:$R$175,17,FALSE),0)</f>
        <v>0</v>
      </c>
      <c r="I1383" s="29">
        <f t="shared" si="567"/>
        <v>0</v>
      </c>
      <c r="J1383" s="29">
        <f t="shared" si="568"/>
        <v>0</v>
      </c>
      <c r="K1383" s="29">
        <f t="shared" si="569"/>
        <v>0</v>
      </c>
      <c r="L1383" s="29">
        <f t="shared" si="570"/>
        <v>0</v>
      </c>
      <c r="M1383" s="29">
        <f t="shared" si="571"/>
        <v>0</v>
      </c>
      <c r="N1383" s="194">
        <f t="shared" si="572"/>
        <v>0</v>
      </c>
      <c r="O1383" s="64" t="str">
        <f t="shared" si="581"/>
        <v>-</v>
      </c>
      <c r="P1383" s="64" t="str">
        <f t="shared" si="581"/>
        <v>-</v>
      </c>
      <c r="Q1383" s="64" t="str">
        <f t="shared" si="581"/>
        <v>-</v>
      </c>
      <c r="R1383" s="64" t="str">
        <f t="shared" si="581"/>
        <v>-</v>
      </c>
      <c r="S1383" s="64" t="str">
        <f t="shared" si="581"/>
        <v>-</v>
      </c>
      <c r="T1383" s="206" t="str">
        <f t="shared" si="573"/>
        <v>-</v>
      </c>
      <c r="U1383" s="29">
        <f t="shared" si="574"/>
        <v>0</v>
      </c>
      <c r="V1383" s="29">
        <f t="shared" si="575"/>
        <v>0</v>
      </c>
      <c r="W1383" s="29">
        <f t="shared" si="576"/>
        <v>0</v>
      </c>
      <c r="X1383" s="29">
        <f t="shared" si="577"/>
        <v>0</v>
      </c>
      <c r="Y1383" s="29">
        <f t="shared" si="578"/>
        <v>0</v>
      </c>
      <c r="Z1383" s="194">
        <f t="shared" si="579"/>
        <v>0</v>
      </c>
    </row>
    <row r="1384" spans="1:26" s="80" customFormat="1" x14ac:dyDescent="0.2">
      <c r="A1384" s="82">
        <v>1367</v>
      </c>
      <c r="B1384" s="168">
        <f>'Revenue Data'!B1375</f>
        <v>0</v>
      </c>
      <c r="C1384" s="71" t="str">
        <f t="shared" si="580"/>
        <v>-</v>
      </c>
      <c r="D1384" s="71" t="str">
        <f t="shared" si="580"/>
        <v>-</v>
      </c>
      <c r="E1384" s="71" t="str">
        <f t="shared" si="580"/>
        <v>-</v>
      </c>
      <c r="F1384" s="71" t="str">
        <f t="shared" si="580"/>
        <v>-</v>
      </c>
      <c r="G1384" s="71" t="str">
        <f t="shared" si="580"/>
        <v>-</v>
      </c>
      <c r="H1384" s="205">
        <f>IFERROR(VLOOKUP(B1384,'Forecast Cnx @ Dest. Airport'!$B$5:$R$175,17,FALSE),0)</f>
        <v>0</v>
      </c>
      <c r="I1384" s="29">
        <f t="shared" si="567"/>
        <v>0</v>
      </c>
      <c r="J1384" s="29">
        <f t="shared" si="568"/>
        <v>0</v>
      </c>
      <c r="K1384" s="29">
        <f t="shared" si="569"/>
        <v>0</v>
      </c>
      <c r="L1384" s="29">
        <f t="shared" si="570"/>
        <v>0</v>
      </c>
      <c r="M1384" s="29">
        <f t="shared" si="571"/>
        <v>0</v>
      </c>
      <c r="N1384" s="194">
        <f t="shared" si="572"/>
        <v>0</v>
      </c>
      <c r="O1384" s="64" t="str">
        <f t="shared" si="581"/>
        <v>-</v>
      </c>
      <c r="P1384" s="64" t="str">
        <f t="shared" si="581"/>
        <v>-</v>
      </c>
      <c r="Q1384" s="64" t="str">
        <f t="shared" si="581"/>
        <v>-</v>
      </c>
      <c r="R1384" s="64" t="str">
        <f t="shared" si="581"/>
        <v>-</v>
      </c>
      <c r="S1384" s="64" t="str">
        <f t="shared" si="581"/>
        <v>-</v>
      </c>
      <c r="T1384" s="206" t="str">
        <f t="shared" si="573"/>
        <v>-</v>
      </c>
      <c r="U1384" s="29">
        <f t="shared" si="574"/>
        <v>0</v>
      </c>
      <c r="V1384" s="29">
        <f t="shared" si="575"/>
        <v>0</v>
      </c>
      <c r="W1384" s="29">
        <f t="shared" si="576"/>
        <v>0</v>
      </c>
      <c r="X1384" s="29">
        <f t="shared" si="577"/>
        <v>0</v>
      </c>
      <c r="Y1384" s="29">
        <f t="shared" si="578"/>
        <v>0</v>
      </c>
      <c r="Z1384" s="194">
        <f t="shared" si="579"/>
        <v>0</v>
      </c>
    </row>
    <row r="1385" spans="1:26" s="80" customFormat="1" x14ac:dyDescent="0.2">
      <c r="A1385" s="82">
        <v>1368</v>
      </c>
      <c r="B1385" s="168">
        <f>'Revenue Data'!B1376</f>
        <v>0</v>
      </c>
      <c r="C1385" s="71" t="str">
        <f t="shared" si="580"/>
        <v>-</v>
      </c>
      <c r="D1385" s="71" t="str">
        <f t="shared" si="580"/>
        <v>-</v>
      </c>
      <c r="E1385" s="71" t="str">
        <f t="shared" si="580"/>
        <v>-</v>
      </c>
      <c r="F1385" s="71" t="str">
        <f t="shared" si="580"/>
        <v>-</v>
      </c>
      <c r="G1385" s="71" t="str">
        <f t="shared" si="580"/>
        <v>-</v>
      </c>
      <c r="H1385" s="205">
        <f>IFERROR(VLOOKUP(B1385,'Forecast Cnx @ Dest. Airport'!$B$5:$R$175,17,FALSE),0)</f>
        <v>0</v>
      </c>
      <c r="I1385" s="29">
        <f t="shared" si="567"/>
        <v>0</v>
      </c>
      <c r="J1385" s="29">
        <f t="shared" si="568"/>
        <v>0</v>
      </c>
      <c r="K1385" s="29">
        <f t="shared" si="569"/>
        <v>0</v>
      </c>
      <c r="L1385" s="29">
        <f t="shared" si="570"/>
        <v>0</v>
      </c>
      <c r="M1385" s="29">
        <f t="shared" si="571"/>
        <v>0</v>
      </c>
      <c r="N1385" s="194">
        <f t="shared" si="572"/>
        <v>0</v>
      </c>
      <c r="O1385" s="64" t="str">
        <f t="shared" si="581"/>
        <v>-</v>
      </c>
      <c r="P1385" s="64" t="str">
        <f t="shared" si="581"/>
        <v>-</v>
      </c>
      <c r="Q1385" s="64" t="str">
        <f t="shared" si="581"/>
        <v>-</v>
      </c>
      <c r="R1385" s="64" t="str">
        <f t="shared" si="581"/>
        <v>-</v>
      </c>
      <c r="S1385" s="64" t="str">
        <f t="shared" si="581"/>
        <v>-</v>
      </c>
      <c r="T1385" s="206" t="str">
        <f t="shared" si="573"/>
        <v>-</v>
      </c>
      <c r="U1385" s="29">
        <f t="shared" si="574"/>
        <v>0</v>
      </c>
      <c r="V1385" s="29">
        <f t="shared" si="575"/>
        <v>0</v>
      </c>
      <c r="W1385" s="29">
        <f t="shared" si="576"/>
        <v>0</v>
      </c>
      <c r="X1385" s="29">
        <f t="shared" si="577"/>
        <v>0</v>
      </c>
      <c r="Y1385" s="29">
        <f t="shared" si="578"/>
        <v>0</v>
      </c>
      <c r="Z1385" s="194">
        <f t="shared" si="579"/>
        <v>0</v>
      </c>
    </row>
    <row r="1386" spans="1:26" s="80" customFormat="1" x14ac:dyDescent="0.2">
      <c r="A1386" s="168">
        <v>1369</v>
      </c>
      <c r="B1386" s="168">
        <f>'Revenue Data'!B1377</f>
        <v>0</v>
      </c>
      <c r="C1386" s="71" t="str">
        <f t="shared" si="580"/>
        <v>-</v>
      </c>
      <c r="D1386" s="71" t="str">
        <f t="shared" si="580"/>
        <v>-</v>
      </c>
      <c r="E1386" s="71" t="str">
        <f t="shared" si="580"/>
        <v>-</v>
      </c>
      <c r="F1386" s="71" t="str">
        <f t="shared" si="580"/>
        <v>-</v>
      </c>
      <c r="G1386" s="71" t="str">
        <f t="shared" si="580"/>
        <v>-</v>
      </c>
      <c r="H1386" s="205">
        <f>IFERROR(VLOOKUP(B1386,'Forecast Cnx @ Dest. Airport'!$B$5:$R$175,17,FALSE),0)</f>
        <v>0</v>
      </c>
      <c r="I1386" s="29">
        <f t="shared" si="567"/>
        <v>0</v>
      </c>
      <c r="J1386" s="29">
        <f t="shared" si="568"/>
        <v>0</v>
      </c>
      <c r="K1386" s="29">
        <f t="shared" si="569"/>
        <v>0</v>
      </c>
      <c r="L1386" s="29">
        <f t="shared" si="570"/>
        <v>0</v>
      </c>
      <c r="M1386" s="29">
        <f t="shared" si="571"/>
        <v>0</v>
      </c>
      <c r="N1386" s="194">
        <f t="shared" si="572"/>
        <v>0</v>
      </c>
      <c r="O1386" s="64" t="str">
        <f t="shared" si="581"/>
        <v>-</v>
      </c>
      <c r="P1386" s="64" t="str">
        <f t="shared" si="581"/>
        <v>-</v>
      </c>
      <c r="Q1386" s="64" t="str">
        <f t="shared" si="581"/>
        <v>-</v>
      </c>
      <c r="R1386" s="64" t="str">
        <f t="shared" si="581"/>
        <v>-</v>
      </c>
      <c r="S1386" s="64" t="str">
        <f t="shared" si="581"/>
        <v>-</v>
      </c>
      <c r="T1386" s="206" t="str">
        <f t="shared" si="573"/>
        <v>-</v>
      </c>
      <c r="U1386" s="29">
        <f t="shared" si="574"/>
        <v>0</v>
      </c>
      <c r="V1386" s="29">
        <f t="shared" si="575"/>
        <v>0</v>
      </c>
      <c r="W1386" s="29">
        <f t="shared" si="576"/>
        <v>0</v>
      </c>
      <c r="X1386" s="29">
        <f t="shared" si="577"/>
        <v>0</v>
      </c>
      <c r="Y1386" s="29">
        <f t="shared" si="578"/>
        <v>0</v>
      </c>
      <c r="Z1386" s="194">
        <f t="shared" si="579"/>
        <v>0</v>
      </c>
    </row>
    <row r="1387" spans="1:26" s="80" customFormat="1" x14ac:dyDescent="0.2">
      <c r="A1387" s="82">
        <v>1370</v>
      </c>
      <c r="B1387" s="168">
        <f>'Revenue Data'!B1378</f>
        <v>0</v>
      </c>
      <c r="C1387" s="71" t="str">
        <f t="shared" si="580"/>
        <v>-</v>
      </c>
      <c r="D1387" s="71" t="str">
        <f t="shared" si="580"/>
        <v>-</v>
      </c>
      <c r="E1387" s="71" t="str">
        <f t="shared" si="580"/>
        <v>-</v>
      </c>
      <c r="F1387" s="71" t="str">
        <f t="shared" si="580"/>
        <v>-</v>
      </c>
      <c r="G1387" s="71" t="str">
        <f t="shared" si="580"/>
        <v>-</v>
      </c>
      <c r="H1387" s="205">
        <f>IFERROR(VLOOKUP(B1387,'Forecast Cnx @ Dest. Airport'!$B$5:$R$175,17,FALSE),0)</f>
        <v>0</v>
      </c>
      <c r="I1387" s="29">
        <f t="shared" si="567"/>
        <v>0</v>
      </c>
      <c r="J1387" s="29">
        <f t="shared" si="568"/>
        <v>0</v>
      </c>
      <c r="K1387" s="29">
        <f t="shared" si="569"/>
        <v>0</v>
      </c>
      <c r="L1387" s="29">
        <f t="shared" si="570"/>
        <v>0</v>
      </c>
      <c r="M1387" s="29">
        <f t="shared" si="571"/>
        <v>0</v>
      </c>
      <c r="N1387" s="194">
        <f t="shared" si="572"/>
        <v>0</v>
      </c>
      <c r="O1387" s="64" t="str">
        <f t="shared" si="581"/>
        <v>-</v>
      </c>
      <c r="P1387" s="64" t="str">
        <f t="shared" si="581"/>
        <v>-</v>
      </c>
      <c r="Q1387" s="64" t="str">
        <f t="shared" si="581"/>
        <v>-</v>
      </c>
      <c r="R1387" s="64" t="str">
        <f t="shared" si="581"/>
        <v>-</v>
      </c>
      <c r="S1387" s="64" t="str">
        <f t="shared" si="581"/>
        <v>-</v>
      </c>
      <c r="T1387" s="206" t="str">
        <f t="shared" si="573"/>
        <v>-</v>
      </c>
      <c r="U1387" s="29">
        <f t="shared" si="574"/>
        <v>0</v>
      </c>
      <c r="V1387" s="29">
        <f t="shared" si="575"/>
        <v>0</v>
      </c>
      <c r="W1387" s="29">
        <f t="shared" si="576"/>
        <v>0</v>
      </c>
      <c r="X1387" s="29">
        <f t="shared" si="577"/>
        <v>0</v>
      </c>
      <c r="Y1387" s="29">
        <f t="shared" si="578"/>
        <v>0</v>
      </c>
      <c r="Z1387" s="194">
        <f t="shared" si="579"/>
        <v>0</v>
      </c>
    </row>
    <row r="1388" spans="1:26" s="80" customFormat="1" x14ac:dyDescent="0.2">
      <c r="A1388" s="82">
        <v>1371</v>
      </c>
      <c r="B1388" s="168">
        <f>'Revenue Data'!B1379</f>
        <v>0</v>
      </c>
      <c r="C1388" s="71" t="str">
        <f t="shared" ref="C1388:G1397" si="582">IFERROR(VLOOKUP($B1388,FromChicagoFareList,C$8,FALSE),"-")</f>
        <v>-</v>
      </c>
      <c r="D1388" s="71" t="str">
        <f t="shared" si="582"/>
        <v>-</v>
      </c>
      <c r="E1388" s="71" t="str">
        <f t="shared" si="582"/>
        <v>-</v>
      </c>
      <c r="F1388" s="71" t="str">
        <f t="shared" si="582"/>
        <v>-</v>
      </c>
      <c r="G1388" s="71" t="str">
        <f t="shared" si="582"/>
        <v>-</v>
      </c>
      <c r="H1388" s="205">
        <f>IFERROR(VLOOKUP(B1388,'Forecast Cnx @ Dest. Airport'!$B$5:$R$175,17,FALSE),0)</f>
        <v>0</v>
      </c>
      <c r="I1388" s="29">
        <f t="shared" si="567"/>
        <v>0</v>
      </c>
      <c r="J1388" s="29">
        <f t="shared" si="568"/>
        <v>0</v>
      </c>
      <c r="K1388" s="29">
        <f t="shared" si="569"/>
        <v>0</v>
      </c>
      <c r="L1388" s="29">
        <f t="shared" si="570"/>
        <v>0</v>
      </c>
      <c r="M1388" s="29">
        <f t="shared" si="571"/>
        <v>0</v>
      </c>
      <c r="N1388" s="194">
        <f t="shared" si="572"/>
        <v>0</v>
      </c>
      <c r="O1388" s="64" t="str">
        <f t="shared" ref="O1388:S1397" si="583">IFERROR(VLOOKUP($B1388,FromChicagoFareList,O$8,FALSE),"-")</f>
        <v>-</v>
      </c>
      <c r="P1388" s="64" t="str">
        <f t="shared" si="583"/>
        <v>-</v>
      </c>
      <c r="Q1388" s="64" t="str">
        <f t="shared" si="583"/>
        <v>-</v>
      </c>
      <c r="R1388" s="64" t="str">
        <f t="shared" si="583"/>
        <v>-</v>
      </c>
      <c r="S1388" s="64" t="str">
        <f t="shared" si="583"/>
        <v>-</v>
      </c>
      <c r="T1388" s="206" t="str">
        <f t="shared" si="573"/>
        <v>-</v>
      </c>
      <c r="U1388" s="29">
        <f t="shared" si="574"/>
        <v>0</v>
      </c>
      <c r="V1388" s="29">
        <f t="shared" si="575"/>
        <v>0</v>
      </c>
      <c r="W1388" s="29">
        <f t="shared" si="576"/>
        <v>0</v>
      </c>
      <c r="X1388" s="29">
        <f t="shared" si="577"/>
        <v>0</v>
      </c>
      <c r="Y1388" s="29">
        <f t="shared" si="578"/>
        <v>0</v>
      </c>
      <c r="Z1388" s="194">
        <f t="shared" si="579"/>
        <v>0</v>
      </c>
    </row>
    <row r="1389" spans="1:26" s="80" customFormat="1" x14ac:dyDescent="0.2">
      <c r="A1389" s="82">
        <v>1372</v>
      </c>
      <c r="B1389" s="168">
        <f>'Revenue Data'!B1380</f>
        <v>0</v>
      </c>
      <c r="C1389" s="71" t="str">
        <f t="shared" si="582"/>
        <v>-</v>
      </c>
      <c r="D1389" s="71" t="str">
        <f t="shared" si="582"/>
        <v>-</v>
      </c>
      <c r="E1389" s="71" t="str">
        <f t="shared" si="582"/>
        <v>-</v>
      </c>
      <c r="F1389" s="71" t="str">
        <f t="shared" si="582"/>
        <v>-</v>
      </c>
      <c r="G1389" s="71" t="str">
        <f t="shared" si="582"/>
        <v>-</v>
      </c>
      <c r="H1389" s="205">
        <f>IFERROR(VLOOKUP(B1389,'Forecast Cnx @ Dest. Airport'!$B$5:$R$175,17,FALSE),0)</f>
        <v>0</v>
      </c>
      <c r="I1389" s="29">
        <f t="shared" si="567"/>
        <v>0</v>
      </c>
      <c r="J1389" s="29">
        <f t="shared" si="568"/>
        <v>0</v>
      </c>
      <c r="K1389" s="29">
        <f t="shared" si="569"/>
        <v>0</v>
      </c>
      <c r="L1389" s="29">
        <f t="shared" si="570"/>
        <v>0</v>
      </c>
      <c r="M1389" s="29">
        <f t="shared" si="571"/>
        <v>0</v>
      </c>
      <c r="N1389" s="194">
        <f t="shared" si="572"/>
        <v>0</v>
      </c>
      <c r="O1389" s="64" t="str">
        <f t="shared" si="583"/>
        <v>-</v>
      </c>
      <c r="P1389" s="64" t="str">
        <f t="shared" si="583"/>
        <v>-</v>
      </c>
      <c r="Q1389" s="64" t="str">
        <f t="shared" si="583"/>
        <v>-</v>
      </c>
      <c r="R1389" s="64" t="str">
        <f t="shared" si="583"/>
        <v>-</v>
      </c>
      <c r="S1389" s="64" t="str">
        <f t="shared" si="583"/>
        <v>-</v>
      </c>
      <c r="T1389" s="206" t="str">
        <f t="shared" si="573"/>
        <v>-</v>
      </c>
      <c r="U1389" s="29">
        <f t="shared" si="574"/>
        <v>0</v>
      </c>
      <c r="V1389" s="29">
        <f t="shared" si="575"/>
        <v>0</v>
      </c>
      <c r="W1389" s="29">
        <f t="shared" si="576"/>
        <v>0</v>
      </c>
      <c r="X1389" s="29">
        <f t="shared" si="577"/>
        <v>0</v>
      </c>
      <c r="Y1389" s="29">
        <f t="shared" si="578"/>
        <v>0</v>
      </c>
      <c r="Z1389" s="194">
        <f t="shared" si="579"/>
        <v>0</v>
      </c>
    </row>
    <row r="1390" spans="1:26" s="80" customFormat="1" x14ac:dyDescent="0.2">
      <c r="A1390" s="168">
        <v>1373</v>
      </c>
      <c r="B1390" s="168">
        <f>'Revenue Data'!B1381</f>
        <v>0</v>
      </c>
      <c r="C1390" s="71" t="str">
        <f t="shared" si="582"/>
        <v>-</v>
      </c>
      <c r="D1390" s="71" t="str">
        <f t="shared" si="582"/>
        <v>-</v>
      </c>
      <c r="E1390" s="71" t="str">
        <f t="shared" si="582"/>
        <v>-</v>
      </c>
      <c r="F1390" s="71" t="str">
        <f t="shared" si="582"/>
        <v>-</v>
      </c>
      <c r="G1390" s="71" t="str">
        <f t="shared" si="582"/>
        <v>-</v>
      </c>
      <c r="H1390" s="205">
        <f>IFERROR(VLOOKUP(B1390,'Forecast Cnx @ Dest. Airport'!$B$5:$R$175,17,FALSE),0)</f>
        <v>0</v>
      </c>
      <c r="I1390" s="29">
        <f t="shared" si="567"/>
        <v>0</v>
      </c>
      <c r="J1390" s="29">
        <f t="shared" si="568"/>
        <v>0</v>
      </c>
      <c r="K1390" s="29">
        <f t="shared" si="569"/>
        <v>0</v>
      </c>
      <c r="L1390" s="29">
        <f t="shared" si="570"/>
        <v>0</v>
      </c>
      <c r="M1390" s="29">
        <f t="shared" si="571"/>
        <v>0</v>
      </c>
      <c r="N1390" s="194">
        <f t="shared" si="572"/>
        <v>0</v>
      </c>
      <c r="O1390" s="64" t="str">
        <f t="shared" si="583"/>
        <v>-</v>
      </c>
      <c r="P1390" s="64" t="str">
        <f t="shared" si="583"/>
        <v>-</v>
      </c>
      <c r="Q1390" s="64" t="str">
        <f t="shared" si="583"/>
        <v>-</v>
      </c>
      <c r="R1390" s="64" t="str">
        <f t="shared" si="583"/>
        <v>-</v>
      </c>
      <c r="S1390" s="64" t="str">
        <f t="shared" si="583"/>
        <v>-</v>
      </c>
      <c r="T1390" s="206" t="str">
        <f t="shared" si="573"/>
        <v>-</v>
      </c>
      <c r="U1390" s="29">
        <f t="shared" si="574"/>
        <v>0</v>
      </c>
      <c r="V1390" s="29">
        <f t="shared" si="575"/>
        <v>0</v>
      </c>
      <c r="W1390" s="29">
        <f t="shared" si="576"/>
        <v>0</v>
      </c>
      <c r="X1390" s="29">
        <f t="shared" si="577"/>
        <v>0</v>
      </c>
      <c r="Y1390" s="29">
        <f t="shared" si="578"/>
        <v>0</v>
      </c>
      <c r="Z1390" s="194">
        <f t="shared" si="579"/>
        <v>0</v>
      </c>
    </row>
    <row r="1391" spans="1:26" s="80" customFormat="1" x14ac:dyDescent="0.2">
      <c r="A1391" s="82">
        <v>1374</v>
      </c>
      <c r="B1391" s="168">
        <f>'Revenue Data'!B1382</f>
        <v>0</v>
      </c>
      <c r="C1391" s="71" t="str">
        <f t="shared" si="582"/>
        <v>-</v>
      </c>
      <c r="D1391" s="71" t="str">
        <f t="shared" si="582"/>
        <v>-</v>
      </c>
      <c r="E1391" s="71" t="str">
        <f t="shared" si="582"/>
        <v>-</v>
      </c>
      <c r="F1391" s="71" t="str">
        <f t="shared" si="582"/>
        <v>-</v>
      </c>
      <c r="G1391" s="71" t="str">
        <f t="shared" si="582"/>
        <v>-</v>
      </c>
      <c r="H1391" s="205">
        <f>IFERROR(VLOOKUP(B1391,'Forecast Cnx @ Dest. Airport'!$B$5:$R$175,17,FALSE),0)</f>
        <v>0</v>
      </c>
      <c r="I1391" s="29">
        <f t="shared" si="567"/>
        <v>0</v>
      </c>
      <c r="J1391" s="29">
        <f t="shared" si="568"/>
        <v>0</v>
      </c>
      <c r="K1391" s="29">
        <f t="shared" si="569"/>
        <v>0</v>
      </c>
      <c r="L1391" s="29">
        <f t="shared" si="570"/>
        <v>0</v>
      </c>
      <c r="M1391" s="29">
        <f t="shared" si="571"/>
        <v>0</v>
      </c>
      <c r="N1391" s="194">
        <f t="shared" si="572"/>
        <v>0</v>
      </c>
      <c r="O1391" s="64" t="str">
        <f t="shared" si="583"/>
        <v>-</v>
      </c>
      <c r="P1391" s="64" t="str">
        <f t="shared" si="583"/>
        <v>-</v>
      </c>
      <c r="Q1391" s="64" t="str">
        <f t="shared" si="583"/>
        <v>-</v>
      </c>
      <c r="R1391" s="64" t="str">
        <f t="shared" si="583"/>
        <v>-</v>
      </c>
      <c r="S1391" s="64" t="str">
        <f t="shared" si="583"/>
        <v>-</v>
      </c>
      <c r="T1391" s="206" t="str">
        <f t="shared" si="573"/>
        <v>-</v>
      </c>
      <c r="U1391" s="29">
        <f t="shared" si="574"/>
        <v>0</v>
      </c>
      <c r="V1391" s="29">
        <f t="shared" si="575"/>
        <v>0</v>
      </c>
      <c r="W1391" s="29">
        <f t="shared" si="576"/>
        <v>0</v>
      </c>
      <c r="X1391" s="29">
        <f t="shared" si="577"/>
        <v>0</v>
      </c>
      <c r="Y1391" s="29">
        <f t="shared" si="578"/>
        <v>0</v>
      </c>
      <c r="Z1391" s="194">
        <f t="shared" si="579"/>
        <v>0</v>
      </c>
    </row>
    <row r="1392" spans="1:26" s="80" customFormat="1" x14ac:dyDescent="0.2">
      <c r="A1392" s="82">
        <v>1375</v>
      </c>
      <c r="B1392" s="168">
        <f>'Revenue Data'!B1383</f>
        <v>0</v>
      </c>
      <c r="C1392" s="71" t="str">
        <f t="shared" si="582"/>
        <v>-</v>
      </c>
      <c r="D1392" s="71" t="str">
        <f t="shared" si="582"/>
        <v>-</v>
      </c>
      <c r="E1392" s="71" t="str">
        <f t="shared" si="582"/>
        <v>-</v>
      </c>
      <c r="F1392" s="71" t="str">
        <f t="shared" si="582"/>
        <v>-</v>
      </c>
      <c r="G1392" s="71" t="str">
        <f t="shared" si="582"/>
        <v>-</v>
      </c>
      <c r="H1392" s="205">
        <f>IFERROR(VLOOKUP(B1392,'Forecast Cnx @ Dest. Airport'!$B$5:$R$175,17,FALSE),0)</f>
        <v>0</v>
      </c>
      <c r="I1392" s="29">
        <f t="shared" si="567"/>
        <v>0</v>
      </c>
      <c r="J1392" s="29">
        <f t="shared" si="568"/>
        <v>0</v>
      </c>
      <c r="K1392" s="29">
        <f t="shared" si="569"/>
        <v>0</v>
      </c>
      <c r="L1392" s="29">
        <f t="shared" si="570"/>
        <v>0</v>
      </c>
      <c r="M1392" s="29">
        <f t="shared" si="571"/>
        <v>0</v>
      </c>
      <c r="N1392" s="194">
        <f t="shared" si="572"/>
        <v>0</v>
      </c>
      <c r="O1392" s="64" t="str">
        <f t="shared" si="583"/>
        <v>-</v>
      </c>
      <c r="P1392" s="64" t="str">
        <f t="shared" si="583"/>
        <v>-</v>
      </c>
      <c r="Q1392" s="64" t="str">
        <f t="shared" si="583"/>
        <v>-</v>
      </c>
      <c r="R1392" s="64" t="str">
        <f t="shared" si="583"/>
        <v>-</v>
      </c>
      <c r="S1392" s="64" t="str">
        <f t="shared" si="583"/>
        <v>-</v>
      </c>
      <c r="T1392" s="206" t="str">
        <f t="shared" si="573"/>
        <v>-</v>
      </c>
      <c r="U1392" s="29">
        <f t="shared" si="574"/>
        <v>0</v>
      </c>
      <c r="V1392" s="29">
        <f t="shared" si="575"/>
        <v>0</v>
      </c>
      <c r="W1392" s="29">
        <f t="shared" si="576"/>
        <v>0</v>
      </c>
      <c r="X1392" s="29">
        <f t="shared" si="577"/>
        <v>0</v>
      </c>
      <c r="Y1392" s="29">
        <f t="shared" si="578"/>
        <v>0</v>
      </c>
      <c r="Z1392" s="194">
        <f t="shared" si="579"/>
        <v>0</v>
      </c>
    </row>
    <row r="1393" spans="1:26" s="80" customFormat="1" x14ac:dyDescent="0.2">
      <c r="A1393" s="82">
        <v>1376</v>
      </c>
      <c r="B1393" s="168">
        <f>'Revenue Data'!B1384</f>
        <v>0</v>
      </c>
      <c r="C1393" s="71" t="str">
        <f t="shared" si="582"/>
        <v>-</v>
      </c>
      <c r="D1393" s="71" t="str">
        <f t="shared" si="582"/>
        <v>-</v>
      </c>
      <c r="E1393" s="71" t="str">
        <f t="shared" si="582"/>
        <v>-</v>
      </c>
      <c r="F1393" s="71" t="str">
        <f t="shared" si="582"/>
        <v>-</v>
      </c>
      <c r="G1393" s="71" t="str">
        <f t="shared" si="582"/>
        <v>-</v>
      </c>
      <c r="H1393" s="205">
        <f>IFERROR(VLOOKUP(B1393,'Forecast Cnx @ Dest. Airport'!$B$5:$R$175,17,FALSE),0)</f>
        <v>0</v>
      </c>
      <c r="I1393" s="29">
        <f t="shared" si="567"/>
        <v>0</v>
      </c>
      <c r="J1393" s="29">
        <f t="shared" si="568"/>
        <v>0</v>
      </c>
      <c r="K1393" s="29">
        <f t="shared" si="569"/>
        <v>0</v>
      </c>
      <c r="L1393" s="29">
        <f t="shared" si="570"/>
        <v>0</v>
      </c>
      <c r="M1393" s="29">
        <f t="shared" si="571"/>
        <v>0</v>
      </c>
      <c r="N1393" s="194">
        <f t="shared" si="572"/>
        <v>0</v>
      </c>
      <c r="O1393" s="64" t="str">
        <f t="shared" si="583"/>
        <v>-</v>
      </c>
      <c r="P1393" s="64" t="str">
        <f t="shared" si="583"/>
        <v>-</v>
      </c>
      <c r="Q1393" s="64" t="str">
        <f t="shared" si="583"/>
        <v>-</v>
      </c>
      <c r="R1393" s="64" t="str">
        <f t="shared" si="583"/>
        <v>-</v>
      </c>
      <c r="S1393" s="64" t="str">
        <f t="shared" si="583"/>
        <v>-</v>
      </c>
      <c r="T1393" s="206" t="str">
        <f t="shared" si="573"/>
        <v>-</v>
      </c>
      <c r="U1393" s="29">
        <f t="shared" si="574"/>
        <v>0</v>
      </c>
      <c r="V1393" s="29">
        <f t="shared" si="575"/>
        <v>0</v>
      </c>
      <c r="W1393" s="29">
        <f t="shared" si="576"/>
        <v>0</v>
      </c>
      <c r="X1393" s="29">
        <f t="shared" si="577"/>
        <v>0</v>
      </c>
      <c r="Y1393" s="29">
        <f t="shared" si="578"/>
        <v>0</v>
      </c>
      <c r="Z1393" s="194">
        <f t="shared" si="579"/>
        <v>0</v>
      </c>
    </row>
    <row r="1394" spans="1:26" s="80" customFormat="1" x14ac:dyDescent="0.2">
      <c r="A1394" s="168">
        <v>1377</v>
      </c>
      <c r="B1394" s="168">
        <f>'Revenue Data'!B1385</f>
        <v>0</v>
      </c>
      <c r="C1394" s="71" t="str">
        <f t="shared" si="582"/>
        <v>-</v>
      </c>
      <c r="D1394" s="71" t="str">
        <f t="shared" si="582"/>
        <v>-</v>
      </c>
      <c r="E1394" s="71" t="str">
        <f t="shared" si="582"/>
        <v>-</v>
      </c>
      <c r="F1394" s="71" t="str">
        <f t="shared" si="582"/>
        <v>-</v>
      </c>
      <c r="G1394" s="71" t="str">
        <f t="shared" si="582"/>
        <v>-</v>
      </c>
      <c r="H1394" s="205">
        <f>IFERROR(VLOOKUP(B1394,'Forecast Cnx @ Dest. Airport'!$B$5:$R$175,17,FALSE),0)</f>
        <v>0</v>
      </c>
      <c r="I1394" s="29">
        <f t="shared" si="567"/>
        <v>0</v>
      </c>
      <c r="J1394" s="29">
        <f t="shared" si="568"/>
        <v>0</v>
      </c>
      <c r="K1394" s="29">
        <f t="shared" si="569"/>
        <v>0</v>
      </c>
      <c r="L1394" s="29">
        <f t="shared" si="570"/>
        <v>0</v>
      </c>
      <c r="M1394" s="29">
        <f t="shared" si="571"/>
        <v>0</v>
      </c>
      <c r="N1394" s="194">
        <f t="shared" si="572"/>
        <v>0</v>
      </c>
      <c r="O1394" s="64" t="str">
        <f t="shared" si="583"/>
        <v>-</v>
      </c>
      <c r="P1394" s="64" t="str">
        <f t="shared" si="583"/>
        <v>-</v>
      </c>
      <c r="Q1394" s="64" t="str">
        <f t="shared" si="583"/>
        <v>-</v>
      </c>
      <c r="R1394" s="64" t="str">
        <f t="shared" si="583"/>
        <v>-</v>
      </c>
      <c r="S1394" s="64" t="str">
        <f t="shared" si="583"/>
        <v>-</v>
      </c>
      <c r="T1394" s="206" t="str">
        <f t="shared" si="573"/>
        <v>-</v>
      </c>
      <c r="U1394" s="29">
        <f t="shared" si="574"/>
        <v>0</v>
      </c>
      <c r="V1394" s="29">
        <f t="shared" si="575"/>
        <v>0</v>
      </c>
      <c r="W1394" s="29">
        <f t="shared" si="576"/>
        <v>0</v>
      </c>
      <c r="X1394" s="29">
        <f t="shared" si="577"/>
        <v>0</v>
      </c>
      <c r="Y1394" s="29">
        <f t="shared" si="578"/>
        <v>0</v>
      </c>
      <c r="Z1394" s="194">
        <f t="shared" si="579"/>
        <v>0</v>
      </c>
    </row>
    <row r="1395" spans="1:26" s="80" customFormat="1" x14ac:dyDescent="0.2">
      <c r="A1395" s="82">
        <v>1378</v>
      </c>
      <c r="B1395" s="168">
        <f>'Revenue Data'!B1386</f>
        <v>0</v>
      </c>
      <c r="C1395" s="71" t="str">
        <f t="shared" si="582"/>
        <v>-</v>
      </c>
      <c r="D1395" s="71" t="str">
        <f t="shared" si="582"/>
        <v>-</v>
      </c>
      <c r="E1395" s="71" t="str">
        <f t="shared" si="582"/>
        <v>-</v>
      </c>
      <c r="F1395" s="71" t="str">
        <f t="shared" si="582"/>
        <v>-</v>
      </c>
      <c r="G1395" s="71" t="str">
        <f t="shared" si="582"/>
        <v>-</v>
      </c>
      <c r="H1395" s="205">
        <f>IFERROR(VLOOKUP(B1395,'Forecast Cnx @ Dest. Airport'!$B$5:$R$175,17,FALSE),0)</f>
        <v>0</v>
      </c>
      <c r="I1395" s="29">
        <f t="shared" si="567"/>
        <v>0</v>
      </c>
      <c r="J1395" s="29">
        <f t="shared" si="568"/>
        <v>0</v>
      </c>
      <c r="K1395" s="29">
        <f t="shared" si="569"/>
        <v>0</v>
      </c>
      <c r="L1395" s="29">
        <f t="shared" si="570"/>
        <v>0</v>
      </c>
      <c r="M1395" s="29">
        <f t="shared" si="571"/>
        <v>0</v>
      </c>
      <c r="N1395" s="194">
        <f t="shared" si="572"/>
        <v>0</v>
      </c>
      <c r="O1395" s="64" t="str">
        <f t="shared" si="583"/>
        <v>-</v>
      </c>
      <c r="P1395" s="64" t="str">
        <f t="shared" si="583"/>
        <v>-</v>
      </c>
      <c r="Q1395" s="64" t="str">
        <f t="shared" si="583"/>
        <v>-</v>
      </c>
      <c r="R1395" s="64" t="str">
        <f t="shared" si="583"/>
        <v>-</v>
      </c>
      <c r="S1395" s="64" t="str">
        <f t="shared" si="583"/>
        <v>-</v>
      </c>
      <c r="T1395" s="206" t="str">
        <f t="shared" si="573"/>
        <v>-</v>
      </c>
      <c r="U1395" s="29">
        <f t="shared" si="574"/>
        <v>0</v>
      </c>
      <c r="V1395" s="29">
        <f t="shared" si="575"/>
        <v>0</v>
      </c>
      <c r="W1395" s="29">
        <f t="shared" si="576"/>
        <v>0</v>
      </c>
      <c r="X1395" s="29">
        <f t="shared" si="577"/>
        <v>0</v>
      </c>
      <c r="Y1395" s="29">
        <f t="shared" si="578"/>
        <v>0</v>
      </c>
      <c r="Z1395" s="194">
        <f t="shared" si="579"/>
        <v>0</v>
      </c>
    </row>
    <row r="1396" spans="1:26" s="80" customFormat="1" x14ac:dyDescent="0.2">
      <c r="A1396" s="82">
        <v>1379</v>
      </c>
      <c r="B1396" s="168">
        <f>'Revenue Data'!B1387</f>
        <v>0</v>
      </c>
      <c r="C1396" s="71" t="str">
        <f t="shared" si="582"/>
        <v>-</v>
      </c>
      <c r="D1396" s="71" t="str">
        <f t="shared" si="582"/>
        <v>-</v>
      </c>
      <c r="E1396" s="71" t="str">
        <f t="shared" si="582"/>
        <v>-</v>
      </c>
      <c r="F1396" s="71" t="str">
        <f t="shared" si="582"/>
        <v>-</v>
      </c>
      <c r="G1396" s="71" t="str">
        <f t="shared" si="582"/>
        <v>-</v>
      </c>
      <c r="H1396" s="205">
        <f>IFERROR(VLOOKUP(B1396,'Forecast Cnx @ Dest. Airport'!$B$5:$R$175,17,FALSE),0)</f>
        <v>0</v>
      </c>
      <c r="I1396" s="29">
        <f t="shared" si="567"/>
        <v>0</v>
      </c>
      <c r="J1396" s="29">
        <f t="shared" si="568"/>
        <v>0</v>
      </c>
      <c r="K1396" s="29">
        <f t="shared" si="569"/>
        <v>0</v>
      </c>
      <c r="L1396" s="29">
        <f t="shared" si="570"/>
        <v>0</v>
      </c>
      <c r="M1396" s="29">
        <f t="shared" si="571"/>
        <v>0</v>
      </c>
      <c r="N1396" s="194">
        <f t="shared" si="572"/>
        <v>0</v>
      </c>
      <c r="O1396" s="64" t="str">
        <f t="shared" si="583"/>
        <v>-</v>
      </c>
      <c r="P1396" s="64" t="str">
        <f t="shared" si="583"/>
        <v>-</v>
      </c>
      <c r="Q1396" s="64" t="str">
        <f t="shared" si="583"/>
        <v>-</v>
      </c>
      <c r="R1396" s="64" t="str">
        <f t="shared" si="583"/>
        <v>-</v>
      </c>
      <c r="S1396" s="64" t="str">
        <f t="shared" si="583"/>
        <v>-</v>
      </c>
      <c r="T1396" s="206" t="str">
        <f t="shared" si="573"/>
        <v>-</v>
      </c>
      <c r="U1396" s="29">
        <f t="shared" si="574"/>
        <v>0</v>
      </c>
      <c r="V1396" s="29">
        <f t="shared" si="575"/>
        <v>0</v>
      </c>
      <c r="W1396" s="29">
        <f t="shared" si="576"/>
        <v>0</v>
      </c>
      <c r="X1396" s="29">
        <f t="shared" si="577"/>
        <v>0</v>
      </c>
      <c r="Y1396" s="29">
        <f t="shared" si="578"/>
        <v>0</v>
      </c>
      <c r="Z1396" s="194">
        <f t="shared" si="579"/>
        <v>0</v>
      </c>
    </row>
    <row r="1397" spans="1:26" s="80" customFormat="1" x14ac:dyDescent="0.2">
      <c r="A1397" s="82">
        <v>1380</v>
      </c>
      <c r="B1397" s="168">
        <f>'Revenue Data'!B1388</f>
        <v>0</v>
      </c>
      <c r="C1397" s="71" t="str">
        <f t="shared" si="582"/>
        <v>-</v>
      </c>
      <c r="D1397" s="71" t="str">
        <f t="shared" si="582"/>
        <v>-</v>
      </c>
      <c r="E1397" s="71" t="str">
        <f t="shared" si="582"/>
        <v>-</v>
      </c>
      <c r="F1397" s="71" t="str">
        <f t="shared" si="582"/>
        <v>-</v>
      </c>
      <c r="G1397" s="71" t="str">
        <f t="shared" si="582"/>
        <v>-</v>
      </c>
      <c r="H1397" s="205">
        <f>IFERROR(VLOOKUP(B1397,'Forecast Cnx @ Dest. Airport'!$B$5:$R$175,17,FALSE),0)</f>
        <v>0</v>
      </c>
      <c r="I1397" s="29">
        <f t="shared" si="567"/>
        <v>0</v>
      </c>
      <c r="J1397" s="29">
        <f t="shared" si="568"/>
        <v>0</v>
      </c>
      <c r="K1397" s="29">
        <f t="shared" si="569"/>
        <v>0</v>
      </c>
      <c r="L1397" s="29">
        <f t="shared" si="570"/>
        <v>0</v>
      </c>
      <c r="M1397" s="29">
        <f t="shared" si="571"/>
        <v>0</v>
      </c>
      <c r="N1397" s="194">
        <f t="shared" si="572"/>
        <v>0</v>
      </c>
      <c r="O1397" s="64" t="str">
        <f t="shared" si="583"/>
        <v>-</v>
      </c>
      <c r="P1397" s="64" t="str">
        <f t="shared" si="583"/>
        <v>-</v>
      </c>
      <c r="Q1397" s="64" t="str">
        <f t="shared" si="583"/>
        <v>-</v>
      </c>
      <c r="R1397" s="64" t="str">
        <f t="shared" si="583"/>
        <v>-</v>
      </c>
      <c r="S1397" s="64" t="str">
        <f t="shared" si="583"/>
        <v>-</v>
      </c>
      <c r="T1397" s="206" t="str">
        <f t="shared" si="573"/>
        <v>-</v>
      </c>
      <c r="U1397" s="29">
        <f t="shared" si="574"/>
        <v>0</v>
      </c>
      <c r="V1397" s="29">
        <f t="shared" si="575"/>
        <v>0</v>
      </c>
      <c r="W1397" s="29">
        <f t="shared" si="576"/>
        <v>0</v>
      </c>
      <c r="X1397" s="29">
        <f t="shared" si="577"/>
        <v>0</v>
      </c>
      <c r="Y1397" s="29">
        <f t="shared" si="578"/>
        <v>0</v>
      </c>
      <c r="Z1397" s="194">
        <f t="shared" si="579"/>
        <v>0</v>
      </c>
    </row>
    <row r="1398" spans="1:26" s="80" customFormat="1" x14ac:dyDescent="0.2">
      <c r="A1398" s="168">
        <v>1381</v>
      </c>
      <c r="B1398" s="168">
        <f>'Revenue Data'!B1389</f>
        <v>0</v>
      </c>
      <c r="C1398" s="71" t="str">
        <f t="shared" ref="C1398:G1407" si="584">IFERROR(VLOOKUP($B1398,FromChicagoFareList,C$8,FALSE),"-")</f>
        <v>-</v>
      </c>
      <c r="D1398" s="71" t="str">
        <f t="shared" si="584"/>
        <v>-</v>
      </c>
      <c r="E1398" s="71" t="str">
        <f t="shared" si="584"/>
        <v>-</v>
      </c>
      <c r="F1398" s="71" t="str">
        <f t="shared" si="584"/>
        <v>-</v>
      </c>
      <c r="G1398" s="71" t="str">
        <f t="shared" si="584"/>
        <v>-</v>
      </c>
      <c r="H1398" s="205">
        <f>IFERROR(VLOOKUP(B1398,'Forecast Cnx @ Dest. Airport'!$B$5:$R$175,17,FALSE),0)</f>
        <v>0</v>
      </c>
      <c r="I1398" s="29">
        <f t="shared" si="567"/>
        <v>0</v>
      </c>
      <c r="J1398" s="29">
        <f t="shared" si="568"/>
        <v>0</v>
      </c>
      <c r="K1398" s="29">
        <f t="shared" si="569"/>
        <v>0</v>
      </c>
      <c r="L1398" s="29">
        <f t="shared" si="570"/>
        <v>0</v>
      </c>
      <c r="M1398" s="29">
        <f t="shared" si="571"/>
        <v>0</v>
      </c>
      <c r="N1398" s="194">
        <f t="shared" si="572"/>
        <v>0</v>
      </c>
      <c r="O1398" s="64" t="str">
        <f t="shared" ref="O1398:S1407" si="585">IFERROR(VLOOKUP($B1398,FromChicagoFareList,O$8,FALSE),"-")</f>
        <v>-</v>
      </c>
      <c r="P1398" s="64" t="str">
        <f t="shared" si="585"/>
        <v>-</v>
      </c>
      <c r="Q1398" s="64" t="str">
        <f t="shared" si="585"/>
        <v>-</v>
      </c>
      <c r="R1398" s="64" t="str">
        <f t="shared" si="585"/>
        <v>-</v>
      </c>
      <c r="S1398" s="64" t="str">
        <f t="shared" si="585"/>
        <v>-</v>
      </c>
      <c r="T1398" s="206" t="str">
        <f t="shared" si="573"/>
        <v>-</v>
      </c>
      <c r="U1398" s="29">
        <f t="shared" si="574"/>
        <v>0</v>
      </c>
      <c r="V1398" s="29">
        <f t="shared" si="575"/>
        <v>0</v>
      </c>
      <c r="W1398" s="29">
        <f t="shared" si="576"/>
        <v>0</v>
      </c>
      <c r="X1398" s="29">
        <f t="shared" si="577"/>
        <v>0</v>
      </c>
      <c r="Y1398" s="29">
        <f t="shared" si="578"/>
        <v>0</v>
      </c>
      <c r="Z1398" s="194">
        <f t="shared" si="579"/>
        <v>0</v>
      </c>
    </row>
    <row r="1399" spans="1:26" s="80" customFormat="1" x14ac:dyDescent="0.2">
      <c r="A1399" s="82">
        <v>1382</v>
      </c>
      <c r="B1399" s="168">
        <f>'Revenue Data'!B1390</f>
        <v>0</v>
      </c>
      <c r="C1399" s="71" t="str">
        <f t="shared" si="584"/>
        <v>-</v>
      </c>
      <c r="D1399" s="71" t="str">
        <f t="shared" si="584"/>
        <v>-</v>
      </c>
      <c r="E1399" s="71" t="str">
        <f t="shared" si="584"/>
        <v>-</v>
      </c>
      <c r="F1399" s="71" t="str">
        <f t="shared" si="584"/>
        <v>-</v>
      </c>
      <c r="G1399" s="71" t="str">
        <f t="shared" si="584"/>
        <v>-</v>
      </c>
      <c r="H1399" s="205">
        <f>IFERROR(VLOOKUP(B1399,'Forecast Cnx @ Dest. Airport'!$B$5:$R$175,17,FALSE),0)</f>
        <v>0</v>
      </c>
      <c r="I1399" s="29">
        <f t="shared" si="567"/>
        <v>0</v>
      </c>
      <c r="J1399" s="29">
        <f t="shared" si="568"/>
        <v>0</v>
      </c>
      <c r="K1399" s="29">
        <f t="shared" si="569"/>
        <v>0</v>
      </c>
      <c r="L1399" s="29">
        <f t="shared" si="570"/>
        <v>0</v>
      </c>
      <c r="M1399" s="29">
        <f t="shared" si="571"/>
        <v>0</v>
      </c>
      <c r="N1399" s="194">
        <f t="shared" si="572"/>
        <v>0</v>
      </c>
      <c r="O1399" s="64" t="str">
        <f t="shared" si="585"/>
        <v>-</v>
      </c>
      <c r="P1399" s="64" t="str">
        <f t="shared" si="585"/>
        <v>-</v>
      </c>
      <c r="Q1399" s="64" t="str">
        <f t="shared" si="585"/>
        <v>-</v>
      </c>
      <c r="R1399" s="64" t="str">
        <f t="shared" si="585"/>
        <v>-</v>
      </c>
      <c r="S1399" s="64" t="str">
        <f t="shared" si="585"/>
        <v>-</v>
      </c>
      <c r="T1399" s="206" t="str">
        <f t="shared" si="573"/>
        <v>-</v>
      </c>
      <c r="U1399" s="29">
        <f t="shared" si="574"/>
        <v>0</v>
      </c>
      <c r="V1399" s="29">
        <f t="shared" si="575"/>
        <v>0</v>
      </c>
      <c r="W1399" s="29">
        <f t="shared" si="576"/>
        <v>0</v>
      </c>
      <c r="X1399" s="29">
        <f t="shared" si="577"/>
        <v>0</v>
      </c>
      <c r="Y1399" s="29">
        <f t="shared" si="578"/>
        <v>0</v>
      </c>
      <c r="Z1399" s="194">
        <f t="shared" si="579"/>
        <v>0</v>
      </c>
    </row>
    <row r="1400" spans="1:26" s="80" customFormat="1" x14ac:dyDescent="0.2">
      <c r="A1400" s="82">
        <v>1383</v>
      </c>
      <c r="B1400" s="168">
        <f>'Revenue Data'!B1391</f>
        <v>0</v>
      </c>
      <c r="C1400" s="71" t="str">
        <f t="shared" si="584"/>
        <v>-</v>
      </c>
      <c r="D1400" s="71" t="str">
        <f t="shared" si="584"/>
        <v>-</v>
      </c>
      <c r="E1400" s="71" t="str">
        <f t="shared" si="584"/>
        <v>-</v>
      </c>
      <c r="F1400" s="71" t="str">
        <f t="shared" si="584"/>
        <v>-</v>
      </c>
      <c r="G1400" s="71" t="str">
        <f t="shared" si="584"/>
        <v>-</v>
      </c>
      <c r="H1400" s="205">
        <f>IFERROR(VLOOKUP(B1400,'Forecast Cnx @ Dest. Airport'!$B$5:$R$175,17,FALSE),0)</f>
        <v>0</v>
      </c>
      <c r="I1400" s="29">
        <f t="shared" si="567"/>
        <v>0</v>
      </c>
      <c r="J1400" s="29">
        <f t="shared" si="568"/>
        <v>0</v>
      </c>
      <c r="K1400" s="29">
        <f t="shared" si="569"/>
        <v>0</v>
      </c>
      <c r="L1400" s="29">
        <f t="shared" si="570"/>
        <v>0</v>
      </c>
      <c r="M1400" s="29">
        <f t="shared" si="571"/>
        <v>0</v>
      </c>
      <c r="N1400" s="194">
        <f t="shared" si="572"/>
        <v>0</v>
      </c>
      <c r="O1400" s="64" t="str">
        <f t="shared" si="585"/>
        <v>-</v>
      </c>
      <c r="P1400" s="64" t="str">
        <f t="shared" si="585"/>
        <v>-</v>
      </c>
      <c r="Q1400" s="64" t="str">
        <f t="shared" si="585"/>
        <v>-</v>
      </c>
      <c r="R1400" s="64" t="str">
        <f t="shared" si="585"/>
        <v>-</v>
      </c>
      <c r="S1400" s="64" t="str">
        <f t="shared" si="585"/>
        <v>-</v>
      </c>
      <c r="T1400" s="206" t="str">
        <f t="shared" si="573"/>
        <v>-</v>
      </c>
      <c r="U1400" s="29">
        <f t="shared" si="574"/>
        <v>0</v>
      </c>
      <c r="V1400" s="29">
        <f t="shared" si="575"/>
        <v>0</v>
      </c>
      <c r="W1400" s="29">
        <f t="shared" si="576"/>
        <v>0</v>
      </c>
      <c r="X1400" s="29">
        <f t="shared" si="577"/>
        <v>0</v>
      </c>
      <c r="Y1400" s="29">
        <f t="shared" si="578"/>
        <v>0</v>
      </c>
      <c r="Z1400" s="194">
        <f t="shared" si="579"/>
        <v>0</v>
      </c>
    </row>
    <row r="1401" spans="1:26" s="80" customFormat="1" x14ac:dyDescent="0.2">
      <c r="A1401" s="82">
        <v>1384</v>
      </c>
      <c r="B1401" s="168">
        <f>'Revenue Data'!B1392</f>
        <v>0</v>
      </c>
      <c r="C1401" s="71" t="str">
        <f t="shared" si="584"/>
        <v>-</v>
      </c>
      <c r="D1401" s="71" t="str">
        <f t="shared" si="584"/>
        <v>-</v>
      </c>
      <c r="E1401" s="71" t="str">
        <f t="shared" si="584"/>
        <v>-</v>
      </c>
      <c r="F1401" s="71" t="str">
        <f t="shared" si="584"/>
        <v>-</v>
      </c>
      <c r="G1401" s="71" t="str">
        <f t="shared" si="584"/>
        <v>-</v>
      </c>
      <c r="H1401" s="205">
        <f>IFERROR(VLOOKUP(B1401,'Forecast Cnx @ Dest. Airport'!$B$5:$R$175,17,FALSE),0)</f>
        <v>0</v>
      </c>
      <c r="I1401" s="29">
        <f t="shared" si="567"/>
        <v>0</v>
      </c>
      <c r="J1401" s="29">
        <f t="shared" si="568"/>
        <v>0</v>
      </c>
      <c r="K1401" s="29">
        <f t="shared" si="569"/>
        <v>0</v>
      </c>
      <c r="L1401" s="29">
        <f t="shared" si="570"/>
        <v>0</v>
      </c>
      <c r="M1401" s="29">
        <f t="shared" si="571"/>
        <v>0</v>
      </c>
      <c r="N1401" s="194">
        <f t="shared" si="572"/>
        <v>0</v>
      </c>
      <c r="O1401" s="64" t="str">
        <f t="shared" si="585"/>
        <v>-</v>
      </c>
      <c r="P1401" s="64" t="str">
        <f t="shared" si="585"/>
        <v>-</v>
      </c>
      <c r="Q1401" s="64" t="str">
        <f t="shared" si="585"/>
        <v>-</v>
      </c>
      <c r="R1401" s="64" t="str">
        <f t="shared" si="585"/>
        <v>-</v>
      </c>
      <c r="S1401" s="64" t="str">
        <f t="shared" si="585"/>
        <v>-</v>
      </c>
      <c r="T1401" s="206" t="str">
        <f t="shared" si="573"/>
        <v>-</v>
      </c>
      <c r="U1401" s="29">
        <f t="shared" si="574"/>
        <v>0</v>
      </c>
      <c r="V1401" s="29">
        <f t="shared" si="575"/>
        <v>0</v>
      </c>
      <c r="W1401" s="29">
        <f t="shared" si="576"/>
        <v>0</v>
      </c>
      <c r="X1401" s="29">
        <f t="shared" si="577"/>
        <v>0</v>
      </c>
      <c r="Y1401" s="29">
        <f t="shared" si="578"/>
        <v>0</v>
      </c>
      <c r="Z1401" s="194">
        <f t="shared" si="579"/>
        <v>0</v>
      </c>
    </row>
    <row r="1402" spans="1:26" s="80" customFormat="1" x14ac:dyDescent="0.2">
      <c r="A1402" s="168">
        <v>1385</v>
      </c>
      <c r="B1402" s="168">
        <f>'Revenue Data'!B1393</f>
        <v>0</v>
      </c>
      <c r="C1402" s="71" t="str">
        <f t="shared" si="584"/>
        <v>-</v>
      </c>
      <c r="D1402" s="71" t="str">
        <f t="shared" si="584"/>
        <v>-</v>
      </c>
      <c r="E1402" s="71" t="str">
        <f t="shared" si="584"/>
        <v>-</v>
      </c>
      <c r="F1402" s="71" t="str">
        <f t="shared" si="584"/>
        <v>-</v>
      </c>
      <c r="G1402" s="71" t="str">
        <f t="shared" si="584"/>
        <v>-</v>
      </c>
      <c r="H1402" s="205">
        <f>IFERROR(VLOOKUP(B1402,'Forecast Cnx @ Dest. Airport'!$B$5:$R$175,17,FALSE),0)</f>
        <v>0</v>
      </c>
      <c r="I1402" s="29">
        <f t="shared" si="567"/>
        <v>0</v>
      </c>
      <c r="J1402" s="29">
        <f t="shared" si="568"/>
        <v>0</v>
      </c>
      <c r="K1402" s="29">
        <f t="shared" si="569"/>
        <v>0</v>
      </c>
      <c r="L1402" s="29">
        <f t="shared" si="570"/>
        <v>0</v>
      </c>
      <c r="M1402" s="29">
        <f t="shared" si="571"/>
        <v>0</v>
      </c>
      <c r="N1402" s="194">
        <f t="shared" si="572"/>
        <v>0</v>
      </c>
      <c r="O1402" s="64" t="str">
        <f t="shared" si="585"/>
        <v>-</v>
      </c>
      <c r="P1402" s="64" t="str">
        <f t="shared" si="585"/>
        <v>-</v>
      </c>
      <c r="Q1402" s="64" t="str">
        <f t="shared" si="585"/>
        <v>-</v>
      </c>
      <c r="R1402" s="64" t="str">
        <f t="shared" si="585"/>
        <v>-</v>
      </c>
      <c r="S1402" s="64" t="str">
        <f t="shared" si="585"/>
        <v>-</v>
      </c>
      <c r="T1402" s="206" t="str">
        <f t="shared" si="573"/>
        <v>-</v>
      </c>
      <c r="U1402" s="29">
        <f t="shared" si="574"/>
        <v>0</v>
      </c>
      <c r="V1402" s="29">
        <f t="shared" si="575"/>
        <v>0</v>
      </c>
      <c r="W1402" s="29">
        <f t="shared" si="576"/>
        <v>0</v>
      </c>
      <c r="X1402" s="29">
        <f t="shared" si="577"/>
        <v>0</v>
      </c>
      <c r="Y1402" s="29">
        <f t="shared" si="578"/>
        <v>0</v>
      </c>
      <c r="Z1402" s="194">
        <f t="shared" si="579"/>
        <v>0</v>
      </c>
    </row>
    <row r="1403" spans="1:26" s="80" customFormat="1" x14ac:dyDescent="0.2">
      <c r="A1403" s="82">
        <v>1386</v>
      </c>
      <c r="B1403" s="168">
        <f>'Revenue Data'!B1394</f>
        <v>0</v>
      </c>
      <c r="C1403" s="71" t="str">
        <f t="shared" si="584"/>
        <v>-</v>
      </c>
      <c r="D1403" s="71" t="str">
        <f t="shared" si="584"/>
        <v>-</v>
      </c>
      <c r="E1403" s="71" t="str">
        <f t="shared" si="584"/>
        <v>-</v>
      </c>
      <c r="F1403" s="71" t="str">
        <f t="shared" si="584"/>
        <v>-</v>
      </c>
      <c r="G1403" s="71" t="str">
        <f t="shared" si="584"/>
        <v>-</v>
      </c>
      <c r="H1403" s="205">
        <f>IFERROR(VLOOKUP(B1403,'Forecast Cnx @ Dest. Airport'!$B$5:$R$175,17,FALSE),0)</f>
        <v>0</v>
      </c>
      <c r="I1403" s="29">
        <f t="shared" si="567"/>
        <v>0</v>
      </c>
      <c r="J1403" s="29">
        <f t="shared" si="568"/>
        <v>0</v>
      </c>
      <c r="K1403" s="29">
        <f t="shared" si="569"/>
        <v>0</v>
      </c>
      <c r="L1403" s="29">
        <f t="shared" si="570"/>
        <v>0</v>
      </c>
      <c r="M1403" s="29">
        <f t="shared" si="571"/>
        <v>0</v>
      </c>
      <c r="N1403" s="194">
        <f t="shared" si="572"/>
        <v>0</v>
      </c>
      <c r="O1403" s="64" t="str">
        <f t="shared" si="585"/>
        <v>-</v>
      </c>
      <c r="P1403" s="64" t="str">
        <f t="shared" si="585"/>
        <v>-</v>
      </c>
      <c r="Q1403" s="64" t="str">
        <f t="shared" si="585"/>
        <v>-</v>
      </c>
      <c r="R1403" s="64" t="str">
        <f t="shared" si="585"/>
        <v>-</v>
      </c>
      <c r="S1403" s="64" t="str">
        <f t="shared" si="585"/>
        <v>-</v>
      </c>
      <c r="T1403" s="206" t="str">
        <f t="shared" si="573"/>
        <v>-</v>
      </c>
      <c r="U1403" s="29">
        <f t="shared" si="574"/>
        <v>0</v>
      </c>
      <c r="V1403" s="29">
        <f t="shared" si="575"/>
        <v>0</v>
      </c>
      <c r="W1403" s="29">
        <f t="shared" si="576"/>
        <v>0</v>
      </c>
      <c r="X1403" s="29">
        <f t="shared" si="577"/>
        <v>0</v>
      </c>
      <c r="Y1403" s="29">
        <f t="shared" si="578"/>
        <v>0</v>
      </c>
      <c r="Z1403" s="194">
        <f t="shared" si="579"/>
        <v>0</v>
      </c>
    </row>
    <row r="1404" spans="1:26" s="80" customFormat="1" x14ac:dyDescent="0.2">
      <c r="A1404" s="82">
        <v>1387</v>
      </c>
      <c r="B1404" s="168">
        <f>'Revenue Data'!B1395</f>
        <v>0</v>
      </c>
      <c r="C1404" s="71" t="str">
        <f t="shared" si="584"/>
        <v>-</v>
      </c>
      <c r="D1404" s="71" t="str">
        <f t="shared" si="584"/>
        <v>-</v>
      </c>
      <c r="E1404" s="71" t="str">
        <f t="shared" si="584"/>
        <v>-</v>
      </c>
      <c r="F1404" s="71" t="str">
        <f t="shared" si="584"/>
        <v>-</v>
      </c>
      <c r="G1404" s="71" t="str">
        <f t="shared" si="584"/>
        <v>-</v>
      </c>
      <c r="H1404" s="205">
        <f>IFERROR(VLOOKUP(B1404,'Forecast Cnx @ Dest. Airport'!$B$5:$R$175,17,FALSE),0)</f>
        <v>0</v>
      </c>
      <c r="I1404" s="29">
        <f t="shared" si="567"/>
        <v>0</v>
      </c>
      <c r="J1404" s="29">
        <f t="shared" si="568"/>
        <v>0</v>
      </c>
      <c r="K1404" s="29">
        <f t="shared" si="569"/>
        <v>0</v>
      </c>
      <c r="L1404" s="29">
        <f t="shared" si="570"/>
        <v>0</v>
      </c>
      <c r="M1404" s="29">
        <f t="shared" si="571"/>
        <v>0</v>
      </c>
      <c r="N1404" s="194">
        <f t="shared" si="572"/>
        <v>0</v>
      </c>
      <c r="O1404" s="64" t="str">
        <f t="shared" si="585"/>
        <v>-</v>
      </c>
      <c r="P1404" s="64" t="str">
        <f t="shared" si="585"/>
        <v>-</v>
      </c>
      <c r="Q1404" s="64" t="str">
        <f t="shared" si="585"/>
        <v>-</v>
      </c>
      <c r="R1404" s="64" t="str">
        <f t="shared" si="585"/>
        <v>-</v>
      </c>
      <c r="S1404" s="64" t="str">
        <f t="shared" si="585"/>
        <v>-</v>
      </c>
      <c r="T1404" s="206" t="str">
        <f t="shared" si="573"/>
        <v>-</v>
      </c>
      <c r="U1404" s="29">
        <f t="shared" si="574"/>
        <v>0</v>
      </c>
      <c r="V1404" s="29">
        <f t="shared" si="575"/>
        <v>0</v>
      </c>
      <c r="W1404" s="29">
        <f t="shared" si="576"/>
        <v>0</v>
      </c>
      <c r="X1404" s="29">
        <f t="shared" si="577"/>
        <v>0</v>
      </c>
      <c r="Y1404" s="29">
        <f t="shared" si="578"/>
        <v>0</v>
      </c>
      <c r="Z1404" s="194">
        <f t="shared" si="579"/>
        <v>0</v>
      </c>
    </row>
    <row r="1405" spans="1:26" s="80" customFormat="1" x14ac:dyDescent="0.2">
      <c r="A1405" s="82">
        <v>1388</v>
      </c>
      <c r="B1405" s="168">
        <f>'Revenue Data'!B1396</f>
        <v>0</v>
      </c>
      <c r="C1405" s="71" t="str">
        <f t="shared" si="584"/>
        <v>-</v>
      </c>
      <c r="D1405" s="71" t="str">
        <f t="shared" si="584"/>
        <v>-</v>
      </c>
      <c r="E1405" s="71" t="str">
        <f t="shared" si="584"/>
        <v>-</v>
      </c>
      <c r="F1405" s="71" t="str">
        <f t="shared" si="584"/>
        <v>-</v>
      </c>
      <c r="G1405" s="71" t="str">
        <f t="shared" si="584"/>
        <v>-</v>
      </c>
      <c r="H1405" s="205">
        <f>IFERROR(VLOOKUP(B1405,'Forecast Cnx @ Dest. Airport'!$B$5:$R$175,17,FALSE),0)</f>
        <v>0</v>
      </c>
      <c r="I1405" s="29">
        <f t="shared" si="567"/>
        <v>0</v>
      </c>
      <c r="J1405" s="29">
        <f t="shared" si="568"/>
        <v>0</v>
      </c>
      <c r="K1405" s="29">
        <f t="shared" si="569"/>
        <v>0</v>
      </c>
      <c r="L1405" s="29">
        <f t="shared" si="570"/>
        <v>0</v>
      </c>
      <c r="M1405" s="29">
        <f t="shared" si="571"/>
        <v>0</v>
      </c>
      <c r="N1405" s="194">
        <f t="shared" si="572"/>
        <v>0</v>
      </c>
      <c r="O1405" s="64" t="str">
        <f t="shared" si="585"/>
        <v>-</v>
      </c>
      <c r="P1405" s="64" t="str">
        <f t="shared" si="585"/>
        <v>-</v>
      </c>
      <c r="Q1405" s="64" t="str">
        <f t="shared" si="585"/>
        <v>-</v>
      </c>
      <c r="R1405" s="64" t="str">
        <f t="shared" si="585"/>
        <v>-</v>
      </c>
      <c r="S1405" s="64" t="str">
        <f t="shared" si="585"/>
        <v>-</v>
      </c>
      <c r="T1405" s="206" t="str">
        <f t="shared" si="573"/>
        <v>-</v>
      </c>
      <c r="U1405" s="29">
        <f t="shared" si="574"/>
        <v>0</v>
      </c>
      <c r="V1405" s="29">
        <f t="shared" si="575"/>
        <v>0</v>
      </c>
      <c r="W1405" s="29">
        <f t="shared" si="576"/>
        <v>0</v>
      </c>
      <c r="X1405" s="29">
        <f t="shared" si="577"/>
        <v>0</v>
      </c>
      <c r="Y1405" s="29">
        <f t="shared" si="578"/>
        <v>0</v>
      </c>
      <c r="Z1405" s="194">
        <f t="shared" si="579"/>
        <v>0</v>
      </c>
    </row>
    <row r="1406" spans="1:26" s="80" customFormat="1" x14ac:dyDescent="0.2">
      <c r="A1406" s="168">
        <v>1389</v>
      </c>
      <c r="B1406" s="168">
        <f>'Revenue Data'!B1397</f>
        <v>0</v>
      </c>
      <c r="C1406" s="71" t="str">
        <f t="shared" si="584"/>
        <v>-</v>
      </c>
      <c r="D1406" s="71" t="str">
        <f t="shared" si="584"/>
        <v>-</v>
      </c>
      <c r="E1406" s="71" t="str">
        <f t="shared" si="584"/>
        <v>-</v>
      </c>
      <c r="F1406" s="71" t="str">
        <f t="shared" si="584"/>
        <v>-</v>
      </c>
      <c r="G1406" s="71" t="str">
        <f t="shared" si="584"/>
        <v>-</v>
      </c>
      <c r="H1406" s="205">
        <f>IFERROR(VLOOKUP(B1406,'Forecast Cnx @ Dest. Airport'!$B$5:$R$175,17,FALSE),0)</f>
        <v>0</v>
      </c>
      <c r="I1406" s="29">
        <f t="shared" si="567"/>
        <v>0</v>
      </c>
      <c r="J1406" s="29">
        <f t="shared" si="568"/>
        <v>0</v>
      </c>
      <c r="K1406" s="29">
        <f t="shared" si="569"/>
        <v>0</v>
      </c>
      <c r="L1406" s="29">
        <f t="shared" si="570"/>
        <v>0</v>
      </c>
      <c r="M1406" s="29">
        <f t="shared" si="571"/>
        <v>0</v>
      </c>
      <c r="N1406" s="194">
        <f t="shared" si="572"/>
        <v>0</v>
      </c>
      <c r="O1406" s="64" t="str">
        <f t="shared" si="585"/>
        <v>-</v>
      </c>
      <c r="P1406" s="64" t="str">
        <f t="shared" si="585"/>
        <v>-</v>
      </c>
      <c r="Q1406" s="64" t="str">
        <f t="shared" si="585"/>
        <v>-</v>
      </c>
      <c r="R1406" s="64" t="str">
        <f t="shared" si="585"/>
        <v>-</v>
      </c>
      <c r="S1406" s="64" t="str">
        <f t="shared" si="585"/>
        <v>-</v>
      </c>
      <c r="T1406" s="206" t="str">
        <f t="shared" si="573"/>
        <v>-</v>
      </c>
      <c r="U1406" s="29">
        <f t="shared" si="574"/>
        <v>0</v>
      </c>
      <c r="V1406" s="29">
        <f t="shared" si="575"/>
        <v>0</v>
      </c>
      <c r="W1406" s="29">
        <f t="shared" si="576"/>
        <v>0</v>
      </c>
      <c r="X1406" s="29">
        <f t="shared" si="577"/>
        <v>0</v>
      </c>
      <c r="Y1406" s="29">
        <f t="shared" si="578"/>
        <v>0</v>
      </c>
      <c r="Z1406" s="194">
        <f t="shared" si="579"/>
        <v>0</v>
      </c>
    </row>
    <row r="1407" spans="1:26" s="80" customFormat="1" x14ac:dyDescent="0.2">
      <c r="A1407" s="82">
        <v>1390</v>
      </c>
      <c r="B1407" s="168">
        <f>'Revenue Data'!B1398</f>
        <v>0</v>
      </c>
      <c r="C1407" s="71" t="str">
        <f t="shared" si="584"/>
        <v>-</v>
      </c>
      <c r="D1407" s="71" t="str">
        <f t="shared" si="584"/>
        <v>-</v>
      </c>
      <c r="E1407" s="71" t="str">
        <f t="shared" si="584"/>
        <v>-</v>
      </c>
      <c r="F1407" s="71" t="str">
        <f t="shared" si="584"/>
        <v>-</v>
      </c>
      <c r="G1407" s="71" t="str">
        <f t="shared" si="584"/>
        <v>-</v>
      </c>
      <c r="H1407" s="205">
        <f>IFERROR(VLOOKUP(B1407,'Forecast Cnx @ Dest. Airport'!$B$5:$R$175,17,FALSE),0)</f>
        <v>0</v>
      </c>
      <c r="I1407" s="29">
        <f t="shared" si="567"/>
        <v>0</v>
      </c>
      <c r="J1407" s="29">
        <f t="shared" si="568"/>
        <v>0</v>
      </c>
      <c r="K1407" s="29">
        <f t="shared" si="569"/>
        <v>0</v>
      </c>
      <c r="L1407" s="29">
        <f t="shared" si="570"/>
        <v>0</v>
      </c>
      <c r="M1407" s="29">
        <f t="shared" si="571"/>
        <v>0</v>
      </c>
      <c r="N1407" s="194">
        <f t="shared" si="572"/>
        <v>0</v>
      </c>
      <c r="O1407" s="64" t="str">
        <f t="shared" si="585"/>
        <v>-</v>
      </c>
      <c r="P1407" s="64" t="str">
        <f t="shared" si="585"/>
        <v>-</v>
      </c>
      <c r="Q1407" s="64" t="str">
        <f t="shared" si="585"/>
        <v>-</v>
      </c>
      <c r="R1407" s="64" t="str">
        <f t="shared" si="585"/>
        <v>-</v>
      </c>
      <c r="S1407" s="64" t="str">
        <f t="shared" si="585"/>
        <v>-</v>
      </c>
      <c r="T1407" s="206" t="str">
        <f t="shared" si="573"/>
        <v>-</v>
      </c>
      <c r="U1407" s="29">
        <f t="shared" si="574"/>
        <v>0</v>
      </c>
      <c r="V1407" s="29">
        <f t="shared" si="575"/>
        <v>0</v>
      </c>
      <c r="W1407" s="29">
        <f t="shared" si="576"/>
        <v>0</v>
      </c>
      <c r="X1407" s="29">
        <f t="shared" si="577"/>
        <v>0</v>
      </c>
      <c r="Y1407" s="29">
        <f t="shared" si="578"/>
        <v>0</v>
      </c>
      <c r="Z1407" s="194">
        <f t="shared" si="579"/>
        <v>0</v>
      </c>
    </row>
    <row r="1408" spans="1:26" s="80" customFormat="1" x14ac:dyDescent="0.2">
      <c r="A1408" s="82">
        <v>1391</v>
      </c>
      <c r="B1408" s="168">
        <f>'Revenue Data'!B1399</f>
        <v>0</v>
      </c>
      <c r="C1408" s="71" t="str">
        <f t="shared" ref="C1408:G1417" si="586">IFERROR(VLOOKUP($B1408,FromChicagoFareList,C$8,FALSE),"-")</f>
        <v>-</v>
      </c>
      <c r="D1408" s="71" t="str">
        <f t="shared" si="586"/>
        <v>-</v>
      </c>
      <c r="E1408" s="71" t="str">
        <f t="shared" si="586"/>
        <v>-</v>
      </c>
      <c r="F1408" s="71" t="str">
        <f t="shared" si="586"/>
        <v>-</v>
      </c>
      <c r="G1408" s="71" t="str">
        <f t="shared" si="586"/>
        <v>-</v>
      </c>
      <c r="H1408" s="205">
        <f>IFERROR(VLOOKUP(B1408,'Forecast Cnx @ Dest. Airport'!$B$5:$R$175,17,FALSE),0)</f>
        <v>0</v>
      </c>
      <c r="I1408" s="29">
        <f t="shared" si="567"/>
        <v>0</v>
      </c>
      <c r="J1408" s="29">
        <f t="shared" si="568"/>
        <v>0</v>
      </c>
      <c r="K1408" s="29">
        <f t="shared" si="569"/>
        <v>0</v>
      </c>
      <c r="L1408" s="29">
        <f t="shared" si="570"/>
        <v>0</v>
      </c>
      <c r="M1408" s="29">
        <f t="shared" si="571"/>
        <v>0</v>
      </c>
      <c r="N1408" s="194">
        <f t="shared" si="572"/>
        <v>0</v>
      </c>
      <c r="O1408" s="64" t="str">
        <f t="shared" ref="O1408:S1417" si="587">IFERROR(VLOOKUP($B1408,FromChicagoFareList,O$8,FALSE),"-")</f>
        <v>-</v>
      </c>
      <c r="P1408" s="64" t="str">
        <f t="shared" si="587"/>
        <v>-</v>
      </c>
      <c r="Q1408" s="64" t="str">
        <f t="shared" si="587"/>
        <v>-</v>
      </c>
      <c r="R1408" s="64" t="str">
        <f t="shared" si="587"/>
        <v>-</v>
      </c>
      <c r="S1408" s="64" t="str">
        <f t="shared" si="587"/>
        <v>-</v>
      </c>
      <c r="T1408" s="206" t="str">
        <f t="shared" si="573"/>
        <v>-</v>
      </c>
      <c r="U1408" s="29">
        <f t="shared" si="574"/>
        <v>0</v>
      </c>
      <c r="V1408" s="29">
        <f t="shared" si="575"/>
        <v>0</v>
      </c>
      <c r="W1408" s="29">
        <f t="shared" si="576"/>
        <v>0</v>
      </c>
      <c r="X1408" s="29">
        <f t="shared" si="577"/>
        <v>0</v>
      </c>
      <c r="Y1408" s="29">
        <f t="shared" si="578"/>
        <v>0</v>
      </c>
      <c r="Z1408" s="194">
        <f t="shared" si="579"/>
        <v>0</v>
      </c>
    </row>
    <row r="1409" spans="1:26" s="80" customFormat="1" x14ac:dyDescent="0.2">
      <c r="A1409" s="82">
        <v>1392</v>
      </c>
      <c r="B1409" s="168">
        <f>'Revenue Data'!B1400</f>
        <v>0</v>
      </c>
      <c r="C1409" s="71" t="str">
        <f t="shared" si="586"/>
        <v>-</v>
      </c>
      <c r="D1409" s="71" t="str">
        <f t="shared" si="586"/>
        <v>-</v>
      </c>
      <c r="E1409" s="71" t="str">
        <f t="shared" si="586"/>
        <v>-</v>
      </c>
      <c r="F1409" s="71" t="str">
        <f t="shared" si="586"/>
        <v>-</v>
      </c>
      <c r="G1409" s="71" t="str">
        <f t="shared" si="586"/>
        <v>-</v>
      </c>
      <c r="H1409" s="205">
        <f>IFERROR(VLOOKUP(B1409,'Forecast Cnx @ Dest. Airport'!$B$5:$R$175,17,FALSE),0)</f>
        <v>0</v>
      </c>
      <c r="I1409" s="29">
        <f t="shared" si="567"/>
        <v>0</v>
      </c>
      <c r="J1409" s="29">
        <f t="shared" si="568"/>
        <v>0</v>
      </c>
      <c r="K1409" s="29">
        <f t="shared" si="569"/>
        <v>0</v>
      </c>
      <c r="L1409" s="29">
        <f t="shared" si="570"/>
        <v>0</v>
      </c>
      <c r="M1409" s="29">
        <f t="shared" si="571"/>
        <v>0</v>
      </c>
      <c r="N1409" s="194">
        <f t="shared" si="572"/>
        <v>0</v>
      </c>
      <c r="O1409" s="64" t="str">
        <f t="shared" si="587"/>
        <v>-</v>
      </c>
      <c r="P1409" s="64" t="str">
        <f t="shared" si="587"/>
        <v>-</v>
      </c>
      <c r="Q1409" s="64" t="str">
        <f t="shared" si="587"/>
        <v>-</v>
      </c>
      <c r="R1409" s="64" t="str">
        <f t="shared" si="587"/>
        <v>-</v>
      </c>
      <c r="S1409" s="64" t="str">
        <f t="shared" si="587"/>
        <v>-</v>
      </c>
      <c r="T1409" s="206" t="str">
        <f t="shared" si="573"/>
        <v>-</v>
      </c>
      <c r="U1409" s="29">
        <f t="shared" si="574"/>
        <v>0</v>
      </c>
      <c r="V1409" s="29">
        <f t="shared" si="575"/>
        <v>0</v>
      </c>
      <c r="W1409" s="29">
        <f t="shared" si="576"/>
        <v>0</v>
      </c>
      <c r="X1409" s="29">
        <f t="shared" si="577"/>
        <v>0</v>
      </c>
      <c r="Y1409" s="29">
        <f t="shared" si="578"/>
        <v>0</v>
      </c>
      <c r="Z1409" s="194">
        <f t="shared" si="579"/>
        <v>0</v>
      </c>
    </row>
    <row r="1410" spans="1:26" s="80" customFormat="1" x14ac:dyDescent="0.2">
      <c r="A1410" s="168">
        <v>1393</v>
      </c>
      <c r="B1410" s="168">
        <f>'Revenue Data'!B1401</f>
        <v>0</v>
      </c>
      <c r="C1410" s="71" t="str">
        <f t="shared" si="586"/>
        <v>-</v>
      </c>
      <c r="D1410" s="71" t="str">
        <f t="shared" si="586"/>
        <v>-</v>
      </c>
      <c r="E1410" s="71" t="str">
        <f t="shared" si="586"/>
        <v>-</v>
      </c>
      <c r="F1410" s="71" t="str">
        <f t="shared" si="586"/>
        <v>-</v>
      </c>
      <c r="G1410" s="71" t="str">
        <f t="shared" si="586"/>
        <v>-</v>
      </c>
      <c r="H1410" s="205">
        <f>IFERROR(VLOOKUP(B1410,'Forecast Cnx @ Dest. Airport'!$B$5:$R$175,17,FALSE),0)</f>
        <v>0</v>
      </c>
      <c r="I1410" s="29">
        <f t="shared" si="567"/>
        <v>0</v>
      </c>
      <c r="J1410" s="29">
        <f t="shared" si="568"/>
        <v>0</v>
      </c>
      <c r="K1410" s="29">
        <f t="shared" si="569"/>
        <v>0</v>
      </c>
      <c r="L1410" s="29">
        <f t="shared" si="570"/>
        <v>0</v>
      </c>
      <c r="M1410" s="29">
        <f t="shared" si="571"/>
        <v>0</v>
      </c>
      <c r="N1410" s="194">
        <f t="shared" si="572"/>
        <v>0</v>
      </c>
      <c r="O1410" s="64" t="str">
        <f t="shared" si="587"/>
        <v>-</v>
      </c>
      <c r="P1410" s="64" t="str">
        <f t="shared" si="587"/>
        <v>-</v>
      </c>
      <c r="Q1410" s="64" t="str">
        <f t="shared" si="587"/>
        <v>-</v>
      </c>
      <c r="R1410" s="64" t="str">
        <f t="shared" si="587"/>
        <v>-</v>
      </c>
      <c r="S1410" s="64" t="str">
        <f t="shared" si="587"/>
        <v>-</v>
      </c>
      <c r="T1410" s="206" t="str">
        <f t="shared" si="573"/>
        <v>-</v>
      </c>
      <c r="U1410" s="29">
        <f t="shared" si="574"/>
        <v>0</v>
      </c>
      <c r="V1410" s="29">
        <f t="shared" si="575"/>
        <v>0</v>
      </c>
      <c r="W1410" s="29">
        <f t="shared" si="576"/>
        <v>0</v>
      </c>
      <c r="X1410" s="29">
        <f t="shared" si="577"/>
        <v>0</v>
      </c>
      <c r="Y1410" s="29">
        <f t="shared" si="578"/>
        <v>0</v>
      </c>
      <c r="Z1410" s="194">
        <f t="shared" si="579"/>
        <v>0</v>
      </c>
    </row>
    <row r="1411" spans="1:26" s="80" customFormat="1" x14ac:dyDescent="0.2">
      <c r="A1411" s="82">
        <v>1394</v>
      </c>
      <c r="B1411" s="168">
        <f>'Revenue Data'!B1402</f>
        <v>0</v>
      </c>
      <c r="C1411" s="71" t="str">
        <f t="shared" si="586"/>
        <v>-</v>
      </c>
      <c r="D1411" s="71" t="str">
        <f t="shared" si="586"/>
        <v>-</v>
      </c>
      <c r="E1411" s="71" t="str">
        <f t="shared" si="586"/>
        <v>-</v>
      </c>
      <c r="F1411" s="71" t="str">
        <f t="shared" si="586"/>
        <v>-</v>
      </c>
      <c r="G1411" s="71" t="str">
        <f t="shared" si="586"/>
        <v>-</v>
      </c>
      <c r="H1411" s="205">
        <f>IFERROR(VLOOKUP(B1411,'Forecast Cnx @ Dest. Airport'!$B$5:$R$175,17,FALSE),0)</f>
        <v>0</v>
      </c>
      <c r="I1411" s="29">
        <f t="shared" si="567"/>
        <v>0</v>
      </c>
      <c r="J1411" s="29">
        <f t="shared" si="568"/>
        <v>0</v>
      </c>
      <c r="K1411" s="29">
        <f t="shared" si="569"/>
        <v>0</v>
      </c>
      <c r="L1411" s="29">
        <f t="shared" si="570"/>
        <v>0</v>
      </c>
      <c r="M1411" s="29">
        <f t="shared" si="571"/>
        <v>0</v>
      </c>
      <c r="N1411" s="194">
        <f t="shared" si="572"/>
        <v>0</v>
      </c>
      <c r="O1411" s="64" t="str">
        <f t="shared" si="587"/>
        <v>-</v>
      </c>
      <c r="P1411" s="64" t="str">
        <f t="shared" si="587"/>
        <v>-</v>
      </c>
      <c r="Q1411" s="64" t="str">
        <f t="shared" si="587"/>
        <v>-</v>
      </c>
      <c r="R1411" s="64" t="str">
        <f t="shared" si="587"/>
        <v>-</v>
      </c>
      <c r="S1411" s="64" t="str">
        <f t="shared" si="587"/>
        <v>-</v>
      </c>
      <c r="T1411" s="206" t="str">
        <f t="shared" si="573"/>
        <v>-</v>
      </c>
      <c r="U1411" s="29">
        <f t="shared" si="574"/>
        <v>0</v>
      </c>
      <c r="V1411" s="29">
        <f t="shared" si="575"/>
        <v>0</v>
      </c>
      <c r="W1411" s="29">
        <f t="shared" si="576"/>
        <v>0</v>
      </c>
      <c r="X1411" s="29">
        <f t="shared" si="577"/>
        <v>0</v>
      </c>
      <c r="Y1411" s="29">
        <f t="shared" si="578"/>
        <v>0</v>
      </c>
      <c r="Z1411" s="194">
        <f t="shared" si="579"/>
        <v>0</v>
      </c>
    </row>
    <row r="1412" spans="1:26" s="80" customFormat="1" x14ac:dyDescent="0.2">
      <c r="A1412" s="82">
        <v>1395</v>
      </c>
      <c r="B1412" s="168">
        <f>'Revenue Data'!B1403</f>
        <v>0</v>
      </c>
      <c r="C1412" s="71" t="str">
        <f t="shared" si="586"/>
        <v>-</v>
      </c>
      <c r="D1412" s="71" t="str">
        <f t="shared" si="586"/>
        <v>-</v>
      </c>
      <c r="E1412" s="71" t="str">
        <f t="shared" si="586"/>
        <v>-</v>
      </c>
      <c r="F1412" s="71" t="str">
        <f t="shared" si="586"/>
        <v>-</v>
      </c>
      <c r="G1412" s="71" t="str">
        <f t="shared" si="586"/>
        <v>-</v>
      </c>
      <c r="H1412" s="205">
        <f>IFERROR(VLOOKUP(B1412,'Forecast Cnx @ Dest. Airport'!$B$5:$R$175,17,FALSE),0)</f>
        <v>0</v>
      </c>
      <c r="I1412" s="29">
        <f t="shared" si="567"/>
        <v>0</v>
      </c>
      <c r="J1412" s="29">
        <f t="shared" si="568"/>
        <v>0</v>
      </c>
      <c r="K1412" s="29">
        <f t="shared" si="569"/>
        <v>0</v>
      </c>
      <c r="L1412" s="29">
        <f t="shared" si="570"/>
        <v>0</v>
      </c>
      <c r="M1412" s="29">
        <f t="shared" si="571"/>
        <v>0</v>
      </c>
      <c r="N1412" s="194">
        <f t="shared" si="572"/>
        <v>0</v>
      </c>
      <c r="O1412" s="64" t="str">
        <f t="shared" si="587"/>
        <v>-</v>
      </c>
      <c r="P1412" s="64" t="str">
        <f t="shared" si="587"/>
        <v>-</v>
      </c>
      <c r="Q1412" s="64" t="str">
        <f t="shared" si="587"/>
        <v>-</v>
      </c>
      <c r="R1412" s="64" t="str">
        <f t="shared" si="587"/>
        <v>-</v>
      </c>
      <c r="S1412" s="64" t="str">
        <f t="shared" si="587"/>
        <v>-</v>
      </c>
      <c r="T1412" s="206" t="str">
        <f t="shared" si="573"/>
        <v>-</v>
      </c>
      <c r="U1412" s="29">
        <f t="shared" si="574"/>
        <v>0</v>
      </c>
      <c r="V1412" s="29">
        <f t="shared" si="575"/>
        <v>0</v>
      </c>
      <c r="W1412" s="29">
        <f t="shared" si="576"/>
        <v>0</v>
      </c>
      <c r="X1412" s="29">
        <f t="shared" si="577"/>
        <v>0</v>
      </c>
      <c r="Y1412" s="29">
        <f t="shared" si="578"/>
        <v>0</v>
      </c>
      <c r="Z1412" s="194">
        <f t="shared" si="579"/>
        <v>0</v>
      </c>
    </row>
    <row r="1413" spans="1:26" s="80" customFormat="1" x14ac:dyDescent="0.2">
      <c r="A1413" s="82">
        <v>1396</v>
      </c>
      <c r="B1413" s="168">
        <f>'Revenue Data'!B1404</f>
        <v>0</v>
      </c>
      <c r="C1413" s="71" t="str">
        <f t="shared" si="586"/>
        <v>-</v>
      </c>
      <c r="D1413" s="71" t="str">
        <f t="shared" si="586"/>
        <v>-</v>
      </c>
      <c r="E1413" s="71" t="str">
        <f t="shared" si="586"/>
        <v>-</v>
      </c>
      <c r="F1413" s="71" t="str">
        <f t="shared" si="586"/>
        <v>-</v>
      </c>
      <c r="G1413" s="71" t="str">
        <f t="shared" si="586"/>
        <v>-</v>
      </c>
      <c r="H1413" s="205">
        <f>IFERROR(VLOOKUP(B1413,'Forecast Cnx @ Dest. Airport'!$B$5:$R$175,17,FALSE),0)</f>
        <v>0</v>
      </c>
      <c r="I1413" s="29">
        <f t="shared" si="567"/>
        <v>0</v>
      </c>
      <c r="J1413" s="29">
        <f t="shared" si="568"/>
        <v>0</v>
      </c>
      <c r="K1413" s="29">
        <f t="shared" si="569"/>
        <v>0</v>
      </c>
      <c r="L1413" s="29">
        <f t="shared" si="570"/>
        <v>0</v>
      </c>
      <c r="M1413" s="29">
        <f t="shared" si="571"/>
        <v>0</v>
      </c>
      <c r="N1413" s="194">
        <f t="shared" si="572"/>
        <v>0</v>
      </c>
      <c r="O1413" s="64" t="str">
        <f t="shared" si="587"/>
        <v>-</v>
      </c>
      <c r="P1413" s="64" t="str">
        <f t="shared" si="587"/>
        <v>-</v>
      </c>
      <c r="Q1413" s="64" t="str">
        <f t="shared" si="587"/>
        <v>-</v>
      </c>
      <c r="R1413" s="64" t="str">
        <f t="shared" si="587"/>
        <v>-</v>
      </c>
      <c r="S1413" s="64" t="str">
        <f t="shared" si="587"/>
        <v>-</v>
      </c>
      <c r="T1413" s="206" t="str">
        <f t="shared" si="573"/>
        <v>-</v>
      </c>
      <c r="U1413" s="29">
        <f t="shared" si="574"/>
        <v>0</v>
      </c>
      <c r="V1413" s="29">
        <f t="shared" si="575"/>
        <v>0</v>
      </c>
      <c r="W1413" s="29">
        <f t="shared" si="576"/>
        <v>0</v>
      </c>
      <c r="X1413" s="29">
        <f t="shared" si="577"/>
        <v>0</v>
      </c>
      <c r="Y1413" s="29">
        <f t="shared" si="578"/>
        <v>0</v>
      </c>
      <c r="Z1413" s="194">
        <f t="shared" si="579"/>
        <v>0</v>
      </c>
    </row>
    <row r="1414" spans="1:26" s="80" customFormat="1" x14ac:dyDescent="0.2">
      <c r="A1414" s="168">
        <v>1397</v>
      </c>
      <c r="B1414" s="168">
        <f>'Revenue Data'!B1405</f>
        <v>0</v>
      </c>
      <c r="C1414" s="71" t="str">
        <f t="shared" si="586"/>
        <v>-</v>
      </c>
      <c r="D1414" s="71" t="str">
        <f t="shared" si="586"/>
        <v>-</v>
      </c>
      <c r="E1414" s="71" t="str">
        <f t="shared" si="586"/>
        <v>-</v>
      </c>
      <c r="F1414" s="71" t="str">
        <f t="shared" si="586"/>
        <v>-</v>
      </c>
      <c r="G1414" s="71" t="str">
        <f t="shared" si="586"/>
        <v>-</v>
      </c>
      <c r="H1414" s="205">
        <f>IFERROR(VLOOKUP(B1414,'Forecast Cnx @ Dest. Airport'!$B$5:$R$175,17,FALSE),0)</f>
        <v>0</v>
      </c>
      <c r="I1414" s="29">
        <f t="shared" si="567"/>
        <v>0</v>
      </c>
      <c r="J1414" s="29">
        <f t="shared" si="568"/>
        <v>0</v>
      </c>
      <c r="K1414" s="29">
        <f t="shared" si="569"/>
        <v>0</v>
      </c>
      <c r="L1414" s="29">
        <f t="shared" si="570"/>
        <v>0</v>
      </c>
      <c r="M1414" s="29">
        <f t="shared" si="571"/>
        <v>0</v>
      </c>
      <c r="N1414" s="194">
        <f t="shared" si="572"/>
        <v>0</v>
      </c>
      <c r="O1414" s="64" t="str">
        <f t="shared" si="587"/>
        <v>-</v>
      </c>
      <c r="P1414" s="64" t="str">
        <f t="shared" si="587"/>
        <v>-</v>
      </c>
      <c r="Q1414" s="64" t="str">
        <f t="shared" si="587"/>
        <v>-</v>
      </c>
      <c r="R1414" s="64" t="str">
        <f t="shared" si="587"/>
        <v>-</v>
      </c>
      <c r="S1414" s="64" t="str">
        <f t="shared" si="587"/>
        <v>-</v>
      </c>
      <c r="T1414" s="206" t="str">
        <f t="shared" si="573"/>
        <v>-</v>
      </c>
      <c r="U1414" s="29">
        <f t="shared" si="574"/>
        <v>0</v>
      </c>
      <c r="V1414" s="29">
        <f t="shared" si="575"/>
        <v>0</v>
      </c>
      <c r="W1414" s="29">
        <f t="shared" si="576"/>
        <v>0</v>
      </c>
      <c r="X1414" s="29">
        <f t="shared" si="577"/>
        <v>0</v>
      </c>
      <c r="Y1414" s="29">
        <f t="shared" si="578"/>
        <v>0</v>
      </c>
      <c r="Z1414" s="194">
        <f t="shared" si="579"/>
        <v>0</v>
      </c>
    </row>
    <row r="1415" spans="1:26" s="80" customFormat="1" x14ac:dyDescent="0.2">
      <c r="A1415" s="82">
        <v>1398</v>
      </c>
      <c r="B1415" s="168">
        <f>'Revenue Data'!B1406</f>
        <v>0</v>
      </c>
      <c r="C1415" s="71" t="str">
        <f t="shared" si="586"/>
        <v>-</v>
      </c>
      <c r="D1415" s="71" t="str">
        <f t="shared" si="586"/>
        <v>-</v>
      </c>
      <c r="E1415" s="71" t="str">
        <f t="shared" si="586"/>
        <v>-</v>
      </c>
      <c r="F1415" s="71" t="str">
        <f t="shared" si="586"/>
        <v>-</v>
      </c>
      <c r="G1415" s="71" t="str">
        <f t="shared" si="586"/>
        <v>-</v>
      </c>
      <c r="H1415" s="205">
        <f>IFERROR(VLOOKUP(B1415,'Forecast Cnx @ Dest. Airport'!$B$5:$R$175,17,FALSE),0)</f>
        <v>0</v>
      </c>
      <c r="I1415" s="29">
        <f t="shared" si="567"/>
        <v>0</v>
      </c>
      <c r="J1415" s="29">
        <f t="shared" si="568"/>
        <v>0</v>
      </c>
      <c r="K1415" s="29">
        <f t="shared" si="569"/>
        <v>0</v>
      </c>
      <c r="L1415" s="29">
        <f t="shared" si="570"/>
        <v>0</v>
      </c>
      <c r="M1415" s="29">
        <f t="shared" si="571"/>
        <v>0</v>
      </c>
      <c r="N1415" s="194">
        <f t="shared" si="572"/>
        <v>0</v>
      </c>
      <c r="O1415" s="64" t="str">
        <f t="shared" si="587"/>
        <v>-</v>
      </c>
      <c r="P1415" s="64" t="str">
        <f t="shared" si="587"/>
        <v>-</v>
      </c>
      <c r="Q1415" s="64" t="str">
        <f t="shared" si="587"/>
        <v>-</v>
      </c>
      <c r="R1415" s="64" t="str">
        <f t="shared" si="587"/>
        <v>-</v>
      </c>
      <c r="S1415" s="64" t="str">
        <f t="shared" si="587"/>
        <v>-</v>
      </c>
      <c r="T1415" s="206" t="str">
        <f t="shared" si="573"/>
        <v>-</v>
      </c>
      <c r="U1415" s="29">
        <f t="shared" si="574"/>
        <v>0</v>
      </c>
      <c r="V1415" s="29">
        <f t="shared" si="575"/>
        <v>0</v>
      </c>
      <c r="W1415" s="29">
        <f t="shared" si="576"/>
        <v>0</v>
      </c>
      <c r="X1415" s="29">
        <f t="shared" si="577"/>
        <v>0</v>
      </c>
      <c r="Y1415" s="29">
        <f t="shared" si="578"/>
        <v>0</v>
      </c>
      <c r="Z1415" s="194">
        <f t="shared" si="579"/>
        <v>0</v>
      </c>
    </row>
    <row r="1416" spans="1:26" s="80" customFormat="1" x14ac:dyDescent="0.2">
      <c r="A1416" s="82">
        <v>1399</v>
      </c>
      <c r="B1416" s="168">
        <f>'Revenue Data'!B1407</f>
        <v>0</v>
      </c>
      <c r="C1416" s="71" t="str">
        <f t="shared" si="586"/>
        <v>-</v>
      </c>
      <c r="D1416" s="71" t="str">
        <f t="shared" si="586"/>
        <v>-</v>
      </c>
      <c r="E1416" s="71" t="str">
        <f t="shared" si="586"/>
        <v>-</v>
      </c>
      <c r="F1416" s="71" t="str">
        <f t="shared" si="586"/>
        <v>-</v>
      </c>
      <c r="G1416" s="71" t="str">
        <f t="shared" si="586"/>
        <v>-</v>
      </c>
      <c r="H1416" s="205">
        <f>IFERROR(VLOOKUP(B1416,'Forecast Cnx @ Dest. Airport'!$B$5:$R$175,17,FALSE),0)</f>
        <v>0</v>
      </c>
      <c r="I1416" s="29">
        <f t="shared" si="567"/>
        <v>0</v>
      </c>
      <c r="J1416" s="29">
        <f t="shared" si="568"/>
        <v>0</v>
      </c>
      <c r="K1416" s="29">
        <f t="shared" si="569"/>
        <v>0</v>
      </c>
      <c r="L1416" s="29">
        <f t="shared" si="570"/>
        <v>0</v>
      </c>
      <c r="M1416" s="29">
        <f t="shared" si="571"/>
        <v>0</v>
      </c>
      <c r="N1416" s="194">
        <f t="shared" si="572"/>
        <v>0</v>
      </c>
      <c r="O1416" s="64" t="str">
        <f t="shared" si="587"/>
        <v>-</v>
      </c>
      <c r="P1416" s="64" t="str">
        <f t="shared" si="587"/>
        <v>-</v>
      </c>
      <c r="Q1416" s="64" t="str">
        <f t="shared" si="587"/>
        <v>-</v>
      </c>
      <c r="R1416" s="64" t="str">
        <f t="shared" si="587"/>
        <v>-</v>
      </c>
      <c r="S1416" s="64" t="str">
        <f t="shared" si="587"/>
        <v>-</v>
      </c>
      <c r="T1416" s="206" t="str">
        <f t="shared" si="573"/>
        <v>-</v>
      </c>
      <c r="U1416" s="29">
        <f t="shared" si="574"/>
        <v>0</v>
      </c>
      <c r="V1416" s="29">
        <f t="shared" si="575"/>
        <v>0</v>
      </c>
      <c r="W1416" s="29">
        <f t="shared" si="576"/>
        <v>0</v>
      </c>
      <c r="X1416" s="29">
        <f t="shared" si="577"/>
        <v>0</v>
      </c>
      <c r="Y1416" s="29">
        <f t="shared" si="578"/>
        <v>0</v>
      </c>
      <c r="Z1416" s="194">
        <f t="shared" si="579"/>
        <v>0</v>
      </c>
    </row>
    <row r="1417" spans="1:26" s="80" customFormat="1" x14ac:dyDescent="0.2">
      <c r="A1417" s="82">
        <v>1400</v>
      </c>
      <c r="B1417" s="168">
        <f>'Revenue Data'!B1408</f>
        <v>0</v>
      </c>
      <c r="C1417" s="71" t="str">
        <f t="shared" si="586"/>
        <v>-</v>
      </c>
      <c r="D1417" s="71" t="str">
        <f t="shared" si="586"/>
        <v>-</v>
      </c>
      <c r="E1417" s="71" t="str">
        <f t="shared" si="586"/>
        <v>-</v>
      </c>
      <c r="F1417" s="71" t="str">
        <f t="shared" si="586"/>
        <v>-</v>
      </c>
      <c r="G1417" s="71" t="str">
        <f t="shared" si="586"/>
        <v>-</v>
      </c>
      <c r="H1417" s="205">
        <f>IFERROR(VLOOKUP(B1417,'Forecast Cnx @ Dest. Airport'!$B$5:$R$175,17,FALSE),0)</f>
        <v>0</v>
      </c>
      <c r="I1417" s="29">
        <f t="shared" si="567"/>
        <v>0</v>
      </c>
      <c r="J1417" s="29">
        <f t="shared" si="568"/>
        <v>0</v>
      </c>
      <c r="K1417" s="29">
        <f t="shared" si="569"/>
        <v>0</v>
      </c>
      <c r="L1417" s="29">
        <f t="shared" si="570"/>
        <v>0</v>
      </c>
      <c r="M1417" s="29">
        <f t="shared" si="571"/>
        <v>0</v>
      </c>
      <c r="N1417" s="194">
        <f t="shared" si="572"/>
        <v>0</v>
      </c>
      <c r="O1417" s="64" t="str">
        <f t="shared" si="587"/>
        <v>-</v>
      </c>
      <c r="P1417" s="64" t="str">
        <f t="shared" si="587"/>
        <v>-</v>
      </c>
      <c r="Q1417" s="64" t="str">
        <f t="shared" si="587"/>
        <v>-</v>
      </c>
      <c r="R1417" s="64" t="str">
        <f t="shared" si="587"/>
        <v>-</v>
      </c>
      <c r="S1417" s="64" t="str">
        <f t="shared" si="587"/>
        <v>-</v>
      </c>
      <c r="T1417" s="206" t="str">
        <f t="shared" si="573"/>
        <v>-</v>
      </c>
      <c r="U1417" s="29">
        <f t="shared" si="574"/>
        <v>0</v>
      </c>
      <c r="V1417" s="29">
        <f t="shared" si="575"/>
        <v>0</v>
      </c>
      <c r="W1417" s="29">
        <f t="shared" si="576"/>
        <v>0</v>
      </c>
      <c r="X1417" s="29">
        <f t="shared" si="577"/>
        <v>0</v>
      </c>
      <c r="Y1417" s="29">
        <f t="shared" si="578"/>
        <v>0</v>
      </c>
      <c r="Z1417" s="194">
        <f t="shared" si="579"/>
        <v>0</v>
      </c>
    </row>
    <row r="1418" spans="1:26" s="80" customFormat="1" x14ac:dyDescent="0.2">
      <c r="A1418" s="168">
        <v>1401</v>
      </c>
      <c r="B1418" s="168">
        <f>'Revenue Data'!B1409</f>
        <v>0</v>
      </c>
      <c r="C1418" s="71" t="str">
        <f t="shared" ref="C1418:G1427" si="588">IFERROR(VLOOKUP($B1418,FromChicagoFareList,C$8,FALSE),"-")</f>
        <v>-</v>
      </c>
      <c r="D1418" s="71" t="str">
        <f t="shared" si="588"/>
        <v>-</v>
      </c>
      <c r="E1418" s="71" t="str">
        <f t="shared" si="588"/>
        <v>-</v>
      </c>
      <c r="F1418" s="71" t="str">
        <f t="shared" si="588"/>
        <v>-</v>
      </c>
      <c r="G1418" s="71" t="str">
        <f t="shared" si="588"/>
        <v>-</v>
      </c>
      <c r="H1418" s="205">
        <f>IFERROR(VLOOKUP(B1418,'Forecast Cnx @ Dest. Airport'!$B$5:$R$175,17,FALSE),0)</f>
        <v>0</v>
      </c>
      <c r="I1418" s="29">
        <f t="shared" si="567"/>
        <v>0</v>
      </c>
      <c r="J1418" s="29">
        <f t="shared" si="568"/>
        <v>0</v>
      </c>
      <c r="K1418" s="29">
        <f t="shared" si="569"/>
        <v>0</v>
      </c>
      <c r="L1418" s="29">
        <f t="shared" si="570"/>
        <v>0</v>
      </c>
      <c r="M1418" s="29">
        <f t="shared" si="571"/>
        <v>0</v>
      </c>
      <c r="N1418" s="194">
        <f t="shared" si="572"/>
        <v>0</v>
      </c>
      <c r="O1418" s="64" t="str">
        <f t="shared" ref="O1418:S1427" si="589">IFERROR(VLOOKUP($B1418,FromChicagoFareList,O$8,FALSE),"-")</f>
        <v>-</v>
      </c>
      <c r="P1418" s="64" t="str">
        <f t="shared" si="589"/>
        <v>-</v>
      </c>
      <c r="Q1418" s="64" t="str">
        <f t="shared" si="589"/>
        <v>-</v>
      </c>
      <c r="R1418" s="64" t="str">
        <f t="shared" si="589"/>
        <v>-</v>
      </c>
      <c r="S1418" s="64" t="str">
        <f t="shared" si="589"/>
        <v>-</v>
      </c>
      <c r="T1418" s="206" t="str">
        <f t="shared" si="573"/>
        <v>-</v>
      </c>
      <c r="U1418" s="29">
        <f t="shared" si="574"/>
        <v>0</v>
      </c>
      <c r="V1418" s="29">
        <f t="shared" si="575"/>
        <v>0</v>
      </c>
      <c r="W1418" s="29">
        <f t="shared" si="576"/>
        <v>0</v>
      </c>
      <c r="X1418" s="29">
        <f t="shared" si="577"/>
        <v>0</v>
      </c>
      <c r="Y1418" s="29">
        <f t="shared" si="578"/>
        <v>0</v>
      </c>
      <c r="Z1418" s="194">
        <f t="shared" si="579"/>
        <v>0</v>
      </c>
    </row>
    <row r="1419" spans="1:26" s="80" customFormat="1" x14ac:dyDescent="0.2">
      <c r="A1419" s="82">
        <v>1402</v>
      </c>
      <c r="B1419" s="168">
        <f>'Revenue Data'!B1410</f>
        <v>0</v>
      </c>
      <c r="C1419" s="71" t="str">
        <f t="shared" si="588"/>
        <v>-</v>
      </c>
      <c r="D1419" s="71" t="str">
        <f t="shared" si="588"/>
        <v>-</v>
      </c>
      <c r="E1419" s="71" t="str">
        <f t="shared" si="588"/>
        <v>-</v>
      </c>
      <c r="F1419" s="71" t="str">
        <f t="shared" si="588"/>
        <v>-</v>
      </c>
      <c r="G1419" s="71" t="str">
        <f t="shared" si="588"/>
        <v>-</v>
      </c>
      <c r="H1419" s="205">
        <f>IFERROR(VLOOKUP(B1419,'Forecast Cnx @ Dest. Airport'!$B$5:$R$175,17,FALSE),0)</f>
        <v>0</v>
      </c>
      <c r="I1419" s="29">
        <f t="shared" si="567"/>
        <v>0</v>
      </c>
      <c r="J1419" s="29">
        <f t="shared" si="568"/>
        <v>0</v>
      </c>
      <c r="K1419" s="29">
        <f t="shared" si="569"/>
        <v>0</v>
      </c>
      <c r="L1419" s="29">
        <f t="shared" si="570"/>
        <v>0</v>
      </c>
      <c r="M1419" s="29">
        <f t="shared" si="571"/>
        <v>0</v>
      </c>
      <c r="N1419" s="194">
        <f t="shared" si="572"/>
        <v>0</v>
      </c>
      <c r="O1419" s="64" t="str">
        <f t="shared" si="589"/>
        <v>-</v>
      </c>
      <c r="P1419" s="64" t="str">
        <f t="shared" si="589"/>
        <v>-</v>
      </c>
      <c r="Q1419" s="64" t="str">
        <f t="shared" si="589"/>
        <v>-</v>
      </c>
      <c r="R1419" s="64" t="str">
        <f t="shared" si="589"/>
        <v>-</v>
      </c>
      <c r="S1419" s="64" t="str">
        <f t="shared" si="589"/>
        <v>-</v>
      </c>
      <c r="T1419" s="206" t="str">
        <f t="shared" si="573"/>
        <v>-</v>
      </c>
      <c r="U1419" s="29">
        <f t="shared" si="574"/>
        <v>0</v>
      </c>
      <c r="V1419" s="29">
        <f t="shared" si="575"/>
        <v>0</v>
      </c>
      <c r="W1419" s="29">
        <f t="shared" si="576"/>
        <v>0</v>
      </c>
      <c r="X1419" s="29">
        <f t="shared" si="577"/>
        <v>0</v>
      </c>
      <c r="Y1419" s="29">
        <f t="shared" si="578"/>
        <v>0</v>
      </c>
      <c r="Z1419" s="194">
        <f t="shared" si="579"/>
        <v>0</v>
      </c>
    </row>
    <row r="1420" spans="1:26" s="80" customFormat="1" x14ac:dyDescent="0.2">
      <c r="A1420" s="82">
        <v>1403</v>
      </c>
      <c r="B1420" s="168">
        <f>'Revenue Data'!B1411</f>
        <v>0</v>
      </c>
      <c r="C1420" s="71" t="str">
        <f t="shared" si="588"/>
        <v>-</v>
      </c>
      <c r="D1420" s="71" t="str">
        <f t="shared" si="588"/>
        <v>-</v>
      </c>
      <c r="E1420" s="71" t="str">
        <f t="shared" si="588"/>
        <v>-</v>
      </c>
      <c r="F1420" s="71" t="str">
        <f t="shared" si="588"/>
        <v>-</v>
      </c>
      <c r="G1420" s="71" t="str">
        <f t="shared" si="588"/>
        <v>-</v>
      </c>
      <c r="H1420" s="205">
        <f>IFERROR(VLOOKUP(B1420,'Forecast Cnx @ Dest. Airport'!$B$5:$R$175,17,FALSE),0)</f>
        <v>0</v>
      </c>
      <c r="I1420" s="29">
        <f t="shared" si="567"/>
        <v>0</v>
      </c>
      <c r="J1420" s="29">
        <f t="shared" si="568"/>
        <v>0</v>
      </c>
      <c r="K1420" s="29">
        <f t="shared" si="569"/>
        <v>0</v>
      </c>
      <c r="L1420" s="29">
        <f t="shared" si="570"/>
        <v>0</v>
      </c>
      <c r="M1420" s="29">
        <f t="shared" si="571"/>
        <v>0</v>
      </c>
      <c r="N1420" s="194">
        <f t="shared" si="572"/>
        <v>0</v>
      </c>
      <c r="O1420" s="64" t="str">
        <f t="shared" si="589"/>
        <v>-</v>
      </c>
      <c r="P1420" s="64" t="str">
        <f t="shared" si="589"/>
        <v>-</v>
      </c>
      <c r="Q1420" s="64" t="str">
        <f t="shared" si="589"/>
        <v>-</v>
      </c>
      <c r="R1420" s="64" t="str">
        <f t="shared" si="589"/>
        <v>-</v>
      </c>
      <c r="S1420" s="64" t="str">
        <f t="shared" si="589"/>
        <v>-</v>
      </c>
      <c r="T1420" s="206" t="str">
        <f t="shared" si="573"/>
        <v>-</v>
      </c>
      <c r="U1420" s="29">
        <f t="shared" si="574"/>
        <v>0</v>
      </c>
      <c r="V1420" s="29">
        <f t="shared" si="575"/>
        <v>0</v>
      </c>
      <c r="W1420" s="29">
        <f t="shared" si="576"/>
        <v>0</v>
      </c>
      <c r="X1420" s="29">
        <f t="shared" si="577"/>
        <v>0</v>
      </c>
      <c r="Y1420" s="29">
        <f t="shared" si="578"/>
        <v>0</v>
      </c>
      <c r="Z1420" s="194">
        <f t="shared" si="579"/>
        <v>0</v>
      </c>
    </row>
    <row r="1421" spans="1:26" s="80" customFormat="1" x14ac:dyDescent="0.2">
      <c r="A1421" s="82">
        <v>1404</v>
      </c>
      <c r="B1421" s="168">
        <f>'Revenue Data'!B1412</f>
        <v>0</v>
      </c>
      <c r="C1421" s="71" t="str">
        <f t="shared" si="588"/>
        <v>-</v>
      </c>
      <c r="D1421" s="71" t="str">
        <f t="shared" si="588"/>
        <v>-</v>
      </c>
      <c r="E1421" s="71" t="str">
        <f t="shared" si="588"/>
        <v>-</v>
      </c>
      <c r="F1421" s="71" t="str">
        <f t="shared" si="588"/>
        <v>-</v>
      </c>
      <c r="G1421" s="71" t="str">
        <f t="shared" si="588"/>
        <v>-</v>
      </c>
      <c r="H1421" s="205">
        <f>IFERROR(VLOOKUP(B1421,'Forecast Cnx @ Dest. Airport'!$B$5:$R$175,17,FALSE),0)</f>
        <v>0</v>
      </c>
      <c r="I1421" s="29">
        <f t="shared" si="567"/>
        <v>0</v>
      </c>
      <c r="J1421" s="29">
        <f t="shared" si="568"/>
        <v>0</v>
      </c>
      <c r="K1421" s="29">
        <f t="shared" si="569"/>
        <v>0</v>
      </c>
      <c r="L1421" s="29">
        <f t="shared" si="570"/>
        <v>0</v>
      </c>
      <c r="M1421" s="29">
        <f t="shared" si="571"/>
        <v>0</v>
      </c>
      <c r="N1421" s="194">
        <f t="shared" si="572"/>
        <v>0</v>
      </c>
      <c r="O1421" s="64" t="str">
        <f t="shared" si="589"/>
        <v>-</v>
      </c>
      <c r="P1421" s="64" t="str">
        <f t="shared" si="589"/>
        <v>-</v>
      </c>
      <c r="Q1421" s="64" t="str">
        <f t="shared" si="589"/>
        <v>-</v>
      </c>
      <c r="R1421" s="64" t="str">
        <f t="shared" si="589"/>
        <v>-</v>
      </c>
      <c r="S1421" s="64" t="str">
        <f t="shared" si="589"/>
        <v>-</v>
      </c>
      <c r="T1421" s="206" t="str">
        <f t="shared" si="573"/>
        <v>-</v>
      </c>
      <c r="U1421" s="29">
        <f t="shared" si="574"/>
        <v>0</v>
      </c>
      <c r="V1421" s="29">
        <f t="shared" si="575"/>
        <v>0</v>
      </c>
      <c r="W1421" s="29">
        <f t="shared" si="576"/>
        <v>0</v>
      </c>
      <c r="X1421" s="29">
        <f t="shared" si="577"/>
        <v>0</v>
      </c>
      <c r="Y1421" s="29">
        <f t="shared" si="578"/>
        <v>0</v>
      </c>
      <c r="Z1421" s="194">
        <f t="shared" si="579"/>
        <v>0</v>
      </c>
    </row>
    <row r="1422" spans="1:26" s="80" customFormat="1" x14ac:dyDescent="0.2">
      <c r="A1422" s="168">
        <v>1405</v>
      </c>
      <c r="B1422" s="168">
        <f>'Revenue Data'!B1413</f>
        <v>0</v>
      </c>
      <c r="C1422" s="71" t="str">
        <f t="shared" si="588"/>
        <v>-</v>
      </c>
      <c r="D1422" s="71" t="str">
        <f t="shared" si="588"/>
        <v>-</v>
      </c>
      <c r="E1422" s="71" t="str">
        <f t="shared" si="588"/>
        <v>-</v>
      </c>
      <c r="F1422" s="71" t="str">
        <f t="shared" si="588"/>
        <v>-</v>
      </c>
      <c r="G1422" s="71" t="str">
        <f t="shared" si="588"/>
        <v>-</v>
      </c>
      <c r="H1422" s="205">
        <f>IFERROR(VLOOKUP(B1422,'Forecast Cnx @ Dest. Airport'!$B$5:$R$175,17,FALSE),0)</f>
        <v>0</v>
      </c>
      <c r="I1422" s="29">
        <f t="shared" si="567"/>
        <v>0</v>
      </c>
      <c r="J1422" s="29">
        <f t="shared" si="568"/>
        <v>0</v>
      </c>
      <c r="K1422" s="29">
        <f t="shared" si="569"/>
        <v>0</v>
      </c>
      <c r="L1422" s="29">
        <f t="shared" si="570"/>
        <v>0</v>
      </c>
      <c r="M1422" s="29">
        <f t="shared" si="571"/>
        <v>0</v>
      </c>
      <c r="N1422" s="194">
        <f t="shared" si="572"/>
        <v>0</v>
      </c>
      <c r="O1422" s="64" t="str">
        <f t="shared" si="589"/>
        <v>-</v>
      </c>
      <c r="P1422" s="64" t="str">
        <f t="shared" si="589"/>
        <v>-</v>
      </c>
      <c r="Q1422" s="64" t="str">
        <f t="shared" si="589"/>
        <v>-</v>
      </c>
      <c r="R1422" s="64" t="str">
        <f t="shared" si="589"/>
        <v>-</v>
      </c>
      <c r="S1422" s="64" t="str">
        <f t="shared" si="589"/>
        <v>-</v>
      </c>
      <c r="T1422" s="206" t="str">
        <f t="shared" si="573"/>
        <v>-</v>
      </c>
      <c r="U1422" s="29">
        <f t="shared" si="574"/>
        <v>0</v>
      </c>
      <c r="V1422" s="29">
        <f t="shared" si="575"/>
        <v>0</v>
      </c>
      <c r="W1422" s="29">
        <f t="shared" si="576"/>
        <v>0</v>
      </c>
      <c r="X1422" s="29">
        <f t="shared" si="577"/>
        <v>0</v>
      </c>
      <c r="Y1422" s="29">
        <f t="shared" si="578"/>
        <v>0</v>
      </c>
      <c r="Z1422" s="194">
        <f t="shared" si="579"/>
        <v>0</v>
      </c>
    </row>
    <row r="1423" spans="1:26" s="80" customFormat="1" x14ac:dyDescent="0.2">
      <c r="A1423" s="82">
        <v>1406</v>
      </c>
      <c r="B1423" s="168">
        <f>'Revenue Data'!B1414</f>
        <v>0</v>
      </c>
      <c r="C1423" s="71" t="str">
        <f t="shared" si="588"/>
        <v>-</v>
      </c>
      <c r="D1423" s="71" t="str">
        <f t="shared" si="588"/>
        <v>-</v>
      </c>
      <c r="E1423" s="71" t="str">
        <f t="shared" si="588"/>
        <v>-</v>
      </c>
      <c r="F1423" s="71" t="str">
        <f t="shared" si="588"/>
        <v>-</v>
      </c>
      <c r="G1423" s="71" t="str">
        <f t="shared" si="588"/>
        <v>-</v>
      </c>
      <c r="H1423" s="205">
        <f>IFERROR(VLOOKUP(B1423,'Forecast Cnx @ Dest. Airport'!$B$5:$R$175,17,FALSE),0)</f>
        <v>0</v>
      </c>
      <c r="I1423" s="29">
        <f t="shared" si="567"/>
        <v>0</v>
      </c>
      <c r="J1423" s="29">
        <f t="shared" si="568"/>
        <v>0</v>
      </c>
      <c r="K1423" s="29">
        <f t="shared" si="569"/>
        <v>0</v>
      </c>
      <c r="L1423" s="29">
        <f t="shared" si="570"/>
        <v>0</v>
      </c>
      <c r="M1423" s="29">
        <f t="shared" si="571"/>
        <v>0</v>
      </c>
      <c r="N1423" s="194">
        <f t="shared" si="572"/>
        <v>0</v>
      </c>
      <c r="O1423" s="64" t="str">
        <f t="shared" si="589"/>
        <v>-</v>
      </c>
      <c r="P1423" s="64" t="str">
        <f t="shared" si="589"/>
        <v>-</v>
      </c>
      <c r="Q1423" s="64" t="str">
        <f t="shared" si="589"/>
        <v>-</v>
      </c>
      <c r="R1423" s="64" t="str">
        <f t="shared" si="589"/>
        <v>-</v>
      </c>
      <c r="S1423" s="64" t="str">
        <f t="shared" si="589"/>
        <v>-</v>
      </c>
      <c r="T1423" s="206" t="str">
        <f t="shared" si="573"/>
        <v>-</v>
      </c>
      <c r="U1423" s="29">
        <f t="shared" si="574"/>
        <v>0</v>
      </c>
      <c r="V1423" s="29">
        <f t="shared" si="575"/>
        <v>0</v>
      </c>
      <c r="W1423" s="29">
        <f t="shared" si="576"/>
        <v>0</v>
      </c>
      <c r="X1423" s="29">
        <f t="shared" si="577"/>
        <v>0</v>
      </c>
      <c r="Y1423" s="29">
        <f t="shared" si="578"/>
        <v>0</v>
      </c>
      <c r="Z1423" s="194">
        <f t="shared" si="579"/>
        <v>0</v>
      </c>
    </row>
    <row r="1424" spans="1:26" s="80" customFormat="1" x14ac:dyDescent="0.2">
      <c r="A1424" s="82">
        <v>1407</v>
      </c>
      <c r="B1424" s="168">
        <f>'Revenue Data'!B1415</f>
        <v>0</v>
      </c>
      <c r="C1424" s="71" t="str">
        <f t="shared" si="588"/>
        <v>-</v>
      </c>
      <c r="D1424" s="71" t="str">
        <f t="shared" si="588"/>
        <v>-</v>
      </c>
      <c r="E1424" s="71" t="str">
        <f t="shared" si="588"/>
        <v>-</v>
      </c>
      <c r="F1424" s="71" t="str">
        <f t="shared" si="588"/>
        <v>-</v>
      </c>
      <c r="G1424" s="71" t="str">
        <f t="shared" si="588"/>
        <v>-</v>
      </c>
      <c r="H1424" s="205">
        <f>IFERROR(VLOOKUP(B1424,'Forecast Cnx @ Dest. Airport'!$B$5:$R$175,17,FALSE),0)</f>
        <v>0</v>
      </c>
      <c r="I1424" s="29">
        <f t="shared" si="567"/>
        <v>0</v>
      </c>
      <c r="J1424" s="29">
        <f t="shared" si="568"/>
        <v>0</v>
      </c>
      <c r="K1424" s="29">
        <f t="shared" si="569"/>
        <v>0</v>
      </c>
      <c r="L1424" s="29">
        <f t="shared" si="570"/>
        <v>0</v>
      </c>
      <c r="M1424" s="29">
        <f t="shared" si="571"/>
        <v>0</v>
      </c>
      <c r="N1424" s="194">
        <f t="shared" si="572"/>
        <v>0</v>
      </c>
      <c r="O1424" s="64" t="str">
        <f t="shared" si="589"/>
        <v>-</v>
      </c>
      <c r="P1424" s="64" t="str">
        <f t="shared" si="589"/>
        <v>-</v>
      </c>
      <c r="Q1424" s="64" t="str">
        <f t="shared" si="589"/>
        <v>-</v>
      </c>
      <c r="R1424" s="64" t="str">
        <f t="shared" si="589"/>
        <v>-</v>
      </c>
      <c r="S1424" s="64" t="str">
        <f t="shared" si="589"/>
        <v>-</v>
      </c>
      <c r="T1424" s="206" t="str">
        <f t="shared" si="573"/>
        <v>-</v>
      </c>
      <c r="U1424" s="29">
        <f t="shared" si="574"/>
        <v>0</v>
      </c>
      <c r="V1424" s="29">
        <f t="shared" si="575"/>
        <v>0</v>
      </c>
      <c r="W1424" s="29">
        <f t="shared" si="576"/>
        <v>0</v>
      </c>
      <c r="X1424" s="29">
        <f t="shared" si="577"/>
        <v>0</v>
      </c>
      <c r="Y1424" s="29">
        <f t="shared" si="578"/>
        <v>0</v>
      </c>
      <c r="Z1424" s="194">
        <f t="shared" si="579"/>
        <v>0</v>
      </c>
    </row>
    <row r="1425" spans="1:26" s="80" customFormat="1" x14ac:dyDescent="0.2">
      <c r="A1425" s="82">
        <v>1408</v>
      </c>
      <c r="B1425" s="168">
        <f>'Revenue Data'!B1416</f>
        <v>0</v>
      </c>
      <c r="C1425" s="71" t="str">
        <f t="shared" si="588"/>
        <v>-</v>
      </c>
      <c r="D1425" s="71" t="str">
        <f t="shared" si="588"/>
        <v>-</v>
      </c>
      <c r="E1425" s="71" t="str">
        <f t="shared" si="588"/>
        <v>-</v>
      </c>
      <c r="F1425" s="71" t="str">
        <f t="shared" si="588"/>
        <v>-</v>
      </c>
      <c r="G1425" s="71" t="str">
        <f t="shared" si="588"/>
        <v>-</v>
      </c>
      <c r="H1425" s="205">
        <f>IFERROR(VLOOKUP(B1425,'Forecast Cnx @ Dest. Airport'!$B$5:$R$175,17,FALSE),0)</f>
        <v>0</v>
      </c>
      <c r="I1425" s="29">
        <f t="shared" si="567"/>
        <v>0</v>
      </c>
      <c r="J1425" s="29">
        <f t="shared" si="568"/>
        <v>0</v>
      </c>
      <c r="K1425" s="29">
        <f t="shared" si="569"/>
        <v>0</v>
      </c>
      <c r="L1425" s="29">
        <f t="shared" si="570"/>
        <v>0</v>
      </c>
      <c r="M1425" s="29">
        <f t="shared" si="571"/>
        <v>0</v>
      </c>
      <c r="N1425" s="194">
        <f t="shared" si="572"/>
        <v>0</v>
      </c>
      <c r="O1425" s="64" t="str">
        <f t="shared" si="589"/>
        <v>-</v>
      </c>
      <c r="P1425" s="64" t="str">
        <f t="shared" si="589"/>
        <v>-</v>
      </c>
      <c r="Q1425" s="64" t="str">
        <f t="shared" si="589"/>
        <v>-</v>
      </c>
      <c r="R1425" s="64" t="str">
        <f t="shared" si="589"/>
        <v>-</v>
      </c>
      <c r="S1425" s="64" t="str">
        <f t="shared" si="589"/>
        <v>-</v>
      </c>
      <c r="T1425" s="206" t="str">
        <f t="shared" si="573"/>
        <v>-</v>
      </c>
      <c r="U1425" s="29">
        <f t="shared" si="574"/>
        <v>0</v>
      </c>
      <c r="V1425" s="29">
        <f t="shared" si="575"/>
        <v>0</v>
      </c>
      <c r="W1425" s="29">
        <f t="shared" si="576"/>
        <v>0</v>
      </c>
      <c r="X1425" s="29">
        <f t="shared" si="577"/>
        <v>0</v>
      </c>
      <c r="Y1425" s="29">
        <f t="shared" si="578"/>
        <v>0</v>
      </c>
      <c r="Z1425" s="194">
        <f t="shared" si="579"/>
        <v>0</v>
      </c>
    </row>
    <row r="1426" spans="1:26" s="80" customFormat="1" x14ac:dyDescent="0.2">
      <c r="A1426" s="168">
        <v>1409</v>
      </c>
      <c r="B1426" s="168">
        <f>'Revenue Data'!B1417</f>
        <v>0</v>
      </c>
      <c r="C1426" s="71" t="str">
        <f t="shared" si="588"/>
        <v>-</v>
      </c>
      <c r="D1426" s="71" t="str">
        <f t="shared" si="588"/>
        <v>-</v>
      </c>
      <c r="E1426" s="71" t="str">
        <f t="shared" si="588"/>
        <v>-</v>
      </c>
      <c r="F1426" s="71" t="str">
        <f t="shared" si="588"/>
        <v>-</v>
      </c>
      <c r="G1426" s="71" t="str">
        <f t="shared" si="588"/>
        <v>-</v>
      </c>
      <c r="H1426" s="205">
        <f>IFERROR(VLOOKUP(B1426,'Forecast Cnx @ Dest. Airport'!$B$5:$R$175,17,FALSE),0)</f>
        <v>0</v>
      </c>
      <c r="I1426" s="29">
        <f t="shared" si="567"/>
        <v>0</v>
      </c>
      <c r="J1426" s="29">
        <f t="shared" si="568"/>
        <v>0</v>
      </c>
      <c r="K1426" s="29">
        <f t="shared" si="569"/>
        <v>0</v>
      </c>
      <c r="L1426" s="29">
        <f t="shared" si="570"/>
        <v>0</v>
      </c>
      <c r="M1426" s="29">
        <f t="shared" si="571"/>
        <v>0</v>
      </c>
      <c r="N1426" s="194">
        <f t="shared" si="572"/>
        <v>0</v>
      </c>
      <c r="O1426" s="64" t="str">
        <f t="shared" si="589"/>
        <v>-</v>
      </c>
      <c r="P1426" s="64" t="str">
        <f t="shared" si="589"/>
        <v>-</v>
      </c>
      <c r="Q1426" s="64" t="str">
        <f t="shared" si="589"/>
        <v>-</v>
      </c>
      <c r="R1426" s="64" t="str">
        <f t="shared" si="589"/>
        <v>-</v>
      </c>
      <c r="S1426" s="64" t="str">
        <f t="shared" si="589"/>
        <v>-</v>
      </c>
      <c r="T1426" s="206" t="str">
        <f t="shared" si="573"/>
        <v>-</v>
      </c>
      <c r="U1426" s="29">
        <f t="shared" si="574"/>
        <v>0</v>
      </c>
      <c r="V1426" s="29">
        <f t="shared" si="575"/>
        <v>0</v>
      </c>
      <c r="W1426" s="29">
        <f t="shared" si="576"/>
        <v>0</v>
      </c>
      <c r="X1426" s="29">
        <f t="shared" si="577"/>
        <v>0</v>
      </c>
      <c r="Y1426" s="29">
        <f t="shared" si="578"/>
        <v>0</v>
      </c>
      <c r="Z1426" s="194">
        <f t="shared" si="579"/>
        <v>0</v>
      </c>
    </row>
    <row r="1427" spans="1:26" s="80" customFormat="1" x14ac:dyDescent="0.2">
      <c r="A1427" s="82">
        <v>1410</v>
      </c>
      <c r="B1427" s="168">
        <f>'Revenue Data'!B1418</f>
        <v>0</v>
      </c>
      <c r="C1427" s="71" t="str">
        <f t="shared" si="588"/>
        <v>-</v>
      </c>
      <c r="D1427" s="71" t="str">
        <f t="shared" si="588"/>
        <v>-</v>
      </c>
      <c r="E1427" s="71" t="str">
        <f t="shared" si="588"/>
        <v>-</v>
      </c>
      <c r="F1427" s="71" t="str">
        <f t="shared" si="588"/>
        <v>-</v>
      </c>
      <c r="G1427" s="71" t="str">
        <f t="shared" si="588"/>
        <v>-</v>
      </c>
      <c r="H1427" s="205">
        <f>IFERROR(VLOOKUP(B1427,'Forecast Cnx @ Dest. Airport'!$B$5:$R$175,17,FALSE),0)</f>
        <v>0</v>
      </c>
      <c r="I1427" s="29">
        <f t="shared" si="567"/>
        <v>0</v>
      </c>
      <c r="J1427" s="29">
        <f t="shared" si="568"/>
        <v>0</v>
      </c>
      <c r="K1427" s="29">
        <f t="shared" si="569"/>
        <v>0</v>
      </c>
      <c r="L1427" s="29">
        <f t="shared" si="570"/>
        <v>0</v>
      </c>
      <c r="M1427" s="29">
        <f t="shared" si="571"/>
        <v>0</v>
      </c>
      <c r="N1427" s="194">
        <f t="shared" si="572"/>
        <v>0</v>
      </c>
      <c r="O1427" s="64" t="str">
        <f t="shared" si="589"/>
        <v>-</v>
      </c>
      <c r="P1427" s="64" t="str">
        <f t="shared" si="589"/>
        <v>-</v>
      </c>
      <c r="Q1427" s="64" t="str">
        <f t="shared" si="589"/>
        <v>-</v>
      </c>
      <c r="R1427" s="64" t="str">
        <f t="shared" si="589"/>
        <v>-</v>
      </c>
      <c r="S1427" s="64" t="str">
        <f t="shared" si="589"/>
        <v>-</v>
      </c>
      <c r="T1427" s="206" t="str">
        <f t="shared" si="573"/>
        <v>-</v>
      </c>
      <c r="U1427" s="29">
        <f t="shared" si="574"/>
        <v>0</v>
      </c>
      <c r="V1427" s="29">
        <f t="shared" si="575"/>
        <v>0</v>
      </c>
      <c r="W1427" s="29">
        <f t="shared" si="576"/>
        <v>0</v>
      </c>
      <c r="X1427" s="29">
        <f t="shared" si="577"/>
        <v>0</v>
      </c>
      <c r="Y1427" s="29">
        <f t="shared" si="578"/>
        <v>0</v>
      </c>
      <c r="Z1427" s="194">
        <f t="shared" si="579"/>
        <v>0</v>
      </c>
    </row>
    <row r="1428" spans="1:26" s="80" customFormat="1" x14ac:dyDescent="0.2">
      <c r="A1428" s="82">
        <v>1411</v>
      </c>
      <c r="B1428" s="168">
        <f>'Revenue Data'!B1419</f>
        <v>0</v>
      </c>
      <c r="C1428" s="71" t="str">
        <f t="shared" ref="C1428:G1437" si="590">IFERROR(VLOOKUP($B1428,FromChicagoFareList,C$8,FALSE),"-")</f>
        <v>-</v>
      </c>
      <c r="D1428" s="71" t="str">
        <f t="shared" si="590"/>
        <v>-</v>
      </c>
      <c r="E1428" s="71" t="str">
        <f t="shared" si="590"/>
        <v>-</v>
      </c>
      <c r="F1428" s="71" t="str">
        <f t="shared" si="590"/>
        <v>-</v>
      </c>
      <c r="G1428" s="71" t="str">
        <f t="shared" si="590"/>
        <v>-</v>
      </c>
      <c r="H1428" s="205">
        <f>IFERROR(VLOOKUP(B1428,'Forecast Cnx @ Dest. Airport'!$B$5:$R$175,17,FALSE),0)</f>
        <v>0</v>
      </c>
      <c r="I1428" s="29">
        <f t="shared" si="567"/>
        <v>0</v>
      </c>
      <c r="J1428" s="29">
        <f t="shared" si="568"/>
        <v>0</v>
      </c>
      <c r="K1428" s="29">
        <f t="shared" si="569"/>
        <v>0</v>
      </c>
      <c r="L1428" s="29">
        <f t="shared" si="570"/>
        <v>0</v>
      </c>
      <c r="M1428" s="29">
        <f t="shared" si="571"/>
        <v>0</v>
      </c>
      <c r="N1428" s="194">
        <f t="shared" si="572"/>
        <v>0</v>
      </c>
      <c r="O1428" s="64" t="str">
        <f t="shared" ref="O1428:S1437" si="591">IFERROR(VLOOKUP($B1428,FromChicagoFareList,O$8,FALSE),"-")</f>
        <v>-</v>
      </c>
      <c r="P1428" s="64" t="str">
        <f t="shared" si="591"/>
        <v>-</v>
      </c>
      <c r="Q1428" s="64" t="str">
        <f t="shared" si="591"/>
        <v>-</v>
      </c>
      <c r="R1428" s="64" t="str">
        <f t="shared" si="591"/>
        <v>-</v>
      </c>
      <c r="S1428" s="64" t="str">
        <f t="shared" si="591"/>
        <v>-</v>
      </c>
      <c r="T1428" s="206" t="str">
        <f t="shared" si="573"/>
        <v>-</v>
      </c>
      <c r="U1428" s="29">
        <f t="shared" si="574"/>
        <v>0</v>
      </c>
      <c r="V1428" s="29">
        <f t="shared" si="575"/>
        <v>0</v>
      </c>
      <c r="W1428" s="29">
        <f t="shared" si="576"/>
        <v>0</v>
      </c>
      <c r="X1428" s="29">
        <f t="shared" si="577"/>
        <v>0</v>
      </c>
      <c r="Y1428" s="29">
        <f t="shared" si="578"/>
        <v>0</v>
      </c>
      <c r="Z1428" s="194">
        <f t="shared" si="579"/>
        <v>0</v>
      </c>
    </row>
    <row r="1429" spans="1:26" s="80" customFormat="1" x14ac:dyDescent="0.2">
      <c r="A1429" s="82">
        <v>1412</v>
      </c>
      <c r="B1429" s="168">
        <f>'Revenue Data'!B1420</f>
        <v>0</v>
      </c>
      <c r="C1429" s="71" t="str">
        <f t="shared" si="590"/>
        <v>-</v>
      </c>
      <c r="D1429" s="71" t="str">
        <f t="shared" si="590"/>
        <v>-</v>
      </c>
      <c r="E1429" s="71" t="str">
        <f t="shared" si="590"/>
        <v>-</v>
      </c>
      <c r="F1429" s="71" t="str">
        <f t="shared" si="590"/>
        <v>-</v>
      </c>
      <c r="G1429" s="71" t="str">
        <f t="shared" si="590"/>
        <v>-</v>
      </c>
      <c r="H1429" s="205">
        <f>IFERROR(VLOOKUP(B1429,'Forecast Cnx @ Dest. Airport'!$B$5:$R$175,17,FALSE),0)</f>
        <v>0</v>
      </c>
      <c r="I1429" s="29">
        <f t="shared" si="567"/>
        <v>0</v>
      </c>
      <c r="J1429" s="29">
        <f t="shared" si="568"/>
        <v>0</v>
      </c>
      <c r="K1429" s="29">
        <f t="shared" si="569"/>
        <v>0</v>
      </c>
      <c r="L1429" s="29">
        <f t="shared" si="570"/>
        <v>0</v>
      </c>
      <c r="M1429" s="29">
        <f t="shared" si="571"/>
        <v>0</v>
      </c>
      <c r="N1429" s="194">
        <f t="shared" si="572"/>
        <v>0</v>
      </c>
      <c r="O1429" s="64" t="str">
        <f t="shared" si="591"/>
        <v>-</v>
      </c>
      <c r="P1429" s="64" t="str">
        <f t="shared" si="591"/>
        <v>-</v>
      </c>
      <c r="Q1429" s="64" t="str">
        <f t="shared" si="591"/>
        <v>-</v>
      </c>
      <c r="R1429" s="64" t="str">
        <f t="shared" si="591"/>
        <v>-</v>
      </c>
      <c r="S1429" s="64" t="str">
        <f t="shared" si="591"/>
        <v>-</v>
      </c>
      <c r="T1429" s="206" t="str">
        <f t="shared" si="573"/>
        <v>-</v>
      </c>
      <c r="U1429" s="29">
        <f t="shared" si="574"/>
        <v>0</v>
      </c>
      <c r="V1429" s="29">
        <f t="shared" si="575"/>
        <v>0</v>
      </c>
      <c r="W1429" s="29">
        <f t="shared" si="576"/>
        <v>0</v>
      </c>
      <c r="X1429" s="29">
        <f t="shared" si="577"/>
        <v>0</v>
      </c>
      <c r="Y1429" s="29">
        <f t="shared" si="578"/>
        <v>0</v>
      </c>
      <c r="Z1429" s="194">
        <f t="shared" si="579"/>
        <v>0</v>
      </c>
    </row>
    <row r="1430" spans="1:26" s="80" customFormat="1" x14ac:dyDescent="0.2">
      <c r="A1430" s="168">
        <v>1413</v>
      </c>
      <c r="B1430" s="168">
        <f>'Revenue Data'!B1421</f>
        <v>0</v>
      </c>
      <c r="C1430" s="71" t="str">
        <f t="shared" si="590"/>
        <v>-</v>
      </c>
      <c r="D1430" s="71" t="str">
        <f t="shared" si="590"/>
        <v>-</v>
      </c>
      <c r="E1430" s="71" t="str">
        <f t="shared" si="590"/>
        <v>-</v>
      </c>
      <c r="F1430" s="71" t="str">
        <f t="shared" si="590"/>
        <v>-</v>
      </c>
      <c r="G1430" s="71" t="str">
        <f t="shared" si="590"/>
        <v>-</v>
      </c>
      <c r="H1430" s="205">
        <f>IFERROR(VLOOKUP(B1430,'Forecast Cnx @ Dest. Airport'!$B$5:$R$175,17,FALSE),0)</f>
        <v>0</v>
      </c>
      <c r="I1430" s="29">
        <f t="shared" si="567"/>
        <v>0</v>
      </c>
      <c r="J1430" s="29">
        <f t="shared" si="568"/>
        <v>0</v>
      </c>
      <c r="K1430" s="29">
        <f t="shared" si="569"/>
        <v>0</v>
      </c>
      <c r="L1430" s="29">
        <f t="shared" si="570"/>
        <v>0</v>
      </c>
      <c r="M1430" s="29">
        <f t="shared" si="571"/>
        <v>0</v>
      </c>
      <c r="N1430" s="194">
        <f t="shared" si="572"/>
        <v>0</v>
      </c>
      <c r="O1430" s="64" t="str">
        <f t="shared" si="591"/>
        <v>-</v>
      </c>
      <c r="P1430" s="64" t="str">
        <f t="shared" si="591"/>
        <v>-</v>
      </c>
      <c r="Q1430" s="64" t="str">
        <f t="shared" si="591"/>
        <v>-</v>
      </c>
      <c r="R1430" s="64" t="str">
        <f t="shared" si="591"/>
        <v>-</v>
      </c>
      <c r="S1430" s="64" t="str">
        <f t="shared" si="591"/>
        <v>-</v>
      </c>
      <c r="T1430" s="206" t="str">
        <f t="shared" si="573"/>
        <v>-</v>
      </c>
      <c r="U1430" s="29">
        <f t="shared" si="574"/>
        <v>0</v>
      </c>
      <c r="V1430" s="29">
        <f t="shared" si="575"/>
        <v>0</v>
      </c>
      <c r="W1430" s="29">
        <f t="shared" si="576"/>
        <v>0</v>
      </c>
      <c r="X1430" s="29">
        <f t="shared" si="577"/>
        <v>0</v>
      </c>
      <c r="Y1430" s="29">
        <f t="shared" si="578"/>
        <v>0</v>
      </c>
      <c r="Z1430" s="194">
        <f t="shared" si="579"/>
        <v>0</v>
      </c>
    </row>
    <row r="1431" spans="1:26" s="80" customFormat="1" x14ac:dyDescent="0.2">
      <c r="A1431" s="82">
        <v>1414</v>
      </c>
      <c r="B1431" s="168">
        <f>'Revenue Data'!B1422</f>
        <v>0</v>
      </c>
      <c r="C1431" s="71" t="str">
        <f t="shared" si="590"/>
        <v>-</v>
      </c>
      <c r="D1431" s="71" t="str">
        <f t="shared" si="590"/>
        <v>-</v>
      </c>
      <c r="E1431" s="71" t="str">
        <f t="shared" si="590"/>
        <v>-</v>
      </c>
      <c r="F1431" s="71" t="str">
        <f t="shared" si="590"/>
        <v>-</v>
      </c>
      <c r="G1431" s="71" t="str">
        <f t="shared" si="590"/>
        <v>-</v>
      </c>
      <c r="H1431" s="205">
        <f>IFERROR(VLOOKUP(B1431,'Forecast Cnx @ Dest. Airport'!$B$5:$R$175,17,FALSE),0)</f>
        <v>0</v>
      </c>
      <c r="I1431" s="29">
        <f t="shared" si="567"/>
        <v>0</v>
      </c>
      <c r="J1431" s="29">
        <f t="shared" si="568"/>
        <v>0</v>
      </c>
      <c r="K1431" s="29">
        <f t="shared" si="569"/>
        <v>0</v>
      </c>
      <c r="L1431" s="29">
        <f t="shared" si="570"/>
        <v>0</v>
      </c>
      <c r="M1431" s="29">
        <f t="shared" si="571"/>
        <v>0</v>
      </c>
      <c r="N1431" s="194">
        <f t="shared" si="572"/>
        <v>0</v>
      </c>
      <c r="O1431" s="64" t="str">
        <f t="shared" si="591"/>
        <v>-</v>
      </c>
      <c r="P1431" s="64" t="str">
        <f t="shared" si="591"/>
        <v>-</v>
      </c>
      <c r="Q1431" s="64" t="str">
        <f t="shared" si="591"/>
        <v>-</v>
      </c>
      <c r="R1431" s="64" t="str">
        <f t="shared" si="591"/>
        <v>-</v>
      </c>
      <c r="S1431" s="64" t="str">
        <f t="shared" si="591"/>
        <v>-</v>
      </c>
      <c r="T1431" s="206" t="str">
        <f t="shared" si="573"/>
        <v>-</v>
      </c>
      <c r="U1431" s="29">
        <f t="shared" si="574"/>
        <v>0</v>
      </c>
      <c r="V1431" s="29">
        <f t="shared" si="575"/>
        <v>0</v>
      </c>
      <c r="W1431" s="29">
        <f t="shared" si="576"/>
        <v>0</v>
      </c>
      <c r="X1431" s="29">
        <f t="shared" si="577"/>
        <v>0</v>
      </c>
      <c r="Y1431" s="29">
        <f t="shared" si="578"/>
        <v>0</v>
      </c>
      <c r="Z1431" s="194">
        <f t="shared" si="579"/>
        <v>0</v>
      </c>
    </row>
    <row r="1432" spans="1:26" s="80" customFormat="1" x14ac:dyDescent="0.2">
      <c r="A1432" s="82">
        <v>1415</v>
      </c>
      <c r="B1432" s="168">
        <f>'Revenue Data'!B1423</f>
        <v>0</v>
      </c>
      <c r="C1432" s="71" t="str">
        <f t="shared" si="590"/>
        <v>-</v>
      </c>
      <c r="D1432" s="71" t="str">
        <f t="shared" si="590"/>
        <v>-</v>
      </c>
      <c r="E1432" s="71" t="str">
        <f t="shared" si="590"/>
        <v>-</v>
      </c>
      <c r="F1432" s="71" t="str">
        <f t="shared" si="590"/>
        <v>-</v>
      </c>
      <c r="G1432" s="71" t="str">
        <f t="shared" si="590"/>
        <v>-</v>
      </c>
      <c r="H1432" s="205">
        <f>IFERROR(VLOOKUP(B1432,'Forecast Cnx @ Dest. Airport'!$B$5:$R$175,17,FALSE),0)</f>
        <v>0</v>
      </c>
      <c r="I1432" s="29">
        <f t="shared" si="567"/>
        <v>0</v>
      </c>
      <c r="J1432" s="29">
        <f t="shared" si="568"/>
        <v>0</v>
      </c>
      <c r="K1432" s="29">
        <f t="shared" si="569"/>
        <v>0</v>
      </c>
      <c r="L1432" s="29">
        <f t="shared" si="570"/>
        <v>0</v>
      </c>
      <c r="M1432" s="29">
        <f t="shared" si="571"/>
        <v>0</v>
      </c>
      <c r="N1432" s="194">
        <f t="shared" si="572"/>
        <v>0</v>
      </c>
      <c r="O1432" s="64" t="str">
        <f t="shared" si="591"/>
        <v>-</v>
      </c>
      <c r="P1432" s="64" t="str">
        <f t="shared" si="591"/>
        <v>-</v>
      </c>
      <c r="Q1432" s="64" t="str">
        <f t="shared" si="591"/>
        <v>-</v>
      </c>
      <c r="R1432" s="64" t="str">
        <f t="shared" si="591"/>
        <v>-</v>
      </c>
      <c r="S1432" s="64" t="str">
        <f t="shared" si="591"/>
        <v>-</v>
      </c>
      <c r="T1432" s="206" t="str">
        <f t="shared" si="573"/>
        <v>-</v>
      </c>
      <c r="U1432" s="29">
        <f t="shared" si="574"/>
        <v>0</v>
      </c>
      <c r="V1432" s="29">
        <f t="shared" si="575"/>
        <v>0</v>
      </c>
      <c r="W1432" s="29">
        <f t="shared" si="576"/>
        <v>0</v>
      </c>
      <c r="X1432" s="29">
        <f t="shared" si="577"/>
        <v>0</v>
      </c>
      <c r="Y1432" s="29">
        <f t="shared" si="578"/>
        <v>0</v>
      </c>
      <c r="Z1432" s="194">
        <f t="shared" si="579"/>
        <v>0</v>
      </c>
    </row>
    <row r="1433" spans="1:26" s="80" customFormat="1" x14ac:dyDescent="0.2">
      <c r="A1433" s="82">
        <v>1416</v>
      </c>
      <c r="B1433" s="168">
        <f>'Revenue Data'!B1424</f>
        <v>0</v>
      </c>
      <c r="C1433" s="71" t="str">
        <f t="shared" si="590"/>
        <v>-</v>
      </c>
      <c r="D1433" s="71" t="str">
        <f t="shared" si="590"/>
        <v>-</v>
      </c>
      <c r="E1433" s="71" t="str">
        <f t="shared" si="590"/>
        <v>-</v>
      </c>
      <c r="F1433" s="71" t="str">
        <f t="shared" si="590"/>
        <v>-</v>
      </c>
      <c r="G1433" s="71" t="str">
        <f t="shared" si="590"/>
        <v>-</v>
      </c>
      <c r="H1433" s="205">
        <f>IFERROR(VLOOKUP(B1433,'Forecast Cnx @ Dest. Airport'!$B$5:$R$175,17,FALSE),0)</f>
        <v>0</v>
      </c>
      <c r="I1433" s="29">
        <f t="shared" si="567"/>
        <v>0</v>
      </c>
      <c r="J1433" s="29">
        <f t="shared" si="568"/>
        <v>0</v>
      </c>
      <c r="K1433" s="29">
        <f t="shared" si="569"/>
        <v>0</v>
      </c>
      <c r="L1433" s="29">
        <f t="shared" si="570"/>
        <v>0</v>
      </c>
      <c r="M1433" s="29">
        <f t="shared" si="571"/>
        <v>0</v>
      </c>
      <c r="N1433" s="194">
        <f t="shared" si="572"/>
        <v>0</v>
      </c>
      <c r="O1433" s="64" t="str">
        <f t="shared" si="591"/>
        <v>-</v>
      </c>
      <c r="P1433" s="64" t="str">
        <f t="shared" si="591"/>
        <v>-</v>
      </c>
      <c r="Q1433" s="64" t="str">
        <f t="shared" si="591"/>
        <v>-</v>
      </c>
      <c r="R1433" s="64" t="str">
        <f t="shared" si="591"/>
        <v>-</v>
      </c>
      <c r="S1433" s="64" t="str">
        <f t="shared" si="591"/>
        <v>-</v>
      </c>
      <c r="T1433" s="206" t="str">
        <f t="shared" si="573"/>
        <v>-</v>
      </c>
      <c r="U1433" s="29">
        <f t="shared" si="574"/>
        <v>0</v>
      </c>
      <c r="V1433" s="29">
        <f t="shared" si="575"/>
        <v>0</v>
      </c>
      <c r="W1433" s="29">
        <f t="shared" si="576"/>
        <v>0</v>
      </c>
      <c r="X1433" s="29">
        <f t="shared" si="577"/>
        <v>0</v>
      </c>
      <c r="Y1433" s="29">
        <f t="shared" si="578"/>
        <v>0</v>
      </c>
      <c r="Z1433" s="194">
        <f t="shared" si="579"/>
        <v>0</v>
      </c>
    </row>
    <row r="1434" spans="1:26" s="80" customFormat="1" x14ac:dyDescent="0.2">
      <c r="A1434" s="168">
        <v>1417</v>
      </c>
      <c r="B1434" s="168">
        <f>'Revenue Data'!B1425</f>
        <v>0</v>
      </c>
      <c r="C1434" s="71" t="str">
        <f t="shared" si="590"/>
        <v>-</v>
      </c>
      <c r="D1434" s="71" t="str">
        <f t="shared" si="590"/>
        <v>-</v>
      </c>
      <c r="E1434" s="71" t="str">
        <f t="shared" si="590"/>
        <v>-</v>
      </c>
      <c r="F1434" s="71" t="str">
        <f t="shared" si="590"/>
        <v>-</v>
      </c>
      <c r="G1434" s="71" t="str">
        <f t="shared" si="590"/>
        <v>-</v>
      </c>
      <c r="H1434" s="205">
        <f>IFERROR(VLOOKUP(B1434,'Forecast Cnx @ Dest. Airport'!$B$5:$R$175,17,FALSE),0)</f>
        <v>0</v>
      </c>
      <c r="I1434" s="29">
        <f t="shared" si="567"/>
        <v>0</v>
      </c>
      <c r="J1434" s="29">
        <f t="shared" si="568"/>
        <v>0</v>
      </c>
      <c r="K1434" s="29">
        <f t="shared" si="569"/>
        <v>0</v>
      </c>
      <c r="L1434" s="29">
        <f t="shared" si="570"/>
        <v>0</v>
      </c>
      <c r="M1434" s="29">
        <f t="shared" si="571"/>
        <v>0</v>
      </c>
      <c r="N1434" s="194">
        <f t="shared" si="572"/>
        <v>0</v>
      </c>
      <c r="O1434" s="64" t="str">
        <f t="shared" si="591"/>
        <v>-</v>
      </c>
      <c r="P1434" s="64" t="str">
        <f t="shared" si="591"/>
        <v>-</v>
      </c>
      <c r="Q1434" s="64" t="str">
        <f t="shared" si="591"/>
        <v>-</v>
      </c>
      <c r="R1434" s="64" t="str">
        <f t="shared" si="591"/>
        <v>-</v>
      </c>
      <c r="S1434" s="64" t="str">
        <f t="shared" si="591"/>
        <v>-</v>
      </c>
      <c r="T1434" s="206" t="str">
        <f t="shared" si="573"/>
        <v>-</v>
      </c>
      <c r="U1434" s="29">
        <f t="shared" si="574"/>
        <v>0</v>
      </c>
      <c r="V1434" s="29">
        <f t="shared" si="575"/>
        <v>0</v>
      </c>
      <c r="W1434" s="29">
        <f t="shared" si="576"/>
        <v>0</v>
      </c>
      <c r="X1434" s="29">
        <f t="shared" si="577"/>
        <v>0</v>
      </c>
      <c r="Y1434" s="29">
        <f t="shared" si="578"/>
        <v>0</v>
      </c>
      <c r="Z1434" s="194">
        <f t="shared" si="579"/>
        <v>0</v>
      </c>
    </row>
    <row r="1435" spans="1:26" s="80" customFormat="1" x14ac:dyDescent="0.2">
      <c r="A1435" s="82">
        <v>1418</v>
      </c>
      <c r="B1435" s="168">
        <f>'Revenue Data'!B1426</f>
        <v>0</v>
      </c>
      <c r="C1435" s="71" t="str">
        <f t="shared" si="590"/>
        <v>-</v>
      </c>
      <c r="D1435" s="71" t="str">
        <f t="shared" si="590"/>
        <v>-</v>
      </c>
      <c r="E1435" s="71" t="str">
        <f t="shared" si="590"/>
        <v>-</v>
      </c>
      <c r="F1435" s="71" t="str">
        <f t="shared" si="590"/>
        <v>-</v>
      </c>
      <c r="G1435" s="71" t="str">
        <f t="shared" si="590"/>
        <v>-</v>
      </c>
      <c r="H1435" s="205">
        <f>IFERROR(VLOOKUP(B1435,'Forecast Cnx @ Dest. Airport'!$B$5:$R$175,17,FALSE),0)</f>
        <v>0</v>
      </c>
      <c r="I1435" s="29">
        <f t="shared" si="567"/>
        <v>0</v>
      </c>
      <c r="J1435" s="29">
        <f t="shared" si="568"/>
        <v>0</v>
      </c>
      <c r="K1435" s="29">
        <f t="shared" si="569"/>
        <v>0</v>
      </c>
      <c r="L1435" s="29">
        <f t="shared" si="570"/>
        <v>0</v>
      </c>
      <c r="M1435" s="29">
        <f t="shared" si="571"/>
        <v>0</v>
      </c>
      <c r="N1435" s="194">
        <f t="shared" si="572"/>
        <v>0</v>
      </c>
      <c r="O1435" s="64" t="str">
        <f t="shared" si="591"/>
        <v>-</v>
      </c>
      <c r="P1435" s="64" t="str">
        <f t="shared" si="591"/>
        <v>-</v>
      </c>
      <c r="Q1435" s="64" t="str">
        <f t="shared" si="591"/>
        <v>-</v>
      </c>
      <c r="R1435" s="64" t="str">
        <f t="shared" si="591"/>
        <v>-</v>
      </c>
      <c r="S1435" s="64" t="str">
        <f t="shared" si="591"/>
        <v>-</v>
      </c>
      <c r="T1435" s="206" t="str">
        <f t="shared" si="573"/>
        <v>-</v>
      </c>
      <c r="U1435" s="29">
        <f t="shared" si="574"/>
        <v>0</v>
      </c>
      <c r="V1435" s="29">
        <f t="shared" si="575"/>
        <v>0</v>
      </c>
      <c r="W1435" s="29">
        <f t="shared" si="576"/>
        <v>0</v>
      </c>
      <c r="X1435" s="29">
        <f t="shared" si="577"/>
        <v>0</v>
      </c>
      <c r="Y1435" s="29">
        <f t="shared" si="578"/>
        <v>0</v>
      </c>
      <c r="Z1435" s="194">
        <f t="shared" si="579"/>
        <v>0</v>
      </c>
    </row>
    <row r="1436" spans="1:26" s="80" customFormat="1" x14ac:dyDescent="0.2">
      <c r="A1436" s="82">
        <v>1419</v>
      </c>
      <c r="B1436" s="168">
        <f>'Revenue Data'!B1427</f>
        <v>0</v>
      </c>
      <c r="C1436" s="71" t="str">
        <f t="shared" si="590"/>
        <v>-</v>
      </c>
      <c r="D1436" s="71" t="str">
        <f t="shared" si="590"/>
        <v>-</v>
      </c>
      <c r="E1436" s="71" t="str">
        <f t="shared" si="590"/>
        <v>-</v>
      </c>
      <c r="F1436" s="71" t="str">
        <f t="shared" si="590"/>
        <v>-</v>
      </c>
      <c r="G1436" s="71" t="str">
        <f t="shared" si="590"/>
        <v>-</v>
      </c>
      <c r="H1436" s="205">
        <f>IFERROR(VLOOKUP(B1436,'Forecast Cnx @ Dest. Airport'!$B$5:$R$175,17,FALSE),0)</f>
        <v>0</v>
      </c>
      <c r="I1436" s="29">
        <f t="shared" si="567"/>
        <v>0</v>
      </c>
      <c r="J1436" s="29">
        <f t="shared" si="568"/>
        <v>0</v>
      </c>
      <c r="K1436" s="29">
        <f t="shared" si="569"/>
        <v>0</v>
      </c>
      <c r="L1436" s="29">
        <f t="shared" si="570"/>
        <v>0</v>
      </c>
      <c r="M1436" s="29">
        <f t="shared" si="571"/>
        <v>0</v>
      </c>
      <c r="N1436" s="194">
        <f t="shared" si="572"/>
        <v>0</v>
      </c>
      <c r="O1436" s="64" t="str">
        <f t="shared" si="591"/>
        <v>-</v>
      </c>
      <c r="P1436" s="64" t="str">
        <f t="shared" si="591"/>
        <v>-</v>
      </c>
      <c r="Q1436" s="64" t="str">
        <f t="shared" si="591"/>
        <v>-</v>
      </c>
      <c r="R1436" s="64" t="str">
        <f t="shared" si="591"/>
        <v>-</v>
      </c>
      <c r="S1436" s="64" t="str">
        <f t="shared" si="591"/>
        <v>-</v>
      </c>
      <c r="T1436" s="206" t="str">
        <f t="shared" si="573"/>
        <v>-</v>
      </c>
      <c r="U1436" s="29">
        <f t="shared" si="574"/>
        <v>0</v>
      </c>
      <c r="V1436" s="29">
        <f t="shared" si="575"/>
        <v>0</v>
      </c>
      <c r="W1436" s="29">
        <f t="shared" si="576"/>
        <v>0</v>
      </c>
      <c r="X1436" s="29">
        <f t="shared" si="577"/>
        <v>0</v>
      </c>
      <c r="Y1436" s="29">
        <f t="shared" si="578"/>
        <v>0</v>
      </c>
      <c r="Z1436" s="194">
        <f t="shared" si="579"/>
        <v>0</v>
      </c>
    </row>
    <row r="1437" spans="1:26" s="80" customFormat="1" x14ac:dyDescent="0.2">
      <c r="A1437" s="82">
        <v>1420</v>
      </c>
      <c r="B1437" s="168">
        <f>'Revenue Data'!B1428</f>
        <v>0</v>
      </c>
      <c r="C1437" s="71" t="str">
        <f t="shared" si="590"/>
        <v>-</v>
      </c>
      <c r="D1437" s="71" t="str">
        <f t="shared" si="590"/>
        <v>-</v>
      </c>
      <c r="E1437" s="71" t="str">
        <f t="shared" si="590"/>
        <v>-</v>
      </c>
      <c r="F1437" s="71" t="str">
        <f t="shared" si="590"/>
        <v>-</v>
      </c>
      <c r="G1437" s="71" t="str">
        <f t="shared" si="590"/>
        <v>-</v>
      </c>
      <c r="H1437" s="205">
        <f>IFERROR(VLOOKUP(B1437,'Forecast Cnx @ Dest. Airport'!$B$5:$R$175,17,FALSE),0)</f>
        <v>0</v>
      </c>
      <c r="I1437" s="29">
        <f t="shared" si="567"/>
        <v>0</v>
      </c>
      <c r="J1437" s="29">
        <f t="shared" si="568"/>
        <v>0</v>
      </c>
      <c r="K1437" s="29">
        <f t="shared" si="569"/>
        <v>0</v>
      </c>
      <c r="L1437" s="29">
        <f t="shared" si="570"/>
        <v>0</v>
      </c>
      <c r="M1437" s="29">
        <f t="shared" si="571"/>
        <v>0</v>
      </c>
      <c r="N1437" s="194">
        <f t="shared" si="572"/>
        <v>0</v>
      </c>
      <c r="O1437" s="64" t="str">
        <f t="shared" si="591"/>
        <v>-</v>
      </c>
      <c r="P1437" s="64" t="str">
        <f t="shared" si="591"/>
        <v>-</v>
      </c>
      <c r="Q1437" s="64" t="str">
        <f t="shared" si="591"/>
        <v>-</v>
      </c>
      <c r="R1437" s="64" t="str">
        <f t="shared" si="591"/>
        <v>-</v>
      </c>
      <c r="S1437" s="64" t="str">
        <f t="shared" si="591"/>
        <v>-</v>
      </c>
      <c r="T1437" s="206" t="str">
        <f t="shared" si="573"/>
        <v>-</v>
      </c>
      <c r="U1437" s="29">
        <f t="shared" si="574"/>
        <v>0</v>
      </c>
      <c r="V1437" s="29">
        <f t="shared" si="575"/>
        <v>0</v>
      </c>
      <c r="W1437" s="29">
        <f t="shared" si="576"/>
        <v>0</v>
      </c>
      <c r="X1437" s="29">
        <f t="shared" si="577"/>
        <v>0</v>
      </c>
      <c r="Y1437" s="29">
        <f t="shared" si="578"/>
        <v>0</v>
      </c>
      <c r="Z1437" s="194">
        <f t="shared" si="579"/>
        <v>0</v>
      </c>
    </row>
    <row r="1438" spans="1:26" s="80" customFormat="1" x14ac:dyDescent="0.2">
      <c r="A1438" s="168">
        <v>1421</v>
      </c>
      <c r="B1438" s="168">
        <f>'Revenue Data'!B1429</f>
        <v>0</v>
      </c>
      <c r="C1438" s="71" t="str">
        <f t="shared" ref="C1438:G1447" si="592">IFERROR(VLOOKUP($B1438,FromChicagoFareList,C$8,FALSE),"-")</f>
        <v>-</v>
      </c>
      <c r="D1438" s="71" t="str">
        <f t="shared" si="592"/>
        <v>-</v>
      </c>
      <c r="E1438" s="71" t="str">
        <f t="shared" si="592"/>
        <v>-</v>
      </c>
      <c r="F1438" s="71" t="str">
        <f t="shared" si="592"/>
        <v>-</v>
      </c>
      <c r="G1438" s="71" t="str">
        <f t="shared" si="592"/>
        <v>-</v>
      </c>
      <c r="H1438" s="205">
        <f>IFERROR(VLOOKUP(B1438,'Forecast Cnx @ Dest. Airport'!$B$5:$R$175,17,FALSE),0)</f>
        <v>0</v>
      </c>
      <c r="I1438" s="29">
        <f t="shared" si="567"/>
        <v>0</v>
      </c>
      <c r="J1438" s="29">
        <f t="shared" si="568"/>
        <v>0</v>
      </c>
      <c r="K1438" s="29">
        <f t="shared" si="569"/>
        <v>0</v>
      </c>
      <c r="L1438" s="29">
        <f t="shared" si="570"/>
        <v>0</v>
      </c>
      <c r="M1438" s="29">
        <f t="shared" si="571"/>
        <v>0</v>
      </c>
      <c r="N1438" s="194">
        <f t="shared" si="572"/>
        <v>0</v>
      </c>
      <c r="O1438" s="64" t="str">
        <f t="shared" ref="O1438:S1447" si="593">IFERROR(VLOOKUP($B1438,FromChicagoFareList,O$8,FALSE),"-")</f>
        <v>-</v>
      </c>
      <c r="P1438" s="64" t="str">
        <f t="shared" si="593"/>
        <v>-</v>
      </c>
      <c r="Q1438" s="64" t="str">
        <f t="shared" si="593"/>
        <v>-</v>
      </c>
      <c r="R1438" s="64" t="str">
        <f t="shared" si="593"/>
        <v>-</v>
      </c>
      <c r="S1438" s="64" t="str">
        <f t="shared" si="593"/>
        <v>-</v>
      </c>
      <c r="T1438" s="206" t="str">
        <f t="shared" si="573"/>
        <v>-</v>
      </c>
      <c r="U1438" s="29">
        <f t="shared" si="574"/>
        <v>0</v>
      </c>
      <c r="V1438" s="29">
        <f t="shared" si="575"/>
        <v>0</v>
      </c>
      <c r="W1438" s="29">
        <f t="shared" si="576"/>
        <v>0</v>
      </c>
      <c r="X1438" s="29">
        <f t="shared" si="577"/>
        <v>0</v>
      </c>
      <c r="Y1438" s="29">
        <f t="shared" si="578"/>
        <v>0</v>
      </c>
      <c r="Z1438" s="194">
        <f t="shared" si="579"/>
        <v>0</v>
      </c>
    </row>
    <row r="1439" spans="1:26" s="80" customFormat="1" x14ac:dyDescent="0.2">
      <c r="A1439" s="82">
        <v>1422</v>
      </c>
      <c r="B1439" s="168">
        <f>'Revenue Data'!B1430</f>
        <v>0</v>
      </c>
      <c r="C1439" s="71" t="str">
        <f t="shared" si="592"/>
        <v>-</v>
      </c>
      <c r="D1439" s="71" t="str">
        <f t="shared" si="592"/>
        <v>-</v>
      </c>
      <c r="E1439" s="71" t="str">
        <f t="shared" si="592"/>
        <v>-</v>
      </c>
      <c r="F1439" s="71" t="str">
        <f t="shared" si="592"/>
        <v>-</v>
      </c>
      <c r="G1439" s="71" t="str">
        <f t="shared" si="592"/>
        <v>-</v>
      </c>
      <c r="H1439" s="205">
        <f>IFERROR(VLOOKUP(B1439,'Forecast Cnx @ Dest. Airport'!$B$5:$R$175,17,FALSE),0)</f>
        <v>0</v>
      </c>
      <c r="I1439" s="29">
        <f t="shared" ref="I1439:I1502" si="594">IFERROR($H1439*C1439,0)</f>
        <v>0</v>
      </c>
      <c r="J1439" s="29">
        <f t="shared" ref="J1439:J1502" si="595">IFERROR($H1439*D1439,0)</f>
        <v>0</v>
      </c>
      <c r="K1439" s="29">
        <f t="shared" ref="K1439:K1502" si="596">IFERROR($H1439*E1439,0)</f>
        <v>0</v>
      </c>
      <c r="L1439" s="29">
        <f t="shared" ref="L1439:L1502" si="597">IFERROR($H1439*F1439,0)</f>
        <v>0</v>
      </c>
      <c r="M1439" s="29">
        <f t="shared" ref="M1439:M1502" si="598">IFERROR($H1439*G1439,0)</f>
        <v>0</v>
      </c>
      <c r="N1439" s="194">
        <f t="shared" ref="N1439:N1502" si="599">SUM(I1439:M1439)</f>
        <v>0</v>
      </c>
      <c r="O1439" s="64" t="str">
        <f t="shared" si="593"/>
        <v>-</v>
      </c>
      <c r="P1439" s="64" t="str">
        <f t="shared" si="593"/>
        <v>-</v>
      </c>
      <c r="Q1439" s="64" t="str">
        <f t="shared" si="593"/>
        <v>-</v>
      </c>
      <c r="R1439" s="64" t="str">
        <f t="shared" si="593"/>
        <v>-</v>
      </c>
      <c r="S1439" s="64" t="str">
        <f t="shared" si="593"/>
        <v>-</v>
      </c>
      <c r="T1439" s="206" t="str">
        <f t="shared" ref="T1439:T1502" si="600">IFERROR(Z1439/N1439,"-")</f>
        <v>-</v>
      </c>
      <c r="U1439" s="29">
        <f t="shared" ref="U1439:U1502" si="601">IFERROR(O1439*I1439,0)</f>
        <v>0</v>
      </c>
      <c r="V1439" s="29">
        <f t="shared" ref="V1439:V1502" si="602">IFERROR(P1439*J1439,0)</f>
        <v>0</v>
      </c>
      <c r="W1439" s="29">
        <f t="shared" ref="W1439:W1502" si="603">IFERROR(Q1439*K1439,0)</f>
        <v>0</v>
      </c>
      <c r="X1439" s="29">
        <f t="shared" ref="X1439:X1502" si="604">IFERROR(R1439*L1439,0)</f>
        <v>0</v>
      </c>
      <c r="Y1439" s="29">
        <f t="shared" ref="Y1439:Y1502" si="605">IFERROR(S1439*M1439,0)</f>
        <v>0</v>
      </c>
      <c r="Z1439" s="194">
        <f t="shared" ref="Z1439:Z1502" si="606">SUM(U1439:Y1439)</f>
        <v>0</v>
      </c>
    </row>
    <row r="1440" spans="1:26" s="80" customFormat="1" x14ac:dyDescent="0.2">
      <c r="A1440" s="82">
        <v>1423</v>
      </c>
      <c r="B1440" s="168">
        <f>'Revenue Data'!B1431</f>
        <v>0</v>
      </c>
      <c r="C1440" s="71" t="str">
        <f t="shared" si="592"/>
        <v>-</v>
      </c>
      <c r="D1440" s="71" t="str">
        <f t="shared" si="592"/>
        <v>-</v>
      </c>
      <c r="E1440" s="71" t="str">
        <f t="shared" si="592"/>
        <v>-</v>
      </c>
      <c r="F1440" s="71" t="str">
        <f t="shared" si="592"/>
        <v>-</v>
      </c>
      <c r="G1440" s="71" t="str">
        <f t="shared" si="592"/>
        <v>-</v>
      </c>
      <c r="H1440" s="205">
        <f>IFERROR(VLOOKUP(B1440,'Forecast Cnx @ Dest. Airport'!$B$5:$R$175,17,FALSE),0)</f>
        <v>0</v>
      </c>
      <c r="I1440" s="29">
        <f t="shared" si="594"/>
        <v>0</v>
      </c>
      <c r="J1440" s="29">
        <f t="shared" si="595"/>
        <v>0</v>
      </c>
      <c r="K1440" s="29">
        <f t="shared" si="596"/>
        <v>0</v>
      </c>
      <c r="L1440" s="29">
        <f t="shared" si="597"/>
        <v>0</v>
      </c>
      <c r="M1440" s="29">
        <f t="shared" si="598"/>
        <v>0</v>
      </c>
      <c r="N1440" s="194">
        <f t="shared" si="599"/>
        <v>0</v>
      </c>
      <c r="O1440" s="64" t="str">
        <f t="shared" si="593"/>
        <v>-</v>
      </c>
      <c r="P1440" s="64" t="str">
        <f t="shared" si="593"/>
        <v>-</v>
      </c>
      <c r="Q1440" s="64" t="str">
        <f t="shared" si="593"/>
        <v>-</v>
      </c>
      <c r="R1440" s="64" t="str">
        <f t="shared" si="593"/>
        <v>-</v>
      </c>
      <c r="S1440" s="64" t="str">
        <f t="shared" si="593"/>
        <v>-</v>
      </c>
      <c r="T1440" s="206" t="str">
        <f t="shared" si="600"/>
        <v>-</v>
      </c>
      <c r="U1440" s="29">
        <f t="shared" si="601"/>
        <v>0</v>
      </c>
      <c r="V1440" s="29">
        <f t="shared" si="602"/>
        <v>0</v>
      </c>
      <c r="W1440" s="29">
        <f t="shared" si="603"/>
        <v>0</v>
      </c>
      <c r="X1440" s="29">
        <f t="shared" si="604"/>
        <v>0</v>
      </c>
      <c r="Y1440" s="29">
        <f t="shared" si="605"/>
        <v>0</v>
      </c>
      <c r="Z1440" s="194">
        <f t="shared" si="606"/>
        <v>0</v>
      </c>
    </row>
    <row r="1441" spans="1:26" s="80" customFormat="1" x14ac:dyDescent="0.2">
      <c r="A1441" s="82">
        <v>1424</v>
      </c>
      <c r="B1441" s="168">
        <f>'Revenue Data'!B1432</f>
        <v>0</v>
      </c>
      <c r="C1441" s="71" t="str">
        <f t="shared" si="592"/>
        <v>-</v>
      </c>
      <c r="D1441" s="71" t="str">
        <f t="shared" si="592"/>
        <v>-</v>
      </c>
      <c r="E1441" s="71" t="str">
        <f t="shared" si="592"/>
        <v>-</v>
      </c>
      <c r="F1441" s="71" t="str">
        <f t="shared" si="592"/>
        <v>-</v>
      </c>
      <c r="G1441" s="71" t="str">
        <f t="shared" si="592"/>
        <v>-</v>
      </c>
      <c r="H1441" s="205">
        <f>IFERROR(VLOOKUP(B1441,'Forecast Cnx @ Dest. Airport'!$B$5:$R$175,17,FALSE),0)</f>
        <v>0</v>
      </c>
      <c r="I1441" s="29">
        <f t="shared" si="594"/>
        <v>0</v>
      </c>
      <c r="J1441" s="29">
        <f t="shared" si="595"/>
        <v>0</v>
      </c>
      <c r="K1441" s="29">
        <f t="shared" si="596"/>
        <v>0</v>
      </c>
      <c r="L1441" s="29">
        <f t="shared" si="597"/>
        <v>0</v>
      </c>
      <c r="M1441" s="29">
        <f t="shared" si="598"/>
        <v>0</v>
      </c>
      <c r="N1441" s="194">
        <f t="shared" si="599"/>
        <v>0</v>
      </c>
      <c r="O1441" s="64" t="str">
        <f t="shared" si="593"/>
        <v>-</v>
      </c>
      <c r="P1441" s="64" t="str">
        <f t="shared" si="593"/>
        <v>-</v>
      </c>
      <c r="Q1441" s="64" t="str">
        <f t="shared" si="593"/>
        <v>-</v>
      </c>
      <c r="R1441" s="64" t="str">
        <f t="shared" si="593"/>
        <v>-</v>
      </c>
      <c r="S1441" s="64" t="str">
        <f t="shared" si="593"/>
        <v>-</v>
      </c>
      <c r="T1441" s="206" t="str">
        <f t="shared" si="600"/>
        <v>-</v>
      </c>
      <c r="U1441" s="29">
        <f t="shared" si="601"/>
        <v>0</v>
      </c>
      <c r="V1441" s="29">
        <f t="shared" si="602"/>
        <v>0</v>
      </c>
      <c r="W1441" s="29">
        <f t="shared" si="603"/>
        <v>0</v>
      </c>
      <c r="X1441" s="29">
        <f t="shared" si="604"/>
        <v>0</v>
      </c>
      <c r="Y1441" s="29">
        <f t="shared" si="605"/>
        <v>0</v>
      </c>
      <c r="Z1441" s="194">
        <f t="shared" si="606"/>
        <v>0</v>
      </c>
    </row>
    <row r="1442" spans="1:26" s="80" customFormat="1" x14ac:dyDescent="0.2">
      <c r="A1442" s="168">
        <v>1425</v>
      </c>
      <c r="B1442" s="168">
        <f>'Revenue Data'!B1433</f>
        <v>0</v>
      </c>
      <c r="C1442" s="71" t="str">
        <f t="shared" si="592"/>
        <v>-</v>
      </c>
      <c r="D1442" s="71" t="str">
        <f t="shared" si="592"/>
        <v>-</v>
      </c>
      <c r="E1442" s="71" t="str">
        <f t="shared" si="592"/>
        <v>-</v>
      </c>
      <c r="F1442" s="71" t="str">
        <f t="shared" si="592"/>
        <v>-</v>
      </c>
      <c r="G1442" s="71" t="str">
        <f t="shared" si="592"/>
        <v>-</v>
      </c>
      <c r="H1442" s="205">
        <f>IFERROR(VLOOKUP(B1442,'Forecast Cnx @ Dest. Airport'!$B$5:$R$175,17,FALSE),0)</f>
        <v>0</v>
      </c>
      <c r="I1442" s="29">
        <f t="shared" si="594"/>
        <v>0</v>
      </c>
      <c r="J1442" s="29">
        <f t="shared" si="595"/>
        <v>0</v>
      </c>
      <c r="K1442" s="29">
        <f t="shared" si="596"/>
        <v>0</v>
      </c>
      <c r="L1442" s="29">
        <f t="shared" si="597"/>
        <v>0</v>
      </c>
      <c r="M1442" s="29">
        <f t="shared" si="598"/>
        <v>0</v>
      </c>
      <c r="N1442" s="194">
        <f t="shared" si="599"/>
        <v>0</v>
      </c>
      <c r="O1442" s="64" t="str">
        <f t="shared" si="593"/>
        <v>-</v>
      </c>
      <c r="P1442" s="64" t="str">
        <f t="shared" si="593"/>
        <v>-</v>
      </c>
      <c r="Q1442" s="64" t="str">
        <f t="shared" si="593"/>
        <v>-</v>
      </c>
      <c r="R1442" s="64" t="str">
        <f t="shared" si="593"/>
        <v>-</v>
      </c>
      <c r="S1442" s="64" t="str">
        <f t="shared" si="593"/>
        <v>-</v>
      </c>
      <c r="T1442" s="206" t="str">
        <f t="shared" si="600"/>
        <v>-</v>
      </c>
      <c r="U1442" s="29">
        <f t="shared" si="601"/>
        <v>0</v>
      </c>
      <c r="V1442" s="29">
        <f t="shared" si="602"/>
        <v>0</v>
      </c>
      <c r="W1442" s="29">
        <f t="shared" si="603"/>
        <v>0</v>
      </c>
      <c r="X1442" s="29">
        <f t="shared" si="604"/>
        <v>0</v>
      </c>
      <c r="Y1442" s="29">
        <f t="shared" si="605"/>
        <v>0</v>
      </c>
      <c r="Z1442" s="194">
        <f t="shared" si="606"/>
        <v>0</v>
      </c>
    </row>
    <row r="1443" spans="1:26" s="80" customFormat="1" x14ac:dyDescent="0.2">
      <c r="A1443" s="82">
        <v>1426</v>
      </c>
      <c r="B1443" s="168">
        <f>'Revenue Data'!B1434</f>
        <v>0</v>
      </c>
      <c r="C1443" s="71" t="str">
        <f t="shared" si="592"/>
        <v>-</v>
      </c>
      <c r="D1443" s="71" t="str">
        <f t="shared" si="592"/>
        <v>-</v>
      </c>
      <c r="E1443" s="71" t="str">
        <f t="shared" si="592"/>
        <v>-</v>
      </c>
      <c r="F1443" s="71" t="str">
        <f t="shared" si="592"/>
        <v>-</v>
      </c>
      <c r="G1443" s="71" t="str">
        <f t="shared" si="592"/>
        <v>-</v>
      </c>
      <c r="H1443" s="205">
        <f>IFERROR(VLOOKUP(B1443,'Forecast Cnx @ Dest. Airport'!$B$5:$R$175,17,FALSE),0)</f>
        <v>0</v>
      </c>
      <c r="I1443" s="29">
        <f t="shared" si="594"/>
        <v>0</v>
      </c>
      <c r="J1443" s="29">
        <f t="shared" si="595"/>
        <v>0</v>
      </c>
      <c r="K1443" s="29">
        <f t="shared" si="596"/>
        <v>0</v>
      </c>
      <c r="L1443" s="29">
        <f t="shared" si="597"/>
        <v>0</v>
      </c>
      <c r="M1443" s="29">
        <f t="shared" si="598"/>
        <v>0</v>
      </c>
      <c r="N1443" s="194">
        <f t="shared" si="599"/>
        <v>0</v>
      </c>
      <c r="O1443" s="64" t="str">
        <f t="shared" si="593"/>
        <v>-</v>
      </c>
      <c r="P1443" s="64" t="str">
        <f t="shared" si="593"/>
        <v>-</v>
      </c>
      <c r="Q1443" s="64" t="str">
        <f t="shared" si="593"/>
        <v>-</v>
      </c>
      <c r="R1443" s="64" t="str">
        <f t="shared" si="593"/>
        <v>-</v>
      </c>
      <c r="S1443" s="64" t="str">
        <f t="shared" si="593"/>
        <v>-</v>
      </c>
      <c r="T1443" s="206" t="str">
        <f t="shared" si="600"/>
        <v>-</v>
      </c>
      <c r="U1443" s="29">
        <f t="shared" si="601"/>
        <v>0</v>
      </c>
      <c r="V1443" s="29">
        <f t="shared" si="602"/>
        <v>0</v>
      </c>
      <c r="W1443" s="29">
        <f t="shared" si="603"/>
        <v>0</v>
      </c>
      <c r="X1443" s="29">
        <f t="shared" si="604"/>
        <v>0</v>
      </c>
      <c r="Y1443" s="29">
        <f t="shared" si="605"/>
        <v>0</v>
      </c>
      <c r="Z1443" s="194">
        <f t="shared" si="606"/>
        <v>0</v>
      </c>
    </row>
    <row r="1444" spans="1:26" s="80" customFormat="1" x14ac:dyDescent="0.2">
      <c r="A1444" s="82">
        <v>1427</v>
      </c>
      <c r="B1444" s="168">
        <f>'Revenue Data'!B1435</f>
        <v>0</v>
      </c>
      <c r="C1444" s="71" t="str">
        <f t="shared" si="592"/>
        <v>-</v>
      </c>
      <c r="D1444" s="71" t="str">
        <f t="shared" si="592"/>
        <v>-</v>
      </c>
      <c r="E1444" s="71" t="str">
        <f t="shared" si="592"/>
        <v>-</v>
      </c>
      <c r="F1444" s="71" t="str">
        <f t="shared" si="592"/>
        <v>-</v>
      </c>
      <c r="G1444" s="71" t="str">
        <f t="shared" si="592"/>
        <v>-</v>
      </c>
      <c r="H1444" s="205">
        <f>IFERROR(VLOOKUP(B1444,'Forecast Cnx @ Dest. Airport'!$B$5:$R$175,17,FALSE),0)</f>
        <v>0</v>
      </c>
      <c r="I1444" s="29">
        <f t="shared" si="594"/>
        <v>0</v>
      </c>
      <c r="J1444" s="29">
        <f t="shared" si="595"/>
        <v>0</v>
      </c>
      <c r="K1444" s="29">
        <f t="shared" si="596"/>
        <v>0</v>
      </c>
      <c r="L1444" s="29">
        <f t="shared" si="597"/>
        <v>0</v>
      </c>
      <c r="M1444" s="29">
        <f t="shared" si="598"/>
        <v>0</v>
      </c>
      <c r="N1444" s="194">
        <f t="shared" si="599"/>
        <v>0</v>
      </c>
      <c r="O1444" s="64" t="str">
        <f t="shared" si="593"/>
        <v>-</v>
      </c>
      <c r="P1444" s="64" t="str">
        <f t="shared" si="593"/>
        <v>-</v>
      </c>
      <c r="Q1444" s="64" t="str">
        <f t="shared" si="593"/>
        <v>-</v>
      </c>
      <c r="R1444" s="64" t="str">
        <f t="shared" si="593"/>
        <v>-</v>
      </c>
      <c r="S1444" s="64" t="str">
        <f t="shared" si="593"/>
        <v>-</v>
      </c>
      <c r="T1444" s="206" t="str">
        <f t="shared" si="600"/>
        <v>-</v>
      </c>
      <c r="U1444" s="29">
        <f t="shared" si="601"/>
        <v>0</v>
      </c>
      <c r="V1444" s="29">
        <f t="shared" si="602"/>
        <v>0</v>
      </c>
      <c r="W1444" s="29">
        <f t="shared" si="603"/>
        <v>0</v>
      </c>
      <c r="X1444" s="29">
        <f t="shared" si="604"/>
        <v>0</v>
      </c>
      <c r="Y1444" s="29">
        <f t="shared" si="605"/>
        <v>0</v>
      </c>
      <c r="Z1444" s="194">
        <f t="shared" si="606"/>
        <v>0</v>
      </c>
    </row>
    <row r="1445" spans="1:26" s="80" customFormat="1" x14ac:dyDescent="0.2">
      <c r="A1445" s="82">
        <v>1428</v>
      </c>
      <c r="B1445" s="168">
        <f>'Revenue Data'!B1436</f>
        <v>0</v>
      </c>
      <c r="C1445" s="71" t="str">
        <f t="shared" si="592"/>
        <v>-</v>
      </c>
      <c r="D1445" s="71" t="str">
        <f t="shared" si="592"/>
        <v>-</v>
      </c>
      <c r="E1445" s="71" t="str">
        <f t="shared" si="592"/>
        <v>-</v>
      </c>
      <c r="F1445" s="71" t="str">
        <f t="shared" si="592"/>
        <v>-</v>
      </c>
      <c r="G1445" s="71" t="str">
        <f t="shared" si="592"/>
        <v>-</v>
      </c>
      <c r="H1445" s="205">
        <f>IFERROR(VLOOKUP(B1445,'Forecast Cnx @ Dest. Airport'!$B$5:$R$175,17,FALSE),0)</f>
        <v>0</v>
      </c>
      <c r="I1445" s="29">
        <f t="shared" si="594"/>
        <v>0</v>
      </c>
      <c r="J1445" s="29">
        <f t="shared" si="595"/>
        <v>0</v>
      </c>
      <c r="K1445" s="29">
        <f t="shared" si="596"/>
        <v>0</v>
      </c>
      <c r="L1445" s="29">
        <f t="shared" si="597"/>
        <v>0</v>
      </c>
      <c r="M1445" s="29">
        <f t="shared" si="598"/>
        <v>0</v>
      </c>
      <c r="N1445" s="194">
        <f t="shared" si="599"/>
        <v>0</v>
      </c>
      <c r="O1445" s="64" t="str">
        <f t="shared" si="593"/>
        <v>-</v>
      </c>
      <c r="P1445" s="64" t="str">
        <f t="shared" si="593"/>
        <v>-</v>
      </c>
      <c r="Q1445" s="64" t="str">
        <f t="shared" si="593"/>
        <v>-</v>
      </c>
      <c r="R1445" s="64" t="str">
        <f t="shared" si="593"/>
        <v>-</v>
      </c>
      <c r="S1445" s="64" t="str">
        <f t="shared" si="593"/>
        <v>-</v>
      </c>
      <c r="T1445" s="206" t="str">
        <f t="shared" si="600"/>
        <v>-</v>
      </c>
      <c r="U1445" s="29">
        <f t="shared" si="601"/>
        <v>0</v>
      </c>
      <c r="V1445" s="29">
        <f t="shared" si="602"/>
        <v>0</v>
      </c>
      <c r="W1445" s="29">
        <f t="shared" si="603"/>
        <v>0</v>
      </c>
      <c r="X1445" s="29">
        <f t="shared" si="604"/>
        <v>0</v>
      </c>
      <c r="Y1445" s="29">
        <f t="shared" si="605"/>
        <v>0</v>
      </c>
      <c r="Z1445" s="194">
        <f t="shared" si="606"/>
        <v>0</v>
      </c>
    </row>
    <row r="1446" spans="1:26" s="80" customFormat="1" x14ac:dyDescent="0.2">
      <c r="A1446" s="168">
        <v>1429</v>
      </c>
      <c r="B1446" s="168">
        <f>'Revenue Data'!B1437</f>
        <v>0</v>
      </c>
      <c r="C1446" s="71" t="str">
        <f t="shared" si="592"/>
        <v>-</v>
      </c>
      <c r="D1446" s="71" t="str">
        <f t="shared" si="592"/>
        <v>-</v>
      </c>
      <c r="E1446" s="71" t="str">
        <f t="shared" si="592"/>
        <v>-</v>
      </c>
      <c r="F1446" s="71" t="str">
        <f t="shared" si="592"/>
        <v>-</v>
      </c>
      <c r="G1446" s="71" t="str">
        <f t="shared" si="592"/>
        <v>-</v>
      </c>
      <c r="H1446" s="205">
        <f>IFERROR(VLOOKUP(B1446,'Forecast Cnx @ Dest. Airport'!$B$5:$R$175,17,FALSE),0)</f>
        <v>0</v>
      </c>
      <c r="I1446" s="29">
        <f t="shared" si="594"/>
        <v>0</v>
      </c>
      <c r="J1446" s="29">
        <f t="shared" si="595"/>
        <v>0</v>
      </c>
      <c r="K1446" s="29">
        <f t="shared" si="596"/>
        <v>0</v>
      </c>
      <c r="L1446" s="29">
        <f t="shared" si="597"/>
        <v>0</v>
      </c>
      <c r="M1446" s="29">
        <f t="shared" si="598"/>
        <v>0</v>
      </c>
      <c r="N1446" s="194">
        <f t="shared" si="599"/>
        <v>0</v>
      </c>
      <c r="O1446" s="64" t="str">
        <f t="shared" si="593"/>
        <v>-</v>
      </c>
      <c r="P1446" s="64" t="str">
        <f t="shared" si="593"/>
        <v>-</v>
      </c>
      <c r="Q1446" s="64" t="str">
        <f t="shared" si="593"/>
        <v>-</v>
      </c>
      <c r="R1446" s="64" t="str">
        <f t="shared" si="593"/>
        <v>-</v>
      </c>
      <c r="S1446" s="64" t="str">
        <f t="shared" si="593"/>
        <v>-</v>
      </c>
      <c r="T1446" s="206" t="str">
        <f t="shared" si="600"/>
        <v>-</v>
      </c>
      <c r="U1446" s="29">
        <f t="shared" si="601"/>
        <v>0</v>
      </c>
      <c r="V1446" s="29">
        <f t="shared" si="602"/>
        <v>0</v>
      </c>
      <c r="W1446" s="29">
        <f t="shared" si="603"/>
        <v>0</v>
      </c>
      <c r="X1446" s="29">
        <f t="shared" si="604"/>
        <v>0</v>
      </c>
      <c r="Y1446" s="29">
        <f t="shared" si="605"/>
        <v>0</v>
      </c>
      <c r="Z1446" s="194">
        <f t="shared" si="606"/>
        <v>0</v>
      </c>
    </row>
    <row r="1447" spans="1:26" s="80" customFormat="1" x14ac:dyDescent="0.2">
      <c r="A1447" s="82">
        <v>1430</v>
      </c>
      <c r="B1447" s="168">
        <f>'Revenue Data'!B1438</f>
        <v>0</v>
      </c>
      <c r="C1447" s="71" t="str">
        <f t="shared" si="592"/>
        <v>-</v>
      </c>
      <c r="D1447" s="71" t="str">
        <f t="shared" si="592"/>
        <v>-</v>
      </c>
      <c r="E1447" s="71" t="str">
        <f t="shared" si="592"/>
        <v>-</v>
      </c>
      <c r="F1447" s="71" t="str">
        <f t="shared" si="592"/>
        <v>-</v>
      </c>
      <c r="G1447" s="71" t="str">
        <f t="shared" si="592"/>
        <v>-</v>
      </c>
      <c r="H1447" s="205">
        <f>IFERROR(VLOOKUP(B1447,'Forecast Cnx @ Dest. Airport'!$B$5:$R$175,17,FALSE),0)</f>
        <v>0</v>
      </c>
      <c r="I1447" s="29">
        <f t="shared" si="594"/>
        <v>0</v>
      </c>
      <c r="J1447" s="29">
        <f t="shared" si="595"/>
        <v>0</v>
      </c>
      <c r="K1447" s="29">
        <f t="shared" si="596"/>
        <v>0</v>
      </c>
      <c r="L1447" s="29">
        <f t="shared" si="597"/>
        <v>0</v>
      </c>
      <c r="M1447" s="29">
        <f t="shared" si="598"/>
        <v>0</v>
      </c>
      <c r="N1447" s="194">
        <f t="shared" si="599"/>
        <v>0</v>
      </c>
      <c r="O1447" s="64" t="str">
        <f t="shared" si="593"/>
        <v>-</v>
      </c>
      <c r="P1447" s="64" t="str">
        <f t="shared" si="593"/>
        <v>-</v>
      </c>
      <c r="Q1447" s="64" t="str">
        <f t="shared" si="593"/>
        <v>-</v>
      </c>
      <c r="R1447" s="64" t="str">
        <f t="shared" si="593"/>
        <v>-</v>
      </c>
      <c r="S1447" s="64" t="str">
        <f t="shared" si="593"/>
        <v>-</v>
      </c>
      <c r="T1447" s="206" t="str">
        <f t="shared" si="600"/>
        <v>-</v>
      </c>
      <c r="U1447" s="29">
        <f t="shared" si="601"/>
        <v>0</v>
      </c>
      <c r="V1447" s="29">
        <f t="shared" si="602"/>
        <v>0</v>
      </c>
      <c r="W1447" s="29">
        <f t="shared" si="603"/>
        <v>0</v>
      </c>
      <c r="X1447" s="29">
        <f t="shared" si="604"/>
        <v>0</v>
      </c>
      <c r="Y1447" s="29">
        <f t="shared" si="605"/>
        <v>0</v>
      </c>
      <c r="Z1447" s="194">
        <f t="shared" si="606"/>
        <v>0</v>
      </c>
    </row>
    <row r="1448" spans="1:26" s="80" customFormat="1" x14ac:dyDescent="0.2">
      <c r="A1448" s="82">
        <v>1431</v>
      </c>
      <c r="B1448" s="168">
        <f>'Revenue Data'!B1439</f>
        <v>0</v>
      </c>
      <c r="C1448" s="71" t="str">
        <f t="shared" ref="C1448:G1457" si="607">IFERROR(VLOOKUP($B1448,FromChicagoFareList,C$8,FALSE),"-")</f>
        <v>-</v>
      </c>
      <c r="D1448" s="71" t="str">
        <f t="shared" si="607"/>
        <v>-</v>
      </c>
      <c r="E1448" s="71" t="str">
        <f t="shared" si="607"/>
        <v>-</v>
      </c>
      <c r="F1448" s="71" t="str">
        <f t="shared" si="607"/>
        <v>-</v>
      </c>
      <c r="G1448" s="71" t="str">
        <f t="shared" si="607"/>
        <v>-</v>
      </c>
      <c r="H1448" s="205">
        <f>IFERROR(VLOOKUP(B1448,'Forecast Cnx @ Dest. Airport'!$B$5:$R$175,17,FALSE),0)</f>
        <v>0</v>
      </c>
      <c r="I1448" s="29">
        <f t="shared" si="594"/>
        <v>0</v>
      </c>
      <c r="J1448" s="29">
        <f t="shared" si="595"/>
        <v>0</v>
      </c>
      <c r="K1448" s="29">
        <f t="shared" si="596"/>
        <v>0</v>
      </c>
      <c r="L1448" s="29">
        <f t="shared" si="597"/>
        <v>0</v>
      </c>
      <c r="M1448" s="29">
        <f t="shared" si="598"/>
        <v>0</v>
      </c>
      <c r="N1448" s="194">
        <f t="shared" si="599"/>
        <v>0</v>
      </c>
      <c r="O1448" s="64" t="str">
        <f t="shared" ref="O1448:S1457" si="608">IFERROR(VLOOKUP($B1448,FromChicagoFareList,O$8,FALSE),"-")</f>
        <v>-</v>
      </c>
      <c r="P1448" s="64" t="str">
        <f t="shared" si="608"/>
        <v>-</v>
      </c>
      <c r="Q1448" s="64" t="str">
        <f t="shared" si="608"/>
        <v>-</v>
      </c>
      <c r="R1448" s="64" t="str">
        <f t="shared" si="608"/>
        <v>-</v>
      </c>
      <c r="S1448" s="64" t="str">
        <f t="shared" si="608"/>
        <v>-</v>
      </c>
      <c r="T1448" s="206" t="str">
        <f t="shared" si="600"/>
        <v>-</v>
      </c>
      <c r="U1448" s="29">
        <f t="shared" si="601"/>
        <v>0</v>
      </c>
      <c r="V1448" s="29">
        <f t="shared" si="602"/>
        <v>0</v>
      </c>
      <c r="W1448" s="29">
        <f t="shared" si="603"/>
        <v>0</v>
      </c>
      <c r="X1448" s="29">
        <f t="shared" si="604"/>
        <v>0</v>
      </c>
      <c r="Y1448" s="29">
        <f t="shared" si="605"/>
        <v>0</v>
      </c>
      <c r="Z1448" s="194">
        <f t="shared" si="606"/>
        <v>0</v>
      </c>
    </row>
    <row r="1449" spans="1:26" s="80" customFormat="1" x14ac:dyDescent="0.2">
      <c r="A1449" s="82">
        <v>1432</v>
      </c>
      <c r="B1449" s="168">
        <f>'Revenue Data'!B1440</f>
        <v>0</v>
      </c>
      <c r="C1449" s="71" t="str">
        <f t="shared" si="607"/>
        <v>-</v>
      </c>
      <c r="D1449" s="71" t="str">
        <f t="shared" si="607"/>
        <v>-</v>
      </c>
      <c r="E1449" s="71" t="str">
        <f t="shared" si="607"/>
        <v>-</v>
      </c>
      <c r="F1449" s="71" t="str">
        <f t="shared" si="607"/>
        <v>-</v>
      </c>
      <c r="G1449" s="71" t="str">
        <f t="shared" si="607"/>
        <v>-</v>
      </c>
      <c r="H1449" s="205">
        <f>IFERROR(VLOOKUP(B1449,'Forecast Cnx @ Dest. Airport'!$B$5:$R$175,17,FALSE),0)</f>
        <v>0</v>
      </c>
      <c r="I1449" s="29">
        <f t="shared" si="594"/>
        <v>0</v>
      </c>
      <c r="J1449" s="29">
        <f t="shared" si="595"/>
        <v>0</v>
      </c>
      <c r="K1449" s="29">
        <f t="shared" si="596"/>
        <v>0</v>
      </c>
      <c r="L1449" s="29">
        <f t="shared" si="597"/>
        <v>0</v>
      </c>
      <c r="M1449" s="29">
        <f t="shared" si="598"/>
        <v>0</v>
      </c>
      <c r="N1449" s="194">
        <f t="shared" si="599"/>
        <v>0</v>
      </c>
      <c r="O1449" s="64" t="str">
        <f t="shared" si="608"/>
        <v>-</v>
      </c>
      <c r="P1449" s="64" t="str">
        <f t="shared" si="608"/>
        <v>-</v>
      </c>
      <c r="Q1449" s="64" t="str">
        <f t="shared" si="608"/>
        <v>-</v>
      </c>
      <c r="R1449" s="64" t="str">
        <f t="shared" si="608"/>
        <v>-</v>
      </c>
      <c r="S1449" s="64" t="str">
        <f t="shared" si="608"/>
        <v>-</v>
      </c>
      <c r="T1449" s="206" t="str">
        <f t="shared" si="600"/>
        <v>-</v>
      </c>
      <c r="U1449" s="29">
        <f t="shared" si="601"/>
        <v>0</v>
      </c>
      <c r="V1449" s="29">
        <f t="shared" si="602"/>
        <v>0</v>
      </c>
      <c r="W1449" s="29">
        <f t="shared" si="603"/>
        <v>0</v>
      </c>
      <c r="X1449" s="29">
        <f t="shared" si="604"/>
        <v>0</v>
      </c>
      <c r="Y1449" s="29">
        <f t="shared" si="605"/>
        <v>0</v>
      </c>
      <c r="Z1449" s="194">
        <f t="shared" si="606"/>
        <v>0</v>
      </c>
    </row>
    <row r="1450" spans="1:26" s="80" customFormat="1" x14ac:dyDescent="0.2">
      <c r="A1450" s="168">
        <v>1433</v>
      </c>
      <c r="B1450" s="168">
        <f>'Revenue Data'!B1441</f>
        <v>0</v>
      </c>
      <c r="C1450" s="71" t="str">
        <f t="shared" si="607"/>
        <v>-</v>
      </c>
      <c r="D1450" s="71" t="str">
        <f t="shared" si="607"/>
        <v>-</v>
      </c>
      <c r="E1450" s="71" t="str">
        <f t="shared" si="607"/>
        <v>-</v>
      </c>
      <c r="F1450" s="71" t="str">
        <f t="shared" si="607"/>
        <v>-</v>
      </c>
      <c r="G1450" s="71" t="str">
        <f t="shared" si="607"/>
        <v>-</v>
      </c>
      <c r="H1450" s="205">
        <f>IFERROR(VLOOKUP(B1450,'Forecast Cnx @ Dest. Airport'!$B$5:$R$175,17,FALSE),0)</f>
        <v>0</v>
      </c>
      <c r="I1450" s="29">
        <f t="shared" si="594"/>
        <v>0</v>
      </c>
      <c r="J1450" s="29">
        <f t="shared" si="595"/>
        <v>0</v>
      </c>
      <c r="K1450" s="29">
        <f t="shared" si="596"/>
        <v>0</v>
      </c>
      <c r="L1450" s="29">
        <f t="shared" si="597"/>
        <v>0</v>
      </c>
      <c r="M1450" s="29">
        <f t="shared" si="598"/>
        <v>0</v>
      </c>
      <c r="N1450" s="194">
        <f t="shared" si="599"/>
        <v>0</v>
      </c>
      <c r="O1450" s="64" t="str">
        <f t="shared" si="608"/>
        <v>-</v>
      </c>
      <c r="P1450" s="64" t="str">
        <f t="shared" si="608"/>
        <v>-</v>
      </c>
      <c r="Q1450" s="64" t="str">
        <f t="shared" si="608"/>
        <v>-</v>
      </c>
      <c r="R1450" s="64" t="str">
        <f t="shared" si="608"/>
        <v>-</v>
      </c>
      <c r="S1450" s="64" t="str">
        <f t="shared" si="608"/>
        <v>-</v>
      </c>
      <c r="T1450" s="206" t="str">
        <f t="shared" si="600"/>
        <v>-</v>
      </c>
      <c r="U1450" s="29">
        <f t="shared" si="601"/>
        <v>0</v>
      </c>
      <c r="V1450" s="29">
        <f t="shared" si="602"/>
        <v>0</v>
      </c>
      <c r="W1450" s="29">
        <f t="shared" si="603"/>
        <v>0</v>
      </c>
      <c r="X1450" s="29">
        <f t="shared" si="604"/>
        <v>0</v>
      </c>
      <c r="Y1450" s="29">
        <f t="shared" si="605"/>
        <v>0</v>
      </c>
      <c r="Z1450" s="194">
        <f t="shared" si="606"/>
        <v>0</v>
      </c>
    </row>
    <row r="1451" spans="1:26" s="80" customFormat="1" x14ac:dyDescent="0.2">
      <c r="A1451" s="82">
        <v>1434</v>
      </c>
      <c r="B1451" s="168">
        <f>'Revenue Data'!B1442</f>
        <v>0</v>
      </c>
      <c r="C1451" s="71" t="str">
        <f t="shared" si="607"/>
        <v>-</v>
      </c>
      <c r="D1451" s="71" t="str">
        <f t="shared" si="607"/>
        <v>-</v>
      </c>
      <c r="E1451" s="71" t="str">
        <f t="shared" si="607"/>
        <v>-</v>
      </c>
      <c r="F1451" s="71" t="str">
        <f t="shared" si="607"/>
        <v>-</v>
      </c>
      <c r="G1451" s="71" t="str">
        <f t="shared" si="607"/>
        <v>-</v>
      </c>
      <c r="H1451" s="205">
        <f>IFERROR(VLOOKUP(B1451,'Forecast Cnx @ Dest. Airport'!$B$5:$R$175,17,FALSE),0)</f>
        <v>0</v>
      </c>
      <c r="I1451" s="29">
        <f t="shared" si="594"/>
        <v>0</v>
      </c>
      <c r="J1451" s="29">
        <f t="shared" si="595"/>
        <v>0</v>
      </c>
      <c r="K1451" s="29">
        <f t="shared" si="596"/>
        <v>0</v>
      </c>
      <c r="L1451" s="29">
        <f t="shared" si="597"/>
        <v>0</v>
      </c>
      <c r="M1451" s="29">
        <f t="shared" si="598"/>
        <v>0</v>
      </c>
      <c r="N1451" s="194">
        <f t="shared" si="599"/>
        <v>0</v>
      </c>
      <c r="O1451" s="64" t="str">
        <f t="shared" si="608"/>
        <v>-</v>
      </c>
      <c r="P1451" s="64" t="str">
        <f t="shared" si="608"/>
        <v>-</v>
      </c>
      <c r="Q1451" s="64" t="str">
        <f t="shared" si="608"/>
        <v>-</v>
      </c>
      <c r="R1451" s="64" t="str">
        <f t="shared" si="608"/>
        <v>-</v>
      </c>
      <c r="S1451" s="64" t="str">
        <f t="shared" si="608"/>
        <v>-</v>
      </c>
      <c r="T1451" s="206" t="str">
        <f t="shared" si="600"/>
        <v>-</v>
      </c>
      <c r="U1451" s="29">
        <f t="shared" si="601"/>
        <v>0</v>
      </c>
      <c r="V1451" s="29">
        <f t="shared" si="602"/>
        <v>0</v>
      </c>
      <c r="W1451" s="29">
        <f t="shared" si="603"/>
        <v>0</v>
      </c>
      <c r="X1451" s="29">
        <f t="shared" si="604"/>
        <v>0</v>
      </c>
      <c r="Y1451" s="29">
        <f t="shared" si="605"/>
        <v>0</v>
      </c>
      <c r="Z1451" s="194">
        <f t="shared" si="606"/>
        <v>0</v>
      </c>
    </row>
    <row r="1452" spans="1:26" s="80" customFormat="1" x14ac:dyDescent="0.2">
      <c r="A1452" s="82">
        <v>1435</v>
      </c>
      <c r="B1452" s="168">
        <f>'Revenue Data'!B1443</f>
        <v>0</v>
      </c>
      <c r="C1452" s="71" t="str">
        <f t="shared" si="607"/>
        <v>-</v>
      </c>
      <c r="D1452" s="71" t="str">
        <f t="shared" si="607"/>
        <v>-</v>
      </c>
      <c r="E1452" s="71" t="str">
        <f t="shared" si="607"/>
        <v>-</v>
      </c>
      <c r="F1452" s="71" t="str">
        <f t="shared" si="607"/>
        <v>-</v>
      </c>
      <c r="G1452" s="71" t="str">
        <f t="shared" si="607"/>
        <v>-</v>
      </c>
      <c r="H1452" s="205">
        <f>IFERROR(VLOOKUP(B1452,'Forecast Cnx @ Dest. Airport'!$B$5:$R$175,17,FALSE),0)</f>
        <v>0</v>
      </c>
      <c r="I1452" s="29">
        <f t="shared" si="594"/>
        <v>0</v>
      </c>
      <c r="J1452" s="29">
        <f t="shared" si="595"/>
        <v>0</v>
      </c>
      <c r="K1452" s="29">
        <f t="shared" si="596"/>
        <v>0</v>
      </c>
      <c r="L1452" s="29">
        <f t="shared" si="597"/>
        <v>0</v>
      </c>
      <c r="M1452" s="29">
        <f t="shared" si="598"/>
        <v>0</v>
      </c>
      <c r="N1452" s="194">
        <f t="shared" si="599"/>
        <v>0</v>
      </c>
      <c r="O1452" s="64" t="str">
        <f t="shared" si="608"/>
        <v>-</v>
      </c>
      <c r="P1452" s="64" t="str">
        <f t="shared" si="608"/>
        <v>-</v>
      </c>
      <c r="Q1452" s="64" t="str">
        <f t="shared" si="608"/>
        <v>-</v>
      </c>
      <c r="R1452" s="64" t="str">
        <f t="shared" si="608"/>
        <v>-</v>
      </c>
      <c r="S1452" s="64" t="str">
        <f t="shared" si="608"/>
        <v>-</v>
      </c>
      <c r="T1452" s="206" t="str">
        <f t="shared" si="600"/>
        <v>-</v>
      </c>
      <c r="U1452" s="29">
        <f t="shared" si="601"/>
        <v>0</v>
      </c>
      <c r="V1452" s="29">
        <f t="shared" si="602"/>
        <v>0</v>
      </c>
      <c r="W1452" s="29">
        <f t="shared" si="603"/>
        <v>0</v>
      </c>
      <c r="X1452" s="29">
        <f t="shared" si="604"/>
        <v>0</v>
      </c>
      <c r="Y1452" s="29">
        <f t="shared" si="605"/>
        <v>0</v>
      </c>
      <c r="Z1452" s="194">
        <f t="shared" si="606"/>
        <v>0</v>
      </c>
    </row>
    <row r="1453" spans="1:26" s="80" customFormat="1" x14ac:dyDescent="0.2">
      <c r="A1453" s="82">
        <v>1436</v>
      </c>
      <c r="B1453" s="168">
        <f>'Revenue Data'!B1444</f>
        <v>0</v>
      </c>
      <c r="C1453" s="71" t="str">
        <f t="shared" si="607"/>
        <v>-</v>
      </c>
      <c r="D1453" s="71" t="str">
        <f t="shared" si="607"/>
        <v>-</v>
      </c>
      <c r="E1453" s="71" t="str">
        <f t="shared" si="607"/>
        <v>-</v>
      </c>
      <c r="F1453" s="71" t="str">
        <f t="shared" si="607"/>
        <v>-</v>
      </c>
      <c r="G1453" s="71" t="str">
        <f t="shared" si="607"/>
        <v>-</v>
      </c>
      <c r="H1453" s="205">
        <f>IFERROR(VLOOKUP(B1453,'Forecast Cnx @ Dest. Airport'!$B$5:$R$175,17,FALSE),0)</f>
        <v>0</v>
      </c>
      <c r="I1453" s="29">
        <f t="shared" si="594"/>
        <v>0</v>
      </c>
      <c r="J1453" s="29">
        <f t="shared" si="595"/>
        <v>0</v>
      </c>
      <c r="K1453" s="29">
        <f t="shared" si="596"/>
        <v>0</v>
      </c>
      <c r="L1453" s="29">
        <f t="shared" si="597"/>
        <v>0</v>
      </c>
      <c r="M1453" s="29">
        <f t="shared" si="598"/>
        <v>0</v>
      </c>
      <c r="N1453" s="194">
        <f t="shared" si="599"/>
        <v>0</v>
      </c>
      <c r="O1453" s="64" t="str">
        <f t="shared" si="608"/>
        <v>-</v>
      </c>
      <c r="P1453" s="64" t="str">
        <f t="shared" si="608"/>
        <v>-</v>
      </c>
      <c r="Q1453" s="64" t="str">
        <f t="shared" si="608"/>
        <v>-</v>
      </c>
      <c r="R1453" s="64" t="str">
        <f t="shared" si="608"/>
        <v>-</v>
      </c>
      <c r="S1453" s="64" t="str">
        <f t="shared" si="608"/>
        <v>-</v>
      </c>
      <c r="T1453" s="206" t="str">
        <f t="shared" si="600"/>
        <v>-</v>
      </c>
      <c r="U1453" s="29">
        <f t="shared" si="601"/>
        <v>0</v>
      </c>
      <c r="V1453" s="29">
        <f t="shared" si="602"/>
        <v>0</v>
      </c>
      <c r="W1453" s="29">
        <f t="shared" si="603"/>
        <v>0</v>
      </c>
      <c r="X1453" s="29">
        <f t="shared" si="604"/>
        <v>0</v>
      </c>
      <c r="Y1453" s="29">
        <f t="shared" si="605"/>
        <v>0</v>
      </c>
      <c r="Z1453" s="194">
        <f t="shared" si="606"/>
        <v>0</v>
      </c>
    </row>
    <row r="1454" spans="1:26" s="80" customFormat="1" x14ac:dyDescent="0.2">
      <c r="A1454" s="168">
        <v>1437</v>
      </c>
      <c r="B1454" s="168">
        <f>'Revenue Data'!B1445</f>
        <v>0</v>
      </c>
      <c r="C1454" s="71" t="str">
        <f t="shared" si="607"/>
        <v>-</v>
      </c>
      <c r="D1454" s="71" t="str">
        <f t="shared" si="607"/>
        <v>-</v>
      </c>
      <c r="E1454" s="71" t="str">
        <f t="shared" si="607"/>
        <v>-</v>
      </c>
      <c r="F1454" s="71" t="str">
        <f t="shared" si="607"/>
        <v>-</v>
      </c>
      <c r="G1454" s="71" t="str">
        <f t="shared" si="607"/>
        <v>-</v>
      </c>
      <c r="H1454" s="205">
        <f>IFERROR(VLOOKUP(B1454,'Forecast Cnx @ Dest. Airport'!$B$5:$R$175,17,FALSE),0)</f>
        <v>0</v>
      </c>
      <c r="I1454" s="29">
        <f t="shared" si="594"/>
        <v>0</v>
      </c>
      <c r="J1454" s="29">
        <f t="shared" si="595"/>
        <v>0</v>
      </c>
      <c r="K1454" s="29">
        <f t="shared" si="596"/>
        <v>0</v>
      </c>
      <c r="L1454" s="29">
        <f t="shared" si="597"/>
        <v>0</v>
      </c>
      <c r="M1454" s="29">
        <f t="shared" si="598"/>
        <v>0</v>
      </c>
      <c r="N1454" s="194">
        <f t="shared" si="599"/>
        <v>0</v>
      </c>
      <c r="O1454" s="64" t="str">
        <f t="shared" si="608"/>
        <v>-</v>
      </c>
      <c r="P1454" s="64" t="str">
        <f t="shared" si="608"/>
        <v>-</v>
      </c>
      <c r="Q1454" s="64" t="str">
        <f t="shared" si="608"/>
        <v>-</v>
      </c>
      <c r="R1454" s="64" t="str">
        <f t="shared" si="608"/>
        <v>-</v>
      </c>
      <c r="S1454" s="64" t="str">
        <f t="shared" si="608"/>
        <v>-</v>
      </c>
      <c r="T1454" s="206" t="str">
        <f t="shared" si="600"/>
        <v>-</v>
      </c>
      <c r="U1454" s="29">
        <f t="shared" si="601"/>
        <v>0</v>
      </c>
      <c r="V1454" s="29">
        <f t="shared" si="602"/>
        <v>0</v>
      </c>
      <c r="W1454" s="29">
        <f t="shared" si="603"/>
        <v>0</v>
      </c>
      <c r="X1454" s="29">
        <f t="shared" si="604"/>
        <v>0</v>
      </c>
      <c r="Y1454" s="29">
        <f t="shared" si="605"/>
        <v>0</v>
      </c>
      <c r="Z1454" s="194">
        <f t="shared" si="606"/>
        <v>0</v>
      </c>
    </row>
    <row r="1455" spans="1:26" s="80" customFormat="1" x14ac:dyDescent="0.2">
      <c r="A1455" s="82">
        <v>1438</v>
      </c>
      <c r="B1455" s="168">
        <f>'Revenue Data'!B1446</f>
        <v>0</v>
      </c>
      <c r="C1455" s="71" t="str">
        <f t="shared" si="607"/>
        <v>-</v>
      </c>
      <c r="D1455" s="71" t="str">
        <f t="shared" si="607"/>
        <v>-</v>
      </c>
      <c r="E1455" s="71" t="str">
        <f t="shared" si="607"/>
        <v>-</v>
      </c>
      <c r="F1455" s="71" t="str">
        <f t="shared" si="607"/>
        <v>-</v>
      </c>
      <c r="G1455" s="71" t="str">
        <f t="shared" si="607"/>
        <v>-</v>
      </c>
      <c r="H1455" s="205">
        <f>IFERROR(VLOOKUP(B1455,'Forecast Cnx @ Dest. Airport'!$B$5:$R$175,17,FALSE),0)</f>
        <v>0</v>
      </c>
      <c r="I1455" s="29">
        <f t="shared" si="594"/>
        <v>0</v>
      </c>
      <c r="J1455" s="29">
        <f t="shared" si="595"/>
        <v>0</v>
      </c>
      <c r="K1455" s="29">
        <f t="shared" si="596"/>
        <v>0</v>
      </c>
      <c r="L1455" s="29">
        <f t="shared" si="597"/>
        <v>0</v>
      </c>
      <c r="M1455" s="29">
        <f t="shared" si="598"/>
        <v>0</v>
      </c>
      <c r="N1455" s="194">
        <f t="shared" si="599"/>
        <v>0</v>
      </c>
      <c r="O1455" s="64" t="str">
        <f t="shared" si="608"/>
        <v>-</v>
      </c>
      <c r="P1455" s="64" t="str">
        <f t="shared" si="608"/>
        <v>-</v>
      </c>
      <c r="Q1455" s="64" t="str">
        <f t="shared" si="608"/>
        <v>-</v>
      </c>
      <c r="R1455" s="64" t="str">
        <f t="shared" si="608"/>
        <v>-</v>
      </c>
      <c r="S1455" s="64" t="str">
        <f t="shared" si="608"/>
        <v>-</v>
      </c>
      <c r="T1455" s="206" t="str">
        <f t="shared" si="600"/>
        <v>-</v>
      </c>
      <c r="U1455" s="29">
        <f t="shared" si="601"/>
        <v>0</v>
      </c>
      <c r="V1455" s="29">
        <f t="shared" si="602"/>
        <v>0</v>
      </c>
      <c r="W1455" s="29">
        <f t="shared" si="603"/>
        <v>0</v>
      </c>
      <c r="X1455" s="29">
        <f t="shared" si="604"/>
        <v>0</v>
      </c>
      <c r="Y1455" s="29">
        <f t="shared" si="605"/>
        <v>0</v>
      </c>
      <c r="Z1455" s="194">
        <f t="shared" si="606"/>
        <v>0</v>
      </c>
    </row>
    <row r="1456" spans="1:26" s="80" customFormat="1" x14ac:dyDescent="0.2">
      <c r="A1456" s="82">
        <v>1439</v>
      </c>
      <c r="B1456" s="168">
        <f>'Revenue Data'!B1447</f>
        <v>0</v>
      </c>
      <c r="C1456" s="71" t="str">
        <f t="shared" si="607"/>
        <v>-</v>
      </c>
      <c r="D1456" s="71" t="str">
        <f t="shared" si="607"/>
        <v>-</v>
      </c>
      <c r="E1456" s="71" t="str">
        <f t="shared" si="607"/>
        <v>-</v>
      </c>
      <c r="F1456" s="71" t="str">
        <f t="shared" si="607"/>
        <v>-</v>
      </c>
      <c r="G1456" s="71" t="str">
        <f t="shared" si="607"/>
        <v>-</v>
      </c>
      <c r="H1456" s="205">
        <f>IFERROR(VLOOKUP(B1456,'Forecast Cnx @ Dest. Airport'!$B$5:$R$175,17,FALSE),0)</f>
        <v>0</v>
      </c>
      <c r="I1456" s="29">
        <f t="shared" si="594"/>
        <v>0</v>
      </c>
      <c r="J1456" s="29">
        <f t="shared" si="595"/>
        <v>0</v>
      </c>
      <c r="K1456" s="29">
        <f t="shared" si="596"/>
        <v>0</v>
      </c>
      <c r="L1456" s="29">
        <f t="shared" si="597"/>
        <v>0</v>
      </c>
      <c r="M1456" s="29">
        <f t="shared" si="598"/>
        <v>0</v>
      </c>
      <c r="N1456" s="194">
        <f t="shared" si="599"/>
        <v>0</v>
      </c>
      <c r="O1456" s="64" t="str">
        <f t="shared" si="608"/>
        <v>-</v>
      </c>
      <c r="P1456" s="64" t="str">
        <f t="shared" si="608"/>
        <v>-</v>
      </c>
      <c r="Q1456" s="64" t="str">
        <f t="shared" si="608"/>
        <v>-</v>
      </c>
      <c r="R1456" s="64" t="str">
        <f t="shared" si="608"/>
        <v>-</v>
      </c>
      <c r="S1456" s="64" t="str">
        <f t="shared" si="608"/>
        <v>-</v>
      </c>
      <c r="T1456" s="206" t="str">
        <f t="shared" si="600"/>
        <v>-</v>
      </c>
      <c r="U1456" s="29">
        <f t="shared" si="601"/>
        <v>0</v>
      </c>
      <c r="V1456" s="29">
        <f t="shared" si="602"/>
        <v>0</v>
      </c>
      <c r="W1456" s="29">
        <f t="shared" si="603"/>
        <v>0</v>
      </c>
      <c r="X1456" s="29">
        <f t="shared" si="604"/>
        <v>0</v>
      </c>
      <c r="Y1456" s="29">
        <f t="shared" si="605"/>
        <v>0</v>
      </c>
      <c r="Z1456" s="194">
        <f t="shared" si="606"/>
        <v>0</v>
      </c>
    </row>
    <row r="1457" spans="1:26" s="80" customFormat="1" x14ac:dyDescent="0.2">
      <c r="A1457" s="82">
        <v>1440</v>
      </c>
      <c r="B1457" s="168">
        <f>'Revenue Data'!B1448</f>
        <v>0</v>
      </c>
      <c r="C1457" s="71" t="str">
        <f t="shared" si="607"/>
        <v>-</v>
      </c>
      <c r="D1457" s="71" t="str">
        <f t="shared" si="607"/>
        <v>-</v>
      </c>
      <c r="E1457" s="71" t="str">
        <f t="shared" si="607"/>
        <v>-</v>
      </c>
      <c r="F1457" s="71" t="str">
        <f t="shared" si="607"/>
        <v>-</v>
      </c>
      <c r="G1457" s="71" t="str">
        <f t="shared" si="607"/>
        <v>-</v>
      </c>
      <c r="H1457" s="205">
        <f>IFERROR(VLOOKUP(B1457,'Forecast Cnx @ Dest. Airport'!$B$5:$R$175,17,FALSE),0)</f>
        <v>0</v>
      </c>
      <c r="I1457" s="29">
        <f t="shared" si="594"/>
        <v>0</v>
      </c>
      <c r="J1457" s="29">
        <f t="shared" si="595"/>
        <v>0</v>
      </c>
      <c r="K1457" s="29">
        <f t="shared" si="596"/>
        <v>0</v>
      </c>
      <c r="L1457" s="29">
        <f t="shared" si="597"/>
        <v>0</v>
      </c>
      <c r="M1457" s="29">
        <f t="shared" si="598"/>
        <v>0</v>
      </c>
      <c r="N1457" s="194">
        <f t="shared" si="599"/>
        <v>0</v>
      </c>
      <c r="O1457" s="64" t="str">
        <f t="shared" si="608"/>
        <v>-</v>
      </c>
      <c r="P1457" s="64" t="str">
        <f t="shared" si="608"/>
        <v>-</v>
      </c>
      <c r="Q1457" s="64" t="str">
        <f t="shared" si="608"/>
        <v>-</v>
      </c>
      <c r="R1457" s="64" t="str">
        <f t="shared" si="608"/>
        <v>-</v>
      </c>
      <c r="S1457" s="64" t="str">
        <f t="shared" si="608"/>
        <v>-</v>
      </c>
      <c r="T1457" s="206" t="str">
        <f t="shared" si="600"/>
        <v>-</v>
      </c>
      <c r="U1457" s="29">
        <f t="shared" si="601"/>
        <v>0</v>
      </c>
      <c r="V1457" s="29">
        <f t="shared" si="602"/>
        <v>0</v>
      </c>
      <c r="W1457" s="29">
        <f t="shared" si="603"/>
        <v>0</v>
      </c>
      <c r="X1457" s="29">
        <f t="shared" si="604"/>
        <v>0</v>
      </c>
      <c r="Y1457" s="29">
        <f t="shared" si="605"/>
        <v>0</v>
      </c>
      <c r="Z1457" s="194">
        <f t="shared" si="606"/>
        <v>0</v>
      </c>
    </row>
    <row r="1458" spans="1:26" s="80" customFormat="1" x14ac:dyDescent="0.2">
      <c r="A1458" s="168">
        <v>1441</v>
      </c>
      <c r="B1458" s="168">
        <f>'Revenue Data'!B1449</f>
        <v>0</v>
      </c>
      <c r="C1458" s="71" t="str">
        <f t="shared" ref="C1458:G1467" si="609">IFERROR(VLOOKUP($B1458,FromChicagoFareList,C$8,FALSE),"-")</f>
        <v>-</v>
      </c>
      <c r="D1458" s="71" t="str">
        <f t="shared" si="609"/>
        <v>-</v>
      </c>
      <c r="E1458" s="71" t="str">
        <f t="shared" si="609"/>
        <v>-</v>
      </c>
      <c r="F1458" s="71" t="str">
        <f t="shared" si="609"/>
        <v>-</v>
      </c>
      <c r="G1458" s="71" t="str">
        <f t="shared" si="609"/>
        <v>-</v>
      </c>
      <c r="H1458" s="205">
        <f>IFERROR(VLOOKUP(B1458,'Forecast Cnx @ Dest. Airport'!$B$5:$R$175,17,FALSE),0)</f>
        <v>0</v>
      </c>
      <c r="I1458" s="29">
        <f t="shared" si="594"/>
        <v>0</v>
      </c>
      <c r="J1458" s="29">
        <f t="shared" si="595"/>
        <v>0</v>
      </c>
      <c r="K1458" s="29">
        <f t="shared" si="596"/>
        <v>0</v>
      </c>
      <c r="L1458" s="29">
        <f t="shared" si="597"/>
        <v>0</v>
      </c>
      <c r="M1458" s="29">
        <f t="shared" si="598"/>
        <v>0</v>
      </c>
      <c r="N1458" s="194">
        <f t="shared" si="599"/>
        <v>0</v>
      </c>
      <c r="O1458" s="64" t="str">
        <f t="shared" ref="O1458:S1467" si="610">IFERROR(VLOOKUP($B1458,FromChicagoFareList,O$8,FALSE),"-")</f>
        <v>-</v>
      </c>
      <c r="P1458" s="64" t="str">
        <f t="shared" si="610"/>
        <v>-</v>
      </c>
      <c r="Q1458" s="64" t="str">
        <f t="shared" si="610"/>
        <v>-</v>
      </c>
      <c r="R1458" s="64" t="str">
        <f t="shared" si="610"/>
        <v>-</v>
      </c>
      <c r="S1458" s="64" t="str">
        <f t="shared" si="610"/>
        <v>-</v>
      </c>
      <c r="T1458" s="206" t="str">
        <f t="shared" si="600"/>
        <v>-</v>
      </c>
      <c r="U1458" s="29">
        <f t="shared" si="601"/>
        <v>0</v>
      </c>
      <c r="V1458" s="29">
        <f t="shared" si="602"/>
        <v>0</v>
      </c>
      <c r="W1458" s="29">
        <f t="shared" si="603"/>
        <v>0</v>
      </c>
      <c r="X1458" s="29">
        <f t="shared" si="604"/>
        <v>0</v>
      </c>
      <c r="Y1458" s="29">
        <f t="shared" si="605"/>
        <v>0</v>
      </c>
      <c r="Z1458" s="194">
        <f t="shared" si="606"/>
        <v>0</v>
      </c>
    </row>
    <row r="1459" spans="1:26" s="80" customFormat="1" x14ac:dyDescent="0.2">
      <c r="A1459" s="82">
        <v>1442</v>
      </c>
      <c r="B1459" s="168">
        <f>'Revenue Data'!B1450</f>
        <v>0</v>
      </c>
      <c r="C1459" s="71" t="str">
        <f t="shared" si="609"/>
        <v>-</v>
      </c>
      <c r="D1459" s="71" t="str">
        <f t="shared" si="609"/>
        <v>-</v>
      </c>
      <c r="E1459" s="71" t="str">
        <f t="shared" si="609"/>
        <v>-</v>
      </c>
      <c r="F1459" s="71" t="str">
        <f t="shared" si="609"/>
        <v>-</v>
      </c>
      <c r="G1459" s="71" t="str">
        <f t="shared" si="609"/>
        <v>-</v>
      </c>
      <c r="H1459" s="205">
        <f>IFERROR(VLOOKUP(B1459,'Forecast Cnx @ Dest. Airport'!$B$5:$R$175,17,FALSE),0)</f>
        <v>0</v>
      </c>
      <c r="I1459" s="29">
        <f t="shared" si="594"/>
        <v>0</v>
      </c>
      <c r="J1459" s="29">
        <f t="shared" si="595"/>
        <v>0</v>
      </c>
      <c r="K1459" s="29">
        <f t="shared" si="596"/>
        <v>0</v>
      </c>
      <c r="L1459" s="29">
        <f t="shared" si="597"/>
        <v>0</v>
      </c>
      <c r="M1459" s="29">
        <f t="shared" si="598"/>
        <v>0</v>
      </c>
      <c r="N1459" s="194">
        <f t="shared" si="599"/>
        <v>0</v>
      </c>
      <c r="O1459" s="64" t="str">
        <f t="shared" si="610"/>
        <v>-</v>
      </c>
      <c r="P1459" s="64" t="str">
        <f t="shared" si="610"/>
        <v>-</v>
      </c>
      <c r="Q1459" s="64" t="str">
        <f t="shared" si="610"/>
        <v>-</v>
      </c>
      <c r="R1459" s="64" t="str">
        <f t="shared" si="610"/>
        <v>-</v>
      </c>
      <c r="S1459" s="64" t="str">
        <f t="shared" si="610"/>
        <v>-</v>
      </c>
      <c r="T1459" s="206" t="str">
        <f t="shared" si="600"/>
        <v>-</v>
      </c>
      <c r="U1459" s="29">
        <f t="shared" si="601"/>
        <v>0</v>
      </c>
      <c r="V1459" s="29">
        <f t="shared" si="602"/>
        <v>0</v>
      </c>
      <c r="W1459" s="29">
        <f t="shared" si="603"/>
        <v>0</v>
      </c>
      <c r="X1459" s="29">
        <f t="shared" si="604"/>
        <v>0</v>
      </c>
      <c r="Y1459" s="29">
        <f t="shared" si="605"/>
        <v>0</v>
      </c>
      <c r="Z1459" s="194">
        <f t="shared" si="606"/>
        <v>0</v>
      </c>
    </row>
    <row r="1460" spans="1:26" s="80" customFormat="1" x14ac:dyDescent="0.2">
      <c r="A1460" s="82">
        <v>1443</v>
      </c>
      <c r="B1460" s="168">
        <f>'Revenue Data'!B1451</f>
        <v>0</v>
      </c>
      <c r="C1460" s="71" t="str">
        <f t="shared" si="609"/>
        <v>-</v>
      </c>
      <c r="D1460" s="71" t="str">
        <f t="shared" si="609"/>
        <v>-</v>
      </c>
      <c r="E1460" s="71" t="str">
        <f t="shared" si="609"/>
        <v>-</v>
      </c>
      <c r="F1460" s="71" t="str">
        <f t="shared" si="609"/>
        <v>-</v>
      </c>
      <c r="G1460" s="71" t="str">
        <f t="shared" si="609"/>
        <v>-</v>
      </c>
      <c r="H1460" s="205">
        <f>IFERROR(VLOOKUP(B1460,'Forecast Cnx @ Dest. Airport'!$B$5:$R$175,17,FALSE),0)</f>
        <v>0</v>
      </c>
      <c r="I1460" s="29">
        <f t="shared" si="594"/>
        <v>0</v>
      </c>
      <c r="J1460" s="29">
        <f t="shared" si="595"/>
        <v>0</v>
      </c>
      <c r="K1460" s="29">
        <f t="shared" si="596"/>
        <v>0</v>
      </c>
      <c r="L1460" s="29">
        <f t="shared" si="597"/>
        <v>0</v>
      </c>
      <c r="M1460" s="29">
        <f t="shared" si="598"/>
        <v>0</v>
      </c>
      <c r="N1460" s="194">
        <f t="shared" si="599"/>
        <v>0</v>
      </c>
      <c r="O1460" s="64" t="str">
        <f t="shared" si="610"/>
        <v>-</v>
      </c>
      <c r="P1460" s="64" t="str">
        <f t="shared" si="610"/>
        <v>-</v>
      </c>
      <c r="Q1460" s="64" t="str">
        <f t="shared" si="610"/>
        <v>-</v>
      </c>
      <c r="R1460" s="64" t="str">
        <f t="shared" si="610"/>
        <v>-</v>
      </c>
      <c r="S1460" s="64" t="str">
        <f t="shared" si="610"/>
        <v>-</v>
      </c>
      <c r="T1460" s="206" t="str">
        <f t="shared" si="600"/>
        <v>-</v>
      </c>
      <c r="U1460" s="29">
        <f t="shared" si="601"/>
        <v>0</v>
      </c>
      <c r="V1460" s="29">
        <f t="shared" si="602"/>
        <v>0</v>
      </c>
      <c r="W1460" s="29">
        <f t="shared" si="603"/>
        <v>0</v>
      </c>
      <c r="X1460" s="29">
        <f t="shared" si="604"/>
        <v>0</v>
      </c>
      <c r="Y1460" s="29">
        <f t="shared" si="605"/>
        <v>0</v>
      </c>
      <c r="Z1460" s="194">
        <f t="shared" si="606"/>
        <v>0</v>
      </c>
    </row>
    <row r="1461" spans="1:26" s="80" customFormat="1" x14ac:dyDescent="0.2">
      <c r="A1461" s="82">
        <v>1444</v>
      </c>
      <c r="B1461" s="168">
        <f>'Revenue Data'!B1452</f>
        <v>0</v>
      </c>
      <c r="C1461" s="71" t="str">
        <f t="shared" si="609"/>
        <v>-</v>
      </c>
      <c r="D1461" s="71" t="str">
        <f t="shared" si="609"/>
        <v>-</v>
      </c>
      <c r="E1461" s="71" t="str">
        <f t="shared" si="609"/>
        <v>-</v>
      </c>
      <c r="F1461" s="71" t="str">
        <f t="shared" si="609"/>
        <v>-</v>
      </c>
      <c r="G1461" s="71" t="str">
        <f t="shared" si="609"/>
        <v>-</v>
      </c>
      <c r="H1461" s="205">
        <f>IFERROR(VLOOKUP(B1461,'Forecast Cnx @ Dest. Airport'!$B$5:$R$175,17,FALSE),0)</f>
        <v>0</v>
      </c>
      <c r="I1461" s="29">
        <f t="shared" si="594"/>
        <v>0</v>
      </c>
      <c r="J1461" s="29">
        <f t="shared" si="595"/>
        <v>0</v>
      </c>
      <c r="K1461" s="29">
        <f t="shared" si="596"/>
        <v>0</v>
      </c>
      <c r="L1461" s="29">
        <f t="shared" si="597"/>
        <v>0</v>
      </c>
      <c r="M1461" s="29">
        <f t="shared" si="598"/>
        <v>0</v>
      </c>
      <c r="N1461" s="194">
        <f t="shared" si="599"/>
        <v>0</v>
      </c>
      <c r="O1461" s="64" t="str">
        <f t="shared" si="610"/>
        <v>-</v>
      </c>
      <c r="P1461" s="64" t="str">
        <f t="shared" si="610"/>
        <v>-</v>
      </c>
      <c r="Q1461" s="64" t="str">
        <f t="shared" si="610"/>
        <v>-</v>
      </c>
      <c r="R1461" s="64" t="str">
        <f t="shared" si="610"/>
        <v>-</v>
      </c>
      <c r="S1461" s="64" t="str">
        <f t="shared" si="610"/>
        <v>-</v>
      </c>
      <c r="T1461" s="206" t="str">
        <f t="shared" si="600"/>
        <v>-</v>
      </c>
      <c r="U1461" s="29">
        <f t="shared" si="601"/>
        <v>0</v>
      </c>
      <c r="V1461" s="29">
        <f t="shared" si="602"/>
        <v>0</v>
      </c>
      <c r="W1461" s="29">
        <f t="shared" si="603"/>
        <v>0</v>
      </c>
      <c r="X1461" s="29">
        <f t="shared" si="604"/>
        <v>0</v>
      </c>
      <c r="Y1461" s="29">
        <f t="shared" si="605"/>
        <v>0</v>
      </c>
      <c r="Z1461" s="194">
        <f t="shared" si="606"/>
        <v>0</v>
      </c>
    </row>
    <row r="1462" spans="1:26" s="80" customFormat="1" x14ac:dyDescent="0.2">
      <c r="A1462" s="168">
        <v>1445</v>
      </c>
      <c r="B1462" s="168">
        <f>'Revenue Data'!B1453</f>
        <v>0</v>
      </c>
      <c r="C1462" s="71" t="str">
        <f t="shared" si="609"/>
        <v>-</v>
      </c>
      <c r="D1462" s="71" t="str">
        <f t="shared" si="609"/>
        <v>-</v>
      </c>
      <c r="E1462" s="71" t="str">
        <f t="shared" si="609"/>
        <v>-</v>
      </c>
      <c r="F1462" s="71" t="str">
        <f t="shared" si="609"/>
        <v>-</v>
      </c>
      <c r="G1462" s="71" t="str">
        <f t="shared" si="609"/>
        <v>-</v>
      </c>
      <c r="H1462" s="205">
        <f>IFERROR(VLOOKUP(B1462,'Forecast Cnx @ Dest. Airport'!$B$5:$R$175,17,FALSE),0)</f>
        <v>0</v>
      </c>
      <c r="I1462" s="29">
        <f t="shared" si="594"/>
        <v>0</v>
      </c>
      <c r="J1462" s="29">
        <f t="shared" si="595"/>
        <v>0</v>
      </c>
      <c r="K1462" s="29">
        <f t="shared" si="596"/>
        <v>0</v>
      </c>
      <c r="L1462" s="29">
        <f t="shared" si="597"/>
        <v>0</v>
      </c>
      <c r="M1462" s="29">
        <f t="shared" si="598"/>
        <v>0</v>
      </c>
      <c r="N1462" s="194">
        <f t="shared" si="599"/>
        <v>0</v>
      </c>
      <c r="O1462" s="64" t="str">
        <f t="shared" si="610"/>
        <v>-</v>
      </c>
      <c r="P1462" s="64" t="str">
        <f t="shared" si="610"/>
        <v>-</v>
      </c>
      <c r="Q1462" s="64" t="str">
        <f t="shared" si="610"/>
        <v>-</v>
      </c>
      <c r="R1462" s="64" t="str">
        <f t="shared" si="610"/>
        <v>-</v>
      </c>
      <c r="S1462" s="64" t="str">
        <f t="shared" si="610"/>
        <v>-</v>
      </c>
      <c r="T1462" s="206" t="str">
        <f t="shared" si="600"/>
        <v>-</v>
      </c>
      <c r="U1462" s="29">
        <f t="shared" si="601"/>
        <v>0</v>
      </c>
      <c r="V1462" s="29">
        <f t="shared" si="602"/>
        <v>0</v>
      </c>
      <c r="W1462" s="29">
        <f t="shared" si="603"/>
        <v>0</v>
      </c>
      <c r="X1462" s="29">
        <f t="shared" si="604"/>
        <v>0</v>
      </c>
      <c r="Y1462" s="29">
        <f t="shared" si="605"/>
        <v>0</v>
      </c>
      <c r="Z1462" s="194">
        <f t="shared" si="606"/>
        <v>0</v>
      </c>
    </row>
    <row r="1463" spans="1:26" s="80" customFormat="1" x14ac:dyDescent="0.2">
      <c r="A1463" s="82">
        <v>1446</v>
      </c>
      <c r="B1463" s="168">
        <f>'Revenue Data'!B1454</f>
        <v>0</v>
      </c>
      <c r="C1463" s="71" t="str">
        <f t="shared" si="609"/>
        <v>-</v>
      </c>
      <c r="D1463" s="71" t="str">
        <f t="shared" si="609"/>
        <v>-</v>
      </c>
      <c r="E1463" s="71" t="str">
        <f t="shared" si="609"/>
        <v>-</v>
      </c>
      <c r="F1463" s="71" t="str">
        <f t="shared" si="609"/>
        <v>-</v>
      </c>
      <c r="G1463" s="71" t="str">
        <f t="shared" si="609"/>
        <v>-</v>
      </c>
      <c r="H1463" s="205">
        <f>IFERROR(VLOOKUP(B1463,'Forecast Cnx @ Dest. Airport'!$B$5:$R$175,17,FALSE),0)</f>
        <v>0</v>
      </c>
      <c r="I1463" s="29">
        <f t="shared" si="594"/>
        <v>0</v>
      </c>
      <c r="J1463" s="29">
        <f t="shared" si="595"/>
        <v>0</v>
      </c>
      <c r="K1463" s="29">
        <f t="shared" si="596"/>
        <v>0</v>
      </c>
      <c r="L1463" s="29">
        <f t="shared" si="597"/>
        <v>0</v>
      </c>
      <c r="M1463" s="29">
        <f t="shared" si="598"/>
        <v>0</v>
      </c>
      <c r="N1463" s="194">
        <f t="shared" si="599"/>
        <v>0</v>
      </c>
      <c r="O1463" s="64" t="str">
        <f t="shared" si="610"/>
        <v>-</v>
      </c>
      <c r="P1463" s="64" t="str">
        <f t="shared" si="610"/>
        <v>-</v>
      </c>
      <c r="Q1463" s="64" t="str">
        <f t="shared" si="610"/>
        <v>-</v>
      </c>
      <c r="R1463" s="64" t="str">
        <f t="shared" si="610"/>
        <v>-</v>
      </c>
      <c r="S1463" s="64" t="str">
        <f t="shared" si="610"/>
        <v>-</v>
      </c>
      <c r="T1463" s="206" t="str">
        <f t="shared" si="600"/>
        <v>-</v>
      </c>
      <c r="U1463" s="29">
        <f t="shared" si="601"/>
        <v>0</v>
      </c>
      <c r="V1463" s="29">
        <f t="shared" si="602"/>
        <v>0</v>
      </c>
      <c r="W1463" s="29">
        <f t="shared" si="603"/>
        <v>0</v>
      </c>
      <c r="X1463" s="29">
        <f t="shared" si="604"/>
        <v>0</v>
      </c>
      <c r="Y1463" s="29">
        <f t="shared" si="605"/>
        <v>0</v>
      </c>
      <c r="Z1463" s="194">
        <f t="shared" si="606"/>
        <v>0</v>
      </c>
    </row>
    <row r="1464" spans="1:26" s="80" customFormat="1" x14ac:dyDescent="0.2">
      <c r="A1464" s="82">
        <v>1447</v>
      </c>
      <c r="B1464" s="168">
        <f>'Revenue Data'!B1455</f>
        <v>0</v>
      </c>
      <c r="C1464" s="71" t="str">
        <f t="shared" si="609"/>
        <v>-</v>
      </c>
      <c r="D1464" s="71" t="str">
        <f t="shared" si="609"/>
        <v>-</v>
      </c>
      <c r="E1464" s="71" t="str">
        <f t="shared" si="609"/>
        <v>-</v>
      </c>
      <c r="F1464" s="71" t="str">
        <f t="shared" si="609"/>
        <v>-</v>
      </c>
      <c r="G1464" s="71" t="str">
        <f t="shared" si="609"/>
        <v>-</v>
      </c>
      <c r="H1464" s="205">
        <f>IFERROR(VLOOKUP(B1464,'Forecast Cnx @ Dest. Airport'!$B$5:$R$175,17,FALSE),0)</f>
        <v>0</v>
      </c>
      <c r="I1464" s="29">
        <f t="shared" si="594"/>
        <v>0</v>
      </c>
      <c r="J1464" s="29">
        <f t="shared" si="595"/>
        <v>0</v>
      </c>
      <c r="K1464" s="29">
        <f t="shared" si="596"/>
        <v>0</v>
      </c>
      <c r="L1464" s="29">
        <f t="shared" si="597"/>
        <v>0</v>
      </c>
      <c r="M1464" s="29">
        <f t="shared" si="598"/>
        <v>0</v>
      </c>
      <c r="N1464" s="194">
        <f t="shared" si="599"/>
        <v>0</v>
      </c>
      <c r="O1464" s="64" t="str">
        <f t="shared" si="610"/>
        <v>-</v>
      </c>
      <c r="P1464" s="64" t="str">
        <f t="shared" si="610"/>
        <v>-</v>
      </c>
      <c r="Q1464" s="64" t="str">
        <f t="shared" si="610"/>
        <v>-</v>
      </c>
      <c r="R1464" s="64" t="str">
        <f t="shared" si="610"/>
        <v>-</v>
      </c>
      <c r="S1464" s="64" t="str">
        <f t="shared" si="610"/>
        <v>-</v>
      </c>
      <c r="T1464" s="206" t="str">
        <f t="shared" si="600"/>
        <v>-</v>
      </c>
      <c r="U1464" s="29">
        <f t="shared" si="601"/>
        <v>0</v>
      </c>
      <c r="V1464" s="29">
        <f t="shared" si="602"/>
        <v>0</v>
      </c>
      <c r="W1464" s="29">
        <f t="shared" si="603"/>
        <v>0</v>
      </c>
      <c r="X1464" s="29">
        <f t="shared" si="604"/>
        <v>0</v>
      </c>
      <c r="Y1464" s="29">
        <f t="shared" si="605"/>
        <v>0</v>
      </c>
      <c r="Z1464" s="194">
        <f t="shared" si="606"/>
        <v>0</v>
      </c>
    </row>
    <row r="1465" spans="1:26" s="80" customFormat="1" x14ac:dyDescent="0.2">
      <c r="A1465" s="82">
        <v>1448</v>
      </c>
      <c r="B1465" s="168">
        <f>'Revenue Data'!B1456</f>
        <v>0</v>
      </c>
      <c r="C1465" s="71" t="str">
        <f t="shared" si="609"/>
        <v>-</v>
      </c>
      <c r="D1465" s="71" t="str">
        <f t="shared" si="609"/>
        <v>-</v>
      </c>
      <c r="E1465" s="71" t="str">
        <f t="shared" si="609"/>
        <v>-</v>
      </c>
      <c r="F1465" s="71" t="str">
        <f t="shared" si="609"/>
        <v>-</v>
      </c>
      <c r="G1465" s="71" t="str">
        <f t="shared" si="609"/>
        <v>-</v>
      </c>
      <c r="H1465" s="205">
        <f>IFERROR(VLOOKUP(B1465,'Forecast Cnx @ Dest. Airport'!$B$5:$R$175,17,FALSE),0)</f>
        <v>0</v>
      </c>
      <c r="I1465" s="29">
        <f t="shared" si="594"/>
        <v>0</v>
      </c>
      <c r="J1465" s="29">
        <f t="shared" si="595"/>
        <v>0</v>
      </c>
      <c r="K1465" s="29">
        <f t="shared" si="596"/>
        <v>0</v>
      </c>
      <c r="L1465" s="29">
        <f t="shared" si="597"/>
        <v>0</v>
      </c>
      <c r="M1465" s="29">
        <f t="shared" si="598"/>
        <v>0</v>
      </c>
      <c r="N1465" s="194">
        <f t="shared" si="599"/>
        <v>0</v>
      </c>
      <c r="O1465" s="64" t="str">
        <f t="shared" si="610"/>
        <v>-</v>
      </c>
      <c r="P1465" s="64" t="str">
        <f t="shared" si="610"/>
        <v>-</v>
      </c>
      <c r="Q1465" s="64" t="str">
        <f t="shared" si="610"/>
        <v>-</v>
      </c>
      <c r="R1465" s="64" t="str">
        <f t="shared" si="610"/>
        <v>-</v>
      </c>
      <c r="S1465" s="64" t="str">
        <f t="shared" si="610"/>
        <v>-</v>
      </c>
      <c r="T1465" s="206" t="str">
        <f t="shared" si="600"/>
        <v>-</v>
      </c>
      <c r="U1465" s="29">
        <f t="shared" si="601"/>
        <v>0</v>
      </c>
      <c r="V1465" s="29">
        <f t="shared" si="602"/>
        <v>0</v>
      </c>
      <c r="W1465" s="29">
        <f t="shared" si="603"/>
        <v>0</v>
      </c>
      <c r="X1465" s="29">
        <f t="shared" si="604"/>
        <v>0</v>
      </c>
      <c r="Y1465" s="29">
        <f t="shared" si="605"/>
        <v>0</v>
      </c>
      <c r="Z1465" s="194">
        <f t="shared" si="606"/>
        <v>0</v>
      </c>
    </row>
    <row r="1466" spans="1:26" s="80" customFormat="1" x14ac:dyDescent="0.2">
      <c r="A1466" s="168">
        <v>1449</v>
      </c>
      <c r="B1466" s="168">
        <f>'Revenue Data'!B1457</f>
        <v>0</v>
      </c>
      <c r="C1466" s="71" t="str">
        <f t="shared" si="609"/>
        <v>-</v>
      </c>
      <c r="D1466" s="71" t="str">
        <f t="shared" si="609"/>
        <v>-</v>
      </c>
      <c r="E1466" s="71" t="str">
        <f t="shared" si="609"/>
        <v>-</v>
      </c>
      <c r="F1466" s="71" t="str">
        <f t="shared" si="609"/>
        <v>-</v>
      </c>
      <c r="G1466" s="71" t="str">
        <f t="shared" si="609"/>
        <v>-</v>
      </c>
      <c r="H1466" s="205">
        <f>IFERROR(VLOOKUP(B1466,'Forecast Cnx @ Dest. Airport'!$B$5:$R$175,17,FALSE),0)</f>
        <v>0</v>
      </c>
      <c r="I1466" s="29">
        <f t="shared" si="594"/>
        <v>0</v>
      </c>
      <c r="J1466" s="29">
        <f t="shared" si="595"/>
        <v>0</v>
      </c>
      <c r="K1466" s="29">
        <f t="shared" si="596"/>
        <v>0</v>
      </c>
      <c r="L1466" s="29">
        <f t="shared" si="597"/>
        <v>0</v>
      </c>
      <c r="M1466" s="29">
        <f t="shared" si="598"/>
        <v>0</v>
      </c>
      <c r="N1466" s="194">
        <f t="shared" si="599"/>
        <v>0</v>
      </c>
      <c r="O1466" s="64" t="str">
        <f t="shared" si="610"/>
        <v>-</v>
      </c>
      <c r="P1466" s="64" t="str">
        <f t="shared" si="610"/>
        <v>-</v>
      </c>
      <c r="Q1466" s="64" t="str">
        <f t="shared" si="610"/>
        <v>-</v>
      </c>
      <c r="R1466" s="64" t="str">
        <f t="shared" si="610"/>
        <v>-</v>
      </c>
      <c r="S1466" s="64" t="str">
        <f t="shared" si="610"/>
        <v>-</v>
      </c>
      <c r="T1466" s="206" t="str">
        <f t="shared" si="600"/>
        <v>-</v>
      </c>
      <c r="U1466" s="29">
        <f t="shared" si="601"/>
        <v>0</v>
      </c>
      <c r="V1466" s="29">
        <f t="shared" si="602"/>
        <v>0</v>
      </c>
      <c r="W1466" s="29">
        <f t="shared" si="603"/>
        <v>0</v>
      </c>
      <c r="X1466" s="29">
        <f t="shared" si="604"/>
        <v>0</v>
      </c>
      <c r="Y1466" s="29">
        <f t="shared" si="605"/>
        <v>0</v>
      </c>
      <c r="Z1466" s="194">
        <f t="shared" si="606"/>
        <v>0</v>
      </c>
    </row>
    <row r="1467" spans="1:26" s="80" customFormat="1" x14ac:dyDescent="0.2">
      <c r="A1467" s="82">
        <v>1450</v>
      </c>
      <c r="B1467" s="168">
        <f>'Revenue Data'!B1458</f>
        <v>0</v>
      </c>
      <c r="C1467" s="71" t="str">
        <f t="shared" si="609"/>
        <v>-</v>
      </c>
      <c r="D1467" s="71" t="str">
        <f t="shared" si="609"/>
        <v>-</v>
      </c>
      <c r="E1467" s="71" t="str">
        <f t="shared" si="609"/>
        <v>-</v>
      </c>
      <c r="F1467" s="71" t="str">
        <f t="shared" si="609"/>
        <v>-</v>
      </c>
      <c r="G1467" s="71" t="str">
        <f t="shared" si="609"/>
        <v>-</v>
      </c>
      <c r="H1467" s="205">
        <f>IFERROR(VLOOKUP(B1467,'Forecast Cnx @ Dest. Airport'!$B$5:$R$175,17,FALSE),0)</f>
        <v>0</v>
      </c>
      <c r="I1467" s="29">
        <f t="shared" si="594"/>
        <v>0</v>
      </c>
      <c r="J1467" s="29">
        <f t="shared" si="595"/>
        <v>0</v>
      </c>
      <c r="K1467" s="29">
        <f t="shared" si="596"/>
        <v>0</v>
      </c>
      <c r="L1467" s="29">
        <f t="shared" si="597"/>
        <v>0</v>
      </c>
      <c r="M1467" s="29">
        <f t="shared" si="598"/>
        <v>0</v>
      </c>
      <c r="N1467" s="194">
        <f t="shared" si="599"/>
        <v>0</v>
      </c>
      <c r="O1467" s="64" t="str">
        <f t="shared" si="610"/>
        <v>-</v>
      </c>
      <c r="P1467" s="64" t="str">
        <f t="shared" si="610"/>
        <v>-</v>
      </c>
      <c r="Q1467" s="64" t="str">
        <f t="shared" si="610"/>
        <v>-</v>
      </c>
      <c r="R1467" s="64" t="str">
        <f t="shared" si="610"/>
        <v>-</v>
      </c>
      <c r="S1467" s="64" t="str">
        <f t="shared" si="610"/>
        <v>-</v>
      </c>
      <c r="T1467" s="206" t="str">
        <f t="shared" si="600"/>
        <v>-</v>
      </c>
      <c r="U1467" s="29">
        <f t="shared" si="601"/>
        <v>0</v>
      </c>
      <c r="V1467" s="29">
        <f t="shared" si="602"/>
        <v>0</v>
      </c>
      <c r="W1467" s="29">
        <f t="shared" si="603"/>
        <v>0</v>
      </c>
      <c r="X1467" s="29">
        <f t="shared" si="604"/>
        <v>0</v>
      </c>
      <c r="Y1467" s="29">
        <f t="shared" si="605"/>
        <v>0</v>
      </c>
      <c r="Z1467" s="194">
        <f t="shared" si="606"/>
        <v>0</v>
      </c>
    </row>
    <row r="1468" spans="1:26" s="80" customFormat="1" x14ac:dyDescent="0.2">
      <c r="A1468" s="82">
        <v>1451</v>
      </c>
      <c r="B1468" s="168">
        <f>'Revenue Data'!B1459</f>
        <v>0</v>
      </c>
      <c r="C1468" s="71" t="str">
        <f t="shared" ref="C1468:G1477" si="611">IFERROR(VLOOKUP($B1468,FromChicagoFareList,C$8,FALSE),"-")</f>
        <v>-</v>
      </c>
      <c r="D1468" s="71" t="str">
        <f t="shared" si="611"/>
        <v>-</v>
      </c>
      <c r="E1468" s="71" t="str">
        <f t="shared" si="611"/>
        <v>-</v>
      </c>
      <c r="F1468" s="71" t="str">
        <f t="shared" si="611"/>
        <v>-</v>
      </c>
      <c r="G1468" s="71" t="str">
        <f t="shared" si="611"/>
        <v>-</v>
      </c>
      <c r="H1468" s="205">
        <f>IFERROR(VLOOKUP(B1468,'Forecast Cnx @ Dest. Airport'!$B$5:$R$175,17,FALSE),0)</f>
        <v>0</v>
      </c>
      <c r="I1468" s="29">
        <f t="shared" si="594"/>
        <v>0</v>
      </c>
      <c r="J1468" s="29">
        <f t="shared" si="595"/>
        <v>0</v>
      </c>
      <c r="K1468" s="29">
        <f t="shared" si="596"/>
        <v>0</v>
      </c>
      <c r="L1468" s="29">
        <f t="shared" si="597"/>
        <v>0</v>
      </c>
      <c r="M1468" s="29">
        <f t="shared" si="598"/>
        <v>0</v>
      </c>
      <c r="N1468" s="194">
        <f t="shared" si="599"/>
        <v>0</v>
      </c>
      <c r="O1468" s="64" t="str">
        <f t="shared" ref="O1468:S1477" si="612">IFERROR(VLOOKUP($B1468,FromChicagoFareList,O$8,FALSE),"-")</f>
        <v>-</v>
      </c>
      <c r="P1468" s="64" t="str">
        <f t="shared" si="612"/>
        <v>-</v>
      </c>
      <c r="Q1468" s="64" t="str">
        <f t="shared" si="612"/>
        <v>-</v>
      </c>
      <c r="R1468" s="64" t="str">
        <f t="shared" si="612"/>
        <v>-</v>
      </c>
      <c r="S1468" s="64" t="str">
        <f t="shared" si="612"/>
        <v>-</v>
      </c>
      <c r="T1468" s="206" t="str">
        <f t="shared" si="600"/>
        <v>-</v>
      </c>
      <c r="U1468" s="29">
        <f t="shared" si="601"/>
        <v>0</v>
      </c>
      <c r="V1468" s="29">
        <f t="shared" si="602"/>
        <v>0</v>
      </c>
      <c r="W1468" s="29">
        <f t="shared" si="603"/>
        <v>0</v>
      </c>
      <c r="X1468" s="29">
        <f t="shared" si="604"/>
        <v>0</v>
      </c>
      <c r="Y1468" s="29">
        <f t="shared" si="605"/>
        <v>0</v>
      </c>
      <c r="Z1468" s="194">
        <f t="shared" si="606"/>
        <v>0</v>
      </c>
    </row>
    <row r="1469" spans="1:26" s="80" customFormat="1" x14ac:dyDescent="0.2">
      <c r="A1469" s="82">
        <v>1452</v>
      </c>
      <c r="B1469" s="168">
        <f>'Revenue Data'!B1460</f>
        <v>0</v>
      </c>
      <c r="C1469" s="71" t="str">
        <f t="shared" si="611"/>
        <v>-</v>
      </c>
      <c r="D1469" s="71" t="str">
        <f t="shared" si="611"/>
        <v>-</v>
      </c>
      <c r="E1469" s="71" t="str">
        <f t="shared" si="611"/>
        <v>-</v>
      </c>
      <c r="F1469" s="71" t="str">
        <f t="shared" si="611"/>
        <v>-</v>
      </c>
      <c r="G1469" s="71" t="str">
        <f t="shared" si="611"/>
        <v>-</v>
      </c>
      <c r="H1469" s="205">
        <f>IFERROR(VLOOKUP(B1469,'Forecast Cnx @ Dest. Airport'!$B$5:$R$175,17,FALSE),0)</f>
        <v>0</v>
      </c>
      <c r="I1469" s="29">
        <f t="shared" si="594"/>
        <v>0</v>
      </c>
      <c r="J1469" s="29">
        <f t="shared" si="595"/>
        <v>0</v>
      </c>
      <c r="K1469" s="29">
        <f t="shared" si="596"/>
        <v>0</v>
      </c>
      <c r="L1469" s="29">
        <f t="shared" si="597"/>
        <v>0</v>
      </c>
      <c r="M1469" s="29">
        <f t="shared" si="598"/>
        <v>0</v>
      </c>
      <c r="N1469" s="194">
        <f t="shared" si="599"/>
        <v>0</v>
      </c>
      <c r="O1469" s="64" t="str">
        <f t="shared" si="612"/>
        <v>-</v>
      </c>
      <c r="P1469" s="64" t="str">
        <f t="shared" si="612"/>
        <v>-</v>
      </c>
      <c r="Q1469" s="64" t="str">
        <f t="shared" si="612"/>
        <v>-</v>
      </c>
      <c r="R1469" s="64" t="str">
        <f t="shared" si="612"/>
        <v>-</v>
      </c>
      <c r="S1469" s="64" t="str">
        <f t="shared" si="612"/>
        <v>-</v>
      </c>
      <c r="T1469" s="206" t="str">
        <f t="shared" si="600"/>
        <v>-</v>
      </c>
      <c r="U1469" s="29">
        <f t="shared" si="601"/>
        <v>0</v>
      </c>
      <c r="V1469" s="29">
        <f t="shared" si="602"/>
        <v>0</v>
      </c>
      <c r="W1469" s="29">
        <f t="shared" si="603"/>
        <v>0</v>
      </c>
      <c r="X1469" s="29">
        <f t="shared" si="604"/>
        <v>0</v>
      </c>
      <c r="Y1469" s="29">
        <f t="shared" si="605"/>
        <v>0</v>
      </c>
      <c r="Z1469" s="194">
        <f t="shared" si="606"/>
        <v>0</v>
      </c>
    </row>
    <row r="1470" spans="1:26" s="80" customFormat="1" x14ac:dyDescent="0.2">
      <c r="A1470" s="168">
        <v>1453</v>
      </c>
      <c r="B1470" s="168">
        <f>'Revenue Data'!B1461</f>
        <v>0</v>
      </c>
      <c r="C1470" s="71" t="str">
        <f t="shared" si="611"/>
        <v>-</v>
      </c>
      <c r="D1470" s="71" t="str">
        <f t="shared" si="611"/>
        <v>-</v>
      </c>
      <c r="E1470" s="71" t="str">
        <f t="shared" si="611"/>
        <v>-</v>
      </c>
      <c r="F1470" s="71" t="str">
        <f t="shared" si="611"/>
        <v>-</v>
      </c>
      <c r="G1470" s="71" t="str">
        <f t="shared" si="611"/>
        <v>-</v>
      </c>
      <c r="H1470" s="205">
        <f>IFERROR(VLOOKUP(B1470,'Forecast Cnx @ Dest. Airport'!$B$5:$R$175,17,FALSE),0)</f>
        <v>0</v>
      </c>
      <c r="I1470" s="29">
        <f t="shared" si="594"/>
        <v>0</v>
      </c>
      <c r="J1470" s="29">
        <f t="shared" si="595"/>
        <v>0</v>
      </c>
      <c r="K1470" s="29">
        <f t="shared" si="596"/>
        <v>0</v>
      </c>
      <c r="L1470" s="29">
        <f t="shared" si="597"/>
        <v>0</v>
      </c>
      <c r="M1470" s="29">
        <f t="shared" si="598"/>
        <v>0</v>
      </c>
      <c r="N1470" s="194">
        <f t="shared" si="599"/>
        <v>0</v>
      </c>
      <c r="O1470" s="64" t="str">
        <f t="shared" si="612"/>
        <v>-</v>
      </c>
      <c r="P1470" s="64" t="str">
        <f t="shared" si="612"/>
        <v>-</v>
      </c>
      <c r="Q1470" s="64" t="str">
        <f t="shared" si="612"/>
        <v>-</v>
      </c>
      <c r="R1470" s="64" t="str">
        <f t="shared" si="612"/>
        <v>-</v>
      </c>
      <c r="S1470" s="64" t="str">
        <f t="shared" si="612"/>
        <v>-</v>
      </c>
      <c r="T1470" s="206" t="str">
        <f t="shared" si="600"/>
        <v>-</v>
      </c>
      <c r="U1470" s="29">
        <f t="shared" si="601"/>
        <v>0</v>
      </c>
      <c r="V1470" s="29">
        <f t="shared" si="602"/>
        <v>0</v>
      </c>
      <c r="W1470" s="29">
        <f t="shared" si="603"/>
        <v>0</v>
      </c>
      <c r="X1470" s="29">
        <f t="shared" si="604"/>
        <v>0</v>
      </c>
      <c r="Y1470" s="29">
        <f t="shared" si="605"/>
        <v>0</v>
      </c>
      <c r="Z1470" s="194">
        <f t="shared" si="606"/>
        <v>0</v>
      </c>
    </row>
    <row r="1471" spans="1:26" s="80" customFormat="1" x14ac:dyDescent="0.2">
      <c r="A1471" s="82">
        <v>1454</v>
      </c>
      <c r="B1471" s="168">
        <f>'Revenue Data'!B1462</f>
        <v>0</v>
      </c>
      <c r="C1471" s="71" t="str">
        <f t="shared" si="611"/>
        <v>-</v>
      </c>
      <c r="D1471" s="71" t="str">
        <f t="shared" si="611"/>
        <v>-</v>
      </c>
      <c r="E1471" s="71" t="str">
        <f t="shared" si="611"/>
        <v>-</v>
      </c>
      <c r="F1471" s="71" t="str">
        <f t="shared" si="611"/>
        <v>-</v>
      </c>
      <c r="G1471" s="71" t="str">
        <f t="shared" si="611"/>
        <v>-</v>
      </c>
      <c r="H1471" s="205">
        <f>IFERROR(VLOOKUP(B1471,'Forecast Cnx @ Dest. Airport'!$B$5:$R$175,17,FALSE),0)</f>
        <v>0</v>
      </c>
      <c r="I1471" s="29">
        <f t="shared" si="594"/>
        <v>0</v>
      </c>
      <c r="J1471" s="29">
        <f t="shared" si="595"/>
        <v>0</v>
      </c>
      <c r="K1471" s="29">
        <f t="shared" si="596"/>
        <v>0</v>
      </c>
      <c r="L1471" s="29">
        <f t="shared" si="597"/>
        <v>0</v>
      </c>
      <c r="M1471" s="29">
        <f t="shared" si="598"/>
        <v>0</v>
      </c>
      <c r="N1471" s="194">
        <f t="shared" si="599"/>
        <v>0</v>
      </c>
      <c r="O1471" s="64" t="str">
        <f t="shared" si="612"/>
        <v>-</v>
      </c>
      <c r="P1471" s="64" t="str">
        <f t="shared" si="612"/>
        <v>-</v>
      </c>
      <c r="Q1471" s="64" t="str">
        <f t="shared" si="612"/>
        <v>-</v>
      </c>
      <c r="R1471" s="64" t="str">
        <f t="shared" si="612"/>
        <v>-</v>
      </c>
      <c r="S1471" s="64" t="str">
        <f t="shared" si="612"/>
        <v>-</v>
      </c>
      <c r="T1471" s="206" t="str">
        <f t="shared" si="600"/>
        <v>-</v>
      </c>
      <c r="U1471" s="29">
        <f t="shared" si="601"/>
        <v>0</v>
      </c>
      <c r="V1471" s="29">
        <f t="shared" si="602"/>
        <v>0</v>
      </c>
      <c r="W1471" s="29">
        <f t="shared" si="603"/>
        <v>0</v>
      </c>
      <c r="X1471" s="29">
        <f t="shared" si="604"/>
        <v>0</v>
      </c>
      <c r="Y1471" s="29">
        <f t="shared" si="605"/>
        <v>0</v>
      </c>
      <c r="Z1471" s="194">
        <f t="shared" si="606"/>
        <v>0</v>
      </c>
    </row>
    <row r="1472" spans="1:26" s="80" customFormat="1" x14ac:dyDescent="0.2">
      <c r="A1472" s="82">
        <v>1455</v>
      </c>
      <c r="B1472" s="168">
        <f>'Revenue Data'!B1463</f>
        <v>0</v>
      </c>
      <c r="C1472" s="71" t="str">
        <f t="shared" si="611"/>
        <v>-</v>
      </c>
      <c r="D1472" s="71" t="str">
        <f t="shared" si="611"/>
        <v>-</v>
      </c>
      <c r="E1472" s="71" t="str">
        <f t="shared" si="611"/>
        <v>-</v>
      </c>
      <c r="F1472" s="71" t="str">
        <f t="shared" si="611"/>
        <v>-</v>
      </c>
      <c r="G1472" s="71" t="str">
        <f t="shared" si="611"/>
        <v>-</v>
      </c>
      <c r="H1472" s="205">
        <f>IFERROR(VLOOKUP(B1472,'Forecast Cnx @ Dest. Airport'!$B$5:$R$175,17,FALSE),0)</f>
        <v>0</v>
      </c>
      <c r="I1472" s="29">
        <f t="shared" si="594"/>
        <v>0</v>
      </c>
      <c r="J1472" s="29">
        <f t="shared" si="595"/>
        <v>0</v>
      </c>
      <c r="K1472" s="29">
        <f t="shared" si="596"/>
        <v>0</v>
      </c>
      <c r="L1472" s="29">
        <f t="shared" si="597"/>
        <v>0</v>
      </c>
      <c r="M1472" s="29">
        <f t="shared" si="598"/>
        <v>0</v>
      </c>
      <c r="N1472" s="194">
        <f t="shared" si="599"/>
        <v>0</v>
      </c>
      <c r="O1472" s="64" t="str">
        <f t="shared" si="612"/>
        <v>-</v>
      </c>
      <c r="P1472" s="64" t="str">
        <f t="shared" si="612"/>
        <v>-</v>
      </c>
      <c r="Q1472" s="64" t="str">
        <f t="shared" si="612"/>
        <v>-</v>
      </c>
      <c r="R1472" s="64" t="str">
        <f t="shared" si="612"/>
        <v>-</v>
      </c>
      <c r="S1472" s="64" t="str">
        <f t="shared" si="612"/>
        <v>-</v>
      </c>
      <c r="T1472" s="206" t="str">
        <f t="shared" si="600"/>
        <v>-</v>
      </c>
      <c r="U1472" s="29">
        <f t="shared" si="601"/>
        <v>0</v>
      </c>
      <c r="V1472" s="29">
        <f t="shared" si="602"/>
        <v>0</v>
      </c>
      <c r="W1472" s="29">
        <f t="shared" si="603"/>
        <v>0</v>
      </c>
      <c r="X1472" s="29">
        <f t="shared" si="604"/>
        <v>0</v>
      </c>
      <c r="Y1472" s="29">
        <f t="shared" si="605"/>
        <v>0</v>
      </c>
      <c r="Z1472" s="194">
        <f t="shared" si="606"/>
        <v>0</v>
      </c>
    </row>
    <row r="1473" spans="1:26" s="80" customFormat="1" x14ac:dyDescent="0.2">
      <c r="A1473" s="82">
        <v>1456</v>
      </c>
      <c r="B1473" s="168">
        <f>'Revenue Data'!B1464</f>
        <v>0</v>
      </c>
      <c r="C1473" s="71" t="str">
        <f t="shared" si="611"/>
        <v>-</v>
      </c>
      <c r="D1473" s="71" t="str">
        <f t="shared" si="611"/>
        <v>-</v>
      </c>
      <c r="E1473" s="71" t="str">
        <f t="shared" si="611"/>
        <v>-</v>
      </c>
      <c r="F1473" s="71" t="str">
        <f t="shared" si="611"/>
        <v>-</v>
      </c>
      <c r="G1473" s="71" t="str">
        <f t="shared" si="611"/>
        <v>-</v>
      </c>
      <c r="H1473" s="205">
        <f>IFERROR(VLOOKUP(B1473,'Forecast Cnx @ Dest. Airport'!$B$5:$R$175,17,FALSE),0)</f>
        <v>0</v>
      </c>
      <c r="I1473" s="29">
        <f t="shared" si="594"/>
        <v>0</v>
      </c>
      <c r="J1473" s="29">
        <f t="shared" si="595"/>
        <v>0</v>
      </c>
      <c r="K1473" s="29">
        <f t="shared" si="596"/>
        <v>0</v>
      </c>
      <c r="L1473" s="29">
        <f t="shared" si="597"/>
        <v>0</v>
      </c>
      <c r="M1473" s="29">
        <f t="shared" si="598"/>
        <v>0</v>
      </c>
      <c r="N1473" s="194">
        <f t="shared" si="599"/>
        <v>0</v>
      </c>
      <c r="O1473" s="64" t="str">
        <f t="shared" si="612"/>
        <v>-</v>
      </c>
      <c r="P1473" s="64" t="str">
        <f t="shared" si="612"/>
        <v>-</v>
      </c>
      <c r="Q1473" s="64" t="str">
        <f t="shared" si="612"/>
        <v>-</v>
      </c>
      <c r="R1473" s="64" t="str">
        <f t="shared" si="612"/>
        <v>-</v>
      </c>
      <c r="S1473" s="64" t="str">
        <f t="shared" si="612"/>
        <v>-</v>
      </c>
      <c r="T1473" s="206" t="str">
        <f t="shared" si="600"/>
        <v>-</v>
      </c>
      <c r="U1473" s="29">
        <f t="shared" si="601"/>
        <v>0</v>
      </c>
      <c r="V1473" s="29">
        <f t="shared" si="602"/>
        <v>0</v>
      </c>
      <c r="W1473" s="29">
        <f t="shared" si="603"/>
        <v>0</v>
      </c>
      <c r="X1473" s="29">
        <f t="shared" si="604"/>
        <v>0</v>
      </c>
      <c r="Y1473" s="29">
        <f t="shared" si="605"/>
        <v>0</v>
      </c>
      <c r="Z1473" s="194">
        <f t="shared" si="606"/>
        <v>0</v>
      </c>
    </row>
    <row r="1474" spans="1:26" s="80" customFormat="1" x14ac:dyDescent="0.2">
      <c r="A1474" s="168">
        <v>1457</v>
      </c>
      <c r="B1474" s="168">
        <f>'Revenue Data'!B1465</f>
        <v>0</v>
      </c>
      <c r="C1474" s="71" t="str">
        <f t="shared" si="611"/>
        <v>-</v>
      </c>
      <c r="D1474" s="71" t="str">
        <f t="shared" si="611"/>
        <v>-</v>
      </c>
      <c r="E1474" s="71" t="str">
        <f t="shared" si="611"/>
        <v>-</v>
      </c>
      <c r="F1474" s="71" t="str">
        <f t="shared" si="611"/>
        <v>-</v>
      </c>
      <c r="G1474" s="71" t="str">
        <f t="shared" si="611"/>
        <v>-</v>
      </c>
      <c r="H1474" s="205">
        <f>IFERROR(VLOOKUP(B1474,'Forecast Cnx @ Dest. Airport'!$B$5:$R$175,17,FALSE),0)</f>
        <v>0</v>
      </c>
      <c r="I1474" s="29">
        <f t="shared" si="594"/>
        <v>0</v>
      </c>
      <c r="J1474" s="29">
        <f t="shared" si="595"/>
        <v>0</v>
      </c>
      <c r="K1474" s="29">
        <f t="shared" si="596"/>
        <v>0</v>
      </c>
      <c r="L1474" s="29">
        <f t="shared" si="597"/>
        <v>0</v>
      </c>
      <c r="M1474" s="29">
        <f t="shared" si="598"/>
        <v>0</v>
      </c>
      <c r="N1474" s="194">
        <f t="shared" si="599"/>
        <v>0</v>
      </c>
      <c r="O1474" s="64" t="str">
        <f t="shared" si="612"/>
        <v>-</v>
      </c>
      <c r="P1474" s="64" t="str">
        <f t="shared" si="612"/>
        <v>-</v>
      </c>
      <c r="Q1474" s="64" t="str">
        <f t="shared" si="612"/>
        <v>-</v>
      </c>
      <c r="R1474" s="64" t="str">
        <f t="shared" si="612"/>
        <v>-</v>
      </c>
      <c r="S1474" s="64" t="str">
        <f t="shared" si="612"/>
        <v>-</v>
      </c>
      <c r="T1474" s="206" t="str">
        <f t="shared" si="600"/>
        <v>-</v>
      </c>
      <c r="U1474" s="29">
        <f t="shared" si="601"/>
        <v>0</v>
      </c>
      <c r="V1474" s="29">
        <f t="shared" si="602"/>
        <v>0</v>
      </c>
      <c r="W1474" s="29">
        <f t="shared" si="603"/>
        <v>0</v>
      </c>
      <c r="X1474" s="29">
        <f t="shared" si="604"/>
        <v>0</v>
      </c>
      <c r="Y1474" s="29">
        <f t="shared" si="605"/>
        <v>0</v>
      </c>
      <c r="Z1474" s="194">
        <f t="shared" si="606"/>
        <v>0</v>
      </c>
    </row>
    <row r="1475" spans="1:26" s="80" customFormat="1" x14ac:dyDescent="0.2">
      <c r="A1475" s="82">
        <v>1458</v>
      </c>
      <c r="B1475" s="168">
        <f>'Revenue Data'!B1466</f>
        <v>0</v>
      </c>
      <c r="C1475" s="71" t="str">
        <f t="shared" si="611"/>
        <v>-</v>
      </c>
      <c r="D1475" s="71" t="str">
        <f t="shared" si="611"/>
        <v>-</v>
      </c>
      <c r="E1475" s="71" t="str">
        <f t="shared" si="611"/>
        <v>-</v>
      </c>
      <c r="F1475" s="71" t="str">
        <f t="shared" si="611"/>
        <v>-</v>
      </c>
      <c r="G1475" s="71" t="str">
        <f t="shared" si="611"/>
        <v>-</v>
      </c>
      <c r="H1475" s="205">
        <f>IFERROR(VLOOKUP(B1475,'Forecast Cnx @ Dest. Airport'!$B$5:$R$175,17,FALSE),0)</f>
        <v>0</v>
      </c>
      <c r="I1475" s="29">
        <f t="shared" si="594"/>
        <v>0</v>
      </c>
      <c r="J1475" s="29">
        <f t="shared" si="595"/>
        <v>0</v>
      </c>
      <c r="K1475" s="29">
        <f t="shared" si="596"/>
        <v>0</v>
      </c>
      <c r="L1475" s="29">
        <f t="shared" si="597"/>
        <v>0</v>
      </c>
      <c r="M1475" s="29">
        <f t="shared" si="598"/>
        <v>0</v>
      </c>
      <c r="N1475" s="194">
        <f t="shared" si="599"/>
        <v>0</v>
      </c>
      <c r="O1475" s="64" t="str">
        <f t="shared" si="612"/>
        <v>-</v>
      </c>
      <c r="P1475" s="64" t="str">
        <f t="shared" si="612"/>
        <v>-</v>
      </c>
      <c r="Q1475" s="64" t="str">
        <f t="shared" si="612"/>
        <v>-</v>
      </c>
      <c r="R1475" s="64" t="str">
        <f t="shared" si="612"/>
        <v>-</v>
      </c>
      <c r="S1475" s="64" t="str">
        <f t="shared" si="612"/>
        <v>-</v>
      </c>
      <c r="T1475" s="206" t="str">
        <f t="shared" si="600"/>
        <v>-</v>
      </c>
      <c r="U1475" s="29">
        <f t="shared" si="601"/>
        <v>0</v>
      </c>
      <c r="V1475" s="29">
        <f t="shared" si="602"/>
        <v>0</v>
      </c>
      <c r="W1475" s="29">
        <f t="shared" si="603"/>
        <v>0</v>
      </c>
      <c r="X1475" s="29">
        <f t="shared" si="604"/>
        <v>0</v>
      </c>
      <c r="Y1475" s="29">
        <f t="shared" si="605"/>
        <v>0</v>
      </c>
      <c r="Z1475" s="194">
        <f t="shared" si="606"/>
        <v>0</v>
      </c>
    </row>
    <row r="1476" spans="1:26" s="80" customFormat="1" x14ac:dyDescent="0.2">
      <c r="A1476" s="82">
        <v>1459</v>
      </c>
      <c r="B1476" s="168">
        <f>'Revenue Data'!B1467</f>
        <v>0</v>
      </c>
      <c r="C1476" s="71" t="str">
        <f t="shared" si="611"/>
        <v>-</v>
      </c>
      <c r="D1476" s="71" t="str">
        <f t="shared" si="611"/>
        <v>-</v>
      </c>
      <c r="E1476" s="71" t="str">
        <f t="shared" si="611"/>
        <v>-</v>
      </c>
      <c r="F1476" s="71" t="str">
        <f t="shared" si="611"/>
        <v>-</v>
      </c>
      <c r="G1476" s="71" t="str">
        <f t="shared" si="611"/>
        <v>-</v>
      </c>
      <c r="H1476" s="205">
        <f>IFERROR(VLOOKUP(B1476,'Forecast Cnx @ Dest. Airport'!$B$5:$R$175,17,FALSE),0)</f>
        <v>0</v>
      </c>
      <c r="I1476" s="29">
        <f t="shared" si="594"/>
        <v>0</v>
      </c>
      <c r="J1476" s="29">
        <f t="shared" si="595"/>
        <v>0</v>
      </c>
      <c r="K1476" s="29">
        <f t="shared" si="596"/>
        <v>0</v>
      </c>
      <c r="L1476" s="29">
        <f t="shared" si="597"/>
        <v>0</v>
      </c>
      <c r="M1476" s="29">
        <f t="shared" si="598"/>
        <v>0</v>
      </c>
      <c r="N1476" s="194">
        <f t="shared" si="599"/>
        <v>0</v>
      </c>
      <c r="O1476" s="64" t="str">
        <f t="shared" si="612"/>
        <v>-</v>
      </c>
      <c r="P1476" s="64" t="str">
        <f t="shared" si="612"/>
        <v>-</v>
      </c>
      <c r="Q1476" s="64" t="str">
        <f t="shared" si="612"/>
        <v>-</v>
      </c>
      <c r="R1476" s="64" t="str">
        <f t="shared" si="612"/>
        <v>-</v>
      </c>
      <c r="S1476" s="64" t="str">
        <f t="shared" si="612"/>
        <v>-</v>
      </c>
      <c r="T1476" s="206" t="str">
        <f t="shared" si="600"/>
        <v>-</v>
      </c>
      <c r="U1476" s="29">
        <f t="shared" si="601"/>
        <v>0</v>
      </c>
      <c r="V1476" s="29">
        <f t="shared" si="602"/>
        <v>0</v>
      </c>
      <c r="W1476" s="29">
        <f t="shared" si="603"/>
        <v>0</v>
      </c>
      <c r="X1476" s="29">
        <f t="shared" si="604"/>
        <v>0</v>
      </c>
      <c r="Y1476" s="29">
        <f t="shared" si="605"/>
        <v>0</v>
      </c>
      <c r="Z1476" s="194">
        <f t="shared" si="606"/>
        <v>0</v>
      </c>
    </row>
    <row r="1477" spans="1:26" s="80" customFormat="1" x14ac:dyDescent="0.2">
      <c r="A1477" s="82">
        <v>1460</v>
      </c>
      <c r="B1477" s="168">
        <f>'Revenue Data'!B1468</f>
        <v>0</v>
      </c>
      <c r="C1477" s="71" t="str">
        <f t="shared" si="611"/>
        <v>-</v>
      </c>
      <c r="D1477" s="71" t="str">
        <f t="shared" si="611"/>
        <v>-</v>
      </c>
      <c r="E1477" s="71" t="str">
        <f t="shared" si="611"/>
        <v>-</v>
      </c>
      <c r="F1477" s="71" t="str">
        <f t="shared" si="611"/>
        <v>-</v>
      </c>
      <c r="G1477" s="71" t="str">
        <f t="shared" si="611"/>
        <v>-</v>
      </c>
      <c r="H1477" s="205">
        <f>IFERROR(VLOOKUP(B1477,'Forecast Cnx @ Dest. Airport'!$B$5:$R$175,17,FALSE),0)</f>
        <v>0</v>
      </c>
      <c r="I1477" s="29">
        <f t="shared" si="594"/>
        <v>0</v>
      </c>
      <c r="J1477" s="29">
        <f t="shared" si="595"/>
        <v>0</v>
      </c>
      <c r="K1477" s="29">
        <f t="shared" si="596"/>
        <v>0</v>
      </c>
      <c r="L1477" s="29">
        <f t="shared" si="597"/>
        <v>0</v>
      </c>
      <c r="M1477" s="29">
        <f t="shared" si="598"/>
        <v>0</v>
      </c>
      <c r="N1477" s="194">
        <f t="shared" si="599"/>
        <v>0</v>
      </c>
      <c r="O1477" s="64" t="str">
        <f t="shared" si="612"/>
        <v>-</v>
      </c>
      <c r="P1477" s="64" t="str">
        <f t="shared" si="612"/>
        <v>-</v>
      </c>
      <c r="Q1477" s="64" t="str">
        <f t="shared" si="612"/>
        <v>-</v>
      </c>
      <c r="R1477" s="64" t="str">
        <f t="shared" si="612"/>
        <v>-</v>
      </c>
      <c r="S1477" s="64" t="str">
        <f t="shared" si="612"/>
        <v>-</v>
      </c>
      <c r="T1477" s="206" t="str">
        <f t="shared" si="600"/>
        <v>-</v>
      </c>
      <c r="U1477" s="29">
        <f t="shared" si="601"/>
        <v>0</v>
      </c>
      <c r="V1477" s="29">
        <f t="shared" si="602"/>
        <v>0</v>
      </c>
      <c r="W1477" s="29">
        <f t="shared" si="603"/>
        <v>0</v>
      </c>
      <c r="X1477" s="29">
        <f t="shared" si="604"/>
        <v>0</v>
      </c>
      <c r="Y1477" s="29">
        <f t="shared" si="605"/>
        <v>0</v>
      </c>
      <c r="Z1477" s="194">
        <f t="shared" si="606"/>
        <v>0</v>
      </c>
    </row>
    <row r="1478" spans="1:26" s="80" customFormat="1" x14ac:dyDescent="0.2">
      <c r="A1478" s="168">
        <v>1461</v>
      </c>
      <c r="B1478" s="168">
        <f>'Revenue Data'!B1469</f>
        <v>0</v>
      </c>
      <c r="C1478" s="71" t="str">
        <f t="shared" ref="C1478:G1487" si="613">IFERROR(VLOOKUP($B1478,FromChicagoFareList,C$8,FALSE),"-")</f>
        <v>-</v>
      </c>
      <c r="D1478" s="71" t="str">
        <f t="shared" si="613"/>
        <v>-</v>
      </c>
      <c r="E1478" s="71" t="str">
        <f t="shared" si="613"/>
        <v>-</v>
      </c>
      <c r="F1478" s="71" t="str">
        <f t="shared" si="613"/>
        <v>-</v>
      </c>
      <c r="G1478" s="71" t="str">
        <f t="shared" si="613"/>
        <v>-</v>
      </c>
      <c r="H1478" s="205">
        <f>IFERROR(VLOOKUP(B1478,'Forecast Cnx @ Dest. Airport'!$B$5:$R$175,17,FALSE),0)</f>
        <v>0</v>
      </c>
      <c r="I1478" s="29">
        <f t="shared" si="594"/>
        <v>0</v>
      </c>
      <c r="J1478" s="29">
        <f t="shared" si="595"/>
        <v>0</v>
      </c>
      <c r="K1478" s="29">
        <f t="shared" si="596"/>
        <v>0</v>
      </c>
      <c r="L1478" s="29">
        <f t="shared" si="597"/>
        <v>0</v>
      </c>
      <c r="M1478" s="29">
        <f t="shared" si="598"/>
        <v>0</v>
      </c>
      <c r="N1478" s="194">
        <f t="shared" si="599"/>
        <v>0</v>
      </c>
      <c r="O1478" s="64" t="str">
        <f t="shared" ref="O1478:S1487" si="614">IFERROR(VLOOKUP($B1478,FromChicagoFareList,O$8,FALSE),"-")</f>
        <v>-</v>
      </c>
      <c r="P1478" s="64" t="str">
        <f t="shared" si="614"/>
        <v>-</v>
      </c>
      <c r="Q1478" s="64" t="str">
        <f t="shared" si="614"/>
        <v>-</v>
      </c>
      <c r="R1478" s="64" t="str">
        <f t="shared" si="614"/>
        <v>-</v>
      </c>
      <c r="S1478" s="64" t="str">
        <f t="shared" si="614"/>
        <v>-</v>
      </c>
      <c r="T1478" s="206" t="str">
        <f t="shared" si="600"/>
        <v>-</v>
      </c>
      <c r="U1478" s="29">
        <f t="shared" si="601"/>
        <v>0</v>
      </c>
      <c r="V1478" s="29">
        <f t="shared" si="602"/>
        <v>0</v>
      </c>
      <c r="W1478" s="29">
        <f t="shared" si="603"/>
        <v>0</v>
      </c>
      <c r="X1478" s="29">
        <f t="shared" si="604"/>
        <v>0</v>
      </c>
      <c r="Y1478" s="29">
        <f t="shared" si="605"/>
        <v>0</v>
      </c>
      <c r="Z1478" s="194">
        <f t="shared" si="606"/>
        <v>0</v>
      </c>
    </row>
    <row r="1479" spans="1:26" s="80" customFormat="1" x14ac:dyDescent="0.2">
      <c r="A1479" s="82">
        <v>1462</v>
      </c>
      <c r="B1479" s="168">
        <f>'Revenue Data'!B1470</f>
        <v>0</v>
      </c>
      <c r="C1479" s="71" t="str">
        <f t="shared" si="613"/>
        <v>-</v>
      </c>
      <c r="D1479" s="71" t="str">
        <f t="shared" si="613"/>
        <v>-</v>
      </c>
      <c r="E1479" s="71" t="str">
        <f t="shared" si="613"/>
        <v>-</v>
      </c>
      <c r="F1479" s="71" t="str">
        <f t="shared" si="613"/>
        <v>-</v>
      </c>
      <c r="G1479" s="71" t="str">
        <f t="shared" si="613"/>
        <v>-</v>
      </c>
      <c r="H1479" s="205">
        <f>IFERROR(VLOOKUP(B1479,'Forecast Cnx @ Dest. Airport'!$B$5:$R$175,17,FALSE),0)</f>
        <v>0</v>
      </c>
      <c r="I1479" s="29">
        <f t="shared" si="594"/>
        <v>0</v>
      </c>
      <c r="J1479" s="29">
        <f t="shared" si="595"/>
        <v>0</v>
      </c>
      <c r="K1479" s="29">
        <f t="shared" si="596"/>
        <v>0</v>
      </c>
      <c r="L1479" s="29">
        <f t="shared" si="597"/>
        <v>0</v>
      </c>
      <c r="M1479" s="29">
        <f t="shared" si="598"/>
        <v>0</v>
      </c>
      <c r="N1479" s="194">
        <f t="shared" si="599"/>
        <v>0</v>
      </c>
      <c r="O1479" s="64" t="str">
        <f t="shared" si="614"/>
        <v>-</v>
      </c>
      <c r="P1479" s="64" t="str">
        <f t="shared" si="614"/>
        <v>-</v>
      </c>
      <c r="Q1479" s="64" t="str">
        <f t="shared" si="614"/>
        <v>-</v>
      </c>
      <c r="R1479" s="64" t="str">
        <f t="shared" si="614"/>
        <v>-</v>
      </c>
      <c r="S1479" s="64" t="str">
        <f t="shared" si="614"/>
        <v>-</v>
      </c>
      <c r="T1479" s="206" t="str">
        <f t="shared" si="600"/>
        <v>-</v>
      </c>
      <c r="U1479" s="29">
        <f t="shared" si="601"/>
        <v>0</v>
      </c>
      <c r="V1479" s="29">
        <f t="shared" si="602"/>
        <v>0</v>
      </c>
      <c r="W1479" s="29">
        <f t="shared" si="603"/>
        <v>0</v>
      </c>
      <c r="X1479" s="29">
        <f t="shared" si="604"/>
        <v>0</v>
      </c>
      <c r="Y1479" s="29">
        <f t="shared" si="605"/>
        <v>0</v>
      </c>
      <c r="Z1479" s="194">
        <f t="shared" si="606"/>
        <v>0</v>
      </c>
    </row>
    <row r="1480" spans="1:26" s="80" customFormat="1" x14ac:dyDescent="0.2">
      <c r="A1480" s="82">
        <v>1463</v>
      </c>
      <c r="B1480" s="168">
        <f>'Revenue Data'!B1471</f>
        <v>0</v>
      </c>
      <c r="C1480" s="71" t="str">
        <f t="shared" si="613"/>
        <v>-</v>
      </c>
      <c r="D1480" s="71" t="str">
        <f t="shared" si="613"/>
        <v>-</v>
      </c>
      <c r="E1480" s="71" t="str">
        <f t="shared" si="613"/>
        <v>-</v>
      </c>
      <c r="F1480" s="71" t="str">
        <f t="shared" si="613"/>
        <v>-</v>
      </c>
      <c r="G1480" s="71" t="str">
        <f t="shared" si="613"/>
        <v>-</v>
      </c>
      <c r="H1480" s="205">
        <f>IFERROR(VLOOKUP(B1480,'Forecast Cnx @ Dest. Airport'!$B$5:$R$175,17,FALSE),0)</f>
        <v>0</v>
      </c>
      <c r="I1480" s="29">
        <f t="shared" si="594"/>
        <v>0</v>
      </c>
      <c r="J1480" s="29">
        <f t="shared" si="595"/>
        <v>0</v>
      </c>
      <c r="K1480" s="29">
        <f t="shared" si="596"/>
        <v>0</v>
      </c>
      <c r="L1480" s="29">
        <f t="shared" si="597"/>
        <v>0</v>
      </c>
      <c r="M1480" s="29">
        <f t="shared" si="598"/>
        <v>0</v>
      </c>
      <c r="N1480" s="194">
        <f t="shared" si="599"/>
        <v>0</v>
      </c>
      <c r="O1480" s="64" t="str">
        <f t="shared" si="614"/>
        <v>-</v>
      </c>
      <c r="P1480" s="64" t="str">
        <f t="shared" si="614"/>
        <v>-</v>
      </c>
      <c r="Q1480" s="64" t="str">
        <f t="shared" si="614"/>
        <v>-</v>
      </c>
      <c r="R1480" s="64" t="str">
        <f t="shared" si="614"/>
        <v>-</v>
      </c>
      <c r="S1480" s="64" t="str">
        <f t="shared" si="614"/>
        <v>-</v>
      </c>
      <c r="T1480" s="206" t="str">
        <f t="shared" si="600"/>
        <v>-</v>
      </c>
      <c r="U1480" s="29">
        <f t="shared" si="601"/>
        <v>0</v>
      </c>
      <c r="V1480" s="29">
        <f t="shared" si="602"/>
        <v>0</v>
      </c>
      <c r="W1480" s="29">
        <f t="shared" si="603"/>
        <v>0</v>
      </c>
      <c r="X1480" s="29">
        <f t="shared" si="604"/>
        <v>0</v>
      </c>
      <c r="Y1480" s="29">
        <f t="shared" si="605"/>
        <v>0</v>
      </c>
      <c r="Z1480" s="194">
        <f t="shared" si="606"/>
        <v>0</v>
      </c>
    </row>
    <row r="1481" spans="1:26" s="80" customFormat="1" x14ac:dyDescent="0.2">
      <c r="A1481" s="82">
        <v>1464</v>
      </c>
      <c r="B1481" s="168">
        <f>'Revenue Data'!B1472</f>
        <v>0</v>
      </c>
      <c r="C1481" s="71" t="str">
        <f t="shared" si="613"/>
        <v>-</v>
      </c>
      <c r="D1481" s="71" t="str">
        <f t="shared" si="613"/>
        <v>-</v>
      </c>
      <c r="E1481" s="71" t="str">
        <f t="shared" si="613"/>
        <v>-</v>
      </c>
      <c r="F1481" s="71" t="str">
        <f t="shared" si="613"/>
        <v>-</v>
      </c>
      <c r="G1481" s="71" t="str">
        <f t="shared" si="613"/>
        <v>-</v>
      </c>
      <c r="H1481" s="205">
        <f>IFERROR(VLOOKUP(B1481,'Forecast Cnx @ Dest. Airport'!$B$5:$R$175,17,FALSE),0)</f>
        <v>0</v>
      </c>
      <c r="I1481" s="29">
        <f t="shared" si="594"/>
        <v>0</v>
      </c>
      <c r="J1481" s="29">
        <f t="shared" si="595"/>
        <v>0</v>
      </c>
      <c r="K1481" s="29">
        <f t="shared" si="596"/>
        <v>0</v>
      </c>
      <c r="L1481" s="29">
        <f t="shared" si="597"/>
        <v>0</v>
      </c>
      <c r="M1481" s="29">
        <f t="shared" si="598"/>
        <v>0</v>
      </c>
      <c r="N1481" s="194">
        <f t="shared" si="599"/>
        <v>0</v>
      </c>
      <c r="O1481" s="64" t="str">
        <f t="shared" si="614"/>
        <v>-</v>
      </c>
      <c r="P1481" s="64" t="str">
        <f t="shared" si="614"/>
        <v>-</v>
      </c>
      <c r="Q1481" s="64" t="str">
        <f t="shared" si="614"/>
        <v>-</v>
      </c>
      <c r="R1481" s="64" t="str">
        <f t="shared" si="614"/>
        <v>-</v>
      </c>
      <c r="S1481" s="64" t="str">
        <f t="shared" si="614"/>
        <v>-</v>
      </c>
      <c r="T1481" s="206" t="str">
        <f t="shared" si="600"/>
        <v>-</v>
      </c>
      <c r="U1481" s="29">
        <f t="shared" si="601"/>
        <v>0</v>
      </c>
      <c r="V1481" s="29">
        <f t="shared" si="602"/>
        <v>0</v>
      </c>
      <c r="W1481" s="29">
        <f t="shared" si="603"/>
        <v>0</v>
      </c>
      <c r="X1481" s="29">
        <f t="shared" si="604"/>
        <v>0</v>
      </c>
      <c r="Y1481" s="29">
        <f t="shared" si="605"/>
        <v>0</v>
      </c>
      <c r="Z1481" s="194">
        <f t="shared" si="606"/>
        <v>0</v>
      </c>
    </row>
    <row r="1482" spans="1:26" s="80" customFormat="1" x14ac:dyDescent="0.2">
      <c r="A1482" s="168">
        <v>1465</v>
      </c>
      <c r="B1482" s="168">
        <f>'Revenue Data'!B1473</f>
        <v>0</v>
      </c>
      <c r="C1482" s="71" t="str">
        <f t="shared" si="613"/>
        <v>-</v>
      </c>
      <c r="D1482" s="71" t="str">
        <f t="shared" si="613"/>
        <v>-</v>
      </c>
      <c r="E1482" s="71" t="str">
        <f t="shared" si="613"/>
        <v>-</v>
      </c>
      <c r="F1482" s="71" t="str">
        <f t="shared" si="613"/>
        <v>-</v>
      </c>
      <c r="G1482" s="71" t="str">
        <f t="shared" si="613"/>
        <v>-</v>
      </c>
      <c r="H1482" s="205">
        <f>IFERROR(VLOOKUP(B1482,'Forecast Cnx @ Dest. Airport'!$B$5:$R$175,17,FALSE),0)</f>
        <v>0</v>
      </c>
      <c r="I1482" s="29">
        <f t="shared" si="594"/>
        <v>0</v>
      </c>
      <c r="J1482" s="29">
        <f t="shared" si="595"/>
        <v>0</v>
      </c>
      <c r="K1482" s="29">
        <f t="shared" si="596"/>
        <v>0</v>
      </c>
      <c r="L1482" s="29">
        <f t="shared" si="597"/>
        <v>0</v>
      </c>
      <c r="M1482" s="29">
        <f t="shared" si="598"/>
        <v>0</v>
      </c>
      <c r="N1482" s="194">
        <f t="shared" si="599"/>
        <v>0</v>
      </c>
      <c r="O1482" s="64" t="str">
        <f t="shared" si="614"/>
        <v>-</v>
      </c>
      <c r="P1482" s="64" t="str">
        <f t="shared" si="614"/>
        <v>-</v>
      </c>
      <c r="Q1482" s="64" t="str">
        <f t="shared" si="614"/>
        <v>-</v>
      </c>
      <c r="R1482" s="64" t="str">
        <f t="shared" si="614"/>
        <v>-</v>
      </c>
      <c r="S1482" s="64" t="str">
        <f t="shared" si="614"/>
        <v>-</v>
      </c>
      <c r="T1482" s="206" t="str">
        <f t="shared" si="600"/>
        <v>-</v>
      </c>
      <c r="U1482" s="29">
        <f t="shared" si="601"/>
        <v>0</v>
      </c>
      <c r="V1482" s="29">
        <f t="shared" si="602"/>
        <v>0</v>
      </c>
      <c r="W1482" s="29">
        <f t="shared" si="603"/>
        <v>0</v>
      </c>
      <c r="X1482" s="29">
        <f t="shared" si="604"/>
        <v>0</v>
      </c>
      <c r="Y1482" s="29">
        <f t="shared" si="605"/>
        <v>0</v>
      </c>
      <c r="Z1482" s="194">
        <f t="shared" si="606"/>
        <v>0</v>
      </c>
    </row>
    <row r="1483" spans="1:26" s="80" customFormat="1" x14ac:dyDescent="0.2">
      <c r="A1483" s="82">
        <v>1466</v>
      </c>
      <c r="B1483" s="168">
        <f>'Revenue Data'!B1474</f>
        <v>0</v>
      </c>
      <c r="C1483" s="71" t="str">
        <f t="shared" si="613"/>
        <v>-</v>
      </c>
      <c r="D1483" s="71" t="str">
        <f t="shared" si="613"/>
        <v>-</v>
      </c>
      <c r="E1483" s="71" t="str">
        <f t="shared" si="613"/>
        <v>-</v>
      </c>
      <c r="F1483" s="71" t="str">
        <f t="shared" si="613"/>
        <v>-</v>
      </c>
      <c r="G1483" s="71" t="str">
        <f t="shared" si="613"/>
        <v>-</v>
      </c>
      <c r="H1483" s="205">
        <f>IFERROR(VLOOKUP(B1483,'Forecast Cnx @ Dest. Airport'!$B$5:$R$175,17,FALSE),0)</f>
        <v>0</v>
      </c>
      <c r="I1483" s="29">
        <f t="shared" si="594"/>
        <v>0</v>
      </c>
      <c r="J1483" s="29">
        <f t="shared" si="595"/>
        <v>0</v>
      </c>
      <c r="K1483" s="29">
        <f t="shared" si="596"/>
        <v>0</v>
      </c>
      <c r="L1483" s="29">
        <f t="shared" si="597"/>
        <v>0</v>
      </c>
      <c r="M1483" s="29">
        <f t="shared" si="598"/>
        <v>0</v>
      </c>
      <c r="N1483" s="194">
        <f t="shared" si="599"/>
        <v>0</v>
      </c>
      <c r="O1483" s="64" t="str">
        <f t="shared" si="614"/>
        <v>-</v>
      </c>
      <c r="P1483" s="64" t="str">
        <f t="shared" si="614"/>
        <v>-</v>
      </c>
      <c r="Q1483" s="64" t="str">
        <f t="shared" si="614"/>
        <v>-</v>
      </c>
      <c r="R1483" s="64" t="str">
        <f t="shared" si="614"/>
        <v>-</v>
      </c>
      <c r="S1483" s="64" t="str">
        <f t="shared" si="614"/>
        <v>-</v>
      </c>
      <c r="T1483" s="206" t="str">
        <f t="shared" si="600"/>
        <v>-</v>
      </c>
      <c r="U1483" s="29">
        <f t="shared" si="601"/>
        <v>0</v>
      </c>
      <c r="V1483" s="29">
        <f t="shared" si="602"/>
        <v>0</v>
      </c>
      <c r="W1483" s="29">
        <f t="shared" si="603"/>
        <v>0</v>
      </c>
      <c r="X1483" s="29">
        <f t="shared" si="604"/>
        <v>0</v>
      </c>
      <c r="Y1483" s="29">
        <f t="shared" si="605"/>
        <v>0</v>
      </c>
      <c r="Z1483" s="194">
        <f t="shared" si="606"/>
        <v>0</v>
      </c>
    </row>
    <row r="1484" spans="1:26" s="80" customFormat="1" x14ac:dyDescent="0.2">
      <c r="A1484" s="82">
        <v>1467</v>
      </c>
      <c r="B1484" s="168">
        <f>'Revenue Data'!B1475</f>
        <v>0</v>
      </c>
      <c r="C1484" s="71" t="str">
        <f t="shared" si="613"/>
        <v>-</v>
      </c>
      <c r="D1484" s="71" t="str">
        <f t="shared" si="613"/>
        <v>-</v>
      </c>
      <c r="E1484" s="71" t="str">
        <f t="shared" si="613"/>
        <v>-</v>
      </c>
      <c r="F1484" s="71" t="str">
        <f t="shared" si="613"/>
        <v>-</v>
      </c>
      <c r="G1484" s="71" t="str">
        <f t="shared" si="613"/>
        <v>-</v>
      </c>
      <c r="H1484" s="205">
        <f>IFERROR(VLOOKUP(B1484,'Forecast Cnx @ Dest. Airport'!$B$5:$R$175,17,FALSE),0)</f>
        <v>0</v>
      </c>
      <c r="I1484" s="29">
        <f t="shared" si="594"/>
        <v>0</v>
      </c>
      <c r="J1484" s="29">
        <f t="shared" si="595"/>
        <v>0</v>
      </c>
      <c r="K1484" s="29">
        <f t="shared" si="596"/>
        <v>0</v>
      </c>
      <c r="L1484" s="29">
        <f t="shared" si="597"/>
        <v>0</v>
      </c>
      <c r="M1484" s="29">
        <f t="shared" si="598"/>
        <v>0</v>
      </c>
      <c r="N1484" s="194">
        <f t="shared" si="599"/>
        <v>0</v>
      </c>
      <c r="O1484" s="64" t="str">
        <f t="shared" si="614"/>
        <v>-</v>
      </c>
      <c r="P1484" s="64" t="str">
        <f t="shared" si="614"/>
        <v>-</v>
      </c>
      <c r="Q1484" s="64" t="str">
        <f t="shared" si="614"/>
        <v>-</v>
      </c>
      <c r="R1484" s="64" t="str">
        <f t="shared" si="614"/>
        <v>-</v>
      </c>
      <c r="S1484" s="64" t="str">
        <f t="shared" si="614"/>
        <v>-</v>
      </c>
      <c r="T1484" s="206" t="str">
        <f t="shared" si="600"/>
        <v>-</v>
      </c>
      <c r="U1484" s="29">
        <f t="shared" si="601"/>
        <v>0</v>
      </c>
      <c r="V1484" s="29">
        <f t="shared" si="602"/>
        <v>0</v>
      </c>
      <c r="W1484" s="29">
        <f t="shared" si="603"/>
        <v>0</v>
      </c>
      <c r="X1484" s="29">
        <f t="shared" si="604"/>
        <v>0</v>
      </c>
      <c r="Y1484" s="29">
        <f t="shared" si="605"/>
        <v>0</v>
      </c>
      <c r="Z1484" s="194">
        <f t="shared" si="606"/>
        <v>0</v>
      </c>
    </row>
    <row r="1485" spans="1:26" s="80" customFormat="1" x14ac:dyDescent="0.2">
      <c r="A1485" s="82">
        <v>1468</v>
      </c>
      <c r="B1485" s="168">
        <f>'Revenue Data'!B1476</f>
        <v>0</v>
      </c>
      <c r="C1485" s="71" t="str">
        <f t="shared" si="613"/>
        <v>-</v>
      </c>
      <c r="D1485" s="71" t="str">
        <f t="shared" si="613"/>
        <v>-</v>
      </c>
      <c r="E1485" s="71" t="str">
        <f t="shared" si="613"/>
        <v>-</v>
      </c>
      <c r="F1485" s="71" t="str">
        <f t="shared" si="613"/>
        <v>-</v>
      </c>
      <c r="G1485" s="71" t="str">
        <f t="shared" si="613"/>
        <v>-</v>
      </c>
      <c r="H1485" s="205">
        <f>IFERROR(VLOOKUP(B1485,'Forecast Cnx @ Dest. Airport'!$B$5:$R$175,17,FALSE),0)</f>
        <v>0</v>
      </c>
      <c r="I1485" s="29">
        <f t="shared" si="594"/>
        <v>0</v>
      </c>
      <c r="J1485" s="29">
        <f t="shared" si="595"/>
        <v>0</v>
      </c>
      <c r="K1485" s="29">
        <f t="shared" si="596"/>
        <v>0</v>
      </c>
      <c r="L1485" s="29">
        <f t="shared" si="597"/>
        <v>0</v>
      </c>
      <c r="M1485" s="29">
        <f t="shared" si="598"/>
        <v>0</v>
      </c>
      <c r="N1485" s="194">
        <f t="shared" si="599"/>
        <v>0</v>
      </c>
      <c r="O1485" s="64" t="str">
        <f t="shared" si="614"/>
        <v>-</v>
      </c>
      <c r="P1485" s="64" t="str">
        <f t="shared" si="614"/>
        <v>-</v>
      </c>
      <c r="Q1485" s="64" t="str">
        <f t="shared" si="614"/>
        <v>-</v>
      </c>
      <c r="R1485" s="64" t="str">
        <f t="shared" si="614"/>
        <v>-</v>
      </c>
      <c r="S1485" s="64" t="str">
        <f t="shared" si="614"/>
        <v>-</v>
      </c>
      <c r="T1485" s="206" t="str">
        <f t="shared" si="600"/>
        <v>-</v>
      </c>
      <c r="U1485" s="29">
        <f t="shared" si="601"/>
        <v>0</v>
      </c>
      <c r="V1485" s="29">
        <f t="shared" si="602"/>
        <v>0</v>
      </c>
      <c r="W1485" s="29">
        <f t="shared" si="603"/>
        <v>0</v>
      </c>
      <c r="X1485" s="29">
        <f t="shared" si="604"/>
        <v>0</v>
      </c>
      <c r="Y1485" s="29">
        <f t="shared" si="605"/>
        <v>0</v>
      </c>
      <c r="Z1485" s="194">
        <f t="shared" si="606"/>
        <v>0</v>
      </c>
    </row>
    <row r="1486" spans="1:26" s="80" customFormat="1" x14ac:dyDescent="0.2">
      <c r="A1486" s="168">
        <v>1469</v>
      </c>
      <c r="B1486" s="168">
        <f>'Revenue Data'!B1477</f>
        <v>0</v>
      </c>
      <c r="C1486" s="71" t="str">
        <f t="shared" si="613"/>
        <v>-</v>
      </c>
      <c r="D1486" s="71" t="str">
        <f t="shared" si="613"/>
        <v>-</v>
      </c>
      <c r="E1486" s="71" t="str">
        <f t="shared" si="613"/>
        <v>-</v>
      </c>
      <c r="F1486" s="71" t="str">
        <f t="shared" si="613"/>
        <v>-</v>
      </c>
      <c r="G1486" s="71" t="str">
        <f t="shared" si="613"/>
        <v>-</v>
      </c>
      <c r="H1486" s="205">
        <f>IFERROR(VLOOKUP(B1486,'Forecast Cnx @ Dest. Airport'!$B$5:$R$175,17,FALSE),0)</f>
        <v>0</v>
      </c>
      <c r="I1486" s="29">
        <f t="shared" si="594"/>
        <v>0</v>
      </c>
      <c r="J1486" s="29">
        <f t="shared" si="595"/>
        <v>0</v>
      </c>
      <c r="K1486" s="29">
        <f t="shared" si="596"/>
        <v>0</v>
      </c>
      <c r="L1486" s="29">
        <f t="shared" si="597"/>
        <v>0</v>
      </c>
      <c r="M1486" s="29">
        <f t="shared" si="598"/>
        <v>0</v>
      </c>
      <c r="N1486" s="194">
        <f t="shared" si="599"/>
        <v>0</v>
      </c>
      <c r="O1486" s="64" t="str">
        <f t="shared" si="614"/>
        <v>-</v>
      </c>
      <c r="P1486" s="64" t="str">
        <f t="shared" si="614"/>
        <v>-</v>
      </c>
      <c r="Q1486" s="64" t="str">
        <f t="shared" si="614"/>
        <v>-</v>
      </c>
      <c r="R1486" s="64" t="str">
        <f t="shared" si="614"/>
        <v>-</v>
      </c>
      <c r="S1486" s="64" t="str">
        <f t="shared" si="614"/>
        <v>-</v>
      </c>
      <c r="T1486" s="206" t="str">
        <f t="shared" si="600"/>
        <v>-</v>
      </c>
      <c r="U1486" s="29">
        <f t="shared" si="601"/>
        <v>0</v>
      </c>
      <c r="V1486" s="29">
        <f t="shared" si="602"/>
        <v>0</v>
      </c>
      <c r="W1486" s="29">
        <f t="shared" si="603"/>
        <v>0</v>
      </c>
      <c r="X1486" s="29">
        <f t="shared" si="604"/>
        <v>0</v>
      </c>
      <c r="Y1486" s="29">
        <f t="shared" si="605"/>
        <v>0</v>
      </c>
      <c r="Z1486" s="194">
        <f t="shared" si="606"/>
        <v>0</v>
      </c>
    </row>
    <row r="1487" spans="1:26" s="80" customFormat="1" x14ac:dyDescent="0.2">
      <c r="A1487" s="82">
        <v>1470</v>
      </c>
      <c r="B1487" s="168">
        <f>'Revenue Data'!B1478</f>
        <v>0</v>
      </c>
      <c r="C1487" s="71" t="str">
        <f t="shared" si="613"/>
        <v>-</v>
      </c>
      <c r="D1487" s="71" t="str">
        <f t="shared" si="613"/>
        <v>-</v>
      </c>
      <c r="E1487" s="71" t="str">
        <f t="shared" si="613"/>
        <v>-</v>
      </c>
      <c r="F1487" s="71" t="str">
        <f t="shared" si="613"/>
        <v>-</v>
      </c>
      <c r="G1487" s="71" t="str">
        <f t="shared" si="613"/>
        <v>-</v>
      </c>
      <c r="H1487" s="205">
        <f>IFERROR(VLOOKUP(B1487,'Forecast Cnx @ Dest. Airport'!$B$5:$R$175,17,FALSE),0)</f>
        <v>0</v>
      </c>
      <c r="I1487" s="29">
        <f t="shared" si="594"/>
        <v>0</v>
      </c>
      <c r="J1487" s="29">
        <f t="shared" si="595"/>
        <v>0</v>
      </c>
      <c r="K1487" s="29">
        <f t="shared" si="596"/>
        <v>0</v>
      </c>
      <c r="L1487" s="29">
        <f t="shared" si="597"/>
        <v>0</v>
      </c>
      <c r="M1487" s="29">
        <f t="shared" si="598"/>
        <v>0</v>
      </c>
      <c r="N1487" s="194">
        <f t="shared" si="599"/>
        <v>0</v>
      </c>
      <c r="O1487" s="64" t="str">
        <f t="shared" si="614"/>
        <v>-</v>
      </c>
      <c r="P1487" s="64" t="str">
        <f t="shared" si="614"/>
        <v>-</v>
      </c>
      <c r="Q1487" s="64" t="str">
        <f t="shared" si="614"/>
        <v>-</v>
      </c>
      <c r="R1487" s="64" t="str">
        <f t="shared" si="614"/>
        <v>-</v>
      </c>
      <c r="S1487" s="64" t="str">
        <f t="shared" si="614"/>
        <v>-</v>
      </c>
      <c r="T1487" s="206" t="str">
        <f t="shared" si="600"/>
        <v>-</v>
      </c>
      <c r="U1487" s="29">
        <f t="shared" si="601"/>
        <v>0</v>
      </c>
      <c r="V1487" s="29">
        <f t="shared" si="602"/>
        <v>0</v>
      </c>
      <c r="W1487" s="29">
        <f t="shared" si="603"/>
        <v>0</v>
      </c>
      <c r="X1487" s="29">
        <f t="shared" si="604"/>
        <v>0</v>
      </c>
      <c r="Y1487" s="29">
        <f t="shared" si="605"/>
        <v>0</v>
      </c>
      <c r="Z1487" s="194">
        <f t="shared" si="606"/>
        <v>0</v>
      </c>
    </row>
    <row r="1488" spans="1:26" s="80" customFormat="1" x14ac:dyDescent="0.2">
      <c r="A1488" s="82">
        <v>1471</v>
      </c>
      <c r="B1488" s="168">
        <f>'Revenue Data'!B1479</f>
        <v>0</v>
      </c>
      <c r="C1488" s="71" t="str">
        <f t="shared" ref="C1488:G1497" si="615">IFERROR(VLOOKUP($B1488,FromChicagoFareList,C$8,FALSE),"-")</f>
        <v>-</v>
      </c>
      <c r="D1488" s="71" t="str">
        <f t="shared" si="615"/>
        <v>-</v>
      </c>
      <c r="E1488" s="71" t="str">
        <f t="shared" si="615"/>
        <v>-</v>
      </c>
      <c r="F1488" s="71" t="str">
        <f t="shared" si="615"/>
        <v>-</v>
      </c>
      <c r="G1488" s="71" t="str">
        <f t="shared" si="615"/>
        <v>-</v>
      </c>
      <c r="H1488" s="205">
        <f>IFERROR(VLOOKUP(B1488,'Forecast Cnx @ Dest. Airport'!$B$5:$R$175,17,FALSE),0)</f>
        <v>0</v>
      </c>
      <c r="I1488" s="29">
        <f t="shared" si="594"/>
        <v>0</v>
      </c>
      <c r="J1488" s="29">
        <f t="shared" si="595"/>
        <v>0</v>
      </c>
      <c r="K1488" s="29">
        <f t="shared" si="596"/>
        <v>0</v>
      </c>
      <c r="L1488" s="29">
        <f t="shared" si="597"/>
        <v>0</v>
      </c>
      <c r="M1488" s="29">
        <f t="shared" si="598"/>
        <v>0</v>
      </c>
      <c r="N1488" s="194">
        <f t="shared" si="599"/>
        <v>0</v>
      </c>
      <c r="O1488" s="64" t="str">
        <f t="shared" ref="O1488:S1497" si="616">IFERROR(VLOOKUP($B1488,FromChicagoFareList,O$8,FALSE),"-")</f>
        <v>-</v>
      </c>
      <c r="P1488" s="64" t="str">
        <f t="shared" si="616"/>
        <v>-</v>
      </c>
      <c r="Q1488" s="64" t="str">
        <f t="shared" si="616"/>
        <v>-</v>
      </c>
      <c r="R1488" s="64" t="str">
        <f t="shared" si="616"/>
        <v>-</v>
      </c>
      <c r="S1488" s="64" t="str">
        <f t="shared" si="616"/>
        <v>-</v>
      </c>
      <c r="T1488" s="206" t="str">
        <f t="shared" si="600"/>
        <v>-</v>
      </c>
      <c r="U1488" s="29">
        <f t="shared" si="601"/>
        <v>0</v>
      </c>
      <c r="V1488" s="29">
        <f t="shared" si="602"/>
        <v>0</v>
      </c>
      <c r="W1488" s="29">
        <f t="shared" si="603"/>
        <v>0</v>
      </c>
      <c r="X1488" s="29">
        <f t="shared" si="604"/>
        <v>0</v>
      </c>
      <c r="Y1488" s="29">
        <f t="shared" si="605"/>
        <v>0</v>
      </c>
      <c r="Z1488" s="194">
        <f t="shared" si="606"/>
        <v>0</v>
      </c>
    </row>
    <row r="1489" spans="1:26" s="80" customFormat="1" x14ac:dyDescent="0.2">
      <c r="A1489" s="82">
        <v>1472</v>
      </c>
      <c r="B1489" s="168">
        <f>'Revenue Data'!B1480</f>
        <v>0</v>
      </c>
      <c r="C1489" s="71" t="str">
        <f t="shared" si="615"/>
        <v>-</v>
      </c>
      <c r="D1489" s="71" t="str">
        <f t="shared" si="615"/>
        <v>-</v>
      </c>
      <c r="E1489" s="71" t="str">
        <f t="shared" si="615"/>
        <v>-</v>
      </c>
      <c r="F1489" s="71" t="str">
        <f t="shared" si="615"/>
        <v>-</v>
      </c>
      <c r="G1489" s="71" t="str">
        <f t="shared" si="615"/>
        <v>-</v>
      </c>
      <c r="H1489" s="205">
        <f>IFERROR(VLOOKUP(B1489,'Forecast Cnx @ Dest. Airport'!$B$5:$R$175,17,FALSE),0)</f>
        <v>0</v>
      </c>
      <c r="I1489" s="29">
        <f t="shared" si="594"/>
        <v>0</v>
      </c>
      <c r="J1489" s="29">
        <f t="shared" si="595"/>
        <v>0</v>
      </c>
      <c r="K1489" s="29">
        <f t="shared" si="596"/>
        <v>0</v>
      </c>
      <c r="L1489" s="29">
        <f t="shared" si="597"/>
        <v>0</v>
      </c>
      <c r="M1489" s="29">
        <f t="shared" si="598"/>
        <v>0</v>
      </c>
      <c r="N1489" s="194">
        <f t="shared" si="599"/>
        <v>0</v>
      </c>
      <c r="O1489" s="64" t="str">
        <f t="shared" si="616"/>
        <v>-</v>
      </c>
      <c r="P1489" s="64" t="str">
        <f t="shared" si="616"/>
        <v>-</v>
      </c>
      <c r="Q1489" s="64" t="str">
        <f t="shared" si="616"/>
        <v>-</v>
      </c>
      <c r="R1489" s="64" t="str">
        <f t="shared" si="616"/>
        <v>-</v>
      </c>
      <c r="S1489" s="64" t="str">
        <f t="shared" si="616"/>
        <v>-</v>
      </c>
      <c r="T1489" s="206" t="str">
        <f t="shared" si="600"/>
        <v>-</v>
      </c>
      <c r="U1489" s="29">
        <f t="shared" si="601"/>
        <v>0</v>
      </c>
      <c r="V1489" s="29">
        <f t="shared" si="602"/>
        <v>0</v>
      </c>
      <c r="W1489" s="29">
        <f t="shared" si="603"/>
        <v>0</v>
      </c>
      <c r="X1489" s="29">
        <f t="shared" si="604"/>
        <v>0</v>
      </c>
      <c r="Y1489" s="29">
        <f t="shared" si="605"/>
        <v>0</v>
      </c>
      <c r="Z1489" s="194">
        <f t="shared" si="606"/>
        <v>0</v>
      </c>
    </row>
    <row r="1490" spans="1:26" s="80" customFormat="1" x14ac:dyDescent="0.2">
      <c r="A1490" s="168">
        <v>1473</v>
      </c>
      <c r="B1490" s="168">
        <f>'Revenue Data'!B1481</f>
        <v>0</v>
      </c>
      <c r="C1490" s="71" t="str">
        <f t="shared" si="615"/>
        <v>-</v>
      </c>
      <c r="D1490" s="71" t="str">
        <f t="shared" si="615"/>
        <v>-</v>
      </c>
      <c r="E1490" s="71" t="str">
        <f t="shared" si="615"/>
        <v>-</v>
      </c>
      <c r="F1490" s="71" t="str">
        <f t="shared" si="615"/>
        <v>-</v>
      </c>
      <c r="G1490" s="71" t="str">
        <f t="shared" si="615"/>
        <v>-</v>
      </c>
      <c r="H1490" s="205">
        <f>IFERROR(VLOOKUP(B1490,'Forecast Cnx @ Dest. Airport'!$B$5:$R$175,17,FALSE),0)</f>
        <v>0</v>
      </c>
      <c r="I1490" s="29">
        <f t="shared" si="594"/>
        <v>0</v>
      </c>
      <c r="J1490" s="29">
        <f t="shared" si="595"/>
        <v>0</v>
      </c>
      <c r="K1490" s="29">
        <f t="shared" si="596"/>
        <v>0</v>
      </c>
      <c r="L1490" s="29">
        <f t="shared" si="597"/>
        <v>0</v>
      </c>
      <c r="M1490" s="29">
        <f t="shared" si="598"/>
        <v>0</v>
      </c>
      <c r="N1490" s="194">
        <f t="shared" si="599"/>
        <v>0</v>
      </c>
      <c r="O1490" s="64" t="str">
        <f t="shared" si="616"/>
        <v>-</v>
      </c>
      <c r="P1490" s="64" t="str">
        <f t="shared" si="616"/>
        <v>-</v>
      </c>
      <c r="Q1490" s="64" t="str">
        <f t="shared" si="616"/>
        <v>-</v>
      </c>
      <c r="R1490" s="64" t="str">
        <f t="shared" si="616"/>
        <v>-</v>
      </c>
      <c r="S1490" s="64" t="str">
        <f t="shared" si="616"/>
        <v>-</v>
      </c>
      <c r="T1490" s="206" t="str">
        <f t="shared" si="600"/>
        <v>-</v>
      </c>
      <c r="U1490" s="29">
        <f t="shared" si="601"/>
        <v>0</v>
      </c>
      <c r="V1490" s="29">
        <f t="shared" si="602"/>
        <v>0</v>
      </c>
      <c r="W1490" s="29">
        <f t="shared" si="603"/>
        <v>0</v>
      </c>
      <c r="X1490" s="29">
        <f t="shared" si="604"/>
        <v>0</v>
      </c>
      <c r="Y1490" s="29">
        <f t="shared" si="605"/>
        <v>0</v>
      </c>
      <c r="Z1490" s="194">
        <f t="shared" si="606"/>
        <v>0</v>
      </c>
    </row>
    <row r="1491" spans="1:26" s="80" customFormat="1" x14ac:dyDescent="0.2">
      <c r="A1491" s="82">
        <v>1474</v>
      </c>
      <c r="B1491" s="168">
        <f>'Revenue Data'!B1482</f>
        <v>0</v>
      </c>
      <c r="C1491" s="71" t="str">
        <f t="shared" si="615"/>
        <v>-</v>
      </c>
      <c r="D1491" s="71" t="str">
        <f t="shared" si="615"/>
        <v>-</v>
      </c>
      <c r="E1491" s="71" t="str">
        <f t="shared" si="615"/>
        <v>-</v>
      </c>
      <c r="F1491" s="71" t="str">
        <f t="shared" si="615"/>
        <v>-</v>
      </c>
      <c r="G1491" s="71" t="str">
        <f t="shared" si="615"/>
        <v>-</v>
      </c>
      <c r="H1491" s="205">
        <f>IFERROR(VLOOKUP(B1491,'Forecast Cnx @ Dest. Airport'!$B$5:$R$175,17,FALSE),0)</f>
        <v>0</v>
      </c>
      <c r="I1491" s="29">
        <f t="shared" si="594"/>
        <v>0</v>
      </c>
      <c r="J1491" s="29">
        <f t="shared" si="595"/>
        <v>0</v>
      </c>
      <c r="K1491" s="29">
        <f t="shared" si="596"/>
        <v>0</v>
      </c>
      <c r="L1491" s="29">
        <f t="shared" si="597"/>
        <v>0</v>
      </c>
      <c r="M1491" s="29">
        <f t="shared" si="598"/>
        <v>0</v>
      </c>
      <c r="N1491" s="194">
        <f t="shared" si="599"/>
        <v>0</v>
      </c>
      <c r="O1491" s="64" t="str">
        <f t="shared" si="616"/>
        <v>-</v>
      </c>
      <c r="P1491" s="64" t="str">
        <f t="shared" si="616"/>
        <v>-</v>
      </c>
      <c r="Q1491" s="64" t="str">
        <f t="shared" si="616"/>
        <v>-</v>
      </c>
      <c r="R1491" s="64" t="str">
        <f t="shared" si="616"/>
        <v>-</v>
      </c>
      <c r="S1491" s="64" t="str">
        <f t="shared" si="616"/>
        <v>-</v>
      </c>
      <c r="T1491" s="206" t="str">
        <f t="shared" si="600"/>
        <v>-</v>
      </c>
      <c r="U1491" s="29">
        <f t="shared" si="601"/>
        <v>0</v>
      </c>
      <c r="V1491" s="29">
        <f t="shared" si="602"/>
        <v>0</v>
      </c>
      <c r="W1491" s="29">
        <f t="shared" si="603"/>
        <v>0</v>
      </c>
      <c r="X1491" s="29">
        <f t="shared" si="604"/>
        <v>0</v>
      </c>
      <c r="Y1491" s="29">
        <f t="shared" si="605"/>
        <v>0</v>
      </c>
      <c r="Z1491" s="194">
        <f t="shared" si="606"/>
        <v>0</v>
      </c>
    </row>
    <row r="1492" spans="1:26" s="80" customFormat="1" x14ac:dyDescent="0.2">
      <c r="A1492" s="82">
        <v>1475</v>
      </c>
      <c r="B1492" s="168">
        <f>'Revenue Data'!B1483</f>
        <v>0</v>
      </c>
      <c r="C1492" s="71" t="str">
        <f t="shared" si="615"/>
        <v>-</v>
      </c>
      <c r="D1492" s="71" t="str">
        <f t="shared" si="615"/>
        <v>-</v>
      </c>
      <c r="E1492" s="71" t="str">
        <f t="shared" si="615"/>
        <v>-</v>
      </c>
      <c r="F1492" s="71" t="str">
        <f t="shared" si="615"/>
        <v>-</v>
      </c>
      <c r="G1492" s="71" t="str">
        <f t="shared" si="615"/>
        <v>-</v>
      </c>
      <c r="H1492" s="205">
        <f>IFERROR(VLOOKUP(B1492,'Forecast Cnx @ Dest. Airport'!$B$5:$R$175,17,FALSE),0)</f>
        <v>0</v>
      </c>
      <c r="I1492" s="29">
        <f t="shared" si="594"/>
        <v>0</v>
      </c>
      <c r="J1492" s="29">
        <f t="shared" si="595"/>
        <v>0</v>
      </c>
      <c r="K1492" s="29">
        <f t="shared" si="596"/>
        <v>0</v>
      </c>
      <c r="L1492" s="29">
        <f t="shared" si="597"/>
        <v>0</v>
      </c>
      <c r="M1492" s="29">
        <f t="shared" si="598"/>
        <v>0</v>
      </c>
      <c r="N1492" s="194">
        <f t="shared" si="599"/>
        <v>0</v>
      </c>
      <c r="O1492" s="64" t="str">
        <f t="shared" si="616"/>
        <v>-</v>
      </c>
      <c r="P1492" s="64" t="str">
        <f t="shared" si="616"/>
        <v>-</v>
      </c>
      <c r="Q1492" s="64" t="str">
        <f t="shared" si="616"/>
        <v>-</v>
      </c>
      <c r="R1492" s="64" t="str">
        <f t="shared" si="616"/>
        <v>-</v>
      </c>
      <c r="S1492" s="64" t="str">
        <f t="shared" si="616"/>
        <v>-</v>
      </c>
      <c r="T1492" s="206" t="str">
        <f t="shared" si="600"/>
        <v>-</v>
      </c>
      <c r="U1492" s="29">
        <f t="shared" si="601"/>
        <v>0</v>
      </c>
      <c r="V1492" s="29">
        <f t="shared" si="602"/>
        <v>0</v>
      </c>
      <c r="W1492" s="29">
        <f t="shared" si="603"/>
        <v>0</v>
      </c>
      <c r="X1492" s="29">
        <f t="shared" si="604"/>
        <v>0</v>
      </c>
      <c r="Y1492" s="29">
        <f t="shared" si="605"/>
        <v>0</v>
      </c>
      <c r="Z1492" s="194">
        <f t="shared" si="606"/>
        <v>0</v>
      </c>
    </row>
    <row r="1493" spans="1:26" s="80" customFormat="1" x14ac:dyDescent="0.2">
      <c r="A1493" s="82">
        <v>1476</v>
      </c>
      <c r="B1493" s="168">
        <f>'Revenue Data'!B1484</f>
        <v>0</v>
      </c>
      <c r="C1493" s="71" t="str">
        <f t="shared" si="615"/>
        <v>-</v>
      </c>
      <c r="D1493" s="71" t="str">
        <f t="shared" si="615"/>
        <v>-</v>
      </c>
      <c r="E1493" s="71" t="str">
        <f t="shared" si="615"/>
        <v>-</v>
      </c>
      <c r="F1493" s="71" t="str">
        <f t="shared" si="615"/>
        <v>-</v>
      </c>
      <c r="G1493" s="71" t="str">
        <f t="shared" si="615"/>
        <v>-</v>
      </c>
      <c r="H1493" s="205">
        <f>IFERROR(VLOOKUP(B1493,'Forecast Cnx @ Dest. Airport'!$B$5:$R$175,17,FALSE),0)</f>
        <v>0</v>
      </c>
      <c r="I1493" s="29">
        <f t="shared" si="594"/>
        <v>0</v>
      </c>
      <c r="J1493" s="29">
        <f t="shared" si="595"/>
        <v>0</v>
      </c>
      <c r="K1493" s="29">
        <f t="shared" si="596"/>
        <v>0</v>
      </c>
      <c r="L1493" s="29">
        <f t="shared" si="597"/>
        <v>0</v>
      </c>
      <c r="M1493" s="29">
        <f t="shared" si="598"/>
        <v>0</v>
      </c>
      <c r="N1493" s="194">
        <f t="shared" si="599"/>
        <v>0</v>
      </c>
      <c r="O1493" s="64" t="str">
        <f t="shared" si="616"/>
        <v>-</v>
      </c>
      <c r="P1493" s="64" t="str">
        <f t="shared" si="616"/>
        <v>-</v>
      </c>
      <c r="Q1493" s="64" t="str">
        <f t="shared" si="616"/>
        <v>-</v>
      </c>
      <c r="R1493" s="64" t="str">
        <f t="shared" si="616"/>
        <v>-</v>
      </c>
      <c r="S1493" s="64" t="str">
        <f t="shared" si="616"/>
        <v>-</v>
      </c>
      <c r="T1493" s="206" t="str">
        <f t="shared" si="600"/>
        <v>-</v>
      </c>
      <c r="U1493" s="29">
        <f t="shared" si="601"/>
        <v>0</v>
      </c>
      <c r="V1493" s="29">
        <f t="shared" si="602"/>
        <v>0</v>
      </c>
      <c r="W1493" s="29">
        <f t="shared" si="603"/>
        <v>0</v>
      </c>
      <c r="X1493" s="29">
        <f t="shared" si="604"/>
        <v>0</v>
      </c>
      <c r="Y1493" s="29">
        <f t="shared" si="605"/>
        <v>0</v>
      </c>
      <c r="Z1493" s="194">
        <f t="shared" si="606"/>
        <v>0</v>
      </c>
    </row>
    <row r="1494" spans="1:26" s="80" customFormat="1" x14ac:dyDescent="0.2">
      <c r="A1494" s="168">
        <v>1477</v>
      </c>
      <c r="B1494" s="168">
        <f>'Revenue Data'!B1485</f>
        <v>0</v>
      </c>
      <c r="C1494" s="71" t="str">
        <f t="shared" si="615"/>
        <v>-</v>
      </c>
      <c r="D1494" s="71" t="str">
        <f t="shared" si="615"/>
        <v>-</v>
      </c>
      <c r="E1494" s="71" t="str">
        <f t="shared" si="615"/>
        <v>-</v>
      </c>
      <c r="F1494" s="71" t="str">
        <f t="shared" si="615"/>
        <v>-</v>
      </c>
      <c r="G1494" s="71" t="str">
        <f t="shared" si="615"/>
        <v>-</v>
      </c>
      <c r="H1494" s="205">
        <f>IFERROR(VLOOKUP(B1494,'Forecast Cnx @ Dest. Airport'!$B$5:$R$175,17,FALSE),0)</f>
        <v>0</v>
      </c>
      <c r="I1494" s="29">
        <f t="shared" si="594"/>
        <v>0</v>
      </c>
      <c r="J1494" s="29">
        <f t="shared" si="595"/>
        <v>0</v>
      </c>
      <c r="K1494" s="29">
        <f t="shared" si="596"/>
        <v>0</v>
      </c>
      <c r="L1494" s="29">
        <f t="shared" si="597"/>
        <v>0</v>
      </c>
      <c r="M1494" s="29">
        <f t="shared" si="598"/>
        <v>0</v>
      </c>
      <c r="N1494" s="194">
        <f t="shared" si="599"/>
        <v>0</v>
      </c>
      <c r="O1494" s="64" t="str">
        <f t="shared" si="616"/>
        <v>-</v>
      </c>
      <c r="P1494" s="64" t="str">
        <f t="shared" si="616"/>
        <v>-</v>
      </c>
      <c r="Q1494" s="64" t="str">
        <f t="shared" si="616"/>
        <v>-</v>
      </c>
      <c r="R1494" s="64" t="str">
        <f t="shared" si="616"/>
        <v>-</v>
      </c>
      <c r="S1494" s="64" t="str">
        <f t="shared" si="616"/>
        <v>-</v>
      </c>
      <c r="T1494" s="206" t="str">
        <f t="shared" si="600"/>
        <v>-</v>
      </c>
      <c r="U1494" s="29">
        <f t="shared" si="601"/>
        <v>0</v>
      </c>
      <c r="V1494" s="29">
        <f t="shared" si="602"/>
        <v>0</v>
      </c>
      <c r="W1494" s="29">
        <f t="shared" si="603"/>
        <v>0</v>
      </c>
      <c r="X1494" s="29">
        <f t="shared" si="604"/>
        <v>0</v>
      </c>
      <c r="Y1494" s="29">
        <f t="shared" si="605"/>
        <v>0</v>
      </c>
      <c r="Z1494" s="194">
        <f t="shared" si="606"/>
        <v>0</v>
      </c>
    </row>
    <row r="1495" spans="1:26" s="80" customFormat="1" x14ac:dyDescent="0.2">
      <c r="A1495" s="82">
        <v>1478</v>
      </c>
      <c r="B1495" s="168">
        <f>'Revenue Data'!B1486</f>
        <v>0</v>
      </c>
      <c r="C1495" s="71" t="str">
        <f t="shared" si="615"/>
        <v>-</v>
      </c>
      <c r="D1495" s="71" t="str">
        <f t="shared" si="615"/>
        <v>-</v>
      </c>
      <c r="E1495" s="71" t="str">
        <f t="shared" si="615"/>
        <v>-</v>
      </c>
      <c r="F1495" s="71" t="str">
        <f t="shared" si="615"/>
        <v>-</v>
      </c>
      <c r="G1495" s="71" t="str">
        <f t="shared" si="615"/>
        <v>-</v>
      </c>
      <c r="H1495" s="205">
        <f>IFERROR(VLOOKUP(B1495,'Forecast Cnx @ Dest. Airport'!$B$5:$R$175,17,FALSE),0)</f>
        <v>0</v>
      </c>
      <c r="I1495" s="29">
        <f t="shared" si="594"/>
        <v>0</v>
      </c>
      <c r="J1495" s="29">
        <f t="shared" si="595"/>
        <v>0</v>
      </c>
      <c r="K1495" s="29">
        <f t="shared" si="596"/>
        <v>0</v>
      </c>
      <c r="L1495" s="29">
        <f t="shared" si="597"/>
        <v>0</v>
      </c>
      <c r="M1495" s="29">
        <f t="shared" si="598"/>
        <v>0</v>
      </c>
      <c r="N1495" s="194">
        <f t="shared" si="599"/>
        <v>0</v>
      </c>
      <c r="O1495" s="64" t="str">
        <f t="shared" si="616"/>
        <v>-</v>
      </c>
      <c r="P1495" s="64" t="str">
        <f t="shared" si="616"/>
        <v>-</v>
      </c>
      <c r="Q1495" s="64" t="str">
        <f t="shared" si="616"/>
        <v>-</v>
      </c>
      <c r="R1495" s="64" t="str">
        <f t="shared" si="616"/>
        <v>-</v>
      </c>
      <c r="S1495" s="64" t="str">
        <f t="shared" si="616"/>
        <v>-</v>
      </c>
      <c r="T1495" s="206" t="str">
        <f t="shared" si="600"/>
        <v>-</v>
      </c>
      <c r="U1495" s="29">
        <f t="shared" si="601"/>
        <v>0</v>
      </c>
      <c r="V1495" s="29">
        <f t="shared" si="602"/>
        <v>0</v>
      </c>
      <c r="W1495" s="29">
        <f t="shared" si="603"/>
        <v>0</v>
      </c>
      <c r="X1495" s="29">
        <f t="shared" si="604"/>
        <v>0</v>
      </c>
      <c r="Y1495" s="29">
        <f t="shared" si="605"/>
        <v>0</v>
      </c>
      <c r="Z1495" s="194">
        <f t="shared" si="606"/>
        <v>0</v>
      </c>
    </row>
    <row r="1496" spans="1:26" s="80" customFormat="1" x14ac:dyDescent="0.2">
      <c r="A1496" s="82">
        <v>1479</v>
      </c>
      <c r="B1496" s="168">
        <f>'Revenue Data'!B1487</f>
        <v>0</v>
      </c>
      <c r="C1496" s="71" t="str">
        <f t="shared" si="615"/>
        <v>-</v>
      </c>
      <c r="D1496" s="71" t="str">
        <f t="shared" si="615"/>
        <v>-</v>
      </c>
      <c r="E1496" s="71" t="str">
        <f t="shared" si="615"/>
        <v>-</v>
      </c>
      <c r="F1496" s="71" t="str">
        <f t="shared" si="615"/>
        <v>-</v>
      </c>
      <c r="G1496" s="71" t="str">
        <f t="shared" si="615"/>
        <v>-</v>
      </c>
      <c r="H1496" s="205">
        <f>IFERROR(VLOOKUP(B1496,'Forecast Cnx @ Dest. Airport'!$B$5:$R$175,17,FALSE),0)</f>
        <v>0</v>
      </c>
      <c r="I1496" s="29">
        <f t="shared" si="594"/>
        <v>0</v>
      </c>
      <c r="J1496" s="29">
        <f t="shared" si="595"/>
        <v>0</v>
      </c>
      <c r="K1496" s="29">
        <f t="shared" si="596"/>
        <v>0</v>
      </c>
      <c r="L1496" s="29">
        <f t="shared" si="597"/>
        <v>0</v>
      </c>
      <c r="M1496" s="29">
        <f t="shared" si="598"/>
        <v>0</v>
      </c>
      <c r="N1496" s="194">
        <f t="shared" si="599"/>
        <v>0</v>
      </c>
      <c r="O1496" s="64" t="str">
        <f t="shared" si="616"/>
        <v>-</v>
      </c>
      <c r="P1496" s="64" t="str">
        <f t="shared" si="616"/>
        <v>-</v>
      </c>
      <c r="Q1496" s="64" t="str">
        <f t="shared" si="616"/>
        <v>-</v>
      </c>
      <c r="R1496" s="64" t="str">
        <f t="shared" si="616"/>
        <v>-</v>
      </c>
      <c r="S1496" s="64" t="str">
        <f t="shared" si="616"/>
        <v>-</v>
      </c>
      <c r="T1496" s="206" t="str">
        <f t="shared" si="600"/>
        <v>-</v>
      </c>
      <c r="U1496" s="29">
        <f t="shared" si="601"/>
        <v>0</v>
      </c>
      <c r="V1496" s="29">
        <f t="shared" si="602"/>
        <v>0</v>
      </c>
      <c r="W1496" s="29">
        <f t="shared" si="603"/>
        <v>0</v>
      </c>
      <c r="X1496" s="29">
        <f t="shared" si="604"/>
        <v>0</v>
      </c>
      <c r="Y1496" s="29">
        <f t="shared" si="605"/>
        <v>0</v>
      </c>
      <c r="Z1496" s="194">
        <f t="shared" si="606"/>
        <v>0</v>
      </c>
    </row>
    <row r="1497" spans="1:26" s="80" customFormat="1" x14ac:dyDescent="0.2">
      <c r="A1497" s="82">
        <v>1480</v>
      </c>
      <c r="B1497" s="168">
        <f>'Revenue Data'!B1488</f>
        <v>0</v>
      </c>
      <c r="C1497" s="71" t="str">
        <f t="shared" si="615"/>
        <v>-</v>
      </c>
      <c r="D1497" s="71" t="str">
        <f t="shared" si="615"/>
        <v>-</v>
      </c>
      <c r="E1497" s="71" t="str">
        <f t="shared" si="615"/>
        <v>-</v>
      </c>
      <c r="F1497" s="71" t="str">
        <f t="shared" si="615"/>
        <v>-</v>
      </c>
      <c r="G1497" s="71" t="str">
        <f t="shared" si="615"/>
        <v>-</v>
      </c>
      <c r="H1497" s="205">
        <f>IFERROR(VLOOKUP(B1497,'Forecast Cnx @ Dest. Airport'!$B$5:$R$175,17,FALSE),0)</f>
        <v>0</v>
      </c>
      <c r="I1497" s="29">
        <f t="shared" si="594"/>
        <v>0</v>
      </c>
      <c r="J1497" s="29">
        <f t="shared" si="595"/>
        <v>0</v>
      </c>
      <c r="K1497" s="29">
        <f t="shared" si="596"/>
        <v>0</v>
      </c>
      <c r="L1497" s="29">
        <f t="shared" si="597"/>
        <v>0</v>
      </c>
      <c r="M1497" s="29">
        <f t="shared" si="598"/>
        <v>0</v>
      </c>
      <c r="N1497" s="194">
        <f t="shared" si="599"/>
        <v>0</v>
      </c>
      <c r="O1497" s="64" t="str">
        <f t="shared" si="616"/>
        <v>-</v>
      </c>
      <c r="P1497" s="64" t="str">
        <f t="shared" si="616"/>
        <v>-</v>
      </c>
      <c r="Q1497" s="64" t="str">
        <f t="shared" si="616"/>
        <v>-</v>
      </c>
      <c r="R1497" s="64" t="str">
        <f t="shared" si="616"/>
        <v>-</v>
      </c>
      <c r="S1497" s="64" t="str">
        <f t="shared" si="616"/>
        <v>-</v>
      </c>
      <c r="T1497" s="206" t="str">
        <f t="shared" si="600"/>
        <v>-</v>
      </c>
      <c r="U1497" s="29">
        <f t="shared" si="601"/>
        <v>0</v>
      </c>
      <c r="V1497" s="29">
        <f t="shared" si="602"/>
        <v>0</v>
      </c>
      <c r="W1497" s="29">
        <f t="shared" si="603"/>
        <v>0</v>
      </c>
      <c r="X1497" s="29">
        <f t="shared" si="604"/>
        <v>0</v>
      </c>
      <c r="Y1497" s="29">
        <f t="shared" si="605"/>
        <v>0</v>
      </c>
      <c r="Z1497" s="194">
        <f t="shared" si="606"/>
        <v>0</v>
      </c>
    </row>
    <row r="1498" spans="1:26" s="80" customFormat="1" x14ac:dyDescent="0.2">
      <c r="A1498" s="168">
        <v>1481</v>
      </c>
      <c r="B1498" s="168">
        <f>'Revenue Data'!B1489</f>
        <v>0</v>
      </c>
      <c r="C1498" s="71" t="str">
        <f t="shared" ref="C1498:G1507" si="617">IFERROR(VLOOKUP($B1498,FromChicagoFareList,C$8,FALSE),"-")</f>
        <v>-</v>
      </c>
      <c r="D1498" s="71" t="str">
        <f t="shared" si="617"/>
        <v>-</v>
      </c>
      <c r="E1498" s="71" t="str">
        <f t="shared" si="617"/>
        <v>-</v>
      </c>
      <c r="F1498" s="71" t="str">
        <f t="shared" si="617"/>
        <v>-</v>
      </c>
      <c r="G1498" s="71" t="str">
        <f t="shared" si="617"/>
        <v>-</v>
      </c>
      <c r="H1498" s="205">
        <f>IFERROR(VLOOKUP(B1498,'Forecast Cnx @ Dest. Airport'!$B$5:$R$175,17,FALSE),0)</f>
        <v>0</v>
      </c>
      <c r="I1498" s="29">
        <f t="shared" si="594"/>
        <v>0</v>
      </c>
      <c r="J1498" s="29">
        <f t="shared" si="595"/>
        <v>0</v>
      </c>
      <c r="K1498" s="29">
        <f t="shared" si="596"/>
        <v>0</v>
      </c>
      <c r="L1498" s="29">
        <f t="shared" si="597"/>
        <v>0</v>
      </c>
      <c r="M1498" s="29">
        <f t="shared" si="598"/>
        <v>0</v>
      </c>
      <c r="N1498" s="194">
        <f t="shared" si="599"/>
        <v>0</v>
      </c>
      <c r="O1498" s="64" t="str">
        <f t="shared" ref="O1498:S1507" si="618">IFERROR(VLOOKUP($B1498,FromChicagoFareList,O$8,FALSE),"-")</f>
        <v>-</v>
      </c>
      <c r="P1498" s="64" t="str">
        <f t="shared" si="618"/>
        <v>-</v>
      </c>
      <c r="Q1498" s="64" t="str">
        <f t="shared" si="618"/>
        <v>-</v>
      </c>
      <c r="R1498" s="64" t="str">
        <f t="shared" si="618"/>
        <v>-</v>
      </c>
      <c r="S1498" s="64" t="str">
        <f t="shared" si="618"/>
        <v>-</v>
      </c>
      <c r="T1498" s="206" t="str">
        <f t="shared" si="600"/>
        <v>-</v>
      </c>
      <c r="U1498" s="29">
        <f t="shared" si="601"/>
        <v>0</v>
      </c>
      <c r="V1498" s="29">
        <f t="shared" si="602"/>
        <v>0</v>
      </c>
      <c r="W1498" s="29">
        <f t="shared" si="603"/>
        <v>0</v>
      </c>
      <c r="X1498" s="29">
        <f t="shared" si="604"/>
        <v>0</v>
      </c>
      <c r="Y1498" s="29">
        <f t="shared" si="605"/>
        <v>0</v>
      </c>
      <c r="Z1498" s="194">
        <f t="shared" si="606"/>
        <v>0</v>
      </c>
    </row>
    <row r="1499" spans="1:26" s="80" customFormat="1" x14ac:dyDescent="0.2">
      <c r="A1499" s="82">
        <v>1482</v>
      </c>
      <c r="B1499" s="168">
        <f>'Revenue Data'!B1490</f>
        <v>0</v>
      </c>
      <c r="C1499" s="71" t="str">
        <f t="shared" si="617"/>
        <v>-</v>
      </c>
      <c r="D1499" s="71" t="str">
        <f t="shared" si="617"/>
        <v>-</v>
      </c>
      <c r="E1499" s="71" t="str">
        <f t="shared" si="617"/>
        <v>-</v>
      </c>
      <c r="F1499" s="71" t="str">
        <f t="shared" si="617"/>
        <v>-</v>
      </c>
      <c r="G1499" s="71" t="str">
        <f t="shared" si="617"/>
        <v>-</v>
      </c>
      <c r="H1499" s="205">
        <f>IFERROR(VLOOKUP(B1499,'Forecast Cnx @ Dest. Airport'!$B$5:$R$175,17,FALSE),0)</f>
        <v>0</v>
      </c>
      <c r="I1499" s="29">
        <f t="shared" si="594"/>
        <v>0</v>
      </c>
      <c r="J1499" s="29">
        <f t="shared" si="595"/>
        <v>0</v>
      </c>
      <c r="K1499" s="29">
        <f t="shared" si="596"/>
        <v>0</v>
      </c>
      <c r="L1499" s="29">
        <f t="shared" si="597"/>
        <v>0</v>
      </c>
      <c r="M1499" s="29">
        <f t="shared" si="598"/>
        <v>0</v>
      </c>
      <c r="N1499" s="194">
        <f t="shared" si="599"/>
        <v>0</v>
      </c>
      <c r="O1499" s="64" t="str">
        <f t="shared" si="618"/>
        <v>-</v>
      </c>
      <c r="P1499" s="64" t="str">
        <f t="shared" si="618"/>
        <v>-</v>
      </c>
      <c r="Q1499" s="64" t="str">
        <f t="shared" si="618"/>
        <v>-</v>
      </c>
      <c r="R1499" s="64" t="str">
        <f t="shared" si="618"/>
        <v>-</v>
      </c>
      <c r="S1499" s="64" t="str">
        <f t="shared" si="618"/>
        <v>-</v>
      </c>
      <c r="T1499" s="206" t="str">
        <f t="shared" si="600"/>
        <v>-</v>
      </c>
      <c r="U1499" s="29">
        <f t="shared" si="601"/>
        <v>0</v>
      </c>
      <c r="V1499" s="29">
        <f t="shared" si="602"/>
        <v>0</v>
      </c>
      <c r="W1499" s="29">
        <f t="shared" si="603"/>
        <v>0</v>
      </c>
      <c r="X1499" s="29">
        <f t="shared" si="604"/>
        <v>0</v>
      </c>
      <c r="Y1499" s="29">
        <f t="shared" si="605"/>
        <v>0</v>
      </c>
      <c r="Z1499" s="194">
        <f t="shared" si="606"/>
        <v>0</v>
      </c>
    </row>
    <row r="1500" spans="1:26" s="80" customFormat="1" x14ac:dyDescent="0.2">
      <c r="A1500" s="82">
        <v>1483</v>
      </c>
      <c r="B1500" s="168">
        <f>'Revenue Data'!B1491</f>
        <v>0</v>
      </c>
      <c r="C1500" s="71" t="str">
        <f t="shared" si="617"/>
        <v>-</v>
      </c>
      <c r="D1500" s="71" t="str">
        <f t="shared" si="617"/>
        <v>-</v>
      </c>
      <c r="E1500" s="71" t="str">
        <f t="shared" si="617"/>
        <v>-</v>
      </c>
      <c r="F1500" s="71" t="str">
        <f t="shared" si="617"/>
        <v>-</v>
      </c>
      <c r="G1500" s="71" t="str">
        <f t="shared" si="617"/>
        <v>-</v>
      </c>
      <c r="H1500" s="205">
        <f>IFERROR(VLOOKUP(B1500,'Forecast Cnx @ Dest. Airport'!$B$5:$R$175,17,FALSE),0)</f>
        <v>0</v>
      </c>
      <c r="I1500" s="29">
        <f t="shared" si="594"/>
        <v>0</v>
      </c>
      <c r="J1500" s="29">
        <f t="shared" si="595"/>
        <v>0</v>
      </c>
      <c r="K1500" s="29">
        <f t="shared" si="596"/>
        <v>0</v>
      </c>
      <c r="L1500" s="29">
        <f t="shared" si="597"/>
        <v>0</v>
      </c>
      <c r="M1500" s="29">
        <f t="shared" si="598"/>
        <v>0</v>
      </c>
      <c r="N1500" s="194">
        <f t="shared" si="599"/>
        <v>0</v>
      </c>
      <c r="O1500" s="64" t="str">
        <f t="shared" si="618"/>
        <v>-</v>
      </c>
      <c r="P1500" s="64" t="str">
        <f t="shared" si="618"/>
        <v>-</v>
      </c>
      <c r="Q1500" s="64" t="str">
        <f t="shared" si="618"/>
        <v>-</v>
      </c>
      <c r="R1500" s="64" t="str">
        <f t="shared" si="618"/>
        <v>-</v>
      </c>
      <c r="S1500" s="64" t="str">
        <f t="shared" si="618"/>
        <v>-</v>
      </c>
      <c r="T1500" s="206" t="str">
        <f t="shared" si="600"/>
        <v>-</v>
      </c>
      <c r="U1500" s="29">
        <f t="shared" si="601"/>
        <v>0</v>
      </c>
      <c r="V1500" s="29">
        <f t="shared" si="602"/>
        <v>0</v>
      </c>
      <c r="W1500" s="29">
        <f t="shared" si="603"/>
        <v>0</v>
      </c>
      <c r="X1500" s="29">
        <f t="shared" si="604"/>
        <v>0</v>
      </c>
      <c r="Y1500" s="29">
        <f t="shared" si="605"/>
        <v>0</v>
      </c>
      <c r="Z1500" s="194">
        <f t="shared" si="606"/>
        <v>0</v>
      </c>
    </row>
    <row r="1501" spans="1:26" s="80" customFormat="1" x14ac:dyDescent="0.2">
      <c r="A1501" s="82">
        <v>1484</v>
      </c>
      <c r="B1501" s="168">
        <f>'Revenue Data'!B1492</f>
        <v>0</v>
      </c>
      <c r="C1501" s="71" t="str">
        <f t="shared" si="617"/>
        <v>-</v>
      </c>
      <c r="D1501" s="71" t="str">
        <f t="shared" si="617"/>
        <v>-</v>
      </c>
      <c r="E1501" s="71" t="str">
        <f t="shared" si="617"/>
        <v>-</v>
      </c>
      <c r="F1501" s="71" t="str">
        <f t="shared" si="617"/>
        <v>-</v>
      </c>
      <c r="G1501" s="71" t="str">
        <f t="shared" si="617"/>
        <v>-</v>
      </c>
      <c r="H1501" s="205">
        <f>IFERROR(VLOOKUP(B1501,'Forecast Cnx @ Dest. Airport'!$B$5:$R$175,17,FALSE),0)</f>
        <v>0</v>
      </c>
      <c r="I1501" s="29">
        <f t="shared" si="594"/>
        <v>0</v>
      </c>
      <c r="J1501" s="29">
        <f t="shared" si="595"/>
        <v>0</v>
      </c>
      <c r="K1501" s="29">
        <f t="shared" si="596"/>
        <v>0</v>
      </c>
      <c r="L1501" s="29">
        <f t="shared" si="597"/>
        <v>0</v>
      </c>
      <c r="M1501" s="29">
        <f t="shared" si="598"/>
        <v>0</v>
      </c>
      <c r="N1501" s="194">
        <f t="shared" si="599"/>
        <v>0</v>
      </c>
      <c r="O1501" s="64" t="str">
        <f t="shared" si="618"/>
        <v>-</v>
      </c>
      <c r="P1501" s="64" t="str">
        <f t="shared" si="618"/>
        <v>-</v>
      </c>
      <c r="Q1501" s="64" t="str">
        <f t="shared" si="618"/>
        <v>-</v>
      </c>
      <c r="R1501" s="64" t="str">
        <f t="shared" si="618"/>
        <v>-</v>
      </c>
      <c r="S1501" s="64" t="str">
        <f t="shared" si="618"/>
        <v>-</v>
      </c>
      <c r="T1501" s="206" t="str">
        <f t="shared" si="600"/>
        <v>-</v>
      </c>
      <c r="U1501" s="29">
        <f t="shared" si="601"/>
        <v>0</v>
      </c>
      <c r="V1501" s="29">
        <f t="shared" si="602"/>
        <v>0</v>
      </c>
      <c r="W1501" s="29">
        <f t="shared" si="603"/>
        <v>0</v>
      </c>
      <c r="X1501" s="29">
        <f t="shared" si="604"/>
        <v>0</v>
      </c>
      <c r="Y1501" s="29">
        <f t="shared" si="605"/>
        <v>0</v>
      </c>
      <c r="Z1501" s="194">
        <f t="shared" si="606"/>
        <v>0</v>
      </c>
    </row>
    <row r="1502" spans="1:26" s="80" customFormat="1" x14ac:dyDescent="0.2">
      <c r="A1502" s="168">
        <v>1485</v>
      </c>
      <c r="B1502" s="168">
        <f>'Revenue Data'!B1493</f>
        <v>0</v>
      </c>
      <c r="C1502" s="71" t="str">
        <f t="shared" si="617"/>
        <v>-</v>
      </c>
      <c r="D1502" s="71" t="str">
        <f t="shared" si="617"/>
        <v>-</v>
      </c>
      <c r="E1502" s="71" t="str">
        <f t="shared" si="617"/>
        <v>-</v>
      </c>
      <c r="F1502" s="71" t="str">
        <f t="shared" si="617"/>
        <v>-</v>
      </c>
      <c r="G1502" s="71" t="str">
        <f t="shared" si="617"/>
        <v>-</v>
      </c>
      <c r="H1502" s="205">
        <f>IFERROR(VLOOKUP(B1502,'Forecast Cnx @ Dest. Airport'!$B$5:$R$175,17,FALSE),0)</f>
        <v>0</v>
      </c>
      <c r="I1502" s="29">
        <f t="shared" si="594"/>
        <v>0</v>
      </c>
      <c r="J1502" s="29">
        <f t="shared" si="595"/>
        <v>0</v>
      </c>
      <c r="K1502" s="29">
        <f t="shared" si="596"/>
        <v>0</v>
      </c>
      <c r="L1502" s="29">
        <f t="shared" si="597"/>
        <v>0</v>
      </c>
      <c r="M1502" s="29">
        <f t="shared" si="598"/>
        <v>0</v>
      </c>
      <c r="N1502" s="194">
        <f t="shared" si="599"/>
        <v>0</v>
      </c>
      <c r="O1502" s="64" t="str">
        <f t="shared" si="618"/>
        <v>-</v>
      </c>
      <c r="P1502" s="64" t="str">
        <f t="shared" si="618"/>
        <v>-</v>
      </c>
      <c r="Q1502" s="64" t="str">
        <f t="shared" si="618"/>
        <v>-</v>
      </c>
      <c r="R1502" s="64" t="str">
        <f t="shared" si="618"/>
        <v>-</v>
      </c>
      <c r="S1502" s="64" t="str">
        <f t="shared" si="618"/>
        <v>-</v>
      </c>
      <c r="T1502" s="206" t="str">
        <f t="shared" si="600"/>
        <v>-</v>
      </c>
      <c r="U1502" s="29">
        <f t="shared" si="601"/>
        <v>0</v>
      </c>
      <c r="V1502" s="29">
        <f t="shared" si="602"/>
        <v>0</v>
      </c>
      <c r="W1502" s="29">
        <f t="shared" si="603"/>
        <v>0</v>
      </c>
      <c r="X1502" s="29">
        <f t="shared" si="604"/>
        <v>0</v>
      </c>
      <c r="Y1502" s="29">
        <f t="shared" si="605"/>
        <v>0</v>
      </c>
      <c r="Z1502" s="194">
        <f t="shared" si="606"/>
        <v>0</v>
      </c>
    </row>
    <row r="1503" spans="1:26" s="80" customFormat="1" x14ac:dyDescent="0.2">
      <c r="A1503" s="82">
        <v>1486</v>
      </c>
      <c r="B1503" s="168">
        <f>'Revenue Data'!B1494</f>
        <v>0</v>
      </c>
      <c r="C1503" s="71" t="str">
        <f t="shared" si="617"/>
        <v>-</v>
      </c>
      <c r="D1503" s="71" t="str">
        <f t="shared" si="617"/>
        <v>-</v>
      </c>
      <c r="E1503" s="71" t="str">
        <f t="shared" si="617"/>
        <v>-</v>
      </c>
      <c r="F1503" s="71" t="str">
        <f t="shared" si="617"/>
        <v>-</v>
      </c>
      <c r="G1503" s="71" t="str">
        <f t="shared" si="617"/>
        <v>-</v>
      </c>
      <c r="H1503" s="205">
        <f>IFERROR(VLOOKUP(B1503,'Forecast Cnx @ Dest. Airport'!$B$5:$R$175,17,FALSE),0)</f>
        <v>0</v>
      </c>
      <c r="I1503" s="29">
        <f t="shared" ref="I1503:I1566" si="619">IFERROR($H1503*C1503,0)</f>
        <v>0</v>
      </c>
      <c r="J1503" s="29">
        <f t="shared" ref="J1503:J1566" si="620">IFERROR($H1503*D1503,0)</f>
        <v>0</v>
      </c>
      <c r="K1503" s="29">
        <f t="shared" ref="K1503:K1566" si="621">IFERROR($H1503*E1503,0)</f>
        <v>0</v>
      </c>
      <c r="L1503" s="29">
        <f t="shared" ref="L1503:L1566" si="622">IFERROR($H1503*F1503,0)</f>
        <v>0</v>
      </c>
      <c r="M1503" s="29">
        <f t="shared" ref="M1503:M1566" si="623">IFERROR($H1503*G1503,0)</f>
        <v>0</v>
      </c>
      <c r="N1503" s="194">
        <f t="shared" ref="N1503:N1566" si="624">SUM(I1503:M1503)</f>
        <v>0</v>
      </c>
      <c r="O1503" s="64" t="str">
        <f t="shared" si="618"/>
        <v>-</v>
      </c>
      <c r="P1503" s="64" t="str">
        <f t="shared" si="618"/>
        <v>-</v>
      </c>
      <c r="Q1503" s="64" t="str">
        <f t="shared" si="618"/>
        <v>-</v>
      </c>
      <c r="R1503" s="64" t="str">
        <f t="shared" si="618"/>
        <v>-</v>
      </c>
      <c r="S1503" s="64" t="str">
        <f t="shared" si="618"/>
        <v>-</v>
      </c>
      <c r="T1503" s="206" t="str">
        <f t="shared" ref="T1503:T1566" si="625">IFERROR(Z1503/N1503,"-")</f>
        <v>-</v>
      </c>
      <c r="U1503" s="29">
        <f t="shared" ref="U1503:U1566" si="626">IFERROR(O1503*I1503,0)</f>
        <v>0</v>
      </c>
      <c r="V1503" s="29">
        <f t="shared" ref="V1503:V1566" si="627">IFERROR(P1503*J1503,0)</f>
        <v>0</v>
      </c>
      <c r="W1503" s="29">
        <f t="shared" ref="W1503:W1566" si="628">IFERROR(Q1503*K1503,0)</f>
        <v>0</v>
      </c>
      <c r="X1503" s="29">
        <f t="shared" ref="X1503:X1566" si="629">IFERROR(R1503*L1503,0)</f>
        <v>0</v>
      </c>
      <c r="Y1503" s="29">
        <f t="shared" ref="Y1503:Y1566" si="630">IFERROR(S1503*M1503,0)</f>
        <v>0</v>
      </c>
      <c r="Z1503" s="194">
        <f t="shared" ref="Z1503:Z1566" si="631">SUM(U1503:Y1503)</f>
        <v>0</v>
      </c>
    </row>
    <row r="1504" spans="1:26" s="80" customFormat="1" x14ac:dyDescent="0.2">
      <c r="A1504" s="82">
        <v>1487</v>
      </c>
      <c r="B1504" s="168">
        <f>'Revenue Data'!B1495</f>
        <v>0</v>
      </c>
      <c r="C1504" s="71" t="str">
        <f t="shared" si="617"/>
        <v>-</v>
      </c>
      <c r="D1504" s="71" t="str">
        <f t="shared" si="617"/>
        <v>-</v>
      </c>
      <c r="E1504" s="71" t="str">
        <f t="shared" si="617"/>
        <v>-</v>
      </c>
      <c r="F1504" s="71" t="str">
        <f t="shared" si="617"/>
        <v>-</v>
      </c>
      <c r="G1504" s="71" t="str">
        <f t="shared" si="617"/>
        <v>-</v>
      </c>
      <c r="H1504" s="205">
        <f>IFERROR(VLOOKUP(B1504,'Forecast Cnx @ Dest. Airport'!$B$5:$R$175,17,FALSE),0)</f>
        <v>0</v>
      </c>
      <c r="I1504" s="29">
        <f t="shared" si="619"/>
        <v>0</v>
      </c>
      <c r="J1504" s="29">
        <f t="shared" si="620"/>
        <v>0</v>
      </c>
      <c r="K1504" s="29">
        <f t="shared" si="621"/>
        <v>0</v>
      </c>
      <c r="L1504" s="29">
        <f t="shared" si="622"/>
        <v>0</v>
      </c>
      <c r="M1504" s="29">
        <f t="shared" si="623"/>
        <v>0</v>
      </c>
      <c r="N1504" s="194">
        <f t="shared" si="624"/>
        <v>0</v>
      </c>
      <c r="O1504" s="64" t="str">
        <f t="shared" si="618"/>
        <v>-</v>
      </c>
      <c r="P1504" s="64" t="str">
        <f t="shared" si="618"/>
        <v>-</v>
      </c>
      <c r="Q1504" s="64" t="str">
        <f t="shared" si="618"/>
        <v>-</v>
      </c>
      <c r="R1504" s="64" t="str">
        <f t="shared" si="618"/>
        <v>-</v>
      </c>
      <c r="S1504" s="64" t="str">
        <f t="shared" si="618"/>
        <v>-</v>
      </c>
      <c r="T1504" s="206" t="str">
        <f t="shared" si="625"/>
        <v>-</v>
      </c>
      <c r="U1504" s="29">
        <f t="shared" si="626"/>
        <v>0</v>
      </c>
      <c r="V1504" s="29">
        <f t="shared" si="627"/>
        <v>0</v>
      </c>
      <c r="W1504" s="29">
        <f t="shared" si="628"/>
        <v>0</v>
      </c>
      <c r="X1504" s="29">
        <f t="shared" si="629"/>
        <v>0</v>
      </c>
      <c r="Y1504" s="29">
        <f t="shared" si="630"/>
        <v>0</v>
      </c>
      <c r="Z1504" s="194">
        <f t="shared" si="631"/>
        <v>0</v>
      </c>
    </row>
    <row r="1505" spans="1:26" s="80" customFormat="1" x14ac:dyDescent="0.2">
      <c r="A1505" s="82">
        <v>1488</v>
      </c>
      <c r="B1505" s="168">
        <f>'Revenue Data'!B1496</f>
        <v>0</v>
      </c>
      <c r="C1505" s="71" t="str">
        <f t="shared" si="617"/>
        <v>-</v>
      </c>
      <c r="D1505" s="71" t="str">
        <f t="shared" si="617"/>
        <v>-</v>
      </c>
      <c r="E1505" s="71" t="str">
        <f t="shared" si="617"/>
        <v>-</v>
      </c>
      <c r="F1505" s="71" t="str">
        <f t="shared" si="617"/>
        <v>-</v>
      </c>
      <c r="G1505" s="71" t="str">
        <f t="shared" si="617"/>
        <v>-</v>
      </c>
      <c r="H1505" s="205">
        <f>IFERROR(VLOOKUP(B1505,'Forecast Cnx @ Dest. Airport'!$B$5:$R$175,17,FALSE),0)</f>
        <v>0</v>
      </c>
      <c r="I1505" s="29">
        <f t="shared" si="619"/>
        <v>0</v>
      </c>
      <c r="J1505" s="29">
        <f t="shared" si="620"/>
        <v>0</v>
      </c>
      <c r="K1505" s="29">
        <f t="shared" si="621"/>
        <v>0</v>
      </c>
      <c r="L1505" s="29">
        <f t="shared" si="622"/>
        <v>0</v>
      </c>
      <c r="M1505" s="29">
        <f t="shared" si="623"/>
        <v>0</v>
      </c>
      <c r="N1505" s="194">
        <f t="shared" si="624"/>
        <v>0</v>
      </c>
      <c r="O1505" s="64" t="str">
        <f t="shared" si="618"/>
        <v>-</v>
      </c>
      <c r="P1505" s="64" t="str">
        <f t="shared" si="618"/>
        <v>-</v>
      </c>
      <c r="Q1505" s="64" t="str">
        <f t="shared" si="618"/>
        <v>-</v>
      </c>
      <c r="R1505" s="64" t="str">
        <f t="shared" si="618"/>
        <v>-</v>
      </c>
      <c r="S1505" s="64" t="str">
        <f t="shared" si="618"/>
        <v>-</v>
      </c>
      <c r="T1505" s="206" t="str">
        <f t="shared" si="625"/>
        <v>-</v>
      </c>
      <c r="U1505" s="29">
        <f t="shared" si="626"/>
        <v>0</v>
      </c>
      <c r="V1505" s="29">
        <f t="shared" si="627"/>
        <v>0</v>
      </c>
      <c r="W1505" s="29">
        <f t="shared" si="628"/>
        <v>0</v>
      </c>
      <c r="X1505" s="29">
        <f t="shared" si="629"/>
        <v>0</v>
      </c>
      <c r="Y1505" s="29">
        <f t="shared" si="630"/>
        <v>0</v>
      </c>
      <c r="Z1505" s="194">
        <f t="shared" si="631"/>
        <v>0</v>
      </c>
    </row>
    <row r="1506" spans="1:26" s="80" customFormat="1" x14ac:dyDescent="0.2">
      <c r="A1506" s="168">
        <v>1489</v>
      </c>
      <c r="B1506" s="168">
        <f>'Revenue Data'!B1497</f>
        <v>0</v>
      </c>
      <c r="C1506" s="71" t="str">
        <f t="shared" si="617"/>
        <v>-</v>
      </c>
      <c r="D1506" s="71" t="str">
        <f t="shared" si="617"/>
        <v>-</v>
      </c>
      <c r="E1506" s="71" t="str">
        <f t="shared" si="617"/>
        <v>-</v>
      </c>
      <c r="F1506" s="71" t="str">
        <f t="shared" si="617"/>
        <v>-</v>
      </c>
      <c r="G1506" s="71" t="str">
        <f t="shared" si="617"/>
        <v>-</v>
      </c>
      <c r="H1506" s="205">
        <f>IFERROR(VLOOKUP(B1506,'Forecast Cnx @ Dest. Airport'!$B$5:$R$175,17,FALSE),0)</f>
        <v>0</v>
      </c>
      <c r="I1506" s="29">
        <f t="shared" si="619"/>
        <v>0</v>
      </c>
      <c r="J1506" s="29">
        <f t="shared" si="620"/>
        <v>0</v>
      </c>
      <c r="K1506" s="29">
        <f t="shared" si="621"/>
        <v>0</v>
      </c>
      <c r="L1506" s="29">
        <f t="shared" si="622"/>
        <v>0</v>
      </c>
      <c r="M1506" s="29">
        <f t="shared" si="623"/>
        <v>0</v>
      </c>
      <c r="N1506" s="194">
        <f t="shared" si="624"/>
        <v>0</v>
      </c>
      <c r="O1506" s="64" t="str">
        <f t="shared" si="618"/>
        <v>-</v>
      </c>
      <c r="P1506" s="64" t="str">
        <f t="shared" si="618"/>
        <v>-</v>
      </c>
      <c r="Q1506" s="64" t="str">
        <f t="shared" si="618"/>
        <v>-</v>
      </c>
      <c r="R1506" s="64" t="str">
        <f t="shared" si="618"/>
        <v>-</v>
      </c>
      <c r="S1506" s="64" t="str">
        <f t="shared" si="618"/>
        <v>-</v>
      </c>
      <c r="T1506" s="206" t="str">
        <f t="shared" si="625"/>
        <v>-</v>
      </c>
      <c r="U1506" s="29">
        <f t="shared" si="626"/>
        <v>0</v>
      </c>
      <c r="V1506" s="29">
        <f t="shared" si="627"/>
        <v>0</v>
      </c>
      <c r="W1506" s="29">
        <f t="shared" si="628"/>
        <v>0</v>
      </c>
      <c r="X1506" s="29">
        <f t="shared" si="629"/>
        <v>0</v>
      </c>
      <c r="Y1506" s="29">
        <f t="shared" si="630"/>
        <v>0</v>
      </c>
      <c r="Z1506" s="194">
        <f t="shared" si="631"/>
        <v>0</v>
      </c>
    </row>
    <row r="1507" spans="1:26" s="80" customFormat="1" x14ac:dyDescent="0.2">
      <c r="A1507" s="82">
        <v>1490</v>
      </c>
      <c r="B1507" s="168">
        <f>'Revenue Data'!B1498</f>
        <v>0</v>
      </c>
      <c r="C1507" s="71" t="str">
        <f t="shared" si="617"/>
        <v>-</v>
      </c>
      <c r="D1507" s="71" t="str">
        <f t="shared" si="617"/>
        <v>-</v>
      </c>
      <c r="E1507" s="71" t="str">
        <f t="shared" si="617"/>
        <v>-</v>
      </c>
      <c r="F1507" s="71" t="str">
        <f t="shared" si="617"/>
        <v>-</v>
      </c>
      <c r="G1507" s="71" t="str">
        <f t="shared" si="617"/>
        <v>-</v>
      </c>
      <c r="H1507" s="205">
        <f>IFERROR(VLOOKUP(B1507,'Forecast Cnx @ Dest. Airport'!$B$5:$R$175,17,FALSE),0)</f>
        <v>0</v>
      </c>
      <c r="I1507" s="29">
        <f t="shared" si="619"/>
        <v>0</v>
      </c>
      <c r="J1507" s="29">
        <f t="shared" si="620"/>
        <v>0</v>
      </c>
      <c r="K1507" s="29">
        <f t="shared" si="621"/>
        <v>0</v>
      </c>
      <c r="L1507" s="29">
        <f t="shared" si="622"/>
        <v>0</v>
      </c>
      <c r="M1507" s="29">
        <f t="shared" si="623"/>
        <v>0</v>
      </c>
      <c r="N1507" s="194">
        <f t="shared" si="624"/>
        <v>0</v>
      </c>
      <c r="O1507" s="64" t="str">
        <f t="shared" si="618"/>
        <v>-</v>
      </c>
      <c r="P1507" s="64" t="str">
        <f t="shared" si="618"/>
        <v>-</v>
      </c>
      <c r="Q1507" s="64" t="str">
        <f t="shared" si="618"/>
        <v>-</v>
      </c>
      <c r="R1507" s="64" t="str">
        <f t="shared" si="618"/>
        <v>-</v>
      </c>
      <c r="S1507" s="64" t="str">
        <f t="shared" si="618"/>
        <v>-</v>
      </c>
      <c r="T1507" s="206" t="str">
        <f t="shared" si="625"/>
        <v>-</v>
      </c>
      <c r="U1507" s="29">
        <f t="shared" si="626"/>
        <v>0</v>
      </c>
      <c r="V1507" s="29">
        <f t="shared" si="627"/>
        <v>0</v>
      </c>
      <c r="W1507" s="29">
        <f t="shared" si="628"/>
        <v>0</v>
      </c>
      <c r="X1507" s="29">
        <f t="shared" si="629"/>
        <v>0</v>
      </c>
      <c r="Y1507" s="29">
        <f t="shared" si="630"/>
        <v>0</v>
      </c>
      <c r="Z1507" s="194">
        <f t="shared" si="631"/>
        <v>0</v>
      </c>
    </row>
    <row r="1508" spans="1:26" s="80" customFormat="1" x14ac:dyDescent="0.2">
      <c r="A1508" s="82">
        <v>1491</v>
      </c>
      <c r="B1508" s="168">
        <f>'Revenue Data'!B1499</f>
        <v>0</v>
      </c>
      <c r="C1508" s="71" t="str">
        <f t="shared" ref="C1508:G1517" si="632">IFERROR(VLOOKUP($B1508,FromChicagoFareList,C$8,FALSE),"-")</f>
        <v>-</v>
      </c>
      <c r="D1508" s="71" t="str">
        <f t="shared" si="632"/>
        <v>-</v>
      </c>
      <c r="E1508" s="71" t="str">
        <f t="shared" si="632"/>
        <v>-</v>
      </c>
      <c r="F1508" s="71" t="str">
        <f t="shared" si="632"/>
        <v>-</v>
      </c>
      <c r="G1508" s="71" t="str">
        <f t="shared" si="632"/>
        <v>-</v>
      </c>
      <c r="H1508" s="205">
        <f>IFERROR(VLOOKUP(B1508,'Forecast Cnx @ Dest. Airport'!$B$5:$R$175,17,FALSE),0)</f>
        <v>0</v>
      </c>
      <c r="I1508" s="29">
        <f t="shared" si="619"/>
        <v>0</v>
      </c>
      <c r="J1508" s="29">
        <f t="shared" si="620"/>
        <v>0</v>
      </c>
      <c r="K1508" s="29">
        <f t="shared" si="621"/>
        <v>0</v>
      </c>
      <c r="L1508" s="29">
        <f t="shared" si="622"/>
        <v>0</v>
      </c>
      <c r="M1508" s="29">
        <f t="shared" si="623"/>
        <v>0</v>
      </c>
      <c r="N1508" s="194">
        <f t="shared" si="624"/>
        <v>0</v>
      </c>
      <c r="O1508" s="64" t="str">
        <f t="shared" ref="O1508:S1517" si="633">IFERROR(VLOOKUP($B1508,FromChicagoFareList,O$8,FALSE),"-")</f>
        <v>-</v>
      </c>
      <c r="P1508" s="64" t="str">
        <f t="shared" si="633"/>
        <v>-</v>
      </c>
      <c r="Q1508" s="64" t="str">
        <f t="shared" si="633"/>
        <v>-</v>
      </c>
      <c r="R1508" s="64" t="str">
        <f t="shared" si="633"/>
        <v>-</v>
      </c>
      <c r="S1508" s="64" t="str">
        <f t="shared" si="633"/>
        <v>-</v>
      </c>
      <c r="T1508" s="206" t="str">
        <f t="shared" si="625"/>
        <v>-</v>
      </c>
      <c r="U1508" s="29">
        <f t="shared" si="626"/>
        <v>0</v>
      </c>
      <c r="V1508" s="29">
        <f t="shared" si="627"/>
        <v>0</v>
      </c>
      <c r="W1508" s="29">
        <f t="shared" si="628"/>
        <v>0</v>
      </c>
      <c r="X1508" s="29">
        <f t="shared" si="629"/>
        <v>0</v>
      </c>
      <c r="Y1508" s="29">
        <f t="shared" si="630"/>
        <v>0</v>
      </c>
      <c r="Z1508" s="194">
        <f t="shared" si="631"/>
        <v>0</v>
      </c>
    </row>
    <row r="1509" spans="1:26" s="80" customFormat="1" x14ac:dyDescent="0.2">
      <c r="A1509" s="82">
        <v>1492</v>
      </c>
      <c r="B1509" s="168">
        <f>'Revenue Data'!B1500</f>
        <v>0</v>
      </c>
      <c r="C1509" s="71" t="str">
        <f t="shared" si="632"/>
        <v>-</v>
      </c>
      <c r="D1509" s="71" t="str">
        <f t="shared" si="632"/>
        <v>-</v>
      </c>
      <c r="E1509" s="71" t="str">
        <f t="shared" si="632"/>
        <v>-</v>
      </c>
      <c r="F1509" s="71" t="str">
        <f t="shared" si="632"/>
        <v>-</v>
      </c>
      <c r="G1509" s="71" t="str">
        <f t="shared" si="632"/>
        <v>-</v>
      </c>
      <c r="H1509" s="205">
        <f>IFERROR(VLOOKUP(B1509,'Forecast Cnx @ Dest. Airport'!$B$5:$R$175,17,FALSE),0)</f>
        <v>0</v>
      </c>
      <c r="I1509" s="29">
        <f t="shared" si="619"/>
        <v>0</v>
      </c>
      <c r="J1509" s="29">
        <f t="shared" si="620"/>
        <v>0</v>
      </c>
      <c r="K1509" s="29">
        <f t="shared" si="621"/>
        <v>0</v>
      </c>
      <c r="L1509" s="29">
        <f t="shared" si="622"/>
        <v>0</v>
      </c>
      <c r="M1509" s="29">
        <f t="shared" si="623"/>
        <v>0</v>
      </c>
      <c r="N1509" s="194">
        <f t="shared" si="624"/>
        <v>0</v>
      </c>
      <c r="O1509" s="64" t="str">
        <f t="shared" si="633"/>
        <v>-</v>
      </c>
      <c r="P1509" s="64" t="str">
        <f t="shared" si="633"/>
        <v>-</v>
      </c>
      <c r="Q1509" s="64" t="str">
        <f t="shared" si="633"/>
        <v>-</v>
      </c>
      <c r="R1509" s="64" t="str">
        <f t="shared" si="633"/>
        <v>-</v>
      </c>
      <c r="S1509" s="64" t="str">
        <f t="shared" si="633"/>
        <v>-</v>
      </c>
      <c r="T1509" s="206" t="str">
        <f t="shared" si="625"/>
        <v>-</v>
      </c>
      <c r="U1509" s="29">
        <f t="shared" si="626"/>
        <v>0</v>
      </c>
      <c r="V1509" s="29">
        <f t="shared" si="627"/>
        <v>0</v>
      </c>
      <c r="W1509" s="29">
        <f t="shared" si="628"/>
        <v>0</v>
      </c>
      <c r="X1509" s="29">
        <f t="shared" si="629"/>
        <v>0</v>
      </c>
      <c r="Y1509" s="29">
        <f t="shared" si="630"/>
        <v>0</v>
      </c>
      <c r="Z1509" s="194">
        <f t="shared" si="631"/>
        <v>0</v>
      </c>
    </row>
    <row r="1510" spans="1:26" s="80" customFormat="1" x14ac:dyDescent="0.2">
      <c r="A1510" s="168">
        <v>1493</v>
      </c>
      <c r="B1510" s="168">
        <f>'Revenue Data'!B1501</f>
        <v>0</v>
      </c>
      <c r="C1510" s="71" t="str">
        <f t="shared" si="632"/>
        <v>-</v>
      </c>
      <c r="D1510" s="71" t="str">
        <f t="shared" si="632"/>
        <v>-</v>
      </c>
      <c r="E1510" s="71" t="str">
        <f t="shared" si="632"/>
        <v>-</v>
      </c>
      <c r="F1510" s="71" t="str">
        <f t="shared" si="632"/>
        <v>-</v>
      </c>
      <c r="G1510" s="71" t="str">
        <f t="shared" si="632"/>
        <v>-</v>
      </c>
      <c r="H1510" s="205">
        <f>IFERROR(VLOOKUP(B1510,'Forecast Cnx @ Dest. Airport'!$B$5:$R$175,17,FALSE),0)</f>
        <v>0</v>
      </c>
      <c r="I1510" s="29">
        <f t="shared" si="619"/>
        <v>0</v>
      </c>
      <c r="J1510" s="29">
        <f t="shared" si="620"/>
        <v>0</v>
      </c>
      <c r="K1510" s="29">
        <f t="shared" si="621"/>
        <v>0</v>
      </c>
      <c r="L1510" s="29">
        <f t="shared" si="622"/>
        <v>0</v>
      </c>
      <c r="M1510" s="29">
        <f t="shared" si="623"/>
        <v>0</v>
      </c>
      <c r="N1510" s="194">
        <f t="shared" si="624"/>
        <v>0</v>
      </c>
      <c r="O1510" s="64" t="str">
        <f t="shared" si="633"/>
        <v>-</v>
      </c>
      <c r="P1510" s="64" t="str">
        <f t="shared" si="633"/>
        <v>-</v>
      </c>
      <c r="Q1510" s="64" t="str">
        <f t="shared" si="633"/>
        <v>-</v>
      </c>
      <c r="R1510" s="64" t="str">
        <f t="shared" si="633"/>
        <v>-</v>
      </c>
      <c r="S1510" s="64" t="str">
        <f t="shared" si="633"/>
        <v>-</v>
      </c>
      <c r="T1510" s="206" t="str">
        <f t="shared" si="625"/>
        <v>-</v>
      </c>
      <c r="U1510" s="29">
        <f t="shared" si="626"/>
        <v>0</v>
      </c>
      <c r="V1510" s="29">
        <f t="shared" si="627"/>
        <v>0</v>
      </c>
      <c r="W1510" s="29">
        <f t="shared" si="628"/>
        <v>0</v>
      </c>
      <c r="X1510" s="29">
        <f t="shared" si="629"/>
        <v>0</v>
      </c>
      <c r="Y1510" s="29">
        <f t="shared" si="630"/>
        <v>0</v>
      </c>
      <c r="Z1510" s="194">
        <f t="shared" si="631"/>
        <v>0</v>
      </c>
    </row>
    <row r="1511" spans="1:26" s="80" customFormat="1" x14ac:dyDescent="0.2">
      <c r="A1511" s="82">
        <v>1494</v>
      </c>
      <c r="B1511" s="168">
        <f>'Revenue Data'!B1502</f>
        <v>0</v>
      </c>
      <c r="C1511" s="71" t="str">
        <f t="shared" si="632"/>
        <v>-</v>
      </c>
      <c r="D1511" s="71" t="str">
        <f t="shared" si="632"/>
        <v>-</v>
      </c>
      <c r="E1511" s="71" t="str">
        <f t="shared" si="632"/>
        <v>-</v>
      </c>
      <c r="F1511" s="71" t="str">
        <f t="shared" si="632"/>
        <v>-</v>
      </c>
      <c r="G1511" s="71" t="str">
        <f t="shared" si="632"/>
        <v>-</v>
      </c>
      <c r="H1511" s="205">
        <f>IFERROR(VLOOKUP(B1511,'Forecast Cnx @ Dest. Airport'!$B$5:$R$175,17,FALSE),0)</f>
        <v>0</v>
      </c>
      <c r="I1511" s="29">
        <f t="shared" si="619"/>
        <v>0</v>
      </c>
      <c r="J1511" s="29">
        <f t="shared" si="620"/>
        <v>0</v>
      </c>
      <c r="K1511" s="29">
        <f t="shared" si="621"/>
        <v>0</v>
      </c>
      <c r="L1511" s="29">
        <f t="shared" si="622"/>
        <v>0</v>
      </c>
      <c r="M1511" s="29">
        <f t="shared" si="623"/>
        <v>0</v>
      </c>
      <c r="N1511" s="194">
        <f t="shared" si="624"/>
        <v>0</v>
      </c>
      <c r="O1511" s="64" t="str">
        <f t="shared" si="633"/>
        <v>-</v>
      </c>
      <c r="P1511" s="64" t="str">
        <f t="shared" si="633"/>
        <v>-</v>
      </c>
      <c r="Q1511" s="64" t="str">
        <f t="shared" si="633"/>
        <v>-</v>
      </c>
      <c r="R1511" s="64" t="str">
        <f t="shared" si="633"/>
        <v>-</v>
      </c>
      <c r="S1511" s="64" t="str">
        <f t="shared" si="633"/>
        <v>-</v>
      </c>
      <c r="T1511" s="206" t="str">
        <f t="shared" si="625"/>
        <v>-</v>
      </c>
      <c r="U1511" s="29">
        <f t="shared" si="626"/>
        <v>0</v>
      </c>
      <c r="V1511" s="29">
        <f t="shared" si="627"/>
        <v>0</v>
      </c>
      <c r="W1511" s="29">
        <f t="shared" si="628"/>
        <v>0</v>
      </c>
      <c r="X1511" s="29">
        <f t="shared" si="629"/>
        <v>0</v>
      </c>
      <c r="Y1511" s="29">
        <f t="shared" si="630"/>
        <v>0</v>
      </c>
      <c r="Z1511" s="194">
        <f t="shared" si="631"/>
        <v>0</v>
      </c>
    </row>
    <row r="1512" spans="1:26" s="80" customFormat="1" x14ac:dyDescent="0.2">
      <c r="A1512" s="82">
        <v>1495</v>
      </c>
      <c r="B1512" s="168">
        <f>'Revenue Data'!B1503</f>
        <v>0</v>
      </c>
      <c r="C1512" s="71" t="str">
        <f t="shared" si="632"/>
        <v>-</v>
      </c>
      <c r="D1512" s="71" t="str">
        <f t="shared" si="632"/>
        <v>-</v>
      </c>
      <c r="E1512" s="71" t="str">
        <f t="shared" si="632"/>
        <v>-</v>
      </c>
      <c r="F1512" s="71" t="str">
        <f t="shared" si="632"/>
        <v>-</v>
      </c>
      <c r="G1512" s="71" t="str">
        <f t="shared" si="632"/>
        <v>-</v>
      </c>
      <c r="H1512" s="205">
        <f>IFERROR(VLOOKUP(B1512,'Forecast Cnx @ Dest. Airport'!$B$5:$R$175,17,FALSE),0)</f>
        <v>0</v>
      </c>
      <c r="I1512" s="29">
        <f t="shared" si="619"/>
        <v>0</v>
      </c>
      <c r="J1512" s="29">
        <f t="shared" si="620"/>
        <v>0</v>
      </c>
      <c r="K1512" s="29">
        <f t="shared" si="621"/>
        <v>0</v>
      </c>
      <c r="L1512" s="29">
        <f t="shared" si="622"/>
        <v>0</v>
      </c>
      <c r="M1512" s="29">
        <f t="shared" si="623"/>
        <v>0</v>
      </c>
      <c r="N1512" s="194">
        <f t="shared" si="624"/>
        <v>0</v>
      </c>
      <c r="O1512" s="64" t="str">
        <f t="shared" si="633"/>
        <v>-</v>
      </c>
      <c r="P1512" s="64" t="str">
        <f t="shared" si="633"/>
        <v>-</v>
      </c>
      <c r="Q1512" s="64" t="str">
        <f t="shared" si="633"/>
        <v>-</v>
      </c>
      <c r="R1512" s="64" t="str">
        <f t="shared" si="633"/>
        <v>-</v>
      </c>
      <c r="S1512" s="64" t="str">
        <f t="shared" si="633"/>
        <v>-</v>
      </c>
      <c r="T1512" s="206" t="str">
        <f t="shared" si="625"/>
        <v>-</v>
      </c>
      <c r="U1512" s="29">
        <f t="shared" si="626"/>
        <v>0</v>
      </c>
      <c r="V1512" s="29">
        <f t="shared" si="627"/>
        <v>0</v>
      </c>
      <c r="W1512" s="29">
        <f t="shared" si="628"/>
        <v>0</v>
      </c>
      <c r="X1512" s="29">
        <f t="shared" si="629"/>
        <v>0</v>
      </c>
      <c r="Y1512" s="29">
        <f t="shared" si="630"/>
        <v>0</v>
      </c>
      <c r="Z1512" s="194">
        <f t="shared" si="631"/>
        <v>0</v>
      </c>
    </row>
    <row r="1513" spans="1:26" s="80" customFormat="1" x14ac:dyDescent="0.2">
      <c r="A1513" s="82">
        <v>1496</v>
      </c>
      <c r="B1513" s="168">
        <f>'Revenue Data'!B1504</f>
        <v>0</v>
      </c>
      <c r="C1513" s="71" t="str">
        <f t="shared" si="632"/>
        <v>-</v>
      </c>
      <c r="D1513" s="71" t="str">
        <f t="shared" si="632"/>
        <v>-</v>
      </c>
      <c r="E1513" s="71" t="str">
        <f t="shared" si="632"/>
        <v>-</v>
      </c>
      <c r="F1513" s="71" t="str">
        <f t="shared" si="632"/>
        <v>-</v>
      </c>
      <c r="G1513" s="71" t="str">
        <f t="shared" si="632"/>
        <v>-</v>
      </c>
      <c r="H1513" s="205">
        <f>IFERROR(VLOOKUP(B1513,'Forecast Cnx @ Dest. Airport'!$B$5:$R$175,17,FALSE),0)</f>
        <v>0</v>
      </c>
      <c r="I1513" s="29">
        <f t="shared" si="619"/>
        <v>0</v>
      </c>
      <c r="J1513" s="29">
        <f t="shared" si="620"/>
        <v>0</v>
      </c>
      <c r="K1513" s="29">
        <f t="shared" si="621"/>
        <v>0</v>
      </c>
      <c r="L1513" s="29">
        <f t="shared" si="622"/>
        <v>0</v>
      </c>
      <c r="M1513" s="29">
        <f t="shared" si="623"/>
        <v>0</v>
      </c>
      <c r="N1513" s="194">
        <f t="shared" si="624"/>
        <v>0</v>
      </c>
      <c r="O1513" s="64" t="str">
        <f t="shared" si="633"/>
        <v>-</v>
      </c>
      <c r="P1513" s="64" t="str">
        <f t="shared" si="633"/>
        <v>-</v>
      </c>
      <c r="Q1513" s="64" t="str">
        <f t="shared" si="633"/>
        <v>-</v>
      </c>
      <c r="R1513" s="64" t="str">
        <f t="shared" si="633"/>
        <v>-</v>
      </c>
      <c r="S1513" s="64" t="str">
        <f t="shared" si="633"/>
        <v>-</v>
      </c>
      <c r="T1513" s="206" t="str">
        <f t="shared" si="625"/>
        <v>-</v>
      </c>
      <c r="U1513" s="29">
        <f t="shared" si="626"/>
        <v>0</v>
      </c>
      <c r="V1513" s="29">
        <f t="shared" si="627"/>
        <v>0</v>
      </c>
      <c r="W1513" s="29">
        <f t="shared" si="628"/>
        <v>0</v>
      </c>
      <c r="X1513" s="29">
        <f t="shared" si="629"/>
        <v>0</v>
      </c>
      <c r="Y1513" s="29">
        <f t="shared" si="630"/>
        <v>0</v>
      </c>
      <c r="Z1513" s="194">
        <f t="shared" si="631"/>
        <v>0</v>
      </c>
    </row>
    <row r="1514" spans="1:26" s="80" customFormat="1" x14ac:dyDescent="0.2">
      <c r="A1514" s="168">
        <v>1497</v>
      </c>
      <c r="B1514" s="168">
        <f>'Revenue Data'!B1505</f>
        <v>0</v>
      </c>
      <c r="C1514" s="71" t="str">
        <f t="shared" si="632"/>
        <v>-</v>
      </c>
      <c r="D1514" s="71" t="str">
        <f t="shared" si="632"/>
        <v>-</v>
      </c>
      <c r="E1514" s="71" t="str">
        <f t="shared" si="632"/>
        <v>-</v>
      </c>
      <c r="F1514" s="71" t="str">
        <f t="shared" si="632"/>
        <v>-</v>
      </c>
      <c r="G1514" s="71" t="str">
        <f t="shared" si="632"/>
        <v>-</v>
      </c>
      <c r="H1514" s="205">
        <f>IFERROR(VLOOKUP(B1514,'Forecast Cnx @ Dest. Airport'!$B$5:$R$175,17,FALSE),0)</f>
        <v>0</v>
      </c>
      <c r="I1514" s="29">
        <f t="shared" si="619"/>
        <v>0</v>
      </c>
      <c r="J1514" s="29">
        <f t="shared" si="620"/>
        <v>0</v>
      </c>
      <c r="K1514" s="29">
        <f t="shared" si="621"/>
        <v>0</v>
      </c>
      <c r="L1514" s="29">
        <f t="shared" si="622"/>
        <v>0</v>
      </c>
      <c r="M1514" s="29">
        <f t="shared" si="623"/>
        <v>0</v>
      </c>
      <c r="N1514" s="194">
        <f t="shared" si="624"/>
        <v>0</v>
      </c>
      <c r="O1514" s="64" t="str">
        <f t="shared" si="633"/>
        <v>-</v>
      </c>
      <c r="P1514" s="64" t="str">
        <f t="shared" si="633"/>
        <v>-</v>
      </c>
      <c r="Q1514" s="64" t="str">
        <f t="shared" si="633"/>
        <v>-</v>
      </c>
      <c r="R1514" s="64" t="str">
        <f t="shared" si="633"/>
        <v>-</v>
      </c>
      <c r="S1514" s="64" t="str">
        <f t="shared" si="633"/>
        <v>-</v>
      </c>
      <c r="T1514" s="206" t="str">
        <f t="shared" si="625"/>
        <v>-</v>
      </c>
      <c r="U1514" s="29">
        <f t="shared" si="626"/>
        <v>0</v>
      </c>
      <c r="V1514" s="29">
        <f t="shared" si="627"/>
        <v>0</v>
      </c>
      <c r="W1514" s="29">
        <f t="shared" si="628"/>
        <v>0</v>
      </c>
      <c r="X1514" s="29">
        <f t="shared" si="629"/>
        <v>0</v>
      </c>
      <c r="Y1514" s="29">
        <f t="shared" si="630"/>
        <v>0</v>
      </c>
      <c r="Z1514" s="194">
        <f t="shared" si="631"/>
        <v>0</v>
      </c>
    </row>
    <row r="1515" spans="1:26" s="80" customFormat="1" x14ac:dyDescent="0.2">
      <c r="A1515" s="82">
        <v>1498</v>
      </c>
      <c r="B1515" s="168">
        <f>'Revenue Data'!B1506</f>
        <v>0</v>
      </c>
      <c r="C1515" s="71" t="str">
        <f t="shared" si="632"/>
        <v>-</v>
      </c>
      <c r="D1515" s="71" t="str">
        <f t="shared" si="632"/>
        <v>-</v>
      </c>
      <c r="E1515" s="71" t="str">
        <f t="shared" si="632"/>
        <v>-</v>
      </c>
      <c r="F1515" s="71" t="str">
        <f t="shared" si="632"/>
        <v>-</v>
      </c>
      <c r="G1515" s="71" t="str">
        <f t="shared" si="632"/>
        <v>-</v>
      </c>
      <c r="H1515" s="205">
        <f>IFERROR(VLOOKUP(B1515,'Forecast Cnx @ Dest. Airport'!$B$5:$R$175,17,FALSE),0)</f>
        <v>0</v>
      </c>
      <c r="I1515" s="29">
        <f t="shared" si="619"/>
        <v>0</v>
      </c>
      <c r="J1515" s="29">
        <f t="shared" si="620"/>
        <v>0</v>
      </c>
      <c r="K1515" s="29">
        <f t="shared" si="621"/>
        <v>0</v>
      </c>
      <c r="L1515" s="29">
        <f t="shared" si="622"/>
        <v>0</v>
      </c>
      <c r="M1515" s="29">
        <f t="shared" si="623"/>
        <v>0</v>
      </c>
      <c r="N1515" s="194">
        <f t="shared" si="624"/>
        <v>0</v>
      </c>
      <c r="O1515" s="64" t="str">
        <f t="shared" si="633"/>
        <v>-</v>
      </c>
      <c r="P1515" s="64" t="str">
        <f t="shared" si="633"/>
        <v>-</v>
      </c>
      <c r="Q1515" s="64" t="str">
        <f t="shared" si="633"/>
        <v>-</v>
      </c>
      <c r="R1515" s="64" t="str">
        <f t="shared" si="633"/>
        <v>-</v>
      </c>
      <c r="S1515" s="64" t="str">
        <f t="shared" si="633"/>
        <v>-</v>
      </c>
      <c r="T1515" s="206" t="str">
        <f t="shared" si="625"/>
        <v>-</v>
      </c>
      <c r="U1515" s="29">
        <f t="shared" si="626"/>
        <v>0</v>
      </c>
      <c r="V1515" s="29">
        <f t="shared" si="627"/>
        <v>0</v>
      </c>
      <c r="W1515" s="29">
        <f t="shared" si="628"/>
        <v>0</v>
      </c>
      <c r="X1515" s="29">
        <f t="shared" si="629"/>
        <v>0</v>
      </c>
      <c r="Y1515" s="29">
        <f t="shared" si="630"/>
        <v>0</v>
      </c>
      <c r="Z1515" s="194">
        <f t="shared" si="631"/>
        <v>0</v>
      </c>
    </row>
    <row r="1516" spans="1:26" s="80" customFormat="1" x14ac:dyDescent="0.2">
      <c r="A1516" s="82">
        <v>1499</v>
      </c>
      <c r="B1516" s="168">
        <f>'Revenue Data'!B1507</f>
        <v>0</v>
      </c>
      <c r="C1516" s="71" t="str">
        <f t="shared" si="632"/>
        <v>-</v>
      </c>
      <c r="D1516" s="71" t="str">
        <f t="shared" si="632"/>
        <v>-</v>
      </c>
      <c r="E1516" s="71" t="str">
        <f t="shared" si="632"/>
        <v>-</v>
      </c>
      <c r="F1516" s="71" t="str">
        <f t="shared" si="632"/>
        <v>-</v>
      </c>
      <c r="G1516" s="71" t="str">
        <f t="shared" si="632"/>
        <v>-</v>
      </c>
      <c r="H1516" s="205">
        <f>IFERROR(VLOOKUP(B1516,'Forecast Cnx @ Dest. Airport'!$B$5:$R$175,17,FALSE),0)</f>
        <v>0</v>
      </c>
      <c r="I1516" s="29">
        <f t="shared" si="619"/>
        <v>0</v>
      </c>
      <c r="J1516" s="29">
        <f t="shared" si="620"/>
        <v>0</v>
      </c>
      <c r="K1516" s="29">
        <f t="shared" si="621"/>
        <v>0</v>
      </c>
      <c r="L1516" s="29">
        <f t="shared" si="622"/>
        <v>0</v>
      </c>
      <c r="M1516" s="29">
        <f t="shared" si="623"/>
        <v>0</v>
      </c>
      <c r="N1516" s="194">
        <f t="shared" si="624"/>
        <v>0</v>
      </c>
      <c r="O1516" s="64" t="str">
        <f t="shared" si="633"/>
        <v>-</v>
      </c>
      <c r="P1516" s="64" t="str">
        <f t="shared" si="633"/>
        <v>-</v>
      </c>
      <c r="Q1516" s="64" t="str">
        <f t="shared" si="633"/>
        <v>-</v>
      </c>
      <c r="R1516" s="64" t="str">
        <f t="shared" si="633"/>
        <v>-</v>
      </c>
      <c r="S1516" s="64" t="str">
        <f t="shared" si="633"/>
        <v>-</v>
      </c>
      <c r="T1516" s="206" t="str">
        <f t="shared" si="625"/>
        <v>-</v>
      </c>
      <c r="U1516" s="29">
        <f t="shared" si="626"/>
        <v>0</v>
      </c>
      <c r="V1516" s="29">
        <f t="shared" si="627"/>
        <v>0</v>
      </c>
      <c r="W1516" s="29">
        <f t="shared" si="628"/>
        <v>0</v>
      </c>
      <c r="X1516" s="29">
        <f t="shared" si="629"/>
        <v>0</v>
      </c>
      <c r="Y1516" s="29">
        <f t="shared" si="630"/>
        <v>0</v>
      </c>
      <c r="Z1516" s="194">
        <f t="shared" si="631"/>
        <v>0</v>
      </c>
    </row>
    <row r="1517" spans="1:26" s="80" customFormat="1" x14ac:dyDescent="0.2">
      <c r="A1517" s="82">
        <v>1500</v>
      </c>
      <c r="B1517" s="168">
        <f>'Revenue Data'!B1508</f>
        <v>0</v>
      </c>
      <c r="C1517" s="71" t="str">
        <f t="shared" si="632"/>
        <v>-</v>
      </c>
      <c r="D1517" s="71" t="str">
        <f t="shared" si="632"/>
        <v>-</v>
      </c>
      <c r="E1517" s="71" t="str">
        <f t="shared" si="632"/>
        <v>-</v>
      </c>
      <c r="F1517" s="71" t="str">
        <f t="shared" si="632"/>
        <v>-</v>
      </c>
      <c r="G1517" s="71" t="str">
        <f t="shared" si="632"/>
        <v>-</v>
      </c>
      <c r="H1517" s="205">
        <f>IFERROR(VLOOKUP(B1517,'Forecast Cnx @ Dest. Airport'!$B$5:$R$175,17,FALSE),0)</f>
        <v>0</v>
      </c>
      <c r="I1517" s="29">
        <f t="shared" si="619"/>
        <v>0</v>
      </c>
      <c r="J1517" s="29">
        <f t="shared" si="620"/>
        <v>0</v>
      </c>
      <c r="K1517" s="29">
        <f t="shared" si="621"/>
        <v>0</v>
      </c>
      <c r="L1517" s="29">
        <f t="shared" si="622"/>
        <v>0</v>
      </c>
      <c r="M1517" s="29">
        <f t="shared" si="623"/>
        <v>0</v>
      </c>
      <c r="N1517" s="194">
        <f t="shared" si="624"/>
        <v>0</v>
      </c>
      <c r="O1517" s="64" t="str">
        <f t="shared" si="633"/>
        <v>-</v>
      </c>
      <c r="P1517" s="64" t="str">
        <f t="shared" si="633"/>
        <v>-</v>
      </c>
      <c r="Q1517" s="64" t="str">
        <f t="shared" si="633"/>
        <v>-</v>
      </c>
      <c r="R1517" s="64" t="str">
        <f t="shared" si="633"/>
        <v>-</v>
      </c>
      <c r="S1517" s="64" t="str">
        <f t="shared" si="633"/>
        <v>-</v>
      </c>
      <c r="T1517" s="206" t="str">
        <f t="shared" si="625"/>
        <v>-</v>
      </c>
      <c r="U1517" s="29">
        <f t="shared" si="626"/>
        <v>0</v>
      </c>
      <c r="V1517" s="29">
        <f t="shared" si="627"/>
        <v>0</v>
      </c>
      <c r="W1517" s="29">
        <f t="shared" si="628"/>
        <v>0</v>
      </c>
      <c r="X1517" s="29">
        <f t="shared" si="629"/>
        <v>0</v>
      </c>
      <c r="Y1517" s="29">
        <f t="shared" si="630"/>
        <v>0</v>
      </c>
      <c r="Z1517" s="194">
        <f t="shared" si="631"/>
        <v>0</v>
      </c>
    </row>
    <row r="1518" spans="1:26" s="80" customFormat="1" x14ac:dyDescent="0.2">
      <c r="A1518" s="168">
        <v>1501</v>
      </c>
      <c r="B1518" s="168">
        <f>'Revenue Data'!B1509</f>
        <v>0</v>
      </c>
      <c r="C1518" s="71" t="str">
        <f t="shared" ref="C1518:G1527" si="634">IFERROR(VLOOKUP($B1518,FromChicagoFareList,C$8,FALSE),"-")</f>
        <v>-</v>
      </c>
      <c r="D1518" s="71" t="str">
        <f t="shared" si="634"/>
        <v>-</v>
      </c>
      <c r="E1518" s="71" t="str">
        <f t="shared" si="634"/>
        <v>-</v>
      </c>
      <c r="F1518" s="71" t="str">
        <f t="shared" si="634"/>
        <v>-</v>
      </c>
      <c r="G1518" s="71" t="str">
        <f t="shared" si="634"/>
        <v>-</v>
      </c>
      <c r="H1518" s="205">
        <f>IFERROR(VLOOKUP(B1518,'Forecast Cnx @ Dest. Airport'!$B$5:$R$175,17,FALSE),0)</f>
        <v>0</v>
      </c>
      <c r="I1518" s="29">
        <f t="shared" si="619"/>
        <v>0</v>
      </c>
      <c r="J1518" s="29">
        <f t="shared" si="620"/>
        <v>0</v>
      </c>
      <c r="K1518" s="29">
        <f t="shared" si="621"/>
        <v>0</v>
      </c>
      <c r="L1518" s="29">
        <f t="shared" si="622"/>
        <v>0</v>
      </c>
      <c r="M1518" s="29">
        <f t="shared" si="623"/>
        <v>0</v>
      </c>
      <c r="N1518" s="194">
        <f t="shared" si="624"/>
        <v>0</v>
      </c>
      <c r="O1518" s="64" t="str">
        <f t="shared" ref="O1518:S1527" si="635">IFERROR(VLOOKUP($B1518,FromChicagoFareList,O$8,FALSE),"-")</f>
        <v>-</v>
      </c>
      <c r="P1518" s="64" t="str">
        <f t="shared" si="635"/>
        <v>-</v>
      </c>
      <c r="Q1518" s="64" t="str">
        <f t="shared" si="635"/>
        <v>-</v>
      </c>
      <c r="R1518" s="64" t="str">
        <f t="shared" si="635"/>
        <v>-</v>
      </c>
      <c r="S1518" s="64" t="str">
        <f t="shared" si="635"/>
        <v>-</v>
      </c>
      <c r="T1518" s="206" t="str">
        <f t="shared" si="625"/>
        <v>-</v>
      </c>
      <c r="U1518" s="29">
        <f t="shared" si="626"/>
        <v>0</v>
      </c>
      <c r="V1518" s="29">
        <f t="shared" si="627"/>
        <v>0</v>
      </c>
      <c r="W1518" s="29">
        <f t="shared" si="628"/>
        <v>0</v>
      </c>
      <c r="X1518" s="29">
        <f t="shared" si="629"/>
        <v>0</v>
      </c>
      <c r="Y1518" s="29">
        <f t="shared" si="630"/>
        <v>0</v>
      </c>
      <c r="Z1518" s="194">
        <f t="shared" si="631"/>
        <v>0</v>
      </c>
    </row>
    <row r="1519" spans="1:26" s="80" customFormat="1" x14ac:dyDescent="0.2">
      <c r="A1519" s="82">
        <v>1502</v>
      </c>
      <c r="B1519" s="168">
        <f>'Revenue Data'!B1510</f>
        <v>0</v>
      </c>
      <c r="C1519" s="71" t="str">
        <f t="shared" si="634"/>
        <v>-</v>
      </c>
      <c r="D1519" s="71" t="str">
        <f t="shared" si="634"/>
        <v>-</v>
      </c>
      <c r="E1519" s="71" t="str">
        <f t="shared" si="634"/>
        <v>-</v>
      </c>
      <c r="F1519" s="71" t="str">
        <f t="shared" si="634"/>
        <v>-</v>
      </c>
      <c r="G1519" s="71" t="str">
        <f t="shared" si="634"/>
        <v>-</v>
      </c>
      <c r="H1519" s="205">
        <f>IFERROR(VLOOKUP(B1519,'Forecast Cnx @ Dest. Airport'!$B$5:$R$175,17,FALSE),0)</f>
        <v>0</v>
      </c>
      <c r="I1519" s="29">
        <f t="shared" si="619"/>
        <v>0</v>
      </c>
      <c r="J1519" s="29">
        <f t="shared" si="620"/>
        <v>0</v>
      </c>
      <c r="K1519" s="29">
        <f t="shared" si="621"/>
        <v>0</v>
      </c>
      <c r="L1519" s="29">
        <f t="shared" si="622"/>
        <v>0</v>
      </c>
      <c r="M1519" s="29">
        <f t="shared" si="623"/>
        <v>0</v>
      </c>
      <c r="N1519" s="194">
        <f t="shared" si="624"/>
        <v>0</v>
      </c>
      <c r="O1519" s="64" t="str">
        <f t="shared" si="635"/>
        <v>-</v>
      </c>
      <c r="P1519" s="64" t="str">
        <f t="shared" si="635"/>
        <v>-</v>
      </c>
      <c r="Q1519" s="64" t="str">
        <f t="shared" si="635"/>
        <v>-</v>
      </c>
      <c r="R1519" s="64" t="str">
        <f t="shared" si="635"/>
        <v>-</v>
      </c>
      <c r="S1519" s="64" t="str">
        <f t="shared" si="635"/>
        <v>-</v>
      </c>
      <c r="T1519" s="206" t="str">
        <f t="shared" si="625"/>
        <v>-</v>
      </c>
      <c r="U1519" s="29">
        <f t="shared" si="626"/>
        <v>0</v>
      </c>
      <c r="V1519" s="29">
        <f t="shared" si="627"/>
        <v>0</v>
      </c>
      <c r="W1519" s="29">
        <f t="shared" si="628"/>
        <v>0</v>
      </c>
      <c r="X1519" s="29">
        <f t="shared" si="629"/>
        <v>0</v>
      </c>
      <c r="Y1519" s="29">
        <f t="shared" si="630"/>
        <v>0</v>
      </c>
      <c r="Z1519" s="194">
        <f t="shared" si="631"/>
        <v>0</v>
      </c>
    </row>
    <row r="1520" spans="1:26" s="80" customFormat="1" x14ac:dyDescent="0.2">
      <c r="A1520" s="82">
        <v>1503</v>
      </c>
      <c r="B1520" s="168">
        <f>'Revenue Data'!B1511</f>
        <v>0</v>
      </c>
      <c r="C1520" s="71" t="str">
        <f t="shared" si="634"/>
        <v>-</v>
      </c>
      <c r="D1520" s="71" t="str">
        <f t="shared" si="634"/>
        <v>-</v>
      </c>
      <c r="E1520" s="71" t="str">
        <f t="shared" si="634"/>
        <v>-</v>
      </c>
      <c r="F1520" s="71" t="str">
        <f t="shared" si="634"/>
        <v>-</v>
      </c>
      <c r="G1520" s="71" t="str">
        <f t="shared" si="634"/>
        <v>-</v>
      </c>
      <c r="H1520" s="205">
        <f>IFERROR(VLOOKUP(B1520,'Forecast Cnx @ Dest. Airport'!$B$5:$R$175,17,FALSE),0)</f>
        <v>0</v>
      </c>
      <c r="I1520" s="29">
        <f t="shared" si="619"/>
        <v>0</v>
      </c>
      <c r="J1520" s="29">
        <f t="shared" si="620"/>
        <v>0</v>
      </c>
      <c r="K1520" s="29">
        <f t="shared" si="621"/>
        <v>0</v>
      </c>
      <c r="L1520" s="29">
        <f t="shared" si="622"/>
        <v>0</v>
      </c>
      <c r="M1520" s="29">
        <f t="shared" si="623"/>
        <v>0</v>
      </c>
      <c r="N1520" s="194">
        <f t="shared" si="624"/>
        <v>0</v>
      </c>
      <c r="O1520" s="64" t="str">
        <f t="shared" si="635"/>
        <v>-</v>
      </c>
      <c r="P1520" s="64" t="str">
        <f t="shared" si="635"/>
        <v>-</v>
      </c>
      <c r="Q1520" s="64" t="str">
        <f t="shared" si="635"/>
        <v>-</v>
      </c>
      <c r="R1520" s="64" t="str">
        <f t="shared" si="635"/>
        <v>-</v>
      </c>
      <c r="S1520" s="64" t="str">
        <f t="shared" si="635"/>
        <v>-</v>
      </c>
      <c r="T1520" s="206" t="str">
        <f t="shared" si="625"/>
        <v>-</v>
      </c>
      <c r="U1520" s="29">
        <f t="shared" si="626"/>
        <v>0</v>
      </c>
      <c r="V1520" s="29">
        <f t="shared" si="627"/>
        <v>0</v>
      </c>
      <c r="W1520" s="29">
        <f t="shared" si="628"/>
        <v>0</v>
      </c>
      <c r="X1520" s="29">
        <f t="shared" si="629"/>
        <v>0</v>
      </c>
      <c r="Y1520" s="29">
        <f t="shared" si="630"/>
        <v>0</v>
      </c>
      <c r="Z1520" s="194">
        <f t="shared" si="631"/>
        <v>0</v>
      </c>
    </row>
    <row r="1521" spans="1:26" s="80" customFormat="1" x14ac:dyDescent="0.2">
      <c r="A1521" s="82">
        <v>1504</v>
      </c>
      <c r="B1521" s="168">
        <f>'Revenue Data'!B1512</f>
        <v>0</v>
      </c>
      <c r="C1521" s="71" t="str">
        <f t="shared" si="634"/>
        <v>-</v>
      </c>
      <c r="D1521" s="71" t="str">
        <f t="shared" si="634"/>
        <v>-</v>
      </c>
      <c r="E1521" s="71" t="str">
        <f t="shared" si="634"/>
        <v>-</v>
      </c>
      <c r="F1521" s="71" t="str">
        <f t="shared" si="634"/>
        <v>-</v>
      </c>
      <c r="G1521" s="71" t="str">
        <f t="shared" si="634"/>
        <v>-</v>
      </c>
      <c r="H1521" s="205">
        <f>IFERROR(VLOOKUP(B1521,'Forecast Cnx @ Dest. Airport'!$B$5:$R$175,17,FALSE),0)</f>
        <v>0</v>
      </c>
      <c r="I1521" s="29">
        <f t="shared" si="619"/>
        <v>0</v>
      </c>
      <c r="J1521" s="29">
        <f t="shared" si="620"/>
        <v>0</v>
      </c>
      <c r="K1521" s="29">
        <f t="shared" si="621"/>
        <v>0</v>
      </c>
      <c r="L1521" s="29">
        <f t="shared" si="622"/>
        <v>0</v>
      </c>
      <c r="M1521" s="29">
        <f t="shared" si="623"/>
        <v>0</v>
      </c>
      <c r="N1521" s="194">
        <f t="shared" si="624"/>
        <v>0</v>
      </c>
      <c r="O1521" s="64" t="str">
        <f t="shared" si="635"/>
        <v>-</v>
      </c>
      <c r="P1521" s="64" t="str">
        <f t="shared" si="635"/>
        <v>-</v>
      </c>
      <c r="Q1521" s="64" t="str">
        <f t="shared" si="635"/>
        <v>-</v>
      </c>
      <c r="R1521" s="64" t="str">
        <f t="shared" si="635"/>
        <v>-</v>
      </c>
      <c r="S1521" s="64" t="str">
        <f t="shared" si="635"/>
        <v>-</v>
      </c>
      <c r="T1521" s="206" t="str">
        <f t="shared" si="625"/>
        <v>-</v>
      </c>
      <c r="U1521" s="29">
        <f t="shared" si="626"/>
        <v>0</v>
      </c>
      <c r="V1521" s="29">
        <f t="shared" si="627"/>
        <v>0</v>
      </c>
      <c r="W1521" s="29">
        <f t="shared" si="628"/>
        <v>0</v>
      </c>
      <c r="X1521" s="29">
        <f t="shared" si="629"/>
        <v>0</v>
      </c>
      <c r="Y1521" s="29">
        <f t="shared" si="630"/>
        <v>0</v>
      </c>
      <c r="Z1521" s="194">
        <f t="shared" si="631"/>
        <v>0</v>
      </c>
    </row>
    <row r="1522" spans="1:26" s="80" customFormat="1" x14ac:dyDescent="0.2">
      <c r="A1522" s="168">
        <v>1505</v>
      </c>
      <c r="B1522" s="168">
        <f>'Revenue Data'!B1513</f>
        <v>0</v>
      </c>
      <c r="C1522" s="71" t="str">
        <f t="shared" si="634"/>
        <v>-</v>
      </c>
      <c r="D1522" s="71" t="str">
        <f t="shared" si="634"/>
        <v>-</v>
      </c>
      <c r="E1522" s="71" t="str">
        <f t="shared" si="634"/>
        <v>-</v>
      </c>
      <c r="F1522" s="71" t="str">
        <f t="shared" si="634"/>
        <v>-</v>
      </c>
      <c r="G1522" s="71" t="str">
        <f t="shared" si="634"/>
        <v>-</v>
      </c>
      <c r="H1522" s="205">
        <f>IFERROR(VLOOKUP(B1522,'Forecast Cnx @ Dest. Airport'!$B$5:$R$175,17,FALSE),0)</f>
        <v>0</v>
      </c>
      <c r="I1522" s="29">
        <f t="shared" si="619"/>
        <v>0</v>
      </c>
      <c r="J1522" s="29">
        <f t="shared" si="620"/>
        <v>0</v>
      </c>
      <c r="K1522" s="29">
        <f t="shared" si="621"/>
        <v>0</v>
      </c>
      <c r="L1522" s="29">
        <f t="shared" si="622"/>
        <v>0</v>
      </c>
      <c r="M1522" s="29">
        <f t="shared" si="623"/>
        <v>0</v>
      </c>
      <c r="N1522" s="194">
        <f t="shared" si="624"/>
        <v>0</v>
      </c>
      <c r="O1522" s="64" t="str">
        <f t="shared" si="635"/>
        <v>-</v>
      </c>
      <c r="P1522" s="64" t="str">
        <f t="shared" si="635"/>
        <v>-</v>
      </c>
      <c r="Q1522" s="64" t="str">
        <f t="shared" si="635"/>
        <v>-</v>
      </c>
      <c r="R1522" s="64" t="str">
        <f t="shared" si="635"/>
        <v>-</v>
      </c>
      <c r="S1522" s="64" t="str">
        <f t="shared" si="635"/>
        <v>-</v>
      </c>
      <c r="T1522" s="206" t="str">
        <f t="shared" si="625"/>
        <v>-</v>
      </c>
      <c r="U1522" s="29">
        <f t="shared" si="626"/>
        <v>0</v>
      </c>
      <c r="V1522" s="29">
        <f t="shared" si="627"/>
        <v>0</v>
      </c>
      <c r="W1522" s="29">
        <f t="shared" si="628"/>
        <v>0</v>
      </c>
      <c r="X1522" s="29">
        <f t="shared" si="629"/>
        <v>0</v>
      </c>
      <c r="Y1522" s="29">
        <f t="shared" si="630"/>
        <v>0</v>
      </c>
      <c r="Z1522" s="194">
        <f t="shared" si="631"/>
        <v>0</v>
      </c>
    </row>
    <row r="1523" spans="1:26" s="80" customFormat="1" x14ac:dyDescent="0.2">
      <c r="A1523" s="82">
        <v>1506</v>
      </c>
      <c r="B1523" s="168">
        <f>'Revenue Data'!B1514</f>
        <v>0</v>
      </c>
      <c r="C1523" s="71" t="str">
        <f t="shared" si="634"/>
        <v>-</v>
      </c>
      <c r="D1523" s="71" t="str">
        <f t="shared" si="634"/>
        <v>-</v>
      </c>
      <c r="E1523" s="71" t="str">
        <f t="shared" si="634"/>
        <v>-</v>
      </c>
      <c r="F1523" s="71" t="str">
        <f t="shared" si="634"/>
        <v>-</v>
      </c>
      <c r="G1523" s="71" t="str">
        <f t="shared" si="634"/>
        <v>-</v>
      </c>
      <c r="H1523" s="205">
        <f>IFERROR(VLOOKUP(B1523,'Forecast Cnx @ Dest. Airport'!$B$5:$R$175,17,FALSE),0)</f>
        <v>0</v>
      </c>
      <c r="I1523" s="29">
        <f t="shared" si="619"/>
        <v>0</v>
      </c>
      <c r="J1523" s="29">
        <f t="shared" si="620"/>
        <v>0</v>
      </c>
      <c r="K1523" s="29">
        <f t="shared" si="621"/>
        <v>0</v>
      </c>
      <c r="L1523" s="29">
        <f t="shared" si="622"/>
        <v>0</v>
      </c>
      <c r="M1523" s="29">
        <f t="shared" si="623"/>
        <v>0</v>
      </c>
      <c r="N1523" s="194">
        <f t="shared" si="624"/>
        <v>0</v>
      </c>
      <c r="O1523" s="64" t="str">
        <f t="shared" si="635"/>
        <v>-</v>
      </c>
      <c r="P1523" s="64" t="str">
        <f t="shared" si="635"/>
        <v>-</v>
      </c>
      <c r="Q1523" s="64" t="str">
        <f t="shared" si="635"/>
        <v>-</v>
      </c>
      <c r="R1523" s="64" t="str">
        <f t="shared" si="635"/>
        <v>-</v>
      </c>
      <c r="S1523" s="64" t="str">
        <f t="shared" si="635"/>
        <v>-</v>
      </c>
      <c r="T1523" s="206" t="str">
        <f t="shared" si="625"/>
        <v>-</v>
      </c>
      <c r="U1523" s="29">
        <f t="shared" si="626"/>
        <v>0</v>
      </c>
      <c r="V1523" s="29">
        <f t="shared" si="627"/>
        <v>0</v>
      </c>
      <c r="W1523" s="29">
        <f t="shared" si="628"/>
        <v>0</v>
      </c>
      <c r="X1523" s="29">
        <f t="shared" si="629"/>
        <v>0</v>
      </c>
      <c r="Y1523" s="29">
        <f t="shared" si="630"/>
        <v>0</v>
      </c>
      <c r="Z1523" s="194">
        <f t="shared" si="631"/>
        <v>0</v>
      </c>
    </row>
    <row r="1524" spans="1:26" s="80" customFormat="1" x14ac:dyDescent="0.2">
      <c r="A1524" s="82">
        <v>1507</v>
      </c>
      <c r="B1524" s="168">
        <f>'Revenue Data'!B1515</f>
        <v>0</v>
      </c>
      <c r="C1524" s="71" t="str">
        <f t="shared" si="634"/>
        <v>-</v>
      </c>
      <c r="D1524" s="71" t="str">
        <f t="shared" si="634"/>
        <v>-</v>
      </c>
      <c r="E1524" s="71" t="str">
        <f t="shared" si="634"/>
        <v>-</v>
      </c>
      <c r="F1524" s="71" t="str">
        <f t="shared" si="634"/>
        <v>-</v>
      </c>
      <c r="G1524" s="71" t="str">
        <f t="shared" si="634"/>
        <v>-</v>
      </c>
      <c r="H1524" s="205">
        <f>IFERROR(VLOOKUP(B1524,'Forecast Cnx @ Dest. Airport'!$B$5:$R$175,17,FALSE),0)</f>
        <v>0</v>
      </c>
      <c r="I1524" s="29">
        <f t="shared" si="619"/>
        <v>0</v>
      </c>
      <c r="J1524" s="29">
        <f t="shared" si="620"/>
        <v>0</v>
      </c>
      <c r="K1524" s="29">
        <f t="shared" si="621"/>
        <v>0</v>
      </c>
      <c r="L1524" s="29">
        <f t="shared" si="622"/>
        <v>0</v>
      </c>
      <c r="M1524" s="29">
        <f t="shared" si="623"/>
        <v>0</v>
      </c>
      <c r="N1524" s="194">
        <f t="shared" si="624"/>
        <v>0</v>
      </c>
      <c r="O1524" s="64" t="str">
        <f t="shared" si="635"/>
        <v>-</v>
      </c>
      <c r="P1524" s="64" t="str">
        <f t="shared" si="635"/>
        <v>-</v>
      </c>
      <c r="Q1524" s="64" t="str">
        <f t="shared" si="635"/>
        <v>-</v>
      </c>
      <c r="R1524" s="64" t="str">
        <f t="shared" si="635"/>
        <v>-</v>
      </c>
      <c r="S1524" s="64" t="str">
        <f t="shared" si="635"/>
        <v>-</v>
      </c>
      <c r="T1524" s="206" t="str">
        <f t="shared" si="625"/>
        <v>-</v>
      </c>
      <c r="U1524" s="29">
        <f t="shared" si="626"/>
        <v>0</v>
      </c>
      <c r="V1524" s="29">
        <f t="shared" si="627"/>
        <v>0</v>
      </c>
      <c r="W1524" s="29">
        <f t="shared" si="628"/>
        <v>0</v>
      </c>
      <c r="X1524" s="29">
        <f t="shared" si="629"/>
        <v>0</v>
      </c>
      <c r="Y1524" s="29">
        <f t="shared" si="630"/>
        <v>0</v>
      </c>
      <c r="Z1524" s="194">
        <f t="shared" si="631"/>
        <v>0</v>
      </c>
    </row>
    <row r="1525" spans="1:26" s="80" customFormat="1" x14ac:dyDescent="0.2">
      <c r="A1525" s="82">
        <v>1508</v>
      </c>
      <c r="B1525" s="168">
        <f>'Revenue Data'!B1516</f>
        <v>0</v>
      </c>
      <c r="C1525" s="71" t="str">
        <f t="shared" si="634"/>
        <v>-</v>
      </c>
      <c r="D1525" s="71" t="str">
        <f t="shared" si="634"/>
        <v>-</v>
      </c>
      <c r="E1525" s="71" t="str">
        <f t="shared" si="634"/>
        <v>-</v>
      </c>
      <c r="F1525" s="71" t="str">
        <f t="shared" si="634"/>
        <v>-</v>
      </c>
      <c r="G1525" s="71" t="str">
        <f t="shared" si="634"/>
        <v>-</v>
      </c>
      <c r="H1525" s="205">
        <f>IFERROR(VLOOKUP(B1525,'Forecast Cnx @ Dest. Airport'!$B$5:$R$175,17,FALSE),0)</f>
        <v>0</v>
      </c>
      <c r="I1525" s="29">
        <f t="shared" si="619"/>
        <v>0</v>
      </c>
      <c r="J1525" s="29">
        <f t="shared" si="620"/>
        <v>0</v>
      </c>
      <c r="K1525" s="29">
        <f t="shared" si="621"/>
        <v>0</v>
      </c>
      <c r="L1525" s="29">
        <f t="shared" si="622"/>
        <v>0</v>
      </c>
      <c r="M1525" s="29">
        <f t="shared" si="623"/>
        <v>0</v>
      </c>
      <c r="N1525" s="194">
        <f t="shared" si="624"/>
        <v>0</v>
      </c>
      <c r="O1525" s="64" t="str">
        <f t="shared" si="635"/>
        <v>-</v>
      </c>
      <c r="P1525" s="64" t="str">
        <f t="shared" si="635"/>
        <v>-</v>
      </c>
      <c r="Q1525" s="64" t="str">
        <f t="shared" si="635"/>
        <v>-</v>
      </c>
      <c r="R1525" s="64" t="str">
        <f t="shared" si="635"/>
        <v>-</v>
      </c>
      <c r="S1525" s="64" t="str">
        <f t="shared" si="635"/>
        <v>-</v>
      </c>
      <c r="T1525" s="206" t="str">
        <f t="shared" si="625"/>
        <v>-</v>
      </c>
      <c r="U1525" s="29">
        <f t="shared" si="626"/>
        <v>0</v>
      </c>
      <c r="V1525" s="29">
        <f t="shared" si="627"/>
        <v>0</v>
      </c>
      <c r="W1525" s="29">
        <f t="shared" si="628"/>
        <v>0</v>
      </c>
      <c r="X1525" s="29">
        <f t="shared" si="629"/>
        <v>0</v>
      </c>
      <c r="Y1525" s="29">
        <f t="shared" si="630"/>
        <v>0</v>
      </c>
      <c r="Z1525" s="194">
        <f t="shared" si="631"/>
        <v>0</v>
      </c>
    </row>
    <row r="1526" spans="1:26" s="80" customFormat="1" x14ac:dyDescent="0.2">
      <c r="A1526" s="168">
        <v>1509</v>
      </c>
      <c r="B1526" s="168">
        <f>'Revenue Data'!B1517</f>
        <v>0</v>
      </c>
      <c r="C1526" s="71" t="str">
        <f t="shared" si="634"/>
        <v>-</v>
      </c>
      <c r="D1526" s="71" t="str">
        <f t="shared" si="634"/>
        <v>-</v>
      </c>
      <c r="E1526" s="71" t="str">
        <f t="shared" si="634"/>
        <v>-</v>
      </c>
      <c r="F1526" s="71" t="str">
        <f t="shared" si="634"/>
        <v>-</v>
      </c>
      <c r="G1526" s="71" t="str">
        <f t="shared" si="634"/>
        <v>-</v>
      </c>
      <c r="H1526" s="205">
        <f>IFERROR(VLOOKUP(B1526,'Forecast Cnx @ Dest. Airport'!$B$5:$R$175,17,FALSE),0)</f>
        <v>0</v>
      </c>
      <c r="I1526" s="29">
        <f t="shared" si="619"/>
        <v>0</v>
      </c>
      <c r="J1526" s="29">
        <f t="shared" si="620"/>
        <v>0</v>
      </c>
      <c r="K1526" s="29">
        <f t="shared" si="621"/>
        <v>0</v>
      </c>
      <c r="L1526" s="29">
        <f t="shared" si="622"/>
        <v>0</v>
      </c>
      <c r="M1526" s="29">
        <f t="shared" si="623"/>
        <v>0</v>
      </c>
      <c r="N1526" s="194">
        <f t="shared" si="624"/>
        <v>0</v>
      </c>
      <c r="O1526" s="64" t="str">
        <f t="shared" si="635"/>
        <v>-</v>
      </c>
      <c r="P1526" s="64" t="str">
        <f t="shared" si="635"/>
        <v>-</v>
      </c>
      <c r="Q1526" s="64" t="str">
        <f t="shared" si="635"/>
        <v>-</v>
      </c>
      <c r="R1526" s="64" t="str">
        <f t="shared" si="635"/>
        <v>-</v>
      </c>
      <c r="S1526" s="64" t="str">
        <f t="shared" si="635"/>
        <v>-</v>
      </c>
      <c r="T1526" s="206" t="str">
        <f t="shared" si="625"/>
        <v>-</v>
      </c>
      <c r="U1526" s="29">
        <f t="shared" si="626"/>
        <v>0</v>
      </c>
      <c r="V1526" s="29">
        <f t="shared" si="627"/>
        <v>0</v>
      </c>
      <c r="W1526" s="29">
        <f t="shared" si="628"/>
        <v>0</v>
      </c>
      <c r="X1526" s="29">
        <f t="shared" si="629"/>
        <v>0</v>
      </c>
      <c r="Y1526" s="29">
        <f t="shared" si="630"/>
        <v>0</v>
      </c>
      <c r="Z1526" s="194">
        <f t="shared" si="631"/>
        <v>0</v>
      </c>
    </row>
    <row r="1527" spans="1:26" s="80" customFormat="1" x14ac:dyDescent="0.2">
      <c r="A1527" s="82">
        <v>1510</v>
      </c>
      <c r="B1527" s="168">
        <f>'Revenue Data'!B1518</f>
        <v>0</v>
      </c>
      <c r="C1527" s="71" t="str">
        <f t="shared" si="634"/>
        <v>-</v>
      </c>
      <c r="D1527" s="71" t="str">
        <f t="shared" si="634"/>
        <v>-</v>
      </c>
      <c r="E1527" s="71" t="str">
        <f t="shared" si="634"/>
        <v>-</v>
      </c>
      <c r="F1527" s="71" t="str">
        <f t="shared" si="634"/>
        <v>-</v>
      </c>
      <c r="G1527" s="71" t="str">
        <f t="shared" si="634"/>
        <v>-</v>
      </c>
      <c r="H1527" s="205">
        <f>IFERROR(VLOOKUP(B1527,'Forecast Cnx @ Dest. Airport'!$B$5:$R$175,17,FALSE),0)</f>
        <v>0</v>
      </c>
      <c r="I1527" s="29">
        <f t="shared" si="619"/>
        <v>0</v>
      </c>
      <c r="J1527" s="29">
        <f t="shared" si="620"/>
        <v>0</v>
      </c>
      <c r="K1527" s="29">
        <f t="shared" si="621"/>
        <v>0</v>
      </c>
      <c r="L1527" s="29">
        <f t="shared" si="622"/>
        <v>0</v>
      </c>
      <c r="M1527" s="29">
        <f t="shared" si="623"/>
        <v>0</v>
      </c>
      <c r="N1527" s="194">
        <f t="shared" si="624"/>
        <v>0</v>
      </c>
      <c r="O1527" s="64" t="str">
        <f t="shared" si="635"/>
        <v>-</v>
      </c>
      <c r="P1527" s="64" t="str">
        <f t="shared" si="635"/>
        <v>-</v>
      </c>
      <c r="Q1527" s="64" t="str">
        <f t="shared" si="635"/>
        <v>-</v>
      </c>
      <c r="R1527" s="64" t="str">
        <f t="shared" si="635"/>
        <v>-</v>
      </c>
      <c r="S1527" s="64" t="str">
        <f t="shared" si="635"/>
        <v>-</v>
      </c>
      <c r="T1527" s="206" t="str">
        <f t="shared" si="625"/>
        <v>-</v>
      </c>
      <c r="U1527" s="29">
        <f t="shared" si="626"/>
        <v>0</v>
      </c>
      <c r="V1527" s="29">
        <f t="shared" si="627"/>
        <v>0</v>
      </c>
      <c r="W1527" s="29">
        <f t="shared" si="628"/>
        <v>0</v>
      </c>
      <c r="X1527" s="29">
        <f t="shared" si="629"/>
        <v>0</v>
      </c>
      <c r="Y1527" s="29">
        <f t="shared" si="630"/>
        <v>0</v>
      </c>
      <c r="Z1527" s="194">
        <f t="shared" si="631"/>
        <v>0</v>
      </c>
    </row>
    <row r="1528" spans="1:26" s="80" customFormat="1" x14ac:dyDescent="0.2">
      <c r="A1528" s="82">
        <v>1511</v>
      </c>
      <c r="B1528" s="168">
        <f>'Revenue Data'!B1519</f>
        <v>0</v>
      </c>
      <c r="C1528" s="71" t="str">
        <f t="shared" ref="C1528:G1537" si="636">IFERROR(VLOOKUP($B1528,FromChicagoFareList,C$8,FALSE),"-")</f>
        <v>-</v>
      </c>
      <c r="D1528" s="71" t="str">
        <f t="shared" si="636"/>
        <v>-</v>
      </c>
      <c r="E1528" s="71" t="str">
        <f t="shared" si="636"/>
        <v>-</v>
      </c>
      <c r="F1528" s="71" t="str">
        <f t="shared" si="636"/>
        <v>-</v>
      </c>
      <c r="G1528" s="71" t="str">
        <f t="shared" si="636"/>
        <v>-</v>
      </c>
      <c r="H1528" s="205">
        <f>IFERROR(VLOOKUP(B1528,'Forecast Cnx @ Dest. Airport'!$B$5:$R$175,17,FALSE),0)</f>
        <v>0</v>
      </c>
      <c r="I1528" s="29">
        <f t="shared" si="619"/>
        <v>0</v>
      </c>
      <c r="J1528" s="29">
        <f t="shared" si="620"/>
        <v>0</v>
      </c>
      <c r="K1528" s="29">
        <f t="shared" si="621"/>
        <v>0</v>
      </c>
      <c r="L1528" s="29">
        <f t="shared" si="622"/>
        <v>0</v>
      </c>
      <c r="M1528" s="29">
        <f t="shared" si="623"/>
        <v>0</v>
      </c>
      <c r="N1528" s="194">
        <f t="shared" si="624"/>
        <v>0</v>
      </c>
      <c r="O1528" s="64" t="str">
        <f t="shared" ref="O1528:S1537" si="637">IFERROR(VLOOKUP($B1528,FromChicagoFareList,O$8,FALSE),"-")</f>
        <v>-</v>
      </c>
      <c r="P1528" s="64" t="str">
        <f t="shared" si="637"/>
        <v>-</v>
      </c>
      <c r="Q1528" s="64" t="str">
        <f t="shared" si="637"/>
        <v>-</v>
      </c>
      <c r="R1528" s="64" t="str">
        <f t="shared" si="637"/>
        <v>-</v>
      </c>
      <c r="S1528" s="64" t="str">
        <f t="shared" si="637"/>
        <v>-</v>
      </c>
      <c r="T1528" s="206" t="str">
        <f t="shared" si="625"/>
        <v>-</v>
      </c>
      <c r="U1528" s="29">
        <f t="shared" si="626"/>
        <v>0</v>
      </c>
      <c r="V1528" s="29">
        <f t="shared" si="627"/>
        <v>0</v>
      </c>
      <c r="W1528" s="29">
        <f t="shared" si="628"/>
        <v>0</v>
      </c>
      <c r="X1528" s="29">
        <f t="shared" si="629"/>
        <v>0</v>
      </c>
      <c r="Y1528" s="29">
        <f t="shared" si="630"/>
        <v>0</v>
      </c>
      <c r="Z1528" s="194">
        <f t="shared" si="631"/>
        <v>0</v>
      </c>
    </row>
    <row r="1529" spans="1:26" s="80" customFormat="1" x14ac:dyDescent="0.2">
      <c r="A1529" s="168">
        <v>1512</v>
      </c>
      <c r="B1529" s="168">
        <f>'Revenue Data'!B1520</f>
        <v>0</v>
      </c>
      <c r="C1529" s="71" t="str">
        <f t="shared" si="636"/>
        <v>-</v>
      </c>
      <c r="D1529" s="71" t="str">
        <f t="shared" si="636"/>
        <v>-</v>
      </c>
      <c r="E1529" s="71" t="str">
        <f t="shared" si="636"/>
        <v>-</v>
      </c>
      <c r="F1529" s="71" t="str">
        <f t="shared" si="636"/>
        <v>-</v>
      </c>
      <c r="G1529" s="71" t="str">
        <f t="shared" si="636"/>
        <v>-</v>
      </c>
      <c r="H1529" s="205">
        <f>IFERROR(VLOOKUP(B1529,'Forecast Cnx @ Dest. Airport'!$B$5:$R$175,17,FALSE),0)</f>
        <v>0</v>
      </c>
      <c r="I1529" s="29">
        <f t="shared" si="619"/>
        <v>0</v>
      </c>
      <c r="J1529" s="29">
        <f t="shared" si="620"/>
        <v>0</v>
      </c>
      <c r="K1529" s="29">
        <f t="shared" si="621"/>
        <v>0</v>
      </c>
      <c r="L1529" s="29">
        <f t="shared" si="622"/>
        <v>0</v>
      </c>
      <c r="M1529" s="29">
        <f t="shared" si="623"/>
        <v>0</v>
      </c>
      <c r="N1529" s="194">
        <f t="shared" si="624"/>
        <v>0</v>
      </c>
      <c r="O1529" s="64" t="str">
        <f t="shared" si="637"/>
        <v>-</v>
      </c>
      <c r="P1529" s="64" t="str">
        <f t="shared" si="637"/>
        <v>-</v>
      </c>
      <c r="Q1529" s="64" t="str">
        <f t="shared" si="637"/>
        <v>-</v>
      </c>
      <c r="R1529" s="64" t="str">
        <f t="shared" si="637"/>
        <v>-</v>
      </c>
      <c r="S1529" s="64" t="str">
        <f t="shared" si="637"/>
        <v>-</v>
      </c>
      <c r="T1529" s="206" t="str">
        <f t="shared" si="625"/>
        <v>-</v>
      </c>
      <c r="U1529" s="29">
        <f t="shared" si="626"/>
        <v>0</v>
      </c>
      <c r="V1529" s="29">
        <f t="shared" si="627"/>
        <v>0</v>
      </c>
      <c r="W1529" s="29">
        <f t="shared" si="628"/>
        <v>0</v>
      </c>
      <c r="X1529" s="29">
        <f t="shared" si="629"/>
        <v>0</v>
      </c>
      <c r="Y1529" s="29">
        <f t="shared" si="630"/>
        <v>0</v>
      </c>
      <c r="Z1529" s="194">
        <f t="shared" si="631"/>
        <v>0</v>
      </c>
    </row>
    <row r="1530" spans="1:26" s="80" customFormat="1" x14ac:dyDescent="0.2">
      <c r="A1530" s="82">
        <v>1513</v>
      </c>
      <c r="B1530" s="168">
        <f>'Revenue Data'!B1521</f>
        <v>0</v>
      </c>
      <c r="C1530" s="71" t="str">
        <f t="shared" si="636"/>
        <v>-</v>
      </c>
      <c r="D1530" s="71" t="str">
        <f t="shared" si="636"/>
        <v>-</v>
      </c>
      <c r="E1530" s="71" t="str">
        <f t="shared" si="636"/>
        <v>-</v>
      </c>
      <c r="F1530" s="71" t="str">
        <f t="shared" si="636"/>
        <v>-</v>
      </c>
      <c r="G1530" s="71" t="str">
        <f t="shared" si="636"/>
        <v>-</v>
      </c>
      <c r="H1530" s="205">
        <f>IFERROR(VLOOKUP(B1530,'Forecast Cnx @ Dest. Airport'!$B$5:$R$175,17,FALSE),0)</f>
        <v>0</v>
      </c>
      <c r="I1530" s="29">
        <f t="shared" si="619"/>
        <v>0</v>
      </c>
      <c r="J1530" s="29">
        <f t="shared" si="620"/>
        <v>0</v>
      </c>
      <c r="K1530" s="29">
        <f t="shared" si="621"/>
        <v>0</v>
      </c>
      <c r="L1530" s="29">
        <f t="shared" si="622"/>
        <v>0</v>
      </c>
      <c r="M1530" s="29">
        <f t="shared" si="623"/>
        <v>0</v>
      </c>
      <c r="N1530" s="194">
        <f t="shared" si="624"/>
        <v>0</v>
      </c>
      <c r="O1530" s="64" t="str">
        <f t="shared" si="637"/>
        <v>-</v>
      </c>
      <c r="P1530" s="64" t="str">
        <f t="shared" si="637"/>
        <v>-</v>
      </c>
      <c r="Q1530" s="64" t="str">
        <f t="shared" si="637"/>
        <v>-</v>
      </c>
      <c r="R1530" s="64" t="str">
        <f t="shared" si="637"/>
        <v>-</v>
      </c>
      <c r="S1530" s="64" t="str">
        <f t="shared" si="637"/>
        <v>-</v>
      </c>
      <c r="T1530" s="206" t="str">
        <f t="shared" si="625"/>
        <v>-</v>
      </c>
      <c r="U1530" s="29">
        <f t="shared" si="626"/>
        <v>0</v>
      </c>
      <c r="V1530" s="29">
        <f t="shared" si="627"/>
        <v>0</v>
      </c>
      <c r="W1530" s="29">
        <f t="shared" si="628"/>
        <v>0</v>
      </c>
      <c r="X1530" s="29">
        <f t="shared" si="629"/>
        <v>0</v>
      </c>
      <c r="Y1530" s="29">
        <f t="shared" si="630"/>
        <v>0</v>
      </c>
      <c r="Z1530" s="194">
        <f t="shared" si="631"/>
        <v>0</v>
      </c>
    </row>
    <row r="1531" spans="1:26" s="80" customFormat="1" x14ac:dyDescent="0.2">
      <c r="A1531" s="82">
        <v>1514</v>
      </c>
      <c r="B1531" s="168">
        <f>'Revenue Data'!B1522</f>
        <v>0</v>
      </c>
      <c r="C1531" s="71" t="str">
        <f t="shared" si="636"/>
        <v>-</v>
      </c>
      <c r="D1531" s="71" t="str">
        <f t="shared" si="636"/>
        <v>-</v>
      </c>
      <c r="E1531" s="71" t="str">
        <f t="shared" si="636"/>
        <v>-</v>
      </c>
      <c r="F1531" s="71" t="str">
        <f t="shared" si="636"/>
        <v>-</v>
      </c>
      <c r="G1531" s="71" t="str">
        <f t="shared" si="636"/>
        <v>-</v>
      </c>
      <c r="H1531" s="205">
        <f>IFERROR(VLOOKUP(B1531,'Forecast Cnx @ Dest. Airport'!$B$5:$R$175,17,FALSE),0)</f>
        <v>0</v>
      </c>
      <c r="I1531" s="29">
        <f t="shared" si="619"/>
        <v>0</v>
      </c>
      <c r="J1531" s="29">
        <f t="shared" si="620"/>
        <v>0</v>
      </c>
      <c r="K1531" s="29">
        <f t="shared" si="621"/>
        <v>0</v>
      </c>
      <c r="L1531" s="29">
        <f t="shared" si="622"/>
        <v>0</v>
      </c>
      <c r="M1531" s="29">
        <f t="shared" si="623"/>
        <v>0</v>
      </c>
      <c r="N1531" s="194">
        <f t="shared" si="624"/>
        <v>0</v>
      </c>
      <c r="O1531" s="64" t="str">
        <f t="shared" si="637"/>
        <v>-</v>
      </c>
      <c r="P1531" s="64" t="str">
        <f t="shared" si="637"/>
        <v>-</v>
      </c>
      <c r="Q1531" s="64" t="str">
        <f t="shared" si="637"/>
        <v>-</v>
      </c>
      <c r="R1531" s="64" t="str">
        <f t="shared" si="637"/>
        <v>-</v>
      </c>
      <c r="S1531" s="64" t="str">
        <f t="shared" si="637"/>
        <v>-</v>
      </c>
      <c r="T1531" s="206" t="str">
        <f t="shared" si="625"/>
        <v>-</v>
      </c>
      <c r="U1531" s="29">
        <f t="shared" si="626"/>
        <v>0</v>
      </c>
      <c r="V1531" s="29">
        <f t="shared" si="627"/>
        <v>0</v>
      </c>
      <c r="W1531" s="29">
        <f t="shared" si="628"/>
        <v>0</v>
      </c>
      <c r="X1531" s="29">
        <f t="shared" si="629"/>
        <v>0</v>
      </c>
      <c r="Y1531" s="29">
        <f t="shared" si="630"/>
        <v>0</v>
      </c>
      <c r="Z1531" s="194">
        <f t="shared" si="631"/>
        <v>0</v>
      </c>
    </row>
    <row r="1532" spans="1:26" s="80" customFormat="1" x14ac:dyDescent="0.2">
      <c r="A1532" s="168">
        <v>1515</v>
      </c>
      <c r="B1532" s="168">
        <f>'Revenue Data'!B1523</f>
        <v>0</v>
      </c>
      <c r="C1532" s="71" t="str">
        <f t="shared" si="636"/>
        <v>-</v>
      </c>
      <c r="D1532" s="71" t="str">
        <f t="shared" si="636"/>
        <v>-</v>
      </c>
      <c r="E1532" s="71" t="str">
        <f t="shared" si="636"/>
        <v>-</v>
      </c>
      <c r="F1532" s="71" t="str">
        <f t="shared" si="636"/>
        <v>-</v>
      </c>
      <c r="G1532" s="71" t="str">
        <f t="shared" si="636"/>
        <v>-</v>
      </c>
      <c r="H1532" s="205">
        <f>IFERROR(VLOOKUP(B1532,'Forecast Cnx @ Dest. Airport'!$B$5:$R$175,17,FALSE),0)</f>
        <v>0</v>
      </c>
      <c r="I1532" s="29">
        <f t="shared" si="619"/>
        <v>0</v>
      </c>
      <c r="J1532" s="29">
        <f t="shared" si="620"/>
        <v>0</v>
      </c>
      <c r="K1532" s="29">
        <f t="shared" si="621"/>
        <v>0</v>
      </c>
      <c r="L1532" s="29">
        <f t="shared" si="622"/>
        <v>0</v>
      </c>
      <c r="M1532" s="29">
        <f t="shared" si="623"/>
        <v>0</v>
      </c>
      <c r="N1532" s="194">
        <f t="shared" si="624"/>
        <v>0</v>
      </c>
      <c r="O1532" s="64" t="str">
        <f t="shared" si="637"/>
        <v>-</v>
      </c>
      <c r="P1532" s="64" t="str">
        <f t="shared" si="637"/>
        <v>-</v>
      </c>
      <c r="Q1532" s="64" t="str">
        <f t="shared" si="637"/>
        <v>-</v>
      </c>
      <c r="R1532" s="64" t="str">
        <f t="shared" si="637"/>
        <v>-</v>
      </c>
      <c r="S1532" s="64" t="str">
        <f t="shared" si="637"/>
        <v>-</v>
      </c>
      <c r="T1532" s="206" t="str">
        <f t="shared" si="625"/>
        <v>-</v>
      </c>
      <c r="U1532" s="29">
        <f t="shared" si="626"/>
        <v>0</v>
      </c>
      <c r="V1532" s="29">
        <f t="shared" si="627"/>
        <v>0</v>
      </c>
      <c r="W1532" s="29">
        <f t="shared" si="628"/>
        <v>0</v>
      </c>
      <c r="X1532" s="29">
        <f t="shared" si="629"/>
        <v>0</v>
      </c>
      <c r="Y1532" s="29">
        <f t="shared" si="630"/>
        <v>0</v>
      </c>
      <c r="Z1532" s="194">
        <f t="shared" si="631"/>
        <v>0</v>
      </c>
    </row>
    <row r="1533" spans="1:26" s="80" customFormat="1" x14ac:dyDescent="0.2">
      <c r="A1533" s="82">
        <v>1516</v>
      </c>
      <c r="B1533" s="168">
        <f>'Revenue Data'!B1524</f>
        <v>0</v>
      </c>
      <c r="C1533" s="71" t="str">
        <f t="shared" si="636"/>
        <v>-</v>
      </c>
      <c r="D1533" s="71" t="str">
        <f t="shared" si="636"/>
        <v>-</v>
      </c>
      <c r="E1533" s="71" t="str">
        <f t="shared" si="636"/>
        <v>-</v>
      </c>
      <c r="F1533" s="71" t="str">
        <f t="shared" si="636"/>
        <v>-</v>
      </c>
      <c r="G1533" s="71" t="str">
        <f t="shared" si="636"/>
        <v>-</v>
      </c>
      <c r="H1533" s="205">
        <f>IFERROR(VLOOKUP(B1533,'Forecast Cnx @ Dest. Airport'!$B$5:$R$175,17,FALSE),0)</f>
        <v>0</v>
      </c>
      <c r="I1533" s="29">
        <f t="shared" si="619"/>
        <v>0</v>
      </c>
      <c r="J1533" s="29">
        <f t="shared" si="620"/>
        <v>0</v>
      </c>
      <c r="K1533" s="29">
        <f t="shared" si="621"/>
        <v>0</v>
      </c>
      <c r="L1533" s="29">
        <f t="shared" si="622"/>
        <v>0</v>
      </c>
      <c r="M1533" s="29">
        <f t="shared" si="623"/>
        <v>0</v>
      </c>
      <c r="N1533" s="194">
        <f t="shared" si="624"/>
        <v>0</v>
      </c>
      <c r="O1533" s="64" t="str">
        <f t="shared" si="637"/>
        <v>-</v>
      </c>
      <c r="P1533" s="64" t="str">
        <f t="shared" si="637"/>
        <v>-</v>
      </c>
      <c r="Q1533" s="64" t="str">
        <f t="shared" si="637"/>
        <v>-</v>
      </c>
      <c r="R1533" s="64" t="str">
        <f t="shared" si="637"/>
        <v>-</v>
      </c>
      <c r="S1533" s="64" t="str">
        <f t="shared" si="637"/>
        <v>-</v>
      </c>
      <c r="T1533" s="206" t="str">
        <f t="shared" si="625"/>
        <v>-</v>
      </c>
      <c r="U1533" s="29">
        <f t="shared" si="626"/>
        <v>0</v>
      </c>
      <c r="V1533" s="29">
        <f t="shared" si="627"/>
        <v>0</v>
      </c>
      <c r="W1533" s="29">
        <f t="shared" si="628"/>
        <v>0</v>
      </c>
      <c r="X1533" s="29">
        <f t="shared" si="629"/>
        <v>0</v>
      </c>
      <c r="Y1533" s="29">
        <f t="shared" si="630"/>
        <v>0</v>
      </c>
      <c r="Z1533" s="194">
        <f t="shared" si="631"/>
        <v>0</v>
      </c>
    </row>
    <row r="1534" spans="1:26" s="80" customFormat="1" x14ac:dyDescent="0.2">
      <c r="A1534" s="82">
        <v>1517</v>
      </c>
      <c r="B1534" s="168">
        <f>'Revenue Data'!B1525</f>
        <v>0</v>
      </c>
      <c r="C1534" s="71" t="str">
        <f t="shared" si="636"/>
        <v>-</v>
      </c>
      <c r="D1534" s="71" t="str">
        <f t="shared" si="636"/>
        <v>-</v>
      </c>
      <c r="E1534" s="71" t="str">
        <f t="shared" si="636"/>
        <v>-</v>
      </c>
      <c r="F1534" s="71" t="str">
        <f t="shared" si="636"/>
        <v>-</v>
      </c>
      <c r="G1534" s="71" t="str">
        <f t="shared" si="636"/>
        <v>-</v>
      </c>
      <c r="H1534" s="205">
        <f>IFERROR(VLOOKUP(B1534,'Forecast Cnx @ Dest. Airport'!$B$5:$R$175,17,FALSE),0)</f>
        <v>0</v>
      </c>
      <c r="I1534" s="29">
        <f t="shared" si="619"/>
        <v>0</v>
      </c>
      <c r="J1534" s="29">
        <f t="shared" si="620"/>
        <v>0</v>
      </c>
      <c r="K1534" s="29">
        <f t="shared" si="621"/>
        <v>0</v>
      </c>
      <c r="L1534" s="29">
        <f t="shared" si="622"/>
        <v>0</v>
      </c>
      <c r="M1534" s="29">
        <f t="shared" si="623"/>
        <v>0</v>
      </c>
      <c r="N1534" s="194">
        <f t="shared" si="624"/>
        <v>0</v>
      </c>
      <c r="O1534" s="64" t="str">
        <f t="shared" si="637"/>
        <v>-</v>
      </c>
      <c r="P1534" s="64" t="str">
        <f t="shared" si="637"/>
        <v>-</v>
      </c>
      <c r="Q1534" s="64" t="str">
        <f t="shared" si="637"/>
        <v>-</v>
      </c>
      <c r="R1534" s="64" t="str">
        <f t="shared" si="637"/>
        <v>-</v>
      </c>
      <c r="S1534" s="64" t="str">
        <f t="shared" si="637"/>
        <v>-</v>
      </c>
      <c r="T1534" s="206" t="str">
        <f t="shared" si="625"/>
        <v>-</v>
      </c>
      <c r="U1534" s="29">
        <f t="shared" si="626"/>
        <v>0</v>
      </c>
      <c r="V1534" s="29">
        <f t="shared" si="627"/>
        <v>0</v>
      </c>
      <c r="W1534" s="29">
        <f t="shared" si="628"/>
        <v>0</v>
      </c>
      <c r="X1534" s="29">
        <f t="shared" si="629"/>
        <v>0</v>
      </c>
      <c r="Y1534" s="29">
        <f t="shared" si="630"/>
        <v>0</v>
      </c>
      <c r="Z1534" s="194">
        <f t="shared" si="631"/>
        <v>0</v>
      </c>
    </row>
    <row r="1535" spans="1:26" s="80" customFormat="1" x14ac:dyDescent="0.2">
      <c r="A1535" s="168">
        <v>1518</v>
      </c>
      <c r="B1535" s="168">
        <f>'Revenue Data'!B1526</f>
        <v>0</v>
      </c>
      <c r="C1535" s="71" t="str">
        <f t="shared" si="636"/>
        <v>-</v>
      </c>
      <c r="D1535" s="71" t="str">
        <f t="shared" si="636"/>
        <v>-</v>
      </c>
      <c r="E1535" s="71" t="str">
        <f t="shared" si="636"/>
        <v>-</v>
      </c>
      <c r="F1535" s="71" t="str">
        <f t="shared" si="636"/>
        <v>-</v>
      </c>
      <c r="G1535" s="71" t="str">
        <f t="shared" si="636"/>
        <v>-</v>
      </c>
      <c r="H1535" s="205">
        <f>IFERROR(VLOOKUP(B1535,'Forecast Cnx @ Dest. Airport'!$B$5:$R$175,17,FALSE),0)</f>
        <v>0</v>
      </c>
      <c r="I1535" s="29">
        <f t="shared" si="619"/>
        <v>0</v>
      </c>
      <c r="J1535" s="29">
        <f t="shared" si="620"/>
        <v>0</v>
      </c>
      <c r="K1535" s="29">
        <f t="shared" si="621"/>
        <v>0</v>
      </c>
      <c r="L1535" s="29">
        <f t="shared" si="622"/>
        <v>0</v>
      </c>
      <c r="M1535" s="29">
        <f t="shared" si="623"/>
        <v>0</v>
      </c>
      <c r="N1535" s="194">
        <f t="shared" si="624"/>
        <v>0</v>
      </c>
      <c r="O1535" s="64" t="str">
        <f t="shared" si="637"/>
        <v>-</v>
      </c>
      <c r="P1535" s="64" t="str">
        <f t="shared" si="637"/>
        <v>-</v>
      </c>
      <c r="Q1535" s="64" t="str">
        <f t="shared" si="637"/>
        <v>-</v>
      </c>
      <c r="R1535" s="64" t="str">
        <f t="shared" si="637"/>
        <v>-</v>
      </c>
      <c r="S1535" s="64" t="str">
        <f t="shared" si="637"/>
        <v>-</v>
      </c>
      <c r="T1535" s="206" t="str">
        <f t="shared" si="625"/>
        <v>-</v>
      </c>
      <c r="U1535" s="29">
        <f t="shared" si="626"/>
        <v>0</v>
      </c>
      <c r="V1535" s="29">
        <f t="shared" si="627"/>
        <v>0</v>
      </c>
      <c r="W1535" s="29">
        <f t="shared" si="628"/>
        <v>0</v>
      </c>
      <c r="X1535" s="29">
        <f t="shared" si="629"/>
        <v>0</v>
      </c>
      <c r="Y1535" s="29">
        <f t="shared" si="630"/>
        <v>0</v>
      </c>
      <c r="Z1535" s="194">
        <f t="shared" si="631"/>
        <v>0</v>
      </c>
    </row>
    <row r="1536" spans="1:26" s="80" customFormat="1" x14ac:dyDescent="0.2">
      <c r="A1536" s="82">
        <v>1519</v>
      </c>
      <c r="B1536" s="168">
        <f>'Revenue Data'!B1527</f>
        <v>0</v>
      </c>
      <c r="C1536" s="71" t="str">
        <f t="shared" si="636"/>
        <v>-</v>
      </c>
      <c r="D1536" s="71" t="str">
        <f t="shared" si="636"/>
        <v>-</v>
      </c>
      <c r="E1536" s="71" t="str">
        <f t="shared" si="636"/>
        <v>-</v>
      </c>
      <c r="F1536" s="71" t="str">
        <f t="shared" si="636"/>
        <v>-</v>
      </c>
      <c r="G1536" s="71" t="str">
        <f t="shared" si="636"/>
        <v>-</v>
      </c>
      <c r="H1536" s="205">
        <f>IFERROR(VLOOKUP(B1536,'Forecast Cnx @ Dest. Airport'!$B$5:$R$175,17,FALSE),0)</f>
        <v>0</v>
      </c>
      <c r="I1536" s="29">
        <f t="shared" si="619"/>
        <v>0</v>
      </c>
      <c r="J1536" s="29">
        <f t="shared" si="620"/>
        <v>0</v>
      </c>
      <c r="K1536" s="29">
        <f t="shared" si="621"/>
        <v>0</v>
      </c>
      <c r="L1536" s="29">
        <f t="shared" si="622"/>
        <v>0</v>
      </c>
      <c r="M1536" s="29">
        <f t="shared" si="623"/>
        <v>0</v>
      </c>
      <c r="N1536" s="194">
        <f t="shared" si="624"/>
        <v>0</v>
      </c>
      <c r="O1536" s="64" t="str">
        <f t="shared" si="637"/>
        <v>-</v>
      </c>
      <c r="P1536" s="64" t="str">
        <f t="shared" si="637"/>
        <v>-</v>
      </c>
      <c r="Q1536" s="64" t="str">
        <f t="shared" si="637"/>
        <v>-</v>
      </c>
      <c r="R1536" s="64" t="str">
        <f t="shared" si="637"/>
        <v>-</v>
      </c>
      <c r="S1536" s="64" t="str">
        <f t="shared" si="637"/>
        <v>-</v>
      </c>
      <c r="T1536" s="206" t="str">
        <f t="shared" si="625"/>
        <v>-</v>
      </c>
      <c r="U1536" s="29">
        <f t="shared" si="626"/>
        <v>0</v>
      </c>
      <c r="V1536" s="29">
        <f t="shared" si="627"/>
        <v>0</v>
      </c>
      <c r="W1536" s="29">
        <f t="shared" si="628"/>
        <v>0</v>
      </c>
      <c r="X1536" s="29">
        <f t="shared" si="629"/>
        <v>0</v>
      </c>
      <c r="Y1536" s="29">
        <f t="shared" si="630"/>
        <v>0</v>
      </c>
      <c r="Z1536" s="194">
        <f t="shared" si="631"/>
        <v>0</v>
      </c>
    </row>
    <row r="1537" spans="1:26" s="80" customFormat="1" x14ac:dyDescent="0.2">
      <c r="A1537" s="82">
        <v>1520</v>
      </c>
      <c r="B1537" s="168">
        <f>'Revenue Data'!B1528</f>
        <v>0</v>
      </c>
      <c r="C1537" s="71" t="str">
        <f t="shared" si="636"/>
        <v>-</v>
      </c>
      <c r="D1537" s="71" t="str">
        <f t="shared" si="636"/>
        <v>-</v>
      </c>
      <c r="E1537" s="71" t="str">
        <f t="shared" si="636"/>
        <v>-</v>
      </c>
      <c r="F1537" s="71" t="str">
        <f t="shared" si="636"/>
        <v>-</v>
      </c>
      <c r="G1537" s="71" t="str">
        <f t="shared" si="636"/>
        <v>-</v>
      </c>
      <c r="H1537" s="205">
        <f>IFERROR(VLOOKUP(B1537,'Forecast Cnx @ Dest. Airport'!$B$5:$R$175,17,FALSE),0)</f>
        <v>0</v>
      </c>
      <c r="I1537" s="29">
        <f t="shared" si="619"/>
        <v>0</v>
      </c>
      <c r="J1537" s="29">
        <f t="shared" si="620"/>
        <v>0</v>
      </c>
      <c r="K1537" s="29">
        <f t="shared" si="621"/>
        <v>0</v>
      </c>
      <c r="L1537" s="29">
        <f t="shared" si="622"/>
        <v>0</v>
      </c>
      <c r="M1537" s="29">
        <f t="shared" si="623"/>
        <v>0</v>
      </c>
      <c r="N1537" s="194">
        <f t="shared" si="624"/>
        <v>0</v>
      </c>
      <c r="O1537" s="64" t="str">
        <f t="shared" si="637"/>
        <v>-</v>
      </c>
      <c r="P1537" s="64" t="str">
        <f t="shared" si="637"/>
        <v>-</v>
      </c>
      <c r="Q1537" s="64" t="str">
        <f t="shared" si="637"/>
        <v>-</v>
      </c>
      <c r="R1537" s="64" t="str">
        <f t="shared" si="637"/>
        <v>-</v>
      </c>
      <c r="S1537" s="64" t="str">
        <f t="shared" si="637"/>
        <v>-</v>
      </c>
      <c r="T1537" s="206" t="str">
        <f t="shared" si="625"/>
        <v>-</v>
      </c>
      <c r="U1537" s="29">
        <f t="shared" si="626"/>
        <v>0</v>
      </c>
      <c r="V1537" s="29">
        <f t="shared" si="627"/>
        <v>0</v>
      </c>
      <c r="W1537" s="29">
        <f t="shared" si="628"/>
        <v>0</v>
      </c>
      <c r="X1537" s="29">
        <f t="shared" si="629"/>
        <v>0</v>
      </c>
      <c r="Y1537" s="29">
        <f t="shared" si="630"/>
        <v>0</v>
      </c>
      <c r="Z1537" s="194">
        <f t="shared" si="631"/>
        <v>0</v>
      </c>
    </row>
    <row r="1538" spans="1:26" s="80" customFormat="1" x14ac:dyDescent="0.2">
      <c r="A1538" s="168">
        <v>1521</v>
      </c>
      <c r="B1538" s="168">
        <f>'Revenue Data'!B1529</f>
        <v>0</v>
      </c>
      <c r="C1538" s="71" t="str">
        <f t="shared" ref="C1538:G1547" si="638">IFERROR(VLOOKUP($B1538,FromChicagoFareList,C$8,FALSE),"-")</f>
        <v>-</v>
      </c>
      <c r="D1538" s="71" t="str">
        <f t="shared" si="638"/>
        <v>-</v>
      </c>
      <c r="E1538" s="71" t="str">
        <f t="shared" si="638"/>
        <v>-</v>
      </c>
      <c r="F1538" s="71" t="str">
        <f t="shared" si="638"/>
        <v>-</v>
      </c>
      <c r="G1538" s="71" t="str">
        <f t="shared" si="638"/>
        <v>-</v>
      </c>
      <c r="H1538" s="205">
        <f>IFERROR(VLOOKUP(B1538,'Forecast Cnx @ Dest. Airport'!$B$5:$R$175,17,FALSE),0)</f>
        <v>0</v>
      </c>
      <c r="I1538" s="29">
        <f t="shared" si="619"/>
        <v>0</v>
      </c>
      <c r="J1538" s="29">
        <f t="shared" si="620"/>
        <v>0</v>
      </c>
      <c r="K1538" s="29">
        <f t="shared" si="621"/>
        <v>0</v>
      </c>
      <c r="L1538" s="29">
        <f t="shared" si="622"/>
        <v>0</v>
      </c>
      <c r="M1538" s="29">
        <f t="shared" si="623"/>
        <v>0</v>
      </c>
      <c r="N1538" s="194">
        <f t="shared" si="624"/>
        <v>0</v>
      </c>
      <c r="O1538" s="64" t="str">
        <f t="shared" ref="O1538:S1547" si="639">IFERROR(VLOOKUP($B1538,FromChicagoFareList,O$8,FALSE),"-")</f>
        <v>-</v>
      </c>
      <c r="P1538" s="64" t="str">
        <f t="shared" si="639"/>
        <v>-</v>
      </c>
      <c r="Q1538" s="64" t="str">
        <f t="shared" si="639"/>
        <v>-</v>
      </c>
      <c r="R1538" s="64" t="str">
        <f t="shared" si="639"/>
        <v>-</v>
      </c>
      <c r="S1538" s="64" t="str">
        <f t="shared" si="639"/>
        <v>-</v>
      </c>
      <c r="T1538" s="206" t="str">
        <f t="shared" si="625"/>
        <v>-</v>
      </c>
      <c r="U1538" s="29">
        <f t="shared" si="626"/>
        <v>0</v>
      </c>
      <c r="V1538" s="29">
        <f t="shared" si="627"/>
        <v>0</v>
      </c>
      <c r="W1538" s="29">
        <f t="shared" si="628"/>
        <v>0</v>
      </c>
      <c r="X1538" s="29">
        <f t="shared" si="629"/>
        <v>0</v>
      </c>
      <c r="Y1538" s="29">
        <f t="shared" si="630"/>
        <v>0</v>
      </c>
      <c r="Z1538" s="194">
        <f t="shared" si="631"/>
        <v>0</v>
      </c>
    </row>
    <row r="1539" spans="1:26" s="80" customFormat="1" x14ac:dyDescent="0.2">
      <c r="A1539" s="82">
        <v>1522</v>
      </c>
      <c r="B1539" s="168">
        <f>'Revenue Data'!B1530</f>
        <v>0</v>
      </c>
      <c r="C1539" s="71" t="str">
        <f t="shared" si="638"/>
        <v>-</v>
      </c>
      <c r="D1539" s="71" t="str">
        <f t="shared" si="638"/>
        <v>-</v>
      </c>
      <c r="E1539" s="71" t="str">
        <f t="shared" si="638"/>
        <v>-</v>
      </c>
      <c r="F1539" s="71" t="str">
        <f t="shared" si="638"/>
        <v>-</v>
      </c>
      <c r="G1539" s="71" t="str">
        <f t="shared" si="638"/>
        <v>-</v>
      </c>
      <c r="H1539" s="205">
        <f>IFERROR(VLOOKUP(B1539,'Forecast Cnx @ Dest. Airport'!$B$5:$R$175,17,FALSE),0)</f>
        <v>0</v>
      </c>
      <c r="I1539" s="29">
        <f t="shared" si="619"/>
        <v>0</v>
      </c>
      <c r="J1539" s="29">
        <f t="shared" si="620"/>
        <v>0</v>
      </c>
      <c r="K1539" s="29">
        <f t="shared" si="621"/>
        <v>0</v>
      </c>
      <c r="L1539" s="29">
        <f t="shared" si="622"/>
        <v>0</v>
      </c>
      <c r="M1539" s="29">
        <f t="shared" si="623"/>
        <v>0</v>
      </c>
      <c r="N1539" s="194">
        <f t="shared" si="624"/>
        <v>0</v>
      </c>
      <c r="O1539" s="64" t="str">
        <f t="shared" si="639"/>
        <v>-</v>
      </c>
      <c r="P1539" s="64" t="str">
        <f t="shared" si="639"/>
        <v>-</v>
      </c>
      <c r="Q1539" s="64" t="str">
        <f t="shared" si="639"/>
        <v>-</v>
      </c>
      <c r="R1539" s="64" t="str">
        <f t="shared" si="639"/>
        <v>-</v>
      </c>
      <c r="S1539" s="64" t="str">
        <f t="shared" si="639"/>
        <v>-</v>
      </c>
      <c r="T1539" s="206" t="str">
        <f t="shared" si="625"/>
        <v>-</v>
      </c>
      <c r="U1539" s="29">
        <f t="shared" si="626"/>
        <v>0</v>
      </c>
      <c r="V1539" s="29">
        <f t="shared" si="627"/>
        <v>0</v>
      </c>
      <c r="W1539" s="29">
        <f t="shared" si="628"/>
        <v>0</v>
      </c>
      <c r="X1539" s="29">
        <f t="shared" si="629"/>
        <v>0</v>
      </c>
      <c r="Y1539" s="29">
        <f t="shared" si="630"/>
        <v>0</v>
      </c>
      <c r="Z1539" s="194">
        <f t="shared" si="631"/>
        <v>0</v>
      </c>
    </row>
    <row r="1540" spans="1:26" s="80" customFormat="1" x14ac:dyDescent="0.2">
      <c r="A1540" s="82">
        <v>1523</v>
      </c>
      <c r="B1540" s="168">
        <f>'Revenue Data'!B1531</f>
        <v>0</v>
      </c>
      <c r="C1540" s="71" t="str">
        <f t="shared" si="638"/>
        <v>-</v>
      </c>
      <c r="D1540" s="71" t="str">
        <f t="shared" si="638"/>
        <v>-</v>
      </c>
      <c r="E1540" s="71" t="str">
        <f t="shared" si="638"/>
        <v>-</v>
      </c>
      <c r="F1540" s="71" t="str">
        <f t="shared" si="638"/>
        <v>-</v>
      </c>
      <c r="G1540" s="71" t="str">
        <f t="shared" si="638"/>
        <v>-</v>
      </c>
      <c r="H1540" s="205">
        <f>IFERROR(VLOOKUP(B1540,'Forecast Cnx @ Dest. Airport'!$B$5:$R$175,17,FALSE),0)</f>
        <v>0</v>
      </c>
      <c r="I1540" s="29">
        <f t="shared" si="619"/>
        <v>0</v>
      </c>
      <c r="J1540" s="29">
        <f t="shared" si="620"/>
        <v>0</v>
      </c>
      <c r="K1540" s="29">
        <f t="shared" si="621"/>
        <v>0</v>
      </c>
      <c r="L1540" s="29">
        <f t="shared" si="622"/>
        <v>0</v>
      </c>
      <c r="M1540" s="29">
        <f t="shared" si="623"/>
        <v>0</v>
      </c>
      <c r="N1540" s="194">
        <f t="shared" si="624"/>
        <v>0</v>
      </c>
      <c r="O1540" s="64" t="str">
        <f t="shared" si="639"/>
        <v>-</v>
      </c>
      <c r="P1540" s="64" t="str">
        <f t="shared" si="639"/>
        <v>-</v>
      </c>
      <c r="Q1540" s="64" t="str">
        <f t="shared" si="639"/>
        <v>-</v>
      </c>
      <c r="R1540" s="64" t="str">
        <f t="shared" si="639"/>
        <v>-</v>
      </c>
      <c r="S1540" s="64" t="str">
        <f t="shared" si="639"/>
        <v>-</v>
      </c>
      <c r="T1540" s="206" t="str">
        <f t="shared" si="625"/>
        <v>-</v>
      </c>
      <c r="U1540" s="29">
        <f t="shared" si="626"/>
        <v>0</v>
      </c>
      <c r="V1540" s="29">
        <f t="shared" si="627"/>
        <v>0</v>
      </c>
      <c r="W1540" s="29">
        <f t="shared" si="628"/>
        <v>0</v>
      </c>
      <c r="X1540" s="29">
        <f t="shared" si="629"/>
        <v>0</v>
      </c>
      <c r="Y1540" s="29">
        <f t="shared" si="630"/>
        <v>0</v>
      </c>
      <c r="Z1540" s="194">
        <f t="shared" si="631"/>
        <v>0</v>
      </c>
    </row>
    <row r="1541" spans="1:26" s="80" customFormat="1" x14ac:dyDescent="0.2">
      <c r="A1541" s="168">
        <v>1524</v>
      </c>
      <c r="B1541" s="168">
        <f>'Revenue Data'!B1532</f>
        <v>0</v>
      </c>
      <c r="C1541" s="71" t="str">
        <f t="shared" si="638"/>
        <v>-</v>
      </c>
      <c r="D1541" s="71" t="str">
        <f t="shared" si="638"/>
        <v>-</v>
      </c>
      <c r="E1541" s="71" t="str">
        <f t="shared" si="638"/>
        <v>-</v>
      </c>
      <c r="F1541" s="71" t="str">
        <f t="shared" si="638"/>
        <v>-</v>
      </c>
      <c r="G1541" s="71" t="str">
        <f t="shared" si="638"/>
        <v>-</v>
      </c>
      <c r="H1541" s="205">
        <f>IFERROR(VLOOKUP(B1541,'Forecast Cnx @ Dest. Airport'!$B$5:$R$175,17,FALSE),0)</f>
        <v>0</v>
      </c>
      <c r="I1541" s="29">
        <f t="shared" si="619"/>
        <v>0</v>
      </c>
      <c r="J1541" s="29">
        <f t="shared" si="620"/>
        <v>0</v>
      </c>
      <c r="K1541" s="29">
        <f t="shared" si="621"/>
        <v>0</v>
      </c>
      <c r="L1541" s="29">
        <f t="shared" si="622"/>
        <v>0</v>
      </c>
      <c r="M1541" s="29">
        <f t="shared" si="623"/>
        <v>0</v>
      </c>
      <c r="N1541" s="194">
        <f t="shared" si="624"/>
        <v>0</v>
      </c>
      <c r="O1541" s="64" t="str">
        <f t="shared" si="639"/>
        <v>-</v>
      </c>
      <c r="P1541" s="64" t="str">
        <f t="shared" si="639"/>
        <v>-</v>
      </c>
      <c r="Q1541" s="64" t="str">
        <f t="shared" si="639"/>
        <v>-</v>
      </c>
      <c r="R1541" s="64" t="str">
        <f t="shared" si="639"/>
        <v>-</v>
      </c>
      <c r="S1541" s="64" t="str">
        <f t="shared" si="639"/>
        <v>-</v>
      </c>
      <c r="T1541" s="206" t="str">
        <f t="shared" si="625"/>
        <v>-</v>
      </c>
      <c r="U1541" s="29">
        <f t="shared" si="626"/>
        <v>0</v>
      </c>
      <c r="V1541" s="29">
        <f t="shared" si="627"/>
        <v>0</v>
      </c>
      <c r="W1541" s="29">
        <f t="shared" si="628"/>
        <v>0</v>
      </c>
      <c r="X1541" s="29">
        <f t="shared" si="629"/>
        <v>0</v>
      </c>
      <c r="Y1541" s="29">
        <f t="shared" si="630"/>
        <v>0</v>
      </c>
      <c r="Z1541" s="194">
        <f t="shared" si="631"/>
        <v>0</v>
      </c>
    </row>
    <row r="1542" spans="1:26" s="80" customFormat="1" x14ac:dyDescent="0.2">
      <c r="A1542" s="82">
        <v>1525</v>
      </c>
      <c r="B1542" s="168">
        <f>'Revenue Data'!B1533</f>
        <v>0</v>
      </c>
      <c r="C1542" s="71" t="str">
        <f t="shared" si="638"/>
        <v>-</v>
      </c>
      <c r="D1542" s="71" t="str">
        <f t="shared" si="638"/>
        <v>-</v>
      </c>
      <c r="E1542" s="71" t="str">
        <f t="shared" si="638"/>
        <v>-</v>
      </c>
      <c r="F1542" s="71" t="str">
        <f t="shared" si="638"/>
        <v>-</v>
      </c>
      <c r="G1542" s="71" t="str">
        <f t="shared" si="638"/>
        <v>-</v>
      </c>
      <c r="H1542" s="205">
        <f>IFERROR(VLOOKUP(B1542,'Forecast Cnx @ Dest. Airport'!$B$5:$R$175,17,FALSE),0)</f>
        <v>0</v>
      </c>
      <c r="I1542" s="29">
        <f t="shared" si="619"/>
        <v>0</v>
      </c>
      <c r="J1542" s="29">
        <f t="shared" si="620"/>
        <v>0</v>
      </c>
      <c r="K1542" s="29">
        <f t="shared" si="621"/>
        <v>0</v>
      </c>
      <c r="L1542" s="29">
        <f t="shared" si="622"/>
        <v>0</v>
      </c>
      <c r="M1542" s="29">
        <f t="shared" si="623"/>
        <v>0</v>
      </c>
      <c r="N1542" s="194">
        <f t="shared" si="624"/>
        <v>0</v>
      </c>
      <c r="O1542" s="64" t="str">
        <f t="shared" si="639"/>
        <v>-</v>
      </c>
      <c r="P1542" s="64" t="str">
        <f t="shared" si="639"/>
        <v>-</v>
      </c>
      <c r="Q1542" s="64" t="str">
        <f t="shared" si="639"/>
        <v>-</v>
      </c>
      <c r="R1542" s="64" t="str">
        <f t="shared" si="639"/>
        <v>-</v>
      </c>
      <c r="S1542" s="64" t="str">
        <f t="shared" si="639"/>
        <v>-</v>
      </c>
      <c r="T1542" s="206" t="str">
        <f t="shared" si="625"/>
        <v>-</v>
      </c>
      <c r="U1542" s="29">
        <f t="shared" si="626"/>
        <v>0</v>
      </c>
      <c r="V1542" s="29">
        <f t="shared" si="627"/>
        <v>0</v>
      </c>
      <c r="W1542" s="29">
        <f t="shared" si="628"/>
        <v>0</v>
      </c>
      <c r="X1542" s="29">
        <f t="shared" si="629"/>
        <v>0</v>
      </c>
      <c r="Y1542" s="29">
        <f t="shared" si="630"/>
        <v>0</v>
      </c>
      <c r="Z1542" s="194">
        <f t="shared" si="631"/>
        <v>0</v>
      </c>
    </row>
    <row r="1543" spans="1:26" s="80" customFormat="1" x14ac:dyDescent="0.2">
      <c r="A1543" s="82">
        <v>1526</v>
      </c>
      <c r="B1543" s="168">
        <f>'Revenue Data'!B1534</f>
        <v>0</v>
      </c>
      <c r="C1543" s="71" t="str">
        <f t="shared" si="638"/>
        <v>-</v>
      </c>
      <c r="D1543" s="71" t="str">
        <f t="shared" si="638"/>
        <v>-</v>
      </c>
      <c r="E1543" s="71" t="str">
        <f t="shared" si="638"/>
        <v>-</v>
      </c>
      <c r="F1543" s="71" t="str">
        <f t="shared" si="638"/>
        <v>-</v>
      </c>
      <c r="G1543" s="71" t="str">
        <f t="shared" si="638"/>
        <v>-</v>
      </c>
      <c r="H1543" s="205">
        <f>IFERROR(VLOOKUP(B1543,'Forecast Cnx @ Dest. Airport'!$B$5:$R$175,17,FALSE),0)</f>
        <v>0</v>
      </c>
      <c r="I1543" s="29">
        <f t="shared" si="619"/>
        <v>0</v>
      </c>
      <c r="J1543" s="29">
        <f t="shared" si="620"/>
        <v>0</v>
      </c>
      <c r="K1543" s="29">
        <f t="shared" si="621"/>
        <v>0</v>
      </c>
      <c r="L1543" s="29">
        <f t="shared" si="622"/>
        <v>0</v>
      </c>
      <c r="M1543" s="29">
        <f t="shared" si="623"/>
        <v>0</v>
      </c>
      <c r="N1543" s="194">
        <f t="shared" si="624"/>
        <v>0</v>
      </c>
      <c r="O1543" s="64" t="str">
        <f t="shared" si="639"/>
        <v>-</v>
      </c>
      <c r="P1543" s="64" t="str">
        <f t="shared" si="639"/>
        <v>-</v>
      </c>
      <c r="Q1543" s="64" t="str">
        <f t="shared" si="639"/>
        <v>-</v>
      </c>
      <c r="R1543" s="64" t="str">
        <f t="shared" si="639"/>
        <v>-</v>
      </c>
      <c r="S1543" s="64" t="str">
        <f t="shared" si="639"/>
        <v>-</v>
      </c>
      <c r="T1543" s="206" t="str">
        <f t="shared" si="625"/>
        <v>-</v>
      </c>
      <c r="U1543" s="29">
        <f t="shared" si="626"/>
        <v>0</v>
      </c>
      <c r="V1543" s="29">
        <f t="shared" si="627"/>
        <v>0</v>
      </c>
      <c r="W1543" s="29">
        <f t="shared" si="628"/>
        <v>0</v>
      </c>
      <c r="X1543" s="29">
        <f t="shared" si="629"/>
        <v>0</v>
      </c>
      <c r="Y1543" s="29">
        <f t="shared" si="630"/>
        <v>0</v>
      </c>
      <c r="Z1543" s="194">
        <f t="shared" si="631"/>
        <v>0</v>
      </c>
    </row>
    <row r="1544" spans="1:26" s="80" customFormat="1" x14ac:dyDescent="0.2">
      <c r="A1544" s="168">
        <v>1527</v>
      </c>
      <c r="B1544" s="168">
        <f>'Revenue Data'!B1535</f>
        <v>0</v>
      </c>
      <c r="C1544" s="71" t="str">
        <f t="shared" si="638"/>
        <v>-</v>
      </c>
      <c r="D1544" s="71" t="str">
        <f t="shared" si="638"/>
        <v>-</v>
      </c>
      <c r="E1544" s="71" t="str">
        <f t="shared" si="638"/>
        <v>-</v>
      </c>
      <c r="F1544" s="71" t="str">
        <f t="shared" si="638"/>
        <v>-</v>
      </c>
      <c r="G1544" s="71" t="str">
        <f t="shared" si="638"/>
        <v>-</v>
      </c>
      <c r="H1544" s="205">
        <f>IFERROR(VLOOKUP(B1544,'Forecast Cnx @ Dest. Airport'!$B$5:$R$175,17,FALSE),0)</f>
        <v>0</v>
      </c>
      <c r="I1544" s="29">
        <f t="shared" si="619"/>
        <v>0</v>
      </c>
      <c r="J1544" s="29">
        <f t="shared" si="620"/>
        <v>0</v>
      </c>
      <c r="K1544" s="29">
        <f t="shared" si="621"/>
        <v>0</v>
      </c>
      <c r="L1544" s="29">
        <f t="shared" si="622"/>
        <v>0</v>
      </c>
      <c r="M1544" s="29">
        <f t="shared" si="623"/>
        <v>0</v>
      </c>
      <c r="N1544" s="194">
        <f t="shared" si="624"/>
        <v>0</v>
      </c>
      <c r="O1544" s="64" t="str">
        <f t="shared" si="639"/>
        <v>-</v>
      </c>
      <c r="P1544" s="64" t="str">
        <f t="shared" si="639"/>
        <v>-</v>
      </c>
      <c r="Q1544" s="64" t="str">
        <f t="shared" si="639"/>
        <v>-</v>
      </c>
      <c r="R1544" s="64" t="str">
        <f t="shared" si="639"/>
        <v>-</v>
      </c>
      <c r="S1544" s="64" t="str">
        <f t="shared" si="639"/>
        <v>-</v>
      </c>
      <c r="T1544" s="206" t="str">
        <f t="shared" si="625"/>
        <v>-</v>
      </c>
      <c r="U1544" s="29">
        <f t="shared" si="626"/>
        <v>0</v>
      </c>
      <c r="V1544" s="29">
        <f t="shared" si="627"/>
        <v>0</v>
      </c>
      <c r="W1544" s="29">
        <f t="shared" si="628"/>
        <v>0</v>
      </c>
      <c r="X1544" s="29">
        <f t="shared" si="629"/>
        <v>0</v>
      </c>
      <c r="Y1544" s="29">
        <f t="shared" si="630"/>
        <v>0</v>
      </c>
      <c r="Z1544" s="194">
        <f t="shared" si="631"/>
        <v>0</v>
      </c>
    </row>
    <row r="1545" spans="1:26" s="80" customFormat="1" x14ac:dyDescent="0.2">
      <c r="A1545" s="82">
        <v>1528</v>
      </c>
      <c r="B1545" s="168">
        <f>'Revenue Data'!B1536</f>
        <v>0</v>
      </c>
      <c r="C1545" s="71" t="str">
        <f t="shared" si="638"/>
        <v>-</v>
      </c>
      <c r="D1545" s="71" t="str">
        <f t="shared" si="638"/>
        <v>-</v>
      </c>
      <c r="E1545" s="71" t="str">
        <f t="shared" si="638"/>
        <v>-</v>
      </c>
      <c r="F1545" s="71" t="str">
        <f t="shared" si="638"/>
        <v>-</v>
      </c>
      <c r="G1545" s="71" t="str">
        <f t="shared" si="638"/>
        <v>-</v>
      </c>
      <c r="H1545" s="205">
        <f>IFERROR(VLOOKUP(B1545,'Forecast Cnx @ Dest. Airport'!$B$5:$R$175,17,FALSE),0)</f>
        <v>0</v>
      </c>
      <c r="I1545" s="29">
        <f t="shared" si="619"/>
        <v>0</v>
      </c>
      <c r="J1545" s="29">
        <f t="shared" si="620"/>
        <v>0</v>
      </c>
      <c r="K1545" s="29">
        <f t="shared" si="621"/>
        <v>0</v>
      </c>
      <c r="L1545" s="29">
        <f t="shared" si="622"/>
        <v>0</v>
      </c>
      <c r="M1545" s="29">
        <f t="shared" si="623"/>
        <v>0</v>
      </c>
      <c r="N1545" s="194">
        <f t="shared" si="624"/>
        <v>0</v>
      </c>
      <c r="O1545" s="64" t="str">
        <f t="shared" si="639"/>
        <v>-</v>
      </c>
      <c r="P1545" s="64" t="str">
        <f t="shared" si="639"/>
        <v>-</v>
      </c>
      <c r="Q1545" s="64" t="str">
        <f t="shared" si="639"/>
        <v>-</v>
      </c>
      <c r="R1545" s="64" t="str">
        <f t="shared" si="639"/>
        <v>-</v>
      </c>
      <c r="S1545" s="64" t="str">
        <f t="shared" si="639"/>
        <v>-</v>
      </c>
      <c r="T1545" s="206" t="str">
        <f t="shared" si="625"/>
        <v>-</v>
      </c>
      <c r="U1545" s="29">
        <f t="shared" si="626"/>
        <v>0</v>
      </c>
      <c r="V1545" s="29">
        <f t="shared" si="627"/>
        <v>0</v>
      </c>
      <c r="W1545" s="29">
        <f t="shared" si="628"/>
        <v>0</v>
      </c>
      <c r="X1545" s="29">
        <f t="shared" si="629"/>
        <v>0</v>
      </c>
      <c r="Y1545" s="29">
        <f t="shared" si="630"/>
        <v>0</v>
      </c>
      <c r="Z1545" s="194">
        <f t="shared" si="631"/>
        <v>0</v>
      </c>
    </row>
    <row r="1546" spans="1:26" s="80" customFormat="1" x14ac:dyDescent="0.2">
      <c r="A1546" s="82">
        <v>1529</v>
      </c>
      <c r="B1546" s="168">
        <f>'Revenue Data'!B1537</f>
        <v>0</v>
      </c>
      <c r="C1546" s="71" t="str">
        <f t="shared" si="638"/>
        <v>-</v>
      </c>
      <c r="D1546" s="71" t="str">
        <f t="shared" si="638"/>
        <v>-</v>
      </c>
      <c r="E1546" s="71" t="str">
        <f t="shared" si="638"/>
        <v>-</v>
      </c>
      <c r="F1546" s="71" t="str">
        <f t="shared" si="638"/>
        <v>-</v>
      </c>
      <c r="G1546" s="71" t="str">
        <f t="shared" si="638"/>
        <v>-</v>
      </c>
      <c r="H1546" s="205">
        <f>IFERROR(VLOOKUP(B1546,'Forecast Cnx @ Dest. Airport'!$B$5:$R$175,17,FALSE),0)</f>
        <v>0</v>
      </c>
      <c r="I1546" s="29">
        <f t="shared" si="619"/>
        <v>0</v>
      </c>
      <c r="J1546" s="29">
        <f t="shared" si="620"/>
        <v>0</v>
      </c>
      <c r="K1546" s="29">
        <f t="shared" si="621"/>
        <v>0</v>
      </c>
      <c r="L1546" s="29">
        <f t="shared" si="622"/>
        <v>0</v>
      </c>
      <c r="M1546" s="29">
        <f t="shared" si="623"/>
        <v>0</v>
      </c>
      <c r="N1546" s="194">
        <f t="shared" si="624"/>
        <v>0</v>
      </c>
      <c r="O1546" s="64" t="str">
        <f t="shared" si="639"/>
        <v>-</v>
      </c>
      <c r="P1546" s="64" t="str">
        <f t="shared" si="639"/>
        <v>-</v>
      </c>
      <c r="Q1546" s="64" t="str">
        <f t="shared" si="639"/>
        <v>-</v>
      </c>
      <c r="R1546" s="64" t="str">
        <f t="shared" si="639"/>
        <v>-</v>
      </c>
      <c r="S1546" s="64" t="str">
        <f t="shared" si="639"/>
        <v>-</v>
      </c>
      <c r="T1546" s="206" t="str">
        <f t="shared" si="625"/>
        <v>-</v>
      </c>
      <c r="U1546" s="29">
        <f t="shared" si="626"/>
        <v>0</v>
      </c>
      <c r="V1546" s="29">
        <f t="shared" si="627"/>
        <v>0</v>
      </c>
      <c r="W1546" s="29">
        <f t="shared" si="628"/>
        <v>0</v>
      </c>
      <c r="X1546" s="29">
        <f t="shared" si="629"/>
        <v>0</v>
      </c>
      <c r="Y1546" s="29">
        <f t="shared" si="630"/>
        <v>0</v>
      </c>
      <c r="Z1546" s="194">
        <f t="shared" si="631"/>
        <v>0</v>
      </c>
    </row>
    <row r="1547" spans="1:26" s="80" customFormat="1" x14ac:dyDescent="0.2">
      <c r="A1547" s="168">
        <v>1530</v>
      </c>
      <c r="B1547" s="168">
        <f>'Revenue Data'!B1538</f>
        <v>0</v>
      </c>
      <c r="C1547" s="71" t="str">
        <f t="shared" si="638"/>
        <v>-</v>
      </c>
      <c r="D1547" s="71" t="str">
        <f t="shared" si="638"/>
        <v>-</v>
      </c>
      <c r="E1547" s="71" t="str">
        <f t="shared" si="638"/>
        <v>-</v>
      </c>
      <c r="F1547" s="71" t="str">
        <f t="shared" si="638"/>
        <v>-</v>
      </c>
      <c r="G1547" s="71" t="str">
        <f t="shared" si="638"/>
        <v>-</v>
      </c>
      <c r="H1547" s="205">
        <f>IFERROR(VLOOKUP(B1547,'Forecast Cnx @ Dest. Airport'!$B$5:$R$175,17,FALSE),0)</f>
        <v>0</v>
      </c>
      <c r="I1547" s="29">
        <f t="shared" si="619"/>
        <v>0</v>
      </c>
      <c r="J1547" s="29">
        <f t="shared" si="620"/>
        <v>0</v>
      </c>
      <c r="K1547" s="29">
        <f t="shared" si="621"/>
        <v>0</v>
      </c>
      <c r="L1547" s="29">
        <f t="shared" si="622"/>
        <v>0</v>
      </c>
      <c r="M1547" s="29">
        <f t="shared" si="623"/>
        <v>0</v>
      </c>
      <c r="N1547" s="194">
        <f t="shared" si="624"/>
        <v>0</v>
      </c>
      <c r="O1547" s="64" t="str">
        <f t="shared" si="639"/>
        <v>-</v>
      </c>
      <c r="P1547" s="64" t="str">
        <f t="shared" si="639"/>
        <v>-</v>
      </c>
      <c r="Q1547" s="64" t="str">
        <f t="shared" si="639"/>
        <v>-</v>
      </c>
      <c r="R1547" s="64" t="str">
        <f t="shared" si="639"/>
        <v>-</v>
      </c>
      <c r="S1547" s="64" t="str">
        <f t="shared" si="639"/>
        <v>-</v>
      </c>
      <c r="T1547" s="206" t="str">
        <f t="shared" si="625"/>
        <v>-</v>
      </c>
      <c r="U1547" s="29">
        <f t="shared" si="626"/>
        <v>0</v>
      </c>
      <c r="V1547" s="29">
        <f t="shared" si="627"/>
        <v>0</v>
      </c>
      <c r="W1547" s="29">
        <f t="shared" si="628"/>
        <v>0</v>
      </c>
      <c r="X1547" s="29">
        <f t="shared" si="629"/>
        <v>0</v>
      </c>
      <c r="Y1547" s="29">
        <f t="shared" si="630"/>
        <v>0</v>
      </c>
      <c r="Z1547" s="194">
        <f t="shared" si="631"/>
        <v>0</v>
      </c>
    </row>
    <row r="1548" spans="1:26" s="80" customFormat="1" x14ac:dyDescent="0.2">
      <c r="A1548" s="82">
        <v>1531</v>
      </c>
      <c r="B1548" s="168">
        <f>'Revenue Data'!B1539</f>
        <v>0</v>
      </c>
      <c r="C1548" s="71" t="str">
        <f t="shared" ref="C1548:G1557" si="640">IFERROR(VLOOKUP($B1548,FromChicagoFareList,C$8,FALSE),"-")</f>
        <v>-</v>
      </c>
      <c r="D1548" s="71" t="str">
        <f t="shared" si="640"/>
        <v>-</v>
      </c>
      <c r="E1548" s="71" t="str">
        <f t="shared" si="640"/>
        <v>-</v>
      </c>
      <c r="F1548" s="71" t="str">
        <f t="shared" si="640"/>
        <v>-</v>
      </c>
      <c r="G1548" s="71" t="str">
        <f t="shared" si="640"/>
        <v>-</v>
      </c>
      <c r="H1548" s="205">
        <f>IFERROR(VLOOKUP(B1548,'Forecast Cnx @ Dest. Airport'!$B$5:$R$175,17,FALSE),0)</f>
        <v>0</v>
      </c>
      <c r="I1548" s="29">
        <f t="shared" si="619"/>
        <v>0</v>
      </c>
      <c r="J1548" s="29">
        <f t="shared" si="620"/>
        <v>0</v>
      </c>
      <c r="K1548" s="29">
        <f t="shared" si="621"/>
        <v>0</v>
      </c>
      <c r="L1548" s="29">
        <f t="shared" si="622"/>
        <v>0</v>
      </c>
      <c r="M1548" s="29">
        <f t="shared" si="623"/>
        <v>0</v>
      </c>
      <c r="N1548" s="194">
        <f t="shared" si="624"/>
        <v>0</v>
      </c>
      <c r="O1548" s="64" t="str">
        <f t="shared" ref="O1548:S1557" si="641">IFERROR(VLOOKUP($B1548,FromChicagoFareList,O$8,FALSE),"-")</f>
        <v>-</v>
      </c>
      <c r="P1548" s="64" t="str">
        <f t="shared" si="641"/>
        <v>-</v>
      </c>
      <c r="Q1548" s="64" t="str">
        <f t="shared" si="641"/>
        <v>-</v>
      </c>
      <c r="R1548" s="64" t="str">
        <f t="shared" si="641"/>
        <v>-</v>
      </c>
      <c r="S1548" s="64" t="str">
        <f t="shared" si="641"/>
        <v>-</v>
      </c>
      <c r="T1548" s="206" t="str">
        <f t="shared" si="625"/>
        <v>-</v>
      </c>
      <c r="U1548" s="29">
        <f t="shared" si="626"/>
        <v>0</v>
      </c>
      <c r="V1548" s="29">
        <f t="shared" si="627"/>
        <v>0</v>
      </c>
      <c r="W1548" s="29">
        <f t="shared" si="628"/>
        <v>0</v>
      </c>
      <c r="X1548" s="29">
        <f t="shared" si="629"/>
        <v>0</v>
      </c>
      <c r="Y1548" s="29">
        <f t="shared" si="630"/>
        <v>0</v>
      </c>
      <c r="Z1548" s="194">
        <f t="shared" si="631"/>
        <v>0</v>
      </c>
    </row>
    <row r="1549" spans="1:26" s="80" customFormat="1" x14ac:dyDescent="0.2">
      <c r="A1549" s="82">
        <v>1532</v>
      </c>
      <c r="B1549" s="168">
        <f>'Revenue Data'!B1540</f>
        <v>0</v>
      </c>
      <c r="C1549" s="71" t="str">
        <f t="shared" si="640"/>
        <v>-</v>
      </c>
      <c r="D1549" s="71" t="str">
        <f t="shared" si="640"/>
        <v>-</v>
      </c>
      <c r="E1549" s="71" t="str">
        <f t="shared" si="640"/>
        <v>-</v>
      </c>
      <c r="F1549" s="71" t="str">
        <f t="shared" si="640"/>
        <v>-</v>
      </c>
      <c r="G1549" s="71" t="str">
        <f t="shared" si="640"/>
        <v>-</v>
      </c>
      <c r="H1549" s="205">
        <f>IFERROR(VLOOKUP(B1549,'Forecast Cnx @ Dest. Airport'!$B$5:$R$175,17,FALSE),0)</f>
        <v>0</v>
      </c>
      <c r="I1549" s="29">
        <f t="shared" si="619"/>
        <v>0</v>
      </c>
      <c r="J1549" s="29">
        <f t="shared" si="620"/>
        <v>0</v>
      </c>
      <c r="K1549" s="29">
        <f t="shared" si="621"/>
        <v>0</v>
      </c>
      <c r="L1549" s="29">
        <f t="shared" si="622"/>
        <v>0</v>
      </c>
      <c r="M1549" s="29">
        <f t="shared" si="623"/>
        <v>0</v>
      </c>
      <c r="N1549" s="194">
        <f t="shared" si="624"/>
        <v>0</v>
      </c>
      <c r="O1549" s="64" t="str">
        <f t="shared" si="641"/>
        <v>-</v>
      </c>
      <c r="P1549" s="64" t="str">
        <f t="shared" si="641"/>
        <v>-</v>
      </c>
      <c r="Q1549" s="64" t="str">
        <f t="shared" si="641"/>
        <v>-</v>
      </c>
      <c r="R1549" s="64" t="str">
        <f t="shared" si="641"/>
        <v>-</v>
      </c>
      <c r="S1549" s="64" t="str">
        <f t="shared" si="641"/>
        <v>-</v>
      </c>
      <c r="T1549" s="206" t="str">
        <f t="shared" si="625"/>
        <v>-</v>
      </c>
      <c r="U1549" s="29">
        <f t="shared" si="626"/>
        <v>0</v>
      </c>
      <c r="V1549" s="29">
        <f t="shared" si="627"/>
        <v>0</v>
      </c>
      <c r="W1549" s="29">
        <f t="shared" si="628"/>
        <v>0</v>
      </c>
      <c r="X1549" s="29">
        <f t="shared" si="629"/>
        <v>0</v>
      </c>
      <c r="Y1549" s="29">
        <f t="shared" si="630"/>
        <v>0</v>
      </c>
      <c r="Z1549" s="194">
        <f t="shared" si="631"/>
        <v>0</v>
      </c>
    </row>
    <row r="1550" spans="1:26" s="80" customFormat="1" x14ac:dyDescent="0.2">
      <c r="A1550" s="168">
        <v>1533</v>
      </c>
      <c r="B1550" s="168">
        <f>'Revenue Data'!B1541</f>
        <v>0</v>
      </c>
      <c r="C1550" s="71" t="str">
        <f t="shared" si="640"/>
        <v>-</v>
      </c>
      <c r="D1550" s="71" t="str">
        <f t="shared" si="640"/>
        <v>-</v>
      </c>
      <c r="E1550" s="71" t="str">
        <f t="shared" si="640"/>
        <v>-</v>
      </c>
      <c r="F1550" s="71" t="str">
        <f t="shared" si="640"/>
        <v>-</v>
      </c>
      <c r="G1550" s="71" t="str">
        <f t="shared" si="640"/>
        <v>-</v>
      </c>
      <c r="H1550" s="205">
        <f>IFERROR(VLOOKUP(B1550,'Forecast Cnx @ Dest. Airport'!$B$5:$R$175,17,FALSE),0)</f>
        <v>0</v>
      </c>
      <c r="I1550" s="29">
        <f t="shared" si="619"/>
        <v>0</v>
      </c>
      <c r="J1550" s="29">
        <f t="shared" si="620"/>
        <v>0</v>
      </c>
      <c r="K1550" s="29">
        <f t="shared" si="621"/>
        <v>0</v>
      </c>
      <c r="L1550" s="29">
        <f t="shared" si="622"/>
        <v>0</v>
      </c>
      <c r="M1550" s="29">
        <f t="shared" si="623"/>
        <v>0</v>
      </c>
      <c r="N1550" s="194">
        <f t="shared" si="624"/>
        <v>0</v>
      </c>
      <c r="O1550" s="64" t="str">
        <f t="shared" si="641"/>
        <v>-</v>
      </c>
      <c r="P1550" s="64" t="str">
        <f t="shared" si="641"/>
        <v>-</v>
      </c>
      <c r="Q1550" s="64" t="str">
        <f t="shared" si="641"/>
        <v>-</v>
      </c>
      <c r="R1550" s="64" t="str">
        <f t="shared" si="641"/>
        <v>-</v>
      </c>
      <c r="S1550" s="64" t="str">
        <f t="shared" si="641"/>
        <v>-</v>
      </c>
      <c r="T1550" s="206" t="str">
        <f t="shared" si="625"/>
        <v>-</v>
      </c>
      <c r="U1550" s="29">
        <f t="shared" si="626"/>
        <v>0</v>
      </c>
      <c r="V1550" s="29">
        <f t="shared" si="627"/>
        <v>0</v>
      </c>
      <c r="W1550" s="29">
        <f t="shared" si="628"/>
        <v>0</v>
      </c>
      <c r="X1550" s="29">
        <f t="shared" si="629"/>
        <v>0</v>
      </c>
      <c r="Y1550" s="29">
        <f t="shared" si="630"/>
        <v>0</v>
      </c>
      <c r="Z1550" s="194">
        <f t="shared" si="631"/>
        <v>0</v>
      </c>
    </row>
    <row r="1551" spans="1:26" s="80" customFormat="1" x14ac:dyDescent="0.2">
      <c r="A1551" s="82">
        <v>1534</v>
      </c>
      <c r="B1551" s="168">
        <f>'Revenue Data'!B1542</f>
        <v>0</v>
      </c>
      <c r="C1551" s="71" t="str">
        <f t="shared" si="640"/>
        <v>-</v>
      </c>
      <c r="D1551" s="71" t="str">
        <f t="shared" si="640"/>
        <v>-</v>
      </c>
      <c r="E1551" s="71" t="str">
        <f t="shared" si="640"/>
        <v>-</v>
      </c>
      <c r="F1551" s="71" t="str">
        <f t="shared" si="640"/>
        <v>-</v>
      </c>
      <c r="G1551" s="71" t="str">
        <f t="shared" si="640"/>
        <v>-</v>
      </c>
      <c r="H1551" s="205">
        <f>IFERROR(VLOOKUP(B1551,'Forecast Cnx @ Dest. Airport'!$B$5:$R$175,17,FALSE),0)</f>
        <v>0</v>
      </c>
      <c r="I1551" s="29">
        <f t="shared" si="619"/>
        <v>0</v>
      </c>
      <c r="J1551" s="29">
        <f t="shared" si="620"/>
        <v>0</v>
      </c>
      <c r="K1551" s="29">
        <f t="shared" si="621"/>
        <v>0</v>
      </c>
      <c r="L1551" s="29">
        <f t="shared" si="622"/>
        <v>0</v>
      </c>
      <c r="M1551" s="29">
        <f t="shared" si="623"/>
        <v>0</v>
      </c>
      <c r="N1551" s="194">
        <f t="shared" si="624"/>
        <v>0</v>
      </c>
      <c r="O1551" s="64" t="str">
        <f t="shared" si="641"/>
        <v>-</v>
      </c>
      <c r="P1551" s="64" t="str">
        <f t="shared" si="641"/>
        <v>-</v>
      </c>
      <c r="Q1551" s="64" t="str">
        <f t="shared" si="641"/>
        <v>-</v>
      </c>
      <c r="R1551" s="64" t="str">
        <f t="shared" si="641"/>
        <v>-</v>
      </c>
      <c r="S1551" s="64" t="str">
        <f t="shared" si="641"/>
        <v>-</v>
      </c>
      <c r="T1551" s="206" t="str">
        <f t="shared" si="625"/>
        <v>-</v>
      </c>
      <c r="U1551" s="29">
        <f t="shared" si="626"/>
        <v>0</v>
      </c>
      <c r="V1551" s="29">
        <f t="shared" si="627"/>
        <v>0</v>
      </c>
      <c r="W1551" s="29">
        <f t="shared" si="628"/>
        <v>0</v>
      </c>
      <c r="X1551" s="29">
        <f t="shared" si="629"/>
        <v>0</v>
      </c>
      <c r="Y1551" s="29">
        <f t="shared" si="630"/>
        <v>0</v>
      </c>
      <c r="Z1551" s="194">
        <f t="shared" si="631"/>
        <v>0</v>
      </c>
    </row>
    <row r="1552" spans="1:26" s="80" customFormat="1" x14ac:dyDescent="0.2">
      <c r="A1552" s="82">
        <v>1535</v>
      </c>
      <c r="B1552" s="168">
        <f>'Revenue Data'!B1543</f>
        <v>0</v>
      </c>
      <c r="C1552" s="71" t="str">
        <f t="shared" si="640"/>
        <v>-</v>
      </c>
      <c r="D1552" s="71" t="str">
        <f t="shared" si="640"/>
        <v>-</v>
      </c>
      <c r="E1552" s="71" t="str">
        <f t="shared" si="640"/>
        <v>-</v>
      </c>
      <c r="F1552" s="71" t="str">
        <f t="shared" si="640"/>
        <v>-</v>
      </c>
      <c r="G1552" s="71" t="str">
        <f t="shared" si="640"/>
        <v>-</v>
      </c>
      <c r="H1552" s="205">
        <f>IFERROR(VLOOKUP(B1552,'Forecast Cnx @ Dest. Airport'!$B$5:$R$175,17,FALSE),0)</f>
        <v>0</v>
      </c>
      <c r="I1552" s="29">
        <f t="shared" si="619"/>
        <v>0</v>
      </c>
      <c r="J1552" s="29">
        <f t="shared" si="620"/>
        <v>0</v>
      </c>
      <c r="K1552" s="29">
        <f t="shared" si="621"/>
        <v>0</v>
      </c>
      <c r="L1552" s="29">
        <f t="shared" si="622"/>
        <v>0</v>
      </c>
      <c r="M1552" s="29">
        <f t="shared" si="623"/>
        <v>0</v>
      </c>
      <c r="N1552" s="194">
        <f t="shared" si="624"/>
        <v>0</v>
      </c>
      <c r="O1552" s="64" t="str">
        <f t="shared" si="641"/>
        <v>-</v>
      </c>
      <c r="P1552" s="64" t="str">
        <f t="shared" si="641"/>
        <v>-</v>
      </c>
      <c r="Q1552" s="64" t="str">
        <f t="shared" si="641"/>
        <v>-</v>
      </c>
      <c r="R1552" s="64" t="str">
        <f t="shared" si="641"/>
        <v>-</v>
      </c>
      <c r="S1552" s="64" t="str">
        <f t="shared" si="641"/>
        <v>-</v>
      </c>
      <c r="T1552" s="206" t="str">
        <f t="shared" si="625"/>
        <v>-</v>
      </c>
      <c r="U1552" s="29">
        <f t="shared" si="626"/>
        <v>0</v>
      </c>
      <c r="V1552" s="29">
        <f t="shared" si="627"/>
        <v>0</v>
      </c>
      <c r="W1552" s="29">
        <f t="shared" si="628"/>
        <v>0</v>
      </c>
      <c r="X1552" s="29">
        <f t="shared" si="629"/>
        <v>0</v>
      </c>
      <c r="Y1552" s="29">
        <f t="shared" si="630"/>
        <v>0</v>
      </c>
      <c r="Z1552" s="194">
        <f t="shared" si="631"/>
        <v>0</v>
      </c>
    </row>
    <row r="1553" spans="1:26" s="80" customFormat="1" x14ac:dyDescent="0.2">
      <c r="A1553" s="168">
        <v>1536</v>
      </c>
      <c r="B1553" s="168">
        <f>'Revenue Data'!B1544</f>
        <v>0</v>
      </c>
      <c r="C1553" s="71" t="str">
        <f t="shared" si="640"/>
        <v>-</v>
      </c>
      <c r="D1553" s="71" t="str">
        <f t="shared" si="640"/>
        <v>-</v>
      </c>
      <c r="E1553" s="71" t="str">
        <f t="shared" si="640"/>
        <v>-</v>
      </c>
      <c r="F1553" s="71" t="str">
        <f t="shared" si="640"/>
        <v>-</v>
      </c>
      <c r="G1553" s="71" t="str">
        <f t="shared" si="640"/>
        <v>-</v>
      </c>
      <c r="H1553" s="205">
        <f>IFERROR(VLOOKUP(B1553,'Forecast Cnx @ Dest. Airport'!$B$5:$R$175,17,FALSE),0)</f>
        <v>0</v>
      </c>
      <c r="I1553" s="29">
        <f t="shared" si="619"/>
        <v>0</v>
      </c>
      <c r="J1553" s="29">
        <f t="shared" si="620"/>
        <v>0</v>
      </c>
      <c r="K1553" s="29">
        <f t="shared" si="621"/>
        <v>0</v>
      </c>
      <c r="L1553" s="29">
        <f t="shared" si="622"/>
        <v>0</v>
      </c>
      <c r="M1553" s="29">
        <f t="shared" si="623"/>
        <v>0</v>
      </c>
      <c r="N1553" s="194">
        <f t="shared" si="624"/>
        <v>0</v>
      </c>
      <c r="O1553" s="64" t="str">
        <f t="shared" si="641"/>
        <v>-</v>
      </c>
      <c r="P1553" s="64" t="str">
        <f t="shared" si="641"/>
        <v>-</v>
      </c>
      <c r="Q1553" s="64" t="str">
        <f t="shared" si="641"/>
        <v>-</v>
      </c>
      <c r="R1553" s="64" t="str">
        <f t="shared" si="641"/>
        <v>-</v>
      </c>
      <c r="S1553" s="64" t="str">
        <f t="shared" si="641"/>
        <v>-</v>
      </c>
      <c r="T1553" s="206" t="str">
        <f t="shared" si="625"/>
        <v>-</v>
      </c>
      <c r="U1553" s="29">
        <f t="shared" si="626"/>
        <v>0</v>
      </c>
      <c r="V1553" s="29">
        <f t="shared" si="627"/>
        <v>0</v>
      </c>
      <c r="W1553" s="29">
        <f t="shared" si="628"/>
        <v>0</v>
      </c>
      <c r="X1553" s="29">
        <f t="shared" si="629"/>
        <v>0</v>
      </c>
      <c r="Y1553" s="29">
        <f t="shared" si="630"/>
        <v>0</v>
      </c>
      <c r="Z1553" s="194">
        <f t="shared" si="631"/>
        <v>0</v>
      </c>
    </row>
    <row r="1554" spans="1:26" s="80" customFormat="1" x14ac:dyDescent="0.2">
      <c r="A1554" s="82">
        <v>1537</v>
      </c>
      <c r="B1554" s="168">
        <f>'Revenue Data'!B1545</f>
        <v>0</v>
      </c>
      <c r="C1554" s="71" t="str">
        <f t="shared" si="640"/>
        <v>-</v>
      </c>
      <c r="D1554" s="71" t="str">
        <f t="shared" si="640"/>
        <v>-</v>
      </c>
      <c r="E1554" s="71" t="str">
        <f t="shared" si="640"/>
        <v>-</v>
      </c>
      <c r="F1554" s="71" t="str">
        <f t="shared" si="640"/>
        <v>-</v>
      </c>
      <c r="G1554" s="71" t="str">
        <f t="shared" si="640"/>
        <v>-</v>
      </c>
      <c r="H1554" s="205">
        <f>IFERROR(VLOOKUP(B1554,'Forecast Cnx @ Dest. Airport'!$B$5:$R$175,17,FALSE),0)</f>
        <v>0</v>
      </c>
      <c r="I1554" s="29">
        <f t="shared" si="619"/>
        <v>0</v>
      </c>
      <c r="J1554" s="29">
        <f t="shared" si="620"/>
        <v>0</v>
      </c>
      <c r="K1554" s="29">
        <f t="shared" si="621"/>
        <v>0</v>
      </c>
      <c r="L1554" s="29">
        <f t="shared" si="622"/>
        <v>0</v>
      </c>
      <c r="M1554" s="29">
        <f t="shared" si="623"/>
        <v>0</v>
      </c>
      <c r="N1554" s="194">
        <f t="shared" si="624"/>
        <v>0</v>
      </c>
      <c r="O1554" s="64" t="str">
        <f t="shared" si="641"/>
        <v>-</v>
      </c>
      <c r="P1554" s="64" t="str">
        <f t="shared" si="641"/>
        <v>-</v>
      </c>
      <c r="Q1554" s="64" t="str">
        <f t="shared" si="641"/>
        <v>-</v>
      </c>
      <c r="R1554" s="64" t="str">
        <f t="shared" si="641"/>
        <v>-</v>
      </c>
      <c r="S1554" s="64" t="str">
        <f t="shared" si="641"/>
        <v>-</v>
      </c>
      <c r="T1554" s="206" t="str">
        <f t="shared" si="625"/>
        <v>-</v>
      </c>
      <c r="U1554" s="29">
        <f t="shared" si="626"/>
        <v>0</v>
      </c>
      <c r="V1554" s="29">
        <f t="shared" si="627"/>
        <v>0</v>
      </c>
      <c r="W1554" s="29">
        <f t="shared" si="628"/>
        <v>0</v>
      </c>
      <c r="X1554" s="29">
        <f t="shared" si="629"/>
        <v>0</v>
      </c>
      <c r="Y1554" s="29">
        <f t="shared" si="630"/>
        <v>0</v>
      </c>
      <c r="Z1554" s="194">
        <f t="shared" si="631"/>
        <v>0</v>
      </c>
    </row>
    <row r="1555" spans="1:26" s="80" customFormat="1" x14ac:dyDescent="0.2">
      <c r="A1555" s="82">
        <v>1538</v>
      </c>
      <c r="B1555" s="168">
        <f>'Revenue Data'!B1546</f>
        <v>0</v>
      </c>
      <c r="C1555" s="71" t="str">
        <f t="shared" si="640"/>
        <v>-</v>
      </c>
      <c r="D1555" s="71" t="str">
        <f t="shared" si="640"/>
        <v>-</v>
      </c>
      <c r="E1555" s="71" t="str">
        <f t="shared" si="640"/>
        <v>-</v>
      </c>
      <c r="F1555" s="71" t="str">
        <f t="shared" si="640"/>
        <v>-</v>
      </c>
      <c r="G1555" s="71" t="str">
        <f t="shared" si="640"/>
        <v>-</v>
      </c>
      <c r="H1555" s="205">
        <f>IFERROR(VLOOKUP(B1555,'Forecast Cnx @ Dest. Airport'!$B$5:$R$175,17,FALSE),0)</f>
        <v>0</v>
      </c>
      <c r="I1555" s="29">
        <f t="shared" si="619"/>
        <v>0</v>
      </c>
      <c r="J1555" s="29">
        <f t="shared" si="620"/>
        <v>0</v>
      </c>
      <c r="K1555" s="29">
        <f t="shared" si="621"/>
        <v>0</v>
      </c>
      <c r="L1555" s="29">
        <f t="shared" si="622"/>
        <v>0</v>
      </c>
      <c r="M1555" s="29">
        <f t="shared" si="623"/>
        <v>0</v>
      </c>
      <c r="N1555" s="194">
        <f t="shared" si="624"/>
        <v>0</v>
      </c>
      <c r="O1555" s="64" t="str">
        <f t="shared" si="641"/>
        <v>-</v>
      </c>
      <c r="P1555" s="64" t="str">
        <f t="shared" si="641"/>
        <v>-</v>
      </c>
      <c r="Q1555" s="64" t="str">
        <f t="shared" si="641"/>
        <v>-</v>
      </c>
      <c r="R1555" s="64" t="str">
        <f t="shared" si="641"/>
        <v>-</v>
      </c>
      <c r="S1555" s="64" t="str">
        <f t="shared" si="641"/>
        <v>-</v>
      </c>
      <c r="T1555" s="206" t="str">
        <f t="shared" si="625"/>
        <v>-</v>
      </c>
      <c r="U1555" s="29">
        <f t="shared" si="626"/>
        <v>0</v>
      </c>
      <c r="V1555" s="29">
        <f t="shared" si="627"/>
        <v>0</v>
      </c>
      <c r="W1555" s="29">
        <f t="shared" si="628"/>
        <v>0</v>
      </c>
      <c r="X1555" s="29">
        <f t="shared" si="629"/>
        <v>0</v>
      </c>
      <c r="Y1555" s="29">
        <f t="shared" si="630"/>
        <v>0</v>
      </c>
      <c r="Z1555" s="194">
        <f t="shared" si="631"/>
        <v>0</v>
      </c>
    </row>
    <row r="1556" spans="1:26" s="80" customFormat="1" x14ac:dyDescent="0.2">
      <c r="A1556" s="168">
        <v>1539</v>
      </c>
      <c r="B1556" s="168">
        <f>'Revenue Data'!B1547</f>
        <v>0</v>
      </c>
      <c r="C1556" s="71" t="str">
        <f t="shared" si="640"/>
        <v>-</v>
      </c>
      <c r="D1556" s="71" t="str">
        <f t="shared" si="640"/>
        <v>-</v>
      </c>
      <c r="E1556" s="71" t="str">
        <f t="shared" si="640"/>
        <v>-</v>
      </c>
      <c r="F1556" s="71" t="str">
        <f t="shared" si="640"/>
        <v>-</v>
      </c>
      <c r="G1556" s="71" t="str">
        <f t="shared" si="640"/>
        <v>-</v>
      </c>
      <c r="H1556" s="205">
        <f>IFERROR(VLOOKUP(B1556,'Forecast Cnx @ Dest. Airport'!$B$5:$R$175,17,FALSE),0)</f>
        <v>0</v>
      </c>
      <c r="I1556" s="29">
        <f t="shared" si="619"/>
        <v>0</v>
      </c>
      <c r="J1556" s="29">
        <f t="shared" si="620"/>
        <v>0</v>
      </c>
      <c r="K1556" s="29">
        <f t="shared" si="621"/>
        <v>0</v>
      </c>
      <c r="L1556" s="29">
        <f t="shared" si="622"/>
        <v>0</v>
      </c>
      <c r="M1556" s="29">
        <f t="shared" si="623"/>
        <v>0</v>
      </c>
      <c r="N1556" s="194">
        <f t="shared" si="624"/>
        <v>0</v>
      </c>
      <c r="O1556" s="64" t="str">
        <f t="shared" si="641"/>
        <v>-</v>
      </c>
      <c r="P1556" s="64" t="str">
        <f t="shared" si="641"/>
        <v>-</v>
      </c>
      <c r="Q1556" s="64" t="str">
        <f t="shared" si="641"/>
        <v>-</v>
      </c>
      <c r="R1556" s="64" t="str">
        <f t="shared" si="641"/>
        <v>-</v>
      </c>
      <c r="S1556" s="64" t="str">
        <f t="shared" si="641"/>
        <v>-</v>
      </c>
      <c r="T1556" s="206" t="str">
        <f t="shared" si="625"/>
        <v>-</v>
      </c>
      <c r="U1556" s="29">
        <f t="shared" si="626"/>
        <v>0</v>
      </c>
      <c r="V1556" s="29">
        <f t="shared" si="627"/>
        <v>0</v>
      </c>
      <c r="W1556" s="29">
        <f t="shared" si="628"/>
        <v>0</v>
      </c>
      <c r="X1556" s="29">
        <f t="shared" si="629"/>
        <v>0</v>
      </c>
      <c r="Y1556" s="29">
        <f t="shared" si="630"/>
        <v>0</v>
      </c>
      <c r="Z1556" s="194">
        <f t="shared" si="631"/>
        <v>0</v>
      </c>
    </row>
    <row r="1557" spans="1:26" s="80" customFormat="1" x14ac:dyDescent="0.2">
      <c r="A1557" s="82">
        <v>1540</v>
      </c>
      <c r="B1557" s="168">
        <f>'Revenue Data'!B1548</f>
        <v>0</v>
      </c>
      <c r="C1557" s="71" t="str">
        <f t="shared" si="640"/>
        <v>-</v>
      </c>
      <c r="D1557" s="71" t="str">
        <f t="shared" si="640"/>
        <v>-</v>
      </c>
      <c r="E1557" s="71" t="str">
        <f t="shared" si="640"/>
        <v>-</v>
      </c>
      <c r="F1557" s="71" t="str">
        <f t="shared" si="640"/>
        <v>-</v>
      </c>
      <c r="G1557" s="71" t="str">
        <f t="shared" si="640"/>
        <v>-</v>
      </c>
      <c r="H1557" s="205">
        <f>IFERROR(VLOOKUP(B1557,'Forecast Cnx @ Dest. Airport'!$B$5:$R$175,17,FALSE),0)</f>
        <v>0</v>
      </c>
      <c r="I1557" s="29">
        <f t="shared" si="619"/>
        <v>0</v>
      </c>
      <c r="J1557" s="29">
        <f t="shared" si="620"/>
        <v>0</v>
      </c>
      <c r="K1557" s="29">
        <f t="shared" si="621"/>
        <v>0</v>
      </c>
      <c r="L1557" s="29">
        <f t="shared" si="622"/>
        <v>0</v>
      </c>
      <c r="M1557" s="29">
        <f t="shared" si="623"/>
        <v>0</v>
      </c>
      <c r="N1557" s="194">
        <f t="shared" si="624"/>
        <v>0</v>
      </c>
      <c r="O1557" s="64" t="str">
        <f t="shared" si="641"/>
        <v>-</v>
      </c>
      <c r="P1557" s="64" t="str">
        <f t="shared" si="641"/>
        <v>-</v>
      </c>
      <c r="Q1557" s="64" t="str">
        <f t="shared" si="641"/>
        <v>-</v>
      </c>
      <c r="R1557" s="64" t="str">
        <f t="shared" si="641"/>
        <v>-</v>
      </c>
      <c r="S1557" s="64" t="str">
        <f t="shared" si="641"/>
        <v>-</v>
      </c>
      <c r="T1557" s="206" t="str">
        <f t="shared" si="625"/>
        <v>-</v>
      </c>
      <c r="U1557" s="29">
        <f t="shared" si="626"/>
        <v>0</v>
      </c>
      <c r="V1557" s="29">
        <f t="shared" si="627"/>
        <v>0</v>
      </c>
      <c r="W1557" s="29">
        <f t="shared" si="628"/>
        <v>0</v>
      </c>
      <c r="X1557" s="29">
        <f t="shared" si="629"/>
        <v>0</v>
      </c>
      <c r="Y1557" s="29">
        <f t="shared" si="630"/>
        <v>0</v>
      </c>
      <c r="Z1557" s="194">
        <f t="shared" si="631"/>
        <v>0</v>
      </c>
    </row>
    <row r="1558" spans="1:26" s="80" customFormat="1" x14ac:dyDescent="0.2">
      <c r="A1558" s="82">
        <v>1541</v>
      </c>
      <c r="B1558" s="168">
        <f>'Revenue Data'!B1549</f>
        <v>0</v>
      </c>
      <c r="C1558" s="71" t="str">
        <f t="shared" ref="C1558:G1567" si="642">IFERROR(VLOOKUP($B1558,FromChicagoFareList,C$8,FALSE),"-")</f>
        <v>-</v>
      </c>
      <c r="D1558" s="71" t="str">
        <f t="shared" si="642"/>
        <v>-</v>
      </c>
      <c r="E1558" s="71" t="str">
        <f t="shared" si="642"/>
        <v>-</v>
      </c>
      <c r="F1558" s="71" t="str">
        <f t="shared" si="642"/>
        <v>-</v>
      </c>
      <c r="G1558" s="71" t="str">
        <f t="shared" si="642"/>
        <v>-</v>
      </c>
      <c r="H1558" s="205">
        <f>IFERROR(VLOOKUP(B1558,'Forecast Cnx @ Dest. Airport'!$B$5:$R$175,17,FALSE),0)</f>
        <v>0</v>
      </c>
      <c r="I1558" s="29">
        <f t="shared" si="619"/>
        <v>0</v>
      </c>
      <c r="J1558" s="29">
        <f t="shared" si="620"/>
        <v>0</v>
      </c>
      <c r="K1558" s="29">
        <f t="shared" si="621"/>
        <v>0</v>
      </c>
      <c r="L1558" s="29">
        <f t="shared" si="622"/>
        <v>0</v>
      </c>
      <c r="M1558" s="29">
        <f t="shared" si="623"/>
        <v>0</v>
      </c>
      <c r="N1558" s="194">
        <f t="shared" si="624"/>
        <v>0</v>
      </c>
      <c r="O1558" s="64" t="str">
        <f t="shared" ref="O1558:S1567" si="643">IFERROR(VLOOKUP($B1558,FromChicagoFareList,O$8,FALSE),"-")</f>
        <v>-</v>
      </c>
      <c r="P1558" s="64" t="str">
        <f t="shared" si="643"/>
        <v>-</v>
      </c>
      <c r="Q1558" s="64" t="str">
        <f t="shared" si="643"/>
        <v>-</v>
      </c>
      <c r="R1558" s="64" t="str">
        <f t="shared" si="643"/>
        <v>-</v>
      </c>
      <c r="S1558" s="64" t="str">
        <f t="shared" si="643"/>
        <v>-</v>
      </c>
      <c r="T1558" s="206" t="str">
        <f t="shared" si="625"/>
        <v>-</v>
      </c>
      <c r="U1558" s="29">
        <f t="shared" si="626"/>
        <v>0</v>
      </c>
      <c r="V1558" s="29">
        <f t="shared" si="627"/>
        <v>0</v>
      </c>
      <c r="W1558" s="29">
        <f t="shared" si="628"/>
        <v>0</v>
      </c>
      <c r="X1558" s="29">
        <f t="shared" si="629"/>
        <v>0</v>
      </c>
      <c r="Y1558" s="29">
        <f t="shared" si="630"/>
        <v>0</v>
      </c>
      <c r="Z1558" s="194">
        <f t="shared" si="631"/>
        <v>0</v>
      </c>
    </row>
    <row r="1559" spans="1:26" s="80" customFormat="1" x14ac:dyDescent="0.2">
      <c r="A1559" s="168">
        <v>1542</v>
      </c>
      <c r="B1559" s="168">
        <f>'Revenue Data'!B1550</f>
        <v>0</v>
      </c>
      <c r="C1559" s="71" t="str">
        <f t="shared" si="642"/>
        <v>-</v>
      </c>
      <c r="D1559" s="71" t="str">
        <f t="shared" si="642"/>
        <v>-</v>
      </c>
      <c r="E1559" s="71" t="str">
        <f t="shared" si="642"/>
        <v>-</v>
      </c>
      <c r="F1559" s="71" t="str">
        <f t="shared" si="642"/>
        <v>-</v>
      </c>
      <c r="G1559" s="71" t="str">
        <f t="shared" si="642"/>
        <v>-</v>
      </c>
      <c r="H1559" s="205">
        <f>IFERROR(VLOOKUP(B1559,'Forecast Cnx @ Dest. Airport'!$B$5:$R$175,17,FALSE),0)</f>
        <v>0</v>
      </c>
      <c r="I1559" s="29">
        <f t="shared" si="619"/>
        <v>0</v>
      </c>
      <c r="J1559" s="29">
        <f t="shared" si="620"/>
        <v>0</v>
      </c>
      <c r="K1559" s="29">
        <f t="shared" si="621"/>
        <v>0</v>
      </c>
      <c r="L1559" s="29">
        <f t="shared" si="622"/>
        <v>0</v>
      </c>
      <c r="M1559" s="29">
        <f t="shared" si="623"/>
        <v>0</v>
      </c>
      <c r="N1559" s="194">
        <f t="shared" si="624"/>
        <v>0</v>
      </c>
      <c r="O1559" s="64" t="str">
        <f t="shared" si="643"/>
        <v>-</v>
      </c>
      <c r="P1559" s="64" t="str">
        <f t="shared" si="643"/>
        <v>-</v>
      </c>
      <c r="Q1559" s="64" t="str">
        <f t="shared" si="643"/>
        <v>-</v>
      </c>
      <c r="R1559" s="64" t="str">
        <f t="shared" si="643"/>
        <v>-</v>
      </c>
      <c r="S1559" s="64" t="str">
        <f t="shared" si="643"/>
        <v>-</v>
      </c>
      <c r="T1559" s="206" t="str">
        <f t="shared" si="625"/>
        <v>-</v>
      </c>
      <c r="U1559" s="29">
        <f t="shared" si="626"/>
        <v>0</v>
      </c>
      <c r="V1559" s="29">
        <f t="shared" si="627"/>
        <v>0</v>
      </c>
      <c r="W1559" s="29">
        <f t="shared" si="628"/>
        <v>0</v>
      </c>
      <c r="X1559" s="29">
        <f t="shared" si="629"/>
        <v>0</v>
      </c>
      <c r="Y1559" s="29">
        <f t="shared" si="630"/>
        <v>0</v>
      </c>
      <c r="Z1559" s="194">
        <f t="shared" si="631"/>
        <v>0</v>
      </c>
    </row>
    <row r="1560" spans="1:26" s="80" customFormat="1" x14ac:dyDescent="0.2">
      <c r="A1560" s="82">
        <v>1543</v>
      </c>
      <c r="B1560" s="168">
        <f>'Revenue Data'!B1551</f>
        <v>0</v>
      </c>
      <c r="C1560" s="71" t="str">
        <f t="shared" si="642"/>
        <v>-</v>
      </c>
      <c r="D1560" s="71" t="str">
        <f t="shared" si="642"/>
        <v>-</v>
      </c>
      <c r="E1560" s="71" t="str">
        <f t="shared" si="642"/>
        <v>-</v>
      </c>
      <c r="F1560" s="71" t="str">
        <f t="shared" si="642"/>
        <v>-</v>
      </c>
      <c r="G1560" s="71" t="str">
        <f t="shared" si="642"/>
        <v>-</v>
      </c>
      <c r="H1560" s="205">
        <f>IFERROR(VLOOKUP(B1560,'Forecast Cnx @ Dest. Airport'!$B$5:$R$175,17,FALSE),0)</f>
        <v>0</v>
      </c>
      <c r="I1560" s="29">
        <f t="shared" si="619"/>
        <v>0</v>
      </c>
      <c r="J1560" s="29">
        <f t="shared" si="620"/>
        <v>0</v>
      </c>
      <c r="K1560" s="29">
        <f t="shared" si="621"/>
        <v>0</v>
      </c>
      <c r="L1560" s="29">
        <f t="shared" si="622"/>
        <v>0</v>
      </c>
      <c r="M1560" s="29">
        <f t="shared" si="623"/>
        <v>0</v>
      </c>
      <c r="N1560" s="194">
        <f t="shared" si="624"/>
        <v>0</v>
      </c>
      <c r="O1560" s="64" t="str">
        <f t="shared" si="643"/>
        <v>-</v>
      </c>
      <c r="P1560" s="64" t="str">
        <f t="shared" si="643"/>
        <v>-</v>
      </c>
      <c r="Q1560" s="64" t="str">
        <f t="shared" si="643"/>
        <v>-</v>
      </c>
      <c r="R1560" s="64" t="str">
        <f t="shared" si="643"/>
        <v>-</v>
      </c>
      <c r="S1560" s="64" t="str">
        <f t="shared" si="643"/>
        <v>-</v>
      </c>
      <c r="T1560" s="206" t="str">
        <f t="shared" si="625"/>
        <v>-</v>
      </c>
      <c r="U1560" s="29">
        <f t="shared" si="626"/>
        <v>0</v>
      </c>
      <c r="V1560" s="29">
        <f t="shared" si="627"/>
        <v>0</v>
      </c>
      <c r="W1560" s="29">
        <f t="shared" si="628"/>
        <v>0</v>
      </c>
      <c r="X1560" s="29">
        <f t="shared" si="629"/>
        <v>0</v>
      </c>
      <c r="Y1560" s="29">
        <f t="shared" si="630"/>
        <v>0</v>
      </c>
      <c r="Z1560" s="194">
        <f t="shared" si="631"/>
        <v>0</v>
      </c>
    </row>
    <row r="1561" spans="1:26" s="80" customFormat="1" x14ac:dyDescent="0.2">
      <c r="A1561" s="82">
        <v>1544</v>
      </c>
      <c r="B1561" s="168">
        <f>'Revenue Data'!B1552</f>
        <v>0</v>
      </c>
      <c r="C1561" s="71" t="str">
        <f t="shared" si="642"/>
        <v>-</v>
      </c>
      <c r="D1561" s="71" t="str">
        <f t="shared" si="642"/>
        <v>-</v>
      </c>
      <c r="E1561" s="71" t="str">
        <f t="shared" si="642"/>
        <v>-</v>
      </c>
      <c r="F1561" s="71" t="str">
        <f t="shared" si="642"/>
        <v>-</v>
      </c>
      <c r="G1561" s="71" t="str">
        <f t="shared" si="642"/>
        <v>-</v>
      </c>
      <c r="H1561" s="205">
        <f>IFERROR(VLOOKUP(B1561,'Forecast Cnx @ Dest. Airport'!$B$5:$R$175,17,FALSE),0)</f>
        <v>0</v>
      </c>
      <c r="I1561" s="29">
        <f t="shared" si="619"/>
        <v>0</v>
      </c>
      <c r="J1561" s="29">
        <f t="shared" si="620"/>
        <v>0</v>
      </c>
      <c r="K1561" s="29">
        <f t="shared" si="621"/>
        <v>0</v>
      </c>
      <c r="L1561" s="29">
        <f t="shared" si="622"/>
        <v>0</v>
      </c>
      <c r="M1561" s="29">
        <f t="shared" si="623"/>
        <v>0</v>
      </c>
      <c r="N1561" s="194">
        <f t="shared" si="624"/>
        <v>0</v>
      </c>
      <c r="O1561" s="64" t="str">
        <f t="shared" si="643"/>
        <v>-</v>
      </c>
      <c r="P1561" s="64" t="str">
        <f t="shared" si="643"/>
        <v>-</v>
      </c>
      <c r="Q1561" s="64" t="str">
        <f t="shared" si="643"/>
        <v>-</v>
      </c>
      <c r="R1561" s="64" t="str">
        <f t="shared" si="643"/>
        <v>-</v>
      </c>
      <c r="S1561" s="64" t="str">
        <f t="shared" si="643"/>
        <v>-</v>
      </c>
      <c r="T1561" s="206" t="str">
        <f t="shared" si="625"/>
        <v>-</v>
      </c>
      <c r="U1561" s="29">
        <f t="shared" si="626"/>
        <v>0</v>
      </c>
      <c r="V1561" s="29">
        <f t="shared" si="627"/>
        <v>0</v>
      </c>
      <c r="W1561" s="29">
        <f t="shared" si="628"/>
        <v>0</v>
      </c>
      <c r="X1561" s="29">
        <f t="shared" si="629"/>
        <v>0</v>
      </c>
      <c r="Y1561" s="29">
        <f t="shared" si="630"/>
        <v>0</v>
      </c>
      <c r="Z1561" s="194">
        <f t="shared" si="631"/>
        <v>0</v>
      </c>
    </row>
    <row r="1562" spans="1:26" s="80" customFormat="1" x14ac:dyDescent="0.2">
      <c r="A1562" s="168">
        <v>1545</v>
      </c>
      <c r="B1562" s="168">
        <f>'Revenue Data'!B1553</f>
        <v>0</v>
      </c>
      <c r="C1562" s="71" t="str">
        <f t="shared" si="642"/>
        <v>-</v>
      </c>
      <c r="D1562" s="71" t="str">
        <f t="shared" si="642"/>
        <v>-</v>
      </c>
      <c r="E1562" s="71" t="str">
        <f t="shared" si="642"/>
        <v>-</v>
      </c>
      <c r="F1562" s="71" t="str">
        <f t="shared" si="642"/>
        <v>-</v>
      </c>
      <c r="G1562" s="71" t="str">
        <f t="shared" si="642"/>
        <v>-</v>
      </c>
      <c r="H1562" s="205">
        <f>IFERROR(VLOOKUP(B1562,'Forecast Cnx @ Dest. Airport'!$B$5:$R$175,17,FALSE),0)</f>
        <v>0</v>
      </c>
      <c r="I1562" s="29">
        <f t="shared" si="619"/>
        <v>0</v>
      </c>
      <c r="J1562" s="29">
        <f t="shared" si="620"/>
        <v>0</v>
      </c>
      <c r="K1562" s="29">
        <f t="shared" si="621"/>
        <v>0</v>
      </c>
      <c r="L1562" s="29">
        <f t="shared" si="622"/>
        <v>0</v>
      </c>
      <c r="M1562" s="29">
        <f t="shared" si="623"/>
        <v>0</v>
      </c>
      <c r="N1562" s="194">
        <f t="shared" si="624"/>
        <v>0</v>
      </c>
      <c r="O1562" s="64" t="str">
        <f t="shared" si="643"/>
        <v>-</v>
      </c>
      <c r="P1562" s="64" t="str">
        <f t="shared" si="643"/>
        <v>-</v>
      </c>
      <c r="Q1562" s="64" t="str">
        <f t="shared" si="643"/>
        <v>-</v>
      </c>
      <c r="R1562" s="64" t="str">
        <f t="shared" si="643"/>
        <v>-</v>
      </c>
      <c r="S1562" s="64" t="str">
        <f t="shared" si="643"/>
        <v>-</v>
      </c>
      <c r="T1562" s="206" t="str">
        <f t="shared" si="625"/>
        <v>-</v>
      </c>
      <c r="U1562" s="29">
        <f t="shared" si="626"/>
        <v>0</v>
      </c>
      <c r="V1562" s="29">
        <f t="shared" si="627"/>
        <v>0</v>
      </c>
      <c r="W1562" s="29">
        <f t="shared" si="628"/>
        <v>0</v>
      </c>
      <c r="X1562" s="29">
        <f t="shared" si="629"/>
        <v>0</v>
      </c>
      <c r="Y1562" s="29">
        <f t="shared" si="630"/>
        <v>0</v>
      </c>
      <c r="Z1562" s="194">
        <f t="shared" si="631"/>
        <v>0</v>
      </c>
    </row>
    <row r="1563" spans="1:26" s="80" customFormat="1" x14ac:dyDescent="0.2">
      <c r="A1563" s="82">
        <v>1546</v>
      </c>
      <c r="B1563" s="168">
        <f>'Revenue Data'!B1554</f>
        <v>0</v>
      </c>
      <c r="C1563" s="71" t="str">
        <f t="shared" si="642"/>
        <v>-</v>
      </c>
      <c r="D1563" s="71" t="str">
        <f t="shared" si="642"/>
        <v>-</v>
      </c>
      <c r="E1563" s="71" t="str">
        <f t="shared" si="642"/>
        <v>-</v>
      </c>
      <c r="F1563" s="71" t="str">
        <f t="shared" si="642"/>
        <v>-</v>
      </c>
      <c r="G1563" s="71" t="str">
        <f t="shared" si="642"/>
        <v>-</v>
      </c>
      <c r="H1563" s="205">
        <f>IFERROR(VLOOKUP(B1563,'Forecast Cnx @ Dest. Airport'!$B$5:$R$175,17,FALSE),0)</f>
        <v>0</v>
      </c>
      <c r="I1563" s="29">
        <f t="shared" si="619"/>
        <v>0</v>
      </c>
      <c r="J1563" s="29">
        <f t="shared" si="620"/>
        <v>0</v>
      </c>
      <c r="K1563" s="29">
        <f t="shared" si="621"/>
        <v>0</v>
      </c>
      <c r="L1563" s="29">
        <f t="shared" si="622"/>
        <v>0</v>
      </c>
      <c r="M1563" s="29">
        <f t="shared" si="623"/>
        <v>0</v>
      </c>
      <c r="N1563" s="194">
        <f t="shared" si="624"/>
        <v>0</v>
      </c>
      <c r="O1563" s="64" t="str">
        <f t="shared" si="643"/>
        <v>-</v>
      </c>
      <c r="P1563" s="64" t="str">
        <f t="shared" si="643"/>
        <v>-</v>
      </c>
      <c r="Q1563" s="64" t="str">
        <f t="shared" si="643"/>
        <v>-</v>
      </c>
      <c r="R1563" s="64" t="str">
        <f t="shared" si="643"/>
        <v>-</v>
      </c>
      <c r="S1563" s="64" t="str">
        <f t="shared" si="643"/>
        <v>-</v>
      </c>
      <c r="T1563" s="206" t="str">
        <f t="shared" si="625"/>
        <v>-</v>
      </c>
      <c r="U1563" s="29">
        <f t="shared" si="626"/>
        <v>0</v>
      </c>
      <c r="V1563" s="29">
        <f t="shared" si="627"/>
        <v>0</v>
      </c>
      <c r="W1563" s="29">
        <f t="shared" si="628"/>
        <v>0</v>
      </c>
      <c r="X1563" s="29">
        <f t="shared" si="629"/>
        <v>0</v>
      </c>
      <c r="Y1563" s="29">
        <f t="shared" si="630"/>
        <v>0</v>
      </c>
      <c r="Z1563" s="194">
        <f t="shared" si="631"/>
        <v>0</v>
      </c>
    </row>
    <row r="1564" spans="1:26" s="80" customFormat="1" x14ac:dyDescent="0.2">
      <c r="A1564" s="82">
        <v>1547</v>
      </c>
      <c r="B1564" s="168">
        <f>'Revenue Data'!B1555</f>
        <v>0</v>
      </c>
      <c r="C1564" s="71" t="str">
        <f t="shared" si="642"/>
        <v>-</v>
      </c>
      <c r="D1564" s="71" t="str">
        <f t="shared" si="642"/>
        <v>-</v>
      </c>
      <c r="E1564" s="71" t="str">
        <f t="shared" si="642"/>
        <v>-</v>
      </c>
      <c r="F1564" s="71" t="str">
        <f t="shared" si="642"/>
        <v>-</v>
      </c>
      <c r="G1564" s="71" t="str">
        <f t="shared" si="642"/>
        <v>-</v>
      </c>
      <c r="H1564" s="205">
        <f>IFERROR(VLOOKUP(B1564,'Forecast Cnx @ Dest. Airport'!$B$5:$R$175,17,FALSE),0)</f>
        <v>0</v>
      </c>
      <c r="I1564" s="29">
        <f t="shared" si="619"/>
        <v>0</v>
      </c>
      <c r="J1564" s="29">
        <f t="shared" si="620"/>
        <v>0</v>
      </c>
      <c r="K1564" s="29">
        <f t="shared" si="621"/>
        <v>0</v>
      </c>
      <c r="L1564" s="29">
        <f t="shared" si="622"/>
        <v>0</v>
      </c>
      <c r="M1564" s="29">
        <f t="shared" si="623"/>
        <v>0</v>
      </c>
      <c r="N1564" s="194">
        <f t="shared" si="624"/>
        <v>0</v>
      </c>
      <c r="O1564" s="64" t="str">
        <f t="shared" si="643"/>
        <v>-</v>
      </c>
      <c r="P1564" s="64" t="str">
        <f t="shared" si="643"/>
        <v>-</v>
      </c>
      <c r="Q1564" s="64" t="str">
        <f t="shared" si="643"/>
        <v>-</v>
      </c>
      <c r="R1564" s="64" t="str">
        <f t="shared" si="643"/>
        <v>-</v>
      </c>
      <c r="S1564" s="64" t="str">
        <f t="shared" si="643"/>
        <v>-</v>
      </c>
      <c r="T1564" s="206" t="str">
        <f t="shared" si="625"/>
        <v>-</v>
      </c>
      <c r="U1564" s="29">
        <f t="shared" si="626"/>
        <v>0</v>
      </c>
      <c r="V1564" s="29">
        <f t="shared" si="627"/>
        <v>0</v>
      </c>
      <c r="W1564" s="29">
        <f t="shared" si="628"/>
        <v>0</v>
      </c>
      <c r="X1564" s="29">
        <f t="shared" si="629"/>
        <v>0</v>
      </c>
      <c r="Y1564" s="29">
        <f t="shared" si="630"/>
        <v>0</v>
      </c>
      <c r="Z1564" s="194">
        <f t="shared" si="631"/>
        <v>0</v>
      </c>
    </row>
    <row r="1565" spans="1:26" s="80" customFormat="1" x14ac:dyDescent="0.2">
      <c r="A1565" s="168">
        <v>1548</v>
      </c>
      <c r="B1565" s="168">
        <f>'Revenue Data'!B1556</f>
        <v>0</v>
      </c>
      <c r="C1565" s="71" t="str">
        <f t="shared" si="642"/>
        <v>-</v>
      </c>
      <c r="D1565" s="71" t="str">
        <f t="shared" si="642"/>
        <v>-</v>
      </c>
      <c r="E1565" s="71" t="str">
        <f t="shared" si="642"/>
        <v>-</v>
      </c>
      <c r="F1565" s="71" t="str">
        <f t="shared" si="642"/>
        <v>-</v>
      </c>
      <c r="G1565" s="71" t="str">
        <f t="shared" si="642"/>
        <v>-</v>
      </c>
      <c r="H1565" s="205">
        <f>IFERROR(VLOOKUP(B1565,'Forecast Cnx @ Dest. Airport'!$B$5:$R$175,17,FALSE),0)</f>
        <v>0</v>
      </c>
      <c r="I1565" s="29">
        <f t="shared" si="619"/>
        <v>0</v>
      </c>
      <c r="J1565" s="29">
        <f t="shared" si="620"/>
        <v>0</v>
      </c>
      <c r="K1565" s="29">
        <f t="shared" si="621"/>
        <v>0</v>
      </c>
      <c r="L1565" s="29">
        <f t="shared" si="622"/>
        <v>0</v>
      </c>
      <c r="M1565" s="29">
        <f t="shared" si="623"/>
        <v>0</v>
      </c>
      <c r="N1565" s="194">
        <f t="shared" si="624"/>
        <v>0</v>
      </c>
      <c r="O1565" s="64" t="str">
        <f t="shared" si="643"/>
        <v>-</v>
      </c>
      <c r="P1565" s="64" t="str">
        <f t="shared" si="643"/>
        <v>-</v>
      </c>
      <c r="Q1565" s="64" t="str">
        <f t="shared" si="643"/>
        <v>-</v>
      </c>
      <c r="R1565" s="64" t="str">
        <f t="shared" si="643"/>
        <v>-</v>
      </c>
      <c r="S1565" s="64" t="str">
        <f t="shared" si="643"/>
        <v>-</v>
      </c>
      <c r="T1565" s="206" t="str">
        <f t="shared" si="625"/>
        <v>-</v>
      </c>
      <c r="U1565" s="29">
        <f t="shared" si="626"/>
        <v>0</v>
      </c>
      <c r="V1565" s="29">
        <f t="shared" si="627"/>
        <v>0</v>
      </c>
      <c r="W1565" s="29">
        <f t="shared" si="628"/>
        <v>0</v>
      </c>
      <c r="X1565" s="29">
        <f t="shared" si="629"/>
        <v>0</v>
      </c>
      <c r="Y1565" s="29">
        <f t="shared" si="630"/>
        <v>0</v>
      </c>
      <c r="Z1565" s="194">
        <f t="shared" si="631"/>
        <v>0</v>
      </c>
    </row>
    <row r="1566" spans="1:26" s="80" customFormat="1" x14ac:dyDescent="0.2">
      <c r="A1566" s="82">
        <v>1549</v>
      </c>
      <c r="B1566" s="168">
        <f>'Revenue Data'!B1557</f>
        <v>0</v>
      </c>
      <c r="C1566" s="71" t="str">
        <f t="shared" si="642"/>
        <v>-</v>
      </c>
      <c r="D1566" s="71" t="str">
        <f t="shared" si="642"/>
        <v>-</v>
      </c>
      <c r="E1566" s="71" t="str">
        <f t="shared" si="642"/>
        <v>-</v>
      </c>
      <c r="F1566" s="71" t="str">
        <f t="shared" si="642"/>
        <v>-</v>
      </c>
      <c r="G1566" s="71" t="str">
        <f t="shared" si="642"/>
        <v>-</v>
      </c>
      <c r="H1566" s="205">
        <f>IFERROR(VLOOKUP(B1566,'Forecast Cnx @ Dest. Airport'!$B$5:$R$175,17,FALSE),0)</f>
        <v>0</v>
      </c>
      <c r="I1566" s="29">
        <f t="shared" si="619"/>
        <v>0</v>
      </c>
      <c r="J1566" s="29">
        <f t="shared" si="620"/>
        <v>0</v>
      </c>
      <c r="K1566" s="29">
        <f t="shared" si="621"/>
        <v>0</v>
      </c>
      <c r="L1566" s="29">
        <f t="shared" si="622"/>
        <v>0</v>
      </c>
      <c r="M1566" s="29">
        <f t="shared" si="623"/>
        <v>0</v>
      </c>
      <c r="N1566" s="194">
        <f t="shared" si="624"/>
        <v>0</v>
      </c>
      <c r="O1566" s="64" t="str">
        <f t="shared" si="643"/>
        <v>-</v>
      </c>
      <c r="P1566" s="64" t="str">
        <f t="shared" si="643"/>
        <v>-</v>
      </c>
      <c r="Q1566" s="64" t="str">
        <f t="shared" si="643"/>
        <v>-</v>
      </c>
      <c r="R1566" s="64" t="str">
        <f t="shared" si="643"/>
        <v>-</v>
      </c>
      <c r="S1566" s="64" t="str">
        <f t="shared" si="643"/>
        <v>-</v>
      </c>
      <c r="T1566" s="206" t="str">
        <f t="shared" si="625"/>
        <v>-</v>
      </c>
      <c r="U1566" s="29">
        <f t="shared" si="626"/>
        <v>0</v>
      </c>
      <c r="V1566" s="29">
        <f t="shared" si="627"/>
        <v>0</v>
      </c>
      <c r="W1566" s="29">
        <f t="shared" si="628"/>
        <v>0</v>
      </c>
      <c r="X1566" s="29">
        <f t="shared" si="629"/>
        <v>0</v>
      </c>
      <c r="Y1566" s="29">
        <f t="shared" si="630"/>
        <v>0</v>
      </c>
      <c r="Z1566" s="194">
        <f t="shared" si="631"/>
        <v>0</v>
      </c>
    </row>
    <row r="1567" spans="1:26" s="80" customFormat="1" x14ac:dyDescent="0.2">
      <c r="A1567" s="82">
        <v>1550</v>
      </c>
      <c r="B1567" s="168">
        <f>'Revenue Data'!B1558</f>
        <v>0</v>
      </c>
      <c r="C1567" s="71" t="str">
        <f t="shared" si="642"/>
        <v>-</v>
      </c>
      <c r="D1567" s="71" t="str">
        <f t="shared" si="642"/>
        <v>-</v>
      </c>
      <c r="E1567" s="71" t="str">
        <f t="shared" si="642"/>
        <v>-</v>
      </c>
      <c r="F1567" s="71" t="str">
        <f t="shared" si="642"/>
        <v>-</v>
      </c>
      <c r="G1567" s="71" t="str">
        <f t="shared" si="642"/>
        <v>-</v>
      </c>
      <c r="H1567" s="205">
        <f>IFERROR(VLOOKUP(B1567,'Forecast Cnx @ Dest. Airport'!$B$5:$R$175,17,FALSE),0)</f>
        <v>0</v>
      </c>
      <c r="I1567" s="29">
        <f t="shared" ref="I1567:I1630" si="644">IFERROR($H1567*C1567,0)</f>
        <v>0</v>
      </c>
      <c r="J1567" s="29">
        <f t="shared" ref="J1567:J1630" si="645">IFERROR($H1567*D1567,0)</f>
        <v>0</v>
      </c>
      <c r="K1567" s="29">
        <f t="shared" ref="K1567:K1630" si="646">IFERROR($H1567*E1567,0)</f>
        <v>0</v>
      </c>
      <c r="L1567" s="29">
        <f t="shared" ref="L1567:L1630" si="647">IFERROR($H1567*F1567,0)</f>
        <v>0</v>
      </c>
      <c r="M1567" s="29">
        <f t="shared" ref="M1567:M1630" si="648">IFERROR($H1567*G1567,0)</f>
        <v>0</v>
      </c>
      <c r="N1567" s="194">
        <f t="shared" ref="N1567:N1630" si="649">SUM(I1567:M1567)</f>
        <v>0</v>
      </c>
      <c r="O1567" s="64" t="str">
        <f t="shared" si="643"/>
        <v>-</v>
      </c>
      <c r="P1567" s="64" t="str">
        <f t="shared" si="643"/>
        <v>-</v>
      </c>
      <c r="Q1567" s="64" t="str">
        <f t="shared" si="643"/>
        <v>-</v>
      </c>
      <c r="R1567" s="64" t="str">
        <f t="shared" si="643"/>
        <v>-</v>
      </c>
      <c r="S1567" s="64" t="str">
        <f t="shared" si="643"/>
        <v>-</v>
      </c>
      <c r="T1567" s="206" t="str">
        <f t="shared" ref="T1567:T1630" si="650">IFERROR(Z1567/N1567,"-")</f>
        <v>-</v>
      </c>
      <c r="U1567" s="29">
        <f t="shared" ref="U1567:U1630" si="651">IFERROR(O1567*I1567,0)</f>
        <v>0</v>
      </c>
      <c r="V1567" s="29">
        <f t="shared" ref="V1567:V1630" si="652">IFERROR(P1567*J1567,0)</f>
        <v>0</v>
      </c>
      <c r="W1567" s="29">
        <f t="shared" ref="W1567:W1630" si="653">IFERROR(Q1567*K1567,0)</f>
        <v>0</v>
      </c>
      <c r="X1567" s="29">
        <f t="shared" ref="X1567:X1630" si="654">IFERROR(R1567*L1567,0)</f>
        <v>0</v>
      </c>
      <c r="Y1567" s="29">
        <f t="shared" ref="Y1567:Y1630" si="655">IFERROR(S1567*M1567,0)</f>
        <v>0</v>
      </c>
      <c r="Z1567" s="194">
        <f t="shared" ref="Z1567:Z1630" si="656">SUM(U1567:Y1567)</f>
        <v>0</v>
      </c>
    </row>
    <row r="1568" spans="1:26" s="80" customFormat="1" x14ac:dyDescent="0.2">
      <c r="A1568" s="168">
        <v>1551</v>
      </c>
      <c r="B1568" s="168">
        <f>'Revenue Data'!B1559</f>
        <v>0</v>
      </c>
      <c r="C1568" s="71" t="str">
        <f t="shared" ref="C1568:G1577" si="657">IFERROR(VLOOKUP($B1568,FromChicagoFareList,C$8,FALSE),"-")</f>
        <v>-</v>
      </c>
      <c r="D1568" s="71" t="str">
        <f t="shared" si="657"/>
        <v>-</v>
      </c>
      <c r="E1568" s="71" t="str">
        <f t="shared" si="657"/>
        <v>-</v>
      </c>
      <c r="F1568" s="71" t="str">
        <f t="shared" si="657"/>
        <v>-</v>
      </c>
      <c r="G1568" s="71" t="str">
        <f t="shared" si="657"/>
        <v>-</v>
      </c>
      <c r="H1568" s="205">
        <f>IFERROR(VLOOKUP(B1568,'Forecast Cnx @ Dest. Airport'!$B$5:$R$175,17,FALSE),0)</f>
        <v>0</v>
      </c>
      <c r="I1568" s="29">
        <f t="shared" si="644"/>
        <v>0</v>
      </c>
      <c r="J1568" s="29">
        <f t="shared" si="645"/>
        <v>0</v>
      </c>
      <c r="K1568" s="29">
        <f t="shared" si="646"/>
        <v>0</v>
      </c>
      <c r="L1568" s="29">
        <f t="shared" si="647"/>
        <v>0</v>
      </c>
      <c r="M1568" s="29">
        <f t="shared" si="648"/>
        <v>0</v>
      </c>
      <c r="N1568" s="194">
        <f t="shared" si="649"/>
        <v>0</v>
      </c>
      <c r="O1568" s="64" t="str">
        <f t="shared" ref="O1568:S1577" si="658">IFERROR(VLOOKUP($B1568,FromChicagoFareList,O$8,FALSE),"-")</f>
        <v>-</v>
      </c>
      <c r="P1568" s="64" t="str">
        <f t="shared" si="658"/>
        <v>-</v>
      </c>
      <c r="Q1568" s="64" t="str">
        <f t="shared" si="658"/>
        <v>-</v>
      </c>
      <c r="R1568" s="64" t="str">
        <f t="shared" si="658"/>
        <v>-</v>
      </c>
      <c r="S1568" s="64" t="str">
        <f t="shared" si="658"/>
        <v>-</v>
      </c>
      <c r="T1568" s="206" t="str">
        <f t="shared" si="650"/>
        <v>-</v>
      </c>
      <c r="U1568" s="29">
        <f t="shared" si="651"/>
        <v>0</v>
      </c>
      <c r="V1568" s="29">
        <f t="shared" si="652"/>
        <v>0</v>
      </c>
      <c r="W1568" s="29">
        <f t="shared" si="653"/>
        <v>0</v>
      </c>
      <c r="X1568" s="29">
        <f t="shared" si="654"/>
        <v>0</v>
      </c>
      <c r="Y1568" s="29">
        <f t="shared" si="655"/>
        <v>0</v>
      </c>
      <c r="Z1568" s="194">
        <f t="shared" si="656"/>
        <v>0</v>
      </c>
    </row>
    <row r="1569" spans="1:26" s="80" customFormat="1" x14ac:dyDescent="0.2">
      <c r="A1569" s="82">
        <v>1552</v>
      </c>
      <c r="B1569" s="168">
        <f>'Revenue Data'!B1560</f>
        <v>0</v>
      </c>
      <c r="C1569" s="71" t="str">
        <f t="shared" si="657"/>
        <v>-</v>
      </c>
      <c r="D1569" s="71" t="str">
        <f t="shared" si="657"/>
        <v>-</v>
      </c>
      <c r="E1569" s="71" t="str">
        <f t="shared" si="657"/>
        <v>-</v>
      </c>
      <c r="F1569" s="71" t="str">
        <f t="shared" si="657"/>
        <v>-</v>
      </c>
      <c r="G1569" s="71" t="str">
        <f t="shared" si="657"/>
        <v>-</v>
      </c>
      <c r="H1569" s="205">
        <f>IFERROR(VLOOKUP(B1569,'Forecast Cnx @ Dest. Airport'!$B$5:$R$175,17,FALSE),0)</f>
        <v>0</v>
      </c>
      <c r="I1569" s="29">
        <f t="shared" si="644"/>
        <v>0</v>
      </c>
      <c r="J1569" s="29">
        <f t="shared" si="645"/>
        <v>0</v>
      </c>
      <c r="K1569" s="29">
        <f t="shared" si="646"/>
        <v>0</v>
      </c>
      <c r="L1569" s="29">
        <f t="shared" si="647"/>
        <v>0</v>
      </c>
      <c r="M1569" s="29">
        <f t="shared" si="648"/>
        <v>0</v>
      </c>
      <c r="N1569" s="194">
        <f t="shared" si="649"/>
        <v>0</v>
      </c>
      <c r="O1569" s="64" t="str">
        <f t="shared" si="658"/>
        <v>-</v>
      </c>
      <c r="P1569" s="64" t="str">
        <f t="shared" si="658"/>
        <v>-</v>
      </c>
      <c r="Q1569" s="64" t="str">
        <f t="shared" si="658"/>
        <v>-</v>
      </c>
      <c r="R1569" s="64" t="str">
        <f t="shared" si="658"/>
        <v>-</v>
      </c>
      <c r="S1569" s="64" t="str">
        <f t="shared" si="658"/>
        <v>-</v>
      </c>
      <c r="T1569" s="206" t="str">
        <f t="shared" si="650"/>
        <v>-</v>
      </c>
      <c r="U1569" s="29">
        <f t="shared" si="651"/>
        <v>0</v>
      </c>
      <c r="V1569" s="29">
        <f t="shared" si="652"/>
        <v>0</v>
      </c>
      <c r="W1569" s="29">
        <f t="shared" si="653"/>
        <v>0</v>
      </c>
      <c r="X1569" s="29">
        <f t="shared" si="654"/>
        <v>0</v>
      </c>
      <c r="Y1569" s="29">
        <f t="shared" si="655"/>
        <v>0</v>
      </c>
      <c r="Z1569" s="194">
        <f t="shared" si="656"/>
        <v>0</v>
      </c>
    </row>
    <row r="1570" spans="1:26" s="80" customFormat="1" x14ac:dyDescent="0.2">
      <c r="A1570" s="82">
        <v>1553</v>
      </c>
      <c r="B1570" s="168">
        <f>'Revenue Data'!B1561</f>
        <v>0</v>
      </c>
      <c r="C1570" s="71" t="str">
        <f t="shared" si="657"/>
        <v>-</v>
      </c>
      <c r="D1570" s="71" t="str">
        <f t="shared" si="657"/>
        <v>-</v>
      </c>
      <c r="E1570" s="71" t="str">
        <f t="shared" si="657"/>
        <v>-</v>
      </c>
      <c r="F1570" s="71" t="str">
        <f t="shared" si="657"/>
        <v>-</v>
      </c>
      <c r="G1570" s="71" t="str">
        <f t="shared" si="657"/>
        <v>-</v>
      </c>
      <c r="H1570" s="205">
        <f>IFERROR(VLOOKUP(B1570,'Forecast Cnx @ Dest. Airport'!$B$5:$R$175,17,FALSE),0)</f>
        <v>0</v>
      </c>
      <c r="I1570" s="29">
        <f t="shared" si="644"/>
        <v>0</v>
      </c>
      <c r="J1570" s="29">
        <f t="shared" si="645"/>
        <v>0</v>
      </c>
      <c r="K1570" s="29">
        <f t="shared" si="646"/>
        <v>0</v>
      </c>
      <c r="L1570" s="29">
        <f t="shared" si="647"/>
        <v>0</v>
      </c>
      <c r="M1570" s="29">
        <f t="shared" si="648"/>
        <v>0</v>
      </c>
      <c r="N1570" s="194">
        <f t="shared" si="649"/>
        <v>0</v>
      </c>
      <c r="O1570" s="64" t="str">
        <f t="shared" si="658"/>
        <v>-</v>
      </c>
      <c r="P1570" s="64" t="str">
        <f t="shared" si="658"/>
        <v>-</v>
      </c>
      <c r="Q1570" s="64" t="str">
        <f t="shared" si="658"/>
        <v>-</v>
      </c>
      <c r="R1570" s="64" t="str">
        <f t="shared" si="658"/>
        <v>-</v>
      </c>
      <c r="S1570" s="64" t="str">
        <f t="shared" si="658"/>
        <v>-</v>
      </c>
      <c r="T1570" s="206" t="str">
        <f t="shared" si="650"/>
        <v>-</v>
      </c>
      <c r="U1570" s="29">
        <f t="shared" si="651"/>
        <v>0</v>
      </c>
      <c r="V1570" s="29">
        <f t="shared" si="652"/>
        <v>0</v>
      </c>
      <c r="W1570" s="29">
        <f t="shared" si="653"/>
        <v>0</v>
      </c>
      <c r="X1570" s="29">
        <f t="shared" si="654"/>
        <v>0</v>
      </c>
      <c r="Y1570" s="29">
        <f t="shared" si="655"/>
        <v>0</v>
      </c>
      <c r="Z1570" s="194">
        <f t="shared" si="656"/>
        <v>0</v>
      </c>
    </row>
    <row r="1571" spans="1:26" s="80" customFormat="1" x14ac:dyDescent="0.2">
      <c r="A1571" s="168">
        <v>1554</v>
      </c>
      <c r="B1571" s="168">
        <f>'Revenue Data'!B1562</f>
        <v>0</v>
      </c>
      <c r="C1571" s="71" t="str">
        <f t="shared" si="657"/>
        <v>-</v>
      </c>
      <c r="D1571" s="71" t="str">
        <f t="shared" si="657"/>
        <v>-</v>
      </c>
      <c r="E1571" s="71" t="str">
        <f t="shared" si="657"/>
        <v>-</v>
      </c>
      <c r="F1571" s="71" t="str">
        <f t="shared" si="657"/>
        <v>-</v>
      </c>
      <c r="G1571" s="71" t="str">
        <f t="shared" si="657"/>
        <v>-</v>
      </c>
      <c r="H1571" s="205">
        <f>IFERROR(VLOOKUP(B1571,'Forecast Cnx @ Dest. Airport'!$B$5:$R$175,17,FALSE),0)</f>
        <v>0</v>
      </c>
      <c r="I1571" s="29">
        <f t="shared" si="644"/>
        <v>0</v>
      </c>
      <c r="J1571" s="29">
        <f t="shared" si="645"/>
        <v>0</v>
      </c>
      <c r="K1571" s="29">
        <f t="shared" si="646"/>
        <v>0</v>
      </c>
      <c r="L1571" s="29">
        <f t="shared" si="647"/>
        <v>0</v>
      </c>
      <c r="M1571" s="29">
        <f t="shared" si="648"/>
        <v>0</v>
      </c>
      <c r="N1571" s="194">
        <f t="shared" si="649"/>
        <v>0</v>
      </c>
      <c r="O1571" s="64" t="str">
        <f t="shared" si="658"/>
        <v>-</v>
      </c>
      <c r="P1571" s="64" t="str">
        <f t="shared" si="658"/>
        <v>-</v>
      </c>
      <c r="Q1571" s="64" t="str">
        <f t="shared" si="658"/>
        <v>-</v>
      </c>
      <c r="R1571" s="64" t="str">
        <f t="shared" si="658"/>
        <v>-</v>
      </c>
      <c r="S1571" s="64" t="str">
        <f t="shared" si="658"/>
        <v>-</v>
      </c>
      <c r="T1571" s="206" t="str">
        <f t="shared" si="650"/>
        <v>-</v>
      </c>
      <c r="U1571" s="29">
        <f t="shared" si="651"/>
        <v>0</v>
      </c>
      <c r="V1571" s="29">
        <f t="shared" si="652"/>
        <v>0</v>
      </c>
      <c r="W1571" s="29">
        <f t="shared" si="653"/>
        <v>0</v>
      </c>
      <c r="X1571" s="29">
        <f t="shared" si="654"/>
        <v>0</v>
      </c>
      <c r="Y1571" s="29">
        <f t="shared" si="655"/>
        <v>0</v>
      </c>
      <c r="Z1571" s="194">
        <f t="shared" si="656"/>
        <v>0</v>
      </c>
    </row>
    <row r="1572" spans="1:26" s="80" customFormat="1" x14ac:dyDescent="0.2">
      <c r="A1572" s="82">
        <v>1555</v>
      </c>
      <c r="B1572" s="168">
        <f>'Revenue Data'!B1563</f>
        <v>0</v>
      </c>
      <c r="C1572" s="71" t="str">
        <f t="shared" si="657"/>
        <v>-</v>
      </c>
      <c r="D1572" s="71" t="str">
        <f t="shared" si="657"/>
        <v>-</v>
      </c>
      <c r="E1572" s="71" t="str">
        <f t="shared" si="657"/>
        <v>-</v>
      </c>
      <c r="F1572" s="71" t="str">
        <f t="shared" si="657"/>
        <v>-</v>
      </c>
      <c r="G1572" s="71" t="str">
        <f t="shared" si="657"/>
        <v>-</v>
      </c>
      <c r="H1572" s="205">
        <f>IFERROR(VLOOKUP(B1572,'Forecast Cnx @ Dest. Airport'!$B$5:$R$175,17,FALSE),0)</f>
        <v>0</v>
      </c>
      <c r="I1572" s="29">
        <f t="shared" si="644"/>
        <v>0</v>
      </c>
      <c r="J1572" s="29">
        <f t="shared" si="645"/>
        <v>0</v>
      </c>
      <c r="K1572" s="29">
        <f t="shared" si="646"/>
        <v>0</v>
      </c>
      <c r="L1572" s="29">
        <f t="shared" si="647"/>
        <v>0</v>
      </c>
      <c r="M1572" s="29">
        <f t="shared" si="648"/>
        <v>0</v>
      </c>
      <c r="N1572" s="194">
        <f t="shared" si="649"/>
        <v>0</v>
      </c>
      <c r="O1572" s="64" t="str">
        <f t="shared" si="658"/>
        <v>-</v>
      </c>
      <c r="P1572" s="64" t="str">
        <f t="shared" si="658"/>
        <v>-</v>
      </c>
      <c r="Q1572" s="64" t="str">
        <f t="shared" si="658"/>
        <v>-</v>
      </c>
      <c r="R1572" s="64" t="str">
        <f t="shared" si="658"/>
        <v>-</v>
      </c>
      <c r="S1572" s="64" t="str">
        <f t="shared" si="658"/>
        <v>-</v>
      </c>
      <c r="T1572" s="206" t="str">
        <f t="shared" si="650"/>
        <v>-</v>
      </c>
      <c r="U1572" s="29">
        <f t="shared" si="651"/>
        <v>0</v>
      </c>
      <c r="V1572" s="29">
        <f t="shared" si="652"/>
        <v>0</v>
      </c>
      <c r="W1572" s="29">
        <f t="shared" si="653"/>
        <v>0</v>
      </c>
      <c r="X1572" s="29">
        <f t="shared" si="654"/>
        <v>0</v>
      </c>
      <c r="Y1572" s="29">
        <f t="shared" si="655"/>
        <v>0</v>
      </c>
      <c r="Z1572" s="194">
        <f t="shared" si="656"/>
        <v>0</v>
      </c>
    </row>
    <row r="1573" spans="1:26" s="80" customFormat="1" x14ac:dyDescent="0.2">
      <c r="A1573" s="82">
        <v>1556</v>
      </c>
      <c r="B1573" s="168">
        <f>'Revenue Data'!B1564</f>
        <v>0</v>
      </c>
      <c r="C1573" s="71" t="str">
        <f t="shared" si="657"/>
        <v>-</v>
      </c>
      <c r="D1573" s="71" t="str">
        <f t="shared" si="657"/>
        <v>-</v>
      </c>
      <c r="E1573" s="71" t="str">
        <f t="shared" si="657"/>
        <v>-</v>
      </c>
      <c r="F1573" s="71" t="str">
        <f t="shared" si="657"/>
        <v>-</v>
      </c>
      <c r="G1573" s="71" t="str">
        <f t="shared" si="657"/>
        <v>-</v>
      </c>
      <c r="H1573" s="205">
        <f>IFERROR(VLOOKUP(B1573,'Forecast Cnx @ Dest. Airport'!$B$5:$R$175,17,FALSE),0)</f>
        <v>0</v>
      </c>
      <c r="I1573" s="29">
        <f t="shared" si="644"/>
        <v>0</v>
      </c>
      <c r="J1573" s="29">
        <f t="shared" si="645"/>
        <v>0</v>
      </c>
      <c r="K1573" s="29">
        <f t="shared" si="646"/>
        <v>0</v>
      </c>
      <c r="L1573" s="29">
        <f t="shared" si="647"/>
        <v>0</v>
      </c>
      <c r="M1573" s="29">
        <f t="shared" si="648"/>
        <v>0</v>
      </c>
      <c r="N1573" s="194">
        <f t="shared" si="649"/>
        <v>0</v>
      </c>
      <c r="O1573" s="64" t="str">
        <f t="shared" si="658"/>
        <v>-</v>
      </c>
      <c r="P1573" s="64" t="str">
        <f t="shared" si="658"/>
        <v>-</v>
      </c>
      <c r="Q1573" s="64" t="str">
        <f t="shared" si="658"/>
        <v>-</v>
      </c>
      <c r="R1573" s="64" t="str">
        <f t="shared" si="658"/>
        <v>-</v>
      </c>
      <c r="S1573" s="64" t="str">
        <f t="shared" si="658"/>
        <v>-</v>
      </c>
      <c r="T1573" s="206" t="str">
        <f t="shared" si="650"/>
        <v>-</v>
      </c>
      <c r="U1573" s="29">
        <f t="shared" si="651"/>
        <v>0</v>
      </c>
      <c r="V1573" s="29">
        <f t="shared" si="652"/>
        <v>0</v>
      </c>
      <c r="W1573" s="29">
        <f t="shared" si="653"/>
        <v>0</v>
      </c>
      <c r="X1573" s="29">
        <f t="shared" si="654"/>
        <v>0</v>
      </c>
      <c r="Y1573" s="29">
        <f t="shared" si="655"/>
        <v>0</v>
      </c>
      <c r="Z1573" s="194">
        <f t="shared" si="656"/>
        <v>0</v>
      </c>
    </row>
    <row r="1574" spans="1:26" s="80" customFormat="1" x14ac:dyDescent="0.2">
      <c r="A1574" s="168">
        <v>1557</v>
      </c>
      <c r="B1574" s="168">
        <f>'Revenue Data'!B1565</f>
        <v>0</v>
      </c>
      <c r="C1574" s="71" t="str">
        <f t="shared" si="657"/>
        <v>-</v>
      </c>
      <c r="D1574" s="71" t="str">
        <f t="shared" si="657"/>
        <v>-</v>
      </c>
      <c r="E1574" s="71" t="str">
        <f t="shared" si="657"/>
        <v>-</v>
      </c>
      <c r="F1574" s="71" t="str">
        <f t="shared" si="657"/>
        <v>-</v>
      </c>
      <c r="G1574" s="71" t="str">
        <f t="shared" si="657"/>
        <v>-</v>
      </c>
      <c r="H1574" s="205">
        <f>IFERROR(VLOOKUP(B1574,'Forecast Cnx @ Dest. Airport'!$B$5:$R$175,17,FALSE),0)</f>
        <v>0</v>
      </c>
      <c r="I1574" s="29">
        <f t="shared" si="644"/>
        <v>0</v>
      </c>
      <c r="J1574" s="29">
        <f t="shared" si="645"/>
        <v>0</v>
      </c>
      <c r="K1574" s="29">
        <f t="shared" si="646"/>
        <v>0</v>
      </c>
      <c r="L1574" s="29">
        <f t="shared" si="647"/>
        <v>0</v>
      </c>
      <c r="M1574" s="29">
        <f t="shared" si="648"/>
        <v>0</v>
      </c>
      <c r="N1574" s="194">
        <f t="shared" si="649"/>
        <v>0</v>
      </c>
      <c r="O1574" s="64" t="str">
        <f t="shared" si="658"/>
        <v>-</v>
      </c>
      <c r="P1574" s="64" t="str">
        <f t="shared" si="658"/>
        <v>-</v>
      </c>
      <c r="Q1574" s="64" t="str">
        <f t="shared" si="658"/>
        <v>-</v>
      </c>
      <c r="R1574" s="64" t="str">
        <f t="shared" si="658"/>
        <v>-</v>
      </c>
      <c r="S1574" s="64" t="str">
        <f t="shared" si="658"/>
        <v>-</v>
      </c>
      <c r="T1574" s="206" t="str">
        <f t="shared" si="650"/>
        <v>-</v>
      </c>
      <c r="U1574" s="29">
        <f t="shared" si="651"/>
        <v>0</v>
      </c>
      <c r="V1574" s="29">
        <f t="shared" si="652"/>
        <v>0</v>
      </c>
      <c r="W1574" s="29">
        <f t="shared" si="653"/>
        <v>0</v>
      </c>
      <c r="X1574" s="29">
        <f t="shared" si="654"/>
        <v>0</v>
      </c>
      <c r="Y1574" s="29">
        <f t="shared" si="655"/>
        <v>0</v>
      </c>
      <c r="Z1574" s="194">
        <f t="shared" si="656"/>
        <v>0</v>
      </c>
    </row>
    <row r="1575" spans="1:26" s="80" customFormat="1" x14ac:dyDescent="0.2">
      <c r="A1575" s="82">
        <v>1558</v>
      </c>
      <c r="B1575" s="168">
        <f>'Revenue Data'!B1566</f>
        <v>0</v>
      </c>
      <c r="C1575" s="71" t="str">
        <f t="shared" si="657"/>
        <v>-</v>
      </c>
      <c r="D1575" s="71" t="str">
        <f t="shared" si="657"/>
        <v>-</v>
      </c>
      <c r="E1575" s="71" t="str">
        <f t="shared" si="657"/>
        <v>-</v>
      </c>
      <c r="F1575" s="71" t="str">
        <f t="shared" si="657"/>
        <v>-</v>
      </c>
      <c r="G1575" s="71" t="str">
        <f t="shared" si="657"/>
        <v>-</v>
      </c>
      <c r="H1575" s="205">
        <f>IFERROR(VLOOKUP(B1575,'Forecast Cnx @ Dest. Airport'!$B$5:$R$175,17,FALSE),0)</f>
        <v>0</v>
      </c>
      <c r="I1575" s="29">
        <f t="shared" si="644"/>
        <v>0</v>
      </c>
      <c r="J1575" s="29">
        <f t="shared" si="645"/>
        <v>0</v>
      </c>
      <c r="K1575" s="29">
        <f t="shared" si="646"/>
        <v>0</v>
      </c>
      <c r="L1575" s="29">
        <f t="shared" si="647"/>
        <v>0</v>
      </c>
      <c r="M1575" s="29">
        <f t="shared" si="648"/>
        <v>0</v>
      </c>
      <c r="N1575" s="194">
        <f t="shared" si="649"/>
        <v>0</v>
      </c>
      <c r="O1575" s="64" t="str">
        <f t="shared" si="658"/>
        <v>-</v>
      </c>
      <c r="P1575" s="64" t="str">
        <f t="shared" si="658"/>
        <v>-</v>
      </c>
      <c r="Q1575" s="64" t="str">
        <f t="shared" si="658"/>
        <v>-</v>
      </c>
      <c r="R1575" s="64" t="str">
        <f t="shared" si="658"/>
        <v>-</v>
      </c>
      <c r="S1575" s="64" t="str">
        <f t="shared" si="658"/>
        <v>-</v>
      </c>
      <c r="T1575" s="206" t="str">
        <f t="shared" si="650"/>
        <v>-</v>
      </c>
      <c r="U1575" s="29">
        <f t="shared" si="651"/>
        <v>0</v>
      </c>
      <c r="V1575" s="29">
        <f t="shared" si="652"/>
        <v>0</v>
      </c>
      <c r="W1575" s="29">
        <f t="shared" si="653"/>
        <v>0</v>
      </c>
      <c r="X1575" s="29">
        <f t="shared" si="654"/>
        <v>0</v>
      </c>
      <c r="Y1575" s="29">
        <f t="shared" si="655"/>
        <v>0</v>
      </c>
      <c r="Z1575" s="194">
        <f t="shared" si="656"/>
        <v>0</v>
      </c>
    </row>
    <row r="1576" spans="1:26" s="80" customFormat="1" x14ac:dyDescent="0.2">
      <c r="A1576" s="82">
        <v>1559</v>
      </c>
      <c r="B1576" s="168">
        <f>'Revenue Data'!B1567</f>
        <v>0</v>
      </c>
      <c r="C1576" s="71" t="str">
        <f t="shared" si="657"/>
        <v>-</v>
      </c>
      <c r="D1576" s="71" t="str">
        <f t="shared" si="657"/>
        <v>-</v>
      </c>
      <c r="E1576" s="71" t="str">
        <f t="shared" si="657"/>
        <v>-</v>
      </c>
      <c r="F1576" s="71" t="str">
        <f t="shared" si="657"/>
        <v>-</v>
      </c>
      <c r="G1576" s="71" t="str">
        <f t="shared" si="657"/>
        <v>-</v>
      </c>
      <c r="H1576" s="205">
        <f>IFERROR(VLOOKUP(B1576,'Forecast Cnx @ Dest. Airport'!$B$5:$R$175,17,FALSE),0)</f>
        <v>0</v>
      </c>
      <c r="I1576" s="29">
        <f t="shared" si="644"/>
        <v>0</v>
      </c>
      <c r="J1576" s="29">
        <f t="shared" si="645"/>
        <v>0</v>
      </c>
      <c r="K1576" s="29">
        <f t="shared" si="646"/>
        <v>0</v>
      </c>
      <c r="L1576" s="29">
        <f t="shared" si="647"/>
        <v>0</v>
      </c>
      <c r="M1576" s="29">
        <f t="shared" si="648"/>
        <v>0</v>
      </c>
      <c r="N1576" s="194">
        <f t="shared" si="649"/>
        <v>0</v>
      </c>
      <c r="O1576" s="64" t="str">
        <f t="shared" si="658"/>
        <v>-</v>
      </c>
      <c r="P1576" s="64" t="str">
        <f t="shared" si="658"/>
        <v>-</v>
      </c>
      <c r="Q1576" s="64" t="str">
        <f t="shared" si="658"/>
        <v>-</v>
      </c>
      <c r="R1576" s="64" t="str">
        <f t="shared" si="658"/>
        <v>-</v>
      </c>
      <c r="S1576" s="64" t="str">
        <f t="shared" si="658"/>
        <v>-</v>
      </c>
      <c r="T1576" s="206" t="str">
        <f t="shared" si="650"/>
        <v>-</v>
      </c>
      <c r="U1576" s="29">
        <f t="shared" si="651"/>
        <v>0</v>
      </c>
      <c r="V1576" s="29">
        <f t="shared" si="652"/>
        <v>0</v>
      </c>
      <c r="W1576" s="29">
        <f t="shared" si="653"/>
        <v>0</v>
      </c>
      <c r="X1576" s="29">
        <f t="shared" si="654"/>
        <v>0</v>
      </c>
      <c r="Y1576" s="29">
        <f t="shared" si="655"/>
        <v>0</v>
      </c>
      <c r="Z1576" s="194">
        <f t="shared" si="656"/>
        <v>0</v>
      </c>
    </row>
    <row r="1577" spans="1:26" s="80" customFormat="1" x14ac:dyDescent="0.2">
      <c r="A1577" s="168">
        <v>1560</v>
      </c>
      <c r="B1577" s="168">
        <f>'Revenue Data'!B1568</f>
        <v>0</v>
      </c>
      <c r="C1577" s="71" t="str">
        <f t="shared" si="657"/>
        <v>-</v>
      </c>
      <c r="D1577" s="71" t="str">
        <f t="shared" si="657"/>
        <v>-</v>
      </c>
      <c r="E1577" s="71" t="str">
        <f t="shared" si="657"/>
        <v>-</v>
      </c>
      <c r="F1577" s="71" t="str">
        <f t="shared" si="657"/>
        <v>-</v>
      </c>
      <c r="G1577" s="71" t="str">
        <f t="shared" si="657"/>
        <v>-</v>
      </c>
      <c r="H1577" s="205">
        <f>IFERROR(VLOOKUP(B1577,'Forecast Cnx @ Dest. Airport'!$B$5:$R$175,17,FALSE),0)</f>
        <v>0</v>
      </c>
      <c r="I1577" s="29">
        <f t="shared" si="644"/>
        <v>0</v>
      </c>
      <c r="J1577" s="29">
        <f t="shared" si="645"/>
        <v>0</v>
      </c>
      <c r="K1577" s="29">
        <f t="shared" si="646"/>
        <v>0</v>
      </c>
      <c r="L1577" s="29">
        <f t="shared" si="647"/>
        <v>0</v>
      </c>
      <c r="M1577" s="29">
        <f t="shared" si="648"/>
        <v>0</v>
      </c>
      <c r="N1577" s="194">
        <f t="shared" si="649"/>
        <v>0</v>
      </c>
      <c r="O1577" s="64" t="str">
        <f t="shared" si="658"/>
        <v>-</v>
      </c>
      <c r="P1577" s="64" t="str">
        <f t="shared" si="658"/>
        <v>-</v>
      </c>
      <c r="Q1577" s="64" t="str">
        <f t="shared" si="658"/>
        <v>-</v>
      </c>
      <c r="R1577" s="64" t="str">
        <f t="shared" si="658"/>
        <v>-</v>
      </c>
      <c r="S1577" s="64" t="str">
        <f t="shared" si="658"/>
        <v>-</v>
      </c>
      <c r="T1577" s="206" t="str">
        <f t="shared" si="650"/>
        <v>-</v>
      </c>
      <c r="U1577" s="29">
        <f t="shared" si="651"/>
        <v>0</v>
      </c>
      <c r="V1577" s="29">
        <f t="shared" si="652"/>
        <v>0</v>
      </c>
      <c r="W1577" s="29">
        <f t="shared" si="653"/>
        <v>0</v>
      </c>
      <c r="X1577" s="29">
        <f t="shared" si="654"/>
        <v>0</v>
      </c>
      <c r="Y1577" s="29">
        <f t="shared" si="655"/>
        <v>0</v>
      </c>
      <c r="Z1577" s="194">
        <f t="shared" si="656"/>
        <v>0</v>
      </c>
    </row>
    <row r="1578" spans="1:26" s="80" customFormat="1" x14ac:dyDescent="0.2">
      <c r="A1578" s="82">
        <v>1561</v>
      </c>
      <c r="B1578" s="168">
        <f>'Revenue Data'!B1569</f>
        <v>0</v>
      </c>
      <c r="C1578" s="71" t="str">
        <f t="shared" ref="C1578:G1587" si="659">IFERROR(VLOOKUP($B1578,FromChicagoFareList,C$8,FALSE),"-")</f>
        <v>-</v>
      </c>
      <c r="D1578" s="71" t="str">
        <f t="shared" si="659"/>
        <v>-</v>
      </c>
      <c r="E1578" s="71" t="str">
        <f t="shared" si="659"/>
        <v>-</v>
      </c>
      <c r="F1578" s="71" t="str">
        <f t="shared" si="659"/>
        <v>-</v>
      </c>
      <c r="G1578" s="71" t="str">
        <f t="shared" si="659"/>
        <v>-</v>
      </c>
      <c r="H1578" s="205">
        <f>IFERROR(VLOOKUP(B1578,'Forecast Cnx @ Dest. Airport'!$B$5:$R$175,17,FALSE),0)</f>
        <v>0</v>
      </c>
      <c r="I1578" s="29">
        <f t="shared" si="644"/>
        <v>0</v>
      </c>
      <c r="J1578" s="29">
        <f t="shared" si="645"/>
        <v>0</v>
      </c>
      <c r="K1578" s="29">
        <f t="shared" si="646"/>
        <v>0</v>
      </c>
      <c r="L1578" s="29">
        <f t="shared" si="647"/>
        <v>0</v>
      </c>
      <c r="M1578" s="29">
        <f t="shared" si="648"/>
        <v>0</v>
      </c>
      <c r="N1578" s="194">
        <f t="shared" si="649"/>
        <v>0</v>
      </c>
      <c r="O1578" s="64" t="str">
        <f t="shared" ref="O1578:S1587" si="660">IFERROR(VLOOKUP($B1578,FromChicagoFareList,O$8,FALSE),"-")</f>
        <v>-</v>
      </c>
      <c r="P1578" s="64" t="str">
        <f t="shared" si="660"/>
        <v>-</v>
      </c>
      <c r="Q1578" s="64" t="str">
        <f t="shared" si="660"/>
        <v>-</v>
      </c>
      <c r="R1578" s="64" t="str">
        <f t="shared" si="660"/>
        <v>-</v>
      </c>
      <c r="S1578" s="64" t="str">
        <f t="shared" si="660"/>
        <v>-</v>
      </c>
      <c r="T1578" s="206" t="str">
        <f t="shared" si="650"/>
        <v>-</v>
      </c>
      <c r="U1578" s="29">
        <f t="shared" si="651"/>
        <v>0</v>
      </c>
      <c r="V1578" s="29">
        <f t="shared" si="652"/>
        <v>0</v>
      </c>
      <c r="W1578" s="29">
        <f t="shared" si="653"/>
        <v>0</v>
      </c>
      <c r="X1578" s="29">
        <f t="shared" si="654"/>
        <v>0</v>
      </c>
      <c r="Y1578" s="29">
        <f t="shared" si="655"/>
        <v>0</v>
      </c>
      <c r="Z1578" s="194">
        <f t="shared" si="656"/>
        <v>0</v>
      </c>
    </row>
    <row r="1579" spans="1:26" s="80" customFormat="1" x14ac:dyDescent="0.2">
      <c r="A1579" s="82">
        <v>1562</v>
      </c>
      <c r="B1579" s="168">
        <f>'Revenue Data'!B1570</f>
        <v>0</v>
      </c>
      <c r="C1579" s="71" t="str">
        <f t="shared" si="659"/>
        <v>-</v>
      </c>
      <c r="D1579" s="71" t="str">
        <f t="shared" si="659"/>
        <v>-</v>
      </c>
      <c r="E1579" s="71" t="str">
        <f t="shared" si="659"/>
        <v>-</v>
      </c>
      <c r="F1579" s="71" t="str">
        <f t="shared" si="659"/>
        <v>-</v>
      </c>
      <c r="G1579" s="71" t="str">
        <f t="shared" si="659"/>
        <v>-</v>
      </c>
      <c r="H1579" s="205">
        <f>IFERROR(VLOOKUP(B1579,'Forecast Cnx @ Dest. Airport'!$B$5:$R$175,17,FALSE),0)</f>
        <v>0</v>
      </c>
      <c r="I1579" s="29">
        <f t="shared" si="644"/>
        <v>0</v>
      </c>
      <c r="J1579" s="29">
        <f t="shared" si="645"/>
        <v>0</v>
      </c>
      <c r="K1579" s="29">
        <f t="shared" si="646"/>
        <v>0</v>
      </c>
      <c r="L1579" s="29">
        <f t="shared" si="647"/>
        <v>0</v>
      </c>
      <c r="M1579" s="29">
        <f t="shared" si="648"/>
        <v>0</v>
      </c>
      <c r="N1579" s="194">
        <f t="shared" si="649"/>
        <v>0</v>
      </c>
      <c r="O1579" s="64" t="str">
        <f t="shared" si="660"/>
        <v>-</v>
      </c>
      <c r="P1579" s="64" t="str">
        <f t="shared" si="660"/>
        <v>-</v>
      </c>
      <c r="Q1579" s="64" t="str">
        <f t="shared" si="660"/>
        <v>-</v>
      </c>
      <c r="R1579" s="64" t="str">
        <f t="shared" si="660"/>
        <v>-</v>
      </c>
      <c r="S1579" s="64" t="str">
        <f t="shared" si="660"/>
        <v>-</v>
      </c>
      <c r="T1579" s="206" t="str">
        <f t="shared" si="650"/>
        <v>-</v>
      </c>
      <c r="U1579" s="29">
        <f t="shared" si="651"/>
        <v>0</v>
      </c>
      <c r="V1579" s="29">
        <f t="shared" si="652"/>
        <v>0</v>
      </c>
      <c r="W1579" s="29">
        <f t="shared" si="653"/>
        <v>0</v>
      </c>
      <c r="X1579" s="29">
        <f t="shared" si="654"/>
        <v>0</v>
      </c>
      <c r="Y1579" s="29">
        <f t="shared" si="655"/>
        <v>0</v>
      </c>
      <c r="Z1579" s="194">
        <f t="shared" si="656"/>
        <v>0</v>
      </c>
    </row>
    <row r="1580" spans="1:26" s="80" customFormat="1" x14ac:dyDescent="0.2">
      <c r="A1580" s="168">
        <v>1563</v>
      </c>
      <c r="B1580" s="168">
        <f>'Revenue Data'!B1571</f>
        <v>0</v>
      </c>
      <c r="C1580" s="71" t="str">
        <f t="shared" si="659"/>
        <v>-</v>
      </c>
      <c r="D1580" s="71" t="str">
        <f t="shared" si="659"/>
        <v>-</v>
      </c>
      <c r="E1580" s="71" t="str">
        <f t="shared" si="659"/>
        <v>-</v>
      </c>
      <c r="F1580" s="71" t="str">
        <f t="shared" si="659"/>
        <v>-</v>
      </c>
      <c r="G1580" s="71" t="str">
        <f t="shared" si="659"/>
        <v>-</v>
      </c>
      <c r="H1580" s="205">
        <f>IFERROR(VLOOKUP(B1580,'Forecast Cnx @ Dest. Airport'!$B$5:$R$175,17,FALSE),0)</f>
        <v>0</v>
      </c>
      <c r="I1580" s="29">
        <f t="shared" si="644"/>
        <v>0</v>
      </c>
      <c r="J1580" s="29">
        <f t="shared" si="645"/>
        <v>0</v>
      </c>
      <c r="K1580" s="29">
        <f t="shared" si="646"/>
        <v>0</v>
      </c>
      <c r="L1580" s="29">
        <f t="shared" si="647"/>
        <v>0</v>
      </c>
      <c r="M1580" s="29">
        <f t="shared" si="648"/>
        <v>0</v>
      </c>
      <c r="N1580" s="194">
        <f t="shared" si="649"/>
        <v>0</v>
      </c>
      <c r="O1580" s="64" t="str">
        <f t="shared" si="660"/>
        <v>-</v>
      </c>
      <c r="P1580" s="64" t="str">
        <f t="shared" si="660"/>
        <v>-</v>
      </c>
      <c r="Q1580" s="64" t="str">
        <f t="shared" si="660"/>
        <v>-</v>
      </c>
      <c r="R1580" s="64" t="str">
        <f t="shared" si="660"/>
        <v>-</v>
      </c>
      <c r="S1580" s="64" t="str">
        <f t="shared" si="660"/>
        <v>-</v>
      </c>
      <c r="T1580" s="206" t="str">
        <f t="shared" si="650"/>
        <v>-</v>
      </c>
      <c r="U1580" s="29">
        <f t="shared" si="651"/>
        <v>0</v>
      </c>
      <c r="V1580" s="29">
        <f t="shared" si="652"/>
        <v>0</v>
      </c>
      <c r="W1580" s="29">
        <f t="shared" si="653"/>
        <v>0</v>
      </c>
      <c r="X1580" s="29">
        <f t="shared" si="654"/>
        <v>0</v>
      </c>
      <c r="Y1580" s="29">
        <f t="shared" si="655"/>
        <v>0</v>
      </c>
      <c r="Z1580" s="194">
        <f t="shared" si="656"/>
        <v>0</v>
      </c>
    </row>
    <row r="1581" spans="1:26" s="80" customFormat="1" x14ac:dyDescent="0.2">
      <c r="A1581" s="82">
        <v>1564</v>
      </c>
      <c r="B1581" s="168">
        <f>'Revenue Data'!B1572</f>
        <v>0</v>
      </c>
      <c r="C1581" s="71" t="str">
        <f t="shared" si="659"/>
        <v>-</v>
      </c>
      <c r="D1581" s="71" t="str">
        <f t="shared" si="659"/>
        <v>-</v>
      </c>
      <c r="E1581" s="71" t="str">
        <f t="shared" si="659"/>
        <v>-</v>
      </c>
      <c r="F1581" s="71" t="str">
        <f t="shared" si="659"/>
        <v>-</v>
      </c>
      <c r="G1581" s="71" t="str">
        <f t="shared" si="659"/>
        <v>-</v>
      </c>
      <c r="H1581" s="205">
        <f>IFERROR(VLOOKUP(B1581,'Forecast Cnx @ Dest. Airport'!$B$5:$R$175,17,FALSE),0)</f>
        <v>0</v>
      </c>
      <c r="I1581" s="29">
        <f t="shared" si="644"/>
        <v>0</v>
      </c>
      <c r="J1581" s="29">
        <f t="shared" si="645"/>
        <v>0</v>
      </c>
      <c r="K1581" s="29">
        <f t="shared" si="646"/>
        <v>0</v>
      </c>
      <c r="L1581" s="29">
        <f t="shared" si="647"/>
        <v>0</v>
      </c>
      <c r="M1581" s="29">
        <f t="shared" si="648"/>
        <v>0</v>
      </c>
      <c r="N1581" s="194">
        <f t="shared" si="649"/>
        <v>0</v>
      </c>
      <c r="O1581" s="64" t="str">
        <f t="shared" si="660"/>
        <v>-</v>
      </c>
      <c r="P1581" s="64" t="str">
        <f t="shared" si="660"/>
        <v>-</v>
      </c>
      <c r="Q1581" s="64" t="str">
        <f t="shared" si="660"/>
        <v>-</v>
      </c>
      <c r="R1581" s="64" t="str">
        <f t="shared" si="660"/>
        <v>-</v>
      </c>
      <c r="S1581" s="64" t="str">
        <f t="shared" si="660"/>
        <v>-</v>
      </c>
      <c r="T1581" s="206" t="str">
        <f t="shared" si="650"/>
        <v>-</v>
      </c>
      <c r="U1581" s="29">
        <f t="shared" si="651"/>
        <v>0</v>
      </c>
      <c r="V1581" s="29">
        <f t="shared" si="652"/>
        <v>0</v>
      </c>
      <c r="W1581" s="29">
        <f t="shared" si="653"/>
        <v>0</v>
      </c>
      <c r="X1581" s="29">
        <f t="shared" si="654"/>
        <v>0</v>
      </c>
      <c r="Y1581" s="29">
        <f t="shared" si="655"/>
        <v>0</v>
      </c>
      <c r="Z1581" s="194">
        <f t="shared" si="656"/>
        <v>0</v>
      </c>
    </row>
    <row r="1582" spans="1:26" s="80" customFormat="1" x14ac:dyDescent="0.2">
      <c r="A1582" s="82">
        <v>1565</v>
      </c>
      <c r="B1582" s="168">
        <f>'Revenue Data'!B1573</f>
        <v>0</v>
      </c>
      <c r="C1582" s="71" t="str">
        <f t="shared" si="659"/>
        <v>-</v>
      </c>
      <c r="D1582" s="71" t="str">
        <f t="shared" si="659"/>
        <v>-</v>
      </c>
      <c r="E1582" s="71" t="str">
        <f t="shared" si="659"/>
        <v>-</v>
      </c>
      <c r="F1582" s="71" t="str">
        <f t="shared" si="659"/>
        <v>-</v>
      </c>
      <c r="G1582" s="71" t="str">
        <f t="shared" si="659"/>
        <v>-</v>
      </c>
      <c r="H1582" s="205">
        <f>IFERROR(VLOOKUP(B1582,'Forecast Cnx @ Dest. Airport'!$B$5:$R$175,17,FALSE),0)</f>
        <v>0</v>
      </c>
      <c r="I1582" s="29">
        <f t="shared" si="644"/>
        <v>0</v>
      </c>
      <c r="J1582" s="29">
        <f t="shared" si="645"/>
        <v>0</v>
      </c>
      <c r="K1582" s="29">
        <f t="shared" si="646"/>
        <v>0</v>
      </c>
      <c r="L1582" s="29">
        <f t="shared" si="647"/>
        <v>0</v>
      </c>
      <c r="M1582" s="29">
        <f t="shared" si="648"/>
        <v>0</v>
      </c>
      <c r="N1582" s="194">
        <f t="shared" si="649"/>
        <v>0</v>
      </c>
      <c r="O1582" s="64" t="str">
        <f t="shared" si="660"/>
        <v>-</v>
      </c>
      <c r="P1582" s="64" t="str">
        <f t="shared" si="660"/>
        <v>-</v>
      </c>
      <c r="Q1582" s="64" t="str">
        <f t="shared" si="660"/>
        <v>-</v>
      </c>
      <c r="R1582" s="64" t="str">
        <f t="shared" si="660"/>
        <v>-</v>
      </c>
      <c r="S1582" s="64" t="str">
        <f t="shared" si="660"/>
        <v>-</v>
      </c>
      <c r="T1582" s="206" t="str">
        <f t="shared" si="650"/>
        <v>-</v>
      </c>
      <c r="U1582" s="29">
        <f t="shared" si="651"/>
        <v>0</v>
      </c>
      <c r="V1582" s="29">
        <f t="shared" si="652"/>
        <v>0</v>
      </c>
      <c r="W1582" s="29">
        <f t="shared" si="653"/>
        <v>0</v>
      </c>
      <c r="X1582" s="29">
        <f t="shared" si="654"/>
        <v>0</v>
      </c>
      <c r="Y1582" s="29">
        <f t="shared" si="655"/>
        <v>0</v>
      </c>
      <c r="Z1582" s="194">
        <f t="shared" si="656"/>
        <v>0</v>
      </c>
    </row>
    <row r="1583" spans="1:26" s="80" customFormat="1" x14ac:dyDescent="0.2">
      <c r="A1583" s="168">
        <v>1566</v>
      </c>
      <c r="B1583" s="168">
        <f>'Revenue Data'!B1574</f>
        <v>0</v>
      </c>
      <c r="C1583" s="71" t="str">
        <f t="shared" si="659"/>
        <v>-</v>
      </c>
      <c r="D1583" s="71" t="str">
        <f t="shared" si="659"/>
        <v>-</v>
      </c>
      <c r="E1583" s="71" t="str">
        <f t="shared" si="659"/>
        <v>-</v>
      </c>
      <c r="F1583" s="71" t="str">
        <f t="shared" si="659"/>
        <v>-</v>
      </c>
      <c r="G1583" s="71" t="str">
        <f t="shared" si="659"/>
        <v>-</v>
      </c>
      <c r="H1583" s="205">
        <f>IFERROR(VLOOKUP(B1583,'Forecast Cnx @ Dest. Airport'!$B$5:$R$175,17,FALSE),0)</f>
        <v>0</v>
      </c>
      <c r="I1583" s="29">
        <f t="shared" si="644"/>
        <v>0</v>
      </c>
      <c r="J1583" s="29">
        <f t="shared" si="645"/>
        <v>0</v>
      </c>
      <c r="K1583" s="29">
        <f t="shared" si="646"/>
        <v>0</v>
      </c>
      <c r="L1583" s="29">
        <f t="shared" si="647"/>
        <v>0</v>
      </c>
      <c r="M1583" s="29">
        <f t="shared" si="648"/>
        <v>0</v>
      </c>
      <c r="N1583" s="194">
        <f t="shared" si="649"/>
        <v>0</v>
      </c>
      <c r="O1583" s="64" t="str">
        <f t="shared" si="660"/>
        <v>-</v>
      </c>
      <c r="P1583" s="64" t="str">
        <f t="shared" si="660"/>
        <v>-</v>
      </c>
      <c r="Q1583" s="64" t="str">
        <f t="shared" si="660"/>
        <v>-</v>
      </c>
      <c r="R1583" s="64" t="str">
        <f t="shared" si="660"/>
        <v>-</v>
      </c>
      <c r="S1583" s="64" t="str">
        <f t="shared" si="660"/>
        <v>-</v>
      </c>
      <c r="T1583" s="206" t="str">
        <f t="shared" si="650"/>
        <v>-</v>
      </c>
      <c r="U1583" s="29">
        <f t="shared" si="651"/>
        <v>0</v>
      </c>
      <c r="V1583" s="29">
        <f t="shared" si="652"/>
        <v>0</v>
      </c>
      <c r="W1583" s="29">
        <f t="shared" si="653"/>
        <v>0</v>
      </c>
      <c r="X1583" s="29">
        <f t="shared" si="654"/>
        <v>0</v>
      </c>
      <c r="Y1583" s="29">
        <f t="shared" si="655"/>
        <v>0</v>
      </c>
      <c r="Z1583" s="194">
        <f t="shared" si="656"/>
        <v>0</v>
      </c>
    </row>
    <row r="1584" spans="1:26" s="80" customFormat="1" x14ac:dyDescent="0.2">
      <c r="A1584" s="82">
        <v>1567</v>
      </c>
      <c r="B1584" s="168">
        <f>'Revenue Data'!B1575</f>
        <v>0</v>
      </c>
      <c r="C1584" s="71" t="str">
        <f t="shared" si="659"/>
        <v>-</v>
      </c>
      <c r="D1584" s="71" t="str">
        <f t="shared" si="659"/>
        <v>-</v>
      </c>
      <c r="E1584" s="71" t="str">
        <f t="shared" si="659"/>
        <v>-</v>
      </c>
      <c r="F1584" s="71" t="str">
        <f t="shared" si="659"/>
        <v>-</v>
      </c>
      <c r="G1584" s="71" t="str">
        <f t="shared" si="659"/>
        <v>-</v>
      </c>
      <c r="H1584" s="205">
        <f>IFERROR(VLOOKUP(B1584,'Forecast Cnx @ Dest. Airport'!$B$5:$R$175,17,FALSE),0)</f>
        <v>0</v>
      </c>
      <c r="I1584" s="29">
        <f t="shared" si="644"/>
        <v>0</v>
      </c>
      <c r="J1584" s="29">
        <f t="shared" si="645"/>
        <v>0</v>
      </c>
      <c r="K1584" s="29">
        <f t="shared" si="646"/>
        <v>0</v>
      </c>
      <c r="L1584" s="29">
        <f t="shared" si="647"/>
        <v>0</v>
      </c>
      <c r="M1584" s="29">
        <f t="shared" si="648"/>
        <v>0</v>
      </c>
      <c r="N1584" s="194">
        <f t="shared" si="649"/>
        <v>0</v>
      </c>
      <c r="O1584" s="64" t="str">
        <f t="shared" si="660"/>
        <v>-</v>
      </c>
      <c r="P1584" s="64" t="str">
        <f t="shared" si="660"/>
        <v>-</v>
      </c>
      <c r="Q1584" s="64" t="str">
        <f t="shared" si="660"/>
        <v>-</v>
      </c>
      <c r="R1584" s="64" t="str">
        <f t="shared" si="660"/>
        <v>-</v>
      </c>
      <c r="S1584" s="64" t="str">
        <f t="shared" si="660"/>
        <v>-</v>
      </c>
      <c r="T1584" s="206" t="str">
        <f t="shared" si="650"/>
        <v>-</v>
      </c>
      <c r="U1584" s="29">
        <f t="shared" si="651"/>
        <v>0</v>
      </c>
      <c r="V1584" s="29">
        <f t="shared" si="652"/>
        <v>0</v>
      </c>
      <c r="W1584" s="29">
        <f t="shared" si="653"/>
        <v>0</v>
      </c>
      <c r="X1584" s="29">
        <f t="shared" si="654"/>
        <v>0</v>
      </c>
      <c r="Y1584" s="29">
        <f t="shared" si="655"/>
        <v>0</v>
      </c>
      <c r="Z1584" s="194">
        <f t="shared" si="656"/>
        <v>0</v>
      </c>
    </row>
    <row r="1585" spans="1:26" s="80" customFormat="1" x14ac:dyDescent="0.2">
      <c r="A1585" s="82">
        <v>1568</v>
      </c>
      <c r="B1585" s="168">
        <f>'Revenue Data'!B1576</f>
        <v>0</v>
      </c>
      <c r="C1585" s="71" t="str">
        <f t="shared" si="659"/>
        <v>-</v>
      </c>
      <c r="D1585" s="71" t="str">
        <f t="shared" si="659"/>
        <v>-</v>
      </c>
      <c r="E1585" s="71" t="str">
        <f t="shared" si="659"/>
        <v>-</v>
      </c>
      <c r="F1585" s="71" t="str">
        <f t="shared" si="659"/>
        <v>-</v>
      </c>
      <c r="G1585" s="71" t="str">
        <f t="shared" si="659"/>
        <v>-</v>
      </c>
      <c r="H1585" s="205">
        <f>IFERROR(VLOOKUP(B1585,'Forecast Cnx @ Dest. Airport'!$B$5:$R$175,17,FALSE),0)</f>
        <v>0</v>
      </c>
      <c r="I1585" s="29">
        <f t="shared" si="644"/>
        <v>0</v>
      </c>
      <c r="J1585" s="29">
        <f t="shared" si="645"/>
        <v>0</v>
      </c>
      <c r="K1585" s="29">
        <f t="shared" si="646"/>
        <v>0</v>
      </c>
      <c r="L1585" s="29">
        <f t="shared" si="647"/>
        <v>0</v>
      </c>
      <c r="M1585" s="29">
        <f t="shared" si="648"/>
        <v>0</v>
      </c>
      <c r="N1585" s="194">
        <f t="shared" si="649"/>
        <v>0</v>
      </c>
      <c r="O1585" s="64" t="str">
        <f t="shared" si="660"/>
        <v>-</v>
      </c>
      <c r="P1585" s="64" t="str">
        <f t="shared" si="660"/>
        <v>-</v>
      </c>
      <c r="Q1585" s="64" t="str">
        <f t="shared" si="660"/>
        <v>-</v>
      </c>
      <c r="R1585" s="64" t="str">
        <f t="shared" si="660"/>
        <v>-</v>
      </c>
      <c r="S1585" s="64" t="str">
        <f t="shared" si="660"/>
        <v>-</v>
      </c>
      <c r="T1585" s="206" t="str">
        <f t="shared" si="650"/>
        <v>-</v>
      </c>
      <c r="U1585" s="29">
        <f t="shared" si="651"/>
        <v>0</v>
      </c>
      <c r="V1585" s="29">
        <f t="shared" si="652"/>
        <v>0</v>
      </c>
      <c r="W1585" s="29">
        <f t="shared" si="653"/>
        <v>0</v>
      </c>
      <c r="X1585" s="29">
        <f t="shared" si="654"/>
        <v>0</v>
      </c>
      <c r="Y1585" s="29">
        <f t="shared" si="655"/>
        <v>0</v>
      </c>
      <c r="Z1585" s="194">
        <f t="shared" si="656"/>
        <v>0</v>
      </c>
    </row>
    <row r="1586" spans="1:26" s="80" customFormat="1" x14ac:dyDescent="0.2">
      <c r="A1586" s="168">
        <v>1569</v>
      </c>
      <c r="B1586" s="168">
        <f>'Revenue Data'!B1577</f>
        <v>0</v>
      </c>
      <c r="C1586" s="71" t="str">
        <f t="shared" si="659"/>
        <v>-</v>
      </c>
      <c r="D1586" s="71" t="str">
        <f t="shared" si="659"/>
        <v>-</v>
      </c>
      <c r="E1586" s="71" t="str">
        <f t="shared" si="659"/>
        <v>-</v>
      </c>
      <c r="F1586" s="71" t="str">
        <f t="shared" si="659"/>
        <v>-</v>
      </c>
      <c r="G1586" s="71" t="str">
        <f t="shared" si="659"/>
        <v>-</v>
      </c>
      <c r="H1586" s="205">
        <f>IFERROR(VLOOKUP(B1586,'Forecast Cnx @ Dest. Airport'!$B$5:$R$175,17,FALSE),0)</f>
        <v>0</v>
      </c>
      <c r="I1586" s="29">
        <f t="shared" si="644"/>
        <v>0</v>
      </c>
      <c r="J1586" s="29">
        <f t="shared" si="645"/>
        <v>0</v>
      </c>
      <c r="K1586" s="29">
        <f t="shared" si="646"/>
        <v>0</v>
      </c>
      <c r="L1586" s="29">
        <f t="shared" si="647"/>
        <v>0</v>
      </c>
      <c r="M1586" s="29">
        <f t="shared" si="648"/>
        <v>0</v>
      </c>
      <c r="N1586" s="194">
        <f t="shared" si="649"/>
        <v>0</v>
      </c>
      <c r="O1586" s="64" t="str">
        <f t="shared" si="660"/>
        <v>-</v>
      </c>
      <c r="P1586" s="64" t="str">
        <f t="shared" si="660"/>
        <v>-</v>
      </c>
      <c r="Q1586" s="64" t="str">
        <f t="shared" si="660"/>
        <v>-</v>
      </c>
      <c r="R1586" s="64" t="str">
        <f t="shared" si="660"/>
        <v>-</v>
      </c>
      <c r="S1586" s="64" t="str">
        <f t="shared" si="660"/>
        <v>-</v>
      </c>
      <c r="T1586" s="206" t="str">
        <f t="shared" si="650"/>
        <v>-</v>
      </c>
      <c r="U1586" s="29">
        <f t="shared" si="651"/>
        <v>0</v>
      </c>
      <c r="V1586" s="29">
        <f t="shared" si="652"/>
        <v>0</v>
      </c>
      <c r="W1586" s="29">
        <f t="shared" si="653"/>
        <v>0</v>
      </c>
      <c r="X1586" s="29">
        <f t="shared" si="654"/>
        <v>0</v>
      </c>
      <c r="Y1586" s="29">
        <f t="shared" si="655"/>
        <v>0</v>
      </c>
      <c r="Z1586" s="194">
        <f t="shared" si="656"/>
        <v>0</v>
      </c>
    </row>
    <row r="1587" spans="1:26" s="80" customFormat="1" x14ac:dyDescent="0.2">
      <c r="A1587" s="82">
        <v>1570</v>
      </c>
      <c r="B1587" s="168">
        <f>'Revenue Data'!B1578</f>
        <v>0</v>
      </c>
      <c r="C1587" s="71" t="str">
        <f t="shared" si="659"/>
        <v>-</v>
      </c>
      <c r="D1587" s="71" t="str">
        <f t="shared" si="659"/>
        <v>-</v>
      </c>
      <c r="E1587" s="71" t="str">
        <f t="shared" si="659"/>
        <v>-</v>
      </c>
      <c r="F1587" s="71" t="str">
        <f t="shared" si="659"/>
        <v>-</v>
      </c>
      <c r="G1587" s="71" t="str">
        <f t="shared" si="659"/>
        <v>-</v>
      </c>
      <c r="H1587" s="205">
        <f>IFERROR(VLOOKUP(B1587,'Forecast Cnx @ Dest. Airport'!$B$5:$R$175,17,FALSE),0)</f>
        <v>0</v>
      </c>
      <c r="I1587" s="29">
        <f t="shared" si="644"/>
        <v>0</v>
      </c>
      <c r="J1587" s="29">
        <f t="shared" si="645"/>
        <v>0</v>
      </c>
      <c r="K1587" s="29">
        <f t="shared" si="646"/>
        <v>0</v>
      </c>
      <c r="L1587" s="29">
        <f t="shared" si="647"/>
        <v>0</v>
      </c>
      <c r="M1587" s="29">
        <f t="shared" si="648"/>
        <v>0</v>
      </c>
      <c r="N1587" s="194">
        <f t="shared" si="649"/>
        <v>0</v>
      </c>
      <c r="O1587" s="64" t="str">
        <f t="shared" si="660"/>
        <v>-</v>
      </c>
      <c r="P1587" s="64" t="str">
        <f t="shared" si="660"/>
        <v>-</v>
      </c>
      <c r="Q1587" s="64" t="str">
        <f t="shared" si="660"/>
        <v>-</v>
      </c>
      <c r="R1587" s="64" t="str">
        <f t="shared" si="660"/>
        <v>-</v>
      </c>
      <c r="S1587" s="64" t="str">
        <f t="shared" si="660"/>
        <v>-</v>
      </c>
      <c r="T1587" s="206" t="str">
        <f t="shared" si="650"/>
        <v>-</v>
      </c>
      <c r="U1587" s="29">
        <f t="shared" si="651"/>
        <v>0</v>
      </c>
      <c r="V1587" s="29">
        <f t="shared" si="652"/>
        <v>0</v>
      </c>
      <c r="W1587" s="29">
        <f t="shared" si="653"/>
        <v>0</v>
      </c>
      <c r="X1587" s="29">
        <f t="shared" si="654"/>
        <v>0</v>
      </c>
      <c r="Y1587" s="29">
        <f t="shared" si="655"/>
        <v>0</v>
      </c>
      <c r="Z1587" s="194">
        <f t="shared" si="656"/>
        <v>0</v>
      </c>
    </row>
    <row r="1588" spans="1:26" s="80" customFormat="1" x14ac:dyDescent="0.2">
      <c r="A1588" s="82">
        <v>1571</v>
      </c>
      <c r="B1588" s="168">
        <f>'Revenue Data'!B1579</f>
        <v>0</v>
      </c>
      <c r="C1588" s="71" t="str">
        <f t="shared" ref="C1588:G1597" si="661">IFERROR(VLOOKUP($B1588,FromChicagoFareList,C$8,FALSE),"-")</f>
        <v>-</v>
      </c>
      <c r="D1588" s="71" t="str">
        <f t="shared" si="661"/>
        <v>-</v>
      </c>
      <c r="E1588" s="71" t="str">
        <f t="shared" si="661"/>
        <v>-</v>
      </c>
      <c r="F1588" s="71" t="str">
        <f t="shared" si="661"/>
        <v>-</v>
      </c>
      <c r="G1588" s="71" t="str">
        <f t="shared" si="661"/>
        <v>-</v>
      </c>
      <c r="H1588" s="205">
        <f>IFERROR(VLOOKUP(B1588,'Forecast Cnx @ Dest. Airport'!$B$5:$R$175,17,FALSE),0)</f>
        <v>0</v>
      </c>
      <c r="I1588" s="29">
        <f t="shared" si="644"/>
        <v>0</v>
      </c>
      <c r="J1588" s="29">
        <f t="shared" si="645"/>
        <v>0</v>
      </c>
      <c r="K1588" s="29">
        <f t="shared" si="646"/>
        <v>0</v>
      </c>
      <c r="L1588" s="29">
        <f t="shared" si="647"/>
        <v>0</v>
      </c>
      <c r="M1588" s="29">
        <f t="shared" si="648"/>
        <v>0</v>
      </c>
      <c r="N1588" s="194">
        <f t="shared" si="649"/>
        <v>0</v>
      </c>
      <c r="O1588" s="64" t="str">
        <f t="shared" ref="O1588:S1597" si="662">IFERROR(VLOOKUP($B1588,FromChicagoFareList,O$8,FALSE),"-")</f>
        <v>-</v>
      </c>
      <c r="P1588" s="64" t="str">
        <f t="shared" si="662"/>
        <v>-</v>
      </c>
      <c r="Q1588" s="64" t="str">
        <f t="shared" si="662"/>
        <v>-</v>
      </c>
      <c r="R1588" s="64" t="str">
        <f t="shared" si="662"/>
        <v>-</v>
      </c>
      <c r="S1588" s="64" t="str">
        <f t="shared" si="662"/>
        <v>-</v>
      </c>
      <c r="T1588" s="206" t="str">
        <f t="shared" si="650"/>
        <v>-</v>
      </c>
      <c r="U1588" s="29">
        <f t="shared" si="651"/>
        <v>0</v>
      </c>
      <c r="V1588" s="29">
        <f t="shared" si="652"/>
        <v>0</v>
      </c>
      <c r="W1588" s="29">
        <f t="shared" si="653"/>
        <v>0</v>
      </c>
      <c r="X1588" s="29">
        <f t="shared" si="654"/>
        <v>0</v>
      </c>
      <c r="Y1588" s="29">
        <f t="shared" si="655"/>
        <v>0</v>
      </c>
      <c r="Z1588" s="194">
        <f t="shared" si="656"/>
        <v>0</v>
      </c>
    </row>
    <row r="1589" spans="1:26" s="80" customFormat="1" x14ac:dyDescent="0.2">
      <c r="A1589" s="168">
        <v>1572</v>
      </c>
      <c r="B1589" s="168">
        <f>'Revenue Data'!B1580</f>
        <v>0</v>
      </c>
      <c r="C1589" s="71" t="str">
        <f t="shared" si="661"/>
        <v>-</v>
      </c>
      <c r="D1589" s="71" t="str">
        <f t="shared" si="661"/>
        <v>-</v>
      </c>
      <c r="E1589" s="71" t="str">
        <f t="shared" si="661"/>
        <v>-</v>
      </c>
      <c r="F1589" s="71" t="str">
        <f t="shared" si="661"/>
        <v>-</v>
      </c>
      <c r="G1589" s="71" t="str">
        <f t="shared" si="661"/>
        <v>-</v>
      </c>
      <c r="H1589" s="205">
        <f>IFERROR(VLOOKUP(B1589,'Forecast Cnx @ Dest. Airport'!$B$5:$R$175,17,FALSE),0)</f>
        <v>0</v>
      </c>
      <c r="I1589" s="29">
        <f t="shared" si="644"/>
        <v>0</v>
      </c>
      <c r="J1589" s="29">
        <f t="shared" si="645"/>
        <v>0</v>
      </c>
      <c r="K1589" s="29">
        <f t="shared" si="646"/>
        <v>0</v>
      </c>
      <c r="L1589" s="29">
        <f t="shared" si="647"/>
        <v>0</v>
      </c>
      <c r="M1589" s="29">
        <f t="shared" si="648"/>
        <v>0</v>
      </c>
      <c r="N1589" s="194">
        <f t="shared" si="649"/>
        <v>0</v>
      </c>
      <c r="O1589" s="64" t="str">
        <f t="shared" si="662"/>
        <v>-</v>
      </c>
      <c r="P1589" s="64" t="str">
        <f t="shared" si="662"/>
        <v>-</v>
      </c>
      <c r="Q1589" s="64" t="str">
        <f t="shared" si="662"/>
        <v>-</v>
      </c>
      <c r="R1589" s="64" t="str">
        <f t="shared" si="662"/>
        <v>-</v>
      </c>
      <c r="S1589" s="64" t="str">
        <f t="shared" si="662"/>
        <v>-</v>
      </c>
      <c r="T1589" s="206" t="str">
        <f t="shared" si="650"/>
        <v>-</v>
      </c>
      <c r="U1589" s="29">
        <f t="shared" si="651"/>
        <v>0</v>
      </c>
      <c r="V1589" s="29">
        <f t="shared" si="652"/>
        <v>0</v>
      </c>
      <c r="W1589" s="29">
        <f t="shared" si="653"/>
        <v>0</v>
      </c>
      <c r="X1589" s="29">
        <f t="shared" si="654"/>
        <v>0</v>
      </c>
      <c r="Y1589" s="29">
        <f t="shared" si="655"/>
        <v>0</v>
      </c>
      <c r="Z1589" s="194">
        <f t="shared" si="656"/>
        <v>0</v>
      </c>
    </row>
    <row r="1590" spans="1:26" s="80" customFormat="1" x14ac:dyDescent="0.2">
      <c r="A1590" s="82">
        <v>1573</v>
      </c>
      <c r="B1590" s="168">
        <f>'Revenue Data'!B1581</f>
        <v>0</v>
      </c>
      <c r="C1590" s="71" t="str">
        <f t="shared" si="661"/>
        <v>-</v>
      </c>
      <c r="D1590" s="71" t="str">
        <f t="shared" si="661"/>
        <v>-</v>
      </c>
      <c r="E1590" s="71" t="str">
        <f t="shared" si="661"/>
        <v>-</v>
      </c>
      <c r="F1590" s="71" t="str">
        <f t="shared" si="661"/>
        <v>-</v>
      </c>
      <c r="G1590" s="71" t="str">
        <f t="shared" si="661"/>
        <v>-</v>
      </c>
      <c r="H1590" s="205">
        <f>IFERROR(VLOOKUP(B1590,'Forecast Cnx @ Dest. Airport'!$B$5:$R$175,17,FALSE),0)</f>
        <v>0</v>
      </c>
      <c r="I1590" s="29">
        <f t="shared" si="644"/>
        <v>0</v>
      </c>
      <c r="J1590" s="29">
        <f t="shared" si="645"/>
        <v>0</v>
      </c>
      <c r="K1590" s="29">
        <f t="shared" si="646"/>
        <v>0</v>
      </c>
      <c r="L1590" s="29">
        <f t="shared" si="647"/>
        <v>0</v>
      </c>
      <c r="M1590" s="29">
        <f t="shared" si="648"/>
        <v>0</v>
      </c>
      <c r="N1590" s="194">
        <f t="shared" si="649"/>
        <v>0</v>
      </c>
      <c r="O1590" s="64" t="str">
        <f t="shared" si="662"/>
        <v>-</v>
      </c>
      <c r="P1590" s="64" t="str">
        <f t="shared" si="662"/>
        <v>-</v>
      </c>
      <c r="Q1590" s="64" t="str">
        <f t="shared" si="662"/>
        <v>-</v>
      </c>
      <c r="R1590" s="64" t="str">
        <f t="shared" si="662"/>
        <v>-</v>
      </c>
      <c r="S1590" s="64" t="str">
        <f t="shared" si="662"/>
        <v>-</v>
      </c>
      <c r="T1590" s="206" t="str">
        <f t="shared" si="650"/>
        <v>-</v>
      </c>
      <c r="U1590" s="29">
        <f t="shared" si="651"/>
        <v>0</v>
      </c>
      <c r="V1590" s="29">
        <f t="shared" si="652"/>
        <v>0</v>
      </c>
      <c r="W1590" s="29">
        <f t="shared" si="653"/>
        <v>0</v>
      </c>
      <c r="X1590" s="29">
        <f t="shared" si="654"/>
        <v>0</v>
      </c>
      <c r="Y1590" s="29">
        <f t="shared" si="655"/>
        <v>0</v>
      </c>
      <c r="Z1590" s="194">
        <f t="shared" si="656"/>
        <v>0</v>
      </c>
    </row>
    <row r="1591" spans="1:26" s="80" customFormat="1" x14ac:dyDescent="0.2">
      <c r="A1591" s="82">
        <v>1574</v>
      </c>
      <c r="B1591" s="168">
        <f>'Revenue Data'!B1582</f>
        <v>0</v>
      </c>
      <c r="C1591" s="71" t="str">
        <f t="shared" si="661"/>
        <v>-</v>
      </c>
      <c r="D1591" s="71" t="str">
        <f t="shared" si="661"/>
        <v>-</v>
      </c>
      <c r="E1591" s="71" t="str">
        <f t="shared" si="661"/>
        <v>-</v>
      </c>
      <c r="F1591" s="71" t="str">
        <f t="shared" si="661"/>
        <v>-</v>
      </c>
      <c r="G1591" s="71" t="str">
        <f t="shared" si="661"/>
        <v>-</v>
      </c>
      <c r="H1591" s="205">
        <f>IFERROR(VLOOKUP(B1591,'Forecast Cnx @ Dest. Airport'!$B$5:$R$175,17,FALSE),0)</f>
        <v>0</v>
      </c>
      <c r="I1591" s="29">
        <f t="shared" si="644"/>
        <v>0</v>
      </c>
      <c r="J1591" s="29">
        <f t="shared" si="645"/>
        <v>0</v>
      </c>
      <c r="K1591" s="29">
        <f t="shared" si="646"/>
        <v>0</v>
      </c>
      <c r="L1591" s="29">
        <f t="shared" si="647"/>
        <v>0</v>
      </c>
      <c r="M1591" s="29">
        <f t="shared" si="648"/>
        <v>0</v>
      </c>
      <c r="N1591" s="194">
        <f t="shared" si="649"/>
        <v>0</v>
      </c>
      <c r="O1591" s="64" t="str">
        <f t="shared" si="662"/>
        <v>-</v>
      </c>
      <c r="P1591" s="64" t="str">
        <f t="shared" si="662"/>
        <v>-</v>
      </c>
      <c r="Q1591" s="64" t="str">
        <f t="shared" si="662"/>
        <v>-</v>
      </c>
      <c r="R1591" s="64" t="str">
        <f t="shared" si="662"/>
        <v>-</v>
      </c>
      <c r="S1591" s="64" t="str">
        <f t="shared" si="662"/>
        <v>-</v>
      </c>
      <c r="T1591" s="206" t="str">
        <f t="shared" si="650"/>
        <v>-</v>
      </c>
      <c r="U1591" s="29">
        <f t="shared" si="651"/>
        <v>0</v>
      </c>
      <c r="V1591" s="29">
        <f t="shared" si="652"/>
        <v>0</v>
      </c>
      <c r="W1591" s="29">
        <f t="shared" si="653"/>
        <v>0</v>
      </c>
      <c r="X1591" s="29">
        <f t="shared" si="654"/>
        <v>0</v>
      </c>
      <c r="Y1591" s="29">
        <f t="shared" si="655"/>
        <v>0</v>
      </c>
      <c r="Z1591" s="194">
        <f t="shared" si="656"/>
        <v>0</v>
      </c>
    </row>
    <row r="1592" spans="1:26" s="80" customFormat="1" x14ac:dyDescent="0.2">
      <c r="A1592" s="168">
        <v>1575</v>
      </c>
      <c r="B1592" s="168">
        <f>'Revenue Data'!B1583</f>
        <v>0</v>
      </c>
      <c r="C1592" s="71" t="str">
        <f t="shared" si="661"/>
        <v>-</v>
      </c>
      <c r="D1592" s="71" t="str">
        <f t="shared" si="661"/>
        <v>-</v>
      </c>
      <c r="E1592" s="71" t="str">
        <f t="shared" si="661"/>
        <v>-</v>
      </c>
      <c r="F1592" s="71" t="str">
        <f t="shared" si="661"/>
        <v>-</v>
      </c>
      <c r="G1592" s="71" t="str">
        <f t="shared" si="661"/>
        <v>-</v>
      </c>
      <c r="H1592" s="205">
        <f>IFERROR(VLOOKUP(B1592,'Forecast Cnx @ Dest. Airport'!$B$5:$R$175,17,FALSE),0)</f>
        <v>0</v>
      </c>
      <c r="I1592" s="29">
        <f t="shared" si="644"/>
        <v>0</v>
      </c>
      <c r="J1592" s="29">
        <f t="shared" si="645"/>
        <v>0</v>
      </c>
      <c r="K1592" s="29">
        <f t="shared" si="646"/>
        <v>0</v>
      </c>
      <c r="L1592" s="29">
        <f t="shared" si="647"/>
        <v>0</v>
      </c>
      <c r="M1592" s="29">
        <f t="shared" si="648"/>
        <v>0</v>
      </c>
      <c r="N1592" s="194">
        <f t="shared" si="649"/>
        <v>0</v>
      </c>
      <c r="O1592" s="64" t="str">
        <f t="shared" si="662"/>
        <v>-</v>
      </c>
      <c r="P1592" s="64" t="str">
        <f t="shared" si="662"/>
        <v>-</v>
      </c>
      <c r="Q1592" s="64" t="str">
        <f t="shared" si="662"/>
        <v>-</v>
      </c>
      <c r="R1592" s="64" t="str">
        <f t="shared" si="662"/>
        <v>-</v>
      </c>
      <c r="S1592" s="64" t="str">
        <f t="shared" si="662"/>
        <v>-</v>
      </c>
      <c r="T1592" s="206" t="str">
        <f t="shared" si="650"/>
        <v>-</v>
      </c>
      <c r="U1592" s="29">
        <f t="shared" si="651"/>
        <v>0</v>
      </c>
      <c r="V1592" s="29">
        <f t="shared" si="652"/>
        <v>0</v>
      </c>
      <c r="W1592" s="29">
        <f t="shared" si="653"/>
        <v>0</v>
      </c>
      <c r="X1592" s="29">
        <f t="shared" si="654"/>
        <v>0</v>
      </c>
      <c r="Y1592" s="29">
        <f t="shared" si="655"/>
        <v>0</v>
      </c>
      <c r="Z1592" s="194">
        <f t="shared" si="656"/>
        <v>0</v>
      </c>
    </row>
    <row r="1593" spans="1:26" s="80" customFormat="1" x14ac:dyDescent="0.2">
      <c r="A1593" s="82">
        <v>1576</v>
      </c>
      <c r="B1593" s="168">
        <f>'Revenue Data'!B1584</f>
        <v>0</v>
      </c>
      <c r="C1593" s="71" t="str">
        <f t="shared" si="661"/>
        <v>-</v>
      </c>
      <c r="D1593" s="71" t="str">
        <f t="shared" si="661"/>
        <v>-</v>
      </c>
      <c r="E1593" s="71" t="str">
        <f t="shared" si="661"/>
        <v>-</v>
      </c>
      <c r="F1593" s="71" t="str">
        <f t="shared" si="661"/>
        <v>-</v>
      </c>
      <c r="G1593" s="71" t="str">
        <f t="shared" si="661"/>
        <v>-</v>
      </c>
      <c r="H1593" s="205">
        <f>IFERROR(VLOOKUP(B1593,'Forecast Cnx @ Dest. Airport'!$B$5:$R$175,17,FALSE),0)</f>
        <v>0</v>
      </c>
      <c r="I1593" s="29">
        <f t="shared" si="644"/>
        <v>0</v>
      </c>
      <c r="J1593" s="29">
        <f t="shared" si="645"/>
        <v>0</v>
      </c>
      <c r="K1593" s="29">
        <f t="shared" si="646"/>
        <v>0</v>
      </c>
      <c r="L1593" s="29">
        <f t="shared" si="647"/>
        <v>0</v>
      </c>
      <c r="M1593" s="29">
        <f t="shared" si="648"/>
        <v>0</v>
      </c>
      <c r="N1593" s="194">
        <f t="shared" si="649"/>
        <v>0</v>
      </c>
      <c r="O1593" s="64" t="str">
        <f t="shared" si="662"/>
        <v>-</v>
      </c>
      <c r="P1593" s="64" t="str">
        <f t="shared" si="662"/>
        <v>-</v>
      </c>
      <c r="Q1593" s="64" t="str">
        <f t="shared" si="662"/>
        <v>-</v>
      </c>
      <c r="R1593" s="64" t="str">
        <f t="shared" si="662"/>
        <v>-</v>
      </c>
      <c r="S1593" s="64" t="str">
        <f t="shared" si="662"/>
        <v>-</v>
      </c>
      <c r="T1593" s="206" t="str">
        <f t="shared" si="650"/>
        <v>-</v>
      </c>
      <c r="U1593" s="29">
        <f t="shared" si="651"/>
        <v>0</v>
      </c>
      <c r="V1593" s="29">
        <f t="shared" si="652"/>
        <v>0</v>
      </c>
      <c r="W1593" s="29">
        <f t="shared" si="653"/>
        <v>0</v>
      </c>
      <c r="X1593" s="29">
        <f t="shared" si="654"/>
        <v>0</v>
      </c>
      <c r="Y1593" s="29">
        <f t="shared" si="655"/>
        <v>0</v>
      </c>
      <c r="Z1593" s="194">
        <f t="shared" si="656"/>
        <v>0</v>
      </c>
    </row>
    <row r="1594" spans="1:26" s="80" customFormat="1" x14ac:dyDescent="0.2">
      <c r="A1594" s="82">
        <v>1577</v>
      </c>
      <c r="B1594" s="168">
        <f>'Revenue Data'!B1585</f>
        <v>0</v>
      </c>
      <c r="C1594" s="71" t="str">
        <f t="shared" si="661"/>
        <v>-</v>
      </c>
      <c r="D1594" s="71" t="str">
        <f t="shared" si="661"/>
        <v>-</v>
      </c>
      <c r="E1594" s="71" t="str">
        <f t="shared" si="661"/>
        <v>-</v>
      </c>
      <c r="F1594" s="71" t="str">
        <f t="shared" si="661"/>
        <v>-</v>
      </c>
      <c r="G1594" s="71" t="str">
        <f t="shared" si="661"/>
        <v>-</v>
      </c>
      <c r="H1594" s="205">
        <f>IFERROR(VLOOKUP(B1594,'Forecast Cnx @ Dest. Airport'!$B$5:$R$175,17,FALSE),0)</f>
        <v>0</v>
      </c>
      <c r="I1594" s="29">
        <f t="shared" si="644"/>
        <v>0</v>
      </c>
      <c r="J1594" s="29">
        <f t="shared" si="645"/>
        <v>0</v>
      </c>
      <c r="K1594" s="29">
        <f t="shared" si="646"/>
        <v>0</v>
      </c>
      <c r="L1594" s="29">
        <f t="shared" si="647"/>
        <v>0</v>
      </c>
      <c r="M1594" s="29">
        <f t="shared" si="648"/>
        <v>0</v>
      </c>
      <c r="N1594" s="194">
        <f t="shared" si="649"/>
        <v>0</v>
      </c>
      <c r="O1594" s="64" t="str">
        <f t="shared" si="662"/>
        <v>-</v>
      </c>
      <c r="P1594" s="64" t="str">
        <f t="shared" si="662"/>
        <v>-</v>
      </c>
      <c r="Q1594" s="64" t="str">
        <f t="shared" si="662"/>
        <v>-</v>
      </c>
      <c r="R1594" s="64" t="str">
        <f t="shared" si="662"/>
        <v>-</v>
      </c>
      <c r="S1594" s="64" t="str">
        <f t="shared" si="662"/>
        <v>-</v>
      </c>
      <c r="T1594" s="206" t="str">
        <f t="shared" si="650"/>
        <v>-</v>
      </c>
      <c r="U1594" s="29">
        <f t="shared" si="651"/>
        <v>0</v>
      </c>
      <c r="V1594" s="29">
        <f t="shared" si="652"/>
        <v>0</v>
      </c>
      <c r="W1594" s="29">
        <f t="shared" si="653"/>
        <v>0</v>
      </c>
      <c r="X1594" s="29">
        <f t="shared" si="654"/>
        <v>0</v>
      </c>
      <c r="Y1594" s="29">
        <f t="shared" si="655"/>
        <v>0</v>
      </c>
      <c r="Z1594" s="194">
        <f t="shared" si="656"/>
        <v>0</v>
      </c>
    </row>
    <row r="1595" spans="1:26" s="80" customFormat="1" x14ac:dyDescent="0.2">
      <c r="A1595" s="168">
        <v>1578</v>
      </c>
      <c r="B1595" s="168">
        <f>'Revenue Data'!B1586</f>
        <v>0</v>
      </c>
      <c r="C1595" s="71" t="str">
        <f t="shared" si="661"/>
        <v>-</v>
      </c>
      <c r="D1595" s="71" t="str">
        <f t="shared" si="661"/>
        <v>-</v>
      </c>
      <c r="E1595" s="71" t="str">
        <f t="shared" si="661"/>
        <v>-</v>
      </c>
      <c r="F1595" s="71" t="str">
        <f t="shared" si="661"/>
        <v>-</v>
      </c>
      <c r="G1595" s="71" t="str">
        <f t="shared" si="661"/>
        <v>-</v>
      </c>
      <c r="H1595" s="205">
        <f>IFERROR(VLOOKUP(B1595,'Forecast Cnx @ Dest. Airport'!$B$5:$R$175,17,FALSE),0)</f>
        <v>0</v>
      </c>
      <c r="I1595" s="29">
        <f t="shared" si="644"/>
        <v>0</v>
      </c>
      <c r="J1595" s="29">
        <f t="shared" si="645"/>
        <v>0</v>
      </c>
      <c r="K1595" s="29">
        <f t="shared" si="646"/>
        <v>0</v>
      </c>
      <c r="L1595" s="29">
        <f t="shared" si="647"/>
        <v>0</v>
      </c>
      <c r="M1595" s="29">
        <f t="shared" si="648"/>
        <v>0</v>
      </c>
      <c r="N1595" s="194">
        <f t="shared" si="649"/>
        <v>0</v>
      </c>
      <c r="O1595" s="64" t="str">
        <f t="shared" si="662"/>
        <v>-</v>
      </c>
      <c r="P1595" s="64" t="str">
        <f t="shared" si="662"/>
        <v>-</v>
      </c>
      <c r="Q1595" s="64" t="str">
        <f t="shared" si="662"/>
        <v>-</v>
      </c>
      <c r="R1595" s="64" t="str">
        <f t="shared" si="662"/>
        <v>-</v>
      </c>
      <c r="S1595" s="64" t="str">
        <f t="shared" si="662"/>
        <v>-</v>
      </c>
      <c r="T1595" s="206" t="str">
        <f t="shared" si="650"/>
        <v>-</v>
      </c>
      <c r="U1595" s="29">
        <f t="shared" si="651"/>
        <v>0</v>
      </c>
      <c r="V1595" s="29">
        <f t="shared" si="652"/>
        <v>0</v>
      </c>
      <c r="W1595" s="29">
        <f t="shared" si="653"/>
        <v>0</v>
      </c>
      <c r="X1595" s="29">
        <f t="shared" si="654"/>
        <v>0</v>
      </c>
      <c r="Y1595" s="29">
        <f t="shared" si="655"/>
        <v>0</v>
      </c>
      <c r="Z1595" s="194">
        <f t="shared" si="656"/>
        <v>0</v>
      </c>
    </row>
    <row r="1596" spans="1:26" s="80" customFormat="1" x14ac:dyDescent="0.2">
      <c r="A1596" s="82">
        <v>1579</v>
      </c>
      <c r="B1596" s="168">
        <f>'Revenue Data'!B1587</f>
        <v>0</v>
      </c>
      <c r="C1596" s="71" t="str">
        <f t="shared" si="661"/>
        <v>-</v>
      </c>
      <c r="D1596" s="71" t="str">
        <f t="shared" si="661"/>
        <v>-</v>
      </c>
      <c r="E1596" s="71" t="str">
        <f t="shared" si="661"/>
        <v>-</v>
      </c>
      <c r="F1596" s="71" t="str">
        <f t="shared" si="661"/>
        <v>-</v>
      </c>
      <c r="G1596" s="71" t="str">
        <f t="shared" si="661"/>
        <v>-</v>
      </c>
      <c r="H1596" s="205">
        <f>IFERROR(VLOOKUP(B1596,'Forecast Cnx @ Dest. Airport'!$B$5:$R$175,17,FALSE),0)</f>
        <v>0</v>
      </c>
      <c r="I1596" s="29">
        <f t="shared" si="644"/>
        <v>0</v>
      </c>
      <c r="J1596" s="29">
        <f t="shared" si="645"/>
        <v>0</v>
      </c>
      <c r="K1596" s="29">
        <f t="shared" si="646"/>
        <v>0</v>
      </c>
      <c r="L1596" s="29">
        <f t="shared" si="647"/>
        <v>0</v>
      </c>
      <c r="M1596" s="29">
        <f t="shared" si="648"/>
        <v>0</v>
      </c>
      <c r="N1596" s="194">
        <f t="shared" si="649"/>
        <v>0</v>
      </c>
      <c r="O1596" s="64" t="str">
        <f t="shared" si="662"/>
        <v>-</v>
      </c>
      <c r="P1596" s="64" t="str">
        <f t="shared" si="662"/>
        <v>-</v>
      </c>
      <c r="Q1596" s="64" t="str">
        <f t="shared" si="662"/>
        <v>-</v>
      </c>
      <c r="R1596" s="64" t="str">
        <f t="shared" si="662"/>
        <v>-</v>
      </c>
      <c r="S1596" s="64" t="str">
        <f t="shared" si="662"/>
        <v>-</v>
      </c>
      <c r="T1596" s="206" t="str">
        <f t="shared" si="650"/>
        <v>-</v>
      </c>
      <c r="U1596" s="29">
        <f t="shared" si="651"/>
        <v>0</v>
      </c>
      <c r="V1596" s="29">
        <f t="shared" si="652"/>
        <v>0</v>
      </c>
      <c r="W1596" s="29">
        <f t="shared" si="653"/>
        <v>0</v>
      </c>
      <c r="X1596" s="29">
        <f t="shared" si="654"/>
        <v>0</v>
      </c>
      <c r="Y1596" s="29">
        <f t="shared" si="655"/>
        <v>0</v>
      </c>
      <c r="Z1596" s="194">
        <f t="shared" si="656"/>
        <v>0</v>
      </c>
    </row>
    <row r="1597" spans="1:26" s="80" customFormat="1" x14ac:dyDescent="0.2">
      <c r="A1597" s="82">
        <v>1580</v>
      </c>
      <c r="B1597" s="168">
        <f>'Revenue Data'!B1588</f>
        <v>0</v>
      </c>
      <c r="C1597" s="71" t="str">
        <f t="shared" si="661"/>
        <v>-</v>
      </c>
      <c r="D1597" s="71" t="str">
        <f t="shared" si="661"/>
        <v>-</v>
      </c>
      <c r="E1597" s="71" t="str">
        <f t="shared" si="661"/>
        <v>-</v>
      </c>
      <c r="F1597" s="71" t="str">
        <f t="shared" si="661"/>
        <v>-</v>
      </c>
      <c r="G1597" s="71" t="str">
        <f t="shared" si="661"/>
        <v>-</v>
      </c>
      <c r="H1597" s="205">
        <f>IFERROR(VLOOKUP(B1597,'Forecast Cnx @ Dest. Airport'!$B$5:$R$175,17,FALSE),0)</f>
        <v>0</v>
      </c>
      <c r="I1597" s="29">
        <f t="shared" si="644"/>
        <v>0</v>
      </c>
      <c r="J1597" s="29">
        <f t="shared" si="645"/>
        <v>0</v>
      </c>
      <c r="K1597" s="29">
        <f t="shared" si="646"/>
        <v>0</v>
      </c>
      <c r="L1597" s="29">
        <f t="shared" si="647"/>
        <v>0</v>
      </c>
      <c r="M1597" s="29">
        <f t="shared" si="648"/>
        <v>0</v>
      </c>
      <c r="N1597" s="194">
        <f t="shared" si="649"/>
        <v>0</v>
      </c>
      <c r="O1597" s="64" t="str">
        <f t="shared" si="662"/>
        <v>-</v>
      </c>
      <c r="P1597" s="64" t="str">
        <f t="shared" si="662"/>
        <v>-</v>
      </c>
      <c r="Q1597" s="64" t="str">
        <f t="shared" si="662"/>
        <v>-</v>
      </c>
      <c r="R1597" s="64" t="str">
        <f t="shared" si="662"/>
        <v>-</v>
      </c>
      <c r="S1597" s="64" t="str">
        <f t="shared" si="662"/>
        <v>-</v>
      </c>
      <c r="T1597" s="206" t="str">
        <f t="shared" si="650"/>
        <v>-</v>
      </c>
      <c r="U1597" s="29">
        <f t="shared" si="651"/>
        <v>0</v>
      </c>
      <c r="V1597" s="29">
        <f t="shared" si="652"/>
        <v>0</v>
      </c>
      <c r="W1597" s="29">
        <f t="shared" si="653"/>
        <v>0</v>
      </c>
      <c r="X1597" s="29">
        <f t="shared" si="654"/>
        <v>0</v>
      </c>
      <c r="Y1597" s="29">
        <f t="shared" si="655"/>
        <v>0</v>
      </c>
      <c r="Z1597" s="194">
        <f t="shared" si="656"/>
        <v>0</v>
      </c>
    </row>
    <row r="1598" spans="1:26" s="80" customFormat="1" x14ac:dyDescent="0.2">
      <c r="A1598" s="168">
        <v>1581</v>
      </c>
      <c r="B1598" s="168">
        <f>'Revenue Data'!B1589</f>
        <v>0</v>
      </c>
      <c r="C1598" s="71" t="str">
        <f t="shared" ref="C1598:G1607" si="663">IFERROR(VLOOKUP($B1598,FromChicagoFareList,C$8,FALSE),"-")</f>
        <v>-</v>
      </c>
      <c r="D1598" s="71" t="str">
        <f t="shared" si="663"/>
        <v>-</v>
      </c>
      <c r="E1598" s="71" t="str">
        <f t="shared" si="663"/>
        <v>-</v>
      </c>
      <c r="F1598" s="71" t="str">
        <f t="shared" si="663"/>
        <v>-</v>
      </c>
      <c r="G1598" s="71" t="str">
        <f t="shared" si="663"/>
        <v>-</v>
      </c>
      <c r="H1598" s="205">
        <f>IFERROR(VLOOKUP(B1598,'Forecast Cnx @ Dest. Airport'!$B$5:$R$175,17,FALSE),0)</f>
        <v>0</v>
      </c>
      <c r="I1598" s="29">
        <f t="shared" si="644"/>
        <v>0</v>
      </c>
      <c r="J1598" s="29">
        <f t="shared" si="645"/>
        <v>0</v>
      </c>
      <c r="K1598" s="29">
        <f t="shared" si="646"/>
        <v>0</v>
      </c>
      <c r="L1598" s="29">
        <f t="shared" si="647"/>
        <v>0</v>
      </c>
      <c r="M1598" s="29">
        <f t="shared" si="648"/>
        <v>0</v>
      </c>
      <c r="N1598" s="194">
        <f t="shared" si="649"/>
        <v>0</v>
      </c>
      <c r="O1598" s="64" t="str">
        <f t="shared" ref="O1598:S1607" si="664">IFERROR(VLOOKUP($B1598,FromChicagoFareList,O$8,FALSE),"-")</f>
        <v>-</v>
      </c>
      <c r="P1598" s="64" t="str">
        <f t="shared" si="664"/>
        <v>-</v>
      </c>
      <c r="Q1598" s="64" t="str">
        <f t="shared" si="664"/>
        <v>-</v>
      </c>
      <c r="R1598" s="64" t="str">
        <f t="shared" si="664"/>
        <v>-</v>
      </c>
      <c r="S1598" s="64" t="str">
        <f t="shared" si="664"/>
        <v>-</v>
      </c>
      <c r="T1598" s="206" t="str">
        <f t="shared" si="650"/>
        <v>-</v>
      </c>
      <c r="U1598" s="29">
        <f t="shared" si="651"/>
        <v>0</v>
      </c>
      <c r="V1598" s="29">
        <f t="shared" si="652"/>
        <v>0</v>
      </c>
      <c r="W1598" s="29">
        <f t="shared" si="653"/>
        <v>0</v>
      </c>
      <c r="X1598" s="29">
        <f t="shared" si="654"/>
        <v>0</v>
      </c>
      <c r="Y1598" s="29">
        <f t="shared" si="655"/>
        <v>0</v>
      </c>
      <c r="Z1598" s="194">
        <f t="shared" si="656"/>
        <v>0</v>
      </c>
    </row>
    <row r="1599" spans="1:26" s="80" customFormat="1" x14ac:dyDescent="0.2">
      <c r="A1599" s="82">
        <v>1582</v>
      </c>
      <c r="B1599" s="168">
        <f>'Revenue Data'!B1590</f>
        <v>0</v>
      </c>
      <c r="C1599" s="71" t="str">
        <f t="shared" si="663"/>
        <v>-</v>
      </c>
      <c r="D1599" s="71" t="str">
        <f t="shared" si="663"/>
        <v>-</v>
      </c>
      <c r="E1599" s="71" t="str">
        <f t="shared" si="663"/>
        <v>-</v>
      </c>
      <c r="F1599" s="71" t="str">
        <f t="shared" si="663"/>
        <v>-</v>
      </c>
      <c r="G1599" s="71" t="str">
        <f t="shared" si="663"/>
        <v>-</v>
      </c>
      <c r="H1599" s="205">
        <f>IFERROR(VLOOKUP(B1599,'Forecast Cnx @ Dest. Airport'!$B$5:$R$175,17,FALSE),0)</f>
        <v>0</v>
      </c>
      <c r="I1599" s="29">
        <f t="shared" si="644"/>
        <v>0</v>
      </c>
      <c r="J1599" s="29">
        <f t="shared" si="645"/>
        <v>0</v>
      </c>
      <c r="K1599" s="29">
        <f t="shared" si="646"/>
        <v>0</v>
      </c>
      <c r="L1599" s="29">
        <f t="shared" si="647"/>
        <v>0</v>
      </c>
      <c r="M1599" s="29">
        <f t="shared" si="648"/>
        <v>0</v>
      </c>
      <c r="N1599" s="194">
        <f t="shared" si="649"/>
        <v>0</v>
      </c>
      <c r="O1599" s="64" t="str">
        <f t="shared" si="664"/>
        <v>-</v>
      </c>
      <c r="P1599" s="64" t="str">
        <f t="shared" si="664"/>
        <v>-</v>
      </c>
      <c r="Q1599" s="64" t="str">
        <f t="shared" si="664"/>
        <v>-</v>
      </c>
      <c r="R1599" s="64" t="str">
        <f t="shared" si="664"/>
        <v>-</v>
      </c>
      <c r="S1599" s="64" t="str">
        <f t="shared" si="664"/>
        <v>-</v>
      </c>
      <c r="T1599" s="206" t="str">
        <f t="shared" si="650"/>
        <v>-</v>
      </c>
      <c r="U1599" s="29">
        <f t="shared" si="651"/>
        <v>0</v>
      </c>
      <c r="V1599" s="29">
        <f t="shared" si="652"/>
        <v>0</v>
      </c>
      <c r="W1599" s="29">
        <f t="shared" si="653"/>
        <v>0</v>
      </c>
      <c r="X1599" s="29">
        <f t="shared" si="654"/>
        <v>0</v>
      </c>
      <c r="Y1599" s="29">
        <f t="shared" si="655"/>
        <v>0</v>
      </c>
      <c r="Z1599" s="194">
        <f t="shared" si="656"/>
        <v>0</v>
      </c>
    </row>
    <row r="1600" spans="1:26" s="80" customFormat="1" x14ac:dyDescent="0.2">
      <c r="A1600" s="82">
        <v>1583</v>
      </c>
      <c r="B1600" s="168">
        <f>'Revenue Data'!B1591</f>
        <v>0</v>
      </c>
      <c r="C1600" s="71" t="str">
        <f t="shared" si="663"/>
        <v>-</v>
      </c>
      <c r="D1600" s="71" t="str">
        <f t="shared" si="663"/>
        <v>-</v>
      </c>
      <c r="E1600" s="71" t="str">
        <f t="shared" si="663"/>
        <v>-</v>
      </c>
      <c r="F1600" s="71" t="str">
        <f t="shared" si="663"/>
        <v>-</v>
      </c>
      <c r="G1600" s="71" t="str">
        <f t="shared" si="663"/>
        <v>-</v>
      </c>
      <c r="H1600" s="205">
        <f>IFERROR(VLOOKUP(B1600,'Forecast Cnx @ Dest. Airport'!$B$5:$R$175,17,FALSE),0)</f>
        <v>0</v>
      </c>
      <c r="I1600" s="29">
        <f t="shared" si="644"/>
        <v>0</v>
      </c>
      <c r="J1600" s="29">
        <f t="shared" si="645"/>
        <v>0</v>
      </c>
      <c r="K1600" s="29">
        <f t="shared" si="646"/>
        <v>0</v>
      </c>
      <c r="L1600" s="29">
        <f t="shared" si="647"/>
        <v>0</v>
      </c>
      <c r="M1600" s="29">
        <f t="shared" si="648"/>
        <v>0</v>
      </c>
      <c r="N1600" s="194">
        <f t="shared" si="649"/>
        <v>0</v>
      </c>
      <c r="O1600" s="64" t="str">
        <f t="shared" si="664"/>
        <v>-</v>
      </c>
      <c r="P1600" s="64" t="str">
        <f t="shared" si="664"/>
        <v>-</v>
      </c>
      <c r="Q1600" s="64" t="str">
        <f t="shared" si="664"/>
        <v>-</v>
      </c>
      <c r="R1600" s="64" t="str">
        <f t="shared" si="664"/>
        <v>-</v>
      </c>
      <c r="S1600" s="64" t="str">
        <f t="shared" si="664"/>
        <v>-</v>
      </c>
      <c r="T1600" s="206" t="str">
        <f t="shared" si="650"/>
        <v>-</v>
      </c>
      <c r="U1600" s="29">
        <f t="shared" si="651"/>
        <v>0</v>
      </c>
      <c r="V1600" s="29">
        <f t="shared" si="652"/>
        <v>0</v>
      </c>
      <c r="W1600" s="29">
        <f t="shared" si="653"/>
        <v>0</v>
      </c>
      <c r="X1600" s="29">
        <f t="shared" si="654"/>
        <v>0</v>
      </c>
      <c r="Y1600" s="29">
        <f t="shared" si="655"/>
        <v>0</v>
      </c>
      <c r="Z1600" s="194">
        <f t="shared" si="656"/>
        <v>0</v>
      </c>
    </row>
    <row r="1601" spans="1:26" s="80" customFormat="1" x14ac:dyDescent="0.2">
      <c r="A1601" s="168">
        <v>1584</v>
      </c>
      <c r="B1601" s="168">
        <f>'Revenue Data'!B1592</f>
        <v>0</v>
      </c>
      <c r="C1601" s="71" t="str">
        <f t="shared" si="663"/>
        <v>-</v>
      </c>
      <c r="D1601" s="71" t="str">
        <f t="shared" si="663"/>
        <v>-</v>
      </c>
      <c r="E1601" s="71" t="str">
        <f t="shared" si="663"/>
        <v>-</v>
      </c>
      <c r="F1601" s="71" t="str">
        <f t="shared" si="663"/>
        <v>-</v>
      </c>
      <c r="G1601" s="71" t="str">
        <f t="shared" si="663"/>
        <v>-</v>
      </c>
      <c r="H1601" s="205">
        <f>IFERROR(VLOOKUP(B1601,'Forecast Cnx @ Dest. Airport'!$B$5:$R$175,17,FALSE),0)</f>
        <v>0</v>
      </c>
      <c r="I1601" s="29">
        <f t="shared" si="644"/>
        <v>0</v>
      </c>
      <c r="J1601" s="29">
        <f t="shared" si="645"/>
        <v>0</v>
      </c>
      <c r="K1601" s="29">
        <f t="shared" si="646"/>
        <v>0</v>
      </c>
      <c r="L1601" s="29">
        <f t="shared" si="647"/>
        <v>0</v>
      </c>
      <c r="M1601" s="29">
        <f t="shared" si="648"/>
        <v>0</v>
      </c>
      <c r="N1601" s="194">
        <f t="shared" si="649"/>
        <v>0</v>
      </c>
      <c r="O1601" s="64" t="str">
        <f t="shared" si="664"/>
        <v>-</v>
      </c>
      <c r="P1601" s="64" t="str">
        <f t="shared" si="664"/>
        <v>-</v>
      </c>
      <c r="Q1601" s="64" t="str">
        <f t="shared" si="664"/>
        <v>-</v>
      </c>
      <c r="R1601" s="64" t="str">
        <f t="shared" si="664"/>
        <v>-</v>
      </c>
      <c r="S1601" s="64" t="str">
        <f t="shared" si="664"/>
        <v>-</v>
      </c>
      <c r="T1601" s="206" t="str">
        <f t="shared" si="650"/>
        <v>-</v>
      </c>
      <c r="U1601" s="29">
        <f t="shared" si="651"/>
        <v>0</v>
      </c>
      <c r="V1601" s="29">
        <f t="shared" si="652"/>
        <v>0</v>
      </c>
      <c r="W1601" s="29">
        <f t="shared" si="653"/>
        <v>0</v>
      </c>
      <c r="X1601" s="29">
        <f t="shared" si="654"/>
        <v>0</v>
      </c>
      <c r="Y1601" s="29">
        <f t="shared" si="655"/>
        <v>0</v>
      </c>
      <c r="Z1601" s="194">
        <f t="shared" si="656"/>
        <v>0</v>
      </c>
    </row>
    <row r="1602" spans="1:26" s="80" customFormat="1" x14ac:dyDescent="0.2">
      <c r="A1602" s="82">
        <v>1585</v>
      </c>
      <c r="B1602" s="168">
        <f>'Revenue Data'!B1593</f>
        <v>0</v>
      </c>
      <c r="C1602" s="71" t="str">
        <f t="shared" si="663"/>
        <v>-</v>
      </c>
      <c r="D1602" s="71" t="str">
        <f t="shared" si="663"/>
        <v>-</v>
      </c>
      <c r="E1602" s="71" t="str">
        <f t="shared" si="663"/>
        <v>-</v>
      </c>
      <c r="F1602" s="71" t="str">
        <f t="shared" si="663"/>
        <v>-</v>
      </c>
      <c r="G1602" s="71" t="str">
        <f t="shared" si="663"/>
        <v>-</v>
      </c>
      <c r="H1602" s="205">
        <f>IFERROR(VLOOKUP(B1602,'Forecast Cnx @ Dest. Airport'!$B$5:$R$175,17,FALSE),0)</f>
        <v>0</v>
      </c>
      <c r="I1602" s="29">
        <f t="shared" si="644"/>
        <v>0</v>
      </c>
      <c r="J1602" s="29">
        <f t="shared" si="645"/>
        <v>0</v>
      </c>
      <c r="K1602" s="29">
        <f t="shared" si="646"/>
        <v>0</v>
      </c>
      <c r="L1602" s="29">
        <f t="shared" si="647"/>
        <v>0</v>
      </c>
      <c r="M1602" s="29">
        <f t="shared" si="648"/>
        <v>0</v>
      </c>
      <c r="N1602" s="194">
        <f t="shared" si="649"/>
        <v>0</v>
      </c>
      <c r="O1602" s="64" t="str">
        <f t="shared" si="664"/>
        <v>-</v>
      </c>
      <c r="P1602" s="64" t="str">
        <f t="shared" si="664"/>
        <v>-</v>
      </c>
      <c r="Q1602" s="64" t="str">
        <f t="shared" si="664"/>
        <v>-</v>
      </c>
      <c r="R1602" s="64" t="str">
        <f t="shared" si="664"/>
        <v>-</v>
      </c>
      <c r="S1602" s="64" t="str">
        <f t="shared" si="664"/>
        <v>-</v>
      </c>
      <c r="T1602" s="206" t="str">
        <f t="shared" si="650"/>
        <v>-</v>
      </c>
      <c r="U1602" s="29">
        <f t="shared" si="651"/>
        <v>0</v>
      </c>
      <c r="V1602" s="29">
        <f t="shared" si="652"/>
        <v>0</v>
      </c>
      <c r="W1602" s="29">
        <f t="shared" si="653"/>
        <v>0</v>
      </c>
      <c r="X1602" s="29">
        <f t="shared" si="654"/>
        <v>0</v>
      </c>
      <c r="Y1602" s="29">
        <f t="shared" si="655"/>
        <v>0</v>
      </c>
      <c r="Z1602" s="194">
        <f t="shared" si="656"/>
        <v>0</v>
      </c>
    </row>
    <row r="1603" spans="1:26" s="80" customFormat="1" x14ac:dyDescent="0.2">
      <c r="A1603" s="82">
        <v>1586</v>
      </c>
      <c r="B1603" s="168">
        <f>'Revenue Data'!B1594</f>
        <v>0</v>
      </c>
      <c r="C1603" s="71" t="str">
        <f t="shared" si="663"/>
        <v>-</v>
      </c>
      <c r="D1603" s="71" t="str">
        <f t="shared" si="663"/>
        <v>-</v>
      </c>
      <c r="E1603" s="71" t="str">
        <f t="shared" si="663"/>
        <v>-</v>
      </c>
      <c r="F1603" s="71" t="str">
        <f t="shared" si="663"/>
        <v>-</v>
      </c>
      <c r="G1603" s="71" t="str">
        <f t="shared" si="663"/>
        <v>-</v>
      </c>
      <c r="H1603" s="205">
        <f>IFERROR(VLOOKUP(B1603,'Forecast Cnx @ Dest. Airport'!$B$5:$R$175,17,FALSE),0)</f>
        <v>0</v>
      </c>
      <c r="I1603" s="29">
        <f t="shared" si="644"/>
        <v>0</v>
      </c>
      <c r="J1603" s="29">
        <f t="shared" si="645"/>
        <v>0</v>
      </c>
      <c r="K1603" s="29">
        <f t="shared" si="646"/>
        <v>0</v>
      </c>
      <c r="L1603" s="29">
        <f t="shared" si="647"/>
        <v>0</v>
      </c>
      <c r="M1603" s="29">
        <f t="shared" si="648"/>
        <v>0</v>
      </c>
      <c r="N1603" s="194">
        <f t="shared" si="649"/>
        <v>0</v>
      </c>
      <c r="O1603" s="64" t="str">
        <f t="shared" si="664"/>
        <v>-</v>
      </c>
      <c r="P1603" s="64" t="str">
        <f t="shared" si="664"/>
        <v>-</v>
      </c>
      <c r="Q1603" s="64" t="str">
        <f t="shared" si="664"/>
        <v>-</v>
      </c>
      <c r="R1603" s="64" t="str">
        <f t="shared" si="664"/>
        <v>-</v>
      </c>
      <c r="S1603" s="64" t="str">
        <f t="shared" si="664"/>
        <v>-</v>
      </c>
      <c r="T1603" s="206" t="str">
        <f t="shared" si="650"/>
        <v>-</v>
      </c>
      <c r="U1603" s="29">
        <f t="shared" si="651"/>
        <v>0</v>
      </c>
      <c r="V1603" s="29">
        <f t="shared" si="652"/>
        <v>0</v>
      </c>
      <c r="W1603" s="29">
        <f t="shared" si="653"/>
        <v>0</v>
      </c>
      <c r="X1603" s="29">
        <f t="shared" si="654"/>
        <v>0</v>
      </c>
      <c r="Y1603" s="29">
        <f t="shared" si="655"/>
        <v>0</v>
      </c>
      <c r="Z1603" s="194">
        <f t="shared" si="656"/>
        <v>0</v>
      </c>
    </row>
    <row r="1604" spans="1:26" s="80" customFormat="1" x14ac:dyDescent="0.2">
      <c r="A1604" s="168">
        <v>1587</v>
      </c>
      <c r="B1604" s="168">
        <f>'Revenue Data'!B1595</f>
        <v>0</v>
      </c>
      <c r="C1604" s="71" t="str">
        <f t="shared" si="663"/>
        <v>-</v>
      </c>
      <c r="D1604" s="71" t="str">
        <f t="shared" si="663"/>
        <v>-</v>
      </c>
      <c r="E1604" s="71" t="str">
        <f t="shared" si="663"/>
        <v>-</v>
      </c>
      <c r="F1604" s="71" t="str">
        <f t="shared" si="663"/>
        <v>-</v>
      </c>
      <c r="G1604" s="71" t="str">
        <f t="shared" si="663"/>
        <v>-</v>
      </c>
      <c r="H1604" s="205">
        <f>IFERROR(VLOOKUP(B1604,'Forecast Cnx @ Dest. Airport'!$B$5:$R$175,17,FALSE),0)</f>
        <v>0</v>
      </c>
      <c r="I1604" s="29">
        <f t="shared" si="644"/>
        <v>0</v>
      </c>
      <c r="J1604" s="29">
        <f t="shared" si="645"/>
        <v>0</v>
      </c>
      <c r="K1604" s="29">
        <f t="shared" si="646"/>
        <v>0</v>
      </c>
      <c r="L1604" s="29">
        <f t="shared" si="647"/>
        <v>0</v>
      </c>
      <c r="M1604" s="29">
        <f t="shared" si="648"/>
        <v>0</v>
      </c>
      <c r="N1604" s="194">
        <f t="shared" si="649"/>
        <v>0</v>
      </c>
      <c r="O1604" s="64" t="str">
        <f t="shared" si="664"/>
        <v>-</v>
      </c>
      <c r="P1604" s="64" t="str">
        <f t="shared" si="664"/>
        <v>-</v>
      </c>
      <c r="Q1604" s="64" t="str">
        <f t="shared" si="664"/>
        <v>-</v>
      </c>
      <c r="R1604" s="64" t="str">
        <f t="shared" si="664"/>
        <v>-</v>
      </c>
      <c r="S1604" s="64" t="str">
        <f t="shared" si="664"/>
        <v>-</v>
      </c>
      <c r="T1604" s="206" t="str">
        <f t="shared" si="650"/>
        <v>-</v>
      </c>
      <c r="U1604" s="29">
        <f t="shared" si="651"/>
        <v>0</v>
      </c>
      <c r="V1604" s="29">
        <f t="shared" si="652"/>
        <v>0</v>
      </c>
      <c r="W1604" s="29">
        <f t="shared" si="653"/>
        <v>0</v>
      </c>
      <c r="X1604" s="29">
        <f t="shared" si="654"/>
        <v>0</v>
      </c>
      <c r="Y1604" s="29">
        <f t="shared" si="655"/>
        <v>0</v>
      </c>
      <c r="Z1604" s="194">
        <f t="shared" si="656"/>
        <v>0</v>
      </c>
    </row>
    <row r="1605" spans="1:26" s="80" customFormat="1" x14ac:dyDescent="0.2">
      <c r="A1605" s="82">
        <v>1588</v>
      </c>
      <c r="B1605" s="168">
        <f>'Revenue Data'!B1596</f>
        <v>0</v>
      </c>
      <c r="C1605" s="71" t="str">
        <f t="shared" si="663"/>
        <v>-</v>
      </c>
      <c r="D1605" s="71" t="str">
        <f t="shared" si="663"/>
        <v>-</v>
      </c>
      <c r="E1605" s="71" t="str">
        <f t="shared" si="663"/>
        <v>-</v>
      </c>
      <c r="F1605" s="71" t="str">
        <f t="shared" si="663"/>
        <v>-</v>
      </c>
      <c r="G1605" s="71" t="str">
        <f t="shared" si="663"/>
        <v>-</v>
      </c>
      <c r="H1605" s="205">
        <f>IFERROR(VLOOKUP(B1605,'Forecast Cnx @ Dest. Airport'!$B$5:$R$175,17,FALSE),0)</f>
        <v>0</v>
      </c>
      <c r="I1605" s="29">
        <f t="shared" si="644"/>
        <v>0</v>
      </c>
      <c r="J1605" s="29">
        <f t="shared" si="645"/>
        <v>0</v>
      </c>
      <c r="K1605" s="29">
        <f t="shared" si="646"/>
        <v>0</v>
      </c>
      <c r="L1605" s="29">
        <f t="shared" si="647"/>
        <v>0</v>
      </c>
      <c r="M1605" s="29">
        <f t="shared" si="648"/>
        <v>0</v>
      </c>
      <c r="N1605" s="194">
        <f t="shared" si="649"/>
        <v>0</v>
      </c>
      <c r="O1605" s="64" t="str">
        <f t="shared" si="664"/>
        <v>-</v>
      </c>
      <c r="P1605" s="64" t="str">
        <f t="shared" si="664"/>
        <v>-</v>
      </c>
      <c r="Q1605" s="64" t="str">
        <f t="shared" si="664"/>
        <v>-</v>
      </c>
      <c r="R1605" s="64" t="str">
        <f t="shared" si="664"/>
        <v>-</v>
      </c>
      <c r="S1605" s="64" t="str">
        <f t="shared" si="664"/>
        <v>-</v>
      </c>
      <c r="T1605" s="206" t="str">
        <f t="shared" si="650"/>
        <v>-</v>
      </c>
      <c r="U1605" s="29">
        <f t="shared" si="651"/>
        <v>0</v>
      </c>
      <c r="V1605" s="29">
        <f t="shared" si="652"/>
        <v>0</v>
      </c>
      <c r="W1605" s="29">
        <f t="shared" si="653"/>
        <v>0</v>
      </c>
      <c r="X1605" s="29">
        <f t="shared" si="654"/>
        <v>0</v>
      </c>
      <c r="Y1605" s="29">
        <f t="shared" si="655"/>
        <v>0</v>
      </c>
      <c r="Z1605" s="194">
        <f t="shared" si="656"/>
        <v>0</v>
      </c>
    </row>
    <row r="1606" spans="1:26" s="80" customFormat="1" x14ac:dyDescent="0.2">
      <c r="A1606" s="82">
        <v>1589</v>
      </c>
      <c r="B1606" s="168">
        <f>'Revenue Data'!B1597</f>
        <v>0</v>
      </c>
      <c r="C1606" s="71" t="str">
        <f t="shared" si="663"/>
        <v>-</v>
      </c>
      <c r="D1606" s="71" t="str">
        <f t="shared" si="663"/>
        <v>-</v>
      </c>
      <c r="E1606" s="71" t="str">
        <f t="shared" si="663"/>
        <v>-</v>
      </c>
      <c r="F1606" s="71" t="str">
        <f t="shared" si="663"/>
        <v>-</v>
      </c>
      <c r="G1606" s="71" t="str">
        <f t="shared" si="663"/>
        <v>-</v>
      </c>
      <c r="H1606" s="205">
        <f>IFERROR(VLOOKUP(B1606,'Forecast Cnx @ Dest. Airport'!$B$5:$R$175,17,FALSE),0)</f>
        <v>0</v>
      </c>
      <c r="I1606" s="29">
        <f t="shared" si="644"/>
        <v>0</v>
      </c>
      <c r="J1606" s="29">
        <f t="shared" si="645"/>
        <v>0</v>
      </c>
      <c r="K1606" s="29">
        <f t="shared" si="646"/>
        <v>0</v>
      </c>
      <c r="L1606" s="29">
        <f t="shared" si="647"/>
        <v>0</v>
      </c>
      <c r="M1606" s="29">
        <f t="shared" si="648"/>
        <v>0</v>
      </c>
      <c r="N1606" s="194">
        <f t="shared" si="649"/>
        <v>0</v>
      </c>
      <c r="O1606" s="64" t="str">
        <f t="shared" si="664"/>
        <v>-</v>
      </c>
      <c r="P1606" s="64" t="str">
        <f t="shared" si="664"/>
        <v>-</v>
      </c>
      <c r="Q1606" s="64" t="str">
        <f t="shared" si="664"/>
        <v>-</v>
      </c>
      <c r="R1606" s="64" t="str">
        <f t="shared" si="664"/>
        <v>-</v>
      </c>
      <c r="S1606" s="64" t="str">
        <f t="shared" si="664"/>
        <v>-</v>
      </c>
      <c r="T1606" s="206" t="str">
        <f t="shared" si="650"/>
        <v>-</v>
      </c>
      <c r="U1606" s="29">
        <f t="shared" si="651"/>
        <v>0</v>
      </c>
      <c r="V1606" s="29">
        <f t="shared" si="652"/>
        <v>0</v>
      </c>
      <c r="W1606" s="29">
        <f t="shared" si="653"/>
        <v>0</v>
      </c>
      <c r="X1606" s="29">
        <f t="shared" si="654"/>
        <v>0</v>
      </c>
      <c r="Y1606" s="29">
        <f t="shared" si="655"/>
        <v>0</v>
      </c>
      <c r="Z1606" s="194">
        <f t="shared" si="656"/>
        <v>0</v>
      </c>
    </row>
    <row r="1607" spans="1:26" s="80" customFormat="1" x14ac:dyDescent="0.2">
      <c r="A1607" s="168">
        <v>1590</v>
      </c>
      <c r="B1607" s="168">
        <f>'Revenue Data'!B1598</f>
        <v>0</v>
      </c>
      <c r="C1607" s="71" t="str">
        <f t="shared" si="663"/>
        <v>-</v>
      </c>
      <c r="D1607" s="71" t="str">
        <f t="shared" si="663"/>
        <v>-</v>
      </c>
      <c r="E1607" s="71" t="str">
        <f t="shared" si="663"/>
        <v>-</v>
      </c>
      <c r="F1607" s="71" t="str">
        <f t="shared" si="663"/>
        <v>-</v>
      </c>
      <c r="G1607" s="71" t="str">
        <f t="shared" si="663"/>
        <v>-</v>
      </c>
      <c r="H1607" s="205">
        <f>IFERROR(VLOOKUP(B1607,'Forecast Cnx @ Dest. Airport'!$B$5:$R$175,17,FALSE),0)</f>
        <v>0</v>
      </c>
      <c r="I1607" s="29">
        <f t="shared" si="644"/>
        <v>0</v>
      </c>
      <c r="J1607" s="29">
        <f t="shared" si="645"/>
        <v>0</v>
      </c>
      <c r="K1607" s="29">
        <f t="shared" si="646"/>
        <v>0</v>
      </c>
      <c r="L1607" s="29">
        <f t="shared" si="647"/>
        <v>0</v>
      </c>
      <c r="M1607" s="29">
        <f t="shared" si="648"/>
        <v>0</v>
      </c>
      <c r="N1607" s="194">
        <f t="shared" si="649"/>
        <v>0</v>
      </c>
      <c r="O1607" s="64" t="str">
        <f t="shared" si="664"/>
        <v>-</v>
      </c>
      <c r="P1607" s="64" t="str">
        <f t="shared" si="664"/>
        <v>-</v>
      </c>
      <c r="Q1607" s="64" t="str">
        <f t="shared" si="664"/>
        <v>-</v>
      </c>
      <c r="R1607" s="64" t="str">
        <f t="shared" si="664"/>
        <v>-</v>
      </c>
      <c r="S1607" s="64" t="str">
        <f t="shared" si="664"/>
        <v>-</v>
      </c>
      <c r="T1607" s="206" t="str">
        <f t="shared" si="650"/>
        <v>-</v>
      </c>
      <c r="U1607" s="29">
        <f t="shared" si="651"/>
        <v>0</v>
      </c>
      <c r="V1607" s="29">
        <f t="shared" si="652"/>
        <v>0</v>
      </c>
      <c r="W1607" s="29">
        <f t="shared" si="653"/>
        <v>0</v>
      </c>
      <c r="X1607" s="29">
        <f t="shared" si="654"/>
        <v>0</v>
      </c>
      <c r="Y1607" s="29">
        <f t="shared" si="655"/>
        <v>0</v>
      </c>
      <c r="Z1607" s="194">
        <f t="shared" si="656"/>
        <v>0</v>
      </c>
    </row>
    <row r="1608" spans="1:26" s="80" customFormat="1" x14ac:dyDescent="0.2">
      <c r="A1608" s="82">
        <v>1591</v>
      </c>
      <c r="B1608" s="168">
        <f>'Revenue Data'!B1599</f>
        <v>0</v>
      </c>
      <c r="C1608" s="71" t="str">
        <f t="shared" ref="C1608:G1617" si="665">IFERROR(VLOOKUP($B1608,FromChicagoFareList,C$8,FALSE),"-")</f>
        <v>-</v>
      </c>
      <c r="D1608" s="71" t="str">
        <f t="shared" si="665"/>
        <v>-</v>
      </c>
      <c r="E1608" s="71" t="str">
        <f t="shared" si="665"/>
        <v>-</v>
      </c>
      <c r="F1608" s="71" t="str">
        <f t="shared" si="665"/>
        <v>-</v>
      </c>
      <c r="G1608" s="71" t="str">
        <f t="shared" si="665"/>
        <v>-</v>
      </c>
      <c r="H1608" s="205">
        <f>IFERROR(VLOOKUP(B1608,'Forecast Cnx @ Dest. Airport'!$B$5:$R$175,17,FALSE),0)</f>
        <v>0</v>
      </c>
      <c r="I1608" s="29">
        <f t="shared" si="644"/>
        <v>0</v>
      </c>
      <c r="J1608" s="29">
        <f t="shared" si="645"/>
        <v>0</v>
      </c>
      <c r="K1608" s="29">
        <f t="shared" si="646"/>
        <v>0</v>
      </c>
      <c r="L1608" s="29">
        <f t="shared" si="647"/>
        <v>0</v>
      </c>
      <c r="M1608" s="29">
        <f t="shared" si="648"/>
        <v>0</v>
      </c>
      <c r="N1608" s="194">
        <f t="shared" si="649"/>
        <v>0</v>
      </c>
      <c r="O1608" s="64" t="str">
        <f t="shared" ref="O1608:S1617" si="666">IFERROR(VLOOKUP($B1608,FromChicagoFareList,O$8,FALSE),"-")</f>
        <v>-</v>
      </c>
      <c r="P1608" s="64" t="str">
        <f t="shared" si="666"/>
        <v>-</v>
      </c>
      <c r="Q1608" s="64" t="str">
        <f t="shared" si="666"/>
        <v>-</v>
      </c>
      <c r="R1608" s="64" t="str">
        <f t="shared" si="666"/>
        <v>-</v>
      </c>
      <c r="S1608" s="64" t="str">
        <f t="shared" si="666"/>
        <v>-</v>
      </c>
      <c r="T1608" s="206" t="str">
        <f t="shared" si="650"/>
        <v>-</v>
      </c>
      <c r="U1608" s="29">
        <f t="shared" si="651"/>
        <v>0</v>
      </c>
      <c r="V1608" s="29">
        <f t="shared" si="652"/>
        <v>0</v>
      </c>
      <c r="W1608" s="29">
        <f t="shared" si="653"/>
        <v>0</v>
      </c>
      <c r="X1608" s="29">
        <f t="shared" si="654"/>
        <v>0</v>
      </c>
      <c r="Y1608" s="29">
        <f t="shared" si="655"/>
        <v>0</v>
      </c>
      <c r="Z1608" s="194">
        <f t="shared" si="656"/>
        <v>0</v>
      </c>
    </row>
    <row r="1609" spans="1:26" s="80" customFormat="1" x14ac:dyDescent="0.2">
      <c r="A1609" s="82">
        <v>1592</v>
      </c>
      <c r="B1609" s="168">
        <f>'Revenue Data'!B1600</f>
        <v>0</v>
      </c>
      <c r="C1609" s="71" t="str">
        <f t="shared" si="665"/>
        <v>-</v>
      </c>
      <c r="D1609" s="71" t="str">
        <f t="shared" si="665"/>
        <v>-</v>
      </c>
      <c r="E1609" s="71" t="str">
        <f t="shared" si="665"/>
        <v>-</v>
      </c>
      <c r="F1609" s="71" t="str">
        <f t="shared" si="665"/>
        <v>-</v>
      </c>
      <c r="G1609" s="71" t="str">
        <f t="shared" si="665"/>
        <v>-</v>
      </c>
      <c r="H1609" s="205">
        <f>IFERROR(VLOOKUP(B1609,'Forecast Cnx @ Dest. Airport'!$B$5:$R$175,17,FALSE),0)</f>
        <v>0</v>
      </c>
      <c r="I1609" s="29">
        <f t="shared" si="644"/>
        <v>0</v>
      </c>
      <c r="J1609" s="29">
        <f t="shared" si="645"/>
        <v>0</v>
      </c>
      <c r="K1609" s="29">
        <f t="shared" si="646"/>
        <v>0</v>
      </c>
      <c r="L1609" s="29">
        <f t="shared" si="647"/>
        <v>0</v>
      </c>
      <c r="M1609" s="29">
        <f t="shared" si="648"/>
        <v>0</v>
      </c>
      <c r="N1609" s="194">
        <f t="shared" si="649"/>
        <v>0</v>
      </c>
      <c r="O1609" s="64" t="str">
        <f t="shared" si="666"/>
        <v>-</v>
      </c>
      <c r="P1609" s="64" t="str">
        <f t="shared" si="666"/>
        <v>-</v>
      </c>
      <c r="Q1609" s="64" t="str">
        <f t="shared" si="666"/>
        <v>-</v>
      </c>
      <c r="R1609" s="64" t="str">
        <f t="shared" si="666"/>
        <v>-</v>
      </c>
      <c r="S1609" s="64" t="str">
        <f t="shared" si="666"/>
        <v>-</v>
      </c>
      <c r="T1609" s="206" t="str">
        <f t="shared" si="650"/>
        <v>-</v>
      </c>
      <c r="U1609" s="29">
        <f t="shared" si="651"/>
        <v>0</v>
      </c>
      <c r="V1609" s="29">
        <f t="shared" si="652"/>
        <v>0</v>
      </c>
      <c r="W1609" s="29">
        <f t="shared" si="653"/>
        <v>0</v>
      </c>
      <c r="X1609" s="29">
        <f t="shared" si="654"/>
        <v>0</v>
      </c>
      <c r="Y1609" s="29">
        <f t="shared" si="655"/>
        <v>0</v>
      </c>
      <c r="Z1609" s="194">
        <f t="shared" si="656"/>
        <v>0</v>
      </c>
    </row>
    <row r="1610" spans="1:26" s="80" customFormat="1" x14ac:dyDescent="0.2">
      <c r="A1610" s="168">
        <v>1593</v>
      </c>
      <c r="B1610" s="168">
        <f>'Revenue Data'!B1601</f>
        <v>0</v>
      </c>
      <c r="C1610" s="71" t="str">
        <f t="shared" si="665"/>
        <v>-</v>
      </c>
      <c r="D1610" s="71" t="str">
        <f t="shared" si="665"/>
        <v>-</v>
      </c>
      <c r="E1610" s="71" t="str">
        <f t="shared" si="665"/>
        <v>-</v>
      </c>
      <c r="F1610" s="71" t="str">
        <f t="shared" si="665"/>
        <v>-</v>
      </c>
      <c r="G1610" s="71" t="str">
        <f t="shared" si="665"/>
        <v>-</v>
      </c>
      <c r="H1610" s="205">
        <f>IFERROR(VLOOKUP(B1610,'Forecast Cnx @ Dest. Airport'!$B$5:$R$175,17,FALSE),0)</f>
        <v>0</v>
      </c>
      <c r="I1610" s="29">
        <f t="shared" si="644"/>
        <v>0</v>
      </c>
      <c r="J1610" s="29">
        <f t="shared" si="645"/>
        <v>0</v>
      </c>
      <c r="K1610" s="29">
        <f t="shared" si="646"/>
        <v>0</v>
      </c>
      <c r="L1610" s="29">
        <f t="shared" si="647"/>
        <v>0</v>
      </c>
      <c r="M1610" s="29">
        <f t="shared" si="648"/>
        <v>0</v>
      </c>
      <c r="N1610" s="194">
        <f t="shared" si="649"/>
        <v>0</v>
      </c>
      <c r="O1610" s="64" t="str">
        <f t="shared" si="666"/>
        <v>-</v>
      </c>
      <c r="P1610" s="64" t="str">
        <f t="shared" si="666"/>
        <v>-</v>
      </c>
      <c r="Q1610" s="64" t="str">
        <f t="shared" si="666"/>
        <v>-</v>
      </c>
      <c r="R1610" s="64" t="str">
        <f t="shared" si="666"/>
        <v>-</v>
      </c>
      <c r="S1610" s="64" t="str">
        <f t="shared" si="666"/>
        <v>-</v>
      </c>
      <c r="T1610" s="206" t="str">
        <f t="shared" si="650"/>
        <v>-</v>
      </c>
      <c r="U1610" s="29">
        <f t="shared" si="651"/>
        <v>0</v>
      </c>
      <c r="V1610" s="29">
        <f t="shared" si="652"/>
        <v>0</v>
      </c>
      <c r="W1610" s="29">
        <f t="shared" si="653"/>
        <v>0</v>
      </c>
      <c r="X1610" s="29">
        <f t="shared" si="654"/>
        <v>0</v>
      </c>
      <c r="Y1610" s="29">
        <f t="shared" si="655"/>
        <v>0</v>
      </c>
      <c r="Z1610" s="194">
        <f t="shared" si="656"/>
        <v>0</v>
      </c>
    </row>
    <row r="1611" spans="1:26" s="80" customFormat="1" x14ac:dyDescent="0.2">
      <c r="A1611" s="82">
        <v>1594</v>
      </c>
      <c r="B1611" s="168">
        <f>'Revenue Data'!B1602</f>
        <v>0</v>
      </c>
      <c r="C1611" s="71" t="str">
        <f t="shared" si="665"/>
        <v>-</v>
      </c>
      <c r="D1611" s="71" t="str">
        <f t="shared" si="665"/>
        <v>-</v>
      </c>
      <c r="E1611" s="71" t="str">
        <f t="shared" si="665"/>
        <v>-</v>
      </c>
      <c r="F1611" s="71" t="str">
        <f t="shared" si="665"/>
        <v>-</v>
      </c>
      <c r="G1611" s="71" t="str">
        <f t="shared" si="665"/>
        <v>-</v>
      </c>
      <c r="H1611" s="205">
        <f>IFERROR(VLOOKUP(B1611,'Forecast Cnx @ Dest. Airport'!$B$5:$R$175,17,FALSE),0)</f>
        <v>0</v>
      </c>
      <c r="I1611" s="29">
        <f t="shared" si="644"/>
        <v>0</v>
      </c>
      <c r="J1611" s="29">
        <f t="shared" si="645"/>
        <v>0</v>
      </c>
      <c r="K1611" s="29">
        <f t="shared" si="646"/>
        <v>0</v>
      </c>
      <c r="L1611" s="29">
        <f t="shared" si="647"/>
        <v>0</v>
      </c>
      <c r="M1611" s="29">
        <f t="shared" si="648"/>
        <v>0</v>
      </c>
      <c r="N1611" s="194">
        <f t="shared" si="649"/>
        <v>0</v>
      </c>
      <c r="O1611" s="64" t="str">
        <f t="shared" si="666"/>
        <v>-</v>
      </c>
      <c r="P1611" s="64" t="str">
        <f t="shared" si="666"/>
        <v>-</v>
      </c>
      <c r="Q1611" s="64" t="str">
        <f t="shared" si="666"/>
        <v>-</v>
      </c>
      <c r="R1611" s="64" t="str">
        <f t="shared" si="666"/>
        <v>-</v>
      </c>
      <c r="S1611" s="64" t="str">
        <f t="shared" si="666"/>
        <v>-</v>
      </c>
      <c r="T1611" s="206" t="str">
        <f t="shared" si="650"/>
        <v>-</v>
      </c>
      <c r="U1611" s="29">
        <f t="shared" si="651"/>
        <v>0</v>
      </c>
      <c r="V1611" s="29">
        <f t="shared" si="652"/>
        <v>0</v>
      </c>
      <c r="W1611" s="29">
        <f t="shared" si="653"/>
        <v>0</v>
      </c>
      <c r="X1611" s="29">
        <f t="shared" si="654"/>
        <v>0</v>
      </c>
      <c r="Y1611" s="29">
        <f t="shared" si="655"/>
        <v>0</v>
      </c>
      <c r="Z1611" s="194">
        <f t="shared" si="656"/>
        <v>0</v>
      </c>
    </row>
    <row r="1612" spans="1:26" s="80" customFormat="1" x14ac:dyDescent="0.2">
      <c r="A1612" s="82">
        <v>1595</v>
      </c>
      <c r="B1612" s="168">
        <f>'Revenue Data'!B1603</f>
        <v>0</v>
      </c>
      <c r="C1612" s="71" t="str">
        <f t="shared" si="665"/>
        <v>-</v>
      </c>
      <c r="D1612" s="71" t="str">
        <f t="shared" si="665"/>
        <v>-</v>
      </c>
      <c r="E1612" s="71" t="str">
        <f t="shared" si="665"/>
        <v>-</v>
      </c>
      <c r="F1612" s="71" t="str">
        <f t="shared" si="665"/>
        <v>-</v>
      </c>
      <c r="G1612" s="71" t="str">
        <f t="shared" si="665"/>
        <v>-</v>
      </c>
      <c r="H1612" s="205">
        <f>IFERROR(VLOOKUP(B1612,'Forecast Cnx @ Dest. Airport'!$B$5:$R$175,17,FALSE),0)</f>
        <v>0</v>
      </c>
      <c r="I1612" s="29">
        <f t="shared" si="644"/>
        <v>0</v>
      </c>
      <c r="J1612" s="29">
        <f t="shared" si="645"/>
        <v>0</v>
      </c>
      <c r="K1612" s="29">
        <f t="shared" si="646"/>
        <v>0</v>
      </c>
      <c r="L1612" s="29">
        <f t="shared" si="647"/>
        <v>0</v>
      </c>
      <c r="M1612" s="29">
        <f t="shared" si="648"/>
        <v>0</v>
      </c>
      <c r="N1612" s="194">
        <f t="shared" si="649"/>
        <v>0</v>
      </c>
      <c r="O1612" s="64" t="str">
        <f t="shared" si="666"/>
        <v>-</v>
      </c>
      <c r="P1612" s="64" t="str">
        <f t="shared" si="666"/>
        <v>-</v>
      </c>
      <c r="Q1612" s="64" t="str">
        <f t="shared" si="666"/>
        <v>-</v>
      </c>
      <c r="R1612" s="64" t="str">
        <f t="shared" si="666"/>
        <v>-</v>
      </c>
      <c r="S1612" s="64" t="str">
        <f t="shared" si="666"/>
        <v>-</v>
      </c>
      <c r="T1612" s="206" t="str">
        <f t="shared" si="650"/>
        <v>-</v>
      </c>
      <c r="U1612" s="29">
        <f t="shared" si="651"/>
        <v>0</v>
      </c>
      <c r="V1612" s="29">
        <f t="shared" si="652"/>
        <v>0</v>
      </c>
      <c r="W1612" s="29">
        <f t="shared" si="653"/>
        <v>0</v>
      </c>
      <c r="X1612" s="29">
        <f t="shared" si="654"/>
        <v>0</v>
      </c>
      <c r="Y1612" s="29">
        <f t="shared" si="655"/>
        <v>0</v>
      </c>
      <c r="Z1612" s="194">
        <f t="shared" si="656"/>
        <v>0</v>
      </c>
    </row>
    <row r="1613" spans="1:26" s="80" customFormat="1" x14ac:dyDescent="0.2">
      <c r="A1613" s="168">
        <v>1596</v>
      </c>
      <c r="B1613" s="168">
        <f>'Revenue Data'!B1604</f>
        <v>0</v>
      </c>
      <c r="C1613" s="71" t="str">
        <f t="shared" si="665"/>
        <v>-</v>
      </c>
      <c r="D1613" s="71" t="str">
        <f t="shared" si="665"/>
        <v>-</v>
      </c>
      <c r="E1613" s="71" t="str">
        <f t="shared" si="665"/>
        <v>-</v>
      </c>
      <c r="F1613" s="71" t="str">
        <f t="shared" si="665"/>
        <v>-</v>
      </c>
      <c r="G1613" s="71" t="str">
        <f t="shared" si="665"/>
        <v>-</v>
      </c>
      <c r="H1613" s="205">
        <f>IFERROR(VLOOKUP(B1613,'Forecast Cnx @ Dest. Airport'!$B$5:$R$175,17,FALSE),0)</f>
        <v>0</v>
      </c>
      <c r="I1613" s="29">
        <f t="shared" si="644"/>
        <v>0</v>
      </c>
      <c r="J1613" s="29">
        <f t="shared" si="645"/>
        <v>0</v>
      </c>
      <c r="K1613" s="29">
        <f t="shared" si="646"/>
        <v>0</v>
      </c>
      <c r="L1613" s="29">
        <f t="shared" si="647"/>
        <v>0</v>
      </c>
      <c r="M1613" s="29">
        <f t="shared" si="648"/>
        <v>0</v>
      </c>
      <c r="N1613" s="194">
        <f t="shared" si="649"/>
        <v>0</v>
      </c>
      <c r="O1613" s="64" t="str">
        <f t="shared" si="666"/>
        <v>-</v>
      </c>
      <c r="P1613" s="64" t="str">
        <f t="shared" si="666"/>
        <v>-</v>
      </c>
      <c r="Q1613" s="64" t="str">
        <f t="shared" si="666"/>
        <v>-</v>
      </c>
      <c r="R1613" s="64" t="str">
        <f t="shared" si="666"/>
        <v>-</v>
      </c>
      <c r="S1613" s="64" t="str">
        <f t="shared" si="666"/>
        <v>-</v>
      </c>
      <c r="T1613" s="206" t="str">
        <f t="shared" si="650"/>
        <v>-</v>
      </c>
      <c r="U1613" s="29">
        <f t="shared" si="651"/>
        <v>0</v>
      </c>
      <c r="V1613" s="29">
        <f t="shared" si="652"/>
        <v>0</v>
      </c>
      <c r="W1613" s="29">
        <f t="shared" si="653"/>
        <v>0</v>
      </c>
      <c r="X1613" s="29">
        <f t="shared" si="654"/>
        <v>0</v>
      </c>
      <c r="Y1613" s="29">
        <f t="shared" si="655"/>
        <v>0</v>
      </c>
      <c r="Z1613" s="194">
        <f t="shared" si="656"/>
        <v>0</v>
      </c>
    </row>
    <row r="1614" spans="1:26" s="80" customFormat="1" x14ac:dyDescent="0.2">
      <c r="A1614" s="82">
        <v>1597</v>
      </c>
      <c r="B1614" s="168">
        <f>'Revenue Data'!B1605</f>
        <v>0</v>
      </c>
      <c r="C1614" s="71" t="str">
        <f t="shared" si="665"/>
        <v>-</v>
      </c>
      <c r="D1614" s="71" t="str">
        <f t="shared" si="665"/>
        <v>-</v>
      </c>
      <c r="E1614" s="71" t="str">
        <f t="shared" si="665"/>
        <v>-</v>
      </c>
      <c r="F1614" s="71" t="str">
        <f t="shared" si="665"/>
        <v>-</v>
      </c>
      <c r="G1614" s="71" t="str">
        <f t="shared" si="665"/>
        <v>-</v>
      </c>
      <c r="H1614" s="205">
        <f>IFERROR(VLOOKUP(B1614,'Forecast Cnx @ Dest. Airport'!$B$5:$R$175,17,FALSE),0)</f>
        <v>0</v>
      </c>
      <c r="I1614" s="29">
        <f t="shared" si="644"/>
        <v>0</v>
      </c>
      <c r="J1614" s="29">
        <f t="shared" si="645"/>
        <v>0</v>
      </c>
      <c r="K1614" s="29">
        <f t="shared" si="646"/>
        <v>0</v>
      </c>
      <c r="L1614" s="29">
        <f t="shared" si="647"/>
        <v>0</v>
      </c>
      <c r="M1614" s="29">
        <f t="shared" si="648"/>
        <v>0</v>
      </c>
      <c r="N1614" s="194">
        <f t="shared" si="649"/>
        <v>0</v>
      </c>
      <c r="O1614" s="64" t="str">
        <f t="shared" si="666"/>
        <v>-</v>
      </c>
      <c r="P1614" s="64" t="str">
        <f t="shared" si="666"/>
        <v>-</v>
      </c>
      <c r="Q1614" s="64" t="str">
        <f t="shared" si="666"/>
        <v>-</v>
      </c>
      <c r="R1614" s="64" t="str">
        <f t="shared" si="666"/>
        <v>-</v>
      </c>
      <c r="S1614" s="64" t="str">
        <f t="shared" si="666"/>
        <v>-</v>
      </c>
      <c r="T1614" s="206" t="str">
        <f t="shared" si="650"/>
        <v>-</v>
      </c>
      <c r="U1614" s="29">
        <f t="shared" si="651"/>
        <v>0</v>
      </c>
      <c r="V1614" s="29">
        <f t="shared" si="652"/>
        <v>0</v>
      </c>
      <c r="W1614" s="29">
        <f t="shared" si="653"/>
        <v>0</v>
      </c>
      <c r="X1614" s="29">
        <f t="shared" si="654"/>
        <v>0</v>
      </c>
      <c r="Y1614" s="29">
        <f t="shared" si="655"/>
        <v>0</v>
      </c>
      <c r="Z1614" s="194">
        <f t="shared" si="656"/>
        <v>0</v>
      </c>
    </row>
    <row r="1615" spans="1:26" s="80" customFormat="1" x14ac:dyDescent="0.2">
      <c r="A1615" s="82">
        <v>1598</v>
      </c>
      <c r="B1615" s="168">
        <f>'Revenue Data'!B1606</f>
        <v>0</v>
      </c>
      <c r="C1615" s="71" t="str">
        <f t="shared" si="665"/>
        <v>-</v>
      </c>
      <c r="D1615" s="71" t="str">
        <f t="shared" si="665"/>
        <v>-</v>
      </c>
      <c r="E1615" s="71" t="str">
        <f t="shared" si="665"/>
        <v>-</v>
      </c>
      <c r="F1615" s="71" t="str">
        <f t="shared" si="665"/>
        <v>-</v>
      </c>
      <c r="G1615" s="71" t="str">
        <f t="shared" si="665"/>
        <v>-</v>
      </c>
      <c r="H1615" s="205">
        <f>IFERROR(VLOOKUP(B1615,'Forecast Cnx @ Dest. Airport'!$B$5:$R$175,17,FALSE),0)</f>
        <v>0</v>
      </c>
      <c r="I1615" s="29">
        <f t="shared" si="644"/>
        <v>0</v>
      </c>
      <c r="J1615" s="29">
        <f t="shared" si="645"/>
        <v>0</v>
      </c>
      <c r="K1615" s="29">
        <f t="shared" si="646"/>
        <v>0</v>
      </c>
      <c r="L1615" s="29">
        <f t="shared" si="647"/>
        <v>0</v>
      </c>
      <c r="M1615" s="29">
        <f t="shared" si="648"/>
        <v>0</v>
      </c>
      <c r="N1615" s="194">
        <f t="shared" si="649"/>
        <v>0</v>
      </c>
      <c r="O1615" s="64" t="str">
        <f t="shared" si="666"/>
        <v>-</v>
      </c>
      <c r="P1615" s="64" t="str">
        <f t="shared" si="666"/>
        <v>-</v>
      </c>
      <c r="Q1615" s="64" t="str">
        <f t="shared" si="666"/>
        <v>-</v>
      </c>
      <c r="R1615" s="64" t="str">
        <f t="shared" si="666"/>
        <v>-</v>
      </c>
      <c r="S1615" s="64" t="str">
        <f t="shared" si="666"/>
        <v>-</v>
      </c>
      <c r="T1615" s="206" t="str">
        <f t="shared" si="650"/>
        <v>-</v>
      </c>
      <c r="U1615" s="29">
        <f t="shared" si="651"/>
        <v>0</v>
      </c>
      <c r="V1615" s="29">
        <f t="shared" si="652"/>
        <v>0</v>
      </c>
      <c r="W1615" s="29">
        <f t="shared" si="653"/>
        <v>0</v>
      </c>
      <c r="X1615" s="29">
        <f t="shared" si="654"/>
        <v>0</v>
      </c>
      <c r="Y1615" s="29">
        <f t="shared" si="655"/>
        <v>0</v>
      </c>
      <c r="Z1615" s="194">
        <f t="shared" si="656"/>
        <v>0</v>
      </c>
    </row>
    <row r="1616" spans="1:26" s="80" customFormat="1" x14ac:dyDescent="0.2">
      <c r="A1616" s="168">
        <v>1599</v>
      </c>
      <c r="B1616" s="168">
        <f>'Revenue Data'!B1607</f>
        <v>0</v>
      </c>
      <c r="C1616" s="71" t="str">
        <f t="shared" si="665"/>
        <v>-</v>
      </c>
      <c r="D1616" s="71" t="str">
        <f t="shared" si="665"/>
        <v>-</v>
      </c>
      <c r="E1616" s="71" t="str">
        <f t="shared" si="665"/>
        <v>-</v>
      </c>
      <c r="F1616" s="71" t="str">
        <f t="shared" si="665"/>
        <v>-</v>
      </c>
      <c r="G1616" s="71" t="str">
        <f t="shared" si="665"/>
        <v>-</v>
      </c>
      <c r="H1616" s="205">
        <f>IFERROR(VLOOKUP(B1616,'Forecast Cnx @ Dest. Airport'!$B$5:$R$175,17,FALSE),0)</f>
        <v>0</v>
      </c>
      <c r="I1616" s="29">
        <f t="shared" si="644"/>
        <v>0</v>
      </c>
      <c r="J1616" s="29">
        <f t="shared" si="645"/>
        <v>0</v>
      </c>
      <c r="K1616" s="29">
        <f t="shared" si="646"/>
        <v>0</v>
      </c>
      <c r="L1616" s="29">
        <f t="shared" si="647"/>
        <v>0</v>
      </c>
      <c r="M1616" s="29">
        <f t="shared" si="648"/>
        <v>0</v>
      </c>
      <c r="N1616" s="194">
        <f t="shared" si="649"/>
        <v>0</v>
      </c>
      <c r="O1616" s="64" t="str">
        <f t="shared" si="666"/>
        <v>-</v>
      </c>
      <c r="P1616" s="64" t="str">
        <f t="shared" si="666"/>
        <v>-</v>
      </c>
      <c r="Q1616" s="64" t="str">
        <f t="shared" si="666"/>
        <v>-</v>
      </c>
      <c r="R1616" s="64" t="str">
        <f t="shared" si="666"/>
        <v>-</v>
      </c>
      <c r="S1616" s="64" t="str">
        <f t="shared" si="666"/>
        <v>-</v>
      </c>
      <c r="T1616" s="206" t="str">
        <f t="shared" si="650"/>
        <v>-</v>
      </c>
      <c r="U1616" s="29">
        <f t="shared" si="651"/>
        <v>0</v>
      </c>
      <c r="V1616" s="29">
        <f t="shared" si="652"/>
        <v>0</v>
      </c>
      <c r="W1616" s="29">
        <f t="shared" si="653"/>
        <v>0</v>
      </c>
      <c r="X1616" s="29">
        <f t="shared" si="654"/>
        <v>0</v>
      </c>
      <c r="Y1616" s="29">
        <f t="shared" si="655"/>
        <v>0</v>
      </c>
      <c r="Z1616" s="194">
        <f t="shared" si="656"/>
        <v>0</v>
      </c>
    </row>
    <row r="1617" spans="1:26" s="80" customFormat="1" x14ac:dyDescent="0.2">
      <c r="A1617" s="82">
        <v>1600</v>
      </c>
      <c r="B1617" s="168">
        <f>'Revenue Data'!B1608</f>
        <v>0</v>
      </c>
      <c r="C1617" s="71" t="str">
        <f t="shared" si="665"/>
        <v>-</v>
      </c>
      <c r="D1617" s="71" t="str">
        <f t="shared" si="665"/>
        <v>-</v>
      </c>
      <c r="E1617" s="71" t="str">
        <f t="shared" si="665"/>
        <v>-</v>
      </c>
      <c r="F1617" s="71" t="str">
        <f t="shared" si="665"/>
        <v>-</v>
      </c>
      <c r="G1617" s="71" t="str">
        <f t="shared" si="665"/>
        <v>-</v>
      </c>
      <c r="H1617" s="205">
        <f>IFERROR(VLOOKUP(B1617,'Forecast Cnx @ Dest. Airport'!$B$5:$R$175,17,FALSE),0)</f>
        <v>0</v>
      </c>
      <c r="I1617" s="29">
        <f t="shared" si="644"/>
        <v>0</v>
      </c>
      <c r="J1617" s="29">
        <f t="shared" si="645"/>
        <v>0</v>
      </c>
      <c r="K1617" s="29">
        <f t="shared" si="646"/>
        <v>0</v>
      </c>
      <c r="L1617" s="29">
        <f t="shared" si="647"/>
        <v>0</v>
      </c>
      <c r="M1617" s="29">
        <f t="shared" si="648"/>
        <v>0</v>
      </c>
      <c r="N1617" s="194">
        <f t="shared" si="649"/>
        <v>0</v>
      </c>
      <c r="O1617" s="64" t="str">
        <f t="shared" si="666"/>
        <v>-</v>
      </c>
      <c r="P1617" s="64" t="str">
        <f t="shared" si="666"/>
        <v>-</v>
      </c>
      <c r="Q1617" s="64" t="str">
        <f t="shared" si="666"/>
        <v>-</v>
      </c>
      <c r="R1617" s="64" t="str">
        <f t="shared" si="666"/>
        <v>-</v>
      </c>
      <c r="S1617" s="64" t="str">
        <f t="shared" si="666"/>
        <v>-</v>
      </c>
      <c r="T1617" s="206" t="str">
        <f t="shared" si="650"/>
        <v>-</v>
      </c>
      <c r="U1617" s="29">
        <f t="shared" si="651"/>
        <v>0</v>
      </c>
      <c r="V1617" s="29">
        <f t="shared" si="652"/>
        <v>0</v>
      </c>
      <c r="W1617" s="29">
        <f t="shared" si="653"/>
        <v>0</v>
      </c>
      <c r="X1617" s="29">
        <f t="shared" si="654"/>
        <v>0</v>
      </c>
      <c r="Y1617" s="29">
        <f t="shared" si="655"/>
        <v>0</v>
      </c>
      <c r="Z1617" s="194">
        <f t="shared" si="656"/>
        <v>0</v>
      </c>
    </row>
    <row r="1618" spans="1:26" s="80" customFormat="1" x14ac:dyDescent="0.2">
      <c r="A1618" s="82">
        <v>1601</v>
      </c>
      <c r="B1618" s="168">
        <f>'Revenue Data'!B1609</f>
        <v>0</v>
      </c>
      <c r="C1618" s="71" t="str">
        <f t="shared" ref="C1618:G1627" si="667">IFERROR(VLOOKUP($B1618,FromChicagoFareList,C$8,FALSE),"-")</f>
        <v>-</v>
      </c>
      <c r="D1618" s="71" t="str">
        <f t="shared" si="667"/>
        <v>-</v>
      </c>
      <c r="E1618" s="71" t="str">
        <f t="shared" si="667"/>
        <v>-</v>
      </c>
      <c r="F1618" s="71" t="str">
        <f t="shared" si="667"/>
        <v>-</v>
      </c>
      <c r="G1618" s="71" t="str">
        <f t="shared" si="667"/>
        <v>-</v>
      </c>
      <c r="H1618" s="205">
        <f>IFERROR(VLOOKUP(B1618,'Forecast Cnx @ Dest. Airport'!$B$5:$R$175,17,FALSE),0)</f>
        <v>0</v>
      </c>
      <c r="I1618" s="29">
        <f t="shared" si="644"/>
        <v>0</v>
      </c>
      <c r="J1618" s="29">
        <f t="shared" si="645"/>
        <v>0</v>
      </c>
      <c r="K1618" s="29">
        <f t="shared" si="646"/>
        <v>0</v>
      </c>
      <c r="L1618" s="29">
        <f t="shared" si="647"/>
        <v>0</v>
      </c>
      <c r="M1618" s="29">
        <f t="shared" si="648"/>
        <v>0</v>
      </c>
      <c r="N1618" s="194">
        <f t="shared" si="649"/>
        <v>0</v>
      </c>
      <c r="O1618" s="64" t="str">
        <f t="shared" ref="O1618:S1627" si="668">IFERROR(VLOOKUP($B1618,FromChicagoFareList,O$8,FALSE),"-")</f>
        <v>-</v>
      </c>
      <c r="P1618" s="64" t="str">
        <f t="shared" si="668"/>
        <v>-</v>
      </c>
      <c r="Q1618" s="64" t="str">
        <f t="shared" si="668"/>
        <v>-</v>
      </c>
      <c r="R1618" s="64" t="str">
        <f t="shared" si="668"/>
        <v>-</v>
      </c>
      <c r="S1618" s="64" t="str">
        <f t="shared" si="668"/>
        <v>-</v>
      </c>
      <c r="T1618" s="206" t="str">
        <f t="shared" si="650"/>
        <v>-</v>
      </c>
      <c r="U1618" s="29">
        <f t="shared" si="651"/>
        <v>0</v>
      </c>
      <c r="V1618" s="29">
        <f t="shared" si="652"/>
        <v>0</v>
      </c>
      <c r="W1618" s="29">
        <f t="shared" si="653"/>
        <v>0</v>
      </c>
      <c r="X1618" s="29">
        <f t="shared" si="654"/>
        <v>0</v>
      </c>
      <c r="Y1618" s="29">
        <f t="shared" si="655"/>
        <v>0</v>
      </c>
      <c r="Z1618" s="194">
        <f t="shared" si="656"/>
        <v>0</v>
      </c>
    </row>
    <row r="1619" spans="1:26" s="80" customFormat="1" x14ac:dyDescent="0.2">
      <c r="A1619" s="168">
        <v>1602</v>
      </c>
      <c r="B1619" s="168">
        <f>'Revenue Data'!B1610</f>
        <v>0</v>
      </c>
      <c r="C1619" s="71" t="str">
        <f t="shared" si="667"/>
        <v>-</v>
      </c>
      <c r="D1619" s="71" t="str">
        <f t="shared" si="667"/>
        <v>-</v>
      </c>
      <c r="E1619" s="71" t="str">
        <f t="shared" si="667"/>
        <v>-</v>
      </c>
      <c r="F1619" s="71" t="str">
        <f t="shared" si="667"/>
        <v>-</v>
      </c>
      <c r="G1619" s="71" t="str">
        <f t="shared" si="667"/>
        <v>-</v>
      </c>
      <c r="H1619" s="205">
        <f>IFERROR(VLOOKUP(B1619,'Forecast Cnx @ Dest. Airport'!$B$5:$R$175,17,FALSE),0)</f>
        <v>0</v>
      </c>
      <c r="I1619" s="29">
        <f t="shared" si="644"/>
        <v>0</v>
      </c>
      <c r="J1619" s="29">
        <f t="shared" si="645"/>
        <v>0</v>
      </c>
      <c r="K1619" s="29">
        <f t="shared" si="646"/>
        <v>0</v>
      </c>
      <c r="L1619" s="29">
        <f t="shared" si="647"/>
        <v>0</v>
      </c>
      <c r="M1619" s="29">
        <f t="shared" si="648"/>
        <v>0</v>
      </c>
      <c r="N1619" s="194">
        <f t="shared" si="649"/>
        <v>0</v>
      </c>
      <c r="O1619" s="64" t="str">
        <f t="shared" si="668"/>
        <v>-</v>
      </c>
      <c r="P1619" s="64" t="str">
        <f t="shared" si="668"/>
        <v>-</v>
      </c>
      <c r="Q1619" s="64" t="str">
        <f t="shared" si="668"/>
        <v>-</v>
      </c>
      <c r="R1619" s="64" t="str">
        <f t="shared" si="668"/>
        <v>-</v>
      </c>
      <c r="S1619" s="64" t="str">
        <f t="shared" si="668"/>
        <v>-</v>
      </c>
      <c r="T1619" s="206" t="str">
        <f t="shared" si="650"/>
        <v>-</v>
      </c>
      <c r="U1619" s="29">
        <f t="shared" si="651"/>
        <v>0</v>
      </c>
      <c r="V1619" s="29">
        <f t="shared" si="652"/>
        <v>0</v>
      </c>
      <c r="W1619" s="29">
        <f t="shared" si="653"/>
        <v>0</v>
      </c>
      <c r="X1619" s="29">
        <f t="shared" si="654"/>
        <v>0</v>
      </c>
      <c r="Y1619" s="29">
        <f t="shared" si="655"/>
        <v>0</v>
      </c>
      <c r="Z1619" s="194">
        <f t="shared" si="656"/>
        <v>0</v>
      </c>
    </row>
    <row r="1620" spans="1:26" s="80" customFormat="1" x14ac:dyDescent="0.2">
      <c r="A1620" s="82">
        <v>1603</v>
      </c>
      <c r="B1620" s="168">
        <f>'Revenue Data'!B1611</f>
        <v>0</v>
      </c>
      <c r="C1620" s="71" t="str">
        <f t="shared" si="667"/>
        <v>-</v>
      </c>
      <c r="D1620" s="71" t="str">
        <f t="shared" si="667"/>
        <v>-</v>
      </c>
      <c r="E1620" s="71" t="str">
        <f t="shared" si="667"/>
        <v>-</v>
      </c>
      <c r="F1620" s="71" t="str">
        <f t="shared" si="667"/>
        <v>-</v>
      </c>
      <c r="G1620" s="71" t="str">
        <f t="shared" si="667"/>
        <v>-</v>
      </c>
      <c r="H1620" s="205">
        <f>IFERROR(VLOOKUP(B1620,'Forecast Cnx @ Dest. Airport'!$B$5:$R$175,17,FALSE),0)</f>
        <v>0</v>
      </c>
      <c r="I1620" s="29">
        <f t="shared" si="644"/>
        <v>0</v>
      </c>
      <c r="J1620" s="29">
        <f t="shared" si="645"/>
        <v>0</v>
      </c>
      <c r="K1620" s="29">
        <f t="shared" si="646"/>
        <v>0</v>
      </c>
      <c r="L1620" s="29">
        <f t="shared" si="647"/>
        <v>0</v>
      </c>
      <c r="M1620" s="29">
        <f t="shared" si="648"/>
        <v>0</v>
      </c>
      <c r="N1620" s="194">
        <f t="shared" si="649"/>
        <v>0</v>
      </c>
      <c r="O1620" s="64" t="str">
        <f t="shared" si="668"/>
        <v>-</v>
      </c>
      <c r="P1620" s="64" t="str">
        <f t="shared" si="668"/>
        <v>-</v>
      </c>
      <c r="Q1620" s="64" t="str">
        <f t="shared" si="668"/>
        <v>-</v>
      </c>
      <c r="R1620" s="64" t="str">
        <f t="shared" si="668"/>
        <v>-</v>
      </c>
      <c r="S1620" s="64" t="str">
        <f t="shared" si="668"/>
        <v>-</v>
      </c>
      <c r="T1620" s="206" t="str">
        <f t="shared" si="650"/>
        <v>-</v>
      </c>
      <c r="U1620" s="29">
        <f t="shared" si="651"/>
        <v>0</v>
      </c>
      <c r="V1620" s="29">
        <f t="shared" si="652"/>
        <v>0</v>
      </c>
      <c r="W1620" s="29">
        <f t="shared" si="653"/>
        <v>0</v>
      </c>
      <c r="X1620" s="29">
        <f t="shared" si="654"/>
        <v>0</v>
      </c>
      <c r="Y1620" s="29">
        <f t="shared" si="655"/>
        <v>0</v>
      </c>
      <c r="Z1620" s="194">
        <f t="shared" si="656"/>
        <v>0</v>
      </c>
    </row>
    <row r="1621" spans="1:26" s="80" customFormat="1" x14ac:dyDescent="0.2">
      <c r="A1621" s="82">
        <v>1604</v>
      </c>
      <c r="B1621" s="168">
        <f>'Revenue Data'!B1612</f>
        <v>0</v>
      </c>
      <c r="C1621" s="71" t="str">
        <f t="shared" si="667"/>
        <v>-</v>
      </c>
      <c r="D1621" s="71" t="str">
        <f t="shared" si="667"/>
        <v>-</v>
      </c>
      <c r="E1621" s="71" t="str">
        <f t="shared" si="667"/>
        <v>-</v>
      </c>
      <c r="F1621" s="71" t="str">
        <f t="shared" si="667"/>
        <v>-</v>
      </c>
      <c r="G1621" s="71" t="str">
        <f t="shared" si="667"/>
        <v>-</v>
      </c>
      <c r="H1621" s="205">
        <f>IFERROR(VLOOKUP(B1621,'Forecast Cnx @ Dest. Airport'!$B$5:$R$175,17,FALSE),0)</f>
        <v>0</v>
      </c>
      <c r="I1621" s="29">
        <f t="shared" si="644"/>
        <v>0</v>
      </c>
      <c r="J1621" s="29">
        <f t="shared" si="645"/>
        <v>0</v>
      </c>
      <c r="K1621" s="29">
        <f t="shared" si="646"/>
        <v>0</v>
      </c>
      <c r="L1621" s="29">
        <f t="shared" si="647"/>
        <v>0</v>
      </c>
      <c r="M1621" s="29">
        <f t="shared" si="648"/>
        <v>0</v>
      </c>
      <c r="N1621" s="194">
        <f t="shared" si="649"/>
        <v>0</v>
      </c>
      <c r="O1621" s="64" t="str">
        <f t="shared" si="668"/>
        <v>-</v>
      </c>
      <c r="P1621" s="64" t="str">
        <f t="shared" si="668"/>
        <v>-</v>
      </c>
      <c r="Q1621" s="64" t="str">
        <f t="shared" si="668"/>
        <v>-</v>
      </c>
      <c r="R1621" s="64" t="str">
        <f t="shared" si="668"/>
        <v>-</v>
      </c>
      <c r="S1621" s="64" t="str">
        <f t="shared" si="668"/>
        <v>-</v>
      </c>
      <c r="T1621" s="206" t="str">
        <f t="shared" si="650"/>
        <v>-</v>
      </c>
      <c r="U1621" s="29">
        <f t="shared" si="651"/>
        <v>0</v>
      </c>
      <c r="V1621" s="29">
        <f t="shared" si="652"/>
        <v>0</v>
      </c>
      <c r="W1621" s="29">
        <f t="shared" si="653"/>
        <v>0</v>
      </c>
      <c r="X1621" s="29">
        <f t="shared" si="654"/>
        <v>0</v>
      </c>
      <c r="Y1621" s="29">
        <f t="shared" si="655"/>
        <v>0</v>
      </c>
      <c r="Z1621" s="194">
        <f t="shared" si="656"/>
        <v>0</v>
      </c>
    </row>
    <row r="1622" spans="1:26" s="80" customFormat="1" x14ac:dyDescent="0.2">
      <c r="A1622" s="168">
        <v>1605</v>
      </c>
      <c r="B1622" s="168">
        <f>'Revenue Data'!B1613</f>
        <v>0</v>
      </c>
      <c r="C1622" s="71" t="str">
        <f t="shared" si="667"/>
        <v>-</v>
      </c>
      <c r="D1622" s="71" t="str">
        <f t="shared" si="667"/>
        <v>-</v>
      </c>
      <c r="E1622" s="71" t="str">
        <f t="shared" si="667"/>
        <v>-</v>
      </c>
      <c r="F1622" s="71" t="str">
        <f t="shared" si="667"/>
        <v>-</v>
      </c>
      <c r="G1622" s="71" t="str">
        <f t="shared" si="667"/>
        <v>-</v>
      </c>
      <c r="H1622" s="205">
        <f>IFERROR(VLOOKUP(B1622,'Forecast Cnx @ Dest. Airport'!$B$5:$R$175,17,FALSE),0)</f>
        <v>0</v>
      </c>
      <c r="I1622" s="29">
        <f t="shared" si="644"/>
        <v>0</v>
      </c>
      <c r="J1622" s="29">
        <f t="shared" si="645"/>
        <v>0</v>
      </c>
      <c r="K1622" s="29">
        <f t="shared" si="646"/>
        <v>0</v>
      </c>
      <c r="L1622" s="29">
        <f t="shared" si="647"/>
        <v>0</v>
      </c>
      <c r="M1622" s="29">
        <f t="shared" si="648"/>
        <v>0</v>
      </c>
      <c r="N1622" s="194">
        <f t="shared" si="649"/>
        <v>0</v>
      </c>
      <c r="O1622" s="64" t="str">
        <f t="shared" si="668"/>
        <v>-</v>
      </c>
      <c r="P1622" s="64" t="str">
        <f t="shared" si="668"/>
        <v>-</v>
      </c>
      <c r="Q1622" s="64" t="str">
        <f t="shared" si="668"/>
        <v>-</v>
      </c>
      <c r="R1622" s="64" t="str">
        <f t="shared" si="668"/>
        <v>-</v>
      </c>
      <c r="S1622" s="64" t="str">
        <f t="shared" si="668"/>
        <v>-</v>
      </c>
      <c r="T1622" s="206" t="str">
        <f t="shared" si="650"/>
        <v>-</v>
      </c>
      <c r="U1622" s="29">
        <f t="shared" si="651"/>
        <v>0</v>
      </c>
      <c r="V1622" s="29">
        <f t="shared" si="652"/>
        <v>0</v>
      </c>
      <c r="W1622" s="29">
        <f t="shared" si="653"/>
        <v>0</v>
      </c>
      <c r="X1622" s="29">
        <f t="shared" si="654"/>
        <v>0</v>
      </c>
      <c r="Y1622" s="29">
        <f t="shared" si="655"/>
        <v>0</v>
      </c>
      <c r="Z1622" s="194">
        <f t="shared" si="656"/>
        <v>0</v>
      </c>
    </row>
    <row r="1623" spans="1:26" s="80" customFormat="1" x14ac:dyDescent="0.2">
      <c r="A1623" s="82">
        <v>1606</v>
      </c>
      <c r="B1623" s="168">
        <f>'Revenue Data'!B1614</f>
        <v>0</v>
      </c>
      <c r="C1623" s="71" t="str">
        <f t="shared" si="667"/>
        <v>-</v>
      </c>
      <c r="D1623" s="71" t="str">
        <f t="shared" si="667"/>
        <v>-</v>
      </c>
      <c r="E1623" s="71" t="str">
        <f t="shared" si="667"/>
        <v>-</v>
      </c>
      <c r="F1623" s="71" t="str">
        <f t="shared" si="667"/>
        <v>-</v>
      </c>
      <c r="G1623" s="71" t="str">
        <f t="shared" si="667"/>
        <v>-</v>
      </c>
      <c r="H1623" s="205">
        <f>IFERROR(VLOOKUP(B1623,'Forecast Cnx @ Dest. Airport'!$B$5:$R$175,17,FALSE),0)</f>
        <v>0</v>
      </c>
      <c r="I1623" s="29">
        <f t="shared" si="644"/>
        <v>0</v>
      </c>
      <c r="J1623" s="29">
        <f t="shared" si="645"/>
        <v>0</v>
      </c>
      <c r="K1623" s="29">
        <f t="shared" si="646"/>
        <v>0</v>
      </c>
      <c r="L1623" s="29">
        <f t="shared" si="647"/>
        <v>0</v>
      </c>
      <c r="M1623" s="29">
        <f t="shared" si="648"/>
        <v>0</v>
      </c>
      <c r="N1623" s="194">
        <f t="shared" si="649"/>
        <v>0</v>
      </c>
      <c r="O1623" s="64" t="str">
        <f t="shared" si="668"/>
        <v>-</v>
      </c>
      <c r="P1623" s="64" t="str">
        <f t="shared" si="668"/>
        <v>-</v>
      </c>
      <c r="Q1623" s="64" t="str">
        <f t="shared" si="668"/>
        <v>-</v>
      </c>
      <c r="R1623" s="64" t="str">
        <f t="shared" si="668"/>
        <v>-</v>
      </c>
      <c r="S1623" s="64" t="str">
        <f t="shared" si="668"/>
        <v>-</v>
      </c>
      <c r="T1623" s="206" t="str">
        <f t="shared" si="650"/>
        <v>-</v>
      </c>
      <c r="U1623" s="29">
        <f t="shared" si="651"/>
        <v>0</v>
      </c>
      <c r="V1623" s="29">
        <f t="shared" si="652"/>
        <v>0</v>
      </c>
      <c r="W1623" s="29">
        <f t="shared" si="653"/>
        <v>0</v>
      </c>
      <c r="X1623" s="29">
        <f t="shared" si="654"/>
        <v>0</v>
      </c>
      <c r="Y1623" s="29">
        <f t="shared" si="655"/>
        <v>0</v>
      </c>
      <c r="Z1623" s="194">
        <f t="shared" si="656"/>
        <v>0</v>
      </c>
    </row>
    <row r="1624" spans="1:26" s="80" customFormat="1" x14ac:dyDescent="0.2">
      <c r="A1624" s="82">
        <v>1607</v>
      </c>
      <c r="B1624" s="168">
        <f>'Revenue Data'!B1615</f>
        <v>0</v>
      </c>
      <c r="C1624" s="71" t="str">
        <f t="shared" si="667"/>
        <v>-</v>
      </c>
      <c r="D1624" s="71" t="str">
        <f t="shared" si="667"/>
        <v>-</v>
      </c>
      <c r="E1624" s="71" t="str">
        <f t="shared" si="667"/>
        <v>-</v>
      </c>
      <c r="F1624" s="71" t="str">
        <f t="shared" si="667"/>
        <v>-</v>
      </c>
      <c r="G1624" s="71" t="str">
        <f t="shared" si="667"/>
        <v>-</v>
      </c>
      <c r="H1624" s="205">
        <f>IFERROR(VLOOKUP(B1624,'Forecast Cnx @ Dest. Airport'!$B$5:$R$175,17,FALSE),0)</f>
        <v>0</v>
      </c>
      <c r="I1624" s="29">
        <f t="shared" si="644"/>
        <v>0</v>
      </c>
      <c r="J1624" s="29">
        <f t="shared" si="645"/>
        <v>0</v>
      </c>
      <c r="K1624" s="29">
        <f t="shared" si="646"/>
        <v>0</v>
      </c>
      <c r="L1624" s="29">
        <f t="shared" si="647"/>
        <v>0</v>
      </c>
      <c r="M1624" s="29">
        <f t="shared" si="648"/>
        <v>0</v>
      </c>
      <c r="N1624" s="194">
        <f t="shared" si="649"/>
        <v>0</v>
      </c>
      <c r="O1624" s="64" t="str">
        <f t="shared" si="668"/>
        <v>-</v>
      </c>
      <c r="P1624" s="64" t="str">
        <f t="shared" si="668"/>
        <v>-</v>
      </c>
      <c r="Q1624" s="64" t="str">
        <f t="shared" si="668"/>
        <v>-</v>
      </c>
      <c r="R1624" s="64" t="str">
        <f t="shared" si="668"/>
        <v>-</v>
      </c>
      <c r="S1624" s="64" t="str">
        <f t="shared" si="668"/>
        <v>-</v>
      </c>
      <c r="T1624" s="206" t="str">
        <f t="shared" si="650"/>
        <v>-</v>
      </c>
      <c r="U1624" s="29">
        <f t="shared" si="651"/>
        <v>0</v>
      </c>
      <c r="V1624" s="29">
        <f t="shared" si="652"/>
        <v>0</v>
      </c>
      <c r="W1624" s="29">
        <f t="shared" si="653"/>
        <v>0</v>
      </c>
      <c r="X1624" s="29">
        <f t="shared" si="654"/>
        <v>0</v>
      </c>
      <c r="Y1624" s="29">
        <f t="shared" si="655"/>
        <v>0</v>
      </c>
      <c r="Z1624" s="194">
        <f t="shared" si="656"/>
        <v>0</v>
      </c>
    </row>
    <row r="1625" spans="1:26" s="80" customFormat="1" x14ac:dyDescent="0.2">
      <c r="A1625" s="168">
        <v>1608</v>
      </c>
      <c r="B1625" s="168">
        <f>'Revenue Data'!B1616</f>
        <v>0</v>
      </c>
      <c r="C1625" s="71" t="str">
        <f t="shared" si="667"/>
        <v>-</v>
      </c>
      <c r="D1625" s="71" t="str">
        <f t="shared" si="667"/>
        <v>-</v>
      </c>
      <c r="E1625" s="71" t="str">
        <f t="shared" si="667"/>
        <v>-</v>
      </c>
      <c r="F1625" s="71" t="str">
        <f t="shared" si="667"/>
        <v>-</v>
      </c>
      <c r="G1625" s="71" t="str">
        <f t="shared" si="667"/>
        <v>-</v>
      </c>
      <c r="H1625" s="205">
        <f>IFERROR(VLOOKUP(B1625,'Forecast Cnx @ Dest. Airport'!$B$5:$R$175,17,FALSE),0)</f>
        <v>0</v>
      </c>
      <c r="I1625" s="29">
        <f t="shared" si="644"/>
        <v>0</v>
      </c>
      <c r="J1625" s="29">
        <f t="shared" si="645"/>
        <v>0</v>
      </c>
      <c r="K1625" s="29">
        <f t="shared" si="646"/>
        <v>0</v>
      </c>
      <c r="L1625" s="29">
        <f t="shared" si="647"/>
        <v>0</v>
      </c>
      <c r="M1625" s="29">
        <f t="shared" si="648"/>
        <v>0</v>
      </c>
      <c r="N1625" s="194">
        <f t="shared" si="649"/>
        <v>0</v>
      </c>
      <c r="O1625" s="64" t="str">
        <f t="shared" si="668"/>
        <v>-</v>
      </c>
      <c r="P1625" s="64" t="str">
        <f t="shared" si="668"/>
        <v>-</v>
      </c>
      <c r="Q1625" s="64" t="str">
        <f t="shared" si="668"/>
        <v>-</v>
      </c>
      <c r="R1625" s="64" t="str">
        <f t="shared" si="668"/>
        <v>-</v>
      </c>
      <c r="S1625" s="64" t="str">
        <f t="shared" si="668"/>
        <v>-</v>
      </c>
      <c r="T1625" s="206" t="str">
        <f t="shared" si="650"/>
        <v>-</v>
      </c>
      <c r="U1625" s="29">
        <f t="shared" si="651"/>
        <v>0</v>
      </c>
      <c r="V1625" s="29">
        <f t="shared" si="652"/>
        <v>0</v>
      </c>
      <c r="W1625" s="29">
        <f t="shared" si="653"/>
        <v>0</v>
      </c>
      <c r="X1625" s="29">
        <f t="shared" si="654"/>
        <v>0</v>
      </c>
      <c r="Y1625" s="29">
        <f t="shared" si="655"/>
        <v>0</v>
      </c>
      <c r="Z1625" s="194">
        <f t="shared" si="656"/>
        <v>0</v>
      </c>
    </row>
    <row r="1626" spans="1:26" s="80" customFormat="1" x14ac:dyDescent="0.2">
      <c r="A1626" s="82">
        <v>1609</v>
      </c>
      <c r="B1626" s="168">
        <f>'Revenue Data'!B1617</f>
        <v>0</v>
      </c>
      <c r="C1626" s="71" t="str">
        <f t="shared" si="667"/>
        <v>-</v>
      </c>
      <c r="D1626" s="71" t="str">
        <f t="shared" si="667"/>
        <v>-</v>
      </c>
      <c r="E1626" s="71" t="str">
        <f t="shared" si="667"/>
        <v>-</v>
      </c>
      <c r="F1626" s="71" t="str">
        <f t="shared" si="667"/>
        <v>-</v>
      </c>
      <c r="G1626" s="71" t="str">
        <f t="shared" si="667"/>
        <v>-</v>
      </c>
      <c r="H1626" s="205">
        <f>IFERROR(VLOOKUP(B1626,'Forecast Cnx @ Dest. Airport'!$B$5:$R$175,17,FALSE),0)</f>
        <v>0</v>
      </c>
      <c r="I1626" s="29">
        <f t="shared" si="644"/>
        <v>0</v>
      </c>
      <c r="J1626" s="29">
        <f t="shared" si="645"/>
        <v>0</v>
      </c>
      <c r="K1626" s="29">
        <f t="shared" si="646"/>
        <v>0</v>
      </c>
      <c r="L1626" s="29">
        <f t="shared" si="647"/>
        <v>0</v>
      </c>
      <c r="M1626" s="29">
        <f t="shared" si="648"/>
        <v>0</v>
      </c>
      <c r="N1626" s="194">
        <f t="shared" si="649"/>
        <v>0</v>
      </c>
      <c r="O1626" s="64" t="str">
        <f t="shared" si="668"/>
        <v>-</v>
      </c>
      <c r="P1626" s="64" t="str">
        <f t="shared" si="668"/>
        <v>-</v>
      </c>
      <c r="Q1626" s="64" t="str">
        <f t="shared" si="668"/>
        <v>-</v>
      </c>
      <c r="R1626" s="64" t="str">
        <f t="shared" si="668"/>
        <v>-</v>
      </c>
      <c r="S1626" s="64" t="str">
        <f t="shared" si="668"/>
        <v>-</v>
      </c>
      <c r="T1626" s="206" t="str">
        <f t="shared" si="650"/>
        <v>-</v>
      </c>
      <c r="U1626" s="29">
        <f t="shared" si="651"/>
        <v>0</v>
      </c>
      <c r="V1626" s="29">
        <f t="shared" si="652"/>
        <v>0</v>
      </c>
      <c r="W1626" s="29">
        <f t="shared" si="653"/>
        <v>0</v>
      </c>
      <c r="X1626" s="29">
        <f t="shared" si="654"/>
        <v>0</v>
      </c>
      <c r="Y1626" s="29">
        <f t="shared" si="655"/>
        <v>0</v>
      </c>
      <c r="Z1626" s="194">
        <f t="shared" si="656"/>
        <v>0</v>
      </c>
    </row>
    <row r="1627" spans="1:26" s="80" customFormat="1" x14ac:dyDescent="0.2">
      <c r="A1627" s="82">
        <v>1610</v>
      </c>
      <c r="B1627" s="168">
        <f>'Revenue Data'!B1618</f>
        <v>0</v>
      </c>
      <c r="C1627" s="71" t="str">
        <f t="shared" si="667"/>
        <v>-</v>
      </c>
      <c r="D1627" s="71" t="str">
        <f t="shared" si="667"/>
        <v>-</v>
      </c>
      <c r="E1627" s="71" t="str">
        <f t="shared" si="667"/>
        <v>-</v>
      </c>
      <c r="F1627" s="71" t="str">
        <f t="shared" si="667"/>
        <v>-</v>
      </c>
      <c r="G1627" s="71" t="str">
        <f t="shared" si="667"/>
        <v>-</v>
      </c>
      <c r="H1627" s="205">
        <f>IFERROR(VLOOKUP(B1627,'Forecast Cnx @ Dest. Airport'!$B$5:$R$175,17,FALSE),0)</f>
        <v>0</v>
      </c>
      <c r="I1627" s="29">
        <f t="shared" si="644"/>
        <v>0</v>
      </c>
      <c r="J1627" s="29">
        <f t="shared" si="645"/>
        <v>0</v>
      </c>
      <c r="K1627" s="29">
        <f t="shared" si="646"/>
        <v>0</v>
      </c>
      <c r="L1627" s="29">
        <f t="shared" si="647"/>
        <v>0</v>
      </c>
      <c r="M1627" s="29">
        <f t="shared" si="648"/>
        <v>0</v>
      </c>
      <c r="N1627" s="194">
        <f t="shared" si="649"/>
        <v>0</v>
      </c>
      <c r="O1627" s="64" t="str">
        <f t="shared" si="668"/>
        <v>-</v>
      </c>
      <c r="P1627" s="64" t="str">
        <f t="shared" si="668"/>
        <v>-</v>
      </c>
      <c r="Q1627" s="64" t="str">
        <f t="shared" si="668"/>
        <v>-</v>
      </c>
      <c r="R1627" s="64" t="str">
        <f t="shared" si="668"/>
        <v>-</v>
      </c>
      <c r="S1627" s="64" t="str">
        <f t="shared" si="668"/>
        <v>-</v>
      </c>
      <c r="T1627" s="206" t="str">
        <f t="shared" si="650"/>
        <v>-</v>
      </c>
      <c r="U1627" s="29">
        <f t="shared" si="651"/>
        <v>0</v>
      </c>
      <c r="V1627" s="29">
        <f t="shared" si="652"/>
        <v>0</v>
      </c>
      <c r="W1627" s="29">
        <f t="shared" si="653"/>
        <v>0</v>
      </c>
      <c r="X1627" s="29">
        <f t="shared" si="654"/>
        <v>0</v>
      </c>
      <c r="Y1627" s="29">
        <f t="shared" si="655"/>
        <v>0</v>
      </c>
      <c r="Z1627" s="194">
        <f t="shared" si="656"/>
        <v>0</v>
      </c>
    </row>
    <row r="1628" spans="1:26" s="80" customFormat="1" x14ac:dyDescent="0.2">
      <c r="A1628" s="168">
        <v>1611</v>
      </c>
      <c r="B1628" s="168">
        <f>'Revenue Data'!B1619</f>
        <v>0</v>
      </c>
      <c r="C1628" s="71" t="str">
        <f t="shared" ref="C1628:G1637" si="669">IFERROR(VLOOKUP($B1628,FromChicagoFareList,C$8,FALSE),"-")</f>
        <v>-</v>
      </c>
      <c r="D1628" s="71" t="str">
        <f t="shared" si="669"/>
        <v>-</v>
      </c>
      <c r="E1628" s="71" t="str">
        <f t="shared" si="669"/>
        <v>-</v>
      </c>
      <c r="F1628" s="71" t="str">
        <f t="shared" si="669"/>
        <v>-</v>
      </c>
      <c r="G1628" s="71" t="str">
        <f t="shared" si="669"/>
        <v>-</v>
      </c>
      <c r="H1628" s="205">
        <f>IFERROR(VLOOKUP(B1628,'Forecast Cnx @ Dest. Airport'!$B$5:$R$175,17,FALSE),0)</f>
        <v>0</v>
      </c>
      <c r="I1628" s="29">
        <f t="shared" si="644"/>
        <v>0</v>
      </c>
      <c r="J1628" s="29">
        <f t="shared" si="645"/>
        <v>0</v>
      </c>
      <c r="K1628" s="29">
        <f t="shared" si="646"/>
        <v>0</v>
      </c>
      <c r="L1628" s="29">
        <f t="shared" si="647"/>
        <v>0</v>
      </c>
      <c r="M1628" s="29">
        <f t="shared" si="648"/>
        <v>0</v>
      </c>
      <c r="N1628" s="194">
        <f t="shared" si="649"/>
        <v>0</v>
      </c>
      <c r="O1628" s="64" t="str">
        <f t="shared" ref="O1628:S1637" si="670">IFERROR(VLOOKUP($B1628,FromChicagoFareList,O$8,FALSE),"-")</f>
        <v>-</v>
      </c>
      <c r="P1628" s="64" t="str">
        <f t="shared" si="670"/>
        <v>-</v>
      </c>
      <c r="Q1628" s="64" t="str">
        <f t="shared" si="670"/>
        <v>-</v>
      </c>
      <c r="R1628" s="64" t="str">
        <f t="shared" si="670"/>
        <v>-</v>
      </c>
      <c r="S1628" s="64" t="str">
        <f t="shared" si="670"/>
        <v>-</v>
      </c>
      <c r="T1628" s="206" t="str">
        <f t="shared" si="650"/>
        <v>-</v>
      </c>
      <c r="U1628" s="29">
        <f t="shared" si="651"/>
        <v>0</v>
      </c>
      <c r="V1628" s="29">
        <f t="shared" si="652"/>
        <v>0</v>
      </c>
      <c r="W1628" s="29">
        <f t="shared" si="653"/>
        <v>0</v>
      </c>
      <c r="X1628" s="29">
        <f t="shared" si="654"/>
        <v>0</v>
      </c>
      <c r="Y1628" s="29">
        <f t="shared" si="655"/>
        <v>0</v>
      </c>
      <c r="Z1628" s="194">
        <f t="shared" si="656"/>
        <v>0</v>
      </c>
    </row>
    <row r="1629" spans="1:26" s="80" customFormat="1" x14ac:dyDescent="0.2">
      <c r="A1629" s="82">
        <v>1612</v>
      </c>
      <c r="B1629" s="168">
        <f>'Revenue Data'!B1620</f>
        <v>0</v>
      </c>
      <c r="C1629" s="71" t="str">
        <f t="shared" si="669"/>
        <v>-</v>
      </c>
      <c r="D1629" s="71" t="str">
        <f t="shared" si="669"/>
        <v>-</v>
      </c>
      <c r="E1629" s="71" t="str">
        <f t="shared" si="669"/>
        <v>-</v>
      </c>
      <c r="F1629" s="71" t="str">
        <f t="shared" si="669"/>
        <v>-</v>
      </c>
      <c r="G1629" s="71" t="str">
        <f t="shared" si="669"/>
        <v>-</v>
      </c>
      <c r="H1629" s="205">
        <f>IFERROR(VLOOKUP(B1629,'Forecast Cnx @ Dest. Airport'!$B$5:$R$175,17,FALSE),0)</f>
        <v>0</v>
      </c>
      <c r="I1629" s="29">
        <f t="shared" si="644"/>
        <v>0</v>
      </c>
      <c r="J1629" s="29">
        <f t="shared" si="645"/>
        <v>0</v>
      </c>
      <c r="K1629" s="29">
        <f t="shared" si="646"/>
        <v>0</v>
      </c>
      <c r="L1629" s="29">
        <f t="shared" si="647"/>
        <v>0</v>
      </c>
      <c r="M1629" s="29">
        <f t="shared" si="648"/>
        <v>0</v>
      </c>
      <c r="N1629" s="194">
        <f t="shared" si="649"/>
        <v>0</v>
      </c>
      <c r="O1629" s="64" t="str">
        <f t="shared" si="670"/>
        <v>-</v>
      </c>
      <c r="P1629" s="64" t="str">
        <f t="shared" si="670"/>
        <v>-</v>
      </c>
      <c r="Q1629" s="64" t="str">
        <f t="shared" si="670"/>
        <v>-</v>
      </c>
      <c r="R1629" s="64" t="str">
        <f t="shared" si="670"/>
        <v>-</v>
      </c>
      <c r="S1629" s="64" t="str">
        <f t="shared" si="670"/>
        <v>-</v>
      </c>
      <c r="T1629" s="206" t="str">
        <f t="shared" si="650"/>
        <v>-</v>
      </c>
      <c r="U1629" s="29">
        <f t="shared" si="651"/>
        <v>0</v>
      </c>
      <c r="V1629" s="29">
        <f t="shared" si="652"/>
        <v>0</v>
      </c>
      <c r="W1629" s="29">
        <f t="shared" si="653"/>
        <v>0</v>
      </c>
      <c r="X1629" s="29">
        <f t="shared" si="654"/>
        <v>0</v>
      </c>
      <c r="Y1629" s="29">
        <f t="shared" si="655"/>
        <v>0</v>
      </c>
      <c r="Z1629" s="194">
        <f t="shared" si="656"/>
        <v>0</v>
      </c>
    </row>
    <row r="1630" spans="1:26" s="80" customFormat="1" x14ac:dyDescent="0.2">
      <c r="A1630" s="82">
        <v>1613</v>
      </c>
      <c r="B1630" s="168">
        <f>'Revenue Data'!B1621</f>
        <v>0</v>
      </c>
      <c r="C1630" s="71" t="str">
        <f t="shared" si="669"/>
        <v>-</v>
      </c>
      <c r="D1630" s="71" t="str">
        <f t="shared" si="669"/>
        <v>-</v>
      </c>
      <c r="E1630" s="71" t="str">
        <f t="shared" si="669"/>
        <v>-</v>
      </c>
      <c r="F1630" s="71" t="str">
        <f t="shared" si="669"/>
        <v>-</v>
      </c>
      <c r="G1630" s="71" t="str">
        <f t="shared" si="669"/>
        <v>-</v>
      </c>
      <c r="H1630" s="205">
        <f>IFERROR(VLOOKUP(B1630,'Forecast Cnx @ Dest. Airport'!$B$5:$R$175,17,FALSE),0)</f>
        <v>0</v>
      </c>
      <c r="I1630" s="29">
        <f t="shared" si="644"/>
        <v>0</v>
      </c>
      <c r="J1630" s="29">
        <f t="shared" si="645"/>
        <v>0</v>
      </c>
      <c r="K1630" s="29">
        <f t="shared" si="646"/>
        <v>0</v>
      </c>
      <c r="L1630" s="29">
        <f t="shared" si="647"/>
        <v>0</v>
      </c>
      <c r="M1630" s="29">
        <f t="shared" si="648"/>
        <v>0</v>
      </c>
      <c r="N1630" s="194">
        <f t="shared" si="649"/>
        <v>0</v>
      </c>
      <c r="O1630" s="64" t="str">
        <f t="shared" si="670"/>
        <v>-</v>
      </c>
      <c r="P1630" s="64" t="str">
        <f t="shared" si="670"/>
        <v>-</v>
      </c>
      <c r="Q1630" s="64" t="str">
        <f t="shared" si="670"/>
        <v>-</v>
      </c>
      <c r="R1630" s="64" t="str">
        <f t="shared" si="670"/>
        <v>-</v>
      </c>
      <c r="S1630" s="64" t="str">
        <f t="shared" si="670"/>
        <v>-</v>
      </c>
      <c r="T1630" s="206" t="str">
        <f t="shared" si="650"/>
        <v>-</v>
      </c>
      <c r="U1630" s="29">
        <f t="shared" si="651"/>
        <v>0</v>
      </c>
      <c r="V1630" s="29">
        <f t="shared" si="652"/>
        <v>0</v>
      </c>
      <c r="W1630" s="29">
        <f t="shared" si="653"/>
        <v>0</v>
      </c>
      <c r="X1630" s="29">
        <f t="shared" si="654"/>
        <v>0</v>
      </c>
      <c r="Y1630" s="29">
        <f t="shared" si="655"/>
        <v>0</v>
      </c>
      <c r="Z1630" s="194">
        <f t="shared" si="656"/>
        <v>0</v>
      </c>
    </row>
    <row r="1631" spans="1:26" s="80" customFormat="1" x14ac:dyDescent="0.2">
      <c r="A1631" s="168">
        <v>1614</v>
      </c>
      <c r="B1631" s="168">
        <f>'Revenue Data'!B1622</f>
        <v>0</v>
      </c>
      <c r="C1631" s="71" t="str">
        <f t="shared" si="669"/>
        <v>-</v>
      </c>
      <c r="D1631" s="71" t="str">
        <f t="shared" si="669"/>
        <v>-</v>
      </c>
      <c r="E1631" s="71" t="str">
        <f t="shared" si="669"/>
        <v>-</v>
      </c>
      <c r="F1631" s="71" t="str">
        <f t="shared" si="669"/>
        <v>-</v>
      </c>
      <c r="G1631" s="71" t="str">
        <f t="shared" si="669"/>
        <v>-</v>
      </c>
      <c r="H1631" s="205">
        <f>IFERROR(VLOOKUP(B1631,'Forecast Cnx @ Dest. Airport'!$B$5:$R$175,17,FALSE),0)</f>
        <v>0</v>
      </c>
      <c r="I1631" s="29">
        <f t="shared" ref="I1631:I1662" si="671">IFERROR($H1631*C1631,0)</f>
        <v>0</v>
      </c>
      <c r="J1631" s="29">
        <f t="shared" ref="J1631:J1662" si="672">IFERROR($H1631*D1631,0)</f>
        <v>0</v>
      </c>
      <c r="K1631" s="29">
        <f t="shared" ref="K1631:K1662" si="673">IFERROR($H1631*E1631,0)</f>
        <v>0</v>
      </c>
      <c r="L1631" s="29">
        <f t="shared" ref="L1631:L1662" si="674">IFERROR($H1631*F1631,0)</f>
        <v>0</v>
      </c>
      <c r="M1631" s="29">
        <f t="shared" ref="M1631:M1662" si="675">IFERROR($H1631*G1631,0)</f>
        <v>0</v>
      </c>
      <c r="N1631" s="194">
        <f t="shared" ref="N1631:N1662" si="676">SUM(I1631:M1631)</f>
        <v>0</v>
      </c>
      <c r="O1631" s="64" t="str">
        <f t="shared" si="670"/>
        <v>-</v>
      </c>
      <c r="P1631" s="64" t="str">
        <f t="shared" si="670"/>
        <v>-</v>
      </c>
      <c r="Q1631" s="64" t="str">
        <f t="shared" si="670"/>
        <v>-</v>
      </c>
      <c r="R1631" s="64" t="str">
        <f t="shared" si="670"/>
        <v>-</v>
      </c>
      <c r="S1631" s="64" t="str">
        <f t="shared" si="670"/>
        <v>-</v>
      </c>
      <c r="T1631" s="206" t="str">
        <f t="shared" ref="T1631:T1662" si="677">IFERROR(Z1631/N1631,"-")</f>
        <v>-</v>
      </c>
      <c r="U1631" s="29">
        <f t="shared" ref="U1631:U1662" si="678">IFERROR(O1631*I1631,0)</f>
        <v>0</v>
      </c>
      <c r="V1631" s="29">
        <f t="shared" ref="V1631:V1662" si="679">IFERROR(P1631*J1631,0)</f>
        <v>0</v>
      </c>
      <c r="W1631" s="29">
        <f t="shared" ref="W1631:W1662" si="680">IFERROR(Q1631*K1631,0)</f>
        <v>0</v>
      </c>
      <c r="X1631" s="29">
        <f t="shared" ref="X1631:X1662" si="681">IFERROR(R1631*L1631,0)</f>
        <v>0</v>
      </c>
      <c r="Y1631" s="29">
        <f t="shared" ref="Y1631:Y1662" si="682">IFERROR(S1631*M1631,0)</f>
        <v>0</v>
      </c>
      <c r="Z1631" s="194">
        <f t="shared" ref="Z1631:Z1662" si="683">SUM(U1631:Y1631)</f>
        <v>0</v>
      </c>
    </row>
    <row r="1632" spans="1:26" s="80" customFormat="1" x14ac:dyDescent="0.2">
      <c r="A1632" s="82">
        <v>1615</v>
      </c>
      <c r="B1632" s="168">
        <f>'Revenue Data'!B1623</f>
        <v>0</v>
      </c>
      <c r="C1632" s="71" t="str">
        <f t="shared" si="669"/>
        <v>-</v>
      </c>
      <c r="D1632" s="71" t="str">
        <f t="shared" si="669"/>
        <v>-</v>
      </c>
      <c r="E1632" s="71" t="str">
        <f t="shared" si="669"/>
        <v>-</v>
      </c>
      <c r="F1632" s="71" t="str">
        <f t="shared" si="669"/>
        <v>-</v>
      </c>
      <c r="G1632" s="71" t="str">
        <f t="shared" si="669"/>
        <v>-</v>
      </c>
      <c r="H1632" s="205">
        <f>IFERROR(VLOOKUP(B1632,'Forecast Cnx @ Dest. Airport'!$B$5:$R$175,17,FALSE),0)</f>
        <v>0</v>
      </c>
      <c r="I1632" s="29">
        <f t="shared" si="671"/>
        <v>0</v>
      </c>
      <c r="J1632" s="29">
        <f t="shared" si="672"/>
        <v>0</v>
      </c>
      <c r="K1632" s="29">
        <f t="shared" si="673"/>
        <v>0</v>
      </c>
      <c r="L1632" s="29">
        <f t="shared" si="674"/>
        <v>0</v>
      </c>
      <c r="M1632" s="29">
        <f t="shared" si="675"/>
        <v>0</v>
      </c>
      <c r="N1632" s="194">
        <f t="shared" si="676"/>
        <v>0</v>
      </c>
      <c r="O1632" s="64" t="str">
        <f t="shared" si="670"/>
        <v>-</v>
      </c>
      <c r="P1632" s="64" t="str">
        <f t="shared" si="670"/>
        <v>-</v>
      </c>
      <c r="Q1632" s="64" t="str">
        <f t="shared" si="670"/>
        <v>-</v>
      </c>
      <c r="R1632" s="64" t="str">
        <f t="shared" si="670"/>
        <v>-</v>
      </c>
      <c r="S1632" s="64" t="str">
        <f t="shared" si="670"/>
        <v>-</v>
      </c>
      <c r="T1632" s="206" t="str">
        <f t="shared" si="677"/>
        <v>-</v>
      </c>
      <c r="U1632" s="29">
        <f t="shared" si="678"/>
        <v>0</v>
      </c>
      <c r="V1632" s="29">
        <f t="shared" si="679"/>
        <v>0</v>
      </c>
      <c r="W1632" s="29">
        <f t="shared" si="680"/>
        <v>0</v>
      </c>
      <c r="X1632" s="29">
        <f t="shared" si="681"/>
        <v>0</v>
      </c>
      <c r="Y1632" s="29">
        <f t="shared" si="682"/>
        <v>0</v>
      </c>
      <c r="Z1632" s="194">
        <f t="shared" si="683"/>
        <v>0</v>
      </c>
    </row>
    <row r="1633" spans="1:26" s="80" customFormat="1" x14ac:dyDescent="0.2">
      <c r="A1633" s="82">
        <v>1616</v>
      </c>
      <c r="B1633" s="168">
        <f>'Revenue Data'!B1624</f>
        <v>0</v>
      </c>
      <c r="C1633" s="71" t="str">
        <f t="shared" si="669"/>
        <v>-</v>
      </c>
      <c r="D1633" s="71" t="str">
        <f t="shared" si="669"/>
        <v>-</v>
      </c>
      <c r="E1633" s="71" t="str">
        <f t="shared" si="669"/>
        <v>-</v>
      </c>
      <c r="F1633" s="71" t="str">
        <f t="shared" si="669"/>
        <v>-</v>
      </c>
      <c r="G1633" s="71" t="str">
        <f t="shared" si="669"/>
        <v>-</v>
      </c>
      <c r="H1633" s="205">
        <f>IFERROR(VLOOKUP(B1633,'Forecast Cnx @ Dest. Airport'!$B$5:$R$175,17,FALSE),0)</f>
        <v>0</v>
      </c>
      <c r="I1633" s="29">
        <f t="shared" si="671"/>
        <v>0</v>
      </c>
      <c r="J1633" s="29">
        <f t="shared" si="672"/>
        <v>0</v>
      </c>
      <c r="K1633" s="29">
        <f t="shared" si="673"/>
        <v>0</v>
      </c>
      <c r="L1633" s="29">
        <f t="shared" si="674"/>
        <v>0</v>
      </c>
      <c r="M1633" s="29">
        <f t="shared" si="675"/>
        <v>0</v>
      </c>
      <c r="N1633" s="194">
        <f t="shared" si="676"/>
        <v>0</v>
      </c>
      <c r="O1633" s="64" t="str">
        <f t="shared" si="670"/>
        <v>-</v>
      </c>
      <c r="P1633" s="64" t="str">
        <f t="shared" si="670"/>
        <v>-</v>
      </c>
      <c r="Q1633" s="64" t="str">
        <f t="shared" si="670"/>
        <v>-</v>
      </c>
      <c r="R1633" s="64" t="str">
        <f t="shared" si="670"/>
        <v>-</v>
      </c>
      <c r="S1633" s="64" t="str">
        <f t="shared" si="670"/>
        <v>-</v>
      </c>
      <c r="T1633" s="206" t="str">
        <f t="shared" si="677"/>
        <v>-</v>
      </c>
      <c r="U1633" s="29">
        <f t="shared" si="678"/>
        <v>0</v>
      </c>
      <c r="V1633" s="29">
        <f t="shared" si="679"/>
        <v>0</v>
      </c>
      <c r="W1633" s="29">
        <f t="shared" si="680"/>
        <v>0</v>
      </c>
      <c r="X1633" s="29">
        <f t="shared" si="681"/>
        <v>0</v>
      </c>
      <c r="Y1633" s="29">
        <f t="shared" si="682"/>
        <v>0</v>
      </c>
      <c r="Z1633" s="194">
        <f t="shared" si="683"/>
        <v>0</v>
      </c>
    </row>
    <row r="1634" spans="1:26" s="80" customFormat="1" x14ac:dyDescent="0.2">
      <c r="A1634" s="168">
        <v>1617</v>
      </c>
      <c r="B1634" s="168">
        <f>'Revenue Data'!B1625</f>
        <v>0</v>
      </c>
      <c r="C1634" s="71" t="str">
        <f t="shared" si="669"/>
        <v>-</v>
      </c>
      <c r="D1634" s="71" t="str">
        <f t="shared" si="669"/>
        <v>-</v>
      </c>
      <c r="E1634" s="71" t="str">
        <f t="shared" si="669"/>
        <v>-</v>
      </c>
      <c r="F1634" s="71" t="str">
        <f t="shared" si="669"/>
        <v>-</v>
      </c>
      <c r="G1634" s="71" t="str">
        <f t="shared" si="669"/>
        <v>-</v>
      </c>
      <c r="H1634" s="205">
        <f>IFERROR(VLOOKUP(B1634,'Forecast Cnx @ Dest. Airport'!$B$5:$R$175,17,FALSE),0)</f>
        <v>0</v>
      </c>
      <c r="I1634" s="29">
        <f t="shared" si="671"/>
        <v>0</v>
      </c>
      <c r="J1634" s="29">
        <f t="shared" si="672"/>
        <v>0</v>
      </c>
      <c r="K1634" s="29">
        <f t="shared" si="673"/>
        <v>0</v>
      </c>
      <c r="L1634" s="29">
        <f t="shared" si="674"/>
        <v>0</v>
      </c>
      <c r="M1634" s="29">
        <f t="shared" si="675"/>
        <v>0</v>
      </c>
      <c r="N1634" s="194">
        <f t="shared" si="676"/>
        <v>0</v>
      </c>
      <c r="O1634" s="64" t="str">
        <f t="shared" si="670"/>
        <v>-</v>
      </c>
      <c r="P1634" s="64" t="str">
        <f t="shared" si="670"/>
        <v>-</v>
      </c>
      <c r="Q1634" s="64" t="str">
        <f t="shared" si="670"/>
        <v>-</v>
      </c>
      <c r="R1634" s="64" t="str">
        <f t="shared" si="670"/>
        <v>-</v>
      </c>
      <c r="S1634" s="64" t="str">
        <f t="shared" si="670"/>
        <v>-</v>
      </c>
      <c r="T1634" s="206" t="str">
        <f t="shared" si="677"/>
        <v>-</v>
      </c>
      <c r="U1634" s="29">
        <f t="shared" si="678"/>
        <v>0</v>
      </c>
      <c r="V1634" s="29">
        <f t="shared" si="679"/>
        <v>0</v>
      </c>
      <c r="W1634" s="29">
        <f t="shared" si="680"/>
        <v>0</v>
      </c>
      <c r="X1634" s="29">
        <f t="shared" si="681"/>
        <v>0</v>
      </c>
      <c r="Y1634" s="29">
        <f t="shared" si="682"/>
        <v>0</v>
      </c>
      <c r="Z1634" s="194">
        <f t="shared" si="683"/>
        <v>0</v>
      </c>
    </row>
    <row r="1635" spans="1:26" s="80" customFormat="1" x14ac:dyDescent="0.2">
      <c r="A1635" s="82">
        <v>1618</v>
      </c>
      <c r="B1635" s="168">
        <f>'Revenue Data'!B1626</f>
        <v>0</v>
      </c>
      <c r="C1635" s="71" t="str">
        <f t="shared" si="669"/>
        <v>-</v>
      </c>
      <c r="D1635" s="71" t="str">
        <f t="shared" si="669"/>
        <v>-</v>
      </c>
      <c r="E1635" s="71" t="str">
        <f t="shared" si="669"/>
        <v>-</v>
      </c>
      <c r="F1635" s="71" t="str">
        <f t="shared" si="669"/>
        <v>-</v>
      </c>
      <c r="G1635" s="71" t="str">
        <f t="shared" si="669"/>
        <v>-</v>
      </c>
      <c r="H1635" s="205">
        <f>IFERROR(VLOOKUP(B1635,'Forecast Cnx @ Dest. Airport'!$B$5:$R$175,17,FALSE),0)</f>
        <v>0</v>
      </c>
      <c r="I1635" s="29">
        <f t="shared" si="671"/>
        <v>0</v>
      </c>
      <c r="J1635" s="29">
        <f t="shared" si="672"/>
        <v>0</v>
      </c>
      <c r="K1635" s="29">
        <f t="shared" si="673"/>
        <v>0</v>
      </c>
      <c r="L1635" s="29">
        <f t="shared" si="674"/>
        <v>0</v>
      </c>
      <c r="M1635" s="29">
        <f t="shared" si="675"/>
        <v>0</v>
      </c>
      <c r="N1635" s="194">
        <f t="shared" si="676"/>
        <v>0</v>
      </c>
      <c r="O1635" s="64" t="str">
        <f t="shared" si="670"/>
        <v>-</v>
      </c>
      <c r="P1635" s="64" t="str">
        <f t="shared" si="670"/>
        <v>-</v>
      </c>
      <c r="Q1635" s="64" t="str">
        <f t="shared" si="670"/>
        <v>-</v>
      </c>
      <c r="R1635" s="64" t="str">
        <f t="shared" si="670"/>
        <v>-</v>
      </c>
      <c r="S1635" s="64" t="str">
        <f t="shared" si="670"/>
        <v>-</v>
      </c>
      <c r="T1635" s="206" t="str">
        <f t="shared" si="677"/>
        <v>-</v>
      </c>
      <c r="U1635" s="29">
        <f t="shared" si="678"/>
        <v>0</v>
      </c>
      <c r="V1635" s="29">
        <f t="shared" si="679"/>
        <v>0</v>
      </c>
      <c r="W1635" s="29">
        <f t="shared" si="680"/>
        <v>0</v>
      </c>
      <c r="X1635" s="29">
        <f t="shared" si="681"/>
        <v>0</v>
      </c>
      <c r="Y1635" s="29">
        <f t="shared" si="682"/>
        <v>0</v>
      </c>
      <c r="Z1635" s="194">
        <f t="shared" si="683"/>
        <v>0</v>
      </c>
    </row>
    <row r="1636" spans="1:26" s="80" customFormat="1" x14ac:dyDescent="0.2">
      <c r="A1636" s="82">
        <v>1619</v>
      </c>
      <c r="B1636" s="168">
        <f>'Revenue Data'!B1627</f>
        <v>0</v>
      </c>
      <c r="C1636" s="71" t="str">
        <f t="shared" si="669"/>
        <v>-</v>
      </c>
      <c r="D1636" s="71" t="str">
        <f t="shared" si="669"/>
        <v>-</v>
      </c>
      <c r="E1636" s="71" t="str">
        <f t="shared" si="669"/>
        <v>-</v>
      </c>
      <c r="F1636" s="71" t="str">
        <f t="shared" si="669"/>
        <v>-</v>
      </c>
      <c r="G1636" s="71" t="str">
        <f t="shared" si="669"/>
        <v>-</v>
      </c>
      <c r="H1636" s="205">
        <f>IFERROR(VLOOKUP(B1636,'Forecast Cnx @ Dest. Airport'!$B$5:$R$175,17,FALSE),0)</f>
        <v>0</v>
      </c>
      <c r="I1636" s="29">
        <f t="shared" si="671"/>
        <v>0</v>
      </c>
      <c r="J1636" s="29">
        <f t="shared" si="672"/>
        <v>0</v>
      </c>
      <c r="K1636" s="29">
        <f t="shared" si="673"/>
        <v>0</v>
      </c>
      <c r="L1636" s="29">
        <f t="shared" si="674"/>
        <v>0</v>
      </c>
      <c r="M1636" s="29">
        <f t="shared" si="675"/>
        <v>0</v>
      </c>
      <c r="N1636" s="194">
        <f t="shared" si="676"/>
        <v>0</v>
      </c>
      <c r="O1636" s="64" t="str">
        <f t="shared" si="670"/>
        <v>-</v>
      </c>
      <c r="P1636" s="64" t="str">
        <f t="shared" si="670"/>
        <v>-</v>
      </c>
      <c r="Q1636" s="64" t="str">
        <f t="shared" si="670"/>
        <v>-</v>
      </c>
      <c r="R1636" s="64" t="str">
        <f t="shared" si="670"/>
        <v>-</v>
      </c>
      <c r="S1636" s="64" t="str">
        <f t="shared" si="670"/>
        <v>-</v>
      </c>
      <c r="T1636" s="206" t="str">
        <f t="shared" si="677"/>
        <v>-</v>
      </c>
      <c r="U1636" s="29">
        <f t="shared" si="678"/>
        <v>0</v>
      </c>
      <c r="V1636" s="29">
        <f t="shared" si="679"/>
        <v>0</v>
      </c>
      <c r="W1636" s="29">
        <f t="shared" si="680"/>
        <v>0</v>
      </c>
      <c r="X1636" s="29">
        <f t="shared" si="681"/>
        <v>0</v>
      </c>
      <c r="Y1636" s="29">
        <f t="shared" si="682"/>
        <v>0</v>
      </c>
      <c r="Z1636" s="194">
        <f t="shared" si="683"/>
        <v>0</v>
      </c>
    </row>
    <row r="1637" spans="1:26" s="80" customFormat="1" x14ac:dyDescent="0.2">
      <c r="A1637" s="168">
        <v>1620</v>
      </c>
      <c r="B1637" s="168">
        <f>'Revenue Data'!B1628</f>
        <v>0</v>
      </c>
      <c r="C1637" s="71" t="str">
        <f t="shared" si="669"/>
        <v>-</v>
      </c>
      <c r="D1637" s="71" t="str">
        <f t="shared" si="669"/>
        <v>-</v>
      </c>
      <c r="E1637" s="71" t="str">
        <f t="shared" si="669"/>
        <v>-</v>
      </c>
      <c r="F1637" s="71" t="str">
        <f t="shared" si="669"/>
        <v>-</v>
      </c>
      <c r="G1637" s="71" t="str">
        <f t="shared" si="669"/>
        <v>-</v>
      </c>
      <c r="H1637" s="205">
        <f>IFERROR(VLOOKUP(B1637,'Forecast Cnx @ Dest. Airport'!$B$5:$R$175,17,FALSE),0)</f>
        <v>0</v>
      </c>
      <c r="I1637" s="29">
        <f t="shared" si="671"/>
        <v>0</v>
      </c>
      <c r="J1637" s="29">
        <f t="shared" si="672"/>
        <v>0</v>
      </c>
      <c r="K1637" s="29">
        <f t="shared" si="673"/>
        <v>0</v>
      </c>
      <c r="L1637" s="29">
        <f t="shared" si="674"/>
        <v>0</v>
      </c>
      <c r="M1637" s="29">
        <f t="shared" si="675"/>
        <v>0</v>
      </c>
      <c r="N1637" s="194">
        <f t="shared" si="676"/>
        <v>0</v>
      </c>
      <c r="O1637" s="64" t="str">
        <f t="shared" si="670"/>
        <v>-</v>
      </c>
      <c r="P1637" s="64" t="str">
        <f t="shared" si="670"/>
        <v>-</v>
      </c>
      <c r="Q1637" s="64" t="str">
        <f t="shared" si="670"/>
        <v>-</v>
      </c>
      <c r="R1637" s="64" t="str">
        <f t="shared" si="670"/>
        <v>-</v>
      </c>
      <c r="S1637" s="64" t="str">
        <f t="shared" si="670"/>
        <v>-</v>
      </c>
      <c r="T1637" s="206" t="str">
        <f t="shared" si="677"/>
        <v>-</v>
      </c>
      <c r="U1637" s="29">
        <f t="shared" si="678"/>
        <v>0</v>
      </c>
      <c r="V1637" s="29">
        <f t="shared" si="679"/>
        <v>0</v>
      </c>
      <c r="W1637" s="29">
        <f t="shared" si="680"/>
        <v>0</v>
      </c>
      <c r="X1637" s="29">
        <f t="shared" si="681"/>
        <v>0</v>
      </c>
      <c r="Y1637" s="29">
        <f t="shared" si="682"/>
        <v>0</v>
      </c>
      <c r="Z1637" s="194">
        <f t="shared" si="683"/>
        <v>0</v>
      </c>
    </row>
    <row r="1638" spans="1:26" s="80" customFormat="1" x14ac:dyDescent="0.2">
      <c r="A1638" s="82">
        <v>1621</v>
      </c>
      <c r="B1638" s="168">
        <f>'Revenue Data'!B1629</f>
        <v>0</v>
      </c>
      <c r="C1638" s="71" t="str">
        <f t="shared" ref="C1638:G1647" si="684">IFERROR(VLOOKUP($B1638,FromChicagoFareList,C$8,FALSE),"-")</f>
        <v>-</v>
      </c>
      <c r="D1638" s="71" t="str">
        <f t="shared" si="684"/>
        <v>-</v>
      </c>
      <c r="E1638" s="71" t="str">
        <f t="shared" si="684"/>
        <v>-</v>
      </c>
      <c r="F1638" s="71" t="str">
        <f t="shared" si="684"/>
        <v>-</v>
      </c>
      <c r="G1638" s="71" t="str">
        <f t="shared" si="684"/>
        <v>-</v>
      </c>
      <c r="H1638" s="205">
        <f>IFERROR(VLOOKUP(B1638,'Forecast Cnx @ Dest. Airport'!$B$5:$R$175,17,FALSE),0)</f>
        <v>0</v>
      </c>
      <c r="I1638" s="29">
        <f t="shared" si="671"/>
        <v>0</v>
      </c>
      <c r="J1638" s="29">
        <f t="shared" si="672"/>
        <v>0</v>
      </c>
      <c r="K1638" s="29">
        <f t="shared" si="673"/>
        <v>0</v>
      </c>
      <c r="L1638" s="29">
        <f t="shared" si="674"/>
        <v>0</v>
      </c>
      <c r="M1638" s="29">
        <f t="shared" si="675"/>
        <v>0</v>
      </c>
      <c r="N1638" s="194">
        <f t="shared" si="676"/>
        <v>0</v>
      </c>
      <c r="O1638" s="64" t="str">
        <f t="shared" ref="O1638:S1647" si="685">IFERROR(VLOOKUP($B1638,FromChicagoFareList,O$8,FALSE),"-")</f>
        <v>-</v>
      </c>
      <c r="P1638" s="64" t="str">
        <f t="shared" si="685"/>
        <v>-</v>
      </c>
      <c r="Q1638" s="64" t="str">
        <f t="shared" si="685"/>
        <v>-</v>
      </c>
      <c r="R1638" s="64" t="str">
        <f t="shared" si="685"/>
        <v>-</v>
      </c>
      <c r="S1638" s="64" t="str">
        <f t="shared" si="685"/>
        <v>-</v>
      </c>
      <c r="T1638" s="206" t="str">
        <f t="shared" si="677"/>
        <v>-</v>
      </c>
      <c r="U1638" s="29">
        <f t="shared" si="678"/>
        <v>0</v>
      </c>
      <c r="V1638" s="29">
        <f t="shared" si="679"/>
        <v>0</v>
      </c>
      <c r="W1638" s="29">
        <f t="shared" si="680"/>
        <v>0</v>
      </c>
      <c r="X1638" s="29">
        <f t="shared" si="681"/>
        <v>0</v>
      </c>
      <c r="Y1638" s="29">
        <f t="shared" si="682"/>
        <v>0</v>
      </c>
      <c r="Z1638" s="194">
        <f t="shared" si="683"/>
        <v>0</v>
      </c>
    </row>
    <row r="1639" spans="1:26" s="80" customFormat="1" x14ac:dyDescent="0.2">
      <c r="A1639" s="82">
        <v>1622</v>
      </c>
      <c r="B1639" s="168">
        <f>'Revenue Data'!B1630</f>
        <v>0</v>
      </c>
      <c r="C1639" s="71" t="str">
        <f t="shared" si="684"/>
        <v>-</v>
      </c>
      <c r="D1639" s="71" t="str">
        <f t="shared" si="684"/>
        <v>-</v>
      </c>
      <c r="E1639" s="71" t="str">
        <f t="shared" si="684"/>
        <v>-</v>
      </c>
      <c r="F1639" s="71" t="str">
        <f t="shared" si="684"/>
        <v>-</v>
      </c>
      <c r="G1639" s="71" t="str">
        <f t="shared" si="684"/>
        <v>-</v>
      </c>
      <c r="H1639" s="205">
        <f>IFERROR(VLOOKUP(B1639,'Forecast Cnx @ Dest. Airport'!$B$5:$R$175,17,FALSE),0)</f>
        <v>0</v>
      </c>
      <c r="I1639" s="29">
        <f t="shared" si="671"/>
        <v>0</v>
      </c>
      <c r="J1639" s="29">
        <f t="shared" si="672"/>
        <v>0</v>
      </c>
      <c r="K1639" s="29">
        <f t="shared" si="673"/>
        <v>0</v>
      </c>
      <c r="L1639" s="29">
        <f t="shared" si="674"/>
        <v>0</v>
      </c>
      <c r="M1639" s="29">
        <f t="shared" si="675"/>
        <v>0</v>
      </c>
      <c r="N1639" s="194">
        <f t="shared" si="676"/>
        <v>0</v>
      </c>
      <c r="O1639" s="64" t="str">
        <f t="shared" si="685"/>
        <v>-</v>
      </c>
      <c r="P1639" s="64" t="str">
        <f t="shared" si="685"/>
        <v>-</v>
      </c>
      <c r="Q1639" s="64" t="str">
        <f t="shared" si="685"/>
        <v>-</v>
      </c>
      <c r="R1639" s="64" t="str">
        <f t="shared" si="685"/>
        <v>-</v>
      </c>
      <c r="S1639" s="64" t="str">
        <f t="shared" si="685"/>
        <v>-</v>
      </c>
      <c r="T1639" s="206" t="str">
        <f t="shared" si="677"/>
        <v>-</v>
      </c>
      <c r="U1639" s="29">
        <f t="shared" si="678"/>
        <v>0</v>
      </c>
      <c r="V1639" s="29">
        <f t="shared" si="679"/>
        <v>0</v>
      </c>
      <c r="W1639" s="29">
        <f t="shared" si="680"/>
        <v>0</v>
      </c>
      <c r="X1639" s="29">
        <f t="shared" si="681"/>
        <v>0</v>
      </c>
      <c r="Y1639" s="29">
        <f t="shared" si="682"/>
        <v>0</v>
      </c>
      <c r="Z1639" s="194">
        <f t="shared" si="683"/>
        <v>0</v>
      </c>
    </row>
    <row r="1640" spans="1:26" s="80" customFormat="1" x14ac:dyDescent="0.2">
      <c r="A1640" s="168">
        <v>1623</v>
      </c>
      <c r="B1640" s="168">
        <f>'Revenue Data'!B1631</f>
        <v>0</v>
      </c>
      <c r="C1640" s="71" t="str">
        <f t="shared" si="684"/>
        <v>-</v>
      </c>
      <c r="D1640" s="71" t="str">
        <f t="shared" si="684"/>
        <v>-</v>
      </c>
      <c r="E1640" s="71" t="str">
        <f t="shared" si="684"/>
        <v>-</v>
      </c>
      <c r="F1640" s="71" t="str">
        <f t="shared" si="684"/>
        <v>-</v>
      </c>
      <c r="G1640" s="71" t="str">
        <f t="shared" si="684"/>
        <v>-</v>
      </c>
      <c r="H1640" s="205">
        <f>IFERROR(VLOOKUP(B1640,'Forecast Cnx @ Dest. Airport'!$B$5:$R$175,17,FALSE),0)</f>
        <v>0</v>
      </c>
      <c r="I1640" s="29">
        <f t="shared" si="671"/>
        <v>0</v>
      </c>
      <c r="J1640" s="29">
        <f t="shared" si="672"/>
        <v>0</v>
      </c>
      <c r="K1640" s="29">
        <f t="shared" si="673"/>
        <v>0</v>
      </c>
      <c r="L1640" s="29">
        <f t="shared" si="674"/>
        <v>0</v>
      </c>
      <c r="M1640" s="29">
        <f t="shared" si="675"/>
        <v>0</v>
      </c>
      <c r="N1640" s="194">
        <f t="shared" si="676"/>
        <v>0</v>
      </c>
      <c r="O1640" s="64" t="str">
        <f t="shared" si="685"/>
        <v>-</v>
      </c>
      <c r="P1640" s="64" t="str">
        <f t="shared" si="685"/>
        <v>-</v>
      </c>
      <c r="Q1640" s="64" t="str">
        <f t="shared" si="685"/>
        <v>-</v>
      </c>
      <c r="R1640" s="64" t="str">
        <f t="shared" si="685"/>
        <v>-</v>
      </c>
      <c r="S1640" s="64" t="str">
        <f t="shared" si="685"/>
        <v>-</v>
      </c>
      <c r="T1640" s="206" t="str">
        <f t="shared" si="677"/>
        <v>-</v>
      </c>
      <c r="U1640" s="29">
        <f t="shared" si="678"/>
        <v>0</v>
      </c>
      <c r="V1640" s="29">
        <f t="shared" si="679"/>
        <v>0</v>
      </c>
      <c r="W1640" s="29">
        <f t="shared" si="680"/>
        <v>0</v>
      </c>
      <c r="X1640" s="29">
        <f t="shared" si="681"/>
        <v>0</v>
      </c>
      <c r="Y1640" s="29">
        <f t="shared" si="682"/>
        <v>0</v>
      </c>
      <c r="Z1640" s="194">
        <f t="shared" si="683"/>
        <v>0</v>
      </c>
    </row>
    <row r="1641" spans="1:26" s="80" customFormat="1" x14ac:dyDescent="0.2">
      <c r="A1641" s="82">
        <v>1624</v>
      </c>
      <c r="B1641" s="168">
        <f>'Revenue Data'!B1632</f>
        <v>0</v>
      </c>
      <c r="C1641" s="71" t="str">
        <f t="shared" si="684"/>
        <v>-</v>
      </c>
      <c r="D1641" s="71" t="str">
        <f t="shared" si="684"/>
        <v>-</v>
      </c>
      <c r="E1641" s="71" t="str">
        <f t="shared" si="684"/>
        <v>-</v>
      </c>
      <c r="F1641" s="71" t="str">
        <f t="shared" si="684"/>
        <v>-</v>
      </c>
      <c r="G1641" s="71" t="str">
        <f t="shared" si="684"/>
        <v>-</v>
      </c>
      <c r="H1641" s="205">
        <f>IFERROR(VLOOKUP(B1641,'Forecast Cnx @ Dest. Airport'!$B$5:$R$175,17,FALSE),0)</f>
        <v>0</v>
      </c>
      <c r="I1641" s="29">
        <f t="shared" si="671"/>
        <v>0</v>
      </c>
      <c r="J1641" s="29">
        <f t="shared" si="672"/>
        <v>0</v>
      </c>
      <c r="K1641" s="29">
        <f t="shared" si="673"/>
        <v>0</v>
      </c>
      <c r="L1641" s="29">
        <f t="shared" si="674"/>
        <v>0</v>
      </c>
      <c r="M1641" s="29">
        <f t="shared" si="675"/>
        <v>0</v>
      </c>
      <c r="N1641" s="194">
        <f t="shared" si="676"/>
        <v>0</v>
      </c>
      <c r="O1641" s="64" t="str">
        <f t="shared" si="685"/>
        <v>-</v>
      </c>
      <c r="P1641" s="64" t="str">
        <f t="shared" si="685"/>
        <v>-</v>
      </c>
      <c r="Q1641" s="64" t="str">
        <f t="shared" si="685"/>
        <v>-</v>
      </c>
      <c r="R1641" s="64" t="str">
        <f t="shared" si="685"/>
        <v>-</v>
      </c>
      <c r="S1641" s="64" t="str">
        <f t="shared" si="685"/>
        <v>-</v>
      </c>
      <c r="T1641" s="206" t="str">
        <f t="shared" si="677"/>
        <v>-</v>
      </c>
      <c r="U1641" s="29">
        <f t="shared" si="678"/>
        <v>0</v>
      </c>
      <c r="V1641" s="29">
        <f t="shared" si="679"/>
        <v>0</v>
      </c>
      <c r="W1641" s="29">
        <f t="shared" si="680"/>
        <v>0</v>
      </c>
      <c r="X1641" s="29">
        <f t="shared" si="681"/>
        <v>0</v>
      </c>
      <c r="Y1641" s="29">
        <f t="shared" si="682"/>
        <v>0</v>
      </c>
      <c r="Z1641" s="194">
        <f t="shared" si="683"/>
        <v>0</v>
      </c>
    </row>
    <row r="1642" spans="1:26" s="80" customFormat="1" x14ac:dyDescent="0.2">
      <c r="A1642" s="82">
        <v>1625</v>
      </c>
      <c r="B1642" s="168">
        <f>'Revenue Data'!B1633</f>
        <v>0</v>
      </c>
      <c r="C1642" s="71" t="str">
        <f t="shared" si="684"/>
        <v>-</v>
      </c>
      <c r="D1642" s="71" t="str">
        <f t="shared" si="684"/>
        <v>-</v>
      </c>
      <c r="E1642" s="71" t="str">
        <f t="shared" si="684"/>
        <v>-</v>
      </c>
      <c r="F1642" s="71" t="str">
        <f t="shared" si="684"/>
        <v>-</v>
      </c>
      <c r="G1642" s="71" t="str">
        <f t="shared" si="684"/>
        <v>-</v>
      </c>
      <c r="H1642" s="205">
        <f>IFERROR(VLOOKUP(B1642,'Forecast Cnx @ Dest. Airport'!$B$5:$R$175,17,FALSE),0)</f>
        <v>0</v>
      </c>
      <c r="I1642" s="29">
        <f t="shared" si="671"/>
        <v>0</v>
      </c>
      <c r="J1642" s="29">
        <f t="shared" si="672"/>
        <v>0</v>
      </c>
      <c r="K1642" s="29">
        <f t="shared" si="673"/>
        <v>0</v>
      </c>
      <c r="L1642" s="29">
        <f t="shared" si="674"/>
        <v>0</v>
      </c>
      <c r="M1642" s="29">
        <f t="shared" si="675"/>
        <v>0</v>
      </c>
      <c r="N1642" s="194">
        <f t="shared" si="676"/>
        <v>0</v>
      </c>
      <c r="O1642" s="64" t="str">
        <f t="shared" si="685"/>
        <v>-</v>
      </c>
      <c r="P1642" s="64" t="str">
        <f t="shared" si="685"/>
        <v>-</v>
      </c>
      <c r="Q1642" s="64" t="str">
        <f t="shared" si="685"/>
        <v>-</v>
      </c>
      <c r="R1642" s="64" t="str">
        <f t="shared" si="685"/>
        <v>-</v>
      </c>
      <c r="S1642" s="64" t="str">
        <f t="shared" si="685"/>
        <v>-</v>
      </c>
      <c r="T1642" s="206" t="str">
        <f t="shared" si="677"/>
        <v>-</v>
      </c>
      <c r="U1642" s="29">
        <f t="shared" si="678"/>
        <v>0</v>
      </c>
      <c r="V1642" s="29">
        <f t="shared" si="679"/>
        <v>0</v>
      </c>
      <c r="W1642" s="29">
        <f t="shared" si="680"/>
        <v>0</v>
      </c>
      <c r="X1642" s="29">
        <f t="shared" si="681"/>
        <v>0</v>
      </c>
      <c r="Y1642" s="29">
        <f t="shared" si="682"/>
        <v>0</v>
      </c>
      <c r="Z1642" s="194">
        <f t="shared" si="683"/>
        <v>0</v>
      </c>
    </row>
    <row r="1643" spans="1:26" s="80" customFormat="1" x14ac:dyDescent="0.2">
      <c r="A1643" s="168">
        <v>1626</v>
      </c>
      <c r="B1643" s="168">
        <f>'Revenue Data'!B1634</f>
        <v>0</v>
      </c>
      <c r="C1643" s="71" t="str">
        <f t="shared" si="684"/>
        <v>-</v>
      </c>
      <c r="D1643" s="71" t="str">
        <f t="shared" si="684"/>
        <v>-</v>
      </c>
      <c r="E1643" s="71" t="str">
        <f t="shared" si="684"/>
        <v>-</v>
      </c>
      <c r="F1643" s="71" t="str">
        <f t="shared" si="684"/>
        <v>-</v>
      </c>
      <c r="G1643" s="71" t="str">
        <f t="shared" si="684"/>
        <v>-</v>
      </c>
      <c r="H1643" s="205">
        <f>IFERROR(VLOOKUP(B1643,'Forecast Cnx @ Dest. Airport'!$B$5:$R$175,17,FALSE),0)</f>
        <v>0</v>
      </c>
      <c r="I1643" s="29">
        <f t="shared" si="671"/>
        <v>0</v>
      </c>
      <c r="J1643" s="29">
        <f t="shared" si="672"/>
        <v>0</v>
      </c>
      <c r="K1643" s="29">
        <f t="shared" si="673"/>
        <v>0</v>
      </c>
      <c r="L1643" s="29">
        <f t="shared" si="674"/>
        <v>0</v>
      </c>
      <c r="M1643" s="29">
        <f t="shared" si="675"/>
        <v>0</v>
      </c>
      <c r="N1643" s="194">
        <f t="shared" si="676"/>
        <v>0</v>
      </c>
      <c r="O1643" s="64" t="str">
        <f t="shared" si="685"/>
        <v>-</v>
      </c>
      <c r="P1643" s="64" t="str">
        <f t="shared" si="685"/>
        <v>-</v>
      </c>
      <c r="Q1643" s="64" t="str">
        <f t="shared" si="685"/>
        <v>-</v>
      </c>
      <c r="R1643" s="64" t="str">
        <f t="shared" si="685"/>
        <v>-</v>
      </c>
      <c r="S1643" s="64" t="str">
        <f t="shared" si="685"/>
        <v>-</v>
      </c>
      <c r="T1643" s="206" t="str">
        <f t="shared" si="677"/>
        <v>-</v>
      </c>
      <c r="U1643" s="29">
        <f t="shared" si="678"/>
        <v>0</v>
      </c>
      <c r="V1643" s="29">
        <f t="shared" si="679"/>
        <v>0</v>
      </c>
      <c r="W1643" s="29">
        <f t="shared" si="680"/>
        <v>0</v>
      </c>
      <c r="X1643" s="29">
        <f t="shared" si="681"/>
        <v>0</v>
      </c>
      <c r="Y1643" s="29">
        <f t="shared" si="682"/>
        <v>0</v>
      </c>
      <c r="Z1643" s="194">
        <f t="shared" si="683"/>
        <v>0</v>
      </c>
    </row>
    <row r="1644" spans="1:26" s="80" customFormat="1" x14ac:dyDescent="0.2">
      <c r="A1644" s="82">
        <v>1627</v>
      </c>
      <c r="B1644" s="168">
        <f>'Revenue Data'!B1635</f>
        <v>0</v>
      </c>
      <c r="C1644" s="71" t="str">
        <f t="shared" si="684"/>
        <v>-</v>
      </c>
      <c r="D1644" s="71" t="str">
        <f t="shared" si="684"/>
        <v>-</v>
      </c>
      <c r="E1644" s="71" t="str">
        <f t="shared" si="684"/>
        <v>-</v>
      </c>
      <c r="F1644" s="71" t="str">
        <f t="shared" si="684"/>
        <v>-</v>
      </c>
      <c r="G1644" s="71" t="str">
        <f t="shared" si="684"/>
        <v>-</v>
      </c>
      <c r="H1644" s="205">
        <f>IFERROR(VLOOKUP(B1644,'Forecast Cnx @ Dest. Airport'!$B$5:$R$175,17,FALSE),0)</f>
        <v>0</v>
      </c>
      <c r="I1644" s="29">
        <f t="shared" si="671"/>
        <v>0</v>
      </c>
      <c r="J1644" s="29">
        <f t="shared" si="672"/>
        <v>0</v>
      </c>
      <c r="K1644" s="29">
        <f t="shared" si="673"/>
        <v>0</v>
      </c>
      <c r="L1644" s="29">
        <f t="shared" si="674"/>
        <v>0</v>
      </c>
      <c r="M1644" s="29">
        <f t="shared" si="675"/>
        <v>0</v>
      </c>
      <c r="N1644" s="194">
        <f t="shared" si="676"/>
        <v>0</v>
      </c>
      <c r="O1644" s="64" t="str">
        <f t="shared" si="685"/>
        <v>-</v>
      </c>
      <c r="P1644" s="64" t="str">
        <f t="shared" si="685"/>
        <v>-</v>
      </c>
      <c r="Q1644" s="64" t="str">
        <f t="shared" si="685"/>
        <v>-</v>
      </c>
      <c r="R1644" s="64" t="str">
        <f t="shared" si="685"/>
        <v>-</v>
      </c>
      <c r="S1644" s="64" t="str">
        <f t="shared" si="685"/>
        <v>-</v>
      </c>
      <c r="T1644" s="206" t="str">
        <f t="shared" si="677"/>
        <v>-</v>
      </c>
      <c r="U1644" s="29">
        <f t="shared" si="678"/>
        <v>0</v>
      </c>
      <c r="V1644" s="29">
        <f t="shared" si="679"/>
        <v>0</v>
      </c>
      <c r="W1644" s="29">
        <f t="shared" si="680"/>
        <v>0</v>
      </c>
      <c r="X1644" s="29">
        <f t="shared" si="681"/>
        <v>0</v>
      </c>
      <c r="Y1644" s="29">
        <f t="shared" si="682"/>
        <v>0</v>
      </c>
      <c r="Z1644" s="194">
        <f t="shared" si="683"/>
        <v>0</v>
      </c>
    </row>
    <row r="1645" spans="1:26" s="80" customFormat="1" x14ac:dyDescent="0.2">
      <c r="A1645" s="82">
        <v>1628</v>
      </c>
      <c r="B1645" s="168">
        <f>'Revenue Data'!B1636</f>
        <v>0</v>
      </c>
      <c r="C1645" s="71" t="str">
        <f t="shared" si="684"/>
        <v>-</v>
      </c>
      <c r="D1645" s="71" t="str">
        <f t="shared" si="684"/>
        <v>-</v>
      </c>
      <c r="E1645" s="71" t="str">
        <f t="shared" si="684"/>
        <v>-</v>
      </c>
      <c r="F1645" s="71" t="str">
        <f t="shared" si="684"/>
        <v>-</v>
      </c>
      <c r="G1645" s="71" t="str">
        <f t="shared" si="684"/>
        <v>-</v>
      </c>
      <c r="H1645" s="205">
        <f>IFERROR(VLOOKUP(B1645,'Forecast Cnx @ Dest. Airport'!$B$5:$R$175,17,FALSE),0)</f>
        <v>0</v>
      </c>
      <c r="I1645" s="29">
        <f t="shared" si="671"/>
        <v>0</v>
      </c>
      <c r="J1645" s="29">
        <f t="shared" si="672"/>
        <v>0</v>
      </c>
      <c r="K1645" s="29">
        <f t="shared" si="673"/>
        <v>0</v>
      </c>
      <c r="L1645" s="29">
        <f t="shared" si="674"/>
        <v>0</v>
      </c>
      <c r="M1645" s="29">
        <f t="shared" si="675"/>
        <v>0</v>
      </c>
      <c r="N1645" s="194">
        <f t="shared" si="676"/>
        <v>0</v>
      </c>
      <c r="O1645" s="64" t="str">
        <f t="shared" si="685"/>
        <v>-</v>
      </c>
      <c r="P1645" s="64" t="str">
        <f t="shared" si="685"/>
        <v>-</v>
      </c>
      <c r="Q1645" s="64" t="str">
        <f t="shared" si="685"/>
        <v>-</v>
      </c>
      <c r="R1645" s="64" t="str">
        <f t="shared" si="685"/>
        <v>-</v>
      </c>
      <c r="S1645" s="64" t="str">
        <f t="shared" si="685"/>
        <v>-</v>
      </c>
      <c r="T1645" s="206" t="str">
        <f t="shared" si="677"/>
        <v>-</v>
      </c>
      <c r="U1645" s="29">
        <f t="shared" si="678"/>
        <v>0</v>
      </c>
      <c r="V1645" s="29">
        <f t="shared" si="679"/>
        <v>0</v>
      </c>
      <c r="W1645" s="29">
        <f t="shared" si="680"/>
        <v>0</v>
      </c>
      <c r="X1645" s="29">
        <f t="shared" si="681"/>
        <v>0</v>
      </c>
      <c r="Y1645" s="29">
        <f t="shared" si="682"/>
        <v>0</v>
      </c>
      <c r="Z1645" s="194">
        <f t="shared" si="683"/>
        <v>0</v>
      </c>
    </row>
    <row r="1646" spans="1:26" s="80" customFormat="1" x14ac:dyDescent="0.2">
      <c r="A1646" s="168">
        <v>1629</v>
      </c>
      <c r="B1646" s="168">
        <f>'Revenue Data'!B1637</f>
        <v>0</v>
      </c>
      <c r="C1646" s="71" t="str">
        <f t="shared" si="684"/>
        <v>-</v>
      </c>
      <c r="D1646" s="71" t="str">
        <f t="shared" si="684"/>
        <v>-</v>
      </c>
      <c r="E1646" s="71" t="str">
        <f t="shared" si="684"/>
        <v>-</v>
      </c>
      <c r="F1646" s="71" t="str">
        <f t="shared" si="684"/>
        <v>-</v>
      </c>
      <c r="G1646" s="71" t="str">
        <f t="shared" si="684"/>
        <v>-</v>
      </c>
      <c r="H1646" s="205">
        <f>IFERROR(VLOOKUP(B1646,'Forecast Cnx @ Dest. Airport'!$B$5:$R$175,17,FALSE),0)</f>
        <v>0</v>
      </c>
      <c r="I1646" s="29">
        <f t="shared" si="671"/>
        <v>0</v>
      </c>
      <c r="J1646" s="29">
        <f t="shared" si="672"/>
        <v>0</v>
      </c>
      <c r="K1646" s="29">
        <f t="shared" si="673"/>
        <v>0</v>
      </c>
      <c r="L1646" s="29">
        <f t="shared" si="674"/>
        <v>0</v>
      </c>
      <c r="M1646" s="29">
        <f t="shared" si="675"/>
        <v>0</v>
      </c>
      <c r="N1646" s="194">
        <f t="shared" si="676"/>
        <v>0</v>
      </c>
      <c r="O1646" s="64" t="str">
        <f t="shared" si="685"/>
        <v>-</v>
      </c>
      <c r="P1646" s="64" t="str">
        <f t="shared" si="685"/>
        <v>-</v>
      </c>
      <c r="Q1646" s="64" t="str">
        <f t="shared" si="685"/>
        <v>-</v>
      </c>
      <c r="R1646" s="64" t="str">
        <f t="shared" si="685"/>
        <v>-</v>
      </c>
      <c r="S1646" s="64" t="str">
        <f t="shared" si="685"/>
        <v>-</v>
      </c>
      <c r="T1646" s="206" t="str">
        <f t="shared" si="677"/>
        <v>-</v>
      </c>
      <c r="U1646" s="29">
        <f t="shared" si="678"/>
        <v>0</v>
      </c>
      <c r="V1646" s="29">
        <f t="shared" si="679"/>
        <v>0</v>
      </c>
      <c r="W1646" s="29">
        <f t="shared" si="680"/>
        <v>0</v>
      </c>
      <c r="X1646" s="29">
        <f t="shared" si="681"/>
        <v>0</v>
      </c>
      <c r="Y1646" s="29">
        <f t="shared" si="682"/>
        <v>0</v>
      </c>
      <c r="Z1646" s="194">
        <f t="shared" si="683"/>
        <v>0</v>
      </c>
    </row>
    <row r="1647" spans="1:26" s="80" customFormat="1" x14ac:dyDescent="0.2">
      <c r="A1647" s="82">
        <v>1630</v>
      </c>
      <c r="B1647" s="168">
        <f>'Revenue Data'!B1638</f>
        <v>0</v>
      </c>
      <c r="C1647" s="71" t="str">
        <f t="shared" si="684"/>
        <v>-</v>
      </c>
      <c r="D1647" s="71" t="str">
        <f t="shared" si="684"/>
        <v>-</v>
      </c>
      <c r="E1647" s="71" t="str">
        <f t="shared" si="684"/>
        <v>-</v>
      </c>
      <c r="F1647" s="71" t="str">
        <f t="shared" si="684"/>
        <v>-</v>
      </c>
      <c r="G1647" s="71" t="str">
        <f t="shared" si="684"/>
        <v>-</v>
      </c>
      <c r="H1647" s="205">
        <f>IFERROR(VLOOKUP(B1647,'Forecast Cnx @ Dest. Airport'!$B$5:$R$175,17,FALSE),0)</f>
        <v>0</v>
      </c>
      <c r="I1647" s="29">
        <f t="shared" si="671"/>
        <v>0</v>
      </c>
      <c r="J1647" s="29">
        <f t="shared" si="672"/>
        <v>0</v>
      </c>
      <c r="K1647" s="29">
        <f t="shared" si="673"/>
        <v>0</v>
      </c>
      <c r="L1647" s="29">
        <f t="shared" si="674"/>
        <v>0</v>
      </c>
      <c r="M1647" s="29">
        <f t="shared" si="675"/>
        <v>0</v>
      </c>
      <c r="N1647" s="194">
        <f t="shared" si="676"/>
        <v>0</v>
      </c>
      <c r="O1647" s="64" t="str">
        <f t="shared" si="685"/>
        <v>-</v>
      </c>
      <c r="P1647" s="64" t="str">
        <f t="shared" si="685"/>
        <v>-</v>
      </c>
      <c r="Q1647" s="64" t="str">
        <f t="shared" si="685"/>
        <v>-</v>
      </c>
      <c r="R1647" s="64" t="str">
        <f t="shared" si="685"/>
        <v>-</v>
      </c>
      <c r="S1647" s="64" t="str">
        <f t="shared" si="685"/>
        <v>-</v>
      </c>
      <c r="T1647" s="206" t="str">
        <f t="shared" si="677"/>
        <v>-</v>
      </c>
      <c r="U1647" s="29">
        <f t="shared" si="678"/>
        <v>0</v>
      </c>
      <c r="V1647" s="29">
        <f t="shared" si="679"/>
        <v>0</v>
      </c>
      <c r="W1647" s="29">
        <f t="shared" si="680"/>
        <v>0</v>
      </c>
      <c r="X1647" s="29">
        <f t="shared" si="681"/>
        <v>0</v>
      </c>
      <c r="Y1647" s="29">
        <f t="shared" si="682"/>
        <v>0</v>
      </c>
      <c r="Z1647" s="194">
        <f t="shared" si="683"/>
        <v>0</v>
      </c>
    </row>
    <row r="1648" spans="1:26" s="80" customFormat="1" x14ac:dyDescent="0.2">
      <c r="A1648" s="82">
        <v>1631</v>
      </c>
      <c r="B1648" s="168">
        <f>'Revenue Data'!B1639</f>
        <v>0</v>
      </c>
      <c r="C1648" s="71" t="str">
        <f t="shared" ref="C1648:G1662" si="686">IFERROR(VLOOKUP($B1648,FromChicagoFareList,C$8,FALSE),"-")</f>
        <v>-</v>
      </c>
      <c r="D1648" s="71" t="str">
        <f t="shared" si="686"/>
        <v>-</v>
      </c>
      <c r="E1648" s="71" t="str">
        <f t="shared" si="686"/>
        <v>-</v>
      </c>
      <c r="F1648" s="71" t="str">
        <f t="shared" si="686"/>
        <v>-</v>
      </c>
      <c r="G1648" s="71" t="str">
        <f t="shared" si="686"/>
        <v>-</v>
      </c>
      <c r="H1648" s="205">
        <f>IFERROR(VLOOKUP(B1648,'Forecast Cnx @ Dest. Airport'!$B$5:$R$175,17,FALSE),0)</f>
        <v>0</v>
      </c>
      <c r="I1648" s="29">
        <f t="shared" si="671"/>
        <v>0</v>
      </c>
      <c r="J1648" s="29">
        <f t="shared" si="672"/>
        <v>0</v>
      </c>
      <c r="K1648" s="29">
        <f t="shared" si="673"/>
        <v>0</v>
      </c>
      <c r="L1648" s="29">
        <f t="shared" si="674"/>
        <v>0</v>
      </c>
      <c r="M1648" s="29">
        <f t="shared" si="675"/>
        <v>0</v>
      </c>
      <c r="N1648" s="194">
        <f t="shared" si="676"/>
        <v>0</v>
      </c>
      <c r="O1648" s="64" t="str">
        <f t="shared" ref="O1648:S1662" si="687">IFERROR(VLOOKUP($B1648,FromChicagoFareList,O$8,FALSE),"-")</f>
        <v>-</v>
      </c>
      <c r="P1648" s="64" t="str">
        <f t="shared" si="687"/>
        <v>-</v>
      </c>
      <c r="Q1648" s="64" t="str">
        <f t="shared" si="687"/>
        <v>-</v>
      </c>
      <c r="R1648" s="64" t="str">
        <f t="shared" si="687"/>
        <v>-</v>
      </c>
      <c r="S1648" s="64" t="str">
        <f t="shared" si="687"/>
        <v>-</v>
      </c>
      <c r="T1648" s="206" t="str">
        <f t="shared" si="677"/>
        <v>-</v>
      </c>
      <c r="U1648" s="29">
        <f t="shared" si="678"/>
        <v>0</v>
      </c>
      <c r="V1648" s="29">
        <f t="shared" si="679"/>
        <v>0</v>
      </c>
      <c r="W1648" s="29">
        <f t="shared" si="680"/>
        <v>0</v>
      </c>
      <c r="X1648" s="29">
        <f t="shared" si="681"/>
        <v>0</v>
      </c>
      <c r="Y1648" s="29">
        <f t="shared" si="682"/>
        <v>0</v>
      </c>
      <c r="Z1648" s="194">
        <f t="shared" si="683"/>
        <v>0</v>
      </c>
    </row>
    <row r="1649" spans="1:38" s="80" customFormat="1" x14ac:dyDescent="0.2">
      <c r="A1649" s="168">
        <v>1632</v>
      </c>
      <c r="B1649" s="168">
        <f>'Revenue Data'!B1640</f>
        <v>0</v>
      </c>
      <c r="C1649" s="71" t="str">
        <f t="shared" si="686"/>
        <v>-</v>
      </c>
      <c r="D1649" s="71" t="str">
        <f t="shared" si="686"/>
        <v>-</v>
      </c>
      <c r="E1649" s="71" t="str">
        <f t="shared" si="686"/>
        <v>-</v>
      </c>
      <c r="F1649" s="71" t="str">
        <f t="shared" si="686"/>
        <v>-</v>
      </c>
      <c r="G1649" s="71" t="str">
        <f t="shared" si="686"/>
        <v>-</v>
      </c>
      <c r="H1649" s="205">
        <f>IFERROR(VLOOKUP(B1649,'Forecast Cnx @ Dest. Airport'!$B$5:$R$175,17,FALSE),0)</f>
        <v>0</v>
      </c>
      <c r="I1649" s="29">
        <f t="shared" si="671"/>
        <v>0</v>
      </c>
      <c r="J1649" s="29">
        <f t="shared" si="672"/>
        <v>0</v>
      </c>
      <c r="K1649" s="29">
        <f t="shared" si="673"/>
        <v>0</v>
      </c>
      <c r="L1649" s="29">
        <f t="shared" si="674"/>
        <v>0</v>
      </c>
      <c r="M1649" s="29">
        <f t="shared" si="675"/>
        <v>0</v>
      </c>
      <c r="N1649" s="194">
        <f t="shared" si="676"/>
        <v>0</v>
      </c>
      <c r="O1649" s="64" t="str">
        <f t="shared" si="687"/>
        <v>-</v>
      </c>
      <c r="P1649" s="64" t="str">
        <f t="shared" si="687"/>
        <v>-</v>
      </c>
      <c r="Q1649" s="64" t="str">
        <f t="shared" si="687"/>
        <v>-</v>
      </c>
      <c r="R1649" s="64" t="str">
        <f t="shared" si="687"/>
        <v>-</v>
      </c>
      <c r="S1649" s="64" t="str">
        <f t="shared" si="687"/>
        <v>-</v>
      </c>
      <c r="T1649" s="206" t="str">
        <f t="shared" si="677"/>
        <v>-</v>
      </c>
      <c r="U1649" s="29">
        <f t="shared" si="678"/>
        <v>0</v>
      </c>
      <c r="V1649" s="29">
        <f t="shared" si="679"/>
        <v>0</v>
      </c>
      <c r="W1649" s="29">
        <f t="shared" si="680"/>
        <v>0</v>
      </c>
      <c r="X1649" s="29">
        <f t="shared" si="681"/>
        <v>0</v>
      </c>
      <c r="Y1649" s="29">
        <f t="shared" si="682"/>
        <v>0</v>
      </c>
      <c r="Z1649" s="194">
        <f t="shared" si="683"/>
        <v>0</v>
      </c>
    </row>
    <row r="1650" spans="1:38" s="80" customFormat="1" x14ac:dyDescent="0.2">
      <c r="A1650" s="82">
        <v>1633</v>
      </c>
      <c r="B1650" s="168">
        <f>'Revenue Data'!B1641</f>
        <v>0</v>
      </c>
      <c r="C1650" s="71" t="str">
        <f t="shared" si="686"/>
        <v>-</v>
      </c>
      <c r="D1650" s="71" t="str">
        <f t="shared" si="686"/>
        <v>-</v>
      </c>
      <c r="E1650" s="71" t="str">
        <f t="shared" si="686"/>
        <v>-</v>
      </c>
      <c r="F1650" s="71" t="str">
        <f t="shared" si="686"/>
        <v>-</v>
      </c>
      <c r="G1650" s="71" t="str">
        <f t="shared" si="686"/>
        <v>-</v>
      </c>
      <c r="H1650" s="205">
        <f>IFERROR(VLOOKUP(B1650,'Forecast Cnx @ Dest. Airport'!$B$5:$R$175,17,FALSE),0)</f>
        <v>0</v>
      </c>
      <c r="I1650" s="29">
        <f t="shared" si="671"/>
        <v>0</v>
      </c>
      <c r="J1650" s="29">
        <f t="shared" si="672"/>
        <v>0</v>
      </c>
      <c r="K1650" s="29">
        <f t="shared" si="673"/>
        <v>0</v>
      </c>
      <c r="L1650" s="29">
        <f t="shared" si="674"/>
        <v>0</v>
      </c>
      <c r="M1650" s="29">
        <f t="shared" si="675"/>
        <v>0</v>
      </c>
      <c r="N1650" s="194">
        <f t="shared" si="676"/>
        <v>0</v>
      </c>
      <c r="O1650" s="64" t="str">
        <f t="shared" si="687"/>
        <v>-</v>
      </c>
      <c r="P1650" s="64" t="str">
        <f t="shared" si="687"/>
        <v>-</v>
      </c>
      <c r="Q1650" s="64" t="str">
        <f t="shared" si="687"/>
        <v>-</v>
      </c>
      <c r="R1650" s="64" t="str">
        <f t="shared" si="687"/>
        <v>-</v>
      </c>
      <c r="S1650" s="64" t="str">
        <f t="shared" si="687"/>
        <v>-</v>
      </c>
      <c r="T1650" s="206" t="str">
        <f t="shared" si="677"/>
        <v>-</v>
      </c>
      <c r="U1650" s="29">
        <f t="shared" si="678"/>
        <v>0</v>
      </c>
      <c r="V1650" s="29">
        <f t="shared" si="679"/>
        <v>0</v>
      </c>
      <c r="W1650" s="29">
        <f t="shared" si="680"/>
        <v>0</v>
      </c>
      <c r="X1650" s="29">
        <f t="shared" si="681"/>
        <v>0</v>
      </c>
      <c r="Y1650" s="29">
        <f t="shared" si="682"/>
        <v>0</v>
      </c>
      <c r="Z1650" s="194">
        <f t="shared" si="683"/>
        <v>0</v>
      </c>
    </row>
    <row r="1651" spans="1:38" s="80" customFormat="1" x14ac:dyDescent="0.2">
      <c r="A1651" s="82">
        <v>1634</v>
      </c>
      <c r="B1651" s="168">
        <f>'Revenue Data'!B1642</f>
        <v>0</v>
      </c>
      <c r="C1651" s="71" t="str">
        <f t="shared" si="686"/>
        <v>-</v>
      </c>
      <c r="D1651" s="71" t="str">
        <f t="shared" si="686"/>
        <v>-</v>
      </c>
      <c r="E1651" s="71" t="str">
        <f t="shared" si="686"/>
        <v>-</v>
      </c>
      <c r="F1651" s="71" t="str">
        <f t="shared" si="686"/>
        <v>-</v>
      </c>
      <c r="G1651" s="71" t="str">
        <f t="shared" si="686"/>
        <v>-</v>
      </c>
      <c r="H1651" s="205">
        <f>IFERROR(VLOOKUP(B1651,'Forecast Cnx @ Dest. Airport'!$B$5:$R$175,17,FALSE),0)</f>
        <v>0</v>
      </c>
      <c r="I1651" s="29">
        <f t="shared" si="671"/>
        <v>0</v>
      </c>
      <c r="J1651" s="29">
        <f t="shared" si="672"/>
        <v>0</v>
      </c>
      <c r="K1651" s="29">
        <f t="shared" si="673"/>
        <v>0</v>
      </c>
      <c r="L1651" s="29">
        <f t="shared" si="674"/>
        <v>0</v>
      </c>
      <c r="M1651" s="29">
        <f t="shared" si="675"/>
        <v>0</v>
      </c>
      <c r="N1651" s="194">
        <f t="shared" si="676"/>
        <v>0</v>
      </c>
      <c r="O1651" s="64" t="str">
        <f t="shared" si="687"/>
        <v>-</v>
      </c>
      <c r="P1651" s="64" t="str">
        <f t="shared" si="687"/>
        <v>-</v>
      </c>
      <c r="Q1651" s="64" t="str">
        <f t="shared" si="687"/>
        <v>-</v>
      </c>
      <c r="R1651" s="64" t="str">
        <f t="shared" si="687"/>
        <v>-</v>
      </c>
      <c r="S1651" s="64" t="str">
        <f t="shared" si="687"/>
        <v>-</v>
      </c>
      <c r="T1651" s="206" t="str">
        <f t="shared" si="677"/>
        <v>-</v>
      </c>
      <c r="U1651" s="29">
        <f t="shared" si="678"/>
        <v>0</v>
      </c>
      <c r="V1651" s="29">
        <f t="shared" si="679"/>
        <v>0</v>
      </c>
      <c r="W1651" s="29">
        <f t="shared" si="680"/>
        <v>0</v>
      </c>
      <c r="X1651" s="29">
        <f t="shared" si="681"/>
        <v>0</v>
      </c>
      <c r="Y1651" s="29">
        <f t="shared" si="682"/>
        <v>0</v>
      </c>
      <c r="Z1651" s="194">
        <f t="shared" si="683"/>
        <v>0</v>
      </c>
    </row>
    <row r="1652" spans="1:38" s="80" customFormat="1" x14ac:dyDescent="0.2">
      <c r="A1652" s="168">
        <v>1635</v>
      </c>
      <c r="B1652" s="168">
        <f>'Revenue Data'!B1643</f>
        <v>0</v>
      </c>
      <c r="C1652" s="71" t="str">
        <f t="shared" si="686"/>
        <v>-</v>
      </c>
      <c r="D1652" s="71" t="str">
        <f t="shared" si="686"/>
        <v>-</v>
      </c>
      <c r="E1652" s="71" t="str">
        <f t="shared" si="686"/>
        <v>-</v>
      </c>
      <c r="F1652" s="71" t="str">
        <f t="shared" si="686"/>
        <v>-</v>
      </c>
      <c r="G1652" s="71" t="str">
        <f t="shared" si="686"/>
        <v>-</v>
      </c>
      <c r="H1652" s="205">
        <f>IFERROR(VLOOKUP(B1652,'Forecast Cnx @ Dest. Airport'!$B$5:$R$175,17,FALSE),0)</f>
        <v>0</v>
      </c>
      <c r="I1652" s="29">
        <f t="shared" si="671"/>
        <v>0</v>
      </c>
      <c r="J1652" s="29">
        <f t="shared" si="672"/>
        <v>0</v>
      </c>
      <c r="K1652" s="29">
        <f t="shared" si="673"/>
        <v>0</v>
      </c>
      <c r="L1652" s="29">
        <f t="shared" si="674"/>
        <v>0</v>
      </c>
      <c r="M1652" s="29">
        <f t="shared" si="675"/>
        <v>0</v>
      </c>
      <c r="N1652" s="194">
        <f t="shared" si="676"/>
        <v>0</v>
      </c>
      <c r="O1652" s="64" t="str">
        <f t="shared" si="687"/>
        <v>-</v>
      </c>
      <c r="P1652" s="64" t="str">
        <f t="shared" si="687"/>
        <v>-</v>
      </c>
      <c r="Q1652" s="64" t="str">
        <f t="shared" si="687"/>
        <v>-</v>
      </c>
      <c r="R1652" s="64" t="str">
        <f t="shared" si="687"/>
        <v>-</v>
      </c>
      <c r="S1652" s="64" t="str">
        <f t="shared" si="687"/>
        <v>-</v>
      </c>
      <c r="T1652" s="206" t="str">
        <f t="shared" si="677"/>
        <v>-</v>
      </c>
      <c r="U1652" s="29">
        <f t="shared" si="678"/>
        <v>0</v>
      </c>
      <c r="V1652" s="29">
        <f t="shared" si="679"/>
        <v>0</v>
      </c>
      <c r="W1652" s="29">
        <f t="shared" si="680"/>
        <v>0</v>
      </c>
      <c r="X1652" s="29">
        <f t="shared" si="681"/>
        <v>0</v>
      </c>
      <c r="Y1652" s="29">
        <f t="shared" si="682"/>
        <v>0</v>
      </c>
      <c r="Z1652" s="194">
        <f t="shared" si="683"/>
        <v>0</v>
      </c>
    </row>
    <row r="1653" spans="1:38" s="80" customFormat="1" x14ac:dyDescent="0.2">
      <c r="A1653" s="82">
        <v>1636</v>
      </c>
      <c r="B1653" s="168">
        <f>'Revenue Data'!B1644</f>
        <v>0</v>
      </c>
      <c r="C1653" s="71" t="str">
        <f t="shared" si="686"/>
        <v>-</v>
      </c>
      <c r="D1653" s="71" t="str">
        <f t="shared" si="686"/>
        <v>-</v>
      </c>
      <c r="E1653" s="71" t="str">
        <f t="shared" si="686"/>
        <v>-</v>
      </c>
      <c r="F1653" s="71" t="str">
        <f t="shared" si="686"/>
        <v>-</v>
      </c>
      <c r="G1653" s="71" t="str">
        <f t="shared" si="686"/>
        <v>-</v>
      </c>
      <c r="H1653" s="205">
        <f>IFERROR(VLOOKUP(B1653,'Forecast Cnx @ Dest. Airport'!$B$5:$R$175,17,FALSE),0)</f>
        <v>0</v>
      </c>
      <c r="I1653" s="29">
        <f t="shared" si="671"/>
        <v>0</v>
      </c>
      <c r="J1653" s="29">
        <f t="shared" si="672"/>
        <v>0</v>
      </c>
      <c r="K1653" s="29">
        <f t="shared" si="673"/>
        <v>0</v>
      </c>
      <c r="L1653" s="29">
        <f t="shared" si="674"/>
        <v>0</v>
      </c>
      <c r="M1653" s="29">
        <f t="shared" si="675"/>
        <v>0</v>
      </c>
      <c r="N1653" s="194">
        <f t="shared" si="676"/>
        <v>0</v>
      </c>
      <c r="O1653" s="64" t="str">
        <f t="shared" si="687"/>
        <v>-</v>
      </c>
      <c r="P1653" s="64" t="str">
        <f t="shared" si="687"/>
        <v>-</v>
      </c>
      <c r="Q1653" s="64" t="str">
        <f t="shared" si="687"/>
        <v>-</v>
      </c>
      <c r="R1653" s="64" t="str">
        <f t="shared" si="687"/>
        <v>-</v>
      </c>
      <c r="S1653" s="64" t="str">
        <f t="shared" si="687"/>
        <v>-</v>
      </c>
      <c r="T1653" s="206" t="str">
        <f t="shared" si="677"/>
        <v>-</v>
      </c>
      <c r="U1653" s="29">
        <f t="shared" si="678"/>
        <v>0</v>
      </c>
      <c r="V1653" s="29">
        <f t="shared" si="679"/>
        <v>0</v>
      </c>
      <c r="W1653" s="29">
        <f t="shared" si="680"/>
        <v>0</v>
      </c>
      <c r="X1653" s="29">
        <f t="shared" si="681"/>
        <v>0</v>
      </c>
      <c r="Y1653" s="29">
        <f t="shared" si="682"/>
        <v>0</v>
      </c>
      <c r="Z1653" s="194">
        <f t="shared" si="683"/>
        <v>0</v>
      </c>
    </row>
    <row r="1654" spans="1:38" s="80" customFormat="1" x14ac:dyDescent="0.2">
      <c r="A1654" s="82">
        <v>1637</v>
      </c>
      <c r="B1654" s="168">
        <f>'Revenue Data'!B1645</f>
        <v>0</v>
      </c>
      <c r="C1654" s="71" t="str">
        <f t="shared" si="686"/>
        <v>-</v>
      </c>
      <c r="D1654" s="71" t="str">
        <f t="shared" si="686"/>
        <v>-</v>
      </c>
      <c r="E1654" s="71" t="str">
        <f t="shared" si="686"/>
        <v>-</v>
      </c>
      <c r="F1654" s="71" t="str">
        <f t="shared" si="686"/>
        <v>-</v>
      </c>
      <c r="G1654" s="71" t="str">
        <f t="shared" si="686"/>
        <v>-</v>
      </c>
      <c r="H1654" s="205">
        <f>IFERROR(VLOOKUP(B1654,'Forecast Cnx @ Dest. Airport'!$B$5:$R$175,17,FALSE),0)</f>
        <v>0</v>
      </c>
      <c r="I1654" s="29">
        <f t="shared" si="671"/>
        <v>0</v>
      </c>
      <c r="J1654" s="29">
        <f t="shared" si="672"/>
        <v>0</v>
      </c>
      <c r="K1654" s="29">
        <f t="shared" si="673"/>
        <v>0</v>
      </c>
      <c r="L1654" s="29">
        <f t="shared" si="674"/>
        <v>0</v>
      </c>
      <c r="M1654" s="29">
        <f t="shared" si="675"/>
        <v>0</v>
      </c>
      <c r="N1654" s="194">
        <f t="shared" si="676"/>
        <v>0</v>
      </c>
      <c r="O1654" s="64" t="str">
        <f t="shared" si="687"/>
        <v>-</v>
      </c>
      <c r="P1654" s="64" t="str">
        <f t="shared" si="687"/>
        <v>-</v>
      </c>
      <c r="Q1654" s="64" t="str">
        <f t="shared" si="687"/>
        <v>-</v>
      </c>
      <c r="R1654" s="64" t="str">
        <f t="shared" si="687"/>
        <v>-</v>
      </c>
      <c r="S1654" s="64" t="str">
        <f t="shared" si="687"/>
        <v>-</v>
      </c>
      <c r="T1654" s="206" t="str">
        <f t="shared" si="677"/>
        <v>-</v>
      </c>
      <c r="U1654" s="29">
        <f t="shared" si="678"/>
        <v>0</v>
      </c>
      <c r="V1654" s="29">
        <f t="shared" si="679"/>
        <v>0</v>
      </c>
      <c r="W1654" s="29">
        <f t="shared" si="680"/>
        <v>0</v>
      </c>
      <c r="X1654" s="29">
        <f t="shared" si="681"/>
        <v>0</v>
      </c>
      <c r="Y1654" s="29">
        <f t="shared" si="682"/>
        <v>0</v>
      </c>
      <c r="Z1654" s="194">
        <f t="shared" si="683"/>
        <v>0</v>
      </c>
    </row>
    <row r="1655" spans="1:38" s="80" customFormat="1" x14ac:dyDescent="0.2">
      <c r="A1655" s="168">
        <v>1638</v>
      </c>
      <c r="B1655" s="168">
        <f>'Revenue Data'!B1646</f>
        <v>0</v>
      </c>
      <c r="C1655" s="71" t="str">
        <f t="shared" si="686"/>
        <v>-</v>
      </c>
      <c r="D1655" s="71" t="str">
        <f t="shared" si="686"/>
        <v>-</v>
      </c>
      <c r="E1655" s="71" t="str">
        <f t="shared" si="686"/>
        <v>-</v>
      </c>
      <c r="F1655" s="71" t="str">
        <f t="shared" si="686"/>
        <v>-</v>
      </c>
      <c r="G1655" s="71" t="str">
        <f t="shared" si="686"/>
        <v>-</v>
      </c>
      <c r="H1655" s="205">
        <f>IFERROR(VLOOKUP(B1655,'Forecast Cnx @ Dest. Airport'!$B$5:$R$175,17,FALSE),0)</f>
        <v>0</v>
      </c>
      <c r="I1655" s="29">
        <f t="shared" si="671"/>
        <v>0</v>
      </c>
      <c r="J1655" s="29">
        <f t="shared" si="672"/>
        <v>0</v>
      </c>
      <c r="K1655" s="29">
        <f t="shared" si="673"/>
        <v>0</v>
      </c>
      <c r="L1655" s="29">
        <f t="shared" si="674"/>
        <v>0</v>
      </c>
      <c r="M1655" s="29">
        <f t="shared" si="675"/>
        <v>0</v>
      </c>
      <c r="N1655" s="194">
        <f t="shared" si="676"/>
        <v>0</v>
      </c>
      <c r="O1655" s="64" t="str">
        <f t="shared" si="687"/>
        <v>-</v>
      </c>
      <c r="P1655" s="64" t="str">
        <f t="shared" si="687"/>
        <v>-</v>
      </c>
      <c r="Q1655" s="64" t="str">
        <f t="shared" si="687"/>
        <v>-</v>
      </c>
      <c r="R1655" s="64" t="str">
        <f t="shared" si="687"/>
        <v>-</v>
      </c>
      <c r="S1655" s="64" t="str">
        <f t="shared" si="687"/>
        <v>-</v>
      </c>
      <c r="T1655" s="206" t="str">
        <f t="shared" si="677"/>
        <v>-</v>
      </c>
      <c r="U1655" s="29">
        <f t="shared" si="678"/>
        <v>0</v>
      </c>
      <c r="V1655" s="29">
        <f t="shared" si="679"/>
        <v>0</v>
      </c>
      <c r="W1655" s="29">
        <f t="shared" si="680"/>
        <v>0</v>
      </c>
      <c r="X1655" s="29">
        <f t="shared" si="681"/>
        <v>0</v>
      </c>
      <c r="Y1655" s="29">
        <f t="shared" si="682"/>
        <v>0</v>
      </c>
      <c r="Z1655" s="194">
        <f t="shared" si="683"/>
        <v>0</v>
      </c>
    </row>
    <row r="1656" spans="1:38" s="80" customFormat="1" x14ac:dyDescent="0.2">
      <c r="A1656" s="82">
        <v>1639</v>
      </c>
      <c r="B1656" s="168">
        <f>'Revenue Data'!B1647</f>
        <v>0</v>
      </c>
      <c r="C1656" s="71" t="str">
        <f t="shared" si="686"/>
        <v>-</v>
      </c>
      <c r="D1656" s="71" t="str">
        <f t="shared" si="686"/>
        <v>-</v>
      </c>
      <c r="E1656" s="71" t="str">
        <f t="shared" si="686"/>
        <v>-</v>
      </c>
      <c r="F1656" s="71" t="str">
        <f t="shared" si="686"/>
        <v>-</v>
      </c>
      <c r="G1656" s="71" t="str">
        <f t="shared" si="686"/>
        <v>-</v>
      </c>
      <c r="H1656" s="205">
        <f>IFERROR(VLOOKUP(B1656,'Forecast Cnx @ Dest. Airport'!$B$5:$R$175,17,FALSE),0)</f>
        <v>0</v>
      </c>
      <c r="I1656" s="29">
        <f t="shared" si="671"/>
        <v>0</v>
      </c>
      <c r="J1656" s="29">
        <f t="shared" si="672"/>
        <v>0</v>
      </c>
      <c r="K1656" s="29">
        <f t="shared" si="673"/>
        <v>0</v>
      </c>
      <c r="L1656" s="29">
        <f t="shared" si="674"/>
        <v>0</v>
      </c>
      <c r="M1656" s="29">
        <f t="shared" si="675"/>
        <v>0</v>
      </c>
      <c r="N1656" s="194">
        <f t="shared" si="676"/>
        <v>0</v>
      </c>
      <c r="O1656" s="64" t="str">
        <f t="shared" si="687"/>
        <v>-</v>
      </c>
      <c r="P1656" s="64" t="str">
        <f t="shared" si="687"/>
        <v>-</v>
      </c>
      <c r="Q1656" s="64" t="str">
        <f t="shared" si="687"/>
        <v>-</v>
      </c>
      <c r="R1656" s="64" t="str">
        <f t="shared" si="687"/>
        <v>-</v>
      </c>
      <c r="S1656" s="64" t="str">
        <f t="shared" si="687"/>
        <v>-</v>
      </c>
      <c r="T1656" s="206" t="str">
        <f t="shared" si="677"/>
        <v>-</v>
      </c>
      <c r="U1656" s="29">
        <f t="shared" si="678"/>
        <v>0</v>
      </c>
      <c r="V1656" s="29">
        <f t="shared" si="679"/>
        <v>0</v>
      </c>
      <c r="W1656" s="29">
        <f t="shared" si="680"/>
        <v>0</v>
      </c>
      <c r="X1656" s="29">
        <f t="shared" si="681"/>
        <v>0</v>
      </c>
      <c r="Y1656" s="29">
        <f t="shared" si="682"/>
        <v>0</v>
      </c>
      <c r="Z1656" s="194">
        <f t="shared" si="683"/>
        <v>0</v>
      </c>
    </row>
    <row r="1657" spans="1:38" s="80" customFormat="1" x14ac:dyDescent="0.2">
      <c r="A1657" s="82">
        <v>1640</v>
      </c>
      <c r="B1657" s="168">
        <f>'Revenue Data'!B1648</f>
        <v>0</v>
      </c>
      <c r="C1657" s="71" t="str">
        <f t="shared" si="686"/>
        <v>-</v>
      </c>
      <c r="D1657" s="71" t="str">
        <f t="shared" si="686"/>
        <v>-</v>
      </c>
      <c r="E1657" s="71" t="str">
        <f t="shared" si="686"/>
        <v>-</v>
      </c>
      <c r="F1657" s="71" t="str">
        <f t="shared" si="686"/>
        <v>-</v>
      </c>
      <c r="G1657" s="71" t="str">
        <f t="shared" si="686"/>
        <v>-</v>
      </c>
      <c r="H1657" s="205">
        <f>IFERROR(VLOOKUP(B1657,'Forecast Cnx @ Dest. Airport'!$B$5:$R$175,17,FALSE),0)</f>
        <v>0</v>
      </c>
      <c r="I1657" s="29">
        <f t="shared" si="671"/>
        <v>0</v>
      </c>
      <c r="J1657" s="29">
        <f t="shared" si="672"/>
        <v>0</v>
      </c>
      <c r="K1657" s="29">
        <f t="shared" si="673"/>
        <v>0</v>
      </c>
      <c r="L1657" s="29">
        <f t="shared" si="674"/>
        <v>0</v>
      </c>
      <c r="M1657" s="29">
        <f t="shared" si="675"/>
        <v>0</v>
      </c>
      <c r="N1657" s="194">
        <f t="shared" si="676"/>
        <v>0</v>
      </c>
      <c r="O1657" s="64" t="str">
        <f t="shared" si="687"/>
        <v>-</v>
      </c>
      <c r="P1657" s="64" t="str">
        <f t="shared" si="687"/>
        <v>-</v>
      </c>
      <c r="Q1657" s="64" t="str">
        <f t="shared" si="687"/>
        <v>-</v>
      </c>
      <c r="R1657" s="64" t="str">
        <f t="shared" si="687"/>
        <v>-</v>
      </c>
      <c r="S1657" s="64" t="str">
        <f t="shared" si="687"/>
        <v>-</v>
      </c>
      <c r="T1657" s="206" t="str">
        <f t="shared" si="677"/>
        <v>-</v>
      </c>
      <c r="U1657" s="29">
        <f t="shared" si="678"/>
        <v>0</v>
      </c>
      <c r="V1657" s="29">
        <f t="shared" si="679"/>
        <v>0</v>
      </c>
      <c r="W1657" s="29">
        <f t="shared" si="680"/>
        <v>0</v>
      </c>
      <c r="X1657" s="29">
        <f t="shared" si="681"/>
        <v>0</v>
      </c>
      <c r="Y1657" s="29">
        <f t="shared" si="682"/>
        <v>0</v>
      </c>
      <c r="Z1657" s="194">
        <f t="shared" si="683"/>
        <v>0</v>
      </c>
    </row>
    <row r="1658" spans="1:38" s="80" customFormat="1" x14ac:dyDescent="0.2">
      <c r="A1658" s="168">
        <v>1641</v>
      </c>
      <c r="B1658" s="168">
        <f>'Revenue Data'!B1649</f>
        <v>0</v>
      </c>
      <c r="C1658" s="71" t="str">
        <f t="shared" si="686"/>
        <v>-</v>
      </c>
      <c r="D1658" s="71" t="str">
        <f t="shared" si="686"/>
        <v>-</v>
      </c>
      <c r="E1658" s="71" t="str">
        <f t="shared" si="686"/>
        <v>-</v>
      </c>
      <c r="F1658" s="71" t="str">
        <f t="shared" si="686"/>
        <v>-</v>
      </c>
      <c r="G1658" s="71" t="str">
        <f t="shared" si="686"/>
        <v>-</v>
      </c>
      <c r="H1658" s="205">
        <f>IFERROR(VLOOKUP(B1658,'Forecast Cnx @ Dest. Airport'!$B$5:$R$175,17,FALSE),0)</f>
        <v>0</v>
      </c>
      <c r="I1658" s="29">
        <f t="shared" si="671"/>
        <v>0</v>
      </c>
      <c r="J1658" s="29">
        <f t="shared" si="672"/>
        <v>0</v>
      </c>
      <c r="K1658" s="29">
        <f t="shared" si="673"/>
        <v>0</v>
      </c>
      <c r="L1658" s="29">
        <f t="shared" si="674"/>
        <v>0</v>
      </c>
      <c r="M1658" s="29">
        <f t="shared" si="675"/>
        <v>0</v>
      </c>
      <c r="N1658" s="194">
        <f t="shared" si="676"/>
        <v>0</v>
      </c>
      <c r="O1658" s="64" t="str">
        <f t="shared" si="687"/>
        <v>-</v>
      </c>
      <c r="P1658" s="64" t="str">
        <f t="shared" si="687"/>
        <v>-</v>
      </c>
      <c r="Q1658" s="64" t="str">
        <f t="shared" si="687"/>
        <v>-</v>
      </c>
      <c r="R1658" s="64" t="str">
        <f t="shared" si="687"/>
        <v>-</v>
      </c>
      <c r="S1658" s="64" t="str">
        <f t="shared" si="687"/>
        <v>-</v>
      </c>
      <c r="T1658" s="206" t="str">
        <f t="shared" si="677"/>
        <v>-</v>
      </c>
      <c r="U1658" s="29">
        <f t="shared" si="678"/>
        <v>0</v>
      </c>
      <c r="V1658" s="29">
        <f t="shared" si="679"/>
        <v>0</v>
      </c>
      <c r="W1658" s="29">
        <f t="shared" si="680"/>
        <v>0</v>
      </c>
      <c r="X1658" s="29">
        <f t="shared" si="681"/>
        <v>0</v>
      </c>
      <c r="Y1658" s="29">
        <f t="shared" si="682"/>
        <v>0</v>
      </c>
      <c r="Z1658" s="194">
        <f t="shared" si="683"/>
        <v>0</v>
      </c>
    </row>
    <row r="1659" spans="1:38" s="80" customFormat="1" x14ac:dyDescent="0.2">
      <c r="A1659" s="82">
        <v>1642</v>
      </c>
      <c r="B1659" s="168">
        <f>'Revenue Data'!B1650</f>
        <v>0</v>
      </c>
      <c r="C1659" s="71" t="str">
        <f t="shared" si="686"/>
        <v>-</v>
      </c>
      <c r="D1659" s="71" t="str">
        <f t="shared" si="686"/>
        <v>-</v>
      </c>
      <c r="E1659" s="71" t="str">
        <f t="shared" si="686"/>
        <v>-</v>
      </c>
      <c r="F1659" s="71" t="str">
        <f t="shared" si="686"/>
        <v>-</v>
      </c>
      <c r="G1659" s="71" t="str">
        <f t="shared" si="686"/>
        <v>-</v>
      </c>
      <c r="H1659" s="205">
        <f>IFERROR(VLOOKUP(B1659,'Forecast Cnx @ Dest. Airport'!$B$5:$R$175,17,FALSE),0)</f>
        <v>0</v>
      </c>
      <c r="I1659" s="29">
        <f t="shared" si="671"/>
        <v>0</v>
      </c>
      <c r="J1659" s="29">
        <f t="shared" si="672"/>
        <v>0</v>
      </c>
      <c r="K1659" s="29">
        <f t="shared" si="673"/>
        <v>0</v>
      </c>
      <c r="L1659" s="29">
        <f t="shared" si="674"/>
        <v>0</v>
      </c>
      <c r="M1659" s="29">
        <f t="shared" si="675"/>
        <v>0</v>
      </c>
      <c r="N1659" s="194">
        <f t="shared" si="676"/>
        <v>0</v>
      </c>
      <c r="O1659" s="64" t="str">
        <f t="shared" si="687"/>
        <v>-</v>
      </c>
      <c r="P1659" s="64" t="str">
        <f t="shared" si="687"/>
        <v>-</v>
      </c>
      <c r="Q1659" s="64" t="str">
        <f t="shared" si="687"/>
        <v>-</v>
      </c>
      <c r="R1659" s="64" t="str">
        <f t="shared" si="687"/>
        <v>-</v>
      </c>
      <c r="S1659" s="64" t="str">
        <f t="shared" si="687"/>
        <v>-</v>
      </c>
      <c r="T1659" s="206" t="str">
        <f t="shared" si="677"/>
        <v>-</v>
      </c>
      <c r="U1659" s="29">
        <f t="shared" si="678"/>
        <v>0</v>
      </c>
      <c r="V1659" s="29">
        <f t="shared" si="679"/>
        <v>0</v>
      </c>
      <c r="W1659" s="29">
        <f t="shared" si="680"/>
        <v>0</v>
      </c>
      <c r="X1659" s="29">
        <f t="shared" si="681"/>
        <v>0</v>
      </c>
      <c r="Y1659" s="29">
        <f t="shared" si="682"/>
        <v>0</v>
      </c>
      <c r="Z1659" s="194">
        <f t="shared" si="683"/>
        <v>0</v>
      </c>
    </row>
    <row r="1660" spans="1:38" s="80" customFormat="1" x14ac:dyDescent="0.2">
      <c r="A1660" s="82">
        <v>1643</v>
      </c>
      <c r="B1660" s="168">
        <f>'Revenue Data'!B1651</f>
        <v>0</v>
      </c>
      <c r="C1660" s="71" t="str">
        <f t="shared" si="686"/>
        <v>-</v>
      </c>
      <c r="D1660" s="71" t="str">
        <f t="shared" si="686"/>
        <v>-</v>
      </c>
      <c r="E1660" s="71" t="str">
        <f t="shared" si="686"/>
        <v>-</v>
      </c>
      <c r="F1660" s="71" t="str">
        <f t="shared" si="686"/>
        <v>-</v>
      </c>
      <c r="G1660" s="71" t="str">
        <f t="shared" si="686"/>
        <v>-</v>
      </c>
      <c r="H1660" s="205">
        <f>IFERROR(VLOOKUP(B1660,'Forecast Cnx @ Dest. Airport'!$B$5:$R$175,17,FALSE),0)</f>
        <v>0</v>
      </c>
      <c r="I1660" s="29">
        <f t="shared" si="671"/>
        <v>0</v>
      </c>
      <c r="J1660" s="29">
        <f t="shared" si="672"/>
        <v>0</v>
      </c>
      <c r="K1660" s="29">
        <f t="shared" si="673"/>
        <v>0</v>
      </c>
      <c r="L1660" s="29">
        <f t="shared" si="674"/>
        <v>0</v>
      </c>
      <c r="M1660" s="29">
        <f t="shared" si="675"/>
        <v>0</v>
      </c>
      <c r="N1660" s="194">
        <f t="shared" si="676"/>
        <v>0</v>
      </c>
      <c r="O1660" s="64" t="str">
        <f t="shared" si="687"/>
        <v>-</v>
      </c>
      <c r="P1660" s="64" t="str">
        <f t="shared" si="687"/>
        <v>-</v>
      </c>
      <c r="Q1660" s="64" t="str">
        <f t="shared" si="687"/>
        <v>-</v>
      </c>
      <c r="R1660" s="64" t="str">
        <f t="shared" si="687"/>
        <v>-</v>
      </c>
      <c r="S1660" s="64" t="str">
        <f t="shared" si="687"/>
        <v>-</v>
      </c>
      <c r="T1660" s="206" t="str">
        <f t="shared" si="677"/>
        <v>-</v>
      </c>
      <c r="U1660" s="29">
        <f t="shared" si="678"/>
        <v>0</v>
      </c>
      <c r="V1660" s="29">
        <f t="shared" si="679"/>
        <v>0</v>
      </c>
      <c r="W1660" s="29">
        <f t="shared" si="680"/>
        <v>0</v>
      </c>
      <c r="X1660" s="29">
        <f t="shared" si="681"/>
        <v>0</v>
      </c>
      <c r="Y1660" s="29">
        <f t="shared" si="682"/>
        <v>0</v>
      </c>
      <c r="Z1660" s="194">
        <f t="shared" si="683"/>
        <v>0</v>
      </c>
    </row>
    <row r="1661" spans="1:38" s="80" customFormat="1" x14ac:dyDescent="0.2">
      <c r="A1661" s="168">
        <v>1644</v>
      </c>
      <c r="B1661" s="168">
        <f>'Revenue Data'!B1652</f>
        <v>0</v>
      </c>
      <c r="C1661" s="71" t="str">
        <f t="shared" si="686"/>
        <v>-</v>
      </c>
      <c r="D1661" s="71" t="str">
        <f t="shared" si="686"/>
        <v>-</v>
      </c>
      <c r="E1661" s="71" t="str">
        <f t="shared" si="686"/>
        <v>-</v>
      </c>
      <c r="F1661" s="71" t="str">
        <f t="shared" si="686"/>
        <v>-</v>
      </c>
      <c r="G1661" s="71" t="str">
        <f t="shared" si="686"/>
        <v>-</v>
      </c>
      <c r="H1661" s="205">
        <f>IFERROR(VLOOKUP(B1661,'Forecast Cnx @ Dest. Airport'!$B$5:$R$175,17,FALSE),0)</f>
        <v>0</v>
      </c>
      <c r="I1661" s="29">
        <f t="shared" si="671"/>
        <v>0</v>
      </c>
      <c r="J1661" s="29">
        <f t="shared" si="672"/>
        <v>0</v>
      </c>
      <c r="K1661" s="29">
        <f t="shared" si="673"/>
        <v>0</v>
      </c>
      <c r="L1661" s="29">
        <f t="shared" si="674"/>
        <v>0</v>
      </c>
      <c r="M1661" s="29">
        <f t="shared" si="675"/>
        <v>0</v>
      </c>
      <c r="N1661" s="194">
        <f t="shared" si="676"/>
        <v>0</v>
      </c>
      <c r="O1661" s="64" t="str">
        <f t="shared" si="687"/>
        <v>-</v>
      </c>
      <c r="P1661" s="64" t="str">
        <f t="shared" si="687"/>
        <v>-</v>
      </c>
      <c r="Q1661" s="64" t="str">
        <f t="shared" si="687"/>
        <v>-</v>
      </c>
      <c r="R1661" s="64" t="str">
        <f t="shared" si="687"/>
        <v>-</v>
      </c>
      <c r="S1661" s="64" t="str">
        <f t="shared" si="687"/>
        <v>-</v>
      </c>
      <c r="T1661" s="206" t="str">
        <f t="shared" si="677"/>
        <v>-</v>
      </c>
      <c r="U1661" s="29">
        <f t="shared" si="678"/>
        <v>0</v>
      </c>
      <c r="V1661" s="29">
        <f t="shared" si="679"/>
        <v>0</v>
      </c>
      <c r="W1661" s="29">
        <f t="shared" si="680"/>
        <v>0</v>
      </c>
      <c r="X1661" s="29">
        <f t="shared" si="681"/>
        <v>0</v>
      </c>
      <c r="Y1661" s="29">
        <f t="shared" si="682"/>
        <v>0</v>
      </c>
      <c r="Z1661" s="194">
        <f t="shared" si="683"/>
        <v>0</v>
      </c>
    </row>
    <row r="1662" spans="1:38" s="80" customFormat="1" x14ac:dyDescent="0.2">
      <c r="A1662" s="168">
        <v>1645</v>
      </c>
      <c r="B1662" s="168">
        <f>'Revenue Data'!B1653</f>
        <v>0</v>
      </c>
      <c r="C1662" s="71" t="str">
        <f t="shared" si="686"/>
        <v>-</v>
      </c>
      <c r="D1662" s="71" t="str">
        <f t="shared" si="686"/>
        <v>-</v>
      </c>
      <c r="E1662" s="71" t="str">
        <f t="shared" si="686"/>
        <v>-</v>
      </c>
      <c r="F1662" s="71" t="str">
        <f t="shared" si="686"/>
        <v>-</v>
      </c>
      <c r="G1662" s="71" t="str">
        <f t="shared" si="686"/>
        <v>-</v>
      </c>
      <c r="H1662" s="205">
        <f>IFERROR(VLOOKUP(B1662,'Forecast Cnx @ Dest. Airport'!$B$5:$R$175,17,FALSE),0)</f>
        <v>0</v>
      </c>
      <c r="I1662" s="29">
        <f t="shared" si="671"/>
        <v>0</v>
      </c>
      <c r="J1662" s="29">
        <f t="shared" si="672"/>
        <v>0</v>
      </c>
      <c r="K1662" s="29">
        <f t="shared" si="673"/>
        <v>0</v>
      </c>
      <c r="L1662" s="29">
        <f t="shared" si="674"/>
        <v>0</v>
      </c>
      <c r="M1662" s="29">
        <f t="shared" si="675"/>
        <v>0</v>
      </c>
      <c r="N1662" s="194">
        <f t="shared" si="676"/>
        <v>0</v>
      </c>
      <c r="O1662" s="64" t="str">
        <f t="shared" si="687"/>
        <v>-</v>
      </c>
      <c r="P1662" s="64" t="str">
        <f t="shared" si="687"/>
        <v>-</v>
      </c>
      <c r="Q1662" s="64" t="str">
        <f t="shared" si="687"/>
        <v>-</v>
      </c>
      <c r="R1662" s="64" t="str">
        <f t="shared" si="687"/>
        <v>-</v>
      </c>
      <c r="S1662" s="64" t="str">
        <f t="shared" si="687"/>
        <v>-</v>
      </c>
      <c r="T1662" s="206" t="str">
        <f t="shared" si="677"/>
        <v>-</v>
      </c>
      <c r="U1662" s="29">
        <f t="shared" si="678"/>
        <v>0</v>
      </c>
      <c r="V1662" s="29">
        <f t="shared" si="679"/>
        <v>0</v>
      </c>
      <c r="W1662" s="29">
        <f t="shared" si="680"/>
        <v>0</v>
      </c>
      <c r="X1662" s="29">
        <f t="shared" si="681"/>
        <v>0</v>
      </c>
      <c r="Y1662" s="29">
        <f t="shared" si="682"/>
        <v>0</v>
      </c>
      <c r="Z1662" s="194">
        <f t="shared" si="683"/>
        <v>0</v>
      </c>
    </row>
    <row r="1663" spans="1:38" s="85" customFormat="1" x14ac:dyDescent="0.2">
      <c r="A1663" s="33"/>
      <c r="B1663" s="195"/>
      <c r="C1663" s="196"/>
      <c r="D1663" s="196"/>
      <c r="E1663" s="196"/>
      <c r="F1663" s="196"/>
      <c r="G1663" s="196"/>
      <c r="H1663" s="202"/>
      <c r="I1663" s="197"/>
      <c r="J1663" s="197"/>
      <c r="K1663" s="197"/>
      <c r="L1663" s="197"/>
      <c r="M1663" s="197"/>
      <c r="N1663" s="202"/>
      <c r="O1663" s="201"/>
      <c r="P1663" s="198"/>
      <c r="Q1663" s="198"/>
      <c r="R1663" s="198"/>
      <c r="S1663" s="198"/>
      <c r="T1663" s="206"/>
      <c r="U1663" s="197"/>
      <c r="Z1663" s="208"/>
    </row>
    <row r="1664" spans="1:38" s="50" customFormat="1" x14ac:dyDescent="0.2">
      <c r="A1664" s="169"/>
      <c r="B1664" s="169" t="s">
        <v>6</v>
      </c>
      <c r="C1664" s="51">
        <f>IFERROR(I1664/$H1664,"-")</f>
        <v>4.9553665197112941E-2</v>
      </c>
      <c r="D1664" s="51">
        <f t="shared" ref="D1664:F1664" si="688">IFERROR(J1664/$H1664,"-")</f>
        <v>7.7049295750679404E-3</v>
      </c>
      <c r="E1664" s="51">
        <f t="shared" si="688"/>
        <v>8.8838018405790559E-2</v>
      </c>
      <c r="F1664" s="51">
        <f t="shared" si="688"/>
        <v>0.13086266915939049</v>
      </c>
      <c r="G1664" s="51">
        <f>IFERROR(M1664/$H1664,"-")</f>
        <v>0.72304071766263789</v>
      </c>
      <c r="H1664" s="203">
        <f>SUM(H18:H1663)</f>
        <v>41.727625481093646</v>
      </c>
      <c r="I1664" s="52">
        <f>SUM(I18:I1663)</f>
        <v>2.0677567825606333</v>
      </c>
      <c r="J1664" s="52">
        <f t="shared" ref="J1664:M1664" si="689">SUM(J18:J1663)</f>
        <v>0.32150841566663702</v>
      </c>
      <c r="K1664" s="52">
        <f t="shared" si="689"/>
        <v>3.7069995605193324</v>
      </c>
      <c r="L1664" s="52">
        <f t="shared" si="689"/>
        <v>5.4605884481393101</v>
      </c>
      <c r="M1664" s="52">
        <f t="shared" si="689"/>
        <v>30.170772274207728</v>
      </c>
      <c r="N1664" s="203">
        <f>SUM(N18:N1663)</f>
        <v>41.727625481093639</v>
      </c>
      <c r="O1664" s="53">
        <f>IFERROR(U1664/I1664,"-")</f>
        <v>222.28336984576737</v>
      </c>
      <c r="P1664" s="53">
        <f t="shared" ref="P1664:S1664" si="690">IFERROR(V1664/J1664,"-")</f>
        <v>646.12844147974977</v>
      </c>
      <c r="Q1664" s="53">
        <f t="shared" si="690"/>
        <v>409.94543477780201</v>
      </c>
      <c r="R1664" s="53">
        <f t="shared" si="690"/>
        <v>234.90175453293151</v>
      </c>
      <c r="S1664" s="53">
        <f t="shared" si="690"/>
        <v>226.72822948499015</v>
      </c>
      <c r="T1664" s="207">
        <f>IFERROR(Z1664/N1664,"-")</f>
        <v>247.08568225604319</v>
      </c>
      <c r="U1664" s="52">
        <f t="shared" ref="U1664:Z1664" si="691">SUM(U18:U1663)</f>
        <v>459.62794564901924</v>
      </c>
      <c r="V1664" s="55">
        <f t="shared" si="691"/>
        <v>207.73573153730774</v>
      </c>
      <c r="W1664" s="55">
        <f t="shared" si="691"/>
        <v>1519.6675465582186</v>
      </c>
      <c r="X1664" s="55">
        <f t="shared" si="691"/>
        <v>1282.7018072501817</v>
      </c>
      <c r="Y1664" s="55">
        <f t="shared" si="691"/>
        <v>6840.5657799259479</v>
      </c>
      <c r="Z1664" s="209">
        <f t="shared" si="691"/>
        <v>10310.298810920674</v>
      </c>
      <c r="AA1664" s="55"/>
      <c r="AB1664" s="55"/>
      <c r="AC1664" s="55"/>
      <c r="AD1664" s="55"/>
      <c r="AE1664" s="55"/>
      <c r="AF1664" s="55"/>
      <c r="AG1664" s="55"/>
      <c r="AH1664" s="55"/>
      <c r="AI1664" s="55"/>
      <c r="AJ1664" s="55"/>
      <c r="AK1664" s="55"/>
      <c r="AL1664" s="55"/>
    </row>
    <row r="1667" spans="1:38" x14ac:dyDescent="0.2">
      <c r="B1667" s="45" t="s">
        <v>7734</v>
      </c>
    </row>
    <row r="1668" spans="1:38" s="46" customFormat="1" ht="12.75" customHeight="1" x14ac:dyDescent="0.2">
      <c r="A1668" s="54"/>
      <c r="B1668" s="165"/>
      <c r="C1668" s="969" t="s">
        <v>1458</v>
      </c>
      <c r="D1668" s="970"/>
      <c r="E1668" s="970"/>
      <c r="F1668" s="970"/>
      <c r="G1668" s="971"/>
      <c r="H1668" s="163"/>
      <c r="I1668" s="973" t="s">
        <v>7736</v>
      </c>
      <c r="J1668" s="974"/>
      <c r="K1668" s="974"/>
      <c r="L1668" s="974"/>
      <c r="M1668" s="974"/>
      <c r="N1668" s="975"/>
      <c r="O1668" s="972" t="s">
        <v>7735</v>
      </c>
      <c r="P1668" s="972"/>
      <c r="Q1668" s="972"/>
      <c r="R1668" s="972"/>
      <c r="S1668" s="972"/>
      <c r="T1668" s="972"/>
      <c r="U1668" s="972" t="s">
        <v>7739</v>
      </c>
      <c r="V1668" s="972"/>
      <c r="W1668" s="972"/>
      <c r="X1668" s="972"/>
      <c r="Y1668" s="972"/>
      <c r="Z1668" s="972"/>
      <c r="AA1668" s="163"/>
      <c r="AB1668" s="163"/>
      <c r="AC1668" s="163"/>
      <c r="AD1668" s="163"/>
      <c r="AE1668" s="163"/>
      <c r="AF1668" s="163"/>
      <c r="AG1668" s="163"/>
      <c r="AH1668" s="163"/>
      <c r="AI1668" s="163"/>
      <c r="AJ1668" s="163"/>
      <c r="AK1668" s="163"/>
      <c r="AL1668" s="163"/>
    </row>
    <row r="1669" spans="1:38" s="110" customFormat="1" ht="37.5" customHeight="1" x14ac:dyDescent="0.2">
      <c r="A1669" s="166"/>
      <c r="B1669" s="166" t="s">
        <v>314</v>
      </c>
      <c r="C1669" s="84" t="s">
        <v>6690</v>
      </c>
      <c r="D1669" s="84" t="s">
        <v>1459</v>
      </c>
      <c r="E1669" s="84" t="s">
        <v>1460</v>
      </c>
      <c r="F1669" s="84" t="s">
        <v>1461</v>
      </c>
      <c r="G1669" s="84" t="s">
        <v>1462</v>
      </c>
      <c r="H1669" s="204" t="s">
        <v>7737</v>
      </c>
      <c r="I1669" s="84" t="s">
        <v>1459</v>
      </c>
      <c r="J1669" s="84" t="str">
        <f>D1669</f>
        <v>Class 2</v>
      </c>
      <c r="K1669" s="84" t="str">
        <f>E1669</f>
        <v>Class 3</v>
      </c>
      <c r="L1669" s="84" t="str">
        <f>F1669</f>
        <v>Class 4</v>
      </c>
      <c r="M1669" s="84" t="str">
        <f>G1669</f>
        <v>Class 5</v>
      </c>
      <c r="N1669" s="192" t="s">
        <v>1463</v>
      </c>
      <c r="O1669" s="84" t="s">
        <v>6690</v>
      </c>
      <c r="P1669" s="84" t="str">
        <f>J1669</f>
        <v>Class 2</v>
      </c>
      <c r="Q1669" s="84" t="str">
        <f>K1669</f>
        <v>Class 3</v>
      </c>
      <c r="R1669" s="84" t="str">
        <f>L1669</f>
        <v>Class 4</v>
      </c>
      <c r="S1669" s="84" t="str">
        <f>M1669</f>
        <v>Class 5</v>
      </c>
      <c r="T1669" s="192" t="s">
        <v>7738</v>
      </c>
      <c r="U1669" s="84" t="str">
        <f>O1669</f>
        <v>Class 1</v>
      </c>
      <c r="V1669" s="84" t="str">
        <f t="shared" ref="V1669" si="692">P1669</f>
        <v>Class 2</v>
      </c>
      <c r="W1669" s="84" t="str">
        <f t="shared" ref="W1669" si="693">Q1669</f>
        <v>Class 3</v>
      </c>
      <c r="X1669" s="84" t="str">
        <f t="shared" ref="X1669" si="694">R1669</f>
        <v>Class 4</v>
      </c>
      <c r="Y1669" s="84" t="str">
        <f t="shared" ref="Y1669" si="695">S1669</f>
        <v>Class 5</v>
      </c>
      <c r="Z1669" s="192" t="s">
        <v>7740</v>
      </c>
      <c r="AA1669" s="84"/>
      <c r="AB1669" s="84"/>
      <c r="AC1669" s="84"/>
      <c r="AD1669" s="84"/>
      <c r="AE1669" s="84"/>
      <c r="AF1669" s="84"/>
      <c r="AG1669" s="84"/>
      <c r="AH1669" s="84"/>
      <c r="AI1669" s="84"/>
      <c r="AJ1669" s="84"/>
      <c r="AK1669" s="84"/>
      <c r="AL1669" s="84"/>
    </row>
    <row r="1670" spans="1:38" s="109" customFormat="1" x14ac:dyDescent="0.2">
      <c r="A1670" s="107"/>
      <c r="B1670" s="107"/>
      <c r="C1670" s="108"/>
      <c r="D1670" s="108"/>
      <c r="E1670" s="108"/>
      <c r="F1670" s="108"/>
      <c r="G1670" s="108"/>
      <c r="H1670" s="193"/>
      <c r="I1670" s="108"/>
      <c r="J1670" s="108"/>
      <c r="K1670" s="108"/>
      <c r="L1670" s="108"/>
      <c r="M1670" s="108"/>
      <c r="N1670" s="193"/>
      <c r="O1670" s="108"/>
      <c r="P1670" s="108"/>
      <c r="Q1670" s="108"/>
      <c r="R1670" s="108"/>
      <c r="S1670" s="108"/>
      <c r="T1670" s="193"/>
      <c r="U1670" s="108"/>
      <c r="V1670" s="108"/>
      <c r="W1670" s="108"/>
      <c r="X1670" s="108"/>
      <c r="Y1670" s="108"/>
      <c r="Z1670" s="193"/>
      <c r="AA1670" s="108"/>
      <c r="AB1670" s="108"/>
      <c r="AC1670" s="108"/>
      <c r="AD1670" s="108"/>
      <c r="AE1670" s="108"/>
      <c r="AF1670" s="108"/>
      <c r="AG1670" s="108"/>
      <c r="AH1670" s="108"/>
      <c r="AI1670" s="108"/>
      <c r="AJ1670" s="108"/>
      <c r="AK1670" s="108"/>
      <c r="AL1670" s="108"/>
    </row>
    <row r="1671" spans="1:38" s="28" customFormat="1" x14ac:dyDescent="0.2">
      <c r="A1671" s="168">
        <v>1</v>
      </c>
      <c r="B1671" s="168">
        <f>'Revenue Data'!B1662</f>
        <v>0</v>
      </c>
      <c r="C1671" s="71" t="str">
        <f t="shared" ref="C1671:G1680" si="696">IFERROR(VLOOKUP($B1671,ToChicagoFareList,C$8,FALSE),"-")</f>
        <v>-</v>
      </c>
      <c r="D1671" s="71" t="str">
        <f t="shared" si="696"/>
        <v>-</v>
      </c>
      <c r="E1671" s="71" t="str">
        <f t="shared" si="696"/>
        <v>-</v>
      </c>
      <c r="F1671" s="71" t="str">
        <f t="shared" si="696"/>
        <v>-</v>
      </c>
      <c r="G1671" s="71" t="str">
        <f t="shared" si="696"/>
        <v>-</v>
      </c>
      <c r="H1671" s="205">
        <f>IFERROR(VLOOKUP(B1671,'Forecast Cnx @ Home Airport'!$B$5:$R$176,17,FALSE),0)</f>
        <v>0</v>
      </c>
      <c r="I1671" s="29">
        <f>IFERROR($H1671*C1671,0)</f>
        <v>0</v>
      </c>
      <c r="J1671" s="29">
        <f t="shared" ref="J1671:J1734" si="697">IFERROR($H1671*D1671,0)</f>
        <v>0</v>
      </c>
      <c r="K1671" s="29">
        <f t="shared" ref="K1671:K1734" si="698">IFERROR($H1671*E1671,0)</f>
        <v>0</v>
      </c>
      <c r="L1671" s="29">
        <f t="shared" ref="L1671:L1734" si="699">IFERROR($H1671*F1671,0)</f>
        <v>0</v>
      </c>
      <c r="M1671" s="29">
        <f t="shared" ref="M1671:M1734" si="700">IFERROR($H1671*G1671,0)</f>
        <v>0</v>
      </c>
      <c r="N1671" s="194">
        <f t="shared" ref="N1671:N1734" si="701">SUM(I1671:M1671)</f>
        <v>0</v>
      </c>
      <c r="O1671" s="64" t="str">
        <f t="shared" ref="O1671:S1680" si="702">IFERROR(VLOOKUP($B1671,ToChicagoFareList,O$8,FALSE),"-")</f>
        <v>-</v>
      </c>
      <c r="P1671" s="64" t="str">
        <f t="shared" si="702"/>
        <v>-</v>
      </c>
      <c r="Q1671" s="64" t="str">
        <f t="shared" si="702"/>
        <v>-</v>
      </c>
      <c r="R1671" s="64" t="str">
        <f t="shared" si="702"/>
        <v>-</v>
      </c>
      <c r="S1671" s="64" t="str">
        <f t="shared" si="702"/>
        <v>-</v>
      </c>
      <c r="T1671" s="206" t="str">
        <f t="shared" ref="T1671:T1734" si="703">IFERROR(Z1671/N1671,"-")</f>
        <v>-</v>
      </c>
      <c r="U1671" s="29">
        <f t="shared" ref="U1671" si="704">IFERROR(O1671*I1671,0)</f>
        <v>0</v>
      </c>
      <c r="V1671" s="29">
        <f t="shared" ref="V1671" si="705">IFERROR(P1671*J1671,0)</f>
        <v>0</v>
      </c>
      <c r="W1671" s="29">
        <f t="shared" ref="W1671" si="706">IFERROR(Q1671*K1671,0)</f>
        <v>0</v>
      </c>
      <c r="X1671" s="29">
        <f t="shared" ref="X1671" si="707">IFERROR(R1671*L1671,0)</f>
        <v>0</v>
      </c>
      <c r="Y1671" s="29">
        <f t="shared" ref="Y1671" si="708">IFERROR(S1671*M1671,0)</f>
        <v>0</v>
      </c>
      <c r="Z1671" s="194">
        <f t="shared" ref="Z1671" si="709">SUM(U1671:Y1671)</f>
        <v>0</v>
      </c>
      <c r="AA1671" s="47"/>
      <c r="AB1671" s="47"/>
      <c r="AC1671" s="47"/>
      <c r="AD1671" s="47"/>
      <c r="AE1671" s="47"/>
      <c r="AF1671" s="47"/>
      <c r="AG1671" s="47"/>
      <c r="AH1671" s="47"/>
      <c r="AI1671" s="47"/>
      <c r="AJ1671" s="47"/>
      <c r="AK1671" s="47"/>
      <c r="AL1671" s="47"/>
    </row>
    <row r="1672" spans="1:38" s="28" customFormat="1" x14ac:dyDescent="0.2">
      <c r="A1672" s="168">
        <v>2</v>
      </c>
      <c r="B1672" s="168">
        <f>'Revenue Data'!B1663</f>
        <v>0</v>
      </c>
      <c r="C1672" s="71" t="str">
        <f t="shared" si="696"/>
        <v>-</v>
      </c>
      <c r="D1672" s="71" t="str">
        <f t="shared" si="696"/>
        <v>-</v>
      </c>
      <c r="E1672" s="71" t="str">
        <f t="shared" si="696"/>
        <v>-</v>
      </c>
      <c r="F1672" s="71" t="str">
        <f t="shared" si="696"/>
        <v>-</v>
      </c>
      <c r="G1672" s="71" t="str">
        <f t="shared" si="696"/>
        <v>-</v>
      </c>
      <c r="H1672" s="205">
        <f>IFERROR(VLOOKUP(B1672,'Forecast Cnx @ Home Airport'!$B$5:$R$176,17,FALSE),0)</f>
        <v>0</v>
      </c>
      <c r="I1672" s="29">
        <f t="shared" ref="I1672:I1734" si="710">IFERROR($H1672*C1672,0)</f>
        <v>0</v>
      </c>
      <c r="J1672" s="29">
        <f t="shared" si="697"/>
        <v>0</v>
      </c>
      <c r="K1672" s="29">
        <f t="shared" si="698"/>
        <v>0</v>
      </c>
      <c r="L1672" s="29">
        <f t="shared" si="699"/>
        <v>0</v>
      </c>
      <c r="M1672" s="29">
        <f t="shared" si="700"/>
        <v>0</v>
      </c>
      <c r="N1672" s="194">
        <f t="shared" si="701"/>
        <v>0</v>
      </c>
      <c r="O1672" s="64" t="str">
        <f t="shared" si="702"/>
        <v>-</v>
      </c>
      <c r="P1672" s="64" t="str">
        <f t="shared" si="702"/>
        <v>-</v>
      </c>
      <c r="Q1672" s="64" t="str">
        <f t="shared" si="702"/>
        <v>-</v>
      </c>
      <c r="R1672" s="64" t="str">
        <f t="shared" si="702"/>
        <v>-</v>
      </c>
      <c r="S1672" s="64" t="str">
        <f t="shared" si="702"/>
        <v>-</v>
      </c>
      <c r="T1672" s="206" t="str">
        <f t="shared" si="703"/>
        <v>-</v>
      </c>
      <c r="U1672" s="29">
        <f t="shared" ref="U1672:U1735" si="711">IFERROR(O1672*I1672,0)</f>
        <v>0</v>
      </c>
      <c r="V1672" s="29">
        <f t="shared" ref="V1672:V1735" si="712">IFERROR(P1672*J1672,0)</f>
        <v>0</v>
      </c>
      <c r="W1672" s="29">
        <f t="shared" ref="W1672:W1735" si="713">IFERROR(Q1672*K1672,0)</f>
        <v>0</v>
      </c>
      <c r="X1672" s="29">
        <f t="shared" ref="X1672:X1735" si="714">IFERROR(R1672*L1672,0)</f>
        <v>0</v>
      </c>
      <c r="Y1672" s="29">
        <f t="shared" ref="Y1672:Y1735" si="715">IFERROR(S1672*M1672,0)</f>
        <v>0</v>
      </c>
      <c r="Z1672" s="194">
        <f t="shared" ref="Z1672:Z1735" si="716">SUM(U1672:Y1672)</f>
        <v>0</v>
      </c>
      <c r="AA1672" s="47"/>
      <c r="AB1672" s="47"/>
      <c r="AC1672" s="47"/>
      <c r="AD1672" s="47"/>
      <c r="AE1672" s="47"/>
      <c r="AF1672" s="47"/>
      <c r="AG1672" s="47"/>
      <c r="AH1672" s="47"/>
      <c r="AI1672" s="47"/>
      <c r="AJ1672" s="47"/>
      <c r="AK1672" s="47"/>
      <c r="AL1672" s="47"/>
    </row>
    <row r="1673" spans="1:38" s="28" customFormat="1" x14ac:dyDescent="0.2">
      <c r="A1673" s="168">
        <v>3</v>
      </c>
      <c r="B1673" s="168">
        <f>'Revenue Data'!B1664</f>
        <v>0</v>
      </c>
      <c r="C1673" s="71" t="str">
        <f t="shared" si="696"/>
        <v>-</v>
      </c>
      <c r="D1673" s="71" t="str">
        <f t="shared" si="696"/>
        <v>-</v>
      </c>
      <c r="E1673" s="71" t="str">
        <f t="shared" si="696"/>
        <v>-</v>
      </c>
      <c r="F1673" s="71" t="str">
        <f t="shared" si="696"/>
        <v>-</v>
      </c>
      <c r="G1673" s="71" t="str">
        <f t="shared" si="696"/>
        <v>-</v>
      </c>
      <c r="H1673" s="205">
        <f>IFERROR(VLOOKUP(B1673,'Forecast Cnx @ Home Airport'!$B$5:$R$176,17,FALSE),0)</f>
        <v>0</v>
      </c>
      <c r="I1673" s="29">
        <f t="shared" si="710"/>
        <v>0</v>
      </c>
      <c r="J1673" s="29">
        <f t="shared" si="697"/>
        <v>0</v>
      </c>
      <c r="K1673" s="29">
        <f t="shared" si="698"/>
        <v>0</v>
      </c>
      <c r="L1673" s="29">
        <f t="shared" si="699"/>
        <v>0</v>
      </c>
      <c r="M1673" s="29">
        <f t="shared" si="700"/>
        <v>0</v>
      </c>
      <c r="N1673" s="194">
        <f t="shared" si="701"/>
        <v>0</v>
      </c>
      <c r="O1673" s="64" t="str">
        <f t="shared" si="702"/>
        <v>-</v>
      </c>
      <c r="P1673" s="64" t="str">
        <f t="shared" si="702"/>
        <v>-</v>
      </c>
      <c r="Q1673" s="64" t="str">
        <f t="shared" si="702"/>
        <v>-</v>
      </c>
      <c r="R1673" s="64" t="str">
        <f t="shared" si="702"/>
        <v>-</v>
      </c>
      <c r="S1673" s="64" t="str">
        <f t="shared" si="702"/>
        <v>-</v>
      </c>
      <c r="T1673" s="206" t="str">
        <f t="shared" si="703"/>
        <v>-</v>
      </c>
      <c r="U1673" s="29">
        <f t="shared" si="711"/>
        <v>0</v>
      </c>
      <c r="V1673" s="29">
        <f t="shared" si="712"/>
        <v>0</v>
      </c>
      <c r="W1673" s="29">
        <f t="shared" si="713"/>
        <v>0</v>
      </c>
      <c r="X1673" s="29">
        <f t="shared" si="714"/>
        <v>0</v>
      </c>
      <c r="Y1673" s="29">
        <f t="shared" si="715"/>
        <v>0</v>
      </c>
      <c r="Z1673" s="194">
        <f t="shared" si="716"/>
        <v>0</v>
      </c>
      <c r="AA1673" s="47"/>
      <c r="AB1673" s="47"/>
      <c r="AC1673" s="47"/>
      <c r="AD1673" s="47"/>
      <c r="AE1673" s="47"/>
      <c r="AF1673" s="47"/>
      <c r="AG1673" s="47"/>
      <c r="AH1673" s="47"/>
      <c r="AI1673" s="47"/>
      <c r="AJ1673" s="47"/>
      <c r="AK1673" s="47"/>
      <c r="AL1673" s="47"/>
    </row>
    <row r="1674" spans="1:38" s="28" customFormat="1" x14ac:dyDescent="0.2">
      <c r="A1674" s="168">
        <v>4</v>
      </c>
      <c r="B1674" s="168">
        <f>'Revenue Data'!B1665</f>
        <v>0</v>
      </c>
      <c r="C1674" s="71" t="str">
        <f t="shared" si="696"/>
        <v>-</v>
      </c>
      <c r="D1674" s="71" t="str">
        <f t="shared" si="696"/>
        <v>-</v>
      </c>
      <c r="E1674" s="71" t="str">
        <f t="shared" si="696"/>
        <v>-</v>
      </c>
      <c r="F1674" s="71" t="str">
        <f t="shared" si="696"/>
        <v>-</v>
      </c>
      <c r="G1674" s="71" t="str">
        <f t="shared" si="696"/>
        <v>-</v>
      </c>
      <c r="H1674" s="205">
        <f>IFERROR(VLOOKUP(B1674,'Forecast Cnx @ Home Airport'!$B$5:$R$176,17,FALSE),0)</f>
        <v>0</v>
      </c>
      <c r="I1674" s="29">
        <f t="shared" si="710"/>
        <v>0</v>
      </c>
      <c r="J1674" s="29">
        <f t="shared" si="697"/>
        <v>0</v>
      </c>
      <c r="K1674" s="29">
        <f t="shared" si="698"/>
        <v>0</v>
      </c>
      <c r="L1674" s="29">
        <f t="shared" si="699"/>
        <v>0</v>
      </c>
      <c r="M1674" s="29">
        <f t="shared" si="700"/>
        <v>0</v>
      </c>
      <c r="N1674" s="194">
        <f t="shared" si="701"/>
        <v>0</v>
      </c>
      <c r="O1674" s="64" t="str">
        <f t="shared" si="702"/>
        <v>-</v>
      </c>
      <c r="P1674" s="64" t="str">
        <f t="shared" si="702"/>
        <v>-</v>
      </c>
      <c r="Q1674" s="64" t="str">
        <f t="shared" si="702"/>
        <v>-</v>
      </c>
      <c r="R1674" s="64" t="str">
        <f t="shared" si="702"/>
        <v>-</v>
      </c>
      <c r="S1674" s="64" t="str">
        <f t="shared" si="702"/>
        <v>-</v>
      </c>
      <c r="T1674" s="206" t="str">
        <f t="shared" si="703"/>
        <v>-</v>
      </c>
      <c r="U1674" s="29">
        <f t="shared" si="711"/>
        <v>0</v>
      </c>
      <c r="V1674" s="29">
        <f t="shared" si="712"/>
        <v>0</v>
      </c>
      <c r="W1674" s="29">
        <f t="shared" si="713"/>
        <v>0</v>
      </c>
      <c r="X1674" s="29">
        <f t="shared" si="714"/>
        <v>0</v>
      </c>
      <c r="Y1674" s="29">
        <f t="shared" si="715"/>
        <v>0</v>
      </c>
      <c r="Z1674" s="194">
        <f t="shared" si="716"/>
        <v>0</v>
      </c>
      <c r="AA1674" s="47"/>
      <c r="AB1674" s="47"/>
      <c r="AC1674" s="47"/>
      <c r="AD1674" s="47"/>
      <c r="AE1674" s="47"/>
      <c r="AF1674" s="47"/>
      <c r="AG1674" s="47"/>
      <c r="AH1674" s="47"/>
      <c r="AI1674" s="47"/>
      <c r="AJ1674" s="47"/>
      <c r="AK1674" s="47"/>
      <c r="AL1674" s="47"/>
    </row>
    <row r="1675" spans="1:38" s="28" customFormat="1" x14ac:dyDescent="0.2">
      <c r="A1675" s="168">
        <v>5</v>
      </c>
      <c r="B1675" s="168">
        <f>'Revenue Data'!B1666</f>
        <v>0</v>
      </c>
      <c r="C1675" s="71" t="str">
        <f t="shared" si="696"/>
        <v>-</v>
      </c>
      <c r="D1675" s="71" t="str">
        <f t="shared" si="696"/>
        <v>-</v>
      </c>
      <c r="E1675" s="71" t="str">
        <f t="shared" si="696"/>
        <v>-</v>
      </c>
      <c r="F1675" s="71" t="str">
        <f t="shared" si="696"/>
        <v>-</v>
      </c>
      <c r="G1675" s="71" t="str">
        <f t="shared" si="696"/>
        <v>-</v>
      </c>
      <c r="H1675" s="205">
        <f>IFERROR(VLOOKUP(B1675,'Forecast Cnx @ Home Airport'!$B$5:$R$176,17,FALSE),0)</f>
        <v>0</v>
      </c>
      <c r="I1675" s="29">
        <f t="shared" si="710"/>
        <v>0</v>
      </c>
      <c r="J1675" s="29">
        <f t="shared" si="697"/>
        <v>0</v>
      </c>
      <c r="K1675" s="29">
        <f t="shared" si="698"/>
        <v>0</v>
      </c>
      <c r="L1675" s="29">
        <f t="shared" si="699"/>
        <v>0</v>
      </c>
      <c r="M1675" s="29">
        <f t="shared" si="700"/>
        <v>0</v>
      </c>
      <c r="N1675" s="194">
        <f t="shared" si="701"/>
        <v>0</v>
      </c>
      <c r="O1675" s="64" t="str">
        <f t="shared" si="702"/>
        <v>-</v>
      </c>
      <c r="P1675" s="64" t="str">
        <f t="shared" si="702"/>
        <v>-</v>
      </c>
      <c r="Q1675" s="64" t="str">
        <f t="shared" si="702"/>
        <v>-</v>
      </c>
      <c r="R1675" s="64" t="str">
        <f t="shared" si="702"/>
        <v>-</v>
      </c>
      <c r="S1675" s="64" t="str">
        <f t="shared" si="702"/>
        <v>-</v>
      </c>
      <c r="T1675" s="206" t="str">
        <f t="shared" si="703"/>
        <v>-</v>
      </c>
      <c r="U1675" s="29">
        <f t="shared" si="711"/>
        <v>0</v>
      </c>
      <c r="V1675" s="29">
        <f t="shared" si="712"/>
        <v>0</v>
      </c>
      <c r="W1675" s="29">
        <f t="shared" si="713"/>
        <v>0</v>
      </c>
      <c r="X1675" s="29">
        <f t="shared" si="714"/>
        <v>0</v>
      </c>
      <c r="Y1675" s="29">
        <f t="shared" si="715"/>
        <v>0</v>
      </c>
      <c r="Z1675" s="194">
        <f t="shared" si="716"/>
        <v>0</v>
      </c>
      <c r="AA1675" s="47"/>
      <c r="AB1675" s="47"/>
      <c r="AC1675" s="47"/>
      <c r="AD1675" s="47"/>
      <c r="AE1675" s="47"/>
      <c r="AF1675" s="47"/>
      <c r="AG1675" s="47"/>
      <c r="AH1675" s="47"/>
      <c r="AI1675" s="47"/>
      <c r="AJ1675" s="47"/>
      <c r="AK1675" s="47"/>
      <c r="AL1675" s="47"/>
    </row>
    <row r="1676" spans="1:38" s="28" customFormat="1" x14ac:dyDescent="0.2">
      <c r="A1676" s="168">
        <v>6</v>
      </c>
      <c r="B1676" s="168">
        <f>'Revenue Data'!B1667</f>
        <v>0</v>
      </c>
      <c r="C1676" s="71" t="str">
        <f t="shared" si="696"/>
        <v>-</v>
      </c>
      <c r="D1676" s="71" t="str">
        <f t="shared" si="696"/>
        <v>-</v>
      </c>
      <c r="E1676" s="71" t="str">
        <f t="shared" si="696"/>
        <v>-</v>
      </c>
      <c r="F1676" s="71" t="str">
        <f t="shared" si="696"/>
        <v>-</v>
      </c>
      <c r="G1676" s="71" t="str">
        <f t="shared" si="696"/>
        <v>-</v>
      </c>
      <c r="H1676" s="205">
        <f>IFERROR(VLOOKUP(B1676,'Forecast Cnx @ Home Airport'!$B$5:$R$176,17,FALSE),0)</f>
        <v>0</v>
      </c>
      <c r="I1676" s="29">
        <f t="shared" si="710"/>
        <v>0</v>
      </c>
      <c r="J1676" s="29">
        <f t="shared" si="697"/>
        <v>0</v>
      </c>
      <c r="K1676" s="29">
        <f t="shared" si="698"/>
        <v>0</v>
      </c>
      <c r="L1676" s="29">
        <f t="shared" si="699"/>
        <v>0</v>
      </c>
      <c r="M1676" s="29">
        <f t="shared" si="700"/>
        <v>0</v>
      </c>
      <c r="N1676" s="194">
        <f t="shared" si="701"/>
        <v>0</v>
      </c>
      <c r="O1676" s="64" t="str">
        <f t="shared" si="702"/>
        <v>-</v>
      </c>
      <c r="P1676" s="64" t="str">
        <f t="shared" si="702"/>
        <v>-</v>
      </c>
      <c r="Q1676" s="64" t="str">
        <f t="shared" si="702"/>
        <v>-</v>
      </c>
      <c r="R1676" s="64" t="str">
        <f t="shared" si="702"/>
        <v>-</v>
      </c>
      <c r="S1676" s="64" t="str">
        <f t="shared" si="702"/>
        <v>-</v>
      </c>
      <c r="T1676" s="206" t="str">
        <f t="shared" si="703"/>
        <v>-</v>
      </c>
      <c r="U1676" s="29">
        <f t="shared" si="711"/>
        <v>0</v>
      </c>
      <c r="V1676" s="29">
        <f t="shared" si="712"/>
        <v>0</v>
      </c>
      <c r="W1676" s="29">
        <f t="shared" si="713"/>
        <v>0</v>
      </c>
      <c r="X1676" s="29">
        <f t="shared" si="714"/>
        <v>0</v>
      </c>
      <c r="Y1676" s="29">
        <f t="shared" si="715"/>
        <v>0</v>
      </c>
      <c r="Z1676" s="194">
        <f t="shared" si="716"/>
        <v>0</v>
      </c>
      <c r="AA1676" s="47"/>
      <c r="AB1676" s="47"/>
      <c r="AC1676" s="47"/>
      <c r="AD1676" s="47"/>
      <c r="AE1676" s="47"/>
      <c r="AF1676" s="47"/>
      <c r="AG1676" s="47"/>
      <c r="AH1676" s="47"/>
      <c r="AI1676" s="47"/>
      <c r="AJ1676" s="47"/>
      <c r="AK1676" s="47"/>
      <c r="AL1676" s="47"/>
    </row>
    <row r="1677" spans="1:38" s="28" customFormat="1" x14ac:dyDescent="0.2">
      <c r="A1677" s="168">
        <v>7</v>
      </c>
      <c r="B1677" s="168">
        <f>'Revenue Data'!B1668</f>
        <v>0</v>
      </c>
      <c r="C1677" s="71" t="str">
        <f t="shared" si="696"/>
        <v>-</v>
      </c>
      <c r="D1677" s="71" t="str">
        <f t="shared" si="696"/>
        <v>-</v>
      </c>
      <c r="E1677" s="71" t="str">
        <f t="shared" si="696"/>
        <v>-</v>
      </c>
      <c r="F1677" s="71" t="str">
        <f t="shared" si="696"/>
        <v>-</v>
      </c>
      <c r="G1677" s="71" t="str">
        <f t="shared" si="696"/>
        <v>-</v>
      </c>
      <c r="H1677" s="205">
        <f>IFERROR(VLOOKUP(B1677,'Forecast Cnx @ Home Airport'!$B$5:$R$176,17,FALSE),0)</f>
        <v>0</v>
      </c>
      <c r="I1677" s="29">
        <f t="shared" si="710"/>
        <v>0</v>
      </c>
      <c r="J1677" s="29">
        <f t="shared" si="697"/>
        <v>0</v>
      </c>
      <c r="K1677" s="29">
        <f t="shared" si="698"/>
        <v>0</v>
      </c>
      <c r="L1677" s="29">
        <f t="shared" si="699"/>
        <v>0</v>
      </c>
      <c r="M1677" s="29">
        <f t="shared" si="700"/>
        <v>0</v>
      </c>
      <c r="N1677" s="194">
        <f t="shared" si="701"/>
        <v>0</v>
      </c>
      <c r="O1677" s="64" t="str">
        <f t="shared" si="702"/>
        <v>-</v>
      </c>
      <c r="P1677" s="64" t="str">
        <f t="shared" si="702"/>
        <v>-</v>
      </c>
      <c r="Q1677" s="64" t="str">
        <f t="shared" si="702"/>
        <v>-</v>
      </c>
      <c r="R1677" s="64" t="str">
        <f t="shared" si="702"/>
        <v>-</v>
      </c>
      <c r="S1677" s="64" t="str">
        <f t="shared" si="702"/>
        <v>-</v>
      </c>
      <c r="T1677" s="206" t="str">
        <f t="shared" si="703"/>
        <v>-</v>
      </c>
      <c r="U1677" s="29">
        <f t="shared" si="711"/>
        <v>0</v>
      </c>
      <c r="V1677" s="29">
        <f t="shared" si="712"/>
        <v>0</v>
      </c>
      <c r="W1677" s="29">
        <f t="shared" si="713"/>
        <v>0</v>
      </c>
      <c r="X1677" s="29">
        <f t="shared" si="714"/>
        <v>0</v>
      </c>
      <c r="Y1677" s="29">
        <f t="shared" si="715"/>
        <v>0</v>
      </c>
      <c r="Z1677" s="194">
        <f t="shared" si="716"/>
        <v>0</v>
      </c>
      <c r="AA1677" s="47"/>
      <c r="AB1677" s="47"/>
      <c r="AC1677" s="47"/>
      <c r="AD1677" s="47"/>
      <c r="AE1677" s="47"/>
      <c r="AF1677" s="47"/>
      <c r="AG1677" s="47"/>
      <c r="AH1677" s="47"/>
      <c r="AI1677" s="47"/>
      <c r="AJ1677" s="47"/>
      <c r="AK1677" s="47"/>
      <c r="AL1677" s="47"/>
    </row>
    <row r="1678" spans="1:38" s="28" customFormat="1" x14ac:dyDescent="0.2">
      <c r="A1678" s="168">
        <v>8</v>
      </c>
      <c r="B1678" s="168">
        <f>'Revenue Data'!B1669</f>
        <v>0</v>
      </c>
      <c r="C1678" s="71" t="str">
        <f t="shared" si="696"/>
        <v>-</v>
      </c>
      <c r="D1678" s="71" t="str">
        <f t="shared" si="696"/>
        <v>-</v>
      </c>
      <c r="E1678" s="71" t="str">
        <f t="shared" si="696"/>
        <v>-</v>
      </c>
      <c r="F1678" s="71" t="str">
        <f t="shared" si="696"/>
        <v>-</v>
      </c>
      <c r="G1678" s="71" t="str">
        <f t="shared" si="696"/>
        <v>-</v>
      </c>
      <c r="H1678" s="205">
        <f>IFERROR(VLOOKUP(B1678,'Forecast Cnx @ Home Airport'!$B$5:$R$176,17,FALSE),0)</f>
        <v>0</v>
      </c>
      <c r="I1678" s="29">
        <f t="shared" si="710"/>
        <v>0</v>
      </c>
      <c r="J1678" s="29">
        <f t="shared" si="697"/>
        <v>0</v>
      </c>
      <c r="K1678" s="29">
        <f t="shared" si="698"/>
        <v>0</v>
      </c>
      <c r="L1678" s="29">
        <f t="shared" si="699"/>
        <v>0</v>
      </c>
      <c r="M1678" s="29">
        <f t="shared" si="700"/>
        <v>0</v>
      </c>
      <c r="N1678" s="194">
        <f t="shared" si="701"/>
        <v>0</v>
      </c>
      <c r="O1678" s="64" t="str">
        <f t="shared" si="702"/>
        <v>-</v>
      </c>
      <c r="P1678" s="64" t="str">
        <f t="shared" si="702"/>
        <v>-</v>
      </c>
      <c r="Q1678" s="64" t="str">
        <f t="shared" si="702"/>
        <v>-</v>
      </c>
      <c r="R1678" s="64" t="str">
        <f t="shared" si="702"/>
        <v>-</v>
      </c>
      <c r="S1678" s="64" t="str">
        <f t="shared" si="702"/>
        <v>-</v>
      </c>
      <c r="T1678" s="206" t="str">
        <f t="shared" si="703"/>
        <v>-</v>
      </c>
      <c r="U1678" s="29">
        <f t="shared" si="711"/>
        <v>0</v>
      </c>
      <c r="V1678" s="29">
        <f t="shared" si="712"/>
        <v>0</v>
      </c>
      <c r="W1678" s="29">
        <f t="shared" si="713"/>
        <v>0</v>
      </c>
      <c r="X1678" s="29">
        <f t="shared" si="714"/>
        <v>0</v>
      </c>
      <c r="Y1678" s="29">
        <f t="shared" si="715"/>
        <v>0</v>
      </c>
      <c r="Z1678" s="194">
        <f t="shared" si="716"/>
        <v>0</v>
      </c>
      <c r="AA1678" s="47"/>
      <c r="AB1678" s="47"/>
      <c r="AC1678" s="47"/>
      <c r="AD1678" s="47"/>
      <c r="AE1678" s="47"/>
      <c r="AF1678" s="47"/>
      <c r="AG1678" s="47"/>
      <c r="AH1678" s="47"/>
      <c r="AI1678" s="47"/>
      <c r="AJ1678" s="47"/>
      <c r="AK1678" s="47"/>
      <c r="AL1678" s="47"/>
    </row>
    <row r="1679" spans="1:38" s="28" customFormat="1" x14ac:dyDescent="0.2">
      <c r="A1679" s="168">
        <v>9</v>
      </c>
      <c r="B1679" s="168">
        <f>'Revenue Data'!B1670</f>
        <v>0</v>
      </c>
      <c r="C1679" s="71" t="str">
        <f t="shared" si="696"/>
        <v>-</v>
      </c>
      <c r="D1679" s="71" t="str">
        <f t="shared" si="696"/>
        <v>-</v>
      </c>
      <c r="E1679" s="71" t="str">
        <f t="shared" si="696"/>
        <v>-</v>
      </c>
      <c r="F1679" s="71" t="str">
        <f t="shared" si="696"/>
        <v>-</v>
      </c>
      <c r="G1679" s="71" t="str">
        <f t="shared" si="696"/>
        <v>-</v>
      </c>
      <c r="H1679" s="205">
        <f>IFERROR(VLOOKUP(B1679,'Forecast Cnx @ Home Airport'!$B$5:$R$176,17,FALSE),0)</f>
        <v>0</v>
      </c>
      <c r="I1679" s="29">
        <f t="shared" si="710"/>
        <v>0</v>
      </c>
      <c r="J1679" s="29">
        <f t="shared" si="697"/>
        <v>0</v>
      </c>
      <c r="K1679" s="29">
        <f t="shared" si="698"/>
        <v>0</v>
      </c>
      <c r="L1679" s="29">
        <f t="shared" si="699"/>
        <v>0</v>
      </c>
      <c r="M1679" s="29">
        <f t="shared" si="700"/>
        <v>0</v>
      </c>
      <c r="N1679" s="194">
        <f t="shared" si="701"/>
        <v>0</v>
      </c>
      <c r="O1679" s="64" t="str">
        <f t="shared" si="702"/>
        <v>-</v>
      </c>
      <c r="P1679" s="64" t="str">
        <f t="shared" si="702"/>
        <v>-</v>
      </c>
      <c r="Q1679" s="64" t="str">
        <f t="shared" si="702"/>
        <v>-</v>
      </c>
      <c r="R1679" s="64" t="str">
        <f t="shared" si="702"/>
        <v>-</v>
      </c>
      <c r="S1679" s="64" t="str">
        <f t="shared" si="702"/>
        <v>-</v>
      </c>
      <c r="T1679" s="206" t="str">
        <f t="shared" si="703"/>
        <v>-</v>
      </c>
      <c r="U1679" s="29">
        <f t="shared" si="711"/>
        <v>0</v>
      </c>
      <c r="V1679" s="29">
        <f t="shared" si="712"/>
        <v>0</v>
      </c>
      <c r="W1679" s="29">
        <f t="shared" si="713"/>
        <v>0</v>
      </c>
      <c r="X1679" s="29">
        <f t="shared" si="714"/>
        <v>0</v>
      </c>
      <c r="Y1679" s="29">
        <f t="shared" si="715"/>
        <v>0</v>
      </c>
      <c r="Z1679" s="194">
        <f t="shared" si="716"/>
        <v>0</v>
      </c>
      <c r="AA1679" s="47"/>
      <c r="AB1679" s="47"/>
      <c r="AC1679" s="47"/>
      <c r="AD1679" s="47"/>
      <c r="AE1679" s="47"/>
      <c r="AF1679" s="47"/>
      <c r="AG1679" s="47"/>
      <c r="AH1679" s="47"/>
      <c r="AI1679" s="47"/>
      <c r="AJ1679" s="47"/>
      <c r="AK1679" s="47"/>
      <c r="AL1679" s="47"/>
    </row>
    <row r="1680" spans="1:38" s="28" customFormat="1" x14ac:dyDescent="0.2">
      <c r="A1680" s="168">
        <v>10</v>
      </c>
      <c r="B1680" s="168">
        <f>'Revenue Data'!B1671</f>
        <v>0</v>
      </c>
      <c r="C1680" s="71" t="str">
        <f t="shared" si="696"/>
        <v>-</v>
      </c>
      <c r="D1680" s="71" t="str">
        <f t="shared" si="696"/>
        <v>-</v>
      </c>
      <c r="E1680" s="71" t="str">
        <f t="shared" si="696"/>
        <v>-</v>
      </c>
      <c r="F1680" s="71" t="str">
        <f t="shared" si="696"/>
        <v>-</v>
      </c>
      <c r="G1680" s="71" t="str">
        <f t="shared" si="696"/>
        <v>-</v>
      </c>
      <c r="H1680" s="205">
        <f>IFERROR(VLOOKUP(B1680,'Forecast Cnx @ Home Airport'!$B$5:$R$176,17,FALSE),0)</f>
        <v>0</v>
      </c>
      <c r="I1680" s="29">
        <f t="shared" si="710"/>
        <v>0</v>
      </c>
      <c r="J1680" s="29">
        <f t="shared" si="697"/>
        <v>0</v>
      </c>
      <c r="K1680" s="29">
        <f t="shared" si="698"/>
        <v>0</v>
      </c>
      <c r="L1680" s="29">
        <f t="shared" si="699"/>
        <v>0</v>
      </c>
      <c r="M1680" s="29">
        <f t="shared" si="700"/>
        <v>0</v>
      </c>
      <c r="N1680" s="194">
        <f t="shared" si="701"/>
        <v>0</v>
      </c>
      <c r="O1680" s="64" t="str">
        <f t="shared" si="702"/>
        <v>-</v>
      </c>
      <c r="P1680" s="64" t="str">
        <f t="shared" si="702"/>
        <v>-</v>
      </c>
      <c r="Q1680" s="64" t="str">
        <f t="shared" si="702"/>
        <v>-</v>
      </c>
      <c r="R1680" s="64" t="str">
        <f t="shared" si="702"/>
        <v>-</v>
      </c>
      <c r="S1680" s="64" t="str">
        <f t="shared" si="702"/>
        <v>-</v>
      </c>
      <c r="T1680" s="206" t="str">
        <f t="shared" si="703"/>
        <v>-</v>
      </c>
      <c r="U1680" s="29">
        <f t="shared" si="711"/>
        <v>0</v>
      </c>
      <c r="V1680" s="29">
        <f t="shared" si="712"/>
        <v>0</v>
      </c>
      <c r="W1680" s="29">
        <f t="shared" si="713"/>
        <v>0</v>
      </c>
      <c r="X1680" s="29">
        <f t="shared" si="714"/>
        <v>0</v>
      </c>
      <c r="Y1680" s="29">
        <f t="shared" si="715"/>
        <v>0</v>
      </c>
      <c r="Z1680" s="194">
        <f t="shared" si="716"/>
        <v>0</v>
      </c>
      <c r="AA1680" s="47"/>
      <c r="AB1680" s="47"/>
      <c r="AC1680" s="47"/>
      <c r="AD1680" s="47"/>
      <c r="AE1680" s="47"/>
      <c r="AF1680" s="47"/>
      <c r="AG1680" s="47"/>
      <c r="AH1680" s="47"/>
      <c r="AI1680" s="47"/>
      <c r="AJ1680" s="47"/>
      <c r="AK1680" s="47"/>
      <c r="AL1680" s="47"/>
    </row>
    <row r="1681" spans="1:38" s="28" customFormat="1" x14ac:dyDescent="0.2">
      <c r="A1681" s="168">
        <v>11</v>
      </c>
      <c r="B1681" s="168">
        <f>'Revenue Data'!B1672</f>
        <v>0</v>
      </c>
      <c r="C1681" s="71" t="str">
        <f t="shared" ref="C1681:G1690" si="717">IFERROR(VLOOKUP($B1681,ToChicagoFareList,C$8,FALSE),"-")</f>
        <v>-</v>
      </c>
      <c r="D1681" s="71" t="str">
        <f t="shared" si="717"/>
        <v>-</v>
      </c>
      <c r="E1681" s="71" t="str">
        <f t="shared" si="717"/>
        <v>-</v>
      </c>
      <c r="F1681" s="71" t="str">
        <f t="shared" si="717"/>
        <v>-</v>
      </c>
      <c r="G1681" s="71" t="str">
        <f t="shared" si="717"/>
        <v>-</v>
      </c>
      <c r="H1681" s="205">
        <f>IFERROR(VLOOKUP(B1681,'Forecast Cnx @ Home Airport'!$B$5:$R$176,17,FALSE),0)</f>
        <v>0</v>
      </c>
      <c r="I1681" s="29">
        <f t="shared" si="710"/>
        <v>0</v>
      </c>
      <c r="J1681" s="29">
        <f t="shared" si="697"/>
        <v>0</v>
      </c>
      <c r="K1681" s="29">
        <f t="shared" si="698"/>
        <v>0</v>
      </c>
      <c r="L1681" s="29">
        <f t="shared" si="699"/>
        <v>0</v>
      </c>
      <c r="M1681" s="29">
        <f t="shared" si="700"/>
        <v>0</v>
      </c>
      <c r="N1681" s="194">
        <f t="shared" si="701"/>
        <v>0</v>
      </c>
      <c r="O1681" s="64" t="str">
        <f t="shared" ref="O1681:S1690" si="718">IFERROR(VLOOKUP($B1681,ToChicagoFareList,O$8,FALSE),"-")</f>
        <v>-</v>
      </c>
      <c r="P1681" s="64" t="str">
        <f t="shared" si="718"/>
        <v>-</v>
      </c>
      <c r="Q1681" s="64" t="str">
        <f t="shared" si="718"/>
        <v>-</v>
      </c>
      <c r="R1681" s="64" t="str">
        <f t="shared" si="718"/>
        <v>-</v>
      </c>
      <c r="S1681" s="64" t="str">
        <f t="shared" si="718"/>
        <v>-</v>
      </c>
      <c r="T1681" s="206" t="str">
        <f t="shared" si="703"/>
        <v>-</v>
      </c>
      <c r="U1681" s="29">
        <f t="shared" si="711"/>
        <v>0</v>
      </c>
      <c r="V1681" s="29">
        <f t="shared" si="712"/>
        <v>0</v>
      </c>
      <c r="W1681" s="29">
        <f t="shared" si="713"/>
        <v>0</v>
      </c>
      <c r="X1681" s="29">
        <f t="shared" si="714"/>
        <v>0</v>
      </c>
      <c r="Y1681" s="29">
        <f t="shared" si="715"/>
        <v>0</v>
      </c>
      <c r="Z1681" s="194">
        <f t="shared" si="716"/>
        <v>0</v>
      </c>
      <c r="AA1681" s="47"/>
      <c r="AB1681" s="47"/>
      <c r="AC1681" s="47"/>
      <c r="AD1681" s="47"/>
      <c r="AE1681" s="47"/>
      <c r="AF1681" s="47"/>
      <c r="AG1681" s="47"/>
      <c r="AH1681" s="47"/>
      <c r="AI1681" s="47"/>
      <c r="AJ1681" s="47"/>
      <c r="AK1681" s="47"/>
      <c r="AL1681" s="47"/>
    </row>
    <row r="1682" spans="1:38" s="28" customFormat="1" x14ac:dyDescent="0.2">
      <c r="A1682" s="168">
        <v>12</v>
      </c>
      <c r="B1682" s="168">
        <f>'Revenue Data'!B1673</f>
        <v>0</v>
      </c>
      <c r="C1682" s="71" t="str">
        <f t="shared" si="717"/>
        <v>-</v>
      </c>
      <c r="D1682" s="71" t="str">
        <f t="shared" si="717"/>
        <v>-</v>
      </c>
      <c r="E1682" s="71" t="str">
        <f t="shared" si="717"/>
        <v>-</v>
      </c>
      <c r="F1682" s="71" t="str">
        <f t="shared" si="717"/>
        <v>-</v>
      </c>
      <c r="G1682" s="71" t="str">
        <f t="shared" si="717"/>
        <v>-</v>
      </c>
      <c r="H1682" s="205">
        <f>IFERROR(VLOOKUP(B1682,'Forecast Cnx @ Home Airport'!$B$5:$R$176,17,FALSE),0)</f>
        <v>0</v>
      </c>
      <c r="I1682" s="29">
        <f t="shared" si="710"/>
        <v>0</v>
      </c>
      <c r="J1682" s="29">
        <f t="shared" si="697"/>
        <v>0</v>
      </c>
      <c r="K1682" s="29">
        <f t="shared" si="698"/>
        <v>0</v>
      </c>
      <c r="L1682" s="29">
        <f t="shared" si="699"/>
        <v>0</v>
      </c>
      <c r="M1682" s="29">
        <f t="shared" si="700"/>
        <v>0</v>
      </c>
      <c r="N1682" s="194">
        <f t="shared" si="701"/>
        <v>0</v>
      </c>
      <c r="O1682" s="64" t="str">
        <f t="shared" si="718"/>
        <v>-</v>
      </c>
      <c r="P1682" s="64" t="str">
        <f t="shared" si="718"/>
        <v>-</v>
      </c>
      <c r="Q1682" s="64" t="str">
        <f t="shared" si="718"/>
        <v>-</v>
      </c>
      <c r="R1682" s="64" t="str">
        <f t="shared" si="718"/>
        <v>-</v>
      </c>
      <c r="S1682" s="64" t="str">
        <f t="shared" si="718"/>
        <v>-</v>
      </c>
      <c r="T1682" s="206" t="str">
        <f t="shared" si="703"/>
        <v>-</v>
      </c>
      <c r="U1682" s="29">
        <f t="shared" si="711"/>
        <v>0</v>
      </c>
      <c r="V1682" s="29">
        <f t="shared" si="712"/>
        <v>0</v>
      </c>
      <c r="W1682" s="29">
        <f t="shared" si="713"/>
        <v>0</v>
      </c>
      <c r="X1682" s="29">
        <f t="shared" si="714"/>
        <v>0</v>
      </c>
      <c r="Y1682" s="29">
        <f t="shared" si="715"/>
        <v>0</v>
      </c>
      <c r="Z1682" s="194">
        <f t="shared" si="716"/>
        <v>0</v>
      </c>
      <c r="AA1682" s="47"/>
      <c r="AB1682" s="47"/>
      <c r="AC1682" s="47"/>
      <c r="AD1682" s="47"/>
      <c r="AE1682" s="47"/>
      <c r="AF1682" s="47"/>
      <c r="AG1682" s="47"/>
      <c r="AH1682" s="47"/>
      <c r="AI1682" s="47"/>
      <c r="AJ1682" s="47"/>
      <c r="AK1682" s="47"/>
      <c r="AL1682" s="47"/>
    </row>
    <row r="1683" spans="1:38" s="28" customFormat="1" x14ac:dyDescent="0.2">
      <c r="A1683" s="168">
        <v>13</v>
      </c>
      <c r="B1683" s="168">
        <f>'Revenue Data'!B1674</f>
        <v>0</v>
      </c>
      <c r="C1683" s="71" t="str">
        <f t="shared" si="717"/>
        <v>-</v>
      </c>
      <c r="D1683" s="71" t="str">
        <f t="shared" si="717"/>
        <v>-</v>
      </c>
      <c r="E1683" s="71" t="str">
        <f t="shared" si="717"/>
        <v>-</v>
      </c>
      <c r="F1683" s="71" t="str">
        <f t="shared" si="717"/>
        <v>-</v>
      </c>
      <c r="G1683" s="71" t="str">
        <f t="shared" si="717"/>
        <v>-</v>
      </c>
      <c r="H1683" s="205">
        <f>IFERROR(VLOOKUP(B1683,'Forecast Cnx @ Home Airport'!$B$5:$R$176,17,FALSE),0)</f>
        <v>0</v>
      </c>
      <c r="I1683" s="29">
        <f t="shared" si="710"/>
        <v>0</v>
      </c>
      <c r="J1683" s="29">
        <f t="shared" si="697"/>
        <v>0</v>
      </c>
      <c r="K1683" s="29">
        <f t="shared" si="698"/>
        <v>0</v>
      </c>
      <c r="L1683" s="29">
        <f t="shared" si="699"/>
        <v>0</v>
      </c>
      <c r="M1683" s="29">
        <f t="shared" si="700"/>
        <v>0</v>
      </c>
      <c r="N1683" s="194">
        <f t="shared" si="701"/>
        <v>0</v>
      </c>
      <c r="O1683" s="64" t="str">
        <f t="shared" si="718"/>
        <v>-</v>
      </c>
      <c r="P1683" s="64" t="str">
        <f t="shared" si="718"/>
        <v>-</v>
      </c>
      <c r="Q1683" s="64" t="str">
        <f t="shared" si="718"/>
        <v>-</v>
      </c>
      <c r="R1683" s="64" t="str">
        <f t="shared" si="718"/>
        <v>-</v>
      </c>
      <c r="S1683" s="64" t="str">
        <f t="shared" si="718"/>
        <v>-</v>
      </c>
      <c r="T1683" s="206" t="str">
        <f t="shared" si="703"/>
        <v>-</v>
      </c>
      <c r="U1683" s="29">
        <f t="shared" si="711"/>
        <v>0</v>
      </c>
      <c r="V1683" s="29">
        <f t="shared" si="712"/>
        <v>0</v>
      </c>
      <c r="W1683" s="29">
        <f t="shared" si="713"/>
        <v>0</v>
      </c>
      <c r="X1683" s="29">
        <f t="shared" si="714"/>
        <v>0</v>
      </c>
      <c r="Y1683" s="29">
        <f t="shared" si="715"/>
        <v>0</v>
      </c>
      <c r="Z1683" s="194">
        <f t="shared" si="716"/>
        <v>0</v>
      </c>
      <c r="AA1683" s="47"/>
      <c r="AB1683" s="47"/>
      <c r="AC1683" s="47"/>
      <c r="AD1683" s="47"/>
      <c r="AE1683" s="47"/>
      <c r="AF1683" s="47"/>
      <c r="AG1683" s="47"/>
      <c r="AH1683" s="47"/>
      <c r="AI1683" s="47"/>
      <c r="AJ1683" s="47"/>
      <c r="AK1683" s="47"/>
      <c r="AL1683" s="47"/>
    </row>
    <row r="1684" spans="1:38" s="28" customFormat="1" x14ac:dyDescent="0.2">
      <c r="A1684" s="168">
        <v>14</v>
      </c>
      <c r="B1684" s="168">
        <f>'Revenue Data'!B1675</f>
        <v>0</v>
      </c>
      <c r="C1684" s="71" t="str">
        <f t="shared" si="717"/>
        <v>-</v>
      </c>
      <c r="D1684" s="71" t="str">
        <f t="shared" si="717"/>
        <v>-</v>
      </c>
      <c r="E1684" s="71" t="str">
        <f t="shared" si="717"/>
        <v>-</v>
      </c>
      <c r="F1684" s="71" t="str">
        <f t="shared" si="717"/>
        <v>-</v>
      </c>
      <c r="G1684" s="71" t="str">
        <f t="shared" si="717"/>
        <v>-</v>
      </c>
      <c r="H1684" s="205">
        <f>IFERROR(VLOOKUP(B1684,'Forecast Cnx @ Home Airport'!$B$5:$R$176,17,FALSE),0)</f>
        <v>0</v>
      </c>
      <c r="I1684" s="29">
        <f t="shared" si="710"/>
        <v>0</v>
      </c>
      <c r="J1684" s="29">
        <f t="shared" si="697"/>
        <v>0</v>
      </c>
      <c r="K1684" s="29">
        <f t="shared" si="698"/>
        <v>0</v>
      </c>
      <c r="L1684" s="29">
        <f t="shared" si="699"/>
        <v>0</v>
      </c>
      <c r="M1684" s="29">
        <f t="shared" si="700"/>
        <v>0</v>
      </c>
      <c r="N1684" s="194">
        <f t="shared" si="701"/>
        <v>0</v>
      </c>
      <c r="O1684" s="64" t="str">
        <f t="shared" si="718"/>
        <v>-</v>
      </c>
      <c r="P1684" s="64" t="str">
        <f t="shared" si="718"/>
        <v>-</v>
      </c>
      <c r="Q1684" s="64" t="str">
        <f t="shared" si="718"/>
        <v>-</v>
      </c>
      <c r="R1684" s="64" t="str">
        <f t="shared" si="718"/>
        <v>-</v>
      </c>
      <c r="S1684" s="64" t="str">
        <f t="shared" si="718"/>
        <v>-</v>
      </c>
      <c r="T1684" s="206" t="str">
        <f t="shared" si="703"/>
        <v>-</v>
      </c>
      <c r="U1684" s="29">
        <f t="shared" si="711"/>
        <v>0</v>
      </c>
      <c r="V1684" s="29">
        <f t="shared" si="712"/>
        <v>0</v>
      </c>
      <c r="W1684" s="29">
        <f t="shared" si="713"/>
        <v>0</v>
      </c>
      <c r="X1684" s="29">
        <f t="shared" si="714"/>
        <v>0</v>
      </c>
      <c r="Y1684" s="29">
        <f t="shared" si="715"/>
        <v>0</v>
      </c>
      <c r="Z1684" s="194">
        <f t="shared" si="716"/>
        <v>0</v>
      </c>
      <c r="AA1684" s="47"/>
      <c r="AB1684" s="47"/>
      <c r="AC1684" s="47"/>
      <c r="AD1684" s="47"/>
      <c r="AE1684" s="47"/>
      <c r="AF1684" s="47"/>
      <c r="AG1684" s="47"/>
      <c r="AH1684" s="47"/>
      <c r="AI1684" s="47"/>
      <c r="AJ1684" s="47"/>
      <c r="AK1684" s="47"/>
      <c r="AL1684" s="47"/>
    </row>
    <row r="1685" spans="1:38" s="28" customFormat="1" x14ac:dyDescent="0.2">
      <c r="A1685" s="168">
        <v>15</v>
      </c>
      <c r="B1685" s="168">
        <f>'Revenue Data'!B1676</f>
        <v>0</v>
      </c>
      <c r="C1685" s="71" t="str">
        <f t="shared" si="717"/>
        <v>-</v>
      </c>
      <c r="D1685" s="71" t="str">
        <f t="shared" si="717"/>
        <v>-</v>
      </c>
      <c r="E1685" s="71" t="str">
        <f t="shared" si="717"/>
        <v>-</v>
      </c>
      <c r="F1685" s="71" t="str">
        <f t="shared" si="717"/>
        <v>-</v>
      </c>
      <c r="G1685" s="71" t="str">
        <f t="shared" si="717"/>
        <v>-</v>
      </c>
      <c r="H1685" s="205">
        <f>IFERROR(VLOOKUP(B1685,'Forecast Cnx @ Home Airport'!$B$5:$R$176,17,FALSE),0)</f>
        <v>0</v>
      </c>
      <c r="I1685" s="29">
        <f t="shared" si="710"/>
        <v>0</v>
      </c>
      <c r="J1685" s="29">
        <f t="shared" si="697"/>
        <v>0</v>
      </c>
      <c r="K1685" s="29">
        <f t="shared" si="698"/>
        <v>0</v>
      </c>
      <c r="L1685" s="29">
        <f t="shared" si="699"/>
        <v>0</v>
      </c>
      <c r="M1685" s="29">
        <f t="shared" si="700"/>
        <v>0</v>
      </c>
      <c r="N1685" s="194">
        <f t="shared" si="701"/>
        <v>0</v>
      </c>
      <c r="O1685" s="64" t="str">
        <f t="shared" si="718"/>
        <v>-</v>
      </c>
      <c r="P1685" s="64" t="str">
        <f t="shared" si="718"/>
        <v>-</v>
      </c>
      <c r="Q1685" s="64" t="str">
        <f t="shared" si="718"/>
        <v>-</v>
      </c>
      <c r="R1685" s="64" t="str">
        <f t="shared" si="718"/>
        <v>-</v>
      </c>
      <c r="S1685" s="64" t="str">
        <f t="shared" si="718"/>
        <v>-</v>
      </c>
      <c r="T1685" s="206" t="str">
        <f t="shared" si="703"/>
        <v>-</v>
      </c>
      <c r="U1685" s="29">
        <f t="shared" si="711"/>
        <v>0</v>
      </c>
      <c r="V1685" s="29">
        <f t="shared" si="712"/>
        <v>0</v>
      </c>
      <c r="W1685" s="29">
        <f t="shared" si="713"/>
        <v>0</v>
      </c>
      <c r="X1685" s="29">
        <f t="shared" si="714"/>
        <v>0</v>
      </c>
      <c r="Y1685" s="29">
        <f t="shared" si="715"/>
        <v>0</v>
      </c>
      <c r="Z1685" s="194">
        <f t="shared" si="716"/>
        <v>0</v>
      </c>
      <c r="AA1685" s="47"/>
      <c r="AB1685" s="47"/>
      <c r="AC1685" s="47"/>
      <c r="AD1685" s="47"/>
      <c r="AE1685" s="47"/>
      <c r="AF1685" s="47"/>
      <c r="AG1685" s="47"/>
      <c r="AH1685" s="47"/>
      <c r="AI1685" s="47"/>
      <c r="AJ1685" s="47"/>
      <c r="AK1685" s="47"/>
      <c r="AL1685" s="47"/>
    </row>
    <row r="1686" spans="1:38" s="28" customFormat="1" x14ac:dyDescent="0.2">
      <c r="A1686" s="168">
        <v>16</v>
      </c>
      <c r="B1686" s="168">
        <f>'Revenue Data'!B1677</f>
        <v>0</v>
      </c>
      <c r="C1686" s="71" t="str">
        <f t="shared" si="717"/>
        <v>-</v>
      </c>
      <c r="D1686" s="71" t="str">
        <f t="shared" si="717"/>
        <v>-</v>
      </c>
      <c r="E1686" s="71" t="str">
        <f t="shared" si="717"/>
        <v>-</v>
      </c>
      <c r="F1686" s="71" t="str">
        <f t="shared" si="717"/>
        <v>-</v>
      </c>
      <c r="G1686" s="71" t="str">
        <f t="shared" si="717"/>
        <v>-</v>
      </c>
      <c r="H1686" s="205">
        <f>IFERROR(VLOOKUP(B1686,'Forecast Cnx @ Home Airport'!$B$5:$R$176,17,FALSE),0)</f>
        <v>0</v>
      </c>
      <c r="I1686" s="29">
        <f t="shared" si="710"/>
        <v>0</v>
      </c>
      <c r="J1686" s="29">
        <f t="shared" si="697"/>
        <v>0</v>
      </c>
      <c r="K1686" s="29">
        <f t="shared" si="698"/>
        <v>0</v>
      </c>
      <c r="L1686" s="29">
        <f t="shared" si="699"/>
        <v>0</v>
      </c>
      <c r="M1686" s="29">
        <f t="shared" si="700"/>
        <v>0</v>
      </c>
      <c r="N1686" s="194">
        <f t="shared" si="701"/>
        <v>0</v>
      </c>
      <c r="O1686" s="64" t="str">
        <f t="shared" si="718"/>
        <v>-</v>
      </c>
      <c r="P1686" s="64" t="str">
        <f t="shared" si="718"/>
        <v>-</v>
      </c>
      <c r="Q1686" s="64" t="str">
        <f t="shared" si="718"/>
        <v>-</v>
      </c>
      <c r="R1686" s="64" t="str">
        <f t="shared" si="718"/>
        <v>-</v>
      </c>
      <c r="S1686" s="64" t="str">
        <f t="shared" si="718"/>
        <v>-</v>
      </c>
      <c r="T1686" s="206" t="str">
        <f t="shared" si="703"/>
        <v>-</v>
      </c>
      <c r="U1686" s="29">
        <f t="shared" si="711"/>
        <v>0</v>
      </c>
      <c r="V1686" s="29">
        <f t="shared" si="712"/>
        <v>0</v>
      </c>
      <c r="W1686" s="29">
        <f t="shared" si="713"/>
        <v>0</v>
      </c>
      <c r="X1686" s="29">
        <f t="shared" si="714"/>
        <v>0</v>
      </c>
      <c r="Y1686" s="29">
        <f t="shared" si="715"/>
        <v>0</v>
      </c>
      <c r="Z1686" s="194">
        <f t="shared" si="716"/>
        <v>0</v>
      </c>
      <c r="AA1686" s="47"/>
      <c r="AB1686" s="47"/>
      <c r="AC1686" s="47"/>
      <c r="AD1686" s="47"/>
      <c r="AE1686" s="47"/>
      <c r="AF1686" s="47"/>
      <c r="AG1686" s="47"/>
      <c r="AH1686" s="47"/>
      <c r="AI1686" s="47"/>
      <c r="AJ1686" s="47"/>
      <c r="AK1686" s="47"/>
      <c r="AL1686" s="47"/>
    </row>
    <row r="1687" spans="1:38" s="28" customFormat="1" x14ac:dyDescent="0.2">
      <c r="A1687" s="168">
        <v>17</v>
      </c>
      <c r="B1687" s="168">
        <f>'Revenue Data'!B1678</f>
        <v>0</v>
      </c>
      <c r="C1687" s="71" t="str">
        <f t="shared" si="717"/>
        <v>-</v>
      </c>
      <c r="D1687" s="71" t="str">
        <f t="shared" si="717"/>
        <v>-</v>
      </c>
      <c r="E1687" s="71" t="str">
        <f t="shared" si="717"/>
        <v>-</v>
      </c>
      <c r="F1687" s="71" t="str">
        <f t="shared" si="717"/>
        <v>-</v>
      </c>
      <c r="G1687" s="71" t="str">
        <f t="shared" si="717"/>
        <v>-</v>
      </c>
      <c r="H1687" s="205">
        <f>IFERROR(VLOOKUP(B1687,'Forecast Cnx @ Home Airport'!$B$5:$R$176,17,FALSE),0)</f>
        <v>0</v>
      </c>
      <c r="I1687" s="29">
        <f t="shared" si="710"/>
        <v>0</v>
      </c>
      <c r="J1687" s="29">
        <f t="shared" si="697"/>
        <v>0</v>
      </c>
      <c r="K1687" s="29">
        <f t="shared" si="698"/>
        <v>0</v>
      </c>
      <c r="L1687" s="29">
        <f t="shared" si="699"/>
        <v>0</v>
      </c>
      <c r="M1687" s="29">
        <f t="shared" si="700"/>
        <v>0</v>
      </c>
      <c r="N1687" s="194">
        <f t="shared" si="701"/>
        <v>0</v>
      </c>
      <c r="O1687" s="64" t="str">
        <f t="shared" si="718"/>
        <v>-</v>
      </c>
      <c r="P1687" s="64" t="str">
        <f t="shared" si="718"/>
        <v>-</v>
      </c>
      <c r="Q1687" s="64" t="str">
        <f t="shared" si="718"/>
        <v>-</v>
      </c>
      <c r="R1687" s="64" t="str">
        <f t="shared" si="718"/>
        <v>-</v>
      </c>
      <c r="S1687" s="64" t="str">
        <f t="shared" si="718"/>
        <v>-</v>
      </c>
      <c r="T1687" s="206" t="str">
        <f t="shared" si="703"/>
        <v>-</v>
      </c>
      <c r="U1687" s="29">
        <f t="shared" si="711"/>
        <v>0</v>
      </c>
      <c r="V1687" s="29">
        <f t="shared" si="712"/>
        <v>0</v>
      </c>
      <c r="W1687" s="29">
        <f t="shared" si="713"/>
        <v>0</v>
      </c>
      <c r="X1687" s="29">
        <f t="shared" si="714"/>
        <v>0</v>
      </c>
      <c r="Y1687" s="29">
        <f t="shared" si="715"/>
        <v>0</v>
      </c>
      <c r="Z1687" s="194">
        <f t="shared" si="716"/>
        <v>0</v>
      </c>
      <c r="AA1687" s="47"/>
      <c r="AB1687" s="47"/>
      <c r="AC1687" s="47"/>
      <c r="AD1687" s="47"/>
      <c r="AE1687" s="47"/>
      <c r="AF1687" s="47"/>
      <c r="AG1687" s="47"/>
      <c r="AH1687" s="47"/>
      <c r="AI1687" s="47"/>
      <c r="AJ1687" s="47"/>
      <c r="AK1687" s="47"/>
      <c r="AL1687" s="47"/>
    </row>
    <row r="1688" spans="1:38" s="28" customFormat="1" x14ac:dyDescent="0.2">
      <c r="A1688" s="168">
        <v>18</v>
      </c>
      <c r="B1688" s="168">
        <f>'Revenue Data'!B1679</f>
        <v>0</v>
      </c>
      <c r="C1688" s="71" t="str">
        <f t="shared" si="717"/>
        <v>-</v>
      </c>
      <c r="D1688" s="71" t="str">
        <f t="shared" si="717"/>
        <v>-</v>
      </c>
      <c r="E1688" s="71" t="str">
        <f t="shared" si="717"/>
        <v>-</v>
      </c>
      <c r="F1688" s="71" t="str">
        <f t="shared" si="717"/>
        <v>-</v>
      </c>
      <c r="G1688" s="71" t="str">
        <f t="shared" si="717"/>
        <v>-</v>
      </c>
      <c r="H1688" s="205">
        <f>IFERROR(VLOOKUP(B1688,'Forecast Cnx @ Home Airport'!$B$5:$R$176,17,FALSE),0)</f>
        <v>0</v>
      </c>
      <c r="I1688" s="29">
        <f t="shared" si="710"/>
        <v>0</v>
      </c>
      <c r="J1688" s="29">
        <f t="shared" si="697"/>
        <v>0</v>
      </c>
      <c r="K1688" s="29">
        <f t="shared" si="698"/>
        <v>0</v>
      </c>
      <c r="L1688" s="29">
        <f t="shared" si="699"/>
        <v>0</v>
      </c>
      <c r="M1688" s="29">
        <f t="shared" si="700"/>
        <v>0</v>
      </c>
      <c r="N1688" s="194">
        <f t="shared" si="701"/>
        <v>0</v>
      </c>
      <c r="O1688" s="64" t="str">
        <f t="shared" si="718"/>
        <v>-</v>
      </c>
      <c r="P1688" s="64" t="str">
        <f t="shared" si="718"/>
        <v>-</v>
      </c>
      <c r="Q1688" s="64" t="str">
        <f t="shared" si="718"/>
        <v>-</v>
      </c>
      <c r="R1688" s="64" t="str">
        <f t="shared" si="718"/>
        <v>-</v>
      </c>
      <c r="S1688" s="64" t="str">
        <f t="shared" si="718"/>
        <v>-</v>
      </c>
      <c r="T1688" s="206" t="str">
        <f t="shared" si="703"/>
        <v>-</v>
      </c>
      <c r="U1688" s="29">
        <f t="shared" si="711"/>
        <v>0</v>
      </c>
      <c r="V1688" s="29">
        <f t="shared" si="712"/>
        <v>0</v>
      </c>
      <c r="W1688" s="29">
        <f t="shared" si="713"/>
        <v>0</v>
      </c>
      <c r="X1688" s="29">
        <f t="shared" si="714"/>
        <v>0</v>
      </c>
      <c r="Y1688" s="29">
        <f t="shared" si="715"/>
        <v>0</v>
      </c>
      <c r="Z1688" s="194">
        <f t="shared" si="716"/>
        <v>0</v>
      </c>
      <c r="AA1688" s="47"/>
      <c r="AB1688" s="47"/>
      <c r="AC1688" s="47"/>
      <c r="AD1688" s="47"/>
      <c r="AE1688" s="47"/>
      <c r="AF1688" s="47"/>
      <c r="AG1688" s="47"/>
      <c r="AH1688" s="47"/>
      <c r="AI1688" s="47"/>
      <c r="AJ1688" s="47"/>
      <c r="AK1688" s="47"/>
      <c r="AL1688" s="47"/>
    </row>
    <row r="1689" spans="1:38" s="28" customFormat="1" x14ac:dyDescent="0.2">
      <c r="A1689" s="168">
        <v>19</v>
      </c>
      <c r="B1689" s="168">
        <f>'Revenue Data'!B1680</f>
        <v>0</v>
      </c>
      <c r="C1689" s="71" t="str">
        <f t="shared" si="717"/>
        <v>-</v>
      </c>
      <c r="D1689" s="71" t="str">
        <f t="shared" si="717"/>
        <v>-</v>
      </c>
      <c r="E1689" s="71" t="str">
        <f t="shared" si="717"/>
        <v>-</v>
      </c>
      <c r="F1689" s="71" t="str">
        <f t="shared" si="717"/>
        <v>-</v>
      </c>
      <c r="G1689" s="71" t="str">
        <f t="shared" si="717"/>
        <v>-</v>
      </c>
      <c r="H1689" s="205">
        <f>IFERROR(VLOOKUP(B1689,'Forecast Cnx @ Home Airport'!$B$5:$R$176,17,FALSE),0)</f>
        <v>0</v>
      </c>
      <c r="I1689" s="29">
        <f t="shared" si="710"/>
        <v>0</v>
      </c>
      <c r="J1689" s="29">
        <f t="shared" si="697"/>
        <v>0</v>
      </c>
      <c r="K1689" s="29">
        <f t="shared" si="698"/>
        <v>0</v>
      </c>
      <c r="L1689" s="29">
        <f t="shared" si="699"/>
        <v>0</v>
      </c>
      <c r="M1689" s="29">
        <f t="shared" si="700"/>
        <v>0</v>
      </c>
      <c r="N1689" s="194">
        <f t="shared" si="701"/>
        <v>0</v>
      </c>
      <c r="O1689" s="64" t="str">
        <f t="shared" si="718"/>
        <v>-</v>
      </c>
      <c r="P1689" s="64" t="str">
        <f t="shared" si="718"/>
        <v>-</v>
      </c>
      <c r="Q1689" s="64" t="str">
        <f t="shared" si="718"/>
        <v>-</v>
      </c>
      <c r="R1689" s="64" t="str">
        <f t="shared" si="718"/>
        <v>-</v>
      </c>
      <c r="S1689" s="64" t="str">
        <f t="shared" si="718"/>
        <v>-</v>
      </c>
      <c r="T1689" s="206" t="str">
        <f t="shared" si="703"/>
        <v>-</v>
      </c>
      <c r="U1689" s="29">
        <f t="shared" si="711"/>
        <v>0</v>
      </c>
      <c r="V1689" s="29">
        <f t="shared" si="712"/>
        <v>0</v>
      </c>
      <c r="W1689" s="29">
        <f t="shared" si="713"/>
        <v>0</v>
      </c>
      <c r="X1689" s="29">
        <f t="shared" si="714"/>
        <v>0</v>
      </c>
      <c r="Y1689" s="29">
        <f t="shared" si="715"/>
        <v>0</v>
      </c>
      <c r="Z1689" s="194">
        <f t="shared" si="716"/>
        <v>0</v>
      </c>
      <c r="AA1689" s="47"/>
      <c r="AB1689" s="47"/>
      <c r="AC1689" s="47"/>
      <c r="AD1689" s="47"/>
      <c r="AE1689" s="47"/>
      <c r="AF1689" s="47"/>
      <c r="AG1689" s="47"/>
      <c r="AH1689" s="47"/>
      <c r="AI1689" s="47"/>
      <c r="AJ1689" s="47"/>
      <c r="AK1689" s="47"/>
      <c r="AL1689" s="47"/>
    </row>
    <row r="1690" spans="1:38" s="28" customFormat="1" x14ac:dyDescent="0.2">
      <c r="A1690" s="168">
        <v>20</v>
      </c>
      <c r="B1690" s="168">
        <f>'Revenue Data'!B1681</f>
        <v>0</v>
      </c>
      <c r="C1690" s="71" t="str">
        <f t="shared" si="717"/>
        <v>-</v>
      </c>
      <c r="D1690" s="71" t="str">
        <f t="shared" si="717"/>
        <v>-</v>
      </c>
      <c r="E1690" s="71" t="str">
        <f t="shared" si="717"/>
        <v>-</v>
      </c>
      <c r="F1690" s="71" t="str">
        <f t="shared" si="717"/>
        <v>-</v>
      </c>
      <c r="G1690" s="71" t="str">
        <f t="shared" si="717"/>
        <v>-</v>
      </c>
      <c r="H1690" s="205">
        <f>IFERROR(VLOOKUP(B1690,'Forecast Cnx @ Home Airport'!$B$5:$R$176,17,FALSE),0)</f>
        <v>0</v>
      </c>
      <c r="I1690" s="29">
        <f t="shared" si="710"/>
        <v>0</v>
      </c>
      <c r="J1690" s="29">
        <f t="shared" si="697"/>
        <v>0</v>
      </c>
      <c r="K1690" s="29">
        <f t="shared" si="698"/>
        <v>0</v>
      </c>
      <c r="L1690" s="29">
        <f t="shared" si="699"/>
        <v>0</v>
      </c>
      <c r="M1690" s="29">
        <f t="shared" si="700"/>
        <v>0</v>
      </c>
      <c r="N1690" s="194">
        <f t="shared" si="701"/>
        <v>0</v>
      </c>
      <c r="O1690" s="64" t="str">
        <f t="shared" si="718"/>
        <v>-</v>
      </c>
      <c r="P1690" s="64" t="str">
        <f t="shared" si="718"/>
        <v>-</v>
      </c>
      <c r="Q1690" s="64" t="str">
        <f t="shared" si="718"/>
        <v>-</v>
      </c>
      <c r="R1690" s="64" t="str">
        <f t="shared" si="718"/>
        <v>-</v>
      </c>
      <c r="S1690" s="64" t="str">
        <f t="shared" si="718"/>
        <v>-</v>
      </c>
      <c r="T1690" s="206" t="str">
        <f t="shared" si="703"/>
        <v>-</v>
      </c>
      <c r="U1690" s="29">
        <f t="shared" si="711"/>
        <v>0</v>
      </c>
      <c r="V1690" s="29">
        <f t="shared" si="712"/>
        <v>0</v>
      </c>
      <c r="W1690" s="29">
        <f t="shared" si="713"/>
        <v>0</v>
      </c>
      <c r="X1690" s="29">
        <f t="shared" si="714"/>
        <v>0</v>
      </c>
      <c r="Y1690" s="29">
        <f t="shared" si="715"/>
        <v>0</v>
      </c>
      <c r="Z1690" s="194">
        <f t="shared" si="716"/>
        <v>0</v>
      </c>
      <c r="AA1690" s="47"/>
      <c r="AB1690" s="47"/>
      <c r="AC1690" s="47"/>
      <c r="AD1690" s="47"/>
      <c r="AE1690" s="47"/>
      <c r="AF1690" s="47"/>
      <c r="AG1690" s="47"/>
      <c r="AH1690" s="47"/>
      <c r="AI1690" s="47"/>
      <c r="AJ1690" s="47"/>
      <c r="AK1690" s="47"/>
      <c r="AL1690" s="47"/>
    </row>
    <row r="1691" spans="1:38" s="28" customFormat="1" x14ac:dyDescent="0.2">
      <c r="A1691" s="168">
        <v>21</v>
      </c>
      <c r="B1691" s="168">
        <f>'Revenue Data'!B1682</f>
        <v>0</v>
      </c>
      <c r="C1691" s="71" t="str">
        <f t="shared" ref="C1691:G1700" si="719">IFERROR(VLOOKUP($B1691,ToChicagoFareList,C$8,FALSE),"-")</f>
        <v>-</v>
      </c>
      <c r="D1691" s="71" t="str">
        <f t="shared" si="719"/>
        <v>-</v>
      </c>
      <c r="E1691" s="71" t="str">
        <f t="shared" si="719"/>
        <v>-</v>
      </c>
      <c r="F1691" s="71" t="str">
        <f t="shared" si="719"/>
        <v>-</v>
      </c>
      <c r="G1691" s="71" t="str">
        <f t="shared" si="719"/>
        <v>-</v>
      </c>
      <c r="H1691" s="205">
        <f>IFERROR(VLOOKUP(B1691,'Forecast Cnx @ Home Airport'!$B$5:$R$176,17,FALSE),0)</f>
        <v>0</v>
      </c>
      <c r="I1691" s="29">
        <f t="shared" si="710"/>
        <v>0</v>
      </c>
      <c r="J1691" s="29">
        <f t="shared" si="697"/>
        <v>0</v>
      </c>
      <c r="K1691" s="29">
        <f t="shared" si="698"/>
        <v>0</v>
      </c>
      <c r="L1691" s="29">
        <f t="shared" si="699"/>
        <v>0</v>
      </c>
      <c r="M1691" s="29">
        <f t="shared" si="700"/>
        <v>0</v>
      </c>
      <c r="N1691" s="194">
        <f t="shared" si="701"/>
        <v>0</v>
      </c>
      <c r="O1691" s="64" t="str">
        <f t="shared" ref="O1691:S1700" si="720">IFERROR(VLOOKUP($B1691,ToChicagoFareList,O$8,FALSE),"-")</f>
        <v>-</v>
      </c>
      <c r="P1691" s="64" t="str">
        <f t="shared" si="720"/>
        <v>-</v>
      </c>
      <c r="Q1691" s="64" t="str">
        <f t="shared" si="720"/>
        <v>-</v>
      </c>
      <c r="R1691" s="64" t="str">
        <f t="shared" si="720"/>
        <v>-</v>
      </c>
      <c r="S1691" s="64" t="str">
        <f t="shared" si="720"/>
        <v>-</v>
      </c>
      <c r="T1691" s="206" t="str">
        <f t="shared" si="703"/>
        <v>-</v>
      </c>
      <c r="U1691" s="29">
        <f t="shared" si="711"/>
        <v>0</v>
      </c>
      <c r="V1691" s="29">
        <f t="shared" si="712"/>
        <v>0</v>
      </c>
      <c r="W1691" s="29">
        <f t="shared" si="713"/>
        <v>0</v>
      </c>
      <c r="X1691" s="29">
        <f t="shared" si="714"/>
        <v>0</v>
      </c>
      <c r="Y1691" s="29">
        <f t="shared" si="715"/>
        <v>0</v>
      </c>
      <c r="Z1691" s="194">
        <f t="shared" si="716"/>
        <v>0</v>
      </c>
      <c r="AA1691" s="47"/>
      <c r="AB1691" s="47"/>
      <c r="AC1691" s="47"/>
      <c r="AD1691" s="47"/>
      <c r="AE1691" s="47"/>
      <c r="AF1691" s="47"/>
      <c r="AG1691" s="47"/>
      <c r="AH1691" s="47"/>
      <c r="AI1691" s="47"/>
      <c r="AJ1691" s="47"/>
      <c r="AK1691" s="47"/>
      <c r="AL1691" s="47"/>
    </row>
    <row r="1692" spans="1:38" s="28" customFormat="1" x14ac:dyDescent="0.2">
      <c r="A1692" s="168">
        <v>22</v>
      </c>
      <c r="B1692" s="168">
        <f>'Revenue Data'!B1683</f>
        <v>0</v>
      </c>
      <c r="C1692" s="71" t="str">
        <f t="shared" si="719"/>
        <v>-</v>
      </c>
      <c r="D1692" s="71" t="str">
        <f t="shared" si="719"/>
        <v>-</v>
      </c>
      <c r="E1692" s="71" t="str">
        <f t="shared" si="719"/>
        <v>-</v>
      </c>
      <c r="F1692" s="71" t="str">
        <f t="shared" si="719"/>
        <v>-</v>
      </c>
      <c r="G1692" s="71" t="str">
        <f t="shared" si="719"/>
        <v>-</v>
      </c>
      <c r="H1692" s="205">
        <f>IFERROR(VLOOKUP(B1692,'Forecast Cnx @ Home Airport'!$B$5:$R$176,17,FALSE),0)</f>
        <v>0</v>
      </c>
      <c r="I1692" s="29">
        <f t="shared" si="710"/>
        <v>0</v>
      </c>
      <c r="J1692" s="29">
        <f t="shared" si="697"/>
        <v>0</v>
      </c>
      <c r="K1692" s="29">
        <f t="shared" si="698"/>
        <v>0</v>
      </c>
      <c r="L1692" s="29">
        <f t="shared" si="699"/>
        <v>0</v>
      </c>
      <c r="M1692" s="29">
        <f t="shared" si="700"/>
        <v>0</v>
      </c>
      <c r="N1692" s="194">
        <f t="shared" si="701"/>
        <v>0</v>
      </c>
      <c r="O1692" s="64" t="str">
        <f t="shared" si="720"/>
        <v>-</v>
      </c>
      <c r="P1692" s="64" t="str">
        <f t="shared" si="720"/>
        <v>-</v>
      </c>
      <c r="Q1692" s="64" t="str">
        <f t="shared" si="720"/>
        <v>-</v>
      </c>
      <c r="R1692" s="64" t="str">
        <f t="shared" si="720"/>
        <v>-</v>
      </c>
      <c r="S1692" s="64" t="str">
        <f t="shared" si="720"/>
        <v>-</v>
      </c>
      <c r="T1692" s="206" t="str">
        <f t="shared" si="703"/>
        <v>-</v>
      </c>
      <c r="U1692" s="29">
        <f t="shared" si="711"/>
        <v>0</v>
      </c>
      <c r="V1692" s="29">
        <f t="shared" si="712"/>
        <v>0</v>
      </c>
      <c r="W1692" s="29">
        <f t="shared" si="713"/>
        <v>0</v>
      </c>
      <c r="X1692" s="29">
        <f t="shared" si="714"/>
        <v>0</v>
      </c>
      <c r="Y1692" s="29">
        <f t="shared" si="715"/>
        <v>0</v>
      </c>
      <c r="Z1692" s="194">
        <f t="shared" si="716"/>
        <v>0</v>
      </c>
      <c r="AA1692" s="47"/>
      <c r="AB1692" s="47"/>
      <c r="AC1692" s="47"/>
      <c r="AD1692" s="47"/>
      <c r="AE1692" s="47"/>
      <c r="AF1692" s="47"/>
      <c r="AG1692" s="47"/>
      <c r="AH1692" s="47"/>
      <c r="AI1692" s="47"/>
      <c r="AJ1692" s="47"/>
      <c r="AK1692" s="47"/>
      <c r="AL1692" s="47"/>
    </row>
    <row r="1693" spans="1:38" s="28" customFormat="1" x14ac:dyDescent="0.2">
      <c r="A1693" s="168">
        <v>23</v>
      </c>
      <c r="B1693" s="168">
        <f>'Revenue Data'!B1684</f>
        <v>0</v>
      </c>
      <c r="C1693" s="71" t="str">
        <f t="shared" si="719"/>
        <v>-</v>
      </c>
      <c r="D1693" s="71" t="str">
        <f t="shared" si="719"/>
        <v>-</v>
      </c>
      <c r="E1693" s="71" t="str">
        <f t="shared" si="719"/>
        <v>-</v>
      </c>
      <c r="F1693" s="71" t="str">
        <f t="shared" si="719"/>
        <v>-</v>
      </c>
      <c r="G1693" s="71" t="str">
        <f t="shared" si="719"/>
        <v>-</v>
      </c>
      <c r="H1693" s="205">
        <f>IFERROR(VLOOKUP(B1693,'Forecast Cnx @ Home Airport'!$B$5:$R$176,17,FALSE),0)</f>
        <v>0</v>
      </c>
      <c r="I1693" s="29">
        <f t="shared" si="710"/>
        <v>0</v>
      </c>
      <c r="J1693" s="29">
        <f t="shared" si="697"/>
        <v>0</v>
      </c>
      <c r="K1693" s="29">
        <f t="shared" si="698"/>
        <v>0</v>
      </c>
      <c r="L1693" s="29">
        <f t="shared" si="699"/>
        <v>0</v>
      </c>
      <c r="M1693" s="29">
        <f t="shared" si="700"/>
        <v>0</v>
      </c>
      <c r="N1693" s="194">
        <f t="shared" si="701"/>
        <v>0</v>
      </c>
      <c r="O1693" s="64" t="str">
        <f t="shared" si="720"/>
        <v>-</v>
      </c>
      <c r="P1693" s="64" t="str">
        <f t="shared" si="720"/>
        <v>-</v>
      </c>
      <c r="Q1693" s="64" t="str">
        <f t="shared" si="720"/>
        <v>-</v>
      </c>
      <c r="R1693" s="64" t="str">
        <f t="shared" si="720"/>
        <v>-</v>
      </c>
      <c r="S1693" s="64" t="str">
        <f t="shared" si="720"/>
        <v>-</v>
      </c>
      <c r="T1693" s="206" t="str">
        <f t="shared" si="703"/>
        <v>-</v>
      </c>
      <c r="U1693" s="29">
        <f t="shared" si="711"/>
        <v>0</v>
      </c>
      <c r="V1693" s="29">
        <f t="shared" si="712"/>
        <v>0</v>
      </c>
      <c r="W1693" s="29">
        <f t="shared" si="713"/>
        <v>0</v>
      </c>
      <c r="X1693" s="29">
        <f t="shared" si="714"/>
        <v>0</v>
      </c>
      <c r="Y1693" s="29">
        <f t="shared" si="715"/>
        <v>0</v>
      </c>
      <c r="Z1693" s="194">
        <f t="shared" si="716"/>
        <v>0</v>
      </c>
      <c r="AA1693" s="47"/>
      <c r="AB1693" s="47"/>
      <c r="AC1693" s="47"/>
      <c r="AD1693" s="47"/>
      <c r="AE1693" s="47"/>
      <c r="AF1693" s="47"/>
      <c r="AG1693" s="47"/>
      <c r="AH1693" s="47"/>
      <c r="AI1693" s="47"/>
      <c r="AJ1693" s="47"/>
      <c r="AK1693" s="47"/>
      <c r="AL1693" s="47"/>
    </row>
    <row r="1694" spans="1:38" s="28" customFormat="1" x14ac:dyDescent="0.2">
      <c r="A1694" s="168">
        <v>24</v>
      </c>
      <c r="B1694" s="168">
        <f>'Revenue Data'!B1685</f>
        <v>0</v>
      </c>
      <c r="C1694" s="71" t="str">
        <f t="shared" si="719"/>
        <v>-</v>
      </c>
      <c r="D1694" s="71" t="str">
        <f t="shared" si="719"/>
        <v>-</v>
      </c>
      <c r="E1694" s="71" t="str">
        <f t="shared" si="719"/>
        <v>-</v>
      </c>
      <c r="F1694" s="71" t="str">
        <f t="shared" si="719"/>
        <v>-</v>
      </c>
      <c r="G1694" s="71" t="str">
        <f t="shared" si="719"/>
        <v>-</v>
      </c>
      <c r="H1694" s="205">
        <f>IFERROR(VLOOKUP(B1694,'Forecast Cnx @ Home Airport'!$B$5:$R$176,17,FALSE),0)</f>
        <v>0</v>
      </c>
      <c r="I1694" s="29">
        <f t="shared" si="710"/>
        <v>0</v>
      </c>
      <c r="J1694" s="29">
        <f t="shared" si="697"/>
        <v>0</v>
      </c>
      <c r="K1694" s="29">
        <f t="shared" si="698"/>
        <v>0</v>
      </c>
      <c r="L1694" s="29">
        <f t="shared" si="699"/>
        <v>0</v>
      </c>
      <c r="M1694" s="29">
        <f t="shared" si="700"/>
        <v>0</v>
      </c>
      <c r="N1694" s="194">
        <f t="shared" si="701"/>
        <v>0</v>
      </c>
      <c r="O1694" s="64" t="str">
        <f t="shared" si="720"/>
        <v>-</v>
      </c>
      <c r="P1694" s="64" t="str">
        <f t="shared" si="720"/>
        <v>-</v>
      </c>
      <c r="Q1694" s="64" t="str">
        <f t="shared" si="720"/>
        <v>-</v>
      </c>
      <c r="R1694" s="64" t="str">
        <f t="shared" si="720"/>
        <v>-</v>
      </c>
      <c r="S1694" s="64" t="str">
        <f t="shared" si="720"/>
        <v>-</v>
      </c>
      <c r="T1694" s="206" t="str">
        <f t="shared" si="703"/>
        <v>-</v>
      </c>
      <c r="U1694" s="29">
        <f t="shared" si="711"/>
        <v>0</v>
      </c>
      <c r="V1694" s="29">
        <f t="shared" si="712"/>
        <v>0</v>
      </c>
      <c r="W1694" s="29">
        <f t="shared" si="713"/>
        <v>0</v>
      </c>
      <c r="X1694" s="29">
        <f t="shared" si="714"/>
        <v>0</v>
      </c>
      <c r="Y1694" s="29">
        <f t="shared" si="715"/>
        <v>0</v>
      </c>
      <c r="Z1694" s="194">
        <f t="shared" si="716"/>
        <v>0</v>
      </c>
      <c r="AA1694" s="47"/>
      <c r="AB1694" s="47"/>
      <c r="AC1694" s="47"/>
      <c r="AD1694" s="47"/>
      <c r="AE1694" s="47"/>
      <c r="AF1694" s="47"/>
      <c r="AG1694" s="47"/>
      <c r="AH1694" s="47"/>
      <c r="AI1694" s="47"/>
      <c r="AJ1694" s="47"/>
      <c r="AK1694" s="47"/>
      <c r="AL1694" s="47"/>
    </row>
    <row r="1695" spans="1:38" s="28" customFormat="1" x14ac:dyDescent="0.2">
      <c r="A1695" s="168">
        <v>25</v>
      </c>
      <c r="B1695" s="168">
        <f>'Revenue Data'!B1686</f>
        <v>0</v>
      </c>
      <c r="C1695" s="71" t="str">
        <f t="shared" si="719"/>
        <v>-</v>
      </c>
      <c r="D1695" s="71" t="str">
        <f t="shared" si="719"/>
        <v>-</v>
      </c>
      <c r="E1695" s="71" t="str">
        <f t="shared" si="719"/>
        <v>-</v>
      </c>
      <c r="F1695" s="71" t="str">
        <f t="shared" si="719"/>
        <v>-</v>
      </c>
      <c r="G1695" s="71" t="str">
        <f t="shared" si="719"/>
        <v>-</v>
      </c>
      <c r="H1695" s="205">
        <f>IFERROR(VLOOKUP(B1695,'Forecast Cnx @ Home Airport'!$B$5:$R$176,17,FALSE),0)</f>
        <v>0</v>
      </c>
      <c r="I1695" s="29">
        <f t="shared" si="710"/>
        <v>0</v>
      </c>
      <c r="J1695" s="29">
        <f t="shared" si="697"/>
        <v>0</v>
      </c>
      <c r="K1695" s="29">
        <f t="shared" si="698"/>
        <v>0</v>
      </c>
      <c r="L1695" s="29">
        <f t="shared" si="699"/>
        <v>0</v>
      </c>
      <c r="M1695" s="29">
        <f t="shared" si="700"/>
        <v>0</v>
      </c>
      <c r="N1695" s="194">
        <f t="shared" si="701"/>
        <v>0</v>
      </c>
      <c r="O1695" s="64" t="str">
        <f t="shared" si="720"/>
        <v>-</v>
      </c>
      <c r="P1695" s="64" t="str">
        <f t="shared" si="720"/>
        <v>-</v>
      </c>
      <c r="Q1695" s="64" t="str">
        <f t="shared" si="720"/>
        <v>-</v>
      </c>
      <c r="R1695" s="64" t="str">
        <f t="shared" si="720"/>
        <v>-</v>
      </c>
      <c r="S1695" s="64" t="str">
        <f t="shared" si="720"/>
        <v>-</v>
      </c>
      <c r="T1695" s="206" t="str">
        <f t="shared" si="703"/>
        <v>-</v>
      </c>
      <c r="U1695" s="29">
        <f t="shared" si="711"/>
        <v>0</v>
      </c>
      <c r="V1695" s="29">
        <f t="shared" si="712"/>
        <v>0</v>
      </c>
      <c r="W1695" s="29">
        <f t="shared" si="713"/>
        <v>0</v>
      </c>
      <c r="X1695" s="29">
        <f t="shared" si="714"/>
        <v>0</v>
      </c>
      <c r="Y1695" s="29">
        <f t="shared" si="715"/>
        <v>0</v>
      </c>
      <c r="Z1695" s="194">
        <f t="shared" si="716"/>
        <v>0</v>
      </c>
      <c r="AA1695" s="47"/>
      <c r="AB1695" s="47"/>
      <c r="AC1695" s="47"/>
      <c r="AD1695" s="47"/>
      <c r="AE1695" s="47"/>
      <c r="AF1695" s="47"/>
      <c r="AG1695" s="47"/>
      <c r="AH1695" s="47"/>
      <c r="AI1695" s="47"/>
      <c r="AJ1695" s="47"/>
      <c r="AK1695" s="47"/>
      <c r="AL1695" s="47"/>
    </row>
    <row r="1696" spans="1:38" s="28" customFormat="1" x14ac:dyDescent="0.2">
      <c r="A1696" s="168">
        <v>26</v>
      </c>
      <c r="B1696" s="168">
        <f>'Revenue Data'!B1687</f>
        <v>0</v>
      </c>
      <c r="C1696" s="71" t="str">
        <f t="shared" si="719"/>
        <v>-</v>
      </c>
      <c r="D1696" s="71" t="str">
        <f t="shared" si="719"/>
        <v>-</v>
      </c>
      <c r="E1696" s="71" t="str">
        <f t="shared" si="719"/>
        <v>-</v>
      </c>
      <c r="F1696" s="71" t="str">
        <f t="shared" si="719"/>
        <v>-</v>
      </c>
      <c r="G1696" s="71" t="str">
        <f t="shared" si="719"/>
        <v>-</v>
      </c>
      <c r="H1696" s="205">
        <f>IFERROR(VLOOKUP(B1696,'Forecast Cnx @ Home Airport'!$B$5:$R$176,17,FALSE),0)</f>
        <v>0</v>
      </c>
      <c r="I1696" s="29">
        <f t="shared" si="710"/>
        <v>0</v>
      </c>
      <c r="J1696" s="29">
        <f t="shared" si="697"/>
        <v>0</v>
      </c>
      <c r="K1696" s="29">
        <f t="shared" si="698"/>
        <v>0</v>
      </c>
      <c r="L1696" s="29">
        <f t="shared" si="699"/>
        <v>0</v>
      </c>
      <c r="M1696" s="29">
        <f t="shared" si="700"/>
        <v>0</v>
      </c>
      <c r="N1696" s="194">
        <f t="shared" si="701"/>
        <v>0</v>
      </c>
      <c r="O1696" s="64" t="str">
        <f t="shared" si="720"/>
        <v>-</v>
      </c>
      <c r="P1696" s="64" t="str">
        <f t="shared" si="720"/>
        <v>-</v>
      </c>
      <c r="Q1696" s="64" t="str">
        <f t="shared" si="720"/>
        <v>-</v>
      </c>
      <c r="R1696" s="64" t="str">
        <f t="shared" si="720"/>
        <v>-</v>
      </c>
      <c r="S1696" s="64" t="str">
        <f t="shared" si="720"/>
        <v>-</v>
      </c>
      <c r="T1696" s="206" t="str">
        <f t="shared" si="703"/>
        <v>-</v>
      </c>
      <c r="U1696" s="29">
        <f t="shared" si="711"/>
        <v>0</v>
      </c>
      <c r="V1696" s="29">
        <f t="shared" si="712"/>
        <v>0</v>
      </c>
      <c r="W1696" s="29">
        <f t="shared" si="713"/>
        <v>0</v>
      </c>
      <c r="X1696" s="29">
        <f t="shared" si="714"/>
        <v>0</v>
      </c>
      <c r="Y1696" s="29">
        <f t="shared" si="715"/>
        <v>0</v>
      </c>
      <c r="Z1696" s="194">
        <f t="shared" si="716"/>
        <v>0</v>
      </c>
      <c r="AA1696" s="47"/>
      <c r="AB1696" s="47"/>
      <c r="AC1696" s="47"/>
      <c r="AD1696" s="47"/>
      <c r="AE1696" s="47"/>
      <c r="AF1696" s="47"/>
      <c r="AG1696" s="47"/>
      <c r="AH1696" s="47"/>
      <c r="AI1696" s="47"/>
      <c r="AJ1696" s="47"/>
      <c r="AK1696" s="47"/>
      <c r="AL1696" s="47"/>
    </row>
    <row r="1697" spans="1:38" s="28" customFormat="1" x14ac:dyDescent="0.2">
      <c r="A1697" s="168">
        <v>27</v>
      </c>
      <c r="B1697" s="168">
        <f>'Revenue Data'!B1688</f>
        <v>0</v>
      </c>
      <c r="C1697" s="71" t="str">
        <f t="shared" si="719"/>
        <v>-</v>
      </c>
      <c r="D1697" s="71" t="str">
        <f t="shared" si="719"/>
        <v>-</v>
      </c>
      <c r="E1697" s="71" t="str">
        <f t="shared" si="719"/>
        <v>-</v>
      </c>
      <c r="F1697" s="71" t="str">
        <f t="shared" si="719"/>
        <v>-</v>
      </c>
      <c r="G1697" s="71" t="str">
        <f t="shared" si="719"/>
        <v>-</v>
      </c>
      <c r="H1697" s="205">
        <f>IFERROR(VLOOKUP(B1697,'Forecast Cnx @ Home Airport'!$B$5:$R$176,17,FALSE),0)</f>
        <v>0</v>
      </c>
      <c r="I1697" s="29">
        <f t="shared" si="710"/>
        <v>0</v>
      </c>
      <c r="J1697" s="29">
        <f t="shared" si="697"/>
        <v>0</v>
      </c>
      <c r="K1697" s="29">
        <f t="shared" si="698"/>
        <v>0</v>
      </c>
      <c r="L1697" s="29">
        <f t="shared" si="699"/>
        <v>0</v>
      </c>
      <c r="M1697" s="29">
        <f t="shared" si="700"/>
        <v>0</v>
      </c>
      <c r="N1697" s="194">
        <f t="shared" si="701"/>
        <v>0</v>
      </c>
      <c r="O1697" s="64" t="str">
        <f t="shared" si="720"/>
        <v>-</v>
      </c>
      <c r="P1697" s="64" t="str">
        <f t="shared" si="720"/>
        <v>-</v>
      </c>
      <c r="Q1697" s="64" t="str">
        <f t="shared" si="720"/>
        <v>-</v>
      </c>
      <c r="R1697" s="64" t="str">
        <f t="shared" si="720"/>
        <v>-</v>
      </c>
      <c r="S1697" s="64" t="str">
        <f t="shared" si="720"/>
        <v>-</v>
      </c>
      <c r="T1697" s="206" t="str">
        <f t="shared" si="703"/>
        <v>-</v>
      </c>
      <c r="U1697" s="29">
        <f t="shared" si="711"/>
        <v>0</v>
      </c>
      <c r="V1697" s="29">
        <f t="shared" si="712"/>
        <v>0</v>
      </c>
      <c r="W1697" s="29">
        <f t="shared" si="713"/>
        <v>0</v>
      </c>
      <c r="X1697" s="29">
        <f t="shared" si="714"/>
        <v>0</v>
      </c>
      <c r="Y1697" s="29">
        <f t="shared" si="715"/>
        <v>0</v>
      </c>
      <c r="Z1697" s="194">
        <f t="shared" si="716"/>
        <v>0</v>
      </c>
      <c r="AA1697" s="47"/>
      <c r="AB1697" s="47"/>
      <c r="AC1697" s="47"/>
      <c r="AD1697" s="47"/>
      <c r="AE1697" s="47"/>
      <c r="AF1697" s="47"/>
      <c r="AG1697" s="47"/>
      <c r="AH1697" s="47"/>
      <c r="AI1697" s="47"/>
      <c r="AJ1697" s="47"/>
      <c r="AK1697" s="47"/>
      <c r="AL1697" s="47"/>
    </row>
    <row r="1698" spans="1:38" s="28" customFormat="1" x14ac:dyDescent="0.2">
      <c r="A1698" s="168">
        <v>28</v>
      </c>
      <c r="B1698" s="168">
        <f>'Revenue Data'!B1689</f>
        <v>0</v>
      </c>
      <c r="C1698" s="71" t="str">
        <f t="shared" si="719"/>
        <v>-</v>
      </c>
      <c r="D1698" s="71" t="str">
        <f t="shared" si="719"/>
        <v>-</v>
      </c>
      <c r="E1698" s="71" t="str">
        <f t="shared" si="719"/>
        <v>-</v>
      </c>
      <c r="F1698" s="71" t="str">
        <f t="shared" si="719"/>
        <v>-</v>
      </c>
      <c r="G1698" s="71" t="str">
        <f t="shared" si="719"/>
        <v>-</v>
      </c>
      <c r="H1698" s="205">
        <f>IFERROR(VLOOKUP(B1698,'Forecast Cnx @ Home Airport'!$B$5:$R$176,17,FALSE),0)</f>
        <v>0</v>
      </c>
      <c r="I1698" s="29">
        <f t="shared" si="710"/>
        <v>0</v>
      </c>
      <c r="J1698" s="29">
        <f t="shared" si="697"/>
        <v>0</v>
      </c>
      <c r="K1698" s="29">
        <f t="shared" si="698"/>
        <v>0</v>
      </c>
      <c r="L1698" s="29">
        <f t="shared" si="699"/>
        <v>0</v>
      </c>
      <c r="M1698" s="29">
        <f t="shared" si="700"/>
        <v>0</v>
      </c>
      <c r="N1698" s="194">
        <f t="shared" si="701"/>
        <v>0</v>
      </c>
      <c r="O1698" s="64" t="str">
        <f t="shared" si="720"/>
        <v>-</v>
      </c>
      <c r="P1698" s="64" t="str">
        <f t="shared" si="720"/>
        <v>-</v>
      </c>
      <c r="Q1698" s="64" t="str">
        <f t="shared" si="720"/>
        <v>-</v>
      </c>
      <c r="R1698" s="64" t="str">
        <f t="shared" si="720"/>
        <v>-</v>
      </c>
      <c r="S1698" s="64" t="str">
        <f t="shared" si="720"/>
        <v>-</v>
      </c>
      <c r="T1698" s="206" t="str">
        <f t="shared" si="703"/>
        <v>-</v>
      </c>
      <c r="U1698" s="29">
        <f t="shared" si="711"/>
        <v>0</v>
      </c>
      <c r="V1698" s="29">
        <f t="shared" si="712"/>
        <v>0</v>
      </c>
      <c r="W1698" s="29">
        <f t="shared" si="713"/>
        <v>0</v>
      </c>
      <c r="X1698" s="29">
        <f t="shared" si="714"/>
        <v>0</v>
      </c>
      <c r="Y1698" s="29">
        <f t="shared" si="715"/>
        <v>0</v>
      </c>
      <c r="Z1698" s="194">
        <f t="shared" si="716"/>
        <v>0</v>
      </c>
      <c r="AA1698" s="47"/>
      <c r="AB1698" s="47"/>
      <c r="AC1698" s="47"/>
      <c r="AD1698" s="47"/>
      <c r="AE1698" s="47"/>
      <c r="AF1698" s="47"/>
      <c r="AG1698" s="47"/>
      <c r="AH1698" s="47"/>
      <c r="AI1698" s="47"/>
      <c r="AJ1698" s="47"/>
      <c r="AK1698" s="47"/>
      <c r="AL1698" s="47"/>
    </row>
    <row r="1699" spans="1:38" s="28" customFormat="1" x14ac:dyDescent="0.2">
      <c r="A1699" s="168">
        <v>29</v>
      </c>
      <c r="B1699" s="168">
        <f>'Revenue Data'!B1690</f>
        <v>0</v>
      </c>
      <c r="C1699" s="71" t="str">
        <f t="shared" si="719"/>
        <v>-</v>
      </c>
      <c r="D1699" s="71" t="str">
        <f t="shared" si="719"/>
        <v>-</v>
      </c>
      <c r="E1699" s="71" t="str">
        <f t="shared" si="719"/>
        <v>-</v>
      </c>
      <c r="F1699" s="71" t="str">
        <f t="shared" si="719"/>
        <v>-</v>
      </c>
      <c r="G1699" s="71" t="str">
        <f t="shared" si="719"/>
        <v>-</v>
      </c>
      <c r="H1699" s="205">
        <f>IFERROR(VLOOKUP(B1699,'Forecast Cnx @ Home Airport'!$B$5:$R$176,17,FALSE),0)</f>
        <v>0</v>
      </c>
      <c r="I1699" s="29">
        <f t="shared" si="710"/>
        <v>0</v>
      </c>
      <c r="J1699" s="29">
        <f t="shared" si="697"/>
        <v>0</v>
      </c>
      <c r="K1699" s="29">
        <f t="shared" si="698"/>
        <v>0</v>
      </c>
      <c r="L1699" s="29">
        <f t="shared" si="699"/>
        <v>0</v>
      </c>
      <c r="M1699" s="29">
        <f t="shared" si="700"/>
        <v>0</v>
      </c>
      <c r="N1699" s="194">
        <f t="shared" si="701"/>
        <v>0</v>
      </c>
      <c r="O1699" s="64" t="str">
        <f t="shared" si="720"/>
        <v>-</v>
      </c>
      <c r="P1699" s="64" t="str">
        <f t="shared" si="720"/>
        <v>-</v>
      </c>
      <c r="Q1699" s="64" t="str">
        <f t="shared" si="720"/>
        <v>-</v>
      </c>
      <c r="R1699" s="64" t="str">
        <f t="shared" si="720"/>
        <v>-</v>
      </c>
      <c r="S1699" s="64" t="str">
        <f t="shared" si="720"/>
        <v>-</v>
      </c>
      <c r="T1699" s="206" t="str">
        <f t="shared" si="703"/>
        <v>-</v>
      </c>
      <c r="U1699" s="29">
        <f t="shared" si="711"/>
        <v>0</v>
      </c>
      <c r="V1699" s="29">
        <f t="shared" si="712"/>
        <v>0</v>
      </c>
      <c r="W1699" s="29">
        <f t="shared" si="713"/>
        <v>0</v>
      </c>
      <c r="X1699" s="29">
        <f t="shared" si="714"/>
        <v>0</v>
      </c>
      <c r="Y1699" s="29">
        <f t="shared" si="715"/>
        <v>0</v>
      </c>
      <c r="Z1699" s="194">
        <f t="shared" si="716"/>
        <v>0</v>
      </c>
      <c r="AA1699" s="47"/>
      <c r="AB1699" s="47"/>
      <c r="AC1699" s="47"/>
      <c r="AD1699" s="47"/>
      <c r="AE1699" s="47"/>
      <c r="AF1699" s="47"/>
      <c r="AG1699" s="47"/>
      <c r="AH1699" s="47"/>
      <c r="AI1699" s="47"/>
      <c r="AJ1699" s="47"/>
      <c r="AK1699" s="47"/>
      <c r="AL1699" s="47"/>
    </row>
    <row r="1700" spans="1:38" s="28" customFormat="1" x14ac:dyDescent="0.2">
      <c r="A1700" s="168">
        <v>30</v>
      </c>
      <c r="B1700" s="168">
        <f>'Revenue Data'!B1691</f>
        <v>0</v>
      </c>
      <c r="C1700" s="71" t="str">
        <f t="shared" si="719"/>
        <v>-</v>
      </c>
      <c r="D1700" s="71" t="str">
        <f t="shared" si="719"/>
        <v>-</v>
      </c>
      <c r="E1700" s="71" t="str">
        <f t="shared" si="719"/>
        <v>-</v>
      </c>
      <c r="F1700" s="71" t="str">
        <f t="shared" si="719"/>
        <v>-</v>
      </c>
      <c r="G1700" s="71" t="str">
        <f t="shared" si="719"/>
        <v>-</v>
      </c>
      <c r="H1700" s="205">
        <f>IFERROR(VLOOKUP(B1700,'Forecast Cnx @ Home Airport'!$B$5:$R$176,17,FALSE),0)</f>
        <v>0</v>
      </c>
      <c r="I1700" s="29">
        <f t="shared" si="710"/>
        <v>0</v>
      </c>
      <c r="J1700" s="29">
        <f t="shared" si="697"/>
        <v>0</v>
      </c>
      <c r="K1700" s="29">
        <f t="shared" si="698"/>
        <v>0</v>
      </c>
      <c r="L1700" s="29">
        <f t="shared" si="699"/>
        <v>0</v>
      </c>
      <c r="M1700" s="29">
        <f t="shared" si="700"/>
        <v>0</v>
      </c>
      <c r="N1700" s="194">
        <f t="shared" si="701"/>
        <v>0</v>
      </c>
      <c r="O1700" s="64" t="str">
        <f t="shared" si="720"/>
        <v>-</v>
      </c>
      <c r="P1700" s="64" t="str">
        <f t="shared" si="720"/>
        <v>-</v>
      </c>
      <c r="Q1700" s="64" t="str">
        <f t="shared" si="720"/>
        <v>-</v>
      </c>
      <c r="R1700" s="64" t="str">
        <f t="shared" si="720"/>
        <v>-</v>
      </c>
      <c r="S1700" s="64" t="str">
        <f t="shared" si="720"/>
        <v>-</v>
      </c>
      <c r="T1700" s="206" t="str">
        <f t="shared" si="703"/>
        <v>-</v>
      </c>
      <c r="U1700" s="29">
        <f t="shared" si="711"/>
        <v>0</v>
      </c>
      <c r="V1700" s="29">
        <f t="shared" si="712"/>
        <v>0</v>
      </c>
      <c r="W1700" s="29">
        <f t="shared" si="713"/>
        <v>0</v>
      </c>
      <c r="X1700" s="29">
        <f t="shared" si="714"/>
        <v>0</v>
      </c>
      <c r="Y1700" s="29">
        <f t="shared" si="715"/>
        <v>0</v>
      </c>
      <c r="Z1700" s="194">
        <f t="shared" si="716"/>
        <v>0</v>
      </c>
      <c r="AA1700" s="47"/>
      <c r="AB1700" s="47"/>
      <c r="AC1700" s="47"/>
      <c r="AD1700" s="47"/>
      <c r="AE1700" s="47"/>
      <c r="AF1700" s="47"/>
      <c r="AG1700" s="47"/>
      <c r="AH1700" s="47"/>
      <c r="AI1700" s="47"/>
      <c r="AJ1700" s="47"/>
      <c r="AK1700" s="47"/>
      <c r="AL1700" s="47"/>
    </row>
    <row r="1701" spans="1:38" s="28" customFormat="1" x14ac:dyDescent="0.2">
      <c r="A1701" s="168">
        <v>31</v>
      </c>
      <c r="B1701" s="168">
        <f>'Revenue Data'!B1692</f>
        <v>0</v>
      </c>
      <c r="C1701" s="71" t="str">
        <f t="shared" ref="C1701:G1710" si="721">IFERROR(VLOOKUP($B1701,ToChicagoFareList,C$8,FALSE),"-")</f>
        <v>-</v>
      </c>
      <c r="D1701" s="71" t="str">
        <f t="shared" si="721"/>
        <v>-</v>
      </c>
      <c r="E1701" s="71" t="str">
        <f t="shared" si="721"/>
        <v>-</v>
      </c>
      <c r="F1701" s="71" t="str">
        <f t="shared" si="721"/>
        <v>-</v>
      </c>
      <c r="G1701" s="71" t="str">
        <f t="shared" si="721"/>
        <v>-</v>
      </c>
      <c r="H1701" s="205">
        <f>IFERROR(VLOOKUP(B1701,'Forecast Cnx @ Home Airport'!$B$5:$R$176,17,FALSE),0)</f>
        <v>0</v>
      </c>
      <c r="I1701" s="29">
        <f t="shared" si="710"/>
        <v>0</v>
      </c>
      <c r="J1701" s="29">
        <f t="shared" si="697"/>
        <v>0</v>
      </c>
      <c r="K1701" s="29">
        <f t="shared" si="698"/>
        <v>0</v>
      </c>
      <c r="L1701" s="29">
        <f t="shared" si="699"/>
        <v>0</v>
      </c>
      <c r="M1701" s="29">
        <f t="shared" si="700"/>
        <v>0</v>
      </c>
      <c r="N1701" s="194">
        <f t="shared" si="701"/>
        <v>0</v>
      </c>
      <c r="O1701" s="64" t="str">
        <f t="shared" ref="O1701:S1710" si="722">IFERROR(VLOOKUP($B1701,ToChicagoFareList,O$8,FALSE),"-")</f>
        <v>-</v>
      </c>
      <c r="P1701" s="64" t="str">
        <f t="shared" si="722"/>
        <v>-</v>
      </c>
      <c r="Q1701" s="64" t="str">
        <f t="shared" si="722"/>
        <v>-</v>
      </c>
      <c r="R1701" s="64" t="str">
        <f t="shared" si="722"/>
        <v>-</v>
      </c>
      <c r="S1701" s="64" t="str">
        <f t="shared" si="722"/>
        <v>-</v>
      </c>
      <c r="T1701" s="206" t="str">
        <f t="shared" si="703"/>
        <v>-</v>
      </c>
      <c r="U1701" s="29">
        <f t="shared" si="711"/>
        <v>0</v>
      </c>
      <c r="V1701" s="29">
        <f t="shared" si="712"/>
        <v>0</v>
      </c>
      <c r="W1701" s="29">
        <f t="shared" si="713"/>
        <v>0</v>
      </c>
      <c r="X1701" s="29">
        <f t="shared" si="714"/>
        <v>0</v>
      </c>
      <c r="Y1701" s="29">
        <f t="shared" si="715"/>
        <v>0</v>
      </c>
      <c r="Z1701" s="194">
        <f t="shared" si="716"/>
        <v>0</v>
      </c>
      <c r="AA1701" s="47"/>
      <c r="AB1701" s="47"/>
      <c r="AC1701" s="47"/>
      <c r="AD1701" s="47"/>
      <c r="AE1701" s="47"/>
      <c r="AF1701" s="47"/>
      <c r="AG1701" s="47"/>
      <c r="AH1701" s="47"/>
      <c r="AI1701" s="47"/>
      <c r="AJ1701" s="47"/>
      <c r="AK1701" s="47"/>
      <c r="AL1701" s="47"/>
    </row>
    <row r="1702" spans="1:38" s="28" customFormat="1" x14ac:dyDescent="0.2">
      <c r="A1702" s="168">
        <v>32</v>
      </c>
      <c r="B1702" s="168">
        <f>'Revenue Data'!B1693</f>
        <v>0</v>
      </c>
      <c r="C1702" s="71" t="str">
        <f t="shared" si="721"/>
        <v>-</v>
      </c>
      <c r="D1702" s="71" t="str">
        <f t="shared" si="721"/>
        <v>-</v>
      </c>
      <c r="E1702" s="71" t="str">
        <f t="shared" si="721"/>
        <v>-</v>
      </c>
      <c r="F1702" s="71" t="str">
        <f t="shared" si="721"/>
        <v>-</v>
      </c>
      <c r="G1702" s="71" t="str">
        <f t="shared" si="721"/>
        <v>-</v>
      </c>
      <c r="H1702" s="205">
        <f>IFERROR(VLOOKUP(B1702,'Forecast Cnx @ Home Airport'!$B$5:$R$176,17,FALSE),0)</f>
        <v>0</v>
      </c>
      <c r="I1702" s="29">
        <f t="shared" si="710"/>
        <v>0</v>
      </c>
      <c r="J1702" s="29">
        <f t="shared" si="697"/>
        <v>0</v>
      </c>
      <c r="K1702" s="29">
        <f t="shared" si="698"/>
        <v>0</v>
      </c>
      <c r="L1702" s="29">
        <f t="shared" si="699"/>
        <v>0</v>
      </c>
      <c r="M1702" s="29">
        <f t="shared" si="700"/>
        <v>0</v>
      </c>
      <c r="N1702" s="194">
        <f t="shared" si="701"/>
        <v>0</v>
      </c>
      <c r="O1702" s="64" t="str">
        <f t="shared" si="722"/>
        <v>-</v>
      </c>
      <c r="P1702" s="64" t="str">
        <f t="shared" si="722"/>
        <v>-</v>
      </c>
      <c r="Q1702" s="64" t="str">
        <f t="shared" si="722"/>
        <v>-</v>
      </c>
      <c r="R1702" s="64" t="str">
        <f t="shared" si="722"/>
        <v>-</v>
      </c>
      <c r="S1702" s="64" t="str">
        <f t="shared" si="722"/>
        <v>-</v>
      </c>
      <c r="T1702" s="206" t="str">
        <f t="shared" si="703"/>
        <v>-</v>
      </c>
      <c r="U1702" s="29">
        <f t="shared" si="711"/>
        <v>0</v>
      </c>
      <c r="V1702" s="29">
        <f t="shared" si="712"/>
        <v>0</v>
      </c>
      <c r="W1702" s="29">
        <f t="shared" si="713"/>
        <v>0</v>
      </c>
      <c r="X1702" s="29">
        <f t="shared" si="714"/>
        <v>0</v>
      </c>
      <c r="Y1702" s="29">
        <f t="shared" si="715"/>
        <v>0</v>
      </c>
      <c r="Z1702" s="194">
        <f t="shared" si="716"/>
        <v>0</v>
      </c>
      <c r="AA1702" s="47"/>
      <c r="AB1702" s="47"/>
      <c r="AC1702" s="47"/>
      <c r="AD1702" s="47"/>
      <c r="AE1702" s="47"/>
      <c r="AF1702" s="47"/>
      <c r="AG1702" s="47"/>
      <c r="AH1702" s="47"/>
      <c r="AI1702" s="47"/>
      <c r="AJ1702" s="47"/>
      <c r="AK1702" s="47"/>
      <c r="AL1702" s="47"/>
    </row>
    <row r="1703" spans="1:38" s="28" customFormat="1" x14ac:dyDescent="0.2">
      <c r="A1703" s="168">
        <v>33</v>
      </c>
      <c r="B1703" s="168">
        <f>'Revenue Data'!B1694</f>
        <v>0</v>
      </c>
      <c r="C1703" s="71" t="str">
        <f t="shared" si="721"/>
        <v>-</v>
      </c>
      <c r="D1703" s="71" t="str">
        <f t="shared" si="721"/>
        <v>-</v>
      </c>
      <c r="E1703" s="71" t="str">
        <f t="shared" si="721"/>
        <v>-</v>
      </c>
      <c r="F1703" s="71" t="str">
        <f t="shared" si="721"/>
        <v>-</v>
      </c>
      <c r="G1703" s="71" t="str">
        <f t="shared" si="721"/>
        <v>-</v>
      </c>
      <c r="H1703" s="205">
        <f>IFERROR(VLOOKUP(B1703,'Forecast Cnx @ Home Airport'!$B$5:$R$176,17,FALSE),0)</f>
        <v>0</v>
      </c>
      <c r="I1703" s="29">
        <f t="shared" si="710"/>
        <v>0</v>
      </c>
      <c r="J1703" s="29">
        <f t="shared" si="697"/>
        <v>0</v>
      </c>
      <c r="K1703" s="29">
        <f t="shared" si="698"/>
        <v>0</v>
      </c>
      <c r="L1703" s="29">
        <f t="shared" si="699"/>
        <v>0</v>
      </c>
      <c r="M1703" s="29">
        <f t="shared" si="700"/>
        <v>0</v>
      </c>
      <c r="N1703" s="194">
        <f t="shared" si="701"/>
        <v>0</v>
      </c>
      <c r="O1703" s="64" t="str">
        <f t="shared" si="722"/>
        <v>-</v>
      </c>
      <c r="P1703" s="64" t="str">
        <f t="shared" si="722"/>
        <v>-</v>
      </c>
      <c r="Q1703" s="64" t="str">
        <f t="shared" si="722"/>
        <v>-</v>
      </c>
      <c r="R1703" s="64" t="str">
        <f t="shared" si="722"/>
        <v>-</v>
      </c>
      <c r="S1703" s="64" t="str">
        <f t="shared" si="722"/>
        <v>-</v>
      </c>
      <c r="T1703" s="206" t="str">
        <f t="shared" si="703"/>
        <v>-</v>
      </c>
      <c r="U1703" s="29">
        <f t="shared" si="711"/>
        <v>0</v>
      </c>
      <c r="V1703" s="29">
        <f t="shared" si="712"/>
        <v>0</v>
      </c>
      <c r="W1703" s="29">
        <f t="shared" si="713"/>
        <v>0</v>
      </c>
      <c r="X1703" s="29">
        <f t="shared" si="714"/>
        <v>0</v>
      </c>
      <c r="Y1703" s="29">
        <f t="shared" si="715"/>
        <v>0</v>
      </c>
      <c r="Z1703" s="194">
        <f t="shared" si="716"/>
        <v>0</v>
      </c>
      <c r="AA1703" s="47"/>
      <c r="AB1703" s="47"/>
      <c r="AC1703" s="47"/>
      <c r="AD1703" s="47"/>
      <c r="AE1703" s="47"/>
      <c r="AF1703" s="47"/>
      <c r="AG1703" s="47"/>
      <c r="AH1703" s="47"/>
      <c r="AI1703" s="47"/>
      <c r="AJ1703" s="47"/>
      <c r="AK1703" s="47"/>
      <c r="AL1703" s="47"/>
    </row>
    <row r="1704" spans="1:38" s="28" customFormat="1" x14ac:dyDescent="0.2">
      <c r="A1704" s="168">
        <v>34</v>
      </c>
      <c r="B1704" s="168">
        <f>'Revenue Data'!B1695</f>
        <v>0</v>
      </c>
      <c r="C1704" s="71" t="str">
        <f t="shared" si="721"/>
        <v>-</v>
      </c>
      <c r="D1704" s="71" t="str">
        <f t="shared" si="721"/>
        <v>-</v>
      </c>
      <c r="E1704" s="71" t="str">
        <f t="shared" si="721"/>
        <v>-</v>
      </c>
      <c r="F1704" s="71" t="str">
        <f t="shared" si="721"/>
        <v>-</v>
      </c>
      <c r="G1704" s="71" t="str">
        <f t="shared" si="721"/>
        <v>-</v>
      </c>
      <c r="H1704" s="205">
        <f>IFERROR(VLOOKUP(B1704,'Forecast Cnx @ Home Airport'!$B$5:$R$176,17,FALSE),0)</f>
        <v>0</v>
      </c>
      <c r="I1704" s="29">
        <f t="shared" si="710"/>
        <v>0</v>
      </c>
      <c r="J1704" s="29">
        <f t="shared" si="697"/>
        <v>0</v>
      </c>
      <c r="K1704" s="29">
        <f t="shared" si="698"/>
        <v>0</v>
      </c>
      <c r="L1704" s="29">
        <f t="shared" si="699"/>
        <v>0</v>
      </c>
      <c r="M1704" s="29">
        <f t="shared" si="700"/>
        <v>0</v>
      </c>
      <c r="N1704" s="194">
        <f t="shared" si="701"/>
        <v>0</v>
      </c>
      <c r="O1704" s="64" t="str">
        <f t="shared" si="722"/>
        <v>-</v>
      </c>
      <c r="P1704" s="64" t="str">
        <f t="shared" si="722"/>
        <v>-</v>
      </c>
      <c r="Q1704" s="64" t="str">
        <f t="shared" si="722"/>
        <v>-</v>
      </c>
      <c r="R1704" s="64" t="str">
        <f t="shared" si="722"/>
        <v>-</v>
      </c>
      <c r="S1704" s="64" t="str">
        <f t="shared" si="722"/>
        <v>-</v>
      </c>
      <c r="T1704" s="206" t="str">
        <f t="shared" si="703"/>
        <v>-</v>
      </c>
      <c r="U1704" s="29">
        <f t="shared" si="711"/>
        <v>0</v>
      </c>
      <c r="V1704" s="29">
        <f t="shared" si="712"/>
        <v>0</v>
      </c>
      <c r="W1704" s="29">
        <f t="shared" si="713"/>
        <v>0</v>
      </c>
      <c r="X1704" s="29">
        <f t="shared" si="714"/>
        <v>0</v>
      </c>
      <c r="Y1704" s="29">
        <f t="shared" si="715"/>
        <v>0</v>
      </c>
      <c r="Z1704" s="194">
        <f t="shared" si="716"/>
        <v>0</v>
      </c>
      <c r="AA1704" s="49"/>
      <c r="AB1704" s="49"/>
      <c r="AC1704" s="49"/>
      <c r="AD1704" s="49"/>
      <c r="AE1704" s="49"/>
      <c r="AF1704" s="49"/>
      <c r="AG1704" s="49"/>
      <c r="AH1704" s="49"/>
      <c r="AI1704" s="49"/>
      <c r="AJ1704" s="49"/>
      <c r="AK1704" s="49"/>
      <c r="AL1704" s="49"/>
    </row>
    <row r="1705" spans="1:38" s="28" customFormat="1" x14ac:dyDescent="0.2">
      <c r="A1705" s="168">
        <v>35</v>
      </c>
      <c r="B1705" s="168">
        <f>'Revenue Data'!B1696</f>
        <v>0</v>
      </c>
      <c r="C1705" s="71" t="str">
        <f t="shared" si="721"/>
        <v>-</v>
      </c>
      <c r="D1705" s="71" t="str">
        <f t="shared" si="721"/>
        <v>-</v>
      </c>
      <c r="E1705" s="71" t="str">
        <f t="shared" si="721"/>
        <v>-</v>
      </c>
      <c r="F1705" s="71" t="str">
        <f t="shared" si="721"/>
        <v>-</v>
      </c>
      <c r="G1705" s="71" t="str">
        <f t="shared" si="721"/>
        <v>-</v>
      </c>
      <c r="H1705" s="205">
        <f>IFERROR(VLOOKUP(B1705,'Forecast Cnx @ Home Airport'!$B$5:$R$176,17,FALSE),0)</f>
        <v>0</v>
      </c>
      <c r="I1705" s="29">
        <f t="shared" si="710"/>
        <v>0</v>
      </c>
      <c r="J1705" s="29">
        <f t="shared" si="697"/>
        <v>0</v>
      </c>
      <c r="K1705" s="29">
        <f t="shared" si="698"/>
        <v>0</v>
      </c>
      <c r="L1705" s="29">
        <f t="shared" si="699"/>
        <v>0</v>
      </c>
      <c r="M1705" s="29">
        <f t="shared" si="700"/>
        <v>0</v>
      </c>
      <c r="N1705" s="194">
        <f t="shared" si="701"/>
        <v>0</v>
      </c>
      <c r="O1705" s="64" t="str">
        <f t="shared" si="722"/>
        <v>-</v>
      </c>
      <c r="P1705" s="64" t="str">
        <f t="shared" si="722"/>
        <v>-</v>
      </c>
      <c r="Q1705" s="64" t="str">
        <f t="shared" si="722"/>
        <v>-</v>
      </c>
      <c r="R1705" s="64" t="str">
        <f t="shared" si="722"/>
        <v>-</v>
      </c>
      <c r="S1705" s="64" t="str">
        <f t="shared" si="722"/>
        <v>-</v>
      </c>
      <c r="T1705" s="206" t="str">
        <f t="shared" si="703"/>
        <v>-</v>
      </c>
      <c r="U1705" s="29">
        <f t="shared" si="711"/>
        <v>0</v>
      </c>
      <c r="V1705" s="29">
        <f t="shared" si="712"/>
        <v>0</v>
      </c>
      <c r="W1705" s="29">
        <f t="shared" si="713"/>
        <v>0</v>
      </c>
      <c r="X1705" s="29">
        <f t="shared" si="714"/>
        <v>0</v>
      </c>
      <c r="Y1705" s="29">
        <f t="shared" si="715"/>
        <v>0</v>
      </c>
      <c r="Z1705" s="194">
        <f t="shared" si="716"/>
        <v>0</v>
      </c>
      <c r="AA1705" s="47"/>
      <c r="AB1705" s="47"/>
      <c r="AC1705" s="47"/>
      <c r="AD1705" s="47"/>
      <c r="AE1705" s="47"/>
      <c r="AF1705" s="47"/>
      <c r="AG1705" s="47"/>
      <c r="AH1705" s="47"/>
      <c r="AI1705" s="47"/>
      <c r="AJ1705" s="47"/>
      <c r="AK1705" s="47"/>
      <c r="AL1705" s="47"/>
    </row>
    <row r="1706" spans="1:38" s="28" customFormat="1" x14ac:dyDescent="0.2">
      <c r="A1706" s="168">
        <v>36</v>
      </c>
      <c r="B1706" s="168">
        <f>'Revenue Data'!B1697</f>
        <v>0</v>
      </c>
      <c r="C1706" s="71" t="str">
        <f t="shared" si="721"/>
        <v>-</v>
      </c>
      <c r="D1706" s="71" t="str">
        <f t="shared" si="721"/>
        <v>-</v>
      </c>
      <c r="E1706" s="71" t="str">
        <f t="shared" si="721"/>
        <v>-</v>
      </c>
      <c r="F1706" s="71" t="str">
        <f t="shared" si="721"/>
        <v>-</v>
      </c>
      <c r="G1706" s="71" t="str">
        <f t="shared" si="721"/>
        <v>-</v>
      </c>
      <c r="H1706" s="205">
        <f>IFERROR(VLOOKUP(B1706,'Forecast Cnx @ Home Airport'!$B$5:$R$176,17,FALSE),0)</f>
        <v>0</v>
      </c>
      <c r="I1706" s="29">
        <f t="shared" si="710"/>
        <v>0</v>
      </c>
      <c r="J1706" s="29">
        <f t="shared" si="697"/>
        <v>0</v>
      </c>
      <c r="K1706" s="29">
        <f t="shared" si="698"/>
        <v>0</v>
      </c>
      <c r="L1706" s="29">
        <f t="shared" si="699"/>
        <v>0</v>
      </c>
      <c r="M1706" s="29">
        <f t="shared" si="700"/>
        <v>0</v>
      </c>
      <c r="N1706" s="194">
        <f t="shared" si="701"/>
        <v>0</v>
      </c>
      <c r="O1706" s="64" t="str">
        <f t="shared" si="722"/>
        <v>-</v>
      </c>
      <c r="P1706" s="64" t="str">
        <f t="shared" si="722"/>
        <v>-</v>
      </c>
      <c r="Q1706" s="64" t="str">
        <f t="shared" si="722"/>
        <v>-</v>
      </c>
      <c r="R1706" s="64" t="str">
        <f t="shared" si="722"/>
        <v>-</v>
      </c>
      <c r="S1706" s="64" t="str">
        <f t="shared" si="722"/>
        <v>-</v>
      </c>
      <c r="T1706" s="206" t="str">
        <f t="shared" si="703"/>
        <v>-</v>
      </c>
      <c r="U1706" s="29">
        <f t="shared" si="711"/>
        <v>0</v>
      </c>
      <c r="V1706" s="29">
        <f t="shared" si="712"/>
        <v>0</v>
      </c>
      <c r="W1706" s="29">
        <f t="shared" si="713"/>
        <v>0</v>
      </c>
      <c r="X1706" s="29">
        <f t="shared" si="714"/>
        <v>0</v>
      </c>
      <c r="Y1706" s="29">
        <f t="shared" si="715"/>
        <v>0</v>
      </c>
      <c r="Z1706" s="194">
        <f t="shared" si="716"/>
        <v>0</v>
      </c>
      <c r="AA1706" s="47"/>
      <c r="AB1706" s="47"/>
      <c r="AC1706" s="47"/>
      <c r="AD1706" s="47"/>
      <c r="AE1706" s="47"/>
      <c r="AF1706" s="47"/>
      <c r="AG1706" s="47"/>
      <c r="AH1706" s="47"/>
      <c r="AI1706" s="47"/>
      <c r="AJ1706" s="47"/>
      <c r="AK1706" s="47"/>
      <c r="AL1706" s="47"/>
    </row>
    <row r="1707" spans="1:38" s="28" customFormat="1" x14ac:dyDescent="0.2">
      <c r="A1707" s="168">
        <v>37</v>
      </c>
      <c r="B1707" s="168">
        <f>'Revenue Data'!B1698</f>
        <v>0</v>
      </c>
      <c r="C1707" s="71" t="str">
        <f t="shared" si="721"/>
        <v>-</v>
      </c>
      <c r="D1707" s="71" t="str">
        <f t="shared" si="721"/>
        <v>-</v>
      </c>
      <c r="E1707" s="71" t="str">
        <f t="shared" si="721"/>
        <v>-</v>
      </c>
      <c r="F1707" s="71" t="str">
        <f t="shared" si="721"/>
        <v>-</v>
      </c>
      <c r="G1707" s="71" t="str">
        <f t="shared" si="721"/>
        <v>-</v>
      </c>
      <c r="H1707" s="205">
        <f>IFERROR(VLOOKUP(B1707,'Forecast Cnx @ Home Airport'!$B$5:$R$176,17,FALSE),0)</f>
        <v>0</v>
      </c>
      <c r="I1707" s="29">
        <f t="shared" si="710"/>
        <v>0</v>
      </c>
      <c r="J1707" s="29">
        <f t="shared" si="697"/>
        <v>0</v>
      </c>
      <c r="K1707" s="29">
        <f t="shared" si="698"/>
        <v>0</v>
      </c>
      <c r="L1707" s="29">
        <f t="shared" si="699"/>
        <v>0</v>
      </c>
      <c r="M1707" s="29">
        <f t="shared" si="700"/>
        <v>0</v>
      </c>
      <c r="N1707" s="194">
        <f t="shared" si="701"/>
        <v>0</v>
      </c>
      <c r="O1707" s="64" t="str">
        <f t="shared" si="722"/>
        <v>-</v>
      </c>
      <c r="P1707" s="64" t="str">
        <f t="shared" si="722"/>
        <v>-</v>
      </c>
      <c r="Q1707" s="64" t="str">
        <f t="shared" si="722"/>
        <v>-</v>
      </c>
      <c r="R1707" s="64" t="str">
        <f t="shared" si="722"/>
        <v>-</v>
      </c>
      <c r="S1707" s="64" t="str">
        <f t="shared" si="722"/>
        <v>-</v>
      </c>
      <c r="T1707" s="206" t="str">
        <f t="shared" si="703"/>
        <v>-</v>
      </c>
      <c r="U1707" s="29">
        <f t="shared" si="711"/>
        <v>0</v>
      </c>
      <c r="V1707" s="29">
        <f t="shared" si="712"/>
        <v>0</v>
      </c>
      <c r="W1707" s="29">
        <f t="shared" si="713"/>
        <v>0</v>
      </c>
      <c r="X1707" s="29">
        <f t="shared" si="714"/>
        <v>0</v>
      </c>
      <c r="Y1707" s="29">
        <f t="shared" si="715"/>
        <v>0</v>
      </c>
      <c r="Z1707" s="194">
        <f t="shared" si="716"/>
        <v>0</v>
      </c>
      <c r="AA1707" s="47"/>
      <c r="AB1707" s="47"/>
      <c r="AC1707" s="47"/>
      <c r="AD1707" s="47"/>
      <c r="AE1707" s="47"/>
      <c r="AF1707" s="47"/>
      <c r="AG1707" s="47"/>
      <c r="AH1707" s="47"/>
      <c r="AI1707" s="47"/>
      <c r="AJ1707" s="47"/>
      <c r="AK1707" s="47"/>
      <c r="AL1707" s="47"/>
    </row>
    <row r="1708" spans="1:38" s="28" customFormat="1" x14ac:dyDescent="0.2">
      <c r="A1708" s="168">
        <v>38</v>
      </c>
      <c r="B1708" s="168">
        <f>'Revenue Data'!B1699</f>
        <v>0</v>
      </c>
      <c r="C1708" s="71" t="str">
        <f t="shared" si="721"/>
        <v>-</v>
      </c>
      <c r="D1708" s="71" t="str">
        <f t="shared" si="721"/>
        <v>-</v>
      </c>
      <c r="E1708" s="71" t="str">
        <f t="shared" si="721"/>
        <v>-</v>
      </c>
      <c r="F1708" s="71" t="str">
        <f t="shared" si="721"/>
        <v>-</v>
      </c>
      <c r="G1708" s="71" t="str">
        <f t="shared" si="721"/>
        <v>-</v>
      </c>
      <c r="H1708" s="205">
        <f>IFERROR(VLOOKUP(B1708,'Forecast Cnx @ Home Airport'!$B$5:$R$176,17,FALSE),0)</f>
        <v>0</v>
      </c>
      <c r="I1708" s="29">
        <f t="shared" si="710"/>
        <v>0</v>
      </c>
      <c r="J1708" s="29">
        <f t="shared" si="697"/>
        <v>0</v>
      </c>
      <c r="K1708" s="29">
        <f t="shared" si="698"/>
        <v>0</v>
      </c>
      <c r="L1708" s="29">
        <f t="shared" si="699"/>
        <v>0</v>
      </c>
      <c r="M1708" s="29">
        <f t="shared" si="700"/>
        <v>0</v>
      </c>
      <c r="N1708" s="194">
        <f t="shared" si="701"/>
        <v>0</v>
      </c>
      <c r="O1708" s="64" t="str">
        <f t="shared" si="722"/>
        <v>-</v>
      </c>
      <c r="P1708" s="64" t="str">
        <f t="shared" si="722"/>
        <v>-</v>
      </c>
      <c r="Q1708" s="64" t="str">
        <f t="shared" si="722"/>
        <v>-</v>
      </c>
      <c r="R1708" s="64" t="str">
        <f t="shared" si="722"/>
        <v>-</v>
      </c>
      <c r="S1708" s="64" t="str">
        <f t="shared" si="722"/>
        <v>-</v>
      </c>
      <c r="T1708" s="206" t="str">
        <f t="shared" si="703"/>
        <v>-</v>
      </c>
      <c r="U1708" s="29">
        <f t="shared" si="711"/>
        <v>0</v>
      </c>
      <c r="V1708" s="29">
        <f t="shared" si="712"/>
        <v>0</v>
      </c>
      <c r="W1708" s="29">
        <f t="shared" si="713"/>
        <v>0</v>
      </c>
      <c r="X1708" s="29">
        <f t="shared" si="714"/>
        <v>0</v>
      </c>
      <c r="Y1708" s="29">
        <f t="shared" si="715"/>
        <v>0</v>
      </c>
      <c r="Z1708" s="194">
        <f t="shared" si="716"/>
        <v>0</v>
      </c>
      <c r="AA1708" s="47"/>
      <c r="AB1708" s="47"/>
      <c r="AC1708" s="47"/>
      <c r="AD1708" s="47"/>
      <c r="AE1708" s="47"/>
      <c r="AF1708" s="47"/>
      <c r="AG1708" s="47"/>
      <c r="AH1708" s="47"/>
      <c r="AI1708" s="47"/>
      <c r="AJ1708" s="47"/>
      <c r="AK1708" s="47"/>
      <c r="AL1708" s="47"/>
    </row>
    <row r="1709" spans="1:38" s="28" customFormat="1" x14ac:dyDescent="0.2">
      <c r="A1709" s="168">
        <v>39</v>
      </c>
      <c r="B1709" s="168">
        <f>'Revenue Data'!B1700</f>
        <v>0</v>
      </c>
      <c r="C1709" s="71" t="str">
        <f t="shared" si="721"/>
        <v>-</v>
      </c>
      <c r="D1709" s="71" t="str">
        <f t="shared" si="721"/>
        <v>-</v>
      </c>
      <c r="E1709" s="71" t="str">
        <f t="shared" si="721"/>
        <v>-</v>
      </c>
      <c r="F1709" s="71" t="str">
        <f t="shared" si="721"/>
        <v>-</v>
      </c>
      <c r="G1709" s="71" t="str">
        <f t="shared" si="721"/>
        <v>-</v>
      </c>
      <c r="H1709" s="205">
        <f>IFERROR(VLOOKUP(B1709,'Forecast Cnx @ Home Airport'!$B$5:$R$176,17,FALSE),0)</f>
        <v>0</v>
      </c>
      <c r="I1709" s="29">
        <f t="shared" si="710"/>
        <v>0</v>
      </c>
      <c r="J1709" s="29">
        <f t="shared" si="697"/>
        <v>0</v>
      </c>
      <c r="K1709" s="29">
        <f t="shared" si="698"/>
        <v>0</v>
      </c>
      <c r="L1709" s="29">
        <f t="shared" si="699"/>
        <v>0</v>
      </c>
      <c r="M1709" s="29">
        <f t="shared" si="700"/>
        <v>0</v>
      </c>
      <c r="N1709" s="194">
        <f t="shared" si="701"/>
        <v>0</v>
      </c>
      <c r="O1709" s="64" t="str">
        <f t="shared" si="722"/>
        <v>-</v>
      </c>
      <c r="P1709" s="64" t="str">
        <f t="shared" si="722"/>
        <v>-</v>
      </c>
      <c r="Q1709" s="64" t="str">
        <f t="shared" si="722"/>
        <v>-</v>
      </c>
      <c r="R1709" s="64" t="str">
        <f t="shared" si="722"/>
        <v>-</v>
      </c>
      <c r="S1709" s="64" t="str">
        <f t="shared" si="722"/>
        <v>-</v>
      </c>
      <c r="T1709" s="206" t="str">
        <f t="shared" si="703"/>
        <v>-</v>
      </c>
      <c r="U1709" s="29">
        <f t="shared" si="711"/>
        <v>0</v>
      </c>
      <c r="V1709" s="29">
        <f t="shared" si="712"/>
        <v>0</v>
      </c>
      <c r="W1709" s="29">
        <f t="shared" si="713"/>
        <v>0</v>
      </c>
      <c r="X1709" s="29">
        <f t="shared" si="714"/>
        <v>0</v>
      </c>
      <c r="Y1709" s="29">
        <f t="shared" si="715"/>
        <v>0</v>
      </c>
      <c r="Z1709" s="194">
        <f t="shared" si="716"/>
        <v>0</v>
      </c>
      <c r="AA1709" s="47"/>
      <c r="AB1709" s="47"/>
      <c r="AC1709" s="47"/>
      <c r="AD1709" s="47"/>
      <c r="AE1709" s="47"/>
      <c r="AF1709" s="47"/>
      <c r="AG1709" s="47"/>
      <c r="AH1709" s="47"/>
      <c r="AI1709" s="47"/>
      <c r="AJ1709" s="47"/>
      <c r="AK1709" s="47"/>
      <c r="AL1709" s="47"/>
    </row>
    <row r="1710" spans="1:38" s="28" customFormat="1" x14ac:dyDescent="0.2">
      <c r="A1710" s="168">
        <v>40</v>
      </c>
      <c r="B1710" s="168">
        <f>'Revenue Data'!B1701</f>
        <v>0</v>
      </c>
      <c r="C1710" s="71" t="str">
        <f t="shared" si="721"/>
        <v>-</v>
      </c>
      <c r="D1710" s="71" t="str">
        <f t="shared" si="721"/>
        <v>-</v>
      </c>
      <c r="E1710" s="71" t="str">
        <f t="shared" si="721"/>
        <v>-</v>
      </c>
      <c r="F1710" s="71" t="str">
        <f t="shared" si="721"/>
        <v>-</v>
      </c>
      <c r="G1710" s="71" t="str">
        <f t="shared" si="721"/>
        <v>-</v>
      </c>
      <c r="H1710" s="205">
        <f>IFERROR(VLOOKUP(B1710,'Forecast Cnx @ Home Airport'!$B$5:$R$176,17,FALSE),0)</f>
        <v>0</v>
      </c>
      <c r="I1710" s="29">
        <f t="shared" si="710"/>
        <v>0</v>
      </c>
      <c r="J1710" s="29">
        <f t="shared" si="697"/>
        <v>0</v>
      </c>
      <c r="K1710" s="29">
        <f t="shared" si="698"/>
        <v>0</v>
      </c>
      <c r="L1710" s="29">
        <f t="shared" si="699"/>
        <v>0</v>
      </c>
      <c r="M1710" s="29">
        <f t="shared" si="700"/>
        <v>0</v>
      </c>
      <c r="N1710" s="194">
        <f t="shared" si="701"/>
        <v>0</v>
      </c>
      <c r="O1710" s="64" t="str">
        <f t="shared" si="722"/>
        <v>-</v>
      </c>
      <c r="P1710" s="64" t="str">
        <f t="shared" si="722"/>
        <v>-</v>
      </c>
      <c r="Q1710" s="64" t="str">
        <f t="shared" si="722"/>
        <v>-</v>
      </c>
      <c r="R1710" s="64" t="str">
        <f t="shared" si="722"/>
        <v>-</v>
      </c>
      <c r="S1710" s="64" t="str">
        <f t="shared" si="722"/>
        <v>-</v>
      </c>
      <c r="T1710" s="206" t="str">
        <f t="shared" si="703"/>
        <v>-</v>
      </c>
      <c r="U1710" s="29">
        <f t="shared" si="711"/>
        <v>0</v>
      </c>
      <c r="V1710" s="29">
        <f t="shared" si="712"/>
        <v>0</v>
      </c>
      <c r="W1710" s="29">
        <f t="shared" si="713"/>
        <v>0</v>
      </c>
      <c r="X1710" s="29">
        <f t="shared" si="714"/>
        <v>0</v>
      </c>
      <c r="Y1710" s="29">
        <f t="shared" si="715"/>
        <v>0</v>
      </c>
      <c r="Z1710" s="194">
        <f t="shared" si="716"/>
        <v>0</v>
      </c>
      <c r="AA1710" s="47"/>
      <c r="AB1710" s="47"/>
      <c r="AC1710" s="47"/>
      <c r="AD1710" s="47"/>
      <c r="AE1710" s="47"/>
      <c r="AF1710" s="47"/>
      <c r="AG1710" s="47"/>
      <c r="AH1710" s="47"/>
      <c r="AI1710" s="47"/>
      <c r="AJ1710" s="47"/>
      <c r="AK1710" s="47"/>
      <c r="AL1710" s="47"/>
    </row>
    <row r="1711" spans="1:38" s="28" customFormat="1" x14ac:dyDescent="0.2">
      <c r="A1711" s="168">
        <v>41</v>
      </c>
      <c r="B1711" s="168">
        <f>'Revenue Data'!B1702</f>
        <v>0</v>
      </c>
      <c r="C1711" s="71" t="str">
        <f t="shared" ref="C1711:G1720" si="723">IFERROR(VLOOKUP($B1711,ToChicagoFareList,C$8,FALSE),"-")</f>
        <v>-</v>
      </c>
      <c r="D1711" s="71" t="str">
        <f t="shared" si="723"/>
        <v>-</v>
      </c>
      <c r="E1711" s="71" t="str">
        <f t="shared" si="723"/>
        <v>-</v>
      </c>
      <c r="F1711" s="71" t="str">
        <f t="shared" si="723"/>
        <v>-</v>
      </c>
      <c r="G1711" s="71" t="str">
        <f t="shared" si="723"/>
        <v>-</v>
      </c>
      <c r="H1711" s="205">
        <f>IFERROR(VLOOKUP(B1711,'Forecast Cnx @ Home Airport'!$B$5:$R$176,17,FALSE),0)</f>
        <v>0</v>
      </c>
      <c r="I1711" s="29">
        <f t="shared" si="710"/>
        <v>0</v>
      </c>
      <c r="J1711" s="29">
        <f t="shared" si="697"/>
        <v>0</v>
      </c>
      <c r="K1711" s="29">
        <f t="shared" si="698"/>
        <v>0</v>
      </c>
      <c r="L1711" s="29">
        <f t="shared" si="699"/>
        <v>0</v>
      </c>
      <c r="M1711" s="29">
        <f t="shared" si="700"/>
        <v>0</v>
      </c>
      <c r="N1711" s="194">
        <f t="shared" si="701"/>
        <v>0</v>
      </c>
      <c r="O1711" s="64" t="str">
        <f t="shared" ref="O1711:S1720" si="724">IFERROR(VLOOKUP($B1711,ToChicagoFareList,O$8,FALSE),"-")</f>
        <v>-</v>
      </c>
      <c r="P1711" s="64" t="str">
        <f t="shared" si="724"/>
        <v>-</v>
      </c>
      <c r="Q1711" s="64" t="str">
        <f t="shared" si="724"/>
        <v>-</v>
      </c>
      <c r="R1711" s="64" t="str">
        <f t="shared" si="724"/>
        <v>-</v>
      </c>
      <c r="S1711" s="64" t="str">
        <f t="shared" si="724"/>
        <v>-</v>
      </c>
      <c r="T1711" s="206" t="str">
        <f t="shared" si="703"/>
        <v>-</v>
      </c>
      <c r="U1711" s="29">
        <f t="shared" si="711"/>
        <v>0</v>
      </c>
      <c r="V1711" s="29">
        <f t="shared" si="712"/>
        <v>0</v>
      </c>
      <c r="W1711" s="29">
        <f t="shared" si="713"/>
        <v>0</v>
      </c>
      <c r="X1711" s="29">
        <f t="shared" si="714"/>
        <v>0</v>
      </c>
      <c r="Y1711" s="29">
        <f t="shared" si="715"/>
        <v>0</v>
      </c>
      <c r="Z1711" s="194">
        <f t="shared" si="716"/>
        <v>0</v>
      </c>
      <c r="AA1711" s="47"/>
      <c r="AB1711" s="47"/>
      <c r="AC1711" s="47"/>
      <c r="AD1711" s="47"/>
      <c r="AE1711" s="47"/>
      <c r="AF1711" s="47"/>
      <c r="AG1711" s="47"/>
      <c r="AH1711" s="47"/>
      <c r="AI1711" s="47"/>
      <c r="AJ1711" s="47"/>
      <c r="AK1711" s="47"/>
      <c r="AL1711" s="47"/>
    </row>
    <row r="1712" spans="1:38" s="28" customFormat="1" x14ac:dyDescent="0.2">
      <c r="A1712" s="168">
        <v>42</v>
      </c>
      <c r="B1712" s="168">
        <f>'Revenue Data'!B1703</f>
        <v>0</v>
      </c>
      <c r="C1712" s="71" t="str">
        <f t="shared" si="723"/>
        <v>-</v>
      </c>
      <c r="D1712" s="71" t="str">
        <f t="shared" si="723"/>
        <v>-</v>
      </c>
      <c r="E1712" s="71" t="str">
        <f t="shared" si="723"/>
        <v>-</v>
      </c>
      <c r="F1712" s="71" t="str">
        <f t="shared" si="723"/>
        <v>-</v>
      </c>
      <c r="G1712" s="71" t="str">
        <f t="shared" si="723"/>
        <v>-</v>
      </c>
      <c r="H1712" s="205">
        <f>IFERROR(VLOOKUP(B1712,'Forecast Cnx @ Home Airport'!$B$5:$R$176,17,FALSE),0)</f>
        <v>0</v>
      </c>
      <c r="I1712" s="29">
        <f t="shared" si="710"/>
        <v>0</v>
      </c>
      <c r="J1712" s="29">
        <f t="shared" si="697"/>
        <v>0</v>
      </c>
      <c r="K1712" s="29">
        <f t="shared" si="698"/>
        <v>0</v>
      </c>
      <c r="L1712" s="29">
        <f t="shared" si="699"/>
        <v>0</v>
      </c>
      <c r="M1712" s="29">
        <f t="shared" si="700"/>
        <v>0</v>
      </c>
      <c r="N1712" s="194">
        <f t="shared" si="701"/>
        <v>0</v>
      </c>
      <c r="O1712" s="64" t="str">
        <f t="shared" si="724"/>
        <v>-</v>
      </c>
      <c r="P1712" s="64" t="str">
        <f t="shared" si="724"/>
        <v>-</v>
      </c>
      <c r="Q1712" s="64" t="str">
        <f t="shared" si="724"/>
        <v>-</v>
      </c>
      <c r="R1712" s="64" t="str">
        <f t="shared" si="724"/>
        <v>-</v>
      </c>
      <c r="S1712" s="64" t="str">
        <f t="shared" si="724"/>
        <v>-</v>
      </c>
      <c r="T1712" s="206" t="str">
        <f t="shared" si="703"/>
        <v>-</v>
      </c>
      <c r="U1712" s="29">
        <f t="shared" si="711"/>
        <v>0</v>
      </c>
      <c r="V1712" s="29">
        <f t="shared" si="712"/>
        <v>0</v>
      </c>
      <c r="W1712" s="29">
        <f t="shared" si="713"/>
        <v>0</v>
      </c>
      <c r="X1712" s="29">
        <f t="shared" si="714"/>
        <v>0</v>
      </c>
      <c r="Y1712" s="29">
        <f t="shared" si="715"/>
        <v>0</v>
      </c>
      <c r="Z1712" s="194">
        <f t="shared" si="716"/>
        <v>0</v>
      </c>
      <c r="AA1712" s="47"/>
      <c r="AB1712" s="47"/>
      <c r="AC1712" s="47"/>
      <c r="AD1712" s="47"/>
      <c r="AE1712" s="47"/>
      <c r="AF1712" s="47"/>
      <c r="AG1712" s="47"/>
      <c r="AH1712" s="47"/>
      <c r="AI1712" s="47"/>
      <c r="AJ1712" s="47"/>
      <c r="AK1712" s="47"/>
      <c r="AL1712" s="47"/>
    </row>
    <row r="1713" spans="1:38" s="28" customFormat="1" x14ac:dyDescent="0.2">
      <c r="A1713" s="168">
        <v>43</v>
      </c>
      <c r="B1713" s="168">
        <f>'Revenue Data'!B1704</f>
        <v>0</v>
      </c>
      <c r="C1713" s="71" t="str">
        <f t="shared" si="723"/>
        <v>-</v>
      </c>
      <c r="D1713" s="71" t="str">
        <f t="shared" si="723"/>
        <v>-</v>
      </c>
      <c r="E1713" s="71" t="str">
        <f t="shared" si="723"/>
        <v>-</v>
      </c>
      <c r="F1713" s="71" t="str">
        <f t="shared" si="723"/>
        <v>-</v>
      </c>
      <c r="G1713" s="71" t="str">
        <f t="shared" si="723"/>
        <v>-</v>
      </c>
      <c r="H1713" s="205">
        <f>IFERROR(VLOOKUP(B1713,'Forecast Cnx @ Home Airport'!$B$5:$R$176,17,FALSE),0)</f>
        <v>0</v>
      </c>
      <c r="I1713" s="29">
        <f t="shared" si="710"/>
        <v>0</v>
      </c>
      <c r="J1713" s="29">
        <f t="shared" si="697"/>
        <v>0</v>
      </c>
      <c r="K1713" s="29">
        <f t="shared" si="698"/>
        <v>0</v>
      </c>
      <c r="L1713" s="29">
        <f t="shared" si="699"/>
        <v>0</v>
      </c>
      <c r="M1713" s="29">
        <f t="shared" si="700"/>
        <v>0</v>
      </c>
      <c r="N1713" s="194">
        <f t="shared" si="701"/>
        <v>0</v>
      </c>
      <c r="O1713" s="64" t="str">
        <f t="shared" si="724"/>
        <v>-</v>
      </c>
      <c r="P1713" s="64" t="str">
        <f t="shared" si="724"/>
        <v>-</v>
      </c>
      <c r="Q1713" s="64" t="str">
        <f t="shared" si="724"/>
        <v>-</v>
      </c>
      <c r="R1713" s="64" t="str">
        <f t="shared" si="724"/>
        <v>-</v>
      </c>
      <c r="S1713" s="64" t="str">
        <f t="shared" si="724"/>
        <v>-</v>
      </c>
      <c r="T1713" s="206" t="str">
        <f t="shared" si="703"/>
        <v>-</v>
      </c>
      <c r="U1713" s="29">
        <f t="shared" si="711"/>
        <v>0</v>
      </c>
      <c r="V1713" s="29">
        <f t="shared" si="712"/>
        <v>0</v>
      </c>
      <c r="W1713" s="29">
        <f t="shared" si="713"/>
        <v>0</v>
      </c>
      <c r="X1713" s="29">
        <f t="shared" si="714"/>
        <v>0</v>
      </c>
      <c r="Y1713" s="29">
        <f t="shared" si="715"/>
        <v>0</v>
      </c>
      <c r="Z1713" s="194">
        <f t="shared" si="716"/>
        <v>0</v>
      </c>
      <c r="AA1713" s="47"/>
      <c r="AB1713" s="47"/>
      <c r="AC1713" s="47"/>
      <c r="AD1713" s="47"/>
      <c r="AE1713" s="47"/>
      <c r="AF1713" s="47"/>
      <c r="AG1713" s="47"/>
      <c r="AH1713" s="47"/>
      <c r="AI1713" s="47"/>
      <c r="AJ1713" s="47"/>
      <c r="AK1713" s="47"/>
      <c r="AL1713" s="47"/>
    </row>
    <row r="1714" spans="1:38" s="28" customFormat="1" x14ac:dyDescent="0.2">
      <c r="A1714" s="168">
        <v>44</v>
      </c>
      <c r="B1714" s="168">
        <f>'Revenue Data'!B1705</f>
        <v>0</v>
      </c>
      <c r="C1714" s="71" t="str">
        <f t="shared" si="723"/>
        <v>-</v>
      </c>
      <c r="D1714" s="71" t="str">
        <f t="shared" si="723"/>
        <v>-</v>
      </c>
      <c r="E1714" s="71" t="str">
        <f t="shared" si="723"/>
        <v>-</v>
      </c>
      <c r="F1714" s="71" t="str">
        <f t="shared" si="723"/>
        <v>-</v>
      </c>
      <c r="G1714" s="71" t="str">
        <f t="shared" si="723"/>
        <v>-</v>
      </c>
      <c r="H1714" s="205">
        <f>IFERROR(VLOOKUP(B1714,'Forecast Cnx @ Home Airport'!$B$5:$R$176,17,FALSE),0)</f>
        <v>0</v>
      </c>
      <c r="I1714" s="29">
        <f t="shared" si="710"/>
        <v>0</v>
      </c>
      <c r="J1714" s="29">
        <f t="shared" si="697"/>
        <v>0</v>
      </c>
      <c r="K1714" s="29">
        <f t="shared" si="698"/>
        <v>0</v>
      </c>
      <c r="L1714" s="29">
        <f t="shared" si="699"/>
        <v>0</v>
      </c>
      <c r="M1714" s="29">
        <f t="shared" si="700"/>
        <v>0</v>
      </c>
      <c r="N1714" s="194">
        <f t="shared" si="701"/>
        <v>0</v>
      </c>
      <c r="O1714" s="64" t="str">
        <f t="shared" si="724"/>
        <v>-</v>
      </c>
      <c r="P1714" s="64" t="str">
        <f t="shared" si="724"/>
        <v>-</v>
      </c>
      <c r="Q1714" s="64" t="str">
        <f t="shared" si="724"/>
        <v>-</v>
      </c>
      <c r="R1714" s="64" t="str">
        <f t="shared" si="724"/>
        <v>-</v>
      </c>
      <c r="S1714" s="64" t="str">
        <f t="shared" si="724"/>
        <v>-</v>
      </c>
      <c r="T1714" s="206" t="str">
        <f t="shared" si="703"/>
        <v>-</v>
      </c>
      <c r="U1714" s="29">
        <f t="shared" si="711"/>
        <v>0</v>
      </c>
      <c r="V1714" s="29">
        <f t="shared" si="712"/>
        <v>0</v>
      </c>
      <c r="W1714" s="29">
        <f t="shared" si="713"/>
        <v>0</v>
      </c>
      <c r="X1714" s="29">
        <f t="shared" si="714"/>
        <v>0</v>
      </c>
      <c r="Y1714" s="29">
        <f t="shared" si="715"/>
        <v>0</v>
      </c>
      <c r="Z1714" s="194">
        <f t="shared" si="716"/>
        <v>0</v>
      </c>
      <c r="AA1714" s="47"/>
      <c r="AB1714" s="47"/>
      <c r="AC1714" s="47"/>
      <c r="AD1714" s="47"/>
      <c r="AE1714" s="47"/>
      <c r="AF1714" s="47"/>
      <c r="AG1714" s="47"/>
      <c r="AH1714" s="47"/>
      <c r="AI1714" s="47"/>
      <c r="AJ1714" s="47"/>
      <c r="AK1714" s="47"/>
      <c r="AL1714" s="47"/>
    </row>
    <row r="1715" spans="1:38" s="28" customFormat="1" x14ac:dyDescent="0.2">
      <c r="A1715" s="168">
        <v>45</v>
      </c>
      <c r="B1715" s="168">
        <f>'Revenue Data'!B1706</f>
        <v>0</v>
      </c>
      <c r="C1715" s="71" t="str">
        <f t="shared" si="723"/>
        <v>-</v>
      </c>
      <c r="D1715" s="71" t="str">
        <f t="shared" si="723"/>
        <v>-</v>
      </c>
      <c r="E1715" s="71" t="str">
        <f t="shared" si="723"/>
        <v>-</v>
      </c>
      <c r="F1715" s="71" t="str">
        <f t="shared" si="723"/>
        <v>-</v>
      </c>
      <c r="G1715" s="71" t="str">
        <f t="shared" si="723"/>
        <v>-</v>
      </c>
      <c r="H1715" s="205">
        <f>IFERROR(VLOOKUP(B1715,'Forecast Cnx @ Home Airport'!$B$5:$R$176,17,FALSE),0)</f>
        <v>0</v>
      </c>
      <c r="I1715" s="29">
        <f t="shared" si="710"/>
        <v>0</v>
      </c>
      <c r="J1715" s="29">
        <f t="shared" si="697"/>
        <v>0</v>
      </c>
      <c r="K1715" s="29">
        <f t="shared" si="698"/>
        <v>0</v>
      </c>
      <c r="L1715" s="29">
        <f t="shared" si="699"/>
        <v>0</v>
      </c>
      <c r="M1715" s="29">
        <f t="shared" si="700"/>
        <v>0</v>
      </c>
      <c r="N1715" s="194">
        <f t="shared" si="701"/>
        <v>0</v>
      </c>
      <c r="O1715" s="64" t="str">
        <f t="shared" si="724"/>
        <v>-</v>
      </c>
      <c r="P1715" s="64" t="str">
        <f t="shared" si="724"/>
        <v>-</v>
      </c>
      <c r="Q1715" s="64" t="str">
        <f t="shared" si="724"/>
        <v>-</v>
      </c>
      <c r="R1715" s="64" t="str">
        <f t="shared" si="724"/>
        <v>-</v>
      </c>
      <c r="S1715" s="64" t="str">
        <f t="shared" si="724"/>
        <v>-</v>
      </c>
      <c r="T1715" s="206" t="str">
        <f t="shared" si="703"/>
        <v>-</v>
      </c>
      <c r="U1715" s="29">
        <f t="shared" si="711"/>
        <v>0</v>
      </c>
      <c r="V1715" s="29">
        <f t="shared" si="712"/>
        <v>0</v>
      </c>
      <c r="W1715" s="29">
        <f t="shared" si="713"/>
        <v>0</v>
      </c>
      <c r="X1715" s="29">
        <f t="shared" si="714"/>
        <v>0</v>
      </c>
      <c r="Y1715" s="29">
        <f t="shared" si="715"/>
        <v>0</v>
      </c>
      <c r="Z1715" s="194">
        <f t="shared" si="716"/>
        <v>0</v>
      </c>
      <c r="AA1715" s="47"/>
      <c r="AB1715" s="47"/>
      <c r="AC1715" s="47"/>
      <c r="AD1715" s="47"/>
      <c r="AE1715" s="47"/>
      <c r="AF1715" s="47"/>
      <c r="AG1715" s="47"/>
      <c r="AH1715" s="47"/>
      <c r="AI1715" s="47"/>
      <c r="AJ1715" s="47"/>
      <c r="AK1715" s="47"/>
      <c r="AL1715" s="47"/>
    </row>
    <row r="1716" spans="1:38" s="28" customFormat="1" x14ac:dyDescent="0.2">
      <c r="A1716" s="168">
        <v>46</v>
      </c>
      <c r="B1716" s="168">
        <f>'Revenue Data'!B1707</f>
        <v>0</v>
      </c>
      <c r="C1716" s="71" t="str">
        <f t="shared" si="723"/>
        <v>-</v>
      </c>
      <c r="D1716" s="71" t="str">
        <f t="shared" si="723"/>
        <v>-</v>
      </c>
      <c r="E1716" s="71" t="str">
        <f t="shared" si="723"/>
        <v>-</v>
      </c>
      <c r="F1716" s="71" t="str">
        <f t="shared" si="723"/>
        <v>-</v>
      </c>
      <c r="G1716" s="71" t="str">
        <f t="shared" si="723"/>
        <v>-</v>
      </c>
      <c r="H1716" s="205">
        <f>IFERROR(VLOOKUP(B1716,'Forecast Cnx @ Home Airport'!$B$5:$R$176,17,FALSE),0)</f>
        <v>0</v>
      </c>
      <c r="I1716" s="29">
        <f t="shared" si="710"/>
        <v>0</v>
      </c>
      <c r="J1716" s="29">
        <f t="shared" si="697"/>
        <v>0</v>
      </c>
      <c r="K1716" s="29">
        <f t="shared" si="698"/>
        <v>0</v>
      </c>
      <c r="L1716" s="29">
        <f t="shared" si="699"/>
        <v>0</v>
      </c>
      <c r="M1716" s="29">
        <f t="shared" si="700"/>
        <v>0</v>
      </c>
      <c r="N1716" s="194">
        <f t="shared" si="701"/>
        <v>0</v>
      </c>
      <c r="O1716" s="64" t="str">
        <f t="shared" si="724"/>
        <v>-</v>
      </c>
      <c r="P1716" s="64" t="str">
        <f t="shared" si="724"/>
        <v>-</v>
      </c>
      <c r="Q1716" s="64" t="str">
        <f t="shared" si="724"/>
        <v>-</v>
      </c>
      <c r="R1716" s="64" t="str">
        <f t="shared" si="724"/>
        <v>-</v>
      </c>
      <c r="S1716" s="64" t="str">
        <f t="shared" si="724"/>
        <v>-</v>
      </c>
      <c r="T1716" s="206" t="str">
        <f t="shared" si="703"/>
        <v>-</v>
      </c>
      <c r="U1716" s="29">
        <f t="shared" si="711"/>
        <v>0</v>
      </c>
      <c r="V1716" s="29">
        <f t="shared" si="712"/>
        <v>0</v>
      </c>
      <c r="W1716" s="29">
        <f t="shared" si="713"/>
        <v>0</v>
      </c>
      <c r="X1716" s="29">
        <f t="shared" si="714"/>
        <v>0</v>
      </c>
      <c r="Y1716" s="29">
        <f t="shared" si="715"/>
        <v>0</v>
      </c>
      <c r="Z1716" s="194">
        <f t="shared" si="716"/>
        <v>0</v>
      </c>
      <c r="AA1716" s="47"/>
      <c r="AB1716" s="47"/>
      <c r="AC1716" s="47"/>
      <c r="AD1716" s="47"/>
      <c r="AE1716" s="47"/>
      <c r="AF1716" s="47"/>
      <c r="AG1716" s="47"/>
      <c r="AH1716" s="47"/>
      <c r="AI1716" s="47"/>
      <c r="AJ1716" s="47"/>
      <c r="AK1716" s="47"/>
      <c r="AL1716" s="47"/>
    </row>
    <row r="1717" spans="1:38" s="28" customFormat="1" x14ac:dyDescent="0.2">
      <c r="A1717" s="168">
        <v>47</v>
      </c>
      <c r="B1717" s="168">
        <f>'Revenue Data'!B1708</f>
        <v>0</v>
      </c>
      <c r="C1717" s="71" t="str">
        <f t="shared" si="723"/>
        <v>-</v>
      </c>
      <c r="D1717" s="71" t="str">
        <f t="shared" si="723"/>
        <v>-</v>
      </c>
      <c r="E1717" s="71" t="str">
        <f t="shared" si="723"/>
        <v>-</v>
      </c>
      <c r="F1717" s="71" t="str">
        <f t="shared" si="723"/>
        <v>-</v>
      </c>
      <c r="G1717" s="71" t="str">
        <f t="shared" si="723"/>
        <v>-</v>
      </c>
      <c r="H1717" s="205">
        <f>IFERROR(VLOOKUP(B1717,'Forecast Cnx @ Home Airport'!$B$5:$R$176,17,FALSE),0)</f>
        <v>0</v>
      </c>
      <c r="I1717" s="29">
        <f t="shared" si="710"/>
        <v>0</v>
      </c>
      <c r="J1717" s="29">
        <f t="shared" si="697"/>
        <v>0</v>
      </c>
      <c r="K1717" s="29">
        <f t="shared" si="698"/>
        <v>0</v>
      </c>
      <c r="L1717" s="29">
        <f t="shared" si="699"/>
        <v>0</v>
      </c>
      <c r="M1717" s="29">
        <f t="shared" si="700"/>
        <v>0</v>
      </c>
      <c r="N1717" s="194">
        <f t="shared" si="701"/>
        <v>0</v>
      </c>
      <c r="O1717" s="64" t="str">
        <f t="shared" si="724"/>
        <v>-</v>
      </c>
      <c r="P1717" s="64" t="str">
        <f t="shared" si="724"/>
        <v>-</v>
      </c>
      <c r="Q1717" s="64" t="str">
        <f t="shared" si="724"/>
        <v>-</v>
      </c>
      <c r="R1717" s="64" t="str">
        <f t="shared" si="724"/>
        <v>-</v>
      </c>
      <c r="S1717" s="64" t="str">
        <f t="shared" si="724"/>
        <v>-</v>
      </c>
      <c r="T1717" s="206" t="str">
        <f t="shared" si="703"/>
        <v>-</v>
      </c>
      <c r="U1717" s="29">
        <f t="shared" si="711"/>
        <v>0</v>
      </c>
      <c r="V1717" s="29">
        <f t="shared" si="712"/>
        <v>0</v>
      </c>
      <c r="W1717" s="29">
        <f t="shared" si="713"/>
        <v>0</v>
      </c>
      <c r="X1717" s="29">
        <f t="shared" si="714"/>
        <v>0</v>
      </c>
      <c r="Y1717" s="29">
        <f t="shared" si="715"/>
        <v>0</v>
      </c>
      <c r="Z1717" s="194">
        <f t="shared" si="716"/>
        <v>0</v>
      </c>
      <c r="AA1717" s="47"/>
      <c r="AB1717" s="47"/>
      <c r="AC1717" s="47"/>
      <c r="AD1717" s="47"/>
      <c r="AE1717" s="47"/>
      <c r="AF1717" s="47"/>
      <c r="AG1717" s="47"/>
      <c r="AH1717" s="47"/>
      <c r="AI1717" s="47"/>
      <c r="AJ1717" s="47"/>
      <c r="AK1717" s="47"/>
      <c r="AL1717" s="47"/>
    </row>
    <row r="1718" spans="1:38" s="28" customFormat="1" x14ac:dyDescent="0.2">
      <c r="A1718" s="168">
        <v>48</v>
      </c>
      <c r="B1718" s="168">
        <f>'Revenue Data'!B1709</f>
        <v>0</v>
      </c>
      <c r="C1718" s="71" t="str">
        <f t="shared" si="723"/>
        <v>-</v>
      </c>
      <c r="D1718" s="71" t="str">
        <f t="shared" si="723"/>
        <v>-</v>
      </c>
      <c r="E1718" s="71" t="str">
        <f t="shared" si="723"/>
        <v>-</v>
      </c>
      <c r="F1718" s="71" t="str">
        <f t="shared" si="723"/>
        <v>-</v>
      </c>
      <c r="G1718" s="71" t="str">
        <f t="shared" si="723"/>
        <v>-</v>
      </c>
      <c r="H1718" s="205">
        <f>IFERROR(VLOOKUP(B1718,'Forecast Cnx @ Home Airport'!$B$5:$R$176,17,FALSE),0)</f>
        <v>0</v>
      </c>
      <c r="I1718" s="29">
        <f t="shared" si="710"/>
        <v>0</v>
      </c>
      <c r="J1718" s="29">
        <f t="shared" si="697"/>
        <v>0</v>
      </c>
      <c r="K1718" s="29">
        <f t="shared" si="698"/>
        <v>0</v>
      </c>
      <c r="L1718" s="29">
        <f t="shared" si="699"/>
        <v>0</v>
      </c>
      <c r="M1718" s="29">
        <f t="shared" si="700"/>
        <v>0</v>
      </c>
      <c r="N1718" s="194">
        <f t="shared" si="701"/>
        <v>0</v>
      </c>
      <c r="O1718" s="64" t="str">
        <f t="shared" si="724"/>
        <v>-</v>
      </c>
      <c r="P1718" s="64" t="str">
        <f t="shared" si="724"/>
        <v>-</v>
      </c>
      <c r="Q1718" s="64" t="str">
        <f t="shared" si="724"/>
        <v>-</v>
      </c>
      <c r="R1718" s="64" t="str">
        <f t="shared" si="724"/>
        <v>-</v>
      </c>
      <c r="S1718" s="64" t="str">
        <f t="shared" si="724"/>
        <v>-</v>
      </c>
      <c r="T1718" s="206" t="str">
        <f t="shared" si="703"/>
        <v>-</v>
      </c>
      <c r="U1718" s="29">
        <f t="shared" si="711"/>
        <v>0</v>
      </c>
      <c r="V1718" s="29">
        <f t="shared" si="712"/>
        <v>0</v>
      </c>
      <c r="W1718" s="29">
        <f t="shared" si="713"/>
        <v>0</v>
      </c>
      <c r="X1718" s="29">
        <f t="shared" si="714"/>
        <v>0</v>
      </c>
      <c r="Y1718" s="29">
        <f t="shared" si="715"/>
        <v>0</v>
      </c>
      <c r="Z1718" s="194">
        <f t="shared" si="716"/>
        <v>0</v>
      </c>
      <c r="AA1718" s="47"/>
      <c r="AB1718" s="47"/>
      <c r="AC1718" s="47"/>
      <c r="AD1718" s="47"/>
      <c r="AE1718" s="47"/>
      <c r="AF1718" s="47"/>
      <c r="AG1718" s="47"/>
      <c r="AH1718" s="47"/>
      <c r="AI1718" s="47"/>
      <c r="AJ1718" s="47"/>
      <c r="AK1718" s="47"/>
      <c r="AL1718" s="47"/>
    </row>
    <row r="1719" spans="1:38" s="28" customFormat="1" x14ac:dyDescent="0.2">
      <c r="A1719" s="168">
        <v>49</v>
      </c>
      <c r="B1719" s="168">
        <f>'Revenue Data'!B1710</f>
        <v>0</v>
      </c>
      <c r="C1719" s="71" t="str">
        <f t="shared" si="723"/>
        <v>-</v>
      </c>
      <c r="D1719" s="71" t="str">
        <f t="shared" si="723"/>
        <v>-</v>
      </c>
      <c r="E1719" s="71" t="str">
        <f t="shared" si="723"/>
        <v>-</v>
      </c>
      <c r="F1719" s="71" t="str">
        <f t="shared" si="723"/>
        <v>-</v>
      </c>
      <c r="G1719" s="71" t="str">
        <f t="shared" si="723"/>
        <v>-</v>
      </c>
      <c r="H1719" s="205">
        <f>IFERROR(VLOOKUP(B1719,'Forecast Cnx @ Home Airport'!$B$5:$R$176,17,FALSE),0)</f>
        <v>0</v>
      </c>
      <c r="I1719" s="29">
        <f t="shared" si="710"/>
        <v>0</v>
      </c>
      <c r="J1719" s="29">
        <f t="shared" si="697"/>
        <v>0</v>
      </c>
      <c r="K1719" s="29">
        <f t="shared" si="698"/>
        <v>0</v>
      </c>
      <c r="L1719" s="29">
        <f t="shared" si="699"/>
        <v>0</v>
      </c>
      <c r="M1719" s="29">
        <f t="shared" si="700"/>
        <v>0</v>
      </c>
      <c r="N1719" s="194">
        <f t="shared" si="701"/>
        <v>0</v>
      </c>
      <c r="O1719" s="64" t="str">
        <f t="shared" si="724"/>
        <v>-</v>
      </c>
      <c r="P1719" s="64" t="str">
        <f t="shared" si="724"/>
        <v>-</v>
      </c>
      <c r="Q1719" s="64" t="str">
        <f t="shared" si="724"/>
        <v>-</v>
      </c>
      <c r="R1719" s="64" t="str">
        <f t="shared" si="724"/>
        <v>-</v>
      </c>
      <c r="S1719" s="64" t="str">
        <f t="shared" si="724"/>
        <v>-</v>
      </c>
      <c r="T1719" s="206" t="str">
        <f t="shared" si="703"/>
        <v>-</v>
      </c>
      <c r="U1719" s="29">
        <f t="shared" si="711"/>
        <v>0</v>
      </c>
      <c r="V1719" s="29">
        <f t="shared" si="712"/>
        <v>0</v>
      </c>
      <c r="W1719" s="29">
        <f t="shared" si="713"/>
        <v>0</v>
      </c>
      <c r="X1719" s="29">
        <f t="shared" si="714"/>
        <v>0</v>
      </c>
      <c r="Y1719" s="29">
        <f t="shared" si="715"/>
        <v>0</v>
      </c>
      <c r="Z1719" s="194">
        <f t="shared" si="716"/>
        <v>0</v>
      </c>
      <c r="AA1719" s="47"/>
      <c r="AB1719" s="47"/>
      <c r="AC1719" s="47"/>
      <c r="AD1719" s="47"/>
      <c r="AE1719" s="47"/>
      <c r="AF1719" s="47"/>
      <c r="AG1719" s="47"/>
      <c r="AH1719" s="47"/>
      <c r="AI1719" s="47"/>
      <c r="AJ1719" s="47"/>
      <c r="AK1719" s="47"/>
      <c r="AL1719" s="47"/>
    </row>
    <row r="1720" spans="1:38" s="28" customFormat="1" x14ac:dyDescent="0.2">
      <c r="A1720" s="168">
        <v>50</v>
      </c>
      <c r="B1720" s="168">
        <f>'Revenue Data'!B1711</f>
        <v>0</v>
      </c>
      <c r="C1720" s="71" t="str">
        <f t="shared" si="723"/>
        <v>-</v>
      </c>
      <c r="D1720" s="71" t="str">
        <f t="shared" si="723"/>
        <v>-</v>
      </c>
      <c r="E1720" s="71" t="str">
        <f t="shared" si="723"/>
        <v>-</v>
      </c>
      <c r="F1720" s="71" t="str">
        <f t="shared" si="723"/>
        <v>-</v>
      </c>
      <c r="G1720" s="71" t="str">
        <f t="shared" si="723"/>
        <v>-</v>
      </c>
      <c r="H1720" s="205">
        <f>IFERROR(VLOOKUP(B1720,'Forecast Cnx @ Home Airport'!$B$5:$R$176,17,FALSE),0)</f>
        <v>0</v>
      </c>
      <c r="I1720" s="29">
        <f t="shared" si="710"/>
        <v>0</v>
      </c>
      <c r="J1720" s="29">
        <f t="shared" si="697"/>
        <v>0</v>
      </c>
      <c r="K1720" s="29">
        <f t="shared" si="698"/>
        <v>0</v>
      </c>
      <c r="L1720" s="29">
        <f t="shared" si="699"/>
        <v>0</v>
      </c>
      <c r="M1720" s="29">
        <f t="shared" si="700"/>
        <v>0</v>
      </c>
      <c r="N1720" s="194">
        <f t="shared" si="701"/>
        <v>0</v>
      </c>
      <c r="O1720" s="64" t="str">
        <f t="shared" si="724"/>
        <v>-</v>
      </c>
      <c r="P1720" s="64" t="str">
        <f t="shared" si="724"/>
        <v>-</v>
      </c>
      <c r="Q1720" s="64" t="str">
        <f t="shared" si="724"/>
        <v>-</v>
      </c>
      <c r="R1720" s="64" t="str">
        <f t="shared" si="724"/>
        <v>-</v>
      </c>
      <c r="S1720" s="64" t="str">
        <f t="shared" si="724"/>
        <v>-</v>
      </c>
      <c r="T1720" s="206" t="str">
        <f t="shared" si="703"/>
        <v>-</v>
      </c>
      <c r="U1720" s="29">
        <f t="shared" si="711"/>
        <v>0</v>
      </c>
      <c r="V1720" s="29">
        <f t="shared" si="712"/>
        <v>0</v>
      </c>
      <c r="W1720" s="29">
        <f t="shared" si="713"/>
        <v>0</v>
      </c>
      <c r="X1720" s="29">
        <f t="shared" si="714"/>
        <v>0</v>
      </c>
      <c r="Y1720" s="29">
        <f t="shared" si="715"/>
        <v>0</v>
      </c>
      <c r="Z1720" s="194">
        <f t="shared" si="716"/>
        <v>0</v>
      </c>
      <c r="AA1720" s="47"/>
      <c r="AB1720" s="47"/>
      <c r="AC1720" s="47"/>
      <c r="AD1720" s="47"/>
      <c r="AE1720" s="47"/>
      <c r="AF1720" s="47"/>
      <c r="AG1720" s="47"/>
      <c r="AH1720" s="47"/>
      <c r="AI1720" s="47"/>
      <c r="AJ1720" s="47"/>
      <c r="AK1720" s="47"/>
      <c r="AL1720" s="47"/>
    </row>
    <row r="1721" spans="1:38" s="28" customFormat="1" x14ac:dyDescent="0.2">
      <c r="A1721" s="168">
        <v>51</v>
      </c>
      <c r="B1721" s="168">
        <f>'Revenue Data'!B1712</f>
        <v>0</v>
      </c>
      <c r="C1721" s="71" t="str">
        <f t="shared" ref="C1721:G1730" si="725">IFERROR(VLOOKUP($B1721,ToChicagoFareList,C$8,FALSE),"-")</f>
        <v>-</v>
      </c>
      <c r="D1721" s="71" t="str">
        <f t="shared" si="725"/>
        <v>-</v>
      </c>
      <c r="E1721" s="71" t="str">
        <f t="shared" si="725"/>
        <v>-</v>
      </c>
      <c r="F1721" s="71" t="str">
        <f t="shared" si="725"/>
        <v>-</v>
      </c>
      <c r="G1721" s="71" t="str">
        <f t="shared" si="725"/>
        <v>-</v>
      </c>
      <c r="H1721" s="205">
        <f>IFERROR(VLOOKUP(B1721,'Forecast Cnx @ Home Airport'!$B$5:$R$176,17,FALSE),0)</f>
        <v>0</v>
      </c>
      <c r="I1721" s="29">
        <f t="shared" si="710"/>
        <v>0</v>
      </c>
      <c r="J1721" s="29">
        <f t="shared" si="697"/>
        <v>0</v>
      </c>
      <c r="K1721" s="29">
        <f t="shared" si="698"/>
        <v>0</v>
      </c>
      <c r="L1721" s="29">
        <f t="shared" si="699"/>
        <v>0</v>
      </c>
      <c r="M1721" s="29">
        <f t="shared" si="700"/>
        <v>0</v>
      </c>
      <c r="N1721" s="194">
        <f t="shared" si="701"/>
        <v>0</v>
      </c>
      <c r="O1721" s="64" t="str">
        <f t="shared" ref="O1721:S1730" si="726">IFERROR(VLOOKUP($B1721,ToChicagoFareList,O$8,FALSE),"-")</f>
        <v>-</v>
      </c>
      <c r="P1721" s="64" t="str">
        <f t="shared" si="726"/>
        <v>-</v>
      </c>
      <c r="Q1721" s="64" t="str">
        <f t="shared" si="726"/>
        <v>-</v>
      </c>
      <c r="R1721" s="64" t="str">
        <f t="shared" si="726"/>
        <v>-</v>
      </c>
      <c r="S1721" s="64" t="str">
        <f t="shared" si="726"/>
        <v>-</v>
      </c>
      <c r="T1721" s="206" t="str">
        <f t="shared" si="703"/>
        <v>-</v>
      </c>
      <c r="U1721" s="29">
        <f t="shared" si="711"/>
        <v>0</v>
      </c>
      <c r="V1721" s="29">
        <f t="shared" si="712"/>
        <v>0</v>
      </c>
      <c r="W1721" s="29">
        <f t="shared" si="713"/>
        <v>0</v>
      </c>
      <c r="X1721" s="29">
        <f t="shared" si="714"/>
        <v>0</v>
      </c>
      <c r="Y1721" s="29">
        <f t="shared" si="715"/>
        <v>0</v>
      </c>
      <c r="Z1721" s="194">
        <f t="shared" si="716"/>
        <v>0</v>
      </c>
      <c r="AA1721" s="47"/>
      <c r="AB1721" s="47"/>
      <c r="AC1721" s="47"/>
      <c r="AD1721" s="47"/>
      <c r="AE1721" s="47"/>
      <c r="AF1721" s="47"/>
      <c r="AG1721" s="47"/>
      <c r="AH1721" s="47"/>
      <c r="AI1721" s="47"/>
      <c r="AJ1721" s="47"/>
      <c r="AK1721" s="47"/>
      <c r="AL1721" s="47"/>
    </row>
    <row r="1722" spans="1:38" s="28" customFormat="1" x14ac:dyDescent="0.2">
      <c r="A1722" s="168">
        <v>52</v>
      </c>
      <c r="B1722" s="168">
        <f>'Revenue Data'!B1713</f>
        <v>0</v>
      </c>
      <c r="C1722" s="71" t="str">
        <f t="shared" si="725"/>
        <v>-</v>
      </c>
      <c r="D1722" s="71" t="str">
        <f t="shared" si="725"/>
        <v>-</v>
      </c>
      <c r="E1722" s="71" t="str">
        <f t="shared" si="725"/>
        <v>-</v>
      </c>
      <c r="F1722" s="71" t="str">
        <f t="shared" si="725"/>
        <v>-</v>
      </c>
      <c r="G1722" s="71" t="str">
        <f t="shared" si="725"/>
        <v>-</v>
      </c>
      <c r="H1722" s="205">
        <f>IFERROR(VLOOKUP(B1722,'Forecast Cnx @ Home Airport'!$B$5:$R$176,17,FALSE),0)</f>
        <v>0</v>
      </c>
      <c r="I1722" s="29">
        <f t="shared" si="710"/>
        <v>0</v>
      </c>
      <c r="J1722" s="29">
        <f t="shared" si="697"/>
        <v>0</v>
      </c>
      <c r="K1722" s="29">
        <f t="shared" si="698"/>
        <v>0</v>
      </c>
      <c r="L1722" s="29">
        <f t="shared" si="699"/>
        <v>0</v>
      </c>
      <c r="M1722" s="29">
        <f t="shared" si="700"/>
        <v>0</v>
      </c>
      <c r="N1722" s="194">
        <f t="shared" si="701"/>
        <v>0</v>
      </c>
      <c r="O1722" s="64" t="str">
        <f t="shared" si="726"/>
        <v>-</v>
      </c>
      <c r="P1722" s="64" t="str">
        <f t="shared" si="726"/>
        <v>-</v>
      </c>
      <c r="Q1722" s="64" t="str">
        <f t="shared" si="726"/>
        <v>-</v>
      </c>
      <c r="R1722" s="64" t="str">
        <f t="shared" si="726"/>
        <v>-</v>
      </c>
      <c r="S1722" s="64" t="str">
        <f t="shared" si="726"/>
        <v>-</v>
      </c>
      <c r="T1722" s="206" t="str">
        <f t="shared" si="703"/>
        <v>-</v>
      </c>
      <c r="U1722" s="29">
        <f t="shared" si="711"/>
        <v>0</v>
      </c>
      <c r="V1722" s="29">
        <f t="shared" si="712"/>
        <v>0</v>
      </c>
      <c r="W1722" s="29">
        <f t="shared" si="713"/>
        <v>0</v>
      </c>
      <c r="X1722" s="29">
        <f t="shared" si="714"/>
        <v>0</v>
      </c>
      <c r="Y1722" s="29">
        <f t="shared" si="715"/>
        <v>0</v>
      </c>
      <c r="Z1722" s="194">
        <f t="shared" si="716"/>
        <v>0</v>
      </c>
      <c r="AA1722" s="47"/>
      <c r="AB1722" s="47"/>
      <c r="AC1722" s="47"/>
      <c r="AD1722" s="47"/>
      <c r="AE1722" s="47"/>
      <c r="AF1722" s="47"/>
      <c r="AG1722" s="47"/>
      <c r="AH1722" s="47"/>
      <c r="AI1722" s="47"/>
      <c r="AJ1722" s="47"/>
      <c r="AK1722" s="47"/>
      <c r="AL1722" s="47"/>
    </row>
    <row r="1723" spans="1:38" s="28" customFormat="1" x14ac:dyDescent="0.2">
      <c r="A1723" s="168">
        <v>53</v>
      </c>
      <c r="B1723" s="168">
        <f>'Revenue Data'!B1714</f>
        <v>0</v>
      </c>
      <c r="C1723" s="71" t="str">
        <f t="shared" si="725"/>
        <v>-</v>
      </c>
      <c r="D1723" s="71" t="str">
        <f t="shared" si="725"/>
        <v>-</v>
      </c>
      <c r="E1723" s="71" t="str">
        <f t="shared" si="725"/>
        <v>-</v>
      </c>
      <c r="F1723" s="71" t="str">
        <f t="shared" si="725"/>
        <v>-</v>
      </c>
      <c r="G1723" s="71" t="str">
        <f t="shared" si="725"/>
        <v>-</v>
      </c>
      <c r="H1723" s="205">
        <f>IFERROR(VLOOKUP(B1723,'Forecast Cnx @ Home Airport'!$B$5:$R$176,17,FALSE),0)</f>
        <v>0</v>
      </c>
      <c r="I1723" s="29">
        <f t="shared" si="710"/>
        <v>0</v>
      </c>
      <c r="J1723" s="29">
        <f t="shared" si="697"/>
        <v>0</v>
      </c>
      <c r="K1723" s="29">
        <f t="shared" si="698"/>
        <v>0</v>
      </c>
      <c r="L1723" s="29">
        <f t="shared" si="699"/>
        <v>0</v>
      </c>
      <c r="M1723" s="29">
        <f t="shared" si="700"/>
        <v>0</v>
      </c>
      <c r="N1723" s="194">
        <f t="shared" si="701"/>
        <v>0</v>
      </c>
      <c r="O1723" s="64" t="str">
        <f t="shared" si="726"/>
        <v>-</v>
      </c>
      <c r="P1723" s="64" t="str">
        <f t="shared" si="726"/>
        <v>-</v>
      </c>
      <c r="Q1723" s="64" t="str">
        <f t="shared" si="726"/>
        <v>-</v>
      </c>
      <c r="R1723" s="64" t="str">
        <f t="shared" si="726"/>
        <v>-</v>
      </c>
      <c r="S1723" s="64" t="str">
        <f t="shared" si="726"/>
        <v>-</v>
      </c>
      <c r="T1723" s="206" t="str">
        <f t="shared" si="703"/>
        <v>-</v>
      </c>
      <c r="U1723" s="29">
        <f t="shared" si="711"/>
        <v>0</v>
      </c>
      <c r="V1723" s="29">
        <f t="shared" si="712"/>
        <v>0</v>
      </c>
      <c r="W1723" s="29">
        <f t="shared" si="713"/>
        <v>0</v>
      </c>
      <c r="X1723" s="29">
        <f t="shared" si="714"/>
        <v>0</v>
      </c>
      <c r="Y1723" s="29">
        <f t="shared" si="715"/>
        <v>0</v>
      </c>
      <c r="Z1723" s="194">
        <f t="shared" si="716"/>
        <v>0</v>
      </c>
      <c r="AA1723" s="47"/>
      <c r="AB1723" s="47"/>
      <c r="AC1723" s="47"/>
      <c r="AD1723" s="47"/>
      <c r="AE1723" s="47"/>
      <c r="AF1723" s="47"/>
      <c r="AG1723" s="47"/>
      <c r="AH1723" s="47"/>
      <c r="AI1723" s="47"/>
      <c r="AJ1723" s="47"/>
      <c r="AK1723" s="47"/>
      <c r="AL1723" s="47"/>
    </row>
    <row r="1724" spans="1:38" s="48" customFormat="1" x14ac:dyDescent="0.2">
      <c r="A1724" s="168">
        <v>54</v>
      </c>
      <c r="B1724" s="168">
        <f>'Revenue Data'!B1715</f>
        <v>0</v>
      </c>
      <c r="C1724" s="71" t="str">
        <f t="shared" si="725"/>
        <v>-</v>
      </c>
      <c r="D1724" s="71" t="str">
        <f t="shared" si="725"/>
        <v>-</v>
      </c>
      <c r="E1724" s="71" t="str">
        <f t="shared" si="725"/>
        <v>-</v>
      </c>
      <c r="F1724" s="71" t="str">
        <f t="shared" si="725"/>
        <v>-</v>
      </c>
      <c r="G1724" s="71" t="str">
        <f t="shared" si="725"/>
        <v>-</v>
      </c>
      <c r="H1724" s="205">
        <f>IFERROR(VLOOKUP(B1724,'Forecast Cnx @ Home Airport'!$B$5:$R$176,17,FALSE),0)</f>
        <v>0</v>
      </c>
      <c r="I1724" s="29">
        <f t="shared" si="710"/>
        <v>0</v>
      </c>
      <c r="J1724" s="29">
        <f t="shared" si="697"/>
        <v>0</v>
      </c>
      <c r="K1724" s="29">
        <f t="shared" si="698"/>
        <v>0</v>
      </c>
      <c r="L1724" s="29">
        <f t="shared" si="699"/>
        <v>0</v>
      </c>
      <c r="M1724" s="29">
        <f t="shared" si="700"/>
        <v>0</v>
      </c>
      <c r="N1724" s="194">
        <f t="shared" si="701"/>
        <v>0</v>
      </c>
      <c r="O1724" s="64" t="str">
        <f t="shared" si="726"/>
        <v>-</v>
      </c>
      <c r="P1724" s="64" t="str">
        <f t="shared" si="726"/>
        <v>-</v>
      </c>
      <c r="Q1724" s="64" t="str">
        <f t="shared" si="726"/>
        <v>-</v>
      </c>
      <c r="R1724" s="64" t="str">
        <f t="shared" si="726"/>
        <v>-</v>
      </c>
      <c r="S1724" s="64" t="str">
        <f t="shared" si="726"/>
        <v>-</v>
      </c>
      <c r="T1724" s="206" t="str">
        <f t="shared" si="703"/>
        <v>-</v>
      </c>
      <c r="U1724" s="29">
        <f t="shared" si="711"/>
        <v>0</v>
      </c>
      <c r="V1724" s="29">
        <f t="shared" si="712"/>
        <v>0</v>
      </c>
      <c r="W1724" s="29">
        <f t="shared" si="713"/>
        <v>0</v>
      </c>
      <c r="X1724" s="29">
        <f t="shared" si="714"/>
        <v>0</v>
      </c>
      <c r="Y1724" s="29">
        <f t="shared" si="715"/>
        <v>0</v>
      </c>
      <c r="Z1724" s="194">
        <f t="shared" si="716"/>
        <v>0</v>
      </c>
      <c r="AA1724" s="47"/>
      <c r="AB1724" s="47"/>
      <c r="AC1724" s="47"/>
      <c r="AD1724" s="47"/>
      <c r="AE1724" s="47"/>
      <c r="AF1724" s="47"/>
      <c r="AG1724" s="47"/>
      <c r="AH1724" s="47"/>
      <c r="AI1724" s="47"/>
      <c r="AJ1724" s="47"/>
      <c r="AK1724" s="47"/>
      <c r="AL1724" s="47"/>
    </row>
    <row r="1725" spans="1:38" s="48" customFormat="1" x14ac:dyDescent="0.2">
      <c r="A1725" s="168">
        <v>55</v>
      </c>
      <c r="B1725" s="168">
        <f>'Revenue Data'!B1716</f>
        <v>0</v>
      </c>
      <c r="C1725" s="71" t="str">
        <f t="shared" si="725"/>
        <v>-</v>
      </c>
      <c r="D1725" s="71" t="str">
        <f t="shared" si="725"/>
        <v>-</v>
      </c>
      <c r="E1725" s="71" t="str">
        <f t="shared" si="725"/>
        <v>-</v>
      </c>
      <c r="F1725" s="71" t="str">
        <f t="shared" si="725"/>
        <v>-</v>
      </c>
      <c r="G1725" s="71" t="str">
        <f t="shared" si="725"/>
        <v>-</v>
      </c>
      <c r="H1725" s="205">
        <f>IFERROR(VLOOKUP(B1725,'Forecast Cnx @ Home Airport'!$B$5:$R$176,17,FALSE),0)</f>
        <v>0</v>
      </c>
      <c r="I1725" s="29">
        <f t="shared" si="710"/>
        <v>0</v>
      </c>
      <c r="J1725" s="29">
        <f t="shared" si="697"/>
        <v>0</v>
      </c>
      <c r="K1725" s="29">
        <f t="shared" si="698"/>
        <v>0</v>
      </c>
      <c r="L1725" s="29">
        <f t="shared" si="699"/>
        <v>0</v>
      </c>
      <c r="M1725" s="29">
        <f t="shared" si="700"/>
        <v>0</v>
      </c>
      <c r="N1725" s="194">
        <f t="shared" si="701"/>
        <v>0</v>
      </c>
      <c r="O1725" s="64" t="str">
        <f t="shared" si="726"/>
        <v>-</v>
      </c>
      <c r="P1725" s="64" t="str">
        <f t="shared" si="726"/>
        <v>-</v>
      </c>
      <c r="Q1725" s="64" t="str">
        <f t="shared" si="726"/>
        <v>-</v>
      </c>
      <c r="R1725" s="64" t="str">
        <f t="shared" si="726"/>
        <v>-</v>
      </c>
      <c r="S1725" s="64" t="str">
        <f t="shared" si="726"/>
        <v>-</v>
      </c>
      <c r="T1725" s="206" t="str">
        <f t="shared" si="703"/>
        <v>-</v>
      </c>
      <c r="U1725" s="29">
        <f t="shared" si="711"/>
        <v>0</v>
      </c>
      <c r="V1725" s="29">
        <f t="shared" si="712"/>
        <v>0</v>
      </c>
      <c r="W1725" s="29">
        <f t="shared" si="713"/>
        <v>0</v>
      </c>
      <c r="X1725" s="29">
        <f t="shared" si="714"/>
        <v>0</v>
      </c>
      <c r="Y1725" s="29">
        <f t="shared" si="715"/>
        <v>0</v>
      </c>
      <c r="Z1725" s="194">
        <f t="shared" si="716"/>
        <v>0</v>
      </c>
      <c r="AA1725" s="47"/>
      <c r="AB1725" s="47"/>
      <c r="AC1725" s="47"/>
      <c r="AD1725" s="47"/>
      <c r="AE1725" s="47"/>
      <c r="AF1725" s="47"/>
      <c r="AG1725" s="47"/>
      <c r="AH1725" s="47"/>
      <c r="AI1725" s="47"/>
      <c r="AJ1725" s="47"/>
      <c r="AK1725" s="47"/>
      <c r="AL1725" s="47"/>
    </row>
    <row r="1726" spans="1:38" s="48" customFormat="1" x14ac:dyDescent="0.2">
      <c r="A1726" s="168">
        <v>56</v>
      </c>
      <c r="B1726" s="168">
        <f>'Revenue Data'!B1717</f>
        <v>0</v>
      </c>
      <c r="C1726" s="71" t="str">
        <f t="shared" si="725"/>
        <v>-</v>
      </c>
      <c r="D1726" s="71" t="str">
        <f t="shared" si="725"/>
        <v>-</v>
      </c>
      <c r="E1726" s="71" t="str">
        <f t="shared" si="725"/>
        <v>-</v>
      </c>
      <c r="F1726" s="71" t="str">
        <f t="shared" si="725"/>
        <v>-</v>
      </c>
      <c r="G1726" s="71" t="str">
        <f t="shared" si="725"/>
        <v>-</v>
      </c>
      <c r="H1726" s="205">
        <f>IFERROR(VLOOKUP(B1726,'Forecast Cnx @ Home Airport'!$B$5:$R$176,17,FALSE),0)</f>
        <v>0</v>
      </c>
      <c r="I1726" s="29">
        <f t="shared" si="710"/>
        <v>0</v>
      </c>
      <c r="J1726" s="29">
        <f t="shared" si="697"/>
        <v>0</v>
      </c>
      <c r="K1726" s="29">
        <f t="shared" si="698"/>
        <v>0</v>
      </c>
      <c r="L1726" s="29">
        <f t="shared" si="699"/>
        <v>0</v>
      </c>
      <c r="M1726" s="29">
        <f t="shared" si="700"/>
        <v>0</v>
      </c>
      <c r="N1726" s="194">
        <f t="shared" si="701"/>
        <v>0</v>
      </c>
      <c r="O1726" s="64" t="str">
        <f t="shared" si="726"/>
        <v>-</v>
      </c>
      <c r="P1726" s="64" t="str">
        <f t="shared" si="726"/>
        <v>-</v>
      </c>
      <c r="Q1726" s="64" t="str">
        <f t="shared" si="726"/>
        <v>-</v>
      </c>
      <c r="R1726" s="64" t="str">
        <f t="shared" si="726"/>
        <v>-</v>
      </c>
      <c r="S1726" s="64" t="str">
        <f t="shared" si="726"/>
        <v>-</v>
      </c>
      <c r="T1726" s="206" t="str">
        <f t="shared" si="703"/>
        <v>-</v>
      </c>
      <c r="U1726" s="29">
        <f t="shared" si="711"/>
        <v>0</v>
      </c>
      <c r="V1726" s="29">
        <f t="shared" si="712"/>
        <v>0</v>
      </c>
      <c r="W1726" s="29">
        <f t="shared" si="713"/>
        <v>0</v>
      </c>
      <c r="X1726" s="29">
        <f t="shared" si="714"/>
        <v>0</v>
      </c>
      <c r="Y1726" s="29">
        <f t="shared" si="715"/>
        <v>0</v>
      </c>
      <c r="Z1726" s="194">
        <f t="shared" si="716"/>
        <v>0</v>
      </c>
      <c r="AA1726" s="47"/>
      <c r="AB1726" s="47"/>
      <c r="AC1726" s="47"/>
      <c r="AD1726" s="47"/>
      <c r="AE1726" s="47"/>
      <c r="AF1726" s="47"/>
      <c r="AG1726" s="47"/>
      <c r="AH1726" s="47"/>
      <c r="AI1726" s="47"/>
      <c r="AJ1726" s="47"/>
      <c r="AK1726" s="47"/>
      <c r="AL1726" s="47"/>
    </row>
    <row r="1727" spans="1:38" s="48" customFormat="1" x14ac:dyDescent="0.2">
      <c r="A1727" s="168">
        <v>57</v>
      </c>
      <c r="B1727" s="168">
        <f>'Revenue Data'!B1718</f>
        <v>0</v>
      </c>
      <c r="C1727" s="71" t="str">
        <f t="shared" si="725"/>
        <v>-</v>
      </c>
      <c r="D1727" s="71" t="str">
        <f t="shared" si="725"/>
        <v>-</v>
      </c>
      <c r="E1727" s="71" t="str">
        <f t="shared" si="725"/>
        <v>-</v>
      </c>
      <c r="F1727" s="71" t="str">
        <f t="shared" si="725"/>
        <v>-</v>
      </c>
      <c r="G1727" s="71" t="str">
        <f t="shared" si="725"/>
        <v>-</v>
      </c>
      <c r="H1727" s="205">
        <f>IFERROR(VLOOKUP(B1727,'Forecast Cnx @ Home Airport'!$B$5:$R$176,17,FALSE),0)</f>
        <v>0</v>
      </c>
      <c r="I1727" s="29">
        <f t="shared" si="710"/>
        <v>0</v>
      </c>
      <c r="J1727" s="29">
        <f t="shared" si="697"/>
        <v>0</v>
      </c>
      <c r="K1727" s="29">
        <f t="shared" si="698"/>
        <v>0</v>
      </c>
      <c r="L1727" s="29">
        <f t="shared" si="699"/>
        <v>0</v>
      </c>
      <c r="M1727" s="29">
        <f t="shared" si="700"/>
        <v>0</v>
      </c>
      <c r="N1727" s="194">
        <f t="shared" si="701"/>
        <v>0</v>
      </c>
      <c r="O1727" s="64" t="str">
        <f t="shared" si="726"/>
        <v>-</v>
      </c>
      <c r="P1727" s="64" t="str">
        <f t="shared" si="726"/>
        <v>-</v>
      </c>
      <c r="Q1727" s="64" t="str">
        <f t="shared" si="726"/>
        <v>-</v>
      </c>
      <c r="R1727" s="64" t="str">
        <f t="shared" si="726"/>
        <v>-</v>
      </c>
      <c r="S1727" s="64" t="str">
        <f t="shared" si="726"/>
        <v>-</v>
      </c>
      <c r="T1727" s="206" t="str">
        <f t="shared" si="703"/>
        <v>-</v>
      </c>
      <c r="U1727" s="29">
        <f t="shared" si="711"/>
        <v>0</v>
      </c>
      <c r="V1727" s="29">
        <f t="shared" si="712"/>
        <v>0</v>
      </c>
      <c r="W1727" s="29">
        <f t="shared" si="713"/>
        <v>0</v>
      </c>
      <c r="X1727" s="29">
        <f t="shared" si="714"/>
        <v>0</v>
      </c>
      <c r="Y1727" s="29">
        <f t="shared" si="715"/>
        <v>0</v>
      </c>
      <c r="Z1727" s="194">
        <f t="shared" si="716"/>
        <v>0</v>
      </c>
      <c r="AA1727" s="47"/>
      <c r="AB1727" s="47"/>
      <c r="AC1727" s="47"/>
      <c r="AD1727" s="47"/>
      <c r="AE1727" s="47"/>
      <c r="AF1727" s="47"/>
      <c r="AG1727" s="47"/>
      <c r="AH1727" s="47"/>
      <c r="AI1727" s="47"/>
      <c r="AJ1727" s="47"/>
      <c r="AK1727" s="47"/>
      <c r="AL1727" s="47"/>
    </row>
    <row r="1728" spans="1:38" s="48" customFormat="1" x14ac:dyDescent="0.2">
      <c r="A1728" s="168">
        <v>58</v>
      </c>
      <c r="B1728" s="168">
        <f>'Revenue Data'!B1719</f>
        <v>0</v>
      </c>
      <c r="C1728" s="71" t="str">
        <f t="shared" si="725"/>
        <v>-</v>
      </c>
      <c r="D1728" s="71" t="str">
        <f t="shared" si="725"/>
        <v>-</v>
      </c>
      <c r="E1728" s="71" t="str">
        <f t="shared" si="725"/>
        <v>-</v>
      </c>
      <c r="F1728" s="71" t="str">
        <f t="shared" si="725"/>
        <v>-</v>
      </c>
      <c r="G1728" s="71" t="str">
        <f t="shared" si="725"/>
        <v>-</v>
      </c>
      <c r="H1728" s="205">
        <f>IFERROR(VLOOKUP(B1728,'Forecast Cnx @ Home Airport'!$B$5:$R$176,17,FALSE),0)</f>
        <v>0</v>
      </c>
      <c r="I1728" s="29">
        <f t="shared" si="710"/>
        <v>0</v>
      </c>
      <c r="J1728" s="29">
        <f t="shared" si="697"/>
        <v>0</v>
      </c>
      <c r="K1728" s="29">
        <f t="shared" si="698"/>
        <v>0</v>
      </c>
      <c r="L1728" s="29">
        <f t="shared" si="699"/>
        <v>0</v>
      </c>
      <c r="M1728" s="29">
        <f t="shared" si="700"/>
        <v>0</v>
      </c>
      <c r="N1728" s="194">
        <f t="shared" si="701"/>
        <v>0</v>
      </c>
      <c r="O1728" s="64" t="str">
        <f t="shared" si="726"/>
        <v>-</v>
      </c>
      <c r="P1728" s="64" t="str">
        <f t="shared" si="726"/>
        <v>-</v>
      </c>
      <c r="Q1728" s="64" t="str">
        <f t="shared" si="726"/>
        <v>-</v>
      </c>
      <c r="R1728" s="64" t="str">
        <f t="shared" si="726"/>
        <v>-</v>
      </c>
      <c r="S1728" s="64" t="str">
        <f t="shared" si="726"/>
        <v>-</v>
      </c>
      <c r="T1728" s="206" t="str">
        <f t="shared" si="703"/>
        <v>-</v>
      </c>
      <c r="U1728" s="29">
        <f t="shared" si="711"/>
        <v>0</v>
      </c>
      <c r="V1728" s="29">
        <f t="shared" si="712"/>
        <v>0</v>
      </c>
      <c r="W1728" s="29">
        <f t="shared" si="713"/>
        <v>0</v>
      </c>
      <c r="X1728" s="29">
        <f t="shared" si="714"/>
        <v>0</v>
      </c>
      <c r="Y1728" s="29">
        <f t="shared" si="715"/>
        <v>0</v>
      </c>
      <c r="Z1728" s="194">
        <f t="shared" si="716"/>
        <v>0</v>
      </c>
      <c r="AA1728" s="47"/>
      <c r="AB1728" s="47"/>
      <c r="AC1728" s="47"/>
      <c r="AD1728" s="47"/>
      <c r="AE1728" s="47"/>
      <c r="AF1728" s="47"/>
      <c r="AG1728" s="47"/>
      <c r="AH1728" s="47"/>
      <c r="AI1728" s="47"/>
      <c r="AJ1728" s="47"/>
      <c r="AK1728" s="47"/>
      <c r="AL1728" s="47"/>
    </row>
    <row r="1729" spans="1:38" s="48" customFormat="1" x14ac:dyDescent="0.2">
      <c r="A1729" s="168">
        <v>59</v>
      </c>
      <c r="B1729" s="168">
        <f>'Revenue Data'!B1720</f>
        <v>0</v>
      </c>
      <c r="C1729" s="71" t="str">
        <f t="shared" si="725"/>
        <v>-</v>
      </c>
      <c r="D1729" s="71" t="str">
        <f t="shared" si="725"/>
        <v>-</v>
      </c>
      <c r="E1729" s="71" t="str">
        <f t="shared" si="725"/>
        <v>-</v>
      </c>
      <c r="F1729" s="71" t="str">
        <f t="shared" si="725"/>
        <v>-</v>
      </c>
      <c r="G1729" s="71" t="str">
        <f t="shared" si="725"/>
        <v>-</v>
      </c>
      <c r="H1729" s="205">
        <f>IFERROR(VLOOKUP(B1729,'Forecast Cnx @ Home Airport'!$B$5:$R$176,17,FALSE),0)</f>
        <v>0</v>
      </c>
      <c r="I1729" s="29">
        <f t="shared" si="710"/>
        <v>0</v>
      </c>
      <c r="J1729" s="29">
        <f t="shared" si="697"/>
        <v>0</v>
      </c>
      <c r="K1729" s="29">
        <f t="shared" si="698"/>
        <v>0</v>
      </c>
      <c r="L1729" s="29">
        <f t="shared" si="699"/>
        <v>0</v>
      </c>
      <c r="M1729" s="29">
        <f t="shared" si="700"/>
        <v>0</v>
      </c>
      <c r="N1729" s="194">
        <f t="shared" si="701"/>
        <v>0</v>
      </c>
      <c r="O1729" s="64" t="str">
        <f t="shared" si="726"/>
        <v>-</v>
      </c>
      <c r="P1729" s="64" t="str">
        <f t="shared" si="726"/>
        <v>-</v>
      </c>
      <c r="Q1729" s="64" t="str">
        <f t="shared" si="726"/>
        <v>-</v>
      </c>
      <c r="R1729" s="64" t="str">
        <f t="shared" si="726"/>
        <v>-</v>
      </c>
      <c r="S1729" s="64" t="str">
        <f t="shared" si="726"/>
        <v>-</v>
      </c>
      <c r="T1729" s="206" t="str">
        <f t="shared" si="703"/>
        <v>-</v>
      </c>
      <c r="U1729" s="29">
        <f t="shared" si="711"/>
        <v>0</v>
      </c>
      <c r="V1729" s="29">
        <f t="shared" si="712"/>
        <v>0</v>
      </c>
      <c r="W1729" s="29">
        <f t="shared" si="713"/>
        <v>0</v>
      </c>
      <c r="X1729" s="29">
        <f t="shared" si="714"/>
        <v>0</v>
      </c>
      <c r="Y1729" s="29">
        <f t="shared" si="715"/>
        <v>0</v>
      </c>
      <c r="Z1729" s="194">
        <f t="shared" si="716"/>
        <v>0</v>
      </c>
      <c r="AA1729" s="47"/>
      <c r="AB1729" s="47"/>
      <c r="AC1729" s="47"/>
      <c r="AD1729" s="47"/>
      <c r="AE1729" s="47"/>
      <c r="AF1729" s="47"/>
      <c r="AG1729" s="47"/>
      <c r="AH1729" s="47"/>
      <c r="AI1729" s="47"/>
      <c r="AJ1729" s="47"/>
      <c r="AK1729" s="47"/>
      <c r="AL1729" s="47"/>
    </row>
    <row r="1730" spans="1:38" s="48" customFormat="1" x14ac:dyDescent="0.2">
      <c r="A1730" s="168">
        <v>60</v>
      </c>
      <c r="B1730" s="168">
        <f>'Revenue Data'!B1721</f>
        <v>0</v>
      </c>
      <c r="C1730" s="71" t="str">
        <f t="shared" si="725"/>
        <v>-</v>
      </c>
      <c r="D1730" s="71" t="str">
        <f t="shared" si="725"/>
        <v>-</v>
      </c>
      <c r="E1730" s="71" t="str">
        <f t="shared" si="725"/>
        <v>-</v>
      </c>
      <c r="F1730" s="71" t="str">
        <f t="shared" si="725"/>
        <v>-</v>
      </c>
      <c r="G1730" s="71" t="str">
        <f t="shared" si="725"/>
        <v>-</v>
      </c>
      <c r="H1730" s="205">
        <f>IFERROR(VLOOKUP(B1730,'Forecast Cnx @ Home Airport'!$B$5:$R$176,17,FALSE),0)</f>
        <v>0</v>
      </c>
      <c r="I1730" s="29">
        <f t="shared" si="710"/>
        <v>0</v>
      </c>
      <c r="J1730" s="29">
        <f t="shared" si="697"/>
        <v>0</v>
      </c>
      <c r="K1730" s="29">
        <f t="shared" si="698"/>
        <v>0</v>
      </c>
      <c r="L1730" s="29">
        <f t="shared" si="699"/>
        <v>0</v>
      </c>
      <c r="M1730" s="29">
        <f t="shared" si="700"/>
        <v>0</v>
      </c>
      <c r="N1730" s="194">
        <f t="shared" si="701"/>
        <v>0</v>
      </c>
      <c r="O1730" s="64" t="str">
        <f t="shared" si="726"/>
        <v>-</v>
      </c>
      <c r="P1730" s="64" t="str">
        <f t="shared" si="726"/>
        <v>-</v>
      </c>
      <c r="Q1730" s="64" t="str">
        <f t="shared" si="726"/>
        <v>-</v>
      </c>
      <c r="R1730" s="64" t="str">
        <f t="shared" si="726"/>
        <v>-</v>
      </c>
      <c r="S1730" s="64" t="str">
        <f t="shared" si="726"/>
        <v>-</v>
      </c>
      <c r="T1730" s="206" t="str">
        <f t="shared" si="703"/>
        <v>-</v>
      </c>
      <c r="U1730" s="29">
        <f t="shared" si="711"/>
        <v>0</v>
      </c>
      <c r="V1730" s="29">
        <f t="shared" si="712"/>
        <v>0</v>
      </c>
      <c r="W1730" s="29">
        <f t="shared" si="713"/>
        <v>0</v>
      </c>
      <c r="X1730" s="29">
        <f t="shared" si="714"/>
        <v>0</v>
      </c>
      <c r="Y1730" s="29">
        <f t="shared" si="715"/>
        <v>0</v>
      </c>
      <c r="Z1730" s="194">
        <f t="shared" si="716"/>
        <v>0</v>
      </c>
      <c r="AA1730" s="47"/>
      <c r="AB1730" s="47"/>
      <c r="AC1730" s="47"/>
      <c r="AD1730" s="47"/>
      <c r="AE1730" s="47"/>
      <c r="AF1730" s="47"/>
      <c r="AG1730" s="47"/>
      <c r="AH1730" s="47"/>
      <c r="AI1730" s="47"/>
      <c r="AJ1730" s="47"/>
      <c r="AK1730" s="47"/>
      <c r="AL1730" s="47"/>
    </row>
    <row r="1731" spans="1:38" s="48" customFormat="1" x14ac:dyDescent="0.2">
      <c r="A1731" s="168">
        <v>61</v>
      </c>
      <c r="B1731" s="168">
        <f>'Revenue Data'!B1722</f>
        <v>0</v>
      </c>
      <c r="C1731" s="71" t="str">
        <f t="shared" ref="C1731:G1740" si="727">IFERROR(VLOOKUP($B1731,ToChicagoFareList,C$8,FALSE),"-")</f>
        <v>-</v>
      </c>
      <c r="D1731" s="71" t="str">
        <f t="shared" si="727"/>
        <v>-</v>
      </c>
      <c r="E1731" s="71" t="str">
        <f t="shared" si="727"/>
        <v>-</v>
      </c>
      <c r="F1731" s="71" t="str">
        <f t="shared" si="727"/>
        <v>-</v>
      </c>
      <c r="G1731" s="71" t="str">
        <f t="shared" si="727"/>
        <v>-</v>
      </c>
      <c r="H1731" s="205">
        <f>IFERROR(VLOOKUP(B1731,'Forecast Cnx @ Home Airport'!$B$5:$R$176,17,FALSE),0)</f>
        <v>0</v>
      </c>
      <c r="I1731" s="29">
        <f t="shared" si="710"/>
        <v>0</v>
      </c>
      <c r="J1731" s="29">
        <f t="shared" si="697"/>
        <v>0</v>
      </c>
      <c r="K1731" s="29">
        <f t="shared" si="698"/>
        <v>0</v>
      </c>
      <c r="L1731" s="29">
        <f t="shared" si="699"/>
        <v>0</v>
      </c>
      <c r="M1731" s="29">
        <f t="shared" si="700"/>
        <v>0</v>
      </c>
      <c r="N1731" s="194">
        <f t="shared" si="701"/>
        <v>0</v>
      </c>
      <c r="O1731" s="64" t="str">
        <f t="shared" ref="O1731:S1740" si="728">IFERROR(VLOOKUP($B1731,ToChicagoFareList,O$8,FALSE),"-")</f>
        <v>-</v>
      </c>
      <c r="P1731" s="64" t="str">
        <f t="shared" si="728"/>
        <v>-</v>
      </c>
      <c r="Q1731" s="64" t="str">
        <f t="shared" si="728"/>
        <v>-</v>
      </c>
      <c r="R1731" s="64" t="str">
        <f t="shared" si="728"/>
        <v>-</v>
      </c>
      <c r="S1731" s="64" t="str">
        <f t="shared" si="728"/>
        <v>-</v>
      </c>
      <c r="T1731" s="206" t="str">
        <f t="shared" si="703"/>
        <v>-</v>
      </c>
      <c r="U1731" s="29">
        <f t="shared" si="711"/>
        <v>0</v>
      </c>
      <c r="V1731" s="29">
        <f t="shared" si="712"/>
        <v>0</v>
      </c>
      <c r="W1731" s="29">
        <f t="shared" si="713"/>
        <v>0</v>
      </c>
      <c r="X1731" s="29">
        <f t="shared" si="714"/>
        <v>0</v>
      </c>
      <c r="Y1731" s="29">
        <f t="shared" si="715"/>
        <v>0</v>
      </c>
      <c r="Z1731" s="194">
        <f t="shared" si="716"/>
        <v>0</v>
      </c>
      <c r="AA1731" s="47"/>
      <c r="AB1731" s="47"/>
      <c r="AC1731" s="47"/>
      <c r="AD1731" s="47"/>
      <c r="AE1731" s="47"/>
      <c r="AF1731" s="47"/>
      <c r="AG1731" s="47"/>
      <c r="AH1731" s="47"/>
      <c r="AI1731" s="47"/>
      <c r="AJ1731" s="47"/>
      <c r="AK1731" s="47"/>
      <c r="AL1731" s="47"/>
    </row>
    <row r="1732" spans="1:38" s="48" customFormat="1" x14ac:dyDescent="0.2">
      <c r="A1732" s="168">
        <v>62</v>
      </c>
      <c r="B1732" s="168">
        <f>'Revenue Data'!B1723</f>
        <v>0</v>
      </c>
      <c r="C1732" s="71" t="str">
        <f t="shared" si="727"/>
        <v>-</v>
      </c>
      <c r="D1732" s="71" t="str">
        <f t="shared" si="727"/>
        <v>-</v>
      </c>
      <c r="E1732" s="71" t="str">
        <f t="shared" si="727"/>
        <v>-</v>
      </c>
      <c r="F1732" s="71" t="str">
        <f t="shared" si="727"/>
        <v>-</v>
      </c>
      <c r="G1732" s="71" t="str">
        <f t="shared" si="727"/>
        <v>-</v>
      </c>
      <c r="H1732" s="205">
        <f>IFERROR(VLOOKUP(B1732,'Forecast Cnx @ Home Airport'!$B$5:$R$176,17,FALSE),0)</f>
        <v>0</v>
      </c>
      <c r="I1732" s="29">
        <f t="shared" si="710"/>
        <v>0</v>
      </c>
      <c r="J1732" s="29">
        <f t="shared" si="697"/>
        <v>0</v>
      </c>
      <c r="K1732" s="29">
        <f t="shared" si="698"/>
        <v>0</v>
      </c>
      <c r="L1732" s="29">
        <f t="shared" si="699"/>
        <v>0</v>
      </c>
      <c r="M1732" s="29">
        <f t="shared" si="700"/>
        <v>0</v>
      </c>
      <c r="N1732" s="194">
        <f t="shared" si="701"/>
        <v>0</v>
      </c>
      <c r="O1732" s="64" t="str">
        <f t="shared" si="728"/>
        <v>-</v>
      </c>
      <c r="P1732" s="64" t="str">
        <f t="shared" si="728"/>
        <v>-</v>
      </c>
      <c r="Q1732" s="64" t="str">
        <f t="shared" si="728"/>
        <v>-</v>
      </c>
      <c r="R1732" s="64" t="str">
        <f t="shared" si="728"/>
        <v>-</v>
      </c>
      <c r="S1732" s="64" t="str">
        <f t="shared" si="728"/>
        <v>-</v>
      </c>
      <c r="T1732" s="206" t="str">
        <f t="shared" si="703"/>
        <v>-</v>
      </c>
      <c r="U1732" s="29">
        <f t="shared" si="711"/>
        <v>0</v>
      </c>
      <c r="V1732" s="29">
        <f t="shared" si="712"/>
        <v>0</v>
      </c>
      <c r="W1732" s="29">
        <f t="shared" si="713"/>
        <v>0</v>
      </c>
      <c r="X1732" s="29">
        <f t="shared" si="714"/>
        <v>0</v>
      </c>
      <c r="Y1732" s="29">
        <f t="shared" si="715"/>
        <v>0</v>
      </c>
      <c r="Z1732" s="194">
        <f t="shared" si="716"/>
        <v>0</v>
      </c>
      <c r="AA1732" s="47"/>
      <c r="AB1732" s="47"/>
      <c r="AC1732" s="47"/>
      <c r="AD1732" s="47"/>
      <c r="AE1732" s="47"/>
      <c r="AF1732" s="47"/>
      <c r="AG1732" s="47"/>
      <c r="AH1732" s="47"/>
      <c r="AI1732" s="47"/>
      <c r="AJ1732" s="47"/>
      <c r="AK1732" s="47"/>
      <c r="AL1732" s="47"/>
    </row>
    <row r="1733" spans="1:38" s="48" customFormat="1" x14ac:dyDescent="0.2">
      <c r="A1733" s="168">
        <v>63</v>
      </c>
      <c r="B1733" s="168">
        <f>'Revenue Data'!B1724</f>
        <v>0</v>
      </c>
      <c r="C1733" s="71" t="str">
        <f t="shared" si="727"/>
        <v>-</v>
      </c>
      <c r="D1733" s="71" t="str">
        <f t="shared" si="727"/>
        <v>-</v>
      </c>
      <c r="E1733" s="71" t="str">
        <f t="shared" si="727"/>
        <v>-</v>
      </c>
      <c r="F1733" s="71" t="str">
        <f t="shared" si="727"/>
        <v>-</v>
      </c>
      <c r="G1733" s="71" t="str">
        <f t="shared" si="727"/>
        <v>-</v>
      </c>
      <c r="H1733" s="205">
        <f>IFERROR(VLOOKUP(B1733,'Forecast Cnx @ Home Airport'!$B$5:$R$176,17,FALSE),0)</f>
        <v>0</v>
      </c>
      <c r="I1733" s="29">
        <f t="shared" si="710"/>
        <v>0</v>
      </c>
      <c r="J1733" s="29">
        <f t="shared" si="697"/>
        <v>0</v>
      </c>
      <c r="K1733" s="29">
        <f t="shared" si="698"/>
        <v>0</v>
      </c>
      <c r="L1733" s="29">
        <f t="shared" si="699"/>
        <v>0</v>
      </c>
      <c r="M1733" s="29">
        <f t="shared" si="700"/>
        <v>0</v>
      </c>
      <c r="N1733" s="194">
        <f t="shared" si="701"/>
        <v>0</v>
      </c>
      <c r="O1733" s="64" t="str">
        <f t="shared" si="728"/>
        <v>-</v>
      </c>
      <c r="P1733" s="64" t="str">
        <f t="shared" si="728"/>
        <v>-</v>
      </c>
      <c r="Q1733" s="64" t="str">
        <f t="shared" si="728"/>
        <v>-</v>
      </c>
      <c r="R1733" s="64" t="str">
        <f t="shared" si="728"/>
        <v>-</v>
      </c>
      <c r="S1733" s="64" t="str">
        <f t="shared" si="728"/>
        <v>-</v>
      </c>
      <c r="T1733" s="206" t="str">
        <f t="shared" si="703"/>
        <v>-</v>
      </c>
      <c r="U1733" s="29">
        <f t="shared" si="711"/>
        <v>0</v>
      </c>
      <c r="V1733" s="29">
        <f t="shared" si="712"/>
        <v>0</v>
      </c>
      <c r="W1733" s="29">
        <f t="shared" si="713"/>
        <v>0</v>
      </c>
      <c r="X1733" s="29">
        <f t="shared" si="714"/>
        <v>0</v>
      </c>
      <c r="Y1733" s="29">
        <f t="shared" si="715"/>
        <v>0</v>
      </c>
      <c r="Z1733" s="194">
        <f t="shared" si="716"/>
        <v>0</v>
      </c>
      <c r="AA1733" s="47"/>
      <c r="AB1733" s="47"/>
      <c r="AC1733" s="47"/>
      <c r="AD1733" s="47"/>
      <c r="AE1733" s="47"/>
      <c r="AF1733" s="47"/>
      <c r="AG1733" s="47"/>
      <c r="AH1733" s="47"/>
      <c r="AI1733" s="47"/>
      <c r="AJ1733" s="47"/>
      <c r="AK1733" s="47"/>
      <c r="AL1733" s="47"/>
    </row>
    <row r="1734" spans="1:38" s="48" customFormat="1" x14ac:dyDescent="0.2">
      <c r="A1734" s="168">
        <v>64</v>
      </c>
      <c r="B1734" s="168">
        <f>'Revenue Data'!B1725</f>
        <v>0</v>
      </c>
      <c r="C1734" s="71" t="str">
        <f t="shared" si="727"/>
        <v>-</v>
      </c>
      <c r="D1734" s="71" t="str">
        <f t="shared" si="727"/>
        <v>-</v>
      </c>
      <c r="E1734" s="71" t="str">
        <f t="shared" si="727"/>
        <v>-</v>
      </c>
      <c r="F1734" s="71" t="str">
        <f t="shared" si="727"/>
        <v>-</v>
      </c>
      <c r="G1734" s="71" t="str">
        <f t="shared" si="727"/>
        <v>-</v>
      </c>
      <c r="H1734" s="205">
        <f>IFERROR(VLOOKUP(B1734,'Forecast Cnx @ Home Airport'!$B$5:$R$176,17,FALSE),0)</f>
        <v>0</v>
      </c>
      <c r="I1734" s="29">
        <f t="shared" si="710"/>
        <v>0</v>
      </c>
      <c r="J1734" s="29">
        <f t="shared" si="697"/>
        <v>0</v>
      </c>
      <c r="K1734" s="29">
        <f t="shared" si="698"/>
        <v>0</v>
      </c>
      <c r="L1734" s="29">
        <f t="shared" si="699"/>
        <v>0</v>
      </c>
      <c r="M1734" s="29">
        <f t="shared" si="700"/>
        <v>0</v>
      </c>
      <c r="N1734" s="194">
        <f t="shared" si="701"/>
        <v>0</v>
      </c>
      <c r="O1734" s="64" t="str">
        <f t="shared" si="728"/>
        <v>-</v>
      </c>
      <c r="P1734" s="64" t="str">
        <f t="shared" si="728"/>
        <v>-</v>
      </c>
      <c r="Q1734" s="64" t="str">
        <f t="shared" si="728"/>
        <v>-</v>
      </c>
      <c r="R1734" s="64" t="str">
        <f t="shared" si="728"/>
        <v>-</v>
      </c>
      <c r="S1734" s="64" t="str">
        <f t="shared" si="728"/>
        <v>-</v>
      </c>
      <c r="T1734" s="206" t="str">
        <f t="shared" si="703"/>
        <v>-</v>
      </c>
      <c r="U1734" s="29">
        <f t="shared" si="711"/>
        <v>0</v>
      </c>
      <c r="V1734" s="29">
        <f t="shared" si="712"/>
        <v>0</v>
      </c>
      <c r="W1734" s="29">
        <f t="shared" si="713"/>
        <v>0</v>
      </c>
      <c r="X1734" s="29">
        <f t="shared" si="714"/>
        <v>0</v>
      </c>
      <c r="Y1734" s="29">
        <f t="shared" si="715"/>
        <v>0</v>
      </c>
      <c r="Z1734" s="194">
        <f t="shared" si="716"/>
        <v>0</v>
      </c>
      <c r="AA1734" s="47"/>
      <c r="AB1734" s="47"/>
      <c r="AC1734" s="47"/>
      <c r="AD1734" s="47"/>
      <c r="AE1734" s="47"/>
      <c r="AF1734" s="47"/>
      <c r="AG1734" s="47"/>
      <c r="AH1734" s="47"/>
      <c r="AI1734" s="47"/>
      <c r="AJ1734" s="47"/>
      <c r="AK1734" s="47"/>
      <c r="AL1734" s="47"/>
    </row>
    <row r="1735" spans="1:38" s="48" customFormat="1" x14ac:dyDescent="0.2">
      <c r="A1735" s="168">
        <v>65</v>
      </c>
      <c r="B1735" s="168">
        <f>'Revenue Data'!B1726</f>
        <v>0</v>
      </c>
      <c r="C1735" s="71" t="str">
        <f t="shared" si="727"/>
        <v>-</v>
      </c>
      <c r="D1735" s="71" t="str">
        <f t="shared" si="727"/>
        <v>-</v>
      </c>
      <c r="E1735" s="71" t="str">
        <f t="shared" si="727"/>
        <v>-</v>
      </c>
      <c r="F1735" s="71" t="str">
        <f t="shared" si="727"/>
        <v>-</v>
      </c>
      <c r="G1735" s="71" t="str">
        <f t="shared" si="727"/>
        <v>-</v>
      </c>
      <c r="H1735" s="205">
        <f>IFERROR(VLOOKUP(B1735,'Forecast Cnx @ Home Airport'!$B$5:$R$176,17,FALSE),0)</f>
        <v>0</v>
      </c>
      <c r="I1735" s="29">
        <f t="shared" ref="I1735:I1798" si="729">IFERROR($H1735*C1735,0)</f>
        <v>0</v>
      </c>
      <c r="J1735" s="29">
        <f t="shared" ref="J1735:J1798" si="730">IFERROR($H1735*D1735,0)</f>
        <v>0</v>
      </c>
      <c r="K1735" s="29">
        <f t="shared" ref="K1735:K1798" si="731">IFERROR($H1735*E1735,0)</f>
        <v>0</v>
      </c>
      <c r="L1735" s="29">
        <f t="shared" ref="L1735:L1798" si="732">IFERROR($H1735*F1735,0)</f>
        <v>0</v>
      </c>
      <c r="M1735" s="29">
        <f t="shared" ref="M1735:M1798" si="733">IFERROR($H1735*G1735,0)</f>
        <v>0</v>
      </c>
      <c r="N1735" s="194">
        <f t="shared" ref="N1735:N1798" si="734">SUM(I1735:M1735)</f>
        <v>0</v>
      </c>
      <c r="O1735" s="64" t="str">
        <f t="shared" si="728"/>
        <v>-</v>
      </c>
      <c r="P1735" s="64" t="str">
        <f t="shared" si="728"/>
        <v>-</v>
      </c>
      <c r="Q1735" s="64" t="str">
        <f t="shared" si="728"/>
        <v>-</v>
      </c>
      <c r="R1735" s="64" t="str">
        <f t="shared" si="728"/>
        <v>-</v>
      </c>
      <c r="S1735" s="64" t="str">
        <f t="shared" si="728"/>
        <v>-</v>
      </c>
      <c r="T1735" s="206" t="str">
        <f t="shared" ref="T1735:T1798" si="735">IFERROR(Z1735/N1735,"-")</f>
        <v>-</v>
      </c>
      <c r="U1735" s="29">
        <f t="shared" si="711"/>
        <v>0</v>
      </c>
      <c r="V1735" s="29">
        <f t="shared" si="712"/>
        <v>0</v>
      </c>
      <c r="W1735" s="29">
        <f t="shared" si="713"/>
        <v>0</v>
      </c>
      <c r="X1735" s="29">
        <f t="shared" si="714"/>
        <v>0</v>
      </c>
      <c r="Y1735" s="29">
        <f t="shared" si="715"/>
        <v>0</v>
      </c>
      <c r="Z1735" s="194">
        <f t="shared" si="716"/>
        <v>0</v>
      </c>
      <c r="AA1735" s="47"/>
      <c r="AB1735" s="47"/>
      <c r="AC1735" s="47"/>
      <c r="AD1735" s="47"/>
      <c r="AE1735" s="47"/>
      <c r="AF1735" s="47"/>
      <c r="AG1735" s="47"/>
      <c r="AH1735" s="47"/>
      <c r="AI1735" s="47"/>
      <c r="AJ1735" s="47"/>
      <c r="AK1735" s="47"/>
      <c r="AL1735" s="47"/>
    </row>
    <row r="1736" spans="1:38" s="48" customFormat="1" x14ac:dyDescent="0.2">
      <c r="A1736" s="168">
        <v>66</v>
      </c>
      <c r="B1736" s="168">
        <f>'Revenue Data'!B1727</f>
        <v>0</v>
      </c>
      <c r="C1736" s="71" t="str">
        <f t="shared" si="727"/>
        <v>-</v>
      </c>
      <c r="D1736" s="71" t="str">
        <f t="shared" si="727"/>
        <v>-</v>
      </c>
      <c r="E1736" s="71" t="str">
        <f t="shared" si="727"/>
        <v>-</v>
      </c>
      <c r="F1736" s="71" t="str">
        <f t="shared" si="727"/>
        <v>-</v>
      </c>
      <c r="G1736" s="71" t="str">
        <f t="shared" si="727"/>
        <v>-</v>
      </c>
      <c r="H1736" s="205">
        <f>IFERROR(VLOOKUP(B1736,'Forecast Cnx @ Home Airport'!$B$5:$R$176,17,FALSE),0)</f>
        <v>0</v>
      </c>
      <c r="I1736" s="29">
        <f t="shared" si="729"/>
        <v>0</v>
      </c>
      <c r="J1736" s="29">
        <f t="shared" si="730"/>
        <v>0</v>
      </c>
      <c r="K1736" s="29">
        <f t="shared" si="731"/>
        <v>0</v>
      </c>
      <c r="L1736" s="29">
        <f t="shared" si="732"/>
        <v>0</v>
      </c>
      <c r="M1736" s="29">
        <f t="shared" si="733"/>
        <v>0</v>
      </c>
      <c r="N1736" s="194">
        <f t="shared" si="734"/>
        <v>0</v>
      </c>
      <c r="O1736" s="64" t="str">
        <f t="shared" si="728"/>
        <v>-</v>
      </c>
      <c r="P1736" s="64" t="str">
        <f t="shared" si="728"/>
        <v>-</v>
      </c>
      <c r="Q1736" s="64" t="str">
        <f t="shared" si="728"/>
        <v>-</v>
      </c>
      <c r="R1736" s="64" t="str">
        <f t="shared" si="728"/>
        <v>-</v>
      </c>
      <c r="S1736" s="64" t="str">
        <f t="shared" si="728"/>
        <v>-</v>
      </c>
      <c r="T1736" s="206" t="str">
        <f t="shared" si="735"/>
        <v>-</v>
      </c>
      <c r="U1736" s="29">
        <f t="shared" ref="U1736:U1799" si="736">IFERROR(O1736*I1736,0)</f>
        <v>0</v>
      </c>
      <c r="V1736" s="29">
        <f t="shared" ref="V1736:V1799" si="737">IFERROR(P1736*J1736,0)</f>
        <v>0</v>
      </c>
      <c r="W1736" s="29">
        <f t="shared" ref="W1736:W1799" si="738">IFERROR(Q1736*K1736,0)</f>
        <v>0</v>
      </c>
      <c r="X1736" s="29">
        <f t="shared" ref="X1736:X1799" si="739">IFERROR(R1736*L1736,0)</f>
        <v>0</v>
      </c>
      <c r="Y1736" s="29">
        <f t="shared" ref="Y1736:Y1799" si="740">IFERROR(S1736*M1736,0)</f>
        <v>0</v>
      </c>
      <c r="Z1736" s="194">
        <f t="shared" ref="Z1736:Z1799" si="741">SUM(U1736:Y1736)</f>
        <v>0</v>
      </c>
      <c r="AA1736" s="47"/>
      <c r="AB1736" s="47"/>
      <c r="AC1736" s="47"/>
      <c r="AD1736" s="47"/>
      <c r="AE1736" s="47"/>
      <c r="AF1736" s="47"/>
      <c r="AG1736" s="47"/>
      <c r="AH1736" s="47"/>
      <c r="AI1736" s="47"/>
      <c r="AJ1736" s="47"/>
      <c r="AK1736" s="47"/>
      <c r="AL1736" s="47"/>
    </row>
    <row r="1737" spans="1:38" s="48" customFormat="1" x14ac:dyDescent="0.2">
      <c r="A1737" s="168">
        <v>67</v>
      </c>
      <c r="B1737" s="168">
        <f>'Revenue Data'!B1728</f>
        <v>0</v>
      </c>
      <c r="C1737" s="71" t="str">
        <f t="shared" si="727"/>
        <v>-</v>
      </c>
      <c r="D1737" s="71" t="str">
        <f t="shared" si="727"/>
        <v>-</v>
      </c>
      <c r="E1737" s="71" t="str">
        <f t="shared" si="727"/>
        <v>-</v>
      </c>
      <c r="F1737" s="71" t="str">
        <f t="shared" si="727"/>
        <v>-</v>
      </c>
      <c r="G1737" s="71" t="str">
        <f t="shared" si="727"/>
        <v>-</v>
      </c>
      <c r="H1737" s="205">
        <f>IFERROR(VLOOKUP(B1737,'Forecast Cnx @ Home Airport'!$B$5:$R$176,17,FALSE),0)</f>
        <v>0</v>
      </c>
      <c r="I1737" s="29">
        <f t="shared" si="729"/>
        <v>0</v>
      </c>
      <c r="J1737" s="29">
        <f t="shared" si="730"/>
        <v>0</v>
      </c>
      <c r="K1737" s="29">
        <f t="shared" si="731"/>
        <v>0</v>
      </c>
      <c r="L1737" s="29">
        <f t="shared" si="732"/>
        <v>0</v>
      </c>
      <c r="M1737" s="29">
        <f t="shared" si="733"/>
        <v>0</v>
      </c>
      <c r="N1737" s="194">
        <f t="shared" si="734"/>
        <v>0</v>
      </c>
      <c r="O1737" s="64" t="str">
        <f t="shared" si="728"/>
        <v>-</v>
      </c>
      <c r="P1737" s="64" t="str">
        <f t="shared" si="728"/>
        <v>-</v>
      </c>
      <c r="Q1737" s="64" t="str">
        <f t="shared" si="728"/>
        <v>-</v>
      </c>
      <c r="R1737" s="64" t="str">
        <f t="shared" si="728"/>
        <v>-</v>
      </c>
      <c r="S1737" s="64" t="str">
        <f t="shared" si="728"/>
        <v>-</v>
      </c>
      <c r="T1737" s="206" t="str">
        <f t="shared" si="735"/>
        <v>-</v>
      </c>
      <c r="U1737" s="29">
        <f t="shared" si="736"/>
        <v>0</v>
      </c>
      <c r="V1737" s="29">
        <f t="shared" si="737"/>
        <v>0</v>
      </c>
      <c r="W1737" s="29">
        <f t="shared" si="738"/>
        <v>0</v>
      </c>
      <c r="X1737" s="29">
        <f t="shared" si="739"/>
        <v>0</v>
      </c>
      <c r="Y1737" s="29">
        <f t="shared" si="740"/>
        <v>0</v>
      </c>
      <c r="Z1737" s="194">
        <f t="shared" si="741"/>
        <v>0</v>
      </c>
      <c r="AA1737" s="47"/>
      <c r="AB1737" s="47"/>
      <c r="AC1737" s="47"/>
      <c r="AD1737" s="47"/>
      <c r="AE1737" s="47"/>
      <c r="AF1737" s="47"/>
      <c r="AG1737" s="47"/>
      <c r="AH1737" s="47"/>
      <c r="AI1737" s="47"/>
      <c r="AJ1737" s="47"/>
      <c r="AK1737" s="47"/>
      <c r="AL1737" s="47"/>
    </row>
    <row r="1738" spans="1:38" s="48" customFormat="1" x14ac:dyDescent="0.2">
      <c r="A1738" s="168">
        <v>68</v>
      </c>
      <c r="B1738" s="168">
        <f>'Revenue Data'!B1729</f>
        <v>0</v>
      </c>
      <c r="C1738" s="71" t="str">
        <f t="shared" si="727"/>
        <v>-</v>
      </c>
      <c r="D1738" s="71" t="str">
        <f t="shared" si="727"/>
        <v>-</v>
      </c>
      <c r="E1738" s="71" t="str">
        <f t="shared" si="727"/>
        <v>-</v>
      </c>
      <c r="F1738" s="71" t="str">
        <f t="shared" si="727"/>
        <v>-</v>
      </c>
      <c r="G1738" s="71" t="str">
        <f t="shared" si="727"/>
        <v>-</v>
      </c>
      <c r="H1738" s="205">
        <f>IFERROR(VLOOKUP(B1738,'Forecast Cnx @ Home Airport'!$B$5:$R$176,17,FALSE),0)</f>
        <v>0</v>
      </c>
      <c r="I1738" s="29">
        <f t="shared" si="729"/>
        <v>0</v>
      </c>
      <c r="J1738" s="29">
        <f t="shared" si="730"/>
        <v>0</v>
      </c>
      <c r="K1738" s="29">
        <f t="shared" si="731"/>
        <v>0</v>
      </c>
      <c r="L1738" s="29">
        <f t="shared" si="732"/>
        <v>0</v>
      </c>
      <c r="M1738" s="29">
        <f t="shared" si="733"/>
        <v>0</v>
      </c>
      <c r="N1738" s="194">
        <f t="shared" si="734"/>
        <v>0</v>
      </c>
      <c r="O1738" s="64" t="str">
        <f t="shared" si="728"/>
        <v>-</v>
      </c>
      <c r="P1738" s="64" t="str">
        <f t="shared" si="728"/>
        <v>-</v>
      </c>
      <c r="Q1738" s="64" t="str">
        <f t="shared" si="728"/>
        <v>-</v>
      </c>
      <c r="R1738" s="64" t="str">
        <f t="shared" si="728"/>
        <v>-</v>
      </c>
      <c r="S1738" s="64" t="str">
        <f t="shared" si="728"/>
        <v>-</v>
      </c>
      <c r="T1738" s="206" t="str">
        <f t="shared" si="735"/>
        <v>-</v>
      </c>
      <c r="U1738" s="29">
        <f t="shared" si="736"/>
        <v>0</v>
      </c>
      <c r="V1738" s="29">
        <f t="shared" si="737"/>
        <v>0</v>
      </c>
      <c r="W1738" s="29">
        <f t="shared" si="738"/>
        <v>0</v>
      </c>
      <c r="X1738" s="29">
        <f t="shared" si="739"/>
        <v>0</v>
      </c>
      <c r="Y1738" s="29">
        <f t="shared" si="740"/>
        <v>0</v>
      </c>
      <c r="Z1738" s="194">
        <f t="shared" si="741"/>
        <v>0</v>
      </c>
      <c r="AA1738" s="47"/>
      <c r="AB1738" s="47"/>
      <c r="AC1738" s="47"/>
      <c r="AD1738" s="47"/>
      <c r="AE1738" s="47"/>
      <c r="AF1738" s="47"/>
      <c r="AG1738" s="47"/>
      <c r="AH1738" s="47"/>
      <c r="AI1738" s="47"/>
      <c r="AJ1738" s="47"/>
      <c r="AK1738" s="47"/>
      <c r="AL1738" s="47"/>
    </row>
    <row r="1739" spans="1:38" s="48" customFormat="1" x14ac:dyDescent="0.2">
      <c r="A1739" s="168">
        <v>69</v>
      </c>
      <c r="B1739" s="168">
        <f>'Revenue Data'!B1730</f>
        <v>0</v>
      </c>
      <c r="C1739" s="71" t="str">
        <f t="shared" si="727"/>
        <v>-</v>
      </c>
      <c r="D1739" s="71" t="str">
        <f t="shared" si="727"/>
        <v>-</v>
      </c>
      <c r="E1739" s="71" t="str">
        <f t="shared" si="727"/>
        <v>-</v>
      </c>
      <c r="F1739" s="71" t="str">
        <f t="shared" si="727"/>
        <v>-</v>
      </c>
      <c r="G1739" s="71" t="str">
        <f t="shared" si="727"/>
        <v>-</v>
      </c>
      <c r="H1739" s="205">
        <f>IFERROR(VLOOKUP(B1739,'Forecast Cnx @ Home Airport'!$B$5:$R$176,17,FALSE),0)</f>
        <v>0</v>
      </c>
      <c r="I1739" s="29">
        <f t="shared" si="729"/>
        <v>0</v>
      </c>
      <c r="J1739" s="29">
        <f t="shared" si="730"/>
        <v>0</v>
      </c>
      <c r="K1739" s="29">
        <f t="shared" si="731"/>
        <v>0</v>
      </c>
      <c r="L1739" s="29">
        <f t="shared" si="732"/>
        <v>0</v>
      </c>
      <c r="M1739" s="29">
        <f t="shared" si="733"/>
        <v>0</v>
      </c>
      <c r="N1739" s="194">
        <f t="shared" si="734"/>
        <v>0</v>
      </c>
      <c r="O1739" s="64" t="str">
        <f t="shared" si="728"/>
        <v>-</v>
      </c>
      <c r="P1739" s="64" t="str">
        <f t="shared" si="728"/>
        <v>-</v>
      </c>
      <c r="Q1739" s="64" t="str">
        <f t="shared" si="728"/>
        <v>-</v>
      </c>
      <c r="R1739" s="64" t="str">
        <f t="shared" si="728"/>
        <v>-</v>
      </c>
      <c r="S1739" s="64" t="str">
        <f t="shared" si="728"/>
        <v>-</v>
      </c>
      <c r="T1739" s="206" t="str">
        <f t="shared" si="735"/>
        <v>-</v>
      </c>
      <c r="U1739" s="29">
        <f t="shared" si="736"/>
        <v>0</v>
      </c>
      <c r="V1739" s="29">
        <f t="shared" si="737"/>
        <v>0</v>
      </c>
      <c r="W1739" s="29">
        <f t="shared" si="738"/>
        <v>0</v>
      </c>
      <c r="X1739" s="29">
        <f t="shared" si="739"/>
        <v>0</v>
      </c>
      <c r="Y1739" s="29">
        <f t="shared" si="740"/>
        <v>0</v>
      </c>
      <c r="Z1739" s="194">
        <f t="shared" si="741"/>
        <v>0</v>
      </c>
      <c r="AA1739" s="47"/>
      <c r="AB1739" s="47"/>
      <c r="AC1739" s="47"/>
      <c r="AD1739" s="47"/>
      <c r="AE1739" s="47"/>
      <c r="AF1739" s="47"/>
      <c r="AG1739" s="47"/>
      <c r="AH1739" s="47"/>
      <c r="AI1739" s="47"/>
      <c r="AJ1739" s="47"/>
      <c r="AK1739" s="47"/>
      <c r="AL1739" s="47"/>
    </row>
    <row r="1740" spans="1:38" s="48" customFormat="1" x14ac:dyDescent="0.2">
      <c r="A1740" s="168">
        <v>70</v>
      </c>
      <c r="B1740" s="168">
        <f>'Revenue Data'!B1731</f>
        <v>0</v>
      </c>
      <c r="C1740" s="71" t="str">
        <f t="shared" si="727"/>
        <v>-</v>
      </c>
      <c r="D1740" s="71" t="str">
        <f t="shared" si="727"/>
        <v>-</v>
      </c>
      <c r="E1740" s="71" t="str">
        <f t="shared" si="727"/>
        <v>-</v>
      </c>
      <c r="F1740" s="71" t="str">
        <f t="shared" si="727"/>
        <v>-</v>
      </c>
      <c r="G1740" s="71" t="str">
        <f t="shared" si="727"/>
        <v>-</v>
      </c>
      <c r="H1740" s="205">
        <f>IFERROR(VLOOKUP(B1740,'Forecast Cnx @ Home Airport'!$B$5:$R$176,17,FALSE),0)</f>
        <v>0</v>
      </c>
      <c r="I1740" s="29">
        <f t="shared" si="729"/>
        <v>0</v>
      </c>
      <c r="J1740" s="29">
        <f t="shared" si="730"/>
        <v>0</v>
      </c>
      <c r="K1740" s="29">
        <f t="shared" si="731"/>
        <v>0</v>
      </c>
      <c r="L1740" s="29">
        <f t="shared" si="732"/>
        <v>0</v>
      </c>
      <c r="M1740" s="29">
        <f t="shared" si="733"/>
        <v>0</v>
      </c>
      <c r="N1740" s="194">
        <f t="shared" si="734"/>
        <v>0</v>
      </c>
      <c r="O1740" s="64" t="str">
        <f t="shared" si="728"/>
        <v>-</v>
      </c>
      <c r="P1740" s="64" t="str">
        <f t="shared" si="728"/>
        <v>-</v>
      </c>
      <c r="Q1740" s="64" t="str">
        <f t="shared" si="728"/>
        <v>-</v>
      </c>
      <c r="R1740" s="64" t="str">
        <f t="shared" si="728"/>
        <v>-</v>
      </c>
      <c r="S1740" s="64" t="str">
        <f t="shared" si="728"/>
        <v>-</v>
      </c>
      <c r="T1740" s="206" t="str">
        <f t="shared" si="735"/>
        <v>-</v>
      </c>
      <c r="U1740" s="29">
        <f t="shared" si="736"/>
        <v>0</v>
      </c>
      <c r="V1740" s="29">
        <f t="shared" si="737"/>
        <v>0</v>
      </c>
      <c r="W1740" s="29">
        <f t="shared" si="738"/>
        <v>0</v>
      </c>
      <c r="X1740" s="29">
        <f t="shared" si="739"/>
        <v>0</v>
      </c>
      <c r="Y1740" s="29">
        <f t="shared" si="740"/>
        <v>0</v>
      </c>
      <c r="Z1740" s="194">
        <f t="shared" si="741"/>
        <v>0</v>
      </c>
      <c r="AA1740" s="47"/>
      <c r="AB1740" s="47"/>
      <c r="AC1740" s="47"/>
      <c r="AD1740" s="47"/>
      <c r="AE1740" s="47"/>
      <c r="AF1740" s="47"/>
      <c r="AG1740" s="47"/>
      <c r="AH1740" s="47"/>
      <c r="AI1740" s="47"/>
      <c r="AJ1740" s="47"/>
      <c r="AK1740" s="47"/>
      <c r="AL1740" s="47"/>
    </row>
    <row r="1741" spans="1:38" s="48" customFormat="1" x14ac:dyDescent="0.2">
      <c r="A1741" s="168">
        <v>71</v>
      </c>
      <c r="B1741" s="168">
        <f>'Revenue Data'!B1732</f>
        <v>0</v>
      </c>
      <c r="C1741" s="71" t="str">
        <f t="shared" ref="C1741:G1750" si="742">IFERROR(VLOOKUP($B1741,ToChicagoFareList,C$8,FALSE),"-")</f>
        <v>-</v>
      </c>
      <c r="D1741" s="71" t="str">
        <f t="shared" si="742"/>
        <v>-</v>
      </c>
      <c r="E1741" s="71" t="str">
        <f t="shared" si="742"/>
        <v>-</v>
      </c>
      <c r="F1741" s="71" t="str">
        <f t="shared" si="742"/>
        <v>-</v>
      </c>
      <c r="G1741" s="71" t="str">
        <f t="shared" si="742"/>
        <v>-</v>
      </c>
      <c r="H1741" s="205">
        <f>IFERROR(VLOOKUP(B1741,'Forecast Cnx @ Home Airport'!$B$5:$R$176,17,FALSE),0)</f>
        <v>0</v>
      </c>
      <c r="I1741" s="29">
        <f t="shared" si="729"/>
        <v>0</v>
      </c>
      <c r="J1741" s="29">
        <f t="shared" si="730"/>
        <v>0</v>
      </c>
      <c r="K1741" s="29">
        <f t="shared" si="731"/>
        <v>0</v>
      </c>
      <c r="L1741" s="29">
        <f t="shared" si="732"/>
        <v>0</v>
      </c>
      <c r="M1741" s="29">
        <f t="shared" si="733"/>
        <v>0</v>
      </c>
      <c r="N1741" s="194">
        <f t="shared" si="734"/>
        <v>0</v>
      </c>
      <c r="O1741" s="64" t="str">
        <f t="shared" ref="O1741:S1750" si="743">IFERROR(VLOOKUP($B1741,ToChicagoFareList,O$8,FALSE),"-")</f>
        <v>-</v>
      </c>
      <c r="P1741" s="64" t="str">
        <f t="shared" si="743"/>
        <v>-</v>
      </c>
      <c r="Q1741" s="64" t="str">
        <f t="shared" si="743"/>
        <v>-</v>
      </c>
      <c r="R1741" s="64" t="str">
        <f t="shared" si="743"/>
        <v>-</v>
      </c>
      <c r="S1741" s="64" t="str">
        <f t="shared" si="743"/>
        <v>-</v>
      </c>
      <c r="T1741" s="206" t="str">
        <f t="shared" si="735"/>
        <v>-</v>
      </c>
      <c r="U1741" s="29">
        <f t="shared" si="736"/>
        <v>0</v>
      </c>
      <c r="V1741" s="29">
        <f t="shared" si="737"/>
        <v>0</v>
      </c>
      <c r="W1741" s="29">
        <f t="shared" si="738"/>
        <v>0</v>
      </c>
      <c r="X1741" s="29">
        <f t="shared" si="739"/>
        <v>0</v>
      </c>
      <c r="Y1741" s="29">
        <f t="shared" si="740"/>
        <v>0</v>
      </c>
      <c r="Z1741" s="194">
        <f t="shared" si="741"/>
        <v>0</v>
      </c>
      <c r="AA1741" s="47"/>
      <c r="AB1741" s="47"/>
      <c r="AC1741" s="47"/>
      <c r="AD1741" s="47"/>
      <c r="AE1741" s="47"/>
      <c r="AF1741" s="47"/>
      <c r="AG1741" s="47"/>
      <c r="AH1741" s="47"/>
      <c r="AI1741" s="47"/>
      <c r="AJ1741" s="47"/>
      <c r="AK1741" s="47"/>
      <c r="AL1741" s="47"/>
    </row>
    <row r="1742" spans="1:38" s="48" customFormat="1" x14ac:dyDescent="0.2">
      <c r="A1742" s="168">
        <v>72</v>
      </c>
      <c r="B1742" s="168">
        <f>'Revenue Data'!B1733</f>
        <v>0</v>
      </c>
      <c r="C1742" s="71" t="str">
        <f t="shared" si="742"/>
        <v>-</v>
      </c>
      <c r="D1742" s="71" t="str">
        <f t="shared" si="742"/>
        <v>-</v>
      </c>
      <c r="E1742" s="71" t="str">
        <f t="shared" si="742"/>
        <v>-</v>
      </c>
      <c r="F1742" s="71" t="str">
        <f t="shared" si="742"/>
        <v>-</v>
      </c>
      <c r="G1742" s="71" t="str">
        <f t="shared" si="742"/>
        <v>-</v>
      </c>
      <c r="H1742" s="205">
        <f>IFERROR(VLOOKUP(B1742,'Forecast Cnx @ Home Airport'!$B$5:$R$176,17,FALSE),0)</f>
        <v>0</v>
      </c>
      <c r="I1742" s="29">
        <f t="shared" si="729"/>
        <v>0</v>
      </c>
      <c r="J1742" s="29">
        <f t="shared" si="730"/>
        <v>0</v>
      </c>
      <c r="K1742" s="29">
        <f t="shared" si="731"/>
        <v>0</v>
      </c>
      <c r="L1742" s="29">
        <f t="shared" si="732"/>
        <v>0</v>
      </c>
      <c r="M1742" s="29">
        <f t="shared" si="733"/>
        <v>0</v>
      </c>
      <c r="N1742" s="194">
        <f t="shared" si="734"/>
        <v>0</v>
      </c>
      <c r="O1742" s="64" t="str">
        <f t="shared" si="743"/>
        <v>-</v>
      </c>
      <c r="P1742" s="64" t="str">
        <f t="shared" si="743"/>
        <v>-</v>
      </c>
      <c r="Q1742" s="64" t="str">
        <f t="shared" si="743"/>
        <v>-</v>
      </c>
      <c r="R1742" s="64" t="str">
        <f t="shared" si="743"/>
        <v>-</v>
      </c>
      <c r="S1742" s="64" t="str">
        <f t="shared" si="743"/>
        <v>-</v>
      </c>
      <c r="T1742" s="206" t="str">
        <f t="shared" si="735"/>
        <v>-</v>
      </c>
      <c r="U1742" s="29">
        <f t="shared" si="736"/>
        <v>0</v>
      </c>
      <c r="V1742" s="29">
        <f t="shared" si="737"/>
        <v>0</v>
      </c>
      <c r="W1742" s="29">
        <f t="shared" si="738"/>
        <v>0</v>
      </c>
      <c r="X1742" s="29">
        <f t="shared" si="739"/>
        <v>0</v>
      </c>
      <c r="Y1742" s="29">
        <f t="shared" si="740"/>
        <v>0</v>
      </c>
      <c r="Z1742" s="194">
        <f t="shared" si="741"/>
        <v>0</v>
      </c>
      <c r="AA1742" s="47"/>
      <c r="AB1742" s="47"/>
      <c r="AC1742" s="47"/>
      <c r="AD1742" s="47"/>
      <c r="AE1742" s="47"/>
      <c r="AF1742" s="47"/>
      <c r="AG1742" s="47"/>
      <c r="AH1742" s="47"/>
      <c r="AI1742" s="47"/>
      <c r="AJ1742" s="47"/>
      <c r="AK1742" s="47"/>
      <c r="AL1742" s="47"/>
    </row>
    <row r="1743" spans="1:38" s="48" customFormat="1" x14ac:dyDescent="0.2">
      <c r="A1743" s="168">
        <v>73</v>
      </c>
      <c r="B1743" s="168">
        <f>'Revenue Data'!B1734</f>
        <v>0</v>
      </c>
      <c r="C1743" s="71" t="str">
        <f t="shared" si="742"/>
        <v>-</v>
      </c>
      <c r="D1743" s="71" t="str">
        <f t="shared" si="742"/>
        <v>-</v>
      </c>
      <c r="E1743" s="71" t="str">
        <f t="shared" si="742"/>
        <v>-</v>
      </c>
      <c r="F1743" s="71" t="str">
        <f t="shared" si="742"/>
        <v>-</v>
      </c>
      <c r="G1743" s="71" t="str">
        <f t="shared" si="742"/>
        <v>-</v>
      </c>
      <c r="H1743" s="205">
        <f>IFERROR(VLOOKUP(B1743,'Forecast Cnx @ Home Airport'!$B$5:$R$176,17,FALSE),0)</f>
        <v>0</v>
      </c>
      <c r="I1743" s="29">
        <f t="shared" si="729"/>
        <v>0</v>
      </c>
      <c r="J1743" s="29">
        <f t="shared" si="730"/>
        <v>0</v>
      </c>
      <c r="K1743" s="29">
        <f t="shared" si="731"/>
        <v>0</v>
      </c>
      <c r="L1743" s="29">
        <f t="shared" si="732"/>
        <v>0</v>
      </c>
      <c r="M1743" s="29">
        <f t="shared" si="733"/>
        <v>0</v>
      </c>
      <c r="N1743" s="194">
        <f t="shared" si="734"/>
        <v>0</v>
      </c>
      <c r="O1743" s="64" t="str">
        <f t="shared" si="743"/>
        <v>-</v>
      </c>
      <c r="P1743" s="64" t="str">
        <f t="shared" si="743"/>
        <v>-</v>
      </c>
      <c r="Q1743" s="64" t="str">
        <f t="shared" si="743"/>
        <v>-</v>
      </c>
      <c r="R1743" s="64" t="str">
        <f t="shared" si="743"/>
        <v>-</v>
      </c>
      <c r="S1743" s="64" t="str">
        <f t="shared" si="743"/>
        <v>-</v>
      </c>
      <c r="T1743" s="206" t="str">
        <f t="shared" si="735"/>
        <v>-</v>
      </c>
      <c r="U1743" s="29">
        <f t="shared" si="736"/>
        <v>0</v>
      </c>
      <c r="V1743" s="29">
        <f t="shared" si="737"/>
        <v>0</v>
      </c>
      <c r="W1743" s="29">
        <f t="shared" si="738"/>
        <v>0</v>
      </c>
      <c r="X1743" s="29">
        <f t="shared" si="739"/>
        <v>0</v>
      </c>
      <c r="Y1743" s="29">
        <f t="shared" si="740"/>
        <v>0</v>
      </c>
      <c r="Z1743" s="194">
        <f t="shared" si="741"/>
        <v>0</v>
      </c>
      <c r="AA1743" s="47"/>
      <c r="AB1743" s="47"/>
      <c r="AC1743" s="47"/>
      <c r="AD1743" s="47"/>
      <c r="AE1743" s="47"/>
      <c r="AF1743" s="47"/>
      <c r="AG1743" s="47"/>
      <c r="AH1743" s="47"/>
      <c r="AI1743" s="47"/>
      <c r="AJ1743" s="47"/>
      <c r="AK1743" s="47"/>
      <c r="AL1743" s="47"/>
    </row>
    <row r="1744" spans="1:38" s="48" customFormat="1" x14ac:dyDescent="0.2">
      <c r="A1744" s="168">
        <v>74</v>
      </c>
      <c r="B1744" s="168">
        <f>'Revenue Data'!B1735</f>
        <v>0</v>
      </c>
      <c r="C1744" s="71" t="str">
        <f t="shared" si="742"/>
        <v>-</v>
      </c>
      <c r="D1744" s="71" t="str">
        <f t="shared" si="742"/>
        <v>-</v>
      </c>
      <c r="E1744" s="71" t="str">
        <f t="shared" si="742"/>
        <v>-</v>
      </c>
      <c r="F1744" s="71" t="str">
        <f t="shared" si="742"/>
        <v>-</v>
      </c>
      <c r="G1744" s="71" t="str">
        <f t="shared" si="742"/>
        <v>-</v>
      </c>
      <c r="H1744" s="205">
        <f>IFERROR(VLOOKUP(B1744,'Forecast Cnx @ Home Airport'!$B$5:$R$176,17,FALSE),0)</f>
        <v>0</v>
      </c>
      <c r="I1744" s="29">
        <f t="shared" si="729"/>
        <v>0</v>
      </c>
      <c r="J1744" s="29">
        <f t="shared" si="730"/>
        <v>0</v>
      </c>
      <c r="K1744" s="29">
        <f t="shared" si="731"/>
        <v>0</v>
      </c>
      <c r="L1744" s="29">
        <f t="shared" si="732"/>
        <v>0</v>
      </c>
      <c r="M1744" s="29">
        <f t="shared" si="733"/>
        <v>0</v>
      </c>
      <c r="N1744" s="194">
        <f t="shared" si="734"/>
        <v>0</v>
      </c>
      <c r="O1744" s="64" t="str">
        <f t="shared" si="743"/>
        <v>-</v>
      </c>
      <c r="P1744" s="64" t="str">
        <f t="shared" si="743"/>
        <v>-</v>
      </c>
      <c r="Q1744" s="64" t="str">
        <f t="shared" si="743"/>
        <v>-</v>
      </c>
      <c r="R1744" s="64" t="str">
        <f t="shared" si="743"/>
        <v>-</v>
      </c>
      <c r="S1744" s="64" t="str">
        <f t="shared" si="743"/>
        <v>-</v>
      </c>
      <c r="T1744" s="206" t="str">
        <f t="shared" si="735"/>
        <v>-</v>
      </c>
      <c r="U1744" s="29">
        <f t="shared" si="736"/>
        <v>0</v>
      </c>
      <c r="V1744" s="29">
        <f t="shared" si="737"/>
        <v>0</v>
      </c>
      <c r="W1744" s="29">
        <f t="shared" si="738"/>
        <v>0</v>
      </c>
      <c r="X1744" s="29">
        <f t="shared" si="739"/>
        <v>0</v>
      </c>
      <c r="Y1744" s="29">
        <f t="shared" si="740"/>
        <v>0</v>
      </c>
      <c r="Z1744" s="194">
        <f t="shared" si="741"/>
        <v>0</v>
      </c>
      <c r="AA1744" s="47"/>
      <c r="AB1744" s="47"/>
      <c r="AC1744" s="47"/>
      <c r="AD1744" s="47"/>
      <c r="AE1744" s="47"/>
      <c r="AF1744" s="47"/>
      <c r="AG1744" s="47"/>
      <c r="AH1744" s="47"/>
      <c r="AI1744" s="47"/>
      <c r="AJ1744" s="47"/>
      <c r="AK1744" s="47"/>
      <c r="AL1744" s="47"/>
    </row>
    <row r="1745" spans="1:38" s="48" customFormat="1" x14ac:dyDescent="0.2">
      <c r="A1745" s="168">
        <v>75</v>
      </c>
      <c r="B1745" s="168">
        <f>'Revenue Data'!B1736</f>
        <v>0</v>
      </c>
      <c r="C1745" s="71" t="str">
        <f t="shared" si="742"/>
        <v>-</v>
      </c>
      <c r="D1745" s="71" t="str">
        <f t="shared" si="742"/>
        <v>-</v>
      </c>
      <c r="E1745" s="71" t="str">
        <f t="shared" si="742"/>
        <v>-</v>
      </c>
      <c r="F1745" s="71" t="str">
        <f t="shared" si="742"/>
        <v>-</v>
      </c>
      <c r="G1745" s="71" t="str">
        <f t="shared" si="742"/>
        <v>-</v>
      </c>
      <c r="H1745" s="205">
        <f>IFERROR(VLOOKUP(B1745,'Forecast Cnx @ Home Airport'!$B$5:$R$176,17,FALSE),0)</f>
        <v>0</v>
      </c>
      <c r="I1745" s="29">
        <f t="shared" si="729"/>
        <v>0</v>
      </c>
      <c r="J1745" s="29">
        <f t="shared" si="730"/>
        <v>0</v>
      </c>
      <c r="K1745" s="29">
        <f t="shared" si="731"/>
        <v>0</v>
      </c>
      <c r="L1745" s="29">
        <f t="shared" si="732"/>
        <v>0</v>
      </c>
      <c r="M1745" s="29">
        <f t="shared" si="733"/>
        <v>0</v>
      </c>
      <c r="N1745" s="194">
        <f t="shared" si="734"/>
        <v>0</v>
      </c>
      <c r="O1745" s="64" t="str">
        <f t="shared" si="743"/>
        <v>-</v>
      </c>
      <c r="P1745" s="64" t="str">
        <f t="shared" si="743"/>
        <v>-</v>
      </c>
      <c r="Q1745" s="64" t="str">
        <f t="shared" si="743"/>
        <v>-</v>
      </c>
      <c r="R1745" s="64" t="str">
        <f t="shared" si="743"/>
        <v>-</v>
      </c>
      <c r="S1745" s="64" t="str">
        <f t="shared" si="743"/>
        <v>-</v>
      </c>
      <c r="T1745" s="206" t="str">
        <f t="shared" si="735"/>
        <v>-</v>
      </c>
      <c r="U1745" s="29">
        <f t="shared" si="736"/>
        <v>0</v>
      </c>
      <c r="V1745" s="29">
        <f t="shared" si="737"/>
        <v>0</v>
      </c>
      <c r="W1745" s="29">
        <f t="shared" si="738"/>
        <v>0</v>
      </c>
      <c r="X1745" s="29">
        <f t="shared" si="739"/>
        <v>0</v>
      </c>
      <c r="Y1745" s="29">
        <f t="shared" si="740"/>
        <v>0</v>
      </c>
      <c r="Z1745" s="194">
        <f t="shared" si="741"/>
        <v>0</v>
      </c>
      <c r="AA1745" s="47"/>
      <c r="AB1745" s="47"/>
      <c r="AC1745" s="47"/>
      <c r="AD1745" s="47"/>
      <c r="AE1745" s="47"/>
      <c r="AF1745" s="47"/>
      <c r="AG1745" s="47"/>
      <c r="AH1745" s="47"/>
      <c r="AI1745" s="47"/>
      <c r="AJ1745" s="47"/>
      <c r="AK1745" s="47"/>
      <c r="AL1745" s="47"/>
    </row>
    <row r="1746" spans="1:38" s="48" customFormat="1" x14ac:dyDescent="0.2">
      <c r="A1746" s="168">
        <v>76</v>
      </c>
      <c r="B1746" s="168">
        <f>'Revenue Data'!B1737</f>
        <v>0</v>
      </c>
      <c r="C1746" s="71" t="str">
        <f t="shared" si="742"/>
        <v>-</v>
      </c>
      <c r="D1746" s="71" t="str">
        <f t="shared" si="742"/>
        <v>-</v>
      </c>
      <c r="E1746" s="71" t="str">
        <f t="shared" si="742"/>
        <v>-</v>
      </c>
      <c r="F1746" s="71" t="str">
        <f t="shared" si="742"/>
        <v>-</v>
      </c>
      <c r="G1746" s="71" t="str">
        <f t="shared" si="742"/>
        <v>-</v>
      </c>
      <c r="H1746" s="205">
        <f>IFERROR(VLOOKUP(B1746,'Forecast Cnx @ Home Airport'!$B$5:$R$176,17,FALSE),0)</f>
        <v>0</v>
      </c>
      <c r="I1746" s="29">
        <f t="shared" si="729"/>
        <v>0</v>
      </c>
      <c r="J1746" s="29">
        <f t="shared" si="730"/>
        <v>0</v>
      </c>
      <c r="K1746" s="29">
        <f t="shared" si="731"/>
        <v>0</v>
      </c>
      <c r="L1746" s="29">
        <f t="shared" si="732"/>
        <v>0</v>
      </c>
      <c r="M1746" s="29">
        <f t="shared" si="733"/>
        <v>0</v>
      </c>
      <c r="N1746" s="194">
        <f t="shared" si="734"/>
        <v>0</v>
      </c>
      <c r="O1746" s="64" t="str">
        <f t="shared" si="743"/>
        <v>-</v>
      </c>
      <c r="P1746" s="64" t="str">
        <f t="shared" si="743"/>
        <v>-</v>
      </c>
      <c r="Q1746" s="64" t="str">
        <f t="shared" si="743"/>
        <v>-</v>
      </c>
      <c r="R1746" s="64" t="str">
        <f t="shared" si="743"/>
        <v>-</v>
      </c>
      <c r="S1746" s="64" t="str">
        <f t="shared" si="743"/>
        <v>-</v>
      </c>
      <c r="T1746" s="206" t="str">
        <f t="shared" si="735"/>
        <v>-</v>
      </c>
      <c r="U1746" s="29">
        <f t="shared" si="736"/>
        <v>0</v>
      </c>
      <c r="V1746" s="29">
        <f t="shared" si="737"/>
        <v>0</v>
      </c>
      <c r="W1746" s="29">
        <f t="shared" si="738"/>
        <v>0</v>
      </c>
      <c r="X1746" s="29">
        <f t="shared" si="739"/>
        <v>0</v>
      </c>
      <c r="Y1746" s="29">
        <f t="shared" si="740"/>
        <v>0</v>
      </c>
      <c r="Z1746" s="194">
        <f t="shared" si="741"/>
        <v>0</v>
      </c>
      <c r="AA1746" s="47"/>
      <c r="AB1746" s="47"/>
      <c r="AC1746" s="47"/>
      <c r="AD1746" s="47"/>
      <c r="AE1746" s="47"/>
      <c r="AF1746" s="47"/>
      <c r="AG1746" s="47"/>
      <c r="AH1746" s="47"/>
      <c r="AI1746" s="47"/>
      <c r="AJ1746" s="47"/>
      <c r="AK1746" s="47"/>
      <c r="AL1746" s="47"/>
    </row>
    <row r="1747" spans="1:38" s="48" customFormat="1" x14ac:dyDescent="0.2">
      <c r="A1747" s="168">
        <v>77</v>
      </c>
      <c r="B1747" s="168">
        <f>'Revenue Data'!B1738</f>
        <v>0</v>
      </c>
      <c r="C1747" s="71" t="str">
        <f t="shared" si="742"/>
        <v>-</v>
      </c>
      <c r="D1747" s="71" t="str">
        <f t="shared" si="742"/>
        <v>-</v>
      </c>
      <c r="E1747" s="71" t="str">
        <f t="shared" si="742"/>
        <v>-</v>
      </c>
      <c r="F1747" s="71" t="str">
        <f t="shared" si="742"/>
        <v>-</v>
      </c>
      <c r="G1747" s="71" t="str">
        <f t="shared" si="742"/>
        <v>-</v>
      </c>
      <c r="H1747" s="205">
        <f>IFERROR(VLOOKUP(B1747,'Forecast Cnx @ Home Airport'!$B$5:$R$176,17,FALSE),0)</f>
        <v>0</v>
      </c>
      <c r="I1747" s="29">
        <f t="shared" si="729"/>
        <v>0</v>
      </c>
      <c r="J1747" s="29">
        <f t="shared" si="730"/>
        <v>0</v>
      </c>
      <c r="K1747" s="29">
        <f t="shared" si="731"/>
        <v>0</v>
      </c>
      <c r="L1747" s="29">
        <f t="shared" si="732"/>
        <v>0</v>
      </c>
      <c r="M1747" s="29">
        <f t="shared" si="733"/>
        <v>0</v>
      </c>
      <c r="N1747" s="194">
        <f t="shared" si="734"/>
        <v>0</v>
      </c>
      <c r="O1747" s="64" t="str">
        <f t="shared" si="743"/>
        <v>-</v>
      </c>
      <c r="P1747" s="64" t="str">
        <f t="shared" si="743"/>
        <v>-</v>
      </c>
      <c r="Q1747" s="64" t="str">
        <f t="shared" si="743"/>
        <v>-</v>
      </c>
      <c r="R1747" s="64" t="str">
        <f t="shared" si="743"/>
        <v>-</v>
      </c>
      <c r="S1747" s="64" t="str">
        <f t="shared" si="743"/>
        <v>-</v>
      </c>
      <c r="T1747" s="206" t="str">
        <f t="shared" si="735"/>
        <v>-</v>
      </c>
      <c r="U1747" s="29">
        <f t="shared" si="736"/>
        <v>0</v>
      </c>
      <c r="V1747" s="29">
        <f t="shared" si="737"/>
        <v>0</v>
      </c>
      <c r="W1747" s="29">
        <f t="shared" si="738"/>
        <v>0</v>
      </c>
      <c r="X1747" s="29">
        <f t="shared" si="739"/>
        <v>0</v>
      </c>
      <c r="Y1747" s="29">
        <f t="shared" si="740"/>
        <v>0</v>
      </c>
      <c r="Z1747" s="194">
        <f t="shared" si="741"/>
        <v>0</v>
      </c>
      <c r="AA1747" s="47"/>
      <c r="AB1747" s="47"/>
      <c r="AC1747" s="47"/>
      <c r="AD1747" s="47"/>
      <c r="AE1747" s="47"/>
      <c r="AF1747" s="47"/>
      <c r="AG1747" s="47"/>
      <c r="AH1747" s="47"/>
      <c r="AI1747" s="47"/>
      <c r="AJ1747" s="47"/>
      <c r="AK1747" s="47"/>
      <c r="AL1747" s="47"/>
    </row>
    <row r="1748" spans="1:38" s="48" customFormat="1" x14ac:dyDescent="0.2">
      <c r="A1748" s="168">
        <v>78</v>
      </c>
      <c r="B1748" s="168">
        <f>'Revenue Data'!B1739</f>
        <v>0</v>
      </c>
      <c r="C1748" s="71" t="str">
        <f t="shared" si="742"/>
        <v>-</v>
      </c>
      <c r="D1748" s="71" t="str">
        <f t="shared" si="742"/>
        <v>-</v>
      </c>
      <c r="E1748" s="71" t="str">
        <f t="shared" si="742"/>
        <v>-</v>
      </c>
      <c r="F1748" s="71" t="str">
        <f t="shared" si="742"/>
        <v>-</v>
      </c>
      <c r="G1748" s="71" t="str">
        <f t="shared" si="742"/>
        <v>-</v>
      </c>
      <c r="H1748" s="205">
        <f>IFERROR(VLOOKUP(B1748,'Forecast Cnx @ Home Airport'!$B$5:$R$176,17,FALSE),0)</f>
        <v>0</v>
      </c>
      <c r="I1748" s="29">
        <f t="shared" si="729"/>
        <v>0</v>
      </c>
      <c r="J1748" s="29">
        <f t="shared" si="730"/>
        <v>0</v>
      </c>
      <c r="K1748" s="29">
        <f t="shared" si="731"/>
        <v>0</v>
      </c>
      <c r="L1748" s="29">
        <f t="shared" si="732"/>
        <v>0</v>
      </c>
      <c r="M1748" s="29">
        <f t="shared" si="733"/>
        <v>0</v>
      </c>
      <c r="N1748" s="194">
        <f t="shared" si="734"/>
        <v>0</v>
      </c>
      <c r="O1748" s="64" t="str">
        <f t="shared" si="743"/>
        <v>-</v>
      </c>
      <c r="P1748" s="64" t="str">
        <f t="shared" si="743"/>
        <v>-</v>
      </c>
      <c r="Q1748" s="64" t="str">
        <f t="shared" si="743"/>
        <v>-</v>
      </c>
      <c r="R1748" s="64" t="str">
        <f t="shared" si="743"/>
        <v>-</v>
      </c>
      <c r="S1748" s="64" t="str">
        <f t="shared" si="743"/>
        <v>-</v>
      </c>
      <c r="T1748" s="206" t="str">
        <f t="shared" si="735"/>
        <v>-</v>
      </c>
      <c r="U1748" s="29">
        <f t="shared" si="736"/>
        <v>0</v>
      </c>
      <c r="V1748" s="29">
        <f t="shared" si="737"/>
        <v>0</v>
      </c>
      <c r="W1748" s="29">
        <f t="shared" si="738"/>
        <v>0</v>
      </c>
      <c r="X1748" s="29">
        <f t="shared" si="739"/>
        <v>0</v>
      </c>
      <c r="Y1748" s="29">
        <f t="shared" si="740"/>
        <v>0</v>
      </c>
      <c r="Z1748" s="194">
        <f t="shared" si="741"/>
        <v>0</v>
      </c>
      <c r="AA1748" s="47"/>
      <c r="AB1748" s="47"/>
      <c r="AC1748" s="47"/>
      <c r="AD1748" s="47"/>
      <c r="AE1748" s="47"/>
      <c r="AF1748" s="47"/>
      <c r="AG1748" s="47"/>
      <c r="AH1748" s="47"/>
      <c r="AI1748" s="47"/>
      <c r="AJ1748" s="47"/>
      <c r="AK1748" s="47"/>
      <c r="AL1748" s="47"/>
    </row>
    <row r="1749" spans="1:38" s="48" customFormat="1" x14ac:dyDescent="0.2">
      <c r="A1749" s="168">
        <v>79</v>
      </c>
      <c r="B1749" s="168">
        <f>'Revenue Data'!B1740</f>
        <v>0</v>
      </c>
      <c r="C1749" s="71" t="str">
        <f t="shared" si="742"/>
        <v>-</v>
      </c>
      <c r="D1749" s="71" t="str">
        <f t="shared" si="742"/>
        <v>-</v>
      </c>
      <c r="E1749" s="71" t="str">
        <f t="shared" si="742"/>
        <v>-</v>
      </c>
      <c r="F1749" s="71" t="str">
        <f t="shared" si="742"/>
        <v>-</v>
      </c>
      <c r="G1749" s="71" t="str">
        <f t="shared" si="742"/>
        <v>-</v>
      </c>
      <c r="H1749" s="205">
        <f>IFERROR(VLOOKUP(B1749,'Forecast Cnx @ Home Airport'!$B$5:$R$176,17,FALSE),0)</f>
        <v>0</v>
      </c>
      <c r="I1749" s="29">
        <f t="shared" si="729"/>
        <v>0</v>
      </c>
      <c r="J1749" s="29">
        <f t="shared" si="730"/>
        <v>0</v>
      </c>
      <c r="K1749" s="29">
        <f t="shared" si="731"/>
        <v>0</v>
      </c>
      <c r="L1749" s="29">
        <f t="shared" si="732"/>
        <v>0</v>
      </c>
      <c r="M1749" s="29">
        <f t="shared" si="733"/>
        <v>0</v>
      </c>
      <c r="N1749" s="194">
        <f t="shared" si="734"/>
        <v>0</v>
      </c>
      <c r="O1749" s="64" t="str">
        <f t="shared" si="743"/>
        <v>-</v>
      </c>
      <c r="P1749" s="64" t="str">
        <f t="shared" si="743"/>
        <v>-</v>
      </c>
      <c r="Q1749" s="64" t="str">
        <f t="shared" si="743"/>
        <v>-</v>
      </c>
      <c r="R1749" s="64" t="str">
        <f t="shared" si="743"/>
        <v>-</v>
      </c>
      <c r="S1749" s="64" t="str">
        <f t="shared" si="743"/>
        <v>-</v>
      </c>
      <c r="T1749" s="206" t="str">
        <f t="shared" si="735"/>
        <v>-</v>
      </c>
      <c r="U1749" s="29">
        <f t="shared" si="736"/>
        <v>0</v>
      </c>
      <c r="V1749" s="29">
        <f t="shared" si="737"/>
        <v>0</v>
      </c>
      <c r="W1749" s="29">
        <f t="shared" si="738"/>
        <v>0</v>
      </c>
      <c r="X1749" s="29">
        <f t="shared" si="739"/>
        <v>0</v>
      </c>
      <c r="Y1749" s="29">
        <f t="shared" si="740"/>
        <v>0</v>
      </c>
      <c r="Z1749" s="194">
        <f t="shared" si="741"/>
        <v>0</v>
      </c>
      <c r="AA1749" s="47"/>
      <c r="AB1749" s="47"/>
      <c r="AC1749" s="47"/>
      <c r="AD1749" s="47"/>
      <c r="AE1749" s="47"/>
      <c r="AF1749" s="47"/>
      <c r="AG1749" s="47"/>
      <c r="AH1749" s="47"/>
      <c r="AI1749" s="47"/>
      <c r="AJ1749" s="47"/>
      <c r="AK1749" s="47"/>
      <c r="AL1749" s="47"/>
    </row>
    <row r="1750" spans="1:38" s="48" customFormat="1" x14ac:dyDescent="0.2">
      <c r="A1750" s="168">
        <v>80</v>
      </c>
      <c r="B1750" s="168">
        <f>'Revenue Data'!B1741</f>
        <v>0</v>
      </c>
      <c r="C1750" s="71" t="str">
        <f t="shared" si="742"/>
        <v>-</v>
      </c>
      <c r="D1750" s="71" t="str">
        <f t="shared" si="742"/>
        <v>-</v>
      </c>
      <c r="E1750" s="71" t="str">
        <f t="shared" si="742"/>
        <v>-</v>
      </c>
      <c r="F1750" s="71" t="str">
        <f t="shared" si="742"/>
        <v>-</v>
      </c>
      <c r="G1750" s="71" t="str">
        <f t="shared" si="742"/>
        <v>-</v>
      </c>
      <c r="H1750" s="205">
        <f>IFERROR(VLOOKUP(B1750,'Forecast Cnx @ Home Airport'!$B$5:$R$176,17,FALSE),0)</f>
        <v>0</v>
      </c>
      <c r="I1750" s="29">
        <f t="shared" si="729"/>
        <v>0</v>
      </c>
      <c r="J1750" s="29">
        <f t="shared" si="730"/>
        <v>0</v>
      </c>
      <c r="K1750" s="29">
        <f t="shared" si="731"/>
        <v>0</v>
      </c>
      <c r="L1750" s="29">
        <f t="shared" si="732"/>
        <v>0</v>
      </c>
      <c r="M1750" s="29">
        <f t="shared" si="733"/>
        <v>0</v>
      </c>
      <c r="N1750" s="194">
        <f t="shared" si="734"/>
        <v>0</v>
      </c>
      <c r="O1750" s="64" t="str">
        <f t="shared" si="743"/>
        <v>-</v>
      </c>
      <c r="P1750" s="64" t="str">
        <f t="shared" si="743"/>
        <v>-</v>
      </c>
      <c r="Q1750" s="64" t="str">
        <f t="shared" si="743"/>
        <v>-</v>
      </c>
      <c r="R1750" s="64" t="str">
        <f t="shared" si="743"/>
        <v>-</v>
      </c>
      <c r="S1750" s="64" t="str">
        <f t="shared" si="743"/>
        <v>-</v>
      </c>
      <c r="T1750" s="206" t="str">
        <f t="shared" si="735"/>
        <v>-</v>
      </c>
      <c r="U1750" s="29">
        <f t="shared" si="736"/>
        <v>0</v>
      </c>
      <c r="V1750" s="29">
        <f t="shared" si="737"/>
        <v>0</v>
      </c>
      <c r="W1750" s="29">
        <f t="shared" si="738"/>
        <v>0</v>
      </c>
      <c r="X1750" s="29">
        <f t="shared" si="739"/>
        <v>0</v>
      </c>
      <c r="Y1750" s="29">
        <f t="shared" si="740"/>
        <v>0</v>
      </c>
      <c r="Z1750" s="194">
        <f t="shared" si="741"/>
        <v>0</v>
      </c>
      <c r="AA1750" s="47"/>
      <c r="AB1750" s="47"/>
      <c r="AC1750" s="47"/>
      <c r="AD1750" s="47"/>
      <c r="AE1750" s="47"/>
      <c r="AF1750" s="47"/>
      <c r="AG1750" s="47"/>
      <c r="AH1750" s="47"/>
      <c r="AI1750" s="47"/>
      <c r="AJ1750" s="47"/>
      <c r="AK1750" s="47"/>
      <c r="AL1750" s="47"/>
    </row>
    <row r="1751" spans="1:38" s="48" customFormat="1" x14ac:dyDescent="0.2">
      <c r="A1751" s="168">
        <v>81</v>
      </c>
      <c r="B1751" s="168">
        <f>'Revenue Data'!B1742</f>
        <v>0</v>
      </c>
      <c r="C1751" s="71" t="str">
        <f t="shared" ref="C1751:G1760" si="744">IFERROR(VLOOKUP($B1751,ToChicagoFareList,C$8,FALSE),"-")</f>
        <v>-</v>
      </c>
      <c r="D1751" s="71" t="str">
        <f t="shared" si="744"/>
        <v>-</v>
      </c>
      <c r="E1751" s="71" t="str">
        <f t="shared" si="744"/>
        <v>-</v>
      </c>
      <c r="F1751" s="71" t="str">
        <f t="shared" si="744"/>
        <v>-</v>
      </c>
      <c r="G1751" s="71" t="str">
        <f t="shared" si="744"/>
        <v>-</v>
      </c>
      <c r="H1751" s="205">
        <f>IFERROR(VLOOKUP(B1751,'Forecast Cnx @ Home Airport'!$B$5:$R$176,17,FALSE),0)</f>
        <v>0</v>
      </c>
      <c r="I1751" s="29">
        <f t="shared" si="729"/>
        <v>0</v>
      </c>
      <c r="J1751" s="29">
        <f t="shared" si="730"/>
        <v>0</v>
      </c>
      <c r="K1751" s="29">
        <f t="shared" si="731"/>
        <v>0</v>
      </c>
      <c r="L1751" s="29">
        <f t="shared" si="732"/>
        <v>0</v>
      </c>
      <c r="M1751" s="29">
        <f t="shared" si="733"/>
        <v>0</v>
      </c>
      <c r="N1751" s="194">
        <f t="shared" si="734"/>
        <v>0</v>
      </c>
      <c r="O1751" s="64" t="str">
        <f t="shared" ref="O1751:S1760" si="745">IFERROR(VLOOKUP($B1751,ToChicagoFareList,O$8,FALSE),"-")</f>
        <v>-</v>
      </c>
      <c r="P1751" s="64" t="str">
        <f t="shared" si="745"/>
        <v>-</v>
      </c>
      <c r="Q1751" s="64" t="str">
        <f t="shared" si="745"/>
        <v>-</v>
      </c>
      <c r="R1751" s="64" t="str">
        <f t="shared" si="745"/>
        <v>-</v>
      </c>
      <c r="S1751" s="64" t="str">
        <f t="shared" si="745"/>
        <v>-</v>
      </c>
      <c r="T1751" s="206" t="str">
        <f t="shared" si="735"/>
        <v>-</v>
      </c>
      <c r="U1751" s="29">
        <f t="shared" si="736"/>
        <v>0</v>
      </c>
      <c r="V1751" s="29">
        <f t="shared" si="737"/>
        <v>0</v>
      </c>
      <c r="W1751" s="29">
        <f t="shared" si="738"/>
        <v>0</v>
      </c>
      <c r="X1751" s="29">
        <f t="shared" si="739"/>
        <v>0</v>
      </c>
      <c r="Y1751" s="29">
        <f t="shared" si="740"/>
        <v>0</v>
      </c>
      <c r="Z1751" s="194">
        <f t="shared" si="741"/>
        <v>0</v>
      </c>
      <c r="AA1751" s="47"/>
      <c r="AB1751" s="47"/>
      <c r="AC1751" s="47"/>
      <c r="AD1751" s="47"/>
      <c r="AE1751" s="47"/>
      <c r="AF1751" s="47"/>
      <c r="AG1751" s="47"/>
      <c r="AH1751" s="47"/>
      <c r="AI1751" s="47"/>
      <c r="AJ1751" s="47"/>
      <c r="AK1751" s="47"/>
      <c r="AL1751" s="47"/>
    </row>
    <row r="1752" spans="1:38" s="48" customFormat="1" x14ac:dyDescent="0.2">
      <c r="A1752" s="168">
        <v>82</v>
      </c>
      <c r="B1752" s="168">
        <f>'Revenue Data'!B1743</f>
        <v>0</v>
      </c>
      <c r="C1752" s="71" t="str">
        <f t="shared" si="744"/>
        <v>-</v>
      </c>
      <c r="D1752" s="71" t="str">
        <f t="shared" si="744"/>
        <v>-</v>
      </c>
      <c r="E1752" s="71" t="str">
        <f t="shared" si="744"/>
        <v>-</v>
      </c>
      <c r="F1752" s="71" t="str">
        <f t="shared" si="744"/>
        <v>-</v>
      </c>
      <c r="G1752" s="71" t="str">
        <f t="shared" si="744"/>
        <v>-</v>
      </c>
      <c r="H1752" s="205">
        <f>IFERROR(VLOOKUP(B1752,'Forecast Cnx @ Home Airport'!$B$5:$R$176,17,FALSE),0)</f>
        <v>0</v>
      </c>
      <c r="I1752" s="29">
        <f t="shared" si="729"/>
        <v>0</v>
      </c>
      <c r="J1752" s="29">
        <f t="shared" si="730"/>
        <v>0</v>
      </c>
      <c r="K1752" s="29">
        <f t="shared" si="731"/>
        <v>0</v>
      </c>
      <c r="L1752" s="29">
        <f t="shared" si="732"/>
        <v>0</v>
      </c>
      <c r="M1752" s="29">
        <f t="shared" si="733"/>
        <v>0</v>
      </c>
      <c r="N1752" s="194">
        <f t="shared" si="734"/>
        <v>0</v>
      </c>
      <c r="O1752" s="64" t="str">
        <f t="shared" si="745"/>
        <v>-</v>
      </c>
      <c r="P1752" s="64" t="str">
        <f t="shared" si="745"/>
        <v>-</v>
      </c>
      <c r="Q1752" s="64" t="str">
        <f t="shared" si="745"/>
        <v>-</v>
      </c>
      <c r="R1752" s="64" t="str">
        <f t="shared" si="745"/>
        <v>-</v>
      </c>
      <c r="S1752" s="64" t="str">
        <f t="shared" si="745"/>
        <v>-</v>
      </c>
      <c r="T1752" s="206" t="str">
        <f t="shared" si="735"/>
        <v>-</v>
      </c>
      <c r="U1752" s="29">
        <f t="shared" si="736"/>
        <v>0</v>
      </c>
      <c r="V1752" s="29">
        <f t="shared" si="737"/>
        <v>0</v>
      </c>
      <c r="W1752" s="29">
        <f t="shared" si="738"/>
        <v>0</v>
      </c>
      <c r="X1752" s="29">
        <f t="shared" si="739"/>
        <v>0</v>
      </c>
      <c r="Y1752" s="29">
        <f t="shared" si="740"/>
        <v>0</v>
      </c>
      <c r="Z1752" s="194">
        <f t="shared" si="741"/>
        <v>0</v>
      </c>
      <c r="AA1752" s="47"/>
      <c r="AB1752" s="47"/>
      <c r="AC1752" s="47"/>
      <c r="AD1752" s="47"/>
      <c r="AE1752" s="47"/>
      <c r="AF1752" s="47"/>
      <c r="AG1752" s="47"/>
      <c r="AH1752" s="47"/>
      <c r="AI1752" s="47"/>
      <c r="AJ1752" s="47"/>
      <c r="AK1752" s="47"/>
      <c r="AL1752" s="47"/>
    </row>
    <row r="1753" spans="1:38" s="48" customFormat="1" x14ac:dyDescent="0.2">
      <c r="A1753" s="168">
        <v>83</v>
      </c>
      <c r="B1753" s="168">
        <f>'Revenue Data'!B1744</f>
        <v>0</v>
      </c>
      <c r="C1753" s="71" t="str">
        <f t="shared" si="744"/>
        <v>-</v>
      </c>
      <c r="D1753" s="71" t="str">
        <f t="shared" si="744"/>
        <v>-</v>
      </c>
      <c r="E1753" s="71" t="str">
        <f t="shared" si="744"/>
        <v>-</v>
      </c>
      <c r="F1753" s="71" t="str">
        <f t="shared" si="744"/>
        <v>-</v>
      </c>
      <c r="G1753" s="71" t="str">
        <f t="shared" si="744"/>
        <v>-</v>
      </c>
      <c r="H1753" s="205">
        <f>IFERROR(VLOOKUP(B1753,'Forecast Cnx @ Home Airport'!$B$5:$R$176,17,FALSE),0)</f>
        <v>0</v>
      </c>
      <c r="I1753" s="29">
        <f t="shared" si="729"/>
        <v>0</v>
      </c>
      <c r="J1753" s="29">
        <f t="shared" si="730"/>
        <v>0</v>
      </c>
      <c r="K1753" s="29">
        <f t="shared" si="731"/>
        <v>0</v>
      </c>
      <c r="L1753" s="29">
        <f t="shared" si="732"/>
        <v>0</v>
      </c>
      <c r="M1753" s="29">
        <f t="shared" si="733"/>
        <v>0</v>
      </c>
      <c r="N1753" s="194">
        <f t="shared" si="734"/>
        <v>0</v>
      </c>
      <c r="O1753" s="64" t="str">
        <f t="shared" si="745"/>
        <v>-</v>
      </c>
      <c r="P1753" s="64" t="str">
        <f t="shared" si="745"/>
        <v>-</v>
      </c>
      <c r="Q1753" s="64" t="str">
        <f t="shared" si="745"/>
        <v>-</v>
      </c>
      <c r="R1753" s="64" t="str">
        <f t="shared" si="745"/>
        <v>-</v>
      </c>
      <c r="S1753" s="64" t="str">
        <f t="shared" si="745"/>
        <v>-</v>
      </c>
      <c r="T1753" s="206" t="str">
        <f t="shared" si="735"/>
        <v>-</v>
      </c>
      <c r="U1753" s="29">
        <f t="shared" si="736"/>
        <v>0</v>
      </c>
      <c r="V1753" s="29">
        <f t="shared" si="737"/>
        <v>0</v>
      </c>
      <c r="W1753" s="29">
        <f t="shared" si="738"/>
        <v>0</v>
      </c>
      <c r="X1753" s="29">
        <f t="shared" si="739"/>
        <v>0</v>
      </c>
      <c r="Y1753" s="29">
        <f t="shared" si="740"/>
        <v>0</v>
      </c>
      <c r="Z1753" s="194">
        <f t="shared" si="741"/>
        <v>0</v>
      </c>
      <c r="AA1753" s="47"/>
      <c r="AB1753" s="47"/>
      <c r="AC1753" s="47"/>
      <c r="AD1753" s="47"/>
      <c r="AE1753" s="47"/>
      <c r="AF1753" s="47"/>
      <c r="AG1753" s="47"/>
      <c r="AH1753" s="47"/>
      <c r="AI1753" s="47"/>
      <c r="AJ1753" s="47"/>
      <c r="AK1753" s="47"/>
      <c r="AL1753" s="47"/>
    </row>
    <row r="1754" spans="1:38" s="48" customFormat="1" x14ac:dyDescent="0.2">
      <c r="A1754" s="168">
        <v>84</v>
      </c>
      <c r="B1754" s="168">
        <f>'Revenue Data'!B1745</f>
        <v>0</v>
      </c>
      <c r="C1754" s="71" t="str">
        <f t="shared" si="744"/>
        <v>-</v>
      </c>
      <c r="D1754" s="71" t="str">
        <f t="shared" si="744"/>
        <v>-</v>
      </c>
      <c r="E1754" s="71" t="str">
        <f t="shared" si="744"/>
        <v>-</v>
      </c>
      <c r="F1754" s="71" t="str">
        <f t="shared" si="744"/>
        <v>-</v>
      </c>
      <c r="G1754" s="71" t="str">
        <f t="shared" si="744"/>
        <v>-</v>
      </c>
      <c r="H1754" s="205">
        <f>IFERROR(VLOOKUP(B1754,'Forecast Cnx @ Home Airport'!$B$5:$R$176,17,FALSE),0)</f>
        <v>0</v>
      </c>
      <c r="I1754" s="29">
        <f t="shared" si="729"/>
        <v>0</v>
      </c>
      <c r="J1754" s="29">
        <f t="shared" si="730"/>
        <v>0</v>
      </c>
      <c r="K1754" s="29">
        <f t="shared" si="731"/>
        <v>0</v>
      </c>
      <c r="L1754" s="29">
        <f t="shared" si="732"/>
        <v>0</v>
      </c>
      <c r="M1754" s="29">
        <f t="shared" si="733"/>
        <v>0</v>
      </c>
      <c r="N1754" s="194">
        <f t="shared" si="734"/>
        <v>0</v>
      </c>
      <c r="O1754" s="64" t="str">
        <f t="shared" si="745"/>
        <v>-</v>
      </c>
      <c r="P1754" s="64" t="str">
        <f t="shared" si="745"/>
        <v>-</v>
      </c>
      <c r="Q1754" s="64" t="str">
        <f t="shared" si="745"/>
        <v>-</v>
      </c>
      <c r="R1754" s="64" t="str">
        <f t="shared" si="745"/>
        <v>-</v>
      </c>
      <c r="S1754" s="64" t="str">
        <f t="shared" si="745"/>
        <v>-</v>
      </c>
      <c r="T1754" s="206" t="str">
        <f t="shared" si="735"/>
        <v>-</v>
      </c>
      <c r="U1754" s="29">
        <f t="shared" si="736"/>
        <v>0</v>
      </c>
      <c r="V1754" s="29">
        <f t="shared" si="737"/>
        <v>0</v>
      </c>
      <c r="W1754" s="29">
        <f t="shared" si="738"/>
        <v>0</v>
      </c>
      <c r="X1754" s="29">
        <f t="shared" si="739"/>
        <v>0</v>
      </c>
      <c r="Y1754" s="29">
        <f t="shared" si="740"/>
        <v>0</v>
      </c>
      <c r="Z1754" s="194">
        <f t="shared" si="741"/>
        <v>0</v>
      </c>
      <c r="AA1754" s="47"/>
      <c r="AB1754" s="47"/>
      <c r="AC1754" s="47"/>
      <c r="AD1754" s="47"/>
      <c r="AE1754" s="47"/>
      <c r="AF1754" s="47"/>
      <c r="AG1754" s="47"/>
      <c r="AH1754" s="47"/>
      <c r="AI1754" s="47"/>
      <c r="AJ1754" s="47"/>
      <c r="AK1754" s="47"/>
      <c r="AL1754" s="47"/>
    </row>
    <row r="1755" spans="1:38" s="48" customFormat="1" x14ac:dyDescent="0.2">
      <c r="A1755" s="168">
        <v>85</v>
      </c>
      <c r="B1755" s="168">
        <f>'Revenue Data'!B1746</f>
        <v>0</v>
      </c>
      <c r="C1755" s="71" t="str">
        <f t="shared" si="744"/>
        <v>-</v>
      </c>
      <c r="D1755" s="71" t="str">
        <f t="shared" si="744"/>
        <v>-</v>
      </c>
      <c r="E1755" s="71" t="str">
        <f t="shared" si="744"/>
        <v>-</v>
      </c>
      <c r="F1755" s="71" t="str">
        <f t="shared" si="744"/>
        <v>-</v>
      </c>
      <c r="G1755" s="71" t="str">
        <f t="shared" si="744"/>
        <v>-</v>
      </c>
      <c r="H1755" s="205">
        <f>IFERROR(VLOOKUP(B1755,'Forecast Cnx @ Home Airport'!$B$5:$R$176,17,FALSE),0)</f>
        <v>0</v>
      </c>
      <c r="I1755" s="29">
        <f t="shared" si="729"/>
        <v>0</v>
      </c>
      <c r="J1755" s="29">
        <f t="shared" si="730"/>
        <v>0</v>
      </c>
      <c r="K1755" s="29">
        <f t="shared" si="731"/>
        <v>0</v>
      </c>
      <c r="L1755" s="29">
        <f t="shared" si="732"/>
        <v>0</v>
      </c>
      <c r="M1755" s="29">
        <f t="shared" si="733"/>
        <v>0</v>
      </c>
      <c r="N1755" s="194">
        <f t="shared" si="734"/>
        <v>0</v>
      </c>
      <c r="O1755" s="64" t="str">
        <f t="shared" si="745"/>
        <v>-</v>
      </c>
      <c r="P1755" s="64" t="str">
        <f t="shared" si="745"/>
        <v>-</v>
      </c>
      <c r="Q1755" s="64" t="str">
        <f t="shared" si="745"/>
        <v>-</v>
      </c>
      <c r="R1755" s="64" t="str">
        <f t="shared" si="745"/>
        <v>-</v>
      </c>
      <c r="S1755" s="64" t="str">
        <f t="shared" si="745"/>
        <v>-</v>
      </c>
      <c r="T1755" s="206" t="str">
        <f t="shared" si="735"/>
        <v>-</v>
      </c>
      <c r="U1755" s="29">
        <f t="shared" si="736"/>
        <v>0</v>
      </c>
      <c r="V1755" s="29">
        <f t="shared" si="737"/>
        <v>0</v>
      </c>
      <c r="W1755" s="29">
        <f t="shared" si="738"/>
        <v>0</v>
      </c>
      <c r="X1755" s="29">
        <f t="shared" si="739"/>
        <v>0</v>
      </c>
      <c r="Y1755" s="29">
        <f t="shared" si="740"/>
        <v>0</v>
      </c>
      <c r="Z1755" s="194">
        <f t="shared" si="741"/>
        <v>0</v>
      </c>
      <c r="AA1755" s="47"/>
      <c r="AB1755" s="47"/>
      <c r="AC1755" s="47"/>
      <c r="AD1755" s="47"/>
      <c r="AE1755" s="47"/>
      <c r="AF1755" s="47"/>
      <c r="AG1755" s="47"/>
      <c r="AH1755" s="47"/>
      <c r="AI1755" s="47"/>
      <c r="AJ1755" s="47"/>
      <c r="AK1755" s="47"/>
      <c r="AL1755" s="47"/>
    </row>
    <row r="1756" spans="1:38" s="48" customFormat="1" x14ac:dyDescent="0.2">
      <c r="A1756" s="168">
        <v>86</v>
      </c>
      <c r="B1756" s="168">
        <f>'Revenue Data'!B1747</f>
        <v>0</v>
      </c>
      <c r="C1756" s="71" t="str">
        <f t="shared" si="744"/>
        <v>-</v>
      </c>
      <c r="D1756" s="71" t="str">
        <f t="shared" si="744"/>
        <v>-</v>
      </c>
      <c r="E1756" s="71" t="str">
        <f t="shared" si="744"/>
        <v>-</v>
      </c>
      <c r="F1756" s="71" t="str">
        <f t="shared" si="744"/>
        <v>-</v>
      </c>
      <c r="G1756" s="71" t="str">
        <f t="shared" si="744"/>
        <v>-</v>
      </c>
      <c r="H1756" s="205">
        <f>IFERROR(VLOOKUP(B1756,'Forecast Cnx @ Home Airport'!$B$5:$R$176,17,FALSE),0)</f>
        <v>0</v>
      </c>
      <c r="I1756" s="29">
        <f t="shared" si="729"/>
        <v>0</v>
      </c>
      <c r="J1756" s="29">
        <f t="shared" si="730"/>
        <v>0</v>
      </c>
      <c r="K1756" s="29">
        <f t="shared" si="731"/>
        <v>0</v>
      </c>
      <c r="L1756" s="29">
        <f t="shared" si="732"/>
        <v>0</v>
      </c>
      <c r="M1756" s="29">
        <f t="shared" si="733"/>
        <v>0</v>
      </c>
      <c r="N1756" s="194">
        <f t="shared" si="734"/>
        <v>0</v>
      </c>
      <c r="O1756" s="64" t="str">
        <f t="shared" si="745"/>
        <v>-</v>
      </c>
      <c r="P1756" s="64" t="str">
        <f t="shared" si="745"/>
        <v>-</v>
      </c>
      <c r="Q1756" s="64" t="str">
        <f t="shared" si="745"/>
        <v>-</v>
      </c>
      <c r="R1756" s="64" t="str">
        <f t="shared" si="745"/>
        <v>-</v>
      </c>
      <c r="S1756" s="64" t="str">
        <f t="shared" si="745"/>
        <v>-</v>
      </c>
      <c r="T1756" s="206" t="str">
        <f t="shared" si="735"/>
        <v>-</v>
      </c>
      <c r="U1756" s="29">
        <f t="shared" si="736"/>
        <v>0</v>
      </c>
      <c r="V1756" s="29">
        <f t="shared" si="737"/>
        <v>0</v>
      </c>
      <c r="W1756" s="29">
        <f t="shared" si="738"/>
        <v>0</v>
      </c>
      <c r="X1756" s="29">
        <f t="shared" si="739"/>
        <v>0</v>
      </c>
      <c r="Y1756" s="29">
        <f t="shared" si="740"/>
        <v>0</v>
      </c>
      <c r="Z1756" s="194">
        <f t="shared" si="741"/>
        <v>0</v>
      </c>
      <c r="AA1756" s="47"/>
      <c r="AB1756" s="47"/>
      <c r="AC1756" s="47"/>
      <c r="AD1756" s="47"/>
      <c r="AE1756" s="47"/>
      <c r="AF1756" s="47"/>
      <c r="AG1756" s="47"/>
      <c r="AH1756" s="47"/>
      <c r="AI1756" s="47"/>
      <c r="AJ1756" s="47"/>
      <c r="AK1756" s="47"/>
      <c r="AL1756" s="47"/>
    </row>
    <row r="1757" spans="1:38" s="48" customFormat="1" x14ac:dyDescent="0.2">
      <c r="A1757" s="168">
        <v>87</v>
      </c>
      <c r="B1757" s="168">
        <f>'Revenue Data'!B1748</f>
        <v>0</v>
      </c>
      <c r="C1757" s="71" t="str">
        <f t="shared" si="744"/>
        <v>-</v>
      </c>
      <c r="D1757" s="71" t="str">
        <f t="shared" si="744"/>
        <v>-</v>
      </c>
      <c r="E1757" s="71" t="str">
        <f t="shared" si="744"/>
        <v>-</v>
      </c>
      <c r="F1757" s="71" t="str">
        <f t="shared" si="744"/>
        <v>-</v>
      </c>
      <c r="G1757" s="71" t="str">
        <f t="shared" si="744"/>
        <v>-</v>
      </c>
      <c r="H1757" s="205">
        <f>IFERROR(VLOOKUP(B1757,'Forecast Cnx @ Home Airport'!$B$5:$R$176,17,FALSE),0)</f>
        <v>0</v>
      </c>
      <c r="I1757" s="29">
        <f t="shared" si="729"/>
        <v>0</v>
      </c>
      <c r="J1757" s="29">
        <f t="shared" si="730"/>
        <v>0</v>
      </c>
      <c r="K1757" s="29">
        <f t="shared" si="731"/>
        <v>0</v>
      </c>
      <c r="L1757" s="29">
        <f t="shared" si="732"/>
        <v>0</v>
      </c>
      <c r="M1757" s="29">
        <f t="shared" si="733"/>
        <v>0</v>
      </c>
      <c r="N1757" s="194">
        <f t="shared" si="734"/>
        <v>0</v>
      </c>
      <c r="O1757" s="64" t="str">
        <f t="shared" si="745"/>
        <v>-</v>
      </c>
      <c r="P1757" s="64" t="str">
        <f t="shared" si="745"/>
        <v>-</v>
      </c>
      <c r="Q1757" s="64" t="str">
        <f t="shared" si="745"/>
        <v>-</v>
      </c>
      <c r="R1757" s="64" t="str">
        <f t="shared" si="745"/>
        <v>-</v>
      </c>
      <c r="S1757" s="64" t="str">
        <f t="shared" si="745"/>
        <v>-</v>
      </c>
      <c r="T1757" s="206" t="str">
        <f t="shared" si="735"/>
        <v>-</v>
      </c>
      <c r="U1757" s="29">
        <f t="shared" si="736"/>
        <v>0</v>
      </c>
      <c r="V1757" s="29">
        <f t="shared" si="737"/>
        <v>0</v>
      </c>
      <c r="W1757" s="29">
        <f t="shared" si="738"/>
        <v>0</v>
      </c>
      <c r="X1757" s="29">
        <f t="shared" si="739"/>
        <v>0</v>
      </c>
      <c r="Y1757" s="29">
        <f t="shared" si="740"/>
        <v>0</v>
      </c>
      <c r="Z1757" s="194">
        <f t="shared" si="741"/>
        <v>0</v>
      </c>
      <c r="AA1757" s="47"/>
      <c r="AB1757" s="47"/>
      <c r="AC1757" s="47"/>
      <c r="AD1757" s="47"/>
      <c r="AE1757" s="47"/>
      <c r="AF1757" s="47"/>
      <c r="AG1757" s="47"/>
      <c r="AH1757" s="47"/>
      <c r="AI1757" s="47"/>
      <c r="AJ1757" s="47"/>
      <c r="AK1757" s="47"/>
      <c r="AL1757" s="47"/>
    </row>
    <row r="1758" spans="1:38" s="48" customFormat="1" x14ac:dyDescent="0.2">
      <c r="A1758" s="168">
        <v>88</v>
      </c>
      <c r="B1758" s="168">
        <f>'Revenue Data'!B1749</f>
        <v>0</v>
      </c>
      <c r="C1758" s="71" t="str">
        <f t="shared" si="744"/>
        <v>-</v>
      </c>
      <c r="D1758" s="71" t="str">
        <f t="shared" si="744"/>
        <v>-</v>
      </c>
      <c r="E1758" s="71" t="str">
        <f t="shared" si="744"/>
        <v>-</v>
      </c>
      <c r="F1758" s="71" t="str">
        <f t="shared" si="744"/>
        <v>-</v>
      </c>
      <c r="G1758" s="71" t="str">
        <f t="shared" si="744"/>
        <v>-</v>
      </c>
      <c r="H1758" s="205">
        <f>IFERROR(VLOOKUP(B1758,'Forecast Cnx @ Home Airport'!$B$5:$R$176,17,FALSE),0)</f>
        <v>0</v>
      </c>
      <c r="I1758" s="29">
        <f t="shared" si="729"/>
        <v>0</v>
      </c>
      <c r="J1758" s="29">
        <f t="shared" si="730"/>
        <v>0</v>
      </c>
      <c r="K1758" s="29">
        <f t="shared" si="731"/>
        <v>0</v>
      </c>
      <c r="L1758" s="29">
        <f t="shared" si="732"/>
        <v>0</v>
      </c>
      <c r="M1758" s="29">
        <f t="shared" si="733"/>
        <v>0</v>
      </c>
      <c r="N1758" s="194">
        <f t="shared" si="734"/>
        <v>0</v>
      </c>
      <c r="O1758" s="64" t="str">
        <f t="shared" si="745"/>
        <v>-</v>
      </c>
      <c r="P1758" s="64" t="str">
        <f t="shared" si="745"/>
        <v>-</v>
      </c>
      <c r="Q1758" s="64" t="str">
        <f t="shared" si="745"/>
        <v>-</v>
      </c>
      <c r="R1758" s="64" t="str">
        <f t="shared" si="745"/>
        <v>-</v>
      </c>
      <c r="S1758" s="64" t="str">
        <f t="shared" si="745"/>
        <v>-</v>
      </c>
      <c r="T1758" s="206" t="str">
        <f t="shared" si="735"/>
        <v>-</v>
      </c>
      <c r="U1758" s="29">
        <f t="shared" si="736"/>
        <v>0</v>
      </c>
      <c r="V1758" s="29">
        <f t="shared" si="737"/>
        <v>0</v>
      </c>
      <c r="W1758" s="29">
        <f t="shared" si="738"/>
        <v>0</v>
      </c>
      <c r="X1758" s="29">
        <f t="shared" si="739"/>
        <v>0</v>
      </c>
      <c r="Y1758" s="29">
        <f t="shared" si="740"/>
        <v>0</v>
      </c>
      <c r="Z1758" s="194">
        <f t="shared" si="741"/>
        <v>0</v>
      </c>
      <c r="AA1758" s="47"/>
      <c r="AB1758" s="47"/>
      <c r="AC1758" s="47"/>
      <c r="AD1758" s="47"/>
      <c r="AE1758" s="47"/>
      <c r="AF1758" s="47"/>
      <c r="AG1758" s="47"/>
      <c r="AH1758" s="47"/>
      <c r="AI1758" s="47"/>
      <c r="AJ1758" s="47"/>
      <c r="AK1758" s="47"/>
      <c r="AL1758" s="47"/>
    </row>
    <row r="1759" spans="1:38" s="48" customFormat="1" x14ac:dyDescent="0.2">
      <c r="A1759" s="168">
        <v>89</v>
      </c>
      <c r="B1759" s="168">
        <f>'Revenue Data'!B1750</f>
        <v>0</v>
      </c>
      <c r="C1759" s="71" t="str">
        <f t="shared" si="744"/>
        <v>-</v>
      </c>
      <c r="D1759" s="71" t="str">
        <f t="shared" si="744"/>
        <v>-</v>
      </c>
      <c r="E1759" s="71" t="str">
        <f t="shared" si="744"/>
        <v>-</v>
      </c>
      <c r="F1759" s="71" t="str">
        <f t="shared" si="744"/>
        <v>-</v>
      </c>
      <c r="G1759" s="71" t="str">
        <f t="shared" si="744"/>
        <v>-</v>
      </c>
      <c r="H1759" s="205">
        <f>IFERROR(VLOOKUP(B1759,'Forecast Cnx @ Home Airport'!$B$5:$R$176,17,FALSE),0)</f>
        <v>0</v>
      </c>
      <c r="I1759" s="29">
        <f t="shared" si="729"/>
        <v>0</v>
      </c>
      <c r="J1759" s="29">
        <f t="shared" si="730"/>
        <v>0</v>
      </c>
      <c r="K1759" s="29">
        <f t="shared" si="731"/>
        <v>0</v>
      </c>
      <c r="L1759" s="29">
        <f t="shared" si="732"/>
        <v>0</v>
      </c>
      <c r="M1759" s="29">
        <f t="shared" si="733"/>
        <v>0</v>
      </c>
      <c r="N1759" s="194">
        <f t="shared" si="734"/>
        <v>0</v>
      </c>
      <c r="O1759" s="64" t="str">
        <f t="shared" si="745"/>
        <v>-</v>
      </c>
      <c r="P1759" s="64" t="str">
        <f t="shared" si="745"/>
        <v>-</v>
      </c>
      <c r="Q1759" s="64" t="str">
        <f t="shared" si="745"/>
        <v>-</v>
      </c>
      <c r="R1759" s="64" t="str">
        <f t="shared" si="745"/>
        <v>-</v>
      </c>
      <c r="S1759" s="64" t="str">
        <f t="shared" si="745"/>
        <v>-</v>
      </c>
      <c r="T1759" s="206" t="str">
        <f t="shared" si="735"/>
        <v>-</v>
      </c>
      <c r="U1759" s="29">
        <f t="shared" si="736"/>
        <v>0</v>
      </c>
      <c r="V1759" s="29">
        <f t="shared" si="737"/>
        <v>0</v>
      </c>
      <c r="W1759" s="29">
        <f t="shared" si="738"/>
        <v>0</v>
      </c>
      <c r="X1759" s="29">
        <f t="shared" si="739"/>
        <v>0</v>
      </c>
      <c r="Y1759" s="29">
        <f t="shared" si="740"/>
        <v>0</v>
      </c>
      <c r="Z1759" s="194">
        <f t="shared" si="741"/>
        <v>0</v>
      </c>
      <c r="AA1759" s="47"/>
      <c r="AB1759" s="47"/>
      <c r="AC1759" s="47"/>
      <c r="AD1759" s="47"/>
      <c r="AE1759" s="47"/>
      <c r="AF1759" s="47"/>
      <c r="AG1759" s="47"/>
      <c r="AH1759" s="47"/>
      <c r="AI1759" s="47"/>
      <c r="AJ1759" s="47"/>
      <c r="AK1759" s="47"/>
      <c r="AL1759" s="47"/>
    </row>
    <row r="1760" spans="1:38" s="48" customFormat="1" x14ac:dyDescent="0.2">
      <c r="A1760" s="168">
        <v>90</v>
      </c>
      <c r="B1760" s="168">
        <f>'Revenue Data'!B1751</f>
        <v>0</v>
      </c>
      <c r="C1760" s="71" t="str">
        <f t="shared" si="744"/>
        <v>-</v>
      </c>
      <c r="D1760" s="71" t="str">
        <f t="shared" si="744"/>
        <v>-</v>
      </c>
      <c r="E1760" s="71" t="str">
        <f t="shared" si="744"/>
        <v>-</v>
      </c>
      <c r="F1760" s="71" t="str">
        <f t="shared" si="744"/>
        <v>-</v>
      </c>
      <c r="G1760" s="71" t="str">
        <f t="shared" si="744"/>
        <v>-</v>
      </c>
      <c r="H1760" s="205">
        <f>IFERROR(VLOOKUP(B1760,'Forecast Cnx @ Home Airport'!$B$5:$R$176,17,FALSE),0)</f>
        <v>0</v>
      </c>
      <c r="I1760" s="29">
        <f t="shared" si="729"/>
        <v>0</v>
      </c>
      <c r="J1760" s="29">
        <f t="shared" si="730"/>
        <v>0</v>
      </c>
      <c r="K1760" s="29">
        <f t="shared" si="731"/>
        <v>0</v>
      </c>
      <c r="L1760" s="29">
        <f t="shared" si="732"/>
        <v>0</v>
      </c>
      <c r="M1760" s="29">
        <f t="shared" si="733"/>
        <v>0</v>
      </c>
      <c r="N1760" s="194">
        <f t="shared" si="734"/>
        <v>0</v>
      </c>
      <c r="O1760" s="64" t="str">
        <f t="shared" si="745"/>
        <v>-</v>
      </c>
      <c r="P1760" s="64" t="str">
        <f t="shared" si="745"/>
        <v>-</v>
      </c>
      <c r="Q1760" s="64" t="str">
        <f t="shared" si="745"/>
        <v>-</v>
      </c>
      <c r="R1760" s="64" t="str">
        <f t="shared" si="745"/>
        <v>-</v>
      </c>
      <c r="S1760" s="64" t="str">
        <f t="shared" si="745"/>
        <v>-</v>
      </c>
      <c r="T1760" s="206" t="str">
        <f t="shared" si="735"/>
        <v>-</v>
      </c>
      <c r="U1760" s="29">
        <f t="shared" si="736"/>
        <v>0</v>
      </c>
      <c r="V1760" s="29">
        <f t="shared" si="737"/>
        <v>0</v>
      </c>
      <c r="W1760" s="29">
        <f t="shared" si="738"/>
        <v>0</v>
      </c>
      <c r="X1760" s="29">
        <f t="shared" si="739"/>
        <v>0</v>
      </c>
      <c r="Y1760" s="29">
        <f t="shared" si="740"/>
        <v>0</v>
      </c>
      <c r="Z1760" s="194">
        <f t="shared" si="741"/>
        <v>0</v>
      </c>
      <c r="AA1760" s="47"/>
      <c r="AB1760" s="47"/>
      <c r="AC1760" s="47"/>
      <c r="AD1760" s="47"/>
      <c r="AE1760" s="47"/>
      <c r="AF1760" s="47"/>
      <c r="AG1760" s="47"/>
      <c r="AH1760" s="47"/>
      <c r="AI1760" s="47"/>
      <c r="AJ1760" s="47"/>
      <c r="AK1760" s="47"/>
      <c r="AL1760" s="47"/>
    </row>
    <row r="1761" spans="1:38" s="48" customFormat="1" x14ac:dyDescent="0.2">
      <c r="A1761" s="168">
        <v>91</v>
      </c>
      <c r="B1761" s="168">
        <f>'Revenue Data'!B1752</f>
        <v>0</v>
      </c>
      <c r="C1761" s="71" t="str">
        <f t="shared" ref="C1761:G1770" si="746">IFERROR(VLOOKUP($B1761,ToChicagoFareList,C$8,FALSE),"-")</f>
        <v>-</v>
      </c>
      <c r="D1761" s="71" t="str">
        <f t="shared" si="746"/>
        <v>-</v>
      </c>
      <c r="E1761" s="71" t="str">
        <f t="shared" si="746"/>
        <v>-</v>
      </c>
      <c r="F1761" s="71" t="str">
        <f t="shared" si="746"/>
        <v>-</v>
      </c>
      <c r="G1761" s="71" t="str">
        <f t="shared" si="746"/>
        <v>-</v>
      </c>
      <c r="H1761" s="205">
        <f>IFERROR(VLOOKUP(B1761,'Forecast Cnx @ Home Airport'!$B$5:$R$176,17,FALSE),0)</f>
        <v>0</v>
      </c>
      <c r="I1761" s="29">
        <f t="shared" si="729"/>
        <v>0</v>
      </c>
      <c r="J1761" s="29">
        <f t="shared" si="730"/>
        <v>0</v>
      </c>
      <c r="K1761" s="29">
        <f t="shared" si="731"/>
        <v>0</v>
      </c>
      <c r="L1761" s="29">
        <f t="shared" si="732"/>
        <v>0</v>
      </c>
      <c r="M1761" s="29">
        <f t="shared" si="733"/>
        <v>0</v>
      </c>
      <c r="N1761" s="194">
        <f t="shared" si="734"/>
        <v>0</v>
      </c>
      <c r="O1761" s="64" t="str">
        <f t="shared" ref="O1761:S1770" si="747">IFERROR(VLOOKUP($B1761,ToChicagoFareList,O$8,FALSE),"-")</f>
        <v>-</v>
      </c>
      <c r="P1761" s="64" t="str">
        <f t="shared" si="747"/>
        <v>-</v>
      </c>
      <c r="Q1761" s="64" t="str">
        <f t="shared" si="747"/>
        <v>-</v>
      </c>
      <c r="R1761" s="64" t="str">
        <f t="shared" si="747"/>
        <v>-</v>
      </c>
      <c r="S1761" s="64" t="str">
        <f t="shared" si="747"/>
        <v>-</v>
      </c>
      <c r="T1761" s="206" t="str">
        <f t="shared" si="735"/>
        <v>-</v>
      </c>
      <c r="U1761" s="29">
        <f t="shared" si="736"/>
        <v>0</v>
      </c>
      <c r="V1761" s="29">
        <f t="shared" si="737"/>
        <v>0</v>
      </c>
      <c r="W1761" s="29">
        <f t="shared" si="738"/>
        <v>0</v>
      </c>
      <c r="X1761" s="29">
        <f t="shared" si="739"/>
        <v>0</v>
      </c>
      <c r="Y1761" s="29">
        <f t="shared" si="740"/>
        <v>0</v>
      </c>
      <c r="Z1761" s="194">
        <f t="shared" si="741"/>
        <v>0</v>
      </c>
      <c r="AA1761" s="47"/>
      <c r="AB1761" s="47"/>
      <c r="AC1761" s="47"/>
      <c r="AD1761" s="47"/>
      <c r="AE1761" s="47"/>
      <c r="AF1761" s="47"/>
      <c r="AG1761" s="47"/>
      <c r="AH1761" s="47"/>
      <c r="AI1761" s="47"/>
      <c r="AJ1761" s="47"/>
      <c r="AK1761" s="47"/>
      <c r="AL1761" s="47"/>
    </row>
    <row r="1762" spans="1:38" s="48" customFormat="1" x14ac:dyDescent="0.2">
      <c r="A1762" s="168">
        <v>92</v>
      </c>
      <c r="B1762" s="168">
        <f>'Revenue Data'!B1753</f>
        <v>0</v>
      </c>
      <c r="C1762" s="71" t="str">
        <f t="shared" si="746"/>
        <v>-</v>
      </c>
      <c r="D1762" s="71" t="str">
        <f t="shared" si="746"/>
        <v>-</v>
      </c>
      <c r="E1762" s="71" t="str">
        <f t="shared" si="746"/>
        <v>-</v>
      </c>
      <c r="F1762" s="71" t="str">
        <f t="shared" si="746"/>
        <v>-</v>
      </c>
      <c r="G1762" s="71" t="str">
        <f t="shared" si="746"/>
        <v>-</v>
      </c>
      <c r="H1762" s="205">
        <f>IFERROR(VLOOKUP(B1762,'Forecast Cnx @ Home Airport'!$B$5:$R$176,17,FALSE),0)</f>
        <v>0</v>
      </c>
      <c r="I1762" s="29">
        <f t="shared" si="729"/>
        <v>0</v>
      </c>
      <c r="J1762" s="29">
        <f t="shared" si="730"/>
        <v>0</v>
      </c>
      <c r="K1762" s="29">
        <f t="shared" si="731"/>
        <v>0</v>
      </c>
      <c r="L1762" s="29">
        <f t="shared" si="732"/>
        <v>0</v>
      </c>
      <c r="M1762" s="29">
        <f t="shared" si="733"/>
        <v>0</v>
      </c>
      <c r="N1762" s="194">
        <f t="shared" si="734"/>
        <v>0</v>
      </c>
      <c r="O1762" s="64" t="str">
        <f t="shared" si="747"/>
        <v>-</v>
      </c>
      <c r="P1762" s="64" t="str">
        <f t="shared" si="747"/>
        <v>-</v>
      </c>
      <c r="Q1762" s="64" t="str">
        <f t="shared" si="747"/>
        <v>-</v>
      </c>
      <c r="R1762" s="64" t="str">
        <f t="shared" si="747"/>
        <v>-</v>
      </c>
      <c r="S1762" s="64" t="str">
        <f t="shared" si="747"/>
        <v>-</v>
      </c>
      <c r="T1762" s="206" t="str">
        <f t="shared" si="735"/>
        <v>-</v>
      </c>
      <c r="U1762" s="29">
        <f t="shared" si="736"/>
        <v>0</v>
      </c>
      <c r="V1762" s="29">
        <f t="shared" si="737"/>
        <v>0</v>
      </c>
      <c r="W1762" s="29">
        <f t="shared" si="738"/>
        <v>0</v>
      </c>
      <c r="X1762" s="29">
        <f t="shared" si="739"/>
        <v>0</v>
      </c>
      <c r="Y1762" s="29">
        <f t="shared" si="740"/>
        <v>0</v>
      </c>
      <c r="Z1762" s="194">
        <f t="shared" si="741"/>
        <v>0</v>
      </c>
      <c r="AA1762" s="47"/>
      <c r="AB1762" s="47"/>
      <c r="AC1762" s="47"/>
      <c r="AD1762" s="47"/>
      <c r="AE1762" s="47"/>
      <c r="AF1762" s="47"/>
      <c r="AG1762" s="47"/>
      <c r="AH1762" s="47"/>
      <c r="AI1762" s="47"/>
      <c r="AJ1762" s="47"/>
      <c r="AK1762" s="47"/>
      <c r="AL1762" s="47"/>
    </row>
    <row r="1763" spans="1:38" s="48" customFormat="1" x14ac:dyDescent="0.2">
      <c r="A1763" s="168">
        <v>93</v>
      </c>
      <c r="B1763" s="168">
        <f>'Revenue Data'!B1754</f>
        <v>0</v>
      </c>
      <c r="C1763" s="71" t="str">
        <f t="shared" si="746"/>
        <v>-</v>
      </c>
      <c r="D1763" s="71" t="str">
        <f t="shared" si="746"/>
        <v>-</v>
      </c>
      <c r="E1763" s="71" t="str">
        <f t="shared" si="746"/>
        <v>-</v>
      </c>
      <c r="F1763" s="71" t="str">
        <f t="shared" si="746"/>
        <v>-</v>
      </c>
      <c r="G1763" s="71" t="str">
        <f t="shared" si="746"/>
        <v>-</v>
      </c>
      <c r="H1763" s="205">
        <f>IFERROR(VLOOKUP(B1763,'Forecast Cnx @ Home Airport'!$B$5:$R$176,17,FALSE),0)</f>
        <v>0</v>
      </c>
      <c r="I1763" s="29">
        <f t="shared" si="729"/>
        <v>0</v>
      </c>
      <c r="J1763" s="29">
        <f t="shared" si="730"/>
        <v>0</v>
      </c>
      <c r="K1763" s="29">
        <f t="shared" si="731"/>
        <v>0</v>
      </c>
      <c r="L1763" s="29">
        <f t="shared" si="732"/>
        <v>0</v>
      </c>
      <c r="M1763" s="29">
        <f t="shared" si="733"/>
        <v>0</v>
      </c>
      <c r="N1763" s="194">
        <f t="shared" si="734"/>
        <v>0</v>
      </c>
      <c r="O1763" s="64" t="str">
        <f t="shared" si="747"/>
        <v>-</v>
      </c>
      <c r="P1763" s="64" t="str">
        <f t="shared" si="747"/>
        <v>-</v>
      </c>
      <c r="Q1763" s="64" t="str">
        <f t="shared" si="747"/>
        <v>-</v>
      </c>
      <c r="R1763" s="64" t="str">
        <f t="shared" si="747"/>
        <v>-</v>
      </c>
      <c r="S1763" s="64" t="str">
        <f t="shared" si="747"/>
        <v>-</v>
      </c>
      <c r="T1763" s="206" t="str">
        <f t="shared" si="735"/>
        <v>-</v>
      </c>
      <c r="U1763" s="29">
        <f t="shared" si="736"/>
        <v>0</v>
      </c>
      <c r="V1763" s="29">
        <f t="shared" si="737"/>
        <v>0</v>
      </c>
      <c r="W1763" s="29">
        <f t="shared" si="738"/>
        <v>0</v>
      </c>
      <c r="X1763" s="29">
        <f t="shared" si="739"/>
        <v>0</v>
      </c>
      <c r="Y1763" s="29">
        <f t="shared" si="740"/>
        <v>0</v>
      </c>
      <c r="Z1763" s="194">
        <f t="shared" si="741"/>
        <v>0</v>
      </c>
      <c r="AA1763" s="47"/>
      <c r="AB1763" s="47"/>
      <c r="AC1763" s="47"/>
      <c r="AD1763" s="47"/>
      <c r="AE1763" s="47"/>
      <c r="AF1763" s="47"/>
      <c r="AG1763" s="47"/>
      <c r="AH1763" s="47"/>
      <c r="AI1763" s="47"/>
      <c r="AJ1763" s="47"/>
      <c r="AK1763" s="47"/>
      <c r="AL1763" s="47"/>
    </row>
    <row r="1764" spans="1:38" s="48" customFormat="1" x14ac:dyDescent="0.2">
      <c r="A1764" s="168">
        <v>94</v>
      </c>
      <c r="B1764" s="168">
        <f>'Revenue Data'!B1755</f>
        <v>0</v>
      </c>
      <c r="C1764" s="71" t="str">
        <f t="shared" si="746"/>
        <v>-</v>
      </c>
      <c r="D1764" s="71" t="str">
        <f t="shared" si="746"/>
        <v>-</v>
      </c>
      <c r="E1764" s="71" t="str">
        <f t="shared" si="746"/>
        <v>-</v>
      </c>
      <c r="F1764" s="71" t="str">
        <f t="shared" si="746"/>
        <v>-</v>
      </c>
      <c r="G1764" s="71" t="str">
        <f t="shared" si="746"/>
        <v>-</v>
      </c>
      <c r="H1764" s="205">
        <f>IFERROR(VLOOKUP(B1764,'Forecast Cnx @ Home Airport'!$B$5:$R$176,17,FALSE),0)</f>
        <v>0</v>
      </c>
      <c r="I1764" s="29">
        <f t="shared" si="729"/>
        <v>0</v>
      </c>
      <c r="J1764" s="29">
        <f t="shared" si="730"/>
        <v>0</v>
      </c>
      <c r="K1764" s="29">
        <f t="shared" si="731"/>
        <v>0</v>
      </c>
      <c r="L1764" s="29">
        <f t="shared" si="732"/>
        <v>0</v>
      </c>
      <c r="M1764" s="29">
        <f t="shared" si="733"/>
        <v>0</v>
      </c>
      <c r="N1764" s="194">
        <f t="shared" si="734"/>
        <v>0</v>
      </c>
      <c r="O1764" s="64" t="str">
        <f t="shared" si="747"/>
        <v>-</v>
      </c>
      <c r="P1764" s="64" t="str">
        <f t="shared" si="747"/>
        <v>-</v>
      </c>
      <c r="Q1764" s="64" t="str">
        <f t="shared" si="747"/>
        <v>-</v>
      </c>
      <c r="R1764" s="64" t="str">
        <f t="shared" si="747"/>
        <v>-</v>
      </c>
      <c r="S1764" s="64" t="str">
        <f t="shared" si="747"/>
        <v>-</v>
      </c>
      <c r="T1764" s="206" t="str">
        <f t="shared" si="735"/>
        <v>-</v>
      </c>
      <c r="U1764" s="29">
        <f t="shared" si="736"/>
        <v>0</v>
      </c>
      <c r="V1764" s="29">
        <f t="shared" si="737"/>
        <v>0</v>
      </c>
      <c r="W1764" s="29">
        <f t="shared" si="738"/>
        <v>0</v>
      </c>
      <c r="X1764" s="29">
        <f t="shared" si="739"/>
        <v>0</v>
      </c>
      <c r="Y1764" s="29">
        <f t="shared" si="740"/>
        <v>0</v>
      </c>
      <c r="Z1764" s="194">
        <f t="shared" si="741"/>
        <v>0</v>
      </c>
      <c r="AA1764" s="47"/>
      <c r="AB1764" s="47"/>
      <c r="AC1764" s="47"/>
      <c r="AD1764" s="47"/>
      <c r="AE1764" s="47"/>
      <c r="AF1764" s="47"/>
      <c r="AG1764" s="47"/>
      <c r="AH1764" s="47"/>
      <c r="AI1764" s="47"/>
      <c r="AJ1764" s="47"/>
      <c r="AK1764" s="47"/>
      <c r="AL1764" s="47"/>
    </row>
    <row r="1765" spans="1:38" s="48" customFormat="1" x14ac:dyDescent="0.2">
      <c r="A1765" s="168">
        <v>95</v>
      </c>
      <c r="B1765" s="168">
        <f>'Revenue Data'!B1756</f>
        <v>0</v>
      </c>
      <c r="C1765" s="71" t="str">
        <f t="shared" si="746"/>
        <v>-</v>
      </c>
      <c r="D1765" s="71" t="str">
        <f t="shared" si="746"/>
        <v>-</v>
      </c>
      <c r="E1765" s="71" t="str">
        <f t="shared" si="746"/>
        <v>-</v>
      </c>
      <c r="F1765" s="71" t="str">
        <f t="shared" si="746"/>
        <v>-</v>
      </c>
      <c r="G1765" s="71" t="str">
        <f t="shared" si="746"/>
        <v>-</v>
      </c>
      <c r="H1765" s="205">
        <f>IFERROR(VLOOKUP(B1765,'Forecast Cnx @ Home Airport'!$B$5:$R$176,17,FALSE),0)</f>
        <v>0</v>
      </c>
      <c r="I1765" s="29">
        <f t="shared" si="729"/>
        <v>0</v>
      </c>
      <c r="J1765" s="29">
        <f t="shared" si="730"/>
        <v>0</v>
      </c>
      <c r="K1765" s="29">
        <f t="shared" si="731"/>
        <v>0</v>
      </c>
      <c r="L1765" s="29">
        <f t="shared" si="732"/>
        <v>0</v>
      </c>
      <c r="M1765" s="29">
        <f t="shared" si="733"/>
        <v>0</v>
      </c>
      <c r="N1765" s="194">
        <f t="shared" si="734"/>
        <v>0</v>
      </c>
      <c r="O1765" s="64" t="str">
        <f t="shared" si="747"/>
        <v>-</v>
      </c>
      <c r="P1765" s="64" t="str">
        <f t="shared" si="747"/>
        <v>-</v>
      </c>
      <c r="Q1765" s="64" t="str">
        <f t="shared" si="747"/>
        <v>-</v>
      </c>
      <c r="R1765" s="64" t="str">
        <f t="shared" si="747"/>
        <v>-</v>
      </c>
      <c r="S1765" s="64" t="str">
        <f t="shared" si="747"/>
        <v>-</v>
      </c>
      <c r="T1765" s="206" t="str">
        <f t="shared" si="735"/>
        <v>-</v>
      </c>
      <c r="U1765" s="29">
        <f t="shared" si="736"/>
        <v>0</v>
      </c>
      <c r="V1765" s="29">
        <f t="shared" si="737"/>
        <v>0</v>
      </c>
      <c r="W1765" s="29">
        <f t="shared" si="738"/>
        <v>0</v>
      </c>
      <c r="X1765" s="29">
        <f t="shared" si="739"/>
        <v>0</v>
      </c>
      <c r="Y1765" s="29">
        <f t="shared" si="740"/>
        <v>0</v>
      </c>
      <c r="Z1765" s="194">
        <f t="shared" si="741"/>
        <v>0</v>
      </c>
      <c r="AA1765" s="47"/>
      <c r="AB1765" s="47"/>
      <c r="AC1765" s="47"/>
      <c r="AD1765" s="47"/>
      <c r="AE1765" s="47"/>
      <c r="AF1765" s="47"/>
      <c r="AG1765" s="47"/>
      <c r="AH1765" s="47"/>
      <c r="AI1765" s="47"/>
      <c r="AJ1765" s="47"/>
      <c r="AK1765" s="47"/>
      <c r="AL1765" s="47"/>
    </row>
    <row r="1766" spans="1:38" s="48" customFormat="1" x14ac:dyDescent="0.2">
      <c r="A1766" s="168">
        <v>96</v>
      </c>
      <c r="B1766" s="168">
        <f>'Revenue Data'!B1757</f>
        <v>0</v>
      </c>
      <c r="C1766" s="71" t="str">
        <f t="shared" si="746"/>
        <v>-</v>
      </c>
      <c r="D1766" s="71" t="str">
        <f t="shared" si="746"/>
        <v>-</v>
      </c>
      <c r="E1766" s="71" t="str">
        <f t="shared" si="746"/>
        <v>-</v>
      </c>
      <c r="F1766" s="71" t="str">
        <f t="shared" si="746"/>
        <v>-</v>
      </c>
      <c r="G1766" s="71" t="str">
        <f t="shared" si="746"/>
        <v>-</v>
      </c>
      <c r="H1766" s="205">
        <f>IFERROR(VLOOKUP(B1766,'Forecast Cnx @ Home Airport'!$B$5:$R$176,17,FALSE),0)</f>
        <v>0</v>
      </c>
      <c r="I1766" s="29">
        <f t="shared" si="729"/>
        <v>0</v>
      </c>
      <c r="J1766" s="29">
        <f t="shared" si="730"/>
        <v>0</v>
      </c>
      <c r="K1766" s="29">
        <f t="shared" si="731"/>
        <v>0</v>
      </c>
      <c r="L1766" s="29">
        <f t="shared" si="732"/>
        <v>0</v>
      </c>
      <c r="M1766" s="29">
        <f t="shared" si="733"/>
        <v>0</v>
      </c>
      <c r="N1766" s="194">
        <f t="shared" si="734"/>
        <v>0</v>
      </c>
      <c r="O1766" s="64" t="str">
        <f t="shared" si="747"/>
        <v>-</v>
      </c>
      <c r="P1766" s="64" t="str">
        <f t="shared" si="747"/>
        <v>-</v>
      </c>
      <c r="Q1766" s="64" t="str">
        <f t="shared" si="747"/>
        <v>-</v>
      </c>
      <c r="R1766" s="64" t="str">
        <f t="shared" si="747"/>
        <v>-</v>
      </c>
      <c r="S1766" s="64" t="str">
        <f t="shared" si="747"/>
        <v>-</v>
      </c>
      <c r="T1766" s="206" t="str">
        <f t="shared" si="735"/>
        <v>-</v>
      </c>
      <c r="U1766" s="29">
        <f t="shared" si="736"/>
        <v>0</v>
      </c>
      <c r="V1766" s="29">
        <f t="shared" si="737"/>
        <v>0</v>
      </c>
      <c r="W1766" s="29">
        <f t="shared" si="738"/>
        <v>0</v>
      </c>
      <c r="X1766" s="29">
        <f t="shared" si="739"/>
        <v>0</v>
      </c>
      <c r="Y1766" s="29">
        <f t="shared" si="740"/>
        <v>0</v>
      </c>
      <c r="Z1766" s="194">
        <f t="shared" si="741"/>
        <v>0</v>
      </c>
      <c r="AA1766" s="47"/>
      <c r="AB1766" s="47"/>
      <c r="AC1766" s="47"/>
      <c r="AD1766" s="47"/>
      <c r="AE1766" s="47"/>
      <c r="AF1766" s="47"/>
      <c r="AG1766" s="47"/>
      <c r="AH1766" s="47"/>
      <c r="AI1766" s="47"/>
      <c r="AJ1766" s="47"/>
      <c r="AK1766" s="47"/>
      <c r="AL1766" s="47"/>
    </row>
    <row r="1767" spans="1:38" s="48" customFormat="1" x14ac:dyDescent="0.2">
      <c r="A1767" s="168">
        <v>97</v>
      </c>
      <c r="B1767" s="168">
        <f>'Revenue Data'!B1758</f>
        <v>0</v>
      </c>
      <c r="C1767" s="71" t="str">
        <f t="shared" si="746"/>
        <v>-</v>
      </c>
      <c r="D1767" s="71" t="str">
        <f t="shared" si="746"/>
        <v>-</v>
      </c>
      <c r="E1767" s="71" t="str">
        <f t="shared" si="746"/>
        <v>-</v>
      </c>
      <c r="F1767" s="71" t="str">
        <f t="shared" si="746"/>
        <v>-</v>
      </c>
      <c r="G1767" s="71" t="str">
        <f t="shared" si="746"/>
        <v>-</v>
      </c>
      <c r="H1767" s="205">
        <f>IFERROR(VLOOKUP(B1767,'Forecast Cnx @ Home Airport'!$B$5:$R$176,17,FALSE),0)</f>
        <v>0</v>
      </c>
      <c r="I1767" s="29">
        <f t="shared" si="729"/>
        <v>0</v>
      </c>
      <c r="J1767" s="29">
        <f t="shared" si="730"/>
        <v>0</v>
      </c>
      <c r="K1767" s="29">
        <f t="shared" si="731"/>
        <v>0</v>
      </c>
      <c r="L1767" s="29">
        <f t="shared" si="732"/>
        <v>0</v>
      </c>
      <c r="M1767" s="29">
        <f t="shared" si="733"/>
        <v>0</v>
      </c>
      <c r="N1767" s="194">
        <f t="shared" si="734"/>
        <v>0</v>
      </c>
      <c r="O1767" s="64" t="str">
        <f t="shared" si="747"/>
        <v>-</v>
      </c>
      <c r="P1767" s="64" t="str">
        <f t="shared" si="747"/>
        <v>-</v>
      </c>
      <c r="Q1767" s="64" t="str">
        <f t="shared" si="747"/>
        <v>-</v>
      </c>
      <c r="R1767" s="64" t="str">
        <f t="shared" si="747"/>
        <v>-</v>
      </c>
      <c r="S1767" s="64" t="str">
        <f t="shared" si="747"/>
        <v>-</v>
      </c>
      <c r="T1767" s="206" t="str">
        <f t="shared" si="735"/>
        <v>-</v>
      </c>
      <c r="U1767" s="29">
        <f t="shared" si="736"/>
        <v>0</v>
      </c>
      <c r="V1767" s="29">
        <f t="shared" si="737"/>
        <v>0</v>
      </c>
      <c r="W1767" s="29">
        <f t="shared" si="738"/>
        <v>0</v>
      </c>
      <c r="X1767" s="29">
        <f t="shared" si="739"/>
        <v>0</v>
      </c>
      <c r="Y1767" s="29">
        <f t="shared" si="740"/>
        <v>0</v>
      </c>
      <c r="Z1767" s="194">
        <f t="shared" si="741"/>
        <v>0</v>
      </c>
      <c r="AA1767" s="47"/>
      <c r="AB1767" s="47"/>
      <c r="AC1767" s="47"/>
      <c r="AD1767" s="47"/>
      <c r="AE1767" s="47"/>
      <c r="AF1767" s="47"/>
      <c r="AG1767" s="47"/>
      <c r="AH1767" s="47"/>
      <c r="AI1767" s="47"/>
      <c r="AJ1767" s="47"/>
      <c r="AK1767" s="47"/>
      <c r="AL1767" s="47"/>
    </row>
    <row r="1768" spans="1:38" s="48" customFormat="1" x14ac:dyDescent="0.2">
      <c r="A1768" s="168">
        <v>98</v>
      </c>
      <c r="B1768" s="168">
        <f>'Revenue Data'!B1759</f>
        <v>0</v>
      </c>
      <c r="C1768" s="71" t="str">
        <f t="shared" si="746"/>
        <v>-</v>
      </c>
      <c r="D1768" s="71" t="str">
        <f t="shared" si="746"/>
        <v>-</v>
      </c>
      <c r="E1768" s="71" t="str">
        <f t="shared" si="746"/>
        <v>-</v>
      </c>
      <c r="F1768" s="71" t="str">
        <f t="shared" si="746"/>
        <v>-</v>
      </c>
      <c r="G1768" s="71" t="str">
        <f t="shared" si="746"/>
        <v>-</v>
      </c>
      <c r="H1768" s="205">
        <f>IFERROR(VLOOKUP(B1768,'Forecast Cnx @ Home Airport'!$B$5:$R$176,17,FALSE),0)</f>
        <v>0</v>
      </c>
      <c r="I1768" s="29">
        <f t="shared" si="729"/>
        <v>0</v>
      </c>
      <c r="J1768" s="29">
        <f t="shared" si="730"/>
        <v>0</v>
      </c>
      <c r="K1768" s="29">
        <f t="shared" si="731"/>
        <v>0</v>
      </c>
      <c r="L1768" s="29">
        <f t="shared" si="732"/>
        <v>0</v>
      </c>
      <c r="M1768" s="29">
        <f t="shared" si="733"/>
        <v>0</v>
      </c>
      <c r="N1768" s="194">
        <f t="shared" si="734"/>
        <v>0</v>
      </c>
      <c r="O1768" s="64" t="str">
        <f t="shared" si="747"/>
        <v>-</v>
      </c>
      <c r="P1768" s="64" t="str">
        <f t="shared" si="747"/>
        <v>-</v>
      </c>
      <c r="Q1768" s="64" t="str">
        <f t="shared" si="747"/>
        <v>-</v>
      </c>
      <c r="R1768" s="64" t="str">
        <f t="shared" si="747"/>
        <v>-</v>
      </c>
      <c r="S1768" s="64" t="str">
        <f t="shared" si="747"/>
        <v>-</v>
      </c>
      <c r="T1768" s="206" t="str">
        <f t="shared" si="735"/>
        <v>-</v>
      </c>
      <c r="U1768" s="29">
        <f t="shared" si="736"/>
        <v>0</v>
      </c>
      <c r="V1768" s="29">
        <f t="shared" si="737"/>
        <v>0</v>
      </c>
      <c r="W1768" s="29">
        <f t="shared" si="738"/>
        <v>0</v>
      </c>
      <c r="X1768" s="29">
        <f t="shared" si="739"/>
        <v>0</v>
      </c>
      <c r="Y1768" s="29">
        <f t="shared" si="740"/>
        <v>0</v>
      </c>
      <c r="Z1768" s="194">
        <f t="shared" si="741"/>
        <v>0</v>
      </c>
      <c r="AA1768" s="47"/>
      <c r="AB1768" s="47"/>
      <c r="AC1768" s="47"/>
      <c r="AD1768" s="47"/>
      <c r="AE1768" s="47"/>
      <c r="AF1768" s="47"/>
      <c r="AG1768" s="47"/>
      <c r="AH1768" s="47"/>
      <c r="AI1768" s="47"/>
      <c r="AJ1768" s="47"/>
      <c r="AK1768" s="47"/>
      <c r="AL1768" s="47"/>
    </row>
    <row r="1769" spans="1:38" s="48" customFormat="1" x14ac:dyDescent="0.2">
      <c r="A1769" s="168">
        <v>99</v>
      </c>
      <c r="B1769" s="168">
        <f>'Revenue Data'!B1760</f>
        <v>0</v>
      </c>
      <c r="C1769" s="71" t="str">
        <f t="shared" si="746"/>
        <v>-</v>
      </c>
      <c r="D1769" s="71" t="str">
        <f t="shared" si="746"/>
        <v>-</v>
      </c>
      <c r="E1769" s="71" t="str">
        <f t="shared" si="746"/>
        <v>-</v>
      </c>
      <c r="F1769" s="71" t="str">
        <f t="shared" si="746"/>
        <v>-</v>
      </c>
      <c r="G1769" s="71" t="str">
        <f t="shared" si="746"/>
        <v>-</v>
      </c>
      <c r="H1769" s="205">
        <f>IFERROR(VLOOKUP(B1769,'Forecast Cnx @ Home Airport'!$B$5:$R$176,17,FALSE),0)</f>
        <v>0</v>
      </c>
      <c r="I1769" s="29">
        <f t="shared" si="729"/>
        <v>0</v>
      </c>
      <c r="J1769" s="29">
        <f t="shared" si="730"/>
        <v>0</v>
      </c>
      <c r="K1769" s="29">
        <f t="shared" si="731"/>
        <v>0</v>
      </c>
      <c r="L1769" s="29">
        <f t="shared" si="732"/>
        <v>0</v>
      </c>
      <c r="M1769" s="29">
        <f t="shared" si="733"/>
        <v>0</v>
      </c>
      <c r="N1769" s="194">
        <f t="shared" si="734"/>
        <v>0</v>
      </c>
      <c r="O1769" s="64" t="str">
        <f t="shared" si="747"/>
        <v>-</v>
      </c>
      <c r="P1769" s="64" t="str">
        <f t="shared" si="747"/>
        <v>-</v>
      </c>
      <c r="Q1769" s="64" t="str">
        <f t="shared" si="747"/>
        <v>-</v>
      </c>
      <c r="R1769" s="64" t="str">
        <f t="shared" si="747"/>
        <v>-</v>
      </c>
      <c r="S1769" s="64" t="str">
        <f t="shared" si="747"/>
        <v>-</v>
      </c>
      <c r="T1769" s="206" t="str">
        <f t="shared" si="735"/>
        <v>-</v>
      </c>
      <c r="U1769" s="29">
        <f t="shared" si="736"/>
        <v>0</v>
      </c>
      <c r="V1769" s="29">
        <f t="shared" si="737"/>
        <v>0</v>
      </c>
      <c r="W1769" s="29">
        <f t="shared" si="738"/>
        <v>0</v>
      </c>
      <c r="X1769" s="29">
        <f t="shared" si="739"/>
        <v>0</v>
      </c>
      <c r="Y1769" s="29">
        <f t="shared" si="740"/>
        <v>0</v>
      </c>
      <c r="Z1769" s="194">
        <f t="shared" si="741"/>
        <v>0</v>
      </c>
      <c r="AA1769" s="47"/>
      <c r="AB1769" s="47"/>
      <c r="AC1769" s="47"/>
      <c r="AD1769" s="47"/>
      <c r="AE1769" s="47"/>
      <c r="AF1769" s="47"/>
      <c r="AG1769" s="47"/>
      <c r="AH1769" s="47"/>
      <c r="AI1769" s="47"/>
      <c r="AJ1769" s="47"/>
      <c r="AK1769" s="47"/>
      <c r="AL1769" s="47"/>
    </row>
    <row r="1770" spans="1:38" s="48" customFormat="1" x14ac:dyDescent="0.2">
      <c r="A1770" s="168">
        <v>100</v>
      </c>
      <c r="B1770" s="168">
        <f>'Revenue Data'!B1761</f>
        <v>0</v>
      </c>
      <c r="C1770" s="71" t="str">
        <f t="shared" si="746"/>
        <v>-</v>
      </c>
      <c r="D1770" s="71" t="str">
        <f t="shared" si="746"/>
        <v>-</v>
      </c>
      <c r="E1770" s="71" t="str">
        <f t="shared" si="746"/>
        <v>-</v>
      </c>
      <c r="F1770" s="71" t="str">
        <f t="shared" si="746"/>
        <v>-</v>
      </c>
      <c r="G1770" s="71" t="str">
        <f t="shared" si="746"/>
        <v>-</v>
      </c>
      <c r="H1770" s="205">
        <f>IFERROR(VLOOKUP(B1770,'Forecast Cnx @ Home Airport'!$B$5:$R$176,17,FALSE),0)</f>
        <v>0</v>
      </c>
      <c r="I1770" s="29">
        <f t="shared" si="729"/>
        <v>0</v>
      </c>
      <c r="J1770" s="29">
        <f t="shared" si="730"/>
        <v>0</v>
      </c>
      <c r="K1770" s="29">
        <f t="shared" si="731"/>
        <v>0</v>
      </c>
      <c r="L1770" s="29">
        <f t="shared" si="732"/>
        <v>0</v>
      </c>
      <c r="M1770" s="29">
        <f t="shared" si="733"/>
        <v>0</v>
      </c>
      <c r="N1770" s="194">
        <f t="shared" si="734"/>
        <v>0</v>
      </c>
      <c r="O1770" s="64" t="str">
        <f t="shared" si="747"/>
        <v>-</v>
      </c>
      <c r="P1770" s="64" t="str">
        <f t="shared" si="747"/>
        <v>-</v>
      </c>
      <c r="Q1770" s="64" t="str">
        <f t="shared" si="747"/>
        <v>-</v>
      </c>
      <c r="R1770" s="64" t="str">
        <f t="shared" si="747"/>
        <v>-</v>
      </c>
      <c r="S1770" s="64" t="str">
        <f t="shared" si="747"/>
        <v>-</v>
      </c>
      <c r="T1770" s="206" t="str">
        <f t="shared" si="735"/>
        <v>-</v>
      </c>
      <c r="U1770" s="29">
        <f t="shared" si="736"/>
        <v>0</v>
      </c>
      <c r="V1770" s="29">
        <f t="shared" si="737"/>
        <v>0</v>
      </c>
      <c r="W1770" s="29">
        <f t="shared" si="738"/>
        <v>0</v>
      </c>
      <c r="X1770" s="29">
        <f t="shared" si="739"/>
        <v>0</v>
      </c>
      <c r="Y1770" s="29">
        <f t="shared" si="740"/>
        <v>0</v>
      </c>
      <c r="Z1770" s="194">
        <f t="shared" si="741"/>
        <v>0</v>
      </c>
      <c r="AA1770" s="47"/>
      <c r="AB1770" s="47"/>
      <c r="AC1770" s="47"/>
      <c r="AD1770" s="47"/>
      <c r="AE1770" s="47"/>
      <c r="AF1770" s="47"/>
      <c r="AG1770" s="47"/>
      <c r="AH1770" s="47"/>
      <c r="AI1770" s="47"/>
      <c r="AJ1770" s="47"/>
      <c r="AK1770" s="47"/>
      <c r="AL1770" s="47"/>
    </row>
    <row r="1771" spans="1:38" s="48" customFormat="1" x14ac:dyDescent="0.2">
      <c r="A1771" s="168">
        <v>101</v>
      </c>
      <c r="B1771" s="168">
        <f>'Revenue Data'!B1762</f>
        <v>0</v>
      </c>
      <c r="C1771" s="71" t="str">
        <f t="shared" ref="C1771:G1780" si="748">IFERROR(VLOOKUP($B1771,ToChicagoFareList,C$8,FALSE),"-")</f>
        <v>-</v>
      </c>
      <c r="D1771" s="71" t="str">
        <f t="shared" si="748"/>
        <v>-</v>
      </c>
      <c r="E1771" s="71" t="str">
        <f t="shared" si="748"/>
        <v>-</v>
      </c>
      <c r="F1771" s="71" t="str">
        <f t="shared" si="748"/>
        <v>-</v>
      </c>
      <c r="G1771" s="71" t="str">
        <f t="shared" si="748"/>
        <v>-</v>
      </c>
      <c r="H1771" s="205">
        <f>IFERROR(VLOOKUP(B1771,'Forecast Cnx @ Home Airport'!$B$5:$R$176,17,FALSE),0)</f>
        <v>0</v>
      </c>
      <c r="I1771" s="29">
        <f t="shared" si="729"/>
        <v>0</v>
      </c>
      <c r="J1771" s="29">
        <f t="shared" si="730"/>
        <v>0</v>
      </c>
      <c r="K1771" s="29">
        <f t="shared" si="731"/>
        <v>0</v>
      </c>
      <c r="L1771" s="29">
        <f t="shared" si="732"/>
        <v>0</v>
      </c>
      <c r="M1771" s="29">
        <f t="shared" si="733"/>
        <v>0</v>
      </c>
      <c r="N1771" s="194">
        <f t="shared" si="734"/>
        <v>0</v>
      </c>
      <c r="O1771" s="64" t="str">
        <f t="shared" ref="O1771:S1780" si="749">IFERROR(VLOOKUP($B1771,ToChicagoFareList,O$8,FALSE),"-")</f>
        <v>-</v>
      </c>
      <c r="P1771" s="64" t="str">
        <f t="shared" si="749"/>
        <v>-</v>
      </c>
      <c r="Q1771" s="64" t="str">
        <f t="shared" si="749"/>
        <v>-</v>
      </c>
      <c r="R1771" s="64" t="str">
        <f t="shared" si="749"/>
        <v>-</v>
      </c>
      <c r="S1771" s="64" t="str">
        <f t="shared" si="749"/>
        <v>-</v>
      </c>
      <c r="T1771" s="206" t="str">
        <f t="shared" si="735"/>
        <v>-</v>
      </c>
      <c r="U1771" s="29">
        <f t="shared" si="736"/>
        <v>0</v>
      </c>
      <c r="V1771" s="29">
        <f t="shared" si="737"/>
        <v>0</v>
      </c>
      <c r="W1771" s="29">
        <f t="shared" si="738"/>
        <v>0</v>
      </c>
      <c r="X1771" s="29">
        <f t="shared" si="739"/>
        <v>0</v>
      </c>
      <c r="Y1771" s="29">
        <f t="shared" si="740"/>
        <v>0</v>
      </c>
      <c r="Z1771" s="194">
        <f t="shared" si="741"/>
        <v>0</v>
      </c>
      <c r="AA1771" s="47"/>
      <c r="AB1771" s="47"/>
      <c r="AC1771" s="47"/>
      <c r="AD1771" s="47"/>
      <c r="AE1771" s="47"/>
      <c r="AF1771" s="47"/>
      <c r="AG1771" s="47"/>
      <c r="AH1771" s="47"/>
      <c r="AI1771" s="47"/>
      <c r="AJ1771" s="47"/>
      <c r="AK1771" s="47"/>
      <c r="AL1771" s="47"/>
    </row>
    <row r="1772" spans="1:38" s="48" customFormat="1" x14ac:dyDescent="0.2">
      <c r="A1772" s="168">
        <v>102</v>
      </c>
      <c r="B1772" s="168">
        <f>'Revenue Data'!B1763</f>
        <v>0</v>
      </c>
      <c r="C1772" s="71" t="str">
        <f t="shared" si="748"/>
        <v>-</v>
      </c>
      <c r="D1772" s="71" t="str">
        <f t="shared" si="748"/>
        <v>-</v>
      </c>
      <c r="E1772" s="71" t="str">
        <f t="shared" si="748"/>
        <v>-</v>
      </c>
      <c r="F1772" s="71" t="str">
        <f t="shared" si="748"/>
        <v>-</v>
      </c>
      <c r="G1772" s="71" t="str">
        <f t="shared" si="748"/>
        <v>-</v>
      </c>
      <c r="H1772" s="205">
        <f>IFERROR(VLOOKUP(B1772,'Forecast Cnx @ Home Airport'!$B$5:$R$176,17,FALSE),0)</f>
        <v>0</v>
      </c>
      <c r="I1772" s="29">
        <f t="shared" si="729"/>
        <v>0</v>
      </c>
      <c r="J1772" s="29">
        <f t="shared" si="730"/>
        <v>0</v>
      </c>
      <c r="K1772" s="29">
        <f t="shared" si="731"/>
        <v>0</v>
      </c>
      <c r="L1772" s="29">
        <f t="shared" si="732"/>
        <v>0</v>
      </c>
      <c r="M1772" s="29">
        <f t="shared" si="733"/>
        <v>0</v>
      </c>
      <c r="N1772" s="194">
        <f t="shared" si="734"/>
        <v>0</v>
      </c>
      <c r="O1772" s="64" t="str">
        <f t="shared" si="749"/>
        <v>-</v>
      </c>
      <c r="P1772" s="64" t="str">
        <f t="shared" si="749"/>
        <v>-</v>
      </c>
      <c r="Q1772" s="64" t="str">
        <f t="shared" si="749"/>
        <v>-</v>
      </c>
      <c r="R1772" s="64" t="str">
        <f t="shared" si="749"/>
        <v>-</v>
      </c>
      <c r="S1772" s="64" t="str">
        <f t="shared" si="749"/>
        <v>-</v>
      </c>
      <c r="T1772" s="206" t="str">
        <f t="shared" si="735"/>
        <v>-</v>
      </c>
      <c r="U1772" s="29">
        <f t="shared" si="736"/>
        <v>0</v>
      </c>
      <c r="V1772" s="29">
        <f t="shared" si="737"/>
        <v>0</v>
      </c>
      <c r="W1772" s="29">
        <f t="shared" si="738"/>
        <v>0</v>
      </c>
      <c r="X1772" s="29">
        <f t="shared" si="739"/>
        <v>0</v>
      </c>
      <c r="Y1772" s="29">
        <f t="shared" si="740"/>
        <v>0</v>
      </c>
      <c r="Z1772" s="194">
        <f t="shared" si="741"/>
        <v>0</v>
      </c>
      <c r="AA1772" s="47"/>
      <c r="AB1772" s="47"/>
      <c r="AC1772" s="47"/>
      <c r="AD1772" s="47"/>
      <c r="AE1772" s="47"/>
      <c r="AF1772" s="47"/>
      <c r="AG1772" s="47"/>
      <c r="AH1772" s="47"/>
      <c r="AI1772" s="47"/>
      <c r="AJ1772" s="47"/>
      <c r="AK1772" s="47"/>
      <c r="AL1772" s="47"/>
    </row>
    <row r="1773" spans="1:38" s="48" customFormat="1" x14ac:dyDescent="0.2">
      <c r="A1773" s="168">
        <v>103</v>
      </c>
      <c r="B1773" s="168">
        <f>'Revenue Data'!B1764</f>
        <v>0</v>
      </c>
      <c r="C1773" s="71" t="str">
        <f t="shared" si="748"/>
        <v>-</v>
      </c>
      <c r="D1773" s="71" t="str">
        <f t="shared" si="748"/>
        <v>-</v>
      </c>
      <c r="E1773" s="71" t="str">
        <f t="shared" si="748"/>
        <v>-</v>
      </c>
      <c r="F1773" s="71" t="str">
        <f t="shared" si="748"/>
        <v>-</v>
      </c>
      <c r="G1773" s="71" t="str">
        <f t="shared" si="748"/>
        <v>-</v>
      </c>
      <c r="H1773" s="205">
        <f>IFERROR(VLOOKUP(B1773,'Forecast Cnx @ Home Airport'!$B$5:$R$176,17,FALSE),0)</f>
        <v>0</v>
      </c>
      <c r="I1773" s="29">
        <f t="shared" si="729"/>
        <v>0</v>
      </c>
      <c r="J1773" s="29">
        <f t="shared" si="730"/>
        <v>0</v>
      </c>
      <c r="K1773" s="29">
        <f t="shared" si="731"/>
        <v>0</v>
      </c>
      <c r="L1773" s="29">
        <f t="shared" si="732"/>
        <v>0</v>
      </c>
      <c r="M1773" s="29">
        <f t="shared" si="733"/>
        <v>0</v>
      </c>
      <c r="N1773" s="194">
        <f t="shared" si="734"/>
        <v>0</v>
      </c>
      <c r="O1773" s="64" t="str">
        <f t="shared" si="749"/>
        <v>-</v>
      </c>
      <c r="P1773" s="64" t="str">
        <f t="shared" si="749"/>
        <v>-</v>
      </c>
      <c r="Q1773" s="64" t="str">
        <f t="shared" si="749"/>
        <v>-</v>
      </c>
      <c r="R1773" s="64" t="str">
        <f t="shared" si="749"/>
        <v>-</v>
      </c>
      <c r="S1773" s="64" t="str">
        <f t="shared" si="749"/>
        <v>-</v>
      </c>
      <c r="T1773" s="206" t="str">
        <f t="shared" si="735"/>
        <v>-</v>
      </c>
      <c r="U1773" s="29">
        <f t="shared" si="736"/>
        <v>0</v>
      </c>
      <c r="V1773" s="29">
        <f t="shared" si="737"/>
        <v>0</v>
      </c>
      <c r="W1773" s="29">
        <f t="shared" si="738"/>
        <v>0</v>
      </c>
      <c r="X1773" s="29">
        <f t="shared" si="739"/>
        <v>0</v>
      </c>
      <c r="Y1773" s="29">
        <f t="shared" si="740"/>
        <v>0</v>
      </c>
      <c r="Z1773" s="194">
        <f t="shared" si="741"/>
        <v>0</v>
      </c>
      <c r="AA1773" s="47"/>
      <c r="AB1773" s="47"/>
      <c r="AC1773" s="47"/>
      <c r="AD1773" s="47"/>
      <c r="AE1773" s="47"/>
      <c r="AF1773" s="47"/>
      <c r="AG1773" s="47"/>
      <c r="AH1773" s="47"/>
      <c r="AI1773" s="47"/>
      <c r="AJ1773" s="47"/>
      <c r="AK1773" s="47"/>
      <c r="AL1773" s="47"/>
    </row>
    <row r="1774" spans="1:38" s="48" customFormat="1" x14ac:dyDescent="0.2">
      <c r="A1774" s="168">
        <v>104</v>
      </c>
      <c r="B1774" s="168">
        <f>'Revenue Data'!B1765</f>
        <v>0</v>
      </c>
      <c r="C1774" s="71" t="str">
        <f t="shared" si="748"/>
        <v>-</v>
      </c>
      <c r="D1774" s="71" t="str">
        <f t="shared" si="748"/>
        <v>-</v>
      </c>
      <c r="E1774" s="71" t="str">
        <f t="shared" si="748"/>
        <v>-</v>
      </c>
      <c r="F1774" s="71" t="str">
        <f t="shared" si="748"/>
        <v>-</v>
      </c>
      <c r="G1774" s="71" t="str">
        <f t="shared" si="748"/>
        <v>-</v>
      </c>
      <c r="H1774" s="205">
        <f>IFERROR(VLOOKUP(B1774,'Forecast Cnx @ Home Airport'!$B$5:$R$176,17,FALSE),0)</f>
        <v>0</v>
      </c>
      <c r="I1774" s="29">
        <f t="shared" si="729"/>
        <v>0</v>
      </c>
      <c r="J1774" s="29">
        <f t="shared" si="730"/>
        <v>0</v>
      </c>
      <c r="K1774" s="29">
        <f t="shared" si="731"/>
        <v>0</v>
      </c>
      <c r="L1774" s="29">
        <f t="shared" si="732"/>
        <v>0</v>
      </c>
      <c r="M1774" s="29">
        <f t="shared" si="733"/>
        <v>0</v>
      </c>
      <c r="N1774" s="194">
        <f t="shared" si="734"/>
        <v>0</v>
      </c>
      <c r="O1774" s="64" t="str">
        <f t="shared" si="749"/>
        <v>-</v>
      </c>
      <c r="P1774" s="64" t="str">
        <f t="shared" si="749"/>
        <v>-</v>
      </c>
      <c r="Q1774" s="64" t="str">
        <f t="shared" si="749"/>
        <v>-</v>
      </c>
      <c r="R1774" s="64" t="str">
        <f t="shared" si="749"/>
        <v>-</v>
      </c>
      <c r="S1774" s="64" t="str">
        <f t="shared" si="749"/>
        <v>-</v>
      </c>
      <c r="T1774" s="206" t="str">
        <f t="shared" si="735"/>
        <v>-</v>
      </c>
      <c r="U1774" s="29">
        <f t="shared" si="736"/>
        <v>0</v>
      </c>
      <c r="V1774" s="29">
        <f t="shared" si="737"/>
        <v>0</v>
      </c>
      <c r="W1774" s="29">
        <f t="shared" si="738"/>
        <v>0</v>
      </c>
      <c r="X1774" s="29">
        <f t="shared" si="739"/>
        <v>0</v>
      </c>
      <c r="Y1774" s="29">
        <f t="shared" si="740"/>
        <v>0</v>
      </c>
      <c r="Z1774" s="194">
        <f t="shared" si="741"/>
        <v>0</v>
      </c>
      <c r="AA1774" s="47"/>
      <c r="AB1774" s="47"/>
      <c r="AC1774" s="47"/>
      <c r="AD1774" s="47"/>
      <c r="AE1774" s="47"/>
      <c r="AF1774" s="47"/>
      <c r="AG1774" s="47"/>
      <c r="AH1774" s="47"/>
      <c r="AI1774" s="47"/>
      <c r="AJ1774" s="47"/>
      <c r="AK1774" s="47"/>
      <c r="AL1774" s="47"/>
    </row>
    <row r="1775" spans="1:38" s="48" customFormat="1" x14ac:dyDescent="0.2">
      <c r="A1775" s="168">
        <v>105</v>
      </c>
      <c r="B1775" s="168">
        <f>'Revenue Data'!B1766</f>
        <v>0</v>
      </c>
      <c r="C1775" s="71" t="str">
        <f t="shared" si="748"/>
        <v>-</v>
      </c>
      <c r="D1775" s="71" t="str">
        <f t="shared" si="748"/>
        <v>-</v>
      </c>
      <c r="E1775" s="71" t="str">
        <f t="shared" si="748"/>
        <v>-</v>
      </c>
      <c r="F1775" s="71" t="str">
        <f t="shared" si="748"/>
        <v>-</v>
      </c>
      <c r="G1775" s="71" t="str">
        <f t="shared" si="748"/>
        <v>-</v>
      </c>
      <c r="H1775" s="205">
        <f>IFERROR(VLOOKUP(B1775,'Forecast Cnx @ Home Airport'!$B$5:$R$176,17,FALSE),0)</f>
        <v>0</v>
      </c>
      <c r="I1775" s="29">
        <f t="shared" si="729"/>
        <v>0</v>
      </c>
      <c r="J1775" s="29">
        <f t="shared" si="730"/>
        <v>0</v>
      </c>
      <c r="K1775" s="29">
        <f t="shared" si="731"/>
        <v>0</v>
      </c>
      <c r="L1775" s="29">
        <f t="shared" si="732"/>
        <v>0</v>
      </c>
      <c r="M1775" s="29">
        <f t="shared" si="733"/>
        <v>0</v>
      </c>
      <c r="N1775" s="194">
        <f t="shared" si="734"/>
        <v>0</v>
      </c>
      <c r="O1775" s="64" t="str">
        <f t="shared" si="749"/>
        <v>-</v>
      </c>
      <c r="P1775" s="64" t="str">
        <f t="shared" si="749"/>
        <v>-</v>
      </c>
      <c r="Q1775" s="64" t="str">
        <f t="shared" si="749"/>
        <v>-</v>
      </c>
      <c r="R1775" s="64" t="str">
        <f t="shared" si="749"/>
        <v>-</v>
      </c>
      <c r="S1775" s="64" t="str">
        <f t="shared" si="749"/>
        <v>-</v>
      </c>
      <c r="T1775" s="206" t="str">
        <f t="shared" si="735"/>
        <v>-</v>
      </c>
      <c r="U1775" s="29">
        <f t="shared" si="736"/>
        <v>0</v>
      </c>
      <c r="V1775" s="29">
        <f t="shared" si="737"/>
        <v>0</v>
      </c>
      <c r="W1775" s="29">
        <f t="shared" si="738"/>
        <v>0</v>
      </c>
      <c r="X1775" s="29">
        <f t="shared" si="739"/>
        <v>0</v>
      </c>
      <c r="Y1775" s="29">
        <f t="shared" si="740"/>
        <v>0</v>
      </c>
      <c r="Z1775" s="194">
        <f t="shared" si="741"/>
        <v>0</v>
      </c>
      <c r="AA1775" s="47"/>
      <c r="AB1775" s="47"/>
      <c r="AC1775" s="47"/>
      <c r="AD1775" s="47"/>
      <c r="AE1775" s="47"/>
      <c r="AF1775" s="47"/>
      <c r="AG1775" s="47"/>
      <c r="AH1775" s="47"/>
      <c r="AI1775" s="47"/>
      <c r="AJ1775" s="47"/>
      <c r="AK1775" s="47"/>
      <c r="AL1775" s="47"/>
    </row>
    <row r="1776" spans="1:38" s="48" customFormat="1" x14ac:dyDescent="0.2">
      <c r="A1776" s="168">
        <v>106</v>
      </c>
      <c r="B1776" s="168">
        <f>'Revenue Data'!B1767</f>
        <v>0</v>
      </c>
      <c r="C1776" s="71" t="str">
        <f t="shared" si="748"/>
        <v>-</v>
      </c>
      <c r="D1776" s="71" t="str">
        <f t="shared" si="748"/>
        <v>-</v>
      </c>
      <c r="E1776" s="71" t="str">
        <f t="shared" si="748"/>
        <v>-</v>
      </c>
      <c r="F1776" s="71" t="str">
        <f t="shared" si="748"/>
        <v>-</v>
      </c>
      <c r="G1776" s="71" t="str">
        <f t="shared" si="748"/>
        <v>-</v>
      </c>
      <c r="H1776" s="205">
        <f>IFERROR(VLOOKUP(B1776,'Forecast Cnx @ Home Airport'!$B$5:$R$176,17,FALSE),0)</f>
        <v>0</v>
      </c>
      <c r="I1776" s="29">
        <f t="shared" si="729"/>
        <v>0</v>
      </c>
      <c r="J1776" s="29">
        <f t="shared" si="730"/>
        <v>0</v>
      </c>
      <c r="K1776" s="29">
        <f t="shared" si="731"/>
        <v>0</v>
      </c>
      <c r="L1776" s="29">
        <f t="shared" si="732"/>
        <v>0</v>
      </c>
      <c r="M1776" s="29">
        <f t="shared" si="733"/>
        <v>0</v>
      </c>
      <c r="N1776" s="194">
        <f t="shared" si="734"/>
        <v>0</v>
      </c>
      <c r="O1776" s="64" t="str">
        <f t="shared" si="749"/>
        <v>-</v>
      </c>
      <c r="P1776" s="64" t="str">
        <f t="shared" si="749"/>
        <v>-</v>
      </c>
      <c r="Q1776" s="64" t="str">
        <f t="shared" si="749"/>
        <v>-</v>
      </c>
      <c r="R1776" s="64" t="str">
        <f t="shared" si="749"/>
        <v>-</v>
      </c>
      <c r="S1776" s="64" t="str">
        <f t="shared" si="749"/>
        <v>-</v>
      </c>
      <c r="T1776" s="206" t="str">
        <f t="shared" si="735"/>
        <v>-</v>
      </c>
      <c r="U1776" s="29">
        <f t="shared" si="736"/>
        <v>0</v>
      </c>
      <c r="V1776" s="29">
        <f t="shared" si="737"/>
        <v>0</v>
      </c>
      <c r="W1776" s="29">
        <f t="shared" si="738"/>
        <v>0</v>
      </c>
      <c r="X1776" s="29">
        <f t="shared" si="739"/>
        <v>0</v>
      </c>
      <c r="Y1776" s="29">
        <f t="shared" si="740"/>
        <v>0</v>
      </c>
      <c r="Z1776" s="194">
        <f t="shared" si="741"/>
        <v>0</v>
      </c>
      <c r="AA1776" s="47"/>
      <c r="AB1776" s="47"/>
      <c r="AC1776" s="47"/>
      <c r="AD1776" s="47"/>
      <c r="AE1776" s="47"/>
      <c r="AF1776" s="47"/>
      <c r="AG1776" s="47"/>
      <c r="AH1776" s="47"/>
      <c r="AI1776" s="47"/>
      <c r="AJ1776" s="47"/>
      <c r="AK1776" s="47"/>
      <c r="AL1776" s="47"/>
    </row>
    <row r="1777" spans="1:38" s="48" customFormat="1" x14ac:dyDescent="0.2">
      <c r="A1777" s="168">
        <v>107</v>
      </c>
      <c r="B1777" s="168">
        <f>'Revenue Data'!B1768</f>
        <v>0</v>
      </c>
      <c r="C1777" s="71" t="str">
        <f t="shared" si="748"/>
        <v>-</v>
      </c>
      <c r="D1777" s="71" t="str">
        <f t="shared" si="748"/>
        <v>-</v>
      </c>
      <c r="E1777" s="71" t="str">
        <f t="shared" si="748"/>
        <v>-</v>
      </c>
      <c r="F1777" s="71" t="str">
        <f t="shared" si="748"/>
        <v>-</v>
      </c>
      <c r="G1777" s="71" t="str">
        <f t="shared" si="748"/>
        <v>-</v>
      </c>
      <c r="H1777" s="205">
        <f>IFERROR(VLOOKUP(B1777,'Forecast Cnx @ Home Airport'!$B$5:$R$176,17,FALSE),0)</f>
        <v>0</v>
      </c>
      <c r="I1777" s="29">
        <f t="shared" si="729"/>
        <v>0</v>
      </c>
      <c r="J1777" s="29">
        <f t="shared" si="730"/>
        <v>0</v>
      </c>
      <c r="K1777" s="29">
        <f t="shared" si="731"/>
        <v>0</v>
      </c>
      <c r="L1777" s="29">
        <f t="shared" si="732"/>
        <v>0</v>
      </c>
      <c r="M1777" s="29">
        <f t="shared" si="733"/>
        <v>0</v>
      </c>
      <c r="N1777" s="194">
        <f t="shared" si="734"/>
        <v>0</v>
      </c>
      <c r="O1777" s="64" t="str">
        <f t="shared" si="749"/>
        <v>-</v>
      </c>
      <c r="P1777" s="64" t="str">
        <f t="shared" si="749"/>
        <v>-</v>
      </c>
      <c r="Q1777" s="64" t="str">
        <f t="shared" si="749"/>
        <v>-</v>
      </c>
      <c r="R1777" s="64" t="str">
        <f t="shared" si="749"/>
        <v>-</v>
      </c>
      <c r="S1777" s="64" t="str">
        <f t="shared" si="749"/>
        <v>-</v>
      </c>
      <c r="T1777" s="206" t="str">
        <f t="shared" si="735"/>
        <v>-</v>
      </c>
      <c r="U1777" s="29">
        <f t="shared" si="736"/>
        <v>0</v>
      </c>
      <c r="V1777" s="29">
        <f t="shared" si="737"/>
        <v>0</v>
      </c>
      <c r="W1777" s="29">
        <f t="shared" si="738"/>
        <v>0</v>
      </c>
      <c r="X1777" s="29">
        <f t="shared" si="739"/>
        <v>0</v>
      </c>
      <c r="Y1777" s="29">
        <f t="shared" si="740"/>
        <v>0</v>
      </c>
      <c r="Z1777" s="194">
        <f t="shared" si="741"/>
        <v>0</v>
      </c>
      <c r="AA1777" s="47"/>
      <c r="AB1777" s="47"/>
      <c r="AC1777" s="47"/>
      <c r="AD1777" s="47"/>
      <c r="AE1777" s="47"/>
      <c r="AF1777" s="47"/>
      <c r="AG1777" s="47"/>
      <c r="AH1777" s="47"/>
      <c r="AI1777" s="47"/>
      <c r="AJ1777" s="47"/>
      <c r="AK1777" s="47"/>
      <c r="AL1777" s="47"/>
    </row>
    <row r="1778" spans="1:38" s="48" customFormat="1" x14ac:dyDescent="0.2">
      <c r="A1778" s="168">
        <v>108</v>
      </c>
      <c r="B1778" s="168">
        <f>'Revenue Data'!B1769</f>
        <v>0</v>
      </c>
      <c r="C1778" s="71" t="str">
        <f t="shared" si="748"/>
        <v>-</v>
      </c>
      <c r="D1778" s="71" t="str">
        <f t="shared" si="748"/>
        <v>-</v>
      </c>
      <c r="E1778" s="71" t="str">
        <f t="shared" si="748"/>
        <v>-</v>
      </c>
      <c r="F1778" s="71" t="str">
        <f t="shared" si="748"/>
        <v>-</v>
      </c>
      <c r="G1778" s="71" t="str">
        <f t="shared" si="748"/>
        <v>-</v>
      </c>
      <c r="H1778" s="205">
        <f>IFERROR(VLOOKUP(B1778,'Forecast Cnx @ Home Airport'!$B$5:$R$176,17,FALSE),0)</f>
        <v>0</v>
      </c>
      <c r="I1778" s="29">
        <f t="shared" si="729"/>
        <v>0</v>
      </c>
      <c r="J1778" s="29">
        <f t="shared" si="730"/>
        <v>0</v>
      </c>
      <c r="K1778" s="29">
        <f t="shared" si="731"/>
        <v>0</v>
      </c>
      <c r="L1778" s="29">
        <f t="shared" si="732"/>
        <v>0</v>
      </c>
      <c r="M1778" s="29">
        <f t="shared" si="733"/>
        <v>0</v>
      </c>
      <c r="N1778" s="194">
        <f t="shared" si="734"/>
        <v>0</v>
      </c>
      <c r="O1778" s="64" t="str">
        <f t="shared" si="749"/>
        <v>-</v>
      </c>
      <c r="P1778" s="64" t="str">
        <f t="shared" si="749"/>
        <v>-</v>
      </c>
      <c r="Q1778" s="64" t="str">
        <f t="shared" si="749"/>
        <v>-</v>
      </c>
      <c r="R1778" s="64" t="str">
        <f t="shared" si="749"/>
        <v>-</v>
      </c>
      <c r="S1778" s="64" t="str">
        <f t="shared" si="749"/>
        <v>-</v>
      </c>
      <c r="T1778" s="206" t="str">
        <f t="shared" si="735"/>
        <v>-</v>
      </c>
      <c r="U1778" s="29">
        <f t="shared" si="736"/>
        <v>0</v>
      </c>
      <c r="V1778" s="29">
        <f t="shared" si="737"/>
        <v>0</v>
      </c>
      <c r="W1778" s="29">
        <f t="shared" si="738"/>
        <v>0</v>
      </c>
      <c r="X1778" s="29">
        <f t="shared" si="739"/>
        <v>0</v>
      </c>
      <c r="Y1778" s="29">
        <f t="shared" si="740"/>
        <v>0</v>
      </c>
      <c r="Z1778" s="194">
        <f t="shared" si="741"/>
        <v>0</v>
      </c>
      <c r="AA1778" s="47"/>
      <c r="AB1778" s="47"/>
      <c r="AC1778" s="47"/>
      <c r="AD1778" s="47"/>
      <c r="AE1778" s="47"/>
      <c r="AF1778" s="47"/>
      <c r="AG1778" s="47"/>
      <c r="AH1778" s="47"/>
      <c r="AI1778" s="47"/>
      <c r="AJ1778" s="47"/>
      <c r="AK1778" s="47"/>
      <c r="AL1778" s="47"/>
    </row>
    <row r="1779" spans="1:38" s="48" customFormat="1" x14ac:dyDescent="0.2">
      <c r="A1779" s="168">
        <v>109</v>
      </c>
      <c r="B1779" s="168">
        <f>'Revenue Data'!B1770</f>
        <v>0</v>
      </c>
      <c r="C1779" s="71" t="str">
        <f t="shared" si="748"/>
        <v>-</v>
      </c>
      <c r="D1779" s="71" t="str">
        <f t="shared" si="748"/>
        <v>-</v>
      </c>
      <c r="E1779" s="71" t="str">
        <f t="shared" si="748"/>
        <v>-</v>
      </c>
      <c r="F1779" s="71" t="str">
        <f t="shared" si="748"/>
        <v>-</v>
      </c>
      <c r="G1779" s="71" t="str">
        <f t="shared" si="748"/>
        <v>-</v>
      </c>
      <c r="H1779" s="205">
        <f>IFERROR(VLOOKUP(B1779,'Forecast Cnx @ Home Airport'!$B$5:$R$176,17,FALSE),0)</f>
        <v>0</v>
      </c>
      <c r="I1779" s="29">
        <f t="shared" si="729"/>
        <v>0</v>
      </c>
      <c r="J1779" s="29">
        <f t="shared" si="730"/>
        <v>0</v>
      </c>
      <c r="K1779" s="29">
        <f t="shared" si="731"/>
        <v>0</v>
      </c>
      <c r="L1779" s="29">
        <f t="shared" si="732"/>
        <v>0</v>
      </c>
      <c r="M1779" s="29">
        <f t="shared" si="733"/>
        <v>0</v>
      </c>
      <c r="N1779" s="194">
        <f t="shared" si="734"/>
        <v>0</v>
      </c>
      <c r="O1779" s="64" t="str">
        <f t="shared" si="749"/>
        <v>-</v>
      </c>
      <c r="P1779" s="64" t="str">
        <f t="shared" si="749"/>
        <v>-</v>
      </c>
      <c r="Q1779" s="64" t="str">
        <f t="shared" si="749"/>
        <v>-</v>
      </c>
      <c r="R1779" s="64" t="str">
        <f t="shared" si="749"/>
        <v>-</v>
      </c>
      <c r="S1779" s="64" t="str">
        <f t="shared" si="749"/>
        <v>-</v>
      </c>
      <c r="T1779" s="206" t="str">
        <f t="shared" si="735"/>
        <v>-</v>
      </c>
      <c r="U1779" s="29">
        <f t="shared" si="736"/>
        <v>0</v>
      </c>
      <c r="V1779" s="29">
        <f t="shared" si="737"/>
        <v>0</v>
      </c>
      <c r="W1779" s="29">
        <f t="shared" si="738"/>
        <v>0</v>
      </c>
      <c r="X1779" s="29">
        <f t="shared" si="739"/>
        <v>0</v>
      </c>
      <c r="Y1779" s="29">
        <f t="shared" si="740"/>
        <v>0</v>
      </c>
      <c r="Z1779" s="194">
        <f t="shared" si="741"/>
        <v>0</v>
      </c>
      <c r="AA1779" s="47"/>
      <c r="AB1779" s="47"/>
      <c r="AC1779" s="47"/>
      <c r="AD1779" s="47"/>
      <c r="AE1779" s="47"/>
      <c r="AF1779" s="47"/>
      <c r="AG1779" s="47"/>
      <c r="AH1779" s="47"/>
      <c r="AI1779" s="47"/>
      <c r="AJ1779" s="47"/>
      <c r="AK1779" s="47"/>
      <c r="AL1779" s="47"/>
    </row>
    <row r="1780" spans="1:38" s="48" customFormat="1" x14ac:dyDescent="0.2">
      <c r="A1780" s="168">
        <v>110</v>
      </c>
      <c r="B1780" s="168">
        <f>'Revenue Data'!B1771</f>
        <v>0</v>
      </c>
      <c r="C1780" s="71" t="str">
        <f t="shared" si="748"/>
        <v>-</v>
      </c>
      <c r="D1780" s="71" t="str">
        <f t="shared" si="748"/>
        <v>-</v>
      </c>
      <c r="E1780" s="71" t="str">
        <f t="shared" si="748"/>
        <v>-</v>
      </c>
      <c r="F1780" s="71" t="str">
        <f t="shared" si="748"/>
        <v>-</v>
      </c>
      <c r="G1780" s="71" t="str">
        <f t="shared" si="748"/>
        <v>-</v>
      </c>
      <c r="H1780" s="205">
        <f>IFERROR(VLOOKUP(B1780,'Forecast Cnx @ Home Airport'!$B$5:$R$176,17,FALSE),0)</f>
        <v>0</v>
      </c>
      <c r="I1780" s="29">
        <f t="shared" si="729"/>
        <v>0</v>
      </c>
      <c r="J1780" s="29">
        <f t="shared" si="730"/>
        <v>0</v>
      </c>
      <c r="K1780" s="29">
        <f t="shared" si="731"/>
        <v>0</v>
      </c>
      <c r="L1780" s="29">
        <f t="shared" si="732"/>
        <v>0</v>
      </c>
      <c r="M1780" s="29">
        <f t="shared" si="733"/>
        <v>0</v>
      </c>
      <c r="N1780" s="194">
        <f t="shared" si="734"/>
        <v>0</v>
      </c>
      <c r="O1780" s="64" t="str">
        <f t="shared" si="749"/>
        <v>-</v>
      </c>
      <c r="P1780" s="64" t="str">
        <f t="shared" si="749"/>
        <v>-</v>
      </c>
      <c r="Q1780" s="64" t="str">
        <f t="shared" si="749"/>
        <v>-</v>
      </c>
      <c r="R1780" s="64" t="str">
        <f t="shared" si="749"/>
        <v>-</v>
      </c>
      <c r="S1780" s="64" t="str">
        <f t="shared" si="749"/>
        <v>-</v>
      </c>
      <c r="T1780" s="206" t="str">
        <f t="shared" si="735"/>
        <v>-</v>
      </c>
      <c r="U1780" s="29">
        <f t="shared" si="736"/>
        <v>0</v>
      </c>
      <c r="V1780" s="29">
        <f t="shared" si="737"/>
        <v>0</v>
      </c>
      <c r="W1780" s="29">
        <f t="shared" si="738"/>
        <v>0</v>
      </c>
      <c r="X1780" s="29">
        <f t="shared" si="739"/>
        <v>0</v>
      </c>
      <c r="Y1780" s="29">
        <f t="shared" si="740"/>
        <v>0</v>
      </c>
      <c r="Z1780" s="194">
        <f t="shared" si="741"/>
        <v>0</v>
      </c>
      <c r="AA1780" s="47"/>
      <c r="AB1780" s="47"/>
      <c r="AC1780" s="47"/>
      <c r="AD1780" s="47"/>
      <c r="AE1780" s="47"/>
      <c r="AF1780" s="47"/>
      <c r="AG1780" s="47"/>
      <c r="AH1780" s="47"/>
      <c r="AI1780" s="47"/>
      <c r="AJ1780" s="47"/>
      <c r="AK1780" s="47"/>
      <c r="AL1780" s="47"/>
    </row>
    <row r="1781" spans="1:38" s="48" customFormat="1" x14ac:dyDescent="0.2">
      <c r="A1781" s="168">
        <v>111</v>
      </c>
      <c r="B1781" s="168">
        <f>'Revenue Data'!B1772</f>
        <v>0</v>
      </c>
      <c r="C1781" s="71" t="str">
        <f t="shared" ref="C1781:G1790" si="750">IFERROR(VLOOKUP($B1781,ToChicagoFareList,C$8,FALSE),"-")</f>
        <v>-</v>
      </c>
      <c r="D1781" s="71" t="str">
        <f t="shared" si="750"/>
        <v>-</v>
      </c>
      <c r="E1781" s="71" t="str">
        <f t="shared" si="750"/>
        <v>-</v>
      </c>
      <c r="F1781" s="71" t="str">
        <f t="shared" si="750"/>
        <v>-</v>
      </c>
      <c r="G1781" s="71" t="str">
        <f t="shared" si="750"/>
        <v>-</v>
      </c>
      <c r="H1781" s="205">
        <f>IFERROR(VLOOKUP(B1781,'Forecast Cnx @ Home Airport'!$B$5:$R$176,17,FALSE),0)</f>
        <v>0</v>
      </c>
      <c r="I1781" s="29">
        <f t="shared" si="729"/>
        <v>0</v>
      </c>
      <c r="J1781" s="29">
        <f t="shared" si="730"/>
        <v>0</v>
      </c>
      <c r="K1781" s="29">
        <f t="shared" si="731"/>
        <v>0</v>
      </c>
      <c r="L1781" s="29">
        <f t="shared" si="732"/>
        <v>0</v>
      </c>
      <c r="M1781" s="29">
        <f t="shared" si="733"/>
        <v>0</v>
      </c>
      <c r="N1781" s="194">
        <f t="shared" si="734"/>
        <v>0</v>
      </c>
      <c r="O1781" s="64" t="str">
        <f t="shared" ref="O1781:S1790" si="751">IFERROR(VLOOKUP($B1781,ToChicagoFareList,O$8,FALSE),"-")</f>
        <v>-</v>
      </c>
      <c r="P1781" s="64" t="str">
        <f t="shared" si="751"/>
        <v>-</v>
      </c>
      <c r="Q1781" s="64" t="str">
        <f t="shared" si="751"/>
        <v>-</v>
      </c>
      <c r="R1781" s="64" t="str">
        <f t="shared" si="751"/>
        <v>-</v>
      </c>
      <c r="S1781" s="64" t="str">
        <f t="shared" si="751"/>
        <v>-</v>
      </c>
      <c r="T1781" s="206" t="str">
        <f t="shared" si="735"/>
        <v>-</v>
      </c>
      <c r="U1781" s="29">
        <f t="shared" si="736"/>
        <v>0</v>
      </c>
      <c r="V1781" s="29">
        <f t="shared" si="737"/>
        <v>0</v>
      </c>
      <c r="W1781" s="29">
        <f t="shared" si="738"/>
        <v>0</v>
      </c>
      <c r="X1781" s="29">
        <f t="shared" si="739"/>
        <v>0</v>
      </c>
      <c r="Y1781" s="29">
        <f t="shared" si="740"/>
        <v>0</v>
      </c>
      <c r="Z1781" s="194">
        <f t="shared" si="741"/>
        <v>0</v>
      </c>
      <c r="AA1781" s="47"/>
      <c r="AB1781" s="47"/>
      <c r="AC1781" s="47"/>
      <c r="AD1781" s="47"/>
      <c r="AE1781" s="47"/>
      <c r="AF1781" s="47"/>
      <c r="AG1781" s="47"/>
      <c r="AH1781" s="47"/>
      <c r="AI1781" s="47"/>
      <c r="AJ1781" s="47"/>
      <c r="AK1781" s="47"/>
      <c r="AL1781" s="47"/>
    </row>
    <row r="1782" spans="1:38" s="48" customFormat="1" x14ac:dyDescent="0.2">
      <c r="A1782" s="168">
        <v>112</v>
      </c>
      <c r="B1782" s="168">
        <f>'Revenue Data'!B1773</f>
        <v>0</v>
      </c>
      <c r="C1782" s="71" t="str">
        <f t="shared" si="750"/>
        <v>-</v>
      </c>
      <c r="D1782" s="71" t="str">
        <f t="shared" si="750"/>
        <v>-</v>
      </c>
      <c r="E1782" s="71" t="str">
        <f t="shared" si="750"/>
        <v>-</v>
      </c>
      <c r="F1782" s="71" t="str">
        <f t="shared" si="750"/>
        <v>-</v>
      </c>
      <c r="G1782" s="71" t="str">
        <f t="shared" si="750"/>
        <v>-</v>
      </c>
      <c r="H1782" s="205">
        <f>IFERROR(VLOOKUP(B1782,'Forecast Cnx @ Home Airport'!$B$5:$R$176,17,FALSE),0)</f>
        <v>0</v>
      </c>
      <c r="I1782" s="29">
        <f t="shared" si="729"/>
        <v>0</v>
      </c>
      <c r="J1782" s="29">
        <f t="shared" si="730"/>
        <v>0</v>
      </c>
      <c r="K1782" s="29">
        <f t="shared" si="731"/>
        <v>0</v>
      </c>
      <c r="L1782" s="29">
        <f t="shared" si="732"/>
        <v>0</v>
      </c>
      <c r="M1782" s="29">
        <f t="shared" si="733"/>
        <v>0</v>
      </c>
      <c r="N1782" s="194">
        <f t="shared" si="734"/>
        <v>0</v>
      </c>
      <c r="O1782" s="64" t="str">
        <f t="shared" si="751"/>
        <v>-</v>
      </c>
      <c r="P1782" s="64" t="str">
        <f t="shared" si="751"/>
        <v>-</v>
      </c>
      <c r="Q1782" s="64" t="str">
        <f t="shared" si="751"/>
        <v>-</v>
      </c>
      <c r="R1782" s="64" t="str">
        <f t="shared" si="751"/>
        <v>-</v>
      </c>
      <c r="S1782" s="64" t="str">
        <f t="shared" si="751"/>
        <v>-</v>
      </c>
      <c r="T1782" s="206" t="str">
        <f t="shared" si="735"/>
        <v>-</v>
      </c>
      <c r="U1782" s="29">
        <f t="shared" si="736"/>
        <v>0</v>
      </c>
      <c r="V1782" s="29">
        <f t="shared" si="737"/>
        <v>0</v>
      </c>
      <c r="W1782" s="29">
        <f t="shared" si="738"/>
        <v>0</v>
      </c>
      <c r="X1782" s="29">
        <f t="shared" si="739"/>
        <v>0</v>
      </c>
      <c r="Y1782" s="29">
        <f t="shared" si="740"/>
        <v>0</v>
      </c>
      <c r="Z1782" s="194">
        <f t="shared" si="741"/>
        <v>0</v>
      </c>
      <c r="AA1782" s="47"/>
      <c r="AB1782" s="47"/>
      <c r="AC1782" s="47"/>
      <c r="AD1782" s="47"/>
      <c r="AE1782" s="47"/>
      <c r="AF1782" s="47"/>
      <c r="AG1782" s="47"/>
      <c r="AH1782" s="47"/>
      <c r="AI1782" s="47"/>
      <c r="AJ1782" s="47"/>
      <c r="AK1782" s="47"/>
      <c r="AL1782" s="47"/>
    </row>
    <row r="1783" spans="1:38" s="48" customFormat="1" x14ac:dyDescent="0.2">
      <c r="A1783" s="168">
        <v>113</v>
      </c>
      <c r="B1783" s="168">
        <f>'Revenue Data'!B1774</f>
        <v>0</v>
      </c>
      <c r="C1783" s="71" t="str">
        <f t="shared" si="750"/>
        <v>-</v>
      </c>
      <c r="D1783" s="71" t="str">
        <f t="shared" si="750"/>
        <v>-</v>
      </c>
      <c r="E1783" s="71" t="str">
        <f t="shared" si="750"/>
        <v>-</v>
      </c>
      <c r="F1783" s="71" t="str">
        <f t="shared" si="750"/>
        <v>-</v>
      </c>
      <c r="G1783" s="71" t="str">
        <f t="shared" si="750"/>
        <v>-</v>
      </c>
      <c r="H1783" s="205">
        <f>IFERROR(VLOOKUP(B1783,'Forecast Cnx @ Home Airport'!$B$5:$R$176,17,FALSE),0)</f>
        <v>0</v>
      </c>
      <c r="I1783" s="29">
        <f t="shared" si="729"/>
        <v>0</v>
      </c>
      <c r="J1783" s="29">
        <f t="shared" si="730"/>
        <v>0</v>
      </c>
      <c r="K1783" s="29">
        <f t="shared" si="731"/>
        <v>0</v>
      </c>
      <c r="L1783" s="29">
        <f t="shared" si="732"/>
        <v>0</v>
      </c>
      <c r="M1783" s="29">
        <f t="shared" si="733"/>
        <v>0</v>
      </c>
      <c r="N1783" s="194">
        <f t="shared" si="734"/>
        <v>0</v>
      </c>
      <c r="O1783" s="64" t="str">
        <f t="shared" si="751"/>
        <v>-</v>
      </c>
      <c r="P1783" s="64" t="str">
        <f t="shared" si="751"/>
        <v>-</v>
      </c>
      <c r="Q1783" s="64" t="str">
        <f t="shared" si="751"/>
        <v>-</v>
      </c>
      <c r="R1783" s="64" t="str">
        <f t="shared" si="751"/>
        <v>-</v>
      </c>
      <c r="S1783" s="64" t="str">
        <f t="shared" si="751"/>
        <v>-</v>
      </c>
      <c r="T1783" s="206" t="str">
        <f t="shared" si="735"/>
        <v>-</v>
      </c>
      <c r="U1783" s="29">
        <f t="shared" si="736"/>
        <v>0</v>
      </c>
      <c r="V1783" s="29">
        <f t="shared" si="737"/>
        <v>0</v>
      </c>
      <c r="W1783" s="29">
        <f t="shared" si="738"/>
        <v>0</v>
      </c>
      <c r="X1783" s="29">
        <f t="shared" si="739"/>
        <v>0</v>
      </c>
      <c r="Y1783" s="29">
        <f t="shared" si="740"/>
        <v>0</v>
      </c>
      <c r="Z1783" s="194">
        <f t="shared" si="741"/>
        <v>0</v>
      </c>
      <c r="AA1783" s="47"/>
      <c r="AB1783" s="47"/>
      <c r="AC1783" s="47"/>
      <c r="AD1783" s="47"/>
      <c r="AE1783" s="47"/>
      <c r="AF1783" s="47"/>
      <c r="AG1783" s="47"/>
      <c r="AH1783" s="47"/>
      <c r="AI1783" s="47"/>
      <c r="AJ1783" s="47"/>
      <c r="AK1783" s="47"/>
      <c r="AL1783" s="47"/>
    </row>
    <row r="1784" spans="1:38" s="48" customFormat="1" x14ac:dyDescent="0.2">
      <c r="A1784" s="168">
        <v>114</v>
      </c>
      <c r="B1784" s="168">
        <f>'Revenue Data'!B1775</f>
        <v>0</v>
      </c>
      <c r="C1784" s="71" t="str">
        <f t="shared" si="750"/>
        <v>-</v>
      </c>
      <c r="D1784" s="71" t="str">
        <f t="shared" si="750"/>
        <v>-</v>
      </c>
      <c r="E1784" s="71" t="str">
        <f t="shared" si="750"/>
        <v>-</v>
      </c>
      <c r="F1784" s="71" t="str">
        <f t="shared" si="750"/>
        <v>-</v>
      </c>
      <c r="G1784" s="71" t="str">
        <f t="shared" si="750"/>
        <v>-</v>
      </c>
      <c r="H1784" s="205">
        <f>IFERROR(VLOOKUP(B1784,'Forecast Cnx @ Home Airport'!$B$5:$R$176,17,FALSE),0)</f>
        <v>0</v>
      </c>
      <c r="I1784" s="29">
        <f t="shared" si="729"/>
        <v>0</v>
      </c>
      <c r="J1784" s="29">
        <f t="shared" si="730"/>
        <v>0</v>
      </c>
      <c r="K1784" s="29">
        <f t="shared" si="731"/>
        <v>0</v>
      </c>
      <c r="L1784" s="29">
        <f t="shared" si="732"/>
        <v>0</v>
      </c>
      <c r="M1784" s="29">
        <f t="shared" si="733"/>
        <v>0</v>
      </c>
      <c r="N1784" s="194">
        <f t="shared" si="734"/>
        <v>0</v>
      </c>
      <c r="O1784" s="64" t="str">
        <f t="shared" si="751"/>
        <v>-</v>
      </c>
      <c r="P1784" s="64" t="str">
        <f t="shared" si="751"/>
        <v>-</v>
      </c>
      <c r="Q1784" s="64" t="str">
        <f t="shared" si="751"/>
        <v>-</v>
      </c>
      <c r="R1784" s="64" t="str">
        <f t="shared" si="751"/>
        <v>-</v>
      </c>
      <c r="S1784" s="64" t="str">
        <f t="shared" si="751"/>
        <v>-</v>
      </c>
      <c r="T1784" s="206" t="str">
        <f t="shared" si="735"/>
        <v>-</v>
      </c>
      <c r="U1784" s="29">
        <f t="shared" si="736"/>
        <v>0</v>
      </c>
      <c r="V1784" s="29">
        <f t="shared" si="737"/>
        <v>0</v>
      </c>
      <c r="W1784" s="29">
        <f t="shared" si="738"/>
        <v>0</v>
      </c>
      <c r="X1784" s="29">
        <f t="shared" si="739"/>
        <v>0</v>
      </c>
      <c r="Y1784" s="29">
        <f t="shared" si="740"/>
        <v>0</v>
      </c>
      <c r="Z1784" s="194">
        <f t="shared" si="741"/>
        <v>0</v>
      </c>
      <c r="AA1784" s="47"/>
      <c r="AB1784" s="47"/>
      <c r="AC1784" s="47"/>
      <c r="AD1784" s="47"/>
      <c r="AE1784" s="47"/>
      <c r="AF1784" s="47"/>
      <c r="AG1784" s="47"/>
      <c r="AH1784" s="47"/>
      <c r="AI1784" s="47"/>
      <c r="AJ1784" s="47"/>
      <c r="AK1784" s="47"/>
      <c r="AL1784" s="47"/>
    </row>
    <row r="1785" spans="1:38" s="48" customFormat="1" x14ac:dyDescent="0.2">
      <c r="A1785" s="168">
        <v>115</v>
      </c>
      <c r="B1785" s="168">
        <f>'Revenue Data'!B1776</f>
        <v>0</v>
      </c>
      <c r="C1785" s="71" t="str">
        <f t="shared" si="750"/>
        <v>-</v>
      </c>
      <c r="D1785" s="71" t="str">
        <f t="shared" si="750"/>
        <v>-</v>
      </c>
      <c r="E1785" s="71" t="str">
        <f t="shared" si="750"/>
        <v>-</v>
      </c>
      <c r="F1785" s="71" t="str">
        <f t="shared" si="750"/>
        <v>-</v>
      </c>
      <c r="G1785" s="71" t="str">
        <f t="shared" si="750"/>
        <v>-</v>
      </c>
      <c r="H1785" s="205">
        <f>IFERROR(VLOOKUP(B1785,'Forecast Cnx @ Home Airport'!$B$5:$R$176,17,FALSE),0)</f>
        <v>0</v>
      </c>
      <c r="I1785" s="29">
        <f t="shared" si="729"/>
        <v>0</v>
      </c>
      <c r="J1785" s="29">
        <f t="shared" si="730"/>
        <v>0</v>
      </c>
      <c r="K1785" s="29">
        <f t="shared" si="731"/>
        <v>0</v>
      </c>
      <c r="L1785" s="29">
        <f t="shared" si="732"/>
        <v>0</v>
      </c>
      <c r="M1785" s="29">
        <f t="shared" si="733"/>
        <v>0</v>
      </c>
      <c r="N1785" s="194">
        <f t="shared" si="734"/>
        <v>0</v>
      </c>
      <c r="O1785" s="64" t="str">
        <f t="shared" si="751"/>
        <v>-</v>
      </c>
      <c r="P1785" s="64" t="str">
        <f t="shared" si="751"/>
        <v>-</v>
      </c>
      <c r="Q1785" s="64" t="str">
        <f t="shared" si="751"/>
        <v>-</v>
      </c>
      <c r="R1785" s="64" t="str">
        <f t="shared" si="751"/>
        <v>-</v>
      </c>
      <c r="S1785" s="64" t="str">
        <f t="shared" si="751"/>
        <v>-</v>
      </c>
      <c r="T1785" s="206" t="str">
        <f t="shared" si="735"/>
        <v>-</v>
      </c>
      <c r="U1785" s="29">
        <f t="shared" si="736"/>
        <v>0</v>
      </c>
      <c r="V1785" s="29">
        <f t="shared" si="737"/>
        <v>0</v>
      </c>
      <c r="W1785" s="29">
        <f t="shared" si="738"/>
        <v>0</v>
      </c>
      <c r="X1785" s="29">
        <f t="shared" si="739"/>
        <v>0</v>
      </c>
      <c r="Y1785" s="29">
        <f t="shared" si="740"/>
        <v>0</v>
      </c>
      <c r="Z1785" s="194">
        <f t="shared" si="741"/>
        <v>0</v>
      </c>
      <c r="AA1785" s="47"/>
      <c r="AB1785" s="47"/>
      <c r="AC1785" s="47"/>
      <c r="AD1785" s="47"/>
      <c r="AE1785" s="47"/>
      <c r="AF1785" s="47"/>
      <c r="AG1785" s="47"/>
      <c r="AH1785" s="47"/>
      <c r="AI1785" s="47"/>
      <c r="AJ1785" s="47"/>
      <c r="AK1785" s="47"/>
      <c r="AL1785" s="47"/>
    </row>
    <row r="1786" spans="1:38" s="48" customFormat="1" x14ac:dyDescent="0.2">
      <c r="A1786" s="168">
        <v>116</v>
      </c>
      <c r="B1786" s="168">
        <f>'Revenue Data'!B1777</f>
        <v>0</v>
      </c>
      <c r="C1786" s="71" t="str">
        <f t="shared" si="750"/>
        <v>-</v>
      </c>
      <c r="D1786" s="71" t="str">
        <f t="shared" si="750"/>
        <v>-</v>
      </c>
      <c r="E1786" s="71" t="str">
        <f t="shared" si="750"/>
        <v>-</v>
      </c>
      <c r="F1786" s="71" t="str">
        <f t="shared" si="750"/>
        <v>-</v>
      </c>
      <c r="G1786" s="71" t="str">
        <f t="shared" si="750"/>
        <v>-</v>
      </c>
      <c r="H1786" s="205">
        <f>IFERROR(VLOOKUP(B1786,'Forecast Cnx @ Home Airport'!$B$5:$R$176,17,FALSE),0)</f>
        <v>0</v>
      </c>
      <c r="I1786" s="29">
        <f t="shared" si="729"/>
        <v>0</v>
      </c>
      <c r="J1786" s="29">
        <f t="shared" si="730"/>
        <v>0</v>
      </c>
      <c r="K1786" s="29">
        <f t="shared" si="731"/>
        <v>0</v>
      </c>
      <c r="L1786" s="29">
        <f t="shared" si="732"/>
        <v>0</v>
      </c>
      <c r="M1786" s="29">
        <f t="shared" si="733"/>
        <v>0</v>
      </c>
      <c r="N1786" s="194">
        <f t="shared" si="734"/>
        <v>0</v>
      </c>
      <c r="O1786" s="64" t="str">
        <f t="shared" si="751"/>
        <v>-</v>
      </c>
      <c r="P1786" s="64" t="str">
        <f t="shared" si="751"/>
        <v>-</v>
      </c>
      <c r="Q1786" s="64" t="str">
        <f t="shared" si="751"/>
        <v>-</v>
      </c>
      <c r="R1786" s="64" t="str">
        <f t="shared" si="751"/>
        <v>-</v>
      </c>
      <c r="S1786" s="64" t="str">
        <f t="shared" si="751"/>
        <v>-</v>
      </c>
      <c r="T1786" s="206" t="str">
        <f t="shared" si="735"/>
        <v>-</v>
      </c>
      <c r="U1786" s="29">
        <f t="shared" si="736"/>
        <v>0</v>
      </c>
      <c r="V1786" s="29">
        <f t="shared" si="737"/>
        <v>0</v>
      </c>
      <c r="W1786" s="29">
        <f t="shared" si="738"/>
        <v>0</v>
      </c>
      <c r="X1786" s="29">
        <f t="shared" si="739"/>
        <v>0</v>
      </c>
      <c r="Y1786" s="29">
        <f t="shared" si="740"/>
        <v>0</v>
      </c>
      <c r="Z1786" s="194">
        <f t="shared" si="741"/>
        <v>0</v>
      </c>
      <c r="AA1786" s="47"/>
      <c r="AB1786" s="47"/>
      <c r="AC1786" s="47"/>
      <c r="AD1786" s="47"/>
      <c r="AE1786" s="47"/>
      <c r="AF1786" s="47"/>
      <c r="AG1786" s="47"/>
      <c r="AH1786" s="47"/>
      <c r="AI1786" s="47"/>
      <c r="AJ1786" s="47"/>
      <c r="AK1786" s="47"/>
      <c r="AL1786" s="47"/>
    </row>
    <row r="1787" spans="1:38" s="48" customFormat="1" x14ac:dyDescent="0.2">
      <c r="A1787" s="168">
        <v>117</v>
      </c>
      <c r="B1787" s="168">
        <f>'Revenue Data'!B1778</f>
        <v>0</v>
      </c>
      <c r="C1787" s="71" t="str">
        <f t="shared" si="750"/>
        <v>-</v>
      </c>
      <c r="D1787" s="71" t="str">
        <f t="shared" si="750"/>
        <v>-</v>
      </c>
      <c r="E1787" s="71" t="str">
        <f t="shared" si="750"/>
        <v>-</v>
      </c>
      <c r="F1787" s="71" t="str">
        <f t="shared" si="750"/>
        <v>-</v>
      </c>
      <c r="G1787" s="71" t="str">
        <f t="shared" si="750"/>
        <v>-</v>
      </c>
      <c r="H1787" s="205">
        <f>IFERROR(VLOOKUP(B1787,'Forecast Cnx @ Home Airport'!$B$5:$R$176,17,FALSE),0)</f>
        <v>0</v>
      </c>
      <c r="I1787" s="29">
        <f t="shared" si="729"/>
        <v>0</v>
      </c>
      <c r="J1787" s="29">
        <f t="shared" si="730"/>
        <v>0</v>
      </c>
      <c r="K1787" s="29">
        <f t="shared" si="731"/>
        <v>0</v>
      </c>
      <c r="L1787" s="29">
        <f t="shared" si="732"/>
        <v>0</v>
      </c>
      <c r="M1787" s="29">
        <f t="shared" si="733"/>
        <v>0</v>
      </c>
      <c r="N1787" s="194">
        <f t="shared" si="734"/>
        <v>0</v>
      </c>
      <c r="O1787" s="64" t="str">
        <f t="shared" si="751"/>
        <v>-</v>
      </c>
      <c r="P1787" s="64" t="str">
        <f t="shared" si="751"/>
        <v>-</v>
      </c>
      <c r="Q1787" s="64" t="str">
        <f t="shared" si="751"/>
        <v>-</v>
      </c>
      <c r="R1787" s="64" t="str">
        <f t="shared" si="751"/>
        <v>-</v>
      </c>
      <c r="S1787" s="64" t="str">
        <f t="shared" si="751"/>
        <v>-</v>
      </c>
      <c r="T1787" s="206" t="str">
        <f t="shared" si="735"/>
        <v>-</v>
      </c>
      <c r="U1787" s="29">
        <f t="shared" si="736"/>
        <v>0</v>
      </c>
      <c r="V1787" s="29">
        <f t="shared" si="737"/>
        <v>0</v>
      </c>
      <c r="W1787" s="29">
        <f t="shared" si="738"/>
        <v>0</v>
      </c>
      <c r="X1787" s="29">
        <f t="shared" si="739"/>
        <v>0</v>
      </c>
      <c r="Y1787" s="29">
        <f t="shared" si="740"/>
        <v>0</v>
      </c>
      <c r="Z1787" s="194">
        <f t="shared" si="741"/>
        <v>0</v>
      </c>
      <c r="AA1787" s="47"/>
      <c r="AB1787" s="47"/>
      <c r="AC1787" s="47"/>
      <c r="AD1787" s="47"/>
      <c r="AE1787" s="47"/>
      <c r="AF1787" s="47"/>
      <c r="AG1787" s="47"/>
      <c r="AH1787" s="47"/>
      <c r="AI1787" s="47"/>
      <c r="AJ1787" s="47"/>
      <c r="AK1787" s="47"/>
      <c r="AL1787" s="47"/>
    </row>
    <row r="1788" spans="1:38" s="48" customFormat="1" x14ac:dyDescent="0.2">
      <c r="A1788" s="168">
        <v>118</v>
      </c>
      <c r="B1788" s="168">
        <f>'Revenue Data'!B1779</f>
        <v>0</v>
      </c>
      <c r="C1788" s="71" t="str">
        <f t="shared" si="750"/>
        <v>-</v>
      </c>
      <c r="D1788" s="71" t="str">
        <f t="shared" si="750"/>
        <v>-</v>
      </c>
      <c r="E1788" s="71" t="str">
        <f t="shared" si="750"/>
        <v>-</v>
      </c>
      <c r="F1788" s="71" t="str">
        <f t="shared" si="750"/>
        <v>-</v>
      </c>
      <c r="G1788" s="71" t="str">
        <f t="shared" si="750"/>
        <v>-</v>
      </c>
      <c r="H1788" s="205">
        <f>IFERROR(VLOOKUP(B1788,'Forecast Cnx @ Home Airport'!$B$5:$R$176,17,FALSE),0)</f>
        <v>0</v>
      </c>
      <c r="I1788" s="29">
        <f t="shared" si="729"/>
        <v>0</v>
      </c>
      <c r="J1788" s="29">
        <f t="shared" si="730"/>
        <v>0</v>
      </c>
      <c r="K1788" s="29">
        <f t="shared" si="731"/>
        <v>0</v>
      </c>
      <c r="L1788" s="29">
        <f t="shared" si="732"/>
        <v>0</v>
      </c>
      <c r="M1788" s="29">
        <f t="shared" si="733"/>
        <v>0</v>
      </c>
      <c r="N1788" s="194">
        <f t="shared" si="734"/>
        <v>0</v>
      </c>
      <c r="O1788" s="64" t="str">
        <f t="shared" si="751"/>
        <v>-</v>
      </c>
      <c r="P1788" s="64" t="str">
        <f t="shared" si="751"/>
        <v>-</v>
      </c>
      <c r="Q1788" s="64" t="str">
        <f t="shared" si="751"/>
        <v>-</v>
      </c>
      <c r="R1788" s="64" t="str">
        <f t="shared" si="751"/>
        <v>-</v>
      </c>
      <c r="S1788" s="64" t="str">
        <f t="shared" si="751"/>
        <v>-</v>
      </c>
      <c r="T1788" s="206" t="str">
        <f t="shared" si="735"/>
        <v>-</v>
      </c>
      <c r="U1788" s="29">
        <f t="shared" si="736"/>
        <v>0</v>
      </c>
      <c r="V1788" s="29">
        <f t="shared" si="737"/>
        <v>0</v>
      </c>
      <c r="W1788" s="29">
        <f t="shared" si="738"/>
        <v>0</v>
      </c>
      <c r="X1788" s="29">
        <f t="shared" si="739"/>
        <v>0</v>
      </c>
      <c r="Y1788" s="29">
        <f t="shared" si="740"/>
        <v>0</v>
      </c>
      <c r="Z1788" s="194">
        <f t="shared" si="741"/>
        <v>0</v>
      </c>
      <c r="AA1788" s="47"/>
      <c r="AB1788" s="47"/>
      <c r="AC1788" s="47"/>
      <c r="AD1788" s="47"/>
      <c r="AE1788" s="47"/>
      <c r="AF1788" s="47"/>
      <c r="AG1788" s="47"/>
      <c r="AH1788" s="47"/>
      <c r="AI1788" s="47"/>
      <c r="AJ1788" s="47"/>
      <c r="AK1788" s="47"/>
      <c r="AL1788" s="47"/>
    </row>
    <row r="1789" spans="1:38" s="48" customFormat="1" x14ac:dyDescent="0.2">
      <c r="A1789" s="168">
        <v>119</v>
      </c>
      <c r="B1789" s="168">
        <f>'Revenue Data'!B1780</f>
        <v>0</v>
      </c>
      <c r="C1789" s="71" t="str">
        <f t="shared" si="750"/>
        <v>-</v>
      </c>
      <c r="D1789" s="71" t="str">
        <f t="shared" si="750"/>
        <v>-</v>
      </c>
      <c r="E1789" s="71" t="str">
        <f t="shared" si="750"/>
        <v>-</v>
      </c>
      <c r="F1789" s="71" t="str">
        <f t="shared" si="750"/>
        <v>-</v>
      </c>
      <c r="G1789" s="71" t="str">
        <f t="shared" si="750"/>
        <v>-</v>
      </c>
      <c r="H1789" s="205">
        <f>IFERROR(VLOOKUP(B1789,'Forecast Cnx @ Home Airport'!$B$5:$R$176,17,FALSE),0)</f>
        <v>0</v>
      </c>
      <c r="I1789" s="29">
        <f t="shared" si="729"/>
        <v>0</v>
      </c>
      <c r="J1789" s="29">
        <f t="shared" si="730"/>
        <v>0</v>
      </c>
      <c r="K1789" s="29">
        <f t="shared" si="731"/>
        <v>0</v>
      </c>
      <c r="L1789" s="29">
        <f t="shared" si="732"/>
        <v>0</v>
      </c>
      <c r="M1789" s="29">
        <f t="shared" si="733"/>
        <v>0</v>
      </c>
      <c r="N1789" s="194">
        <f t="shared" si="734"/>
        <v>0</v>
      </c>
      <c r="O1789" s="64" t="str">
        <f t="shared" si="751"/>
        <v>-</v>
      </c>
      <c r="P1789" s="64" t="str">
        <f t="shared" si="751"/>
        <v>-</v>
      </c>
      <c r="Q1789" s="64" t="str">
        <f t="shared" si="751"/>
        <v>-</v>
      </c>
      <c r="R1789" s="64" t="str">
        <f t="shared" si="751"/>
        <v>-</v>
      </c>
      <c r="S1789" s="64" t="str">
        <f t="shared" si="751"/>
        <v>-</v>
      </c>
      <c r="T1789" s="206" t="str">
        <f t="shared" si="735"/>
        <v>-</v>
      </c>
      <c r="U1789" s="29">
        <f t="shared" si="736"/>
        <v>0</v>
      </c>
      <c r="V1789" s="29">
        <f t="shared" si="737"/>
        <v>0</v>
      </c>
      <c r="W1789" s="29">
        <f t="shared" si="738"/>
        <v>0</v>
      </c>
      <c r="X1789" s="29">
        <f t="shared" si="739"/>
        <v>0</v>
      </c>
      <c r="Y1789" s="29">
        <f t="shared" si="740"/>
        <v>0</v>
      </c>
      <c r="Z1789" s="194">
        <f t="shared" si="741"/>
        <v>0</v>
      </c>
      <c r="AA1789" s="47"/>
      <c r="AB1789" s="47"/>
      <c r="AC1789" s="47"/>
      <c r="AD1789" s="47"/>
      <c r="AE1789" s="47"/>
      <c r="AF1789" s="47"/>
      <c r="AG1789" s="47"/>
      <c r="AH1789" s="47"/>
      <c r="AI1789" s="47"/>
      <c r="AJ1789" s="47"/>
      <c r="AK1789" s="47"/>
      <c r="AL1789" s="47"/>
    </row>
    <row r="1790" spans="1:38" s="48" customFormat="1" x14ac:dyDescent="0.2">
      <c r="A1790" s="168">
        <v>120</v>
      </c>
      <c r="B1790" s="168">
        <f>'Revenue Data'!B1781</f>
        <v>0</v>
      </c>
      <c r="C1790" s="71" t="str">
        <f t="shared" si="750"/>
        <v>-</v>
      </c>
      <c r="D1790" s="71" t="str">
        <f t="shared" si="750"/>
        <v>-</v>
      </c>
      <c r="E1790" s="71" t="str">
        <f t="shared" si="750"/>
        <v>-</v>
      </c>
      <c r="F1790" s="71" t="str">
        <f t="shared" si="750"/>
        <v>-</v>
      </c>
      <c r="G1790" s="71" t="str">
        <f t="shared" si="750"/>
        <v>-</v>
      </c>
      <c r="H1790" s="205">
        <f>IFERROR(VLOOKUP(B1790,'Forecast Cnx @ Home Airport'!$B$5:$R$176,17,FALSE),0)</f>
        <v>0</v>
      </c>
      <c r="I1790" s="29">
        <f t="shared" si="729"/>
        <v>0</v>
      </c>
      <c r="J1790" s="29">
        <f t="shared" si="730"/>
        <v>0</v>
      </c>
      <c r="K1790" s="29">
        <f t="shared" si="731"/>
        <v>0</v>
      </c>
      <c r="L1790" s="29">
        <f t="shared" si="732"/>
        <v>0</v>
      </c>
      <c r="M1790" s="29">
        <f t="shared" si="733"/>
        <v>0</v>
      </c>
      <c r="N1790" s="194">
        <f t="shared" si="734"/>
        <v>0</v>
      </c>
      <c r="O1790" s="64" t="str">
        <f t="shared" si="751"/>
        <v>-</v>
      </c>
      <c r="P1790" s="64" t="str">
        <f t="shared" si="751"/>
        <v>-</v>
      </c>
      <c r="Q1790" s="64" t="str">
        <f t="shared" si="751"/>
        <v>-</v>
      </c>
      <c r="R1790" s="64" t="str">
        <f t="shared" si="751"/>
        <v>-</v>
      </c>
      <c r="S1790" s="64" t="str">
        <f t="shared" si="751"/>
        <v>-</v>
      </c>
      <c r="T1790" s="206" t="str">
        <f t="shared" si="735"/>
        <v>-</v>
      </c>
      <c r="U1790" s="29">
        <f t="shared" si="736"/>
        <v>0</v>
      </c>
      <c r="V1790" s="29">
        <f t="shared" si="737"/>
        <v>0</v>
      </c>
      <c r="W1790" s="29">
        <f t="shared" si="738"/>
        <v>0</v>
      </c>
      <c r="X1790" s="29">
        <f t="shared" si="739"/>
        <v>0</v>
      </c>
      <c r="Y1790" s="29">
        <f t="shared" si="740"/>
        <v>0</v>
      </c>
      <c r="Z1790" s="194">
        <f t="shared" si="741"/>
        <v>0</v>
      </c>
      <c r="AA1790" s="47"/>
      <c r="AB1790" s="47"/>
      <c r="AC1790" s="47"/>
      <c r="AD1790" s="47"/>
      <c r="AE1790" s="47"/>
      <c r="AF1790" s="47"/>
      <c r="AG1790" s="47"/>
      <c r="AH1790" s="47"/>
      <c r="AI1790" s="47"/>
      <c r="AJ1790" s="47"/>
      <c r="AK1790" s="47"/>
      <c r="AL1790" s="47"/>
    </row>
    <row r="1791" spans="1:38" s="48" customFormat="1" x14ac:dyDescent="0.2">
      <c r="A1791" s="168">
        <v>121</v>
      </c>
      <c r="B1791" s="168">
        <f>'Revenue Data'!B1782</f>
        <v>0</v>
      </c>
      <c r="C1791" s="71" t="str">
        <f t="shared" ref="C1791:G1800" si="752">IFERROR(VLOOKUP($B1791,ToChicagoFareList,C$8,FALSE),"-")</f>
        <v>-</v>
      </c>
      <c r="D1791" s="71" t="str">
        <f t="shared" si="752"/>
        <v>-</v>
      </c>
      <c r="E1791" s="71" t="str">
        <f t="shared" si="752"/>
        <v>-</v>
      </c>
      <c r="F1791" s="71" t="str">
        <f t="shared" si="752"/>
        <v>-</v>
      </c>
      <c r="G1791" s="71" t="str">
        <f t="shared" si="752"/>
        <v>-</v>
      </c>
      <c r="H1791" s="205">
        <f>IFERROR(VLOOKUP(B1791,'Forecast Cnx @ Home Airport'!$B$5:$R$176,17,FALSE),0)</f>
        <v>0</v>
      </c>
      <c r="I1791" s="29">
        <f t="shared" si="729"/>
        <v>0</v>
      </c>
      <c r="J1791" s="29">
        <f t="shared" si="730"/>
        <v>0</v>
      </c>
      <c r="K1791" s="29">
        <f t="shared" si="731"/>
        <v>0</v>
      </c>
      <c r="L1791" s="29">
        <f t="shared" si="732"/>
        <v>0</v>
      </c>
      <c r="M1791" s="29">
        <f t="shared" si="733"/>
        <v>0</v>
      </c>
      <c r="N1791" s="194">
        <f t="shared" si="734"/>
        <v>0</v>
      </c>
      <c r="O1791" s="64" t="str">
        <f t="shared" ref="O1791:S1800" si="753">IFERROR(VLOOKUP($B1791,ToChicagoFareList,O$8,FALSE),"-")</f>
        <v>-</v>
      </c>
      <c r="P1791" s="64" t="str">
        <f t="shared" si="753"/>
        <v>-</v>
      </c>
      <c r="Q1791" s="64" t="str">
        <f t="shared" si="753"/>
        <v>-</v>
      </c>
      <c r="R1791" s="64" t="str">
        <f t="shared" si="753"/>
        <v>-</v>
      </c>
      <c r="S1791" s="64" t="str">
        <f t="shared" si="753"/>
        <v>-</v>
      </c>
      <c r="T1791" s="206" t="str">
        <f t="shared" si="735"/>
        <v>-</v>
      </c>
      <c r="U1791" s="29">
        <f t="shared" si="736"/>
        <v>0</v>
      </c>
      <c r="V1791" s="29">
        <f t="shared" si="737"/>
        <v>0</v>
      </c>
      <c r="W1791" s="29">
        <f t="shared" si="738"/>
        <v>0</v>
      </c>
      <c r="X1791" s="29">
        <f t="shared" si="739"/>
        <v>0</v>
      </c>
      <c r="Y1791" s="29">
        <f t="shared" si="740"/>
        <v>0</v>
      </c>
      <c r="Z1791" s="194">
        <f t="shared" si="741"/>
        <v>0</v>
      </c>
      <c r="AA1791" s="47"/>
      <c r="AB1791" s="47"/>
      <c r="AC1791" s="47"/>
      <c r="AD1791" s="47"/>
      <c r="AE1791" s="47"/>
      <c r="AF1791" s="47"/>
      <c r="AG1791" s="47"/>
      <c r="AH1791" s="47"/>
      <c r="AI1791" s="47"/>
      <c r="AJ1791" s="47"/>
      <c r="AK1791" s="47"/>
      <c r="AL1791" s="47"/>
    </row>
    <row r="1792" spans="1:38" s="48" customFormat="1" x14ac:dyDescent="0.2">
      <c r="A1792" s="168">
        <v>122</v>
      </c>
      <c r="B1792" s="168">
        <f>'Revenue Data'!B1783</f>
        <v>0</v>
      </c>
      <c r="C1792" s="71" t="str">
        <f t="shared" si="752"/>
        <v>-</v>
      </c>
      <c r="D1792" s="71" t="str">
        <f t="shared" si="752"/>
        <v>-</v>
      </c>
      <c r="E1792" s="71" t="str">
        <f t="shared" si="752"/>
        <v>-</v>
      </c>
      <c r="F1792" s="71" t="str">
        <f t="shared" si="752"/>
        <v>-</v>
      </c>
      <c r="G1792" s="71" t="str">
        <f t="shared" si="752"/>
        <v>-</v>
      </c>
      <c r="H1792" s="205">
        <f>IFERROR(VLOOKUP(B1792,'Forecast Cnx @ Home Airport'!$B$5:$R$176,17,FALSE),0)</f>
        <v>0</v>
      </c>
      <c r="I1792" s="29">
        <f t="shared" si="729"/>
        <v>0</v>
      </c>
      <c r="J1792" s="29">
        <f t="shared" si="730"/>
        <v>0</v>
      </c>
      <c r="K1792" s="29">
        <f t="shared" si="731"/>
        <v>0</v>
      </c>
      <c r="L1792" s="29">
        <f t="shared" si="732"/>
        <v>0</v>
      </c>
      <c r="M1792" s="29">
        <f t="shared" si="733"/>
        <v>0</v>
      </c>
      <c r="N1792" s="194">
        <f t="shared" si="734"/>
        <v>0</v>
      </c>
      <c r="O1792" s="64" t="str">
        <f t="shared" si="753"/>
        <v>-</v>
      </c>
      <c r="P1792" s="64" t="str">
        <f t="shared" si="753"/>
        <v>-</v>
      </c>
      <c r="Q1792" s="64" t="str">
        <f t="shared" si="753"/>
        <v>-</v>
      </c>
      <c r="R1792" s="64" t="str">
        <f t="shared" si="753"/>
        <v>-</v>
      </c>
      <c r="S1792" s="64" t="str">
        <f t="shared" si="753"/>
        <v>-</v>
      </c>
      <c r="T1792" s="206" t="str">
        <f t="shared" si="735"/>
        <v>-</v>
      </c>
      <c r="U1792" s="29">
        <f t="shared" si="736"/>
        <v>0</v>
      </c>
      <c r="V1792" s="29">
        <f t="shared" si="737"/>
        <v>0</v>
      </c>
      <c r="W1792" s="29">
        <f t="shared" si="738"/>
        <v>0</v>
      </c>
      <c r="X1792" s="29">
        <f t="shared" si="739"/>
        <v>0</v>
      </c>
      <c r="Y1792" s="29">
        <f t="shared" si="740"/>
        <v>0</v>
      </c>
      <c r="Z1792" s="194">
        <f t="shared" si="741"/>
        <v>0</v>
      </c>
      <c r="AA1792" s="47"/>
      <c r="AB1792" s="47"/>
      <c r="AC1792" s="47"/>
      <c r="AD1792" s="47"/>
      <c r="AE1792" s="47"/>
      <c r="AF1792" s="47"/>
      <c r="AG1792" s="47"/>
      <c r="AH1792" s="47"/>
      <c r="AI1792" s="47"/>
      <c r="AJ1792" s="47"/>
      <c r="AK1792" s="47"/>
      <c r="AL1792" s="47"/>
    </row>
    <row r="1793" spans="1:38" s="48" customFormat="1" x14ac:dyDescent="0.2">
      <c r="A1793" s="168">
        <v>123</v>
      </c>
      <c r="B1793" s="168">
        <f>'Revenue Data'!B1784</f>
        <v>0</v>
      </c>
      <c r="C1793" s="71" t="str">
        <f t="shared" si="752"/>
        <v>-</v>
      </c>
      <c r="D1793" s="71" t="str">
        <f t="shared" si="752"/>
        <v>-</v>
      </c>
      <c r="E1793" s="71" t="str">
        <f t="shared" si="752"/>
        <v>-</v>
      </c>
      <c r="F1793" s="71" t="str">
        <f t="shared" si="752"/>
        <v>-</v>
      </c>
      <c r="G1793" s="71" t="str">
        <f t="shared" si="752"/>
        <v>-</v>
      </c>
      <c r="H1793" s="205">
        <f>IFERROR(VLOOKUP(B1793,'Forecast Cnx @ Home Airport'!$B$5:$R$176,17,FALSE),0)</f>
        <v>0</v>
      </c>
      <c r="I1793" s="29">
        <f t="shared" si="729"/>
        <v>0</v>
      </c>
      <c r="J1793" s="29">
        <f t="shared" si="730"/>
        <v>0</v>
      </c>
      <c r="K1793" s="29">
        <f t="shared" si="731"/>
        <v>0</v>
      </c>
      <c r="L1793" s="29">
        <f t="shared" si="732"/>
        <v>0</v>
      </c>
      <c r="M1793" s="29">
        <f t="shared" si="733"/>
        <v>0</v>
      </c>
      <c r="N1793" s="194">
        <f t="shared" si="734"/>
        <v>0</v>
      </c>
      <c r="O1793" s="64" t="str">
        <f t="shared" si="753"/>
        <v>-</v>
      </c>
      <c r="P1793" s="64" t="str">
        <f t="shared" si="753"/>
        <v>-</v>
      </c>
      <c r="Q1793" s="64" t="str">
        <f t="shared" si="753"/>
        <v>-</v>
      </c>
      <c r="R1793" s="64" t="str">
        <f t="shared" si="753"/>
        <v>-</v>
      </c>
      <c r="S1793" s="64" t="str">
        <f t="shared" si="753"/>
        <v>-</v>
      </c>
      <c r="T1793" s="206" t="str">
        <f t="shared" si="735"/>
        <v>-</v>
      </c>
      <c r="U1793" s="29">
        <f t="shared" si="736"/>
        <v>0</v>
      </c>
      <c r="V1793" s="29">
        <f t="shared" si="737"/>
        <v>0</v>
      </c>
      <c r="W1793" s="29">
        <f t="shared" si="738"/>
        <v>0</v>
      </c>
      <c r="X1793" s="29">
        <f t="shared" si="739"/>
        <v>0</v>
      </c>
      <c r="Y1793" s="29">
        <f t="shared" si="740"/>
        <v>0</v>
      </c>
      <c r="Z1793" s="194">
        <f t="shared" si="741"/>
        <v>0</v>
      </c>
      <c r="AA1793" s="47"/>
      <c r="AB1793" s="47"/>
      <c r="AC1793" s="47"/>
      <c r="AD1793" s="47"/>
      <c r="AE1793" s="47"/>
      <c r="AF1793" s="47"/>
      <c r="AG1793" s="47"/>
      <c r="AH1793" s="47"/>
      <c r="AI1793" s="47"/>
      <c r="AJ1793" s="47"/>
      <c r="AK1793" s="47"/>
      <c r="AL1793" s="47"/>
    </row>
    <row r="1794" spans="1:38" s="48" customFormat="1" x14ac:dyDescent="0.2">
      <c r="A1794" s="168">
        <v>124</v>
      </c>
      <c r="B1794" s="168">
        <f>'Revenue Data'!B1785</f>
        <v>0</v>
      </c>
      <c r="C1794" s="71" t="str">
        <f t="shared" si="752"/>
        <v>-</v>
      </c>
      <c r="D1794" s="71" t="str">
        <f t="shared" si="752"/>
        <v>-</v>
      </c>
      <c r="E1794" s="71" t="str">
        <f t="shared" si="752"/>
        <v>-</v>
      </c>
      <c r="F1794" s="71" t="str">
        <f t="shared" si="752"/>
        <v>-</v>
      </c>
      <c r="G1794" s="71" t="str">
        <f t="shared" si="752"/>
        <v>-</v>
      </c>
      <c r="H1794" s="205">
        <f>IFERROR(VLOOKUP(B1794,'Forecast Cnx @ Home Airport'!$B$5:$R$176,17,FALSE),0)</f>
        <v>0</v>
      </c>
      <c r="I1794" s="29">
        <f t="shared" si="729"/>
        <v>0</v>
      </c>
      <c r="J1794" s="29">
        <f t="shared" si="730"/>
        <v>0</v>
      </c>
      <c r="K1794" s="29">
        <f t="shared" si="731"/>
        <v>0</v>
      </c>
      <c r="L1794" s="29">
        <f t="shared" si="732"/>
        <v>0</v>
      </c>
      <c r="M1794" s="29">
        <f t="shared" si="733"/>
        <v>0</v>
      </c>
      <c r="N1794" s="194">
        <f t="shared" si="734"/>
        <v>0</v>
      </c>
      <c r="O1794" s="64" t="str">
        <f t="shared" si="753"/>
        <v>-</v>
      </c>
      <c r="P1794" s="64" t="str">
        <f t="shared" si="753"/>
        <v>-</v>
      </c>
      <c r="Q1794" s="64" t="str">
        <f t="shared" si="753"/>
        <v>-</v>
      </c>
      <c r="R1794" s="64" t="str">
        <f t="shared" si="753"/>
        <v>-</v>
      </c>
      <c r="S1794" s="64" t="str">
        <f t="shared" si="753"/>
        <v>-</v>
      </c>
      <c r="T1794" s="206" t="str">
        <f t="shared" si="735"/>
        <v>-</v>
      </c>
      <c r="U1794" s="29">
        <f t="shared" si="736"/>
        <v>0</v>
      </c>
      <c r="V1794" s="29">
        <f t="shared" si="737"/>
        <v>0</v>
      </c>
      <c r="W1794" s="29">
        <f t="shared" si="738"/>
        <v>0</v>
      </c>
      <c r="X1794" s="29">
        <f t="shared" si="739"/>
        <v>0</v>
      </c>
      <c r="Y1794" s="29">
        <f t="shared" si="740"/>
        <v>0</v>
      </c>
      <c r="Z1794" s="194">
        <f t="shared" si="741"/>
        <v>0</v>
      </c>
      <c r="AA1794" s="47"/>
      <c r="AB1794" s="47"/>
      <c r="AC1794" s="47"/>
      <c r="AD1794" s="47"/>
      <c r="AE1794" s="47"/>
      <c r="AF1794" s="47"/>
      <c r="AG1794" s="47"/>
      <c r="AH1794" s="47"/>
      <c r="AI1794" s="47"/>
      <c r="AJ1794" s="47"/>
      <c r="AK1794" s="47"/>
      <c r="AL1794" s="47"/>
    </row>
    <row r="1795" spans="1:38" s="48" customFormat="1" x14ac:dyDescent="0.2">
      <c r="A1795" s="168">
        <v>125</v>
      </c>
      <c r="B1795" s="168">
        <f>'Revenue Data'!B1786</f>
        <v>0</v>
      </c>
      <c r="C1795" s="71" t="str">
        <f t="shared" si="752"/>
        <v>-</v>
      </c>
      <c r="D1795" s="71" t="str">
        <f t="shared" si="752"/>
        <v>-</v>
      </c>
      <c r="E1795" s="71" t="str">
        <f t="shared" si="752"/>
        <v>-</v>
      </c>
      <c r="F1795" s="71" t="str">
        <f t="shared" si="752"/>
        <v>-</v>
      </c>
      <c r="G1795" s="71" t="str">
        <f t="shared" si="752"/>
        <v>-</v>
      </c>
      <c r="H1795" s="205">
        <f>IFERROR(VLOOKUP(B1795,'Forecast Cnx @ Home Airport'!$B$5:$R$176,17,FALSE),0)</f>
        <v>0</v>
      </c>
      <c r="I1795" s="29">
        <f t="shared" si="729"/>
        <v>0</v>
      </c>
      <c r="J1795" s="29">
        <f t="shared" si="730"/>
        <v>0</v>
      </c>
      <c r="K1795" s="29">
        <f t="shared" si="731"/>
        <v>0</v>
      </c>
      <c r="L1795" s="29">
        <f t="shared" si="732"/>
        <v>0</v>
      </c>
      <c r="M1795" s="29">
        <f t="shared" si="733"/>
        <v>0</v>
      </c>
      <c r="N1795" s="194">
        <f t="shared" si="734"/>
        <v>0</v>
      </c>
      <c r="O1795" s="64" t="str">
        <f t="shared" si="753"/>
        <v>-</v>
      </c>
      <c r="P1795" s="64" t="str">
        <f t="shared" si="753"/>
        <v>-</v>
      </c>
      <c r="Q1795" s="64" t="str">
        <f t="shared" si="753"/>
        <v>-</v>
      </c>
      <c r="R1795" s="64" t="str">
        <f t="shared" si="753"/>
        <v>-</v>
      </c>
      <c r="S1795" s="64" t="str">
        <f t="shared" si="753"/>
        <v>-</v>
      </c>
      <c r="T1795" s="206" t="str">
        <f t="shared" si="735"/>
        <v>-</v>
      </c>
      <c r="U1795" s="29">
        <f t="shared" si="736"/>
        <v>0</v>
      </c>
      <c r="V1795" s="29">
        <f t="shared" si="737"/>
        <v>0</v>
      </c>
      <c r="W1795" s="29">
        <f t="shared" si="738"/>
        <v>0</v>
      </c>
      <c r="X1795" s="29">
        <f t="shared" si="739"/>
        <v>0</v>
      </c>
      <c r="Y1795" s="29">
        <f t="shared" si="740"/>
        <v>0</v>
      </c>
      <c r="Z1795" s="194">
        <f t="shared" si="741"/>
        <v>0</v>
      </c>
      <c r="AA1795" s="47"/>
      <c r="AB1795" s="47"/>
      <c r="AC1795" s="47"/>
      <c r="AD1795" s="47"/>
      <c r="AE1795" s="47"/>
      <c r="AF1795" s="47"/>
      <c r="AG1795" s="47"/>
      <c r="AH1795" s="47"/>
      <c r="AI1795" s="47"/>
      <c r="AJ1795" s="47"/>
      <c r="AK1795" s="47"/>
      <c r="AL1795" s="47"/>
    </row>
    <row r="1796" spans="1:38" s="48" customFormat="1" x14ac:dyDescent="0.2">
      <c r="A1796" s="168">
        <v>126</v>
      </c>
      <c r="B1796" s="168">
        <f>'Revenue Data'!B1787</f>
        <v>0</v>
      </c>
      <c r="C1796" s="71" t="str">
        <f t="shared" si="752"/>
        <v>-</v>
      </c>
      <c r="D1796" s="71" t="str">
        <f t="shared" si="752"/>
        <v>-</v>
      </c>
      <c r="E1796" s="71" t="str">
        <f t="shared" si="752"/>
        <v>-</v>
      </c>
      <c r="F1796" s="71" t="str">
        <f t="shared" si="752"/>
        <v>-</v>
      </c>
      <c r="G1796" s="71" t="str">
        <f t="shared" si="752"/>
        <v>-</v>
      </c>
      <c r="H1796" s="205">
        <f>IFERROR(VLOOKUP(B1796,'Forecast Cnx @ Home Airport'!$B$5:$R$176,17,FALSE),0)</f>
        <v>0</v>
      </c>
      <c r="I1796" s="29">
        <f t="shared" si="729"/>
        <v>0</v>
      </c>
      <c r="J1796" s="29">
        <f t="shared" si="730"/>
        <v>0</v>
      </c>
      <c r="K1796" s="29">
        <f t="shared" si="731"/>
        <v>0</v>
      </c>
      <c r="L1796" s="29">
        <f t="shared" si="732"/>
        <v>0</v>
      </c>
      <c r="M1796" s="29">
        <f t="shared" si="733"/>
        <v>0</v>
      </c>
      <c r="N1796" s="194">
        <f t="shared" si="734"/>
        <v>0</v>
      </c>
      <c r="O1796" s="64" t="str">
        <f t="shared" si="753"/>
        <v>-</v>
      </c>
      <c r="P1796" s="64" t="str">
        <f t="shared" si="753"/>
        <v>-</v>
      </c>
      <c r="Q1796" s="64" t="str">
        <f t="shared" si="753"/>
        <v>-</v>
      </c>
      <c r="R1796" s="64" t="str">
        <f t="shared" si="753"/>
        <v>-</v>
      </c>
      <c r="S1796" s="64" t="str">
        <f t="shared" si="753"/>
        <v>-</v>
      </c>
      <c r="T1796" s="206" t="str">
        <f t="shared" si="735"/>
        <v>-</v>
      </c>
      <c r="U1796" s="29">
        <f t="shared" si="736"/>
        <v>0</v>
      </c>
      <c r="V1796" s="29">
        <f t="shared" si="737"/>
        <v>0</v>
      </c>
      <c r="W1796" s="29">
        <f t="shared" si="738"/>
        <v>0</v>
      </c>
      <c r="X1796" s="29">
        <f t="shared" si="739"/>
        <v>0</v>
      </c>
      <c r="Y1796" s="29">
        <f t="shared" si="740"/>
        <v>0</v>
      </c>
      <c r="Z1796" s="194">
        <f t="shared" si="741"/>
        <v>0</v>
      </c>
      <c r="AA1796" s="47"/>
      <c r="AB1796" s="47"/>
      <c r="AC1796" s="47"/>
      <c r="AD1796" s="47"/>
      <c r="AE1796" s="47"/>
      <c r="AF1796" s="47"/>
      <c r="AG1796" s="47"/>
      <c r="AH1796" s="47"/>
      <c r="AI1796" s="47"/>
      <c r="AJ1796" s="47"/>
      <c r="AK1796" s="47"/>
      <c r="AL1796" s="47"/>
    </row>
    <row r="1797" spans="1:38" s="48" customFormat="1" x14ac:dyDescent="0.2">
      <c r="A1797" s="168">
        <v>127</v>
      </c>
      <c r="B1797" s="168">
        <f>'Revenue Data'!B1788</f>
        <v>0</v>
      </c>
      <c r="C1797" s="71" t="str">
        <f t="shared" si="752"/>
        <v>-</v>
      </c>
      <c r="D1797" s="71" t="str">
        <f t="shared" si="752"/>
        <v>-</v>
      </c>
      <c r="E1797" s="71" t="str">
        <f t="shared" si="752"/>
        <v>-</v>
      </c>
      <c r="F1797" s="71" t="str">
        <f t="shared" si="752"/>
        <v>-</v>
      </c>
      <c r="G1797" s="71" t="str">
        <f t="shared" si="752"/>
        <v>-</v>
      </c>
      <c r="H1797" s="205">
        <f>IFERROR(VLOOKUP(B1797,'Forecast Cnx @ Home Airport'!$B$5:$R$176,17,FALSE),0)</f>
        <v>0</v>
      </c>
      <c r="I1797" s="29">
        <f t="shared" si="729"/>
        <v>0</v>
      </c>
      <c r="J1797" s="29">
        <f t="shared" si="730"/>
        <v>0</v>
      </c>
      <c r="K1797" s="29">
        <f t="shared" si="731"/>
        <v>0</v>
      </c>
      <c r="L1797" s="29">
        <f t="shared" si="732"/>
        <v>0</v>
      </c>
      <c r="M1797" s="29">
        <f t="shared" si="733"/>
        <v>0</v>
      </c>
      <c r="N1797" s="194">
        <f t="shared" si="734"/>
        <v>0</v>
      </c>
      <c r="O1797" s="64" t="str">
        <f t="shared" si="753"/>
        <v>-</v>
      </c>
      <c r="P1797" s="64" t="str">
        <f t="shared" si="753"/>
        <v>-</v>
      </c>
      <c r="Q1797" s="64" t="str">
        <f t="shared" si="753"/>
        <v>-</v>
      </c>
      <c r="R1797" s="64" t="str">
        <f t="shared" si="753"/>
        <v>-</v>
      </c>
      <c r="S1797" s="64" t="str">
        <f t="shared" si="753"/>
        <v>-</v>
      </c>
      <c r="T1797" s="206" t="str">
        <f t="shared" si="735"/>
        <v>-</v>
      </c>
      <c r="U1797" s="29">
        <f t="shared" si="736"/>
        <v>0</v>
      </c>
      <c r="V1797" s="29">
        <f t="shared" si="737"/>
        <v>0</v>
      </c>
      <c r="W1797" s="29">
        <f t="shared" si="738"/>
        <v>0</v>
      </c>
      <c r="X1797" s="29">
        <f t="shared" si="739"/>
        <v>0</v>
      </c>
      <c r="Y1797" s="29">
        <f t="shared" si="740"/>
        <v>0</v>
      </c>
      <c r="Z1797" s="194">
        <f t="shared" si="741"/>
        <v>0</v>
      </c>
      <c r="AA1797" s="47"/>
      <c r="AB1797" s="47"/>
      <c r="AC1797" s="47"/>
      <c r="AD1797" s="47"/>
      <c r="AE1797" s="47"/>
      <c r="AF1797" s="47"/>
      <c r="AG1797" s="47"/>
      <c r="AH1797" s="47"/>
      <c r="AI1797" s="47"/>
      <c r="AJ1797" s="47"/>
      <c r="AK1797" s="47"/>
      <c r="AL1797" s="47"/>
    </row>
    <row r="1798" spans="1:38" s="48" customFormat="1" x14ac:dyDescent="0.2">
      <c r="A1798" s="168">
        <v>128</v>
      </c>
      <c r="B1798" s="168">
        <f>'Revenue Data'!B1789</f>
        <v>0</v>
      </c>
      <c r="C1798" s="71" t="str">
        <f t="shared" si="752"/>
        <v>-</v>
      </c>
      <c r="D1798" s="71" t="str">
        <f t="shared" si="752"/>
        <v>-</v>
      </c>
      <c r="E1798" s="71" t="str">
        <f t="shared" si="752"/>
        <v>-</v>
      </c>
      <c r="F1798" s="71" t="str">
        <f t="shared" si="752"/>
        <v>-</v>
      </c>
      <c r="G1798" s="71" t="str">
        <f t="shared" si="752"/>
        <v>-</v>
      </c>
      <c r="H1798" s="205">
        <f>IFERROR(VLOOKUP(B1798,'Forecast Cnx @ Home Airport'!$B$5:$R$176,17,FALSE),0)</f>
        <v>0</v>
      </c>
      <c r="I1798" s="29">
        <f t="shared" si="729"/>
        <v>0</v>
      </c>
      <c r="J1798" s="29">
        <f t="shared" si="730"/>
        <v>0</v>
      </c>
      <c r="K1798" s="29">
        <f t="shared" si="731"/>
        <v>0</v>
      </c>
      <c r="L1798" s="29">
        <f t="shared" si="732"/>
        <v>0</v>
      </c>
      <c r="M1798" s="29">
        <f t="shared" si="733"/>
        <v>0</v>
      </c>
      <c r="N1798" s="194">
        <f t="shared" si="734"/>
        <v>0</v>
      </c>
      <c r="O1798" s="64" t="str">
        <f t="shared" si="753"/>
        <v>-</v>
      </c>
      <c r="P1798" s="64" t="str">
        <f t="shared" si="753"/>
        <v>-</v>
      </c>
      <c r="Q1798" s="64" t="str">
        <f t="shared" si="753"/>
        <v>-</v>
      </c>
      <c r="R1798" s="64" t="str">
        <f t="shared" si="753"/>
        <v>-</v>
      </c>
      <c r="S1798" s="64" t="str">
        <f t="shared" si="753"/>
        <v>-</v>
      </c>
      <c r="T1798" s="206" t="str">
        <f t="shared" si="735"/>
        <v>-</v>
      </c>
      <c r="U1798" s="29">
        <f t="shared" si="736"/>
        <v>0</v>
      </c>
      <c r="V1798" s="29">
        <f t="shared" si="737"/>
        <v>0</v>
      </c>
      <c r="W1798" s="29">
        <f t="shared" si="738"/>
        <v>0</v>
      </c>
      <c r="X1798" s="29">
        <f t="shared" si="739"/>
        <v>0</v>
      </c>
      <c r="Y1798" s="29">
        <f t="shared" si="740"/>
        <v>0</v>
      </c>
      <c r="Z1798" s="194">
        <f t="shared" si="741"/>
        <v>0</v>
      </c>
      <c r="AA1798" s="47"/>
      <c r="AB1798" s="47"/>
      <c r="AC1798" s="47"/>
      <c r="AD1798" s="47"/>
      <c r="AE1798" s="47"/>
      <c r="AF1798" s="47"/>
      <c r="AG1798" s="47"/>
      <c r="AH1798" s="47"/>
      <c r="AI1798" s="47"/>
      <c r="AJ1798" s="47"/>
      <c r="AK1798" s="47"/>
      <c r="AL1798" s="47"/>
    </row>
    <row r="1799" spans="1:38" s="48" customFormat="1" x14ac:dyDescent="0.2">
      <c r="A1799" s="168">
        <v>129</v>
      </c>
      <c r="B1799" s="168">
        <f>'Revenue Data'!B1790</f>
        <v>0</v>
      </c>
      <c r="C1799" s="71" t="str">
        <f t="shared" si="752"/>
        <v>-</v>
      </c>
      <c r="D1799" s="71" t="str">
        <f t="shared" si="752"/>
        <v>-</v>
      </c>
      <c r="E1799" s="71" t="str">
        <f t="shared" si="752"/>
        <v>-</v>
      </c>
      <c r="F1799" s="71" t="str">
        <f t="shared" si="752"/>
        <v>-</v>
      </c>
      <c r="G1799" s="71" t="str">
        <f t="shared" si="752"/>
        <v>-</v>
      </c>
      <c r="H1799" s="205">
        <f>IFERROR(VLOOKUP(B1799,'Forecast Cnx @ Home Airport'!$B$5:$R$176,17,FALSE),0)</f>
        <v>0</v>
      </c>
      <c r="I1799" s="29">
        <f t="shared" ref="I1799:I1862" si="754">IFERROR($H1799*C1799,0)</f>
        <v>0</v>
      </c>
      <c r="J1799" s="29">
        <f t="shared" ref="J1799:J1862" si="755">IFERROR($H1799*D1799,0)</f>
        <v>0</v>
      </c>
      <c r="K1799" s="29">
        <f t="shared" ref="K1799:K1862" si="756">IFERROR($H1799*E1799,0)</f>
        <v>0</v>
      </c>
      <c r="L1799" s="29">
        <f t="shared" ref="L1799:L1862" si="757">IFERROR($H1799*F1799,0)</f>
        <v>0</v>
      </c>
      <c r="M1799" s="29">
        <f t="shared" ref="M1799:M1862" si="758">IFERROR($H1799*G1799,0)</f>
        <v>0</v>
      </c>
      <c r="N1799" s="194">
        <f t="shared" ref="N1799:N1862" si="759">SUM(I1799:M1799)</f>
        <v>0</v>
      </c>
      <c r="O1799" s="64" t="str">
        <f t="shared" si="753"/>
        <v>-</v>
      </c>
      <c r="P1799" s="64" t="str">
        <f t="shared" si="753"/>
        <v>-</v>
      </c>
      <c r="Q1799" s="64" t="str">
        <f t="shared" si="753"/>
        <v>-</v>
      </c>
      <c r="R1799" s="64" t="str">
        <f t="shared" si="753"/>
        <v>-</v>
      </c>
      <c r="S1799" s="64" t="str">
        <f t="shared" si="753"/>
        <v>-</v>
      </c>
      <c r="T1799" s="206" t="str">
        <f t="shared" ref="T1799:T1862" si="760">IFERROR(Z1799/N1799,"-")</f>
        <v>-</v>
      </c>
      <c r="U1799" s="29">
        <f t="shared" si="736"/>
        <v>0</v>
      </c>
      <c r="V1799" s="29">
        <f t="shared" si="737"/>
        <v>0</v>
      </c>
      <c r="W1799" s="29">
        <f t="shared" si="738"/>
        <v>0</v>
      </c>
      <c r="X1799" s="29">
        <f t="shared" si="739"/>
        <v>0</v>
      </c>
      <c r="Y1799" s="29">
        <f t="shared" si="740"/>
        <v>0</v>
      </c>
      <c r="Z1799" s="194">
        <f t="shared" si="741"/>
        <v>0</v>
      </c>
      <c r="AA1799" s="47"/>
      <c r="AB1799" s="47"/>
      <c r="AC1799" s="47"/>
      <c r="AD1799" s="47"/>
      <c r="AE1799" s="47"/>
      <c r="AF1799" s="47"/>
      <c r="AG1799" s="47"/>
      <c r="AH1799" s="47"/>
      <c r="AI1799" s="47"/>
      <c r="AJ1799" s="47"/>
      <c r="AK1799" s="47"/>
      <c r="AL1799" s="47"/>
    </row>
    <row r="1800" spans="1:38" s="48" customFormat="1" x14ac:dyDescent="0.2">
      <c r="A1800" s="168">
        <v>130</v>
      </c>
      <c r="B1800" s="168">
        <f>'Revenue Data'!B1791</f>
        <v>0</v>
      </c>
      <c r="C1800" s="71" t="str">
        <f t="shared" si="752"/>
        <v>-</v>
      </c>
      <c r="D1800" s="71" t="str">
        <f t="shared" si="752"/>
        <v>-</v>
      </c>
      <c r="E1800" s="71" t="str">
        <f t="shared" si="752"/>
        <v>-</v>
      </c>
      <c r="F1800" s="71" t="str">
        <f t="shared" si="752"/>
        <v>-</v>
      </c>
      <c r="G1800" s="71" t="str">
        <f t="shared" si="752"/>
        <v>-</v>
      </c>
      <c r="H1800" s="205">
        <f>IFERROR(VLOOKUP(B1800,'Forecast Cnx @ Home Airport'!$B$5:$R$176,17,FALSE),0)</f>
        <v>0</v>
      </c>
      <c r="I1800" s="29">
        <f t="shared" si="754"/>
        <v>0</v>
      </c>
      <c r="J1800" s="29">
        <f t="shared" si="755"/>
        <v>0</v>
      </c>
      <c r="K1800" s="29">
        <f t="shared" si="756"/>
        <v>0</v>
      </c>
      <c r="L1800" s="29">
        <f t="shared" si="757"/>
        <v>0</v>
      </c>
      <c r="M1800" s="29">
        <f t="shared" si="758"/>
        <v>0</v>
      </c>
      <c r="N1800" s="194">
        <f t="shared" si="759"/>
        <v>0</v>
      </c>
      <c r="O1800" s="64" t="str">
        <f t="shared" si="753"/>
        <v>-</v>
      </c>
      <c r="P1800" s="64" t="str">
        <f t="shared" si="753"/>
        <v>-</v>
      </c>
      <c r="Q1800" s="64" t="str">
        <f t="shared" si="753"/>
        <v>-</v>
      </c>
      <c r="R1800" s="64" t="str">
        <f t="shared" si="753"/>
        <v>-</v>
      </c>
      <c r="S1800" s="64" t="str">
        <f t="shared" si="753"/>
        <v>-</v>
      </c>
      <c r="T1800" s="206" t="str">
        <f t="shared" si="760"/>
        <v>-</v>
      </c>
      <c r="U1800" s="29">
        <f t="shared" ref="U1800:U1863" si="761">IFERROR(O1800*I1800,0)</f>
        <v>0</v>
      </c>
      <c r="V1800" s="29">
        <f t="shared" ref="V1800:V1863" si="762">IFERROR(P1800*J1800,0)</f>
        <v>0</v>
      </c>
      <c r="W1800" s="29">
        <f t="shared" ref="W1800:W1863" si="763">IFERROR(Q1800*K1800,0)</f>
        <v>0</v>
      </c>
      <c r="X1800" s="29">
        <f t="shared" ref="X1800:X1863" si="764">IFERROR(R1800*L1800,0)</f>
        <v>0</v>
      </c>
      <c r="Y1800" s="29">
        <f t="shared" ref="Y1800:Y1863" si="765">IFERROR(S1800*M1800,0)</f>
        <v>0</v>
      </c>
      <c r="Z1800" s="194">
        <f t="shared" ref="Z1800:Z1863" si="766">SUM(U1800:Y1800)</f>
        <v>0</v>
      </c>
      <c r="AA1800" s="47"/>
      <c r="AB1800" s="47"/>
      <c r="AC1800" s="47"/>
      <c r="AD1800" s="47"/>
      <c r="AE1800" s="47"/>
      <c r="AF1800" s="47"/>
      <c r="AG1800" s="47"/>
      <c r="AH1800" s="47"/>
      <c r="AI1800" s="47"/>
      <c r="AJ1800" s="47"/>
      <c r="AK1800" s="47"/>
      <c r="AL1800" s="47"/>
    </row>
    <row r="1801" spans="1:38" s="48" customFormat="1" x14ac:dyDescent="0.2">
      <c r="A1801" s="168">
        <v>131</v>
      </c>
      <c r="B1801" s="168">
        <f>'Revenue Data'!B1792</f>
        <v>0</v>
      </c>
      <c r="C1801" s="71" t="str">
        <f t="shared" ref="C1801:G1810" si="767">IFERROR(VLOOKUP($B1801,ToChicagoFareList,C$8,FALSE),"-")</f>
        <v>-</v>
      </c>
      <c r="D1801" s="71" t="str">
        <f t="shared" si="767"/>
        <v>-</v>
      </c>
      <c r="E1801" s="71" t="str">
        <f t="shared" si="767"/>
        <v>-</v>
      </c>
      <c r="F1801" s="71" t="str">
        <f t="shared" si="767"/>
        <v>-</v>
      </c>
      <c r="G1801" s="71" t="str">
        <f t="shared" si="767"/>
        <v>-</v>
      </c>
      <c r="H1801" s="205">
        <f>IFERROR(VLOOKUP(B1801,'Forecast Cnx @ Home Airport'!$B$5:$R$176,17,FALSE),0)</f>
        <v>0</v>
      </c>
      <c r="I1801" s="29">
        <f t="shared" si="754"/>
        <v>0</v>
      </c>
      <c r="J1801" s="29">
        <f t="shared" si="755"/>
        <v>0</v>
      </c>
      <c r="K1801" s="29">
        <f t="shared" si="756"/>
        <v>0</v>
      </c>
      <c r="L1801" s="29">
        <f t="shared" si="757"/>
        <v>0</v>
      </c>
      <c r="M1801" s="29">
        <f t="shared" si="758"/>
        <v>0</v>
      </c>
      <c r="N1801" s="194">
        <f t="shared" si="759"/>
        <v>0</v>
      </c>
      <c r="O1801" s="64" t="str">
        <f t="shared" ref="O1801:S1810" si="768">IFERROR(VLOOKUP($B1801,ToChicagoFareList,O$8,FALSE),"-")</f>
        <v>-</v>
      </c>
      <c r="P1801" s="64" t="str">
        <f t="shared" si="768"/>
        <v>-</v>
      </c>
      <c r="Q1801" s="64" t="str">
        <f t="shared" si="768"/>
        <v>-</v>
      </c>
      <c r="R1801" s="64" t="str">
        <f t="shared" si="768"/>
        <v>-</v>
      </c>
      <c r="S1801" s="64" t="str">
        <f t="shared" si="768"/>
        <v>-</v>
      </c>
      <c r="T1801" s="206" t="str">
        <f t="shared" si="760"/>
        <v>-</v>
      </c>
      <c r="U1801" s="29">
        <f t="shared" si="761"/>
        <v>0</v>
      </c>
      <c r="V1801" s="29">
        <f t="shared" si="762"/>
        <v>0</v>
      </c>
      <c r="W1801" s="29">
        <f t="shared" si="763"/>
        <v>0</v>
      </c>
      <c r="X1801" s="29">
        <f t="shared" si="764"/>
        <v>0</v>
      </c>
      <c r="Y1801" s="29">
        <f t="shared" si="765"/>
        <v>0</v>
      </c>
      <c r="Z1801" s="194">
        <f t="shared" si="766"/>
        <v>0</v>
      </c>
      <c r="AA1801" s="47"/>
      <c r="AB1801" s="47"/>
      <c r="AC1801" s="47"/>
      <c r="AD1801" s="47"/>
      <c r="AE1801" s="47"/>
      <c r="AF1801" s="47"/>
      <c r="AG1801" s="47"/>
      <c r="AH1801" s="47"/>
      <c r="AI1801" s="47"/>
      <c r="AJ1801" s="47"/>
      <c r="AK1801" s="47"/>
      <c r="AL1801" s="47"/>
    </row>
    <row r="1802" spans="1:38" s="48" customFormat="1" x14ac:dyDescent="0.2">
      <c r="A1802" s="168">
        <v>132</v>
      </c>
      <c r="B1802" s="168">
        <f>'Revenue Data'!B1793</f>
        <v>0</v>
      </c>
      <c r="C1802" s="71" t="str">
        <f t="shared" si="767"/>
        <v>-</v>
      </c>
      <c r="D1802" s="71" t="str">
        <f t="shared" si="767"/>
        <v>-</v>
      </c>
      <c r="E1802" s="71" t="str">
        <f t="shared" si="767"/>
        <v>-</v>
      </c>
      <c r="F1802" s="71" t="str">
        <f t="shared" si="767"/>
        <v>-</v>
      </c>
      <c r="G1802" s="71" t="str">
        <f t="shared" si="767"/>
        <v>-</v>
      </c>
      <c r="H1802" s="205">
        <f>IFERROR(VLOOKUP(B1802,'Forecast Cnx @ Home Airport'!$B$5:$R$176,17,FALSE),0)</f>
        <v>0</v>
      </c>
      <c r="I1802" s="29">
        <f t="shared" si="754"/>
        <v>0</v>
      </c>
      <c r="J1802" s="29">
        <f t="shared" si="755"/>
        <v>0</v>
      </c>
      <c r="K1802" s="29">
        <f t="shared" si="756"/>
        <v>0</v>
      </c>
      <c r="L1802" s="29">
        <f t="shared" si="757"/>
        <v>0</v>
      </c>
      <c r="M1802" s="29">
        <f t="shared" si="758"/>
        <v>0</v>
      </c>
      <c r="N1802" s="194">
        <f t="shared" si="759"/>
        <v>0</v>
      </c>
      <c r="O1802" s="64" t="str">
        <f t="shared" si="768"/>
        <v>-</v>
      </c>
      <c r="P1802" s="64" t="str">
        <f t="shared" si="768"/>
        <v>-</v>
      </c>
      <c r="Q1802" s="64" t="str">
        <f t="shared" si="768"/>
        <v>-</v>
      </c>
      <c r="R1802" s="64" t="str">
        <f t="shared" si="768"/>
        <v>-</v>
      </c>
      <c r="S1802" s="64" t="str">
        <f t="shared" si="768"/>
        <v>-</v>
      </c>
      <c r="T1802" s="206" t="str">
        <f t="shared" si="760"/>
        <v>-</v>
      </c>
      <c r="U1802" s="29">
        <f t="shared" si="761"/>
        <v>0</v>
      </c>
      <c r="V1802" s="29">
        <f t="shared" si="762"/>
        <v>0</v>
      </c>
      <c r="W1802" s="29">
        <f t="shared" si="763"/>
        <v>0</v>
      </c>
      <c r="X1802" s="29">
        <f t="shared" si="764"/>
        <v>0</v>
      </c>
      <c r="Y1802" s="29">
        <f t="shared" si="765"/>
        <v>0</v>
      </c>
      <c r="Z1802" s="194">
        <f t="shared" si="766"/>
        <v>0</v>
      </c>
      <c r="AA1802" s="47"/>
      <c r="AB1802" s="47"/>
      <c r="AC1802" s="47"/>
      <c r="AD1802" s="47"/>
      <c r="AE1802" s="47"/>
      <c r="AF1802" s="47"/>
      <c r="AG1802" s="47"/>
      <c r="AH1802" s="47"/>
      <c r="AI1802" s="47"/>
      <c r="AJ1802" s="47"/>
      <c r="AK1802" s="47"/>
      <c r="AL1802" s="47"/>
    </row>
    <row r="1803" spans="1:38" s="48" customFormat="1" x14ac:dyDescent="0.2">
      <c r="A1803" s="168">
        <v>133</v>
      </c>
      <c r="B1803" s="168">
        <f>'Revenue Data'!B1794</f>
        <v>0</v>
      </c>
      <c r="C1803" s="71" t="str">
        <f t="shared" si="767"/>
        <v>-</v>
      </c>
      <c r="D1803" s="71" t="str">
        <f t="shared" si="767"/>
        <v>-</v>
      </c>
      <c r="E1803" s="71" t="str">
        <f t="shared" si="767"/>
        <v>-</v>
      </c>
      <c r="F1803" s="71" t="str">
        <f t="shared" si="767"/>
        <v>-</v>
      </c>
      <c r="G1803" s="71" t="str">
        <f t="shared" si="767"/>
        <v>-</v>
      </c>
      <c r="H1803" s="205">
        <f>IFERROR(VLOOKUP(B1803,'Forecast Cnx @ Home Airport'!$B$5:$R$176,17,FALSE),0)</f>
        <v>0</v>
      </c>
      <c r="I1803" s="29">
        <f t="shared" si="754"/>
        <v>0</v>
      </c>
      <c r="J1803" s="29">
        <f t="shared" si="755"/>
        <v>0</v>
      </c>
      <c r="K1803" s="29">
        <f t="shared" si="756"/>
        <v>0</v>
      </c>
      <c r="L1803" s="29">
        <f t="shared" si="757"/>
        <v>0</v>
      </c>
      <c r="M1803" s="29">
        <f t="shared" si="758"/>
        <v>0</v>
      </c>
      <c r="N1803" s="194">
        <f t="shared" si="759"/>
        <v>0</v>
      </c>
      <c r="O1803" s="64" t="str">
        <f t="shared" si="768"/>
        <v>-</v>
      </c>
      <c r="P1803" s="64" t="str">
        <f t="shared" si="768"/>
        <v>-</v>
      </c>
      <c r="Q1803" s="64" t="str">
        <f t="shared" si="768"/>
        <v>-</v>
      </c>
      <c r="R1803" s="64" t="str">
        <f t="shared" si="768"/>
        <v>-</v>
      </c>
      <c r="S1803" s="64" t="str">
        <f t="shared" si="768"/>
        <v>-</v>
      </c>
      <c r="T1803" s="206" t="str">
        <f t="shared" si="760"/>
        <v>-</v>
      </c>
      <c r="U1803" s="29">
        <f t="shared" si="761"/>
        <v>0</v>
      </c>
      <c r="V1803" s="29">
        <f t="shared" si="762"/>
        <v>0</v>
      </c>
      <c r="W1803" s="29">
        <f t="shared" si="763"/>
        <v>0</v>
      </c>
      <c r="X1803" s="29">
        <f t="shared" si="764"/>
        <v>0</v>
      </c>
      <c r="Y1803" s="29">
        <f t="shared" si="765"/>
        <v>0</v>
      </c>
      <c r="Z1803" s="194">
        <f t="shared" si="766"/>
        <v>0</v>
      </c>
      <c r="AA1803" s="47"/>
      <c r="AB1803" s="47"/>
      <c r="AC1803" s="47"/>
      <c r="AD1803" s="47"/>
      <c r="AE1803" s="47"/>
      <c r="AF1803" s="47"/>
      <c r="AG1803" s="47"/>
      <c r="AH1803" s="47"/>
      <c r="AI1803" s="47"/>
      <c r="AJ1803" s="47"/>
      <c r="AK1803" s="47"/>
      <c r="AL1803" s="47"/>
    </row>
    <row r="1804" spans="1:38" s="48" customFormat="1" x14ac:dyDescent="0.2">
      <c r="A1804" s="168">
        <v>134</v>
      </c>
      <c r="B1804" s="168">
        <f>'Revenue Data'!B1795</f>
        <v>0</v>
      </c>
      <c r="C1804" s="71" t="str">
        <f t="shared" si="767"/>
        <v>-</v>
      </c>
      <c r="D1804" s="71" t="str">
        <f t="shared" si="767"/>
        <v>-</v>
      </c>
      <c r="E1804" s="71" t="str">
        <f t="shared" si="767"/>
        <v>-</v>
      </c>
      <c r="F1804" s="71" t="str">
        <f t="shared" si="767"/>
        <v>-</v>
      </c>
      <c r="G1804" s="71" t="str">
        <f t="shared" si="767"/>
        <v>-</v>
      </c>
      <c r="H1804" s="205">
        <f>IFERROR(VLOOKUP(B1804,'Forecast Cnx @ Home Airport'!$B$5:$R$176,17,FALSE),0)</f>
        <v>0</v>
      </c>
      <c r="I1804" s="29">
        <f t="shared" si="754"/>
        <v>0</v>
      </c>
      <c r="J1804" s="29">
        <f t="shared" si="755"/>
        <v>0</v>
      </c>
      <c r="K1804" s="29">
        <f t="shared" si="756"/>
        <v>0</v>
      </c>
      <c r="L1804" s="29">
        <f t="shared" si="757"/>
        <v>0</v>
      </c>
      <c r="M1804" s="29">
        <f t="shared" si="758"/>
        <v>0</v>
      </c>
      <c r="N1804" s="194">
        <f t="shared" si="759"/>
        <v>0</v>
      </c>
      <c r="O1804" s="64" t="str">
        <f t="shared" si="768"/>
        <v>-</v>
      </c>
      <c r="P1804" s="64" t="str">
        <f t="shared" si="768"/>
        <v>-</v>
      </c>
      <c r="Q1804" s="64" t="str">
        <f t="shared" si="768"/>
        <v>-</v>
      </c>
      <c r="R1804" s="64" t="str">
        <f t="shared" si="768"/>
        <v>-</v>
      </c>
      <c r="S1804" s="64" t="str">
        <f t="shared" si="768"/>
        <v>-</v>
      </c>
      <c r="T1804" s="206" t="str">
        <f t="shared" si="760"/>
        <v>-</v>
      </c>
      <c r="U1804" s="29">
        <f t="shared" si="761"/>
        <v>0</v>
      </c>
      <c r="V1804" s="29">
        <f t="shared" si="762"/>
        <v>0</v>
      </c>
      <c r="W1804" s="29">
        <f t="shared" si="763"/>
        <v>0</v>
      </c>
      <c r="X1804" s="29">
        <f t="shared" si="764"/>
        <v>0</v>
      </c>
      <c r="Y1804" s="29">
        <f t="shared" si="765"/>
        <v>0</v>
      </c>
      <c r="Z1804" s="194">
        <f t="shared" si="766"/>
        <v>0</v>
      </c>
      <c r="AA1804" s="47"/>
      <c r="AB1804" s="47"/>
      <c r="AC1804" s="47"/>
      <c r="AD1804" s="47"/>
      <c r="AE1804" s="47"/>
      <c r="AF1804" s="47"/>
      <c r="AG1804" s="47"/>
      <c r="AH1804" s="47"/>
      <c r="AI1804" s="47"/>
      <c r="AJ1804" s="47"/>
      <c r="AK1804" s="47"/>
      <c r="AL1804" s="47"/>
    </row>
    <row r="1805" spans="1:38" s="48" customFormat="1" x14ac:dyDescent="0.2">
      <c r="A1805" s="168">
        <v>135</v>
      </c>
      <c r="B1805" s="168">
        <f>'Revenue Data'!B1796</f>
        <v>0</v>
      </c>
      <c r="C1805" s="71" t="str">
        <f t="shared" si="767"/>
        <v>-</v>
      </c>
      <c r="D1805" s="71" t="str">
        <f t="shared" si="767"/>
        <v>-</v>
      </c>
      <c r="E1805" s="71" t="str">
        <f t="shared" si="767"/>
        <v>-</v>
      </c>
      <c r="F1805" s="71" t="str">
        <f t="shared" si="767"/>
        <v>-</v>
      </c>
      <c r="G1805" s="71" t="str">
        <f t="shared" si="767"/>
        <v>-</v>
      </c>
      <c r="H1805" s="205">
        <f>IFERROR(VLOOKUP(B1805,'Forecast Cnx @ Home Airport'!$B$5:$R$176,17,FALSE),0)</f>
        <v>0</v>
      </c>
      <c r="I1805" s="29">
        <f t="shared" si="754"/>
        <v>0</v>
      </c>
      <c r="J1805" s="29">
        <f t="shared" si="755"/>
        <v>0</v>
      </c>
      <c r="K1805" s="29">
        <f t="shared" si="756"/>
        <v>0</v>
      </c>
      <c r="L1805" s="29">
        <f t="shared" si="757"/>
        <v>0</v>
      </c>
      <c r="M1805" s="29">
        <f t="shared" si="758"/>
        <v>0</v>
      </c>
      <c r="N1805" s="194">
        <f t="shared" si="759"/>
        <v>0</v>
      </c>
      <c r="O1805" s="64" t="str">
        <f t="shared" si="768"/>
        <v>-</v>
      </c>
      <c r="P1805" s="64" t="str">
        <f t="shared" si="768"/>
        <v>-</v>
      </c>
      <c r="Q1805" s="64" t="str">
        <f t="shared" si="768"/>
        <v>-</v>
      </c>
      <c r="R1805" s="64" t="str">
        <f t="shared" si="768"/>
        <v>-</v>
      </c>
      <c r="S1805" s="64" t="str">
        <f t="shared" si="768"/>
        <v>-</v>
      </c>
      <c r="T1805" s="206" t="str">
        <f t="shared" si="760"/>
        <v>-</v>
      </c>
      <c r="U1805" s="29">
        <f t="shared" si="761"/>
        <v>0</v>
      </c>
      <c r="V1805" s="29">
        <f t="shared" si="762"/>
        <v>0</v>
      </c>
      <c r="W1805" s="29">
        <f t="shared" si="763"/>
        <v>0</v>
      </c>
      <c r="X1805" s="29">
        <f t="shared" si="764"/>
        <v>0</v>
      </c>
      <c r="Y1805" s="29">
        <f t="shared" si="765"/>
        <v>0</v>
      </c>
      <c r="Z1805" s="194">
        <f t="shared" si="766"/>
        <v>0</v>
      </c>
      <c r="AA1805" s="47"/>
      <c r="AB1805" s="47"/>
      <c r="AC1805" s="47"/>
      <c r="AD1805" s="47"/>
      <c r="AE1805" s="47"/>
      <c r="AF1805" s="47"/>
      <c r="AG1805" s="47"/>
      <c r="AH1805" s="47"/>
      <c r="AI1805" s="47"/>
      <c r="AJ1805" s="47"/>
      <c r="AK1805" s="47"/>
      <c r="AL1805" s="47"/>
    </row>
    <row r="1806" spans="1:38" s="48" customFormat="1" x14ac:dyDescent="0.2">
      <c r="A1806" s="168">
        <v>136</v>
      </c>
      <c r="B1806" s="168">
        <f>'Revenue Data'!B1797</f>
        <v>0</v>
      </c>
      <c r="C1806" s="71" t="str">
        <f t="shared" si="767"/>
        <v>-</v>
      </c>
      <c r="D1806" s="71" t="str">
        <f t="shared" si="767"/>
        <v>-</v>
      </c>
      <c r="E1806" s="71" t="str">
        <f t="shared" si="767"/>
        <v>-</v>
      </c>
      <c r="F1806" s="71" t="str">
        <f t="shared" si="767"/>
        <v>-</v>
      </c>
      <c r="G1806" s="71" t="str">
        <f t="shared" si="767"/>
        <v>-</v>
      </c>
      <c r="H1806" s="205">
        <f>IFERROR(VLOOKUP(B1806,'Forecast Cnx @ Home Airport'!$B$5:$R$176,17,FALSE),0)</f>
        <v>0</v>
      </c>
      <c r="I1806" s="29">
        <f t="shared" si="754"/>
        <v>0</v>
      </c>
      <c r="J1806" s="29">
        <f t="shared" si="755"/>
        <v>0</v>
      </c>
      <c r="K1806" s="29">
        <f t="shared" si="756"/>
        <v>0</v>
      </c>
      <c r="L1806" s="29">
        <f t="shared" si="757"/>
        <v>0</v>
      </c>
      <c r="M1806" s="29">
        <f t="shared" si="758"/>
        <v>0</v>
      </c>
      <c r="N1806" s="194">
        <f t="shared" si="759"/>
        <v>0</v>
      </c>
      <c r="O1806" s="64" t="str">
        <f t="shared" si="768"/>
        <v>-</v>
      </c>
      <c r="P1806" s="64" t="str">
        <f t="shared" si="768"/>
        <v>-</v>
      </c>
      <c r="Q1806" s="64" t="str">
        <f t="shared" si="768"/>
        <v>-</v>
      </c>
      <c r="R1806" s="64" t="str">
        <f t="shared" si="768"/>
        <v>-</v>
      </c>
      <c r="S1806" s="64" t="str">
        <f t="shared" si="768"/>
        <v>-</v>
      </c>
      <c r="T1806" s="206" t="str">
        <f t="shared" si="760"/>
        <v>-</v>
      </c>
      <c r="U1806" s="29">
        <f t="shared" si="761"/>
        <v>0</v>
      </c>
      <c r="V1806" s="29">
        <f t="shared" si="762"/>
        <v>0</v>
      </c>
      <c r="W1806" s="29">
        <f t="shared" si="763"/>
        <v>0</v>
      </c>
      <c r="X1806" s="29">
        <f t="shared" si="764"/>
        <v>0</v>
      </c>
      <c r="Y1806" s="29">
        <f t="shared" si="765"/>
        <v>0</v>
      </c>
      <c r="Z1806" s="194">
        <f t="shared" si="766"/>
        <v>0</v>
      </c>
      <c r="AA1806" s="47"/>
      <c r="AB1806" s="47"/>
      <c r="AC1806" s="47"/>
      <c r="AD1806" s="47"/>
      <c r="AE1806" s="47"/>
      <c r="AF1806" s="47"/>
      <c r="AG1806" s="47"/>
      <c r="AH1806" s="47"/>
      <c r="AI1806" s="47"/>
      <c r="AJ1806" s="47"/>
      <c r="AK1806" s="47"/>
      <c r="AL1806" s="47"/>
    </row>
    <row r="1807" spans="1:38" s="48" customFormat="1" x14ac:dyDescent="0.2">
      <c r="A1807" s="168">
        <v>137</v>
      </c>
      <c r="B1807" s="168">
        <f>'Revenue Data'!B1798</f>
        <v>0</v>
      </c>
      <c r="C1807" s="71" t="str">
        <f t="shared" si="767"/>
        <v>-</v>
      </c>
      <c r="D1807" s="71" t="str">
        <f t="shared" si="767"/>
        <v>-</v>
      </c>
      <c r="E1807" s="71" t="str">
        <f t="shared" si="767"/>
        <v>-</v>
      </c>
      <c r="F1807" s="71" t="str">
        <f t="shared" si="767"/>
        <v>-</v>
      </c>
      <c r="G1807" s="71" t="str">
        <f t="shared" si="767"/>
        <v>-</v>
      </c>
      <c r="H1807" s="205">
        <f>IFERROR(VLOOKUP(B1807,'Forecast Cnx @ Home Airport'!$B$5:$R$176,17,FALSE),0)</f>
        <v>0</v>
      </c>
      <c r="I1807" s="29">
        <f t="shared" si="754"/>
        <v>0</v>
      </c>
      <c r="J1807" s="29">
        <f t="shared" si="755"/>
        <v>0</v>
      </c>
      <c r="K1807" s="29">
        <f t="shared" si="756"/>
        <v>0</v>
      </c>
      <c r="L1807" s="29">
        <f t="shared" si="757"/>
        <v>0</v>
      </c>
      <c r="M1807" s="29">
        <f t="shared" si="758"/>
        <v>0</v>
      </c>
      <c r="N1807" s="194">
        <f t="shared" si="759"/>
        <v>0</v>
      </c>
      <c r="O1807" s="64" t="str">
        <f t="shared" si="768"/>
        <v>-</v>
      </c>
      <c r="P1807" s="64" t="str">
        <f t="shared" si="768"/>
        <v>-</v>
      </c>
      <c r="Q1807" s="64" t="str">
        <f t="shared" si="768"/>
        <v>-</v>
      </c>
      <c r="R1807" s="64" t="str">
        <f t="shared" si="768"/>
        <v>-</v>
      </c>
      <c r="S1807" s="64" t="str">
        <f t="shared" si="768"/>
        <v>-</v>
      </c>
      <c r="T1807" s="206" t="str">
        <f t="shared" si="760"/>
        <v>-</v>
      </c>
      <c r="U1807" s="29">
        <f t="shared" si="761"/>
        <v>0</v>
      </c>
      <c r="V1807" s="29">
        <f t="shared" si="762"/>
        <v>0</v>
      </c>
      <c r="W1807" s="29">
        <f t="shared" si="763"/>
        <v>0</v>
      </c>
      <c r="X1807" s="29">
        <f t="shared" si="764"/>
        <v>0</v>
      </c>
      <c r="Y1807" s="29">
        <f t="shared" si="765"/>
        <v>0</v>
      </c>
      <c r="Z1807" s="194">
        <f t="shared" si="766"/>
        <v>0</v>
      </c>
      <c r="AA1807" s="47"/>
      <c r="AB1807" s="47"/>
      <c r="AC1807" s="47"/>
      <c r="AD1807" s="47"/>
      <c r="AE1807" s="47"/>
      <c r="AF1807" s="47"/>
      <c r="AG1807" s="47"/>
      <c r="AH1807" s="47"/>
      <c r="AI1807" s="47"/>
      <c r="AJ1807" s="47"/>
      <c r="AK1807" s="47"/>
      <c r="AL1807" s="47"/>
    </row>
    <row r="1808" spans="1:38" s="48" customFormat="1" x14ac:dyDescent="0.2">
      <c r="A1808" s="168">
        <v>138</v>
      </c>
      <c r="B1808" s="168">
        <f>'Revenue Data'!B1799</f>
        <v>0</v>
      </c>
      <c r="C1808" s="71" t="str">
        <f t="shared" si="767"/>
        <v>-</v>
      </c>
      <c r="D1808" s="71" t="str">
        <f t="shared" si="767"/>
        <v>-</v>
      </c>
      <c r="E1808" s="71" t="str">
        <f t="shared" si="767"/>
        <v>-</v>
      </c>
      <c r="F1808" s="71" t="str">
        <f t="shared" si="767"/>
        <v>-</v>
      </c>
      <c r="G1808" s="71" t="str">
        <f t="shared" si="767"/>
        <v>-</v>
      </c>
      <c r="H1808" s="205">
        <f>IFERROR(VLOOKUP(B1808,'Forecast Cnx @ Home Airport'!$B$5:$R$176,17,FALSE),0)</f>
        <v>0</v>
      </c>
      <c r="I1808" s="29">
        <f t="shared" si="754"/>
        <v>0</v>
      </c>
      <c r="J1808" s="29">
        <f t="shared" si="755"/>
        <v>0</v>
      </c>
      <c r="K1808" s="29">
        <f t="shared" si="756"/>
        <v>0</v>
      </c>
      <c r="L1808" s="29">
        <f t="shared" si="757"/>
        <v>0</v>
      </c>
      <c r="M1808" s="29">
        <f t="shared" si="758"/>
        <v>0</v>
      </c>
      <c r="N1808" s="194">
        <f t="shared" si="759"/>
        <v>0</v>
      </c>
      <c r="O1808" s="64" t="str">
        <f t="shared" si="768"/>
        <v>-</v>
      </c>
      <c r="P1808" s="64" t="str">
        <f t="shared" si="768"/>
        <v>-</v>
      </c>
      <c r="Q1808" s="64" t="str">
        <f t="shared" si="768"/>
        <v>-</v>
      </c>
      <c r="R1808" s="64" t="str">
        <f t="shared" si="768"/>
        <v>-</v>
      </c>
      <c r="S1808" s="64" t="str">
        <f t="shared" si="768"/>
        <v>-</v>
      </c>
      <c r="T1808" s="206" t="str">
        <f t="shared" si="760"/>
        <v>-</v>
      </c>
      <c r="U1808" s="29">
        <f t="shared" si="761"/>
        <v>0</v>
      </c>
      <c r="V1808" s="29">
        <f t="shared" si="762"/>
        <v>0</v>
      </c>
      <c r="W1808" s="29">
        <f t="shared" si="763"/>
        <v>0</v>
      </c>
      <c r="X1808" s="29">
        <f t="shared" si="764"/>
        <v>0</v>
      </c>
      <c r="Y1808" s="29">
        <f t="shared" si="765"/>
        <v>0</v>
      </c>
      <c r="Z1808" s="194">
        <f t="shared" si="766"/>
        <v>0</v>
      </c>
      <c r="AA1808" s="47"/>
      <c r="AB1808" s="47"/>
      <c r="AC1808" s="47"/>
      <c r="AD1808" s="47"/>
      <c r="AE1808" s="47"/>
      <c r="AF1808" s="47"/>
      <c r="AG1808" s="47"/>
      <c r="AH1808" s="47"/>
      <c r="AI1808" s="47"/>
      <c r="AJ1808" s="47"/>
      <c r="AK1808" s="47"/>
      <c r="AL1808" s="47"/>
    </row>
    <row r="1809" spans="1:38" s="48" customFormat="1" x14ac:dyDescent="0.2">
      <c r="A1809" s="168">
        <v>139</v>
      </c>
      <c r="B1809" s="168">
        <f>'Revenue Data'!B1800</f>
        <v>0</v>
      </c>
      <c r="C1809" s="71" t="str">
        <f t="shared" si="767"/>
        <v>-</v>
      </c>
      <c r="D1809" s="71" t="str">
        <f t="shared" si="767"/>
        <v>-</v>
      </c>
      <c r="E1809" s="71" t="str">
        <f t="shared" si="767"/>
        <v>-</v>
      </c>
      <c r="F1809" s="71" t="str">
        <f t="shared" si="767"/>
        <v>-</v>
      </c>
      <c r="G1809" s="71" t="str">
        <f t="shared" si="767"/>
        <v>-</v>
      </c>
      <c r="H1809" s="205">
        <f>IFERROR(VLOOKUP(B1809,'Forecast Cnx @ Home Airport'!$B$5:$R$176,17,FALSE),0)</f>
        <v>0</v>
      </c>
      <c r="I1809" s="29">
        <f t="shared" si="754"/>
        <v>0</v>
      </c>
      <c r="J1809" s="29">
        <f t="shared" si="755"/>
        <v>0</v>
      </c>
      <c r="K1809" s="29">
        <f t="shared" si="756"/>
        <v>0</v>
      </c>
      <c r="L1809" s="29">
        <f t="shared" si="757"/>
        <v>0</v>
      </c>
      <c r="M1809" s="29">
        <f t="shared" si="758"/>
        <v>0</v>
      </c>
      <c r="N1809" s="194">
        <f t="shared" si="759"/>
        <v>0</v>
      </c>
      <c r="O1809" s="64" t="str">
        <f t="shared" si="768"/>
        <v>-</v>
      </c>
      <c r="P1809" s="64" t="str">
        <f t="shared" si="768"/>
        <v>-</v>
      </c>
      <c r="Q1809" s="64" t="str">
        <f t="shared" si="768"/>
        <v>-</v>
      </c>
      <c r="R1809" s="64" t="str">
        <f t="shared" si="768"/>
        <v>-</v>
      </c>
      <c r="S1809" s="64" t="str">
        <f t="shared" si="768"/>
        <v>-</v>
      </c>
      <c r="T1809" s="206" t="str">
        <f t="shared" si="760"/>
        <v>-</v>
      </c>
      <c r="U1809" s="29">
        <f t="shared" si="761"/>
        <v>0</v>
      </c>
      <c r="V1809" s="29">
        <f t="shared" si="762"/>
        <v>0</v>
      </c>
      <c r="W1809" s="29">
        <f t="shared" si="763"/>
        <v>0</v>
      </c>
      <c r="X1809" s="29">
        <f t="shared" si="764"/>
        <v>0</v>
      </c>
      <c r="Y1809" s="29">
        <f t="shared" si="765"/>
        <v>0</v>
      </c>
      <c r="Z1809" s="194">
        <f t="shared" si="766"/>
        <v>0</v>
      </c>
      <c r="AA1809" s="47"/>
      <c r="AB1809" s="47"/>
      <c r="AC1809" s="47"/>
      <c r="AD1809" s="47"/>
      <c r="AE1809" s="47"/>
      <c r="AF1809" s="47"/>
      <c r="AG1809" s="47"/>
      <c r="AH1809" s="47"/>
      <c r="AI1809" s="47"/>
      <c r="AJ1809" s="47"/>
      <c r="AK1809" s="47"/>
      <c r="AL1809" s="47"/>
    </row>
    <row r="1810" spans="1:38" s="48" customFormat="1" x14ac:dyDescent="0.2">
      <c r="A1810" s="168">
        <v>140</v>
      </c>
      <c r="B1810" s="168">
        <f>'Revenue Data'!B1801</f>
        <v>0</v>
      </c>
      <c r="C1810" s="71" t="str">
        <f t="shared" si="767"/>
        <v>-</v>
      </c>
      <c r="D1810" s="71" t="str">
        <f t="shared" si="767"/>
        <v>-</v>
      </c>
      <c r="E1810" s="71" t="str">
        <f t="shared" si="767"/>
        <v>-</v>
      </c>
      <c r="F1810" s="71" t="str">
        <f t="shared" si="767"/>
        <v>-</v>
      </c>
      <c r="G1810" s="71" t="str">
        <f t="shared" si="767"/>
        <v>-</v>
      </c>
      <c r="H1810" s="205">
        <f>IFERROR(VLOOKUP(B1810,'Forecast Cnx @ Home Airport'!$B$5:$R$176,17,FALSE),0)</f>
        <v>0</v>
      </c>
      <c r="I1810" s="29">
        <f t="shared" si="754"/>
        <v>0</v>
      </c>
      <c r="J1810" s="29">
        <f t="shared" si="755"/>
        <v>0</v>
      </c>
      <c r="K1810" s="29">
        <f t="shared" si="756"/>
        <v>0</v>
      </c>
      <c r="L1810" s="29">
        <f t="shared" si="757"/>
        <v>0</v>
      </c>
      <c r="M1810" s="29">
        <f t="shared" si="758"/>
        <v>0</v>
      </c>
      <c r="N1810" s="194">
        <f t="shared" si="759"/>
        <v>0</v>
      </c>
      <c r="O1810" s="64" t="str">
        <f t="shared" si="768"/>
        <v>-</v>
      </c>
      <c r="P1810" s="64" t="str">
        <f t="shared" si="768"/>
        <v>-</v>
      </c>
      <c r="Q1810" s="64" t="str">
        <f t="shared" si="768"/>
        <v>-</v>
      </c>
      <c r="R1810" s="64" t="str">
        <f t="shared" si="768"/>
        <v>-</v>
      </c>
      <c r="S1810" s="64" t="str">
        <f t="shared" si="768"/>
        <v>-</v>
      </c>
      <c r="T1810" s="206" t="str">
        <f t="shared" si="760"/>
        <v>-</v>
      </c>
      <c r="U1810" s="29">
        <f t="shared" si="761"/>
        <v>0</v>
      </c>
      <c r="V1810" s="29">
        <f t="shared" si="762"/>
        <v>0</v>
      </c>
      <c r="W1810" s="29">
        <f t="shared" si="763"/>
        <v>0</v>
      </c>
      <c r="X1810" s="29">
        <f t="shared" si="764"/>
        <v>0</v>
      </c>
      <c r="Y1810" s="29">
        <f t="shared" si="765"/>
        <v>0</v>
      </c>
      <c r="Z1810" s="194">
        <f t="shared" si="766"/>
        <v>0</v>
      </c>
      <c r="AA1810" s="47"/>
      <c r="AB1810" s="47"/>
      <c r="AC1810" s="47"/>
      <c r="AD1810" s="47"/>
      <c r="AE1810" s="47"/>
      <c r="AF1810" s="47"/>
      <c r="AG1810" s="47"/>
      <c r="AH1810" s="47"/>
      <c r="AI1810" s="47"/>
      <c r="AJ1810" s="47"/>
      <c r="AK1810" s="47"/>
      <c r="AL1810" s="47"/>
    </row>
    <row r="1811" spans="1:38" s="48" customFormat="1" x14ac:dyDescent="0.2">
      <c r="A1811" s="168">
        <v>141</v>
      </c>
      <c r="B1811" s="168">
        <f>'Revenue Data'!B1802</f>
        <v>0</v>
      </c>
      <c r="C1811" s="71" t="str">
        <f t="shared" ref="C1811:G1820" si="769">IFERROR(VLOOKUP($B1811,ToChicagoFareList,C$8,FALSE),"-")</f>
        <v>-</v>
      </c>
      <c r="D1811" s="71" t="str">
        <f t="shared" si="769"/>
        <v>-</v>
      </c>
      <c r="E1811" s="71" t="str">
        <f t="shared" si="769"/>
        <v>-</v>
      </c>
      <c r="F1811" s="71" t="str">
        <f t="shared" si="769"/>
        <v>-</v>
      </c>
      <c r="G1811" s="71" t="str">
        <f t="shared" si="769"/>
        <v>-</v>
      </c>
      <c r="H1811" s="205">
        <f>IFERROR(VLOOKUP(B1811,'Forecast Cnx @ Home Airport'!$B$5:$R$176,17,FALSE),0)</f>
        <v>0</v>
      </c>
      <c r="I1811" s="29">
        <f t="shared" si="754"/>
        <v>0</v>
      </c>
      <c r="J1811" s="29">
        <f t="shared" si="755"/>
        <v>0</v>
      </c>
      <c r="K1811" s="29">
        <f t="shared" si="756"/>
        <v>0</v>
      </c>
      <c r="L1811" s="29">
        <f t="shared" si="757"/>
        <v>0</v>
      </c>
      <c r="M1811" s="29">
        <f t="shared" si="758"/>
        <v>0</v>
      </c>
      <c r="N1811" s="194">
        <f t="shared" si="759"/>
        <v>0</v>
      </c>
      <c r="O1811" s="64" t="str">
        <f t="shared" ref="O1811:S1820" si="770">IFERROR(VLOOKUP($B1811,ToChicagoFareList,O$8,FALSE),"-")</f>
        <v>-</v>
      </c>
      <c r="P1811" s="64" t="str">
        <f t="shared" si="770"/>
        <v>-</v>
      </c>
      <c r="Q1811" s="64" t="str">
        <f t="shared" si="770"/>
        <v>-</v>
      </c>
      <c r="R1811" s="64" t="str">
        <f t="shared" si="770"/>
        <v>-</v>
      </c>
      <c r="S1811" s="64" t="str">
        <f t="shared" si="770"/>
        <v>-</v>
      </c>
      <c r="T1811" s="206" t="str">
        <f t="shared" si="760"/>
        <v>-</v>
      </c>
      <c r="U1811" s="29">
        <f t="shared" si="761"/>
        <v>0</v>
      </c>
      <c r="V1811" s="29">
        <f t="shared" si="762"/>
        <v>0</v>
      </c>
      <c r="W1811" s="29">
        <f t="shared" si="763"/>
        <v>0</v>
      </c>
      <c r="X1811" s="29">
        <f t="shared" si="764"/>
        <v>0</v>
      </c>
      <c r="Y1811" s="29">
        <f t="shared" si="765"/>
        <v>0</v>
      </c>
      <c r="Z1811" s="194">
        <f t="shared" si="766"/>
        <v>0</v>
      </c>
      <c r="AA1811" s="47"/>
      <c r="AB1811" s="47"/>
      <c r="AC1811" s="47"/>
      <c r="AD1811" s="47"/>
      <c r="AE1811" s="47"/>
      <c r="AF1811" s="47"/>
      <c r="AG1811" s="47"/>
      <c r="AH1811" s="47"/>
      <c r="AI1811" s="47"/>
      <c r="AJ1811" s="47"/>
      <c r="AK1811" s="47"/>
      <c r="AL1811" s="47"/>
    </row>
    <row r="1812" spans="1:38" s="48" customFormat="1" x14ac:dyDescent="0.2">
      <c r="A1812" s="168">
        <v>142</v>
      </c>
      <c r="B1812" s="168">
        <f>'Revenue Data'!B1803</f>
        <v>0</v>
      </c>
      <c r="C1812" s="71" t="str">
        <f t="shared" si="769"/>
        <v>-</v>
      </c>
      <c r="D1812" s="71" t="str">
        <f t="shared" si="769"/>
        <v>-</v>
      </c>
      <c r="E1812" s="71" t="str">
        <f t="shared" si="769"/>
        <v>-</v>
      </c>
      <c r="F1812" s="71" t="str">
        <f t="shared" si="769"/>
        <v>-</v>
      </c>
      <c r="G1812" s="71" t="str">
        <f t="shared" si="769"/>
        <v>-</v>
      </c>
      <c r="H1812" s="205">
        <f>IFERROR(VLOOKUP(B1812,'Forecast Cnx @ Home Airport'!$B$5:$R$176,17,FALSE),0)</f>
        <v>0</v>
      </c>
      <c r="I1812" s="29">
        <f t="shared" si="754"/>
        <v>0</v>
      </c>
      <c r="J1812" s="29">
        <f t="shared" si="755"/>
        <v>0</v>
      </c>
      <c r="K1812" s="29">
        <f t="shared" si="756"/>
        <v>0</v>
      </c>
      <c r="L1812" s="29">
        <f t="shared" si="757"/>
        <v>0</v>
      </c>
      <c r="M1812" s="29">
        <f t="shared" si="758"/>
        <v>0</v>
      </c>
      <c r="N1812" s="194">
        <f t="shared" si="759"/>
        <v>0</v>
      </c>
      <c r="O1812" s="64" t="str">
        <f t="shared" si="770"/>
        <v>-</v>
      </c>
      <c r="P1812" s="64" t="str">
        <f t="shared" si="770"/>
        <v>-</v>
      </c>
      <c r="Q1812" s="64" t="str">
        <f t="shared" si="770"/>
        <v>-</v>
      </c>
      <c r="R1812" s="64" t="str">
        <f t="shared" si="770"/>
        <v>-</v>
      </c>
      <c r="S1812" s="64" t="str">
        <f t="shared" si="770"/>
        <v>-</v>
      </c>
      <c r="T1812" s="206" t="str">
        <f t="shared" si="760"/>
        <v>-</v>
      </c>
      <c r="U1812" s="29">
        <f t="shared" si="761"/>
        <v>0</v>
      </c>
      <c r="V1812" s="29">
        <f t="shared" si="762"/>
        <v>0</v>
      </c>
      <c r="W1812" s="29">
        <f t="shared" si="763"/>
        <v>0</v>
      </c>
      <c r="X1812" s="29">
        <f t="shared" si="764"/>
        <v>0</v>
      </c>
      <c r="Y1812" s="29">
        <f t="shared" si="765"/>
        <v>0</v>
      </c>
      <c r="Z1812" s="194">
        <f t="shared" si="766"/>
        <v>0</v>
      </c>
      <c r="AA1812" s="47"/>
      <c r="AB1812" s="47"/>
      <c r="AC1812" s="47"/>
      <c r="AD1812" s="47"/>
      <c r="AE1812" s="47"/>
      <c r="AF1812" s="47"/>
      <c r="AG1812" s="47"/>
      <c r="AH1812" s="47"/>
      <c r="AI1812" s="47"/>
      <c r="AJ1812" s="47"/>
      <c r="AK1812" s="47"/>
      <c r="AL1812" s="47"/>
    </row>
    <row r="1813" spans="1:38" s="48" customFormat="1" x14ac:dyDescent="0.2">
      <c r="A1813" s="168">
        <v>143</v>
      </c>
      <c r="B1813" s="168">
        <f>'Revenue Data'!B1804</f>
        <v>0</v>
      </c>
      <c r="C1813" s="71" t="str">
        <f t="shared" si="769"/>
        <v>-</v>
      </c>
      <c r="D1813" s="71" t="str">
        <f t="shared" si="769"/>
        <v>-</v>
      </c>
      <c r="E1813" s="71" t="str">
        <f t="shared" si="769"/>
        <v>-</v>
      </c>
      <c r="F1813" s="71" t="str">
        <f t="shared" si="769"/>
        <v>-</v>
      </c>
      <c r="G1813" s="71" t="str">
        <f t="shared" si="769"/>
        <v>-</v>
      </c>
      <c r="H1813" s="205">
        <f>IFERROR(VLOOKUP(B1813,'Forecast Cnx @ Home Airport'!$B$5:$R$176,17,FALSE),0)</f>
        <v>0</v>
      </c>
      <c r="I1813" s="29">
        <f t="shared" si="754"/>
        <v>0</v>
      </c>
      <c r="J1813" s="29">
        <f t="shared" si="755"/>
        <v>0</v>
      </c>
      <c r="K1813" s="29">
        <f t="shared" si="756"/>
        <v>0</v>
      </c>
      <c r="L1813" s="29">
        <f t="shared" si="757"/>
        <v>0</v>
      </c>
      <c r="M1813" s="29">
        <f t="shared" si="758"/>
        <v>0</v>
      </c>
      <c r="N1813" s="194">
        <f t="shared" si="759"/>
        <v>0</v>
      </c>
      <c r="O1813" s="64" t="str">
        <f t="shared" si="770"/>
        <v>-</v>
      </c>
      <c r="P1813" s="64" t="str">
        <f t="shared" si="770"/>
        <v>-</v>
      </c>
      <c r="Q1813" s="64" t="str">
        <f t="shared" si="770"/>
        <v>-</v>
      </c>
      <c r="R1813" s="64" t="str">
        <f t="shared" si="770"/>
        <v>-</v>
      </c>
      <c r="S1813" s="64" t="str">
        <f t="shared" si="770"/>
        <v>-</v>
      </c>
      <c r="T1813" s="206" t="str">
        <f t="shared" si="760"/>
        <v>-</v>
      </c>
      <c r="U1813" s="29">
        <f t="shared" si="761"/>
        <v>0</v>
      </c>
      <c r="V1813" s="29">
        <f t="shared" si="762"/>
        <v>0</v>
      </c>
      <c r="W1813" s="29">
        <f t="shared" si="763"/>
        <v>0</v>
      </c>
      <c r="X1813" s="29">
        <f t="shared" si="764"/>
        <v>0</v>
      </c>
      <c r="Y1813" s="29">
        <f t="shared" si="765"/>
        <v>0</v>
      </c>
      <c r="Z1813" s="194">
        <f t="shared" si="766"/>
        <v>0</v>
      </c>
      <c r="AA1813" s="47"/>
      <c r="AB1813" s="47"/>
      <c r="AC1813" s="47"/>
      <c r="AD1813" s="47"/>
      <c r="AE1813" s="47"/>
      <c r="AF1813" s="47"/>
      <c r="AG1813" s="47"/>
      <c r="AH1813" s="47"/>
      <c r="AI1813" s="47"/>
      <c r="AJ1813" s="47"/>
      <c r="AK1813" s="47"/>
      <c r="AL1813" s="47"/>
    </row>
    <row r="1814" spans="1:38" s="48" customFormat="1" x14ac:dyDescent="0.2">
      <c r="A1814" s="168">
        <v>144</v>
      </c>
      <c r="B1814" s="168">
        <f>'Revenue Data'!B1805</f>
        <v>0</v>
      </c>
      <c r="C1814" s="71" t="str">
        <f t="shared" si="769"/>
        <v>-</v>
      </c>
      <c r="D1814" s="71" t="str">
        <f t="shared" si="769"/>
        <v>-</v>
      </c>
      <c r="E1814" s="71" t="str">
        <f t="shared" si="769"/>
        <v>-</v>
      </c>
      <c r="F1814" s="71" t="str">
        <f t="shared" si="769"/>
        <v>-</v>
      </c>
      <c r="G1814" s="71" t="str">
        <f t="shared" si="769"/>
        <v>-</v>
      </c>
      <c r="H1814" s="205">
        <f>IFERROR(VLOOKUP(B1814,'Forecast Cnx @ Home Airport'!$B$5:$R$176,17,FALSE),0)</f>
        <v>0</v>
      </c>
      <c r="I1814" s="29">
        <f t="shared" si="754"/>
        <v>0</v>
      </c>
      <c r="J1814" s="29">
        <f t="shared" si="755"/>
        <v>0</v>
      </c>
      <c r="K1814" s="29">
        <f t="shared" si="756"/>
        <v>0</v>
      </c>
      <c r="L1814" s="29">
        <f t="shared" si="757"/>
        <v>0</v>
      </c>
      <c r="M1814" s="29">
        <f t="shared" si="758"/>
        <v>0</v>
      </c>
      <c r="N1814" s="194">
        <f t="shared" si="759"/>
        <v>0</v>
      </c>
      <c r="O1814" s="64" t="str">
        <f t="shared" si="770"/>
        <v>-</v>
      </c>
      <c r="P1814" s="64" t="str">
        <f t="shared" si="770"/>
        <v>-</v>
      </c>
      <c r="Q1814" s="64" t="str">
        <f t="shared" si="770"/>
        <v>-</v>
      </c>
      <c r="R1814" s="64" t="str">
        <f t="shared" si="770"/>
        <v>-</v>
      </c>
      <c r="S1814" s="64" t="str">
        <f t="shared" si="770"/>
        <v>-</v>
      </c>
      <c r="T1814" s="206" t="str">
        <f t="shared" si="760"/>
        <v>-</v>
      </c>
      <c r="U1814" s="29">
        <f t="shared" si="761"/>
        <v>0</v>
      </c>
      <c r="V1814" s="29">
        <f t="shared" si="762"/>
        <v>0</v>
      </c>
      <c r="W1814" s="29">
        <f t="shared" si="763"/>
        <v>0</v>
      </c>
      <c r="X1814" s="29">
        <f t="shared" si="764"/>
        <v>0</v>
      </c>
      <c r="Y1814" s="29">
        <f t="shared" si="765"/>
        <v>0</v>
      </c>
      <c r="Z1814" s="194">
        <f t="shared" si="766"/>
        <v>0</v>
      </c>
      <c r="AA1814" s="47"/>
      <c r="AB1814" s="47"/>
      <c r="AC1814" s="47"/>
      <c r="AD1814" s="47"/>
      <c r="AE1814" s="47"/>
      <c r="AF1814" s="47"/>
      <c r="AG1814" s="47"/>
      <c r="AH1814" s="47"/>
      <c r="AI1814" s="47"/>
      <c r="AJ1814" s="47"/>
      <c r="AK1814" s="47"/>
      <c r="AL1814" s="47"/>
    </row>
    <row r="1815" spans="1:38" s="48" customFormat="1" x14ac:dyDescent="0.2">
      <c r="A1815" s="168">
        <v>145</v>
      </c>
      <c r="B1815" s="168">
        <f>'Revenue Data'!B1806</f>
        <v>0</v>
      </c>
      <c r="C1815" s="71" t="str">
        <f t="shared" si="769"/>
        <v>-</v>
      </c>
      <c r="D1815" s="71" t="str">
        <f t="shared" si="769"/>
        <v>-</v>
      </c>
      <c r="E1815" s="71" t="str">
        <f t="shared" si="769"/>
        <v>-</v>
      </c>
      <c r="F1815" s="71" t="str">
        <f t="shared" si="769"/>
        <v>-</v>
      </c>
      <c r="G1815" s="71" t="str">
        <f t="shared" si="769"/>
        <v>-</v>
      </c>
      <c r="H1815" s="205">
        <f>IFERROR(VLOOKUP(B1815,'Forecast Cnx @ Home Airport'!$B$5:$R$176,17,FALSE),0)</f>
        <v>0</v>
      </c>
      <c r="I1815" s="29">
        <f t="shared" si="754"/>
        <v>0</v>
      </c>
      <c r="J1815" s="29">
        <f t="shared" si="755"/>
        <v>0</v>
      </c>
      <c r="K1815" s="29">
        <f t="shared" si="756"/>
        <v>0</v>
      </c>
      <c r="L1815" s="29">
        <f t="shared" si="757"/>
        <v>0</v>
      </c>
      <c r="M1815" s="29">
        <f t="shared" si="758"/>
        <v>0</v>
      </c>
      <c r="N1815" s="194">
        <f t="shared" si="759"/>
        <v>0</v>
      </c>
      <c r="O1815" s="64" t="str">
        <f t="shared" si="770"/>
        <v>-</v>
      </c>
      <c r="P1815" s="64" t="str">
        <f t="shared" si="770"/>
        <v>-</v>
      </c>
      <c r="Q1815" s="64" t="str">
        <f t="shared" si="770"/>
        <v>-</v>
      </c>
      <c r="R1815" s="64" t="str">
        <f t="shared" si="770"/>
        <v>-</v>
      </c>
      <c r="S1815" s="64" t="str">
        <f t="shared" si="770"/>
        <v>-</v>
      </c>
      <c r="T1815" s="206" t="str">
        <f t="shared" si="760"/>
        <v>-</v>
      </c>
      <c r="U1815" s="29">
        <f t="shared" si="761"/>
        <v>0</v>
      </c>
      <c r="V1815" s="29">
        <f t="shared" si="762"/>
        <v>0</v>
      </c>
      <c r="W1815" s="29">
        <f t="shared" si="763"/>
        <v>0</v>
      </c>
      <c r="X1815" s="29">
        <f t="shared" si="764"/>
        <v>0</v>
      </c>
      <c r="Y1815" s="29">
        <f t="shared" si="765"/>
        <v>0</v>
      </c>
      <c r="Z1815" s="194">
        <f t="shared" si="766"/>
        <v>0</v>
      </c>
      <c r="AA1815" s="47"/>
      <c r="AB1815" s="47"/>
      <c r="AC1815" s="47"/>
      <c r="AD1815" s="47"/>
      <c r="AE1815" s="47"/>
      <c r="AF1815" s="47"/>
      <c r="AG1815" s="47"/>
      <c r="AH1815" s="47"/>
      <c r="AI1815" s="47"/>
      <c r="AJ1815" s="47"/>
      <c r="AK1815" s="47"/>
      <c r="AL1815" s="47"/>
    </row>
    <row r="1816" spans="1:38" s="48" customFormat="1" x14ac:dyDescent="0.2">
      <c r="A1816" s="168">
        <v>146</v>
      </c>
      <c r="B1816" s="168">
        <f>'Revenue Data'!B1807</f>
        <v>0</v>
      </c>
      <c r="C1816" s="71" t="str">
        <f t="shared" si="769"/>
        <v>-</v>
      </c>
      <c r="D1816" s="71" t="str">
        <f t="shared" si="769"/>
        <v>-</v>
      </c>
      <c r="E1816" s="71" t="str">
        <f t="shared" si="769"/>
        <v>-</v>
      </c>
      <c r="F1816" s="71" t="str">
        <f t="shared" si="769"/>
        <v>-</v>
      </c>
      <c r="G1816" s="71" t="str">
        <f t="shared" si="769"/>
        <v>-</v>
      </c>
      <c r="H1816" s="205">
        <f>IFERROR(VLOOKUP(B1816,'Forecast Cnx @ Home Airport'!$B$5:$R$176,17,FALSE),0)</f>
        <v>0</v>
      </c>
      <c r="I1816" s="29">
        <f t="shared" si="754"/>
        <v>0</v>
      </c>
      <c r="J1816" s="29">
        <f t="shared" si="755"/>
        <v>0</v>
      </c>
      <c r="K1816" s="29">
        <f t="shared" si="756"/>
        <v>0</v>
      </c>
      <c r="L1816" s="29">
        <f t="shared" si="757"/>
        <v>0</v>
      </c>
      <c r="M1816" s="29">
        <f t="shared" si="758"/>
        <v>0</v>
      </c>
      <c r="N1816" s="194">
        <f t="shared" si="759"/>
        <v>0</v>
      </c>
      <c r="O1816" s="64" t="str">
        <f t="shared" si="770"/>
        <v>-</v>
      </c>
      <c r="P1816" s="64" t="str">
        <f t="shared" si="770"/>
        <v>-</v>
      </c>
      <c r="Q1816" s="64" t="str">
        <f t="shared" si="770"/>
        <v>-</v>
      </c>
      <c r="R1816" s="64" t="str">
        <f t="shared" si="770"/>
        <v>-</v>
      </c>
      <c r="S1816" s="64" t="str">
        <f t="shared" si="770"/>
        <v>-</v>
      </c>
      <c r="T1816" s="206" t="str">
        <f t="shared" si="760"/>
        <v>-</v>
      </c>
      <c r="U1816" s="29">
        <f t="shared" si="761"/>
        <v>0</v>
      </c>
      <c r="V1816" s="29">
        <f t="shared" si="762"/>
        <v>0</v>
      </c>
      <c r="W1816" s="29">
        <f t="shared" si="763"/>
        <v>0</v>
      </c>
      <c r="X1816" s="29">
        <f t="shared" si="764"/>
        <v>0</v>
      </c>
      <c r="Y1816" s="29">
        <f t="shared" si="765"/>
        <v>0</v>
      </c>
      <c r="Z1816" s="194">
        <f t="shared" si="766"/>
        <v>0</v>
      </c>
      <c r="AA1816" s="47"/>
      <c r="AB1816" s="47"/>
      <c r="AC1816" s="47"/>
      <c r="AD1816" s="47"/>
      <c r="AE1816" s="47"/>
      <c r="AF1816" s="47"/>
      <c r="AG1816" s="47"/>
      <c r="AH1816" s="47"/>
      <c r="AI1816" s="47"/>
      <c r="AJ1816" s="47"/>
      <c r="AK1816" s="47"/>
      <c r="AL1816" s="47"/>
    </row>
    <row r="1817" spans="1:38" s="48" customFormat="1" x14ac:dyDescent="0.2">
      <c r="A1817" s="168">
        <v>147</v>
      </c>
      <c r="B1817" s="168">
        <f>'Revenue Data'!B1808</f>
        <v>0</v>
      </c>
      <c r="C1817" s="71" t="str">
        <f t="shared" si="769"/>
        <v>-</v>
      </c>
      <c r="D1817" s="71" t="str">
        <f t="shared" si="769"/>
        <v>-</v>
      </c>
      <c r="E1817" s="71" t="str">
        <f t="shared" si="769"/>
        <v>-</v>
      </c>
      <c r="F1817" s="71" t="str">
        <f t="shared" si="769"/>
        <v>-</v>
      </c>
      <c r="G1817" s="71" t="str">
        <f t="shared" si="769"/>
        <v>-</v>
      </c>
      <c r="H1817" s="205">
        <f>IFERROR(VLOOKUP(B1817,'Forecast Cnx @ Home Airport'!$B$5:$R$176,17,FALSE),0)</f>
        <v>0</v>
      </c>
      <c r="I1817" s="29">
        <f t="shared" si="754"/>
        <v>0</v>
      </c>
      <c r="J1817" s="29">
        <f t="shared" si="755"/>
        <v>0</v>
      </c>
      <c r="K1817" s="29">
        <f t="shared" si="756"/>
        <v>0</v>
      </c>
      <c r="L1817" s="29">
        <f t="shared" si="757"/>
        <v>0</v>
      </c>
      <c r="M1817" s="29">
        <f t="shared" si="758"/>
        <v>0</v>
      </c>
      <c r="N1817" s="194">
        <f t="shared" si="759"/>
        <v>0</v>
      </c>
      <c r="O1817" s="64" t="str">
        <f t="shared" si="770"/>
        <v>-</v>
      </c>
      <c r="P1817" s="64" t="str">
        <f t="shared" si="770"/>
        <v>-</v>
      </c>
      <c r="Q1817" s="64" t="str">
        <f t="shared" si="770"/>
        <v>-</v>
      </c>
      <c r="R1817" s="64" t="str">
        <f t="shared" si="770"/>
        <v>-</v>
      </c>
      <c r="S1817" s="64" t="str">
        <f t="shared" si="770"/>
        <v>-</v>
      </c>
      <c r="T1817" s="206" t="str">
        <f t="shared" si="760"/>
        <v>-</v>
      </c>
      <c r="U1817" s="29">
        <f t="shared" si="761"/>
        <v>0</v>
      </c>
      <c r="V1817" s="29">
        <f t="shared" si="762"/>
        <v>0</v>
      </c>
      <c r="W1817" s="29">
        <f t="shared" si="763"/>
        <v>0</v>
      </c>
      <c r="X1817" s="29">
        <f t="shared" si="764"/>
        <v>0</v>
      </c>
      <c r="Y1817" s="29">
        <f t="shared" si="765"/>
        <v>0</v>
      </c>
      <c r="Z1817" s="194">
        <f t="shared" si="766"/>
        <v>0</v>
      </c>
      <c r="AA1817" s="47"/>
      <c r="AB1817" s="47"/>
      <c r="AC1817" s="47"/>
      <c r="AD1817" s="47"/>
      <c r="AE1817" s="47"/>
      <c r="AF1817" s="47"/>
      <c r="AG1817" s="47"/>
      <c r="AH1817" s="47"/>
      <c r="AI1817" s="47"/>
      <c r="AJ1817" s="47"/>
      <c r="AK1817" s="47"/>
      <c r="AL1817" s="47"/>
    </row>
    <row r="1818" spans="1:38" s="48" customFormat="1" x14ac:dyDescent="0.2">
      <c r="A1818" s="168">
        <v>148</v>
      </c>
      <c r="B1818" s="168">
        <f>'Revenue Data'!B1809</f>
        <v>0</v>
      </c>
      <c r="C1818" s="71" t="str">
        <f t="shared" si="769"/>
        <v>-</v>
      </c>
      <c r="D1818" s="71" t="str">
        <f t="shared" si="769"/>
        <v>-</v>
      </c>
      <c r="E1818" s="71" t="str">
        <f t="shared" si="769"/>
        <v>-</v>
      </c>
      <c r="F1818" s="71" t="str">
        <f t="shared" si="769"/>
        <v>-</v>
      </c>
      <c r="G1818" s="71" t="str">
        <f t="shared" si="769"/>
        <v>-</v>
      </c>
      <c r="H1818" s="205">
        <f>IFERROR(VLOOKUP(B1818,'Forecast Cnx @ Home Airport'!$B$5:$R$176,17,FALSE),0)</f>
        <v>0</v>
      </c>
      <c r="I1818" s="29">
        <f t="shared" si="754"/>
        <v>0</v>
      </c>
      <c r="J1818" s="29">
        <f t="shared" si="755"/>
        <v>0</v>
      </c>
      <c r="K1818" s="29">
        <f t="shared" si="756"/>
        <v>0</v>
      </c>
      <c r="L1818" s="29">
        <f t="shared" si="757"/>
        <v>0</v>
      </c>
      <c r="M1818" s="29">
        <f t="shared" si="758"/>
        <v>0</v>
      </c>
      <c r="N1818" s="194">
        <f t="shared" si="759"/>
        <v>0</v>
      </c>
      <c r="O1818" s="64" t="str">
        <f t="shared" si="770"/>
        <v>-</v>
      </c>
      <c r="P1818" s="64" t="str">
        <f t="shared" si="770"/>
        <v>-</v>
      </c>
      <c r="Q1818" s="64" t="str">
        <f t="shared" si="770"/>
        <v>-</v>
      </c>
      <c r="R1818" s="64" t="str">
        <f t="shared" si="770"/>
        <v>-</v>
      </c>
      <c r="S1818" s="64" t="str">
        <f t="shared" si="770"/>
        <v>-</v>
      </c>
      <c r="T1818" s="206" t="str">
        <f t="shared" si="760"/>
        <v>-</v>
      </c>
      <c r="U1818" s="29">
        <f t="shared" si="761"/>
        <v>0</v>
      </c>
      <c r="V1818" s="29">
        <f t="shared" si="762"/>
        <v>0</v>
      </c>
      <c r="W1818" s="29">
        <f t="shared" si="763"/>
        <v>0</v>
      </c>
      <c r="X1818" s="29">
        <f t="shared" si="764"/>
        <v>0</v>
      </c>
      <c r="Y1818" s="29">
        <f t="shared" si="765"/>
        <v>0</v>
      </c>
      <c r="Z1818" s="194">
        <f t="shared" si="766"/>
        <v>0</v>
      </c>
      <c r="AA1818" s="47"/>
      <c r="AB1818" s="47"/>
      <c r="AC1818" s="47"/>
      <c r="AD1818" s="47"/>
      <c r="AE1818" s="47"/>
      <c r="AF1818" s="47"/>
      <c r="AG1818" s="47"/>
      <c r="AH1818" s="47"/>
      <c r="AI1818" s="47"/>
      <c r="AJ1818" s="47"/>
      <c r="AK1818" s="47"/>
      <c r="AL1818" s="47"/>
    </row>
    <row r="1819" spans="1:38" s="48" customFormat="1" x14ac:dyDescent="0.2">
      <c r="A1819" s="168">
        <v>149</v>
      </c>
      <c r="B1819" s="168">
        <f>'Revenue Data'!B1810</f>
        <v>0</v>
      </c>
      <c r="C1819" s="71" t="str">
        <f t="shared" si="769"/>
        <v>-</v>
      </c>
      <c r="D1819" s="71" t="str">
        <f t="shared" si="769"/>
        <v>-</v>
      </c>
      <c r="E1819" s="71" t="str">
        <f t="shared" si="769"/>
        <v>-</v>
      </c>
      <c r="F1819" s="71" t="str">
        <f t="shared" si="769"/>
        <v>-</v>
      </c>
      <c r="G1819" s="71" t="str">
        <f t="shared" si="769"/>
        <v>-</v>
      </c>
      <c r="H1819" s="205">
        <f>IFERROR(VLOOKUP(B1819,'Forecast Cnx @ Home Airport'!$B$5:$R$176,17,FALSE),0)</f>
        <v>0</v>
      </c>
      <c r="I1819" s="29">
        <f t="shared" si="754"/>
        <v>0</v>
      </c>
      <c r="J1819" s="29">
        <f t="shared" si="755"/>
        <v>0</v>
      </c>
      <c r="K1819" s="29">
        <f t="shared" si="756"/>
        <v>0</v>
      </c>
      <c r="L1819" s="29">
        <f t="shared" si="757"/>
        <v>0</v>
      </c>
      <c r="M1819" s="29">
        <f t="shared" si="758"/>
        <v>0</v>
      </c>
      <c r="N1819" s="194">
        <f t="shared" si="759"/>
        <v>0</v>
      </c>
      <c r="O1819" s="64" t="str">
        <f t="shared" si="770"/>
        <v>-</v>
      </c>
      <c r="P1819" s="64" t="str">
        <f t="shared" si="770"/>
        <v>-</v>
      </c>
      <c r="Q1819" s="64" t="str">
        <f t="shared" si="770"/>
        <v>-</v>
      </c>
      <c r="R1819" s="64" t="str">
        <f t="shared" si="770"/>
        <v>-</v>
      </c>
      <c r="S1819" s="64" t="str">
        <f t="shared" si="770"/>
        <v>-</v>
      </c>
      <c r="T1819" s="206" t="str">
        <f t="shared" si="760"/>
        <v>-</v>
      </c>
      <c r="U1819" s="29">
        <f t="shared" si="761"/>
        <v>0</v>
      </c>
      <c r="V1819" s="29">
        <f t="shared" si="762"/>
        <v>0</v>
      </c>
      <c r="W1819" s="29">
        <f t="shared" si="763"/>
        <v>0</v>
      </c>
      <c r="X1819" s="29">
        <f t="shared" si="764"/>
        <v>0</v>
      </c>
      <c r="Y1819" s="29">
        <f t="shared" si="765"/>
        <v>0</v>
      </c>
      <c r="Z1819" s="194">
        <f t="shared" si="766"/>
        <v>0</v>
      </c>
      <c r="AA1819" s="47"/>
      <c r="AB1819" s="47"/>
      <c r="AC1819" s="47"/>
      <c r="AD1819" s="47"/>
      <c r="AE1819" s="47"/>
      <c r="AF1819" s="47"/>
      <c r="AG1819" s="47"/>
      <c r="AH1819" s="47"/>
      <c r="AI1819" s="47"/>
      <c r="AJ1819" s="47"/>
      <c r="AK1819" s="47"/>
      <c r="AL1819" s="47"/>
    </row>
    <row r="1820" spans="1:38" s="48" customFormat="1" x14ac:dyDescent="0.2">
      <c r="A1820" s="168">
        <v>150</v>
      </c>
      <c r="B1820" s="168">
        <f>'Revenue Data'!B1811</f>
        <v>0</v>
      </c>
      <c r="C1820" s="71" t="str">
        <f t="shared" si="769"/>
        <v>-</v>
      </c>
      <c r="D1820" s="71" t="str">
        <f t="shared" si="769"/>
        <v>-</v>
      </c>
      <c r="E1820" s="71" t="str">
        <f t="shared" si="769"/>
        <v>-</v>
      </c>
      <c r="F1820" s="71" t="str">
        <f t="shared" si="769"/>
        <v>-</v>
      </c>
      <c r="G1820" s="71" t="str">
        <f t="shared" si="769"/>
        <v>-</v>
      </c>
      <c r="H1820" s="205">
        <f>IFERROR(VLOOKUP(B1820,'Forecast Cnx @ Home Airport'!$B$5:$R$176,17,FALSE),0)</f>
        <v>0</v>
      </c>
      <c r="I1820" s="29">
        <f t="shared" si="754"/>
        <v>0</v>
      </c>
      <c r="J1820" s="29">
        <f t="shared" si="755"/>
        <v>0</v>
      </c>
      <c r="K1820" s="29">
        <f t="shared" si="756"/>
        <v>0</v>
      </c>
      <c r="L1820" s="29">
        <f t="shared" si="757"/>
        <v>0</v>
      </c>
      <c r="M1820" s="29">
        <f t="shared" si="758"/>
        <v>0</v>
      </c>
      <c r="N1820" s="194">
        <f t="shared" si="759"/>
        <v>0</v>
      </c>
      <c r="O1820" s="64" t="str">
        <f t="shared" si="770"/>
        <v>-</v>
      </c>
      <c r="P1820" s="64" t="str">
        <f t="shared" si="770"/>
        <v>-</v>
      </c>
      <c r="Q1820" s="64" t="str">
        <f t="shared" si="770"/>
        <v>-</v>
      </c>
      <c r="R1820" s="64" t="str">
        <f t="shared" si="770"/>
        <v>-</v>
      </c>
      <c r="S1820" s="64" t="str">
        <f t="shared" si="770"/>
        <v>-</v>
      </c>
      <c r="T1820" s="206" t="str">
        <f t="shared" si="760"/>
        <v>-</v>
      </c>
      <c r="U1820" s="29">
        <f t="shared" si="761"/>
        <v>0</v>
      </c>
      <c r="V1820" s="29">
        <f t="shared" si="762"/>
        <v>0</v>
      </c>
      <c r="W1820" s="29">
        <f t="shared" si="763"/>
        <v>0</v>
      </c>
      <c r="X1820" s="29">
        <f t="shared" si="764"/>
        <v>0</v>
      </c>
      <c r="Y1820" s="29">
        <f t="shared" si="765"/>
        <v>0</v>
      </c>
      <c r="Z1820" s="194">
        <f t="shared" si="766"/>
        <v>0</v>
      </c>
      <c r="AA1820" s="47"/>
      <c r="AB1820" s="47"/>
      <c r="AC1820" s="47"/>
      <c r="AD1820" s="47"/>
      <c r="AE1820" s="47"/>
      <c r="AF1820" s="47"/>
      <c r="AG1820" s="47"/>
      <c r="AH1820" s="47"/>
      <c r="AI1820" s="47"/>
      <c r="AJ1820" s="47"/>
      <c r="AK1820" s="47"/>
      <c r="AL1820" s="47"/>
    </row>
    <row r="1821" spans="1:38" s="48" customFormat="1" x14ac:dyDescent="0.2">
      <c r="A1821" s="168">
        <v>151</v>
      </c>
      <c r="B1821" s="168">
        <f>'Revenue Data'!B1812</f>
        <v>0</v>
      </c>
      <c r="C1821" s="71" t="str">
        <f t="shared" ref="C1821:G1830" si="771">IFERROR(VLOOKUP($B1821,ToChicagoFareList,C$8,FALSE),"-")</f>
        <v>-</v>
      </c>
      <c r="D1821" s="71" t="str">
        <f t="shared" si="771"/>
        <v>-</v>
      </c>
      <c r="E1821" s="71" t="str">
        <f t="shared" si="771"/>
        <v>-</v>
      </c>
      <c r="F1821" s="71" t="str">
        <f t="shared" si="771"/>
        <v>-</v>
      </c>
      <c r="G1821" s="71" t="str">
        <f t="shared" si="771"/>
        <v>-</v>
      </c>
      <c r="H1821" s="205">
        <f>IFERROR(VLOOKUP(B1821,'Forecast Cnx @ Home Airport'!$B$5:$R$176,17,FALSE),0)</f>
        <v>0</v>
      </c>
      <c r="I1821" s="29">
        <f t="shared" si="754"/>
        <v>0</v>
      </c>
      <c r="J1821" s="29">
        <f t="shared" si="755"/>
        <v>0</v>
      </c>
      <c r="K1821" s="29">
        <f t="shared" si="756"/>
        <v>0</v>
      </c>
      <c r="L1821" s="29">
        <f t="shared" si="757"/>
        <v>0</v>
      </c>
      <c r="M1821" s="29">
        <f t="shared" si="758"/>
        <v>0</v>
      </c>
      <c r="N1821" s="194">
        <f t="shared" si="759"/>
        <v>0</v>
      </c>
      <c r="O1821" s="64" t="str">
        <f t="shared" ref="O1821:S1830" si="772">IFERROR(VLOOKUP($B1821,ToChicagoFareList,O$8,FALSE),"-")</f>
        <v>-</v>
      </c>
      <c r="P1821" s="64" t="str">
        <f t="shared" si="772"/>
        <v>-</v>
      </c>
      <c r="Q1821" s="64" t="str">
        <f t="shared" si="772"/>
        <v>-</v>
      </c>
      <c r="R1821" s="64" t="str">
        <f t="shared" si="772"/>
        <v>-</v>
      </c>
      <c r="S1821" s="64" t="str">
        <f t="shared" si="772"/>
        <v>-</v>
      </c>
      <c r="T1821" s="206" t="str">
        <f t="shared" si="760"/>
        <v>-</v>
      </c>
      <c r="U1821" s="29">
        <f t="shared" si="761"/>
        <v>0</v>
      </c>
      <c r="V1821" s="29">
        <f t="shared" si="762"/>
        <v>0</v>
      </c>
      <c r="W1821" s="29">
        <f t="shared" si="763"/>
        <v>0</v>
      </c>
      <c r="X1821" s="29">
        <f t="shared" si="764"/>
        <v>0</v>
      </c>
      <c r="Y1821" s="29">
        <f t="shared" si="765"/>
        <v>0</v>
      </c>
      <c r="Z1821" s="194">
        <f t="shared" si="766"/>
        <v>0</v>
      </c>
      <c r="AA1821" s="47"/>
      <c r="AB1821" s="47"/>
      <c r="AC1821" s="47"/>
      <c r="AD1821" s="47"/>
      <c r="AE1821" s="47"/>
      <c r="AF1821" s="47"/>
      <c r="AG1821" s="47"/>
      <c r="AH1821" s="47"/>
      <c r="AI1821" s="47"/>
      <c r="AJ1821" s="47"/>
      <c r="AK1821" s="47"/>
      <c r="AL1821" s="47"/>
    </row>
    <row r="1822" spans="1:38" s="48" customFormat="1" x14ac:dyDescent="0.2">
      <c r="A1822" s="168">
        <v>152</v>
      </c>
      <c r="B1822" s="168">
        <f>'Revenue Data'!B1813</f>
        <v>0</v>
      </c>
      <c r="C1822" s="71" t="str">
        <f t="shared" si="771"/>
        <v>-</v>
      </c>
      <c r="D1822" s="71" t="str">
        <f t="shared" si="771"/>
        <v>-</v>
      </c>
      <c r="E1822" s="71" t="str">
        <f t="shared" si="771"/>
        <v>-</v>
      </c>
      <c r="F1822" s="71" t="str">
        <f t="shared" si="771"/>
        <v>-</v>
      </c>
      <c r="G1822" s="71" t="str">
        <f t="shared" si="771"/>
        <v>-</v>
      </c>
      <c r="H1822" s="205">
        <f>IFERROR(VLOOKUP(B1822,'Forecast Cnx @ Home Airport'!$B$5:$R$176,17,FALSE),0)</f>
        <v>0</v>
      </c>
      <c r="I1822" s="29">
        <f t="shared" si="754"/>
        <v>0</v>
      </c>
      <c r="J1822" s="29">
        <f t="shared" si="755"/>
        <v>0</v>
      </c>
      <c r="K1822" s="29">
        <f t="shared" si="756"/>
        <v>0</v>
      </c>
      <c r="L1822" s="29">
        <f t="shared" si="757"/>
        <v>0</v>
      </c>
      <c r="M1822" s="29">
        <f t="shared" si="758"/>
        <v>0</v>
      </c>
      <c r="N1822" s="194">
        <f t="shared" si="759"/>
        <v>0</v>
      </c>
      <c r="O1822" s="64" t="str">
        <f t="shared" si="772"/>
        <v>-</v>
      </c>
      <c r="P1822" s="64" t="str">
        <f t="shared" si="772"/>
        <v>-</v>
      </c>
      <c r="Q1822" s="64" t="str">
        <f t="shared" si="772"/>
        <v>-</v>
      </c>
      <c r="R1822" s="64" t="str">
        <f t="shared" si="772"/>
        <v>-</v>
      </c>
      <c r="S1822" s="64" t="str">
        <f t="shared" si="772"/>
        <v>-</v>
      </c>
      <c r="T1822" s="206" t="str">
        <f t="shared" si="760"/>
        <v>-</v>
      </c>
      <c r="U1822" s="29">
        <f t="shared" si="761"/>
        <v>0</v>
      </c>
      <c r="V1822" s="29">
        <f t="shared" si="762"/>
        <v>0</v>
      </c>
      <c r="W1822" s="29">
        <f t="shared" si="763"/>
        <v>0</v>
      </c>
      <c r="X1822" s="29">
        <f t="shared" si="764"/>
        <v>0</v>
      </c>
      <c r="Y1822" s="29">
        <f t="shared" si="765"/>
        <v>0</v>
      </c>
      <c r="Z1822" s="194">
        <f t="shared" si="766"/>
        <v>0</v>
      </c>
      <c r="AA1822" s="47"/>
      <c r="AB1822" s="47"/>
      <c r="AC1822" s="47"/>
      <c r="AD1822" s="47"/>
      <c r="AE1822" s="47"/>
      <c r="AF1822" s="47"/>
      <c r="AG1822" s="47"/>
      <c r="AH1822" s="47"/>
      <c r="AI1822" s="47"/>
      <c r="AJ1822" s="47"/>
      <c r="AK1822" s="47"/>
      <c r="AL1822" s="47"/>
    </row>
    <row r="1823" spans="1:38" s="48" customFormat="1" x14ac:dyDescent="0.2">
      <c r="A1823" s="168">
        <v>153</v>
      </c>
      <c r="B1823" s="168">
        <f>'Revenue Data'!B1814</f>
        <v>0</v>
      </c>
      <c r="C1823" s="71" t="str">
        <f t="shared" si="771"/>
        <v>-</v>
      </c>
      <c r="D1823" s="71" t="str">
        <f t="shared" si="771"/>
        <v>-</v>
      </c>
      <c r="E1823" s="71" t="str">
        <f t="shared" si="771"/>
        <v>-</v>
      </c>
      <c r="F1823" s="71" t="str">
        <f t="shared" si="771"/>
        <v>-</v>
      </c>
      <c r="G1823" s="71" t="str">
        <f t="shared" si="771"/>
        <v>-</v>
      </c>
      <c r="H1823" s="205">
        <f>IFERROR(VLOOKUP(B1823,'Forecast Cnx @ Home Airport'!$B$5:$R$176,17,FALSE),0)</f>
        <v>0</v>
      </c>
      <c r="I1823" s="29">
        <f t="shared" si="754"/>
        <v>0</v>
      </c>
      <c r="J1823" s="29">
        <f t="shared" si="755"/>
        <v>0</v>
      </c>
      <c r="K1823" s="29">
        <f t="shared" si="756"/>
        <v>0</v>
      </c>
      <c r="L1823" s="29">
        <f t="shared" si="757"/>
        <v>0</v>
      </c>
      <c r="M1823" s="29">
        <f t="shared" si="758"/>
        <v>0</v>
      </c>
      <c r="N1823" s="194">
        <f t="shared" si="759"/>
        <v>0</v>
      </c>
      <c r="O1823" s="64" t="str">
        <f t="shared" si="772"/>
        <v>-</v>
      </c>
      <c r="P1823" s="64" t="str">
        <f t="shared" si="772"/>
        <v>-</v>
      </c>
      <c r="Q1823" s="64" t="str">
        <f t="shared" si="772"/>
        <v>-</v>
      </c>
      <c r="R1823" s="64" t="str">
        <f t="shared" si="772"/>
        <v>-</v>
      </c>
      <c r="S1823" s="64" t="str">
        <f t="shared" si="772"/>
        <v>-</v>
      </c>
      <c r="T1823" s="206" t="str">
        <f t="shared" si="760"/>
        <v>-</v>
      </c>
      <c r="U1823" s="29">
        <f t="shared" si="761"/>
        <v>0</v>
      </c>
      <c r="V1823" s="29">
        <f t="shared" si="762"/>
        <v>0</v>
      </c>
      <c r="W1823" s="29">
        <f t="shared" si="763"/>
        <v>0</v>
      </c>
      <c r="X1823" s="29">
        <f t="shared" si="764"/>
        <v>0</v>
      </c>
      <c r="Y1823" s="29">
        <f t="shared" si="765"/>
        <v>0</v>
      </c>
      <c r="Z1823" s="194">
        <f t="shared" si="766"/>
        <v>0</v>
      </c>
      <c r="AA1823" s="47"/>
      <c r="AB1823" s="47"/>
      <c r="AC1823" s="47"/>
      <c r="AD1823" s="47"/>
      <c r="AE1823" s="47"/>
      <c r="AF1823" s="47"/>
      <c r="AG1823" s="47"/>
      <c r="AH1823" s="47"/>
      <c r="AI1823" s="47"/>
      <c r="AJ1823" s="47"/>
      <c r="AK1823" s="47"/>
      <c r="AL1823" s="47"/>
    </row>
    <row r="1824" spans="1:38" s="48" customFormat="1" x14ac:dyDescent="0.2">
      <c r="A1824" s="168">
        <v>154</v>
      </c>
      <c r="B1824" s="168">
        <f>'Revenue Data'!B1815</f>
        <v>0</v>
      </c>
      <c r="C1824" s="71" t="str">
        <f t="shared" si="771"/>
        <v>-</v>
      </c>
      <c r="D1824" s="71" t="str">
        <f t="shared" si="771"/>
        <v>-</v>
      </c>
      <c r="E1824" s="71" t="str">
        <f t="shared" si="771"/>
        <v>-</v>
      </c>
      <c r="F1824" s="71" t="str">
        <f t="shared" si="771"/>
        <v>-</v>
      </c>
      <c r="G1824" s="71" t="str">
        <f t="shared" si="771"/>
        <v>-</v>
      </c>
      <c r="H1824" s="205">
        <f>IFERROR(VLOOKUP(B1824,'Forecast Cnx @ Home Airport'!$B$5:$R$176,17,FALSE),0)</f>
        <v>0</v>
      </c>
      <c r="I1824" s="29">
        <f t="shared" si="754"/>
        <v>0</v>
      </c>
      <c r="J1824" s="29">
        <f t="shared" si="755"/>
        <v>0</v>
      </c>
      <c r="K1824" s="29">
        <f t="shared" si="756"/>
        <v>0</v>
      </c>
      <c r="L1824" s="29">
        <f t="shared" si="757"/>
        <v>0</v>
      </c>
      <c r="M1824" s="29">
        <f t="shared" si="758"/>
        <v>0</v>
      </c>
      <c r="N1824" s="194">
        <f t="shared" si="759"/>
        <v>0</v>
      </c>
      <c r="O1824" s="64" t="str">
        <f t="shared" si="772"/>
        <v>-</v>
      </c>
      <c r="P1824" s="64" t="str">
        <f t="shared" si="772"/>
        <v>-</v>
      </c>
      <c r="Q1824" s="64" t="str">
        <f t="shared" si="772"/>
        <v>-</v>
      </c>
      <c r="R1824" s="64" t="str">
        <f t="shared" si="772"/>
        <v>-</v>
      </c>
      <c r="S1824" s="64" t="str">
        <f t="shared" si="772"/>
        <v>-</v>
      </c>
      <c r="T1824" s="206" t="str">
        <f t="shared" si="760"/>
        <v>-</v>
      </c>
      <c r="U1824" s="29">
        <f t="shared" si="761"/>
        <v>0</v>
      </c>
      <c r="V1824" s="29">
        <f t="shared" si="762"/>
        <v>0</v>
      </c>
      <c r="W1824" s="29">
        <f t="shared" si="763"/>
        <v>0</v>
      </c>
      <c r="X1824" s="29">
        <f t="shared" si="764"/>
        <v>0</v>
      </c>
      <c r="Y1824" s="29">
        <f t="shared" si="765"/>
        <v>0</v>
      </c>
      <c r="Z1824" s="194">
        <f t="shared" si="766"/>
        <v>0</v>
      </c>
      <c r="AA1824" s="47"/>
      <c r="AB1824" s="47"/>
      <c r="AC1824" s="47"/>
      <c r="AD1824" s="47"/>
      <c r="AE1824" s="47"/>
      <c r="AF1824" s="47"/>
      <c r="AG1824" s="47"/>
      <c r="AH1824" s="47"/>
      <c r="AI1824" s="47"/>
      <c r="AJ1824" s="47"/>
      <c r="AK1824" s="47"/>
      <c r="AL1824" s="47"/>
    </row>
    <row r="1825" spans="1:38" s="48" customFormat="1" x14ac:dyDescent="0.2">
      <c r="A1825" s="168">
        <v>155</v>
      </c>
      <c r="B1825" s="168">
        <f>'Revenue Data'!B1816</f>
        <v>0</v>
      </c>
      <c r="C1825" s="71" t="str">
        <f t="shared" si="771"/>
        <v>-</v>
      </c>
      <c r="D1825" s="71" t="str">
        <f t="shared" si="771"/>
        <v>-</v>
      </c>
      <c r="E1825" s="71" t="str">
        <f t="shared" si="771"/>
        <v>-</v>
      </c>
      <c r="F1825" s="71" t="str">
        <f t="shared" si="771"/>
        <v>-</v>
      </c>
      <c r="G1825" s="71" t="str">
        <f t="shared" si="771"/>
        <v>-</v>
      </c>
      <c r="H1825" s="205">
        <f>IFERROR(VLOOKUP(B1825,'Forecast Cnx @ Home Airport'!$B$5:$R$176,17,FALSE),0)</f>
        <v>0</v>
      </c>
      <c r="I1825" s="29">
        <f t="shared" si="754"/>
        <v>0</v>
      </c>
      <c r="J1825" s="29">
        <f t="shared" si="755"/>
        <v>0</v>
      </c>
      <c r="K1825" s="29">
        <f t="shared" si="756"/>
        <v>0</v>
      </c>
      <c r="L1825" s="29">
        <f t="shared" si="757"/>
        <v>0</v>
      </c>
      <c r="M1825" s="29">
        <f t="shared" si="758"/>
        <v>0</v>
      </c>
      <c r="N1825" s="194">
        <f t="shared" si="759"/>
        <v>0</v>
      </c>
      <c r="O1825" s="64" t="str">
        <f t="shared" si="772"/>
        <v>-</v>
      </c>
      <c r="P1825" s="64" t="str">
        <f t="shared" si="772"/>
        <v>-</v>
      </c>
      <c r="Q1825" s="64" t="str">
        <f t="shared" si="772"/>
        <v>-</v>
      </c>
      <c r="R1825" s="64" t="str">
        <f t="shared" si="772"/>
        <v>-</v>
      </c>
      <c r="S1825" s="64" t="str">
        <f t="shared" si="772"/>
        <v>-</v>
      </c>
      <c r="T1825" s="206" t="str">
        <f t="shared" si="760"/>
        <v>-</v>
      </c>
      <c r="U1825" s="29">
        <f t="shared" si="761"/>
        <v>0</v>
      </c>
      <c r="V1825" s="29">
        <f t="shared" si="762"/>
        <v>0</v>
      </c>
      <c r="W1825" s="29">
        <f t="shared" si="763"/>
        <v>0</v>
      </c>
      <c r="X1825" s="29">
        <f t="shared" si="764"/>
        <v>0</v>
      </c>
      <c r="Y1825" s="29">
        <f t="shared" si="765"/>
        <v>0</v>
      </c>
      <c r="Z1825" s="194">
        <f t="shared" si="766"/>
        <v>0</v>
      </c>
      <c r="AA1825" s="47"/>
      <c r="AB1825" s="47"/>
      <c r="AC1825" s="47"/>
      <c r="AD1825" s="47"/>
      <c r="AE1825" s="47"/>
      <c r="AF1825" s="47"/>
      <c r="AG1825" s="47"/>
      <c r="AH1825" s="47"/>
      <c r="AI1825" s="47"/>
      <c r="AJ1825" s="47"/>
      <c r="AK1825" s="47"/>
      <c r="AL1825" s="47"/>
    </row>
    <row r="1826" spans="1:38" s="48" customFormat="1" x14ac:dyDescent="0.2">
      <c r="A1826" s="168">
        <v>156</v>
      </c>
      <c r="B1826" s="168">
        <f>'Revenue Data'!B1817</f>
        <v>0</v>
      </c>
      <c r="C1826" s="71" t="str">
        <f t="shared" si="771"/>
        <v>-</v>
      </c>
      <c r="D1826" s="71" t="str">
        <f t="shared" si="771"/>
        <v>-</v>
      </c>
      <c r="E1826" s="71" t="str">
        <f t="shared" si="771"/>
        <v>-</v>
      </c>
      <c r="F1826" s="71" t="str">
        <f t="shared" si="771"/>
        <v>-</v>
      </c>
      <c r="G1826" s="71" t="str">
        <f t="shared" si="771"/>
        <v>-</v>
      </c>
      <c r="H1826" s="205">
        <f>IFERROR(VLOOKUP(B1826,'Forecast Cnx @ Home Airport'!$B$5:$R$176,17,FALSE),0)</f>
        <v>0</v>
      </c>
      <c r="I1826" s="29">
        <f t="shared" si="754"/>
        <v>0</v>
      </c>
      <c r="J1826" s="29">
        <f t="shared" si="755"/>
        <v>0</v>
      </c>
      <c r="K1826" s="29">
        <f t="shared" si="756"/>
        <v>0</v>
      </c>
      <c r="L1826" s="29">
        <f t="shared" si="757"/>
        <v>0</v>
      </c>
      <c r="M1826" s="29">
        <f t="shared" si="758"/>
        <v>0</v>
      </c>
      <c r="N1826" s="194">
        <f t="shared" si="759"/>
        <v>0</v>
      </c>
      <c r="O1826" s="64" t="str">
        <f t="shared" si="772"/>
        <v>-</v>
      </c>
      <c r="P1826" s="64" t="str">
        <f t="shared" si="772"/>
        <v>-</v>
      </c>
      <c r="Q1826" s="64" t="str">
        <f t="shared" si="772"/>
        <v>-</v>
      </c>
      <c r="R1826" s="64" t="str">
        <f t="shared" si="772"/>
        <v>-</v>
      </c>
      <c r="S1826" s="64" t="str">
        <f t="shared" si="772"/>
        <v>-</v>
      </c>
      <c r="T1826" s="206" t="str">
        <f t="shared" si="760"/>
        <v>-</v>
      </c>
      <c r="U1826" s="29">
        <f t="shared" si="761"/>
        <v>0</v>
      </c>
      <c r="V1826" s="29">
        <f t="shared" si="762"/>
        <v>0</v>
      </c>
      <c r="W1826" s="29">
        <f t="shared" si="763"/>
        <v>0</v>
      </c>
      <c r="X1826" s="29">
        <f t="shared" si="764"/>
        <v>0</v>
      </c>
      <c r="Y1826" s="29">
        <f t="shared" si="765"/>
        <v>0</v>
      </c>
      <c r="Z1826" s="194">
        <f t="shared" si="766"/>
        <v>0</v>
      </c>
      <c r="AA1826" s="47"/>
      <c r="AB1826" s="47"/>
      <c r="AC1826" s="47"/>
      <c r="AD1826" s="47"/>
      <c r="AE1826" s="47"/>
      <c r="AF1826" s="47"/>
      <c r="AG1826" s="47"/>
      <c r="AH1826" s="47"/>
      <c r="AI1826" s="47"/>
      <c r="AJ1826" s="47"/>
      <c r="AK1826" s="47"/>
      <c r="AL1826" s="47"/>
    </row>
    <row r="1827" spans="1:38" s="48" customFormat="1" x14ac:dyDescent="0.2">
      <c r="A1827" s="168">
        <v>157</v>
      </c>
      <c r="B1827" s="168">
        <f>'Revenue Data'!B1818</f>
        <v>0</v>
      </c>
      <c r="C1827" s="71" t="str">
        <f t="shared" si="771"/>
        <v>-</v>
      </c>
      <c r="D1827" s="71" t="str">
        <f t="shared" si="771"/>
        <v>-</v>
      </c>
      <c r="E1827" s="71" t="str">
        <f t="shared" si="771"/>
        <v>-</v>
      </c>
      <c r="F1827" s="71" t="str">
        <f t="shared" si="771"/>
        <v>-</v>
      </c>
      <c r="G1827" s="71" t="str">
        <f t="shared" si="771"/>
        <v>-</v>
      </c>
      <c r="H1827" s="205">
        <f>IFERROR(VLOOKUP(B1827,'Forecast Cnx @ Home Airport'!$B$5:$R$176,17,FALSE),0)</f>
        <v>0</v>
      </c>
      <c r="I1827" s="29">
        <f t="shared" si="754"/>
        <v>0</v>
      </c>
      <c r="J1827" s="29">
        <f t="shared" si="755"/>
        <v>0</v>
      </c>
      <c r="K1827" s="29">
        <f t="shared" si="756"/>
        <v>0</v>
      </c>
      <c r="L1827" s="29">
        <f t="shared" si="757"/>
        <v>0</v>
      </c>
      <c r="M1827" s="29">
        <f t="shared" si="758"/>
        <v>0</v>
      </c>
      <c r="N1827" s="194">
        <f t="shared" si="759"/>
        <v>0</v>
      </c>
      <c r="O1827" s="64" t="str">
        <f t="shared" si="772"/>
        <v>-</v>
      </c>
      <c r="P1827" s="64" t="str">
        <f t="shared" si="772"/>
        <v>-</v>
      </c>
      <c r="Q1827" s="64" t="str">
        <f t="shared" si="772"/>
        <v>-</v>
      </c>
      <c r="R1827" s="64" t="str">
        <f t="shared" si="772"/>
        <v>-</v>
      </c>
      <c r="S1827" s="64" t="str">
        <f t="shared" si="772"/>
        <v>-</v>
      </c>
      <c r="T1827" s="206" t="str">
        <f t="shared" si="760"/>
        <v>-</v>
      </c>
      <c r="U1827" s="29">
        <f t="shared" si="761"/>
        <v>0</v>
      </c>
      <c r="V1827" s="29">
        <f t="shared" si="762"/>
        <v>0</v>
      </c>
      <c r="W1827" s="29">
        <f t="shared" si="763"/>
        <v>0</v>
      </c>
      <c r="X1827" s="29">
        <f t="shared" si="764"/>
        <v>0</v>
      </c>
      <c r="Y1827" s="29">
        <f t="shared" si="765"/>
        <v>0</v>
      </c>
      <c r="Z1827" s="194">
        <f t="shared" si="766"/>
        <v>0</v>
      </c>
      <c r="AA1827" s="47"/>
      <c r="AB1827" s="47"/>
      <c r="AC1827" s="47"/>
      <c r="AD1827" s="47"/>
      <c r="AE1827" s="47"/>
      <c r="AF1827" s="47"/>
      <c r="AG1827" s="47"/>
      <c r="AH1827" s="47"/>
      <c r="AI1827" s="47"/>
      <c r="AJ1827" s="47"/>
      <c r="AK1827" s="47"/>
      <c r="AL1827" s="47"/>
    </row>
    <row r="1828" spans="1:38" s="48" customFormat="1" x14ac:dyDescent="0.2">
      <c r="A1828" s="168">
        <v>158</v>
      </c>
      <c r="B1828" s="168">
        <f>'Revenue Data'!B1819</f>
        <v>0</v>
      </c>
      <c r="C1828" s="71" t="str">
        <f t="shared" si="771"/>
        <v>-</v>
      </c>
      <c r="D1828" s="71" t="str">
        <f t="shared" si="771"/>
        <v>-</v>
      </c>
      <c r="E1828" s="71" t="str">
        <f t="shared" si="771"/>
        <v>-</v>
      </c>
      <c r="F1828" s="71" t="str">
        <f t="shared" si="771"/>
        <v>-</v>
      </c>
      <c r="G1828" s="71" t="str">
        <f t="shared" si="771"/>
        <v>-</v>
      </c>
      <c r="H1828" s="205">
        <f>IFERROR(VLOOKUP(B1828,'Forecast Cnx @ Home Airport'!$B$5:$R$176,17,FALSE),0)</f>
        <v>0</v>
      </c>
      <c r="I1828" s="29">
        <f t="shared" si="754"/>
        <v>0</v>
      </c>
      <c r="J1828" s="29">
        <f t="shared" si="755"/>
        <v>0</v>
      </c>
      <c r="K1828" s="29">
        <f t="shared" si="756"/>
        <v>0</v>
      </c>
      <c r="L1828" s="29">
        <f t="shared" si="757"/>
        <v>0</v>
      </c>
      <c r="M1828" s="29">
        <f t="shared" si="758"/>
        <v>0</v>
      </c>
      <c r="N1828" s="194">
        <f t="shared" si="759"/>
        <v>0</v>
      </c>
      <c r="O1828" s="64" t="str">
        <f t="shared" si="772"/>
        <v>-</v>
      </c>
      <c r="P1828" s="64" t="str">
        <f t="shared" si="772"/>
        <v>-</v>
      </c>
      <c r="Q1828" s="64" t="str">
        <f t="shared" si="772"/>
        <v>-</v>
      </c>
      <c r="R1828" s="64" t="str">
        <f t="shared" si="772"/>
        <v>-</v>
      </c>
      <c r="S1828" s="64" t="str">
        <f t="shared" si="772"/>
        <v>-</v>
      </c>
      <c r="T1828" s="206" t="str">
        <f t="shared" si="760"/>
        <v>-</v>
      </c>
      <c r="U1828" s="29">
        <f t="shared" si="761"/>
        <v>0</v>
      </c>
      <c r="V1828" s="29">
        <f t="shared" si="762"/>
        <v>0</v>
      </c>
      <c r="W1828" s="29">
        <f t="shared" si="763"/>
        <v>0</v>
      </c>
      <c r="X1828" s="29">
        <f t="shared" si="764"/>
        <v>0</v>
      </c>
      <c r="Y1828" s="29">
        <f t="shared" si="765"/>
        <v>0</v>
      </c>
      <c r="Z1828" s="194">
        <f t="shared" si="766"/>
        <v>0</v>
      </c>
      <c r="AA1828" s="47"/>
      <c r="AB1828" s="47"/>
      <c r="AC1828" s="47"/>
      <c r="AD1828" s="47"/>
      <c r="AE1828" s="47"/>
      <c r="AF1828" s="47"/>
      <c r="AG1828" s="47"/>
      <c r="AH1828" s="47"/>
      <c r="AI1828" s="47"/>
      <c r="AJ1828" s="47"/>
      <c r="AK1828" s="47"/>
      <c r="AL1828" s="47"/>
    </row>
    <row r="1829" spans="1:38" s="48" customFormat="1" x14ac:dyDescent="0.2">
      <c r="A1829" s="168">
        <v>159</v>
      </c>
      <c r="B1829" s="168">
        <f>'Revenue Data'!B1820</f>
        <v>0</v>
      </c>
      <c r="C1829" s="71" t="str">
        <f t="shared" si="771"/>
        <v>-</v>
      </c>
      <c r="D1829" s="71" t="str">
        <f t="shared" si="771"/>
        <v>-</v>
      </c>
      <c r="E1829" s="71" t="str">
        <f t="shared" si="771"/>
        <v>-</v>
      </c>
      <c r="F1829" s="71" t="str">
        <f t="shared" si="771"/>
        <v>-</v>
      </c>
      <c r="G1829" s="71" t="str">
        <f t="shared" si="771"/>
        <v>-</v>
      </c>
      <c r="H1829" s="205">
        <f>IFERROR(VLOOKUP(B1829,'Forecast Cnx @ Home Airport'!$B$5:$R$176,17,FALSE),0)</f>
        <v>0</v>
      </c>
      <c r="I1829" s="29">
        <f t="shared" si="754"/>
        <v>0</v>
      </c>
      <c r="J1829" s="29">
        <f t="shared" si="755"/>
        <v>0</v>
      </c>
      <c r="K1829" s="29">
        <f t="shared" si="756"/>
        <v>0</v>
      </c>
      <c r="L1829" s="29">
        <f t="shared" si="757"/>
        <v>0</v>
      </c>
      <c r="M1829" s="29">
        <f t="shared" si="758"/>
        <v>0</v>
      </c>
      <c r="N1829" s="194">
        <f t="shared" si="759"/>
        <v>0</v>
      </c>
      <c r="O1829" s="64" t="str">
        <f t="shared" si="772"/>
        <v>-</v>
      </c>
      <c r="P1829" s="64" t="str">
        <f t="shared" si="772"/>
        <v>-</v>
      </c>
      <c r="Q1829" s="64" t="str">
        <f t="shared" si="772"/>
        <v>-</v>
      </c>
      <c r="R1829" s="64" t="str">
        <f t="shared" si="772"/>
        <v>-</v>
      </c>
      <c r="S1829" s="64" t="str">
        <f t="shared" si="772"/>
        <v>-</v>
      </c>
      <c r="T1829" s="206" t="str">
        <f t="shared" si="760"/>
        <v>-</v>
      </c>
      <c r="U1829" s="29">
        <f t="shared" si="761"/>
        <v>0</v>
      </c>
      <c r="V1829" s="29">
        <f t="shared" si="762"/>
        <v>0</v>
      </c>
      <c r="W1829" s="29">
        <f t="shared" si="763"/>
        <v>0</v>
      </c>
      <c r="X1829" s="29">
        <f t="shared" si="764"/>
        <v>0</v>
      </c>
      <c r="Y1829" s="29">
        <f t="shared" si="765"/>
        <v>0</v>
      </c>
      <c r="Z1829" s="194">
        <f t="shared" si="766"/>
        <v>0</v>
      </c>
      <c r="AA1829" s="47"/>
      <c r="AB1829" s="47"/>
      <c r="AC1829" s="47"/>
      <c r="AD1829" s="47"/>
      <c r="AE1829" s="47"/>
      <c r="AF1829" s="47"/>
      <c r="AG1829" s="47"/>
      <c r="AH1829" s="47"/>
      <c r="AI1829" s="47"/>
      <c r="AJ1829" s="47"/>
      <c r="AK1829" s="47"/>
      <c r="AL1829" s="47"/>
    </row>
    <row r="1830" spans="1:38" s="48" customFormat="1" x14ac:dyDescent="0.2">
      <c r="A1830" s="168">
        <v>160</v>
      </c>
      <c r="B1830" s="168">
        <f>'Revenue Data'!B1821</f>
        <v>0</v>
      </c>
      <c r="C1830" s="71" t="str">
        <f t="shared" si="771"/>
        <v>-</v>
      </c>
      <c r="D1830" s="71" t="str">
        <f t="shared" si="771"/>
        <v>-</v>
      </c>
      <c r="E1830" s="71" t="str">
        <f t="shared" si="771"/>
        <v>-</v>
      </c>
      <c r="F1830" s="71" t="str">
        <f t="shared" si="771"/>
        <v>-</v>
      </c>
      <c r="G1830" s="71" t="str">
        <f t="shared" si="771"/>
        <v>-</v>
      </c>
      <c r="H1830" s="205">
        <f>IFERROR(VLOOKUP(B1830,'Forecast Cnx @ Home Airport'!$B$5:$R$176,17,FALSE),0)</f>
        <v>0</v>
      </c>
      <c r="I1830" s="29">
        <f t="shared" si="754"/>
        <v>0</v>
      </c>
      <c r="J1830" s="29">
        <f t="shared" si="755"/>
        <v>0</v>
      </c>
      <c r="K1830" s="29">
        <f t="shared" si="756"/>
        <v>0</v>
      </c>
      <c r="L1830" s="29">
        <f t="shared" si="757"/>
        <v>0</v>
      </c>
      <c r="M1830" s="29">
        <f t="shared" si="758"/>
        <v>0</v>
      </c>
      <c r="N1830" s="194">
        <f t="shared" si="759"/>
        <v>0</v>
      </c>
      <c r="O1830" s="64" t="str">
        <f t="shared" si="772"/>
        <v>-</v>
      </c>
      <c r="P1830" s="64" t="str">
        <f t="shared" si="772"/>
        <v>-</v>
      </c>
      <c r="Q1830" s="64" t="str">
        <f t="shared" si="772"/>
        <v>-</v>
      </c>
      <c r="R1830" s="64" t="str">
        <f t="shared" si="772"/>
        <v>-</v>
      </c>
      <c r="S1830" s="64" t="str">
        <f t="shared" si="772"/>
        <v>-</v>
      </c>
      <c r="T1830" s="206" t="str">
        <f t="shared" si="760"/>
        <v>-</v>
      </c>
      <c r="U1830" s="29">
        <f t="shared" si="761"/>
        <v>0</v>
      </c>
      <c r="V1830" s="29">
        <f t="shared" si="762"/>
        <v>0</v>
      </c>
      <c r="W1830" s="29">
        <f t="shared" si="763"/>
        <v>0</v>
      </c>
      <c r="X1830" s="29">
        <f t="shared" si="764"/>
        <v>0</v>
      </c>
      <c r="Y1830" s="29">
        <f t="shared" si="765"/>
        <v>0</v>
      </c>
      <c r="Z1830" s="194">
        <f t="shared" si="766"/>
        <v>0</v>
      </c>
      <c r="AA1830" s="47"/>
      <c r="AB1830" s="47"/>
      <c r="AC1830" s="47"/>
      <c r="AD1830" s="47"/>
      <c r="AE1830" s="47"/>
      <c r="AF1830" s="47"/>
      <c r="AG1830" s="47"/>
      <c r="AH1830" s="47"/>
      <c r="AI1830" s="47"/>
      <c r="AJ1830" s="47"/>
      <c r="AK1830" s="47"/>
      <c r="AL1830" s="47"/>
    </row>
    <row r="1831" spans="1:38" s="48" customFormat="1" x14ac:dyDescent="0.2">
      <c r="A1831" s="168">
        <v>161</v>
      </c>
      <c r="B1831" s="168">
        <f>'Revenue Data'!B1822</f>
        <v>0</v>
      </c>
      <c r="C1831" s="71" t="str">
        <f t="shared" ref="C1831:G1840" si="773">IFERROR(VLOOKUP($B1831,ToChicagoFareList,C$8,FALSE),"-")</f>
        <v>-</v>
      </c>
      <c r="D1831" s="71" t="str">
        <f t="shared" si="773"/>
        <v>-</v>
      </c>
      <c r="E1831" s="71" t="str">
        <f t="shared" si="773"/>
        <v>-</v>
      </c>
      <c r="F1831" s="71" t="str">
        <f t="shared" si="773"/>
        <v>-</v>
      </c>
      <c r="G1831" s="71" t="str">
        <f t="shared" si="773"/>
        <v>-</v>
      </c>
      <c r="H1831" s="205">
        <f>IFERROR(VLOOKUP(B1831,'Forecast Cnx @ Home Airport'!$B$5:$R$176,17,FALSE),0)</f>
        <v>0</v>
      </c>
      <c r="I1831" s="29">
        <f t="shared" si="754"/>
        <v>0</v>
      </c>
      <c r="J1831" s="29">
        <f t="shared" si="755"/>
        <v>0</v>
      </c>
      <c r="K1831" s="29">
        <f t="shared" si="756"/>
        <v>0</v>
      </c>
      <c r="L1831" s="29">
        <f t="shared" si="757"/>
        <v>0</v>
      </c>
      <c r="M1831" s="29">
        <f t="shared" si="758"/>
        <v>0</v>
      </c>
      <c r="N1831" s="194">
        <f t="shared" si="759"/>
        <v>0</v>
      </c>
      <c r="O1831" s="64" t="str">
        <f t="shared" ref="O1831:S1840" si="774">IFERROR(VLOOKUP($B1831,ToChicagoFareList,O$8,FALSE),"-")</f>
        <v>-</v>
      </c>
      <c r="P1831" s="64" t="str">
        <f t="shared" si="774"/>
        <v>-</v>
      </c>
      <c r="Q1831" s="64" t="str">
        <f t="shared" si="774"/>
        <v>-</v>
      </c>
      <c r="R1831" s="64" t="str">
        <f t="shared" si="774"/>
        <v>-</v>
      </c>
      <c r="S1831" s="64" t="str">
        <f t="shared" si="774"/>
        <v>-</v>
      </c>
      <c r="T1831" s="206" t="str">
        <f t="shared" si="760"/>
        <v>-</v>
      </c>
      <c r="U1831" s="29">
        <f t="shared" si="761"/>
        <v>0</v>
      </c>
      <c r="V1831" s="29">
        <f t="shared" si="762"/>
        <v>0</v>
      </c>
      <c r="W1831" s="29">
        <f t="shared" si="763"/>
        <v>0</v>
      </c>
      <c r="X1831" s="29">
        <f t="shared" si="764"/>
        <v>0</v>
      </c>
      <c r="Y1831" s="29">
        <f t="shared" si="765"/>
        <v>0</v>
      </c>
      <c r="Z1831" s="194">
        <f t="shared" si="766"/>
        <v>0</v>
      </c>
      <c r="AA1831" s="47"/>
      <c r="AB1831" s="47"/>
      <c r="AC1831" s="47"/>
      <c r="AD1831" s="47"/>
      <c r="AE1831" s="47"/>
      <c r="AF1831" s="47"/>
      <c r="AG1831" s="47"/>
      <c r="AH1831" s="47"/>
      <c r="AI1831" s="47"/>
      <c r="AJ1831" s="47"/>
      <c r="AK1831" s="47"/>
      <c r="AL1831" s="47"/>
    </row>
    <row r="1832" spans="1:38" s="48" customFormat="1" x14ac:dyDescent="0.2">
      <c r="A1832" s="168">
        <v>162</v>
      </c>
      <c r="B1832" s="168">
        <f>'Revenue Data'!B1823</f>
        <v>0</v>
      </c>
      <c r="C1832" s="71" t="str">
        <f t="shared" si="773"/>
        <v>-</v>
      </c>
      <c r="D1832" s="71" t="str">
        <f t="shared" si="773"/>
        <v>-</v>
      </c>
      <c r="E1832" s="71" t="str">
        <f t="shared" si="773"/>
        <v>-</v>
      </c>
      <c r="F1832" s="71" t="str">
        <f t="shared" si="773"/>
        <v>-</v>
      </c>
      <c r="G1832" s="71" t="str">
        <f t="shared" si="773"/>
        <v>-</v>
      </c>
      <c r="H1832" s="205">
        <f>IFERROR(VLOOKUP(B1832,'Forecast Cnx @ Home Airport'!$B$5:$R$176,17,FALSE),0)</f>
        <v>0</v>
      </c>
      <c r="I1832" s="29">
        <f t="shared" si="754"/>
        <v>0</v>
      </c>
      <c r="J1832" s="29">
        <f t="shared" si="755"/>
        <v>0</v>
      </c>
      <c r="K1832" s="29">
        <f t="shared" si="756"/>
        <v>0</v>
      </c>
      <c r="L1832" s="29">
        <f t="shared" si="757"/>
        <v>0</v>
      </c>
      <c r="M1832" s="29">
        <f t="shared" si="758"/>
        <v>0</v>
      </c>
      <c r="N1832" s="194">
        <f t="shared" si="759"/>
        <v>0</v>
      </c>
      <c r="O1832" s="64" t="str">
        <f t="shared" si="774"/>
        <v>-</v>
      </c>
      <c r="P1832" s="64" t="str">
        <f t="shared" si="774"/>
        <v>-</v>
      </c>
      <c r="Q1832" s="64" t="str">
        <f t="shared" si="774"/>
        <v>-</v>
      </c>
      <c r="R1832" s="64" t="str">
        <f t="shared" si="774"/>
        <v>-</v>
      </c>
      <c r="S1832" s="64" t="str">
        <f t="shared" si="774"/>
        <v>-</v>
      </c>
      <c r="T1832" s="206" t="str">
        <f t="shared" si="760"/>
        <v>-</v>
      </c>
      <c r="U1832" s="29">
        <f t="shared" si="761"/>
        <v>0</v>
      </c>
      <c r="V1832" s="29">
        <f t="shared" si="762"/>
        <v>0</v>
      </c>
      <c r="W1832" s="29">
        <f t="shared" si="763"/>
        <v>0</v>
      </c>
      <c r="X1832" s="29">
        <f t="shared" si="764"/>
        <v>0</v>
      </c>
      <c r="Y1832" s="29">
        <f t="shared" si="765"/>
        <v>0</v>
      </c>
      <c r="Z1832" s="194">
        <f t="shared" si="766"/>
        <v>0</v>
      </c>
      <c r="AA1832" s="47"/>
      <c r="AB1832" s="47"/>
      <c r="AC1832" s="47"/>
      <c r="AD1832" s="47"/>
      <c r="AE1832" s="47"/>
      <c r="AF1832" s="47"/>
      <c r="AG1832" s="47"/>
      <c r="AH1832" s="47"/>
      <c r="AI1832" s="47"/>
      <c r="AJ1832" s="47"/>
      <c r="AK1832" s="47"/>
      <c r="AL1832" s="47"/>
    </row>
    <row r="1833" spans="1:38" s="48" customFormat="1" x14ac:dyDescent="0.2">
      <c r="A1833" s="168">
        <v>163</v>
      </c>
      <c r="B1833" s="168">
        <f>'Revenue Data'!B1824</f>
        <v>0</v>
      </c>
      <c r="C1833" s="71" t="str">
        <f t="shared" si="773"/>
        <v>-</v>
      </c>
      <c r="D1833" s="71" t="str">
        <f t="shared" si="773"/>
        <v>-</v>
      </c>
      <c r="E1833" s="71" t="str">
        <f t="shared" si="773"/>
        <v>-</v>
      </c>
      <c r="F1833" s="71" t="str">
        <f t="shared" si="773"/>
        <v>-</v>
      </c>
      <c r="G1833" s="71" t="str">
        <f t="shared" si="773"/>
        <v>-</v>
      </c>
      <c r="H1833" s="205">
        <f>IFERROR(VLOOKUP(B1833,'Forecast Cnx @ Home Airport'!$B$5:$R$176,17,FALSE),0)</f>
        <v>0</v>
      </c>
      <c r="I1833" s="29">
        <f t="shared" si="754"/>
        <v>0</v>
      </c>
      <c r="J1833" s="29">
        <f t="shared" si="755"/>
        <v>0</v>
      </c>
      <c r="K1833" s="29">
        <f t="shared" si="756"/>
        <v>0</v>
      </c>
      <c r="L1833" s="29">
        <f t="shared" si="757"/>
        <v>0</v>
      </c>
      <c r="M1833" s="29">
        <f t="shared" si="758"/>
        <v>0</v>
      </c>
      <c r="N1833" s="194">
        <f t="shared" si="759"/>
        <v>0</v>
      </c>
      <c r="O1833" s="64" t="str">
        <f t="shared" si="774"/>
        <v>-</v>
      </c>
      <c r="P1833" s="64" t="str">
        <f t="shared" si="774"/>
        <v>-</v>
      </c>
      <c r="Q1833" s="64" t="str">
        <f t="shared" si="774"/>
        <v>-</v>
      </c>
      <c r="R1833" s="64" t="str">
        <f t="shared" si="774"/>
        <v>-</v>
      </c>
      <c r="S1833" s="64" t="str">
        <f t="shared" si="774"/>
        <v>-</v>
      </c>
      <c r="T1833" s="206" t="str">
        <f t="shared" si="760"/>
        <v>-</v>
      </c>
      <c r="U1833" s="29">
        <f t="shared" si="761"/>
        <v>0</v>
      </c>
      <c r="V1833" s="29">
        <f t="shared" si="762"/>
        <v>0</v>
      </c>
      <c r="W1833" s="29">
        <f t="shared" si="763"/>
        <v>0</v>
      </c>
      <c r="X1833" s="29">
        <f t="shared" si="764"/>
        <v>0</v>
      </c>
      <c r="Y1833" s="29">
        <f t="shared" si="765"/>
        <v>0</v>
      </c>
      <c r="Z1833" s="194">
        <f t="shared" si="766"/>
        <v>0</v>
      </c>
      <c r="AA1833" s="47"/>
      <c r="AB1833" s="47"/>
      <c r="AC1833" s="47"/>
      <c r="AD1833" s="47"/>
      <c r="AE1833" s="47"/>
      <c r="AF1833" s="47"/>
      <c r="AG1833" s="47"/>
      <c r="AH1833" s="47"/>
      <c r="AI1833" s="47"/>
      <c r="AJ1833" s="47"/>
      <c r="AK1833" s="47"/>
      <c r="AL1833" s="47"/>
    </row>
    <row r="1834" spans="1:38" s="48" customFormat="1" x14ac:dyDescent="0.2">
      <c r="A1834" s="168">
        <v>164</v>
      </c>
      <c r="B1834" s="168">
        <f>'Revenue Data'!B1825</f>
        <v>0</v>
      </c>
      <c r="C1834" s="71" t="str">
        <f t="shared" si="773"/>
        <v>-</v>
      </c>
      <c r="D1834" s="71" t="str">
        <f t="shared" si="773"/>
        <v>-</v>
      </c>
      <c r="E1834" s="71" t="str">
        <f t="shared" si="773"/>
        <v>-</v>
      </c>
      <c r="F1834" s="71" t="str">
        <f t="shared" si="773"/>
        <v>-</v>
      </c>
      <c r="G1834" s="71" t="str">
        <f t="shared" si="773"/>
        <v>-</v>
      </c>
      <c r="H1834" s="205">
        <f>IFERROR(VLOOKUP(B1834,'Forecast Cnx @ Home Airport'!$B$5:$R$176,17,FALSE),0)</f>
        <v>0</v>
      </c>
      <c r="I1834" s="29">
        <f t="shared" si="754"/>
        <v>0</v>
      </c>
      <c r="J1834" s="29">
        <f t="shared" si="755"/>
        <v>0</v>
      </c>
      <c r="K1834" s="29">
        <f t="shared" si="756"/>
        <v>0</v>
      </c>
      <c r="L1834" s="29">
        <f t="shared" si="757"/>
        <v>0</v>
      </c>
      <c r="M1834" s="29">
        <f t="shared" si="758"/>
        <v>0</v>
      </c>
      <c r="N1834" s="194">
        <f t="shared" si="759"/>
        <v>0</v>
      </c>
      <c r="O1834" s="64" t="str">
        <f t="shared" si="774"/>
        <v>-</v>
      </c>
      <c r="P1834" s="64" t="str">
        <f t="shared" si="774"/>
        <v>-</v>
      </c>
      <c r="Q1834" s="64" t="str">
        <f t="shared" si="774"/>
        <v>-</v>
      </c>
      <c r="R1834" s="64" t="str">
        <f t="shared" si="774"/>
        <v>-</v>
      </c>
      <c r="S1834" s="64" t="str">
        <f t="shared" si="774"/>
        <v>-</v>
      </c>
      <c r="T1834" s="206" t="str">
        <f t="shared" si="760"/>
        <v>-</v>
      </c>
      <c r="U1834" s="29">
        <f t="shared" si="761"/>
        <v>0</v>
      </c>
      <c r="V1834" s="29">
        <f t="shared" si="762"/>
        <v>0</v>
      </c>
      <c r="W1834" s="29">
        <f t="shared" si="763"/>
        <v>0</v>
      </c>
      <c r="X1834" s="29">
        <f t="shared" si="764"/>
        <v>0</v>
      </c>
      <c r="Y1834" s="29">
        <f t="shared" si="765"/>
        <v>0</v>
      </c>
      <c r="Z1834" s="194">
        <f t="shared" si="766"/>
        <v>0</v>
      </c>
      <c r="AA1834" s="47"/>
      <c r="AB1834" s="47"/>
      <c r="AC1834" s="47"/>
      <c r="AD1834" s="47"/>
      <c r="AE1834" s="47"/>
      <c r="AF1834" s="47"/>
      <c r="AG1834" s="47"/>
      <c r="AH1834" s="47"/>
      <c r="AI1834" s="47"/>
      <c r="AJ1834" s="47"/>
      <c r="AK1834" s="47"/>
      <c r="AL1834" s="47"/>
    </row>
    <row r="1835" spans="1:38" s="48" customFormat="1" x14ac:dyDescent="0.2">
      <c r="A1835" s="168">
        <v>165</v>
      </c>
      <c r="B1835" s="168">
        <f>'Revenue Data'!B1826</f>
        <v>0</v>
      </c>
      <c r="C1835" s="71" t="str">
        <f t="shared" si="773"/>
        <v>-</v>
      </c>
      <c r="D1835" s="71" t="str">
        <f t="shared" si="773"/>
        <v>-</v>
      </c>
      <c r="E1835" s="71" t="str">
        <f t="shared" si="773"/>
        <v>-</v>
      </c>
      <c r="F1835" s="71" t="str">
        <f t="shared" si="773"/>
        <v>-</v>
      </c>
      <c r="G1835" s="71" t="str">
        <f t="shared" si="773"/>
        <v>-</v>
      </c>
      <c r="H1835" s="205">
        <f>IFERROR(VLOOKUP(B1835,'Forecast Cnx @ Home Airport'!$B$5:$R$176,17,FALSE),0)</f>
        <v>0</v>
      </c>
      <c r="I1835" s="29">
        <f t="shared" si="754"/>
        <v>0</v>
      </c>
      <c r="J1835" s="29">
        <f t="shared" si="755"/>
        <v>0</v>
      </c>
      <c r="K1835" s="29">
        <f t="shared" si="756"/>
        <v>0</v>
      </c>
      <c r="L1835" s="29">
        <f t="shared" si="757"/>
        <v>0</v>
      </c>
      <c r="M1835" s="29">
        <f t="shared" si="758"/>
        <v>0</v>
      </c>
      <c r="N1835" s="194">
        <f t="shared" si="759"/>
        <v>0</v>
      </c>
      <c r="O1835" s="64" t="str">
        <f t="shared" si="774"/>
        <v>-</v>
      </c>
      <c r="P1835" s="64" t="str">
        <f t="shared" si="774"/>
        <v>-</v>
      </c>
      <c r="Q1835" s="64" t="str">
        <f t="shared" si="774"/>
        <v>-</v>
      </c>
      <c r="R1835" s="64" t="str">
        <f t="shared" si="774"/>
        <v>-</v>
      </c>
      <c r="S1835" s="64" t="str">
        <f t="shared" si="774"/>
        <v>-</v>
      </c>
      <c r="T1835" s="206" t="str">
        <f t="shared" si="760"/>
        <v>-</v>
      </c>
      <c r="U1835" s="29">
        <f t="shared" si="761"/>
        <v>0</v>
      </c>
      <c r="V1835" s="29">
        <f t="shared" si="762"/>
        <v>0</v>
      </c>
      <c r="W1835" s="29">
        <f t="shared" si="763"/>
        <v>0</v>
      </c>
      <c r="X1835" s="29">
        <f t="shared" si="764"/>
        <v>0</v>
      </c>
      <c r="Y1835" s="29">
        <f t="shared" si="765"/>
        <v>0</v>
      </c>
      <c r="Z1835" s="194">
        <f t="shared" si="766"/>
        <v>0</v>
      </c>
      <c r="AA1835" s="47"/>
      <c r="AB1835" s="47"/>
      <c r="AC1835" s="47"/>
      <c r="AD1835" s="47"/>
      <c r="AE1835" s="47"/>
      <c r="AF1835" s="47"/>
      <c r="AG1835" s="47"/>
      <c r="AH1835" s="47"/>
      <c r="AI1835" s="47"/>
      <c r="AJ1835" s="47"/>
      <c r="AK1835" s="47"/>
      <c r="AL1835" s="47"/>
    </row>
    <row r="1836" spans="1:38" s="48" customFormat="1" x14ac:dyDescent="0.2">
      <c r="A1836" s="168">
        <v>166</v>
      </c>
      <c r="B1836" s="168">
        <f>'Revenue Data'!B1827</f>
        <v>0</v>
      </c>
      <c r="C1836" s="71" t="str">
        <f t="shared" si="773"/>
        <v>-</v>
      </c>
      <c r="D1836" s="71" t="str">
        <f t="shared" si="773"/>
        <v>-</v>
      </c>
      <c r="E1836" s="71" t="str">
        <f t="shared" si="773"/>
        <v>-</v>
      </c>
      <c r="F1836" s="71" t="str">
        <f t="shared" si="773"/>
        <v>-</v>
      </c>
      <c r="G1836" s="71" t="str">
        <f t="shared" si="773"/>
        <v>-</v>
      </c>
      <c r="H1836" s="205">
        <f>IFERROR(VLOOKUP(B1836,'Forecast Cnx @ Home Airport'!$B$5:$R$176,17,FALSE),0)</f>
        <v>0</v>
      </c>
      <c r="I1836" s="29">
        <f t="shared" si="754"/>
        <v>0</v>
      </c>
      <c r="J1836" s="29">
        <f t="shared" si="755"/>
        <v>0</v>
      </c>
      <c r="K1836" s="29">
        <f t="shared" si="756"/>
        <v>0</v>
      </c>
      <c r="L1836" s="29">
        <f t="shared" si="757"/>
        <v>0</v>
      </c>
      <c r="M1836" s="29">
        <f t="shared" si="758"/>
        <v>0</v>
      </c>
      <c r="N1836" s="194">
        <f t="shared" si="759"/>
        <v>0</v>
      </c>
      <c r="O1836" s="64" t="str">
        <f t="shared" si="774"/>
        <v>-</v>
      </c>
      <c r="P1836" s="64" t="str">
        <f t="shared" si="774"/>
        <v>-</v>
      </c>
      <c r="Q1836" s="64" t="str">
        <f t="shared" si="774"/>
        <v>-</v>
      </c>
      <c r="R1836" s="64" t="str">
        <f t="shared" si="774"/>
        <v>-</v>
      </c>
      <c r="S1836" s="64" t="str">
        <f t="shared" si="774"/>
        <v>-</v>
      </c>
      <c r="T1836" s="206" t="str">
        <f t="shared" si="760"/>
        <v>-</v>
      </c>
      <c r="U1836" s="29">
        <f t="shared" si="761"/>
        <v>0</v>
      </c>
      <c r="V1836" s="29">
        <f t="shared" si="762"/>
        <v>0</v>
      </c>
      <c r="W1836" s="29">
        <f t="shared" si="763"/>
        <v>0</v>
      </c>
      <c r="X1836" s="29">
        <f t="shared" si="764"/>
        <v>0</v>
      </c>
      <c r="Y1836" s="29">
        <f t="shared" si="765"/>
        <v>0</v>
      </c>
      <c r="Z1836" s="194">
        <f t="shared" si="766"/>
        <v>0</v>
      </c>
      <c r="AA1836" s="47"/>
      <c r="AB1836" s="47"/>
      <c r="AC1836" s="47"/>
      <c r="AD1836" s="47"/>
      <c r="AE1836" s="47"/>
      <c r="AF1836" s="47"/>
      <c r="AG1836" s="47"/>
      <c r="AH1836" s="47"/>
      <c r="AI1836" s="47"/>
      <c r="AJ1836" s="47"/>
      <c r="AK1836" s="47"/>
      <c r="AL1836" s="47"/>
    </row>
    <row r="1837" spans="1:38" s="48" customFormat="1" x14ac:dyDescent="0.2">
      <c r="A1837" s="168">
        <v>167</v>
      </c>
      <c r="B1837" s="168">
        <f>'Revenue Data'!B1828</f>
        <v>0</v>
      </c>
      <c r="C1837" s="71" t="str">
        <f t="shared" si="773"/>
        <v>-</v>
      </c>
      <c r="D1837" s="71" t="str">
        <f t="shared" si="773"/>
        <v>-</v>
      </c>
      <c r="E1837" s="71" t="str">
        <f t="shared" si="773"/>
        <v>-</v>
      </c>
      <c r="F1837" s="71" t="str">
        <f t="shared" si="773"/>
        <v>-</v>
      </c>
      <c r="G1837" s="71" t="str">
        <f t="shared" si="773"/>
        <v>-</v>
      </c>
      <c r="H1837" s="205">
        <f>IFERROR(VLOOKUP(B1837,'Forecast Cnx @ Home Airport'!$B$5:$R$176,17,FALSE),0)</f>
        <v>0</v>
      </c>
      <c r="I1837" s="29">
        <f t="shared" si="754"/>
        <v>0</v>
      </c>
      <c r="J1837" s="29">
        <f t="shared" si="755"/>
        <v>0</v>
      </c>
      <c r="K1837" s="29">
        <f t="shared" si="756"/>
        <v>0</v>
      </c>
      <c r="L1837" s="29">
        <f t="shared" si="757"/>
        <v>0</v>
      </c>
      <c r="M1837" s="29">
        <f t="shared" si="758"/>
        <v>0</v>
      </c>
      <c r="N1837" s="194">
        <f t="shared" si="759"/>
        <v>0</v>
      </c>
      <c r="O1837" s="64" t="str">
        <f t="shared" si="774"/>
        <v>-</v>
      </c>
      <c r="P1837" s="64" t="str">
        <f t="shared" si="774"/>
        <v>-</v>
      </c>
      <c r="Q1837" s="64" t="str">
        <f t="shared" si="774"/>
        <v>-</v>
      </c>
      <c r="R1837" s="64" t="str">
        <f t="shared" si="774"/>
        <v>-</v>
      </c>
      <c r="S1837" s="64" t="str">
        <f t="shared" si="774"/>
        <v>-</v>
      </c>
      <c r="T1837" s="206" t="str">
        <f t="shared" si="760"/>
        <v>-</v>
      </c>
      <c r="U1837" s="29">
        <f t="shared" si="761"/>
        <v>0</v>
      </c>
      <c r="V1837" s="29">
        <f t="shared" si="762"/>
        <v>0</v>
      </c>
      <c r="W1837" s="29">
        <f t="shared" si="763"/>
        <v>0</v>
      </c>
      <c r="X1837" s="29">
        <f t="shared" si="764"/>
        <v>0</v>
      </c>
      <c r="Y1837" s="29">
        <f t="shared" si="765"/>
        <v>0</v>
      </c>
      <c r="Z1837" s="194">
        <f t="shared" si="766"/>
        <v>0</v>
      </c>
      <c r="AA1837" s="47"/>
      <c r="AB1837" s="47"/>
      <c r="AC1837" s="47"/>
      <c r="AD1837" s="47"/>
      <c r="AE1837" s="47"/>
      <c r="AF1837" s="47"/>
      <c r="AG1837" s="47"/>
      <c r="AH1837" s="47"/>
      <c r="AI1837" s="47"/>
      <c r="AJ1837" s="47"/>
      <c r="AK1837" s="47"/>
      <c r="AL1837" s="47"/>
    </row>
    <row r="1838" spans="1:38" s="48" customFormat="1" x14ac:dyDescent="0.2">
      <c r="A1838" s="168">
        <v>168</v>
      </c>
      <c r="B1838" s="168">
        <f>'Revenue Data'!B1829</f>
        <v>0</v>
      </c>
      <c r="C1838" s="71" t="str">
        <f t="shared" si="773"/>
        <v>-</v>
      </c>
      <c r="D1838" s="71" t="str">
        <f t="shared" si="773"/>
        <v>-</v>
      </c>
      <c r="E1838" s="71" t="str">
        <f t="shared" si="773"/>
        <v>-</v>
      </c>
      <c r="F1838" s="71" t="str">
        <f t="shared" si="773"/>
        <v>-</v>
      </c>
      <c r="G1838" s="71" t="str">
        <f t="shared" si="773"/>
        <v>-</v>
      </c>
      <c r="H1838" s="205">
        <f>IFERROR(VLOOKUP(B1838,'Forecast Cnx @ Home Airport'!$B$5:$R$176,17,FALSE),0)</f>
        <v>0</v>
      </c>
      <c r="I1838" s="29">
        <f t="shared" si="754"/>
        <v>0</v>
      </c>
      <c r="J1838" s="29">
        <f t="shared" si="755"/>
        <v>0</v>
      </c>
      <c r="K1838" s="29">
        <f t="shared" si="756"/>
        <v>0</v>
      </c>
      <c r="L1838" s="29">
        <f t="shared" si="757"/>
        <v>0</v>
      </c>
      <c r="M1838" s="29">
        <f t="shared" si="758"/>
        <v>0</v>
      </c>
      <c r="N1838" s="194">
        <f t="shared" si="759"/>
        <v>0</v>
      </c>
      <c r="O1838" s="64" t="str">
        <f t="shared" si="774"/>
        <v>-</v>
      </c>
      <c r="P1838" s="64" t="str">
        <f t="shared" si="774"/>
        <v>-</v>
      </c>
      <c r="Q1838" s="64" t="str">
        <f t="shared" si="774"/>
        <v>-</v>
      </c>
      <c r="R1838" s="64" t="str">
        <f t="shared" si="774"/>
        <v>-</v>
      </c>
      <c r="S1838" s="64" t="str">
        <f t="shared" si="774"/>
        <v>-</v>
      </c>
      <c r="T1838" s="206" t="str">
        <f t="shared" si="760"/>
        <v>-</v>
      </c>
      <c r="U1838" s="29">
        <f t="shared" si="761"/>
        <v>0</v>
      </c>
      <c r="V1838" s="29">
        <f t="shared" si="762"/>
        <v>0</v>
      </c>
      <c r="W1838" s="29">
        <f t="shared" si="763"/>
        <v>0</v>
      </c>
      <c r="X1838" s="29">
        <f t="shared" si="764"/>
        <v>0</v>
      </c>
      <c r="Y1838" s="29">
        <f t="shared" si="765"/>
        <v>0</v>
      </c>
      <c r="Z1838" s="194">
        <f t="shared" si="766"/>
        <v>0</v>
      </c>
      <c r="AA1838" s="47"/>
      <c r="AB1838" s="47"/>
      <c r="AC1838" s="47"/>
      <c r="AD1838" s="47"/>
      <c r="AE1838" s="47"/>
      <c r="AF1838" s="47"/>
      <c r="AG1838" s="47"/>
      <c r="AH1838" s="47"/>
      <c r="AI1838" s="47"/>
      <c r="AJ1838" s="47"/>
      <c r="AK1838" s="47"/>
      <c r="AL1838" s="47"/>
    </row>
    <row r="1839" spans="1:38" s="48" customFormat="1" x14ac:dyDescent="0.2">
      <c r="A1839" s="168">
        <v>169</v>
      </c>
      <c r="B1839" s="168">
        <f>'Revenue Data'!B1830</f>
        <v>0</v>
      </c>
      <c r="C1839" s="71" t="str">
        <f t="shared" si="773"/>
        <v>-</v>
      </c>
      <c r="D1839" s="71" t="str">
        <f t="shared" si="773"/>
        <v>-</v>
      </c>
      <c r="E1839" s="71" t="str">
        <f t="shared" si="773"/>
        <v>-</v>
      </c>
      <c r="F1839" s="71" t="str">
        <f t="shared" si="773"/>
        <v>-</v>
      </c>
      <c r="G1839" s="71" t="str">
        <f t="shared" si="773"/>
        <v>-</v>
      </c>
      <c r="H1839" s="205">
        <f>IFERROR(VLOOKUP(B1839,'Forecast Cnx @ Home Airport'!$B$5:$R$176,17,FALSE),0)</f>
        <v>0</v>
      </c>
      <c r="I1839" s="29">
        <f t="shared" si="754"/>
        <v>0</v>
      </c>
      <c r="J1839" s="29">
        <f t="shared" si="755"/>
        <v>0</v>
      </c>
      <c r="K1839" s="29">
        <f t="shared" si="756"/>
        <v>0</v>
      </c>
      <c r="L1839" s="29">
        <f t="shared" si="757"/>
        <v>0</v>
      </c>
      <c r="M1839" s="29">
        <f t="shared" si="758"/>
        <v>0</v>
      </c>
      <c r="N1839" s="194">
        <f t="shared" si="759"/>
        <v>0</v>
      </c>
      <c r="O1839" s="64" t="str">
        <f t="shared" si="774"/>
        <v>-</v>
      </c>
      <c r="P1839" s="64" t="str">
        <f t="shared" si="774"/>
        <v>-</v>
      </c>
      <c r="Q1839" s="64" t="str">
        <f t="shared" si="774"/>
        <v>-</v>
      </c>
      <c r="R1839" s="64" t="str">
        <f t="shared" si="774"/>
        <v>-</v>
      </c>
      <c r="S1839" s="64" t="str">
        <f t="shared" si="774"/>
        <v>-</v>
      </c>
      <c r="T1839" s="206" t="str">
        <f t="shared" si="760"/>
        <v>-</v>
      </c>
      <c r="U1839" s="29">
        <f t="shared" si="761"/>
        <v>0</v>
      </c>
      <c r="V1839" s="29">
        <f t="shared" si="762"/>
        <v>0</v>
      </c>
      <c r="W1839" s="29">
        <f t="shared" si="763"/>
        <v>0</v>
      </c>
      <c r="X1839" s="29">
        <f t="shared" si="764"/>
        <v>0</v>
      </c>
      <c r="Y1839" s="29">
        <f t="shared" si="765"/>
        <v>0</v>
      </c>
      <c r="Z1839" s="194">
        <f t="shared" si="766"/>
        <v>0</v>
      </c>
      <c r="AA1839" s="47"/>
      <c r="AB1839" s="47"/>
      <c r="AC1839" s="47"/>
      <c r="AD1839" s="47"/>
      <c r="AE1839" s="47"/>
      <c r="AF1839" s="47"/>
      <c r="AG1839" s="47"/>
      <c r="AH1839" s="47"/>
      <c r="AI1839" s="47"/>
      <c r="AJ1839" s="47"/>
      <c r="AK1839" s="47"/>
      <c r="AL1839" s="47"/>
    </row>
    <row r="1840" spans="1:38" s="48" customFormat="1" x14ac:dyDescent="0.2">
      <c r="A1840" s="168">
        <v>170</v>
      </c>
      <c r="B1840" s="168">
        <f>'Revenue Data'!B1831</f>
        <v>0</v>
      </c>
      <c r="C1840" s="71" t="str">
        <f t="shared" si="773"/>
        <v>-</v>
      </c>
      <c r="D1840" s="71" t="str">
        <f t="shared" si="773"/>
        <v>-</v>
      </c>
      <c r="E1840" s="71" t="str">
        <f t="shared" si="773"/>
        <v>-</v>
      </c>
      <c r="F1840" s="71" t="str">
        <f t="shared" si="773"/>
        <v>-</v>
      </c>
      <c r="G1840" s="71" t="str">
        <f t="shared" si="773"/>
        <v>-</v>
      </c>
      <c r="H1840" s="205">
        <f>IFERROR(VLOOKUP(B1840,'Forecast Cnx @ Home Airport'!$B$5:$R$176,17,FALSE),0)</f>
        <v>0</v>
      </c>
      <c r="I1840" s="29">
        <f t="shared" si="754"/>
        <v>0</v>
      </c>
      <c r="J1840" s="29">
        <f t="shared" si="755"/>
        <v>0</v>
      </c>
      <c r="K1840" s="29">
        <f t="shared" si="756"/>
        <v>0</v>
      </c>
      <c r="L1840" s="29">
        <f t="shared" si="757"/>
        <v>0</v>
      </c>
      <c r="M1840" s="29">
        <f t="shared" si="758"/>
        <v>0</v>
      </c>
      <c r="N1840" s="194">
        <f t="shared" si="759"/>
        <v>0</v>
      </c>
      <c r="O1840" s="64" t="str">
        <f t="shared" si="774"/>
        <v>-</v>
      </c>
      <c r="P1840" s="64" t="str">
        <f t="shared" si="774"/>
        <v>-</v>
      </c>
      <c r="Q1840" s="64" t="str">
        <f t="shared" si="774"/>
        <v>-</v>
      </c>
      <c r="R1840" s="64" t="str">
        <f t="shared" si="774"/>
        <v>-</v>
      </c>
      <c r="S1840" s="64" t="str">
        <f t="shared" si="774"/>
        <v>-</v>
      </c>
      <c r="T1840" s="206" t="str">
        <f t="shared" si="760"/>
        <v>-</v>
      </c>
      <c r="U1840" s="29">
        <f t="shared" si="761"/>
        <v>0</v>
      </c>
      <c r="V1840" s="29">
        <f t="shared" si="762"/>
        <v>0</v>
      </c>
      <c r="W1840" s="29">
        <f t="shared" si="763"/>
        <v>0</v>
      </c>
      <c r="X1840" s="29">
        <f t="shared" si="764"/>
        <v>0</v>
      </c>
      <c r="Y1840" s="29">
        <f t="shared" si="765"/>
        <v>0</v>
      </c>
      <c r="Z1840" s="194">
        <f t="shared" si="766"/>
        <v>0</v>
      </c>
      <c r="AA1840" s="47"/>
      <c r="AB1840" s="47"/>
      <c r="AC1840" s="47"/>
      <c r="AD1840" s="47"/>
      <c r="AE1840" s="47"/>
      <c r="AF1840" s="47"/>
      <c r="AG1840" s="47"/>
      <c r="AH1840" s="47"/>
      <c r="AI1840" s="47"/>
      <c r="AJ1840" s="47"/>
      <c r="AK1840" s="47"/>
      <c r="AL1840" s="47"/>
    </row>
    <row r="1841" spans="1:38" s="48" customFormat="1" x14ac:dyDescent="0.2">
      <c r="A1841" s="168">
        <v>171</v>
      </c>
      <c r="B1841" s="168">
        <f>'Revenue Data'!B1832</f>
        <v>0</v>
      </c>
      <c r="C1841" s="71" t="str">
        <f t="shared" ref="C1841:G1850" si="775">IFERROR(VLOOKUP($B1841,ToChicagoFareList,C$8,FALSE),"-")</f>
        <v>-</v>
      </c>
      <c r="D1841" s="71" t="str">
        <f t="shared" si="775"/>
        <v>-</v>
      </c>
      <c r="E1841" s="71" t="str">
        <f t="shared" si="775"/>
        <v>-</v>
      </c>
      <c r="F1841" s="71" t="str">
        <f t="shared" si="775"/>
        <v>-</v>
      </c>
      <c r="G1841" s="71" t="str">
        <f t="shared" si="775"/>
        <v>-</v>
      </c>
      <c r="H1841" s="205">
        <f>IFERROR(VLOOKUP(B1841,'Forecast Cnx @ Home Airport'!$B$5:$R$176,17,FALSE),0)</f>
        <v>0</v>
      </c>
      <c r="I1841" s="29">
        <f t="shared" si="754"/>
        <v>0</v>
      </c>
      <c r="J1841" s="29">
        <f t="shared" si="755"/>
        <v>0</v>
      </c>
      <c r="K1841" s="29">
        <f t="shared" si="756"/>
        <v>0</v>
      </c>
      <c r="L1841" s="29">
        <f t="shared" si="757"/>
        <v>0</v>
      </c>
      <c r="M1841" s="29">
        <f t="shared" si="758"/>
        <v>0</v>
      </c>
      <c r="N1841" s="194">
        <f t="shared" si="759"/>
        <v>0</v>
      </c>
      <c r="O1841" s="64" t="str">
        <f t="shared" ref="O1841:S1850" si="776">IFERROR(VLOOKUP($B1841,ToChicagoFareList,O$8,FALSE),"-")</f>
        <v>-</v>
      </c>
      <c r="P1841" s="64" t="str">
        <f t="shared" si="776"/>
        <v>-</v>
      </c>
      <c r="Q1841" s="64" t="str">
        <f t="shared" si="776"/>
        <v>-</v>
      </c>
      <c r="R1841" s="64" t="str">
        <f t="shared" si="776"/>
        <v>-</v>
      </c>
      <c r="S1841" s="64" t="str">
        <f t="shared" si="776"/>
        <v>-</v>
      </c>
      <c r="T1841" s="206" t="str">
        <f t="shared" si="760"/>
        <v>-</v>
      </c>
      <c r="U1841" s="29">
        <f t="shared" si="761"/>
        <v>0</v>
      </c>
      <c r="V1841" s="29">
        <f t="shared" si="762"/>
        <v>0</v>
      </c>
      <c r="W1841" s="29">
        <f t="shared" si="763"/>
        <v>0</v>
      </c>
      <c r="X1841" s="29">
        <f t="shared" si="764"/>
        <v>0</v>
      </c>
      <c r="Y1841" s="29">
        <f t="shared" si="765"/>
        <v>0</v>
      </c>
      <c r="Z1841" s="194">
        <f t="shared" si="766"/>
        <v>0</v>
      </c>
      <c r="AA1841" s="47"/>
      <c r="AB1841" s="47"/>
      <c r="AC1841" s="47"/>
      <c r="AD1841" s="47"/>
      <c r="AE1841" s="47"/>
      <c r="AF1841" s="47"/>
      <c r="AG1841" s="47"/>
      <c r="AH1841" s="47"/>
      <c r="AI1841" s="47"/>
      <c r="AJ1841" s="47"/>
      <c r="AK1841" s="47"/>
      <c r="AL1841" s="47"/>
    </row>
    <row r="1842" spans="1:38" s="48" customFormat="1" x14ac:dyDescent="0.2">
      <c r="A1842" s="168">
        <v>172</v>
      </c>
      <c r="B1842" s="168">
        <f>'Revenue Data'!B1833</f>
        <v>0</v>
      </c>
      <c r="C1842" s="71" t="str">
        <f t="shared" si="775"/>
        <v>-</v>
      </c>
      <c r="D1842" s="71" t="str">
        <f t="shared" si="775"/>
        <v>-</v>
      </c>
      <c r="E1842" s="71" t="str">
        <f t="shared" si="775"/>
        <v>-</v>
      </c>
      <c r="F1842" s="71" t="str">
        <f t="shared" si="775"/>
        <v>-</v>
      </c>
      <c r="G1842" s="71" t="str">
        <f t="shared" si="775"/>
        <v>-</v>
      </c>
      <c r="H1842" s="205">
        <f>IFERROR(VLOOKUP(B1842,'Forecast Cnx @ Home Airport'!$B$5:$R$176,17,FALSE),0)</f>
        <v>0</v>
      </c>
      <c r="I1842" s="29">
        <f t="shared" si="754"/>
        <v>0</v>
      </c>
      <c r="J1842" s="29">
        <f t="shared" si="755"/>
        <v>0</v>
      </c>
      <c r="K1842" s="29">
        <f t="shared" si="756"/>
        <v>0</v>
      </c>
      <c r="L1842" s="29">
        <f t="shared" si="757"/>
        <v>0</v>
      </c>
      <c r="M1842" s="29">
        <f t="shared" si="758"/>
        <v>0</v>
      </c>
      <c r="N1842" s="194">
        <f t="shared" si="759"/>
        <v>0</v>
      </c>
      <c r="O1842" s="64" t="str">
        <f t="shared" si="776"/>
        <v>-</v>
      </c>
      <c r="P1842" s="64" t="str">
        <f t="shared" si="776"/>
        <v>-</v>
      </c>
      <c r="Q1842" s="64" t="str">
        <f t="shared" si="776"/>
        <v>-</v>
      </c>
      <c r="R1842" s="64" t="str">
        <f t="shared" si="776"/>
        <v>-</v>
      </c>
      <c r="S1842" s="64" t="str">
        <f t="shared" si="776"/>
        <v>-</v>
      </c>
      <c r="T1842" s="206" t="str">
        <f t="shared" si="760"/>
        <v>-</v>
      </c>
      <c r="U1842" s="29">
        <f t="shared" si="761"/>
        <v>0</v>
      </c>
      <c r="V1842" s="29">
        <f t="shared" si="762"/>
        <v>0</v>
      </c>
      <c r="W1842" s="29">
        <f t="shared" si="763"/>
        <v>0</v>
      </c>
      <c r="X1842" s="29">
        <f t="shared" si="764"/>
        <v>0</v>
      </c>
      <c r="Y1842" s="29">
        <f t="shared" si="765"/>
        <v>0</v>
      </c>
      <c r="Z1842" s="194">
        <f t="shared" si="766"/>
        <v>0</v>
      </c>
      <c r="AA1842" s="47"/>
      <c r="AB1842" s="47"/>
      <c r="AC1842" s="47"/>
      <c r="AD1842" s="47"/>
      <c r="AE1842" s="47"/>
      <c r="AF1842" s="47"/>
      <c r="AG1842" s="47"/>
      <c r="AH1842" s="47"/>
      <c r="AI1842" s="47"/>
      <c r="AJ1842" s="47"/>
      <c r="AK1842" s="47"/>
      <c r="AL1842" s="47"/>
    </row>
    <row r="1843" spans="1:38" s="48" customFormat="1" x14ac:dyDescent="0.2">
      <c r="A1843" s="168">
        <v>173</v>
      </c>
      <c r="B1843" s="168">
        <f>'Revenue Data'!B1834</f>
        <v>0</v>
      </c>
      <c r="C1843" s="71" t="str">
        <f t="shared" si="775"/>
        <v>-</v>
      </c>
      <c r="D1843" s="71" t="str">
        <f t="shared" si="775"/>
        <v>-</v>
      </c>
      <c r="E1843" s="71" t="str">
        <f t="shared" si="775"/>
        <v>-</v>
      </c>
      <c r="F1843" s="71" t="str">
        <f t="shared" si="775"/>
        <v>-</v>
      </c>
      <c r="G1843" s="71" t="str">
        <f t="shared" si="775"/>
        <v>-</v>
      </c>
      <c r="H1843" s="205">
        <f>IFERROR(VLOOKUP(B1843,'Forecast Cnx @ Home Airport'!$B$5:$R$176,17,FALSE),0)</f>
        <v>0</v>
      </c>
      <c r="I1843" s="29">
        <f t="shared" si="754"/>
        <v>0</v>
      </c>
      <c r="J1843" s="29">
        <f t="shared" si="755"/>
        <v>0</v>
      </c>
      <c r="K1843" s="29">
        <f t="shared" si="756"/>
        <v>0</v>
      </c>
      <c r="L1843" s="29">
        <f t="shared" si="757"/>
        <v>0</v>
      </c>
      <c r="M1843" s="29">
        <f t="shared" si="758"/>
        <v>0</v>
      </c>
      <c r="N1843" s="194">
        <f t="shared" si="759"/>
        <v>0</v>
      </c>
      <c r="O1843" s="64" t="str">
        <f t="shared" si="776"/>
        <v>-</v>
      </c>
      <c r="P1843" s="64" t="str">
        <f t="shared" si="776"/>
        <v>-</v>
      </c>
      <c r="Q1843" s="64" t="str">
        <f t="shared" si="776"/>
        <v>-</v>
      </c>
      <c r="R1843" s="64" t="str">
        <f t="shared" si="776"/>
        <v>-</v>
      </c>
      <c r="S1843" s="64" t="str">
        <f t="shared" si="776"/>
        <v>-</v>
      </c>
      <c r="T1843" s="206" t="str">
        <f t="shared" si="760"/>
        <v>-</v>
      </c>
      <c r="U1843" s="29">
        <f t="shared" si="761"/>
        <v>0</v>
      </c>
      <c r="V1843" s="29">
        <f t="shared" si="762"/>
        <v>0</v>
      </c>
      <c r="W1843" s="29">
        <f t="shared" si="763"/>
        <v>0</v>
      </c>
      <c r="X1843" s="29">
        <f t="shared" si="764"/>
        <v>0</v>
      </c>
      <c r="Y1843" s="29">
        <f t="shared" si="765"/>
        <v>0</v>
      </c>
      <c r="Z1843" s="194">
        <f t="shared" si="766"/>
        <v>0</v>
      </c>
      <c r="AA1843" s="47"/>
      <c r="AB1843" s="47"/>
      <c r="AC1843" s="47"/>
      <c r="AD1843" s="47"/>
      <c r="AE1843" s="47"/>
      <c r="AF1843" s="47"/>
      <c r="AG1843" s="47"/>
      <c r="AH1843" s="47"/>
      <c r="AI1843" s="47"/>
      <c r="AJ1843" s="47"/>
      <c r="AK1843" s="47"/>
      <c r="AL1843" s="47"/>
    </row>
    <row r="1844" spans="1:38" s="48" customFormat="1" x14ac:dyDescent="0.2">
      <c r="A1844" s="168">
        <v>174</v>
      </c>
      <c r="B1844" s="168">
        <f>'Revenue Data'!B1835</f>
        <v>0</v>
      </c>
      <c r="C1844" s="71" t="str">
        <f t="shared" si="775"/>
        <v>-</v>
      </c>
      <c r="D1844" s="71" t="str">
        <f t="shared" si="775"/>
        <v>-</v>
      </c>
      <c r="E1844" s="71" t="str">
        <f t="shared" si="775"/>
        <v>-</v>
      </c>
      <c r="F1844" s="71" t="str">
        <f t="shared" si="775"/>
        <v>-</v>
      </c>
      <c r="G1844" s="71" t="str">
        <f t="shared" si="775"/>
        <v>-</v>
      </c>
      <c r="H1844" s="205">
        <f>IFERROR(VLOOKUP(B1844,'Forecast Cnx @ Home Airport'!$B$5:$R$176,17,FALSE),0)</f>
        <v>0</v>
      </c>
      <c r="I1844" s="29">
        <f t="shared" si="754"/>
        <v>0</v>
      </c>
      <c r="J1844" s="29">
        <f t="shared" si="755"/>
        <v>0</v>
      </c>
      <c r="K1844" s="29">
        <f t="shared" si="756"/>
        <v>0</v>
      </c>
      <c r="L1844" s="29">
        <f t="shared" si="757"/>
        <v>0</v>
      </c>
      <c r="M1844" s="29">
        <f t="shared" si="758"/>
        <v>0</v>
      </c>
      <c r="N1844" s="194">
        <f t="shared" si="759"/>
        <v>0</v>
      </c>
      <c r="O1844" s="64" t="str">
        <f t="shared" si="776"/>
        <v>-</v>
      </c>
      <c r="P1844" s="64" t="str">
        <f t="shared" si="776"/>
        <v>-</v>
      </c>
      <c r="Q1844" s="64" t="str">
        <f t="shared" si="776"/>
        <v>-</v>
      </c>
      <c r="R1844" s="64" t="str">
        <f t="shared" si="776"/>
        <v>-</v>
      </c>
      <c r="S1844" s="64" t="str">
        <f t="shared" si="776"/>
        <v>-</v>
      </c>
      <c r="T1844" s="206" t="str">
        <f t="shared" si="760"/>
        <v>-</v>
      </c>
      <c r="U1844" s="29">
        <f t="shared" si="761"/>
        <v>0</v>
      </c>
      <c r="V1844" s="29">
        <f t="shared" si="762"/>
        <v>0</v>
      </c>
      <c r="W1844" s="29">
        <f t="shared" si="763"/>
        <v>0</v>
      </c>
      <c r="X1844" s="29">
        <f t="shared" si="764"/>
        <v>0</v>
      </c>
      <c r="Y1844" s="29">
        <f t="shared" si="765"/>
        <v>0</v>
      </c>
      <c r="Z1844" s="194">
        <f t="shared" si="766"/>
        <v>0</v>
      </c>
      <c r="AA1844" s="47"/>
      <c r="AB1844" s="47"/>
      <c r="AC1844" s="47"/>
      <c r="AD1844" s="47"/>
      <c r="AE1844" s="47"/>
      <c r="AF1844" s="47"/>
      <c r="AG1844" s="47"/>
      <c r="AH1844" s="47"/>
      <c r="AI1844" s="47"/>
      <c r="AJ1844" s="47"/>
      <c r="AK1844" s="47"/>
      <c r="AL1844" s="47"/>
    </row>
    <row r="1845" spans="1:38" s="48" customFormat="1" x14ac:dyDescent="0.2">
      <c r="A1845" s="168">
        <v>175</v>
      </c>
      <c r="B1845" s="168">
        <f>'Revenue Data'!B1836</f>
        <v>0</v>
      </c>
      <c r="C1845" s="71" t="str">
        <f t="shared" si="775"/>
        <v>-</v>
      </c>
      <c r="D1845" s="71" t="str">
        <f t="shared" si="775"/>
        <v>-</v>
      </c>
      <c r="E1845" s="71" t="str">
        <f t="shared" si="775"/>
        <v>-</v>
      </c>
      <c r="F1845" s="71" t="str">
        <f t="shared" si="775"/>
        <v>-</v>
      </c>
      <c r="G1845" s="71" t="str">
        <f t="shared" si="775"/>
        <v>-</v>
      </c>
      <c r="H1845" s="205">
        <f>IFERROR(VLOOKUP(B1845,'Forecast Cnx @ Home Airport'!$B$5:$R$176,17,FALSE),0)</f>
        <v>0</v>
      </c>
      <c r="I1845" s="29">
        <f t="shared" si="754"/>
        <v>0</v>
      </c>
      <c r="J1845" s="29">
        <f t="shared" si="755"/>
        <v>0</v>
      </c>
      <c r="K1845" s="29">
        <f t="shared" si="756"/>
        <v>0</v>
      </c>
      <c r="L1845" s="29">
        <f t="shared" si="757"/>
        <v>0</v>
      </c>
      <c r="M1845" s="29">
        <f t="shared" si="758"/>
        <v>0</v>
      </c>
      <c r="N1845" s="194">
        <f t="shared" si="759"/>
        <v>0</v>
      </c>
      <c r="O1845" s="64" t="str">
        <f t="shared" si="776"/>
        <v>-</v>
      </c>
      <c r="P1845" s="64" t="str">
        <f t="shared" si="776"/>
        <v>-</v>
      </c>
      <c r="Q1845" s="64" t="str">
        <f t="shared" si="776"/>
        <v>-</v>
      </c>
      <c r="R1845" s="64" t="str">
        <f t="shared" si="776"/>
        <v>-</v>
      </c>
      <c r="S1845" s="64" t="str">
        <f t="shared" si="776"/>
        <v>-</v>
      </c>
      <c r="T1845" s="206" t="str">
        <f t="shared" si="760"/>
        <v>-</v>
      </c>
      <c r="U1845" s="29">
        <f t="shared" si="761"/>
        <v>0</v>
      </c>
      <c r="V1845" s="29">
        <f t="shared" si="762"/>
        <v>0</v>
      </c>
      <c r="W1845" s="29">
        <f t="shared" si="763"/>
        <v>0</v>
      </c>
      <c r="X1845" s="29">
        <f t="shared" si="764"/>
        <v>0</v>
      </c>
      <c r="Y1845" s="29">
        <f t="shared" si="765"/>
        <v>0</v>
      </c>
      <c r="Z1845" s="194">
        <f t="shared" si="766"/>
        <v>0</v>
      </c>
      <c r="AA1845" s="47"/>
      <c r="AB1845" s="47"/>
      <c r="AC1845" s="47"/>
      <c r="AD1845" s="47"/>
      <c r="AE1845" s="47"/>
      <c r="AF1845" s="47"/>
      <c r="AG1845" s="47"/>
      <c r="AH1845" s="47"/>
      <c r="AI1845" s="47"/>
      <c r="AJ1845" s="47"/>
      <c r="AK1845" s="47"/>
      <c r="AL1845" s="47"/>
    </row>
    <row r="1846" spans="1:38" s="48" customFormat="1" x14ac:dyDescent="0.2">
      <c r="A1846" s="168">
        <v>176</v>
      </c>
      <c r="B1846" s="168">
        <f>'Revenue Data'!B1837</f>
        <v>0</v>
      </c>
      <c r="C1846" s="71" t="str">
        <f t="shared" si="775"/>
        <v>-</v>
      </c>
      <c r="D1846" s="71" t="str">
        <f t="shared" si="775"/>
        <v>-</v>
      </c>
      <c r="E1846" s="71" t="str">
        <f t="shared" si="775"/>
        <v>-</v>
      </c>
      <c r="F1846" s="71" t="str">
        <f t="shared" si="775"/>
        <v>-</v>
      </c>
      <c r="G1846" s="71" t="str">
        <f t="shared" si="775"/>
        <v>-</v>
      </c>
      <c r="H1846" s="205">
        <f>IFERROR(VLOOKUP(B1846,'Forecast Cnx @ Home Airport'!$B$5:$R$176,17,FALSE),0)</f>
        <v>0</v>
      </c>
      <c r="I1846" s="29">
        <f t="shared" si="754"/>
        <v>0</v>
      </c>
      <c r="J1846" s="29">
        <f t="shared" si="755"/>
        <v>0</v>
      </c>
      <c r="K1846" s="29">
        <f t="shared" si="756"/>
        <v>0</v>
      </c>
      <c r="L1846" s="29">
        <f t="shared" si="757"/>
        <v>0</v>
      </c>
      <c r="M1846" s="29">
        <f t="shared" si="758"/>
        <v>0</v>
      </c>
      <c r="N1846" s="194">
        <f t="shared" si="759"/>
        <v>0</v>
      </c>
      <c r="O1846" s="64" t="str">
        <f t="shared" si="776"/>
        <v>-</v>
      </c>
      <c r="P1846" s="64" t="str">
        <f t="shared" si="776"/>
        <v>-</v>
      </c>
      <c r="Q1846" s="64" t="str">
        <f t="shared" si="776"/>
        <v>-</v>
      </c>
      <c r="R1846" s="64" t="str">
        <f t="shared" si="776"/>
        <v>-</v>
      </c>
      <c r="S1846" s="64" t="str">
        <f t="shared" si="776"/>
        <v>-</v>
      </c>
      <c r="T1846" s="206" t="str">
        <f t="shared" si="760"/>
        <v>-</v>
      </c>
      <c r="U1846" s="29">
        <f t="shared" si="761"/>
        <v>0</v>
      </c>
      <c r="V1846" s="29">
        <f t="shared" si="762"/>
        <v>0</v>
      </c>
      <c r="W1846" s="29">
        <f t="shared" si="763"/>
        <v>0</v>
      </c>
      <c r="X1846" s="29">
        <f t="shared" si="764"/>
        <v>0</v>
      </c>
      <c r="Y1846" s="29">
        <f t="shared" si="765"/>
        <v>0</v>
      </c>
      <c r="Z1846" s="194">
        <f t="shared" si="766"/>
        <v>0</v>
      </c>
      <c r="AA1846" s="47"/>
      <c r="AB1846" s="47"/>
      <c r="AC1846" s="47"/>
      <c r="AD1846" s="47"/>
      <c r="AE1846" s="47"/>
      <c r="AF1846" s="47"/>
      <c r="AG1846" s="47"/>
      <c r="AH1846" s="47"/>
      <c r="AI1846" s="47"/>
      <c r="AJ1846" s="47"/>
      <c r="AK1846" s="47"/>
      <c r="AL1846" s="47"/>
    </row>
    <row r="1847" spans="1:38" s="48" customFormat="1" x14ac:dyDescent="0.2">
      <c r="A1847" s="168">
        <v>177</v>
      </c>
      <c r="B1847" s="168">
        <f>'Revenue Data'!B1838</f>
        <v>0</v>
      </c>
      <c r="C1847" s="71" t="str">
        <f t="shared" si="775"/>
        <v>-</v>
      </c>
      <c r="D1847" s="71" t="str">
        <f t="shared" si="775"/>
        <v>-</v>
      </c>
      <c r="E1847" s="71" t="str">
        <f t="shared" si="775"/>
        <v>-</v>
      </c>
      <c r="F1847" s="71" t="str">
        <f t="shared" si="775"/>
        <v>-</v>
      </c>
      <c r="G1847" s="71" t="str">
        <f t="shared" si="775"/>
        <v>-</v>
      </c>
      <c r="H1847" s="205">
        <f>IFERROR(VLOOKUP(B1847,'Forecast Cnx @ Home Airport'!$B$5:$R$176,17,FALSE),0)</f>
        <v>0</v>
      </c>
      <c r="I1847" s="29">
        <f t="shared" si="754"/>
        <v>0</v>
      </c>
      <c r="J1847" s="29">
        <f t="shared" si="755"/>
        <v>0</v>
      </c>
      <c r="K1847" s="29">
        <f t="shared" si="756"/>
        <v>0</v>
      </c>
      <c r="L1847" s="29">
        <f t="shared" si="757"/>
        <v>0</v>
      </c>
      <c r="M1847" s="29">
        <f t="shared" si="758"/>
        <v>0</v>
      </c>
      <c r="N1847" s="194">
        <f t="shared" si="759"/>
        <v>0</v>
      </c>
      <c r="O1847" s="64" t="str">
        <f t="shared" si="776"/>
        <v>-</v>
      </c>
      <c r="P1847" s="64" t="str">
        <f t="shared" si="776"/>
        <v>-</v>
      </c>
      <c r="Q1847" s="64" t="str">
        <f t="shared" si="776"/>
        <v>-</v>
      </c>
      <c r="R1847" s="64" t="str">
        <f t="shared" si="776"/>
        <v>-</v>
      </c>
      <c r="S1847" s="64" t="str">
        <f t="shared" si="776"/>
        <v>-</v>
      </c>
      <c r="T1847" s="206" t="str">
        <f t="shared" si="760"/>
        <v>-</v>
      </c>
      <c r="U1847" s="29">
        <f t="shared" si="761"/>
        <v>0</v>
      </c>
      <c r="V1847" s="29">
        <f t="shared" si="762"/>
        <v>0</v>
      </c>
      <c r="W1847" s="29">
        <f t="shared" si="763"/>
        <v>0</v>
      </c>
      <c r="X1847" s="29">
        <f t="shared" si="764"/>
        <v>0</v>
      </c>
      <c r="Y1847" s="29">
        <f t="shared" si="765"/>
        <v>0</v>
      </c>
      <c r="Z1847" s="194">
        <f t="shared" si="766"/>
        <v>0</v>
      </c>
      <c r="AA1847" s="47"/>
      <c r="AB1847" s="47"/>
      <c r="AC1847" s="47"/>
      <c r="AD1847" s="47"/>
      <c r="AE1847" s="47"/>
      <c r="AF1847" s="47"/>
      <c r="AG1847" s="47"/>
      <c r="AH1847" s="47"/>
      <c r="AI1847" s="47"/>
      <c r="AJ1847" s="47"/>
      <c r="AK1847" s="47"/>
      <c r="AL1847" s="47"/>
    </row>
    <row r="1848" spans="1:38" s="48" customFormat="1" x14ac:dyDescent="0.2">
      <c r="A1848" s="168">
        <v>178</v>
      </c>
      <c r="B1848" s="168">
        <f>'Revenue Data'!B1839</f>
        <v>0</v>
      </c>
      <c r="C1848" s="71" t="str">
        <f t="shared" si="775"/>
        <v>-</v>
      </c>
      <c r="D1848" s="71" t="str">
        <f t="shared" si="775"/>
        <v>-</v>
      </c>
      <c r="E1848" s="71" t="str">
        <f t="shared" si="775"/>
        <v>-</v>
      </c>
      <c r="F1848" s="71" t="str">
        <f t="shared" si="775"/>
        <v>-</v>
      </c>
      <c r="G1848" s="71" t="str">
        <f t="shared" si="775"/>
        <v>-</v>
      </c>
      <c r="H1848" s="205">
        <f>IFERROR(VLOOKUP(B1848,'Forecast Cnx @ Home Airport'!$B$5:$R$176,17,FALSE),0)</f>
        <v>0</v>
      </c>
      <c r="I1848" s="29">
        <f t="shared" si="754"/>
        <v>0</v>
      </c>
      <c r="J1848" s="29">
        <f t="shared" si="755"/>
        <v>0</v>
      </c>
      <c r="K1848" s="29">
        <f t="shared" si="756"/>
        <v>0</v>
      </c>
      <c r="L1848" s="29">
        <f t="shared" si="757"/>
        <v>0</v>
      </c>
      <c r="M1848" s="29">
        <f t="shared" si="758"/>
        <v>0</v>
      </c>
      <c r="N1848" s="194">
        <f t="shared" si="759"/>
        <v>0</v>
      </c>
      <c r="O1848" s="64" t="str">
        <f t="shared" si="776"/>
        <v>-</v>
      </c>
      <c r="P1848" s="64" t="str">
        <f t="shared" si="776"/>
        <v>-</v>
      </c>
      <c r="Q1848" s="64" t="str">
        <f t="shared" si="776"/>
        <v>-</v>
      </c>
      <c r="R1848" s="64" t="str">
        <f t="shared" si="776"/>
        <v>-</v>
      </c>
      <c r="S1848" s="64" t="str">
        <f t="shared" si="776"/>
        <v>-</v>
      </c>
      <c r="T1848" s="206" t="str">
        <f t="shared" si="760"/>
        <v>-</v>
      </c>
      <c r="U1848" s="29">
        <f t="shared" si="761"/>
        <v>0</v>
      </c>
      <c r="V1848" s="29">
        <f t="shared" si="762"/>
        <v>0</v>
      </c>
      <c r="W1848" s="29">
        <f t="shared" si="763"/>
        <v>0</v>
      </c>
      <c r="X1848" s="29">
        <f t="shared" si="764"/>
        <v>0</v>
      </c>
      <c r="Y1848" s="29">
        <f t="shared" si="765"/>
        <v>0</v>
      </c>
      <c r="Z1848" s="194">
        <f t="shared" si="766"/>
        <v>0</v>
      </c>
      <c r="AA1848" s="47"/>
      <c r="AB1848" s="47"/>
      <c r="AC1848" s="47"/>
      <c r="AD1848" s="47"/>
      <c r="AE1848" s="47"/>
      <c r="AF1848" s="47"/>
      <c r="AG1848" s="47"/>
      <c r="AH1848" s="47"/>
      <c r="AI1848" s="47"/>
      <c r="AJ1848" s="47"/>
      <c r="AK1848" s="47"/>
      <c r="AL1848" s="47"/>
    </row>
    <row r="1849" spans="1:38" s="48" customFormat="1" x14ac:dyDescent="0.2">
      <c r="A1849" s="168">
        <v>179</v>
      </c>
      <c r="B1849" s="168">
        <f>'Revenue Data'!B1840</f>
        <v>0</v>
      </c>
      <c r="C1849" s="71" t="str">
        <f t="shared" si="775"/>
        <v>-</v>
      </c>
      <c r="D1849" s="71" t="str">
        <f t="shared" si="775"/>
        <v>-</v>
      </c>
      <c r="E1849" s="71" t="str">
        <f t="shared" si="775"/>
        <v>-</v>
      </c>
      <c r="F1849" s="71" t="str">
        <f t="shared" si="775"/>
        <v>-</v>
      </c>
      <c r="G1849" s="71" t="str">
        <f t="shared" si="775"/>
        <v>-</v>
      </c>
      <c r="H1849" s="205">
        <f>IFERROR(VLOOKUP(B1849,'Forecast Cnx @ Home Airport'!$B$5:$R$176,17,FALSE),0)</f>
        <v>0</v>
      </c>
      <c r="I1849" s="29">
        <f t="shared" si="754"/>
        <v>0</v>
      </c>
      <c r="J1849" s="29">
        <f t="shared" si="755"/>
        <v>0</v>
      </c>
      <c r="K1849" s="29">
        <f t="shared" si="756"/>
        <v>0</v>
      </c>
      <c r="L1849" s="29">
        <f t="shared" si="757"/>
        <v>0</v>
      </c>
      <c r="M1849" s="29">
        <f t="shared" si="758"/>
        <v>0</v>
      </c>
      <c r="N1849" s="194">
        <f t="shared" si="759"/>
        <v>0</v>
      </c>
      <c r="O1849" s="64" t="str">
        <f t="shared" si="776"/>
        <v>-</v>
      </c>
      <c r="P1849" s="64" t="str">
        <f t="shared" si="776"/>
        <v>-</v>
      </c>
      <c r="Q1849" s="64" t="str">
        <f t="shared" si="776"/>
        <v>-</v>
      </c>
      <c r="R1849" s="64" t="str">
        <f t="shared" si="776"/>
        <v>-</v>
      </c>
      <c r="S1849" s="64" t="str">
        <f t="shared" si="776"/>
        <v>-</v>
      </c>
      <c r="T1849" s="206" t="str">
        <f t="shared" si="760"/>
        <v>-</v>
      </c>
      <c r="U1849" s="29">
        <f t="shared" si="761"/>
        <v>0</v>
      </c>
      <c r="V1849" s="29">
        <f t="shared" si="762"/>
        <v>0</v>
      </c>
      <c r="W1849" s="29">
        <f t="shared" si="763"/>
        <v>0</v>
      </c>
      <c r="X1849" s="29">
        <f t="shared" si="764"/>
        <v>0</v>
      </c>
      <c r="Y1849" s="29">
        <f t="shared" si="765"/>
        <v>0</v>
      </c>
      <c r="Z1849" s="194">
        <f t="shared" si="766"/>
        <v>0</v>
      </c>
      <c r="AA1849" s="47"/>
      <c r="AB1849" s="47"/>
      <c r="AC1849" s="47"/>
      <c r="AD1849" s="47"/>
      <c r="AE1849" s="47"/>
      <c r="AF1849" s="47"/>
      <c r="AG1849" s="47"/>
      <c r="AH1849" s="47"/>
      <c r="AI1849" s="47"/>
      <c r="AJ1849" s="47"/>
      <c r="AK1849" s="47"/>
      <c r="AL1849" s="47"/>
    </row>
    <row r="1850" spans="1:38" s="48" customFormat="1" x14ac:dyDescent="0.2">
      <c r="A1850" s="168">
        <v>180</v>
      </c>
      <c r="B1850" s="168">
        <f>'Revenue Data'!B1841</f>
        <v>0</v>
      </c>
      <c r="C1850" s="71" t="str">
        <f t="shared" si="775"/>
        <v>-</v>
      </c>
      <c r="D1850" s="71" t="str">
        <f t="shared" si="775"/>
        <v>-</v>
      </c>
      <c r="E1850" s="71" t="str">
        <f t="shared" si="775"/>
        <v>-</v>
      </c>
      <c r="F1850" s="71" t="str">
        <f t="shared" si="775"/>
        <v>-</v>
      </c>
      <c r="G1850" s="71" t="str">
        <f t="shared" si="775"/>
        <v>-</v>
      </c>
      <c r="H1850" s="205">
        <f>IFERROR(VLOOKUP(B1850,'Forecast Cnx @ Home Airport'!$B$5:$R$176,17,FALSE),0)</f>
        <v>0</v>
      </c>
      <c r="I1850" s="29">
        <f t="shared" si="754"/>
        <v>0</v>
      </c>
      <c r="J1850" s="29">
        <f t="shared" si="755"/>
        <v>0</v>
      </c>
      <c r="K1850" s="29">
        <f t="shared" si="756"/>
        <v>0</v>
      </c>
      <c r="L1850" s="29">
        <f t="shared" si="757"/>
        <v>0</v>
      </c>
      <c r="M1850" s="29">
        <f t="shared" si="758"/>
        <v>0</v>
      </c>
      <c r="N1850" s="194">
        <f t="shared" si="759"/>
        <v>0</v>
      </c>
      <c r="O1850" s="64" t="str">
        <f t="shared" si="776"/>
        <v>-</v>
      </c>
      <c r="P1850" s="64" t="str">
        <f t="shared" si="776"/>
        <v>-</v>
      </c>
      <c r="Q1850" s="64" t="str">
        <f t="shared" si="776"/>
        <v>-</v>
      </c>
      <c r="R1850" s="64" t="str">
        <f t="shared" si="776"/>
        <v>-</v>
      </c>
      <c r="S1850" s="64" t="str">
        <f t="shared" si="776"/>
        <v>-</v>
      </c>
      <c r="T1850" s="206" t="str">
        <f t="shared" si="760"/>
        <v>-</v>
      </c>
      <c r="U1850" s="29">
        <f t="shared" si="761"/>
        <v>0</v>
      </c>
      <c r="V1850" s="29">
        <f t="shared" si="762"/>
        <v>0</v>
      </c>
      <c r="W1850" s="29">
        <f t="shared" si="763"/>
        <v>0</v>
      </c>
      <c r="X1850" s="29">
        <f t="shared" si="764"/>
        <v>0</v>
      </c>
      <c r="Y1850" s="29">
        <f t="shared" si="765"/>
        <v>0</v>
      </c>
      <c r="Z1850" s="194">
        <f t="shared" si="766"/>
        <v>0</v>
      </c>
      <c r="AA1850" s="47"/>
      <c r="AB1850" s="47"/>
      <c r="AC1850" s="47"/>
      <c r="AD1850" s="47"/>
      <c r="AE1850" s="47"/>
      <c r="AF1850" s="47"/>
      <c r="AG1850" s="47"/>
      <c r="AH1850" s="47"/>
      <c r="AI1850" s="47"/>
      <c r="AJ1850" s="47"/>
      <c r="AK1850" s="47"/>
      <c r="AL1850" s="47"/>
    </row>
    <row r="1851" spans="1:38" s="48" customFormat="1" x14ac:dyDescent="0.2">
      <c r="A1851" s="168">
        <v>181</v>
      </c>
      <c r="B1851" s="168">
        <f>'Revenue Data'!B1842</f>
        <v>0</v>
      </c>
      <c r="C1851" s="71" t="str">
        <f t="shared" ref="C1851:G1860" si="777">IFERROR(VLOOKUP($B1851,ToChicagoFareList,C$8,FALSE),"-")</f>
        <v>-</v>
      </c>
      <c r="D1851" s="71" t="str">
        <f t="shared" si="777"/>
        <v>-</v>
      </c>
      <c r="E1851" s="71" t="str">
        <f t="shared" si="777"/>
        <v>-</v>
      </c>
      <c r="F1851" s="71" t="str">
        <f t="shared" si="777"/>
        <v>-</v>
      </c>
      <c r="G1851" s="71" t="str">
        <f t="shared" si="777"/>
        <v>-</v>
      </c>
      <c r="H1851" s="205">
        <f>IFERROR(VLOOKUP(B1851,'Forecast Cnx @ Home Airport'!$B$5:$R$176,17,FALSE),0)</f>
        <v>0</v>
      </c>
      <c r="I1851" s="29">
        <f t="shared" si="754"/>
        <v>0</v>
      </c>
      <c r="J1851" s="29">
        <f t="shared" si="755"/>
        <v>0</v>
      </c>
      <c r="K1851" s="29">
        <f t="shared" si="756"/>
        <v>0</v>
      </c>
      <c r="L1851" s="29">
        <f t="shared" si="757"/>
        <v>0</v>
      </c>
      <c r="M1851" s="29">
        <f t="shared" si="758"/>
        <v>0</v>
      </c>
      <c r="N1851" s="194">
        <f t="shared" si="759"/>
        <v>0</v>
      </c>
      <c r="O1851" s="64" t="str">
        <f t="shared" ref="O1851:S1860" si="778">IFERROR(VLOOKUP($B1851,ToChicagoFareList,O$8,FALSE),"-")</f>
        <v>-</v>
      </c>
      <c r="P1851" s="64" t="str">
        <f t="shared" si="778"/>
        <v>-</v>
      </c>
      <c r="Q1851" s="64" t="str">
        <f t="shared" si="778"/>
        <v>-</v>
      </c>
      <c r="R1851" s="64" t="str">
        <f t="shared" si="778"/>
        <v>-</v>
      </c>
      <c r="S1851" s="64" t="str">
        <f t="shared" si="778"/>
        <v>-</v>
      </c>
      <c r="T1851" s="206" t="str">
        <f t="shared" si="760"/>
        <v>-</v>
      </c>
      <c r="U1851" s="29">
        <f t="shared" si="761"/>
        <v>0</v>
      </c>
      <c r="V1851" s="29">
        <f t="shared" si="762"/>
        <v>0</v>
      </c>
      <c r="W1851" s="29">
        <f t="shared" si="763"/>
        <v>0</v>
      </c>
      <c r="X1851" s="29">
        <f t="shared" si="764"/>
        <v>0</v>
      </c>
      <c r="Y1851" s="29">
        <f t="shared" si="765"/>
        <v>0</v>
      </c>
      <c r="Z1851" s="194">
        <f t="shared" si="766"/>
        <v>0</v>
      </c>
      <c r="AA1851" s="47"/>
      <c r="AB1851" s="47"/>
      <c r="AC1851" s="47"/>
      <c r="AD1851" s="47"/>
      <c r="AE1851" s="47"/>
      <c r="AF1851" s="47"/>
      <c r="AG1851" s="47"/>
      <c r="AH1851" s="47"/>
      <c r="AI1851" s="47"/>
      <c r="AJ1851" s="47"/>
      <c r="AK1851" s="47"/>
      <c r="AL1851" s="47"/>
    </row>
    <row r="1852" spans="1:38" s="48" customFormat="1" x14ac:dyDescent="0.2">
      <c r="A1852" s="168">
        <v>182</v>
      </c>
      <c r="B1852" s="168">
        <f>'Revenue Data'!B1843</f>
        <v>0</v>
      </c>
      <c r="C1852" s="71" t="str">
        <f t="shared" si="777"/>
        <v>-</v>
      </c>
      <c r="D1852" s="71" t="str">
        <f t="shared" si="777"/>
        <v>-</v>
      </c>
      <c r="E1852" s="71" t="str">
        <f t="shared" si="777"/>
        <v>-</v>
      </c>
      <c r="F1852" s="71" t="str">
        <f t="shared" si="777"/>
        <v>-</v>
      </c>
      <c r="G1852" s="71" t="str">
        <f t="shared" si="777"/>
        <v>-</v>
      </c>
      <c r="H1852" s="205">
        <f>IFERROR(VLOOKUP(B1852,'Forecast Cnx @ Home Airport'!$B$5:$R$176,17,FALSE),0)</f>
        <v>0</v>
      </c>
      <c r="I1852" s="29">
        <f t="shared" si="754"/>
        <v>0</v>
      </c>
      <c r="J1852" s="29">
        <f t="shared" si="755"/>
        <v>0</v>
      </c>
      <c r="K1852" s="29">
        <f t="shared" si="756"/>
        <v>0</v>
      </c>
      <c r="L1852" s="29">
        <f t="shared" si="757"/>
        <v>0</v>
      </c>
      <c r="M1852" s="29">
        <f t="shared" si="758"/>
        <v>0</v>
      </c>
      <c r="N1852" s="194">
        <f t="shared" si="759"/>
        <v>0</v>
      </c>
      <c r="O1852" s="64" t="str">
        <f t="shared" si="778"/>
        <v>-</v>
      </c>
      <c r="P1852" s="64" t="str">
        <f t="shared" si="778"/>
        <v>-</v>
      </c>
      <c r="Q1852" s="64" t="str">
        <f t="shared" si="778"/>
        <v>-</v>
      </c>
      <c r="R1852" s="64" t="str">
        <f t="shared" si="778"/>
        <v>-</v>
      </c>
      <c r="S1852" s="64" t="str">
        <f t="shared" si="778"/>
        <v>-</v>
      </c>
      <c r="T1852" s="206" t="str">
        <f t="shared" si="760"/>
        <v>-</v>
      </c>
      <c r="U1852" s="29">
        <f t="shared" si="761"/>
        <v>0</v>
      </c>
      <c r="V1852" s="29">
        <f t="shared" si="762"/>
        <v>0</v>
      </c>
      <c r="W1852" s="29">
        <f t="shared" si="763"/>
        <v>0</v>
      </c>
      <c r="X1852" s="29">
        <f t="shared" si="764"/>
        <v>0</v>
      </c>
      <c r="Y1852" s="29">
        <f t="shared" si="765"/>
        <v>0</v>
      </c>
      <c r="Z1852" s="194">
        <f t="shared" si="766"/>
        <v>0</v>
      </c>
      <c r="AA1852" s="47"/>
      <c r="AB1852" s="47"/>
      <c r="AC1852" s="47"/>
      <c r="AD1852" s="47"/>
      <c r="AE1852" s="47"/>
      <c r="AF1852" s="47"/>
      <c r="AG1852" s="47"/>
      <c r="AH1852" s="47"/>
      <c r="AI1852" s="47"/>
      <c r="AJ1852" s="47"/>
      <c r="AK1852" s="47"/>
      <c r="AL1852" s="47"/>
    </row>
    <row r="1853" spans="1:38" s="48" customFormat="1" x14ac:dyDescent="0.2">
      <c r="A1853" s="168">
        <v>183</v>
      </c>
      <c r="B1853" s="168">
        <f>'Revenue Data'!B1844</f>
        <v>0</v>
      </c>
      <c r="C1853" s="71" t="str">
        <f t="shared" si="777"/>
        <v>-</v>
      </c>
      <c r="D1853" s="71" t="str">
        <f t="shared" si="777"/>
        <v>-</v>
      </c>
      <c r="E1853" s="71" t="str">
        <f t="shared" si="777"/>
        <v>-</v>
      </c>
      <c r="F1853" s="71" t="str">
        <f t="shared" si="777"/>
        <v>-</v>
      </c>
      <c r="G1853" s="71" t="str">
        <f t="shared" si="777"/>
        <v>-</v>
      </c>
      <c r="H1853" s="205">
        <f>IFERROR(VLOOKUP(B1853,'Forecast Cnx @ Home Airport'!$B$5:$R$176,17,FALSE),0)</f>
        <v>0</v>
      </c>
      <c r="I1853" s="29">
        <f t="shared" si="754"/>
        <v>0</v>
      </c>
      <c r="J1853" s="29">
        <f t="shared" si="755"/>
        <v>0</v>
      </c>
      <c r="K1853" s="29">
        <f t="shared" si="756"/>
        <v>0</v>
      </c>
      <c r="L1853" s="29">
        <f t="shared" si="757"/>
        <v>0</v>
      </c>
      <c r="M1853" s="29">
        <f t="shared" si="758"/>
        <v>0</v>
      </c>
      <c r="N1853" s="194">
        <f t="shared" si="759"/>
        <v>0</v>
      </c>
      <c r="O1853" s="64" t="str">
        <f t="shared" si="778"/>
        <v>-</v>
      </c>
      <c r="P1853" s="64" t="str">
        <f t="shared" si="778"/>
        <v>-</v>
      </c>
      <c r="Q1853" s="64" t="str">
        <f t="shared" si="778"/>
        <v>-</v>
      </c>
      <c r="R1853" s="64" t="str">
        <f t="shared" si="778"/>
        <v>-</v>
      </c>
      <c r="S1853" s="64" t="str">
        <f t="shared" si="778"/>
        <v>-</v>
      </c>
      <c r="T1853" s="206" t="str">
        <f t="shared" si="760"/>
        <v>-</v>
      </c>
      <c r="U1853" s="29">
        <f t="shared" si="761"/>
        <v>0</v>
      </c>
      <c r="V1853" s="29">
        <f t="shared" si="762"/>
        <v>0</v>
      </c>
      <c r="W1853" s="29">
        <f t="shared" si="763"/>
        <v>0</v>
      </c>
      <c r="X1853" s="29">
        <f t="shared" si="764"/>
        <v>0</v>
      </c>
      <c r="Y1853" s="29">
        <f t="shared" si="765"/>
        <v>0</v>
      </c>
      <c r="Z1853" s="194">
        <f t="shared" si="766"/>
        <v>0</v>
      </c>
      <c r="AA1853" s="47"/>
      <c r="AB1853" s="47"/>
      <c r="AC1853" s="47"/>
      <c r="AD1853" s="47"/>
      <c r="AE1853" s="47"/>
      <c r="AF1853" s="47"/>
      <c r="AG1853" s="47"/>
      <c r="AH1853" s="47"/>
      <c r="AI1853" s="47"/>
      <c r="AJ1853" s="47"/>
      <c r="AK1853" s="47"/>
      <c r="AL1853" s="47"/>
    </row>
    <row r="1854" spans="1:38" s="48" customFormat="1" x14ac:dyDescent="0.2">
      <c r="A1854" s="168">
        <v>184</v>
      </c>
      <c r="B1854" s="168">
        <f>'Revenue Data'!B1845</f>
        <v>0</v>
      </c>
      <c r="C1854" s="71" t="str">
        <f t="shared" si="777"/>
        <v>-</v>
      </c>
      <c r="D1854" s="71" t="str">
        <f t="shared" si="777"/>
        <v>-</v>
      </c>
      <c r="E1854" s="71" t="str">
        <f t="shared" si="777"/>
        <v>-</v>
      </c>
      <c r="F1854" s="71" t="str">
        <f t="shared" si="777"/>
        <v>-</v>
      </c>
      <c r="G1854" s="71" t="str">
        <f t="shared" si="777"/>
        <v>-</v>
      </c>
      <c r="H1854" s="205">
        <f>IFERROR(VLOOKUP(B1854,'Forecast Cnx @ Home Airport'!$B$5:$R$176,17,FALSE),0)</f>
        <v>0</v>
      </c>
      <c r="I1854" s="29">
        <f t="shared" si="754"/>
        <v>0</v>
      </c>
      <c r="J1854" s="29">
        <f t="shared" si="755"/>
        <v>0</v>
      </c>
      <c r="K1854" s="29">
        <f t="shared" si="756"/>
        <v>0</v>
      </c>
      <c r="L1854" s="29">
        <f t="shared" si="757"/>
        <v>0</v>
      </c>
      <c r="M1854" s="29">
        <f t="shared" si="758"/>
        <v>0</v>
      </c>
      <c r="N1854" s="194">
        <f t="shared" si="759"/>
        <v>0</v>
      </c>
      <c r="O1854" s="64" t="str">
        <f t="shared" si="778"/>
        <v>-</v>
      </c>
      <c r="P1854" s="64" t="str">
        <f t="shared" si="778"/>
        <v>-</v>
      </c>
      <c r="Q1854" s="64" t="str">
        <f t="shared" si="778"/>
        <v>-</v>
      </c>
      <c r="R1854" s="64" t="str">
        <f t="shared" si="778"/>
        <v>-</v>
      </c>
      <c r="S1854" s="64" t="str">
        <f t="shared" si="778"/>
        <v>-</v>
      </c>
      <c r="T1854" s="206" t="str">
        <f t="shared" si="760"/>
        <v>-</v>
      </c>
      <c r="U1854" s="29">
        <f t="shared" si="761"/>
        <v>0</v>
      </c>
      <c r="V1854" s="29">
        <f t="shared" si="762"/>
        <v>0</v>
      </c>
      <c r="W1854" s="29">
        <f t="shared" si="763"/>
        <v>0</v>
      </c>
      <c r="X1854" s="29">
        <f t="shared" si="764"/>
        <v>0</v>
      </c>
      <c r="Y1854" s="29">
        <f t="shared" si="765"/>
        <v>0</v>
      </c>
      <c r="Z1854" s="194">
        <f t="shared" si="766"/>
        <v>0</v>
      </c>
      <c r="AA1854" s="47"/>
      <c r="AB1854" s="47"/>
      <c r="AC1854" s="47"/>
      <c r="AD1854" s="47"/>
      <c r="AE1854" s="47"/>
      <c r="AF1854" s="47"/>
      <c r="AG1854" s="47"/>
      <c r="AH1854" s="47"/>
      <c r="AI1854" s="47"/>
      <c r="AJ1854" s="47"/>
      <c r="AK1854" s="47"/>
      <c r="AL1854" s="47"/>
    </row>
    <row r="1855" spans="1:38" s="48" customFormat="1" x14ac:dyDescent="0.2">
      <c r="A1855" s="168">
        <v>185</v>
      </c>
      <c r="B1855" s="168">
        <f>'Revenue Data'!B1846</f>
        <v>0</v>
      </c>
      <c r="C1855" s="71" t="str">
        <f t="shared" si="777"/>
        <v>-</v>
      </c>
      <c r="D1855" s="71" t="str">
        <f t="shared" si="777"/>
        <v>-</v>
      </c>
      <c r="E1855" s="71" t="str">
        <f t="shared" si="777"/>
        <v>-</v>
      </c>
      <c r="F1855" s="71" t="str">
        <f t="shared" si="777"/>
        <v>-</v>
      </c>
      <c r="G1855" s="71" t="str">
        <f t="shared" si="777"/>
        <v>-</v>
      </c>
      <c r="H1855" s="205">
        <f>IFERROR(VLOOKUP(B1855,'Forecast Cnx @ Home Airport'!$B$5:$R$176,17,FALSE),0)</f>
        <v>0</v>
      </c>
      <c r="I1855" s="29">
        <f t="shared" si="754"/>
        <v>0</v>
      </c>
      <c r="J1855" s="29">
        <f t="shared" si="755"/>
        <v>0</v>
      </c>
      <c r="K1855" s="29">
        <f t="shared" si="756"/>
        <v>0</v>
      </c>
      <c r="L1855" s="29">
        <f t="shared" si="757"/>
        <v>0</v>
      </c>
      <c r="M1855" s="29">
        <f t="shared" si="758"/>
        <v>0</v>
      </c>
      <c r="N1855" s="194">
        <f t="shared" si="759"/>
        <v>0</v>
      </c>
      <c r="O1855" s="64" t="str">
        <f t="shared" si="778"/>
        <v>-</v>
      </c>
      <c r="P1855" s="64" t="str">
        <f t="shared" si="778"/>
        <v>-</v>
      </c>
      <c r="Q1855" s="64" t="str">
        <f t="shared" si="778"/>
        <v>-</v>
      </c>
      <c r="R1855" s="64" t="str">
        <f t="shared" si="778"/>
        <v>-</v>
      </c>
      <c r="S1855" s="64" t="str">
        <f t="shared" si="778"/>
        <v>-</v>
      </c>
      <c r="T1855" s="206" t="str">
        <f t="shared" si="760"/>
        <v>-</v>
      </c>
      <c r="U1855" s="29">
        <f t="shared" si="761"/>
        <v>0</v>
      </c>
      <c r="V1855" s="29">
        <f t="shared" si="762"/>
        <v>0</v>
      </c>
      <c r="W1855" s="29">
        <f t="shared" si="763"/>
        <v>0</v>
      </c>
      <c r="X1855" s="29">
        <f t="shared" si="764"/>
        <v>0</v>
      </c>
      <c r="Y1855" s="29">
        <f t="shared" si="765"/>
        <v>0</v>
      </c>
      <c r="Z1855" s="194">
        <f t="shared" si="766"/>
        <v>0</v>
      </c>
      <c r="AA1855" s="47"/>
      <c r="AB1855" s="47"/>
      <c r="AC1855" s="47"/>
      <c r="AD1855" s="47"/>
      <c r="AE1855" s="47"/>
      <c r="AF1855" s="47"/>
      <c r="AG1855" s="47"/>
      <c r="AH1855" s="47"/>
      <c r="AI1855" s="47"/>
      <c r="AJ1855" s="47"/>
      <c r="AK1855" s="47"/>
      <c r="AL1855" s="47"/>
    </row>
    <row r="1856" spans="1:38" s="48" customFormat="1" x14ac:dyDescent="0.2">
      <c r="A1856" s="168">
        <v>186</v>
      </c>
      <c r="B1856" s="168">
        <f>'Revenue Data'!B1847</f>
        <v>0</v>
      </c>
      <c r="C1856" s="71" t="str">
        <f t="shared" si="777"/>
        <v>-</v>
      </c>
      <c r="D1856" s="71" t="str">
        <f t="shared" si="777"/>
        <v>-</v>
      </c>
      <c r="E1856" s="71" t="str">
        <f t="shared" si="777"/>
        <v>-</v>
      </c>
      <c r="F1856" s="71" t="str">
        <f t="shared" si="777"/>
        <v>-</v>
      </c>
      <c r="G1856" s="71" t="str">
        <f t="shared" si="777"/>
        <v>-</v>
      </c>
      <c r="H1856" s="205">
        <f>IFERROR(VLOOKUP(B1856,'Forecast Cnx @ Home Airport'!$B$5:$R$176,17,FALSE),0)</f>
        <v>0</v>
      </c>
      <c r="I1856" s="29">
        <f t="shared" si="754"/>
        <v>0</v>
      </c>
      <c r="J1856" s="29">
        <f t="shared" si="755"/>
        <v>0</v>
      </c>
      <c r="K1856" s="29">
        <f t="shared" si="756"/>
        <v>0</v>
      </c>
      <c r="L1856" s="29">
        <f t="shared" si="757"/>
        <v>0</v>
      </c>
      <c r="M1856" s="29">
        <f t="shared" si="758"/>
        <v>0</v>
      </c>
      <c r="N1856" s="194">
        <f t="shared" si="759"/>
        <v>0</v>
      </c>
      <c r="O1856" s="64" t="str">
        <f t="shared" si="778"/>
        <v>-</v>
      </c>
      <c r="P1856" s="64" t="str">
        <f t="shared" si="778"/>
        <v>-</v>
      </c>
      <c r="Q1856" s="64" t="str">
        <f t="shared" si="778"/>
        <v>-</v>
      </c>
      <c r="R1856" s="64" t="str">
        <f t="shared" si="778"/>
        <v>-</v>
      </c>
      <c r="S1856" s="64" t="str">
        <f t="shared" si="778"/>
        <v>-</v>
      </c>
      <c r="T1856" s="206" t="str">
        <f t="shared" si="760"/>
        <v>-</v>
      </c>
      <c r="U1856" s="29">
        <f t="shared" si="761"/>
        <v>0</v>
      </c>
      <c r="V1856" s="29">
        <f t="shared" si="762"/>
        <v>0</v>
      </c>
      <c r="W1856" s="29">
        <f t="shared" si="763"/>
        <v>0</v>
      </c>
      <c r="X1856" s="29">
        <f t="shared" si="764"/>
        <v>0</v>
      </c>
      <c r="Y1856" s="29">
        <f t="shared" si="765"/>
        <v>0</v>
      </c>
      <c r="Z1856" s="194">
        <f t="shared" si="766"/>
        <v>0</v>
      </c>
      <c r="AA1856" s="47"/>
      <c r="AB1856" s="47"/>
      <c r="AC1856" s="47"/>
      <c r="AD1856" s="47"/>
      <c r="AE1856" s="47"/>
      <c r="AF1856" s="47"/>
      <c r="AG1856" s="47"/>
      <c r="AH1856" s="47"/>
      <c r="AI1856" s="47"/>
      <c r="AJ1856" s="47"/>
      <c r="AK1856" s="47"/>
      <c r="AL1856" s="47"/>
    </row>
    <row r="1857" spans="1:38" s="48" customFormat="1" x14ac:dyDescent="0.2">
      <c r="A1857" s="168">
        <v>187</v>
      </c>
      <c r="B1857" s="168">
        <f>'Revenue Data'!B1848</f>
        <v>0</v>
      </c>
      <c r="C1857" s="71" t="str">
        <f t="shared" si="777"/>
        <v>-</v>
      </c>
      <c r="D1857" s="71" t="str">
        <f t="shared" si="777"/>
        <v>-</v>
      </c>
      <c r="E1857" s="71" t="str">
        <f t="shared" si="777"/>
        <v>-</v>
      </c>
      <c r="F1857" s="71" t="str">
        <f t="shared" si="777"/>
        <v>-</v>
      </c>
      <c r="G1857" s="71" t="str">
        <f t="shared" si="777"/>
        <v>-</v>
      </c>
      <c r="H1857" s="205">
        <f>IFERROR(VLOOKUP(B1857,'Forecast Cnx @ Home Airport'!$B$5:$R$176,17,FALSE),0)</f>
        <v>0</v>
      </c>
      <c r="I1857" s="29">
        <f t="shared" si="754"/>
        <v>0</v>
      </c>
      <c r="J1857" s="29">
        <f t="shared" si="755"/>
        <v>0</v>
      </c>
      <c r="K1857" s="29">
        <f t="shared" si="756"/>
        <v>0</v>
      </c>
      <c r="L1857" s="29">
        <f t="shared" si="757"/>
        <v>0</v>
      </c>
      <c r="M1857" s="29">
        <f t="shared" si="758"/>
        <v>0</v>
      </c>
      <c r="N1857" s="194">
        <f t="shared" si="759"/>
        <v>0</v>
      </c>
      <c r="O1857" s="64" t="str">
        <f t="shared" si="778"/>
        <v>-</v>
      </c>
      <c r="P1857" s="64" t="str">
        <f t="shared" si="778"/>
        <v>-</v>
      </c>
      <c r="Q1857" s="64" t="str">
        <f t="shared" si="778"/>
        <v>-</v>
      </c>
      <c r="R1857" s="64" t="str">
        <f t="shared" si="778"/>
        <v>-</v>
      </c>
      <c r="S1857" s="64" t="str">
        <f t="shared" si="778"/>
        <v>-</v>
      </c>
      <c r="T1857" s="206" t="str">
        <f t="shared" si="760"/>
        <v>-</v>
      </c>
      <c r="U1857" s="29">
        <f t="shared" si="761"/>
        <v>0</v>
      </c>
      <c r="V1857" s="29">
        <f t="shared" si="762"/>
        <v>0</v>
      </c>
      <c r="W1857" s="29">
        <f t="shared" si="763"/>
        <v>0</v>
      </c>
      <c r="X1857" s="29">
        <f t="shared" si="764"/>
        <v>0</v>
      </c>
      <c r="Y1857" s="29">
        <f t="shared" si="765"/>
        <v>0</v>
      </c>
      <c r="Z1857" s="194">
        <f t="shared" si="766"/>
        <v>0</v>
      </c>
      <c r="AA1857" s="47"/>
      <c r="AB1857" s="47"/>
      <c r="AC1857" s="47"/>
      <c r="AD1857" s="47"/>
      <c r="AE1857" s="47"/>
      <c r="AF1857" s="47"/>
      <c r="AG1857" s="47"/>
      <c r="AH1857" s="47"/>
      <c r="AI1857" s="47"/>
      <c r="AJ1857" s="47"/>
      <c r="AK1857" s="47"/>
      <c r="AL1857" s="47"/>
    </row>
    <row r="1858" spans="1:38" s="48" customFormat="1" x14ac:dyDescent="0.2">
      <c r="A1858" s="168">
        <v>188</v>
      </c>
      <c r="B1858" s="168">
        <f>'Revenue Data'!B1849</f>
        <v>0</v>
      </c>
      <c r="C1858" s="71" t="str">
        <f t="shared" si="777"/>
        <v>-</v>
      </c>
      <c r="D1858" s="71" t="str">
        <f t="shared" si="777"/>
        <v>-</v>
      </c>
      <c r="E1858" s="71" t="str">
        <f t="shared" si="777"/>
        <v>-</v>
      </c>
      <c r="F1858" s="71" t="str">
        <f t="shared" si="777"/>
        <v>-</v>
      </c>
      <c r="G1858" s="71" t="str">
        <f t="shared" si="777"/>
        <v>-</v>
      </c>
      <c r="H1858" s="205">
        <f>IFERROR(VLOOKUP(B1858,'Forecast Cnx @ Home Airport'!$B$5:$R$176,17,FALSE),0)</f>
        <v>0</v>
      </c>
      <c r="I1858" s="29">
        <f t="shared" si="754"/>
        <v>0</v>
      </c>
      <c r="J1858" s="29">
        <f t="shared" si="755"/>
        <v>0</v>
      </c>
      <c r="K1858" s="29">
        <f t="shared" si="756"/>
        <v>0</v>
      </c>
      <c r="L1858" s="29">
        <f t="shared" si="757"/>
        <v>0</v>
      </c>
      <c r="M1858" s="29">
        <f t="shared" si="758"/>
        <v>0</v>
      </c>
      <c r="N1858" s="194">
        <f t="shared" si="759"/>
        <v>0</v>
      </c>
      <c r="O1858" s="64" t="str">
        <f t="shared" si="778"/>
        <v>-</v>
      </c>
      <c r="P1858" s="64" t="str">
        <f t="shared" si="778"/>
        <v>-</v>
      </c>
      <c r="Q1858" s="64" t="str">
        <f t="shared" si="778"/>
        <v>-</v>
      </c>
      <c r="R1858" s="64" t="str">
        <f t="shared" si="778"/>
        <v>-</v>
      </c>
      <c r="S1858" s="64" t="str">
        <f t="shared" si="778"/>
        <v>-</v>
      </c>
      <c r="T1858" s="206" t="str">
        <f t="shared" si="760"/>
        <v>-</v>
      </c>
      <c r="U1858" s="29">
        <f t="shared" si="761"/>
        <v>0</v>
      </c>
      <c r="V1858" s="29">
        <f t="shared" si="762"/>
        <v>0</v>
      </c>
      <c r="W1858" s="29">
        <f t="shared" si="763"/>
        <v>0</v>
      </c>
      <c r="X1858" s="29">
        <f t="shared" si="764"/>
        <v>0</v>
      </c>
      <c r="Y1858" s="29">
        <f t="shared" si="765"/>
        <v>0</v>
      </c>
      <c r="Z1858" s="194">
        <f t="shared" si="766"/>
        <v>0</v>
      </c>
      <c r="AA1858" s="47"/>
      <c r="AB1858" s="47"/>
      <c r="AC1858" s="47"/>
      <c r="AD1858" s="47"/>
      <c r="AE1858" s="47"/>
      <c r="AF1858" s="47"/>
      <c r="AG1858" s="47"/>
      <c r="AH1858" s="47"/>
      <c r="AI1858" s="47"/>
      <c r="AJ1858" s="47"/>
      <c r="AK1858" s="47"/>
      <c r="AL1858" s="47"/>
    </row>
    <row r="1859" spans="1:38" s="48" customFormat="1" x14ac:dyDescent="0.2">
      <c r="A1859" s="168">
        <v>189</v>
      </c>
      <c r="B1859" s="168">
        <f>'Revenue Data'!B1850</f>
        <v>0</v>
      </c>
      <c r="C1859" s="71" t="str">
        <f t="shared" si="777"/>
        <v>-</v>
      </c>
      <c r="D1859" s="71" t="str">
        <f t="shared" si="777"/>
        <v>-</v>
      </c>
      <c r="E1859" s="71" t="str">
        <f t="shared" si="777"/>
        <v>-</v>
      </c>
      <c r="F1859" s="71" t="str">
        <f t="shared" si="777"/>
        <v>-</v>
      </c>
      <c r="G1859" s="71" t="str">
        <f t="shared" si="777"/>
        <v>-</v>
      </c>
      <c r="H1859" s="205">
        <f>IFERROR(VLOOKUP(B1859,'Forecast Cnx @ Home Airport'!$B$5:$R$176,17,FALSE),0)</f>
        <v>0</v>
      </c>
      <c r="I1859" s="29">
        <f t="shared" si="754"/>
        <v>0</v>
      </c>
      <c r="J1859" s="29">
        <f t="shared" si="755"/>
        <v>0</v>
      </c>
      <c r="K1859" s="29">
        <f t="shared" si="756"/>
        <v>0</v>
      </c>
      <c r="L1859" s="29">
        <f t="shared" si="757"/>
        <v>0</v>
      </c>
      <c r="M1859" s="29">
        <f t="shared" si="758"/>
        <v>0</v>
      </c>
      <c r="N1859" s="194">
        <f t="shared" si="759"/>
        <v>0</v>
      </c>
      <c r="O1859" s="64" t="str">
        <f t="shared" si="778"/>
        <v>-</v>
      </c>
      <c r="P1859" s="64" t="str">
        <f t="shared" si="778"/>
        <v>-</v>
      </c>
      <c r="Q1859" s="64" t="str">
        <f t="shared" si="778"/>
        <v>-</v>
      </c>
      <c r="R1859" s="64" t="str">
        <f t="shared" si="778"/>
        <v>-</v>
      </c>
      <c r="S1859" s="64" t="str">
        <f t="shared" si="778"/>
        <v>-</v>
      </c>
      <c r="T1859" s="206" t="str">
        <f t="shared" si="760"/>
        <v>-</v>
      </c>
      <c r="U1859" s="29">
        <f t="shared" si="761"/>
        <v>0</v>
      </c>
      <c r="V1859" s="29">
        <f t="shared" si="762"/>
        <v>0</v>
      </c>
      <c r="W1859" s="29">
        <f t="shared" si="763"/>
        <v>0</v>
      </c>
      <c r="X1859" s="29">
        <f t="shared" si="764"/>
        <v>0</v>
      </c>
      <c r="Y1859" s="29">
        <f t="shared" si="765"/>
        <v>0</v>
      </c>
      <c r="Z1859" s="194">
        <f t="shared" si="766"/>
        <v>0</v>
      </c>
      <c r="AA1859" s="47"/>
      <c r="AB1859" s="47"/>
      <c r="AC1859" s="47"/>
      <c r="AD1859" s="47"/>
      <c r="AE1859" s="47"/>
      <c r="AF1859" s="47"/>
      <c r="AG1859" s="47"/>
      <c r="AH1859" s="47"/>
      <c r="AI1859" s="47"/>
      <c r="AJ1859" s="47"/>
      <c r="AK1859" s="47"/>
      <c r="AL1859" s="47"/>
    </row>
    <row r="1860" spans="1:38" s="48" customFormat="1" x14ac:dyDescent="0.2">
      <c r="A1860" s="168">
        <v>190</v>
      </c>
      <c r="B1860" s="168">
        <f>'Revenue Data'!B1851</f>
        <v>0</v>
      </c>
      <c r="C1860" s="71" t="str">
        <f t="shared" si="777"/>
        <v>-</v>
      </c>
      <c r="D1860" s="71" t="str">
        <f t="shared" si="777"/>
        <v>-</v>
      </c>
      <c r="E1860" s="71" t="str">
        <f t="shared" si="777"/>
        <v>-</v>
      </c>
      <c r="F1860" s="71" t="str">
        <f t="shared" si="777"/>
        <v>-</v>
      </c>
      <c r="G1860" s="71" t="str">
        <f t="shared" si="777"/>
        <v>-</v>
      </c>
      <c r="H1860" s="205">
        <f>IFERROR(VLOOKUP(B1860,'Forecast Cnx @ Home Airport'!$B$5:$R$176,17,FALSE),0)</f>
        <v>0</v>
      </c>
      <c r="I1860" s="29">
        <f t="shared" si="754"/>
        <v>0</v>
      </c>
      <c r="J1860" s="29">
        <f t="shared" si="755"/>
        <v>0</v>
      </c>
      <c r="K1860" s="29">
        <f t="shared" si="756"/>
        <v>0</v>
      </c>
      <c r="L1860" s="29">
        <f t="shared" si="757"/>
        <v>0</v>
      </c>
      <c r="M1860" s="29">
        <f t="shared" si="758"/>
        <v>0</v>
      </c>
      <c r="N1860" s="194">
        <f t="shared" si="759"/>
        <v>0</v>
      </c>
      <c r="O1860" s="64" t="str">
        <f t="shared" si="778"/>
        <v>-</v>
      </c>
      <c r="P1860" s="64" t="str">
        <f t="shared" si="778"/>
        <v>-</v>
      </c>
      <c r="Q1860" s="64" t="str">
        <f t="shared" si="778"/>
        <v>-</v>
      </c>
      <c r="R1860" s="64" t="str">
        <f t="shared" si="778"/>
        <v>-</v>
      </c>
      <c r="S1860" s="64" t="str">
        <f t="shared" si="778"/>
        <v>-</v>
      </c>
      <c r="T1860" s="206" t="str">
        <f t="shared" si="760"/>
        <v>-</v>
      </c>
      <c r="U1860" s="29">
        <f t="shared" si="761"/>
        <v>0</v>
      </c>
      <c r="V1860" s="29">
        <f t="shared" si="762"/>
        <v>0</v>
      </c>
      <c r="W1860" s="29">
        <f t="shared" si="763"/>
        <v>0</v>
      </c>
      <c r="X1860" s="29">
        <f t="shared" si="764"/>
        <v>0</v>
      </c>
      <c r="Y1860" s="29">
        <f t="shared" si="765"/>
        <v>0</v>
      </c>
      <c r="Z1860" s="194">
        <f t="shared" si="766"/>
        <v>0</v>
      </c>
      <c r="AA1860" s="47"/>
      <c r="AB1860" s="47"/>
      <c r="AC1860" s="47"/>
      <c r="AD1860" s="47"/>
      <c r="AE1860" s="47"/>
      <c r="AF1860" s="47"/>
      <c r="AG1860" s="47"/>
      <c r="AH1860" s="47"/>
      <c r="AI1860" s="47"/>
      <c r="AJ1860" s="47"/>
      <c r="AK1860" s="47"/>
      <c r="AL1860" s="47"/>
    </row>
    <row r="1861" spans="1:38" s="48" customFormat="1" x14ac:dyDescent="0.2">
      <c r="A1861" s="168">
        <v>191</v>
      </c>
      <c r="B1861" s="168">
        <f>'Revenue Data'!B1852</f>
        <v>0</v>
      </c>
      <c r="C1861" s="71" t="str">
        <f t="shared" ref="C1861:G1870" si="779">IFERROR(VLOOKUP($B1861,ToChicagoFareList,C$8,FALSE),"-")</f>
        <v>-</v>
      </c>
      <c r="D1861" s="71" t="str">
        <f t="shared" si="779"/>
        <v>-</v>
      </c>
      <c r="E1861" s="71" t="str">
        <f t="shared" si="779"/>
        <v>-</v>
      </c>
      <c r="F1861" s="71" t="str">
        <f t="shared" si="779"/>
        <v>-</v>
      </c>
      <c r="G1861" s="71" t="str">
        <f t="shared" si="779"/>
        <v>-</v>
      </c>
      <c r="H1861" s="205">
        <f>IFERROR(VLOOKUP(B1861,'Forecast Cnx @ Home Airport'!$B$5:$R$176,17,FALSE),0)</f>
        <v>0</v>
      </c>
      <c r="I1861" s="29">
        <f t="shared" si="754"/>
        <v>0</v>
      </c>
      <c r="J1861" s="29">
        <f t="shared" si="755"/>
        <v>0</v>
      </c>
      <c r="K1861" s="29">
        <f t="shared" si="756"/>
        <v>0</v>
      </c>
      <c r="L1861" s="29">
        <f t="shared" si="757"/>
        <v>0</v>
      </c>
      <c r="M1861" s="29">
        <f t="shared" si="758"/>
        <v>0</v>
      </c>
      <c r="N1861" s="194">
        <f t="shared" si="759"/>
        <v>0</v>
      </c>
      <c r="O1861" s="64" t="str">
        <f t="shared" ref="O1861:S1870" si="780">IFERROR(VLOOKUP($B1861,ToChicagoFareList,O$8,FALSE),"-")</f>
        <v>-</v>
      </c>
      <c r="P1861" s="64" t="str">
        <f t="shared" si="780"/>
        <v>-</v>
      </c>
      <c r="Q1861" s="64" t="str">
        <f t="shared" si="780"/>
        <v>-</v>
      </c>
      <c r="R1861" s="64" t="str">
        <f t="shared" si="780"/>
        <v>-</v>
      </c>
      <c r="S1861" s="64" t="str">
        <f t="shared" si="780"/>
        <v>-</v>
      </c>
      <c r="T1861" s="206" t="str">
        <f t="shared" si="760"/>
        <v>-</v>
      </c>
      <c r="U1861" s="29">
        <f t="shared" si="761"/>
        <v>0</v>
      </c>
      <c r="V1861" s="29">
        <f t="shared" si="762"/>
        <v>0</v>
      </c>
      <c r="W1861" s="29">
        <f t="shared" si="763"/>
        <v>0</v>
      </c>
      <c r="X1861" s="29">
        <f t="shared" si="764"/>
        <v>0</v>
      </c>
      <c r="Y1861" s="29">
        <f t="shared" si="765"/>
        <v>0</v>
      </c>
      <c r="Z1861" s="194">
        <f t="shared" si="766"/>
        <v>0</v>
      </c>
      <c r="AA1861" s="47"/>
      <c r="AB1861" s="47"/>
      <c r="AC1861" s="47"/>
      <c r="AD1861" s="47"/>
      <c r="AE1861" s="47"/>
      <c r="AF1861" s="47"/>
      <c r="AG1861" s="47"/>
      <c r="AH1861" s="47"/>
      <c r="AI1861" s="47"/>
      <c r="AJ1861" s="47"/>
      <c r="AK1861" s="47"/>
      <c r="AL1861" s="47"/>
    </row>
    <row r="1862" spans="1:38" s="48" customFormat="1" x14ac:dyDescent="0.2">
      <c r="A1862" s="168">
        <v>192</v>
      </c>
      <c r="B1862" s="168">
        <f>'Revenue Data'!B1853</f>
        <v>0</v>
      </c>
      <c r="C1862" s="71" t="str">
        <f t="shared" si="779"/>
        <v>-</v>
      </c>
      <c r="D1862" s="71" t="str">
        <f t="shared" si="779"/>
        <v>-</v>
      </c>
      <c r="E1862" s="71" t="str">
        <f t="shared" si="779"/>
        <v>-</v>
      </c>
      <c r="F1862" s="71" t="str">
        <f t="shared" si="779"/>
        <v>-</v>
      </c>
      <c r="G1862" s="71" t="str">
        <f t="shared" si="779"/>
        <v>-</v>
      </c>
      <c r="H1862" s="205">
        <f>IFERROR(VLOOKUP(B1862,'Forecast Cnx @ Home Airport'!$B$5:$R$176,17,FALSE),0)</f>
        <v>0</v>
      </c>
      <c r="I1862" s="29">
        <f t="shared" si="754"/>
        <v>0</v>
      </c>
      <c r="J1862" s="29">
        <f t="shared" si="755"/>
        <v>0</v>
      </c>
      <c r="K1862" s="29">
        <f t="shared" si="756"/>
        <v>0</v>
      </c>
      <c r="L1862" s="29">
        <f t="shared" si="757"/>
        <v>0</v>
      </c>
      <c r="M1862" s="29">
        <f t="shared" si="758"/>
        <v>0</v>
      </c>
      <c r="N1862" s="194">
        <f t="shared" si="759"/>
        <v>0</v>
      </c>
      <c r="O1862" s="64" t="str">
        <f t="shared" si="780"/>
        <v>-</v>
      </c>
      <c r="P1862" s="64" t="str">
        <f t="shared" si="780"/>
        <v>-</v>
      </c>
      <c r="Q1862" s="64" t="str">
        <f t="shared" si="780"/>
        <v>-</v>
      </c>
      <c r="R1862" s="64" t="str">
        <f t="shared" si="780"/>
        <v>-</v>
      </c>
      <c r="S1862" s="64" t="str">
        <f t="shared" si="780"/>
        <v>-</v>
      </c>
      <c r="T1862" s="206" t="str">
        <f t="shared" si="760"/>
        <v>-</v>
      </c>
      <c r="U1862" s="29">
        <f t="shared" si="761"/>
        <v>0</v>
      </c>
      <c r="V1862" s="29">
        <f t="shared" si="762"/>
        <v>0</v>
      </c>
      <c r="W1862" s="29">
        <f t="shared" si="763"/>
        <v>0</v>
      </c>
      <c r="X1862" s="29">
        <f t="shared" si="764"/>
        <v>0</v>
      </c>
      <c r="Y1862" s="29">
        <f t="shared" si="765"/>
        <v>0</v>
      </c>
      <c r="Z1862" s="194">
        <f t="shared" si="766"/>
        <v>0</v>
      </c>
      <c r="AA1862" s="47"/>
      <c r="AB1862" s="47"/>
      <c r="AC1862" s="47"/>
      <c r="AD1862" s="47"/>
      <c r="AE1862" s="47"/>
      <c r="AF1862" s="47"/>
      <c r="AG1862" s="47"/>
      <c r="AH1862" s="47"/>
      <c r="AI1862" s="47"/>
      <c r="AJ1862" s="47"/>
      <c r="AK1862" s="47"/>
      <c r="AL1862" s="47"/>
    </row>
    <row r="1863" spans="1:38" s="48" customFormat="1" x14ac:dyDescent="0.2">
      <c r="A1863" s="168">
        <v>193</v>
      </c>
      <c r="B1863" s="168">
        <f>'Revenue Data'!B1854</f>
        <v>0</v>
      </c>
      <c r="C1863" s="71" t="str">
        <f t="shared" si="779"/>
        <v>-</v>
      </c>
      <c r="D1863" s="71" t="str">
        <f t="shared" si="779"/>
        <v>-</v>
      </c>
      <c r="E1863" s="71" t="str">
        <f t="shared" si="779"/>
        <v>-</v>
      </c>
      <c r="F1863" s="71" t="str">
        <f t="shared" si="779"/>
        <v>-</v>
      </c>
      <c r="G1863" s="71" t="str">
        <f t="shared" si="779"/>
        <v>-</v>
      </c>
      <c r="H1863" s="205">
        <f>IFERROR(VLOOKUP(B1863,'Forecast Cnx @ Home Airport'!$B$5:$R$176,17,FALSE),0)</f>
        <v>0</v>
      </c>
      <c r="I1863" s="29">
        <f t="shared" ref="I1863:I1902" si="781">IFERROR($H1863*C1863,0)</f>
        <v>0</v>
      </c>
      <c r="J1863" s="29">
        <f t="shared" ref="J1863:J1902" si="782">IFERROR($H1863*D1863,0)</f>
        <v>0</v>
      </c>
      <c r="K1863" s="29">
        <f t="shared" ref="K1863:K1902" si="783">IFERROR($H1863*E1863,0)</f>
        <v>0</v>
      </c>
      <c r="L1863" s="29">
        <f t="shared" ref="L1863:L1902" si="784">IFERROR($H1863*F1863,0)</f>
        <v>0</v>
      </c>
      <c r="M1863" s="29">
        <f t="shared" ref="M1863:M1902" si="785">IFERROR($H1863*G1863,0)</f>
        <v>0</v>
      </c>
      <c r="N1863" s="194">
        <f t="shared" ref="N1863:N1902" si="786">SUM(I1863:M1863)</f>
        <v>0</v>
      </c>
      <c r="O1863" s="64" t="str">
        <f t="shared" si="780"/>
        <v>-</v>
      </c>
      <c r="P1863" s="64" t="str">
        <f t="shared" si="780"/>
        <v>-</v>
      </c>
      <c r="Q1863" s="64" t="str">
        <f t="shared" si="780"/>
        <v>-</v>
      </c>
      <c r="R1863" s="64" t="str">
        <f t="shared" si="780"/>
        <v>-</v>
      </c>
      <c r="S1863" s="64" t="str">
        <f t="shared" si="780"/>
        <v>-</v>
      </c>
      <c r="T1863" s="206" t="str">
        <f t="shared" ref="T1863:T1902" si="787">IFERROR(Z1863/N1863,"-")</f>
        <v>-</v>
      </c>
      <c r="U1863" s="29">
        <f t="shared" si="761"/>
        <v>0</v>
      </c>
      <c r="V1863" s="29">
        <f t="shared" si="762"/>
        <v>0</v>
      </c>
      <c r="W1863" s="29">
        <f t="shared" si="763"/>
        <v>0</v>
      </c>
      <c r="X1863" s="29">
        <f t="shared" si="764"/>
        <v>0</v>
      </c>
      <c r="Y1863" s="29">
        <f t="shared" si="765"/>
        <v>0</v>
      </c>
      <c r="Z1863" s="194">
        <f t="shared" si="766"/>
        <v>0</v>
      </c>
      <c r="AA1863" s="47"/>
      <c r="AB1863" s="47"/>
      <c r="AC1863" s="47"/>
      <c r="AD1863" s="47"/>
      <c r="AE1863" s="47"/>
      <c r="AF1863" s="47"/>
      <c r="AG1863" s="47"/>
      <c r="AH1863" s="47"/>
      <c r="AI1863" s="47"/>
      <c r="AJ1863" s="47"/>
      <c r="AK1863" s="47"/>
      <c r="AL1863" s="47"/>
    </row>
    <row r="1864" spans="1:38" s="48" customFormat="1" x14ac:dyDescent="0.2">
      <c r="A1864" s="168">
        <v>194</v>
      </c>
      <c r="B1864" s="168">
        <f>'Revenue Data'!B1855</f>
        <v>0</v>
      </c>
      <c r="C1864" s="71" t="str">
        <f t="shared" si="779"/>
        <v>-</v>
      </c>
      <c r="D1864" s="71" t="str">
        <f t="shared" si="779"/>
        <v>-</v>
      </c>
      <c r="E1864" s="71" t="str">
        <f t="shared" si="779"/>
        <v>-</v>
      </c>
      <c r="F1864" s="71" t="str">
        <f t="shared" si="779"/>
        <v>-</v>
      </c>
      <c r="G1864" s="71" t="str">
        <f t="shared" si="779"/>
        <v>-</v>
      </c>
      <c r="H1864" s="205">
        <f>IFERROR(VLOOKUP(B1864,'Forecast Cnx @ Home Airport'!$B$5:$R$176,17,FALSE),0)</f>
        <v>0</v>
      </c>
      <c r="I1864" s="29">
        <f t="shared" si="781"/>
        <v>0</v>
      </c>
      <c r="J1864" s="29">
        <f t="shared" si="782"/>
        <v>0</v>
      </c>
      <c r="K1864" s="29">
        <f t="shared" si="783"/>
        <v>0</v>
      </c>
      <c r="L1864" s="29">
        <f t="shared" si="784"/>
        <v>0</v>
      </c>
      <c r="M1864" s="29">
        <f t="shared" si="785"/>
        <v>0</v>
      </c>
      <c r="N1864" s="194">
        <f t="shared" si="786"/>
        <v>0</v>
      </c>
      <c r="O1864" s="64" t="str">
        <f t="shared" si="780"/>
        <v>-</v>
      </c>
      <c r="P1864" s="64" t="str">
        <f t="shared" si="780"/>
        <v>-</v>
      </c>
      <c r="Q1864" s="64" t="str">
        <f t="shared" si="780"/>
        <v>-</v>
      </c>
      <c r="R1864" s="64" t="str">
        <f t="shared" si="780"/>
        <v>-</v>
      </c>
      <c r="S1864" s="64" t="str">
        <f t="shared" si="780"/>
        <v>-</v>
      </c>
      <c r="T1864" s="206" t="str">
        <f t="shared" si="787"/>
        <v>-</v>
      </c>
      <c r="U1864" s="29">
        <f t="shared" ref="U1864:U1902" si="788">IFERROR(O1864*I1864,0)</f>
        <v>0</v>
      </c>
      <c r="V1864" s="29">
        <f t="shared" ref="V1864:V1902" si="789">IFERROR(P1864*J1864,0)</f>
        <v>0</v>
      </c>
      <c r="W1864" s="29">
        <f t="shared" ref="W1864:W1902" si="790">IFERROR(Q1864*K1864,0)</f>
        <v>0</v>
      </c>
      <c r="X1864" s="29">
        <f t="shared" ref="X1864:X1902" si="791">IFERROR(R1864*L1864,0)</f>
        <v>0</v>
      </c>
      <c r="Y1864" s="29">
        <f t="shared" ref="Y1864:Y1902" si="792">IFERROR(S1864*M1864,0)</f>
        <v>0</v>
      </c>
      <c r="Z1864" s="194">
        <f t="shared" ref="Z1864:Z1902" si="793">SUM(U1864:Y1864)</f>
        <v>0</v>
      </c>
      <c r="AA1864" s="47"/>
      <c r="AB1864" s="47"/>
      <c r="AC1864" s="47"/>
      <c r="AD1864" s="47"/>
      <c r="AE1864" s="47"/>
      <c r="AF1864" s="47"/>
      <c r="AG1864" s="47"/>
      <c r="AH1864" s="47"/>
      <c r="AI1864" s="47"/>
      <c r="AJ1864" s="47"/>
      <c r="AK1864" s="47"/>
      <c r="AL1864" s="47"/>
    </row>
    <row r="1865" spans="1:38" s="48" customFormat="1" x14ac:dyDescent="0.2">
      <c r="A1865" s="168">
        <v>195</v>
      </c>
      <c r="B1865" s="168">
        <f>'Revenue Data'!B1856</f>
        <v>0</v>
      </c>
      <c r="C1865" s="71" t="str">
        <f t="shared" si="779"/>
        <v>-</v>
      </c>
      <c r="D1865" s="71" t="str">
        <f t="shared" si="779"/>
        <v>-</v>
      </c>
      <c r="E1865" s="71" t="str">
        <f t="shared" si="779"/>
        <v>-</v>
      </c>
      <c r="F1865" s="71" t="str">
        <f t="shared" si="779"/>
        <v>-</v>
      </c>
      <c r="G1865" s="71" t="str">
        <f t="shared" si="779"/>
        <v>-</v>
      </c>
      <c r="H1865" s="205">
        <f>IFERROR(VLOOKUP(B1865,'Forecast Cnx @ Home Airport'!$B$5:$R$176,17,FALSE),0)</f>
        <v>0</v>
      </c>
      <c r="I1865" s="29">
        <f t="shared" si="781"/>
        <v>0</v>
      </c>
      <c r="J1865" s="29">
        <f t="shared" si="782"/>
        <v>0</v>
      </c>
      <c r="K1865" s="29">
        <f t="shared" si="783"/>
        <v>0</v>
      </c>
      <c r="L1865" s="29">
        <f t="shared" si="784"/>
        <v>0</v>
      </c>
      <c r="M1865" s="29">
        <f t="shared" si="785"/>
        <v>0</v>
      </c>
      <c r="N1865" s="194">
        <f t="shared" si="786"/>
        <v>0</v>
      </c>
      <c r="O1865" s="64" t="str">
        <f t="shared" si="780"/>
        <v>-</v>
      </c>
      <c r="P1865" s="64" t="str">
        <f t="shared" si="780"/>
        <v>-</v>
      </c>
      <c r="Q1865" s="64" t="str">
        <f t="shared" si="780"/>
        <v>-</v>
      </c>
      <c r="R1865" s="64" t="str">
        <f t="shared" si="780"/>
        <v>-</v>
      </c>
      <c r="S1865" s="64" t="str">
        <f t="shared" si="780"/>
        <v>-</v>
      </c>
      <c r="T1865" s="206" t="str">
        <f t="shared" si="787"/>
        <v>-</v>
      </c>
      <c r="U1865" s="29">
        <f t="shared" si="788"/>
        <v>0</v>
      </c>
      <c r="V1865" s="29">
        <f t="shared" si="789"/>
        <v>0</v>
      </c>
      <c r="W1865" s="29">
        <f t="shared" si="790"/>
        <v>0</v>
      </c>
      <c r="X1865" s="29">
        <f t="shared" si="791"/>
        <v>0</v>
      </c>
      <c r="Y1865" s="29">
        <f t="shared" si="792"/>
        <v>0</v>
      </c>
      <c r="Z1865" s="194">
        <f t="shared" si="793"/>
        <v>0</v>
      </c>
      <c r="AA1865" s="47"/>
      <c r="AB1865" s="47"/>
      <c r="AC1865" s="47"/>
      <c r="AD1865" s="47"/>
      <c r="AE1865" s="47"/>
      <c r="AF1865" s="47"/>
      <c r="AG1865" s="47"/>
      <c r="AH1865" s="47"/>
      <c r="AI1865" s="47"/>
      <c r="AJ1865" s="47"/>
      <c r="AK1865" s="47"/>
      <c r="AL1865" s="47"/>
    </row>
    <row r="1866" spans="1:38" s="48" customFormat="1" x14ac:dyDescent="0.2">
      <c r="A1866" s="168">
        <v>196</v>
      </c>
      <c r="B1866" s="168">
        <f>'Revenue Data'!B1857</f>
        <v>0</v>
      </c>
      <c r="C1866" s="71" t="str">
        <f t="shared" si="779"/>
        <v>-</v>
      </c>
      <c r="D1866" s="71" t="str">
        <f t="shared" si="779"/>
        <v>-</v>
      </c>
      <c r="E1866" s="71" t="str">
        <f t="shared" si="779"/>
        <v>-</v>
      </c>
      <c r="F1866" s="71" t="str">
        <f t="shared" si="779"/>
        <v>-</v>
      </c>
      <c r="G1866" s="71" t="str">
        <f t="shared" si="779"/>
        <v>-</v>
      </c>
      <c r="H1866" s="205">
        <f>IFERROR(VLOOKUP(B1866,'Forecast Cnx @ Home Airport'!$B$5:$R$176,17,FALSE),0)</f>
        <v>0</v>
      </c>
      <c r="I1866" s="29">
        <f t="shared" si="781"/>
        <v>0</v>
      </c>
      <c r="J1866" s="29">
        <f t="shared" si="782"/>
        <v>0</v>
      </c>
      <c r="K1866" s="29">
        <f t="shared" si="783"/>
        <v>0</v>
      </c>
      <c r="L1866" s="29">
        <f t="shared" si="784"/>
        <v>0</v>
      </c>
      <c r="M1866" s="29">
        <f t="shared" si="785"/>
        <v>0</v>
      </c>
      <c r="N1866" s="194">
        <f t="shared" si="786"/>
        <v>0</v>
      </c>
      <c r="O1866" s="64" t="str">
        <f t="shared" si="780"/>
        <v>-</v>
      </c>
      <c r="P1866" s="64" t="str">
        <f t="shared" si="780"/>
        <v>-</v>
      </c>
      <c r="Q1866" s="64" t="str">
        <f t="shared" si="780"/>
        <v>-</v>
      </c>
      <c r="R1866" s="64" t="str">
        <f t="shared" si="780"/>
        <v>-</v>
      </c>
      <c r="S1866" s="64" t="str">
        <f t="shared" si="780"/>
        <v>-</v>
      </c>
      <c r="T1866" s="206" t="str">
        <f t="shared" si="787"/>
        <v>-</v>
      </c>
      <c r="U1866" s="29">
        <f t="shared" si="788"/>
        <v>0</v>
      </c>
      <c r="V1866" s="29">
        <f t="shared" si="789"/>
        <v>0</v>
      </c>
      <c r="W1866" s="29">
        <f t="shared" si="790"/>
        <v>0</v>
      </c>
      <c r="X1866" s="29">
        <f t="shared" si="791"/>
        <v>0</v>
      </c>
      <c r="Y1866" s="29">
        <f t="shared" si="792"/>
        <v>0</v>
      </c>
      <c r="Z1866" s="194">
        <f t="shared" si="793"/>
        <v>0</v>
      </c>
      <c r="AA1866" s="47"/>
      <c r="AB1866" s="47"/>
      <c r="AC1866" s="47"/>
      <c r="AD1866" s="47"/>
      <c r="AE1866" s="47"/>
      <c r="AF1866" s="47"/>
      <c r="AG1866" s="47"/>
      <c r="AH1866" s="47"/>
      <c r="AI1866" s="47"/>
      <c r="AJ1866" s="47"/>
      <c r="AK1866" s="47"/>
      <c r="AL1866" s="47"/>
    </row>
    <row r="1867" spans="1:38" s="48" customFormat="1" x14ac:dyDescent="0.2">
      <c r="A1867" s="168">
        <v>197</v>
      </c>
      <c r="B1867" s="168">
        <f>'Revenue Data'!B1858</f>
        <v>0</v>
      </c>
      <c r="C1867" s="71" t="str">
        <f t="shared" si="779"/>
        <v>-</v>
      </c>
      <c r="D1867" s="71" t="str">
        <f t="shared" si="779"/>
        <v>-</v>
      </c>
      <c r="E1867" s="71" t="str">
        <f t="shared" si="779"/>
        <v>-</v>
      </c>
      <c r="F1867" s="71" t="str">
        <f t="shared" si="779"/>
        <v>-</v>
      </c>
      <c r="G1867" s="71" t="str">
        <f t="shared" si="779"/>
        <v>-</v>
      </c>
      <c r="H1867" s="205">
        <f>IFERROR(VLOOKUP(B1867,'Forecast Cnx @ Home Airport'!$B$5:$R$176,17,FALSE),0)</f>
        <v>0</v>
      </c>
      <c r="I1867" s="29">
        <f t="shared" si="781"/>
        <v>0</v>
      </c>
      <c r="J1867" s="29">
        <f t="shared" si="782"/>
        <v>0</v>
      </c>
      <c r="K1867" s="29">
        <f t="shared" si="783"/>
        <v>0</v>
      </c>
      <c r="L1867" s="29">
        <f t="shared" si="784"/>
        <v>0</v>
      </c>
      <c r="M1867" s="29">
        <f t="shared" si="785"/>
        <v>0</v>
      </c>
      <c r="N1867" s="194">
        <f t="shared" si="786"/>
        <v>0</v>
      </c>
      <c r="O1867" s="64" t="str">
        <f t="shared" si="780"/>
        <v>-</v>
      </c>
      <c r="P1867" s="64" t="str">
        <f t="shared" si="780"/>
        <v>-</v>
      </c>
      <c r="Q1867" s="64" t="str">
        <f t="shared" si="780"/>
        <v>-</v>
      </c>
      <c r="R1867" s="64" t="str">
        <f t="shared" si="780"/>
        <v>-</v>
      </c>
      <c r="S1867" s="64" t="str">
        <f t="shared" si="780"/>
        <v>-</v>
      </c>
      <c r="T1867" s="206" t="str">
        <f t="shared" si="787"/>
        <v>-</v>
      </c>
      <c r="U1867" s="29">
        <f t="shared" si="788"/>
        <v>0</v>
      </c>
      <c r="V1867" s="29">
        <f t="shared" si="789"/>
        <v>0</v>
      </c>
      <c r="W1867" s="29">
        <f t="shared" si="790"/>
        <v>0</v>
      </c>
      <c r="X1867" s="29">
        <f t="shared" si="791"/>
        <v>0</v>
      </c>
      <c r="Y1867" s="29">
        <f t="shared" si="792"/>
        <v>0</v>
      </c>
      <c r="Z1867" s="194">
        <f t="shared" si="793"/>
        <v>0</v>
      </c>
      <c r="AA1867" s="47"/>
      <c r="AB1867" s="47"/>
      <c r="AC1867" s="47"/>
      <c r="AD1867" s="47"/>
      <c r="AE1867" s="47"/>
      <c r="AF1867" s="47"/>
      <c r="AG1867" s="47"/>
      <c r="AH1867" s="47"/>
      <c r="AI1867" s="47"/>
      <c r="AJ1867" s="47"/>
      <c r="AK1867" s="47"/>
      <c r="AL1867" s="47"/>
    </row>
    <row r="1868" spans="1:38" s="48" customFormat="1" x14ac:dyDescent="0.2">
      <c r="A1868" s="168">
        <v>198</v>
      </c>
      <c r="B1868" s="168">
        <f>'Revenue Data'!B1859</f>
        <v>0</v>
      </c>
      <c r="C1868" s="71" t="str">
        <f t="shared" si="779"/>
        <v>-</v>
      </c>
      <c r="D1868" s="71" t="str">
        <f t="shared" si="779"/>
        <v>-</v>
      </c>
      <c r="E1868" s="71" t="str">
        <f t="shared" si="779"/>
        <v>-</v>
      </c>
      <c r="F1868" s="71" t="str">
        <f t="shared" si="779"/>
        <v>-</v>
      </c>
      <c r="G1868" s="71" t="str">
        <f t="shared" si="779"/>
        <v>-</v>
      </c>
      <c r="H1868" s="205">
        <f>IFERROR(VLOOKUP(B1868,'Forecast Cnx @ Home Airport'!$B$5:$R$176,17,FALSE),0)</f>
        <v>0</v>
      </c>
      <c r="I1868" s="29">
        <f t="shared" si="781"/>
        <v>0</v>
      </c>
      <c r="J1868" s="29">
        <f t="shared" si="782"/>
        <v>0</v>
      </c>
      <c r="K1868" s="29">
        <f t="shared" si="783"/>
        <v>0</v>
      </c>
      <c r="L1868" s="29">
        <f t="shared" si="784"/>
        <v>0</v>
      </c>
      <c r="M1868" s="29">
        <f t="shared" si="785"/>
        <v>0</v>
      </c>
      <c r="N1868" s="194">
        <f t="shared" si="786"/>
        <v>0</v>
      </c>
      <c r="O1868" s="64" t="str">
        <f t="shared" si="780"/>
        <v>-</v>
      </c>
      <c r="P1868" s="64" t="str">
        <f t="shared" si="780"/>
        <v>-</v>
      </c>
      <c r="Q1868" s="64" t="str">
        <f t="shared" si="780"/>
        <v>-</v>
      </c>
      <c r="R1868" s="64" t="str">
        <f t="shared" si="780"/>
        <v>-</v>
      </c>
      <c r="S1868" s="64" t="str">
        <f t="shared" si="780"/>
        <v>-</v>
      </c>
      <c r="T1868" s="206" t="str">
        <f t="shared" si="787"/>
        <v>-</v>
      </c>
      <c r="U1868" s="29">
        <f t="shared" si="788"/>
        <v>0</v>
      </c>
      <c r="V1868" s="29">
        <f t="shared" si="789"/>
        <v>0</v>
      </c>
      <c r="W1868" s="29">
        <f t="shared" si="790"/>
        <v>0</v>
      </c>
      <c r="X1868" s="29">
        <f t="shared" si="791"/>
        <v>0</v>
      </c>
      <c r="Y1868" s="29">
        <f t="shared" si="792"/>
        <v>0</v>
      </c>
      <c r="Z1868" s="194">
        <f t="shared" si="793"/>
        <v>0</v>
      </c>
      <c r="AA1868" s="47"/>
      <c r="AB1868" s="47"/>
      <c r="AC1868" s="47"/>
      <c r="AD1868" s="47"/>
      <c r="AE1868" s="47"/>
      <c r="AF1868" s="47"/>
      <c r="AG1868" s="47"/>
      <c r="AH1868" s="47"/>
      <c r="AI1868" s="47"/>
      <c r="AJ1868" s="47"/>
      <c r="AK1868" s="47"/>
      <c r="AL1868" s="47"/>
    </row>
    <row r="1869" spans="1:38" s="48" customFormat="1" x14ac:dyDescent="0.2">
      <c r="A1869" s="168">
        <v>199</v>
      </c>
      <c r="B1869" s="168">
        <f>'Revenue Data'!B1860</f>
        <v>0</v>
      </c>
      <c r="C1869" s="71" t="str">
        <f t="shared" si="779"/>
        <v>-</v>
      </c>
      <c r="D1869" s="71" t="str">
        <f t="shared" si="779"/>
        <v>-</v>
      </c>
      <c r="E1869" s="71" t="str">
        <f t="shared" si="779"/>
        <v>-</v>
      </c>
      <c r="F1869" s="71" t="str">
        <f t="shared" si="779"/>
        <v>-</v>
      </c>
      <c r="G1869" s="71" t="str">
        <f t="shared" si="779"/>
        <v>-</v>
      </c>
      <c r="H1869" s="205">
        <f>IFERROR(VLOOKUP(B1869,'Forecast Cnx @ Home Airport'!$B$5:$R$176,17,FALSE),0)</f>
        <v>0</v>
      </c>
      <c r="I1869" s="29">
        <f t="shared" si="781"/>
        <v>0</v>
      </c>
      <c r="J1869" s="29">
        <f t="shared" si="782"/>
        <v>0</v>
      </c>
      <c r="K1869" s="29">
        <f t="shared" si="783"/>
        <v>0</v>
      </c>
      <c r="L1869" s="29">
        <f t="shared" si="784"/>
        <v>0</v>
      </c>
      <c r="M1869" s="29">
        <f t="shared" si="785"/>
        <v>0</v>
      </c>
      <c r="N1869" s="194">
        <f t="shared" si="786"/>
        <v>0</v>
      </c>
      <c r="O1869" s="64" t="str">
        <f t="shared" si="780"/>
        <v>-</v>
      </c>
      <c r="P1869" s="64" t="str">
        <f t="shared" si="780"/>
        <v>-</v>
      </c>
      <c r="Q1869" s="64" t="str">
        <f t="shared" si="780"/>
        <v>-</v>
      </c>
      <c r="R1869" s="64" t="str">
        <f t="shared" si="780"/>
        <v>-</v>
      </c>
      <c r="S1869" s="64" t="str">
        <f t="shared" si="780"/>
        <v>-</v>
      </c>
      <c r="T1869" s="206" t="str">
        <f t="shared" si="787"/>
        <v>-</v>
      </c>
      <c r="U1869" s="29">
        <f t="shared" si="788"/>
        <v>0</v>
      </c>
      <c r="V1869" s="29">
        <f t="shared" si="789"/>
        <v>0</v>
      </c>
      <c r="W1869" s="29">
        <f t="shared" si="790"/>
        <v>0</v>
      </c>
      <c r="X1869" s="29">
        <f t="shared" si="791"/>
        <v>0</v>
      </c>
      <c r="Y1869" s="29">
        <f t="shared" si="792"/>
        <v>0</v>
      </c>
      <c r="Z1869" s="194">
        <f t="shared" si="793"/>
        <v>0</v>
      </c>
      <c r="AA1869" s="47"/>
      <c r="AB1869" s="47"/>
      <c r="AC1869" s="47"/>
      <c r="AD1869" s="47"/>
      <c r="AE1869" s="47"/>
      <c r="AF1869" s="47"/>
      <c r="AG1869" s="47"/>
      <c r="AH1869" s="47"/>
      <c r="AI1869" s="47"/>
      <c r="AJ1869" s="47"/>
      <c r="AK1869" s="47"/>
      <c r="AL1869" s="47"/>
    </row>
    <row r="1870" spans="1:38" s="48" customFormat="1" x14ac:dyDescent="0.2">
      <c r="A1870" s="168">
        <v>200</v>
      </c>
      <c r="B1870" s="168">
        <f>'Revenue Data'!B1861</f>
        <v>0</v>
      </c>
      <c r="C1870" s="71" t="str">
        <f t="shared" si="779"/>
        <v>-</v>
      </c>
      <c r="D1870" s="71" t="str">
        <f t="shared" si="779"/>
        <v>-</v>
      </c>
      <c r="E1870" s="71" t="str">
        <f t="shared" si="779"/>
        <v>-</v>
      </c>
      <c r="F1870" s="71" t="str">
        <f t="shared" si="779"/>
        <v>-</v>
      </c>
      <c r="G1870" s="71" t="str">
        <f t="shared" si="779"/>
        <v>-</v>
      </c>
      <c r="H1870" s="205">
        <f>IFERROR(VLOOKUP(B1870,'Forecast Cnx @ Home Airport'!$B$5:$R$176,17,FALSE),0)</f>
        <v>0</v>
      </c>
      <c r="I1870" s="29">
        <f t="shared" si="781"/>
        <v>0</v>
      </c>
      <c r="J1870" s="29">
        <f t="shared" si="782"/>
        <v>0</v>
      </c>
      <c r="K1870" s="29">
        <f t="shared" si="783"/>
        <v>0</v>
      </c>
      <c r="L1870" s="29">
        <f t="shared" si="784"/>
        <v>0</v>
      </c>
      <c r="M1870" s="29">
        <f t="shared" si="785"/>
        <v>0</v>
      </c>
      <c r="N1870" s="194">
        <f t="shared" si="786"/>
        <v>0</v>
      </c>
      <c r="O1870" s="64" t="str">
        <f t="shared" si="780"/>
        <v>-</v>
      </c>
      <c r="P1870" s="64" t="str">
        <f t="shared" si="780"/>
        <v>-</v>
      </c>
      <c r="Q1870" s="64" t="str">
        <f t="shared" si="780"/>
        <v>-</v>
      </c>
      <c r="R1870" s="64" t="str">
        <f t="shared" si="780"/>
        <v>-</v>
      </c>
      <c r="S1870" s="64" t="str">
        <f t="shared" si="780"/>
        <v>-</v>
      </c>
      <c r="T1870" s="206" t="str">
        <f t="shared" si="787"/>
        <v>-</v>
      </c>
      <c r="U1870" s="29">
        <f t="shared" si="788"/>
        <v>0</v>
      </c>
      <c r="V1870" s="29">
        <f t="shared" si="789"/>
        <v>0</v>
      </c>
      <c r="W1870" s="29">
        <f t="shared" si="790"/>
        <v>0</v>
      </c>
      <c r="X1870" s="29">
        <f t="shared" si="791"/>
        <v>0</v>
      </c>
      <c r="Y1870" s="29">
        <f t="shared" si="792"/>
        <v>0</v>
      </c>
      <c r="Z1870" s="194">
        <f t="shared" si="793"/>
        <v>0</v>
      </c>
      <c r="AA1870" s="47"/>
      <c r="AB1870" s="47"/>
      <c r="AC1870" s="47"/>
      <c r="AD1870" s="47"/>
      <c r="AE1870" s="47"/>
      <c r="AF1870" s="47"/>
      <c r="AG1870" s="47"/>
      <c r="AH1870" s="47"/>
      <c r="AI1870" s="47"/>
      <c r="AJ1870" s="47"/>
      <c r="AK1870" s="47"/>
      <c r="AL1870" s="47"/>
    </row>
    <row r="1871" spans="1:38" s="48" customFormat="1" x14ac:dyDescent="0.2">
      <c r="A1871" s="168">
        <v>201</v>
      </c>
      <c r="B1871" s="168">
        <f>'Revenue Data'!B1862</f>
        <v>0</v>
      </c>
      <c r="C1871" s="71" t="str">
        <f t="shared" ref="C1871:G1880" si="794">IFERROR(VLOOKUP($B1871,ToChicagoFareList,C$8,FALSE),"-")</f>
        <v>-</v>
      </c>
      <c r="D1871" s="71" t="str">
        <f t="shared" si="794"/>
        <v>-</v>
      </c>
      <c r="E1871" s="71" t="str">
        <f t="shared" si="794"/>
        <v>-</v>
      </c>
      <c r="F1871" s="71" t="str">
        <f t="shared" si="794"/>
        <v>-</v>
      </c>
      <c r="G1871" s="71" t="str">
        <f t="shared" si="794"/>
        <v>-</v>
      </c>
      <c r="H1871" s="205">
        <f>IFERROR(VLOOKUP(B1871,'Forecast Cnx @ Home Airport'!$B$5:$R$176,17,FALSE),0)</f>
        <v>0</v>
      </c>
      <c r="I1871" s="29">
        <f t="shared" si="781"/>
        <v>0</v>
      </c>
      <c r="J1871" s="29">
        <f t="shared" si="782"/>
        <v>0</v>
      </c>
      <c r="K1871" s="29">
        <f t="shared" si="783"/>
        <v>0</v>
      </c>
      <c r="L1871" s="29">
        <f t="shared" si="784"/>
        <v>0</v>
      </c>
      <c r="M1871" s="29">
        <f t="shared" si="785"/>
        <v>0</v>
      </c>
      <c r="N1871" s="194">
        <f t="shared" si="786"/>
        <v>0</v>
      </c>
      <c r="O1871" s="64" t="str">
        <f t="shared" ref="O1871:S1880" si="795">IFERROR(VLOOKUP($B1871,ToChicagoFareList,O$8,FALSE),"-")</f>
        <v>-</v>
      </c>
      <c r="P1871" s="64" t="str">
        <f t="shared" si="795"/>
        <v>-</v>
      </c>
      <c r="Q1871" s="64" t="str">
        <f t="shared" si="795"/>
        <v>-</v>
      </c>
      <c r="R1871" s="64" t="str">
        <f t="shared" si="795"/>
        <v>-</v>
      </c>
      <c r="S1871" s="64" t="str">
        <f t="shared" si="795"/>
        <v>-</v>
      </c>
      <c r="T1871" s="206" t="str">
        <f t="shared" si="787"/>
        <v>-</v>
      </c>
      <c r="U1871" s="29">
        <f t="shared" si="788"/>
        <v>0</v>
      </c>
      <c r="V1871" s="29">
        <f t="shared" si="789"/>
        <v>0</v>
      </c>
      <c r="W1871" s="29">
        <f t="shared" si="790"/>
        <v>0</v>
      </c>
      <c r="X1871" s="29">
        <f t="shared" si="791"/>
        <v>0</v>
      </c>
      <c r="Y1871" s="29">
        <f t="shared" si="792"/>
        <v>0</v>
      </c>
      <c r="Z1871" s="194">
        <f t="shared" si="793"/>
        <v>0</v>
      </c>
      <c r="AA1871" s="47"/>
      <c r="AB1871" s="47"/>
      <c r="AC1871" s="47"/>
      <c r="AD1871" s="47"/>
      <c r="AE1871" s="47"/>
      <c r="AF1871" s="47"/>
      <c r="AG1871" s="47"/>
      <c r="AH1871" s="47"/>
      <c r="AI1871" s="47"/>
      <c r="AJ1871" s="47"/>
      <c r="AK1871" s="47"/>
      <c r="AL1871" s="47"/>
    </row>
    <row r="1872" spans="1:38" s="48" customFormat="1" x14ac:dyDescent="0.2">
      <c r="A1872" s="168">
        <v>202</v>
      </c>
      <c r="B1872" s="168">
        <f>'Revenue Data'!B1863</f>
        <v>0</v>
      </c>
      <c r="C1872" s="71" t="str">
        <f t="shared" si="794"/>
        <v>-</v>
      </c>
      <c r="D1872" s="71" t="str">
        <f t="shared" si="794"/>
        <v>-</v>
      </c>
      <c r="E1872" s="71" t="str">
        <f t="shared" si="794"/>
        <v>-</v>
      </c>
      <c r="F1872" s="71" t="str">
        <f t="shared" si="794"/>
        <v>-</v>
      </c>
      <c r="G1872" s="71" t="str">
        <f t="shared" si="794"/>
        <v>-</v>
      </c>
      <c r="H1872" s="205">
        <f>IFERROR(VLOOKUP(B1872,'Forecast Cnx @ Home Airport'!$B$5:$R$176,17,FALSE),0)</f>
        <v>0</v>
      </c>
      <c r="I1872" s="29">
        <f t="shared" si="781"/>
        <v>0</v>
      </c>
      <c r="J1872" s="29">
        <f t="shared" si="782"/>
        <v>0</v>
      </c>
      <c r="K1872" s="29">
        <f t="shared" si="783"/>
        <v>0</v>
      </c>
      <c r="L1872" s="29">
        <f t="shared" si="784"/>
        <v>0</v>
      </c>
      <c r="M1872" s="29">
        <f t="shared" si="785"/>
        <v>0</v>
      </c>
      <c r="N1872" s="194">
        <f t="shared" si="786"/>
        <v>0</v>
      </c>
      <c r="O1872" s="64" t="str">
        <f t="shared" si="795"/>
        <v>-</v>
      </c>
      <c r="P1872" s="64" t="str">
        <f t="shared" si="795"/>
        <v>-</v>
      </c>
      <c r="Q1872" s="64" t="str">
        <f t="shared" si="795"/>
        <v>-</v>
      </c>
      <c r="R1872" s="64" t="str">
        <f t="shared" si="795"/>
        <v>-</v>
      </c>
      <c r="S1872" s="64" t="str">
        <f t="shared" si="795"/>
        <v>-</v>
      </c>
      <c r="T1872" s="206" t="str">
        <f t="shared" si="787"/>
        <v>-</v>
      </c>
      <c r="U1872" s="29">
        <f t="shared" si="788"/>
        <v>0</v>
      </c>
      <c r="V1872" s="29">
        <f t="shared" si="789"/>
        <v>0</v>
      </c>
      <c r="W1872" s="29">
        <f t="shared" si="790"/>
        <v>0</v>
      </c>
      <c r="X1872" s="29">
        <f t="shared" si="791"/>
        <v>0</v>
      </c>
      <c r="Y1872" s="29">
        <f t="shared" si="792"/>
        <v>0</v>
      </c>
      <c r="Z1872" s="194">
        <f t="shared" si="793"/>
        <v>0</v>
      </c>
      <c r="AA1872" s="47"/>
      <c r="AB1872" s="47"/>
      <c r="AC1872" s="47"/>
      <c r="AD1872" s="47"/>
      <c r="AE1872" s="47"/>
      <c r="AF1872" s="47"/>
      <c r="AG1872" s="47"/>
      <c r="AH1872" s="47"/>
      <c r="AI1872" s="47"/>
      <c r="AJ1872" s="47"/>
      <c r="AK1872" s="47"/>
      <c r="AL1872" s="47"/>
    </row>
    <row r="1873" spans="1:38" s="48" customFormat="1" x14ac:dyDescent="0.2">
      <c r="A1873" s="168">
        <v>203</v>
      </c>
      <c r="B1873" s="168">
        <f>'Revenue Data'!B1864</f>
        <v>0</v>
      </c>
      <c r="C1873" s="71" t="str">
        <f t="shared" si="794"/>
        <v>-</v>
      </c>
      <c r="D1873" s="71" t="str">
        <f t="shared" si="794"/>
        <v>-</v>
      </c>
      <c r="E1873" s="71" t="str">
        <f t="shared" si="794"/>
        <v>-</v>
      </c>
      <c r="F1873" s="71" t="str">
        <f t="shared" si="794"/>
        <v>-</v>
      </c>
      <c r="G1873" s="71" t="str">
        <f t="shared" si="794"/>
        <v>-</v>
      </c>
      <c r="H1873" s="205">
        <f>IFERROR(VLOOKUP(B1873,'Forecast Cnx @ Home Airport'!$B$5:$R$176,17,FALSE),0)</f>
        <v>0</v>
      </c>
      <c r="I1873" s="29">
        <f t="shared" si="781"/>
        <v>0</v>
      </c>
      <c r="J1873" s="29">
        <f t="shared" si="782"/>
        <v>0</v>
      </c>
      <c r="K1873" s="29">
        <f t="shared" si="783"/>
        <v>0</v>
      </c>
      <c r="L1873" s="29">
        <f t="shared" si="784"/>
        <v>0</v>
      </c>
      <c r="M1873" s="29">
        <f t="shared" si="785"/>
        <v>0</v>
      </c>
      <c r="N1873" s="194">
        <f t="shared" si="786"/>
        <v>0</v>
      </c>
      <c r="O1873" s="64" t="str">
        <f t="shared" si="795"/>
        <v>-</v>
      </c>
      <c r="P1873" s="64" t="str">
        <f t="shared" si="795"/>
        <v>-</v>
      </c>
      <c r="Q1873" s="64" t="str">
        <f t="shared" si="795"/>
        <v>-</v>
      </c>
      <c r="R1873" s="64" t="str">
        <f t="shared" si="795"/>
        <v>-</v>
      </c>
      <c r="S1873" s="64" t="str">
        <f t="shared" si="795"/>
        <v>-</v>
      </c>
      <c r="T1873" s="206" t="str">
        <f t="shared" si="787"/>
        <v>-</v>
      </c>
      <c r="U1873" s="29">
        <f t="shared" si="788"/>
        <v>0</v>
      </c>
      <c r="V1873" s="29">
        <f t="shared" si="789"/>
        <v>0</v>
      </c>
      <c r="W1873" s="29">
        <f t="shared" si="790"/>
        <v>0</v>
      </c>
      <c r="X1873" s="29">
        <f t="shared" si="791"/>
        <v>0</v>
      </c>
      <c r="Y1873" s="29">
        <f t="shared" si="792"/>
        <v>0</v>
      </c>
      <c r="Z1873" s="194">
        <f t="shared" si="793"/>
        <v>0</v>
      </c>
      <c r="AA1873" s="47"/>
      <c r="AB1873" s="47"/>
      <c r="AC1873" s="47"/>
      <c r="AD1873" s="47"/>
      <c r="AE1873" s="47"/>
      <c r="AF1873" s="47"/>
      <c r="AG1873" s="47"/>
      <c r="AH1873" s="47"/>
      <c r="AI1873" s="47"/>
      <c r="AJ1873" s="47"/>
      <c r="AK1873" s="47"/>
      <c r="AL1873" s="47"/>
    </row>
    <row r="1874" spans="1:38" s="48" customFormat="1" x14ac:dyDescent="0.2">
      <c r="A1874" s="168">
        <v>204</v>
      </c>
      <c r="B1874" s="168">
        <f>'Revenue Data'!B1865</f>
        <v>0</v>
      </c>
      <c r="C1874" s="71" t="str">
        <f t="shared" si="794"/>
        <v>-</v>
      </c>
      <c r="D1874" s="71" t="str">
        <f t="shared" si="794"/>
        <v>-</v>
      </c>
      <c r="E1874" s="71" t="str">
        <f t="shared" si="794"/>
        <v>-</v>
      </c>
      <c r="F1874" s="71" t="str">
        <f t="shared" si="794"/>
        <v>-</v>
      </c>
      <c r="G1874" s="71" t="str">
        <f t="shared" si="794"/>
        <v>-</v>
      </c>
      <c r="H1874" s="205">
        <f>IFERROR(VLOOKUP(B1874,'Forecast Cnx @ Home Airport'!$B$5:$R$176,17,FALSE),0)</f>
        <v>0</v>
      </c>
      <c r="I1874" s="29">
        <f t="shared" si="781"/>
        <v>0</v>
      </c>
      <c r="J1874" s="29">
        <f t="shared" si="782"/>
        <v>0</v>
      </c>
      <c r="K1874" s="29">
        <f t="shared" si="783"/>
        <v>0</v>
      </c>
      <c r="L1874" s="29">
        <f t="shared" si="784"/>
        <v>0</v>
      </c>
      <c r="M1874" s="29">
        <f t="shared" si="785"/>
        <v>0</v>
      </c>
      <c r="N1874" s="194">
        <f t="shared" si="786"/>
        <v>0</v>
      </c>
      <c r="O1874" s="64" t="str">
        <f t="shared" si="795"/>
        <v>-</v>
      </c>
      <c r="P1874" s="64" t="str">
        <f t="shared" si="795"/>
        <v>-</v>
      </c>
      <c r="Q1874" s="64" t="str">
        <f t="shared" si="795"/>
        <v>-</v>
      </c>
      <c r="R1874" s="64" t="str">
        <f t="shared" si="795"/>
        <v>-</v>
      </c>
      <c r="S1874" s="64" t="str">
        <f t="shared" si="795"/>
        <v>-</v>
      </c>
      <c r="T1874" s="206" t="str">
        <f t="shared" si="787"/>
        <v>-</v>
      </c>
      <c r="U1874" s="29">
        <f t="shared" si="788"/>
        <v>0</v>
      </c>
      <c r="V1874" s="29">
        <f t="shared" si="789"/>
        <v>0</v>
      </c>
      <c r="W1874" s="29">
        <f t="shared" si="790"/>
        <v>0</v>
      </c>
      <c r="X1874" s="29">
        <f t="shared" si="791"/>
        <v>0</v>
      </c>
      <c r="Y1874" s="29">
        <f t="shared" si="792"/>
        <v>0</v>
      </c>
      <c r="Z1874" s="194">
        <f t="shared" si="793"/>
        <v>0</v>
      </c>
      <c r="AA1874" s="47"/>
      <c r="AB1874" s="47"/>
      <c r="AC1874" s="47"/>
      <c r="AD1874" s="47"/>
      <c r="AE1874" s="47"/>
      <c r="AF1874" s="47"/>
      <c r="AG1874" s="47"/>
      <c r="AH1874" s="47"/>
      <c r="AI1874" s="47"/>
      <c r="AJ1874" s="47"/>
      <c r="AK1874" s="47"/>
      <c r="AL1874" s="47"/>
    </row>
    <row r="1875" spans="1:38" s="48" customFormat="1" x14ac:dyDescent="0.2">
      <c r="A1875" s="168">
        <v>205</v>
      </c>
      <c r="B1875" s="168">
        <f>'Revenue Data'!B1866</f>
        <v>0</v>
      </c>
      <c r="C1875" s="71" t="str">
        <f t="shared" si="794"/>
        <v>-</v>
      </c>
      <c r="D1875" s="71" t="str">
        <f t="shared" si="794"/>
        <v>-</v>
      </c>
      <c r="E1875" s="71" t="str">
        <f t="shared" si="794"/>
        <v>-</v>
      </c>
      <c r="F1875" s="71" t="str">
        <f t="shared" si="794"/>
        <v>-</v>
      </c>
      <c r="G1875" s="71" t="str">
        <f t="shared" si="794"/>
        <v>-</v>
      </c>
      <c r="H1875" s="205">
        <f>IFERROR(VLOOKUP(B1875,'Forecast Cnx @ Home Airport'!$B$5:$R$176,17,FALSE),0)</f>
        <v>0</v>
      </c>
      <c r="I1875" s="29">
        <f t="shared" si="781"/>
        <v>0</v>
      </c>
      <c r="J1875" s="29">
        <f t="shared" si="782"/>
        <v>0</v>
      </c>
      <c r="K1875" s="29">
        <f t="shared" si="783"/>
        <v>0</v>
      </c>
      <c r="L1875" s="29">
        <f t="shared" si="784"/>
        <v>0</v>
      </c>
      <c r="M1875" s="29">
        <f t="shared" si="785"/>
        <v>0</v>
      </c>
      <c r="N1875" s="194">
        <f t="shared" si="786"/>
        <v>0</v>
      </c>
      <c r="O1875" s="64" t="str">
        <f t="shared" si="795"/>
        <v>-</v>
      </c>
      <c r="P1875" s="64" t="str">
        <f t="shared" si="795"/>
        <v>-</v>
      </c>
      <c r="Q1875" s="64" t="str">
        <f t="shared" si="795"/>
        <v>-</v>
      </c>
      <c r="R1875" s="64" t="str">
        <f t="shared" si="795"/>
        <v>-</v>
      </c>
      <c r="S1875" s="64" t="str">
        <f t="shared" si="795"/>
        <v>-</v>
      </c>
      <c r="T1875" s="206" t="str">
        <f t="shared" si="787"/>
        <v>-</v>
      </c>
      <c r="U1875" s="29">
        <f t="shared" si="788"/>
        <v>0</v>
      </c>
      <c r="V1875" s="29">
        <f t="shared" si="789"/>
        <v>0</v>
      </c>
      <c r="W1875" s="29">
        <f t="shared" si="790"/>
        <v>0</v>
      </c>
      <c r="X1875" s="29">
        <f t="shared" si="791"/>
        <v>0</v>
      </c>
      <c r="Y1875" s="29">
        <f t="shared" si="792"/>
        <v>0</v>
      </c>
      <c r="Z1875" s="194">
        <f t="shared" si="793"/>
        <v>0</v>
      </c>
      <c r="AA1875" s="47"/>
      <c r="AB1875" s="47"/>
      <c r="AC1875" s="47"/>
      <c r="AD1875" s="47"/>
      <c r="AE1875" s="47"/>
      <c r="AF1875" s="47"/>
      <c r="AG1875" s="47"/>
      <c r="AH1875" s="47"/>
      <c r="AI1875" s="47"/>
      <c r="AJ1875" s="47"/>
      <c r="AK1875" s="47"/>
      <c r="AL1875" s="47"/>
    </row>
    <row r="1876" spans="1:38" s="48" customFormat="1" x14ac:dyDescent="0.2">
      <c r="A1876" s="168">
        <v>206</v>
      </c>
      <c r="B1876" s="168">
        <f>'Revenue Data'!B1867</f>
        <v>0</v>
      </c>
      <c r="C1876" s="71" t="str">
        <f t="shared" si="794"/>
        <v>-</v>
      </c>
      <c r="D1876" s="71" t="str">
        <f t="shared" si="794"/>
        <v>-</v>
      </c>
      <c r="E1876" s="71" t="str">
        <f t="shared" si="794"/>
        <v>-</v>
      </c>
      <c r="F1876" s="71" t="str">
        <f t="shared" si="794"/>
        <v>-</v>
      </c>
      <c r="G1876" s="71" t="str">
        <f t="shared" si="794"/>
        <v>-</v>
      </c>
      <c r="H1876" s="205">
        <f>IFERROR(VLOOKUP(B1876,'Forecast Cnx @ Home Airport'!$B$5:$R$176,17,FALSE),0)</f>
        <v>0</v>
      </c>
      <c r="I1876" s="29">
        <f t="shared" si="781"/>
        <v>0</v>
      </c>
      <c r="J1876" s="29">
        <f t="shared" si="782"/>
        <v>0</v>
      </c>
      <c r="K1876" s="29">
        <f t="shared" si="783"/>
        <v>0</v>
      </c>
      <c r="L1876" s="29">
        <f t="shared" si="784"/>
        <v>0</v>
      </c>
      <c r="M1876" s="29">
        <f t="shared" si="785"/>
        <v>0</v>
      </c>
      <c r="N1876" s="194">
        <f t="shared" si="786"/>
        <v>0</v>
      </c>
      <c r="O1876" s="64" t="str">
        <f t="shared" si="795"/>
        <v>-</v>
      </c>
      <c r="P1876" s="64" t="str">
        <f t="shared" si="795"/>
        <v>-</v>
      </c>
      <c r="Q1876" s="64" t="str">
        <f t="shared" si="795"/>
        <v>-</v>
      </c>
      <c r="R1876" s="64" t="str">
        <f t="shared" si="795"/>
        <v>-</v>
      </c>
      <c r="S1876" s="64" t="str">
        <f t="shared" si="795"/>
        <v>-</v>
      </c>
      <c r="T1876" s="206" t="str">
        <f t="shared" si="787"/>
        <v>-</v>
      </c>
      <c r="U1876" s="29">
        <f t="shared" si="788"/>
        <v>0</v>
      </c>
      <c r="V1876" s="29">
        <f t="shared" si="789"/>
        <v>0</v>
      </c>
      <c r="W1876" s="29">
        <f t="shared" si="790"/>
        <v>0</v>
      </c>
      <c r="X1876" s="29">
        <f t="shared" si="791"/>
        <v>0</v>
      </c>
      <c r="Y1876" s="29">
        <f t="shared" si="792"/>
        <v>0</v>
      </c>
      <c r="Z1876" s="194">
        <f t="shared" si="793"/>
        <v>0</v>
      </c>
      <c r="AA1876" s="47"/>
      <c r="AB1876" s="47"/>
      <c r="AC1876" s="47"/>
      <c r="AD1876" s="47"/>
      <c r="AE1876" s="47"/>
      <c r="AF1876" s="47"/>
      <c r="AG1876" s="47"/>
      <c r="AH1876" s="47"/>
      <c r="AI1876" s="47"/>
      <c r="AJ1876" s="47"/>
      <c r="AK1876" s="47"/>
      <c r="AL1876" s="47"/>
    </row>
    <row r="1877" spans="1:38" s="48" customFormat="1" x14ac:dyDescent="0.2">
      <c r="A1877" s="168">
        <v>207</v>
      </c>
      <c r="B1877" s="168">
        <f>'Revenue Data'!B1868</f>
        <v>0</v>
      </c>
      <c r="C1877" s="71" t="str">
        <f t="shared" si="794"/>
        <v>-</v>
      </c>
      <c r="D1877" s="71" t="str">
        <f t="shared" si="794"/>
        <v>-</v>
      </c>
      <c r="E1877" s="71" t="str">
        <f t="shared" si="794"/>
        <v>-</v>
      </c>
      <c r="F1877" s="71" t="str">
        <f t="shared" si="794"/>
        <v>-</v>
      </c>
      <c r="G1877" s="71" t="str">
        <f t="shared" si="794"/>
        <v>-</v>
      </c>
      <c r="H1877" s="205">
        <f>IFERROR(VLOOKUP(B1877,'Forecast Cnx @ Home Airport'!$B$5:$R$176,17,FALSE),0)</f>
        <v>0</v>
      </c>
      <c r="I1877" s="29">
        <f t="shared" si="781"/>
        <v>0</v>
      </c>
      <c r="J1877" s="29">
        <f t="shared" si="782"/>
        <v>0</v>
      </c>
      <c r="K1877" s="29">
        <f t="shared" si="783"/>
        <v>0</v>
      </c>
      <c r="L1877" s="29">
        <f t="shared" si="784"/>
        <v>0</v>
      </c>
      <c r="M1877" s="29">
        <f t="shared" si="785"/>
        <v>0</v>
      </c>
      <c r="N1877" s="194">
        <f t="shared" si="786"/>
        <v>0</v>
      </c>
      <c r="O1877" s="64" t="str">
        <f t="shared" si="795"/>
        <v>-</v>
      </c>
      <c r="P1877" s="64" t="str">
        <f t="shared" si="795"/>
        <v>-</v>
      </c>
      <c r="Q1877" s="64" t="str">
        <f t="shared" si="795"/>
        <v>-</v>
      </c>
      <c r="R1877" s="64" t="str">
        <f t="shared" si="795"/>
        <v>-</v>
      </c>
      <c r="S1877" s="64" t="str">
        <f t="shared" si="795"/>
        <v>-</v>
      </c>
      <c r="T1877" s="206" t="str">
        <f t="shared" si="787"/>
        <v>-</v>
      </c>
      <c r="U1877" s="29">
        <f t="shared" si="788"/>
        <v>0</v>
      </c>
      <c r="V1877" s="29">
        <f t="shared" si="789"/>
        <v>0</v>
      </c>
      <c r="W1877" s="29">
        <f t="shared" si="790"/>
        <v>0</v>
      </c>
      <c r="X1877" s="29">
        <f t="shared" si="791"/>
        <v>0</v>
      </c>
      <c r="Y1877" s="29">
        <f t="shared" si="792"/>
        <v>0</v>
      </c>
      <c r="Z1877" s="194">
        <f t="shared" si="793"/>
        <v>0</v>
      </c>
      <c r="AA1877" s="47"/>
      <c r="AB1877" s="47"/>
      <c r="AC1877" s="47"/>
      <c r="AD1877" s="47"/>
      <c r="AE1877" s="47"/>
      <c r="AF1877" s="47"/>
      <c r="AG1877" s="47"/>
      <c r="AH1877" s="47"/>
      <c r="AI1877" s="47"/>
      <c r="AJ1877" s="47"/>
      <c r="AK1877" s="47"/>
      <c r="AL1877" s="47"/>
    </row>
    <row r="1878" spans="1:38" s="48" customFormat="1" x14ac:dyDescent="0.2">
      <c r="A1878" s="168">
        <v>208</v>
      </c>
      <c r="B1878" s="168">
        <f>'Revenue Data'!B1869</f>
        <v>0</v>
      </c>
      <c r="C1878" s="71" t="str">
        <f t="shared" si="794"/>
        <v>-</v>
      </c>
      <c r="D1878" s="71" t="str">
        <f t="shared" si="794"/>
        <v>-</v>
      </c>
      <c r="E1878" s="71" t="str">
        <f t="shared" si="794"/>
        <v>-</v>
      </c>
      <c r="F1878" s="71" t="str">
        <f t="shared" si="794"/>
        <v>-</v>
      </c>
      <c r="G1878" s="71" t="str">
        <f t="shared" si="794"/>
        <v>-</v>
      </c>
      <c r="H1878" s="205">
        <f>IFERROR(VLOOKUP(B1878,'Forecast Cnx @ Home Airport'!$B$5:$R$176,17,FALSE),0)</f>
        <v>0</v>
      </c>
      <c r="I1878" s="29">
        <f t="shared" si="781"/>
        <v>0</v>
      </c>
      <c r="J1878" s="29">
        <f t="shared" si="782"/>
        <v>0</v>
      </c>
      <c r="K1878" s="29">
        <f t="shared" si="783"/>
        <v>0</v>
      </c>
      <c r="L1878" s="29">
        <f t="shared" si="784"/>
        <v>0</v>
      </c>
      <c r="M1878" s="29">
        <f t="shared" si="785"/>
        <v>0</v>
      </c>
      <c r="N1878" s="194">
        <f t="shared" si="786"/>
        <v>0</v>
      </c>
      <c r="O1878" s="64" t="str">
        <f t="shared" si="795"/>
        <v>-</v>
      </c>
      <c r="P1878" s="64" t="str">
        <f t="shared" si="795"/>
        <v>-</v>
      </c>
      <c r="Q1878" s="64" t="str">
        <f t="shared" si="795"/>
        <v>-</v>
      </c>
      <c r="R1878" s="64" t="str">
        <f t="shared" si="795"/>
        <v>-</v>
      </c>
      <c r="S1878" s="64" t="str">
        <f t="shared" si="795"/>
        <v>-</v>
      </c>
      <c r="T1878" s="206" t="str">
        <f t="shared" si="787"/>
        <v>-</v>
      </c>
      <c r="U1878" s="29">
        <f t="shared" si="788"/>
        <v>0</v>
      </c>
      <c r="V1878" s="29">
        <f t="shared" si="789"/>
        <v>0</v>
      </c>
      <c r="W1878" s="29">
        <f t="shared" si="790"/>
        <v>0</v>
      </c>
      <c r="X1878" s="29">
        <f t="shared" si="791"/>
        <v>0</v>
      </c>
      <c r="Y1878" s="29">
        <f t="shared" si="792"/>
        <v>0</v>
      </c>
      <c r="Z1878" s="194">
        <f t="shared" si="793"/>
        <v>0</v>
      </c>
      <c r="AA1878" s="47"/>
      <c r="AB1878" s="47"/>
      <c r="AC1878" s="47"/>
      <c r="AD1878" s="47"/>
      <c r="AE1878" s="47"/>
      <c r="AF1878" s="47"/>
      <c r="AG1878" s="47"/>
      <c r="AH1878" s="47"/>
      <c r="AI1878" s="47"/>
      <c r="AJ1878" s="47"/>
      <c r="AK1878" s="47"/>
      <c r="AL1878" s="47"/>
    </row>
    <row r="1879" spans="1:38" s="48" customFormat="1" x14ac:dyDescent="0.2">
      <c r="A1879" s="168">
        <v>209</v>
      </c>
      <c r="B1879" s="168">
        <f>'Revenue Data'!B1870</f>
        <v>0</v>
      </c>
      <c r="C1879" s="71" t="str">
        <f t="shared" si="794"/>
        <v>-</v>
      </c>
      <c r="D1879" s="71" t="str">
        <f t="shared" si="794"/>
        <v>-</v>
      </c>
      <c r="E1879" s="71" t="str">
        <f t="shared" si="794"/>
        <v>-</v>
      </c>
      <c r="F1879" s="71" t="str">
        <f t="shared" si="794"/>
        <v>-</v>
      </c>
      <c r="G1879" s="71" t="str">
        <f t="shared" si="794"/>
        <v>-</v>
      </c>
      <c r="H1879" s="205">
        <f>IFERROR(VLOOKUP(B1879,'Forecast Cnx @ Home Airport'!$B$5:$R$176,17,FALSE),0)</f>
        <v>0</v>
      </c>
      <c r="I1879" s="29">
        <f t="shared" si="781"/>
        <v>0</v>
      </c>
      <c r="J1879" s="29">
        <f t="shared" si="782"/>
        <v>0</v>
      </c>
      <c r="K1879" s="29">
        <f t="shared" si="783"/>
        <v>0</v>
      </c>
      <c r="L1879" s="29">
        <f t="shared" si="784"/>
        <v>0</v>
      </c>
      <c r="M1879" s="29">
        <f t="shared" si="785"/>
        <v>0</v>
      </c>
      <c r="N1879" s="194">
        <f t="shared" si="786"/>
        <v>0</v>
      </c>
      <c r="O1879" s="64" t="str">
        <f t="shared" si="795"/>
        <v>-</v>
      </c>
      <c r="P1879" s="64" t="str">
        <f t="shared" si="795"/>
        <v>-</v>
      </c>
      <c r="Q1879" s="64" t="str">
        <f t="shared" si="795"/>
        <v>-</v>
      </c>
      <c r="R1879" s="64" t="str">
        <f t="shared" si="795"/>
        <v>-</v>
      </c>
      <c r="S1879" s="64" t="str">
        <f t="shared" si="795"/>
        <v>-</v>
      </c>
      <c r="T1879" s="206" t="str">
        <f t="shared" si="787"/>
        <v>-</v>
      </c>
      <c r="U1879" s="29">
        <f t="shared" si="788"/>
        <v>0</v>
      </c>
      <c r="V1879" s="29">
        <f t="shared" si="789"/>
        <v>0</v>
      </c>
      <c r="W1879" s="29">
        <f t="shared" si="790"/>
        <v>0</v>
      </c>
      <c r="X1879" s="29">
        <f t="shared" si="791"/>
        <v>0</v>
      </c>
      <c r="Y1879" s="29">
        <f t="shared" si="792"/>
        <v>0</v>
      </c>
      <c r="Z1879" s="194">
        <f t="shared" si="793"/>
        <v>0</v>
      </c>
      <c r="AA1879" s="47"/>
      <c r="AB1879" s="47"/>
      <c r="AC1879" s="47"/>
      <c r="AD1879" s="47"/>
      <c r="AE1879" s="47"/>
      <c r="AF1879" s="47"/>
      <c r="AG1879" s="47"/>
      <c r="AH1879" s="47"/>
      <c r="AI1879" s="47"/>
      <c r="AJ1879" s="47"/>
      <c r="AK1879" s="47"/>
      <c r="AL1879" s="47"/>
    </row>
    <row r="1880" spans="1:38" s="48" customFormat="1" x14ac:dyDescent="0.2">
      <c r="A1880" s="168">
        <v>210</v>
      </c>
      <c r="B1880" s="168">
        <f>'Revenue Data'!B1871</f>
        <v>0</v>
      </c>
      <c r="C1880" s="71" t="str">
        <f t="shared" si="794"/>
        <v>-</v>
      </c>
      <c r="D1880" s="71" t="str">
        <f t="shared" si="794"/>
        <v>-</v>
      </c>
      <c r="E1880" s="71" t="str">
        <f t="shared" si="794"/>
        <v>-</v>
      </c>
      <c r="F1880" s="71" t="str">
        <f t="shared" si="794"/>
        <v>-</v>
      </c>
      <c r="G1880" s="71" t="str">
        <f t="shared" si="794"/>
        <v>-</v>
      </c>
      <c r="H1880" s="205">
        <f>IFERROR(VLOOKUP(B1880,'Forecast Cnx @ Home Airport'!$B$5:$R$176,17,FALSE),0)</f>
        <v>0</v>
      </c>
      <c r="I1880" s="29">
        <f t="shared" si="781"/>
        <v>0</v>
      </c>
      <c r="J1880" s="29">
        <f t="shared" si="782"/>
        <v>0</v>
      </c>
      <c r="K1880" s="29">
        <f t="shared" si="783"/>
        <v>0</v>
      </c>
      <c r="L1880" s="29">
        <f t="shared" si="784"/>
        <v>0</v>
      </c>
      <c r="M1880" s="29">
        <f t="shared" si="785"/>
        <v>0</v>
      </c>
      <c r="N1880" s="194">
        <f t="shared" si="786"/>
        <v>0</v>
      </c>
      <c r="O1880" s="64" t="str">
        <f t="shared" si="795"/>
        <v>-</v>
      </c>
      <c r="P1880" s="64" t="str">
        <f t="shared" si="795"/>
        <v>-</v>
      </c>
      <c r="Q1880" s="64" t="str">
        <f t="shared" si="795"/>
        <v>-</v>
      </c>
      <c r="R1880" s="64" t="str">
        <f t="shared" si="795"/>
        <v>-</v>
      </c>
      <c r="S1880" s="64" t="str">
        <f t="shared" si="795"/>
        <v>-</v>
      </c>
      <c r="T1880" s="206" t="str">
        <f t="shared" si="787"/>
        <v>-</v>
      </c>
      <c r="U1880" s="29">
        <f t="shared" si="788"/>
        <v>0</v>
      </c>
      <c r="V1880" s="29">
        <f t="shared" si="789"/>
        <v>0</v>
      </c>
      <c r="W1880" s="29">
        <f t="shared" si="790"/>
        <v>0</v>
      </c>
      <c r="X1880" s="29">
        <f t="shared" si="791"/>
        <v>0</v>
      </c>
      <c r="Y1880" s="29">
        <f t="shared" si="792"/>
        <v>0</v>
      </c>
      <c r="Z1880" s="194">
        <f t="shared" si="793"/>
        <v>0</v>
      </c>
      <c r="AA1880" s="47"/>
      <c r="AB1880" s="47"/>
      <c r="AC1880" s="47"/>
      <c r="AD1880" s="47"/>
      <c r="AE1880" s="47"/>
      <c r="AF1880" s="47"/>
      <c r="AG1880" s="47"/>
      <c r="AH1880" s="47"/>
      <c r="AI1880" s="47"/>
      <c r="AJ1880" s="47"/>
      <c r="AK1880" s="47"/>
      <c r="AL1880" s="47"/>
    </row>
    <row r="1881" spans="1:38" s="48" customFormat="1" x14ac:dyDescent="0.2">
      <c r="A1881" s="168">
        <v>211</v>
      </c>
      <c r="B1881" s="168">
        <f>'Revenue Data'!B1872</f>
        <v>0</v>
      </c>
      <c r="C1881" s="71" t="str">
        <f t="shared" ref="C1881:G1890" si="796">IFERROR(VLOOKUP($B1881,ToChicagoFareList,C$8,FALSE),"-")</f>
        <v>-</v>
      </c>
      <c r="D1881" s="71" t="str">
        <f t="shared" si="796"/>
        <v>-</v>
      </c>
      <c r="E1881" s="71" t="str">
        <f t="shared" si="796"/>
        <v>-</v>
      </c>
      <c r="F1881" s="71" t="str">
        <f t="shared" si="796"/>
        <v>-</v>
      </c>
      <c r="G1881" s="71" t="str">
        <f t="shared" si="796"/>
        <v>-</v>
      </c>
      <c r="H1881" s="205">
        <f>IFERROR(VLOOKUP(B1881,'Forecast Cnx @ Home Airport'!$B$5:$R$176,17,FALSE),0)</f>
        <v>0</v>
      </c>
      <c r="I1881" s="29">
        <f t="shared" si="781"/>
        <v>0</v>
      </c>
      <c r="J1881" s="29">
        <f t="shared" si="782"/>
        <v>0</v>
      </c>
      <c r="K1881" s="29">
        <f t="shared" si="783"/>
        <v>0</v>
      </c>
      <c r="L1881" s="29">
        <f t="shared" si="784"/>
        <v>0</v>
      </c>
      <c r="M1881" s="29">
        <f t="shared" si="785"/>
        <v>0</v>
      </c>
      <c r="N1881" s="194">
        <f t="shared" si="786"/>
        <v>0</v>
      </c>
      <c r="O1881" s="64" t="str">
        <f t="shared" ref="O1881:S1890" si="797">IFERROR(VLOOKUP($B1881,ToChicagoFareList,O$8,FALSE),"-")</f>
        <v>-</v>
      </c>
      <c r="P1881" s="64" t="str">
        <f t="shared" si="797"/>
        <v>-</v>
      </c>
      <c r="Q1881" s="64" t="str">
        <f t="shared" si="797"/>
        <v>-</v>
      </c>
      <c r="R1881" s="64" t="str">
        <f t="shared" si="797"/>
        <v>-</v>
      </c>
      <c r="S1881" s="64" t="str">
        <f t="shared" si="797"/>
        <v>-</v>
      </c>
      <c r="T1881" s="206" t="str">
        <f t="shared" si="787"/>
        <v>-</v>
      </c>
      <c r="U1881" s="29">
        <f t="shared" si="788"/>
        <v>0</v>
      </c>
      <c r="V1881" s="29">
        <f t="shared" si="789"/>
        <v>0</v>
      </c>
      <c r="W1881" s="29">
        <f t="shared" si="790"/>
        <v>0</v>
      </c>
      <c r="X1881" s="29">
        <f t="shared" si="791"/>
        <v>0</v>
      </c>
      <c r="Y1881" s="29">
        <f t="shared" si="792"/>
        <v>0</v>
      </c>
      <c r="Z1881" s="194">
        <f t="shared" si="793"/>
        <v>0</v>
      </c>
      <c r="AA1881" s="47"/>
      <c r="AB1881" s="47"/>
      <c r="AC1881" s="47"/>
      <c r="AD1881" s="47"/>
      <c r="AE1881" s="47"/>
      <c r="AF1881" s="47"/>
      <c r="AG1881" s="47"/>
      <c r="AH1881" s="47"/>
      <c r="AI1881" s="47"/>
      <c r="AJ1881" s="47"/>
      <c r="AK1881" s="47"/>
      <c r="AL1881" s="47"/>
    </row>
    <row r="1882" spans="1:38" s="48" customFormat="1" x14ac:dyDescent="0.2">
      <c r="A1882" s="168">
        <v>212</v>
      </c>
      <c r="B1882" s="168">
        <f>'Revenue Data'!B1873</f>
        <v>0</v>
      </c>
      <c r="C1882" s="71" t="str">
        <f t="shared" si="796"/>
        <v>-</v>
      </c>
      <c r="D1882" s="71" t="str">
        <f t="shared" si="796"/>
        <v>-</v>
      </c>
      <c r="E1882" s="71" t="str">
        <f t="shared" si="796"/>
        <v>-</v>
      </c>
      <c r="F1882" s="71" t="str">
        <f t="shared" si="796"/>
        <v>-</v>
      </c>
      <c r="G1882" s="71" t="str">
        <f t="shared" si="796"/>
        <v>-</v>
      </c>
      <c r="H1882" s="205">
        <f>IFERROR(VLOOKUP(B1882,'Forecast Cnx @ Home Airport'!$B$5:$R$176,17,FALSE),0)</f>
        <v>0</v>
      </c>
      <c r="I1882" s="29">
        <f t="shared" si="781"/>
        <v>0</v>
      </c>
      <c r="J1882" s="29">
        <f t="shared" si="782"/>
        <v>0</v>
      </c>
      <c r="K1882" s="29">
        <f t="shared" si="783"/>
        <v>0</v>
      </c>
      <c r="L1882" s="29">
        <f t="shared" si="784"/>
        <v>0</v>
      </c>
      <c r="M1882" s="29">
        <f t="shared" si="785"/>
        <v>0</v>
      </c>
      <c r="N1882" s="194">
        <f t="shared" si="786"/>
        <v>0</v>
      </c>
      <c r="O1882" s="64" t="str">
        <f t="shared" si="797"/>
        <v>-</v>
      </c>
      <c r="P1882" s="64" t="str">
        <f t="shared" si="797"/>
        <v>-</v>
      </c>
      <c r="Q1882" s="64" t="str">
        <f t="shared" si="797"/>
        <v>-</v>
      </c>
      <c r="R1882" s="64" t="str">
        <f t="shared" si="797"/>
        <v>-</v>
      </c>
      <c r="S1882" s="64" t="str">
        <f t="shared" si="797"/>
        <v>-</v>
      </c>
      <c r="T1882" s="206" t="str">
        <f t="shared" si="787"/>
        <v>-</v>
      </c>
      <c r="U1882" s="29">
        <f t="shared" si="788"/>
        <v>0</v>
      </c>
      <c r="V1882" s="29">
        <f t="shared" si="789"/>
        <v>0</v>
      </c>
      <c r="W1882" s="29">
        <f t="shared" si="790"/>
        <v>0</v>
      </c>
      <c r="X1882" s="29">
        <f t="shared" si="791"/>
        <v>0</v>
      </c>
      <c r="Y1882" s="29">
        <f t="shared" si="792"/>
        <v>0</v>
      </c>
      <c r="Z1882" s="194">
        <f t="shared" si="793"/>
        <v>0</v>
      </c>
      <c r="AA1882" s="47"/>
      <c r="AB1882" s="47"/>
      <c r="AC1882" s="47"/>
      <c r="AD1882" s="47"/>
      <c r="AE1882" s="47"/>
      <c r="AF1882" s="47"/>
      <c r="AG1882" s="47"/>
      <c r="AH1882" s="47"/>
      <c r="AI1882" s="47"/>
      <c r="AJ1882" s="47"/>
      <c r="AK1882" s="47"/>
      <c r="AL1882" s="47"/>
    </row>
    <row r="1883" spans="1:38" s="48" customFormat="1" x14ac:dyDescent="0.2">
      <c r="A1883" s="168">
        <v>213</v>
      </c>
      <c r="B1883" s="168">
        <f>'Revenue Data'!B1874</f>
        <v>0</v>
      </c>
      <c r="C1883" s="71" t="str">
        <f t="shared" si="796"/>
        <v>-</v>
      </c>
      <c r="D1883" s="71" t="str">
        <f t="shared" si="796"/>
        <v>-</v>
      </c>
      <c r="E1883" s="71" t="str">
        <f t="shared" si="796"/>
        <v>-</v>
      </c>
      <c r="F1883" s="71" t="str">
        <f t="shared" si="796"/>
        <v>-</v>
      </c>
      <c r="G1883" s="71" t="str">
        <f t="shared" si="796"/>
        <v>-</v>
      </c>
      <c r="H1883" s="205">
        <f>IFERROR(VLOOKUP(B1883,'Forecast Cnx @ Home Airport'!$B$5:$R$176,17,FALSE),0)</f>
        <v>0</v>
      </c>
      <c r="I1883" s="29">
        <f t="shared" si="781"/>
        <v>0</v>
      </c>
      <c r="J1883" s="29">
        <f t="shared" si="782"/>
        <v>0</v>
      </c>
      <c r="K1883" s="29">
        <f t="shared" si="783"/>
        <v>0</v>
      </c>
      <c r="L1883" s="29">
        <f t="shared" si="784"/>
        <v>0</v>
      </c>
      <c r="M1883" s="29">
        <f t="shared" si="785"/>
        <v>0</v>
      </c>
      <c r="N1883" s="194">
        <f t="shared" si="786"/>
        <v>0</v>
      </c>
      <c r="O1883" s="64" t="str">
        <f t="shared" si="797"/>
        <v>-</v>
      </c>
      <c r="P1883" s="64" t="str">
        <f t="shared" si="797"/>
        <v>-</v>
      </c>
      <c r="Q1883" s="64" t="str">
        <f t="shared" si="797"/>
        <v>-</v>
      </c>
      <c r="R1883" s="64" t="str">
        <f t="shared" si="797"/>
        <v>-</v>
      </c>
      <c r="S1883" s="64" t="str">
        <f t="shared" si="797"/>
        <v>-</v>
      </c>
      <c r="T1883" s="206" t="str">
        <f t="shared" si="787"/>
        <v>-</v>
      </c>
      <c r="U1883" s="29">
        <f t="shared" si="788"/>
        <v>0</v>
      </c>
      <c r="V1883" s="29">
        <f t="shared" si="789"/>
        <v>0</v>
      </c>
      <c r="W1883" s="29">
        <f t="shared" si="790"/>
        <v>0</v>
      </c>
      <c r="X1883" s="29">
        <f t="shared" si="791"/>
        <v>0</v>
      </c>
      <c r="Y1883" s="29">
        <f t="shared" si="792"/>
        <v>0</v>
      </c>
      <c r="Z1883" s="194">
        <f t="shared" si="793"/>
        <v>0</v>
      </c>
      <c r="AA1883" s="47"/>
      <c r="AB1883" s="47"/>
      <c r="AC1883" s="47"/>
      <c r="AD1883" s="47"/>
      <c r="AE1883" s="47"/>
      <c r="AF1883" s="47"/>
      <c r="AG1883" s="47"/>
      <c r="AH1883" s="47"/>
      <c r="AI1883" s="47"/>
      <c r="AJ1883" s="47"/>
      <c r="AK1883" s="47"/>
      <c r="AL1883" s="47"/>
    </row>
    <row r="1884" spans="1:38" s="48" customFormat="1" x14ac:dyDescent="0.2">
      <c r="A1884" s="168">
        <v>214</v>
      </c>
      <c r="B1884" s="168">
        <f>'Revenue Data'!B1875</f>
        <v>0</v>
      </c>
      <c r="C1884" s="71" t="str">
        <f t="shared" si="796"/>
        <v>-</v>
      </c>
      <c r="D1884" s="71" t="str">
        <f t="shared" si="796"/>
        <v>-</v>
      </c>
      <c r="E1884" s="71" t="str">
        <f t="shared" si="796"/>
        <v>-</v>
      </c>
      <c r="F1884" s="71" t="str">
        <f t="shared" si="796"/>
        <v>-</v>
      </c>
      <c r="G1884" s="71" t="str">
        <f t="shared" si="796"/>
        <v>-</v>
      </c>
      <c r="H1884" s="205">
        <f>IFERROR(VLOOKUP(B1884,'Forecast Cnx @ Home Airport'!$B$5:$R$176,17,FALSE),0)</f>
        <v>0</v>
      </c>
      <c r="I1884" s="29">
        <f t="shared" si="781"/>
        <v>0</v>
      </c>
      <c r="J1884" s="29">
        <f t="shared" si="782"/>
        <v>0</v>
      </c>
      <c r="K1884" s="29">
        <f t="shared" si="783"/>
        <v>0</v>
      </c>
      <c r="L1884" s="29">
        <f t="shared" si="784"/>
        <v>0</v>
      </c>
      <c r="M1884" s="29">
        <f t="shared" si="785"/>
        <v>0</v>
      </c>
      <c r="N1884" s="194">
        <f t="shared" si="786"/>
        <v>0</v>
      </c>
      <c r="O1884" s="64" t="str">
        <f t="shared" si="797"/>
        <v>-</v>
      </c>
      <c r="P1884" s="64" t="str">
        <f t="shared" si="797"/>
        <v>-</v>
      </c>
      <c r="Q1884" s="64" t="str">
        <f t="shared" si="797"/>
        <v>-</v>
      </c>
      <c r="R1884" s="64" t="str">
        <f t="shared" si="797"/>
        <v>-</v>
      </c>
      <c r="S1884" s="64" t="str">
        <f t="shared" si="797"/>
        <v>-</v>
      </c>
      <c r="T1884" s="206" t="str">
        <f t="shared" si="787"/>
        <v>-</v>
      </c>
      <c r="U1884" s="29">
        <f t="shared" si="788"/>
        <v>0</v>
      </c>
      <c r="V1884" s="29">
        <f t="shared" si="789"/>
        <v>0</v>
      </c>
      <c r="W1884" s="29">
        <f t="shared" si="790"/>
        <v>0</v>
      </c>
      <c r="X1884" s="29">
        <f t="shared" si="791"/>
        <v>0</v>
      </c>
      <c r="Y1884" s="29">
        <f t="shared" si="792"/>
        <v>0</v>
      </c>
      <c r="Z1884" s="194">
        <f t="shared" si="793"/>
        <v>0</v>
      </c>
      <c r="AA1884" s="47"/>
      <c r="AB1884" s="47"/>
      <c r="AC1884" s="47"/>
      <c r="AD1884" s="47"/>
      <c r="AE1884" s="47"/>
      <c r="AF1884" s="47"/>
      <c r="AG1884" s="47"/>
      <c r="AH1884" s="47"/>
      <c r="AI1884" s="47"/>
      <c r="AJ1884" s="47"/>
      <c r="AK1884" s="47"/>
      <c r="AL1884" s="47"/>
    </row>
    <row r="1885" spans="1:38" s="48" customFormat="1" x14ac:dyDescent="0.2">
      <c r="A1885" s="168">
        <v>215</v>
      </c>
      <c r="B1885" s="168">
        <f>'Revenue Data'!B1876</f>
        <v>0</v>
      </c>
      <c r="C1885" s="71" t="str">
        <f t="shared" si="796"/>
        <v>-</v>
      </c>
      <c r="D1885" s="71" t="str">
        <f t="shared" si="796"/>
        <v>-</v>
      </c>
      <c r="E1885" s="71" t="str">
        <f t="shared" si="796"/>
        <v>-</v>
      </c>
      <c r="F1885" s="71" t="str">
        <f t="shared" si="796"/>
        <v>-</v>
      </c>
      <c r="G1885" s="71" t="str">
        <f t="shared" si="796"/>
        <v>-</v>
      </c>
      <c r="H1885" s="205">
        <f>IFERROR(VLOOKUP(B1885,'Forecast Cnx @ Home Airport'!$B$5:$R$176,17,FALSE),0)</f>
        <v>0</v>
      </c>
      <c r="I1885" s="29">
        <f t="shared" si="781"/>
        <v>0</v>
      </c>
      <c r="J1885" s="29">
        <f t="shared" si="782"/>
        <v>0</v>
      </c>
      <c r="K1885" s="29">
        <f t="shared" si="783"/>
        <v>0</v>
      </c>
      <c r="L1885" s="29">
        <f t="shared" si="784"/>
        <v>0</v>
      </c>
      <c r="M1885" s="29">
        <f t="shared" si="785"/>
        <v>0</v>
      </c>
      <c r="N1885" s="194">
        <f t="shared" si="786"/>
        <v>0</v>
      </c>
      <c r="O1885" s="64" t="str">
        <f t="shared" si="797"/>
        <v>-</v>
      </c>
      <c r="P1885" s="64" t="str">
        <f t="shared" si="797"/>
        <v>-</v>
      </c>
      <c r="Q1885" s="64" t="str">
        <f t="shared" si="797"/>
        <v>-</v>
      </c>
      <c r="R1885" s="64" t="str">
        <f t="shared" si="797"/>
        <v>-</v>
      </c>
      <c r="S1885" s="64" t="str">
        <f t="shared" si="797"/>
        <v>-</v>
      </c>
      <c r="T1885" s="206" t="str">
        <f t="shared" si="787"/>
        <v>-</v>
      </c>
      <c r="U1885" s="29">
        <f t="shared" si="788"/>
        <v>0</v>
      </c>
      <c r="V1885" s="29">
        <f t="shared" si="789"/>
        <v>0</v>
      </c>
      <c r="W1885" s="29">
        <f t="shared" si="790"/>
        <v>0</v>
      </c>
      <c r="X1885" s="29">
        <f t="shared" si="791"/>
        <v>0</v>
      </c>
      <c r="Y1885" s="29">
        <f t="shared" si="792"/>
        <v>0</v>
      </c>
      <c r="Z1885" s="194">
        <f t="shared" si="793"/>
        <v>0</v>
      </c>
      <c r="AA1885" s="47"/>
      <c r="AB1885" s="47"/>
      <c r="AC1885" s="47"/>
      <c r="AD1885" s="47"/>
      <c r="AE1885" s="47"/>
      <c r="AF1885" s="47"/>
      <c r="AG1885" s="47"/>
      <c r="AH1885" s="47"/>
      <c r="AI1885" s="47"/>
      <c r="AJ1885" s="47"/>
      <c r="AK1885" s="47"/>
      <c r="AL1885" s="47"/>
    </row>
    <row r="1886" spans="1:38" s="48" customFormat="1" x14ac:dyDescent="0.2">
      <c r="A1886" s="168">
        <v>216</v>
      </c>
      <c r="B1886" s="168">
        <f>'Revenue Data'!B1877</f>
        <v>0</v>
      </c>
      <c r="C1886" s="71" t="str">
        <f t="shared" si="796"/>
        <v>-</v>
      </c>
      <c r="D1886" s="71" t="str">
        <f t="shared" si="796"/>
        <v>-</v>
      </c>
      <c r="E1886" s="71" t="str">
        <f t="shared" si="796"/>
        <v>-</v>
      </c>
      <c r="F1886" s="71" t="str">
        <f t="shared" si="796"/>
        <v>-</v>
      </c>
      <c r="G1886" s="71" t="str">
        <f t="shared" si="796"/>
        <v>-</v>
      </c>
      <c r="H1886" s="205">
        <f>IFERROR(VLOOKUP(B1886,'Forecast Cnx @ Home Airport'!$B$5:$R$176,17,FALSE),0)</f>
        <v>0</v>
      </c>
      <c r="I1886" s="29">
        <f t="shared" si="781"/>
        <v>0</v>
      </c>
      <c r="J1886" s="29">
        <f t="shared" si="782"/>
        <v>0</v>
      </c>
      <c r="K1886" s="29">
        <f t="shared" si="783"/>
        <v>0</v>
      </c>
      <c r="L1886" s="29">
        <f t="shared" si="784"/>
        <v>0</v>
      </c>
      <c r="M1886" s="29">
        <f t="shared" si="785"/>
        <v>0</v>
      </c>
      <c r="N1886" s="194">
        <f t="shared" si="786"/>
        <v>0</v>
      </c>
      <c r="O1886" s="64" t="str">
        <f t="shared" si="797"/>
        <v>-</v>
      </c>
      <c r="P1886" s="64" t="str">
        <f t="shared" si="797"/>
        <v>-</v>
      </c>
      <c r="Q1886" s="64" t="str">
        <f t="shared" si="797"/>
        <v>-</v>
      </c>
      <c r="R1886" s="64" t="str">
        <f t="shared" si="797"/>
        <v>-</v>
      </c>
      <c r="S1886" s="64" t="str">
        <f t="shared" si="797"/>
        <v>-</v>
      </c>
      <c r="T1886" s="206" t="str">
        <f t="shared" si="787"/>
        <v>-</v>
      </c>
      <c r="U1886" s="29">
        <f t="shared" si="788"/>
        <v>0</v>
      </c>
      <c r="V1886" s="29">
        <f t="shared" si="789"/>
        <v>0</v>
      </c>
      <c r="W1886" s="29">
        <f t="shared" si="790"/>
        <v>0</v>
      </c>
      <c r="X1886" s="29">
        <f t="shared" si="791"/>
        <v>0</v>
      </c>
      <c r="Y1886" s="29">
        <f t="shared" si="792"/>
        <v>0</v>
      </c>
      <c r="Z1886" s="194">
        <f t="shared" si="793"/>
        <v>0</v>
      </c>
      <c r="AA1886" s="47"/>
      <c r="AB1886" s="47"/>
      <c r="AC1886" s="47"/>
      <c r="AD1886" s="47"/>
      <c r="AE1886" s="47"/>
      <c r="AF1886" s="47"/>
      <c r="AG1886" s="47"/>
      <c r="AH1886" s="47"/>
      <c r="AI1886" s="47"/>
      <c r="AJ1886" s="47"/>
      <c r="AK1886" s="47"/>
      <c r="AL1886" s="47"/>
    </row>
    <row r="1887" spans="1:38" s="48" customFormat="1" x14ac:dyDescent="0.2">
      <c r="A1887" s="168">
        <v>217</v>
      </c>
      <c r="B1887" s="168">
        <f>'Revenue Data'!B1878</f>
        <v>0</v>
      </c>
      <c r="C1887" s="71" t="str">
        <f t="shared" si="796"/>
        <v>-</v>
      </c>
      <c r="D1887" s="71" t="str">
        <f t="shared" si="796"/>
        <v>-</v>
      </c>
      <c r="E1887" s="71" t="str">
        <f t="shared" si="796"/>
        <v>-</v>
      </c>
      <c r="F1887" s="71" t="str">
        <f t="shared" si="796"/>
        <v>-</v>
      </c>
      <c r="G1887" s="71" t="str">
        <f t="shared" si="796"/>
        <v>-</v>
      </c>
      <c r="H1887" s="205">
        <f>IFERROR(VLOOKUP(B1887,'Forecast Cnx @ Home Airport'!$B$5:$R$176,17,FALSE),0)</f>
        <v>0</v>
      </c>
      <c r="I1887" s="29">
        <f t="shared" si="781"/>
        <v>0</v>
      </c>
      <c r="J1887" s="29">
        <f t="shared" si="782"/>
        <v>0</v>
      </c>
      <c r="K1887" s="29">
        <f t="shared" si="783"/>
        <v>0</v>
      </c>
      <c r="L1887" s="29">
        <f t="shared" si="784"/>
        <v>0</v>
      </c>
      <c r="M1887" s="29">
        <f t="shared" si="785"/>
        <v>0</v>
      </c>
      <c r="N1887" s="194">
        <f t="shared" si="786"/>
        <v>0</v>
      </c>
      <c r="O1887" s="64" t="str">
        <f t="shared" si="797"/>
        <v>-</v>
      </c>
      <c r="P1887" s="64" t="str">
        <f t="shared" si="797"/>
        <v>-</v>
      </c>
      <c r="Q1887" s="64" t="str">
        <f t="shared" si="797"/>
        <v>-</v>
      </c>
      <c r="R1887" s="64" t="str">
        <f t="shared" si="797"/>
        <v>-</v>
      </c>
      <c r="S1887" s="64" t="str">
        <f t="shared" si="797"/>
        <v>-</v>
      </c>
      <c r="T1887" s="206" t="str">
        <f t="shared" si="787"/>
        <v>-</v>
      </c>
      <c r="U1887" s="29">
        <f t="shared" si="788"/>
        <v>0</v>
      </c>
      <c r="V1887" s="29">
        <f t="shared" si="789"/>
        <v>0</v>
      </c>
      <c r="W1887" s="29">
        <f t="shared" si="790"/>
        <v>0</v>
      </c>
      <c r="X1887" s="29">
        <f t="shared" si="791"/>
        <v>0</v>
      </c>
      <c r="Y1887" s="29">
        <f t="shared" si="792"/>
        <v>0</v>
      </c>
      <c r="Z1887" s="194">
        <f t="shared" si="793"/>
        <v>0</v>
      </c>
      <c r="AA1887" s="47"/>
      <c r="AB1887" s="47"/>
      <c r="AC1887" s="47"/>
      <c r="AD1887" s="47"/>
      <c r="AE1887" s="47"/>
      <c r="AF1887" s="47"/>
      <c r="AG1887" s="47"/>
      <c r="AH1887" s="47"/>
      <c r="AI1887" s="47"/>
      <c r="AJ1887" s="47"/>
      <c r="AK1887" s="47"/>
      <c r="AL1887" s="47"/>
    </row>
    <row r="1888" spans="1:38" s="48" customFormat="1" x14ac:dyDescent="0.2">
      <c r="A1888" s="168">
        <v>218</v>
      </c>
      <c r="B1888" s="168">
        <f>'Revenue Data'!B1879</f>
        <v>0</v>
      </c>
      <c r="C1888" s="71" t="str">
        <f t="shared" si="796"/>
        <v>-</v>
      </c>
      <c r="D1888" s="71" t="str">
        <f t="shared" si="796"/>
        <v>-</v>
      </c>
      <c r="E1888" s="71" t="str">
        <f t="shared" si="796"/>
        <v>-</v>
      </c>
      <c r="F1888" s="71" t="str">
        <f t="shared" si="796"/>
        <v>-</v>
      </c>
      <c r="G1888" s="71" t="str">
        <f t="shared" si="796"/>
        <v>-</v>
      </c>
      <c r="H1888" s="205">
        <f>IFERROR(VLOOKUP(B1888,'Forecast Cnx @ Home Airport'!$B$5:$R$176,17,FALSE),0)</f>
        <v>0</v>
      </c>
      <c r="I1888" s="29">
        <f t="shared" si="781"/>
        <v>0</v>
      </c>
      <c r="J1888" s="29">
        <f t="shared" si="782"/>
        <v>0</v>
      </c>
      <c r="K1888" s="29">
        <f t="shared" si="783"/>
        <v>0</v>
      </c>
      <c r="L1888" s="29">
        <f t="shared" si="784"/>
        <v>0</v>
      </c>
      <c r="M1888" s="29">
        <f t="shared" si="785"/>
        <v>0</v>
      </c>
      <c r="N1888" s="194">
        <f t="shared" si="786"/>
        <v>0</v>
      </c>
      <c r="O1888" s="64" t="str">
        <f t="shared" si="797"/>
        <v>-</v>
      </c>
      <c r="P1888" s="64" t="str">
        <f t="shared" si="797"/>
        <v>-</v>
      </c>
      <c r="Q1888" s="64" t="str">
        <f t="shared" si="797"/>
        <v>-</v>
      </c>
      <c r="R1888" s="64" t="str">
        <f t="shared" si="797"/>
        <v>-</v>
      </c>
      <c r="S1888" s="64" t="str">
        <f t="shared" si="797"/>
        <v>-</v>
      </c>
      <c r="T1888" s="206" t="str">
        <f t="shared" si="787"/>
        <v>-</v>
      </c>
      <c r="U1888" s="29">
        <f t="shared" si="788"/>
        <v>0</v>
      </c>
      <c r="V1888" s="29">
        <f t="shared" si="789"/>
        <v>0</v>
      </c>
      <c r="W1888" s="29">
        <f t="shared" si="790"/>
        <v>0</v>
      </c>
      <c r="X1888" s="29">
        <f t="shared" si="791"/>
        <v>0</v>
      </c>
      <c r="Y1888" s="29">
        <f t="shared" si="792"/>
        <v>0</v>
      </c>
      <c r="Z1888" s="194">
        <f t="shared" si="793"/>
        <v>0</v>
      </c>
      <c r="AA1888" s="47"/>
      <c r="AB1888" s="47"/>
      <c r="AC1888" s="47"/>
      <c r="AD1888" s="47"/>
      <c r="AE1888" s="47"/>
      <c r="AF1888" s="47"/>
      <c r="AG1888" s="47"/>
      <c r="AH1888" s="47"/>
      <c r="AI1888" s="47"/>
      <c r="AJ1888" s="47"/>
      <c r="AK1888" s="47"/>
      <c r="AL1888" s="47"/>
    </row>
    <row r="1889" spans="1:38" s="48" customFormat="1" x14ac:dyDescent="0.2">
      <c r="A1889" s="168">
        <v>219</v>
      </c>
      <c r="B1889" s="168">
        <f>'Revenue Data'!B1880</f>
        <v>0</v>
      </c>
      <c r="C1889" s="71" t="str">
        <f t="shared" si="796"/>
        <v>-</v>
      </c>
      <c r="D1889" s="71" t="str">
        <f t="shared" si="796"/>
        <v>-</v>
      </c>
      <c r="E1889" s="71" t="str">
        <f t="shared" si="796"/>
        <v>-</v>
      </c>
      <c r="F1889" s="71" t="str">
        <f t="shared" si="796"/>
        <v>-</v>
      </c>
      <c r="G1889" s="71" t="str">
        <f t="shared" si="796"/>
        <v>-</v>
      </c>
      <c r="H1889" s="205">
        <f>IFERROR(VLOOKUP(B1889,'Forecast Cnx @ Home Airport'!$B$5:$R$176,17,FALSE),0)</f>
        <v>0</v>
      </c>
      <c r="I1889" s="29">
        <f t="shared" si="781"/>
        <v>0</v>
      </c>
      <c r="J1889" s="29">
        <f t="shared" si="782"/>
        <v>0</v>
      </c>
      <c r="K1889" s="29">
        <f t="shared" si="783"/>
        <v>0</v>
      </c>
      <c r="L1889" s="29">
        <f t="shared" si="784"/>
        <v>0</v>
      </c>
      <c r="M1889" s="29">
        <f t="shared" si="785"/>
        <v>0</v>
      </c>
      <c r="N1889" s="194">
        <f t="shared" si="786"/>
        <v>0</v>
      </c>
      <c r="O1889" s="64" t="str">
        <f t="shared" si="797"/>
        <v>-</v>
      </c>
      <c r="P1889" s="64" t="str">
        <f t="shared" si="797"/>
        <v>-</v>
      </c>
      <c r="Q1889" s="64" t="str">
        <f t="shared" si="797"/>
        <v>-</v>
      </c>
      <c r="R1889" s="64" t="str">
        <f t="shared" si="797"/>
        <v>-</v>
      </c>
      <c r="S1889" s="64" t="str">
        <f t="shared" si="797"/>
        <v>-</v>
      </c>
      <c r="T1889" s="206" t="str">
        <f t="shared" si="787"/>
        <v>-</v>
      </c>
      <c r="U1889" s="29">
        <f t="shared" si="788"/>
        <v>0</v>
      </c>
      <c r="V1889" s="29">
        <f t="shared" si="789"/>
        <v>0</v>
      </c>
      <c r="W1889" s="29">
        <f t="shared" si="790"/>
        <v>0</v>
      </c>
      <c r="X1889" s="29">
        <f t="shared" si="791"/>
        <v>0</v>
      </c>
      <c r="Y1889" s="29">
        <f t="shared" si="792"/>
        <v>0</v>
      </c>
      <c r="Z1889" s="194">
        <f t="shared" si="793"/>
        <v>0</v>
      </c>
      <c r="AA1889" s="47"/>
      <c r="AB1889" s="47"/>
      <c r="AC1889" s="47"/>
      <c r="AD1889" s="47"/>
      <c r="AE1889" s="47"/>
      <c r="AF1889" s="47"/>
      <c r="AG1889" s="47"/>
      <c r="AH1889" s="47"/>
      <c r="AI1889" s="47"/>
      <c r="AJ1889" s="47"/>
      <c r="AK1889" s="47"/>
      <c r="AL1889" s="47"/>
    </row>
    <row r="1890" spans="1:38" s="48" customFormat="1" x14ac:dyDescent="0.2">
      <c r="A1890" s="168">
        <v>220</v>
      </c>
      <c r="B1890" s="168">
        <f>'Revenue Data'!B1881</f>
        <v>0</v>
      </c>
      <c r="C1890" s="71" t="str">
        <f t="shared" si="796"/>
        <v>-</v>
      </c>
      <c r="D1890" s="71" t="str">
        <f t="shared" si="796"/>
        <v>-</v>
      </c>
      <c r="E1890" s="71" t="str">
        <f t="shared" si="796"/>
        <v>-</v>
      </c>
      <c r="F1890" s="71" t="str">
        <f t="shared" si="796"/>
        <v>-</v>
      </c>
      <c r="G1890" s="71" t="str">
        <f t="shared" si="796"/>
        <v>-</v>
      </c>
      <c r="H1890" s="205">
        <f>IFERROR(VLOOKUP(B1890,'Forecast Cnx @ Home Airport'!$B$5:$R$176,17,FALSE),0)</f>
        <v>0</v>
      </c>
      <c r="I1890" s="29">
        <f t="shared" si="781"/>
        <v>0</v>
      </c>
      <c r="J1890" s="29">
        <f t="shared" si="782"/>
        <v>0</v>
      </c>
      <c r="K1890" s="29">
        <f t="shared" si="783"/>
        <v>0</v>
      </c>
      <c r="L1890" s="29">
        <f t="shared" si="784"/>
        <v>0</v>
      </c>
      <c r="M1890" s="29">
        <f t="shared" si="785"/>
        <v>0</v>
      </c>
      <c r="N1890" s="194">
        <f t="shared" si="786"/>
        <v>0</v>
      </c>
      <c r="O1890" s="64" t="str">
        <f t="shared" si="797"/>
        <v>-</v>
      </c>
      <c r="P1890" s="64" t="str">
        <f t="shared" si="797"/>
        <v>-</v>
      </c>
      <c r="Q1890" s="64" t="str">
        <f t="shared" si="797"/>
        <v>-</v>
      </c>
      <c r="R1890" s="64" t="str">
        <f t="shared" si="797"/>
        <v>-</v>
      </c>
      <c r="S1890" s="64" t="str">
        <f t="shared" si="797"/>
        <v>-</v>
      </c>
      <c r="T1890" s="206" t="str">
        <f t="shared" si="787"/>
        <v>-</v>
      </c>
      <c r="U1890" s="29">
        <f t="shared" si="788"/>
        <v>0</v>
      </c>
      <c r="V1890" s="29">
        <f t="shared" si="789"/>
        <v>0</v>
      </c>
      <c r="W1890" s="29">
        <f t="shared" si="790"/>
        <v>0</v>
      </c>
      <c r="X1890" s="29">
        <f t="shared" si="791"/>
        <v>0</v>
      </c>
      <c r="Y1890" s="29">
        <f t="shared" si="792"/>
        <v>0</v>
      </c>
      <c r="Z1890" s="194">
        <f t="shared" si="793"/>
        <v>0</v>
      </c>
      <c r="AA1890" s="47"/>
      <c r="AB1890" s="47"/>
      <c r="AC1890" s="47"/>
      <c r="AD1890" s="47"/>
      <c r="AE1890" s="47"/>
      <c r="AF1890" s="47"/>
      <c r="AG1890" s="47"/>
      <c r="AH1890" s="47"/>
      <c r="AI1890" s="47"/>
      <c r="AJ1890" s="47"/>
      <c r="AK1890" s="47"/>
      <c r="AL1890" s="47"/>
    </row>
    <row r="1891" spans="1:38" s="48" customFormat="1" x14ac:dyDescent="0.2">
      <c r="A1891" s="168">
        <v>221</v>
      </c>
      <c r="B1891" s="168">
        <f>'Revenue Data'!B1882</f>
        <v>0</v>
      </c>
      <c r="C1891" s="71" t="str">
        <f t="shared" ref="C1891:G1902" si="798">IFERROR(VLOOKUP($B1891,ToChicagoFareList,C$8,FALSE),"-")</f>
        <v>-</v>
      </c>
      <c r="D1891" s="71" t="str">
        <f t="shared" si="798"/>
        <v>-</v>
      </c>
      <c r="E1891" s="71" t="str">
        <f t="shared" si="798"/>
        <v>-</v>
      </c>
      <c r="F1891" s="71" t="str">
        <f t="shared" si="798"/>
        <v>-</v>
      </c>
      <c r="G1891" s="71" t="str">
        <f t="shared" si="798"/>
        <v>-</v>
      </c>
      <c r="H1891" s="205">
        <f>IFERROR(VLOOKUP(B1891,'Forecast Cnx @ Home Airport'!$B$5:$R$176,17,FALSE),0)</f>
        <v>0</v>
      </c>
      <c r="I1891" s="29">
        <f t="shared" si="781"/>
        <v>0</v>
      </c>
      <c r="J1891" s="29">
        <f t="shared" si="782"/>
        <v>0</v>
      </c>
      <c r="K1891" s="29">
        <f t="shared" si="783"/>
        <v>0</v>
      </c>
      <c r="L1891" s="29">
        <f t="shared" si="784"/>
        <v>0</v>
      </c>
      <c r="M1891" s="29">
        <f t="shared" si="785"/>
        <v>0</v>
      </c>
      <c r="N1891" s="194">
        <f t="shared" si="786"/>
        <v>0</v>
      </c>
      <c r="O1891" s="64" t="str">
        <f t="shared" ref="O1891:S1902" si="799">IFERROR(VLOOKUP($B1891,ToChicagoFareList,O$8,FALSE),"-")</f>
        <v>-</v>
      </c>
      <c r="P1891" s="64" t="str">
        <f t="shared" si="799"/>
        <v>-</v>
      </c>
      <c r="Q1891" s="64" t="str">
        <f t="shared" si="799"/>
        <v>-</v>
      </c>
      <c r="R1891" s="64" t="str">
        <f t="shared" si="799"/>
        <v>-</v>
      </c>
      <c r="S1891" s="64" t="str">
        <f t="shared" si="799"/>
        <v>-</v>
      </c>
      <c r="T1891" s="206" t="str">
        <f t="shared" si="787"/>
        <v>-</v>
      </c>
      <c r="U1891" s="29">
        <f t="shared" si="788"/>
        <v>0</v>
      </c>
      <c r="V1891" s="29">
        <f t="shared" si="789"/>
        <v>0</v>
      </c>
      <c r="W1891" s="29">
        <f t="shared" si="790"/>
        <v>0</v>
      </c>
      <c r="X1891" s="29">
        <f t="shared" si="791"/>
        <v>0</v>
      </c>
      <c r="Y1891" s="29">
        <f t="shared" si="792"/>
        <v>0</v>
      </c>
      <c r="Z1891" s="194">
        <f t="shared" si="793"/>
        <v>0</v>
      </c>
      <c r="AA1891" s="47"/>
      <c r="AB1891" s="47"/>
      <c r="AC1891" s="47"/>
      <c r="AD1891" s="47"/>
      <c r="AE1891" s="47"/>
      <c r="AF1891" s="47"/>
      <c r="AG1891" s="47"/>
      <c r="AH1891" s="47"/>
      <c r="AI1891" s="47"/>
      <c r="AJ1891" s="47"/>
      <c r="AK1891" s="47"/>
      <c r="AL1891" s="47"/>
    </row>
    <row r="1892" spans="1:38" s="48" customFormat="1" x14ac:dyDescent="0.2">
      <c r="A1892" s="168">
        <v>222</v>
      </c>
      <c r="B1892" s="168">
        <f>'Revenue Data'!B1883</f>
        <v>0</v>
      </c>
      <c r="C1892" s="71" t="str">
        <f t="shared" si="798"/>
        <v>-</v>
      </c>
      <c r="D1892" s="71" t="str">
        <f t="shared" si="798"/>
        <v>-</v>
      </c>
      <c r="E1892" s="71" t="str">
        <f t="shared" si="798"/>
        <v>-</v>
      </c>
      <c r="F1892" s="71" t="str">
        <f t="shared" si="798"/>
        <v>-</v>
      </c>
      <c r="G1892" s="71" t="str">
        <f t="shared" si="798"/>
        <v>-</v>
      </c>
      <c r="H1892" s="205">
        <f>IFERROR(VLOOKUP(B1892,'Forecast Cnx @ Home Airport'!$B$5:$R$176,17,FALSE),0)</f>
        <v>0</v>
      </c>
      <c r="I1892" s="29">
        <f t="shared" si="781"/>
        <v>0</v>
      </c>
      <c r="J1892" s="29">
        <f t="shared" si="782"/>
        <v>0</v>
      </c>
      <c r="K1892" s="29">
        <f t="shared" si="783"/>
        <v>0</v>
      </c>
      <c r="L1892" s="29">
        <f t="shared" si="784"/>
        <v>0</v>
      </c>
      <c r="M1892" s="29">
        <f t="shared" si="785"/>
        <v>0</v>
      </c>
      <c r="N1892" s="194">
        <f t="shared" si="786"/>
        <v>0</v>
      </c>
      <c r="O1892" s="64" t="str">
        <f t="shared" si="799"/>
        <v>-</v>
      </c>
      <c r="P1892" s="64" t="str">
        <f t="shared" si="799"/>
        <v>-</v>
      </c>
      <c r="Q1892" s="64" t="str">
        <f t="shared" si="799"/>
        <v>-</v>
      </c>
      <c r="R1892" s="64" t="str">
        <f t="shared" si="799"/>
        <v>-</v>
      </c>
      <c r="S1892" s="64" t="str">
        <f t="shared" si="799"/>
        <v>-</v>
      </c>
      <c r="T1892" s="206" t="str">
        <f t="shared" si="787"/>
        <v>-</v>
      </c>
      <c r="U1892" s="29">
        <f t="shared" si="788"/>
        <v>0</v>
      </c>
      <c r="V1892" s="29">
        <f t="shared" si="789"/>
        <v>0</v>
      </c>
      <c r="W1892" s="29">
        <f t="shared" si="790"/>
        <v>0</v>
      </c>
      <c r="X1892" s="29">
        <f t="shared" si="791"/>
        <v>0</v>
      </c>
      <c r="Y1892" s="29">
        <f t="shared" si="792"/>
        <v>0</v>
      </c>
      <c r="Z1892" s="194">
        <f t="shared" si="793"/>
        <v>0</v>
      </c>
      <c r="AA1892" s="47"/>
      <c r="AB1892" s="47"/>
      <c r="AC1892" s="47"/>
      <c r="AD1892" s="47"/>
      <c r="AE1892" s="47"/>
      <c r="AF1892" s="47"/>
      <c r="AG1892" s="47"/>
      <c r="AH1892" s="47"/>
      <c r="AI1892" s="47"/>
      <c r="AJ1892" s="47"/>
      <c r="AK1892" s="47"/>
      <c r="AL1892" s="47"/>
    </row>
    <row r="1893" spans="1:38" s="48" customFormat="1" x14ac:dyDescent="0.2">
      <c r="A1893" s="168">
        <v>223</v>
      </c>
      <c r="B1893" s="168">
        <f>'Revenue Data'!B1884</f>
        <v>0</v>
      </c>
      <c r="C1893" s="71" t="str">
        <f t="shared" si="798"/>
        <v>-</v>
      </c>
      <c r="D1893" s="71" t="str">
        <f t="shared" si="798"/>
        <v>-</v>
      </c>
      <c r="E1893" s="71" t="str">
        <f t="shared" si="798"/>
        <v>-</v>
      </c>
      <c r="F1893" s="71" t="str">
        <f t="shared" si="798"/>
        <v>-</v>
      </c>
      <c r="G1893" s="71" t="str">
        <f t="shared" si="798"/>
        <v>-</v>
      </c>
      <c r="H1893" s="205">
        <f>IFERROR(VLOOKUP(B1893,'Forecast Cnx @ Home Airport'!$B$5:$R$176,17,FALSE),0)</f>
        <v>0</v>
      </c>
      <c r="I1893" s="29">
        <f t="shared" si="781"/>
        <v>0</v>
      </c>
      <c r="J1893" s="29">
        <f t="shared" si="782"/>
        <v>0</v>
      </c>
      <c r="K1893" s="29">
        <f t="shared" si="783"/>
        <v>0</v>
      </c>
      <c r="L1893" s="29">
        <f t="shared" si="784"/>
        <v>0</v>
      </c>
      <c r="M1893" s="29">
        <f t="shared" si="785"/>
        <v>0</v>
      </c>
      <c r="N1893" s="194">
        <f t="shared" si="786"/>
        <v>0</v>
      </c>
      <c r="O1893" s="64" t="str">
        <f t="shared" si="799"/>
        <v>-</v>
      </c>
      <c r="P1893" s="64" t="str">
        <f t="shared" si="799"/>
        <v>-</v>
      </c>
      <c r="Q1893" s="64" t="str">
        <f t="shared" si="799"/>
        <v>-</v>
      </c>
      <c r="R1893" s="64" t="str">
        <f t="shared" si="799"/>
        <v>-</v>
      </c>
      <c r="S1893" s="64" t="str">
        <f t="shared" si="799"/>
        <v>-</v>
      </c>
      <c r="T1893" s="206" t="str">
        <f t="shared" si="787"/>
        <v>-</v>
      </c>
      <c r="U1893" s="29">
        <f t="shared" si="788"/>
        <v>0</v>
      </c>
      <c r="V1893" s="29">
        <f t="shared" si="789"/>
        <v>0</v>
      </c>
      <c r="W1893" s="29">
        <f t="shared" si="790"/>
        <v>0</v>
      </c>
      <c r="X1893" s="29">
        <f t="shared" si="791"/>
        <v>0</v>
      </c>
      <c r="Y1893" s="29">
        <f t="shared" si="792"/>
        <v>0</v>
      </c>
      <c r="Z1893" s="194">
        <f t="shared" si="793"/>
        <v>0</v>
      </c>
      <c r="AA1893" s="47"/>
      <c r="AB1893" s="47"/>
      <c r="AC1893" s="47"/>
      <c r="AD1893" s="47"/>
      <c r="AE1893" s="47"/>
      <c r="AF1893" s="47"/>
      <c r="AG1893" s="47"/>
      <c r="AH1893" s="47"/>
      <c r="AI1893" s="47"/>
      <c r="AJ1893" s="47"/>
      <c r="AK1893" s="47"/>
      <c r="AL1893" s="47"/>
    </row>
    <row r="1894" spans="1:38" s="48" customFormat="1" x14ac:dyDescent="0.2">
      <c r="A1894" s="168">
        <v>224</v>
      </c>
      <c r="B1894" s="168">
        <f>'Revenue Data'!B1885</f>
        <v>0</v>
      </c>
      <c r="C1894" s="71" t="str">
        <f t="shared" si="798"/>
        <v>-</v>
      </c>
      <c r="D1894" s="71" t="str">
        <f t="shared" si="798"/>
        <v>-</v>
      </c>
      <c r="E1894" s="71" t="str">
        <f t="shared" si="798"/>
        <v>-</v>
      </c>
      <c r="F1894" s="71" t="str">
        <f t="shared" si="798"/>
        <v>-</v>
      </c>
      <c r="G1894" s="71" t="str">
        <f t="shared" si="798"/>
        <v>-</v>
      </c>
      <c r="H1894" s="205">
        <f>IFERROR(VLOOKUP(B1894,'Forecast Cnx @ Home Airport'!$B$5:$R$176,17,FALSE),0)</f>
        <v>0</v>
      </c>
      <c r="I1894" s="29">
        <f t="shared" si="781"/>
        <v>0</v>
      </c>
      <c r="J1894" s="29">
        <f t="shared" si="782"/>
        <v>0</v>
      </c>
      <c r="K1894" s="29">
        <f t="shared" si="783"/>
        <v>0</v>
      </c>
      <c r="L1894" s="29">
        <f t="shared" si="784"/>
        <v>0</v>
      </c>
      <c r="M1894" s="29">
        <f t="shared" si="785"/>
        <v>0</v>
      </c>
      <c r="N1894" s="194">
        <f t="shared" si="786"/>
        <v>0</v>
      </c>
      <c r="O1894" s="64" t="str">
        <f t="shared" si="799"/>
        <v>-</v>
      </c>
      <c r="P1894" s="64" t="str">
        <f t="shared" si="799"/>
        <v>-</v>
      </c>
      <c r="Q1894" s="64" t="str">
        <f t="shared" si="799"/>
        <v>-</v>
      </c>
      <c r="R1894" s="64" t="str">
        <f t="shared" si="799"/>
        <v>-</v>
      </c>
      <c r="S1894" s="64" t="str">
        <f t="shared" si="799"/>
        <v>-</v>
      </c>
      <c r="T1894" s="206" t="str">
        <f t="shared" si="787"/>
        <v>-</v>
      </c>
      <c r="U1894" s="29">
        <f t="shared" si="788"/>
        <v>0</v>
      </c>
      <c r="V1894" s="29">
        <f t="shared" si="789"/>
        <v>0</v>
      </c>
      <c r="W1894" s="29">
        <f t="shared" si="790"/>
        <v>0</v>
      </c>
      <c r="X1894" s="29">
        <f t="shared" si="791"/>
        <v>0</v>
      </c>
      <c r="Y1894" s="29">
        <f t="shared" si="792"/>
        <v>0</v>
      </c>
      <c r="Z1894" s="194">
        <f t="shared" si="793"/>
        <v>0</v>
      </c>
      <c r="AA1894" s="47"/>
      <c r="AB1894" s="47"/>
      <c r="AC1894" s="47"/>
      <c r="AD1894" s="47"/>
      <c r="AE1894" s="47"/>
      <c r="AF1894" s="47"/>
      <c r="AG1894" s="47"/>
      <c r="AH1894" s="47"/>
      <c r="AI1894" s="47"/>
      <c r="AJ1894" s="47"/>
      <c r="AK1894" s="47"/>
      <c r="AL1894" s="47"/>
    </row>
    <row r="1895" spans="1:38" s="48" customFormat="1" x14ac:dyDescent="0.2">
      <c r="A1895" s="168">
        <v>225</v>
      </c>
      <c r="B1895" s="168">
        <f>'Revenue Data'!B1886</f>
        <v>0</v>
      </c>
      <c r="C1895" s="71" t="str">
        <f t="shared" si="798"/>
        <v>-</v>
      </c>
      <c r="D1895" s="71" t="str">
        <f t="shared" si="798"/>
        <v>-</v>
      </c>
      <c r="E1895" s="71" t="str">
        <f t="shared" si="798"/>
        <v>-</v>
      </c>
      <c r="F1895" s="71" t="str">
        <f t="shared" si="798"/>
        <v>-</v>
      </c>
      <c r="G1895" s="71" t="str">
        <f t="shared" si="798"/>
        <v>-</v>
      </c>
      <c r="H1895" s="205">
        <f>IFERROR(VLOOKUP(B1895,'Forecast Cnx @ Home Airport'!$B$5:$R$176,17,FALSE),0)</f>
        <v>0</v>
      </c>
      <c r="I1895" s="29">
        <f t="shared" si="781"/>
        <v>0</v>
      </c>
      <c r="J1895" s="29">
        <f t="shared" si="782"/>
        <v>0</v>
      </c>
      <c r="K1895" s="29">
        <f t="shared" si="783"/>
        <v>0</v>
      </c>
      <c r="L1895" s="29">
        <f t="shared" si="784"/>
        <v>0</v>
      </c>
      <c r="M1895" s="29">
        <f t="shared" si="785"/>
        <v>0</v>
      </c>
      <c r="N1895" s="194">
        <f t="shared" si="786"/>
        <v>0</v>
      </c>
      <c r="O1895" s="64" t="str">
        <f t="shared" si="799"/>
        <v>-</v>
      </c>
      <c r="P1895" s="64" t="str">
        <f t="shared" si="799"/>
        <v>-</v>
      </c>
      <c r="Q1895" s="64" t="str">
        <f t="shared" si="799"/>
        <v>-</v>
      </c>
      <c r="R1895" s="64" t="str">
        <f t="shared" si="799"/>
        <v>-</v>
      </c>
      <c r="S1895" s="64" t="str">
        <f t="shared" si="799"/>
        <v>-</v>
      </c>
      <c r="T1895" s="206" t="str">
        <f t="shared" si="787"/>
        <v>-</v>
      </c>
      <c r="U1895" s="29">
        <f t="shared" si="788"/>
        <v>0</v>
      </c>
      <c r="V1895" s="29">
        <f t="shared" si="789"/>
        <v>0</v>
      </c>
      <c r="W1895" s="29">
        <f t="shared" si="790"/>
        <v>0</v>
      </c>
      <c r="X1895" s="29">
        <f t="shared" si="791"/>
        <v>0</v>
      </c>
      <c r="Y1895" s="29">
        <f t="shared" si="792"/>
        <v>0</v>
      </c>
      <c r="Z1895" s="194">
        <f t="shared" si="793"/>
        <v>0</v>
      </c>
      <c r="AA1895" s="47"/>
      <c r="AB1895" s="47"/>
      <c r="AC1895" s="47"/>
      <c r="AD1895" s="47"/>
      <c r="AE1895" s="47"/>
      <c r="AF1895" s="47"/>
      <c r="AG1895" s="47"/>
      <c r="AH1895" s="47"/>
      <c r="AI1895" s="47"/>
      <c r="AJ1895" s="47"/>
      <c r="AK1895" s="47"/>
      <c r="AL1895" s="47"/>
    </row>
    <row r="1896" spans="1:38" s="48" customFormat="1" x14ac:dyDescent="0.2">
      <c r="A1896" s="168">
        <v>226</v>
      </c>
      <c r="B1896" s="168">
        <f>'Revenue Data'!B1887</f>
        <v>0</v>
      </c>
      <c r="C1896" s="71" t="str">
        <f t="shared" si="798"/>
        <v>-</v>
      </c>
      <c r="D1896" s="71" t="str">
        <f t="shared" si="798"/>
        <v>-</v>
      </c>
      <c r="E1896" s="71" t="str">
        <f t="shared" si="798"/>
        <v>-</v>
      </c>
      <c r="F1896" s="71" t="str">
        <f t="shared" si="798"/>
        <v>-</v>
      </c>
      <c r="G1896" s="71" t="str">
        <f t="shared" si="798"/>
        <v>-</v>
      </c>
      <c r="H1896" s="205">
        <f>IFERROR(VLOOKUP(B1896,'Forecast Cnx @ Home Airport'!$B$5:$R$176,17,FALSE),0)</f>
        <v>0</v>
      </c>
      <c r="I1896" s="29">
        <f t="shared" si="781"/>
        <v>0</v>
      </c>
      <c r="J1896" s="29">
        <f t="shared" si="782"/>
        <v>0</v>
      </c>
      <c r="K1896" s="29">
        <f t="shared" si="783"/>
        <v>0</v>
      </c>
      <c r="L1896" s="29">
        <f t="shared" si="784"/>
        <v>0</v>
      </c>
      <c r="M1896" s="29">
        <f t="shared" si="785"/>
        <v>0</v>
      </c>
      <c r="N1896" s="194">
        <f t="shared" si="786"/>
        <v>0</v>
      </c>
      <c r="O1896" s="64" t="str">
        <f t="shared" si="799"/>
        <v>-</v>
      </c>
      <c r="P1896" s="64" t="str">
        <f t="shared" si="799"/>
        <v>-</v>
      </c>
      <c r="Q1896" s="64" t="str">
        <f t="shared" si="799"/>
        <v>-</v>
      </c>
      <c r="R1896" s="64" t="str">
        <f t="shared" si="799"/>
        <v>-</v>
      </c>
      <c r="S1896" s="64" t="str">
        <f t="shared" si="799"/>
        <v>-</v>
      </c>
      <c r="T1896" s="206" t="str">
        <f t="shared" si="787"/>
        <v>-</v>
      </c>
      <c r="U1896" s="29">
        <f t="shared" si="788"/>
        <v>0</v>
      </c>
      <c r="V1896" s="29">
        <f t="shared" si="789"/>
        <v>0</v>
      </c>
      <c r="W1896" s="29">
        <f t="shared" si="790"/>
        <v>0</v>
      </c>
      <c r="X1896" s="29">
        <f t="shared" si="791"/>
        <v>0</v>
      </c>
      <c r="Y1896" s="29">
        <f t="shared" si="792"/>
        <v>0</v>
      </c>
      <c r="Z1896" s="194">
        <f t="shared" si="793"/>
        <v>0</v>
      </c>
      <c r="AA1896" s="47"/>
      <c r="AB1896" s="47"/>
      <c r="AC1896" s="47"/>
      <c r="AD1896" s="47"/>
      <c r="AE1896" s="47"/>
      <c r="AF1896" s="47"/>
      <c r="AG1896" s="47"/>
      <c r="AH1896" s="47"/>
      <c r="AI1896" s="47"/>
      <c r="AJ1896" s="47"/>
      <c r="AK1896" s="47"/>
      <c r="AL1896" s="47"/>
    </row>
    <row r="1897" spans="1:38" s="48" customFormat="1" x14ac:dyDescent="0.2">
      <c r="A1897" s="168">
        <v>227</v>
      </c>
      <c r="B1897" s="168">
        <f>'Revenue Data'!B1888</f>
        <v>0</v>
      </c>
      <c r="C1897" s="71" t="str">
        <f t="shared" si="798"/>
        <v>-</v>
      </c>
      <c r="D1897" s="71" t="str">
        <f t="shared" si="798"/>
        <v>-</v>
      </c>
      <c r="E1897" s="71" t="str">
        <f t="shared" si="798"/>
        <v>-</v>
      </c>
      <c r="F1897" s="71" t="str">
        <f t="shared" si="798"/>
        <v>-</v>
      </c>
      <c r="G1897" s="71" t="str">
        <f t="shared" si="798"/>
        <v>-</v>
      </c>
      <c r="H1897" s="205">
        <f>IFERROR(VLOOKUP(B1897,'Forecast Cnx @ Home Airport'!$B$5:$R$176,17,FALSE),0)</f>
        <v>0</v>
      </c>
      <c r="I1897" s="29">
        <f t="shared" si="781"/>
        <v>0</v>
      </c>
      <c r="J1897" s="29">
        <f t="shared" si="782"/>
        <v>0</v>
      </c>
      <c r="K1897" s="29">
        <f t="shared" si="783"/>
        <v>0</v>
      </c>
      <c r="L1897" s="29">
        <f t="shared" si="784"/>
        <v>0</v>
      </c>
      <c r="M1897" s="29">
        <f t="shared" si="785"/>
        <v>0</v>
      </c>
      <c r="N1897" s="194">
        <f t="shared" si="786"/>
        <v>0</v>
      </c>
      <c r="O1897" s="64" t="str">
        <f t="shared" si="799"/>
        <v>-</v>
      </c>
      <c r="P1897" s="64" t="str">
        <f t="shared" si="799"/>
        <v>-</v>
      </c>
      <c r="Q1897" s="64" t="str">
        <f t="shared" si="799"/>
        <v>-</v>
      </c>
      <c r="R1897" s="64" t="str">
        <f t="shared" si="799"/>
        <v>-</v>
      </c>
      <c r="S1897" s="64" t="str">
        <f t="shared" si="799"/>
        <v>-</v>
      </c>
      <c r="T1897" s="206" t="str">
        <f t="shared" si="787"/>
        <v>-</v>
      </c>
      <c r="U1897" s="29">
        <f t="shared" si="788"/>
        <v>0</v>
      </c>
      <c r="V1897" s="29">
        <f t="shared" si="789"/>
        <v>0</v>
      </c>
      <c r="W1897" s="29">
        <f t="shared" si="790"/>
        <v>0</v>
      </c>
      <c r="X1897" s="29">
        <f t="shared" si="791"/>
        <v>0</v>
      </c>
      <c r="Y1897" s="29">
        <f t="shared" si="792"/>
        <v>0</v>
      </c>
      <c r="Z1897" s="194">
        <f t="shared" si="793"/>
        <v>0</v>
      </c>
      <c r="AA1897" s="47"/>
      <c r="AB1897" s="47"/>
      <c r="AC1897" s="47"/>
      <c r="AD1897" s="47"/>
      <c r="AE1897" s="47"/>
      <c r="AF1897" s="47"/>
      <c r="AG1897" s="47"/>
      <c r="AH1897" s="47"/>
      <c r="AI1897" s="47"/>
      <c r="AJ1897" s="47"/>
      <c r="AK1897" s="47"/>
      <c r="AL1897" s="47"/>
    </row>
    <row r="1898" spans="1:38" s="48" customFormat="1" x14ac:dyDescent="0.2">
      <c r="A1898" s="168">
        <v>228</v>
      </c>
      <c r="B1898" s="168">
        <f>'Revenue Data'!B1889</f>
        <v>0</v>
      </c>
      <c r="C1898" s="71" t="str">
        <f t="shared" si="798"/>
        <v>-</v>
      </c>
      <c r="D1898" s="71" t="str">
        <f t="shared" si="798"/>
        <v>-</v>
      </c>
      <c r="E1898" s="71" t="str">
        <f t="shared" si="798"/>
        <v>-</v>
      </c>
      <c r="F1898" s="71" t="str">
        <f t="shared" si="798"/>
        <v>-</v>
      </c>
      <c r="G1898" s="71" t="str">
        <f t="shared" si="798"/>
        <v>-</v>
      </c>
      <c r="H1898" s="205">
        <f>IFERROR(VLOOKUP(B1898,'Forecast Cnx @ Home Airport'!$B$5:$R$176,17,FALSE),0)</f>
        <v>0</v>
      </c>
      <c r="I1898" s="29">
        <f t="shared" si="781"/>
        <v>0</v>
      </c>
      <c r="J1898" s="29">
        <f t="shared" si="782"/>
        <v>0</v>
      </c>
      <c r="K1898" s="29">
        <f t="shared" si="783"/>
        <v>0</v>
      </c>
      <c r="L1898" s="29">
        <f t="shared" si="784"/>
        <v>0</v>
      </c>
      <c r="M1898" s="29">
        <f t="shared" si="785"/>
        <v>0</v>
      </c>
      <c r="N1898" s="194">
        <f t="shared" si="786"/>
        <v>0</v>
      </c>
      <c r="O1898" s="64" t="str">
        <f t="shared" si="799"/>
        <v>-</v>
      </c>
      <c r="P1898" s="64" t="str">
        <f t="shared" si="799"/>
        <v>-</v>
      </c>
      <c r="Q1898" s="64" t="str">
        <f t="shared" si="799"/>
        <v>-</v>
      </c>
      <c r="R1898" s="64" t="str">
        <f t="shared" si="799"/>
        <v>-</v>
      </c>
      <c r="S1898" s="64" t="str">
        <f t="shared" si="799"/>
        <v>-</v>
      </c>
      <c r="T1898" s="206" t="str">
        <f t="shared" si="787"/>
        <v>-</v>
      </c>
      <c r="U1898" s="29">
        <f t="shared" si="788"/>
        <v>0</v>
      </c>
      <c r="V1898" s="29">
        <f t="shared" si="789"/>
        <v>0</v>
      </c>
      <c r="W1898" s="29">
        <f t="shared" si="790"/>
        <v>0</v>
      </c>
      <c r="X1898" s="29">
        <f t="shared" si="791"/>
        <v>0</v>
      </c>
      <c r="Y1898" s="29">
        <f t="shared" si="792"/>
        <v>0</v>
      </c>
      <c r="Z1898" s="194">
        <f t="shared" si="793"/>
        <v>0</v>
      </c>
      <c r="AA1898" s="47"/>
      <c r="AB1898" s="47"/>
      <c r="AC1898" s="47"/>
      <c r="AD1898" s="47"/>
      <c r="AE1898" s="47"/>
      <c r="AF1898" s="47"/>
      <c r="AG1898" s="47"/>
      <c r="AH1898" s="47"/>
      <c r="AI1898" s="47"/>
      <c r="AJ1898" s="47"/>
      <c r="AK1898" s="47"/>
      <c r="AL1898" s="47"/>
    </row>
    <row r="1899" spans="1:38" s="48" customFormat="1" x14ac:dyDescent="0.2">
      <c r="A1899" s="168">
        <v>229</v>
      </c>
      <c r="B1899" s="168">
        <f>'Revenue Data'!B1890</f>
        <v>0</v>
      </c>
      <c r="C1899" s="71" t="str">
        <f t="shared" si="798"/>
        <v>-</v>
      </c>
      <c r="D1899" s="71" t="str">
        <f t="shared" si="798"/>
        <v>-</v>
      </c>
      <c r="E1899" s="71" t="str">
        <f t="shared" si="798"/>
        <v>-</v>
      </c>
      <c r="F1899" s="71" t="str">
        <f t="shared" si="798"/>
        <v>-</v>
      </c>
      <c r="G1899" s="71" t="str">
        <f t="shared" si="798"/>
        <v>-</v>
      </c>
      <c r="H1899" s="205">
        <f>IFERROR(VLOOKUP(B1899,'Forecast Cnx @ Home Airport'!$B$5:$R$176,17,FALSE),0)</f>
        <v>0</v>
      </c>
      <c r="I1899" s="29">
        <f t="shared" si="781"/>
        <v>0</v>
      </c>
      <c r="J1899" s="29">
        <f t="shared" si="782"/>
        <v>0</v>
      </c>
      <c r="K1899" s="29">
        <f t="shared" si="783"/>
        <v>0</v>
      </c>
      <c r="L1899" s="29">
        <f t="shared" si="784"/>
        <v>0</v>
      </c>
      <c r="M1899" s="29">
        <f t="shared" si="785"/>
        <v>0</v>
      </c>
      <c r="N1899" s="194">
        <f t="shared" si="786"/>
        <v>0</v>
      </c>
      <c r="O1899" s="64" t="str">
        <f t="shared" si="799"/>
        <v>-</v>
      </c>
      <c r="P1899" s="64" t="str">
        <f t="shared" si="799"/>
        <v>-</v>
      </c>
      <c r="Q1899" s="64" t="str">
        <f t="shared" si="799"/>
        <v>-</v>
      </c>
      <c r="R1899" s="64" t="str">
        <f t="shared" si="799"/>
        <v>-</v>
      </c>
      <c r="S1899" s="64" t="str">
        <f t="shared" si="799"/>
        <v>-</v>
      </c>
      <c r="T1899" s="206" t="str">
        <f t="shared" si="787"/>
        <v>-</v>
      </c>
      <c r="U1899" s="29">
        <f t="shared" si="788"/>
        <v>0</v>
      </c>
      <c r="V1899" s="29">
        <f t="shared" si="789"/>
        <v>0</v>
      </c>
      <c r="W1899" s="29">
        <f t="shared" si="790"/>
        <v>0</v>
      </c>
      <c r="X1899" s="29">
        <f t="shared" si="791"/>
        <v>0</v>
      </c>
      <c r="Y1899" s="29">
        <f t="shared" si="792"/>
        <v>0</v>
      </c>
      <c r="Z1899" s="194">
        <f t="shared" si="793"/>
        <v>0</v>
      </c>
      <c r="AA1899" s="47"/>
      <c r="AB1899" s="47"/>
      <c r="AC1899" s="47"/>
      <c r="AD1899" s="47"/>
      <c r="AE1899" s="47"/>
      <c r="AF1899" s="47"/>
      <c r="AG1899" s="47"/>
      <c r="AH1899" s="47"/>
      <c r="AI1899" s="47"/>
      <c r="AJ1899" s="47"/>
      <c r="AK1899" s="47"/>
      <c r="AL1899" s="47"/>
    </row>
    <row r="1900" spans="1:38" s="48" customFormat="1" x14ac:dyDescent="0.2">
      <c r="A1900" s="168">
        <v>230</v>
      </c>
      <c r="B1900" s="168">
        <f>'Revenue Data'!B1891</f>
        <v>0</v>
      </c>
      <c r="C1900" s="71" t="str">
        <f t="shared" si="798"/>
        <v>-</v>
      </c>
      <c r="D1900" s="71" t="str">
        <f t="shared" si="798"/>
        <v>-</v>
      </c>
      <c r="E1900" s="71" t="str">
        <f t="shared" si="798"/>
        <v>-</v>
      </c>
      <c r="F1900" s="71" t="str">
        <f t="shared" si="798"/>
        <v>-</v>
      </c>
      <c r="G1900" s="71" t="str">
        <f t="shared" si="798"/>
        <v>-</v>
      </c>
      <c r="H1900" s="205">
        <f>IFERROR(VLOOKUP(B1900,'Forecast Cnx @ Home Airport'!$B$5:$R$176,17,FALSE),0)</f>
        <v>0</v>
      </c>
      <c r="I1900" s="29">
        <f t="shared" si="781"/>
        <v>0</v>
      </c>
      <c r="J1900" s="29">
        <f t="shared" si="782"/>
        <v>0</v>
      </c>
      <c r="K1900" s="29">
        <f t="shared" si="783"/>
        <v>0</v>
      </c>
      <c r="L1900" s="29">
        <f t="shared" si="784"/>
        <v>0</v>
      </c>
      <c r="M1900" s="29">
        <f t="shared" si="785"/>
        <v>0</v>
      </c>
      <c r="N1900" s="194">
        <f t="shared" si="786"/>
        <v>0</v>
      </c>
      <c r="O1900" s="64" t="str">
        <f t="shared" si="799"/>
        <v>-</v>
      </c>
      <c r="P1900" s="64" t="str">
        <f t="shared" si="799"/>
        <v>-</v>
      </c>
      <c r="Q1900" s="64" t="str">
        <f t="shared" si="799"/>
        <v>-</v>
      </c>
      <c r="R1900" s="64" t="str">
        <f t="shared" si="799"/>
        <v>-</v>
      </c>
      <c r="S1900" s="64" t="str">
        <f t="shared" si="799"/>
        <v>-</v>
      </c>
      <c r="T1900" s="206" t="str">
        <f t="shared" si="787"/>
        <v>-</v>
      </c>
      <c r="U1900" s="29">
        <f t="shared" si="788"/>
        <v>0</v>
      </c>
      <c r="V1900" s="29">
        <f t="shared" si="789"/>
        <v>0</v>
      </c>
      <c r="W1900" s="29">
        <f t="shared" si="790"/>
        <v>0</v>
      </c>
      <c r="X1900" s="29">
        <f t="shared" si="791"/>
        <v>0</v>
      </c>
      <c r="Y1900" s="29">
        <f t="shared" si="792"/>
        <v>0</v>
      </c>
      <c r="Z1900" s="194">
        <f t="shared" si="793"/>
        <v>0</v>
      </c>
      <c r="AA1900" s="47"/>
      <c r="AB1900" s="47"/>
      <c r="AC1900" s="47"/>
      <c r="AD1900" s="47"/>
      <c r="AE1900" s="47"/>
      <c r="AF1900" s="47"/>
      <c r="AG1900" s="47"/>
      <c r="AH1900" s="47"/>
      <c r="AI1900" s="47"/>
      <c r="AJ1900" s="47"/>
      <c r="AK1900" s="47"/>
      <c r="AL1900" s="47"/>
    </row>
    <row r="1901" spans="1:38" s="48" customFormat="1" x14ac:dyDescent="0.2">
      <c r="A1901" s="168">
        <v>231</v>
      </c>
      <c r="B1901" s="168">
        <f>'Revenue Data'!B1892</f>
        <v>0</v>
      </c>
      <c r="C1901" s="71" t="str">
        <f t="shared" si="798"/>
        <v>-</v>
      </c>
      <c r="D1901" s="71" t="str">
        <f t="shared" si="798"/>
        <v>-</v>
      </c>
      <c r="E1901" s="71" t="str">
        <f t="shared" si="798"/>
        <v>-</v>
      </c>
      <c r="F1901" s="71" t="str">
        <f t="shared" si="798"/>
        <v>-</v>
      </c>
      <c r="G1901" s="71" t="str">
        <f t="shared" si="798"/>
        <v>-</v>
      </c>
      <c r="H1901" s="205">
        <f>IFERROR(VLOOKUP(B1901,'Forecast Cnx @ Home Airport'!$B$5:$R$176,17,FALSE),0)</f>
        <v>0</v>
      </c>
      <c r="I1901" s="29">
        <f t="shared" si="781"/>
        <v>0</v>
      </c>
      <c r="J1901" s="29">
        <f t="shared" si="782"/>
        <v>0</v>
      </c>
      <c r="K1901" s="29">
        <f t="shared" si="783"/>
        <v>0</v>
      </c>
      <c r="L1901" s="29">
        <f t="shared" si="784"/>
        <v>0</v>
      </c>
      <c r="M1901" s="29">
        <f t="shared" si="785"/>
        <v>0</v>
      </c>
      <c r="N1901" s="194">
        <f t="shared" si="786"/>
        <v>0</v>
      </c>
      <c r="O1901" s="64" t="str">
        <f t="shared" si="799"/>
        <v>-</v>
      </c>
      <c r="P1901" s="64" t="str">
        <f t="shared" si="799"/>
        <v>-</v>
      </c>
      <c r="Q1901" s="64" t="str">
        <f t="shared" si="799"/>
        <v>-</v>
      </c>
      <c r="R1901" s="64" t="str">
        <f t="shared" si="799"/>
        <v>-</v>
      </c>
      <c r="S1901" s="64" t="str">
        <f t="shared" si="799"/>
        <v>-</v>
      </c>
      <c r="T1901" s="206" t="str">
        <f t="shared" si="787"/>
        <v>-</v>
      </c>
      <c r="U1901" s="29">
        <f t="shared" si="788"/>
        <v>0</v>
      </c>
      <c r="V1901" s="29">
        <f t="shared" si="789"/>
        <v>0</v>
      </c>
      <c r="W1901" s="29">
        <f t="shared" si="790"/>
        <v>0</v>
      </c>
      <c r="X1901" s="29">
        <f t="shared" si="791"/>
        <v>0</v>
      </c>
      <c r="Y1901" s="29">
        <f t="shared" si="792"/>
        <v>0</v>
      </c>
      <c r="Z1901" s="194">
        <f t="shared" si="793"/>
        <v>0</v>
      </c>
      <c r="AA1901" s="47"/>
      <c r="AB1901" s="47"/>
      <c r="AC1901" s="47"/>
      <c r="AD1901" s="47"/>
      <c r="AE1901" s="47"/>
      <c r="AF1901" s="47"/>
      <c r="AG1901" s="47"/>
      <c r="AH1901" s="47"/>
      <c r="AI1901" s="47"/>
      <c r="AJ1901" s="47"/>
      <c r="AK1901" s="47"/>
      <c r="AL1901" s="47"/>
    </row>
    <row r="1902" spans="1:38" s="48" customFormat="1" x14ac:dyDescent="0.2">
      <c r="A1902" s="168">
        <v>232</v>
      </c>
      <c r="B1902" s="168">
        <f>'Revenue Data'!B1893</f>
        <v>0</v>
      </c>
      <c r="C1902" s="71" t="str">
        <f t="shared" si="798"/>
        <v>-</v>
      </c>
      <c r="D1902" s="71" t="str">
        <f t="shared" si="798"/>
        <v>-</v>
      </c>
      <c r="E1902" s="71" t="str">
        <f t="shared" si="798"/>
        <v>-</v>
      </c>
      <c r="F1902" s="71" t="str">
        <f t="shared" si="798"/>
        <v>-</v>
      </c>
      <c r="G1902" s="71" t="str">
        <f t="shared" si="798"/>
        <v>-</v>
      </c>
      <c r="H1902" s="205">
        <f>IFERROR(VLOOKUP(B1902,'Forecast Cnx @ Home Airport'!$B$5:$R$176,17,FALSE),0)</f>
        <v>0</v>
      </c>
      <c r="I1902" s="29">
        <f t="shared" si="781"/>
        <v>0</v>
      </c>
      <c r="J1902" s="29">
        <f t="shared" si="782"/>
        <v>0</v>
      </c>
      <c r="K1902" s="29">
        <f t="shared" si="783"/>
        <v>0</v>
      </c>
      <c r="L1902" s="29">
        <f t="shared" si="784"/>
        <v>0</v>
      </c>
      <c r="M1902" s="29">
        <f t="shared" si="785"/>
        <v>0</v>
      </c>
      <c r="N1902" s="194">
        <f t="shared" si="786"/>
        <v>0</v>
      </c>
      <c r="O1902" s="64" t="str">
        <f t="shared" si="799"/>
        <v>-</v>
      </c>
      <c r="P1902" s="64" t="str">
        <f t="shared" si="799"/>
        <v>-</v>
      </c>
      <c r="Q1902" s="64" t="str">
        <f t="shared" si="799"/>
        <v>-</v>
      </c>
      <c r="R1902" s="64" t="str">
        <f t="shared" si="799"/>
        <v>-</v>
      </c>
      <c r="S1902" s="64" t="str">
        <f t="shared" si="799"/>
        <v>-</v>
      </c>
      <c r="T1902" s="206" t="str">
        <f t="shared" si="787"/>
        <v>-</v>
      </c>
      <c r="U1902" s="29">
        <f t="shared" si="788"/>
        <v>0</v>
      </c>
      <c r="V1902" s="29">
        <f t="shared" si="789"/>
        <v>0</v>
      </c>
      <c r="W1902" s="29">
        <f t="shared" si="790"/>
        <v>0</v>
      </c>
      <c r="X1902" s="29">
        <f t="shared" si="791"/>
        <v>0</v>
      </c>
      <c r="Y1902" s="29">
        <f t="shared" si="792"/>
        <v>0</v>
      </c>
      <c r="Z1902" s="194">
        <f t="shared" si="793"/>
        <v>0</v>
      </c>
      <c r="AA1902" s="47"/>
      <c r="AB1902" s="47"/>
      <c r="AC1902" s="47"/>
      <c r="AD1902" s="47"/>
      <c r="AE1902" s="47"/>
      <c r="AF1902" s="47"/>
      <c r="AG1902" s="47"/>
      <c r="AH1902" s="47"/>
      <c r="AI1902" s="47"/>
      <c r="AJ1902" s="47"/>
      <c r="AK1902" s="47"/>
      <c r="AL1902" s="47"/>
    </row>
    <row r="1903" spans="1:38" s="200" customFormat="1" x14ac:dyDescent="0.2">
      <c r="A1903" s="214"/>
      <c r="B1903" s="195"/>
      <c r="C1903" s="196"/>
      <c r="D1903" s="196"/>
      <c r="E1903" s="196"/>
      <c r="F1903" s="196"/>
      <c r="G1903" s="196"/>
      <c r="H1903" s="202"/>
      <c r="I1903" s="197"/>
      <c r="J1903" s="197"/>
      <c r="K1903" s="197"/>
      <c r="L1903" s="197"/>
      <c r="M1903" s="197"/>
      <c r="N1903" s="202"/>
      <c r="O1903" s="198"/>
      <c r="P1903" s="198"/>
      <c r="Q1903" s="198"/>
      <c r="R1903" s="198"/>
      <c r="S1903" s="198"/>
      <c r="T1903" s="206"/>
      <c r="U1903" s="210"/>
      <c r="V1903" s="199"/>
      <c r="W1903" s="199"/>
      <c r="X1903" s="199"/>
      <c r="Y1903" s="211"/>
      <c r="Z1903" s="208"/>
      <c r="AA1903" s="199"/>
      <c r="AB1903" s="199"/>
      <c r="AC1903" s="199"/>
      <c r="AD1903" s="199"/>
      <c r="AE1903" s="199"/>
      <c r="AF1903" s="199"/>
      <c r="AG1903" s="199"/>
      <c r="AH1903" s="199"/>
      <c r="AI1903" s="199"/>
      <c r="AJ1903" s="199"/>
      <c r="AK1903" s="199"/>
      <c r="AL1903" s="199"/>
    </row>
    <row r="1904" spans="1:38" s="31" customFormat="1" x14ac:dyDescent="0.2">
      <c r="A1904" s="140"/>
      <c r="B1904" s="169" t="s">
        <v>6</v>
      </c>
      <c r="C1904" s="51" t="str">
        <f>IFERROR(I1904/$H1904,"-")</f>
        <v>-</v>
      </c>
      <c r="D1904" s="51" t="str">
        <f t="shared" ref="D1904:G1904" si="800">IFERROR(J1904/$H1904,"-")</f>
        <v>-</v>
      </c>
      <c r="E1904" s="51" t="str">
        <f t="shared" si="800"/>
        <v>-</v>
      </c>
      <c r="F1904" s="51" t="str">
        <f t="shared" si="800"/>
        <v>-</v>
      </c>
      <c r="G1904" s="51" t="str">
        <f t="shared" si="800"/>
        <v>-</v>
      </c>
      <c r="H1904" s="203">
        <f>SUM(H1671:H1903)</f>
        <v>0</v>
      </c>
      <c r="I1904" s="52">
        <f>SUM(I1671:I1903)</f>
        <v>0</v>
      </c>
      <c r="J1904" s="52">
        <f t="shared" ref="J1904:M1904" si="801">SUM(J1671:J1903)</f>
        <v>0</v>
      </c>
      <c r="K1904" s="52">
        <f t="shared" si="801"/>
        <v>0</v>
      </c>
      <c r="L1904" s="52">
        <f t="shared" si="801"/>
        <v>0</v>
      </c>
      <c r="M1904" s="52">
        <f t="shared" si="801"/>
        <v>0</v>
      </c>
      <c r="N1904" s="203">
        <f>SUM(N1671:N1825)</f>
        <v>0</v>
      </c>
      <c r="O1904" s="53" t="str">
        <f>IFERROR(U1904/I1904,"-")</f>
        <v>-</v>
      </c>
      <c r="P1904" s="53" t="str">
        <f t="shared" ref="P1904" si="802">IFERROR(V1904/J1904,"-")</f>
        <v>-</v>
      </c>
      <c r="Q1904" s="53" t="str">
        <f t="shared" ref="Q1904" si="803">IFERROR(W1904/K1904,"-")</f>
        <v>-</v>
      </c>
      <c r="R1904" s="53" t="str">
        <f t="shared" ref="R1904" si="804">IFERROR(X1904/L1904,"-")</f>
        <v>-</v>
      </c>
      <c r="S1904" s="53" t="str">
        <f t="shared" ref="S1904" si="805">IFERROR(Y1904/M1904,"-")</f>
        <v>-</v>
      </c>
      <c r="T1904" s="207" t="str">
        <f>IFERROR(Z1904/N1904,"-")</f>
        <v>-</v>
      </c>
      <c r="U1904" s="212">
        <f t="shared" ref="U1904:Z1904" si="806">SUM(U1671:U1903)</f>
        <v>0</v>
      </c>
      <c r="V1904" s="32">
        <f t="shared" si="806"/>
        <v>0</v>
      </c>
      <c r="W1904" s="32">
        <f t="shared" si="806"/>
        <v>0</v>
      </c>
      <c r="X1904" s="32">
        <f t="shared" si="806"/>
        <v>0</v>
      </c>
      <c r="Y1904" s="133">
        <f t="shared" si="806"/>
        <v>0</v>
      </c>
      <c r="Z1904" s="213">
        <f t="shared" si="806"/>
        <v>0</v>
      </c>
      <c r="AA1904" s="70"/>
      <c r="AB1904" s="70"/>
      <c r="AC1904" s="70"/>
      <c r="AD1904" s="70"/>
      <c r="AE1904" s="70"/>
      <c r="AF1904" s="70"/>
      <c r="AG1904" s="70"/>
      <c r="AH1904" s="70"/>
      <c r="AI1904" s="70"/>
      <c r="AJ1904" s="70"/>
      <c r="AK1904" s="70"/>
      <c r="AL1904" s="70"/>
    </row>
  </sheetData>
  <mergeCells count="12">
    <mergeCell ref="U1668:Z1668"/>
    <mergeCell ref="C1668:G1668"/>
    <mergeCell ref="I1668:N1668"/>
    <mergeCell ref="C9:G9"/>
    <mergeCell ref="I9:N9"/>
    <mergeCell ref="O9:T9"/>
    <mergeCell ref="O15:T15"/>
    <mergeCell ref="O1668:T1668"/>
    <mergeCell ref="C15:G15"/>
    <mergeCell ref="I15:N15"/>
    <mergeCell ref="U9:Z9"/>
    <mergeCell ref="U15:Z15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2:AD95"/>
  <sheetViews>
    <sheetView showGridLines="0" zoomScale="80" zoomScaleNormal="80" workbookViewId="0">
      <selection activeCell="P13" sqref="P13"/>
    </sheetView>
  </sheetViews>
  <sheetFormatPr defaultRowHeight="13.5" x14ac:dyDescent="0.25"/>
  <cols>
    <col min="1" max="1" width="9.140625" style="322"/>
    <col min="2" max="2" width="12.7109375" style="324" customWidth="1"/>
    <col min="3" max="3" width="12.5703125" style="324" customWidth="1"/>
    <col min="4" max="4" width="14" style="324" bestFit="1" customWidth="1"/>
    <col min="5" max="5" width="12" style="323" bestFit="1" customWidth="1"/>
    <col min="6" max="11" width="8.42578125" style="323" bestFit="1" customWidth="1"/>
    <col min="12" max="16" width="8.5703125" style="322" bestFit="1" customWidth="1"/>
    <col min="17" max="17" width="7.42578125" style="322" customWidth="1"/>
    <col min="18" max="24" width="9.140625" style="322"/>
    <col min="25" max="30" width="10.7109375" style="323" customWidth="1"/>
    <col min="31" max="16384" width="9.140625" style="322"/>
  </cols>
  <sheetData>
    <row r="2" spans="2:30" ht="15.75" x14ac:dyDescent="0.25">
      <c r="B2" s="979" t="s">
        <v>6691</v>
      </c>
      <c r="C2" s="979"/>
      <c r="D2" s="979"/>
      <c r="E2" s="979"/>
      <c r="F2" s="979"/>
      <c r="G2" s="979"/>
      <c r="H2" s="979"/>
      <c r="I2" s="979"/>
      <c r="J2" s="979"/>
      <c r="K2" s="979"/>
      <c r="L2" s="979"/>
      <c r="M2" s="979"/>
      <c r="N2" s="979"/>
      <c r="O2" s="979"/>
      <c r="P2" s="979"/>
      <c r="Q2" s="979"/>
    </row>
    <row r="3" spans="2:30" ht="6" customHeight="1" x14ac:dyDescent="0.25"/>
    <row r="4" spans="2:30" s="327" customFormat="1" ht="14.25" x14ac:dyDescent="0.2">
      <c r="B4" s="350"/>
      <c r="C4" s="350"/>
      <c r="D4" s="350"/>
      <c r="E4" s="351"/>
      <c r="F4" s="977" t="s">
        <v>6692</v>
      </c>
      <c r="G4" s="977"/>
      <c r="H4" s="977"/>
      <c r="I4" s="977"/>
      <c r="J4" s="977"/>
      <c r="K4" s="977"/>
      <c r="L4" s="977" t="s">
        <v>1465</v>
      </c>
      <c r="M4" s="977"/>
      <c r="N4" s="977"/>
      <c r="O4" s="977"/>
      <c r="P4" s="977"/>
      <c r="Q4" s="978"/>
      <c r="Y4" s="328"/>
      <c r="Z4" s="328"/>
      <c r="AA4" s="328"/>
      <c r="AB4" s="328"/>
      <c r="AC4" s="328"/>
      <c r="AD4" s="328"/>
    </row>
    <row r="5" spans="2:30" s="335" customFormat="1" ht="42.75" x14ac:dyDescent="0.2">
      <c r="B5" s="352" t="s">
        <v>6693</v>
      </c>
      <c r="C5" s="352" t="s">
        <v>6694</v>
      </c>
      <c r="D5" s="352" t="s">
        <v>6695</v>
      </c>
      <c r="E5" s="353" t="str">
        <f>"Forecast Demand in "&amp;ForecastYear</f>
        <v>Forecast Demand in 2016</v>
      </c>
      <c r="F5" s="354" t="str">
        <f>'Revenue Forecast'!C10</f>
        <v>Class 1</v>
      </c>
      <c r="G5" s="355" t="str">
        <f>'Revenue Forecast'!D10</f>
        <v>Class 2</v>
      </c>
      <c r="H5" s="355" t="str">
        <f>'Revenue Forecast'!E10</f>
        <v>Class 3</v>
      </c>
      <c r="I5" s="355" t="str">
        <f>'Revenue Forecast'!F10</f>
        <v>Class 4</v>
      </c>
      <c r="J5" s="355" t="str">
        <f>'Revenue Forecast'!G10</f>
        <v>Class 5</v>
      </c>
      <c r="K5" s="356" t="s">
        <v>6</v>
      </c>
      <c r="L5" s="354" t="str">
        <f>'Revenue Forecast'!O10</f>
        <v>Class 1</v>
      </c>
      <c r="M5" s="355" t="str">
        <f>'Revenue Forecast'!P10</f>
        <v>Class 2</v>
      </c>
      <c r="N5" s="355" t="str">
        <f>'Revenue Forecast'!Q10</f>
        <v>Class 3</v>
      </c>
      <c r="O5" s="355" t="str">
        <f>'Revenue Forecast'!R10</f>
        <v>Class 4</v>
      </c>
      <c r="P5" s="355" t="str">
        <f>'Revenue Forecast'!S10</f>
        <v>Class 5</v>
      </c>
      <c r="Q5" s="357" t="s">
        <v>6</v>
      </c>
    </row>
    <row r="6" spans="2:30" ht="6" customHeight="1" x14ac:dyDescent="0.3">
      <c r="B6" s="265"/>
      <c r="C6" s="265"/>
      <c r="D6" s="265"/>
      <c r="E6" s="358"/>
      <c r="F6" s="359"/>
      <c r="G6" s="268"/>
      <c r="H6" s="268"/>
      <c r="I6" s="268"/>
      <c r="J6" s="268"/>
      <c r="K6" s="360"/>
      <c r="L6" s="267"/>
      <c r="M6" s="267"/>
      <c r="N6" s="267"/>
      <c r="O6" s="267"/>
      <c r="P6" s="267"/>
      <c r="Q6" s="361"/>
    </row>
    <row r="7" spans="2:30" ht="16.5" x14ac:dyDescent="0.3">
      <c r="B7" s="272" t="s">
        <v>170</v>
      </c>
      <c r="C7" s="272" t="str">
        <f>'Revenue Forecast'!B12</f>
        <v>LON</v>
      </c>
      <c r="D7" s="272" t="str">
        <f>IFERROR(VLOOKUP(C7,'City Lookup'!$C$4:$D$3573,2,FALSE),"-")</f>
        <v>London</v>
      </c>
      <c r="E7" s="362">
        <f>'Revenue Forecast'!H12</f>
        <v>0</v>
      </c>
      <c r="F7" s="363">
        <f>'Revenue Forecast'!C12</f>
        <v>6.0284337055342106E-2</v>
      </c>
      <c r="G7" s="364">
        <f>'Revenue Forecast'!D12</f>
        <v>0.17548355604368795</v>
      </c>
      <c r="H7" s="364">
        <f>'Revenue Forecast'!E12</f>
        <v>3.0691317347001049E-2</v>
      </c>
      <c r="I7" s="364">
        <f>'Revenue Forecast'!F12</f>
        <v>0.1449142717676494</v>
      </c>
      <c r="J7" s="364">
        <f>'Revenue Forecast'!G12</f>
        <v>0.58862651778631947</v>
      </c>
      <c r="K7" s="365">
        <f>SUM(F7:J7)</f>
        <v>1</v>
      </c>
      <c r="L7" s="295">
        <f>'Revenue Forecast'!O12</f>
        <v>3378.5054881178871</v>
      </c>
      <c r="M7" s="295">
        <f>'Revenue Forecast'!P12</f>
        <v>3010.0770727179256</v>
      </c>
      <c r="N7" s="295">
        <f>'Revenue Forecast'!Q12</f>
        <v>1097.6670835523078</v>
      </c>
      <c r="O7" s="295">
        <f>'Revenue Forecast'!R12</f>
        <v>1404.597282918945</v>
      </c>
      <c r="P7" s="295">
        <f>'Revenue Forecast'!S12</f>
        <v>335.19047215408989</v>
      </c>
      <c r="Q7" s="366">
        <f>SUMPRODUCT(L7:P7,F7:J7)</f>
        <v>1166.4270338780314</v>
      </c>
    </row>
    <row r="8" spans="2:30" ht="6" customHeight="1" thickBot="1" x14ac:dyDescent="0.35">
      <c r="B8" s="281"/>
      <c r="C8" s="281"/>
      <c r="D8" s="281"/>
      <c r="E8" s="380"/>
      <c r="F8" s="381"/>
      <c r="G8" s="280"/>
      <c r="H8" s="280"/>
      <c r="I8" s="280"/>
      <c r="J8" s="280"/>
      <c r="K8" s="382"/>
      <c r="L8" s="279"/>
      <c r="M8" s="279"/>
      <c r="N8" s="279"/>
      <c r="O8" s="279"/>
      <c r="P8" s="279"/>
      <c r="Q8" s="383"/>
    </row>
    <row r="9" spans="2:30" s="341" customFormat="1" ht="16.5" x14ac:dyDescent="0.3">
      <c r="B9" s="276" t="s">
        <v>6696</v>
      </c>
      <c r="C9" s="272"/>
      <c r="D9" s="272"/>
      <c r="E9" s="278"/>
      <c r="F9" s="278"/>
      <c r="G9" s="278"/>
      <c r="H9" s="278"/>
      <c r="I9" s="278"/>
      <c r="J9" s="278"/>
      <c r="K9" s="278"/>
      <c r="L9" s="277"/>
      <c r="M9" s="277"/>
      <c r="N9" s="277"/>
      <c r="O9" s="277"/>
      <c r="P9" s="277"/>
      <c r="Q9" s="277"/>
      <c r="Y9" s="339"/>
      <c r="Z9" s="339"/>
      <c r="AA9" s="339"/>
      <c r="AB9" s="339"/>
      <c r="AC9" s="339"/>
      <c r="AD9" s="339"/>
    </row>
    <row r="10" spans="2:30" s="341" customFormat="1" x14ac:dyDescent="0.25">
      <c r="B10" s="336"/>
      <c r="C10" s="336"/>
      <c r="D10" s="336"/>
      <c r="E10" s="339"/>
      <c r="F10" s="339"/>
      <c r="G10" s="339"/>
      <c r="H10" s="339"/>
      <c r="I10" s="339"/>
      <c r="J10" s="339"/>
      <c r="K10" s="339"/>
      <c r="Y10" s="339"/>
      <c r="Z10" s="339"/>
      <c r="AA10" s="339"/>
      <c r="AB10" s="339"/>
      <c r="AC10" s="339"/>
      <c r="AD10" s="339"/>
    </row>
    <row r="11" spans="2:30" s="341" customFormat="1" x14ac:dyDescent="0.25">
      <c r="B11" s="336"/>
      <c r="C11" s="336"/>
      <c r="D11" s="336"/>
      <c r="E11" s="339"/>
      <c r="F11" s="339"/>
      <c r="G11" s="339"/>
      <c r="H11" s="339"/>
      <c r="I11" s="339"/>
      <c r="J11" s="339"/>
      <c r="K11" s="339"/>
      <c r="Y11" s="339"/>
      <c r="Z11" s="339"/>
      <c r="AA11" s="339"/>
      <c r="AB11" s="339"/>
      <c r="AC11" s="339"/>
      <c r="AD11" s="339"/>
    </row>
    <row r="12" spans="2:30" s="341" customFormat="1" ht="15.75" x14ac:dyDescent="0.25">
      <c r="B12" s="976" t="s">
        <v>7784</v>
      </c>
      <c r="C12" s="976"/>
      <c r="D12" s="976"/>
      <c r="E12" s="976"/>
      <c r="F12" s="976"/>
      <c r="G12" s="976"/>
      <c r="H12" s="976"/>
      <c r="I12" s="976"/>
      <c r="J12" s="976"/>
      <c r="K12" s="976"/>
      <c r="L12" s="976"/>
      <c r="M12" s="976"/>
      <c r="N12" s="976"/>
      <c r="O12" s="976"/>
      <c r="P12" s="976"/>
      <c r="Q12" s="976"/>
      <c r="Y12" s="339"/>
      <c r="Z12" s="339"/>
      <c r="AA12" s="339"/>
      <c r="AB12" s="339"/>
      <c r="AC12" s="339"/>
      <c r="AD12" s="339"/>
    </row>
    <row r="13" spans="2:30" s="341" customFormat="1" ht="6" customHeight="1" x14ac:dyDescent="0.25">
      <c r="B13" s="345"/>
      <c r="C13" s="345"/>
      <c r="D13" s="345"/>
      <c r="E13" s="339"/>
      <c r="F13" s="339"/>
      <c r="G13" s="339"/>
      <c r="H13" s="339"/>
      <c r="I13" s="339"/>
      <c r="J13" s="339"/>
      <c r="K13" s="339"/>
      <c r="Y13" s="339"/>
      <c r="Z13" s="339"/>
      <c r="AA13" s="339"/>
      <c r="AB13" s="339"/>
      <c r="AC13" s="339"/>
      <c r="AD13" s="339"/>
    </row>
    <row r="14" spans="2:30" s="346" customFormat="1" ht="12.75" x14ac:dyDescent="0.2">
      <c r="B14" s="325"/>
      <c r="C14" s="325"/>
      <c r="D14" s="325"/>
      <c r="E14" s="326"/>
      <c r="F14" s="980" t="s">
        <v>6692</v>
      </c>
      <c r="G14" s="980"/>
      <c r="H14" s="980"/>
      <c r="I14" s="980"/>
      <c r="J14" s="980"/>
      <c r="K14" s="980"/>
      <c r="L14" s="980" t="s">
        <v>1465</v>
      </c>
      <c r="M14" s="980"/>
      <c r="N14" s="980"/>
      <c r="O14" s="980"/>
      <c r="P14" s="980"/>
      <c r="Q14" s="981"/>
      <c r="Y14" s="347"/>
      <c r="Z14" s="347"/>
      <c r="AA14" s="347"/>
      <c r="AB14" s="347"/>
      <c r="AC14" s="347"/>
      <c r="AD14" s="347"/>
    </row>
    <row r="15" spans="2:30" s="346" customFormat="1" ht="38.25" x14ac:dyDescent="0.2">
      <c r="B15" s="329" t="s">
        <v>6693</v>
      </c>
      <c r="C15" s="329" t="s">
        <v>6694</v>
      </c>
      <c r="D15" s="329" t="s">
        <v>6695</v>
      </c>
      <c r="E15" s="330" t="str">
        <f>"Forecast Demand in "&amp;ForecastYear</f>
        <v>Forecast Demand in 2016</v>
      </c>
      <c r="F15" s="331" t="str">
        <f>F5</f>
        <v>Class 1</v>
      </c>
      <c r="G15" s="332" t="str">
        <f t="shared" ref="G15:Q15" si="0">G5</f>
        <v>Class 2</v>
      </c>
      <c r="H15" s="332" t="str">
        <f t="shared" si="0"/>
        <v>Class 3</v>
      </c>
      <c r="I15" s="332" t="str">
        <f t="shared" si="0"/>
        <v>Class 4</v>
      </c>
      <c r="J15" s="332" t="str">
        <f t="shared" si="0"/>
        <v>Class 5</v>
      </c>
      <c r="K15" s="333" t="str">
        <f t="shared" si="0"/>
        <v>Total</v>
      </c>
      <c r="L15" s="331" t="str">
        <f t="shared" si="0"/>
        <v>Class 1</v>
      </c>
      <c r="M15" s="332" t="str">
        <f t="shared" si="0"/>
        <v>Class 2</v>
      </c>
      <c r="N15" s="332" t="str">
        <f t="shared" si="0"/>
        <v>Class 3</v>
      </c>
      <c r="O15" s="332" t="str">
        <f t="shared" si="0"/>
        <v>Class 4</v>
      </c>
      <c r="P15" s="332" t="str">
        <f t="shared" si="0"/>
        <v>Class 5</v>
      </c>
      <c r="Q15" s="334" t="str">
        <f t="shared" si="0"/>
        <v>Total</v>
      </c>
      <c r="Y15" s="347"/>
      <c r="Z15" s="347"/>
      <c r="AA15" s="347"/>
      <c r="AB15" s="347"/>
      <c r="AC15" s="347"/>
      <c r="AD15" s="347"/>
    </row>
    <row r="16" spans="2:30" s="341" customFormat="1" ht="6" customHeight="1" x14ac:dyDescent="0.25">
      <c r="B16" s="336"/>
      <c r="C16" s="336"/>
      <c r="D16" s="336"/>
      <c r="E16" s="337"/>
      <c r="F16" s="338"/>
      <c r="G16" s="339"/>
      <c r="H16" s="339"/>
      <c r="I16" s="339"/>
      <c r="J16" s="339"/>
      <c r="K16" s="340"/>
      <c r="Q16" s="342"/>
      <c r="Y16" s="339"/>
      <c r="Z16" s="339"/>
      <c r="AA16" s="339"/>
      <c r="AB16" s="339"/>
      <c r="AC16" s="339"/>
      <c r="AD16" s="339"/>
    </row>
    <row r="17" spans="1:17" ht="16.5" x14ac:dyDescent="0.3">
      <c r="A17" s="322">
        <v>1</v>
      </c>
      <c r="B17" s="272" t="s">
        <v>170</v>
      </c>
      <c r="C17" s="272" t="str">
        <f>'Revenue Forecast'!B18</f>
        <v>MAR</v>
      </c>
      <c r="D17" s="272" t="str">
        <f>IFERROR(VLOOKUP(C17,'City Lookup'!$C$4:$D$3573,2,FALSE),"-")</f>
        <v>Maracaibo</v>
      </c>
      <c r="E17" s="362">
        <f>'Revenue Forecast'!H18</f>
        <v>0</v>
      </c>
      <c r="F17" s="363">
        <f>'Revenue Forecast'!C18</f>
        <v>0</v>
      </c>
      <c r="G17" s="364">
        <f>'Revenue Forecast'!D18</f>
        <v>4.8387096774193547E-2</v>
      </c>
      <c r="H17" s="364">
        <f>'Revenue Forecast'!E18</f>
        <v>0.16129032258064516</v>
      </c>
      <c r="I17" s="364">
        <f>'Revenue Forecast'!F18</f>
        <v>0</v>
      </c>
      <c r="J17" s="364">
        <f>'Revenue Forecast'!G18</f>
        <v>0.79032258064516125</v>
      </c>
      <c r="K17" s="365">
        <f>SUM(F17:J17)</f>
        <v>1</v>
      </c>
      <c r="L17" s="295">
        <f>'Revenue Forecast'!O18</f>
        <v>0</v>
      </c>
      <c r="M17" s="295">
        <f>'Revenue Forecast'!P18</f>
        <v>1859.9050799999989</v>
      </c>
      <c r="N17" s="295">
        <f>'Revenue Forecast'!Q18</f>
        <v>1220.0762395833319</v>
      </c>
      <c r="O17" s="295">
        <f>'Revenue Forecast'!R18</f>
        <v>478.43183333333326</v>
      </c>
      <c r="P17" s="295">
        <f>'Revenue Forecast'!S18</f>
        <v>788.70883186350079</v>
      </c>
      <c r="Q17" s="366">
        <f t="shared" ref="Q17:Q46" si="1">SUMPRODUCT(L17:P17,F17:J17)</f>
        <v>910.11629672814286</v>
      </c>
    </row>
    <row r="18" spans="1:17" ht="16.5" x14ac:dyDescent="0.3">
      <c r="A18" s="322">
        <v>2</v>
      </c>
      <c r="B18" s="272" t="s">
        <v>170</v>
      </c>
      <c r="C18" s="272" t="str">
        <f>'Revenue Forecast'!B19</f>
        <v>JUL</v>
      </c>
      <c r="D18" s="272" t="str">
        <f>IFERROR(VLOOKUP(C18,'City Lookup'!$C$4:$D$3573,2,FALSE),"-")</f>
        <v>Juliaca</v>
      </c>
      <c r="E18" s="362">
        <f>'Revenue Forecast'!H19</f>
        <v>0</v>
      </c>
      <c r="F18" s="363">
        <f>'Revenue Forecast'!C19</f>
        <v>0</v>
      </c>
      <c r="G18" s="364">
        <f>'Revenue Forecast'!D19</f>
        <v>0</v>
      </c>
      <c r="H18" s="364">
        <f>'Revenue Forecast'!E19</f>
        <v>0</v>
      </c>
      <c r="I18" s="364">
        <f>'Revenue Forecast'!F19</f>
        <v>0.44444444444444442</v>
      </c>
      <c r="J18" s="364">
        <f>'Revenue Forecast'!G19</f>
        <v>0.55555555555555558</v>
      </c>
      <c r="K18" s="365">
        <f t="shared" ref="K18:K46" si="2">SUM(F18:J18)</f>
        <v>1</v>
      </c>
      <c r="L18" s="295">
        <f>'Revenue Forecast'!O19</f>
        <v>0</v>
      </c>
      <c r="M18" s="295">
        <f>'Revenue Forecast'!P19</f>
        <v>2807.7014666666664</v>
      </c>
      <c r="N18" s="295">
        <f>'Revenue Forecast'!Q19</f>
        <v>1139.9687500000002</v>
      </c>
      <c r="O18" s="295">
        <f>'Revenue Forecast'!R19</f>
        <v>480.44284960965899</v>
      </c>
      <c r="P18" s="295">
        <f>'Revenue Forecast'!S19</f>
        <v>507.5106805787579</v>
      </c>
      <c r="Q18" s="366">
        <f t="shared" si="1"/>
        <v>495.48053348138058</v>
      </c>
    </row>
    <row r="19" spans="1:17" ht="16.5" x14ac:dyDescent="0.3">
      <c r="A19" s="322">
        <v>3</v>
      </c>
      <c r="B19" s="272" t="s">
        <v>170</v>
      </c>
      <c r="C19" s="272" t="str">
        <f>'Revenue Forecast'!B20</f>
        <v>-</v>
      </c>
      <c r="D19" s="272" t="str">
        <f>IFERROR(VLOOKUP(C19,'City Lookup'!$C$4:$D$3573,2,FALSE),"-")</f>
        <v>-</v>
      </c>
      <c r="E19" s="362">
        <f>'Revenue Forecast'!H20</f>
        <v>0</v>
      </c>
      <c r="F19" s="363">
        <f>'Revenue Forecast'!C20</f>
        <v>6.5238716391403218E-2</v>
      </c>
      <c r="G19" s="364">
        <f>'Revenue Forecast'!D20</f>
        <v>0.14678894374533422</v>
      </c>
      <c r="H19" s="364">
        <f>'Revenue Forecast'!E20</f>
        <v>4.4604720453310549E-3</v>
      </c>
      <c r="I19" s="364">
        <f>'Revenue Forecast'!F20</f>
        <v>0.24539347483235679</v>
      </c>
      <c r="J19" s="364">
        <f>'Revenue Forecast'!G20</f>
        <v>0.53811839298557462</v>
      </c>
      <c r="K19" s="365">
        <f t="shared" si="2"/>
        <v>0.99999999999999989</v>
      </c>
      <c r="L19" s="295">
        <f>'Revenue Forecast'!O20</f>
        <v>0</v>
      </c>
      <c r="M19" s="295">
        <f>'Revenue Forecast'!P20</f>
        <v>2936.5708943915106</v>
      </c>
      <c r="N19" s="295">
        <f>'Revenue Forecast'!Q20</f>
        <v>0</v>
      </c>
      <c r="O19" s="295">
        <f>'Revenue Forecast'!R20</f>
        <v>1515.4000267943652</v>
      </c>
      <c r="P19" s="295">
        <f>'Revenue Forecast'!S20</f>
        <v>279.23951836355377</v>
      </c>
      <c r="Q19" s="366">
        <f t="shared" si="1"/>
        <v>953.18933903699849</v>
      </c>
    </row>
    <row r="20" spans="1:17" ht="16.5" x14ac:dyDescent="0.3">
      <c r="A20" s="322">
        <v>4</v>
      </c>
      <c r="B20" s="272" t="s">
        <v>170</v>
      </c>
      <c r="C20" s="272" t="str">
        <f>'Revenue Forecast'!B21</f>
        <v>AAL</v>
      </c>
      <c r="D20" s="272" t="str">
        <f>IFERROR(VLOOKUP(C20,'City Lookup'!$C$4:$D$3573,2,FALSE),"-")</f>
        <v>Aalborg</v>
      </c>
      <c r="E20" s="362">
        <f>'Revenue Forecast'!H21</f>
        <v>0</v>
      </c>
      <c r="F20" s="363">
        <f>'Revenue Forecast'!C21</f>
        <v>0</v>
      </c>
      <c r="G20" s="364">
        <f>'Revenue Forecast'!D21</f>
        <v>1.4492753623188406E-2</v>
      </c>
      <c r="H20" s="364">
        <f>'Revenue Forecast'!E21</f>
        <v>0</v>
      </c>
      <c r="I20" s="364">
        <f>'Revenue Forecast'!F21</f>
        <v>0.14492753623188404</v>
      </c>
      <c r="J20" s="364">
        <f>'Revenue Forecast'!G21</f>
        <v>0.84057971014492761</v>
      </c>
      <c r="K20" s="365">
        <f t="shared" si="2"/>
        <v>1</v>
      </c>
      <c r="L20" s="295">
        <f>'Revenue Forecast'!O21</f>
        <v>323.40048979591847</v>
      </c>
      <c r="M20" s="295">
        <f>'Revenue Forecast'!P21</f>
        <v>2416.4957617694245</v>
      </c>
      <c r="N20" s="295">
        <f>'Revenue Forecast'!Q21</f>
        <v>1661.5004761904761</v>
      </c>
      <c r="O20" s="295">
        <f>'Revenue Forecast'!R21</f>
        <v>785.62270018582058</v>
      </c>
      <c r="P20" s="295">
        <f>'Revenue Forecast'!S21</f>
        <v>291.64</v>
      </c>
      <c r="Q20" s="366">
        <f t="shared" si="1"/>
        <v>394.02670671924102</v>
      </c>
    </row>
    <row r="21" spans="1:17" ht="16.5" x14ac:dyDescent="0.3">
      <c r="A21" s="322">
        <v>5</v>
      </c>
      <c r="B21" s="272" t="s">
        <v>170</v>
      </c>
      <c r="C21" s="272" t="str">
        <f>'Revenue Forecast'!B22</f>
        <v>AAN</v>
      </c>
      <c r="D21" s="272" t="str">
        <f>IFERROR(VLOOKUP(C21,'City Lookup'!$C$4:$D$3573,2,FALSE),"-")</f>
        <v>Al Ain</v>
      </c>
      <c r="E21" s="362">
        <f>'Revenue Forecast'!H22</f>
        <v>0</v>
      </c>
      <c r="F21" s="363">
        <f>'Revenue Forecast'!C22</f>
        <v>0</v>
      </c>
      <c r="G21" s="364">
        <f>'Revenue Forecast'!D22</f>
        <v>0</v>
      </c>
      <c r="H21" s="364">
        <f>'Revenue Forecast'!E22</f>
        <v>0</v>
      </c>
      <c r="I21" s="364">
        <f>'Revenue Forecast'!F22</f>
        <v>0</v>
      </c>
      <c r="J21" s="364">
        <f>'Revenue Forecast'!G22</f>
        <v>1</v>
      </c>
      <c r="K21" s="365">
        <f t="shared" si="2"/>
        <v>1</v>
      </c>
      <c r="L21" s="295">
        <f>'Revenue Forecast'!O22</f>
        <v>2378.9610084033616</v>
      </c>
      <c r="M21" s="295">
        <f>'Revenue Forecast'!P22</f>
        <v>4740.2274665032282</v>
      </c>
      <c r="N21" s="295">
        <f>'Revenue Forecast'!Q22</f>
        <v>2825.9955833333338</v>
      </c>
      <c r="O21" s="295">
        <f>'Revenue Forecast'!R22</f>
        <v>2107.3255625319725</v>
      </c>
      <c r="P21" s="295">
        <f>'Revenue Forecast'!S22</f>
        <v>654.43469710972226</v>
      </c>
      <c r="Q21" s="366">
        <f t="shared" si="1"/>
        <v>654.43469710972226</v>
      </c>
    </row>
    <row r="22" spans="1:17" ht="16.5" x14ac:dyDescent="0.3">
      <c r="A22" s="322">
        <v>6</v>
      </c>
      <c r="B22" s="272" t="s">
        <v>170</v>
      </c>
      <c r="C22" s="272" t="str">
        <f>'Revenue Forecast'!B23</f>
        <v>AAR</v>
      </c>
      <c r="D22" s="272" t="str">
        <f>IFERROR(VLOOKUP(C22,'City Lookup'!$C$4:$D$3573,2,FALSE),"-")</f>
        <v>Aarhus</v>
      </c>
      <c r="E22" s="362">
        <f>'Revenue Forecast'!H23</f>
        <v>0</v>
      </c>
      <c r="F22" s="363">
        <f>'Revenue Forecast'!C23</f>
        <v>0</v>
      </c>
      <c r="G22" s="364">
        <f>'Revenue Forecast'!D23</f>
        <v>8.0645161290322578E-2</v>
      </c>
      <c r="H22" s="364">
        <f>'Revenue Forecast'!E23</f>
        <v>3.2258064516129031E-2</v>
      </c>
      <c r="I22" s="364">
        <f>'Revenue Forecast'!F23</f>
        <v>0.35483870967741932</v>
      </c>
      <c r="J22" s="364">
        <f>'Revenue Forecast'!G23</f>
        <v>0.532258064516129</v>
      </c>
      <c r="K22" s="365">
        <f t="shared" si="2"/>
        <v>1</v>
      </c>
      <c r="L22" s="295">
        <f>'Revenue Forecast'!O23</f>
        <v>323.40048979591847</v>
      </c>
      <c r="M22" s="295">
        <f>'Revenue Forecast'!P23</f>
        <v>2416.4957617694245</v>
      </c>
      <c r="N22" s="295">
        <f>'Revenue Forecast'!Q23</f>
        <v>1661.5004761904761</v>
      </c>
      <c r="O22" s="295">
        <f>'Revenue Forecast'!R23</f>
        <v>285</v>
      </c>
      <c r="P22" s="295">
        <f>'Revenue Forecast'!S23</f>
        <v>176.63857142857097</v>
      </c>
      <c r="Q22" s="366">
        <f t="shared" si="1"/>
        <v>443.62181642533733</v>
      </c>
    </row>
    <row r="23" spans="1:17" ht="16.5" x14ac:dyDescent="0.3">
      <c r="A23" s="322">
        <v>7</v>
      </c>
      <c r="B23" s="272" t="s">
        <v>170</v>
      </c>
      <c r="C23" s="272" t="str">
        <f>'Revenue Forecast'!B24</f>
        <v>ABJ</v>
      </c>
      <c r="D23" s="272" t="str">
        <f>IFERROR(VLOOKUP(C23,'City Lookup'!$C$4:$D$3573,2,FALSE),"-")</f>
        <v>Abidjan</v>
      </c>
      <c r="E23" s="362">
        <f>'Revenue Forecast'!H24</f>
        <v>0</v>
      </c>
      <c r="F23" s="363">
        <f>'Revenue Forecast'!C24</f>
        <v>5.2631578947368425E-2</v>
      </c>
      <c r="G23" s="364">
        <f>'Revenue Forecast'!D24</f>
        <v>0</v>
      </c>
      <c r="H23" s="364">
        <f>'Revenue Forecast'!E24</f>
        <v>5.2631578947368425E-2</v>
      </c>
      <c r="I23" s="364">
        <f>'Revenue Forecast'!F24</f>
        <v>5.2631578947368425E-2</v>
      </c>
      <c r="J23" s="364">
        <f>'Revenue Forecast'!G24</f>
        <v>0.84210526315789469</v>
      </c>
      <c r="K23" s="365">
        <f t="shared" si="2"/>
        <v>1</v>
      </c>
      <c r="L23" s="295">
        <f>'Revenue Forecast'!O24</f>
        <v>0</v>
      </c>
      <c r="M23" s="295">
        <f>'Revenue Forecast'!P24</f>
        <v>0</v>
      </c>
      <c r="N23" s="295">
        <f>'Revenue Forecast'!Q24</f>
        <v>0</v>
      </c>
      <c r="O23" s="295">
        <f>'Revenue Forecast'!R24</f>
        <v>0</v>
      </c>
      <c r="P23" s="295">
        <f>'Revenue Forecast'!S24</f>
        <v>375.77657142857163</v>
      </c>
      <c r="Q23" s="366">
        <f t="shared" si="1"/>
        <v>316.44342857142874</v>
      </c>
    </row>
    <row r="24" spans="1:17" ht="16.5" x14ac:dyDescent="0.3">
      <c r="A24" s="322">
        <v>8</v>
      </c>
      <c r="B24" s="272" t="s">
        <v>170</v>
      </c>
      <c r="C24" s="272" t="str">
        <f>'Revenue Forecast'!B25</f>
        <v>ABV</v>
      </c>
      <c r="D24" s="272" t="str">
        <f>IFERROR(VLOOKUP(C24,'City Lookup'!$C$4:$D$3573,2,FALSE),"-")</f>
        <v>Abuja</v>
      </c>
      <c r="E24" s="362">
        <f>'Revenue Forecast'!H25</f>
        <v>0</v>
      </c>
      <c r="F24" s="363">
        <f>'Revenue Forecast'!C25</f>
        <v>5.434782608695652E-2</v>
      </c>
      <c r="G24" s="364">
        <f>'Revenue Forecast'!D25</f>
        <v>7.6086956521739135E-2</v>
      </c>
      <c r="H24" s="364">
        <f>'Revenue Forecast'!E25</f>
        <v>1.0869565217391304E-2</v>
      </c>
      <c r="I24" s="364">
        <f>'Revenue Forecast'!F25</f>
        <v>0.22826086956521738</v>
      </c>
      <c r="J24" s="364">
        <f>'Revenue Forecast'!G25</f>
        <v>0.63043478260869568</v>
      </c>
      <c r="K24" s="365">
        <f t="shared" si="2"/>
        <v>1</v>
      </c>
      <c r="L24" s="295">
        <f>'Revenue Forecast'!O25</f>
        <v>288.47000000000003</v>
      </c>
      <c r="M24" s="295">
        <f>'Revenue Forecast'!P25</f>
        <v>3695</v>
      </c>
      <c r="N24" s="295">
        <f>'Revenue Forecast'!Q25</f>
        <v>0</v>
      </c>
      <c r="O24" s="295">
        <f>'Revenue Forecast'!R25</f>
        <v>390.02360000000004</v>
      </c>
      <c r="P24" s="295">
        <f>'Revenue Forecast'!S25</f>
        <v>540.05196394230768</v>
      </c>
      <c r="Q24" s="366">
        <f t="shared" si="1"/>
        <v>726.31369031145482</v>
      </c>
    </row>
    <row r="25" spans="1:17" ht="16.5" x14ac:dyDescent="0.3">
      <c r="A25" s="322">
        <v>9</v>
      </c>
      <c r="B25" s="272" t="s">
        <v>170</v>
      </c>
      <c r="C25" s="272" t="str">
        <f>'Revenue Forecast'!B26</f>
        <v>ABX</v>
      </c>
      <c r="D25" s="272" t="str">
        <f>IFERROR(VLOOKUP(C25,'City Lookup'!$C$4:$D$3573,2,FALSE),"-")</f>
        <v>Albury</v>
      </c>
      <c r="E25" s="362">
        <f>'Revenue Forecast'!H26</f>
        <v>0</v>
      </c>
      <c r="F25" s="363">
        <f>'Revenue Forecast'!C26</f>
        <v>0</v>
      </c>
      <c r="G25" s="364">
        <f>'Revenue Forecast'!D26</f>
        <v>0.5</v>
      </c>
      <c r="H25" s="364">
        <f>'Revenue Forecast'!E26</f>
        <v>0</v>
      </c>
      <c r="I25" s="364">
        <f>'Revenue Forecast'!F26</f>
        <v>0.125</v>
      </c>
      <c r="J25" s="364">
        <f>'Revenue Forecast'!G26</f>
        <v>0.375</v>
      </c>
      <c r="K25" s="365">
        <f t="shared" si="2"/>
        <v>1</v>
      </c>
      <c r="L25" s="295">
        <f>'Revenue Forecast'!O26</f>
        <v>3460.5285840875736</v>
      </c>
      <c r="M25" s="295">
        <f>'Revenue Forecast'!P26</f>
        <v>5498.6224249998158</v>
      </c>
      <c r="N25" s="295">
        <f>'Revenue Forecast'!Q26</f>
        <v>3738.4933333333352</v>
      </c>
      <c r="O25" s="295">
        <f>'Revenue Forecast'!R26</f>
        <v>745.63</v>
      </c>
      <c r="P25" s="295">
        <f>'Revenue Forecast'!S26</f>
        <v>653.30999999999995</v>
      </c>
      <c r="Q25" s="366">
        <f t="shared" si="1"/>
        <v>3087.5062124999081</v>
      </c>
    </row>
    <row r="26" spans="1:17" ht="16.5" x14ac:dyDescent="0.3">
      <c r="A26" s="322">
        <v>10</v>
      </c>
      <c r="B26" s="272" t="s">
        <v>170</v>
      </c>
      <c r="C26" s="272" t="str">
        <f>'Revenue Forecast'!B27</f>
        <v>ABZ</v>
      </c>
      <c r="D26" s="272" t="str">
        <f>IFERROR(VLOOKUP(C26,'City Lookup'!$C$4:$D$3573,2,FALSE),"-")</f>
        <v>Aberdeen</v>
      </c>
      <c r="E26" s="362">
        <f>'Revenue Forecast'!H27</f>
        <v>0</v>
      </c>
      <c r="F26" s="363">
        <f>'Revenue Forecast'!C27</f>
        <v>0.21176470588235294</v>
      </c>
      <c r="G26" s="364">
        <f>'Revenue Forecast'!D27</f>
        <v>9.4117647058823514E-2</v>
      </c>
      <c r="H26" s="364">
        <f>'Revenue Forecast'!E27</f>
        <v>0</v>
      </c>
      <c r="I26" s="364">
        <f>'Revenue Forecast'!F27</f>
        <v>0.1176470588235294</v>
      </c>
      <c r="J26" s="364">
        <f>'Revenue Forecast'!G27</f>
        <v>0.57647058823529418</v>
      </c>
      <c r="K26" s="365">
        <f t="shared" si="2"/>
        <v>1</v>
      </c>
      <c r="L26" s="295">
        <f>'Revenue Forecast'!O27</f>
        <v>136.92300000000012</v>
      </c>
      <c r="M26" s="295">
        <f>'Revenue Forecast'!P27</f>
        <v>2336.3425000000002</v>
      </c>
      <c r="N26" s="295">
        <f>'Revenue Forecast'!Q27</f>
        <v>1080.3992954434091</v>
      </c>
      <c r="O26" s="295">
        <f>'Revenue Forecast'!R27</f>
        <v>1303.06</v>
      </c>
      <c r="P26" s="295">
        <f>'Revenue Forecast'!S27</f>
        <v>195.19315789473671</v>
      </c>
      <c r="Q26" s="366">
        <f t="shared" si="1"/>
        <v>514.71080866873058</v>
      </c>
    </row>
    <row r="27" spans="1:17" ht="16.5" x14ac:dyDescent="0.3">
      <c r="A27" s="322">
        <v>11</v>
      </c>
      <c r="B27" s="272" t="s">
        <v>170</v>
      </c>
      <c r="C27" s="272" t="str">
        <f>'Revenue Forecast'!B28</f>
        <v>ACA</v>
      </c>
      <c r="D27" s="272" t="str">
        <f>IFERROR(VLOOKUP(C27,'City Lookup'!$C$4:$D$3573,2,FALSE),"-")</f>
        <v>Acapulco</v>
      </c>
      <c r="E27" s="362">
        <f>'Revenue Forecast'!H28</f>
        <v>0</v>
      </c>
      <c r="F27" s="363">
        <f>'Revenue Forecast'!C28</f>
        <v>6.6666666666666666E-2</v>
      </c>
      <c r="G27" s="364">
        <f>'Revenue Forecast'!D28</f>
        <v>3.9999999999999994E-2</v>
      </c>
      <c r="H27" s="364">
        <f>'Revenue Forecast'!E28</f>
        <v>0</v>
      </c>
      <c r="I27" s="364">
        <f>'Revenue Forecast'!F28</f>
        <v>0.21333333333333332</v>
      </c>
      <c r="J27" s="364">
        <f>'Revenue Forecast'!G28</f>
        <v>0.68</v>
      </c>
      <c r="K27" s="365">
        <f t="shared" si="2"/>
        <v>1</v>
      </c>
      <c r="L27" s="295">
        <f>'Revenue Forecast'!O28</f>
        <v>297.48399999999998</v>
      </c>
      <c r="M27" s="295">
        <f>'Revenue Forecast'!P28</f>
        <v>578.81555555555576</v>
      </c>
      <c r="N27" s="295">
        <f>'Revenue Forecast'!Q28</f>
        <v>526.36640083298744</v>
      </c>
      <c r="O27" s="295">
        <f>'Revenue Forecast'!R28</f>
        <v>300.36801781400959</v>
      </c>
      <c r="P27" s="295">
        <f>'Revenue Forecast'!S28</f>
        <v>309.46438626374157</v>
      </c>
      <c r="Q27" s="366">
        <f t="shared" si="1"/>
        <v>317.49918201522189</v>
      </c>
    </row>
    <row r="28" spans="1:17" ht="16.5" x14ac:dyDescent="0.3">
      <c r="A28" s="322">
        <v>12</v>
      </c>
      <c r="B28" s="272" t="s">
        <v>170</v>
      </c>
      <c r="C28" s="272" t="str">
        <f>'Revenue Forecast'!B29</f>
        <v>ACC</v>
      </c>
      <c r="D28" s="272" t="str">
        <f>IFERROR(VLOOKUP(C28,'City Lookup'!$C$4:$D$3573,2,FALSE),"-")</f>
        <v>Accra</v>
      </c>
      <c r="E28" s="362">
        <f>'Revenue Forecast'!H29</f>
        <v>0</v>
      </c>
      <c r="F28" s="363">
        <f>'Revenue Forecast'!C29</f>
        <v>6.117647058823529E-2</v>
      </c>
      <c r="G28" s="364">
        <f>'Revenue Forecast'!D29</f>
        <v>1.411764705882353E-2</v>
      </c>
      <c r="H28" s="364">
        <f>'Revenue Forecast'!E29</f>
        <v>1.4117647058823528E-2</v>
      </c>
      <c r="I28" s="364">
        <f>'Revenue Forecast'!F29</f>
        <v>7.5294117647058789E-2</v>
      </c>
      <c r="J28" s="364">
        <f>'Revenue Forecast'!G29</f>
        <v>0.83529411764705885</v>
      </c>
      <c r="K28" s="365">
        <f t="shared" si="2"/>
        <v>1</v>
      </c>
      <c r="L28" s="295">
        <f>'Revenue Forecast'!O29</f>
        <v>313.07699999999994</v>
      </c>
      <c r="M28" s="295">
        <f>'Revenue Forecast'!P29</f>
        <v>3883.3174999999992</v>
      </c>
      <c r="N28" s="295">
        <f>'Revenue Forecast'!Q29</f>
        <v>2176</v>
      </c>
      <c r="O28" s="295">
        <f>'Revenue Forecast'!R29</f>
        <v>997.32154111405941</v>
      </c>
      <c r="P28" s="295">
        <f>'Revenue Forecast'!S29</f>
        <v>475.64070811640357</v>
      </c>
      <c r="Q28" s="366">
        <f t="shared" si="1"/>
        <v>577.08858281640744</v>
      </c>
    </row>
    <row r="29" spans="1:17" ht="16.5" x14ac:dyDescent="0.3">
      <c r="A29" s="322">
        <v>13</v>
      </c>
      <c r="B29" s="272" t="s">
        <v>170</v>
      </c>
      <c r="C29" s="272" t="str">
        <f>'Revenue Forecast'!B30</f>
        <v>ADA</v>
      </c>
      <c r="D29" s="272" t="str">
        <f>IFERROR(VLOOKUP(C29,'City Lookup'!$C$4:$D$3573,2,FALSE),"-")</f>
        <v>Adana</v>
      </c>
      <c r="E29" s="362">
        <f>'Revenue Forecast'!H30</f>
        <v>0</v>
      </c>
      <c r="F29" s="363">
        <f>'Revenue Forecast'!C30</f>
        <v>0</v>
      </c>
      <c r="G29" s="364">
        <f>'Revenue Forecast'!D30</f>
        <v>4.0816326530612242E-2</v>
      </c>
      <c r="H29" s="364">
        <f>'Revenue Forecast'!E30</f>
        <v>0</v>
      </c>
      <c r="I29" s="364">
        <f>'Revenue Forecast'!F30</f>
        <v>4.0816326530612242E-2</v>
      </c>
      <c r="J29" s="364">
        <f>'Revenue Forecast'!G30</f>
        <v>0.91836734693877542</v>
      </c>
      <c r="K29" s="365">
        <f t="shared" si="2"/>
        <v>0.99999999999999989</v>
      </c>
      <c r="L29" s="295">
        <f>'Revenue Forecast'!O30</f>
        <v>273.05581548537282</v>
      </c>
      <c r="M29" s="295">
        <f>'Revenue Forecast'!P30</f>
        <v>3237.5</v>
      </c>
      <c r="N29" s="295">
        <f>'Revenue Forecast'!Q30</f>
        <v>1011.4965826330518</v>
      </c>
      <c r="O29" s="295">
        <f>'Revenue Forecast'!R30</f>
        <v>758.1008045386277</v>
      </c>
      <c r="P29" s="295">
        <f>'Revenue Forecast'!S30</f>
        <v>680.97416931216935</v>
      </c>
      <c r="Q29" s="366">
        <f t="shared" si="1"/>
        <v>788.47018832907906</v>
      </c>
    </row>
    <row r="30" spans="1:17" ht="16.5" x14ac:dyDescent="0.3">
      <c r="A30" s="322">
        <v>14</v>
      </c>
      <c r="B30" s="272" t="s">
        <v>170</v>
      </c>
      <c r="C30" s="272" t="str">
        <f>'Revenue Forecast'!B31</f>
        <v>ADD</v>
      </c>
      <c r="D30" s="272" t="str">
        <f>IFERROR(VLOOKUP(C30,'City Lookup'!$C$4:$D$3573,2,FALSE),"-")</f>
        <v>Addis Ababa</v>
      </c>
      <c r="E30" s="362">
        <f>'Revenue Forecast'!H31</f>
        <v>0</v>
      </c>
      <c r="F30" s="363">
        <f>'Revenue Forecast'!C31</f>
        <v>2.6455026455026454E-2</v>
      </c>
      <c r="G30" s="364">
        <f>'Revenue Forecast'!D31</f>
        <v>4.7619047619047616E-2</v>
      </c>
      <c r="H30" s="364">
        <f>'Revenue Forecast'!E31</f>
        <v>5.2910052910052907E-3</v>
      </c>
      <c r="I30" s="364">
        <f>'Revenue Forecast'!F31</f>
        <v>0.12698412698412698</v>
      </c>
      <c r="J30" s="364">
        <f>'Revenue Forecast'!G31</f>
        <v>0.79365079365079361</v>
      </c>
      <c r="K30" s="365">
        <f t="shared" si="2"/>
        <v>1</v>
      </c>
      <c r="L30" s="295">
        <f>'Revenue Forecast'!O31</f>
        <v>225</v>
      </c>
      <c r="M30" s="295">
        <f>'Revenue Forecast'!P31</f>
        <v>3300</v>
      </c>
      <c r="N30" s="295">
        <f>'Revenue Forecast'!Q31</f>
        <v>0</v>
      </c>
      <c r="O30" s="295">
        <f>'Revenue Forecast'!R31</f>
        <v>863.18838656135597</v>
      </c>
      <c r="P30" s="295">
        <f>'Revenue Forecast'!S31</f>
        <v>477.94872121434696</v>
      </c>
      <c r="Q30" s="366">
        <f t="shared" si="1"/>
        <v>652.03084370171734</v>
      </c>
    </row>
    <row r="31" spans="1:17" ht="16.5" x14ac:dyDescent="0.3">
      <c r="A31" s="322">
        <v>15</v>
      </c>
      <c r="B31" s="272" t="s">
        <v>170</v>
      </c>
      <c r="C31" s="272" t="str">
        <f>'Revenue Forecast'!B32</f>
        <v>ADE</v>
      </c>
      <c r="D31" s="272" t="str">
        <f>IFERROR(VLOOKUP(C31,'City Lookup'!$C$4:$D$3573,2,FALSE),"-")</f>
        <v>Aden</v>
      </c>
      <c r="E31" s="362">
        <f>'Revenue Forecast'!H32</f>
        <v>0</v>
      </c>
      <c r="F31" s="363">
        <f>'Revenue Forecast'!C32</f>
        <v>0</v>
      </c>
      <c r="G31" s="364">
        <f>'Revenue Forecast'!D32</f>
        <v>7.2992700729927005E-3</v>
      </c>
      <c r="H31" s="364">
        <f>'Revenue Forecast'!E32</f>
        <v>0</v>
      </c>
      <c r="I31" s="364">
        <f>'Revenue Forecast'!F32</f>
        <v>8.7591240875912399E-2</v>
      </c>
      <c r="J31" s="364">
        <f>'Revenue Forecast'!G32</f>
        <v>0.90510948905109478</v>
      </c>
      <c r="K31" s="365">
        <f t="shared" si="2"/>
        <v>0.99999999999999989</v>
      </c>
      <c r="L31" s="295">
        <f>'Revenue Forecast'!O32</f>
        <v>0</v>
      </c>
      <c r="M31" s="295">
        <f>'Revenue Forecast'!P32</f>
        <v>2103.12</v>
      </c>
      <c r="N31" s="295">
        <f>'Revenue Forecast'!Q32</f>
        <v>0</v>
      </c>
      <c r="O31" s="295">
        <f>'Revenue Forecast'!R32</f>
        <v>645.72716363636357</v>
      </c>
      <c r="P31" s="295">
        <f>'Revenue Forecast'!S32</f>
        <v>415.80696106273496</v>
      </c>
      <c r="Q31" s="366">
        <f t="shared" si="1"/>
        <v>448.26211047748529</v>
      </c>
    </row>
    <row r="32" spans="1:17" ht="16.5" x14ac:dyDescent="0.3">
      <c r="A32" s="322">
        <v>16</v>
      </c>
      <c r="B32" s="272" t="s">
        <v>170</v>
      </c>
      <c r="C32" s="272" t="str">
        <f>'Revenue Forecast'!B33</f>
        <v>ADF</v>
      </c>
      <c r="D32" s="272" t="str">
        <f>IFERROR(VLOOKUP(C32,'City Lookup'!$C$4:$D$3573,2,FALSE),"-")</f>
        <v>Adiyaman</v>
      </c>
      <c r="E32" s="362">
        <f>'Revenue Forecast'!H33</f>
        <v>0</v>
      </c>
      <c r="F32" s="363">
        <f>'Revenue Forecast'!C33</f>
        <v>0</v>
      </c>
      <c r="G32" s="364">
        <f>'Revenue Forecast'!D33</f>
        <v>0</v>
      </c>
      <c r="H32" s="364">
        <f>'Revenue Forecast'!E33</f>
        <v>0</v>
      </c>
      <c r="I32" s="364">
        <f>'Revenue Forecast'!F33</f>
        <v>0</v>
      </c>
      <c r="J32" s="364">
        <f>'Revenue Forecast'!G33</f>
        <v>1</v>
      </c>
      <c r="K32" s="365">
        <f t="shared" si="2"/>
        <v>1</v>
      </c>
      <c r="L32" s="295">
        <f>'Revenue Forecast'!O33</f>
        <v>273.05581548537282</v>
      </c>
      <c r="M32" s="295">
        <f>'Revenue Forecast'!P33</f>
        <v>2918.1202279487316</v>
      </c>
      <c r="N32" s="295">
        <f>'Revenue Forecast'!Q33</f>
        <v>1011.4965826330518</v>
      </c>
      <c r="O32" s="295">
        <f>'Revenue Forecast'!R33</f>
        <v>758.1008045386277</v>
      </c>
      <c r="P32" s="295">
        <f>'Revenue Forecast'!S33</f>
        <v>366.83775742241971</v>
      </c>
      <c r="Q32" s="366">
        <f t="shared" si="1"/>
        <v>366.83775742241971</v>
      </c>
    </row>
    <row r="33" spans="1:17" ht="16.5" x14ac:dyDescent="0.3">
      <c r="A33" s="322">
        <v>17</v>
      </c>
      <c r="B33" s="272" t="s">
        <v>170</v>
      </c>
      <c r="C33" s="272" t="str">
        <f>'Revenue Forecast'!B34</f>
        <v>ADL</v>
      </c>
      <c r="D33" s="272" t="str">
        <f>IFERROR(VLOOKUP(C33,'City Lookup'!$C$4:$D$3573,2,FALSE),"-")</f>
        <v>Adelaide</v>
      </c>
      <c r="E33" s="362">
        <f>'Revenue Forecast'!H34</f>
        <v>0</v>
      </c>
      <c r="F33" s="363">
        <f>'Revenue Forecast'!C34</f>
        <v>8.3969465648854963E-2</v>
      </c>
      <c r="G33" s="364">
        <f>'Revenue Forecast'!D34</f>
        <v>7.6335877862595408E-2</v>
      </c>
      <c r="H33" s="364">
        <f>'Revenue Forecast'!E34</f>
        <v>0</v>
      </c>
      <c r="I33" s="364">
        <f>'Revenue Forecast'!F34</f>
        <v>0.17557251908396945</v>
      </c>
      <c r="J33" s="364">
        <f>'Revenue Forecast'!G34</f>
        <v>0.66412213740458004</v>
      </c>
      <c r="K33" s="365">
        <f t="shared" si="2"/>
        <v>0.99999999999999989</v>
      </c>
      <c r="L33" s="295">
        <f>'Revenue Forecast'!O34</f>
        <v>2574.1966666666649</v>
      </c>
      <c r="M33" s="295">
        <f>'Revenue Forecast'!P34</f>
        <v>4967.8039999999992</v>
      </c>
      <c r="N33" s="295">
        <f>'Revenue Forecast'!Q34</f>
        <v>3738.4933333333352</v>
      </c>
      <c r="O33" s="295">
        <f>'Revenue Forecast'!R34</f>
        <v>1878.2086538461554</v>
      </c>
      <c r="P33" s="295">
        <f>'Revenue Forecast'!S34</f>
        <v>1025.9978871527783</v>
      </c>
      <c r="Q33" s="366">
        <f t="shared" si="1"/>
        <v>1606.5253324739433</v>
      </c>
    </row>
    <row r="34" spans="1:17" ht="16.5" x14ac:dyDescent="0.3">
      <c r="A34" s="322">
        <v>18</v>
      </c>
      <c r="B34" s="272" t="s">
        <v>170</v>
      </c>
      <c r="C34" s="272" t="str">
        <f>'Revenue Forecast'!B35</f>
        <v>ADZ</v>
      </c>
      <c r="D34" s="272" t="str">
        <f>IFERROR(VLOOKUP(C34,'City Lookup'!$C$4:$D$3573,2,FALSE),"-")</f>
        <v>San Andres Island</v>
      </c>
      <c r="E34" s="362">
        <f>'Revenue Forecast'!H35</f>
        <v>0</v>
      </c>
      <c r="F34" s="363">
        <f>'Revenue Forecast'!C35</f>
        <v>0</v>
      </c>
      <c r="G34" s="364">
        <f>'Revenue Forecast'!D35</f>
        <v>0</v>
      </c>
      <c r="H34" s="364">
        <f>'Revenue Forecast'!E35</f>
        <v>0</v>
      </c>
      <c r="I34" s="364">
        <f>'Revenue Forecast'!F35</f>
        <v>0.19999999999999998</v>
      </c>
      <c r="J34" s="364">
        <f>'Revenue Forecast'!G35</f>
        <v>0.79999999999999993</v>
      </c>
      <c r="K34" s="365">
        <f t="shared" si="2"/>
        <v>0.99999999999999989</v>
      </c>
      <c r="L34" s="295">
        <f>'Revenue Forecast'!O35</f>
        <v>905.35812499999997</v>
      </c>
      <c r="M34" s="295">
        <f>'Revenue Forecast'!P35</f>
        <v>1016.4784968982912</v>
      </c>
      <c r="N34" s="295">
        <f>'Revenue Forecast'!Q35</f>
        <v>686.95857499999977</v>
      </c>
      <c r="O34" s="295">
        <f>'Revenue Forecast'!R35</f>
        <v>404.05284652219734</v>
      </c>
      <c r="P34" s="295">
        <f>'Revenue Forecast'!S35</f>
        <v>251.43000000000004</v>
      </c>
      <c r="Q34" s="366">
        <f t="shared" si="1"/>
        <v>281.95456930443947</v>
      </c>
    </row>
    <row r="35" spans="1:17" ht="16.5" x14ac:dyDescent="0.3">
      <c r="A35" s="322">
        <v>19</v>
      </c>
      <c r="B35" s="272" t="s">
        <v>170</v>
      </c>
      <c r="C35" s="272" t="str">
        <f>'Revenue Forecast'!B36</f>
        <v>AER</v>
      </c>
      <c r="D35" s="272" t="str">
        <f>IFERROR(VLOOKUP(C35,'City Lookup'!$C$4:$D$3573,2,FALSE),"-")</f>
        <v>Sochi</v>
      </c>
      <c r="E35" s="362">
        <f>'Revenue Forecast'!H36</f>
        <v>0</v>
      </c>
      <c r="F35" s="363">
        <f>'Revenue Forecast'!C36</f>
        <v>0</v>
      </c>
      <c r="G35" s="364">
        <f>'Revenue Forecast'!D36</f>
        <v>0.2</v>
      </c>
      <c r="H35" s="364">
        <f>'Revenue Forecast'!E36</f>
        <v>0</v>
      </c>
      <c r="I35" s="364">
        <f>'Revenue Forecast'!F36</f>
        <v>0.2</v>
      </c>
      <c r="J35" s="364">
        <f>'Revenue Forecast'!G36</f>
        <v>0.60000000000000009</v>
      </c>
      <c r="K35" s="365">
        <f t="shared" si="2"/>
        <v>1</v>
      </c>
      <c r="L35" s="295">
        <f>'Revenue Forecast'!O36</f>
        <v>346.03653675213673</v>
      </c>
      <c r="M35" s="295">
        <f>'Revenue Forecast'!P36</f>
        <v>3438.0991671672305</v>
      </c>
      <c r="N35" s="295">
        <f>'Revenue Forecast'!Q36</f>
        <v>754.47337500000003</v>
      </c>
      <c r="O35" s="295">
        <f>'Revenue Forecast'!R36</f>
        <v>1146.4805676108369</v>
      </c>
      <c r="P35" s="295">
        <f>'Revenue Forecast'!S36</f>
        <v>369.44526804165429</v>
      </c>
      <c r="Q35" s="366">
        <f t="shared" si="1"/>
        <v>1138.583107780606</v>
      </c>
    </row>
    <row r="36" spans="1:17" ht="16.5" x14ac:dyDescent="0.3">
      <c r="A36" s="322">
        <v>20</v>
      </c>
      <c r="B36" s="272" t="s">
        <v>170</v>
      </c>
      <c r="C36" s="272" t="str">
        <f>'Revenue Forecast'!B37</f>
        <v>AES</v>
      </c>
      <c r="D36" s="272" t="str">
        <f>IFERROR(VLOOKUP(C36,'City Lookup'!$C$4:$D$3573,2,FALSE),"-")</f>
        <v>Alesund</v>
      </c>
      <c r="E36" s="362">
        <f>'Revenue Forecast'!H37</f>
        <v>0</v>
      </c>
      <c r="F36" s="363">
        <f>'Revenue Forecast'!C37</f>
        <v>0</v>
      </c>
      <c r="G36" s="364">
        <f>'Revenue Forecast'!D37</f>
        <v>0</v>
      </c>
      <c r="H36" s="364">
        <f>'Revenue Forecast'!E37</f>
        <v>0</v>
      </c>
      <c r="I36" s="364">
        <f>'Revenue Forecast'!F37</f>
        <v>0.5</v>
      </c>
      <c r="J36" s="364">
        <f>'Revenue Forecast'!G37</f>
        <v>0.5</v>
      </c>
      <c r="K36" s="365">
        <f t="shared" si="2"/>
        <v>1</v>
      </c>
      <c r="L36" s="295">
        <f>'Revenue Forecast'!O37</f>
        <v>108.97866666666664</v>
      </c>
      <c r="M36" s="295">
        <f>'Revenue Forecast'!P37</f>
        <v>2643.3275833333332</v>
      </c>
      <c r="N36" s="295">
        <f>'Revenue Forecast'!Q37</f>
        <v>2359.0699999999997</v>
      </c>
      <c r="O36" s="295">
        <f>'Revenue Forecast'!R37</f>
        <v>1356.1383014755197</v>
      </c>
      <c r="P36" s="295">
        <f>'Revenue Forecast'!S37</f>
        <v>313.07539840338211</v>
      </c>
      <c r="Q36" s="366">
        <f t="shared" si="1"/>
        <v>834.60684993945097</v>
      </c>
    </row>
    <row r="37" spans="1:17" ht="16.5" x14ac:dyDescent="0.3">
      <c r="A37" s="322">
        <v>21</v>
      </c>
      <c r="B37" s="272" t="s">
        <v>170</v>
      </c>
      <c r="C37" s="272" t="str">
        <f>'Revenue Forecast'!B38</f>
        <v>AGA</v>
      </c>
      <c r="D37" s="272" t="str">
        <f>IFERROR(VLOOKUP(C37,'City Lookup'!$C$4:$D$3573,2,FALSE),"-")</f>
        <v>Agadir</v>
      </c>
      <c r="E37" s="362">
        <f>'Revenue Forecast'!H38</f>
        <v>0</v>
      </c>
      <c r="F37" s="363">
        <f>'Revenue Forecast'!C38</f>
        <v>0</v>
      </c>
      <c r="G37" s="364">
        <f>'Revenue Forecast'!D38</f>
        <v>0.33333333333333331</v>
      </c>
      <c r="H37" s="364">
        <f>'Revenue Forecast'!E38</f>
        <v>0</v>
      </c>
      <c r="I37" s="364">
        <f>'Revenue Forecast'!F38</f>
        <v>0</v>
      </c>
      <c r="J37" s="364">
        <f>'Revenue Forecast'!G38</f>
        <v>0.66666666666666663</v>
      </c>
      <c r="K37" s="365">
        <f t="shared" si="2"/>
        <v>1</v>
      </c>
      <c r="L37" s="295">
        <f>'Revenue Forecast'!O38</f>
        <v>202.23</v>
      </c>
      <c r="M37" s="295">
        <f>'Revenue Forecast'!P38</f>
        <v>0</v>
      </c>
      <c r="N37" s="295">
        <f>'Revenue Forecast'!Q38</f>
        <v>1210.6400000000001</v>
      </c>
      <c r="O37" s="295">
        <f>'Revenue Forecast'!R38</f>
        <v>544.02</v>
      </c>
      <c r="P37" s="295">
        <f>'Revenue Forecast'!S38</f>
        <v>335.73225894929124</v>
      </c>
      <c r="Q37" s="366">
        <f t="shared" si="1"/>
        <v>223.82150596619414</v>
      </c>
    </row>
    <row r="38" spans="1:17" ht="16.5" x14ac:dyDescent="0.3">
      <c r="A38" s="322">
        <v>22</v>
      </c>
      <c r="B38" s="272" t="s">
        <v>170</v>
      </c>
      <c r="C38" s="272" t="str">
        <f>'Revenue Forecast'!B39</f>
        <v>AGH</v>
      </c>
      <c r="D38" s="272" t="str">
        <f>IFERROR(VLOOKUP(C38,'City Lookup'!$C$4:$D$3573,2,FALSE),"-")</f>
        <v>Angelholm/Helsingborg</v>
      </c>
      <c r="E38" s="362">
        <f>'Revenue Forecast'!H39</f>
        <v>0</v>
      </c>
      <c r="F38" s="363">
        <f>'Revenue Forecast'!C39</f>
        <v>0</v>
      </c>
      <c r="G38" s="364">
        <f>'Revenue Forecast'!D39</f>
        <v>0</v>
      </c>
      <c r="H38" s="364">
        <f>'Revenue Forecast'!E39</f>
        <v>0</v>
      </c>
      <c r="I38" s="364">
        <f>'Revenue Forecast'!F39</f>
        <v>0</v>
      </c>
      <c r="J38" s="364">
        <f>'Revenue Forecast'!G39</f>
        <v>1</v>
      </c>
      <c r="K38" s="365">
        <f t="shared" si="2"/>
        <v>1</v>
      </c>
      <c r="L38" s="295">
        <f>'Revenue Forecast'!O39</f>
        <v>277.69296296296289</v>
      </c>
      <c r="M38" s="295">
        <f>'Revenue Forecast'!P39</f>
        <v>2348.9558667921178</v>
      </c>
      <c r="N38" s="295">
        <f>'Revenue Forecast'!Q39</f>
        <v>1625.8986666666683</v>
      </c>
      <c r="O38" s="295">
        <f>'Revenue Forecast'!R39</f>
        <v>1086.111990362476</v>
      </c>
      <c r="P38" s="295">
        <f>'Revenue Forecast'!S39</f>
        <v>394.04</v>
      </c>
      <c r="Q38" s="366">
        <f t="shared" si="1"/>
        <v>394.04</v>
      </c>
    </row>
    <row r="39" spans="1:17" ht="16.5" x14ac:dyDescent="0.3">
      <c r="A39" s="322">
        <v>23</v>
      </c>
      <c r="B39" s="272" t="s">
        <v>170</v>
      </c>
      <c r="C39" s="272" t="str">
        <f>'Revenue Forecast'!B40</f>
        <v>AGP</v>
      </c>
      <c r="D39" s="272" t="str">
        <f>IFERROR(VLOOKUP(C39,'City Lookup'!$C$4:$D$3573,2,FALSE),"-")</f>
        <v>Malaga</v>
      </c>
      <c r="E39" s="362">
        <f>'Revenue Forecast'!H40</f>
        <v>0</v>
      </c>
      <c r="F39" s="363">
        <f>'Revenue Forecast'!C40</f>
        <v>7.8014184397163136E-2</v>
      </c>
      <c r="G39" s="364">
        <f>'Revenue Forecast'!D40</f>
        <v>2.8368794326241138E-2</v>
      </c>
      <c r="H39" s="364">
        <f>'Revenue Forecast'!E40</f>
        <v>0.10638297872340428</v>
      </c>
      <c r="I39" s="364">
        <f>'Revenue Forecast'!F40</f>
        <v>0.12056737588652483</v>
      </c>
      <c r="J39" s="364">
        <f>'Revenue Forecast'!G40</f>
        <v>0.66666666666666674</v>
      </c>
      <c r="K39" s="365">
        <f t="shared" si="2"/>
        <v>1</v>
      </c>
      <c r="L39" s="295">
        <f>'Revenue Forecast'!O40</f>
        <v>437.92999999999984</v>
      </c>
      <c r="M39" s="295">
        <f>'Revenue Forecast'!P40</f>
        <v>3009.2377410317081</v>
      </c>
      <c r="N39" s="295">
        <f>'Revenue Forecast'!Q40</f>
        <v>2042.8507142857147</v>
      </c>
      <c r="O39" s="295">
        <f>'Revenue Forecast'!R40</f>
        <v>253.73666666666699</v>
      </c>
      <c r="P39" s="295">
        <f>'Revenue Forecast'!S40</f>
        <v>339.41715863453845</v>
      </c>
      <c r="Q39" s="366">
        <f t="shared" si="1"/>
        <v>593.72821222264201</v>
      </c>
    </row>
    <row r="40" spans="1:17" ht="16.5" x14ac:dyDescent="0.3">
      <c r="A40" s="322">
        <v>24</v>
      </c>
      <c r="B40" s="272" t="s">
        <v>170</v>
      </c>
      <c r="C40" s="272" t="str">
        <f>'Revenue Forecast'!B41</f>
        <v>AGT</v>
      </c>
      <c r="D40" s="272" t="str">
        <f>IFERROR(VLOOKUP(C40,'City Lookup'!$C$4:$D$3573,2,FALSE),"-")</f>
        <v>Ciudad del Este</v>
      </c>
      <c r="E40" s="362">
        <f>'Revenue Forecast'!H41</f>
        <v>0</v>
      </c>
      <c r="F40" s="363">
        <f>'Revenue Forecast'!C41</f>
        <v>0</v>
      </c>
      <c r="G40" s="364">
        <f>'Revenue Forecast'!D41</f>
        <v>0</v>
      </c>
      <c r="H40" s="364">
        <f>'Revenue Forecast'!E41</f>
        <v>0</v>
      </c>
      <c r="I40" s="364">
        <f>'Revenue Forecast'!F41</f>
        <v>0</v>
      </c>
      <c r="J40" s="364">
        <f>'Revenue Forecast'!G41</f>
        <v>1</v>
      </c>
      <c r="K40" s="365">
        <f t="shared" si="2"/>
        <v>1</v>
      </c>
      <c r="L40" s="295">
        <f>'Revenue Forecast'!O41</f>
        <v>0</v>
      </c>
      <c r="M40" s="295">
        <f>'Revenue Forecast'!P41</f>
        <v>0</v>
      </c>
      <c r="N40" s="295">
        <f>'Revenue Forecast'!Q41</f>
        <v>676.25</v>
      </c>
      <c r="O40" s="295">
        <f>'Revenue Forecast'!R41</f>
        <v>407.892</v>
      </c>
      <c r="P40" s="295">
        <f>'Revenue Forecast'!S41</f>
        <v>572.75897142857139</v>
      </c>
      <c r="Q40" s="366">
        <f t="shared" si="1"/>
        <v>572.75897142857139</v>
      </c>
    </row>
    <row r="41" spans="1:17" ht="16.5" x14ac:dyDescent="0.3">
      <c r="A41" s="322">
        <v>25</v>
      </c>
      <c r="B41" s="272" t="s">
        <v>170</v>
      </c>
      <c r="C41" s="272" t="str">
        <f>'Revenue Forecast'!B42</f>
        <v>AGU</v>
      </c>
      <c r="D41" s="272" t="str">
        <f>IFERROR(VLOOKUP(C41,'City Lookup'!$C$4:$D$3573,2,FALSE),"-")</f>
        <v>Aguascalientes</v>
      </c>
      <c r="E41" s="362">
        <f>'Revenue Forecast'!H42</f>
        <v>0</v>
      </c>
      <c r="F41" s="363">
        <f>'Revenue Forecast'!C42</f>
        <v>4.0935672514619881E-2</v>
      </c>
      <c r="G41" s="364">
        <f>'Revenue Forecast'!D42</f>
        <v>2.3391812865497078E-2</v>
      </c>
      <c r="H41" s="364">
        <f>'Revenue Forecast'!E42</f>
        <v>1.1695906432748539E-2</v>
      </c>
      <c r="I41" s="364">
        <f>'Revenue Forecast'!F42</f>
        <v>0.1257309941520468</v>
      </c>
      <c r="J41" s="364">
        <f>'Revenue Forecast'!G42</f>
        <v>0.79824561403508776</v>
      </c>
      <c r="K41" s="365">
        <f t="shared" si="2"/>
        <v>1</v>
      </c>
      <c r="L41" s="295">
        <f>'Revenue Forecast'!O42</f>
        <v>255.89999999999998</v>
      </c>
      <c r="M41" s="295">
        <f>'Revenue Forecast'!P42</f>
        <v>526.16666666666697</v>
      </c>
      <c r="N41" s="295">
        <f>'Revenue Forecast'!Q42</f>
        <v>1287.0174999999999</v>
      </c>
      <c r="O41" s="295">
        <f>'Revenue Forecast'!R42</f>
        <v>325.37247619047616</v>
      </c>
      <c r="P41" s="295">
        <f>'Revenue Forecast'!S42</f>
        <v>301.6689178002178</v>
      </c>
      <c r="Q41" s="366">
        <f t="shared" si="1"/>
        <v>319.55156248240723</v>
      </c>
    </row>
    <row r="42" spans="1:17" ht="16.5" x14ac:dyDescent="0.3">
      <c r="A42" s="322">
        <v>26</v>
      </c>
      <c r="B42" s="272" t="s">
        <v>170</v>
      </c>
      <c r="C42" s="272" t="str">
        <f>'Revenue Forecast'!B43</f>
        <v>AHB</v>
      </c>
      <c r="D42" s="272" t="str">
        <f>IFERROR(VLOOKUP(C42,'City Lookup'!$C$4:$D$3573,2,FALSE),"-")</f>
        <v>Abha</v>
      </c>
      <c r="E42" s="362">
        <f>'Revenue Forecast'!H43</f>
        <v>0</v>
      </c>
      <c r="F42" s="363">
        <f>'Revenue Forecast'!C43</f>
        <v>0</v>
      </c>
      <c r="G42" s="364">
        <f>'Revenue Forecast'!D43</f>
        <v>0.25</v>
      </c>
      <c r="H42" s="364">
        <f>'Revenue Forecast'!E43</f>
        <v>0</v>
      </c>
      <c r="I42" s="364">
        <f>'Revenue Forecast'!F43</f>
        <v>0</v>
      </c>
      <c r="J42" s="364">
        <f>'Revenue Forecast'!G43</f>
        <v>0.75</v>
      </c>
      <c r="K42" s="365">
        <f t="shared" si="2"/>
        <v>1</v>
      </c>
      <c r="L42" s="295">
        <f>'Revenue Forecast'!O43</f>
        <v>5904.0080952380958</v>
      </c>
      <c r="M42" s="295">
        <f>'Revenue Forecast'!P43</f>
        <v>3279.7439948253659</v>
      </c>
      <c r="N42" s="295">
        <f>'Revenue Forecast'!Q43</f>
        <v>1804.1</v>
      </c>
      <c r="O42" s="295">
        <f>'Revenue Forecast'!R43</f>
        <v>1375.919755963849</v>
      </c>
      <c r="P42" s="295">
        <f>'Revenue Forecast'!S43</f>
        <v>556.82387223783837</v>
      </c>
      <c r="Q42" s="366">
        <f t="shared" si="1"/>
        <v>1237.5539028847202</v>
      </c>
    </row>
    <row r="43" spans="1:17" ht="16.5" x14ac:dyDescent="0.3">
      <c r="A43" s="322">
        <v>27</v>
      </c>
      <c r="B43" s="272" t="s">
        <v>170</v>
      </c>
      <c r="C43" s="272" t="str">
        <f>'Revenue Forecast'!B44</f>
        <v>AHO</v>
      </c>
      <c r="D43" s="272" t="str">
        <f>IFERROR(VLOOKUP(C43,'City Lookup'!$C$4:$D$3573,2,FALSE),"-")</f>
        <v>Alghero</v>
      </c>
      <c r="E43" s="362">
        <f>'Revenue Forecast'!H44</f>
        <v>0</v>
      </c>
      <c r="F43" s="363">
        <f>'Revenue Forecast'!C44</f>
        <v>0</v>
      </c>
      <c r="G43" s="364">
        <f>'Revenue Forecast'!D44</f>
        <v>0</v>
      </c>
      <c r="H43" s="364">
        <f>'Revenue Forecast'!E44</f>
        <v>0</v>
      </c>
      <c r="I43" s="364">
        <f>'Revenue Forecast'!F44</f>
        <v>0</v>
      </c>
      <c r="J43" s="364">
        <f>'Revenue Forecast'!G44</f>
        <v>1</v>
      </c>
      <c r="K43" s="365">
        <f t="shared" si="2"/>
        <v>1</v>
      </c>
      <c r="L43" s="295">
        <f>'Revenue Forecast'!O44</f>
        <v>694.0229777175324</v>
      </c>
      <c r="M43" s="295">
        <f>'Revenue Forecast'!P44</f>
        <v>2337.008173055829</v>
      </c>
      <c r="N43" s="295">
        <f>'Revenue Forecast'!Q44</f>
        <v>922.23450603797278</v>
      </c>
      <c r="O43" s="295">
        <f>'Revenue Forecast'!R44</f>
        <v>699.75351066512735</v>
      </c>
      <c r="P43" s="295">
        <f>'Revenue Forecast'!S44</f>
        <v>351.19071111732552</v>
      </c>
      <c r="Q43" s="366">
        <f t="shared" si="1"/>
        <v>351.19071111732552</v>
      </c>
    </row>
    <row r="44" spans="1:17" ht="16.5" x14ac:dyDescent="0.3">
      <c r="A44" s="322">
        <v>28</v>
      </c>
      <c r="B44" s="272" t="s">
        <v>170</v>
      </c>
      <c r="C44" s="272" t="str">
        <f>'Revenue Forecast'!B45</f>
        <v>AJA</v>
      </c>
      <c r="D44" s="272" t="str">
        <f>IFERROR(VLOOKUP(C44,'City Lookup'!$C$4:$D$3573,2,FALSE),"-")</f>
        <v>Ajaccio</v>
      </c>
      <c r="E44" s="362">
        <f>'Revenue Forecast'!H45</f>
        <v>0</v>
      </c>
      <c r="F44" s="363">
        <f>'Revenue Forecast'!C45</f>
        <v>0</v>
      </c>
      <c r="G44" s="364">
        <f>'Revenue Forecast'!D45</f>
        <v>0</v>
      </c>
      <c r="H44" s="364">
        <f>'Revenue Forecast'!E45</f>
        <v>0</v>
      </c>
      <c r="I44" s="364">
        <f>'Revenue Forecast'!F45</f>
        <v>0</v>
      </c>
      <c r="J44" s="364">
        <f>'Revenue Forecast'!G45</f>
        <v>1</v>
      </c>
      <c r="K44" s="365">
        <f t="shared" si="2"/>
        <v>1</v>
      </c>
      <c r="L44" s="295">
        <f>'Revenue Forecast'!O45</f>
        <v>1174.7827058449425</v>
      </c>
      <c r="M44" s="295">
        <f>'Revenue Forecast'!P45</f>
        <v>3320.3264997584574</v>
      </c>
      <c r="N44" s="295">
        <f>'Revenue Forecast'!Q45</f>
        <v>1241.3366394081002</v>
      </c>
      <c r="O44" s="295">
        <f>'Revenue Forecast'!R45</f>
        <v>989.02764726564396</v>
      </c>
      <c r="P44" s="295">
        <f>'Revenue Forecast'!S45</f>
        <v>320.63183348510211</v>
      </c>
      <c r="Q44" s="366">
        <f t="shared" si="1"/>
        <v>320.63183348510211</v>
      </c>
    </row>
    <row r="45" spans="1:17" ht="16.5" x14ac:dyDescent="0.3">
      <c r="A45" s="322">
        <v>29</v>
      </c>
      <c r="B45" s="272" t="s">
        <v>170</v>
      </c>
      <c r="C45" s="272" t="str">
        <f>'Revenue Forecast'!B46</f>
        <v>AJU</v>
      </c>
      <c r="D45" s="272" t="str">
        <f>IFERROR(VLOOKUP(C45,'City Lookup'!$C$4:$D$3573,2,FALSE),"-")</f>
        <v>Aracaju</v>
      </c>
      <c r="E45" s="362">
        <f>'Revenue Forecast'!H46</f>
        <v>0</v>
      </c>
      <c r="F45" s="363">
        <f>'Revenue Forecast'!C46</f>
        <v>0</v>
      </c>
      <c r="G45" s="364">
        <f>'Revenue Forecast'!D46</f>
        <v>0</v>
      </c>
      <c r="H45" s="364">
        <f>'Revenue Forecast'!E46</f>
        <v>0</v>
      </c>
      <c r="I45" s="364">
        <f>'Revenue Forecast'!F46</f>
        <v>0.14285714285714285</v>
      </c>
      <c r="J45" s="364">
        <f>'Revenue Forecast'!G46</f>
        <v>0.85714285714285721</v>
      </c>
      <c r="K45" s="365">
        <f t="shared" si="2"/>
        <v>1</v>
      </c>
      <c r="L45" s="295">
        <f>'Revenue Forecast'!O46</f>
        <v>4877.18300441886</v>
      </c>
      <c r="M45" s="295">
        <f>'Revenue Forecast'!P46</f>
        <v>3913.2942950383235</v>
      </c>
      <c r="N45" s="295">
        <f>'Revenue Forecast'!Q46</f>
        <v>2079.9913113553125</v>
      </c>
      <c r="O45" s="295">
        <f>'Revenue Forecast'!R46</f>
        <v>1727.1594836699639</v>
      </c>
      <c r="P45" s="295">
        <f>'Revenue Forecast'!S46</f>
        <v>751.5860935926662</v>
      </c>
      <c r="Q45" s="366">
        <f t="shared" si="1"/>
        <v>890.95372074656586</v>
      </c>
    </row>
    <row r="46" spans="1:17" ht="16.5" x14ac:dyDescent="0.3">
      <c r="A46" s="322">
        <v>30</v>
      </c>
      <c r="B46" s="272" t="s">
        <v>170</v>
      </c>
      <c r="C46" s="272" t="str">
        <f>'Revenue Forecast'!B47</f>
        <v>AKL</v>
      </c>
      <c r="D46" s="272" t="str">
        <f>IFERROR(VLOOKUP(C46,'City Lookup'!$C$4:$D$3573,2,FALSE),"-")</f>
        <v>Auckland</v>
      </c>
      <c r="E46" s="362">
        <f>'Revenue Forecast'!H47</f>
        <v>0</v>
      </c>
      <c r="F46" s="363">
        <f>'Revenue Forecast'!C47</f>
        <v>7.5916230366492143E-2</v>
      </c>
      <c r="G46" s="364">
        <f>'Revenue Forecast'!D47</f>
        <v>0.20942408376963351</v>
      </c>
      <c r="H46" s="364">
        <f>'Revenue Forecast'!E47</f>
        <v>7.8534031413612562E-3</v>
      </c>
      <c r="I46" s="364">
        <f>'Revenue Forecast'!F47</f>
        <v>0.26701570680628273</v>
      </c>
      <c r="J46" s="364">
        <f>'Revenue Forecast'!G47</f>
        <v>0.43979057591623039</v>
      </c>
      <c r="K46" s="365">
        <f t="shared" si="2"/>
        <v>1</v>
      </c>
      <c r="L46" s="295">
        <f>'Revenue Forecast'!O47</f>
        <v>1662.6901598746067</v>
      </c>
      <c r="M46" s="295">
        <f>'Revenue Forecast'!P47</f>
        <v>4467.8240431985287</v>
      </c>
      <c r="N46" s="295">
        <f>'Revenue Forecast'!Q47</f>
        <v>3928.45</v>
      </c>
      <c r="O46" s="295">
        <f>'Revenue Forecast'!R47</f>
        <v>855.23295721442071</v>
      </c>
      <c r="P46" s="295">
        <f>'Revenue Forecast'!S47</f>
        <v>887.82990043290022</v>
      </c>
      <c r="Q46" s="366">
        <f t="shared" si="1"/>
        <v>1711.566683248283</v>
      </c>
    </row>
    <row r="47" spans="1:17" ht="6" customHeight="1" thickBot="1" x14ac:dyDescent="0.35">
      <c r="B47" s="281"/>
      <c r="C47" s="281"/>
      <c r="D47" s="281"/>
      <c r="E47" s="373"/>
      <c r="F47" s="374"/>
      <c r="G47" s="375"/>
      <c r="H47" s="375"/>
      <c r="I47" s="375"/>
      <c r="J47" s="375"/>
      <c r="K47" s="376"/>
      <c r="L47" s="377"/>
      <c r="M47" s="377"/>
      <c r="N47" s="377"/>
      <c r="O47" s="377"/>
      <c r="P47" s="377"/>
      <c r="Q47" s="378"/>
    </row>
    <row r="48" spans="1:17" ht="16.5" x14ac:dyDescent="0.3">
      <c r="B48" s="276" t="s">
        <v>6696</v>
      </c>
      <c r="C48" s="272"/>
      <c r="D48" s="272"/>
      <c r="E48" s="283"/>
      <c r="F48" s="364"/>
      <c r="G48" s="364"/>
      <c r="H48" s="364"/>
      <c r="I48" s="364"/>
      <c r="J48" s="364"/>
      <c r="K48" s="379"/>
      <c r="L48" s="295"/>
      <c r="M48" s="295"/>
      <c r="N48" s="295"/>
      <c r="O48" s="295"/>
      <c r="P48" s="295"/>
      <c r="Q48" s="295"/>
    </row>
    <row r="49" spans="1:30" x14ac:dyDescent="0.25">
      <c r="B49" s="336"/>
      <c r="C49" s="336"/>
      <c r="D49" s="336"/>
      <c r="E49" s="348"/>
      <c r="F49" s="343"/>
      <c r="G49" s="343"/>
      <c r="H49" s="343"/>
      <c r="I49" s="343"/>
      <c r="J49" s="343"/>
      <c r="K49" s="349"/>
      <c r="L49" s="344"/>
      <c r="M49" s="344"/>
      <c r="N49" s="344"/>
      <c r="O49" s="344"/>
      <c r="P49" s="344"/>
      <c r="Q49" s="344"/>
    </row>
    <row r="50" spans="1:30" ht="15.75" x14ac:dyDescent="0.25">
      <c r="B50" s="976" t="s">
        <v>6697</v>
      </c>
      <c r="C50" s="976"/>
      <c r="D50" s="976"/>
      <c r="E50" s="976"/>
      <c r="F50" s="976"/>
      <c r="G50" s="976"/>
      <c r="H50" s="976"/>
      <c r="I50" s="976"/>
      <c r="J50" s="976"/>
      <c r="K50" s="976"/>
      <c r="L50" s="976"/>
      <c r="M50" s="976"/>
      <c r="N50" s="976"/>
      <c r="O50" s="976"/>
      <c r="P50" s="976"/>
      <c r="Q50" s="976"/>
    </row>
    <row r="51" spans="1:30" s="341" customFormat="1" ht="6" customHeight="1" x14ac:dyDescent="0.25">
      <c r="B51" s="336"/>
      <c r="C51" s="336"/>
      <c r="D51" s="336"/>
      <c r="E51" s="348"/>
      <c r="F51" s="343"/>
      <c r="G51" s="343"/>
      <c r="H51" s="343"/>
      <c r="I51" s="343"/>
      <c r="J51" s="343"/>
      <c r="K51" s="349"/>
      <c r="L51" s="344"/>
      <c r="M51" s="344"/>
      <c r="N51" s="344"/>
      <c r="O51" s="344"/>
      <c r="P51" s="344"/>
      <c r="Q51" s="344"/>
      <c r="Y51" s="339"/>
      <c r="Z51" s="339"/>
      <c r="AA51" s="339"/>
      <c r="AB51" s="339"/>
      <c r="AC51" s="339"/>
      <c r="AD51" s="339"/>
    </row>
    <row r="52" spans="1:30" s="346" customFormat="1" ht="14.25" x14ac:dyDescent="0.2">
      <c r="B52" s="350"/>
      <c r="C52" s="350"/>
      <c r="D52" s="350"/>
      <c r="E52" s="351"/>
      <c r="F52" s="977" t="s">
        <v>6692</v>
      </c>
      <c r="G52" s="977"/>
      <c r="H52" s="977"/>
      <c r="I52" s="977"/>
      <c r="J52" s="977"/>
      <c r="K52" s="977"/>
      <c r="L52" s="977" t="s">
        <v>1465</v>
      </c>
      <c r="M52" s="977"/>
      <c r="N52" s="977"/>
      <c r="O52" s="977"/>
      <c r="P52" s="977"/>
      <c r="Q52" s="978"/>
      <c r="Y52" s="347"/>
      <c r="Z52" s="347"/>
      <c r="AA52" s="347"/>
      <c r="AB52" s="347"/>
      <c r="AC52" s="347"/>
      <c r="AD52" s="347"/>
    </row>
    <row r="53" spans="1:30" s="346" customFormat="1" ht="42.75" x14ac:dyDescent="0.2">
      <c r="B53" s="352" t="s">
        <v>6693</v>
      </c>
      <c r="C53" s="352" t="s">
        <v>6694</v>
      </c>
      <c r="D53" s="352" t="s">
        <v>6695</v>
      </c>
      <c r="E53" s="353" t="str">
        <f>"Forecast Demand in "&amp;ForecastYear</f>
        <v>Forecast Demand in 2016</v>
      </c>
      <c r="F53" s="354" t="str">
        <f>F15</f>
        <v>Class 1</v>
      </c>
      <c r="G53" s="355" t="str">
        <f t="shared" ref="G53:Q53" si="3">G15</f>
        <v>Class 2</v>
      </c>
      <c r="H53" s="355" t="str">
        <f t="shared" si="3"/>
        <v>Class 3</v>
      </c>
      <c r="I53" s="355" t="str">
        <f t="shared" si="3"/>
        <v>Class 4</v>
      </c>
      <c r="J53" s="355" t="str">
        <f t="shared" si="3"/>
        <v>Class 5</v>
      </c>
      <c r="K53" s="356" t="str">
        <f t="shared" si="3"/>
        <v>Total</v>
      </c>
      <c r="L53" s="354" t="str">
        <f t="shared" si="3"/>
        <v>Class 1</v>
      </c>
      <c r="M53" s="355" t="str">
        <f t="shared" si="3"/>
        <v>Class 2</v>
      </c>
      <c r="N53" s="355" t="str">
        <f t="shared" si="3"/>
        <v>Class 3</v>
      </c>
      <c r="O53" s="355" t="str">
        <f t="shared" si="3"/>
        <v>Class 4</v>
      </c>
      <c r="P53" s="355" t="str">
        <f t="shared" si="3"/>
        <v>Class 5</v>
      </c>
      <c r="Q53" s="357" t="str">
        <f t="shared" si="3"/>
        <v>Total</v>
      </c>
      <c r="Y53" s="347"/>
      <c r="Z53" s="347"/>
      <c r="AA53" s="347"/>
      <c r="AB53" s="347"/>
      <c r="AC53" s="347"/>
      <c r="AD53" s="347"/>
    </row>
    <row r="54" spans="1:30" s="341" customFormat="1" ht="6" customHeight="1" x14ac:dyDescent="0.25">
      <c r="B54" s="336"/>
      <c r="C54" s="336"/>
      <c r="D54" s="336"/>
      <c r="E54" s="337"/>
      <c r="F54" s="338"/>
      <c r="G54" s="339"/>
      <c r="H54" s="339"/>
      <c r="I54" s="339"/>
      <c r="J54" s="339"/>
      <c r="K54" s="340"/>
      <c r="Q54" s="342"/>
      <c r="Y54" s="339"/>
      <c r="Z54" s="339"/>
      <c r="AA54" s="339"/>
      <c r="AB54" s="339"/>
      <c r="AC54" s="339"/>
      <c r="AD54" s="339"/>
    </row>
    <row r="55" spans="1:30" ht="16.5" x14ac:dyDescent="0.3">
      <c r="A55" s="322">
        <v>1</v>
      </c>
      <c r="B55" s="271" t="s">
        <v>295</v>
      </c>
      <c r="C55" s="271">
        <f>'Revenue Forecast'!B1671</f>
        <v>0</v>
      </c>
      <c r="D55" s="272" t="str">
        <f>IFERROR(VLOOKUP(C55,'City Lookup'!$C$4:$D$3573,2,FALSE),"-")</f>
        <v>-</v>
      </c>
      <c r="E55" s="362">
        <f>'Revenue Forecast'!H1671</f>
        <v>0</v>
      </c>
      <c r="F55" s="363" t="str">
        <f>'Revenue Forecast'!C1671</f>
        <v>-</v>
      </c>
      <c r="G55" s="364" t="str">
        <f>'Revenue Forecast'!D1671</f>
        <v>-</v>
      </c>
      <c r="H55" s="364" t="str">
        <f>'Revenue Forecast'!E1671</f>
        <v>-</v>
      </c>
      <c r="I55" s="364" t="str">
        <f>'Revenue Forecast'!F1671</f>
        <v>-</v>
      </c>
      <c r="J55" s="364" t="str">
        <f>'Revenue Forecast'!G1671</f>
        <v>-</v>
      </c>
      <c r="K55" s="365">
        <f t="shared" ref="K55:K84" si="4">SUM(F55:J55)</f>
        <v>0</v>
      </c>
      <c r="L55" s="299">
        <f>'Revenue Forecast'!O40</f>
        <v>437.92999999999984</v>
      </c>
      <c r="M55" s="299">
        <f>'Revenue Forecast'!P40</f>
        <v>3009.2377410317081</v>
      </c>
      <c r="N55" s="299">
        <f>'Revenue Forecast'!Q40</f>
        <v>2042.8507142857147</v>
      </c>
      <c r="O55" s="299">
        <f>'Revenue Forecast'!R40</f>
        <v>253.73666666666699</v>
      </c>
      <c r="P55" s="299">
        <f>'Revenue Forecast'!S40</f>
        <v>339.41715863453845</v>
      </c>
      <c r="Q55" s="366">
        <f t="shared" ref="Q55:Q84" si="5">SUMPRODUCT(L55:P55,F55:J55)</f>
        <v>0</v>
      </c>
    </row>
    <row r="56" spans="1:30" ht="16.5" x14ac:dyDescent="0.3">
      <c r="A56" s="322">
        <v>2</v>
      </c>
      <c r="B56" s="271" t="s">
        <v>295</v>
      </c>
      <c r="C56" s="271">
        <f>'Revenue Forecast'!B1672</f>
        <v>0</v>
      </c>
      <c r="D56" s="272" t="str">
        <f>IFERROR(VLOOKUP(C56,'City Lookup'!$C$4:$D$3573,2,FALSE),"-")</f>
        <v>-</v>
      </c>
      <c r="E56" s="362">
        <f>'Revenue Forecast'!H1672</f>
        <v>0</v>
      </c>
      <c r="F56" s="363" t="str">
        <f>'Revenue Forecast'!C1672</f>
        <v>-</v>
      </c>
      <c r="G56" s="364" t="str">
        <f>'Revenue Forecast'!D1672</f>
        <v>-</v>
      </c>
      <c r="H56" s="364" t="str">
        <f>'Revenue Forecast'!E1672</f>
        <v>-</v>
      </c>
      <c r="I56" s="364" t="str">
        <f>'Revenue Forecast'!F1672</f>
        <v>-</v>
      </c>
      <c r="J56" s="364" t="str">
        <f>'Revenue Forecast'!G1672</f>
        <v>-</v>
      </c>
      <c r="K56" s="365">
        <f t="shared" si="4"/>
        <v>0</v>
      </c>
      <c r="L56" s="299">
        <f>'Revenue Forecast'!O41</f>
        <v>0</v>
      </c>
      <c r="M56" s="299">
        <f>'Revenue Forecast'!P41</f>
        <v>0</v>
      </c>
      <c r="N56" s="299">
        <f>'Revenue Forecast'!Q41</f>
        <v>676.25</v>
      </c>
      <c r="O56" s="299">
        <f>'Revenue Forecast'!R41</f>
        <v>407.892</v>
      </c>
      <c r="P56" s="299">
        <f>'Revenue Forecast'!S41</f>
        <v>572.75897142857139</v>
      </c>
      <c r="Q56" s="366">
        <f t="shared" si="5"/>
        <v>0</v>
      </c>
    </row>
    <row r="57" spans="1:30" ht="16.5" x14ac:dyDescent="0.3">
      <c r="A57" s="322">
        <v>3</v>
      </c>
      <c r="B57" s="271" t="s">
        <v>295</v>
      </c>
      <c r="C57" s="271">
        <f>'Revenue Forecast'!B1673</f>
        <v>0</v>
      </c>
      <c r="D57" s="272" t="str">
        <f>IFERROR(VLOOKUP(C57,'City Lookup'!$C$4:$D$3573,2,FALSE),"-")</f>
        <v>-</v>
      </c>
      <c r="E57" s="362">
        <f>'Revenue Forecast'!H1673</f>
        <v>0</v>
      </c>
      <c r="F57" s="363" t="str">
        <f>'Revenue Forecast'!C1673</f>
        <v>-</v>
      </c>
      <c r="G57" s="364" t="str">
        <f>'Revenue Forecast'!D1673</f>
        <v>-</v>
      </c>
      <c r="H57" s="364" t="str">
        <f>'Revenue Forecast'!E1673</f>
        <v>-</v>
      </c>
      <c r="I57" s="364" t="str">
        <f>'Revenue Forecast'!F1673</f>
        <v>-</v>
      </c>
      <c r="J57" s="364" t="str">
        <f>'Revenue Forecast'!G1673</f>
        <v>-</v>
      </c>
      <c r="K57" s="365">
        <f t="shared" si="4"/>
        <v>0</v>
      </c>
      <c r="L57" s="299">
        <f>'Revenue Forecast'!O42</f>
        <v>255.89999999999998</v>
      </c>
      <c r="M57" s="299">
        <f>'Revenue Forecast'!P42</f>
        <v>526.16666666666697</v>
      </c>
      <c r="N57" s="299">
        <f>'Revenue Forecast'!Q42</f>
        <v>1287.0174999999999</v>
      </c>
      <c r="O57" s="299">
        <f>'Revenue Forecast'!R42</f>
        <v>325.37247619047616</v>
      </c>
      <c r="P57" s="299">
        <f>'Revenue Forecast'!S42</f>
        <v>301.6689178002178</v>
      </c>
      <c r="Q57" s="366">
        <f t="shared" si="5"/>
        <v>0</v>
      </c>
    </row>
    <row r="58" spans="1:30" ht="16.5" x14ac:dyDescent="0.3">
      <c r="A58" s="322">
        <v>4</v>
      </c>
      <c r="B58" s="271" t="s">
        <v>295</v>
      </c>
      <c r="C58" s="271">
        <f>'Revenue Forecast'!B1674</f>
        <v>0</v>
      </c>
      <c r="D58" s="272" t="str">
        <f>IFERROR(VLOOKUP(C58,'City Lookup'!$C$4:$D$3573,2,FALSE),"-")</f>
        <v>-</v>
      </c>
      <c r="E58" s="362">
        <f>'Revenue Forecast'!H1674</f>
        <v>0</v>
      </c>
      <c r="F58" s="363" t="str">
        <f>'Revenue Forecast'!C1674</f>
        <v>-</v>
      </c>
      <c r="G58" s="364" t="str">
        <f>'Revenue Forecast'!D1674</f>
        <v>-</v>
      </c>
      <c r="H58" s="364" t="str">
        <f>'Revenue Forecast'!E1674</f>
        <v>-</v>
      </c>
      <c r="I58" s="364" t="str">
        <f>'Revenue Forecast'!F1674</f>
        <v>-</v>
      </c>
      <c r="J58" s="364" t="str">
        <f>'Revenue Forecast'!G1674</f>
        <v>-</v>
      </c>
      <c r="K58" s="365">
        <f t="shared" si="4"/>
        <v>0</v>
      </c>
      <c r="L58" s="299">
        <f>'Revenue Forecast'!O43</f>
        <v>5904.0080952380958</v>
      </c>
      <c r="M58" s="299">
        <f>'Revenue Forecast'!P43</f>
        <v>3279.7439948253659</v>
      </c>
      <c r="N58" s="299">
        <f>'Revenue Forecast'!Q43</f>
        <v>1804.1</v>
      </c>
      <c r="O58" s="299">
        <f>'Revenue Forecast'!R43</f>
        <v>1375.919755963849</v>
      </c>
      <c r="P58" s="299">
        <f>'Revenue Forecast'!S43</f>
        <v>556.82387223783837</v>
      </c>
      <c r="Q58" s="366">
        <f t="shared" si="5"/>
        <v>0</v>
      </c>
    </row>
    <row r="59" spans="1:30" ht="16.5" x14ac:dyDescent="0.3">
      <c r="A59" s="322">
        <v>5</v>
      </c>
      <c r="B59" s="271" t="s">
        <v>295</v>
      </c>
      <c r="C59" s="271">
        <f>'Revenue Forecast'!B1675</f>
        <v>0</v>
      </c>
      <c r="D59" s="272" t="str">
        <f>IFERROR(VLOOKUP(C59,'City Lookup'!$C$4:$D$3573,2,FALSE),"-")</f>
        <v>-</v>
      </c>
      <c r="E59" s="362">
        <f>'Revenue Forecast'!H1675</f>
        <v>0</v>
      </c>
      <c r="F59" s="363" t="str">
        <f>'Revenue Forecast'!C1675</f>
        <v>-</v>
      </c>
      <c r="G59" s="364" t="str">
        <f>'Revenue Forecast'!D1675</f>
        <v>-</v>
      </c>
      <c r="H59" s="364" t="str">
        <f>'Revenue Forecast'!E1675</f>
        <v>-</v>
      </c>
      <c r="I59" s="364" t="str">
        <f>'Revenue Forecast'!F1675</f>
        <v>-</v>
      </c>
      <c r="J59" s="364" t="str">
        <f>'Revenue Forecast'!G1675</f>
        <v>-</v>
      </c>
      <c r="K59" s="365">
        <f t="shared" si="4"/>
        <v>0</v>
      </c>
      <c r="L59" s="299">
        <f>'Revenue Forecast'!O44</f>
        <v>694.0229777175324</v>
      </c>
      <c r="M59" s="299">
        <f>'Revenue Forecast'!P44</f>
        <v>2337.008173055829</v>
      </c>
      <c r="N59" s="299">
        <f>'Revenue Forecast'!Q44</f>
        <v>922.23450603797278</v>
      </c>
      <c r="O59" s="299">
        <f>'Revenue Forecast'!R44</f>
        <v>699.75351066512735</v>
      </c>
      <c r="P59" s="299">
        <f>'Revenue Forecast'!S44</f>
        <v>351.19071111732552</v>
      </c>
      <c r="Q59" s="366">
        <f t="shared" si="5"/>
        <v>0</v>
      </c>
    </row>
    <row r="60" spans="1:30" ht="16.5" x14ac:dyDescent="0.3">
      <c r="A60" s="322">
        <v>6</v>
      </c>
      <c r="B60" s="271" t="s">
        <v>295</v>
      </c>
      <c r="C60" s="271">
        <f>'Revenue Forecast'!B1676</f>
        <v>0</v>
      </c>
      <c r="D60" s="272" t="str">
        <f>IFERROR(VLOOKUP(C60,'City Lookup'!$C$4:$D$3573,2,FALSE),"-")</f>
        <v>-</v>
      </c>
      <c r="E60" s="362">
        <f>'Revenue Forecast'!H1676</f>
        <v>0</v>
      </c>
      <c r="F60" s="363" t="str">
        <f>'Revenue Forecast'!C1676</f>
        <v>-</v>
      </c>
      <c r="G60" s="364" t="str">
        <f>'Revenue Forecast'!D1676</f>
        <v>-</v>
      </c>
      <c r="H60" s="364" t="str">
        <f>'Revenue Forecast'!E1676</f>
        <v>-</v>
      </c>
      <c r="I60" s="364" t="str">
        <f>'Revenue Forecast'!F1676</f>
        <v>-</v>
      </c>
      <c r="J60" s="364" t="str">
        <f>'Revenue Forecast'!G1676</f>
        <v>-</v>
      </c>
      <c r="K60" s="365">
        <f t="shared" si="4"/>
        <v>0</v>
      </c>
      <c r="L60" s="299">
        <f>'Revenue Forecast'!O45</f>
        <v>1174.7827058449425</v>
      </c>
      <c r="M60" s="299">
        <f>'Revenue Forecast'!P45</f>
        <v>3320.3264997584574</v>
      </c>
      <c r="N60" s="299">
        <f>'Revenue Forecast'!Q45</f>
        <v>1241.3366394081002</v>
      </c>
      <c r="O60" s="299">
        <f>'Revenue Forecast'!R45</f>
        <v>989.02764726564396</v>
      </c>
      <c r="P60" s="299">
        <f>'Revenue Forecast'!S45</f>
        <v>320.63183348510211</v>
      </c>
      <c r="Q60" s="366">
        <f t="shared" si="5"/>
        <v>0</v>
      </c>
    </row>
    <row r="61" spans="1:30" ht="16.5" x14ac:dyDescent="0.3">
      <c r="A61" s="322">
        <v>7</v>
      </c>
      <c r="B61" s="271" t="s">
        <v>295</v>
      </c>
      <c r="C61" s="271">
        <f>'Revenue Forecast'!B1677</f>
        <v>0</v>
      </c>
      <c r="D61" s="272" t="str">
        <f>IFERROR(VLOOKUP(C61,'City Lookup'!$C$4:$D$3573,2,FALSE),"-")</f>
        <v>-</v>
      </c>
      <c r="E61" s="362">
        <f>'Revenue Forecast'!H1677</f>
        <v>0</v>
      </c>
      <c r="F61" s="363" t="str">
        <f>'Revenue Forecast'!C1677</f>
        <v>-</v>
      </c>
      <c r="G61" s="364" t="str">
        <f>'Revenue Forecast'!D1677</f>
        <v>-</v>
      </c>
      <c r="H61" s="364" t="str">
        <f>'Revenue Forecast'!E1677</f>
        <v>-</v>
      </c>
      <c r="I61" s="364" t="str">
        <f>'Revenue Forecast'!F1677</f>
        <v>-</v>
      </c>
      <c r="J61" s="364" t="str">
        <f>'Revenue Forecast'!G1677</f>
        <v>-</v>
      </c>
      <c r="K61" s="365">
        <f t="shared" si="4"/>
        <v>0</v>
      </c>
      <c r="L61" s="299">
        <f>'Revenue Forecast'!O46</f>
        <v>4877.18300441886</v>
      </c>
      <c r="M61" s="299">
        <f>'Revenue Forecast'!P46</f>
        <v>3913.2942950383235</v>
      </c>
      <c r="N61" s="299">
        <f>'Revenue Forecast'!Q46</f>
        <v>2079.9913113553125</v>
      </c>
      <c r="O61" s="299">
        <f>'Revenue Forecast'!R46</f>
        <v>1727.1594836699639</v>
      </c>
      <c r="P61" s="299">
        <f>'Revenue Forecast'!S46</f>
        <v>751.5860935926662</v>
      </c>
      <c r="Q61" s="366">
        <f t="shared" si="5"/>
        <v>0</v>
      </c>
    </row>
    <row r="62" spans="1:30" ht="16.5" x14ac:dyDescent="0.3">
      <c r="A62" s="322">
        <v>8</v>
      </c>
      <c r="B62" s="271" t="s">
        <v>295</v>
      </c>
      <c r="C62" s="271">
        <f>'Revenue Forecast'!B1678</f>
        <v>0</v>
      </c>
      <c r="D62" s="272" t="str">
        <f>IFERROR(VLOOKUP(C62,'City Lookup'!$C$4:$D$3573,2,FALSE),"-")</f>
        <v>-</v>
      </c>
      <c r="E62" s="362">
        <f>'Revenue Forecast'!H1678</f>
        <v>0</v>
      </c>
      <c r="F62" s="363" t="str">
        <f>'Revenue Forecast'!C1678</f>
        <v>-</v>
      </c>
      <c r="G62" s="364" t="str">
        <f>'Revenue Forecast'!D1678</f>
        <v>-</v>
      </c>
      <c r="H62" s="364" t="str">
        <f>'Revenue Forecast'!E1678</f>
        <v>-</v>
      </c>
      <c r="I62" s="364" t="str">
        <f>'Revenue Forecast'!F1678</f>
        <v>-</v>
      </c>
      <c r="J62" s="364" t="str">
        <f>'Revenue Forecast'!G1678</f>
        <v>-</v>
      </c>
      <c r="K62" s="365">
        <f t="shared" si="4"/>
        <v>0</v>
      </c>
      <c r="L62" s="299">
        <f>'Revenue Forecast'!O47</f>
        <v>1662.6901598746067</v>
      </c>
      <c r="M62" s="299">
        <f>'Revenue Forecast'!P47</f>
        <v>4467.8240431985287</v>
      </c>
      <c r="N62" s="299">
        <f>'Revenue Forecast'!Q47</f>
        <v>3928.45</v>
      </c>
      <c r="O62" s="299">
        <f>'Revenue Forecast'!R47</f>
        <v>855.23295721442071</v>
      </c>
      <c r="P62" s="299">
        <f>'Revenue Forecast'!S47</f>
        <v>887.82990043290022</v>
      </c>
      <c r="Q62" s="366">
        <f t="shared" si="5"/>
        <v>0</v>
      </c>
    </row>
    <row r="63" spans="1:30" ht="16.5" x14ac:dyDescent="0.3">
      <c r="A63" s="322">
        <v>9</v>
      </c>
      <c r="B63" s="271" t="s">
        <v>295</v>
      </c>
      <c r="C63" s="271">
        <f>'Revenue Forecast'!B1679</f>
        <v>0</v>
      </c>
      <c r="D63" s="272" t="str">
        <f>IFERROR(VLOOKUP(C63,'City Lookup'!$C$4:$D$3573,2,FALSE),"-")</f>
        <v>-</v>
      </c>
      <c r="E63" s="362">
        <f>'Revenue Forecast'!H1679</f>
        <v>0</v>
      </c>
      <c r="F63" s="363" t="str">
        <f>'Revenue Forecast'!C1679</f>
        <v>-</v>
      </c>
      <c r="G63" s="364" t="str">
        <f>'Revenue Forecast'!D1679</f>
        <v>-</v>
      </c>
      <c r="H63" s="364" t="str">
        <f>'Revenue Forecast'!E1679</f>
        <v>-</v>
      </c>
      <c r="I63" s="364" t="str">
        <f>'Revenue Forecast'!F1679</f>
        <v>-</v>
      </c>
      <c r="J63" s="364" t="str">
        <f>'Revenue Forecast'!G1679</f>
        <v>-</v>
      </c>
      <c r="K63" s="365">
        <f t="shared" si="4"/>
        <v>0</v>
      </c>
      <c r="L63" s="299">
        <f>'Revenue Forecast'!O48</f>
        <v>6917.3624999999965</v>
      </c>
      <c r="M63" s="299">
        <f>'Revenue Forecast'!P48</f>
        <v>4588.7579999999998</v>
      </c>
      <c r="N63" s="299">
        <f>'Revenue Forecast'!Q48</f>
        <v>0</v>
      </c>
      <c r="O63" s="299">
        <f>'Revenue Forecast'!R48</f>
        <v>557.80904761904776</v>
      </c>
      <c r="P63" s="299">
        <f>'Revenue Forecast'!S48</f>
        <v>652.0082666666666</v>
      </c>
      <c r="Q63" s="366">
        <f t="shared" si="5"/>
        <v>0</v>
      </c>
    </row>
    <row r="64" spans="1:30" ht="16.5" x14ac:dyDescent="0.3">
      <c r="A64" s="322">
        <v>10</v>
      </c>
      <c r="B64" s="271" t="s">
        <v>295</v>
      </c>
      <c r="C64" s="271">
        <f>'Revenue Forecast'!B1680</f>
        <v>0</v>
      </c>
      <c r="D64" s="272" t="str">
        <f>IFERROR(VLOOKUP(C64,'City Lookup'!$C$4:$D$3573,2,FALSE),"-")</f>
        <v>-</v>
      </c>
      <c r="E64" s="362">
        <f>'Revenue Forecast'!H1680</f>
        <v>0</v>
      </c>
      <c r="F64" s="363" t="str">
        <f>'Revenue Forecast'!C1680</f>
        <v>-</v>
      </c>
      <c r="G64" s="364" t="str">
        <f>'Revenue Forecast'!D1680</f>
        <v>-</v>
      </c>
      <c r="H64" s="364" t="str">
        <f>'Revenue Forecast'!E1680</f>
        <v>-</v>
      </c>
      <c r="I64" s="364" t="str">
        <f>'Revenue Forecast'!F1680</f>
        <v>-</v>
      </c>
      <c r="J64" s="364" t="str">
        <f>'Revenue Forecast'!G1680</f>
        <v>-</v>
      </c>
      <c r="K64" s="365">
        <f t="shared" si="4"/>
        <v>0</v>
      </c>
      <c r="L64" s="299">
        <f>'Revenue Forecast'!O49</f>
        <v>1577.8969800457098</v>
      </c>
      <c r="M64" s="299">
        <f>'Revenue Forecast'!P49</f>
        <v>3009.2377410317081</v>
      </c>
      <c r="N64" s="299">
        <f>'Revenue Forecast'!Q49</f>
        <v>2042.8507142857147</v>
      </c>
      <c r="O64" s="299">
        <f>'Revenue Forecast'!R49</f>
        <v>1662.34</v>
      </c>
      <c r="P64" s="299">
        <f>'Revenue Forecast'!S49</f>
        <v>371.16661111111142</v>
      </c>
      <c r="Q64" s="366">
        <f t="shared" si="5"/>
        <v>0</v>
      </c>
    </row>
    <row r="65" spans="1:17" ht="16.5" x14ac:dyDescent="0.3">
      <c r="A65" s="322">
        <v>11</v>
      </c>
      <c r="B65" s="271" t="s">
        <v>295</v>
      </c>
      <c r="C65" s="271">
        <f>'Revenue Forecast'!B1681</f>
        <v>0</v>
      </c>
      <c r="D65" s="272" t="str">
        <f>IFERROR(VLOOKUP(C65,'City Lookup'!$C$4:$D$3573,2,FALSE),"-")</f>
        <v>-</v>
      </c>
      <c r="E65" s="362">
        <f>'Revenue Forecast'!H1681</f>
        <v>0</v>
      </c>
      <c r="F65" s="363" t="str">
        <f>'Revenue Forecast'!C1681</f>
        <v>-</v>
      </c>
      <c r="G65" s="364" t="str">
        <f>'Revenue Forecast'!D1681</f>
        <v>-</v>
      </c>
      <c r="H65" s="364" t="str">
        <f>'Revenue Forecast'!E1681</f>
        <v>-</v>
      </c>
      <c r="I65" s="364" t="str">
        <f>'Revenue Forecast'!F1681</f>
        <v>-</v>
      </c>
      <c r="J65" s="364" t="str">
        <f>'Revenue Forecast'!G1681</f>
        <v>-</v>
      </c>
      <c r="K65" s="365">
        <f t="shared" si="4"/>
        <v>0</v>
      </c>
      <c r="L65" s="299">
        <f>'Revenue Forecast'!O50</f>
        <v>108.97866666666664</v>
      </c>
      <c r="M65" s="299">
        <f>'Revenue Forecast'!P50</f>
        <v>2643.3275833333332</v>
      </c>
      <c r="N65" s="299">
        <f>'Revenue Forecast'!Q50</f>
        <v>2359.0699999999997</v>
      </c>
      <c r="O65" s="299">
        <f>'Revenue Forecast'!R50</f>
        <v>1356.1383014755197</v>
      </c>
      <c r="P65" s="299">
        <f>'Revenue Forecast'!S50</f>
        <v>313.07539840338211</v>
      </c>
      <c r="Q65" s="366">
        <f t="shared" si="5"/>
        <v>0</v>
      </c>
    </row>
    <row r="66" spans="1:17" ht="16.5" x14ac:dyDescent="0.3">
      <c r="A66" s="322">
        <v>12</v>
      </c>
      <c r="B66" s="271" t="s">
        <v>295</v>
      </c>
      <c r="C66" s="271">
        <f>'Revenue Forecast'!B1682</f>
        <v>0</v>
      </c>
      <c r="D66" s="272" t="str">
        <f>IFERROR(VLOOKUP(C66,'City Lookup'!$C$4:$D$3573,2,FALSE),"-")</f>
        <v>-</v>
      </c>
      <c r="E66" s="362">
        <f>'Revenue Forecast'!H1682</f>
        <v>0</v>
      </c>
      <c r="F66" s="363" t="str">
        <f>'Revenue Forecast'!C1682</f>
        <v>-</v>
      </c>
      <c r="G66" s="364" t="str">
        <f>'Revenue Forecast'!D1682</f>
        <v>-</v>
      </c>
      <c r="H66" s="364" t="str">
        <f>'Revenue Forecast'!E1682</f>
        <v>-</v>
      </c>
      <c r="I66" s="364" t="str">
        <f>'Revenue Forecast'!F1682</f>
        <v>-</v>
      </c>
      <c r="J66" s="364" t="str">
        <f>'Revenue Forecast'!G1682</f>
        <v>-</v>
      </c>
      <c r="K66" s="365">
        <f t="shared" si="4"/>
        <v>0</v>
      </c>
      <c r="L66" s="299">
        <f>'Revenue Forecast'!O51</f>
        <v>0</v>
      </c>
      <c r="M66" s="299">
        <f>'Revenue Forecast'!P51</f>
        <v>0</v>
      </c>
      <c r="N66" s="299">
        <f>'Revenue Forecast'!Q51</f>
        <v>0</v>
      </c>
      <c r="O66" s="299">
        <f>'Revenue Forecast'!R51</f>
        <v>0</v>
      </c>
      <c r="P66" s="299">
        <f>'Revenue Forecast'!S51</f>
        <v>288.97019230769223</v>
      </c>
      <c r="Q66" s="366">
        <f t="shared" si="5"/>
        <v>0</v>
      </c>
    </row>
    <row r="67" spans="1:17" ht="16.5" x14ac:dyDescent="0.3">
      <c r="A67" s="322">
        <v>13</v>
      </c>
      <c r="B67" s="271" t="s">
        <v>295</v>
      </c>
      <c r="C67" s="271">
        <f>'Revenue Forecast'!B1683</f>
        <v>0</v>
      </c>
      <c r="D67" s="272" t="str">
        <f>IFERROR(VLOOKUP(C67,'City Lookup'!$C$4:$D$3573,2,FALSE),"-")</f>
        <v>-</v>
      </c>
      <c r="E67" s="362">
        <f>'Revenue Forecast'!H1683</f>
        <v>0</v>
      </c>
      <c r="F67" s="363" t="str">
        <f>'Revenue Forecast'!C1683</f>
        <v>-</v>
      </c>
      <c r="G67" s="364" t="str">
        <f>'Revenue Forecast'!D1683</f>
        <v>-</v>
      </c>
      <c r="H67" s="364" t="str">
        <f>'Revenue Forecast'!E1683</f>
        <v>-</v>
      </c>
      <c r="I67" s="364" t="str">
        <f>'Revenue Forecast'!F1683</f>
        <v>-</v>
      </c>
      <c r="J67" s="364" t="str">
        <f>'Revenue Forecast'!G1683</f>
        <v>-</v>
      </c>
      <c r="K67" s="365">
        <f t="shared" si="4"/>
        <v>0</v>
      </c>
      <c r="L67" s="299">
        <f>'Revenue Forecast'!O52</f>
        <v>0</v>
      </c>
      <c r="M67" s="299">
        <f>'Revenue Forecast'!P52</f>
        <v>0</v>
      </c>
      <c r="N67" s="299">
        <f>'Revenue Forecast'!Q52</f>
        <v>0</v>
      </c>
      <c r="O67" s="299">
        <f>'Revenue Forecast'!R52</f>
        <v>0</v>
      </c>
      <c r="P67" s="299">
        <f>'Revenue Forecast'!S52</f>
        <v>0</v>
      </c>
      <c r="Q67" s="366">
        <f t="shared" si="5"/>
        <v>0</v>
      </c>
    </row>
    <row r="68" spans="1:17" ht="16.5" x14ac:dyDescent="0.3">
      <c r="A68" s="322">
        <v>14</v>
      </c>
      <c r="B68" s="271" t="s">
        <v>295</v>
      </c>
      <c r="C68" s="271">
        <f>'Revenue Forecast'!B1684</f>
        <v>0</v>
      </c>
      <c r="D68" s="272" t="str">
        <f>IFERROR(VLOOKUP(C68,'City Lookup'!$C$4:$D$3573,2,FALSE),"-")</f>
        <v>-</v>
      </c>
      <c r="E68" s="362">
        <f>'Revenue Forecast'!H1684</f>
        <v>0</v>
      </c>
      <c r="F68" s="363" t="str">
        <f>'Revenue Forecast'!C1684</f>
        <v>-</v>
      </c>
      <c r="G68" s="364" t="str">
        <f>'Revenue Forecast'!D1684</f>
        <v>-</v>
      </c>
      <c r="H68" s="364" t="str">
        <f>'Revenue Forecast'!E1684</f>
        <v>-</v>
      </c>
      <c r="I68" s="364" t="str">
        <f>'Revenue Forecast'!F1684</f>
        <v>-</v>
      </c>
      <c r="J68" s="364" t="str">
        <f>'Revenue Forecast'!G1684</f>
        <v>-</v>
      </c>
      <c r="K68" s="365">
        <f t="shared" si="4"/>
        <v>0</v>
      </c>
      <c r="L68" s="299">
        <f>'Revenue Forecast'!O53</f>
        <v>127.23428571428572</v>
      </c>
      <c r="M68" s="299">
        <f>'Revenue Forecast'!P53</f>
        <v>1923.73</v>
      </c>
      <c r="N68" s="299">
        <f>'Revenue Forecast'!Q53</f>
        <v>0</v>
      </c>
      <c r="O68" s="299">
        <f>'Revenue Forecast'!R53</f>
        <v>481.04986873609045</v>
      </c>
      <c r="P68" s="299">
        <f>'Revenue Forecast'!S53</f>
        <v>287.19499999999999</v>
      </c>
      <c r="Q68" s="366">
        <f t="shared" si="5"/>
        <v>0</v>
      </c>
    </row>
    <row r="69" spans="1:17" ht="16.5" x14ac:dyDescent="0.3">
      <c r="A69" s="322">
        <v>15</v>
      </c>
      <c r="B69" s="271" t="s">
        <v>295</v>
      </c>
      <c r="C69" s="271">
        <f>'Revenue Forecast'!B1685</f>
        <v>0</v>
      </c>
      <c r="D69" s="272" t="str">
        <f>IFERROR(VLOOKUP(C69,'City Lookup'!$C$4:$D$3573,2,FALSE),"-")</f>
        <v>-</v>
      </c>
      <c r="E69" s="362">
        <f>'Revenue Forecast'!H1685</f>
        <v>0</v>
      </c>
      <c r="F69" s="363" t="str">
        <f>'Revenue Forecast'!C1685</f>
        <v>-</v>
      </c>
      <c r="G69" s="364" t="str">
        <f>'Revenue Forecast'!D1685</f>
        <v>-</v>
      </c>
      <c r="H69" s="364" t="str">
        <f>'Revenue Forecast'!E1685</f>
        <v>-</v>
      </c>
      <c r="I69" s="364" t="str">
        <f>'Revenue Forecast'!F1685</f>
        <v>-</v>
      </c>
      <c r="J69" s="364" t="str">
        <f>'Revenue Forecast'!G1685</f>
        <v>-</v>
      </c>
      <c r="K69" s="365">
        <f t="shared" si="4"/>
        <v>0</v>
      </c>
      <c r="L69" s="299">
        <f>'Revenue Forecast'!O54</f>
        <v>3205.39</v>
      </c>
      <c r="M69" s="299">
        <f>'Revenue Forecast'!P54</f>
        <v>2032.4433333333354</v>
      </c>
      <c r="N69" s="299">
        <f>'Revenue Forecast'!Q54</f>
        <v>1196.2058666666669</v>
      </c>
      <c r="O69" s="299">
        <f>'Revenue Forecast'!R54</f>
        <v>700.30288151676837</v>
      </c>
      <c r="P69" s="299">
        <f>'Revenue Forecast'!S54</f>
        <v>647.18273278811569</v>
      </c>
      <c r="Q69" s="366">
        <f t="shared" si="5"/>
        <v>0</v>
      </c>
    </row>
    <row r="70" spans="1:17" ht="16.5" x14ac:dyDescent="0.3">
      <c r="A70" s="322">
        <v>16</v>
      </c>
      <c r="B70" s="271" t="s">
        <v>295</v>
      </c>
      <c r="C70" s="271">
        <f>'Revenue Forecast'!B1686</f>
        <v>0</v>
      </c>
      <c r="D70" s="272" t="str">
        <f>IFERROR(VLOOKUP(C70,'City Lookup'!$C$4:$D$3573,2,FALSE),"-")</f>
        <v>-</v>
      </c>
      <c r="E70" s="362">
        <f>'Revenue Forecast'!H1686</f>
        <v>0</v>
      </c>
      <c r="F70" s="363" t="str">
        <f>'Revenue Forecast'!C1686</f>
        <v>-</v>
      </c>
      <c r="G70" s="364" t="str">
        <f>'Revenue Forecast'!D1686</f>
        <v>-</v>
      </c>
      <c r="H70" s="364" t="str">
        <f>'Revenue Forecast'!E1686</f>
        <v>-</v>
      </c>
      <c r="I70" s="364" t="str">
        <f>'Revenue Forecast'!F1686</f>
        <v>-</v>
      </c>
      <c r="J70" s="364" t="str">
        <f>'Revenue Forecast'!G1686</f>
        <v>-</v>
      </c>
      <c r="K70" s="365">
        <f t="shared" si="4"/>
        <v>0</v>
      </c>
      <c r="L70" s="299">
        <f>'Revenue Forecast'!O55</f>
        <v>541.42446955997571</v>
      </c>
      <c r="M70" s="299">
        <f>'Revenue Forecast'!P55</f>
        <v>2417.4286668524273</v>
      </c>
      <c r="N70" s="299">
        <f>'Revenue Forecast'!Q55</f>
        <v>1021.7609821428595</v>
      </c>
      <c r="O70" s="299">
        <f>'Revenue Forecast'!R55</f>
        <v>669.12915874424448</v>
      </c>
      <c r="P70" s="299">
        <f>'Revenue Forecast'!S55</f>
        <v>501.17900732219414</v>
      </c>
      <c r="Q70" s="366">
        <f t="shared" si="5"/>
        <v>0</v>
      </c>
    </row>
    <row r="71" spans="1:17" ht="16.5" x14ac:dyDescent="0.3">
      <c r="A71" s="322">
        <v>17</v>
      </c>
      <c r="B71" s="271" t="s">
        <v>295</v>
      </c>
      <c r="C71" s="271">
        <f>'Revenue Forecast'!B1687</f>
        <v>0</v>
      </c>
      <c r="D71" s="272" t="str">
        <f>IFERROR(VLOOKUP(C71,'City Lookup'!$C$4:$D$3573,2,FALSE),"-")</f>
        <v>-</v>
      </c>
      <c r="E71" s="362">
        <f>'Revenue Forecast'!H1687</f>
        <v>0</v>
      </c>
      <c r="F71" s="363" t="str">
        <f>'Revenue Forecast'!C1687</f>
        <v>-</v>
      </c>
      <c r="G71" s="364" t="str">
        <f>'Revenue Forecast'!D1687</f>
        <v>-</v>
      </c>
      <c r="H71" s="364" t="str">
        <f>'Revenue Forecast'!E1687</f>
        <v>-</v>
      </c>
      <c r="I71" s="364" t="str">
        <f>'Revenue Forecast'!F1687</f>
        <v>-</v>
      </c>
      <c r="J71" s="364" t="str">
        <f>'Revenue Forecast'!G1687</f>
        <v>-</v>
      </c>
      <c r="K71" s="365">
        <f t="shared" si="4"/>
        <v>0</v>
      </c>
      <c r="L71" s="299">
        <f>'Revenue Forecast'!O56</f>
        <v>791.28756741307177</v>
      </c>
      <c r="M71" s="299">
        <f>'Revenue Forecast'!P56</f>
        <v>3022.6538944087952</v>
      </c>
      <c r="N71" s="299">
        <f>'Revenue Forecast'!Q56</f>
        <v>1759.9866851851857</v>
      </c>
      <c r="O71" s="299">
        <f>'Revenue Forecast'!R56</f>
        <v>1105.6337863100578</v>
      </c>
      <c r="P71" s="299">
        <f>'Revenue Forecast'!S56</f>
        <v>354.09872645520647</v>
      </c>
      <c r="Q71" s="366">
        <f t="shared" si="5"/>
        <v>0</v>
      </c>
    </row>
    <row r="72" spans="1:17" ht="16.5" x14ac:dyDescent="0.3">
      <c r="A72" s="322">
        <v>18</v>
      </c>
      <c r="B72" s="271" t="s">
        <v>295</v>
      </c>
      <c r="C72" s="271">
        <f>'Revenue Forecast'!B1688</f>
        <v>0</v>
      </c>
      <c r="D72" s="272" t="str">
        <f>IFERROR(VLOOKUP(C72,'City Lookup'!$C$4:$D$3573,2,FALSE),"-")</f>
        <v>-</v>
      </c>
      <c r="E72" s="362">
        <f>'Revenue Forecast'!H1688</f>
        <v>0</v>
      </c>
      <c r="F72" s="363" t="str">
        <f>'Revenue Forecast'!C1688</f>
        <v>-</v>
      </c>
      <c r="G72" s="364" t="str">
        <f>'Revenue Forecast'!D1688</f>
        <v>-</v>
      </c>
      <c r="H72" s="364" t="str">
        <f>'Revenue Forecast'!E1688</f>
        <v>-</v>
      </c>
      <c r="I72" s="364" t="str">
        <f>'Revenue Forecast'!F1688</f>
        <v>-</v>
      </c>
      <c r="J72" s="364" t="str">
        <f>'Revenue Forecast'!G1688</f>
        <v>-</v>
      </c>
      <c r="K72" s="365">
        <f t="shared" si="4"/>
        <v>0</v>
      </c>
      <c r="L72" s="299">
        <f>'Revenue Forecast'!O57</f>
        <v>1610.1799999999998</v>
      </c>
      <c r="M72" s="299">
        <f>'Revenue Forecast'!P57</f>
        <v>3323.2851126704627</v>
      </c>
      <c r="N72" s="299">
        <f>'Revenue Forecast'!Q57</f>
        <v>1605.7066666666701</v>
      </c>
      <c r="O72" s="299">
        <f>'Revenue Forecast'!R57</f>
        <v>1294.7777186171761</v>
      </c>
      <c r="P72" s="299">
        <f>'Revenue Forecast'!S57</f>
        <v>782.5</v>
      </c>
      <c r="Q72" s="366">
        <f t="shared" si="5"/>
        <v>0</v>
      </c>
    </row>
    <row r="73" spans="1:17" ht="16.5" x14ac:dyDescent="0.3">
      <c r="A73" s="322">
        <v>19</v>
      </c>
      <c r="B73" s="271" t="s">
        <v>295</v>
      </c>
      <c r="C73" s="271">
        <f>'Revenue Forecast'!B1689</f>
        <v>0</v>
      </c>
      <c r="D73" s="272" t="str">
        <f>IFERROR(VLOOKUP(C73,'City Lookup'!$C$4:$D$3573,2,FALSE),"-")</f>
        <v>-</v>
      </c>
      <c r="E73" s="362">
        <f>'Revenue Forecast'!H1689</f>
        <v>0</v>
      </c>
      <c r="F73" s="363" t="str">
        <f>'Revenue Forecast'!C1689</f>
        <v>-</v>
      </c>
      <c r="G73" s="364" t="str">
        <f>'Revenue Forecast'!D1689</f>
        <v>-</v>
      </c>
      <c r="H73" s="364" t="str">
        <f>'Revenue Forecast'!E1689</f>
        <v>-</v>
      </c>
      <c r="I73" s="364" t="str">
        <f>'Revenue Forecast'!F1689</f>
        <v>-</v>
      </c>
      <c r="J73" s="364" t="str">
        <f>'Revenue Forecast'!G1689</f>
        <v>-</v>
      </c>
      <c r="K73" s="365">
        <f t="shared" si="4"/>
        <v>0</v>
      </c>
      <c r="L73" s="299">
        <f>'Revenue Forecast'!O58</f>
        <v>118.56999999999998</v>
      </c>
      <c r="M73" s="299">
        <f>'Revenue Forecast'!P58</f>
        <v>3721.9349999999999</v>
      </c>
      <c r="N73" s="299">
        <f>'Revenue Forecast'!Q58</f>
        <v>984.16800000000001</v>
      </c>
      <c r="O73" s="299">
        <f>'Revenue Forecast'!R58</f>
        <v>563.61803030303076</v>
      </c>
      <c r="P73" s="299">
        <f>'Revenue Forecast'!S58</f>
        <v>516.92782680639823</v>
      </c>
      <c r="Q73" s="366">
        <f t="shared" si="5"/>
        <v>0</v>
      </c>
    </row>
    <row r="74" spans="1:17" ht="16.5" x14ac:dyDescent="0.3">
      <c r="A74" s="322">
        <v>20</v>
      </c>
      <c r="B74" s="271" t="s">
        <v>295</v>
      </c>
      <c r="C74" s="271">
        <f>'Revenue Forecast'!B1690</f>
        <v>0</v>
      </c>
      <c r="D74" s="272" t="str">
        <f>IFERROR(VLOOKUP(C74,'City Lookup'!$C$4:$D$3573,2,FALSE),"-")</f>
        <v>-</v>
      </c>
      <c r="E74" s="362">
        <f>'Revenue Forecast'!H1690</f>
        <v>0</v>
      </c>
      <c r="F74" s="363" t="str">
        <f>'Revenue Forecast'!C1690</f>
        <v>-</v>
      </c>
      <c r="G74" s="364" t="str">
        <f>'Revenue Forecast'!D1690</f>
        <v>-</v>
      </c>
      <c r="H74" s="364" t="str">
        <f>'Revenue Forecast'!E1690</f>
        <v>-</v>
      </c>
      <c r="I74" s="364" t="str">
        <f>'Revenue Forecast'!F1690</f>
        <v>-</v>
      </c>
      <c r="J74" s="364" t="str">
        <f>'Revenue Forecast'!G1690</f>
        <v>-</v>
      </c>
      <c r="K74" s="365">
        <f t="shared" si="4"/>
        <v>0</v>
      </c>
      <c r="L74" s="299">
        <f>'Revenue Forecast'!O59</f>
        <v>0</v>
      </c>
      <c r="M74" s="299">
        <f>'Revenue Forecast'!P59</f>
        <v>0</v>
      </c>
      <c r="N74" s="299">
        <f>'Revenue Forecast'!Q59</f>
        <v>0</v>
      </c>
      <c r="O74" s="299">
        <f>'Revenue Forecast'!R59</f>
        <v>312.02911111111081</v>
      </c>
      <c r="P74" s="299">
        <f>'Revenue Forecast'!S59</f>
        <v>293.16296117566219</v>
      </c>
      <c r="Q74" s="366">
        <f t="shared" si="5"/>
        <v>0</v>
      </c>
    </row>
    <row r="75" spans="1:17" ht="16.5" x14ac:dyDescent="0.3">
      <c r="A75" s="322">
        <v>21</v>
      </c>
      <c r="B75" s="271" t="s">
        <v>295</v>
      </c>
      <c r="C75" s="271">
        <f>'Revenue Forecast'!B1691</f>
        <v>0</v>
      </c>
      <c r="D75" s="272" t="str">
        <f>IFERROR(VLOOKUP(C75,'City Lookup'!$C$4:$D$3573,2,FALSE),"-")</f>
        <v>-</v>
      </c>
      <c r="E75" s="362">
        <f>'Revenue Forecast'!H1691</f>
        <v>0</v>
      </c>
      <c r="F75" s="363" t="str">
        <f>'Revenue Forecast'!C1691</f>
        <v>-</v>
      </c>
      <c r="G75" s="364" t="str">
        <f>'Revenue Forecast'!D1691</f>
        <v>-</v>
      </c>
      <c r="H75" s="364" t="str">
        <f>'Revenue Forecast'!E1691</f>
        <v>-</v>
      </c>
      <c r="I75" s="364" t="str">
        <f>'Revenue Forecast'!F1691</f>
        <v>-</v>
      </c>
      <c r="J75" s="364" t="str">
        <f>'Revenue Forecast'!G1691</f>
        <v>-</v>
      </c>
      <c r="K75" s="365">
        <f t="shared" si="4"/>
        <v>0</v>
      </c>
      <c r="L75" s="299">
        <f>'Revenue Forecast'!O60</f>
        <v>694.0229777175324</v>
      </c>
      <c r="M75" s="299">
        <f>'Revenue Forecast'!P60</f>
        <v>2259.1383333333329</v>
      </c>
      <c r="N75" s="299">
        <f>'Revenue Forecast'!Q60</f>
        <v>922.23450603797278</v>
      </c>
      <c r="O75" s="299">
        <f>'Revenue Forecast'!R60</f>
        <v>191.36</v>
      </c>
      <c r="P75" s="299">
        <f>'Revenue Forecast'!S60</f>
        <v>473.54447619047613</v>
      </c>
      <c r="Q75" s="366">
        <f t="shared" si="5"/>
        <v>0</v>
      </c>
    </row>
    <row r="76" spans="1:17" ht="16.5" x14ac:dyDescent="0.3">
      <c r="A76" s="322">
        <v>22</v>
      </c>
      <c r="B76" s="271" t="s">
        <v>295</v>
      </c>
      <c r="C76" s="271">
        <f>'Revenue Forecast'!B1692</f>
        <v>0</v>
      </c>
      <c r="D76" s="272" t="str">
        <f>IFERROR(VLOOKUP(C76,'City Lookup'!$C$4:$D$3573,2,FALSE),"-")</f>
        <v>-</v>
      </c>
      <c r="E76" s="362">
        <f>'Revenue Forecast'!H1692</f>
        <v>0</v>
      </c>
      <c r="F76" s="363" t="str">
        <f>'Revenue Forecast'!C1692</f>
        <v>-</v>
      </c>
      <c r="G76" s="364" t="str">
        <f>'Revenue Forecast'!D1692</f>
        <v>-</v>
      </c>
      <c r="H76" s="364" t="str">
        <f>'Revenue Forecast'!E1692</f>
        <v>-</v>
      </c>
      <c r="I76" s="364" t="str">
        <f>'Revenue Forecast'!F1692</f>
        <v>-</v>
      </c>
      <c r="J76" s="364" t="str">
        <f>'Revenue Forecast'!G1692</f>
        <v>-</v>
      </c>
      <c r="K76" s="365">
        <f t="shared" si="4"/>
        <v>0</v>
      </c>
      <c r="L76" s="299">
        <f>'Revenue Forecast'!O61</f>
        <v>541.42446955997571</v>
      </c>
      <c r="M76" s="299">
        <f>'Revenue Forecast'!P61</f>
        <v>2417.4286668524273</v>
      </c>
      <c r="N76" s="299">
        <f>'Revenue Forecast'!Q61</f>
        <v>1021.7609821428595</v>
      </c>
      <c r="O76" s="299">
        <f>'Revenue Forecast'!R61</f>
        <v>669.12915874424448</v>
      </c>
      <c r="P76" s="299">
        <f>'Revenue Forecast'!S61</f>
        <v>449.04999999999995</v>
      </c>
      <c r="Q76" s="366">
        <f t="shared" si="5"/>
        <v>0</v>
      </c>
    </row>
    <row r="77" spans="1:17" ht="16.5" x14ac:dyDescent="0.3">
      <c r="A77" s="322">
        <v>23</v>
      </c>
      <c r="B77" s="271" t="s">
        <v>295</v>
      </c>
      <c r="C77" s="271">
        <f>'Revenue Forecast'!B1693</f>
        <v>0</v>
      </c>
      <c r="D77" s="272" t="str">
        <f>IFERROR(VLOOKUP(C77,'City Lookup'!$C$4:$D$3573,2,FALSE),"-")</f>
        <v>-</v>
      </c>
      <c r="E77" s="362">
        <f>'Revenue Forecast'!H1693</f>
        <v>0</v>
      </c>
      <c r="F77" s="363" t="str">
        <f>'Revenue Forecast'!C1693</f>
        <v>-</v>
      </c>
      <c r="G77" s="364" t="str">
        <f>'Revenue Forecast'!D1693</f>
        <v>-</v>
      </c>
      <c r="H77" s="364" t="str">
        <f>'Revenue Forecast'!E1693</f>
        <v>-</v>
      </c>
      <c r="I77" s="364" t="str">
        <f>'Revenue Forecast'!F1693</f>
        <v>-</v>
      </c>
      <c r="J77" s="364" t="str">
        <f>'Revenue Forecast'!G1693</f>
        <v>-</v>
      </c>
      <c r="K77" s="365">
        <f t="shared" si="4"/>
        <v>0</v>
      </c>
      <c r="L77" s="299">
        <f>'Revenue Forecast'!O62</f>
        <v>0</v>
      </c>
      <c r="M77" s="299">
        <f>'Revenue Forecast'!P62</f>
        <v>2807.7014666666664</v>
      </c>
      <c r="N77" s="299">
        <f>'Revenue Forecast'!Q62</f>
        <v>1139.9687500000002</v>
      </c>
      <c r="O77" s="299">
        <f>'Revenue Forecast'!R62</f>
        <v>480.44284960965899</v>
      </c>
      <c r="P77" s="299">
        <f>'Revenue Forecast'!S62</f>
        <v>507.5106805787579</v>
      </c>
      <c r="Q77" s="366">
        <f t="shared" si="5"/>
        <v>0</v>
      </c>
    </row>
    <row r="78" spans="1:17" ht="16.5" x14ac:dyDescent="0.3">
      <c r="A78" s="322">
        <v>24</v>
      </c>
      <c r="B78" s="271" t="s">
        <v>295</v>
      </c>
      <c r="C78" s="271">
        <f>'Revenue Forecast'!B1694</f>
        <v>0</v>
      </c>
      <c r="D78" s="272" t="str">
        <f>IFERROR(VLOOKUP(C78,'City Lookup'!$C$4:$D$3573,2,FALSE),"-")</f>
        <v>-</v>
      </c>
      <c r="E78" s="362">
        <f>'Revenue Forecast'!H1694</f>
        <v>0</v>
      </c>
      <c r="F78" s="363" t="str">
        <f>'Revenue Forecast'!C1694</f>
        <v>-</v>
      </c>
      <c r="G78" s="364" t="str">
        <f>'Revenue Forecast'!D1694</f>
        <v>-</v>
      </c>
      <c r="H78" s="364" t="str">
        <f>'Revenue Forecast'!E1694</f>
        <v>-</v>
      </c>
      <c r="I78" s="364" t="str">
        <f>'Revenue Forecast'!F1694</f>
        <v>-</v>
      </c>
      <c r="J78" s="364" t="str">
        <f>'Revenue Forecast'!G1694</f>
        <v>-</v>
      </c>
      <c r="K78" s="365">
        <f t="shared" si="4"/>
        <v>0</v>
      </c>
      <c r="L78" s="299">
        <f>'Revenue Forecast'!O63</f>
        <v>0</v>
      </c>
      <c r="M78" s="299">
        <f>'Revenue Forecast'!P63</f>
        <v>0</v>
      </c>
      <c r="N78" s="299">
        <f>'Revenue Forecast'!Q63</f>
        <v>0</v>
      </c>
      <c r="O78" s="299">
        <f>'Revenue Forecast'!R63</f>
        <v>0</v>
      </c>
      <c r="P78" s="299">
        <f>'Revenue Forecast'!S63</f>
        <v>671.18000000000006</v>
      </c>
      <c r="Q78" s="366">
        <f t="shared" si="5"/>
        <v>0</v>
      </c>
    </row>
    <row r="79" spans="1:17" ht="16.5" x14ac:dyDescent="0.3">
      <c r="A79" s="322">
        <v>25</v>
      </c>
      <c r="B79" s="271" t="s">
        <v>295</v>
      </c>
      <c r="C79" s="271">
        <f>'Revenue Forecast'!B1695</f>
        <v>0</v>
      </c>
      <c r="D79" s="272" t="str">
        <f>IFERROR(VLOOKUP(C79,'City Lookup'!$C$4:$D$3573,2,FALSE),"-")</f>
        <v>-</v>
      </c>
      <c r="E79" s="362">
        <f>'Revenue Forecast'!H1695</f>
        <v>0</v>
      </c>
      <c r="F79" s="363" t="str">
        <f>'Revenue Forecast'!C1695</f>
        <v>-</v>
      </c>
      <c r="G79" s="364" t="str">
        <f>'Revenue Forecast'!D1695</f>
        <v>-</v>
      </c>
      <c r="H79" s="364" t="str">
        <f>'Revenue Forecast'!E1695</f>
        <v>-</v>
      </c>
      <c r="I79" s="364" t="str">
        <f>'Revenue Forecast'!F1695</f>
        <v>-</v>
      </c>
      <c r="J79" s="364" t="str">
        <f>'Revenue Forecast'!G1695</f>
        <v>-</v>
      </c>
      <c r="K79" s="365">
        <f t="shared" si="4"/>
        <v>0</v>
      </c>
      <c r="L79" s="299">
        <f>'Revenue Forecast'!O64</f>
        <v>0</v>
      </c>
      <c r="M79" s="299">
        <f>'Revenue Forecast'!P64</f>
        <v>0</v>
      </c>
      <c r="N79" s="299">
        <f>'Revenue Forecast'!Q64</f>
        <v>0</v>
      </c>
      <c r="O79" s="299">
        <f>'Revenue Forecast'!R64</f>
        <v>408.62714285714287</v>
      </c>
      <c r="P79" s="299">
        <f>'Revenue Forecast'!S64</f>
        <v>0</v>
      </c>
      <c r="Q79" s="366">
        <f t="shared" si="5"/>
        <v>0</v>
      </c>
    </row>
    <row r="80" spans="1:17" ht="16.5" x14ac:dyDescent="0.3">
      <c r="A80" s="322">
        <v>26</v>
      </c>
      <c r="B80" s="271" t="s">
        <v>295</v>
      </c>
      <c r="C80" s="271">
        <f>'Revenue Forecast'!B1696</f>
        <v>0</v>
      </c>
      <c r="D80" s="272" t="str">
        <f>IFERROR(VLOOKUP(C80,'City Lookup'!$C$4:$D$3573,2,FALSE),"-")</f>
        <v>-</v>
      </c>
      <c r="E80" s="362">
        <f>'Revenue Forecast'!H1696</f>
        <v>0</v>
      </c>
      <c r="F80" s="363" t="str">
        <f>'Revenue Forecast'!C1696</f>
        <v>-</v>
      </c>
      <c r="G80" s="364" t="str">
        <f>'Revenue Forecast'!D1696</f>
        <v>-</v>
      </c>
      <c r="H80" s="364" t="str">
        <f>'Revenue Forecast'!E1696</f>
        <v>-</v>
      </c>
      <c r="I80" s="364" t="str">
        <f>'Revenue Forecast'!F1696</f>
        <v>-</v>
      </c>
      <c r="J80" s="364" t="str">
        <f>'Revenue Forecast'!G1696</f>
        <v>-</v>
      </c>
      <c r="K80" s="365">
        <f t="shared" si="4"/>
        <v>0</v>
      </c>
      <c r="L80" s="299">
        <f>'Revenue Forecast'!O65</f>
        <v>3460.5285840875736</v>
      </c>
      <c r="M80" s="299">
        <f>'Revenue Forecast'!P65</f>
        <v>5498.6224249998158</v>
      </c>
      <c r="N80" s="299">
        <f>'Revenue Forecast'!Q65</f>
        <v>3738.4933333333352</v>
      </c>
      <c r="O80" s="299">
        <f>'Revenue Forecast'!R65</f>
        <v>2896.1446041370136</v>
      </c>
      <c r="P80" s="299">
        <f>'Revenue Forecast'!S65</f>
        <v>872.28051531663971</v>
      </c>
      <c r="Q80" s="366">
        <f t="shared" si="5"/>
        <v>0</v>
      </c>
    </row>
    <row r="81" spans="1:17" ht="16.5" x14ac:dyDescent="0.3">
      <c r="A81" s="322">
        <v>27</v>
      </c>
      <c r="B81" s="271" t="s">
        <v>295</v>
      </c>
      <c r="C81" s="271">
        <f>'Revenue Forecast'!B1697</f>
        <v>0</v>
      </c>
      <c r="D81" s="272" t="str">
        <f>IFERROR(VLOOKUP(C81,'City Lookup'!$C$4:$D$3573,2,FALSE),"-")</f>
        <v>-</v>
      </c>
      <c r="E81" s="362">
        <f>'Revenue Forecast'!H1697</f>
        <v>0</v>
      </c>
      <c r="F81" s="363" t="str">
        <f>'Revenue Forecast'!C1697</f>
        <v>-</v>
      </c>
      <c r="G81" s="364" t="str">
        <f>'Revenue Forecast'!D1697</f>
        <v>-</v>
      </c>
      <c r="H81" s="364" t="str">
        <f>'Revenue Forecast'!E1697</f>
        <v>-</v>
      </c>
      <c r="I81" s="364" t="str">
        <f>'Revenue Forecast'!F1697</f>
        <v>-</v>
      </c>
      <c r="J81" s="364" t="str">
        <f>'Revenue Forecast'!G1697</f>
        <v>-</v>
      </c>
      <c r="K81" s="365">
        <f t="shared" si="4"/>
        <v>0</v>
      </c>
      <c r="L81" s="299">
        <f>'Revenue Forecast'!O66</f>
        <v>273.05581548537282</v>
      </c>
      <c r="M81" s="299">
        <f>'Revenue Forecast'!P66</f>
        <v>2918.1202279487316</v>
      </c>
      <c r="N81" s="299">
        <f>'Revenue Forecast'!Q66</f>
        <v>1011.4965826330518</v>
      </c>
      <c r="O81" s="299">
        <f>'Revenue Forecast'!R66</f>
        <v>758.1008045386277</v>
      </c>
      <c r="P81" s="299">
        <f>'Revenue Forecast'!S66</f>
        <v>668.7091258741259</v>
      </c>
      <c r="Q81" s="366">
        <f t="shared" si="5"/>
        <v>0</v>
      </c>
    </row>
    <row r="82" spans="1:17" ht="16.5" x14ac:dyDescent="0.3">
      <c r="A82" s="322">
        <v>28</v>
      </c>
      <c r="B82" s="271" t="s">
        <v>295</v>
      </c>
      <c r="C82" s="271">
        <f>'Revenue Forecast'!B1698</f>
        <v>0</v>
      </c>
      <c r="D82" s="272" t="str">
        <f>IFERROR(VLOOKUP(C82,'City Lookup'!$C$4:$D$3573,2,FALSE),"-")</f>
        <v>-</v>
      </c>
      <c r="E82" s="362">
        <f>'Revenue Forecast'!H1698</f>
        <v>0</v>
      </c>
      <c r="F82" s="363" t="str">
        <f>'Revenue Forecast'!C1698</f>
        <v>-</v>
      </c>
      <c r="G82" s="364" t="str">
        <f>'Revenue Forecast'!D1698</f>
        <v>-</v>
      </c>
      <c r="H82" s="364" t="str">
        <f>'Revenue Forecast'!E1698</f>
        <v>-</v>
      </c>
      <c r="I82" s="364" t="str">
        <f>'Revenue Forecast'!F1698</f>
        <v>-</v>
      </c>
      <c r="J82" s="364" t="str">
        <f>'Revenue Forecast'!G1698</f>
        <v>-</v>
      </c>
      <c r="K82" s="365">
        <f t="shared" si="4"/>
        <v>0</v>
      </c>
      <c r="L82" s="299">
        <f>'Revenue Forecast'!O67</f>
        <v>0</v>
      </c>
      <c r="M82" s="299">
        <f>'Revenue Forecast'!P67</f>
        <v>0</v>
      </c>
      <c r="N82" s="299">
        <f>'Revenue Forecast'!Q67</f>
        <v>676.25</v>
      </c>
      <c r="O82" s="299">
        <f>'Revenue Forecast'!R67</f>
        <v>407.892</v>
      </c>
      <c r="P82" s="299">
        <f>'Revenue Forecast'!S67</f>
        <v>572.75897142857139</v>
      </c>
      <c r="Q82" s="366">
        <f t="shared" si="5"/>
        <v>0</v>
      </c>
    </row>
    <row r="83" spans="1:17" ht="16.5" x14ac:dyDescent="0.3">
      <c r="A83" s="322">
        <v>29</v>
      </c>
      <c r="B83" s="271" t="s">
        <v>295</v>
      </c>
      <c r="C83" s="271">
        <f>'Revenue Forecast'!B1699</f>
        <v>0</v>
      </c>
      <c r="D83" s="272" t="str">
        <f>IFERROR(VLOOKUP(C83,'City Lookup'!$C$4:$D$3573,2,FALSE),"-")</f>
        <v>-</v>
      </c>
      <c r="E83" s="362">
        <f>'Revenue Forecast'!H1699</f>
        <v>0</v>
      </c>
      <c r="F83" s="363" t="str">
        <f>'Revenue Forecast'!C1699</f>
        <v>-</v>
      </c>
      <c r="G83" s="364" t="str">
        <f>'Revenue Forecast'!D1699</f>
        <v>-</v>
      </c>
      <c r="H83" s="364" t="str">
        <f>'Revenue Forecast'!E1699</f>
        <v>-</v>
      </c>
      <c r="I83" s="364" t="str">
        <f>'Revenue Forecast'!F1699</f>
        <v>-</v>
      </c>
      <c r="J83" s="364" t="str">
        <f>'Revenue Forecast'!G1699</f>
        <v>-</v>
      </c>
      <c r="K83" s="365">
        <f t="shared" si="4"/>
        <v>0</v>
      </c>
      <c r="L83" s="299">
        <f>'Revenue Forecast'!O68</f>
        <v>752.19672135146163</v>
      </c>
      <c r="M83" s="299">
        <f>'Revenue Forecast'!P68</f>
        <v>2232.3573611111124</v>
      </c>
      <c r="N83" s="299">
        <f>'Revenue Forecast'!Q68</f>
        <v>0</v>
      </c>
      <c r="O83" s="299">
        <f>'Revenue Forecast'!R68</f>
        <v>854.74554454128656</v>
      </c>
      <c r="P83" s="299">
        <f>'Revenue Forecast'!S68</f>
        <v>258.17926944104329</v>
      </c>
      <c r="Q83" s="366">
        <f t="shared" si="5"/>
        <v>0</v>
      </c>
    </row>
    <row r="84" spans="1:17" ht="16.5" x14ac:dyDescent="0.3">
      <c r="A84" s="322">
        <v>30</v>
      </c>
      <c r="B84" s="272" t="s">
        <v>295</v>
      </c>
      <c r="C84" s="272">
        <f>'Revenue Forecast'!B1700</f>
        <v>0</v>
      </c>
      <c r="D84" s="272" t="str">
        <f>IFERROR(VLOOKUP(C84,'City Lookup'!$C$4:$D$3573,2,FALSE),"-")</f>
        <v>-</v>
      </c>
      <c r="E84" s="362">
        <f>'Revenue Forecast'!H1700</f>
        <v>0</v>
      </c>
      <c r="F84" s="363" t="str">
        <f>'Revenue Forecast'!C1700</f>
        <v>-</v>
      </c>
      <c r="G84" s="364" t="str">
        <f>'Revenue Forecast'!D1700</f>
        <v>-</v>
      </c>
      <c r="H84" s="364" t="str">
        <f>'Revenue Forecast'!E1700</f>
        <v>-</v>
      </c>
      <c r="I84" s="364" t="str">
        <f>'Revenue Forecast'!F1700</f>
        <v>-</v>
      </c>
      <c r="J84" s="364" t="str">
        <f>'Revenue Forecast'!G1700</f>
        <v>-</v>
      </c>
      <c r="K84" s="365">
        <f t="shared" si="4"/>
        <v>0</v>
      </c>
      <c r="L84" s="295">
        <f>'Revenue Forecast'!O69</f>
        <v>2082.882470147712</v>
      </c>
      <c r="M84" s="295">
        <f>'Revenue Forecast'!P69</f>
        <v>3016.4927961739277</v>
      </c>
      <c r="N84" s="295">
        <f>'Revenue Forecast'!Q69</f>
        <v>1196.2058666666669</v>
      </c>
      <c r="O84" s="295">
        <f>'Revenue Forecast'!R69</f>
        <v>546.28</v>
      </c>
      <c r="P84" s="295">
        <f>'Revenue Forecast'!S69</f>
        <v>452.65666666666704</v>
      </c>
      <c r="Q84" s="366">
        <f t="shared" si="5"/>
        <v>0</v>
      </c>
    </row>
    <row r="85" spans="1:17" ht="6" customHeight="1" thickBot="1" x14ac:dyDescent="0.35">
      <c r="B85" s="281"/>
      <c r="C85" s="281"/>
      <c r="D85" s="281"/>
      <c r="E85" s="373"/>
      <c r="F85" s="374"/>
      <c r="G85" s="375"/>
      <c r="H85" s="375"/>
      <c r="I85" s="375"/>
      <c r="J85" s="375"/>
      <c r="K85" s="376"/>
      <c r="L85" s="377"/>
      <c r="M85" s="377"/>
      <c r="N85" s="377"/>
      <c r="O85" s="377"/>
      <c r="P85" s="377"/>
      <c r="Q85" s="378"/>
    </row>
    <row r="86" spans="1:17" ht="16.5" x14ac:dyDescent="0.3">
      <c r="B86" s="276" t="s">
        <v>6698</v>
      </c>
      <c r="C86" s="272"/>
      <c r="D86" s="272"/>
      <c r="E86" s="278"/>
      <c r="F86" s="278"/>
      <c r="G86" s="278"/>
      <c r="H86" s="278"/>
      <c r="I86" s="278"/>
      <c r="J86" s="278"/>
      <c r="K86" s="278"/>
      <c r="L86" s="277"/>
      <c r="M86" s="277"/>
      <c r="N86" s="277"/>
      <c r="O86" s="277"/>
      <c r="P86" s="277"/>
      <c r="Q86" s="277"/>
    </row>
    <row r="89" spans="1:17" ht="15" x14ac:dyDescent="0.25">
      <c r="C89" s="371" t="s">
        <v>6699</v>
      </c>
      <c r="D89" s="367"/>
      <c r="E89" s="368"/>
      <c r="F89" s="368"/>
    </row>
    <row r="90" spans="1:17" ht="16.5" x14ac:dyDescent="0.3">
      <c r="C90" s="369" t="s">
        <v>6700</v>
      </c>
      <c r="D90" s="272"/>
      <c r="E90" s="278"/>
      <c r="F90" s="278"/>
    </row>
    <row r="91" spans="1:17" ht="16.5" x14ac:dyDescent="0.3">
      <c r="C91" s="369" t="s">
        <v>6701</v>
      </c>
      <c r="D91" s="272"/>
      <c r="E91" s="278"/>
      <c r="F91" s="278"/>
    </row>
    <row r="92" spans="1:17" ht="16.5" x14ac:dyDescent="0.3">
      <c r="C92" s="369" t="s">
        <v>6702</v>
      </c>
      <c r="D92" s="272"/>
      <c r="E92" s="278"/>
      <c r="F92" s="278"/>
    </row>
    <row r="93" spans="1:17" ht="16.5" x14ac:dyDescent="0.3">
      <c r="C93" s="369" t="s">
        <v>6703</v>
      </c>
      <c r="D93" s="272"/>
      <c r="E93" s="278"/>
      <c r="F93" s="278"/>
    </row>
    <row r="94" spans="1:17" ht="17.25" thickBot="1" x14ac:dyDescent="0.35">
      <c r="C94" s="372" t="s">
        <v>6704</v>
      </c>
      <c r="D94" s="281"/>
      <c r="E94" s="280"/>
      <c r="F94" s="280"/>
    </row>
    <row r="95" spans="1:17" ht="16.5" x14ac:dyDescent="0.3">
      <c r="C95" s="370" t="s">
        <v>6705</v>
      </c>
      <c r="D95" s="271"/>
      <c r="E95" s="274"/>
      <c r="F95" s="274"/>
    </row>
  </sheetData>
  <mergeCells count="9">
    <mergeCell ref="B50:Q50"/>
    <mergeCell ref="F52:K52"/>
    <mergeCell ref="L52:Q52"/>
    <mergeCell ref="B2:Q2"/>
    <mergeCell ref="F4:K4"/>
    <mergeCell ref="L4:Q4"/>
    <mergeCell ref="B12:Q12"/>
    <mergeCell ref="F14:K14"/>
    <mergeCell ref="L14:Q14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"/>
  <sheetViews>
    <sheetView showGridLines="0" topLeftCell="A2" workbookViewId="0">
      <selection activeCell="I32" sqref="H32:I32"/>
    </sheetView>
  </sheetViews>
  <sheetFormatPr defaultRowHeight="12.75" x14ac:dyDescent="0.2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filterMode="1"/>
  <dimension ref="B2:G4025"/>
  <sheetViews>
    <sheetView showGridLines="0" topLeftCell="B1" zoomScale="85" zoomScaleNormal="85" workbookViewId="0">
      <pane ySplit="4" topLeftCell="A2359" activePane="bottomLeft" state="frozenSplit"/>
      <selection pane="bottomLeft" activeCell="E2287" sqref="E2287:E2408"/>
    </sheetView>
  </sheetViews>
  <sheetFormatPr defaultRowHeight="12.75" x14ac:dyDescent="0.2"/>
  <cols>
    <col min="1" max="1" width="2.85546875" style="78" customWidth="1"/>
    <col min="2" max="2" width="12" style="78" customWidth="1"/>
    <col min="3" max="3" width="9.85546875" style="78" bestFit="1" customWidth="1"/>
    <col min="4" max="4" width="22.42578125" style="78" customWidth="1"/>
    <col min="5" max="5" width="27" style="78" bestFit="1" customWidth="1"/>
    <col min="6" max="6" width="14.28515625" style="78" bestFit="1" customWidth="1"/>
    <col min="7" max="16384" width="9.140625" style="78"/>
  </cols>
  <sheetData>
    <row r="2" spans="2:7" ht="20.25" x14ac:dyDescent="0.2">
      <c r="B2" s="1" t="str">
        <f ca="1">RIGHT(CELL("filename", B2), LEN(CELL("filename", B2)) - SEARCH("]", CELL("filename", B2)))</f>
        <v>City Lookup</v>
      </c>
    </row>
    <row r="3" spans="2:7" ht="13.5" customHeight="1" x14ac:dyDescent="0.2"/>
    <row r="4" spans="2:7" x14ac:dyDescent="0.2">
      <c r="B4" s="44" t="s">
        <v>7729</v>
      </c>
      <c r="C4" s="44" t="s">
        <v>366</v>
      </c>
      <c r="D4" s="44" t="s">
        <v>184</v>
      </c>
      <c r="E4" s="44" t="s">
        <v>7730</v>
      </c>
      <c r="F4" s="44" t="s">
        <v>7731</v>
      </c>
      <c r="G4" s="44" t="str">
        <f t="shared" ref="G4:G67" si="0">C4</f>
        <v>City Code</v>
      </c>
    </row>
    <row r="5" spans="2:7" hidden="1" x14ac:dyDescent="0.2">
      <c r="B5" s="154" t="s">
        <v>2202</v>
      </c>
      <c r="C5" s="154" t="s">
        <v>2202</v>
      </c>
      <c r="D5" s="154" t="s">
        <v>6839</v>
      </c>
      <c r="E5" s="154" t="s">
        <v>1588</v>
      </c>
      <c r="F5" s="154" t="s">
        <v>6219</v>
      </c>
      <c r="G5" s="78" t="str">
        <f t="shared" si="0"/>
        <v>BST</v>
      </c>
    </row>
    <row r="6" spans="2:7" hidden="1" x14ac:dyDescent="0.2">
      <c r="B6" s="154" t="s">
        <v>2314</v>
      </c>
      <c r="C6" s="154" t="s">
        <v>2314</v>
      </c>
      <c r="D6" s="154" t="s">
        <v>6244</v>
      </c>
      <c r="E6" s="154" t="s">
        <v>1588</v>
      </c>
      <c r="F6" s="154" t="s">
        <v>6219</v>
      </c>
      <c r="G6" s="78" t="str">
        <f t="shared" si="0"/>
        <v>CCN</v>
      </c>
    </row>
    <row r="7" spans="2:7" hidden="1" x14ac:dyDescent="0.2">
      <c r="B7" s="154" t="s">
        <v>2792</v>
      </c>
      <c r="C7" s="154" t="s">
        <v>2792</v>
      </c>
      <c r="D7" s="154" t="s">
        <v>2793</v>
      </c>
      <c r="E7" s="154" t="s">
        <v>1588</v>
      </c>
      <c r="F7" s="154" t="s">
        <v>6219</v>
      </c>
      <c r="G7" s="78" t="str">
        <f t="shared" si="0"/>
        <v>FAH</v>
      </c>
    </row>
    <row r="8" spans="2:7" hidden="1" x14ac:dyDescent="0.2">
      <c r="B8" s="154" t="s">
        <v>2803</v>
      </c>
      <c r="C8" s="154" t="s">
        <v>2803</v>
      </c>
      <c r="D8" s="154" t="s">
        <v>2804</v>
      </c>
      <c r="E8" s="154" t="s">
        <v>1588</v>
      </c>
      <c r="F8" s="154" t="s">
        <v>6219</v>
      </c>
      <c r="G8" s="78" t="str">
        <f t="shared" si="0"/>
        <v>FBD</v>
      </c>
    </row>
    <row r="9" spans="2:7" hidden="1" x14ac:dyDescent="0.2">
      <c r="B9" s="154" t="s">
        <v>3082</v>
      </c>
      <c r="C9" s="154" t="s">
        <v>3082</v>
      </c>
      <c r="D9" s="154" t="s">
        <v>3083</v>
      </c>
      <c r="E9" s="154" t="s">
        <v>1588</v>
      </c>
      <c r="F9" s="154" t="s">
        <v>6219</v>
      </c>
      <c r="G9" s="78" t="str">
        <f t="shared" si="0"/>
        <v>HEA</v>
      </c>
    </row>
    <row r="10" spans="2:7" hidden="1" x14ac:dyDescent="0.2">
      <c r="B10" s="154" t="s">
        <v>59</v>
      </c>
      <c r="C10" s="154" t="s">
        <v>59</v>
      </c>
      <c r="D10" s="154" t="s">
        <v>3468</v>
      </c>
      <c r="E10" s="154" t="s">
        <v>1588</v>
      </c>
      <c r="F10" s="154" t="s">
        <v>6219</v>
      </c>
      <c r="G10" s="78" t="str">
        <f t="shared" si="0"/>
        <v>KBL</v>
      </c>
    </row>
    <row r="11" spans="2:7" hidden="1" x14ac:dyDescent="0.2">
      <c r="B11" s="154" t="s">
        <v>1549</v>
      </c>
      <c r="C11" s="154" t="s">
        <v>1549</v>
      </c>
      <c r="D11" s="154" t="s">
        <v>3484</v>
      </c>
      <c r="E11" s="154" t="s">
        <v>1588</v>
      </c>
      <c r="F11" s="154" t="s">
        <v>6219</v>
      </c>
      <c r="G11" s="78" t="str">
        <f t="shared" si="0"/>
        <v>KDH</v>
      </c>
    </row>
    <row r="12" spans="2:7" hidden="1" x14ac:dyDescent="0.2">
      <c r="B12" s="154" t="s">
        <v>3868</v>
      </c>
      <c r="C12" s="154" t="s">
        <v>3868</v>
      </c>
      <c r="D12" s="154" t="s">
        <v>7194</v>
      </c>
      <c r="E12" s="154" t="s">
        <v>1588</v>
      </c>
      <c r="F12" s="154" t="s">
        <v>6219</v>
      </c>
      <c r="G12" s="78" t="str">
        <f t="shared" si="0"/>
        <v>LQN</v>
      </c>
    </row>
    <row r="13" spans="2:7" hidden="1" x14ac:dyDescent="0.2">
      <c r="B13" s="154" t="s">
        <v>4105</v>
      </c>
      <c r="C13" s="154" t="s">
        <v>4105</v>
      </c>
      <c r="D13" s="154" t="s">
        <v>6470</v>
      </c>
      <c r="E13" s="154" t="s">
        <v>1588</v>
      </c>
      <c r="F13" s="154" t="s">
        <v>6219</v>
      </c>
      <c r="G13" s="78" t="str">
        <f t="shared" si="0"/>
        <v>MMZ</v>
      </c>
    </row>
    <row r="14" spans="2:7" hidden="1" x14ac:dyDescent="0.2">
      <c r="B14" s="154" t="s">
        <v>4241</v>
      </c>
      <c r="C14" s="154" t="s">
        <v>4241</v>
      </c>
      <c r="D14" s="154" t="s">
        <v>7272</v>
      </c>
      <c r="E14" s="154" t="s">
        <v>1588</v>
      </c>
      <c r="F14" s="154" t="s">
        <v>6219</v>
      </c>
      <c r="G14" s="78" t="str">
        <f t="shared" si="0"/>
        <v>MZR</v>
      </c>
    </row>
    <row r="15" spans="2:7" hidden="1" x14ac:dyDescent="0.2">
      <c r="B15" s="154" t="s">
        <v>6509</v>
      </c>
      <c r="C15" s="154" t="s">
        <v>6509</v>
      </c>
      <c r="D15" s="154" t="s">
        <v>6510</v>
      </c>
      <c r="E15" s="154" t="s">
        <v>1588</v>
      </c>
      <c r="F15" s="154" t="s">
        <v>6219</v>
      </c>
      <c r="G15" s="78" t="str">
        <f t="shared" si="0"/>
        <v>OAI</v>
      </c>
    </row>
    <row r="16" spans="2:7" hidden="1" x14ac:dyDescent="0.2">
      <c r="B16" s="154" t="s">
        <v>6513</v>
      </c>
      <c r="C16" s="154" t="s">
        <v>6513</v>
      </c>
      <c r="D16" s="154" t="s">
        <v>7296</v>
      </c>
      <c r="E16" s="154" t="s">
        <v>1588</v>
      </c>
      <c r="F16" s="154" t="s">
        <v>6219</v>
      </c>
      <c r="G16" s="78" t="str">
        <f t="shared" si="0"/>
        <v>OAZ</v>
      </c>
    </row>
    <row r="17" spans="2:7" hidden="1" x14ac:dyDescent="0.2">
      <c r="B17" s="154" t="s">
        <v>5194</v>
      </c>
      <c r="C17" s="154" t="s">
        <v>5194</v>
      </c>
      <c r="D17" s="154" t="s">
        <v>7526</v>
      </c>
      <c r="E17" s="154" t="s">
        <v>1588</v>
      </c>
      <c r="F17" s="154" t="s">
        <v>6219</v>
      </c>
      <c r="G17" s="78" t="str">
        <f t="shared" si="0"/>
        <v>TII</v>
      </c>
    </row>
    <row r="18" spans="2:7" hidden="1" x14ac:dyDescent="0.2">
      <c r="B18" s="154" t="s">
        <v>5410</v>
      </c>
      <c r="C18" s="154" t="s">
        <v>5410</v>
      </c>
      <c r="D18" s="154" t="s">
        <v>5411</v>
      </c>
      <c r="E18" s="154" t="s">
        <v>1588</v>
      </c>
      <c r="F18" s="154" t="s">
        <v>6219</v>
      </c>
      <c r="G18" s="78" t="str">
        <f t="shared" si="0"/>
        <v>UND</v>
      </c>
    </row>
    <row r="19" spans="2:7" hidden="1" x14ac:dyDescent="0.2">
      <c r="B19" s="154" t="s">
        <v>5904</v>
      </c>
      <c r="C19" s="154" t="s">
        <v>5904</v>
      </c>
      <c r="D19" s="154" t="s">
        <v>5905</v>
      </c>
      <c r="E19" s="154" t="s">
        <v>1588</v>
      </c>
      <c r="F19" s="154" t="s">
        <v>6219</v>
      </c>
      <c r="G19" s="78" t="str">
        <f t="shared" si="0"/>
        <v>ZAJ</v>
      </c>
    </row>
    <row r="20" spans="2:7" hidden="1" x14ac:dyDescent="0.2">
      <c r="B20" s="154" t="s">
        <v>1232</v>
      </c>
      <c r="C20" s="154" t="s">
        <v>1232</v>
      </c>
      <c r="D20" s="154" t="s">
        <v>5188</v>
      </c>
      <c r="E20" s="154" t="s">
        <v>5189</v>
      </c>
      <c r="F20" s="154" t="s">
        <v>6609</v>
      </c>
      <c r="G20" s="78" t="str">
        <f t="shared" si="0"/>
        <v>TIA</v>
      </c>
    </row>
    <row r="21" spans="2:7" hidden="1" x14ac:dyDescent="0.2">
      <c r="B21" s="154" t="s">
        <v>375</v>
      </c>
      <c r="C21" s="154" t="s">
        <v>375</v>
      </c>
      <c r="D21" s="154" t="s">
        <v>1687</v>
      </c>
      <c r="E21" s="154" t="s">
        <v>1573</v>
      </c>
      <c r="F21" s="154" t="s">
        <v>6082</v>
      </c>
      <c r="G21" s="78" t="str">
        <f t="shared" si="0"/>
        <v>AAE</v>
      </c>
    </row>
    <row r="22" spans="2:7" hidden="1" x14ac:dyDescent="0.2">
      <c r="B22" s="154" t="s">
        <v>20</v>
      </c>
      <c r="C22" s="154" t="s">
        <v>20</v>
      </c>
      <c r="D22" s="154" t="s">
        <v>1828</v>
      </c>
      <c r="E22" s="154" t="s">
        <v>1573</v>
      </c>
      <c r="F22" s="154" t="s">
        <v>6082</v>
      </c>
      <c r="G22" s="78" t="str">
        <f t="shared" si="0"/>
        <v>ALG</v>
      </c>
    </row>
    <row r="23" spans="2:7" hidden="1" x14ac:dyDescent="0.2">
      <c r="B23" s="154" t="s">
        <v>1969</v>
      </c>
      <c r="C23" s="154" t="s">
        <v>1969</v>
      </c>
      <c r="D23" s="154" t="s">
        <v>1970</v>
      </c>
      <c r="E23" s="154" t="s">
        <v>1573</v>
      </c>
      <c r="F23" s="154" t="s">
        <v>6082</v>
      </c>
      <c r="G23" s="78" t="str">
        <f t="shared" si="0"/>
        <v>AZR</v>
      </c>
    </row>
    <row r="24" spans="2:7" hidden="1" x14ac:dyDescent="0.2">
      <c r="B24" s="154" t="s">
        <v>2084</v>
      </c>
      <c r="C24" s="154" t="s">
        <v>2084</v>
      </c>
      <c r="D24" s="154" t="s">
        <v>2085</v>
      </c>
      <c r="E24" s="154" t="s">
        <v>1573</v>
      </c>
      <c r="F24" s="154" t="s">
        <v>6082</v>
      </c>
      <c r="G24" s="78" t="str">
        <f t="shared" si="0"/>
        <v>BJA</v>
      </c>
    </row>
    <row r="25" spans="2:7" hidden="1" x14ac:dyDescent="0.2">
      <c r="B25" s="154" t="s">
        <v>2118</v>
      </c>
      <c r="C25" s="154" t="s">
        <v>2118</v>
      </c>
      <c r="D25" s="154" t="s">
        <v>2119</v>
      </c>
      <c r="E25" s="154" t="s">
        <v>1573</v>
      </c>
      <c r="F25" s="154" t="s">
        <v>6082</v>
      </c>
      <c r="G25" s="78" t="str">
        <f t="shared" si="0"/>
        <v>BLJ</v>
      </c>
    </row>
    <row r="26" spans="2:7" hidden="1" x14ac:dyDescent="0.2">
      <c r="B26" s="154" t="s">
        <v>2134</v>
      </c>
      <c r="C26" s="154" t="s">
        <v>2134</v>
      </c>
      <c r="D26" s="154" t="s">
        <v>6824</v>
      </c>
      <c r="E26" s="154" t="s">
        <v>1573</v>
      </c>
      <c r="F26" s="154" t="s">
        <v>6082</v>
      </c>
      <c r="G26" s="78" t="str">
        <f t="shared" si="0"/>
        <v>BMW</v>
      </c>
    </row>
    <row r="27" spans="2:7" hidden="1" x14ac:dyDescent="0.2">
      <c r="B27" s="154" t="s">
        <v>2196</v>
      </c>
      <c r="C27" s="154" t="s">
        <v>2196</v>
      </c>
      <c r="D27" s="154" t="s">
        <v>2197</v>
      </c>
      <c r="E27" s="154" t="s">
        <v>1573</v>
      </c>
      <c r="F27" s="154" t="s">
        <v>6082</v>
      </c>
      <c r="G27" s="78" t="str">
        <f t="shared" si="0"/>
        <v>BSK</v>
      </c>
    </row>
    <row r="28" spans="2:7" hidden="1" x14ac:dyDescent="0.2">
      <c r="B28" s="154" t="s">
        <v>2297</v>
      </c>
      <c r="C28" s="154" t="s">
        <v>2297</v>
      </c>
      <c r="D28" s="154" t="s">
        <v>2298</v>
      </c>
      <c r="E28" s="154" t="s">
        <v>1573</v>
      </c>
      <c r="F28" s="154" t="s">
        <v>6082</v>
      </c>
      <c r="G28" s="78" t="str">
        <f t="shared" si="0"/>
        <v>CBH</v>
      </c>
    </row>
    <row r="29" spans="2:7" hidden="1" x14ac:dyDescent="0.2">
      <c r="B29" s="154" t="s">
        <v>2341</v>
      </c>
      <c r="C29" s="154" t="s">
        <v>2341</v>
      </c>
      <c r="D29" s="154" t="s">
        <v>2342</v>
      </c>
      <c r="E29" s="154" t="s">
        <v>1573</v>
      </c>
      <c r="F29" s="154" t="s">
        <v>6082</v>
      </c>
      <c r="G29" s="78" t="str">
        <f t="shared" si="0"/>
        <v>CFK</v>
      </c>
    </row>
    <row r="30" spans="2:7" hidden="1" x14ac:dyDescent="0.2">
      <c r="B30" s="154" t="s">
        <v>2528</v>
      </c>
      <c r="C30" s="154" t="s">
        <v>2528</v>
      </c>
      <c r="D30" s="154" t="s">
        <v>2529</v>
      </c>
      <c r="E30" s="154" t="s">
        <v>1573</v>
      </c>
      <c r="F30" s="154" t="s">
        <v>6082</v>
      </c>
      <c r="G30" s="78" t="str">
        <f t="shared" si="0"/>
        <v>CZL</v>
      </c>
    </row>
    <row r="31" spans="2:7" hidden="1" x14ac:dyDescent="0.2">
      <c r="B31" s="154" t="s">
        <v>2596</v>
      </c>
      <c r="C31" s="154" t="s">
        <v>2596</v>
      </c>
      <c r="D31" s="154" t="s">
        <v>2597</v>
      </c>
      <c r="E31" s="154" t="s">
        <v>1573</v>
      </c>
      <c r="F31" s="154" t="s">
        <v>6082</v>
      </c>
      <c r="G31" s="78" t="str">
        <f t="shared" si="0"/>
        <v>DJG</v>
      </c>
    </row>
    <row r="32" spans="2:7" hidden="1" x14ac:dyDescent="0.2">
      <c r="B32" s="154" t="s">
        <v>2674</v>
      </c>
      <c r="C32" s="154" t="s">
        <v>2674</v>
      </c>
      <c r="D32" s="154" t="s">
        <v>6947</v>
      </c>
      <c r="E32" s="154" t="s">
        <v>1573</v>
      </c>
      <c r="F32" s="154" t="s">
        <v>6082</v>
      </c>
      <c r="G32" s="78" t="str">
        <f t="shared" si="0"/>
        <v>EBH</v>
      </c>
    </row>
    <row r="33" spans="2:7" hidden="1" x14ac:dyDescent="0.2">
      <c r="B33" s="154" t="s">
        <v>2711</v>
      </c>
      <c r="C33" s="154" t="s">
        <v>2711</v>
      </c>
      <c r="D33" s="154" t="s">
        <v>6955</v>
      </c>
      <c r="E33" s="154" t="s">
        <v>1573</v>
      </c>
      <c r="F33" s="154" t="s">
        <v>6082</v>
      </c>
      <c r="G33" s="78" t="str">
        <f t="shared" si="0"/>
        <v>ELG</v>
      </c>
    </row>
    <row r="34" spans="2:7" hidden="1" x14ac:dyDescent="0.2">
      <c r="B34" s="154" t="s">
        <v>2718</v>
      </c>
      <c r="C34" s="154" t="s">
        <v>2718</v>
      </c>
      <c r="D34" s="154" t="s">
        <v>6958</v>
      </c>
      <c r="E34" s="154" t="s">
        <v>1573</v>
      </c>
      <c r="F34" s="154" t="s">
        <v>6082</v>
      </c>
      <c r="G34" s="78" t="str">
        <f t="shared" si="0"/>
        <v>ELU</v>
      </c>
    </row>
    <row r="35" spans="2:7" hidden="1" x14ac:dyDescent="0.2">
      <c r="B35" s="154" t="s">
        <v>2938</v>
      </c>
      <c r="C35" s="154" t="s">
        <v>2938</v>
      </c>
      <c r="D35" s="154" t="s">
        <v>2939</v>
      </c>
      <c r="E35" s="154" t="s">
        <v>1573</v>
      </c>
      <c r="F35" s="154" t="s">
        <v>6082</v>
      </c>
      <c r="G35" s="78" t="str">
        <f t="shared" si="0"/>
        <v>GHA</v>
      </c>
    </row>
    <row r="36" spans="2:7" hidden="1" x14ac:dyDescent="0.2">
      <c r="B36" s="154" t="s">
        <v>2950</v>
      </c>
      <c r="C36" s="154" t="s">
        <v>2950</v>
      </c>
      <c r="D36" s="154" t="s">
        <v>2951</v>
      </c>
      <c r="E36" s="154" t="s">
        <v>1573</v>
      </c>
      <c r="F36" s="154" t="s">
        <v>6082</v>
      </c>
      <c r="G36" s="78" t="str">
        <f t="shared" si="0"/>
        <v>GJL</v>
      </c>
    </row>
    <row r="37" spans="2:7" hidden="1" x14ac:dyDescent="0.2">
      <c r="B37" s="154" t="s">
        <v>3128</v>
      </c>
      <c r="C37" s="154" t="s">
        <v>3128</v>
      </c>
      <c r="D37" s="154" t="s">
        <v>7044</v>
      </c>
      <c r="E37" s="154" t="s">
        <v>1573</v>
      </c>
      <c r="F37" s="154" t="s">
        <v>6082</v>
      </c>
      <c r="G37" s="78" t="str">
        <f t="shared" si="0"/>
        <v>HME</v>
      </c>
    </row>
    <row r="38" spans="2:7" hidden="1" x14ac:dyDescent="0.2">
      <c r="B38" s="154" t="s">
        <v>3217</v>
      </c>
      <c r="C38" s="154" t="s">
        <v>3217</v>
      </c>
      <c r="D38" s="154" t="s">
        <v>7057</v>
      </c>
      <c r="E38" s="154" t="s">
        <v>1573</v>
      </c>
      <c r="F38" s="154" t="s">
        <v>6082</v>
      </c>
      <c r="G38" s="78" t="str">
        <f t="shared" si="0"/>
        <v>IAM</v>
      </c>
    </row>
    <row r="39" spans="2:7" hidden="1" x14ac:dyDescent="0.2">
      <c r="B39" s="154" t="s">
        <v>3270</v>
      </c>
      <c r="C39" s="154" t="s">
        <v>3270</v>
      </c>
      <c r="D39" s="154" t="s">
        <v>7069</v>
      </c>
      <c r="E39" s="154" t="s">
        <v>1573</v>
      </c>
      <c r="F39" s="154" t="s">
        <v>6082</v>
      </c>
      <c r="G39" s="78" t="str">
        <f t="shared" si="0"/>
        <v>INZ</v>
      </c>
    </row>
    <row r="40" spans="2:7" hidden="1" x14ac:dyDescent="0.2">
      <c r="B40" s="154" t="s">
        <v>3852</v>
      </c>
      <c r="C40" s="154" t="s">
        <v>3852</v>
      </c>
      <c r="D40" s="154" t="s">
        <v>3853</v>
      </c>
      <c r="E40" s="154" t="s">
        <v>1573</v>
      </c>
      <c r="F40" s="154" t="s">
        <v>6082</v>
      </c>
      <c r="G40" s="78" t="str">
        <f t="shared" si="0"/>
        <v>LOO</v>
      </c>
    </row>
    <row r="41" spans="2:7" hidden="1" x14ac:dyDescent="0.2">
      <c r="B41" s="154" t="s">
        <v>6479</v>
      </c>
      <c r="C41" s="154" t="s">
        <v>6479</v>
      </c>
      <c r="D41" s="154" t="s">
        <v>6480</v>
      </c>
      <c r="E41" s="154" t="s">
        <v>1573</v>
      </c>
      <c r="F41" s="154" t="s">
        <v>6082</v>
      </c>
      <c r="G41" s="78" t="str">
        <f t="shared" si="0"/>
        <v>MUW</v>
      </c>
    </row>
    <row r="42" spans="2:7" hidden="1" x14ac:dyDescent="0.2">
      <c r="B42" s="154" t="s">
        <v>4245</v>
      </c>
      <c r="C42" s="154" t="s">
        <v>4245</v>
      </c>
      <c r="D42" s="154" t="s">
        <v>6486</v>
      </c>
      <c r="E42" s="154" t="s">
        <v>1573</v>
      </c>
      <c r="F42" s="154" t="s">
        <v>6082</v>
      </c>
      <c r="G42" s="78" t="str">
        <f t="shared" si="0"/>
        <v>MZW</v>
      </c>
    </row>
    <row r="43" spans="2:7" hidden="1" x14ac:dyDescent="0.2">
      <c r="B43" s="154" t="s">
        <v>4410</v>
      </c>
      <c r="C43" s="154" t="s">
        <v>4410</v>
      </c>
      <c r="D43" s="154" t="s">
        <v>4411</v>
      </c>
      <c r="E43" s="154" t="s">
        <v>1573</v>
      </c>
      <c r="F43" s="154" t="s">
        <v>6082</v>
      </c>
      <c r="G43" s="78" t="str">
        <f t="shared" si="0"/>
        <v>OGX</v>
      </c>
    </row>
    <row r="44" spans="2:7" hidden="1" x14ac:dyDescent="0.2">
      <c r="B44" s="154" t="s">
        <v>1010</v>
      </c>
      <c r="C44" s="154" t="s">
        <v>1010</v>
      </c>
      <c r="D44" s="154" t="s">
        <v>4451</v>
      </c>
      <c r="E44" s="154" t="s">
        <v>1573</v>
      </c>
      <c r="F44" s="154" t="s">
        <v>6082</v>
      </c>
      <c r="G44" s="78" t="str">
        <f t="shared" si="0"/>
        <v>ORN</v>
      </c>
    </row>
    <row r="45" spans="2:7" hidden="1" x14ac:dyDescent="0.2">
      <c r="B45" s="154" t="s">
        <v>4718</v>
      </c>
      <c r="C45" s="154" t="s">
        <v>4718</v>
      </c>
      <c r="D45" s="154" t="s">
        <v>4719</v>
      </c>
      <c r="E45" s="154" t="s">
        <v>1573</v>
      </c>
      <c r="F45" s="154" t="s">
        <v>6082</v>
      </c>
      <c r="G45" s="78" t="str">
        <f t="shared" si="0"/>
        <v>QSF</v>
      </c>
    </row>
    <row r="46" spans="2:7" hidden="1" x14ac:dyDescent="0.2">
      <c r="B46" s="154" t="s">
        <v>5154</v>
      </c>
      <c r="C46" s="154" t="s">
        <v>5154</v>
      </c>
      <c r="D46" s="154" t="s">
        <v>6601</v>
      </c>
      <c r="E46" s="154" t="s">
        <v>1573</v>
      </c>
      <c r="F46" s="154" t="s">
        <v>6082</v>
      </c>
      <c r="G46" s="78" t="str">
        <f t="shared" si="0"/>
        <v>TEE</v>
      </c>
    </row>
    <row r="47" spans="2:7" hidden="1" x14ac:dyDescent="0.2">
      <c r="B47" s="154" t="s">
        <v>5180</v>
      </c>
      <c r="C47" s="154" t="s">
        <v>5180</v>
      </c>
      <c r="D47" s="154" t="s">
        <v>5181</v>
      </c>
      <c r="E47" s="154" t="s">
        <v>1573</v>
      </c>
      <c r="F47" s="154" t="s">
        <v>6082</v>
      </c>
      <c r="G47" s="78" t="str">
        <f t="shared" si="0"/>
        <v>TGR</v>
      </c>
    </row>
    <row r="48" spans="2:7" hidden="1" x14ac:dyDescent="0.2">
      <c r="B48" s="154" t="s">
        <v>5190</v>
      </c>
      <c r="C48" s="154" t="s">
        <v>5190</v>
      </c>
      <c r="D48" s="154" t="s">
        <v>5191</v>
      </c>
      <c r="E48" s="154" t="s">
        <v>1573</v>
      </c>
      <c r="F48" s="154" t="s">
        <v>6082</v>
      </c>
      <c r="G48" s="78" t="str">
        <f t="shared" si="0"/>
        <v>TID</v>
      </c>
    </row>
    <row r="49" spans="2:7" hidden="1" x14ac:dyDescent="0.2">
      <c r="B49" s="154" t="s">
        <v>1235</v>
      </c>
      <c r="C49" s="154" t="s">
        <v>1235</v>
      </c>
      <c r="D49" s="154" t="s">
        <v>5197</v>
      </c>
      <c r="E49" s="154" t="s">
        <v>1573</v>
      </c>
      <c r="F49" s="154" t="s">
        <v>6082</v>
      </c>
      <c r="G49" s="78" t="str">
        <f t="shared" si="0"/>
        <v>TIN</v>
      </c>
    </row>
    <row r="50" spans="2:7" hidden="1" x14ac:dyDescent="0.2">
      <c r="B50" s="154" t="s">
        <v>1246</v>
      </c>
      <c r="C50" s="154" t="s">
        <v>1246</v>
      </c>
      <c r="D50" s="154" t="s">
        <v>5235</v>
      </c>
      <c r="E50" s="154" t="s">
        <v>1573</v>
      </c>
      <c r="F50" s="154" t="s">
        <v>6082</v>
      </c>
      <c r="G50" s="78" t="str">
        <f t="shared" si="0"/>
        <v>TLM</v>
      </c>
    </row>
    <row r="51" spans="2:7" hidden="1" x14ac:dyDescent="0.2">
      <c r="B51" s="154" t="s">
        <v>5251</v>
      </c>
      <c r="C51" s="154" t="s">
        <v>5251</v>
      </c>
      <c r="D51" s="154" t="s">
        <v>5252</v>
      </c>
      <c r="E51" s="154" t="s">
        <v>1573</v>
      </c>
      <c r="F51" s="154" t="s">
        <v>6082</v>
      </c>
      <c r="G51" s="78" t="str">
        <f t="shared" si="0"/>
        <v>TMR</v>
      </c>
    </row>
    <row r="52" spans="2:7" hidden="1" x14ac:dyDescent="0.2">
      <c r="B52" s="154" t="s">
        <v>7532</v>
      </c>
      <c r="C52" s="154" t="s">
        <v>7532</v>
      </c>
      <c r="D52" s="154" t="s">
        <v>7533</v>
      </c>
      <c r="E52" s="154" t="s">
        <v>1573</v>
      </c>
      <c r="F52" s="154" t="s">
        <v>6082</v>
      </c>
      <c r="G52" s="78" t="str">
        <f t="shared" si="0"/>
        <v>TMX</v>
      </c>
    </row>
    <row r="53" spans="2:7" hidden="1" x14ac:dyDescent="0.2">
      <c r="B53" s="154" t="s">
        <v>5537</v>
      </c>
      <c r="C53" s="154" t="s">
        <v>5537</v>
      </c>
      <c r="D53" s="154" t="s">
        <v>5538</v>
      </c>
      <c r="E53" s="154" t="s">
        <v>1573</v>
      </c>
      <c r="F53" s="154" t="s">
        <v>6082</v>
      </c>
      <c r="G53" s="78" t="str">
        <f t="shared" si="0"/>
        <v>VVZ</v>
      </c>
    </row>
    <row r="54" spans="2:7" hidden="1" x14ac:dyDescent="0.2">
      <c r="B54" s="154" t="s">
        <v>1070</v>
      </c>
      <c r="C54" s="154" t="s">
        <v>1070</v>
      </c>
      <c r="D54" s="154" t="s">
        <v>7359</v>
      </c>
      <c r="E54" s="154" t="s">
        <v>4638</v>
      </c>
      <c r="F54" s="154" t="s">
        <v>6542</v>
      </c>
      <c r="G54" s="78" t="str">
        <f t="shared" si="0"/>
        <v>PPG</v>
      </c>
    </row>
    <row r="55" spans="2:7" hidden="1" x14ac:dyDescent="0.2">
      <c r="B55" s="154" t="s">
        <v>2281</v>
      </c>
      <c r="C55" s="154" t="s">
        <v>2281</v>
      </c>
      <c r="D55" s="154" t="s">
        <v>2282</v>
      </c>
      <c r="E55" s="154" t="s">
        <v>1578</v>
      </c>
      <c r="F55" s="154" t="s">
        <v>6233</v>
      </c>
      <c r="G55" s="78" t="str">
        <f t="shared" si="0"/>
        <v>CAB</v>
      </c>
    </row>
    <row r="56" spans="2:7" hidden="1" x14ac:dyDescent="0.2">
      <c r="B56" s="154" t="s">
        <v>2304</v>
      </c>
      <c r="C56" s="154" t="s">
        <v>2304</v>
      </c>
      <c r="D56" s="154" t="s">
        <v>2305</v>
      </c>
      <c r="E56" s="154" t="s">
        <v>1578</v>
      </c>
      <c r="F56" s="154" t="s">
        <v>6233</v>
      </c>
      <c r="G56" s="78" t="str">
        <f t="shared" si="0"/>
        <v>CBT</v>
      </c>
    </row>
    <row r="57" spans="2:7" hidden="1" x14ac:dyDescent="0.2">
      <c r="B57" s="154" t="s">
        <v>29</v>
      </c>
      <c r="C57" s="154" t="s">
        <v>29</v>
      </c>
      <c r="D57" s="154" t="s">
        <v>3731</v>
      </c>
      <c r="E57" s="154" t="s">
        <v>1578</v>
      </c>
      <c r="F57" s="154" t="s">
        <v>6233</v>
      </c>
      <c r="G57" s="78" t="str">
        <f t="shared" si="0"/>
        <v>LAD</v>
      </c>
    </row>
    <row r="58" spans="2:7" hidden="1" x14ac:dyDescent="0.2">
      <c r="B58" s="154" t="s">
        <v>7205</v>
      </c>
      <c r="C58" s="154" t="s">
        <v>7205</v>
      </c>
      <c r="D58" s="154" t="s">
        <v>7206</v>
      </c>
      <c r="E58" s="154" t="s">
        <v>1578</v>
      </c>
      <c r="F58" s="154" t="s">
        <v>6233</v>
      </c>
      <c r="G58" s="78" t="str">
        <f t="shared" si="0"/>
        <v>LUO</v>
      </c>
    </row>
    <row r="59" spans="2:7" hidden="1" x14ac:dyDescent="0.2">
      <c r="B59" s="154" t="s">
        <v>7224</v>
      </c>
      <c r="C59" s="154" t="s">
        <v>7224</v>
      </c>
      <c r="D59" s="154" t="s">
        <v>7225</v>
      </c>
      <c r="E59" s="154" t="s">
        <v>1578</v>
      </c>
      <c r="F59" s="154" t="s">
        <v>6233</v>
      </c>
      <c r="G59" s="78" t="str">
        <f t="shared" si="0"/>
        <v>MEG</v>
      </c>
    </row>
    <row r="60" spans="2:7" hidden="1" x14ac:dyDescent="0.2">
      <c r="B60" s="154" t="s">
        <v>7261</v>
      </c>
      <c r="C60" s="154" t="s">
        <v>7261</v>
      </c>
      <c r="D60" s="154" t="s">
        <v>7262</v>
      </c>
      <c r="E60" s="154" t="s">
        <v>1578</v>
      </c>
      <c r="F60" s="154" t="s">
        <v>6233</v>
      </c>
      <c r="G60" s="78" t="str">
        <f t="shared" si="0"/>
        <v>MSZ</v>
      </c>
    </row>
    <row r="61" spans="2:7" hidden="1" x14ac:dyDescent="0.2">
      <c r="B61" s="154" t="s">
        <v>7286</v>
      </c>
      <c r="C61" s="154" t="s">
        <v>7286</v>
      </c>
      <c r="D61" s="154" t="s">
        <v>7287</v>
      </c>
      <c r="E61" s="154" t="s">
        <v>1578</v>
      </c>
      <c r="F61" s="154" t="s">
        <v>6233</v>
      </c>
      <c r="G61" s="78" t="str">
        <f t="shared" si="0"/>
        <v>NOV</v>
      </c>
    </row>
    <row r="62" spans="2:7" hidden="1" x14ac:dyDescent="0.2">
      <c r="B62" s="154" t="s">
        <v>1145</v>
      </c>
      <c r="C62" s="154" t="s">
        <v>1145</v>
      </c>
      <c r="D62" s="154" t="s">
        <v>4892</v>
      </c>
      <c r="E62" s="154" t="s">
        <v>1578</v>
      </c>
      <c r="F62" s="154" t="s">
        <v>6233</v>
      </c>
      <c r="G62" s="78" t="str">
        <f t="shared" si="0"/>
        <v>SDD</v>
      </c>
    </row>
    <row r="63" spans="2:7" hidden="1" x14ac:dyDescent="0.2">
      <c r="B63" s="154" t="s">
        <v>5030</v>
      </c>
      <c r="C63" s="154" t="s">
        <v>5030</v>
      </c>
      <c r="D63" s="154" t="s">
        <v>5031</v>
      </c>
      <c r="E63" s="154" t="s">
        <v>1578</v>
      </c>
      <c r="F63" s="154" t="s">
        <v>6233</v>
      </c>
      <c r="G63" s="78" t="str">
        <f t="shared" si="0"/>
        <v>SPP</v>
      </c>
    </row>
    <row r="64" spans="2:7" hidden="1" x14ac:dyDescent="0.2">
      <c r="B64" s="154" t="s">
        <v>6591</v>
      </c>
      <c r="C64" s="154" t="s">
        <v>6591</v>
      </c>
      <c r="D64" s="154" t="s">
        <v>7492</v>
      </c>
      <c r="E64" s="154" t="s">
        <v>1578</v>
      </c>
      <c r="F64" s="154" t="s">
        <v>6233</v>
      </c>
      <c r="G64" s="78" t="str">
        <f t="shared" si="0"/>
        <v>SSY</v>
      </c>
    </row>
    <row r="65" spans="2:7" hidden="1" x14ac:dyDescent="0.2">
      <c r="B65" s="154" t="s">
        <v>7502</v>
      </c>
      <c r="C65" s="154" t="s">
        <v>7502</v>
      </c>
      <c r="D65" s="154" t="s">
        <v>7503</v>
      </c>
      <c r="E65" s="154" t="s">
        <v>1578</v>
      </c>
      <c r="F65" s="154" t="s">
        <v>6233</v>
      </c>
      <c r="G65" s="78" t="str">
        <f t="shared" si="0"/>
        <v>SVP</v>
      </c>
    </row>
    <row r="66" spans="2:7" hidden="1" x14ac:dyDescent="0.2">
      <c r="B66" s="154" t="s">
        <v>6595</v>
      </c>
      <c r="C66" s="154" t="s">
        <v>6595</v>
      </c>
      <c r="D66" s="154" t="s">
        <v>6596</v>
      </c>
      <c r="E66" s="154" t="s">
        <v>1578</v>
      </c>
      <c r="F66" s="154" t="s">
        <v>6233</v>
      </c>
      <c r="G66" s="78" t="str">
        <f t="shared" si="0"/>
        <v>SZA</v>
      </c>
    </row>
    <row r="67" spans="2:7" hidden="1" x14ac:dyDescent="0.2">
      <c r="B67" s="154" t="s">
        <v>7565</v>
      </c>
      <c r="C67" s="154" t="s">
        <v>7565</v>
      </c>
      <c r="D67" s="154" t="s">
        <v>7566</v>
      </c>
      <c r="E67" s="154" t="s">
        <v>1578</v>
      </c>
      <c r="F67" s="154" t="s">
        <v>6233</v>
      </c>
      <c r="G67" s="78" t="str">
        <f t="shared" si="0"/>
        <v>VHC</v>
      </c>
    </row>
    <row r="68" spans="2:7" hidden="1" x14ac:dyDescent="0.2">
      <c r="B68" s="154" t="s">
        <v>5517</v>
      </c>
      <c r="C68" s="154" t="s">
        <v>5517</v>
      </c>
      <c r="D68" s="154" t="s">
        <v>6653</v>
      </c>
      <c r="E68" s="154" t="s">
        <v>1578</v>
      </c>
      <c r="F68" s="154" t="s">
        <v>6233</v>
      </c>
      <c r="G68" s="78" t="str">
        <f t="shared" ref="G68:G131" si="1">C68</f>
        <v>VPE</v>
      </c>
    </row>
    <row r="69" spans="2:7" hidden="1" x14ac:dyDescent="0.2">
      <c r="B69" s="154" t="s">
        <v>432</v>
      </c>
      <c r="C69" s="154" t="s">
        <v>432</v>
      </c>
      <c r="D69" s="154" t="s">
        <v>1950</v>
      </c>
      <c r="E69" s="154" t="s">
        <v>6806</v>
      </c>
      <c r="F69" s="154" t="s">
        <v>6167</v>
      </c>
      <c r="G69" s="78" t="str">
        <f t="shared" si="1"/>
        <v>AXA</v>
      </c>
    </row>
    <row r="70" spans="2:7" hidden="1" x14ac:dyDescent="0.2">
      <c r="B70" s="154" t="s">
        <v>412</v>
      </c>
      <c r="C70" s="154" t="s">
        <v>412</v>
      </c>
      <c r="D70" s="154" t="s">
        <v>1860</v>
      </c>
      <c r="E70" s="154" t="s">
        <v>6795</v>
      </c>
      <c r="F70" s="154" t="s">
        <v>6150</v>
      </c>
      <c r="G70" s="78" t="str">
        <f t="shared" si="1"/>
        <v>ANU</v>
      </c>
    </row>
    <row r="71" spans="2:7" hidden="1" x14ac:dyDescent="0.2">
      <c r="B71" s="154" t="s">
        <v>1753</v>
      </c>
      <c r="C71" s="154" t="s">
        <v>389</v>
      </c>
      <c r="D71" s="154" t="s">
        <v>6779</v>
      </c>
      <c r="E71" s="154" t="s">
        <v>1754</v>
      </c>
      <c r="F71" s="154" t="s">
        <v>6109</v>
      </c>
      <c r="G71" s="78" t="str">
        <f t="shared" si="1"/>
        <v>BUE</v>
      </c>
    </row>
    <row r="72" spans="2:7" hidden="1" x14ac:dyDescent="0.2">
      <c r="B72" s="154" t="s">
        <v>392</v>
      </c>
      <c r="C72" s="154" t="s">
        <v>392</v>
      </c>
      <c r="D72" s="154" t="s">
        <v>6780</v>
      </c>
      <c r="E72" s="154" t="s">
        <v>1754</v>
      </c>
      <c r="F72" s="154" t="s">
        <v>6109</v>
      </c>
      <c r="G72" s="78" t="str">
        <f t="shared" si="1"/>
        <v>AFA</v>
      </c>
    </row>
    <row r="73" spans="2:7" hidden="1" x14ac:dyDescent="0.2">
      <c r="B73" s="154" t="s">
        <v>462</v>
      </c>
      <c r="C73" s="154" t="s">
        <v>462</v>
      </c>
      <c r="D73" s="154" t="s">
        <v>6814</v>
      </c>
      <c r="E73" s="154" t="s">
        <v>1754</v>
      </c>
      <c r="F73" s="154" t="s">
        <v>6109</v>
      </c>
      <c r="G73" s="78" t="str">
        <f t="shared" si="1"/>
        <v>BHI</v>
      </c>
    </row>
    <row r="74" spans="2:7" hidden="1" x14ac:dyDescent="0.2">
      <c r="B74" s="154" t="s">
        <v>495</v>
      </c>
      <c r="C74" s="154" t="s">
        <v>495</v>
      </c>
      <c r="D74" s="154" t="s">
        <v>6835</v>
      </c>
      <c r="E74" s="154" t="s">
        <v>1754</v>
      </c>
      <c r="F74" s="154" t="s">
        <v>6109</v>
      </c>
      <c r="G74" s="78" t="str">
        <f t="shared" si="1"/>
        <v>BRC</v>
      </c>
    </row>
    <row r="75" spans="2:7" hidden="1" x14ac:dyDescent="0.2">
      <c r="B75" s="154" t="s">
        <v>550</v>
      </c>
      <c r="C75" s="154" t="s">
        <v>550</v>
      </c>
      <c r="D75" s="154" t="s">
        <v>2440</v>
      </c>
      <c r="E75" s="154" t="s">
        <v>1754</v>
      </c>
      <c r="F75" s="154" t="s">
        <v>6109</v>
      </c>
      <c r="G75" s="78" t="str">
        <f t="shared" si="1"/>
        <v>CNQ</v>
      </c>
    </row>
    <row r="76" spans="2:7" hidden="1" x14ac:dyDescent="0.2">
      <c r="B76" s="154" t="s">
        <v>554</v>
      </c>
      <c r="C76" s="154" t="s">
        <v>554</v>
      </c>
      <c r="D76" s="154" t="s">
        <v>2450</v>
      </c>
      <c r="E76" s="154" t="s">
        <v>1754</v>
      </c>
      <c r="F76" s="154" t="s">
        <v>6109</v>
      </c>
      <c r="G76" s="78" t="str">
        <f t="shared" si="1"/>
        <v>COR</v>
      </c>
    </row>
    <row r="77" spans="2:7" hidden="1" x14ac:dyDescent="0.2">
      <c r="B77" s="154" t="s">
        <v>2453</v>
      </c>
      <c r="C77" s="154" t="s">
        <v>2453</v>
      </c>
      <c r="D77" s="154" t="s">
        <v>6888</v>
      </c>
      <c r="E77" s="154" t="s">
        <v>1754</v>
      </c>
      <c r="F77" s="154" t="s">
        <v>6109</v>
      </c>
      <c r="G77" s="78" t="str">
        <f t="shared" si="1"/>
        <v>CPC</v>
      </c>
    </row>
    <row r="78" spans="2:7" hidden="1" x14ac:dyDescent="0.2">
      <c r="B78" s="154" t="s">
        <v>2464</v>
      </c>
      <c r="C78" s="154" t="s">
        <v>2464</v>
      </c>
      <c r="D78" s="154" t="s">
        <v>6893</v>
      </c>
      <c r="E78" s="154" t="s">
        <v>1754</v>
      </c>
      <c r="F78" s="154" t="s">
        <v>6109</v>
      </c>
      <c r="G78" s="78" t="str">
        <f t="shared" si="1"/>
        <v>CRD</v>
      </c>
    </row>
    <row r="79" spans="2:7" hidden="1" x14ac:dyDescent="0.2">
      <c r="B79" s="154" t="s">
        <v>2477</v>
      </c>
      <c r="C79" s="154" t="s">
        <v>2477</v>
      </c>
      <c r="D79" s="154" t="s">
        <v>2478</v>
      </c>
      <c r="E79" s="154" t="s">
        <v>1754</v>
      </c>
      <c r="F79" s="154" t="s">
        <v>6109</v>
      </c>
      <c r="G79" s="78" t="str">
        <f t="shared" si="1"/>
        <v>CTC</v>
      </c>
    </row>
    <row r="80" spans="2:7" hidden="1" x14ac:dyDescent="0.2">
      <c r="B80" s="154" t="s">
        <v>2743</v>
      </c>
      <c r="C80" s="154" t="s">
        <v>2743</v>
      </c>
      <c r="D80" s="154" t="s">
        <v>2744</v>
      </c>
      <c r="E80" s="154" t="s">
        <v>1754</v>
      </c>
      <c r="F80" s="154" t="s">
        <v>6109</v>
      </c>
      <c r="G80" s="78" t="str">
        <f t="shared" si="1"/>
        <v>EQS</v>
      </c>
    </row>
    <row r="81" spans="2:7" hidden="1" x14ac:dyDescent="0.2">
      <c r="B81" s="154" t="s">
        <v>1675</v>
      </c>
      <c r="C81" s="154" t="s">
        <v>389</v>
      </c>
      <c r="D81" s="154" t="s">
        <v>6779</v>
      </c>
      <c r="E81" s="154" t="s">
        <v>1754</v>
      </c>
      <c r="F81" s="154" t="s">
        <v>6109</v>
      </c>
      <c r="G81" s="78" t="str">
        <f t="shared" si="1"/>
        <v>BUE</v>
      </c>
    </row>
    <row r="82" spans="2:7" hidden="1" x14ac:dyDescent="0.2">
      <c r="B82" s="154" t="s">
        <v>645</v>
      </c>
      <c r="C82" s="154" t="s">
        <v>645</v>
      </c>
      <c r="D82" s="154" t="s">
        <v>2834</v>
      </c>
      <c r="E82" s="154" t="s">
        <v>1754</v>
      </c>
      <c r="F82" s="154" t="s">
        <v>6109</v>
      </c>
      <c r="G82" s="78" t="str">
        <f t="shared" si="1"/>
        <v>FMA</v>
      </c>
    </row>
    <row r="83" spans="2:7" hidden="1" x14ac:dyDescent="0.2">
      <c r="B83" s="154" t="s">
        <v>655</v>
      </c>
      <c r="C83" s="154" t="s">
        <v>655</v>
      </c>
      <c r="D83" s="154" t="s">
        <v>6993</v>
      </c>
      <c r="E83" s="154" t="s">
        <v>1754</v>
      </c>
      <c r="F83" s="154" t="s">
        <v>6109</v>
      </c>
      <c r="G83" s="78" t="str">
        <f t="shared" si="1"/>
        <v>FTE</v>
      </c>
    </row>
    <row r="84" spans="2:7" hidden="1" x14ac:dyDescent="0.2">
      <c r="B84" s="154" t="s">
        <v>736</v>
      </c>
      <c r="C84" s="154" t="s">
        <v>736</v>
      </c>
      <c r="D84" s="154" t="s">
        <v>3236</v>
      </c>
      <c r="E84" s="154" t="s">
        <v>1754</v>
      </c>
      <c r="F84" s="154" t="s">
        <v>6109</v>
      </c>
      <c r="G84" s="78" t="str">
        <f t="shared" si="1"/>
        <v>IGR</v>
      </c>
    </row>
    <row r="85" spans="2:7" hidden="1" x14ac:dyDescent="0.2">
      <c r="B85" s="154" t="s">
        <v>3292</v>
      </c>
      <c r="C85" s="154" t="s">
        <v>3292</v>
      </c>
      <c r="D85" s="154" t="s">
        <v>7073</v>
      </c>
      <c r="E85" s="154" t="s">
        <v>1754</v>
      </c>
      <c r="F85" s="154" t="s">
        <v>6109</v>
      </c>
      <c r="G85" s="78" t="str">
        <f t="shared" si="1"/>
        <v>IRJ</v>
      </c>
    </row>
    <row r="86" spans="2:7" hidden="1" x14ac:dyDescent="0.2">
      <c r="B86" s="154" t="s">
        <v>3440</v>
      </c>
      <c r="C86" s="154" t="s">
        <v>3440</v>
      </c>
      <c r="D86" s="154" t="s">
        <v>3441</v>
      </c>
      <c r="E86" s="154" t="s">
        <v>1754</v>
      </c>
      <c r="F86" s="154" t="s">
        <v>6109</v>
      </c>
      <c r="G86" s="78" t="str">
        <f t="shared" si="1"/>
        <v>JUJ</v>
      </c>
    </row>
    <row r="87" spans="2:7" hidden="1" x14ac:dyDescent="0.2">
      <c r="B87" s="154" t="s">
        <v>3904</v>
      </c>
      <c r="C87" s="154" t="s">
        <v>3904</v>
      </c>
      <c r="D87" s="154" t="s">
        <v>7207</v>
      </c>
      <c r="E87" s="154" t="s">
        <v>1754</v>
      </c>
      <c r="F87" s="154" t="s">
        <v>6109</v>
      </c>
      <c r="G87" s="78" t="str">
        <f t="shared" si="1"/>
        <v>LUQ</v>
      </c>
    </row>
    <row r="88" spans="2:7" hidden="1" x14ac:dyDescent="0.2">
      <c r="B88" s="154" t="s">
        <v>909</v>
      </c>
      <c r="C88" s="154" t="s">
        <v>909</v>
      </c>
      <c r="D88" s="154" t="s">
        <v>7223</v>
      </c>
      <c r="E88" s="154" t="s">
        <v>1754</v>
      </c>
      <c r="F88" s="154" t="s">
        <v>6109</v>
      </c>
      <c r="G88" s="78" t="str">
        <f t="shared" si="1"/>
        <v>MDQ</v>
      </c>
    </row>
    <row r="89" spans="2:7" hidden="1" x14ac:dyDescent="0.2">
      <c r="B89" s="154" t="s">
        <v>912</v>
      </c>
      <c r="C89" s="154" t="s">
        <v>912</v>
      </c>
      <c r="D89" s="154" t="s">
        <v>3998</v>
      </c>
      <c r="E89" s="154" t="s">
        <v>1754</v>
      </c>
      <c r="F89" s="154" t="s">
        <v>6109</v>
      </c>
      <c r="G89" s="78" t="str">
        <f t="shared" si="1"/>
        <v>MDZ</v>
      </c>
    </row>
    <row r="90" spans="2:7" hidden="1" x14ac:dyDescent="0.2">
      <c r="B90" s="154" t="s">
        <v>6488</v>
      </c>
      <c r="C90" s="154" t="s">
        <v>6488</v>
      </c>
      <c r="D90" s="154" t="s">
        <v>6489</v>
      </c>
      <c r="E90" s="154" t="s">
        <v>1754</v>
      </c>
      <c r="F90" s="154" t="s">
        <v>6109</v>
      </c>
      <c r="G90" s="78" t="str">
        <f t="shared" si="1"/>
        <v>NCJ</v>
      </c>
    </row>
    <row r="91" spans="2:7" hidden="1" x14ac:dyDescent="0.2">
      <c r="B91" s="154" t="s">
        <v>985</v>
      </c>
      <c r="C91" s="154" t="s">
        <v>985</v>
      </c>
      <c r="D91" s="154" t="s">
        <v>4338</v>
      </c>
      <c r="E91" s="154" t="s">
        <v>1754</v>
      </c>
      <c r="F91" s="154" t="s">
        <v>6109</v>
      </c>
      <c r="G91" s="78" t="str">
        <f t="shared" si="1"/>
        <v>NQN</v>
      </c>
    </row>
    <row r="92" spans="2:7" hidden="1" x14ac:dyDescent="0.2">
      <c r="B92" s="154" t="s">
        <v>6538</v>
      </c>
      <c r="C92" s="154" t="s">
        <v>6538</v>
      </c>
      <c r="D92" s="154" t="s">
        <v>7347</v>
      </c>
      <c r="E92" s="154" t="s">
        <v>1754</v>
      </c>
      <c r="F92" s="154" t="s">
        <v>6109</v>
      </c>
      <c r="G92" s="78" t="str">
        <f t="shared" si="1"/>
        <v>PMQ</v>
      </c>
    </row>
    <row r="93" spans="2:7" hidden="1" x14ac:dyDescent="0.2">
      <c r="B93" s="154" t="s">
        <v>4619</v>
      </c>
      <c r="C93" s="154" t="s">
        <v>4619</v>
      </c>
      <c r="D93" s="154" t="s">
        <v>7349</v>
      </c>
      <c r="E93" s="154" t="s">
        <v>1754</v>
      </c>
      <c r="F93" s="154" t="s">
        <v>6109</v>
      </c>
      <c r="G93" s="78" t="str">
        <f t="shared" si="1"/>
        <v>PMY</v>
      </c>
    </row>
    <row r="94" spans="2:7" hidden="1" x14ac:dyDescent="0.2">
      <c r="B94" s="154" t="s">
        <v>1080</v>
      </c>
      <c r="C94" s="154" t="s">
        <v>1080</v>
      </c>
      <c r="D94" s="154" t="s">
        <v>4665</v>
      </c>
      <c r="E94" s="154" t="s">
        <v>1754</v>
      </c>
      <c r="F94" s="154" t="s">
        <v>6109</v>
      </c>
      <c r="G94" s="78" t="str">
        <f t="shared" si="1"/>
        <v>PSS</v>
      </c>
    </row>
    <row r="95" spans="2:7" hidden="1" x14ac:dyDescent="0.2">
      <c r="B95" s="154" t="s">
        <v>1103</v>
      </c>
      <c r="C95" s="154" t="s">
        <v>1103</v>
      </c>
      <c r="D95" s="154" t="s">
        <v>4757</v>
      </c>
      <c r="E95" s="154" t="s">
        <v>1754</v>
      </c>
      <c r="F95" s="154" t="s">
        <v>6109</v>
      </c>
      <c r="G95" s="78" t="str">
        <f t="shared" si="1"/>
        <v>REL</v>
      </c>
    </row>
    <row r="96" spans="2:7" hidden="1" x14ac:dyDescent="0.2">
      <c r="B96" s="154" t="s">
        <v>1106</v>
      </c>
      <c r="C96" s="154" t="s">
        <v>1106</v>
      </c>
      <c r="D96" s="154" t="s">
        <v>4759</v>
      </c>
      <c r="E96" s="154" t="s">
        <v>1754</v>
      </c>
      <c r="F96" s="154" t="s">
        <v>6109</v>
      </c>
      <c r="G96" s="78" t="str">
        <f t="shared" si="1"/>
        <v>RES</v>
      </c>
    </row>
    <row r="97" spans="2:7" hidden="1" x14ac:dyDescent="0.2">
      <c r="B97" s="154" t="s">
        <v>4766</v>
      </c>
      <c r="C97" s="154" t="s">
        <v>4766</v>
      </c>
      <c r="D97" s="154" t="s">
        <v>7404</v>
      </c>
      <c r="E97" s="154" t="s">
        <v>1754</v>
      </c>
      <c r="F97" s="154" t="s">
        <v>6109</v>
      </c>
      <c r="G97" s="78" t="str">
        <f t="shared" si="1"/>
        <v>RGA</v>
      </c>
    </row>
    <row r="98" spans="2:7" hidden="1" x14ac:dyDescent="0.2">
      <c r="B98" s="154" t="s">
        <v>4767</v>
      </c>
      <c r="C98" s="154" t="s">
        <v>4767</v>
      </c>
      <c r="D98" s="154" t="s">
        <v>7408</v>
      </c>
      <c r="E98" s="154" t="s">
        <v>1754</v>
      </c>
      <c r="F98" s="154" t="s">
        <v>6109</v>
      </c>
      <c r="G98" s="78" t="str">
        <f t="shared" si="1"/>
        <v>RGL</v>
      </c>
    </row>
    <row r="99" spans="2:7" hidden="1" x14ac:dyDescent="0.2">
      <c r="B99" s="154" t="s">
        <v>1124</v>
      </c>
      <c r="C99" s="154" t="s">
        <v>1124</v>
      </c>
      <c r="D99" s="154" t="s">
        <v>6748</v>
      </c>
      <c r="E99" s="154" t="s">
        <v>1754</v>
      </c>
      <c r="F99" s="154" t="s">
        <v>6109</v>
      </c>
      <c r="G99" s="78" t="str">
        <f t="shared" si="1"/>
        <v>ROS</v>
      </c>
    </row>
    <row r="100" spans="2:7" hidden="1" x14ac:dyDescent="0.2">
      <c r="B100" s="154" t="s">
        <v>4828</v>
      </c>
      <c r="C100" s="154" t="s">
        <v>4828</v>
      </c>
      <c r="D100" s="154" t="s">
        <v>6964</v>
      </c>
      <c r="E100" s="154" t="s">
        <v>1754</v>
      </c>
      <c r="F100" s="154" t="s">
        <v>6109</v>
      </c>
      <c r="G100" s="78" t="str">
        <f t="shared" si="1"/>
        <v>RSA</v>
      </c>
    </row>
    <row r="101" spans="2:7" hidden="1" x14ac:dyDescent="0.2">
      <c r="B101" s="154" t="s">
        <v>1146</v>
      </c>
      <c r="C101" s="154" t="s">
        <v>1146</v>
      </c>
      <c r="D101" s="154" t="s">
        <v>7441</v>
      </c>
      <c r="E101" s="154" t="s">
        <v>1754</v>
      </c>
      <c r="F101" s="154" t="s">
        <v>6109</v>
      </c>
      <c r="G101" s="78" t="str">
        <f t="shared" si="1"/>
        <v>SDE</v>
      </c>
    </row>
    <row r="102" spans="2:7" hidden="1" x14ac:dyDescent="0.2">
      <c r="B102" s="154" t="s">
        <v>1152</v>
      </c>
      <c r="C102" s="154" t="s">
        <v>1152</v>
      </c>
      <c r="D102" s="154" t="s">
        <v>7427</v>
      </c>
      <c r="E102" s="154" t="s">
        <v>1754</v>
      </c>
      <c r="F102" s="154" t="s">
        <v>6109</v>
      </c>
      <c r="G102" s="78" t="str">
        <f t="shared" si="1"/>
        <v>SFN</v>
      </c>
    </row>
    <row r="103" spans="2:7" hidden="1" x14ac:dyDescent="0.2">
      <c r="B103" s="154" t="s">
        <v>1164</v>
      </c>
      <c r="C103" s="154" t="s">
        <v>1164</v>
      </c>
      <c r="D103" s="154" t="s">
        <v>4982</v>
      </c>
      <c r="E103" s="154" t="s">
        <v>1754</v>
      </c>
      <c r="F103" s="154" t="s">
        <v>6109</v>
      </c>
      <c r="G103" s="78" t="str">
        <f t="shared" si="1"/>
        <v>SLA</v>
      </c>
    </row>
    <row r="104" spans="2:7" hidden="1" x14ac:dyDescent="0.2">
      <c r="B104" s="154" t="s">
        <v>1274</v>
      </c>
      <c r="C104" s="154" t="s">
        <v>1274</v>
      </c>
      <c r="D104" s="154" t="s">
        <v>5324</v>
      </c>
      <c r="E104" s="154" t="s">
        <v>1754</v>
      </c>
      <c r="F104" s="154" t="s">
        <v>6109</v>
      </c>
      <c r="G104" s="78" t="str">
        <f t="shared" si="1"/>
        <v>TUC</v>
      </c>
    </row>
    <row r="105" spans="2:7" hidden="1" x14ac:dyDescent="0.2">
      <c r="B105" s="154" t="s">
        <v>1281</v>
      </c>
      <c r="C105" s="154" t="s">
        <v>1281</v>
      </c>
      <c r="D105" s="154" t="s">
        <v>7461</v>
      </c>
      <c r="E105" s="154" t="s">
        <v>1754</v>
      </c>
      <c r="F105" s="154" t="s">
        <v>6109</v>
      </c>
      <c r="G105" s="78" t="str">
        <f t="shared" si="1"/>
        <v>UAQ</v>
      </c>
    </row>
    <row r="106" spans="2:7" hidden="1" x14ac:dyDescent="0.2">
      <c r="B106" s="154" t="s">
        <v>1298</v>
      </c>
      <c r="C106" s="154" t="s">
        <v>1298</v>
      </c>
      <c r="D106" s="154" t="s">
        <v>5426</v>
      </c>
      <c r="E106" s="154" t="s">
        <v>1754</v>
      </c>
      <c r="F106" s="154" t="s">
        <v>6109</v>
      </c>
      <c r="G106" s="78" t="str">
        <f t="shared" si="1"/>
        <v>USH</v>
      </c>
    </row>
    <row r="107" spans="2:7" hidden="1" x14ac:dyDescent="0.2">
      <c r="B107" s="154" t="s">
        <v>5478</v>
      </c>
      <c r="C107" s="154" t="s">
        <v>5478</v>
      </c>
      <c r="D107" s="154" t="s">
        <v>5479</v>
      </c>
      <c r="E107" s="154" t="s">
        <v>1754</v>
      </c>
      <c r="F107" s="154" t="s">
        <v>6109</v>
      </c>
      <c r="G107" s="78" t="str">
        <f t="shared" si="1"/>
        <v>VDM</v>
      </c>
    </row>
    <row r="108" spans="2:7" hidden="1" x14ac:dyDescent="0.2">
      <c r="B108" s="154" t="s">
        <v>6648</v>
      </c>
      <c r="C108" s="154" t="s">
        <v>6648</v>
      </c>
      <c r="D108" s="154" t="s">
        <v>7571</v>
      </c>
      <c r="E108" s="154" t="s">
        <v>1754</v>
      </c>
      <c r="F108" s="154" t="s">
        <v>6109</v>
      </c>
      <c r="G108" s="78" t="str">
        <f t="shared" si="1"/>
        <v>VLG</v>
      </c>
    </row>
    <row r="109" spans="2:7" hidden="1" x14ac:dyDescent="0.2">
      <c r="B109" s="154" t="s">
        <v>6651</v>
      </c>
      <c r="C109" s="154" t="s">
        <v>6651</v>
      </c>
      <c r="D109" s="154" t="s">
        <v>7575</v>
      </c>
      <c r="E109" s="154" t="s">
        <v>1754</v>
      </c>
      <c r="F109" s="154" t="s">
        <v>6109</v>
      </c>
      <c r="G109" s="78" t="str">
        <f t="shared" si="1"/>
        <v>VME</v>
      </c>
    </row>
    <row r="110" spans="2:7" hidden="1" x14ac:dyDescent="0.2">
      <c r="B110" s="154" t="s">
        <v>77</v>
      </c>
      <c r="C110" s="154" t="s">
        <v>77</v>
      </c>
      <c r="D110" s="154" t="s">
        <v>2777</v>
      </c>
      <c r="E110" s="154" t="s">
        <v>1601</v>
      </c>
      <c r="F110" s="154" t="s">
        <v>6312</v>
      </c>
      <c r="G110" s="78" t="str">
        <f t="shared" si="1"/>
        <v>EVN</v>
      </c>
    </row>
    <row r="111" spans="2:7" hidden="1" x14ac:dyDescent="0.2">
      <c r="B111" s="154" t="s">
        <v>3913</v>
      </c>
      <c r="C111" s="154" t="s">
        <v>3913</v>
      </c>
      <c r="D111" s="154" t="s">
        <v>3914</v>
      </c>
      <c r="E111" s="154" t="s">
        <v>1601</v>
      </c>
      <c r="F111" s="154" t="s">
        <v>6312</v>
      </c>
      <c r="G111" s="78" t="str">
        <f t="shared" si="1"/>
        <v>LWN</v>
      </c>
    </row>
    <row r="112" spans="2:7" hidden="1" x14ac:dyDescent="0.2">
      <c r="B112" s="154" t="s">
        <v>364</v>
      </c>
      <c r="C112" s="154" t="s">
        <v>364</v>
      </c>
      <c r="D112" s="154" t="s">
        <v>1925</v>
      </c>
      <c r="E112" s="154" t="s">
        <v>1925</v>
      </c>
      <c r="F112" s="154" t="s">
        <v>6161</v>
      </c>
      <c r="G112" s="78" t="str">
        <f t="shared" si="1"/>
        <v>AUA</v>
      </c>
    </row>
    <row r="113" spans="2:7" hidden="1" x14ac:dyDescent="0.2">
      <c r="B113" s="154" t="s">
        <v>6079</v>
      </c>
      <c r="C113" s="154" t="s">
        <v>6079</v>
      </c>
      <c r="D113" s="154" t="s">
        <v>6080</v>
      </c>
      <c r="E113" s="154" t="s">
        <v>1632</v>
      </c>
      <c r="F113" s="154" t="s">
        <v>6081</v>
      </c>
      <c r="G113" s="78" t="str">
        <f t="shared" si="1"/>
        <v>AAB</v>
      </c>
    </row>
    <row r="114" spans="2:7" hidden="1" x14ac:dyDescent="0.2">
      <c r="B114" s="154" t="s">
        <v>1707</v>
      </c>
      <c r="C114" s="154" t="s">
        <v>1707</v>
      </c>
      <c r="D114" s="154" t="s">
        <v>1708</v>
      </c>
      <c r="E114" s="154" t="s">
        <v>1632</v>
      </c>
      <c r="F114" s="154" t="s">
        <v>6081</v>
      </c>
      <c r="G114" s="78" t="str">
        <f t="shared" si="1"/>
        <v>ABM</v>
      </c>
    </row>
    <row r="115" spans="2:7" hidden="1" x14ac:dyDescent="0.2">
      <c r="B115" s="154" t="s">
        <v>381</v>
      </c>
      <c r="C115" s="154" t="s">
        <v>381</v>
      </c>
      <c r="D115" s="154" t="s">
        <v>1713</v>
      </c>
      <c r="E115" s="154" t="s">
        <v>1632</v>
      </c>
      <c r="F115" s="154" t="s">
        <v>6081</v>
      </c>
      <c r="G115" s="78" t="str">
        <f t="shared" si="1"/>
        <v>ABX</v>
      </c>
    </row>
    <row r="116" spans="2:7" hidden="1" x14ac:dyDescent="0.2">
      <c r="B116" s="154" t="s">
        <v>387</v>
      </c>
      <c r="C116" s="154" t="s">
        <v>387</v>
      </c>
      <c r="D116" s="154" t="s">
        <v>1747</v>
      </c>
      <c r="E116" s="154" t="s">
        <v>1632</v>
      </c>
      <c r="F116" s="154" t="s">
        <v>6081</v>
      </c>
      <c r="G116" s="78" t="str">
        <f t="shared" si="1"/>
        <v>ADL</v>
      </c>
    </row>
    <row r="117" spans="2:7" hidden="1" x14ac:dyDescent="0.2">
      <c r="B117" s="154" t="s">
        <v>1829</v>
      </c>
      <c r="C117" s="154" t="s">
        <v>1829</v>
      </c>
      <c r="D117" s="154" t="s">
        <v>1830</v>
      </c>
      <c r="E117" s="154" t="s">
        <v>1632</v>
      </c>
      <c r="F117" s="154" t="s">
        <v>6081</v>
      </c>
      <c r="G117" s="78" t="str">
        <f t="shared" si="1"/>
        <v>ALH</v>
      </c>
    </row>
    <row r="118" spans="2:7" hidden="1" x14ac:dyDescent="0.2">
      <c r="B118" s="154" t="s">
        <v>426</v>
      </c>
      <c r="C118" s="154" t="s">
        <v>426</v>
      </c>
      <c r="D118" s="154" t="s">
        <v>1892</v>
      </c>
      <c r="E118" s="154" t="s">
        <v>1632</v>
      </c>
      <c r="F118" s="154" t="s">
        <v>6081</v>
      </c>
      <c r="G118" s="78" t="str">
        <f t="shared" si="1"/>
        <v>ARM</v>
      </c>
    </row>
    <row r="119" spans="2:7" hidden="1" x14ac:dyDescent="0.2">
      <c r="B119" s="154" t="s">
        <v>428</v>
      </c>
      <c r="C119" s="154" t="s">
        <v>428</v>
      </c>
      <c r="D119" s="154" t="s">
        <v>6802</v>
      </c>
      <c r="E119" s="154" t="s">
        <v>1632</v>
      </c>
      <c r="F119" s="154" t="s">
        <v>6081</v>
      </c>
      <c r="G119" s="78" t="str">
        <f t="shared" si="1"/>
        <v>ASP</v>
      </c>
    </row>
    <row r="120" spans="2:7" hidden="1" x14ac:dyDescent="0.2">
      <c r="B120" s="154" t="s">
        <v>1936</v>
      </c>
      <c r="C120" s="154" t="s">
        <v>1936</v>
      </c>
      <c r="D120" s="154" t="s">
        <v>6162</v>
      </c>
      <c r="E120" s="154" t="s">
        <v>1632</v>
      </c>
      <c r="F120" s="154" t="s">
        <v>6081</v>
      </c>
      <c r="G120" s="78" t="str">
        <f t="shared" si="1"/>
        <v>AUU</v>
      </c>
    </row>
    <row r="121" spans="2:7" hidden="1" x14ac:dyDescent="0.2">
      <c r="B121" s="154" t="s">
        <v>1946</v>
      </c>
      <c r="C121" s="154" t="s">
        <v>121</v>
      </c>
      <c r="D121" s="154" t="s">
        <v>6742</v>
      </c>
      <c r="E121" s="154" t="s">
        <v>1632</v>
      </c>
      <c r="F121" s="154" t="s">
        <v>6081</v>
      </c>
      <c r="G121" s="78" t="str">
        <f t="shared" si="1"/>
        <v>MEL</v>
      </c>
    </row>
    <row r="122" spans="2:7" hidden="1" x14ac:dyDescent="0.2">
      <c r="B122" s="154" t="s">
        <v>436</v>
      </c>
      <c r="C122" s="154" t="s">
        <v>436</v>
      </c>
      <c r="D122" s="154" t="s">
        <v>6808</v>
      </c>
      <c r="E122" s="154" t="s">
        <v>1632</v>
      </c>
      <c r="F122" s="154" t="s">
        <v>6081</v>
      </c>
      <c r="G122" s="78" t="str">
        <f t="shared" si="1"/>
        <v>AYQ</v>
      </c>
    </row>
    <row r="123" spans="2:7" hidden="1" x14ac:dyDescent="0.2">
      <c r="B123" s="154" t="s">
        <v>1997</v>
      </c>
      <c r="C123" s="154" t="s">
        <v>1997</v>
      </c>
      <c r="D123" s="154" t="s">
        <v>1998</v>
      </c>
      <c r="E123" s="154" t="s">
        <v>1632</v>
      </c>
      <c r="F123" s="154" t="s">
        <v>6081</v>
      </c>
      <c r="G123" s="78" t="str">
        <f t="shared" si="1"/>
        <v>BCI</v>
      </c>
    </row>
    <row r="124" spans="2:7" hidden="1" x14ac:dyDescent="0.2">
      <c r="B124" s="154" t="s">
        <v>447</v>
      </c>
      <c r="C124" s="154" t="s">
        <v>447</v>
      </c>
      <c r="D124" s="154" t="s">
        <v>2001</v>
      </c>
      <c r="E124" s="154" t="s">
        <v>1632</v>
      </c>
      <c r="F124" s="154" t="s">
        <v>6081</v>
      </c>
      <c r="G124" s="78" t="str">
        <f t="shared" si="1"/>
        <v>BDB</v>
      </c>
    </row>
    <row r="125" spans="2:7" hidden="1" x14ac:dyDescent="0.2">
      <c r="B125" s="154" t="s">
        <v>2026</v>
      </c>
      <c r="C125" s="154" t="s">
        <v>2026</v>
      </c>
      <c r="D125" s="154" t="s">
        <v>2027</v>
      </c>
      <c r="E125" s="154" t="s">
        <v>1632</v>
      </c>
      <c r="F125" s="154" t="s">
        <v>6081</v>
      </c>
      <c r="G125" s="78" t="str">
        <f t="shared" si="1"/>
        <v>BEU</v>
      </c>
    </row>
    <row r="126" spans="2:7" hidden="1" x14ac:dyDescent="0.2">
      <c r="B126" s="154" t="s">
        <v>2064</v>
      </c>
      <c r="C126" s="154" t="s">
        <v>2064</v>
      </c>
      <c r="D126" s="154" t="s">
        <v>6815</v>
      </c>
      <c r="E126" s="154" t="s">
        <v>1632</v>
      </c>
      <c r="F126" s="154" t="s">
        <v>6081</v>
      </c>
      <c r="G126" s="78" t="str">
        <f t="shared" si="1"/>
        <v>BHQ</v>
      </c>
    </row>
    <row r="127" spans="2:7" hidden="1" x14ac:dyDescent="0.2">
      <c r="B127" s="154" t="s">
        <v>465</v>
      </c>
      <c r="C127" s="154" t="s">
        <v>465</v>
      </c>
      <c r="D127" s="154" t="s">
        <v>6716</v>
      </c>
      <c r="E127" s="154" t="s">
        <v>1632</v>
      </c>
      <c r="F127" s="154" t="s">
        <v>6081</v>
      </c>
      <c r="G127" s="78" t="str">
        <f t="shared" si="1"/>
        <v>BHS</v>
      </c>
    </row>
    <row r="128" spans="2:7" hidden="1" x14ac:dyDescent="0.2">
      <c r="B128" s="154" t="s">
        <v>2109</v>
      </c>
      <c r="C128" s="154" t="s">
        <v>2109</v>
      </c>
      <c r="D128" s="154" t="s">
        <v>2110</v>
      </c>
      <c r="E128" s="154" t="s">
        <v>1632</v>
      </c>
      <c r="F128" s="154" t="s">
        <v>6081</v>
      </c>
      <c r="G128" s="78" t="str">
        <f t="shared" si="1"/>
        <v>BKQ</v>
      </c>
    </row>
    <row r="129" spans="2:7" hidden="1" x14ac:dyDescent="0.2">
      <c r="B129" s="154" t="s">
        <v>482</v>
      </c>
      <c r="C129" s="154" t="s">
        <v>482</v>
      </c>
      <c r="D129" s="154" t="s">
        <v>2129</v>
      </c>
      <c r="E129" s="154" t="s">
        <v>1632</v>
      </c>
      <c r="F129" s="154" t="s">
        <v>6081</v>
      </c>
      <c r="G129" s="78" t="str">
        <f t="shared" si="1"/>
        <v>BME</v>
      </c>
    </row>
    <row r="130" spans="2:7" hidden="1" x14ac:dyDescent="0.2">
      <c r="B130" s="154" t="s">
        <v>122</v>
      </c>
      <c r="C130" s="154" t="s">
        <v>122</v>
      </c>
      <c r="D130" s="154" t="s">
        <v>2138</v>
      </c>
      <c r="E130" s="154" t="s">
        <v>1632</v>
      </c>
      <c r="F130" s="154" t="s">
        <v>6081</v>
      </c>
      <c r="G130" s="78" t="str">
        <f t="shared" si="1"/>
        <v>BNE</v>
      </c>
    </row>
    <row r="131" spans="2:7" hidden="1" x14ac:dyDescent="0.2">
      <c r="B131" s="154" t="s">
        <v>483</v>
      </c>
      <c r="C131" s="154" t="s">
        <v>483</v>
      </c>
      <c r="D131" s="154" t="s">
        <v>2140</v>
      </c>
      <c r="E131" s="154" t="s">
        <v>1632</v>
      </c>
      <c r="F131" s="154" t="s">
        <v>6081</v>
      </c>
      <c r="G131" s="78" t="str">
        <f t="shared" si="1"/>
        <v>BNK</v>
      </c>
    </row>
    <row r="132" spans="2:7" hidden="1" x14ac:dyDescent="0.2">
      <c r="B132" s="154" t="s">
        <v>6212</v>
      </c>
      <c r="C132" s="154" t="s">
        <v>6212</v>
      </c>
      <c r="D132" s="154" t="s">
        <v>6213</v>
      </c>
      <c r="E132" s="154" t="s">
        <v>1632</v>
      </c>
      <c r="F132" s="154" t="s">
        <v>6081</v>
      </c>
      <c r="G132" s="78" t="str">
        <f t="shared" ref="G132:G195" si="2">C132</f>
        <v>BQB</v>
      </c>
    </row>
    <row r="133" spans="2:7" hidden="1" x14ac:dyDescent="0.2">
      <c r="B133" s="154" t="s">
        <v>2164</v>
      </c>
      <c r="C133" s="154" t="s">
        <v>2164</v>
      </c>
      <c r="D133" s="154" t="s">
        <v>2165</v>
      </c>
      <c r="E133" s="154" t="s">
        <v>1632</v>
      </c>
      <c r="F133" s="154" t="s">
        <v>6081</v>
      </c>
      <c r="G133" s="78" t="str">
        <f t="shared" si="2"/>
        <v>BQL</v>
      </c>
    </row>
    <row r="134" spans="2:7" hidden="1" x14ac:dyDescent="0.2">
      <c r="B134" s="154" t="s">
        <v>2185</v>
      </c>
      <c r="C134" s="154" t="s">
        <v>2185</v>
      </c>
      <c r="D134" s="154" t="s">
        <v>6837</v>
      </c>
      <c r="E134" s="154" t="s">
        <v>1632</v>
      </c>
      <c r="F134" s="154" t="s">
        <v>6081</v>
      </c>
      <c r="G134" s="78" t="str">
        <f t="shared" si="2"/>
        <v>BRT</v>
      </c>
    </row>
    <row r="135" spans="2:7" hidden="1" x14ac:dyDescent="0.2">
      <c r="B135" s="154" t="s">
        <v>2219</v>
      </c>
      <c r="C135" s="154" t="s">
        <v>2219</v>
      </c>
      <c r="D135" s="154" t="s">
        <v>2220</v>
      </c>
      <c r="E135" s="154" t="s">
        <v>1632</v>
      </c>
      <c r="F135" s="154" t="s">
        <v>6081</v>
      </c>
      <c r="G135" s="78" t="str">
        <f t="shared" si="2"/>
        <v>BUC</v>
      </c>
    </row>
    <row r="136" spans="2:7" hidden="1" x14ac:dyDescent="0.2">
      <c r="B136" s="154" t="s">
        <v>2247</v>
      </c>
      <c r="C136" s="154" t="s">
        <v>2247</v>
      </c>
      <c r="D136" s="154" t="s">
        <v>2248</v>
      </c>
      <c r="E136" s="154" t="s">
        <v>1632</v>
      </c>
      <c r="F136" s="154" t="s">
        <v>6081</v>
      </c>
      <c r="G136" s="78" t="str">
        <f t="shared" si="2"/>
        <v>BVI</v>
      </c>
    </row>
    <row r="137" spans="2:7" hidden="1" x14ac:dyDescent="0.2">
      <c r="B137" s="154" t="s">
        <v>2256</v>
      </c>
      <c r="C137" s="154" t="s">
        <v>2256</v>
      </c>
      <c r="D137" s="154" t="s">
        <v>2257</v>
      </c>
      <c r="E137" s="154" t="s">
        <v>1632</v>
      </c>
      <c r="F137" s="154" t="s">
        <v>6081</v>
      </c>
      <c r="G137" s="78" t="str">
        <f t="shared" si="2"/>
        <v>BWT</v>
      </c>
    </row>
    <row r="138" spans="2:7" hidden="1" x14ac:dyDescent="0.2">
      <c r="B138" s="154" t="s">
        <v>6240</v>
      </c>
      <c r="C138" s="154" t="s">
        <v>6240</v>
      </c>
      <c r="D138" s="154" t="s">
        <v>6241</v>
      </c>
      <c r="E138" s="154" t="s">
        <v>1632</v>
      </c>
      <c r="F138" s="154" t="s">
        <v>6081</v>
      </c>
      <c r="G138" s="78" t="str">
        <f t="shared" si="2"/>
        <v>CAZ</v>
      </c>
    </row>
    <row r="139" spans="2:7" hidden="1" x14ac:dyDescent="0.2">
      <c r="B139" s="154" t="s">
        <v>6242</v>
      </c>
      <c r="C139" s="154" t="s">
        <v>6242</v>
      </c>
      <c r="D139" s="154" t="s">
        <v>6855</v>
      </c>
      <c r="E139" s="154" t="s">
        <v>1632</v>
      </c>
      <c r="F139" s="154" t="s">
        <v>6081</v>
      </c>
      <c r="G139" s="78" t="str">
        <f t="shared" si="2"/>
        <v>CBI</v>
      </c>
    </row>
    <row r="140" spans="2:7" hidden="1" x14ac:dyDescent="0.2">
      <c r="B140" s="154" t="s">
        <v>517</v>
      </c>
      <c r="C140" s="154" t="s">
        <v>517</v>
      </c>
      <c r="D140" s="154" t="s">
        <v>2303</v>
      </c>
      <c r="E140" s="154" t="s">
        <v>1632</v>
      </c>
      <c r="F140" s="154" t="s">
        <v>6081</v>
      </c>
      <c r="G140" s="78" t="str">
        <f t="shared" si="2"/>
        <v>CBR</v>
      </c>
    </row>
    <row r="141" spans="2:7" hidden="1" x14ac:dyDescent="0.2">
      <c r="B141" s="154" t="s">
        <v>2328</v>
      </c>
      <c r="C141" s="154" t="s">
        <v>2328</v>
      </c>
      <c r="D141" s="154" t="s">
        <v>2329</v>
      </c>
      <c r="E141" s="154" t="s">
        <v>1632</v>
      </c>
      <c r="F141" s="154" t="s">
        <v>6081</v>
      </c>
      <c r="G141" s="78" t="str">
        <f t="shared" si="2"/>
        <v>CED</v>
      </c>
    </row>
    <row r="142" spans="2:7" hidden="1" x14ac:dyDescent="0.2">
      <c r="B142" s="154" t="s">
        <v>524</v>
      </c>
      <c r="C142" s="154" t="s">
        <v>524</v>
      </c>
      <c r="D142" s="154" t="s">
        <v>6869</v>
      </c>
      <c r="E142" s="154" t="s">
        <v>1632</v>
      </c>
      <c r="F142" s="154" t="s">
        <v>6081</v>
      </c>
      <c r="G142" s="78" t="str">
        <f t="shared" si="2"/>
        <v>CFS</v>
      </c>
    </row>
    <row r="143" spans="2:7" hidden="1" x14ac:dyDescent="0.2">
      <c r="B143" s="154" t="s">
        <v>2424</v>
      </c>
      <c r="C143" s="154" t="s">
        <v>2424</v>
      </c>
      <c r="D143" s="154" t="s">
        <v>2425</v>
      </c>
      <c r="E143" s="154" t="s">
        <v>1632</v>
      </c>
      <c r="F143" s="154" t="s">
        <v>6081</v>
      </c>
      <c r="G143" s="78" t="str">
        <f t="shared" si="2"/>
        <v>CMA</v>
      </c>
    </row>
    <row r="144" spans="2:7" hidden="1" x14ac:dyDescent="0.2">
      <c r="B144" s="154" t="s">
        <v>2436</v>
      </c>
      <c r="C144" s="154" t="s">
        <v>2436</v>
      </c>
      <c r="D144" s="154" t="s">
        <v>2437</v>
      </c>
      <c r="E144" s="154" t="s">
        <v>1632</v>
      </c>
      <c r="F144" s="154" t="s">
        <v>6081</v>
      </c>
      <c r="G144" s="78" t="str">
        <f t="shared" si="2"/>
        <v>CNJ</v>
      </c>
    </row>
    <row r="145" spans="2:7" hidden="1" x14ac:dyDescent="0.2">
      <c r="B145" s="154" t="s">
        <v>551</v>
      </c>
      <c r="C145" s="154" t="s">
        <v>551</v>
      </c>
      <c r="D145" s="154" t="s">
        <v>2441</v>
      </c>
      <c r="E145" s="154" t="s">
        <v>1632</v>
      </c>
      <c r="F145" s="154" t="s">
        <v>6081</v>
      </c>
      <c r="G145" s="78" t="str">
        <f t="shared" si="2"/>
        <v>CNS</v>
      </c>
    </row>
    <row r="146" spans="2:7" hidden="1" x14ac:dyDescent="0.2">
      <c r="B146" s="154" t="s">
        <v>2454</v>
      </c>
      <c r="C146" s="154" t="s">
        <v>2454</v>
      </c>
      <c r="D146" s="154" t="s">
        <v>6889</v>
      </c>
      <c r="E146" s="154" t="s">
        <v>1632</v>
      </c>
      <c r="F146" s="154" t="s">
        <v>6081</v>
      </c>
      <c r="G146" s="78" t="str">
        <f t="shared" si="2"/>
        <v>CPD</v>
      </c>
    </row>
    <row r="147" spans="2:7" hidden="1" x14ac:dyDescent="0.2">
      <c r="B147" s="154" t="s">
        <v>2480</v>
      </c>
      <c r="C147" s="154" t="s">
        <v>2480</v>
      </c>
      <c r="D147" s="154" t="s">
        <v>2481</v>
      </c>
      <c r="E147" s="154" t="s">
        <v>1632</v>
      </c>
      <c r="F147" s="154" t="s">
        <v>6081</v>
      </c>
      <c r="G147" s="78" t="str">
        <f t="shared" si="2"/>
        <v>CTL</v>
      </c>
    </row>
    <row r="148" spans="2:7" hidden="1" x14ac:dyDescent="0.2">
      <c r="B148" s="154" t="s">
        <v>2494</v>
      </c>
      <c r="C148" s="154" t="s">
        <v>2494</v>
      </c>
      <c r="D148" s="154" t="s">
        <v>2495</v>
      </c>
      <c r="E148" s="154" t="s">
        <v>1632</v>
      </c>
      <c r="F148" s="154" t="s">
        <v>6081</v>
      </c>
      <c r="G148" s="78" t="str">
        <f t="shared" si="2"/>
        <v>CUQ</v>
      </c>
    </row>
    <row r="149" spans="2:7" hidden="1" x14ac:dyDescent="0.2">
      <c r="B149" s="154" t="s">
        <v>582</v>
      </c>
      <c r="C149" s="154" t="s">
        <v>582</v>
      </c>
      <c r="D149" s="154" t="s">
        <v>2547</v>
      </c>
      <c r="E149" s="154" t="s">
        <v>1632</v>
      </c>
      <c r="F149" s="154" t="s">
        <v>6081</v>
      </c>
      <c r="G149" s="78" t="str">
        <f t="shared" si="2"/>
        <v>DBO</v>
      </c>
    </row>
    <row r="150" spans="2:7" hidden="1" x14ac:dyDescent="0.2">
      <c r="B150" s="154" t="s">
        <v>2555</v>
      </c>
      <c r="C150" s="154" t="s">
        <v>2555</v>
      </c>
      <c r="D150" s="154" t="s">
        <v>2556</v>
      </c>
      <c r="E150" s="154" t="s">
        <v>1632</v>
      </c>
      <c r="F150" s="154" t="s">
        <v>6081</v>
      </c>
      <c r="G150" s="78" t="str">
        <f t="shared" si="2"/>
        <v>DCN</v>
      </c>
    </row>
    <row r="151" spans="2:7" hidden="1" x14ac:dyDescent="0.2">
      <c r="B151" s="154" t="s">
        <v>2571</v>
      </c>
      <c r="C151" s="154" t="s">
        <v>2571</v>
      </c>
      <c r="D151" s="154" t="s">
        <v>2572</v>
      </c>
      <c r="E151" s="154" t="s">
        <v>1632</v>
      </c>
      <c r="F151" s="154" t="s">
        <v>6081</v>
      </c>
      <c r="G151" s="78" t="str">
        <f t="shared" si="2"/>
        <v>DGE</v>
      </c>
    </row>
    <row r="152" spans="2:7" hidden="1" x14ac:dyDescent="0.2">
      <c r="B152" s="154" t="s">
        <v>2614</v>
      </c>
      <c r="C152" s="154" t="s">
        <v>2614</v>
      </c>
      <c r="D152" s="154" t="s">
        <v>6931</v>
      </c>
      <c r="E152" s="154" t="s">
        <v>1632</v>
      </c>
      <c r="F152" s="154" t="s">
        <v>6081</v>
      </c>
      <c r="G152" s="78" t="str">
        <f t="shared" si="2"/>
        <v>DMD</v>
      </c>
    </row>
    <row r="153" spans="2:7" hidden="1" x14ac:dyDescent="0.2">
      <c r="B153" s="154" t="s">
        <v>602</v>
      </c>
      <c r="C153" s="154" t="s">
        <v>602</v>
      </c>
      <c r="D153" s="154" t="s">
        <v>2633</v>
      </c>
      <c r="E153" s="154" t="s">
        <v>1632</v>
      </c>
      <c r="F153" s="154" t="s">
        <v>6081</v>
      </c>
      <c r="G153" s="78" t="str">
        <f t="shared" si="2"/>
        <v>DPO</v>
      </c>
    </row>
    <row r="154" spans="2:7" hidden="1" x14ac:dyDescent="0.2">
      <c r="B154" s="154" t="s">
        <v>606</v>
      </c>
      <c r="C154" s="154" t="s">
        <v>606</v>
      </c>
      <c r="D154" s="154" t="s">
        <v>2641</v>
      </c>
      <c r="E154" s="154" t="s">
        <v>1632</v>
      </c>
      <c r="F154" s="154" t="s">
        <v>6081</v>
      </c>
      <c r="G154" s="78" t="str">
        <f t="shared" si="2"/>
        <v>DRW</v>
      </c>
    </row>
    <row r="155" spans="2:7" hidden="1" x14ac:dyDescent="0.2">
      <c r="B155" s="154" t="s">
        <v>2686</v>
      </c>
      <c r="C155" s="154" t="s">
        <v>2686</v>
      </c>
      <c r="D155" s="154" t="s">
        <v>6299</v>
      </c>
      <c r="E155" s="154" t="s">
        <v>1632</v>
      </c>
      <c r="F155" s="154" t="s">
        <v>6081</v>
      </c>
      <c r="G155" s="78" t="str">
        <f t="shared" si="2"/>
        <v>EDR</v>
      </c>
    </row>
    <row r="156" spans="2:7" hidden="1" x14ac:dyDescent="0.2">
      <c r="B156" s="154" t="s">
        <v>2708</v>
      </c>
      <c r="C156" s="154" t="s">
        <v>2708</v>
      </c>
      <c r="D156" s="154" t="s">
        <v>6952</v>
      </c>
      <c r="E156" s="154" t="s">
        <v>1632</v>
      </c>
      <c r="F156" s="154" t="s">
        <v>6081</v>
      </c>
      <c r="G156" s="78" t="str">
        <f t="shared" si="2"/>
        <v>ELC</v>
      </c>
    </row>
    <row r="157" spans="2:7" hidden="1" x14ac:dyDescent="0.2">
      <c r="B157" s="154" t="s">
        <v>625</v>
      </c>
      <c r="C157" s="154" t="s">
        <v>625</v>
      </c>
      <c r="D157" s="154" t="s">
        <v>2724</v>
      </c>
      <c r="E157" s="154" t="s">
        <v>1632</v>
      </c>
      <c r="F157" s="154" t="s">
        <v>6081</v>
      </c>
      <c r="G157" s="78" t="str">
        <f t="shared" si="2"/>
        <v>EMD</v>
      </c>
    </row>
    <row r="158" spans="2:7" hidden="1" x14ac:dyDescent="0.2">
      <c r="B158" s="154" t="s">
        <v>2741</v>
      </c>
      <c r="C158" s="154" t="s">
        <v>2741</v>
      </c>
      <c r="D158" s="154" t="s">
        <v>2742</v>
      </c>
      <c r="E158" s="154" t="s">
        <v>1632</v>
      </c>
      <c r="F158" s="154" t="s">
        <v>6081</v>
      </c>
      <c r="G158" s="78" t="str">
        <f t="shared" si="2"/>
        <v>EPR</v>
      </c>
    </row>
    <row r="159" spans="2:7" hidden="1" x14ac:dyDescent="0.2">
      <c r="B159" s="154" t="s">
        <v>2928</v>
      </c>
      <c r="C159" s="154" t="s">
        <v>2928</v>
      </c>
      <c r="D159" s="154" t="s">
        <v>6729</v>
      </c>
      <c r="E159" s="154" t="s">
        <v>1632</v>
      </c>
      <c r="F159" s="154" t="s">
        <v>6081</v>
      </c>
      <c r="G159" s="78" t="str">
        <f t="shared" si="2"/>
        <v>GET</v>
      </c>
    </row>
    <row r="160" spans="2:7" hidden="1" x14ac:dyDescent="0.2">
      <c r="B160" s="154" t="s">
        <v>2930</v>
      </c>
      <c r="C160" s="154" t="s">
        <v>2930</v>
      </c>
      <c r="D160" s="154" t="s">
        <v>2931</v>
      </c>
      <c r="E160" s="154" t="s">
        <v>1632</v>
      </c>
      <c r="F160" s="154" t="s">
        <v>6081</v>
      </c>
      <c r="G160" s="78" t="str">
        <f t="shared" si="2"/>
        <v>GFF</v>
      </c>
    </row>
    <row r="161" spans="2:7" hidden="1" x14ac:dyDescent="0.2">
      <c r="B161" s="154" t="s">
        <v>2933</v>
      </c>
      <c r="C161" s="154" t="s">
        <v>2933</v>
      </c>
      <c r="D161" s="154" t="s">
        <v>2934</v>
      </c>
      <c r="E161" s="154" t="s">
        <v>1632</v>
      </c>
      <c r="F161" s="154" t="s">
        <v>6081</v>
      </c>
      <c r="G161" s="78" t="str">
        <f t="shared" si="2"/>
        <v>GFN</v>
      </c>
    </row>
    <row r="162" spans="2:7" hidden="1" x14ac:dyDescent="0.2">
      <c r="B162" s="154" t="s">
        <v>674</v>
      </c>
      <c r="C162" s="154" t="s">
        <v>674</v>
      </c>
      <c r="D162" s="154" t="s">
        <v>2960</v>
      </c>
      <c r="E162" s="154" t="s">
        <v>1632</v>
      </c>
      <c r="F162" s="154" t="s">
        <v>6081</v>
      </c>
      <c r="G162" s="78" t="str">
        <f t="shared" si="2"/>
        <v>GLT</v>
      </c>
    </row>
    <row r="163" spans="2:7" hidden="1" x14ac:dyDescent="0.2">
      <c r="B163" s="154" t="s">
        <v>2994</v>
      </c>
      <c r="C163" s="154" t="s">
        <v>2994</v>
      </c>
      <c r="D163" s="154" t="s">
        <v>7020</v>
      </c>
      <c r="E163" s="154" t="s">
        <v>1632</v>
      </c>
      <c r="F163" s="154" t="s">
        <v>6081</v>
      </c>
      <c r="G163" s="78" t="str">
        <f t="shared" si="2"/>
        <v>GOV</v>
      </c>
    </row>
    <row r="164" spans="2:7" hidden="1" x14ac:dyDescent="0.2">
      <c r="B164" s="154" t="s">
        <v>3021</v>
      </c>
      <c r="C164" s="154" t="s">
        <v>3021</v>
      </c>
      <c r="D164" s="154" t="s">
        <v>7028</v>
      </c>
      <c r="E164" s="154" t="s">
        <v>1632</v>
      </c>
      <c r="F164" s="154" t="s">
        <v>6081</v>
      </c>
      <c r="G164" s="78" t="str">
        <f t="shared" si="2"/>
        <v>GTE</v>
      </c>
    </row>
    <row r="165" spans="2:7" hidden="1" x14ac:dyDescent="0.2">
      <c r="B165" s="154" t="s">
        <v>3027</v>
      </c>
      <c r="C165" s="154" t="s">
        <v>3027</v>
      </c>
      <c r="D165" s="154" t="s">
        <v>7030</v>
      </c>
      <c r="E165" s="154" t="s">
        <v>1632</v>
      </c>
      <c r="F165" s="154" t="s">
        <v>6081</v>
      </c>
      <c r="G165" s="78" t="str">
        <f t="shared" si="2"/>
        <v>GTS</v>
      </c>
    </row>
    <row r="166" spans="2:7" hidden="1" x14ac:dyDescent="0.2">
      <c r="B166" s="154" t="s">
        <v>3047</v>
      </c>
      <c r="C166" s="154" t="s">
        <v>3047</v>
      </c>
      <c r="D166" s="154" t="s">
        <v>3048</v>
      </c>
      <c r="E166" s="154" t="s">
        <v>1632</v>
      </c>
      <c r="F166" s="154" t="s">
        <v>6081</v>
      </c>
      <c r="G166" s="78" t="str">
        <f t="shared" si="2"/>
        <v>GYL</v>
      </c>
    </row>
    <row r="167" spans="2:7" hidden="1" x14ac:dyDescent="0.2">
      <c r="B167" s="154" t="s">
        <v>698</v>
      </c>
      <c r="C167" s="154" t="s">
        <v>698</v>
      </c>
      <c r="D167" s="154" t="s">
        <v>3070</v>
      </c>
      <c r="E167" s="154" t="s">
        <v>1632</v>
      </c>
      <c r="F167" s="154" t="s">
        <v>6081</v>
      </c>
      <c r="G167" s="78" t="str">
        <f t="shared" si="2"/>
        <v>HBA</v>
      </c>
    </row>
    <row r="168" spans="2:7" hidden="1" x14ac:dyDescent="0.2">
      <c r="B168" s="154" t="s">
        <v>3094</v>
      </c>
      <c r="C168" s="154" t="s">
        <v>3094</v>
      </c>
      <c r="D168" s="154" t="s">
        <v>3095</v>
      </c>
      <c r="E168" s="154" t="s">
        <v>1632</v>
      </c>
      <c r="F168" s="154" t="s">
        <v>6081</v>
      </c>
      <c r="G168" s="78" t="str">
        <f t="shared" si="2"/>
        <v>HGD</v>
      </c>
    </row>
    <row r="169" spans="2:7" hidden="1" x14ac:dyDescent="0.2">
      <c r="B169" s="154" t="s">
        <v>3106</v>
      </c>
      <c r="C169" s="154" t="s">
        <v>3106</v>
      </c>
      <c r="D169" s="154" t="s">
        <v>7041</v>
      </c>
      <c r="E169" s="154" t="s">
        <v>1632</v>
      </c>
      <c r="F169" s="154" t="s">
        <v>6081</v>
      </c>
      <c r="G169" s="78" t="str">
        <f t="shared" si="2"/>
        <v>HID</v>
      </c>
    </row>
    <row r="170" spans="2:7" hidden="1" x14ac:dyDescent="0.2">
      <c r="B170" s="154" t="s">
        <v>6364</v>
      </c>
      <c r="C170" s="154" t="s">
        <v>6364</v>
      </c>
      <c r="D170" s="154" t="s">
        <v>6731</v>
      </c>
      <c r="E170" s="154" t="s">
        <v>1632</v>
      </c>
      <c r="F170" s="154" t="s">
        <v>6081</v>
      </c>
      <c r="G170" s="78" t="str">
        <f t="shared" si="2"/>
        <v>HLT</v>
      </c>
    </row>
    <row r="171" spans="2:7" hidden="1" x14ac:dyDescent="0.2">
      <c r="B171" s="154" t="s">
        <v>726</v>
      </c>
      <c r="C171" s="154" t="s">
        <v>726</v>
      </c>
      <c r="D171" s="154" t="s">
        <v>7052</v>
      </c>
      <c r="E171" s="154" t="s">
        <v>1632</v>
      </c>
      <c r="F171" s="154" t="s">
        <v>6081</v>
      </c>
      <c r="G171" s="78" t="str">
        <f t="shared" si="2"/>
        <v>HTI</v>
      </c>
    </row>
    <row r="172" spans="2:7" hidden="1" x14ac:dyDescent="0.2">
      <c r="B172" s="154" t="s">
        <v>3196</v>
      </c>
      <c r="C172" s="154" t="s">
        <v>3196</v>
      </c>
      <c r="D172" s="154" t="s">
        <v>7053</v>
      </c>
      <c r="E172" s="154" t="s">
        <v>1632</v>
      </c>
      <c r="F172" s="154" t="s">
        <v>6081</v>
      </c>
      <c r="G172" s="78" t="str">
        <f t="shared" si="2"/>
        <v>HVB</v>
      </c>
    </row>
    <row r="173" spans="2:7" hidden="1" x14ac:dyDescent="0.2">
      <c r="B173" s="154" t="s">
        <v>3291</v>
      </c>
      <c r="C173" s="154" t="s">
        <v>3291</v>
      </c>
      <c r="D173" s="154" t="s">
        <v>7072</v>
      </c>
      <c r="E173" s="154" t="s">
        <v>1632</v>
      </c>
      <c r="F173" s="154" t="s">
        <v>6081</v>
      </c>
      <c r="G173" s="78" t="str">
        <f t="shared" si="2"/>
        <v>IRG</v>
      </c>
    </row>
    <row r="174" spans="2:7" hidden="1" x14ac:dyDescent="0.2">
      <c r="B174" s="154" t="s">
        <v>3297</v>
      </c>
      <c r="C174" s="154" t="s">
        <v>3297</v>
      </c>
      <c r="D174" s="154" t="s">
        <v>7075</v>
      </c>
      <c r="E174" s="154" t="s">
        <v>1632</v>
      </c>
      <c r="F174" s="154" t="s">
        <v>6081</v>
      </c>
      <c r="G174" s="78" t="str">
        <f t="shared" si="2"/>
        <v>ISA</v>
      </c>
    </row>
    <row r="175" spans="2:7" hidden="1" x14ac:dyDescent="0.2">
      <c r="B175" s="154" t="s">
        <v>3356</v>
      </c>
      <c r="C175" s="154" t="s">
        <v>3356</v>
      </c>
      <c r="D175" s="154" t="s">
        <v>7082</v>
      </c>
      <c r="E175" s="154" t="s">
        <v>1632</v>
      </c>
      <c r="F175" s="154" t="s">
        <v>6081</v>
      </c>
      <c r="G175" s="78" t="str">
        <f t="shared" si="2"/>
        <v>JCK</v>
      </c>
    </row>
    <row r="176" spans="2:7" hidden="1" x14ac:dyDescent="0.2">
      <c r="B176" s="154" t="s">
        <v>3519</v>
      </c>
      <c r="C176" s="154" t="s">
        <v>3519</v>
      </c>
      <c r="D176" s="154" t="s">
        <v>3520</v>
      </c>
      <c r="E176" s="154" t="s">
        <v>1632</v>
      </c>
      <c r="F176" s="154" t="s">
        <v>6081</v>
      </c>
      <c r="G176" s="78" t="str">
        <f t="shared" si="2"/>
        <v>KGC</v>
      </c>
    </row>
    <row r="177" spans="2:7" hidden="1" x14ac:dyDescent="0.2">
      <c r="B177" s="154" t="s">
        <v>3525</v>
      </c>
      <c r="C177" s="154" t="s">
        <v>3525</v>
      </c>
      <c r="D177" s="154" t="s">
        <v>7112</v>
      </c>
      <c r="E177" s="154" t="s">
        <v>1632</v>
      </c>
      <c r="F177" s="154" t="s">
        <v>6081</v>
      </c>
      <c r="G177" s="78" t="str">
        <f t="shared" si="2"/>
        <v>KGI</v>
      </c>
    </row>
    <row r="178" spans="2:7" hidden="1" x14ac:dyDescent="0.2">
      <c r="B178" s="154" t="s">
        <v>3609</v>
      </c>
      <c r="C178" s="154" t="s">
        <v>3609</v>
      </c>
      <c r="D178" s="154" t="s">
        <v>7126</v>
      </c>
      <c r="E178" s="154" t="s">
        <v>1632</v>
      </c>
      <c r="F178" s="154" t="s">
        <v>6081</v>
      </c>
      <c r="G178" s="78" t="str">
        <f t="shared" si="2"/>
        <v>KNS</v>
      </c>
    </row>
    <row r="179" spans="2:7" hidden="1" x14ac:dyDescent="0.2">
      <c r="B179" s="154" t="s">
        <v>3613</v>
      </c>
      <c r="C179" s="154" t="s">
        <v>3613</v>
      </c>
      <c r="D179" s="154" t="s">
        <v>3614</v>
      </c>
      <c r="E179" s="154" t="s">
        <v>1632</v>
      </c>
      <c r="F179" s="154" t="s">
        <v>6081</v>
      </c>
      <c r="G179" s="78" t="str">
        <f t="shared" si="2"/>
        <v>KNX</v>
      </c>
    </row>
    <row r="180" spans="2:7" hidden="1" x14ac:dyDescent="0.2">
      <c r="B180" s="154" t="s">
        <v>826</v>
      </c>
      <c r="C180" s="154" t="s">
        <v>826</v>
      </c>
      <c r="D180" s="154" t="s">
        <v>3661</v>
      </c>
      <c r="E180" s="154" t="s">
        <v>1632</v>
      </c>
      <c r="F180" s="154" t="s">
        <v>6081</v>
      </c>
      <c r="G180" s="78" t="str">
        <f t="shared" si="2"/>
        <v>KTA</v>
      </c>
    </row>
    <row r="181" spans="2:7" hidden="1" x14ac:dyDescent="0.2">
      <c r="B181" s="154" t="s">
        <v>3709</v>
      </c>
      <c r="C181" s="154" t="s">
        <v>3709</v>
      </c>
      <c r="D181" s="154" t="s">
        <v>3710</v>
      </c>
      <c r="E181" s="154" t="s">
        <v>1632</v>
      </c>
      <c r="F181" s="154" t="s">
        <v>6081</v>
      </c>
      <c r="G181" s="78" t="str">
        <f t="shared" si="2"/>
        <v>KWM</v>
      </c>
    </row>
    <row r="182" spans="2:7" hidden="1" x14ac:dyDescent="0.2">
      <c r="B182" s="154" t="s">
        <v>3768</v>
      </c>
      <c r="C182" s="154" t="s">
        <v>3768</v>
      </c>
      <c r="D182" s="154" t="s">
        <v>7167</v>
      </c>
      <c r="E182" s="154" t="s">
        <v>1632</v>
      </c>
      <c r="F182" s="154" t="s">
        <v>6081</v>
      </c>
      <c r="G182" s="78" t="str">
        <f t="shared" si="2"/>
        <v>LDH</v>
      </c>
    </row>
    <row r="183" spans="2:7" hidden="1" x14ac:dyDescent="0.2">
      <c r="B183" s="154" t="s">
        <v>3774</v>
      </c>
      <c r="C183" s="154" t="s">
        <v>3774</v>
      </c>
      <c r="D183" s="154" t="s">
        <v>3775</v>
      </c>
      <c r="E183" s="154" t="s">
        <v>1632</v>
      </c>
      <c r="F183" s="154" t="s">
        <v>6081</v>
      </c>
      <c r="G183" s="78" t="str">
        <f t="shared" si="2"/>
        <v>LEA</v>
      </c>
    </row>
    <row r="184" spans="2:7" hidden="1" x14ac:dyDescent="0.2">
      <c r="B184" s="154" t="s">
        <v>3871</v>
      </c>
      <c r="C184" s="154" t="s">
        <v>3871</v>
      </c>
      <c r="D184" s="154" t="s">
        <v>3872</v>
      </c>
      <c r="E184" s="154" t="s">
        <v>1632</v>
      </c>
      <c r="F184" s="154" t="s">
        <v>6081</v>
      </c>
      <c r="G184" s="78" t="str">
        <f t="shared" si="2"/>
        <v>LRE</v>
      </c>
    </row>
    <row r="185" spans="2:7" hidden="1" x14ac:dyDescent="0.2">
      <c r="B185" s="154" t="s">
        <v>881</v>
      </c>
      <c r="C185" s="154" t="s">
        <v>881</v>
      </c>
      <c r="D185" s="154" t="s">
        <v>3883</v>
      </c>
      <c r="E185" s="154" t="s">
        <v>1632</v>
      </c>
      <c r="F185" s="154" t="s">
        <v>6081</v>
      </c>
      <c r="G185" s="78" t="str">
        <f t="shared" si="2"/>
        <v>LST</v>
      </c>
    </row>
    <row r="186" spans="2:7" hidden="1" x14ac:dyDescent="0.2">
      <c r="B186" s="154" t="s">
        <v>882</v>
      </c>
      <c r="C186" s="154" t="s">
        <v>882</v>
      </c>
      <c r="D186" s="154" t="s">
        <v>3885</v>
      </c>
      <c r="E186" s="154" t="s">
        <v>1632</v>
      </c>
      <c r="F186" s="154" t="s">
        <v>6081</v>
      </c>
      <c r="G186" s="78" t="str">
        <f t="shared" si="2"/>
        <v>LSY</v>
      </c>
    </row>
    <row r="187" spans="2:7" hidden="1" x14ac:dyDescent="0.2">
      <c r="B187" s="154" t="s">
        <v>3982</v>
      </c>
      <c r="C187" s="154" t="s">
        <v>3982</v>
      </c>
      <c r="D187" s="154" t="s">
        <v>7220</v>
      </c>
      <c r="E187" s="154" t="s">
        <v>1632</v>
      </c>
      <c r="F187" s="154" t="s">
        <v>6081</v>
      </c>
      <c r="G187" s="78" t="str">
        <f t="shared" si="2"/>
        <v>MCV</v>
      </c>
    </row>
    <row r="188" spans="2:7" hidden="1" x14ac:dyDescent="0.2">
      <c r="B188" s="154" t="s">
        <v>906</v>
      </c>
      <c r="C188" s="154" t="s">
        <v>906</v>
      </c>
      <c r="D188" s="154" t="s">
        <v>7222</v>
      </c>
      <c r="E188" s="154" t="s">
        <v>1632</v>
      </c>
      <c r="F188" s="154" t="s">
        <v>6081</v>
      </c>
      <c r="G188" s="78" t="str">
        <f t="shared" si="2"/>
        <v>MCY</v>
      </c>
    </row>
    <row r="189" spans="2:7" hidden="1" x14ac:dyDescent="0.2">
      <c r="B189" s="154" t="s">
        <v>121</v>
      </c>
      <c r="C189" s="154" t="s">
        <v>121</v>
      </c>
      <c r="D189" s="154" t="s">
        <v>6742</v>
      </c>
      <c r="E189" s="154" t="s">
        <v>1632</v>
      </c>
      <c r="F189" s="154" t="s">
        <v>6081</v>
      </c>
      <c r="G189" s="78" t="str">
        <f t="shared" si="2"/>
        <v>MEL</v>
      </c>
    </row>
    <row r="190" spans="2:7" hidden="1" x14ac:dyDescent="0.2">
      <c r="B190" s="154" t="s">
        <v>4025</v>
      </c>
      <c r="C190" s="154" t="s">
        <v>4025</v>
      </c>
      <c r="D190" s="154" t="s">
        <v>7227</v>
      </c>
      <c r="E190" s="154" t="s">
        <v>1632</v>
      </c>
      <c r="F190" s="154" t="s">
        <v>6081</v>
      </c>
      <c r="G190" s="78" t="str">
        <f t="shared" si="2"/>
        <v>MGB</v>
      </c>
    </row>
    <row r="191" spans="2:7" hidden="1" x14ac:dyDescent="0.2">
      <c r="B191" s="154" t="s">
        <v>4032</v>
      </c>
      <c r="C191" s="154" t="s">
        <v>4032</v>
      </c>
      <c r="D191" s="154" t="s">
        <v>7229</v>
      </c>
      <c r="E191" s="154" t="s">
        <v>1632</v>
      </c>
      <c r="F191" s="154" t="s">
        <v>6081</v>
      </c>
      <c r="G191" s="78" t="str">
        <f t="shared" si="2"/>
        <v>MGT</v>
      </c>
    </row>
    <row r="192" spans="2:7" hidden="1" x14ac:dyDescent="0.2">
      <c r="B192" s="154" t="s">
        <v>7231</v>
      </c>
      <c r="C192" s="154" t="s">
        <v>7231</v>
      </c>
      <c r="D192" s="154" t="s">
        <v>7232</v>
      </c>
      <c r="E192" s="154" t="s">
        <v>1632</v>
      </c>
      <c r="F192" s="154" t="s">
        <v>6081</v>
      </c>
      <c r="G192" s="78" t="str">
        <f t="shared" si="2"/>
        <v>MHU</v>
      </c>
    </row>
    <row r="193" spans="2:7" hidden="1" x14ac:dyDescent="0.2">
      <c r="B193" s="154" t="s">
        <v>4047</v>
      </c>
      <c r="C193" s="154" t="s">
        <v>4047</v>
      </c>
      <c r="D193" s="154" t="s">
        <v>4048</v>
      </c>
      <c r="E193" s="154" t="s">
        <v>1632</v>
      </c>
      <c r="F193" s="154" t="s">
        <v>6081</v>
      </c>
      <c r="G193" s="78" t="str">
        <f t="shared" si="2"/>
        <v>MIM</v>
      </c>
    </row>
    <row r="194" spans="2:7" hidden="1" x14ac:dyDescent="0.2">
      <c r="B194" s="154" t="s">
        <v>924</v>
      </c>
      <c r="C194" s="154" t="s">
        <v>924</v>
      </c>
      <c r="D194" s="154" t="s">
        <v>4076</v>
      </c>
      <c r="E194" s="154" t="s">
        <v>1632</v>
      </c>
      <c r="F194" s="154" t="s">
        <v>6081</v>
      </c>
      <c r="G194" s="78" t="str">
        <f t="shared" si="2"/>
        <v>MKY</v>
      </c>
    </row>
    <row r="195" spans="2:7" hidden="1" x14ac:dyDescent="0.2">
      <c r="B195" s="154" t="s">
        <v>4108</v>
      </c>
      <c r="C195" s="154" t="s">
        <v>4108</v>
      </c>
      <c r="D195" s="154" t="s">
        <v>4109</v>
      </c>
      <c r="E195" s="154" t="s">
        <v>1632</v>
      </c>
      <c r="F195" s="154" t="s">
        <v>6081</v>
      </c>
      <c r="G195" s="78" t="str">
        <f t="shared" si="2"/>
        <v>MNG</v>
      </c>
    </row>
    <row r="196" spans="2:7" hidden="1" x14ac:dyDescent="0.2">
      <c r="B196" s="154" t="s">
        <v>4130</v>
      </c>
      <c r="C196" s="154" t="s">
        <v>4130</v>
      </c>
      <c r="D196" s="154" t="s">
        <v>4131</v>
      </c>
      <c r="E196" s="154" t="s">
        <v>1632</v>
      </c>
      <c r="F196" s="154" t="s">
        <v>6081</v>
      </c>
      <c r="G196" s="78" t="str">
        <f t="shared" ref="G196:G259" si="3">C196</f>
        <v>MOV</v>
      </c>
    </row>
    <row r="197" spans="2:7" hidden="1" x14ac:dyDescent="0.2">
      <c r="B197" s="154" t="s">
        <v>941</v>
      </c>
      <c r="C197" s="154" t="s">
        <v>941</v>
      </c>
      <c r="D197" s="154" t="s">
        <v>4143</v>
      </c>
      <c r="E197" s="154" t="s">
        <v>1632</v>
      </c>
      <c r="F197" s="154" t="s">
        <v>6081</v>
      </c>
      <c r="G197" s="78" t="str">
        <f t="shared" si="3"/>
        <v>MQL</v>
      </c>
    </row>
    <row r="198" spans="2:7" hidden="1" x14ac:dyDescent="0.2">
      <c r="B198" s="154" t="s">
        <v>4159</v>
      </c>
      <c r="C198" s="154" t="s">
        <v>4159</v>
      </c>
      <c r="D198" s="154" t="s">
        <v>4160</v>
      </c>
      <c r="E198" s="154" t="s">
        <v>1632</v>
      </c>
      <c r="F198" s="154" t="s">
        <v>6081</v>
      </c>
      <c r="G198" s="78" t="str">
        <f t="shared" si="3"/>
        <v>MRZ</v>
      </c>
    </row>
    <row r="199" spans="2:7" hidden="1" x14ac:dyDescent="0.2">
      <c r="B199" s="154" t="s">
        <v>4221</v>
      </c>
      <c r="C199" s="154" t="s">
        <v>4221</v>
      </c>
      <c r="D199" s="154" t="s">
        <v>4222</v>
      </c>
      <c r="E199" s="154" t="s">
        <v>1632</v>
      </c>
      <c r="F199" s="154" t="s">
        <v>6081</v>
      </c>
      <c r="G199" s="78" t="str">
        <f t="shared" si="3"/>
        <v>MYA</v>
      </c>
    </row>
    <row r="200" spans="2:7" hidden="1" x14ac:dyDescent="0.2">
      <c r="B200" s="154" t="s">
        <v>4246</v>
      </c>
      <c r="C200" s="154" t="s">
        <v>4246</v>
      </c>
      <c r="D200" s="154" t="s">
        <v>4247</v>
      </c>
      <c r="E200" s="154" t="s">
        <v>1632</v>
      </c>
      <c r="F200" s="154" t="s">
        <v>6081</v>
      </c>
      <c r="G200" s="78" t="str">
        <f t="shared" si="3"/>
        <v>NAA</v>
      </c>
    </row>
    <row r="201" spans="2:7" hidden="1" x14ac:dyDescent="0.2">
      <c r="B201" s="154" t="s">
        <v>4342</v>
      </c>
      <c r="C201" s="154" t="s">
        <v>4342</v>
      </c>
      <c r="D201" s="154" t="s">
        <v>4343</v>
      </c>
      <c r="E201" s="154" t="s">
        <v>1632</v>
      </c>
      <c r="F201" s="154" t="s">
        <v>6081</v>
      </c>
      <c r="G201" s="78" t="str">
        <f t="shared" si="3"/>
        <v>NRA</v>
      </c>
    </row>
    <row r="202" spans="2:7" hidden="1" x14ac:dyDescent="0.2">
      <c r="B202" s="154" t="s">
        <v>991</v>
      </c>
      <c r="C202" s="154" t="s">
        <v>991</v>
      </c>
      <c r="D202" s="154" t="s">
        <v>6744</v>
      </c>
      <c r="E202" s="154" t="s">
        <v>1632</v>
      </c>
      <c r="F202" s="154" t="s">
        <v>6081</v>
      </c>
      <c r="G202" s="78" t="str">
        <f t="shared" si="3"/>
        <v>NTL</v>
      </c>
    </row>
    <row r="203" spans="2:7" hidden="1" x14ac:dyDescent="0.2">
      <c r="B203" s="154" t="s">
        <v>4357</v>
      </c>
      <c r="C203" s="154" t="s">
        <v>4357</v>
      </c>
      <c r="D203" s="154" t="s">
        <v>4358</v>
      </c>
      <c r="E203" s="154" t="s">
        <v>1632</v>
      </c>
      <c r="F203" s="154" t="s">
        <v>6081</v>
      </c>
      <c r="G203" s="78" t="str">
        <f t="shared" si="3"/>
        <v>NTN</v>
      </c>
    </row>
    <row r="204" spans="2:7" hidden="1" x14ac:dyDescent="0.2">
      <c r="B204" s="154" t="s">
        <v>4391</v>
      </c>
      <c r="C204" s="154" t="s">
        <v>4391</v>
      </c>
      <c r="D204" s="154" t="s">
        <v>4392</v>
      </c>
      <c r="E204" s="154" t="s">
        <v>1632</v>
      </c>
      <c r="F204" s="154" t="s">
        <v>6081</v>
      </c>
      <c r="G204" s="78" t="str">
        <f t="shared" si="3"/>
        <v>OAG</v>
      </c>
    </row>
    <row r="205" spans="2:7" hidden="1" x14ac:dyDescent="0.2">
      <c r="B205" s="154" t="s">
        <v>4426</v>
      </c>
      <c r="C205" s="154" t="s">
        <v>4426</v>
      </c>
      <c r="D205" s="154" t="s">
        <v>7306</v>
      </c>
      <c r="E205" s="154" t="s">
        <v>1632</v>
      </c>
      <c r="F205" s="154" t="s">
        <v>6081</v>
      </c>
      <c r="G205" s="78" t="str">
        <f t="shared" si="3"/>
        <v>OLP</v>
      </c>
    </row>
    <row r="206" spans="2:7" hidden="1" x14ac:dyDescent="0.2">
      <c r="B206" s="154" t="s">
        <v>4437</v>
      </c>
      <c r="C206" s="154" t="s">
        <v>4437</v>
      </c>
      <c r="D206" s="154" t="s">
        <v>7307</v>
      </c>
      <c r="E206" s="154" t="s">
        <v>1632</v>
      </c>
      <c r="F206" s="154" t="s">
        <v>6081</v>
      </c>
      <c r="G206" s="78" t="str">
        <f t="shared" si="3"/>
        <v>ONG</v>
      </c>
    </row>
    <row r="207" spans="2:7" hidden="1" x14ac:dyDescent="0.2">
      <c r="B207" s="154" t="s">
        <v>1007</v>
      </c>
      <c r="C207" s="154" t="s">
        <v>1007</v>
      </c>
      <c r="D207" s="154" t="s">
        <v>7312</v>
      </c>
      <c r="E207" s="154" t="s">
        <v>1632</v>
      </c>
      <c r="F207" s="154" t="s">
        <v>6081</v>
      </c>
      <c r="G207" s="78" t="str">
        <f t="shared" si="3"/>
        <v>OOL</v>
      </c>
    </row>
    <row r="208" spans="2:7" hidden="1" x14ac:dyDescent="0.2">
      <c r="B208" s="154" t="s">
        <v>4442</v>
      </c>
      <c r="C208" s="154" t="s">
        <v>4442</v>
      </c>
      <c r="D208" s="154" t="s">
        <v>4443</v>
      </c>
      <c r="E208" s="154" t="s">
        <v>1632</v>
      </c>
      <c r="F208" s="154" t="s">
        <v>6081</v>
      </c>
      <c r="G208" s="78" t="str">
        <f t="shared" si="3"/>
        <v>OOM</v>
      </c>
    </row>
    <row r="209" spans="2:7" hidden="1" x14ac:dyDescent="0.2">
      <c r="B209" s="154" t="s">
        <v>4510</v>
      </c>
      <c r="C209" s="154" t="s">
        <v>4510</v>
      </c>
      <c r="D209" s="154" t="s">
        <v>4511</v>
      </c>
      <c r="E209" s="154" t="s">
        <v>1632</v>
      </c>
      <c r="F209" s="154" t="s">
        <v>6081</v>
      </c>
      <c r="G209" s="78" t="str">
        <f t="shared" si="3"/>
        <v>PBO</v>
      </c>
    </row>
    <row r="210" spans="2:7" hidden="1" x14ac:dyDescent="0.2">
      <c r="B210" s="154" t="s">
        <v>123</v>
      </c>
      <c r="C210" s="154" t="s">
        <v>123</v>
      </c>
      <c r="D210" s="154" t="s">
        <v>4529</v>
      </c>
      <c r="E210" s="154" t="s">
        <v>1632</v>
      </c>
      <c r="F210" s="154" t="s">
        <v>6081</v>
      </c>
      <c r="G210" s="78" t="str">
        <f t="shared" si="3"/>
        <v>PER</v>
      </c>
    </row>
    <row r="211" spans="2:7" hidden="1" x14ac:dyDescent="0.2">
      <c r="B211" s="154" t="s">
        <v>1045</v>
      </c>
      <c r="C211" s="154" t="s">
        <v>1045</v>
      </c>
      <c r="D211" s="154" t="s">
        <v>7333</v>
      </c>
      <c r="E211" s="154" t="s">
        <v>1632</v>
      </c>
      <c r="F211" s="154" t="s">
        <v>6081</v>
      </c>
      <c r="G211" s="78" t="str">
        <f t="shared" si="3"/>
        <v>PHE</v>
      </c>
    </row>
    <row r="212" spans="2:7" hidden="1" x14ac:dyDescent="0.2">
      <c r="B212" s="154" t="s">
        <v>4588</v>
      </c>
      <c r="C212" s="154" t="s">
        <v>4588</v>
      </c>
      <c r="D212" s="154" t="s">
        <v>4589</v>
      </c>
      <c r="E212" s="154" t="s">
        <v>1632</v>
      </c>
      <c r="F212" s="154" t="s">
        <v>6081</v>
      </c>
      <c r="G212" s="78" t="str">
        <f t="shared" si="3"/>
        <v>PKE</v>
      </c>
    </row>
    <row r="213" spans="2:7" hidden="1" x14ac:dyDescent="0.2">
      <c r="B213" s="154" t="s">
        <v>4606</v>
      </c>
      <c r="C213" s="154" t="s">
        <v>4606</v>
      </c>
      <c r="D213" s="154" t="s">
        <v>7342</v>
      </c>
      <c r="E213" s="154" t="s">
        <v>1632</v>
      </c>
      <c r="F213" s="154" t="s">
        <v>6081</v>
      </c>
      <c r="G213" s="78" t="str">
        <f t="shared" si="3"/>
        <v>PLO</v>
      </c>
    </row>
    <row r="214" spans="2:7" hidden="1" x14ac:dyDescent="0.2">
      <c r="B214" s="154" t="s">
        <v>1071</v>
      </c>
      <c r="C214" s="154" t="s">
        <v>1071</v>
      </c>
      <c r="D214" s="154" t="s">
        <v>4644</v>
      </c>
      <c r="E214" s="154" t="s">
        <v>1632</v>
      </c>
      <c r="F214" s="154" t="s">
        <v>6081</v>
      </c>
      <c r="G214" s="78" t="str">
        <f t="shared" si="3"/>
        <v>PPP</v>
      </c>
    </row>
    <row r="215" spans="2:7" hidden="1" x14ac:dyDescent="0.2">
      <c r="B215" s="154" t="s">
        <v>1074</v>
      </c>
      <c r="C215" s="154" t="s">
        <v>1074</v>
      </c>
      <c r="D215" s="154" t="s">
        <v>7364</v>
      </c>
      <c r="E215" s="154" t="s">
        <v>1632</v>
      </c>
      <c r="F215" s="154" t="s">
        <v>6081</v>
      </c>
      <c r="G215" s="78" t="str">
        <f t="shared" si="3"/>
        <v>PQQ</v>
      </c>
    </row>
    <row r="216" spans="2:7" hidden="1" x14ac:dyDescent="0.2">
      <c r="B216" s="154" t="s">
        <v>4673</v>
      </c>
      <c r="C216" s="154" t="s">
        <v>4673</v>
      </c>
      <c r="D216" s="154" t="s">
        <v>4699</v>
      </c>
      <c r="E216" s="154" t="s">
        <v>1632</v>
      </c>
      <c r="F216" s="154" t="s">
        <v>6081</v>
      </c>
      <c r="G216" s="78" t="str">
        <f t="shared" si="3"/>
        <v>PTJ</v>
      </c>
    </row>
    <row r="217" spans="2:7" hidden="1" x14ac:dyDescent="0.2">
      <c r="B217" s="154" t="s">
        <v>4681</v>
      </c>
      <c r="C217" s="154" t="s">
        <v>4681</v>
      </c>
      <c r="D217" s="154" t="s">
        <v>7372</v>
      </c>
      <c r="E217" s="154" t="s">
        <v>1632</v>
      </c>
      <c r="F217" s="154" t="s">
        <v>6081</v>
      </c>
      <c r="G217" s="78" t="str">
        <f t="shared" si="3"/>
        <v>PUG</v>
      </c>
    </row>
    <row r="218" spans="2:7" hidden="1" x14ac:dyDescent="0.2">
      <c r="B218" s="154" t="s">
        <v>4742</v>
      </c>
      <c r="C218" s="154" t="s">
        <v>4742</v>
      </c>
      <c r="D218" s="154" t="s">
        <v>6745</v>
      </c>
      <c r="E218" s="154" t="s">
        <v>1632</v>
      </c>
      <c r="F218" s="154" t="s">
        <v>6081</v>
      </c>
      <c r="G218" s="78" t="str">
        <f t="shared" si="3"/>
        <v>RCM</v>
      </c>
    </row>
    <row r="219" spans="2:7" hidden="1" x14ac:dyDescent="0.2">
      <c r="B219" s="154" t="s">
        <v>4795</v>
      </c>
      <c r="C219" s="154" t="s">
        <v>4795</v>
      </c>
      <c r="D219" s="154" t="s">
        <v>4796</v>
      </c>
      <c r="E219" s="154" t="s">
        <v>1632</v>
      </c>
      <c r="F219" s="154" t="s">
        <v>6081</v>
      </c>
      <c r="G219" s="78" t="str">
        <f t="shared" si="3"/>
        <v>RMA</v>
      </c>
    </row>
    <row r="220" spans="2:7" hidden="1" x14ac:dyDescent="0.2">
      <c r="B220" s="154" t="s">
        <v>1121</v>
      </c>
      <c r="C220" s="154" t="s">
        <v>1121</v>
      </c>
      <c r="D220" s="154" t="s">
        <v>4814</v>
      </c>
      <c r="E220" s="154" t="s">
        <v>1632</v>
      </c>
      <c r="F220" s="154" t="s">
        <v>6081</v>
      </c>
      <c r="G220" s="78" t="str">
        <f t="shared" si="3"/>
        <v>ROK</v>
      </c>
    </row>
    <row r="221" spans="2:7" hidden="1" x14ac:dyDescent="0.2">
      <c r="B221" s="154" t="s">
        <v>6568</v>
      </c>
      <c r="C221" s="154" t="s">
        <v>6568</v>
      </c>
      <c r="D221" s="154" t="s">
        <v>6569</v>
      </c>
      <c r="E221" s="154" t="s">
        <v>1632</v>
      </c>
      <c r="F221" s="154" t="s">
        <v>6081</v>
      </c>
      <c r="G221" s="78" t="str">
        <f t="shared" si="3"/>
        <v>RVT</v>
      </c>
    </row>
    <row r="222" spans="2:7" hidden="1" x14ac:dyDescent="0.2">
      <c r="B222" s="154" t="s">
        <v>4922</v>
      </c>
      <c r="C222" s="154" t="s">
        <v>4922</v>
      </c>
      <c r="D222" s="154" t="s">
        <v>7449</v>
      </c>
      <c r="E222" s="154" t="s">
        <v>1632</v>
      </c>
      <c r="F222" s="154" t="s">
        <v>6081</v>
      </c>
      <c r="G222" s="78" t="str">
        <f t="shared" si="3"/>
        <v>SGO</v>
      </c>
    </row>
    <row r="223" spans="2:7" hidden="1" x14ac:dyDescent="0.2">
      <c r="B223" s="154" t="s">
        <v>1</v>
      </c>
      <c r="C223" s="154" t="s">
        <v>1</v>
      </c>
      <c r="D223" s="154" t="s">
        <v>6750</v>
      </c>
      <c r="E223" s="154" t="s">
        <v>1632</v>
      </c>
      <c r="F223" s="154" t="s">
        <v>6081</v>
      </c>
      <c r="G223" s="78" t="str">
        <f t="shared" si="3"/>
        <v>SYD</v>
      </c>
    </row>
    <row r="224" spans="2:7" hidden="1" x14ac:dyDescent="0.2">
      <c r="B224" s="154" t="s">
        <v>1252</v>
      </c>
      <c r="C224" s="154" t="s">
        <v>1252</v>
      </c>
      <c r="D224" s="154" t="s">
        <v>5258</v>
      </c>
      <c r="E224" s="154" t="s">
        <v>1632</v>
      </c>
      <c r="F224" s="154" t="s">
        <v>6081</v>
      </c>
      <c r="G224" s="78" t="str">
        <f t="shared" si="3"/>
        <v>TMW</v>
      </c>
    </row>
    <row r="225" spans="2:7" hidden="1" x14ac:dyDescent="0.2">
      <c r="B225" s="154" t="s">
        <v>1265</v>
      </c>
      <c r="C225" s="154" t="s">
        <v>1265</v>
      </c>
      <c r="D225" s="154" t="s">
        <v>5300</v>
      </c>
      <c r="E225" s="154" t="s">
        <v>1632</v>
      </c>
      <c r="F225" s="154" t="s">
        <v>6081</v>
      </c>
      <c r="G225" s="78" t="str">
        <f t="shared" si="3"/>
        <v>TRO</v>
      </c>
    </row>
    <row r="226" spans="2:7" hidden="1" x14ac:dyDescent="0.2">
      <c r="B226" s="154" t="s">
        <v>1272</v>
      </c>
      <c r="C226" s="154" t="s">
        <v>1272</v>
      </c>
      <c r="D226" s="154" t="s">
        <v>5316</v>
      </c>
      <c r="E226" s="154" t="s">
        <v>1632</v>
      </c>
      <c r="F226" s="154" t="s">
        <v>6081</v>
      </c>
      <c r="G226" s="78" t="str">
        <f t="shared" si="3"/>
        <v>TSV</v>
      </c>
    </row>
    <row r="227" spans="2:7" hidden="1" x14ac:dyDescent="0.2">
      <c r="B227" s="154" t="s">
        <v>5346</v>
      </c>
      <c r="C227" s="154" t="s">
        <v>5346</v>
      </c>
      <c r="D227" s="154" t="s">
        <v>5347</v>
      </c>
      <c r="E227" s="154" t="s">
        <v>1632</v>
      </c>
      <c r="F227" s="154" t="s">
        <v>6081</v>
      </c>
      <c r="G227" s="78" t="str">
        <f t="shared" si="3"/>
        <v>TWB</v>
      </c>
    </row>
    <row r="228" spans="2:7" hidden="1" x14ac:dyDescent="0.2">
      <c r="B228" s="154" t="s">
        <v>5402</v>
      </c>
      <c r="C228" s="154" t="s">
        <v>5402</v>
      </c>
      <c r="D228" s="154" t="s">
        <v>5403</v>
      </c>
      <c r="E228" s="154" t="s">
        <v>1632</v>
      </c>
      <c r="F228" s="154" t="s">
        <v>6081</v>
      </c>
      <c r="G228" s="78" t="str">
        <f t="shared" si="3"/>
        <v>ULP</v>
      </c>
    </row>
    <row r="229" spans="2:7" hidden="1" x14ac:dyDescent="0.2">
      <c r="B229" s="154" t="s">
        <v>5555</v>
      </c>
      <c r="C229" s="154" t="s">
        <v>5555</v>
      </c>
      <c r="D229" s="154" t="s">
        <v>5556</v>
      </c>
      <c r="E229" s="154" t="s">
        <v>1632</v>
      </c>
      <c r="F229" s="154" t="s">
        <v>6081</v>
      </c>
      <c r="G229" s="78" t="str">
        <f t="shared" si="3"/>
        <v>WEI</v>
      </c>
    </row>
    <row r="230" spans="2:7" hidden="1" x14ac:dyDescent="0.2">
      <c r="B230" s="154" t="s">
        <v>1338</v>
      </c>
      <c r="C230" s="154" t="s">
        <v>1338</v>
      </c>
      <c r="D230" s="154" t="s">
        <v>7582</v>
      </c>
      <c r="E230" s="154" t="s">
        <v>1632</v>
      </c>
      <c r="F230" s="154" t="s">
        <v>6081</v>
      </c>
      <c r="G230" s="78" t="str">
        <f t="shared" si="3"/>
        <v>WGA</v>
      </c>
    </row>
    <row r="231" spans="2:7" hidden="1" x14ac:dyDescent="0.2">
      <c r="B231" s="154" t="s">
        <v>5562</v>
      </c>
      <c r="C231" s="154" t="s">
        <v>5562</v>
      </c>
      <c r="D231" s="154" t="s">
        <v>5563</v>
      </c>
      <c r="E231" s="154" t="s">
        <v>1632</v>
      </c>
      <c r="F231" s="154" t="s">
        <v>6081</v>
      </c>
      <c r="G231" s="78" t="str">
        <f t="shared" si="3"/>
        <v>WIN</v>
      </c>
    </row>
    <row r="232" spans="2:7" hidden="1" x14ac:dyDescent="0.2">
      <c r="B232" s="154" t="s">
        <v>5591</v>
      </c>
      <c r="C232" s="154" t="s">
        <v>5591</v>
      </c>
      <c r="D232" s="154" t="s">
        <v>5592</v>
      </c>
      <c r="E232" s="154" t="s">
        <v>1632</v>
      </c>
      <c r="F232" s="154" t="s">
        <v>6081</v>
      </c>
      <c r="G232" s="78" t="str">
        <f t="shared" si="3"/>
        <v>WNR</v>
      </c>
    </row>
    <row r="233" spans="2:7" hidden="1" x14ac:dyDescent="0.2">
      <c r="B233" s="154" t="s">
        <v>1348</v>
      </c>
      <c r="C233" s="154" t="s">
        <v>1348</v>
      </c>
      <c r="D233" s="154" t="s">
        <v>5625</v>
      </c>
      <c r="E233" s="154" t="s">
        <v>1632</v>
      </c>
      <c r="F233" s="154" t="s">
        <v>6081</v>
      </c>
      <c r="G233" s="78" t="str">
        <f t="shared" si="3"/>
        <v>WYA</v>
      </c>
    </row>
    <row r="234" spans="2:7" hidden="1" x14ac:dyDescent="0.2">
      <c r="B234" s="154" t="s">
        <v>5652</v>
      </c>
      <c r="C234" s="154" t="s">
        <v>5652</v>
      </c>
      <c r="D234" s="154" t="s">
        <v>5653</v>
      </c>
      <c r="E234" s="154" t="s">
        <v>1632</v>
      </c>
      <c r="F234" s="154" t="s">
        <v>6081</v>
      </c>
      <c r="G234" s="78" t="str">
        <f t="shared" si="3"/>
        <v>XTG</v>
      </c>
    </row>
    <row r="235" spans="2:7" hidden="1" x14ac:dyDescent="0.2">
      <c r="B235" s="154" t="s">
        <v>5911</v>
      </c>
      <c r="C235" s="154" t="s">
        <v>5911</v>
      </c>
      <c r="D235" s="154" t="s">
        <v>5912</v>
      </c>
      <c r="E235" s="154" t="s">
        <v>1632</v>
      </c>
      <c r="F235" s="154" t="s">
        <v>6081</v>
      </c>
      <c r="G235" s="78" t="str">
        <f t="shared" si="3"/>
        <v>ZBL</v>
      </c>
    </row>
    <row r="236" spans="2:7" hidden="1" x14ac:dyDescent="0.2">
      <c r="B236" s="154" t="s">
        <v>5935</v>
      </c>
      <c r="C236" s="154" t="s">
        <v>5935</v>
      </c>
      <c r="D236" s="154" t="s">
        <v>5936</v>
      </c>
      <c r="E236" s="154" t="s">
        <v>1632</v>
      </c>
      <c r="F236" s="154" t="s">
        <v>6081</v>
      </c>
      <c r="G236" s="78" t="str">
        <f t="shared" si="3"/>
        <v>ZNE</v>
      </c>
    </row>
    <row r="237" spans="2:7" hidden="1" x14ac:dyDescent="0.2">
      <c r="B237" s="154" t="s">
        <v>683</v>
      </c>
      <c r="C237" s="154" t="s">
        <v>683</v>
      </c>
      <c r="D237" s="154" t="s">
        <v>3014</v>
      </c>
      <c r="E237" s="154" t="s">
        <v>1608</v>
      </c>
      <c r="F237" s="154" t="s">
        <v>6347</v>
      </c>
      <c r="G237" s="78" t="str">
        <f t="shared" si="3"/>
        <v>GRZ</v>
      </c>
    </row>
    <row r="238" spans="2:7" hidden="1" x14ac:dyDescent="0.2">
      <c r="B238" s="154" t="s">
        <v>745</v>
      </c>
      <c r="C238" s="154" t="s">
        <v>745</v>
      </c>
      <c r="D238" s="154" t="s">
        <v>3266</v>
      </c>
      <c r="E238" s="154" t="s">
        <v>1608</v>
      </c>
      <c r="F238" s="154" t="s">
        <v>6347</v>
      </c>
      <c r="G238" s="78" t="str">
        <f t="shared" si="3"/>
        <v>INN</v>
      </c>
    </row>
    <row r="239" spans="2:7" hidden="1" x14ac:dyDescent="0.2">
      <c r="B239" s="154" t="s">
        <v>810</v>
      </c>
      <c r="C239" s="154" t="s">
        <v>810</v>
      </c>
      <c r="D239" s="154" t="s">
        <v>3581</v>
      </c>
      <c r="E239" s="154" t="s">
        <v>1608</v>
      </c>
      <c r="F239" s="154" t="s">
        <v>6347</v>
      </c>
      <c r="G239" s="78" t="str">
        <f t="shared" si="3"/>
        <v>KLU</v>
      </c>
    </row>
    <row r="240" spans="2:7" hidden="1" x14ac:dyDescent="0.2">
      <c r="B240" s="154" t="s">
        <v>869</v>
      </c>
      <c r="C240" s="154" t="s">
        <v>869</v>
      </c>
      <c r="D240" s="154" t="s">
        <v>3845</v>
      </c>
      <c r="E240" s="154" t="s">
        <v>1608</v>
      </c>
      <c r="F240" s="154" t="s">
        <v>6347</v>
      </c>
      <c r="G240" s="78" t="str">
        <f t="shared" si="3"/>
        <v>LNZ</v>
      </c>
    </row>
    <row r="241" spans="2:7" hidden="1" x14ac:dyDescent="0.2">
      <c r="B241" s="154" t="s">
        <v>1209</v>
      </c>
      <c r="C241" s="154" t="s">
        <v>1209</v>
      </c>
      <c r="D241" s="154" t="s">
        <v>5100</v>
      </c>
      <c r="E241" s="154" t="s">
        <v>1608</v>
      </c>
      <c r="F241" s="154" t="s">
        <v>6347</v>
      </c>
      <c r="G241" s="78" t="str">
        <f t="shared" si="3"/>
        <v>SZG</v>
      </c>
    </row>
    <row r="242" spans="2:7" hidden="1" x14ac:dyDescent="0.2">
      <c r="B242" s="154" t="s">
        <v>80</v>
      </c>
      <c r="C242" s="154" t="s">
        <v>80</v>
      </c>
      <c r="D242" s="154" t="s">
        <v>5495</v>
      </c>
      <c r="E242" s="154" t="s">
        <v>1608</v>
      </c>
      <c r="F242" s="154" t="s">
        <v>6347</v>
      </c>
      <c r="G242" s="78" t="str">
        <f t="shared" si="3"/>
        <v>VIE</v>
      </c>
    </row>
    <row r="243" spans="2:7" hidden="1" x14ac:dyDescent="0.2">
      <c r="B243" s="154" t="s">
        <v>6998</v>
      </c>
      <c r="C243" s="154" t="s">
        <v>6998</v>
      </c>
      <c r="D243" s="154" t="s">
        <v>6999</v>
      </c>
      <c r="E243" s="154" t="s">
        <v>1602</v>
      </c>
      <c r="F243" s="154" t="s">
        <v>6350</v>
      </c>
      <c r="G243" s="78" t="str">
        <f t="shared" si="3"/>
        <v>GBB</v>
      </c>
    </row>
    <row r="244" spans="2:7" hidden="1" x14ac:dyDescent="0.2">
      <c r="B244" s="154" t="s">
        <v>3044</v>
      </c>
      <c r="C244" s="154" t="s">
        <v>286</v>
      </c>
      <c r="D244" s="154" t="s">
        <v>3045</v>
      </c>
      <c r="E244" s="154" t="s">
        <v>1602</v>
      </c>
      <c r="F244" s="154" t="s">
        <v>6350</v>
      </c>
      <c r="G244" s="78" t="str">
        <f t="shared" si="3"/>
        <v>BAK</v>
      </c>
    </row>
    <row r="245" spans="2:7" hidden="1" x14ac:dyDescent="0.2">
      <c r="B245" s="154" t="s">
        <v>3693</v>
      </c>
      <c r="C245" s="154" t="s">
        <v>3693</v>
      </c>
      <c r="D245" s="154" t="s">
        <v>3694</v>
      </c>
      <c r="E245" s="154" t="s">
        <v>1602</v>
      </c>
      <c r="F245" s="154" t="s">
        <v>6350</v>
      </c>
      <c r="G245" s="78" t="str">
        <f t="shared" si="3"/>
        <v>KVD</v>
      </c>
    </row>
    <row r="246" spans="2:7" hidden="1" x14ac:dyDescent="0.2">
      <c r="B246" s="154" t="s">
        <v>3824</v>
      </c>
      <c r="C246" s="154" t="s">
        <v>3824</v>
      </c>
      <c r="D246" s="154" t="s">
        <v>3825</v>
      </c>
      <c r="E246" s="154" t="s">
        <v>1602</v>
      </c>
      <c r="F246" s="154" t="s">
        <v>6350</v>
      </c>
      <c r="G246" s="78" t="str">
        <f t="shared" si="3"/>
        <v>LLK</v>
      </c>
    </row>
    <row r="247" spans="2:7" hidden="1" x14ac:dyDescent="0.2">
      <c r="B247" s="154" t="s">
        <v>4251</v>
      </c>
      <c r="C247" s="154" t="s">
        <v>4251</v>
      </c>
      <c r="D247" s="154" t="s">
        <v>6487</v>
      </c>
      <c r="E247" s="154" t="s">
        <v>1602</v>
      </c>
      <c r="F247" s="154" t="s">
        <v>6350</v>
      </c>
      <c r="G247" s="78" t="str">
        <f t="shared" si="3"/>
        <v>NAJ</v>
      </c>
    </row>
    <row r="248" spans="2:7" hidden="1" x14ac:dyDescent="0.2">
      <c r="B248" s="154" t="s">
        <v>7724</v>
      </c>
      <c r="C248" s="154" t="s">
        <v>7724</v>
      </c>
      <c r="D248" s="154" t="s">
        <v>7725</v>
      </c>
      <c r="E248" s="154" t="s">
        <v>1602</v>
      </c>
      <c r="F248" s="154" t="s">
        <v>6350</v>
      </c>
      <c r="G248" s="78" t="str">
        <f t="shared" si="3"/>
        <v>ZTU</v>
      </c>
    </row>
    <row r="249" spans="2:7" hidden="1" x14ac:dyDescent="0.2">
      <c r="B249" s="154" t="s">
        <v>1954</v>
      </c>
      <c r="C249" s="154" t="s">
        <v>1954</v>
      </c>
      <c r="D249" s="154" t="s">
        <v>6807</v>
      </c>
      <c r="E249" s="154" t="s">
        <v>1898</v>
      </c>
      <c r="F249" s="154" t="s">
        <v>6168</v>
      </c>
      <c r="G249" s="78" t="str">
        <f t="shared" si="3"/>
        <v>AXP</v>
      </c>
    </row>
    <row r="250" spans="2:7" hidden="1" x14ac:dyDescent="0.2">
      <c r="B250" s="154" t="s">
        <v>469</v>
      </c>
      <c r="C250" s="154" t="s">
        <v>469</v>
      </c>
      <c r="D250" s="154" t="s">
        <v>2078</v>
      </c>
      <c r="E250" s="154" t="s">
        <v>1898</v>
      </c>
      <c r="F250" s="154" t="s">
        <v>6168</v>
      </c>
      <c r="G250" s="78" t="str">
        <f t="shared" si="3"/>
        <v>BIM</v>
      </c>
    </row>
    <row r="251" spans="2:7" hidden="1" x14ac:dyDescent="0.2">
      <c r="B251" s="154" t="s">
        <v>2319</v>
      </c>
      <c r="C251" s="154" t="s">
        <v>2319</v>
      </c>
      <c r="D251" s="154" t="s">
        <v>6861</v>
      </c>
      <c r="E251" s="154" t="s">
        <v>1898</v>
      </c>
      <c r="F251" s="154" t="s">
        <v>6168</v>
      </c>
      <c r="G251" s="78" t="str">
        <f t="shared" si="3"/>
        <v>CCZ</v>
      </c>
    </row>
    <row r="252" spans="2:7" hidden="1" x14ac:dyDescent="0.2">
      <c r="B252" s="154" t="s">
        <v>2465</v>
      </c>
      <c r="C252" s="154" t="s">
        <v>2465</v>
      </c>
      <c r="D252" s="154" t="s">
        <v>6894</v>
      </c>
      <c r="E252" s="154" t="s">
        <v>1898</v>
      </c>
      <c r="F252" s="154" t="s">
        <v>6168</v>
      </c>
      <c r="G252" s="78" t="str">
        <f t="shared" si="3"/>
        <v>CRI</v>
      </c>
    </row>
    <row r="253" spans="2:7" hidden="1" x14ac:dyDescent="0.2">
      <c r="B253" s="154" t="s">
        <v>622</v>
      </c>
      <c r="C253" s="154" t="s">
        <v>622</v>
      </c>
      <c r="D253" s="154" t="s">
        <v>6956</v>
      </c>
      <c r="E253" s="154" t="s">
        <v>1898</v>
      </c>
      <c r="F253" s="154" t="s">
        <v>6168</v>
      </c>
      <c r="G253" s="78" t="str">
        <f t="shared" si="3"/>
        <v>ELH</v>
      </c>
    </row>
    <row r="254" spans="2:7" hidden="1" x14ac:dyDescent="0.2">
      <c r="B254" s="154" t="s">
        <v>651</v>
      </c>
      <c r="C254" s="154" t="s">
        <v>651</v>
      </c>
      <c r="D254" s="154" t="s">
        <v>2855</v>
      </c>
      <c r="E254" s="154" t="s">
        <v>1898</v>
      </c>
      <c r="F254" s="154" t="s">
        <v>6168</v>
      </c>
      <c r="G254" s="78" t="str">
        <f t="shared" si="3"/>
        <v>FPO</v>
      </c>
    </row>
    <row r="255" spans="2:7" hidden="1" x14ac:dyDescent="0.2">
      <c r="B255" s="154" t="s">
        <v>667</v>
      </c>
      <c r="C255" s="154" t="s">
        <v>667</v>
      </c>
      <c r="D255" s="154" t="s">
        <v>7009</v>
      </c>
      <c r="E255" s="154" t="s">
        <v>1898</v>
      </c>
      <c r="F255" s="154" t="s">
        <v>6168</v>
      </c>
      <c r="G255" s="78" t="str">
        <f t="shared" si="3"/>
        <v>GGT</v>
      </c>
    </row>
    <row r="256" spans="2:7" hidden="1" x14ac:dyDescent="0.2">
      <c r="B256" s="154" t="s">
        <v>668</v>
      </c>
      <c r="C256" s="154" t="s">
        <v>668</v>
      </c>
      <c r="D256" s="154" t="s">
        <v>7010</v>
      </c>
      <c r="E256" s="154" t="s">
        <v>1898</v>
      </c>
      <c r="F256" s="154" t="s">
        <v>6168</v>
      </c>
      <c r="G256" s="78" t="str">
        <f t="shared" si="3"/>
        <v>GHB</v>
      </c>
    </row>
    <row r="257" spans="2:7" hidden="1" x14ac:dyDescent="0.2">
      <c r="B257" s="154" t="s">
        <v>6337</v>
      </c>
      <c r="C257" s="154" t="s">
        <v>6337</v>
      </c>
      <c r="D257" s="154" t="s">
        <v>7011</v>
      </c>
      <c r="E257" s="154" t="s">
        <v>1898</v>
      </c>
      <c r="F257" s="154" t="s">
        <v>6168</v>
      </c>
      <c r="G257" s="78" t="str">
        <f t="shared" si="3"/>
        <v>GHC</v>
      </c>
    </row>
    <row r="258" spans="2:7" hidden="1" x14ac:dyDescent="0.2">
      <c r="B258" s="154" t="s">
        <v>735</v>
      </c>
      <c r="C258" s="154" t="s">
        <v>735</v>
      </c>
      <c r="D258" s="154" t="s">
        <v>3231</v>
      </c>
      <c r="E258" s="154" t="s">
        <v>1898</v>
      </c>
      <c r="F258" s="154" t="s">
        <v>6168</v>
      </c>
      <c r="G258" s="78" t="str">
        <f t="shared" si="3"/>
        <v>IGA</v>
      </c>
    </row>
    <row r="259" spans="2:7" hidden="1" x14ac:dyDescent="0.2">
      <c r="B259" s="154" t="s">
        <v>857</v>
      </c>
      <c r="C259" s="154" t="s">
        <v>857</v>
      </c>
      <c r="D259" s="154" t="s">
        <v>7173</v>
      </c>
      <c r="E259" s="154" t="s">
        <v>1898</v>
      </c>
      <c r="F259" s="154" t="s">
        <v>6168</v>
      </c>
      <c r="G259" s="78" t="str">
        <f t="shared" si="3"/>
        <v>LGI</v>
      </c>
    </row>
    <row r="260" spans="2:7" hidden="1" x14ac:dyDescent="0.2">
      <c r="B260" s="154" t="s">
        <v>918</v>
      </c>
      <c r="C260" s="154" t="s">
        <v>918</v>
      </c>
      <c r="D260" s="154" t="s">
        <v>7230</v>
      </c>
      <c r="E260" s="154" t="s">
        <v>1898</v>
      </c>
      <c r="F260" s="154" t="s">
        <v>6168</v>
      </c>
      <c r="G260" s="78" t="str">
        <f t="shared" ref="G260:G323" si="4">C260</f>
        <v>MHH</v>
      </c>
    </row>
    <row r="261" spans="2:7" hidden="1" x14ac:dyDescent="0.2">
      <c r="B261" s="154" t="s">
        <v>4226</v>
      </c>
      <c r="C261" s="154" t="s">
        <v>4226</v>
      </c>
      <c r="D261" s="154" t="s">
        <v>4227</v>
      </c>
      <c r="E261" s="154" t="s">
        <v>1898</v>
      </c>
      <c r="F261" s="154" t="s">
        <v>6168</v>
      </c>
      <c r="G261" s="78" t="str">
        <f t="shared" si="4"/>
        <v>MYG</v>
      </c>
    </row>
    <row r="262" spans="2:7" hidden="1" x14ac:dyDescent="0.2">
      <c r="B262" s="154" t="s">
        <v>964</v>
      </c>
      <c r="C262" s="154" t="s">
        <v>964</v>
      </c>
      <c r="D262" s="154" t="s">
        <v>4259</v>
      </c>
      <c r="E262" s="154" t="s">
        <v>1898</v>
      </c>
      <c r="F262" s="154" t="s">
        <v>6168</v>
      </c>
      <c r="G262" s="78" t="str">
        <f t="shared" si="4"/>
        <v>NAS</v>
      </c>
    </row>
    <row r="263" spans="2:7" hidden="1" x14ac:dyDescent="0.2">
      <c r="B263" s="154" t="s">
        <v>1128</v>
      </c>
      <c r="C263" s="154" t="s">
        <v>1128</v>
      </c>
      <c r="D263" s="154" t="s">
        <v>7420</v>
      </c>
      <c r="E263" s="154" t="s">
        <v>1898</v>
      </c>
      <c r="F263" s="154" t="s">
        <v>6168</v>
      </c>
      <c r="G263" s="78" t="str">
        <f t="shared" si="4"/>
        <v>RSD</v>
      </c>
    </row>
    <row r="264" spans="2:7" hidden="1" x14ac:dyDescent="0.2">
      <c r="B264" s="154" t="s">
        <v>5004</v>
      </c>
      <c r="C264" s="154" t="s">
        <v>5004</v>
      </c>
      <c r="D264" s="154" t="s">
        <v>7472</v>
      </c>
      <c r="E264" s="154" t="s">
        <v>1898</v>
      </c>
      <c r="F264" s="154" t="s">
        <v>6168</v>
      </c>
      <c r="G264" s="78" t="str">
        <f t="shared" si="4"/>
        <v>SML</v>
      </c>
    </row>
    <row r="265" spans="2:7" hidden="1" x14ac:dyDescent="0.2">
      <c r="B265" s="154" t="s">
        <v>5125</v>
      </c>
      <c r="C265" s="154" t="s">
        <v>5125</v>
      </c>
      <c r="D265" s="154" t="s">
        <v>7508</v>
      </c>
      <c r="E265" s="154" t="s">
        <v>1898</v>
      </c>
      <c r="F265" s="154" t="s">
        <v>6168</v>
      </c>
      <c r="G265" s="78" t="str">
        <f t="shared" si="4"/>
        <v>TBI</v>
      </c>
    </row>
    <row r="266" spans="2:7" hidden="1" x14ac:dyDescent="0.2">
      <c r="B266" s="154" t="s">
        <v>1222</v>
      </c>
      <c r="C266" s="154" t="s">
        <v>1222</v>
      </c>
      <c r="D266" s="154" t="s">
        <v>7512</v>
      </c>
      <c r="E266" s="154" t="s">
        <v>1898</v>
      </c>
      <c r="F266" s="154" t="s">
        <v>6168</v>
      </c>
      <c r="G266" s="78" t="str">
        <f t="shared" si="4"/>
        <v>TCB</v>
      </c>
    </row>
    <row r="267" spans="2:7" hidden="1" x14ac:dyDescent="0.2">
      <c r="B267" s="154" t="s">
        <v>1441</v>
      </c>
      <c r="C267" s="154" t="s">
        <v>1441</v>
      </c>
      <c r="D267" s="154" t="s">
        <v>7428</v>
      </c>
      <c r="E267" s="154" t="s">
        <v>1898</v>
      </c>
      <c r="F267" s="154" t="s">
        <v>6168</v>
      </c>
      <c r="G267" s="78" t="str">
        <f t="shared" si="4"/>
        <v>ZSA</v>
      </c>
    </row>
    <row r="268" spans="2:7" hidden="1" x14ac:dyDescent="0.2">
      <c r="B268" s="154" t="s">
        <v>100</v>
      </c>
      <c r="C268" s="154" t="s">
        <v>100</v>
      </c>
      <c r="D268" s="154" t="s">
        <v>1622</v>
      </c>
      <c r="E268" s="154" t="s">
        <v>1622</v>
      </c>
      <c r="F268" s="154" t="s">
        <v>6170</v>
      </c>
      <c r="G268" s="78" t="str">
        <f t="shared" si="4"/>
        <v>BAH</v>
      </c>
    </row>
    <row r="269" spans="2:7" hidden="1" x14ac:dyDescent="0.2">
      <c r="B269" s="154" t="s">
        <v>64</v>
      </c>
      <c r="C269" s="154" t="s">
        <v>64</v>
      </c>
      <c r="D269" s="154" t="s">
        <v>2358</v>
      </c>
      <c r="E269" s="154" t="s">
        <v>1589</v>
      </c>
      <c r="F269" s="154" t="s">
        <v>6248</v>
      </c>
      <c r="G269" s="78" t="str">
        <f t="shared" si="4"/>
        <v>CGP</v>
      </c>
    </row>
    <row r="270" spans="2:7" hidden="1" x14ac:dyDescent="0.2">
      <c r="B270" s="154" t="s">
        <v>2506</v>
      </c>
      <c r="C270" s="154" t="s">
        <v>2506</v>
      </c>
      <c r="D270" s="154" t="s">
        <v>6904</v>
      </c>
      <c r="E270" s="154" t="s">
        <v>1589</v>
      </c>
      <c r="F270" s="154" t="s">
        <v>6248</v>
      </c>
      <c r="G270" s="78" t="str">
        <f t="shared" si="4"/>
        <v>CXB</v>
      </c>
    </row>
    <row r="271" spans="2:7" hidden="1" x14ac:dyDescent="0.2">
      <c r="B271" s="154" t="s">
        <v>51</v>
      </c>
      <c r="C271" s="154" t="s">
        <v>51</v>
      </c>
      <c r="D271" s="154" t="s">
        <v>2536</v>
      </c>
      <c r="E271" s="154" t="s">
        <v>1589</v>
      </c>
      <c r="F271" s="154" t="s">
        <v>6248</v>
      </c>
      <c r="G271" s="78" t="str">
        <f t="shared" si="4"/>
        <v>DAC</v>
      </c>
    </row>
    <row r="272" spans="2:7" hidden="1" x14ac:dyDescent="0.2">
      <c r="B272" s="154" t="s">
        <v>3428</v>
      </c>
      <c r="C272" s="154" t="s">
        <v>3428</v>
      </c>
      <c r="D272" s="154" t="s">
        <v>3429</v>
      </c>
      <c r="E272" s="154" t="s">
        <v>1589</v>
      </c>
      <c r="F272" s="154" t="s">
        <v>6248</v>
      </c>
      <c r="G272" s="78" t="str">
        <f t="shared" si="4"/>
        <v>JSR</v>
      </c>
    </row>
    <row r="273" spans="2:7" hidden="1" x14ac:dyDescent="0.2">
      <c r="B273" s="154" t="s">
        <v>6558</v>
      </c>
      <c r="C273" s="154" t="s">
        <v>6558</v>
      </c>
      <c r="D273" s="154" t="s">
        <v>6559</v>
      </c>
      <c r="E273" s="154" t="s">
        <v>1589</v>
      </c>
      <c r="F273" s="154" t="s">
        <v>6248</v>
      </c>
      <c r="G273" s="78" t="str">
        <f t="shared" si="4"/>
        <v>RJH</v>
      </c>
    </row>
    <row r="274" spans="2:7" hidden="1" x14ac:dyDescent="0.2">
      <c r="B274" s="154" t="s">
        <v>6584</v>
      </c>
      <c r="C274" s="154" t="s">
        <v>6584</v>
      </c>
      <c r="D274" s="154" t="s">
        <v>6585</v>
      </c>
      <c r="E274" s="154" t="s">
        <v>1589</v>
      </c>
      <c r="F274" s="154" t="s">
        <v>6248</v>
      </c>
      <c r="G274" s="78" t="str">
        <f t="shared" si="4"/>
        <v>SPD</v>
      </c>
    </row>
    <row r="275" spans="2:7" hidden="1" x14ac:dyDescent="0.2">
      <c r="B275" s="154" t="s">
        <v>66</v>
      </c>
      <c r="C275" s="154" t="s">
        <v>66</v>
      </c>
      <c r="D275" s="154" t="s">
        <v>5952</v>
      </c>
      <c r="E275" s="154" t="s">
        <v>1589</v>
      </c>
      <c r="F275" s="154" t="s">
        <v>6248</v>
      </c>
      <c r="G275" s="78" t="str">
        <f t="shared" si="4"/>
        <v>ZYL</v>
      </c>
    </row>
    <row r="276" spans="2:7" hidden="1" x14ac:dyDescent="0.2">
      <c r="B276" s="154" t="s">
        <v>458</v>
      </c>
      <c r="C276" s="154" t="s">
        <v>458</v>
      </c>
      <c r="D276" s="154" t="s">
        <v>2046</v>
      </c>
      <c r="E276" s="154" t="s">
        <v>2046</v>
      </c>
      <c r="F276" s="154" t="s">
        <v>6188</v>
      </c>
      <c r="G276" s="78" t="str">
        <f t="shared" si="4"/>
        <v>BGI</v>
      </c>
    </row>
    <row r="277" spans="2:7" hidden="1" x14ac:dyDescent="0.2">
      <c r="B277" s="154" t="s">
        <v>6341</v>
      </c>
      <c r="C277" s="154" t="s">
        <v>6341</v>
      </c>
      <c r="D277" s="154" t="s">
        <v>6342</v>
      </c>
      <c r="E277" s="154" t="s">
        <v>2170</v>
      </c>
      <c r="F277" s="154" t="s">
        <v>6343</v>
      </c>
      <c r="G277" s="78" t="str">
        <f t="shared" si="4"/>
        <v>GME</v>
      </c>
    </row>
    <row r="278" spans="2:7" hidden="1" x14ac:dyDescent="0.2">
      <c r="B278" s="154" t="s">
        <v>2972</v>
      </c>
      <c r="C278" s="154" t="s">
        <v>2972</v>
      </c>
      <c r="D278" s="154" t="s">
        <v>2973</v>
      </c>
      <c r="E278" s="154" t="s">
        <v>2170</v>
      </c>
      <c r="F278" s="154" t="s">
        <v>6343</v>
      </c>
      <c r="G278" s="78" t="str">
        <f t="shared" si="4"/>
        <v>GNA</v>
      </c>
    </row>
    <row r="279" spans="2:7" hidden="1" x14ac:dyDescent="0.2">
      <c r="B279" s="154" t="s">
        <v>4038</v>
      </c>
      <c r="C279" s="154" t="s">
        <v>919</v>
      </c>
      <c r="D279" s="154" t="s">
        <v>4039</v>
      </c>
      <c r="E279" s="154" t="s">
        <v>2170</v>
      </c>
      <c r="F279" s="154" t="s">
        <v>6343</v>
      </c>
      <c r="G279" s="78" t="str">
        <f t="shared" si="4"/>
        <v>MSQ</v>
      </c>
    </row>
    <row r="280" spans="2:7" hidden="1" x14ac:dyDescent="0.2">
      <c r="B280" s="154" t="s">
        <v>919</v>
      </c>
      <c r="C280" s="154" t="s">
        <v>919</v>
      </c>
      <c r="D280" s="154" t="s">
        <v>4039</v>
      </c>
      <c r="E280" s="154" t="s">
        <v>2170</v>
      </c>
      <c r="F280" s="154" t="s">
        <v>6343</v>
      </c>
      <c r="G280" s="78" t="str">
        <f t="shared" si="4"/>
        <v>MSQ</v>
      </c>
    </row>
    <row r="281" spans="2:7" hidden="1" x14ac:dyDescent="0.2">
      <c r="B281" s="154" t="s">
        <v>1854</v>
      </c>
      <c r="C281" s="154" t="s">
        <v>1854</v>
      </c>
      <c r="D281" s="154" t="s">
        <v>6147</v>
      </c>
      <c r="E281" s="154" t="s">
        <v>1856</v>
      </c>
      <c r="F281" s="154" t="s">
        <v>6148</v>
      </c>
      <c r="G281" s="78" t="str">
        <f t="shared" si="4"/>
        <v>ANR</v>
      </c>
    </row>
    <row r="282" spans="2:7" hidden="1" x14ac:dyDescent="0.2">
      <c r="B282" s="154" t="s">
        <v>129</v>
      </c>
      <c r="C282" s="154" t="s">
        <v>129</v>
      </c>
      <c r="D282" s="154" t="s">
        <v>1855</v>
      </c>
      <c r="E282" s="154" t="s">
        <v>1856</v>
      </c>
      <c r="F282" s="154" t="s">
        <v>6148</v>
      </c>
      <c r="G282" s="78" t="str">
        <f t="shared" si="4"/>
        <v>BRU</v>
      </c>
    </row>
    <row r="283" spans="2:7" hidden="1" x14ac:dyDescent="0.2">
      <c r="B283" s="154" t="s">
        <v>2467</v>
      </c>
      <c r="C283" s="154" t="s">
        <v>129</v>
      </c>
      <c r="D283" s="154" t="s">
        <v>1855</v>
      </c>
      <c r="E283" s="154" t="s">
        <v>1856</v>
      </c>
      <c r="F283" s="154" t="s">
        <v>6148</v>
      </c>
      <c r="G283" s="78" t="str">
        <f t="shared" si="4"/>
        <v>BRU</v>
      </c>
    </row>
    <row r="284" spans="2:7" hidden="1" x14ac:dyDescent="0.2">
      <c r="B284" s="154" t="s">
        <v>3792</v>
      </c>
      <c r="C284" s="154" t="s">
        <v>3792</v>
      </c>
      <c r="D284" s="154" t="s">
        <v>3793</v>
      </c>
      <c r="E284" s="154" t="s">
        <v>1856</v>
      </c>
      <c r="F284" s="154" t="s">
        <v>6148</v>
      </c>
      <c r="G284" s="78" t="str">
        <f t="shared" si="4"/>
        <v>LGG</v>
      </c>
    </row>
    <row r="285" spans="2:7" hidden="1" x14ac:dyDescent="0.2">
      <c r="B285" s="154" t="s">
        <v>4463</v>
      </c>
      <c r="C285" s="154" t="s">
        <v>4463</v>
      </c>
      <c r="D285" s="154" t="s">
        <v>4464</v>
      </c>
      <c r="E285" s="154" t="s">
        <v>1856</v>
      </c>
      <c r="F285" s="154" t="s">
        <v>6148</v>
      </c>
      <c r="G285" s="78" t="str">
        <f t="shared" si="4"/>
        <v>OST</v>
      </c>
    </row>
    <row r="286" spans="2:7" hidden="1" x14ac:dyDescent="0.2">
      <c r="B286" s="154" t="s">
        <v>510</v>
      </c>
      <c r="C286" s="154" t="s">
        <v>510</v>
      </c>
      <c r="D286" s="154" t="s">
        <v>6848</v>
      </c>
      <c r="E286" s="154" t="s">
        <v>2271</v>
      </c>
      <c r="F286" s="154" t="s">
        <v>6230</v>
      </c>
      <c r="G286" s="78" t="str">
        <f t="shared" si="4"/>
        <v>BZE</v>
      </c>
    </row>
    <row r="287" spans="2:7" hidden="1" x14ac:dyDescent="0.2">
      <c r="B287" s="154" t="s">
        <v>2491</v>
      </c>
      <c r="C287" s="154" t="s">
        <v>2491</v>
      </c>
      <c r="D287" s="154" t="s">
        <v>6899</v>
      </c>
      <c r="E287" s="154" t="s">
        <v>2271</v>
      </c>
      <c r="F287" s="154" t="s">
        <v>6230</v>
      </c>
      <c r="G287" s="78" t="str">
        <f t="shared" si="4"/>
        <v>CUK</v>
      </c>
    </row>
    <row r="288" spans="2:7" hidden="1" x14ac:dyDescent="0.2">
      <c r="B288" s="154" t="s">
        <v>2512</v>
      </c>
      <c r="C288" s="154" t="s">
        <v>2512</v>
      </c>
      <c r="D288" s="154" t="s">
        <v>6909</v>
      </c>
      <c r="E288" s="154" t="s">
        <v>2271</v>
      </c>
      <c r="F288" s="154" t="s">
        <v>6230</v>
      </c>
      <c r="G288" s="78" t="str">
        <f t="shared" si="4"/>
        <v>CYC</v>
      </c>
    </row>
    <row r="289" spans="2:7" hidden="1" x14ac:dyDescent="0.2">
      <c r="B289" s="154" t="s">
        <v>6270</v>
      </c>
      <c r="C289" s="154" t="s">
        <v>6270</v>
      </c>
      <c r="D289" s="154" t="s">
        <v>6723</v>
      </c>
      <c r="E289" s="154" t="s">
        <v>2271</v>
      </c>
      <c r="F289" s="154" t="s">
        <v>6230</v>
      </c>
      <c r="G289" s="78" t="str">
        <f t="shared" si="4"/>
        <v>CZH</v>
      </c>
    </row>
    <row r="290" spans="2:7" hidden="1" x14ac:dyDescent="0.2">
      <c r="B290" s="154" t="s">
        <v>2569</v>
      </c>
      <c r="C290" s="154" t="s">
        <v>2569</v>
      </c>
      <c r="D290" s="154" t="s">
        <v>2570</v>
      </c>
      <c r="E290" s="154" t="s">
        <v>2271</v>
      </c>
      <c r="F290" s="154" t="s">
        <v>6230</v>
      </c>
      <c r="G290" s="78" t="str">
        <f t="shared" si="4"/>
        <v>DGA</v>
      </c>
    </row>
    <row r="291" spans="2:7" hidden="1" x14ac:dyDescent="0.2">
      <c r="B291" s="154" t="s">
        <v>6388</v>
      </c>
      <c r="C291" s="154" t="s">
        <v>6388</v>
      </c>
      <c r="D291" s="154" t="s">
        <v>6389</v>
      </c>
      <c r="E291" s="154" t="s">
        <v>2271</v>
      </c>
      <c r="F291" s="154" t="s">
        <v>6230</v>
      </c>
      <c r="G291" s="78" t="str">
        <f t="shared" si="4"/>
        <v>INB</v>
      </c>
    </row>
    <row r="292" spans="2:7" hidden="1" x14ac:dyDescent="0.2">
      <c r="B292" s="154" t="s">
        <v>4600</v>
      </c>
      <c r="C292" s="154" t="s">
        <v>4600</v>
      </c>
      <c r="D292" s="154" t="s">
        <v>4601</v>
      </c>
      <c r="E292" s="154" t="s">
        <v>2271</v>
      </c>
      <c r="F292" s="154" t="s">
        <v>6230</v>
      </c>
      <c r="G292" s="78" t="str">
        <f t="shared" si="4"/>
        <v>PLJ</v>
      </c>
    </row>
    <row r="293" spans="2:7" hidden="1" x14ac:dyDescent="0.2">
      <c r="B293" s="154" t="s">
        <v>4623</v>
      </c>
      <c r="C293" s="154" t="s">
        <v>4623</v>
      </c>
      <c r="D293" s="154" t="s">
        <v>7330</v>
      </c>
      <c r="E293" s="154" t="s">
        <v>2271</v>
      </c>
      <c r="F293" s="154" t="s">
        <v>6230</v>
      </c>
      <c r="G293" s="78" t="str">
        <f t="shared" si="4"/>
        <v>PND</v>
      </c>
    </row>
    <row r="294" spans="2:7" hidden="1" x14ac:dyDescent="0.2">
      <c r="B294" s="154" t="s">
        <v>5032</v>
      </c>
      <c r="C294" s="154" t="s">
        <v>5032</v>
      </c>
      <c r="D294" s="154" t="s">
        <v>7486</v>
      </c>
      <c r="E294" s="154" t="s">
        <v>2271</v>
      </c>
      <c r="F294" s="154" t="s">
        <v>6230</v>
      </c>
      <c r="G294" s="78" t="str">
        <f t="shared" si="4"/>
        <v>SPR</v>
      </c>
    </row>
    <row r="295" spans="2:7" hidden="1" x14ac:dyDescent="0.2">
      <c r="B295" s="154" t="s">
        <v>5360</v>
      </c>
      <c r="C295" s="154" t="s">
        <v>510</v>
      </c>
      <c r="D295" s="154" t="s">
        <v>6848</v>
      </c>
      <c r="E295" s="154" t="s">
        <v>2271</v>
      </c>
      <c r="F295" s="154" t="s">
        <v>6230</v>
      </c>
      <c r="G295" s="78" t="str">
        <f t="shared" si="4"/>
        <v>BZE</v>
      </c>
    </row>
    <row r="296" spans="2:7" hidden="1" x14ac:dyDescent="0.2">
      <c r="B296" s="154" t="s">
        <v>553</v>
      </c>
      <c r="C296" s="154" t="s">
        <v>553</v>
      </c>
      <c r="D296" s="154" t="s">
        <v>2446</v>
      </c>
      <c r="E296" s="154" t="s">
        <v>2447</v>
      </c>
      <c r="F296" s="154" t="s">
        <v>6257</v>
      </c>
      <c r="G296" s="78" t="str">
        <f t="shared" si="4"/>
        <v>COO</v>
      </c>
    </row>
    <row r="297" spans="2:7" hidden="1" x14ac:dyDescent="0.2">
      <c r="B297" s="154" t="s">
        <v>446</v>
      </c>
      <c r="C297" s="154" t="s">
        <v>446</v>
      </c>
      <c r="D297" s="154" t="s">
        <v>2000</v>
      </c>
      <c r="E297" s="154" t="s">
        <v>2000</v>
      </c>
      <c r="F297" s="154" t="s">
        <v>6176</v>
      </c>
      <c r="G297" s="78" t="str">
        <f t="shared" si="4"/>
        <v>BDA</v>
      </c>
    </row>
    <row r="298" spans="2:7" hidden="1" x14ac:dyDescent="0.2">
      <c r="B298" s="154" t="s">
        <v>4503</v>
      </c>
      <c r="C298" s="154" t="s">
        <v>4503</v>
      </c>
      <c r="D298" s="154" t="s">
        <v>4504</v>
      </c>
      <c r="E298" s="154" t="s">
        <v>4505</v>
      </c>
      <c r="F298" s="154" t="s">
        <v>6527</v>
      </c>
      <c r="G298" s="78" t="str">
        <f t="shared" si="4"/>
        <v>PBH</v>
      </c>
    </row>
    <row r="299" spans="2:7" hidden="1" x14ac:dyDescent="0.2">
      <c r="B299" s="154" t="s">
        <v>2263</v>
      </c>
      <c r="C299" s="154" t="s">
        <v>2263</v>
      </c>
      <c r="D299" s="154" t="s">
        <v>2264</v>
      </c>
      <c r="E299" s="154" t="s">
        <v>2265</v>
      </c>
      <c r="F299" s="154" t="s">
        <v>6229</v>
      </c>
      <c r="G299" s="78" t="str">
        <f t="shared" si="4"/>
        <v>BYC</v>
      </c>
    </row>
    <row r="300" spans="2:7" hidden="1" x14ac:dyDescent="0.2">
      <c r="B300" s="154" t="s">
        <v>516</v>
      </c>
      <c r="C300" s="154" t="s">
        <v>516</v>
      </c>
      <c r="D300" s="154" t="s">
        <v>2296</v>
      </c>
      <c r="E300" s="154" t="s">
        <v>2265</v>
      </c>
      <c r="F300" s="154" t="s">
        <v>6229</v>
      </c>
      <c r="G300" s="78" t="str">
        <f t="shared" si="4"/>
        <v>CBB</v>
      </c>
    </row>
    <row r="301" spans="2:7" hidden="1" x14ac:dyDescent="0.2">
      <c r="B301" s="154" t="s">
        <v>2381</v>
      </c>
      <c r="C301" s="154" t="s">
        <v>2381</v>
      </c>
      <c r="D301" s="154" t="s">
        <v>2382</v>
      </c>
      <c r="E301" s="154" t="s">
        <v>2265</v>
      </c>
      <c r="F301" s="154" t="s">
        <v>6229</v>
      </c>
      <c r="G301" s="78" t="str">
        <f t="shared" si="4"/>
        <v>CIJ</v>
      </c>
    </row>
    <row r="302" spans="2:7" hidden="1" x14ac:dyDescent="0.2">
      <c r="B302" s="154" t="s">
        <v>3042</v>
      </c>
      <c r="C302" s="154" t="s">
        <v>3042</v>
      </c>
      <c r="D302" s="154" t="s">
        <v>3043</v>
      </c>
      <c r="E302" s="154" t="s">
        <v>2265</v>
      </c>
      <c r="F302" s="154" t="s">
        <v>6229</v>
      </c>
      <c r="G302" s="78" t="str">
        <f t="shared" si="4"/>
        <v>GYA</v>
      </c>
    </row>
    <row r="303" spans="2:7" hidden="1" x14ac:dyDescent="0.2">
      <c r="B303" s="154" t="s">
        <v>871</v>
      </c>
      <c r="C303" s="154" t="s">
        <v>871</v>
      </c>
      <c r="D303" s="154" t="s">
        <v>7155</v>
      </c>
      <c r="E303" s="154" t="s">
        <v>2265</v>
      </c>
      <c r="F303" s="154" t="s">
        <v>6229</v>
      </c>
      <c r="G303" s="78" t="str">
        <f t="shared" si="4"/>
        <v>LPB</v>
      </c>
    </row>
    <row r="304" spans="2:7" hidden="1" x14ac:dyDescent="0.2">
      <c r="B304" s="154" t="s">
        <v>4669</v>
      </c>
      <c r="C304" s="154" t="s">
        <v>4669</v>
      </c>
      <c r="D304" s="154" t="s">
        <v>7369</v>
      </c>
      <c r="E304" s="154" t="s">
        <v>2265</v>
      </c>
      <c r="F304" s="154" t="s">
        <v>6229</v>
      </c>
      <c r="G304" s="78" t="str">
        <f t="shared" si="4"/>
        <v>PSZ</v>
      </c>
    </row>
    <row r="305" spans="2:7" hidden="1" x14ac:dyDescent="0.2">
      <c r="B305" s="154" t="s">
        <v>4732</v>
      </c>
      <c r="C305" s="154" t="s">
        <v>4732</v>
      </c>
      <c r="D305" s="154" t="s">
        <v>4733</v>
      </c>
      <c r="E305" s="154" t="s">
        <v>2265</v>
      </c>
      <c r="F305" s="154" t="s">
        <v>6229</v>
      </c>
      <c r="G305" s="78" t="str">
        <f t="shared" si="4"/>
        <v>RBQ</v>
      </c>
    </row>
    <row r="306" spans="2:7" hidden="1" x14ac:dyDescent="0.2">
      <c r="B306" s="154" t="s">
        <v>4775</v>
      </c>
      <c r="C306" s="154" t="s">
        <v>4775</v>
      </c>
      <c r="D306" s="154" t="s">
        <v>4776</v>
      </c>
      <c r="E306" s="154" t="s">
        <v>2265</v>
      </c>
      <c r="F306" s="154" t="s">
        <v>6229</v>
      </c>
      <c r="G306" s="78" t="str">
        <f t="shared" si="4"/>
        <v>RIB</v>
      </c>
    </row>
    <row r="307" spans="2:7" hidden="1" x14ac:dyDescent="0.2">
      <c r="B307" s="154" t="s">
        <v>1182</v>
      </c>
      <c r="C307" s="154" t="s">
        <v>1182</v>
      </c>
      <c r="D307" s="154" t="s">
        <v>5036</v>
      </c>
      <c r="E307" s="154" t="s">
        <v>2265</v>
      </c>
      <c r="F307" s="154" t="s">
        <v>6229</v>
      </c>
      <c r="G307" s="78" t="str">
        <f t="shared" si="4"/>
        <v>SRE</v>
      </c>
    </row>
    <row r="308" spans="2:7" hidden="1" x14ac:dyDescent="0.2">
      <c r="B308" s="154" t="s">
        <v>1184</v>
      </c>
      <c r="C308" s="154" t="s">
        <v>1184</v>
      </c>
      <c r="D308" s="154" t="s">
        <v>7489</v>
      </c>
      <c r="E308" s="154" t="s">
        <v>2265</v>
      </c>
      <c r="F308" s="154" t="s">
        <v>6229</v>
      </c>
      <c r="G308" s="78" t="str">
        <f t="shared" si="4"/>
        <v>SRZ</v>
      </c>
    </row>
    <row r="309" spans="2:7" hidden="1" x14ac:dyDescent="0.2">
      <c r="B309" s="154" t="s">
        <v>5150</v>
      </c>
      <c r="C309" s="154" t="s">
        <v>5150</v>
      </c>
      <c r="D309" s="154" t="s">
        <v>5151</v>
      </c>
      <c r="E309" s="154" t="s">
        <v>2265</v>
      </c>
      <c r="F309" s="154" t="s">
        <v>6229</v>
      </c>
      <c r="G309" s="78" t="str">
        <f t="shared" si="4"/>
        <v>TDD</v>
      </c>
    </row>
    <row r="310" spans="2:7" hidden="1" x14ac:dyDescent="0.2">
      <c r="B310" s="154" t="s">
        <v>1239</v>
      </c>
      <c r="C310" s="154" t="s">
        <v>1239</v>
      </c>
      <c r="D310" s="154" t="s">
        <v>5205</v>
      </c>
      <c r="E310" s="154" t="s">
        <v>2265</v>
      </c>
      <c r="F310" s="154" t="s">
        <v>6229</v>
      </c>
      <c r="G310" s="78" t="str">
        <f t="shared" si="4"/>
        <v>TJA</v>
      </c>
    </row>
    <row r="311" spans="2:7" hidden="1" x14ac:dyDescent="0.2">
      <c r="B311" s="154" t="s">
        <v>6636</v>
      </c>
      <c r="C311" s="154" t="s">
        <v>6636</v>
      </c>
      <c r="D311" s="154" t="s">
        <v>6637</v>
      </c>
      <c r="E311" s="154" t="s">
        <v>2265</v>
      </c>
      <c r="F311" s="154" t="s">
        <v>6229</v>
      </c>
      <c r="G311" s="78" t="str">
        <f t="shared" si="4"/>
        <v>UYU</v>
      </c>
    </row>
    <row r="312" spans="2:7" hidden="1" x14ac:dyDescent="0.2">
      <c r="B312" s="154" t="s">
        <v>5535</v>
      </c>
      <c r="C312" s="154" t="s">
        <v>1184</v>
      </c>
      <c r="D312" s="154" t="s">
        <v>7489</v>
      </c>
      <c r="E312" s="154" t="s">
        <v>2265</v>
      </c>
      <c r="F312" s="154" t="s">
        <v>6229</v>
      </c>
      <c r="G312" s="78" t="str">
        <f t="shared" si="4"/>
        <v>SRZ</v>
      </c>
    </row>
    <row r="313" spans="2:7" hidden="1" x14ac:dyDescent="0.2">
      <c r="B313" s="154" t="s">
        <v>490</v>
      </c>
      <c r="C313" s="154" t="s">
        <v>490</v>
      </c>
      <c r="D313" s="154" t="s">
        <v>2154</v>
      </c>
      <c r="E313" s="154" t="s">
        <v>6831</v>
      </c>
      <c r="F313" s="154" t="s">
        <v>6207</v>
      </c>
      <c r="G313" s="78" t="str">
        <f t="shared" si="4"/>
        <v>BON</v>
      </c>
    </row>
    <row r="314" spans="2:7" hidden="1" x14ac:dyDescent="0.2">
      <c r="B314" s="154" t="s">
        <v>631</v>
      </c>
      <c r="C314" s="154" t="s">
        <v>631</v>
      </c>
      <c r="D314" s="154" t="s">
        <v>6965</v>
      </c>
      <c r="E314" s="154" t="s">
        <v>6831</v>
      </c>
      <c r="F314" s="154" t="s">
        <v>6207</v>
      </c>
      <c r="G314" s="78" t="str">
        <f t="shared" si="4"/>
        <v>EUX</v>
      </c>
    </row>
    <row r="315" spans="2:7" hidden="1" x14ac:dyDescent="0.2">
      <c r="B315" s="154" t="s">
        <v>1136</v>
      </c>
      <c r="C315" s="154" t="s">
        <v>1136</v>
      </c>
      <c r="D315" s="154" t="s">
        <v>4864</v>
      </c>
      <c r="E315" s="154" t="s">
        <v>6831</v>
      </c>
      <c r="F315" s="154" t="s">
        <v>6207</v>
      </c>
      <c r="G315" s="78" t="str">
        <f t="shared" si="4"/>
        <v>SAB</v>
      </c>
    </row>
    <row r="316" spans="2:7" hidden="1" x14ac:dyDescent="0.2">
      <c r="B316" s="154" t="s">
        <v>6204</v>
      </c>
      <c r="C316" s="154" t="s">
        <v>6204</v>
      </c>
      <c r="D316" s="154" t="s">
        <v>6828</v>
      </c>
      <c r="E316" s="154" t="s">
        <v>4959</v>
      </c>
      <c r="F316" s="154" t="s">
        <v>6205</v>
      </c>
      <c r="G316" s="78" t="str">
        <f t="shared" si="4"/>
        <v>BNX</v>
      </c>
    </row>
    <row r="317" spans="2:7" hidden="1" x14ac:dyDescent="0.2">
      <c r="B317" s="154" t="s">
        <v>1158</v>
      </c>
      <c r="C317" s="154" t="s">
        <v>1158</v>
      </c>
      <c r="D317" s="154" t="s">
        <v>4958</v>
      </c>
      <c r="E317" s="154" t="s">
        <v>4959</v>
      </c>
      <c r="F317" s="154" t="s">
        <v>6205</v>
      </c>
      <c r="G317" s="78" t="str">
        <f t="shared" si="4"/>
        <v>SJJ</v>
      </c>
    </row>
    <row r="318" spans="2:7" hidden="1" x14ac:dyDescent="0.2">
      <c r="B318" s="154" t="s">
        <v>1985</v>
      </c>
      <c r="C318" s="154" t="s">
        <v>1985</v>
      </c>
      <c r="D318" s="154" t="s">
        <v>1986</v>
      </c>
      <c r="E318" s="154" t="s">
        <v>1987</v>
      </c>
      <c r="F318" s="154" t="s">
        <v>6172</v>
      </c>
      <c r="G318" s="78" t="str">
        <f t="shared" si="4"/>
        <v>BBK</v>
      </c>
    </row>
    <row r="319" spans="2:7" hidden="1" x14ac:dyDescent="0.2">
      <c r="B319" s="154" t="s">
        <v>2864</v>
      </c>
      <c r="C319" s="154" t="s">
        <v>2864</v>
      </c>
      <c r="D319" s="154" t="s">
        <v>2865</v>
      </c>
      <c r="E319" s="154" t="s">
        <v>1987</v>
      </c>
      <c r="F319" s="154" t="s">
        <v>6172</v>
      </c>
      <c r="G319" s="78" t="str">
        <f t="shared" si="4"/>
        <v>FRW</v>
      </c>
    </row>
    <row r="320" spans="2:7" hidden="1" x14ac:dyDescent="0.2">
      <c r="B320" s="154" t="s">
        <v>659</v>
      </c>
      <c r="C320" s="154" t="s">
        <v>659</v>
      </c>
      <c r="D320" s="154" t="s">
        <v>2903</v>
      </c>
      <c r="E320" s="154" t="s">
        <v>1987</v>
      </c>
      <c r="F320" s="154" t="s">
        <v>6172</v>
      </c>
      <c r="G320" s="78" t="str">
        <f t="shared" si="4"/>
        <v>GBE</v>
      </c>
    </row>
    <row r="321" spans="2:7" hidden="1" x14ac:dyDescent="0.2">
      <c r="B321" s="154" t="s">
        <v>952</v>
      </c>
      <c r="C321" s="154" t="s">
        <v>952</v>
      </c>
      <c r="D321" s="154" t="s">
        <v>4187</v>
      </c>
      <c r="E321" s="154" t="s">
        <v>1987</v>
      </c>
      <c r="F321" s="154" t="s">
        <v>6172</v>
      </c>
      <c r="G321" s="78" t="str">
        <f t="shared" si="4"/>
        <v>MUB</v>
      </c>
    </row>
    <row r="322" spans="2:7" hidden="1" x14ac:dyDescent="0.2">
      <c r="B322" s="154" t="s">
        <v>1693</v>
      </c>
      <c r="C322" s="154" t="s">
        <v>1693</v>
      </c>
      <c r="D322" s="154" t="s">
        <v>1694</v>
      </c>
      <c r="E322" s="154" t="s">
        <v>1621</v>
      </c>
      <c r="F322" s="154" t="s">
        <v>6088</v>
      </c>
      <c r="G322" s="78" t="str">
        <f t="shared" si="4"/>
        <v>AAX</v>
      </c>
    </row>
    <row r="323" spans="2:7" hidden="1" x14ac:dyDescent="0.2">
      <c r="B323" s="154" t="s">
        <v>1764</v>
      </c>
      <c r="C323" s="154" t="s">
        <v>1764</v>
      </c>
      <c r="D323" s="154" t="s">
        <v>6781</v>
      </c>
      <c r="E323" s="154" t="s">
        <v>1621</v>
      </c>
      <c r="F323" s="154" t="s">
        <v>6088</v>
      </c>
      <c r="G323" s="78" t="str">
        <f t="shared" si="4"/>
        <v>AFL</v>
      </c>
    </row>
    <row r="324" spans="2:7" hidden="1" x14ac:dyDescent="0.2">
      <c r="B324" s="154" t="s">
        <v>403</v>
      </c>
      <c r="C324" s="154" t="s">
        <v>403</v>
      </c>
      <c r="D324" s="154" t="s">
        <v>1806</v>
      </c>
      <c r="E324" s="154" t="s">
        <v>1621</v>
      </c>
      <c r="F324" s="154" t="s">
        <v>6088</v>
      </c>
      <c r="G324" s="78" t="str">
        <f t="shared" ref="G324:G387" si="5">C324</f>
        <v>AJU</v>
      </c>
    </row>
    <row r="325" spans="2:7" hidden="1" x14ac:dyDescent="0.2">
      <c r="B325" s="154" t="s">
        <v>1895</v>
      </c>
      <c r="C325" s="154" t="s">
        <v>1895</v>
      </c>
      <c r="D325" s="154" t="s">
        <v>1896</v>
      </c>
      <c r="E325" s="154" t="s">
        <v>1621</v>
      </c>
      <c r="F325" s="154" t="s">
        <v>6088</v>
      </c>
      <c r="G325" s="78" t="str">
        <f t="shared" si="5"/>
        <v>ARU</v>
      </c>
    </row>
    <row r="326" spans="2:7" hidden="1" x14ac:dyDescent="0.2">
      <c r="B326" s="154" t="s">
        <v>1917</v>
      </c>
      <c r="C326" s="154" t="s">
        <v>1917</v>
      </c>
      <c r="D326" s="154" t="s">
        <v>1918</v>
      </c>
      <c r="E326" s="154" t="s">
        <v>1621</v>
      </c>
      <c r="F326" s="154" t="s">
        <v>6088</v>
      </c>
      <c r="G326" s="78" t="str">
        <f t="shared" si="5"/>
        <v>ATM</v>
      </c>
    </row>
    <row r="327" spans="2:7" hidden="1" x14ac:dyDescent="0.2">
      <c r="B327" s="154" t="s">
        <v>1937</v>
      </c>
      <c r="C327" s="154" t="s">
        <v>1937</v>
      </c>
      <c r="D327" s="154" t="s">
        <v>1938</v>
      </c>
      <c r="E327" s="154" t="s">
        <v>1621</v>
      </c>
      <c r="F327" s="154" t="s">
        <v>6088</v>
      </c>
      <c r="G327" s="78" t="str">
        <f t="shared" si="5"/>
        <v>AUX</v>
      </c>
    </row>
    <row r="328" spans="2:7" hidden="1" x14ac:dyDescent="0.2">
      <c r="B328" s="154" t="s">
        <v>1981</v>
      </c>
      <c r="C328" s="154" t="s">
        <v>1981</v>
      </c>
      <c r="D328" s="154" t="s">
        <v>1982</v>
      </c>
      <c r="E328" s="154" t="s">
        <v>1621</v>
      </c>
      <c r="F328" s="154" t="s">
        <v>6088</v>
      </c>
      <c r="G328" s="78" t="str">
        <f t="shared" si="5"/>
        <v>BAZ</v>
      </c>
    </row>
    <row r="329" spans="2:7" hidden="1" x14ac:dyDescent="0.2">
      <c r="B329" s="154" t="s">
        <v>451</v>
      </c>
      <c r="C329" s="154" t="s">
        <v>451</v>
      </c>
      <c r="D329" s="154" t="s">
        <v>2022</v>
      </c>
      <c r="E329" s="154" t="s">
        <v>1621</v>
      </c>
      <c r="F329" s="154" t="s">
        <v>6088</v>
      </c>
      <c r="G329" s="78" t="str">
        <f t="shared" si="5"/>
        <v>BEL</v>
      </c>
    </row>
    <row r="330" spans="2:7" hidden="1" x14ac:dyDescent="0.2">
      <c r="B330" s="154" t="s">
        <v>493</v>
      </c>
      <c r="C330" s="154" t="s">
        <v>493</v>
      </c>
      <c r="D330" s="154" t="s">
        <v>6833</v>
      </c>
      <c r="E330" s="154" t="s">
        <v>1621</v>
      </c>
      <c r="F330" s="154" t="s">
        <v>6088</v>
      </c>
      <c r="G330" s="78" t="str">
        <f t="shared" si="5"/>
        <v>BPS</v>
      </c>
    </row>
    <row r="331" spans="2:7" hidden="1" x14ac:dyDescent="0.2">
      <c r="B331" s="154" t="s">
        <v>2171</v>
      </c>
      <c r="C331" s="154" t="s">
        <v>2171</v>
      </c>
      <c r="D331" s="154" t="s">
        <v>2172</v>
      </c>
      <c r="E331" s="154" t="s">
        <v>1621</v>
      </c>
      <c r="F331" s="154" t="s">
        <v>6088</v>
      </c>
      <c r="G331" s="78" t="str">
        <f t="shared" si="5"/>
        <v>BRA</v>
      </c>
    </row>
    <row r="332" spans="2:7" hidden="1" x14ac:dyDescent="0.2">
      <c r="B332" s="154" t="s">
        <v>502</v>
      </c>
      <c r="C332" s="154" t="s">
        <v>502</v>
      </c>
      <c r="D332" s="154" t="s">
        <v>2189</v>
      </c>
      <c r="E332" s="154" t="s">
        <v>1621</v>
      </c>
      <c r="F332" s="154" t="s">
        <v>6088</v>
      </c>
      <c r="G332" s="78" t="str">
        <f t="shared" si="5"/>
        <v>BSB</v>
      </c>
    </row>
    <row r="333" spans="2:7" hidden="1" x14ac:dyDescent="0.2">
      <c r="B333" s="154" t="s">
        <v>2239</v>
      </c>
      <c r="C333" s="154" t="s">
        <v>2239</v>
      </c>
      <c r="D333" s="154" t="s">
        <v>6843</v>
      </c>
      <c r="E333" s="154" t="s">
        <v>1621</v>
      </c>
      <c r="F333" s="154" t="s">
        <v>6088</v>
      </c>
      <c r="G333" s="78" t="str">
        <f t="shared" si="5"/>
        <v>BVB</v>
      </c>
    </row>
    <row r="334" spans="2:7" hidden="1" x14ac:dyDescent="0.2">
      <c r="B334" s="154" t="s">
        <v>2245</v>
      </c>
      <c r="C334" s="154" t="s">
        <v>2245</v>
      </c>
      <c r="D334" s="154" t="s">
        <v>2246</v>
      </c>
      <c r="E334" s="154" t="s">
        <v>1621</v>
      </c>
      <c r="F334" s="154" t="s">
        <v>6088</v>
      </c>
      <c r="G334" s="78" t="str">
        <f t="shared" si="5"/>
        <v>BVH</v>
      </c>
    </row>
    <row r="335" spans="2:7" hidden="1" x14ac:dyDescent="0.2">
      <c r="B335" s="154" t="s">
        <v>2269</v>
      </c>
      <c r="C335" s="154" t="s">
        <v>2269</v>
      </c>
      <c r="D335" s="154" t="s">
        <v>2270</v>
      </c>
      <c r="E335" s="154" t="s">
        <v>1621</v>
      </c>
      <c r="F335" s="154" t="s">
        <v>6088</v>
      </c>
      <c r="G335" s="78" t="str">
        <f t="shared" si="5"/>
        <v>BYO</v>
      </c>
    </row>
    <row r="336" spans="2:7" hidden="1" x14ac:dyDescent="0.2">
      <c r="B336" s="154" t="s">
        <v>2283</v>
      </c>
      <c r="C336" s="154" t="s">
        <v>2283</v>
      </c>
      <c r="D336" s="154" t="s">
        <v>2284</v>
      </c>
      <c r="E336" s="154" t="s">
        <v>1621</v>
      </c>
      <c r="F336" s="154" t="s">
        <v>6088</v>
      </c>
      <c r="G336" s="78" t="str">
        <f t="shared" si="5"/>
        <v>CAC</v>
      </c>
    </row>
    <row r="337" spans="2:7" hidden="1" x14ac:dyDescent="0.2">
      <c r="B337" s="154" t="s">
        <v>6237</v>
      </c>
      <c r="C337" s="154" t="s">
        <v>6237</v>
      </c>
      <c r="D337" s="154" t="s">
        <v>6238</v>
      </c>
      <c r="E337" s="154" t="s">
        <v>1621</v>
      </c>
      <c r="F337" s="154" t="s">
        <v>6088</v>
      </c>
      <c r="G337" s="78" t="str">
        <f t="shared" si="5"/>
        <v>CAW</v>
      </c>
    </row>
    <row r="338" spans="2:7" hidden="1" x14ac:dyDescent="0.2">
      <c r="B338" s="154" t="s">
        <v>6857</v>
      </c>
      <c r="C338" s="154" t="s">
        <v>6857</v>
      </c>
      <c r="D338" s="154" t="s">
        <v>6858</v>
      </c>
      <c r="E338" s="154" t="s">
        <v>1621</v>
      </c>
      <c r="F338" s="154" t="s">
        <v>6088</v>
      </c>
      <c r="G338" s="78" t="str">
        <f t="shared" si="5"/>
        <v>CCI</v>
      </c>
    </row>
    <row r="339" spans="2:7" hidden="1" x14ac:dyDescent="0.2">
      <c r="B339" s="154" t="s">
        <v>2312</v>
      </c>
      <c r="C339" s="154" t="s">
        <v>2312</v>
      </c>
      <c r="D339" s="154" t="s">
        <v>2313</v>
      </c>
      <c r="E339" s="154" t="s">
        <v>1621</v>
      </c>
      <c r="F339" s="154" t="s">
        <v>6088</v>
      </c>
      <c r="G339" s="78" t="str">
        <f t="shared" si="5"/>
        <v>CCM</v>
      </c>
    </row>
    <row r="340" spans="2:7" hidden="1" x14ac:dyDescent="0.2">
      <c r="B340" s="154" t="s">
        <v>2337</v>
      </c>
      <c r="C340" s="154" t="s">
        <v>2337</v>
      </c>
      <c r="D340" s="154" t="s">
        <v>6867</v>
      </c>
      <c r="E340" s="154" t="s">
        <v>1621</v>
      </c>
      <c r="F340" s="154" t="s">
        <v>6088</v>
      </c>
      <c r="G340" s="78" t="str">
        <f t="shared" si="5"/>
        <v>CFB</v>
      </c>
    </row>
    <row r="341" spans="2:7" hidden="1" x14ac:dyDescent="0.2">
      <c r="B341" s="154" t="s">
        <v>2338</v>
      </c>
      <c r="C341" s="154" t="s">
        <v>2338</v>
      </c>
      <c r="D341" s="154" t="s">
        <v>2339</v>
      </c>
      <c r="E341" s="154" t="s">
        <v>1621</v>
      </c>
      <c r="F341" s="154" t="s">
        <v>6088</v>
      </c>
      <c r="G341" s="78" t="str">
        <f t="shared" si="5"/>
        <v>CFC</v>
      </c>
    </row>
    <row r="342" spans="2:7" hidden="1" x14ac:dyDescent="0.2">
      <c r="B342" s="154" t="s">
        <v>526</v>
      </c>
      <c r="C342" s="154" t="s">
        <v>526</v>
      </c>
      <c r="D342" s="154" t="s">
        <v>2350</v>
      </c>
      <c r="E342" s="154" t="s">
        <v>1621</v>
      </c>
      <c r="F342" s="154" t="s">
        <v>6088</v>
      </c>
      <c r="G342" s="78" t="str">
        <f t="shared" si="5"/>
        <v>CGB</v>
      </c>
    </row>
    <row r="343" spans="2:7" hidden="1" x14ac:dyDescent="0.2">
      <c r="B343" s="154" t="s">
        <v>2353</v>
      </c>
      <c r="C343" s="154" t="s">
        <v>287</v>
      </c>
      <c r="D343" s="154" t="s">
        <v>6870</v>
      </c>
      <c r="E343" s="154" t="s">
        <v>1621</v>
      </c>
      <c r="F343" s="154" t="s">
        <v>6088</v>
      </c>
      <c r="G343" s="78" t="str">
        <f t="shared" si="5"/>
        <v>SAO</v>
      </c>
    </row>
    <row r="344" spans="2:7" hidden="1" x14ac:dyDescent="0.2">
      <c r="B344" s="154" t="s">
        <v>530</v>
      </c>
      <c r="C344" s="154" t="s">
        <v>530</v>
      </c>
      <c r="D344" s="154" t="s">
        <v>6872</v>
      </c>
      <c r="E344" s="154" t="s">
        <v>1621</v>
      </c>
      <c r="F344" s="154" t="s">
        <v>6088</v>
      </c>
      <c r="G344" s="78" t="str">
        <f t="shared" si="5"/>
        <v>CGR</v>
      </c>
    </row>
    <row r="345" spans="2:7" hidden="1" x14ac:dyDescent="0.2">
      <c r="B345" s="154" t="s">
        <v>2392</v>
      </c>
      <c r="C345" s="154" t="s">
        <v>2392</v>
      </c>
      <c r="D345" s="154" t="s">
        <v>2393</v>
      </c>
      <c r="E345" s="154" t="s">
        <v>1621</v>
      </c>
      <c r="F345" s="154" t="s">
        <v>6088</v>
      </c>
      <c r="G345" s="78" t="str">
        <f t="shared" si="5"/>
        <v>CIZ</v>
      </c>
    </row>
    <row r="346" spans="2:7" hidden="1" x14ac:dyDescent="0.2">
      <c r="B346" s="154" t="s">
        <v>2408</v>
      </c>
      <c r="C346" s="154" t="s">
        <v>2408</v>
      </c>
      <c r="D346" s="154" t="s">
        <v>2409</v>
      </c>
      <c r="E346" s="154" t="s">
        <v>1621</v>
      </c>
      <c r="F346" s="154" t="s">
        <v>6088</v>
      </c>
      <c r="G346" s="78" t="str">
        <f t="shared" si="5"/>
        <v>CKS</v>
      </c>
    </row>
    <row r="347" spans="2:7" hidden="1" x14ac:dyDescent="0.2">
      <c r="B347" s="154" t="s">
        <v>6253</v>
      </c>
      <c r="C347" s="154" t="s">
        <v>6253</v>
      </c>
      <c r="D347" s="154" t="s">
        <v>6882</v>
      </c>
      <c r="E347" s="154" t="s">
        <v>1621</v>
      </c>
      <c r="F347" s="154" t="s">
        <v>6088</v>
      </c>
      <c r="G347" s="78" t="str">
        <f t="shared" si="5"/>
        <v>CLV</v>
      </c>
    </row>
    <row r="348" spans="2:7" hidden="1" x14ac:dyDescent="0.2">
      <c r="B348" s="154" t="s">
        <v>2427</v>
      </c>
      <c r="C348" s="154" t="s">
        <v>2427</v>
      </c>
      <c r="D348" s="154" t="s">
        <v>2428</v>
      </c>
      <c r="E348" s="154" t="s">
        <v>1621</v>
      </c>
      <c r="F348" s="154" t="s">
        <v>6088</v>
      </c>
      <c r="G348" s="78" t="str">
        <f t="shared" si="5"/>
        <v>CMG</v>
      </c>
    </row>
    <row r="349" spans="2:7" hidden="1" x14ac:dyDescent="0.2">
      <c r="B349" s="154" t="s">
        <v>2435</v>
      </c>
      <c r="C349" s="154" t="s">
        <v>549</v>
      </c>
      <c r="D349" s="154" t="s">
        <v>6884</v>
      </c>
      <c r="E349" s="154" t="s">
        <v>1621</v>
      </c>
      <c r="F349" s="154" t="s">
        <v>6088</v>
      </c>
      <c r="G349" s="78" t="str">
        <f t="shared" si="5"/>
        <v>BHZ</v>
      </c>
    </row>
    <row r="350" spans="2:7" hidden="1" x14ac:dyDescent="0.2">
      <c r="B350" s="154" t="s">
        <v>557</v>
      </c>
      <c r="C350" s="154" t="s">
        <v>557</v>
      </c>
      <c r="D350" s="154" t="s">
        <v>2458</v>
      </c>
      <c r="E350" s="154" t="s">
        <v>1621</v>
      </c>
      <c r="F350" s="154" t="s">
        <v>6088</v>
      </c>
      <c r="G350" s="78" t="str">
        <f t="shared" si="5"/>
        <v>CPQ</v>
      </c>
    </row>
    <row r="351" spans="2:7" hidden="1" x14ac:dyDescent="0.2">
      <c r="B351" s="154" t="s">
        <v>2461</v>
      </c>
      <c r="C351" s="154" t="s">
        <v>2461</v>
      </c>
      <c r="D351" s="154" t="s">
        <v>6891</v>
      </c>
      <c r="E351" s="154" t="s">
        <v>1621</v>
      </c>
      <c r="F351" s="154" t="s">
        <v>6088</v>
      </c>
      <c r="G351" s="78" t="str">
        <f t="shared" si="5"/>
        <v>CPV</v>
      </c>
    </row>
    <row r="352" spans="2:7" hidden="1" x14ac:dyDescent="0.2">
      <c r="B352" s="154" t="s">
        <v>574</v>
      </c>
      <c r="C352" s="154" t="s">
        <v>574</v>
      </c>
      <c r="D352" s="154" t="s">
        <v>2504</v>
      </c>
      <c r="E352" s="154" t="s">
        <v>1621</v>
      </c>
      <c r="F352" s="154" t="s">
        <v>6088</v>
      </c>
      <c r="G352" s="78" t="str">
        <f t="shared" si="5"/>
        <v>CWB</v>
      </c>
    </row>
    <row r="353" spans="2:7" hidden="1" x14ac:dyDescent="0.2">
      <c r="B353" s="154" t="s">
        <v>577</v>
      </c>
      <c r="C353" s="154" t="s">
        <v>577</v>
      </c>
      <c r="D353" s="154" t="s">
        <v>6905</v>
      </c>
      <c r="E353" s="154" t="s">
        <v>1621</v>
      </c>
      <c r="F353" s="154" t="s">
        <v>6088</v>
      </c>
      <c r="G353" s="78" t="str">
        <f t="shared" si="5"/>
        <v>CXJ</v>
      </c>
    </row>
    <row r="354" spans="2:7" hidden="1" x14ac:dyDescent="0.2">
      <c r="B354" s="154" t="s">
        <v>2531</v>
      </c>
      <c r="C354" s="154" t="s">
        <v>2531</v>
      </c>
      <c r="D354" s="154" t="s">
        <v>6912</v>
      </c>
      <c r="E354" s="154" t="s">
        <v>1621</v>
      </c>
      <c r="F354" s="154" t="s">
        <v>6088</v>
      </c>
      <c r="G354" s="78" t="str">
        <f t="shared" si="5"/>
        <v>CZS</v>
      </c>
    </row>
    <row r="355" spans="2:7" hidden="1" x14ac:dyDescent="0.2">
      <c r="B355" s="154" t="s">
        <v>2628</v>
      </c>
      <c r="C355" s="154" t="s">
        <v>2628</v>
      </c>
      <c r="D355" s="154" t="s">
        <v>2629</v>
      </c>
      <c r="E355" s="154" t="s">
        <v>1621</v>
      </c>
      <c r="F355" s="154" t="s">
        <v>6088</v>
      </c>
      <c r="G355" s="78" t="str">
        <f t="shared" si="5"/>
        <v>DOU</v>
      </c>
    </row>
    <row r="356" spans="2:7" hidden="1" x14ac:dyDescent="0.2">
      <c r="B356" s="154" t="s">
        <v>6290</v>
      </c>
      <c r="C356" s="154" t="s">
        <v>6290</v>
      </c>
      <c r="D356" s="154" t="s">
        <v>6291</v>
      </c>
      <c r="E356" s="154" t="s">
        <v>1621</v>
      </c>
      <c r="F356" s="154" t="s">
        <v>6088</v>
      </c>
      <c r="G356" s="78" t="str">
        <f t="shared" si="5"/>
        <v>DTI</v>
      </c>
    </row>
    <row r="357" spans="2:7" hidden="1" x14ac:dyDescent="0.2">
      <c r="B357" s="154" t="s">
        <v>2751</v>
      </c>
      <c r="C357" s="154" t="s">
        <v>2751</v>
      </c>
      <c r="D357" s="154" t="s">
        <v>2752</v>
      </c>
      <c r="E357" s="154" t="s">
        <v>1621</v>
      </c>
      <c r="F357" s="154" t="s">
        <v>6088</v>
      </c>
      <c r="G357" s="78" t="str">
        <f t="shared" si="5"/>
        <v>ERM</v>
      </c>
    </row>
    <row r="358" spans="2:7" hidden="1" x14ac:dyDescent="0.2">
      <c r="B358" s="154" t="s">
        <v>2753</v>
      </c>
      <c r="C358" s="154" t="s">
        <v>2753</v>
      </c>
      <c r="D358" s="154" t="s">
        <v>2754</v>
      </c>
      <c r="E358" s="154" t="s">
        <v>1621</v>
      </c>
      <c r="F358" s="154" t="s">
        <v>6088</v>
      </c>
      <c r="G358" s="78" t="str">
        <f t="shared" si="5"/>
        <v>ERN</v>
      </c>
    </row>
    <row r="359" spans="2:7" hidden="1" x14ac:dyDescent="0.2">
      <c r="B359" s="154" t="s">
        <v>6316</v>
      </c>
      <c r="C359" s="154" t="s">
        <v>6316</v>
      </c>
      <c r="D359" s="154" t="s">
        <v>6973</v>
      </c>
      <c r="E359" s="154" t="s">
        <v>1621</v>
      </c>
      <c r="F359" s="154" t="s">
        <v>6088</v>
      </c>
      <c r="G359" s="78" t="str">
        <f t="shared" si="5"/>
        <v>FBA</v>
      </c>
    </row>
    <row r="360" spans="2:7" hidden="1" x14ac:dyDescent="0.2">
      <c r="B360" s="154" t="s">
        <v>6317</v>
      </c>
      <c r="C360" s="154" t="s">
        <v>6317</v>
      </c>
      <c r="D360" s="154" t="s">
        <v>6974</v>
      </c>
      <c r="E360" s="154" t="s">
        <v>1621</v>
      </c>
      <c r="F360" s="154" t="s">
        <v>6088</v>
      </c>
      <c r="G360" s="78" t="str">
        <f t="shared" si="5"/>
        <v>FBE</v>
      </c>
    </row>
    <row r="361" spans="2:7" hidden="1" x14ac:dyDescent="0.2">
      <c r="B361" s="154" t="s">
        <v>2814</v>
      </c>
      <c r="C361" s="154" t="s">
        <v>2814</v>
      </c>
      <c r="D361" s="154" t="s">
        <v>6977</v>
      </c>
      <c r="E361" s="154" t="s">
        <v>1621</v>
      </c>
      <c r="F361" s="154" t="s">
        <v>6088</v>
      </c>
      <c r="G361" s="78" t="str">
        <f t="shared" si="5"/>
        <v>FEN</v>
      </c>
    </row>
    <row r="362" spans="2:7" hidden="1" x14ac:dyDescent="0.2">
      <c r="B362" s="154" t="s">
        <v>643</v>
      </c>
      <c r="C362" s="154" t="s">
        <v>643</v>
      </c>
      <c r="D362" s="154" t="s">
        <v>2831</v>
      </c>
      <c r="E362" s="154" t="s">
        <v>1621</v>
      </c>
      <c r="F362" s="154" t="s">
        <v>6088</v>
      </c>
      <c r="G362" s="78" t="str">
        <f t="shared" si="5"/>
        <v>FLN</v>
      </c>
    </row>
    <row r="363" spans="2:7" hidden="1" x14ac:dyDescent="0.2">
      <c r="B363" s="154" t="s">
        <v>650</v>
      </c>
      <c r="C363" s="154" t="s">
        <v>650</v>
      </c>
      <c r="D363" s="154" t="s">
        <v>2854</v>
      </c>
      <c r="E363" s="154" t="s">
        <v>1621</v>
      </c>
      <c r="F363" s="154" t="s">
        <v>6088</v>
      </c>
      <c r="G363" s="78" t="str">
        <f t="shared" si="5"/>
        <v>FOR</v>
      </c>
    </row>
    <row r="364" spans="2:7" hidden="1" x14ac:dyDescent="0.2">
      <c r="B364" s="154" t="s">
        <v>2925</v>
      </c>
      <c r="C364" s="154" t="s">
        <v>2925</v>
      </c>
      <c r="D364" s="154" t="s">
        <v>7005</v>
      </c>
      <c r="E364" s="154" t="s">
        <v>1621</v>
      </c>
      <c r="F364" s="154" t="s">
        <v>6088</v>
      </c>
      <c r="G364" s="78" t="str">
        <f t="shared" si="5"/>
        <v>GEL</v>
      </c>
    </row>
    <row r="365" spans="2:7" hidden="1" x14ac:dyDescent="0.2">
      <c r="B365" s="154" t="s">
        <v>2943</v>
      </c>
      <c r="C365" s="154" t="s">
        <v>670</v>
      </c>
      <c r="D365" s="154" t="s">
        <v>7012</v>
      </c>
      <c r="E365" s="154" t="s">
        <v>1621</v>
      </c>
      <c r="F365" s="154" t="s">
        <v>6088</v>
      </c>
      <c r="G365" s="78" t="str">
        <f t="shared" si="5"/>
        <v>RIO</v>
      </c>
    </row>
    <row r="366" spans="2:7" hidden="1" x14ac:dyDescent="0.2">
      <c r="B366" s="154" t="s">
        <v>1673</v>
      </c>
      <c r="C366" s="154" t="s">
        <v>287</v>
      </c>
      <c r="D366" s="154" t="s">
        <v>6870</v>
      </c>
      <c r="E366" s="154" t="s">
        <v>1621</v>
      </c>
      <c r="F366" s="154" t="s">
        <v>6088</v>
      </c>
      <c r="G366" s="78" t="str">
        <f t="shared" si="5"/>
        <v>SAO</v>
      </c>
    </row>
    <row r="367" spans="2:7" hidden="1" x14ac:dyDescent="0.2">
      <c r="B367" s="154" t="s">
        <v>3035</v>
      </c>
      <c r="C367" s="154" t="s">
        <v>3035</v>
      </c>
      <c r="D367" s="154" t="s">
        <v>7032</v>
      </c>
      <c r="E367" s="154" t="s">
        <v>1621</v>
      </c>
      <c r="F367" s="154" t="s">
        <v>6088</v>
      </c>
      <c r="G367" s="78" t="str">
        <f t="shared" si="5"/>
        <v>GVR</v>
      </c>
    </row>
    <row r="368" spans="2:7" hidden="1" x14ac:dyDescent="0.2">
      <c r="B368" s="154" t="s">
        <v>688</v>
      </c>
      <c r="C368" s="154" t="s">
        <v>688</v>
      </c>
      <c r="D368" s="154" t="s">
        <v>3050</v>
      </c>
      <c r="E368" s="154" t="s">
        <v>1621</v>
      </c>
      <c r="F368" s="154" t="s">
        <v>6088</v>
      </c>
      <c r="G368" s="78" t="str">
        <f t="shared" si="5"/>
        <v>GYN</v>
      </c>
    </row>
    <row r="369" spans="2:7" hidden="1" x14ac:dyDescent="0.2">
      <c r="B369" s="154" t="s">
        <v>6372</v>
      </c>
      <c r="C369" s="154" t="s">
        <v>6372</v>
      </c>
      <c r="D369" s="154" t="s">
        <v>6373</v>
      </c>
      <c r="E369" s="154" t="s">
        <v>1621</v>
      </c>
      <c r="F369" s="154" t="s">
        <v>6088</v>
      </c>
      <c r="G369" s="78" t="str">
        <f t="shared" si="5"/>
        <v>HUW</v>
      </c>
    </row>
    <row r="370" spans="2:7" hidden="1" x14ac:dyDescent="0.2">
      <c r="B370" s="154" t="s">
        <v>737</v>
      </c>
      <c r="C370" s="154" t="s">
        <v>737</v>
      </c>
      <c r="D370" s="154" t="s">
        <v>7062</v>
      </c>
      <c r="E370" s="154" t="s">
        <v>1621</v>
      </c>
      <c r="F370" s="154" t="s">
        <v>6088</v>
      </c>
      <c r="G370" s="78" t="str">
        <f t="shared" si="5"/>
        <v>IGU</v>
      </c>
    </row>
    <row r="371" spans="2:7" hidden="1" x14ac:dyDescent="0.2">
      <c r="B371" s="154" t="s">
        <v>742</v>
      </c>
      <c r="C371" s="154" t="s">
        <v>742</v>
      </c>
      <c r="D371" s="154" t="s">
        <v>3258</v>
      </c>
      <c r="E371" s="154" t="s">
        <v>1621</v>
      </c>
      <c r="F371" s="154" t="s">
        <v>6088</v>
      </c>
      <c r="G371" s="78" t="str">
        <f t="shared" si="5"/>
        <v>IMP</v>
      </c>
    </row>
    <row r="372" spans="2:7" hidden="1" x14ac:dyDescent="0.2">
      <c r="B372" s="154" t="s">
        <v>749</v>
      </c>
      <c r="C372" s="154" t="s">
        <v>749</v>
      </c>
      <c r="D372" s="154" t="s">
        <v>3272</v>
      </c>
      <c r="E372" s="154" t="s">
        <v>1621</v>
      </c>
      <c r="F372" s="154" t="s">
        <v>6088</v>
      </c>
      <c r="G372" s="78" t="str">
        <f t="shared" si="5"/>
        <v>IOS</v>
      </c>
    </row>
    <row r="373" spans="2:7" hidden="1" x14ac:dyDescent="0.2">
      <c r="B373" s="154" t="s">
        <v>3281</v>
      </c>
      <c r="C373" s="154" t="s">
        <v>3281</v>
      </c>
      <c r="D373" s="154" t="s">
        <v>3282</v>
      </c>
      <c r="E373" s="154" t="s">
        <v>1621</v>
      </c>
      <c r="F373" s="154" t="s">
        <v>6088</v>
      </c>
      <c r="G373" s="78" t="str">
        <f t="shared" si="5"/>
        <v>IPN</v>
      </c>
    </row>
    <row r="374" spans="2:7" hidden="1" x14ac:dyDescent="0.2">
      <c r="B374" s="154" t="s">
        <v>6393</v>
      </c>
      <c r="C374" s="154" t="s">
        <v>6393</v>
      </c>
      <c r="D374" s="154" t="s">
        <v>7074</v>
      </c>
      <c r="E374" s="154" t="s">
        <v>1621</v>
      </c>
      <c r="F374" s="154" t="s">
        <v>6088</v>
      </c>
      <c r="G374" s="78" t="str">
        <f t="shared" si="5"/>
        <v>IRZ</v>
      </c>
    </row>
    <row r="375" spans="2:7" hidden="1" x14ac:dyDescent="0.2">
      <c r="B375" s="154" t="s">
        <v>6394</v>
      </c>
      <c r="C375" s="154" t="s">
        <v>6394</v>
      </c>
      <c r="D375" s="154" t="s">
        <v>6395</v>
      </c>
      <c r="E375" s="154" t="s">
        <v>1621</v>
      </c>
      <c r="F375" s="154" t="s">
        <v>6088</v>
      </c>
      <c r="G375" s="78" t="str">
        <f t="shared" si="5"/>
        <v>ITA</v>
      </c>
    </row>
    <row r="376" spans="2:7" hidden="1" x14ac:dyDescent="0.2">
      <c r="B376" s="154" t="s">
        <v>3307</v>
      </c>
      <c r="C376" s="154" t="s">
        <v>3307</v>
      </c>
      <c r="D376" s="154" t="s">
        <v>3308</v>
      </c>
      <c r="E376" s="154" t="s">
        <v>1621</v>
      </c>
      <c r="F376" s="154" t="s">
        <v>6088</v>
      </c>
      <c r="G376" s="78" t="str">
        <f t="shared" si="5"/>
        <v>ITB</v>
      </c>
    </row>
    <row r="377" spans="2:7" hidden="1" x14ac:dyDescent="0.2">
      <c r="B377" s="154" t="s">
        <v>6397</v>
      </c>
      <c r="C377" s="154" t="s">
        <v>6397</v>
      </c>
      <c r="D377" s="154" t="s">
        <v>7079</v>
      </c>
      <c r="E377" s="154" t="s">
        <v>1621</v>
      </c>
      <c r="F377" s="154" t="s">
        <v>6088</v>
      </c>
      <c r="G377" s="78" t="str">
        <f t="shared" si="5"/>
        <v>IZA</v>
      </c>
    </row>
    <row r="378" spans="2:7" hidden="1" x14ac:dyDescent="0.2">
      <c r="B378" s="154" t="s">
        <v>3354</v>
      </c>
      <c r="C378" s="154" t="s">
        <v>3354</v>
      </c>
      <c r="D378" s="154" t="s">
        <v>3355</v>
      </c>
      <c r="E378" s="154" t="s">
        <v>1621</v>
      </c>
      <c r="F378" s="154" t="s">
        <v>6088</v>
      </c>
      <c r="G378" s="78" t="str">
        <f t="shared" si="5"/>
        <v>JCB</v>
      </c>
    </row>
    <row r="379" spans="2:7" hidden="1" x14ac:dyDescent="0.2">
      <c r="B379" s="154" t="s">
        <v>3357</v>
      </c>
      <c r="C379" s="154" t="s">
        <v>3357</v>
      </c>
      <c r="D379" s="154" t="s">
        <v>7079</v>
      </c>
      <c r="E379" s="154" t="s">
        <v>1621</v>
      </c>
      <c r="F379" s="154" t="s">
        <v>6088</v>
      </c>
      <c r="G379" s="78" t="str">
        <f t="shared" si="5"/>
        <v>JDF</v>
      </c>
    </row>
    <row r="380" spans="2:7" hidden="1" x14ac:dyDescent="0.2">
      <c r="B380" s="154" t="s">
        <v>3359</v>
      </c>
      <c r="C380" s="154" t="s">
        <v>3359</v>
      </c>
      <c r="D380" s="154" t="s">
        <v>7083</v>
      </c>
      <c r="E380" s="154" t="s">
        <v>1621</v>
      </c>
      <c r="F380" s="154" t="s">
        <v>6088</v>
      </c>
      <c r="G380" s="78" t="str">
        <f t="shared" si="5"/>
        <v>JDO</v>
      </c>
    </row>
    <row r="381" spans="2:7" hidden="1" x14ac:dyDescent="0.2">
      <c r="B381" s="154" t="s">
        <v>7084</v>
      </c>
      <c r="C381" s="154" t="s">
        <v>7084</v>
      </c>
      <c r="D381" s="154" t="s">
        <v>7085</v>
      </c>
      <c r="E381" s="154" t="s">
        <v>1621</v>
      </c>
      <c r="F381" s="154" t="s">
        <v>6088</v>
      </c>
      <c r="G381" s="78" t="str">
        <f t="shared" si="5"/>
        <v>JDR</v>
      </c>
    </row>
    <row r="382" spans="2:7" hidden="1" x14ac:dyDescent="0.2">
      <c r="B382" s="154" t="s">
        <v>776</v>
      </c>
      <c r="C382" s="154" t="s">
        <v>776</v>
      </c>
      <c r="D382" s="154" t="s">
        <v>3412</v>
      </c>
      <c r="E382" s="154" t="s">
        <v>1621</v>
      </c>
      <c r="F382" s="154" t="s">
        <v>6088</v>
      </c>
      <c r="G382" s="78" t="str">
        <f t="shared" si="5"/>
        <v>JOI</v>
      </c>
    </row>
    <row r="383" spans="2:7" hidden="1" x14ac:dyDescent="0.2">
      <c r="B383" s="154" t="s">
        <v>777</v>
      </c>
      <c r="C383" s="154" t="s">
        <v>777</v>
      </c>
      <c r="D383" s="154" t="s">
        <v>7097</v>
      </c>
      <c r="E383" s="154" t="s">
        <v>1621</v>
      </c>
      <c r="F383" s="154" t="s">
        <v>6088</v>
      </c>
      <c r="G383" s="78" t="str">
        <f t="shared" si="5"/>
        <v>JPA</v>
      </c>
    </row>
    <row r="384" spans="2:7" hidden="1" x14ac:dyDescent="0.2">
      <c r="B384" s="154" t="s">
        <v>3417</v>
      </c>
      <c r="C384" s="154" t="s">
        <v>3417</v>
      </c>
      <c r="D384" s="154" t="s">
        <v>3418</v>
      </c>
      <c r="E384" s="154" t="s">
        <v>1621</v>
      </c>
      <c r="F384" s="154" t="s">
        <v>6088</v>
      </c>
      <c r="G384" s="78" t="str">
        <f t="shared" si="5"/>
        <v>JPR</v>
      </c>
    </row>
    <row r="385" spans="2:7" hidden="1" x14ac:dyDescent="0.2">
      <c r="B385" s="154" t="s">
        <v>3435</v>
      </c>
      <c r="C385" s="154" t="s">
        <v>3435</v>
      </c>
      <c r="D385" s="154" t="s">
        <v>3436</v>
      </c>
      <c r="E385" s="154" t="s">
        <v>1621</v>
      </c>
      <c r="F385" s="154" t="s">
        <v>6088</v>
      </c>
      <c r="G385" s="78" t="str">
        <f t="shared" si="5"/>
        <v>JTC</v>
      </c>
    </row>
    <row r="386" spans="2:7" hidden="1" x14ac:dyDescent="0.2">
      <c r="B386" s="154" t="s">
        <v>6440</v>
      </c>
      <c r="C386" s="154" t="s">
        <v>6440</v>
      </c>
      <c r="D386" s="154" t="s">
        <v>6441</v>
      </c>
      <c r="E386" s="154" t="s">
        <v>1621</v>
      </c>
      <c r="F386" s="154" t="s">
        <v>6088</v>
      </c>
      <c r="G386" s="78" t="str">
        <f t="shared" si="5"/>
        <v>LBR</v>
      </c>
    </row>
    <row r="387" spans="2:7" hidden="1" x14ac:dyDescent="0.2">
      <c r="B387" s="154" t="s">
        <v>850</v>
      </c>
      <c r="C387" s="154" t="s">
        <v>850</v>
      </c>
      <c r="D387" s="154" t="s">
        <v>3766</v>
      </c>
      <c r="E387" s="154" t="s">
        <v>1621</v>
      </c>
      <c r="F387" s="154" t="s">
        <v>6088</v>
      </c>
      <c r="G387" s="78" t="str">
        <f t="shared" si="5"/>
        <v>LDB</v>
      </c>
    </row>
    <row r="388" spans="2:7" hidden="1" x14ac:dyDescent="0.2">
      <c r="B388" s="154" t="s">
        <v>3777</v>
      </c>
      <c r="C388" s="154" t="s">
        <v>3777</v>
      </c>
      <c r="D388" s="154" t="s">
        <v>3778</v>
      </c>
      <c r="E388" s="154" t="s">
        <v>1621</v>
      </c>
      <c r="F388" s="154" t="s">
        <v>6088</v>
      </c>
      <c r="G388" s="78" t="str">
        <f t="shared" ref="G388:G451" si="6">C388</f>
        <v>LEC</v>
      </c>
    </row>
    <row r="389" spans="2:7" hidden="1" x14ac:dyDescent="0.2">
      <c r="B389" s="154" t="s">
        <v>897</v>
      </c>
      <c r="C389" s="154" t="s">
        <v>897</v>
      </c>
      <c r="D389" s="154" t="s">
        <v>3944</v>
      </c>
      <c r="E389" s="154" t="s">
        <v>1621</v>
      </c>
      <c r="F389" s="154" t="s">
        <v>6088</v>
      </c>
      <c r="G389" s="78" t="str">
        <f t="shared" si="6"/>
        <v>MAB</v>
      </c>
    </row>
    <row r="390" spans="2:7" hidden="1" x14ac:dyDescent="0.2">
      <c r="B390" s="154" t="s">
        <v>902</v>
      </c>
      <c r="C390" s="154" t="s">
        <v>902</v>
      </c>
      <c r="D390" s="154" t="s">
        <v>3954</v>
      </c>
      <c r="E390" s="154" t="s">
        <v>1621</v>
      </c>
      <c r="F390" s="154" t="s">
        <v>6088</v>
      </c>
      <c r="G390" s="78" t="str">
        <f t="shared" si="6"/>
        <v>MAO</v>
      </c>
    </row>
    <row r="391" spans="2:7" hidden="1" x14ac:dyDescent="0.2">
      <c r="B391" s="154" t="s">
        <v>3979</v>
      </c>
      <c r="C391" s="154" t="s">
        <v>3979</v>
      </c>
      <c r="D391" s="154" t="s">
        <v>3980</v>
      </c>
      <c r="E391" s="154" t="s">
        <v>1621</v>
      </c>
      <c r="F391" s="154" t="s">
        <v>6088</v>
      </c>
      <c r="G391" s="78" t="str">
        <f t="shared" si="6"/>
        <v>MCP</v>
      </c>
    </row>
    <row r="392" spans="2:7" hidden="1" x14ac:dyDescent="0.2">
      <c r="B392" s="154" t="s">
        <v>907</v>
      </c>
      <c r="C392" s="154" t="s">
        <v>907</v>
      </c>
      <c r="D392" s="154" t="s">
        <v>3986</v>
      </c>
      <c r="E392" s="154" t="s">
        <v>1621</v>
      </c>
      <c r="F392" s="154" t="s">
        <v>6088</v>
      </c>
      <c r="G392" s="78" t="str">
        <f t="shared" si="6"/>
        <v>MCZ</v>
      </c>
    </row>
    <row r="393" spans="2:7" hidden="1" x14ac:dyDescent="0.2">
      <c r="B393" s="154" t="s">
        <v>917</v>
      </c>
      <c r="C393" s="154" t="s">
        <v>917</v>
      </c>
      <c r="D393" s="154" t="s">
        <v>4026</v>
      </c>
      <c r="E393" s="154" t="s">
        <v>1621</v>
      </c>
      <c r="F393" s="154" t="s">
        <v>6088</v>
      </c>
      <c r="G393" s="78" t="str">
        <f t="shared" si="6"/>
        <v>MGF</v>
      </c>
    </row>
    <row r="394" spans="2:7" hidden="1" x14ac:dyDescent="0.2">
      <c r="B394" s="154" t="s">
        <v>4045</v>
      </c>
      <c r="C394" s="154" t="s">
        <v>4045</v>
      </c>
      <c r="D394" s="154" t="s">
        <v>4046</v>
      </c>
      <c r="E394" s="154" t="s">
        <v>1621</v>
      </c>
      <c r="F394" s="154" t="s">
        <v>6088</v>
      </c>
      <c r="G394" s="78" t="str">
        <f t="shared" si="6"/>
        <v>MII</v>
      </c>
    </row>
    <row r="395" spans="2:7" hidden="1" x14ac:dyDescent="0.2">
      <c r="B395" s="154" t="s">
        <v>4118</v>
      </c>
      <c r="C395" s="154" t="s">
        <v>4118</v>
      </c>
      <c r="D395" s="154" t="s">
        <v>7245</v>
      </c>
      <c r="E395" s="154" t="s">
        <v>1621</v>
      </c>
      <c r="F395" s="154" t="s">
        <v>6088</v>
      </c>
      <c r="G395" s="78" t="str">
        <f t="shared" si="6"/>
        <v>MOC</v>
      </c>
    </row>
    <row r="396" spans="2:7" hidden="1" x14ac:dyDescent="0.2">
      <c r="B396" s="154" t="s">
        <v>965</v>
      </c>
      <c r="C396" s="154" t="s">
        <v>965</v>
      </c>
      <c r="D396" s="154" t="s">
        <v>4260</v>
      </c>
      <c r="E396" s="154" t="s">
        <v>1621</v>
      </c>
      <c r="F396" s="154" t="s">
        <v>6088</v>
      </c>
      <c r="G396" s="78" t="str">
        <f t="shared" si="6"/>
        <v>NAT</v>
      </c>
    </row>
    <row r="397" spans="2:7" hidden="1" x14ac:dyDescent="0.2">
      <c r="B397" s="154" t="s">
        <v>994</v>
      </c>
      <c r="C397" s="154" t="s">
        <v>994</v>
      </c>
      <c r="D397" s="154" t="s">
        <v>4376</v>
      </c>
      <c r="E397" s="154" t="s">
        <v>1621</v>
      </c>
      <c r="F397" s="154" t="s">
        <v>6088</v>
      </c>
      <c r="G397" s="78" t="str">
        <f t="shared" si="6"/>
        <v>NVT</v>
      </c>
    </row>
    <row r="398" spans="2:7" hidden="1" x14ac:dyDescent="0.2">
      <c r="B398" s="154" t="s">
        <v>6511</v>
      </c>
      <c r="C398" s="154" t="s">
        <v>6511</v>
      </c>
      <c r="D398" s="154" t="s">
        <v>6512</v>
      </c>
      <c r="E398" s="154" t="s">
        <v>1621</v>
      </c>
      <c r="F398" s="154" t="s">
        <v>6088</v>
      </c>
      <c r="G398" s="78" t="str">
        <f t="shared" si="6"/>
        <v>OAL</v>
      </c>
    </row>
    <row r="399" spans="2:7" hidden="1" x14ac:dyDescent="0.2">
      <c r="B399" s="154" t="s">
        <v>6520</v>
      </c>
      <c r="C399" s="154" t="s">
        <v>6520</v>
      </c>
      <c r="D399" s="154" t="s">
        <v>7303</v>
      </c>
      <c r="E399" s="154" t="s">
        <v>1621</v>
      </c>
      <c r="F399" s="154" t="s">
        <v>6088</v>
      </c>
      <c r="G399" s="78" t="str">
        <f t="shared" si="6"/>
        <v>OLC</v>
      </c>
    </row>
    <row r="400" spans="2:7" hidden="1" x14ac:dyDescent="0.2">
      <c r="B400" s="154" t="s">
        <v>4445</v>
      </c>
      <c r="C400" s="154" t="s">
        <v>4445</v>
      </c>
      <c r="D400" s="154" t="s">
        <v>6749</v>
      </c>
      <c r="E400" s="154" t="s">
        <v>1621</v>
      </c>
      <c r="F400" s="154" t="s">
        <v>6088</v>
      </c>
      <c r="G400" s="78" t="str">
        <f t="shared" si="6"/>
        <v>OPS</v>
      </c>
    </row>
    <row r="401" spans="2:7" hidden="1" x14ac:dyDescent="0.2">
      <c r="B401" s="154" t="s">
        <v>4532</v>
      </c>
      <c r="C401" s="154" t="s">
        <v>4532</v>
      </c>
      <c r="D401" s="154" t="s">
        <v>4533</v>
      </c>
      <c r="E401" s="154" t="s">
        <v>1621</v>
      </c>
      <c r="F401" s="154" t="s">
        <v>6088</v>
      </c>
      <c r="G401" s="78" t="str">
        <f t="shared" si="6"/>
        <v>PET</v>
      </c>
    </row>
    <row r="402" spans="2:7" hidden="1" x14ac:dyDescent="0.2">
      <c r="B402" s="154" t="s">
        <v>1041</v>
      </c>
      <c r="C402" s="154" t="s">
        <v>1041</v>
      </c>
      <c r="D402" s="154" t="s">
        <v>7329</v>
      </c>
      <c r="E402" s="154" t="s">
        <v>1621</v>
      </c>
      <c r="F402" s="154" t="s">
        <v>6088</v>
      </c>
      <c r="G402" s="78" t="str">
        <f t="shared" si="6"/>
        <v>PFB</v>
      </c>
    </row>
    <row r="403" spans="2:7" hidden="1" x14ac:dyDescent="0.2">
      <c r="B403" s="154" t="s">
        <v>4570</v>
      </c>
      <c r="C403" s="154" t="s">
        <v>4570</v>
      </c>
      <c r="D403" s="154" t="s">
        <v>4571</v>
      </c>
      <c r="E403" s="154" t="s">
        <v>1621</v>
      </c>
      <c r="F403" s="154" t="s">
        <v>6088</v>
      </c>
      <c r="G403" s="78" t="str">
        <f t="shared" si="6"/>
        <v>PIN</v>
      </c>
    </row>
    <row r="404" spans="2:7" hidden="1" x14ac:dyDescent="0.2">
      <c r="B404" s="154" t="s">
        <v>4609</v>
      </c>
      <c r="C404" s="154" t="s">
        <v>549</v>
      </c>
      <c r="D404" s="154" t="s">
        <v>6884</v>
      </c>
      <c r="E404" s="154" t="s">
        <v>1621</v>
      </c>
      <c r="F404" s="154" t="s">
        <v>6088</v>
      </c>
      <c r="G404" s="78" t="str">
        <f t="shared" si="6"/>
        <v>BHZ</v>
      </c>
    </row>
    <row r="405" spans="2:7" hidden="1" x14ac:dyDescent="0.2">
      <c r="B405" s="154" t="s">
        <v>1058</v>
      </c>
      <c r="C405" s="154" t="s">
        <v>1058</v>
      </c>
      <c r="D405" s="154" t="s">
        <v>4618</v>
      </c>
      <c r="E405" s="154" t="s">
        <v>1621</v>
      </c>
      <c r="F405" s="154" t="s">
        <v>6088</v>
      </c>
      <c r="G405" s="78" t="str">
        <f t="shared" si="6"/>
        <v>PMW</v>
      </c>
    </row>
    <row r="406" spans="2:7" hidden="1" x14ac:dyDescent="0.2">
      <c r="B406" s="154" t="s">
        <v>1063</v>
      </c>
      <c r="C406" s="154" t="s">
        <v>1063</v>
      </c>
      <c r="D406" s="154" t="s">
        <v>4633</v>
      </c>
      <c r="E406" s="154" t="s">
        <v>1621</v>
      </c>
      <c r="F406" s="154" t="s">
        <v>6088</v>
      </c>
      <c r="G406" s="78" t="str">
        <f t="shared" si="6"/>
        <v>PNZ</v>
      </c>
    </row>
    <row r="407" spans="2:7" hidden="1" x14ac:dyDescent="0.2">
      <c r="B407" s="154" t="s">
        <v>1064</v>
      </c>
      <c r="C407" s="154" t="s">
        <v>1064</v>
      </c>
      <c r="D407" s="154" t="s">
        <v>7351</v>
      </c>
      <c r="E407" s="154" t="s">
        <v>1621</v>
      </c>
      <c r="F407" s="154" t="s">
        <v>6088</v>
      </c>
      <c r="G407" s="78" t="str">
        <f t="shared" si="6"/>
        <v>POA</v>
      </c>
    </row>
    <row r="408" spans="2:7" hidden="1" x14ac:dyDescent="0.2">
      <c r="B408" s="154" t="s">
        <v>7353</v>
      </c>
      <c r="C408" s="154" t="s">
        <v>7353</v>
      </c>
      <c r="D408" s="154" t="s">
        <v>7354</v>
      </c>
      <c r="E408" s="154" t="s">
        <v>1621</v>
      </c>
      <c r="F408" s="154" t="s">
        <v>6088</v>
      </c>
      <c r="G408" s="78" t="str">
        <f t="shared" si="6"/>
        <v>POJ</v>
      </c>
    </row>
    <row r="409" spans="2:7" hidden="1" x14ac:dyDescent="0.2">
      <c r="B409" s="154" t="s">
        <v>4637</v>
      </c>
      <c r="C409" s="154" t="s">
        <v>4637</v>
      </c>
      <c r="D409" s="154" t="s">
        <v>7358</v>
      </c>
      <c r="E409" s="154" t="s">
        <v>1621</v>
      </c>
      <c r="F409" s="154" t="s">
        <v>6088</v>
      </c>
      <c r="G409" s="78" t="str">
        <f t="shared" si="6"/>
        <v>PPB</v>
      </c>
    </row>
    <row r="410" spans="2:7" hidden="1" x14ac:dyDescent="0.2">
      <c r="B410" s="154" t="s">
        <v>1087</v>
      </c>
      <c r="C410" s="154" t="s">
        <v>1087</v>
      </c>
      <c r="D410" s="154" t="s">
        <v>7376</v>
      </c>
      <c r="E410" s="154" t="s">
        <v>1621</v>
      </c>
      <c r="F410" s="154" t="s">
        <v>6088</v>
      </c>
      <c r="G410" s="78" t="str">
        <f t="shared" si="6"/>
        <v>PVH</v>
      </c>
    </row>
    <row r="411" spans="2:7" hidden="1" x14ac:dyDescent="0.2">
      <c r="B411" s="154" t="s">
        <v>1095</v>
      </c>
      <c r="C411" s="154" t="s">
        <v>1095</v>
      </c>
      <c r="D411" s="154" t="s">
        <v>7389</v>
      </c>
      <c r="E411" s="154" t="s">
        <v>1621</v>
      </c>
      <c r="F411" s="154" t="s">
        <v>6088</v>
      </c>
      <c r="G411" s="78" t="str">
        <f t="shared" si="6"/>
        <v>RAO</v>
      </c>
    </row>
    <row r="412" spans="2:7" hidden="1" x14ac:dyDescent="0.2">
      <c r="B412" s="154" t="s">
        <v>1098</v>
      </c>
      <c r="C412" s="154" t="s">
        <v>1098</v>
      </c>
      <c r="D412" s="154" t="s">
        <v>7394</v>
      </c>
      <c r="E412" s="154" t="s">
        <v>1621</v>
      </c>
      <c r="F412" s="154" t="s">
        <v>6088</v>
      </c>
      <c r="G412" s="78" t="str">
        <f t="shared" si="6"/>
        <v>RBR</v>
      </c>
    </row>
    <row r="413" spans="2:7" hidden="1" x14ac:dyDescent="0.2">
      <c r="B413" s="154" t="s">
        <v>1101</v>
      </c>
      <c r="C413" s="154" t="s">
        <v>1101</v>
      </c>
      <c r="D413" s="154" t="s">
        <v>4756</v>
      </c>
      <c r="E413" s="154" t="s">
        <v>1621</v>
      </c>
      <c r="F413" s="154" t="s">
        <v>6088</v>
      </c>
      <c r="G413" s="78" t="str">
        <f t="shared" si="6"/>
        <v>REC</v>
      </c>
    </row>
    <row r="414" spans="2:7" hidden="1" x14ac:dyDescent="0.2">
      <c r="B414" s="154" t="s">
        <v>7401</v>
      </c>
      <c r="C414" s="154" t="s">
        <v>7401</v>
      </c>
      <c r="D414" s="154" t="s">
        <v>7402</v>
      </c>
      <c r="E414" s="154" t="s">
        <v>1621</v>
      </c>
      <c r="F414" s="154" t="s">
        <v>6088</v>
      </c>
      <c r="G414" s="78" t="str">
        <f t="shared" si="6"/>
        <v>REZ</v>
      </c>
    </row>
    <row r="415" spans="2:7" hidden="1" x14ac:dyDescent="0.2">
      <c r="B415" s="154" t="s">
        <v>4774</v>
      </c>
      <c r="C415" s="154" t="s">
        <v>4774</v>
      </c>
      <c r="D415" s="154" t="s">
        <v>7409</v>
      </c>
      <c r="E415" s="154" t="s">
        <v>1621</v>
      </c>
      <c r="F415" s="154" t="s">
        <v>6088</v>
      </c>
      <c r="G415" s="78" t="str">
        <f t="shared" si="6"/>
        <v>RIA</v>
      </c>
    </row>
    <row r="416" spans="2:7" hidden="1" x14ac:dyDescent="0.2">
      <c r="B416" s="154" t="s">
        <v>4777</v>
      </c>
      <c r="C416" s="154" t="s">
        <v>4777</v>
      </c>
      <c r="D416" s="154" t="s">
        <v>7404</v>
      </c>
      <c r="E416" s="154" t="s">
        <v>1621</v>
      </c>
      <c r="F416" s="154" t="s">
        <v>6088</v>
      </c>
      <c r="G416" s="78" t="str">
        <f t="shared" si="6"/>
        <v>RIG</v>
      </c>
    </row>
    <row r="417" spans="2:7" hidden="1" x14ac:dyDescent="0.2">
      <c r="B417" s="154" t="s">
        <v>4815</v>
      </c>
      <c r="C417" s="154" t="s">
        <v>4815</v>
      </c>
      <c r="D417" s="154" t="s">
        <v>4816</v>
      </c>
      <c r="E417" s="154" t="s">
        <v>1621</v>
      </c>
      <c r="F417" s="154" t="s">
        <v>6088</v>
      </c>
      <c r="G417" s="78" t="str">
        <f t="shared" si="6"/>
        <v>ROO</v>
      </c>
    </row>
    <row r="418" spans="2:7" hidden="1" x14ac:dyDescent="0.2">
      <c r="B418" s="154" t="s">
        <v>4848</v>
      </c>
      <c r="C418" s="154" t="s">
        <v>4848</v>
      </c>
      <c r="D418" s="154" t="s">
        <v>7425</v>
      </c>
      <c r="E418" s="154" t="s">
        <v>1621</v>
      </c>
      <c r="F418" s="154" t="s">
        <v>6088</v>
      </c>
      <c r="G418" s="78" t="str">
        <f t="shared" si="6"/>
        <v>RVD</v>
      </c>
    </row>
    <row r="419" spans="2:7" hidden="1" x14ac:dyDescent="0.2">
      <c r="B419" s="154" t="s">
        <v>4900</v>
      </c>
      <c r="C419" s="154" t="s">
        <v>670</v>
      </c>
      <c r="D419" s="154" t="s">
        <v>7012</v>
      </c>
      <c r="E419" s="154" t="s">
        <v>1621</v>
      </c>
      <c r="F419" s="154" t="s">
        <v>6088</v>
      </c>
      <c r="G419" s="78" t="str">
        <f t="shared" si="6"/>
        <v>RIO</v>
      </c>
    </row>
    <row r="420" spans="2:7" hidden="1" x14ac:dyDescent="0.2">
      <c r="B420" s="154" t="s">
        <v>4960</v>
      </c>
      <c r="C420" s="154" t="s">
        <v>4960</v>
      </c>
      <c r="D420" s="154" t="s">
        <v>7457</v>
      </c>
      <c r="E420" s="154" t="s">
        <v>1621</v>
      </c>
      <c r="F420" s="154" t="s">
        <v>6088</v>
      </c>
      <c r="G420" s="78" t="str">
        <f t="shared" si="6"/>
        <v>SJK</v>
      </c>
    </row>
    <row r="421" spans="2:7" hidden="1" x14ac:dyDescent="0.2">
      <c r="B421" s="154" t="s">
        <v>4961</v>
      </c>
      <c r="C421" s="154" t="s">
        <v>4961</v>
      </c>
      <c r="D421" s="154" t="s">
        <v>7458</v>
      </c>
      <c r="E421" s="154" t="s">
        <v>1621</v>
      </c>
      <c r="F421" s="154" t="s">
        <v>6088</v>
      </c>
      <c r="G421" s="78" t="str">
        <f t="shared" si="6"/>
        <v>SJL</v>
      </c>
    </row>
    <row r="422" spans="2:7" hidden="1" x14ac:dyDescent="0.2">
      <c r="B422" s="154" t="s">
        <v>1160</v>
      </c>
      <c r="C422" s="154" t="s">
        <v>1160</v>
      </c>
      <c r="D422" s="154" t="s">
        <v>7459</v>
      </c>
      <c r="E422" s="154" t="s">
        <v>1621</v>
      </c>
      <c r="F422" s="154" t="s">
        <v>6088</v>
      </c>
      <c r="G422" s="78" t="str">
        <f t="shared" si="6"/>
        <v>SJP</v>
      </c>
    </row>
    <row r="423" spans="2:7" hidden="1" x14ac:dyDescent="0.2">
      <c r="B423" s="154" t="s">
        <v>1170</v>
      </c>
      <c r="C423" s="154" t="s">
        <v>1170</v>
      </c>
      <c r="D423" s="154" t="s">
        <v>7469</v>
      </c>
      <c r="E423" s="154" t="s">
        <v>1621</v>
      </c>
      <c r="F423" s="154" t="s">
        <v>6088</v>
      </c>
      <c r="G423" s="78" t="str">
        <f t="shared" si="6"/>
        <v>SLZ</v>
      </c>
    </row>
    <row r="424" spans="2:7" hidden="1" x14ac:dyDescent="0.2">
      <c r="B424" s="154" t="s">
        <v>5035</v>
      </c>
      <c r="C424" s="154" t="s">
        <v>5035</v>
      </c>
      <c r="D424" s="154" t="s">
        <v>6964</v>
      </c>
      <c r="E424" s="154" t="s">
        <v>1621</v>
      </c>
      <c r="F424" s="154" t="s">
        <v>6088</v>
      </c>
      <c r="G424" s="78" t="str">
        <f t="shared" si="6"/>
        <v>SRA</v>
      </c>
    </row>
    <row r="425" spans="2:7" hidden="1" x14ac:dyDescent="0.2">
      <c r="B425" s="154" t="s">
        <v>1185</v>
      </c>
      <c r="C425" s="154" t="s">
        <v>1185</v>
      </c>
      <c r="D425" s="154" t="s">
        <v>5042</v>
      </c>
      <c r="E425" s="154" t="s">
        <v>1621</v>
      </c>
      <c r="F425" s="154" t="s">
        <v>6088</v>
      </c>
      <c r="G425" s="78" t="str">
        <f t="shared" si="6"/>
        <v>SSA</v>
      </c>
    </row>
    <row r="426" spans="2:7" hidden="1" x14ac:dyDescent="0.2">
      <c r="B426" s="154" t="s">
        <v>1190</v>
      </c>
      <c r="C426" s="154" t="s">
        <v>1190</v>
      </c>
      <c r="D426" s="154" t="s">
        <v>5053</v>
      </c>
      <c r="E426" s="154" t="s">
        <v>1621</v>
      </c>
      <c r="F426" s="154" t="s">
        <v>6088</v>
      </c>
      <c r="G426" s="78" t="str">
        <f t="shared" si="6"/>
        <v>STM</v>
      </c>
    </row>
    <row r="427" spans="2:7" hidden="1" x14ac:dyDescent="0.2">
      <c r="B427" s="154" t="s">
        <v>5132</v>
      </c>
      <c r="C427" s="154" t="s">
        <v>5132</v>
      </c>
      <c r="D427" s="154" t="s">
        <v>5133</v>
      </c>
      <c r="E427" s="154" t="s">
        <v>1621</v>
      </c>
      <c r="F427" s="154" t="s">
        <v>6088</v>
      </c>
      <c r="G427" s="78" t="str">
        <f t="shared" si="6"/>
        <v>TBT</v>
      </c>
    </row>
    <row r="428" spans="2:7" hidden="1" x14ac:dyDescent="0.2">
      <c r="B428" s="154" t="s">
        <v>5162</v>
      </c>
      <c r="C428" s="154" t="s">
        <v>5162</v>
      </c>
      <c r="D428" s="154" t="s">
        <v>5163</v>
      </c>
      <c r="E428" s="154" t="s">
        <v>1621</v>
      </c>
      <c r="F428" s="154" t="s">
        <v>6088</v>
      </c>
      <c r="G428" s="78" t="str">
        <f t="shared" si="6"/>
        <v>TFF</v>
      </c>
    </row>
    <row r="429" spans="2:7" hidden="1" x14ac:dyDescent="0.2">
      <c r="B429" s="154" t="s">
        <v>1231</v>
      </c>
      <c r="C429" s="154" t="s">
        <v>1231</v>
      </c>
      <c r="D429" s="154" t="s">
        <v>5183</v>
      </c>
      <c r="E429" s="154" t="s">
        <v>1621</v>
      </c>
      <c r="F429" s="154" t="s">
        <v>6088</v>
      </c>
      <c r="G429" s="78" t="str">
        <f t="shared" si="6"/>
        <v>THE</v>
      </c>
    </row>
    <row r="430" spans="2:7" hidden="1" x14ac:dyDescent="0.2">
      <c r="B430" s="154" t="s">
        <v>5254</v>
      </c>
      <c r="C430" s="154" t="s">
        <v>5254</v>
      </c>
      <c r="D430" s="154" t="s">
        <v>5255</v>
      </c>
      <c r="E430" s="154" t="s">
        <v>1621</v>
      </c>
      <c r="F430" s="154" t="s">
        <v>6088</v>
      </c>
      <c r="G430" s="78" t="str">
        <f t="shared" si="6"/>
        <v>TMT</v>
      </c>
    </row>
    <row r="431" spans="2:7" hidden="1" x14ac:dyDescent="0.2">
      <c r="B431" s="154" t="s">
        <v>6615</v>
      </c>
      <c r="C431" s="154" t="s">
        <v>6615</v>
      </c>
      <c r="D431" s="154" t="s">
        <v>6752</v>
      </c>
      <c r="E431" s="154" t="s">
        <v>1621</v>
      </c>
      <c r="F431" s="154" t="s">
        <v>6088</v>
      </c>
      <c r="G431" s="78" t="str">
        <f t="shared" si="6"/>
        <v>TOW</v>
      </c>
    </row>
    <row r="432" spans="2:7" hidden="1" x14ac:dyDescent="0.2">
      <c r="B432" s="154" t="s">
        <v>5338</v>
      </c>
      <c r="C432" s="154" t="s">
        <v>5338</v>
      </c>
      <c r="D432" s="154" t="s">
        <v>5339</v>
      </c>
      <c r="E432" s="154" t="s">
        <v>1621</v>
      </c>
      <c r="F432" s="154" t="s">
        <v>6088</v>
      </c>
      <c r="G432" s="78" t="str">
        <f t="shared" si="6"/>
        <v>TUR</v>
      </c>
    </row>
    <row r="433" spans="2:7" hidden="1" x14ac:dyDescent="0.2">
      <c r="B433" s="154" t="s">
        <v>1282</v>
      </c>
      <c r="C433" s="154" t="s">
        <v>1282</v>
      </c>
      <c r="D433" s="154" t="s">
        <v>5368</v>
      </c>
      <c r="E433" s="154" t="s">
        <v>1621</v>
      </c>
      <c r="F433" s="154" t="s">
        <v>6088</v>
      </c>
      <c r="G433" s="78" t="str">
        <f t="shared" si="6"/>
        <v>UBA</v>
      </c>
    </row>
    <row r="434" spans="2:7" hidden="1" x14ac:dyDescent="0.2">
      <c r="B434" s="154" t="s">
        <v>1285</v>
      </c>
      <c r="C434" s="154" t="s">
        <v>1285</v>
      </c>
      <c r="D434" s="154" t="s">
        <v>5372</v>
      </c>
      <c r="E434" s="154" t="s">
        <v>1621</v>
      </c>
      <c r="F434" s="154" t="s">
        <v>6088</v>
      </c>
      <c r="G434" s="78" t="str">
        <f t="shared" si="6"/>
        <v>UDI</v>
      </c>
    </row>
    <row r="435" spans="2:7" hidden="1" x14ac:dyDescent="0.2">
      <c r="B435" s="154" t="s">
        <v>6631</v>
      </c>
      <c r="C435" s="154" t="s">
        <v>6631</v>
      </c>
      <c r="D435" s="154" t="s">
        <v>6632</v>
      </c>
      <c r="E435" s="154" t="s">
        <v>1621</v>
      </c>
      <c r="F435" s="154" t="s">
        <v>6088</v>
      </c>
      <c r="G435" s="78" t="str">
        <f t="shared" si="6"/>
        <v>UMU</v>
      </c>
    </row>
    <row r="436" spans="2:7" hidden="1" x14ac:dyDescent="0.2">
      <c r="B436" s="154" t="s">
        <v>5421</v>
      </c>
      <c r="C436" s="154" t="s">
        <v>5421</v>
      </c>
      <c r="D436" s="154" t="s">
        <v>5422</v>
      </c>
      <c r="E436" s="154" t="s">
        <v>1621</v>
      </c>
      <c r="F436" s="154" t="s">
        <v>6088</v>
      </c>
      <c r="G436" s="78" t="str">
        <f t="shared" si="6"/>
        <v>URG</v>
      </c>
    </row>
    <row r="437" spans="2:7" hidden="1" x14ac:dyDescent="0.2">
      <c r="B437" s="154" t="s">
        <v>6638</v>
      </c>
      <c r="C437" s="154" t="s">
        <v>6638</v>
      </c>
      <c r="D437" s="154" t="s">
        <v>6639</v>
      </c>
      <c r="E437" s="154" t="s">
        <v>1621</v>
      </c>
      <c r="F437" s="154" t="s">
        <v>6088</v>
      </c>
      <c r="G437" s="78" t="str">
        <f t="shared" si="6"/>
        <v>VAG</v>
      </c>
    </row>
    <row r="438" spans="2:7" hidden="1" x14ac:dyDescent="0.2">
      <c r="B438" s="154" t="s">
        <v>5470</v>
      </c>
      <c r="C438" s="154" t="s">
        <v>287</v>
      </c>
      <c r="D438" s="154" t="s">
        <v>6870</v>
      </c>
      <c r="E438" s="154" t="s">
        <v>1621</v>
      </c>
      <c r="F438" s="154" t="s">
        <v>6088</v>
      </c>
      <c r="G438" s="78" t="str">
        <f t="shared" si="6"/>
        <v>SAO</v>
      </c>
    </row>
    <row r="439" spans="2:7" hidden="1" x14ac:dyDescent="0.2">
      <c r="B439" s="154" t="s">
        <v>5474</v>
      </c>
      <c r="C439" s="154" t="s">
        <v>5474</v>
      </c>
      <c r="D439" s="154" t="s">
        <v>7562</v>
      </c>
      <c r="E439" s="154" t="s">
        <v>1621</v>
      </c>
      <c r="F439" s="154" t="s">
        <v>6088</v>
      </c>
      <c r="G439" s="78" t="str">
        <f t="shared" si="6"/>
        <v>VDC</v>
      </c>
    </row>
    <row r="440" spans="2:7" hidden="1" x14ac:dyDescent="0.2">
      <c r="B440" s="154" t="s">
        <v>1318</v>
      </c>
      <c r="C440" s="154" t="s">
        <v>1318</v>
      </c>
      <c r="D440" s="154" t="s">
        <v>6757</v>
      </c>
      <c r="E440" s="154" t="s">
        <v>1621</v>
      </c>
      <c r="F440" s="154" t="s">
        <v>6088</v>
      </c>
      <c r="G440" s="78" t="str">
        <f t="shared" si="6"/>
        <v>VIX</v>
      </c>
    </row>
    <row r="441" spans="2:7" hidden="1" x14ac:dyDescent="0.2">
      <c r="B441" s="154" t="s">
        <v>5627</v>
      </c>
      <c r="C441" s="154" t="s">
        <v>5627</v>
      </c>
      <c r="D441" s="154" t="s">
        <v>5628</v>
      </c>
      <c r="E441" s="154" t="s">
        <v>1621</v>
      </c>
      <c r="F441" s="154" t="s">
        <v>6088</v>
      </c>
      <c r="G441" s="78" t="str">
        <f t="shared" si="6"/>
        <v>XAP</v>
      </c>
    </row>
    <row r="442" spans="2:7" hidden="1" x14ac:dyDescent="0.2">
      <c r="B442" s="154" t="s">
        <v>74</v>
      </c>
      <c r="C442" s="154" t="s">
        <v>74</v>
      </c>
      <c r="D442" s="154" t="s">
        <v>6846</v>
      </c>
      <c r="E442" s="154" t="s">
        <v>6227</v>
      </c>
      <c r="F442" s="154" t="s">
        <v>6228</v>
      </c>
      <c r="G442" s="78" t="str">
        <f t="shared" si="6"/>
        <v>BWN</v>
      </c>
    </row>
    <row r="443" spans="2:7" hidden="1" x14ac:dyDescent="0.2">
      <c r="B443" s="154" t="s">
        <v>489</v>
      </c>
      <c r="C443" s="154" t="s">
        <v>489</v>
      </c>
      <c r="D443" s="154" t="s">
        <v>2151</v>
      </c>
      <c r="E443" s="154" t="s">
        <v>2152</v>
      </c>
      <c r="F443" s="154" t="s">
        <v>6206</v>
      </c>
      <c r="G443" s="78" t="str">
        <f t="shared" si="6"/>
        <v>BOJ</v>
      </c>
    </row>
    <row r="444" spans="2:7" hidden="1" x14ac:dyDescent="0.2">
      <c r="B444" s="154" t="s">
        <v>6530</v>
      </c>
      <c r="C444" s="154" t="s">
        <v>6530</v>
      </c>
      <c r="D444" s="154" t="s">
        <v>6531</v>
      </c>
      <c r="E444" s="154" t="s">
        <v>2152</v>
      </c>
      <c r="F444" s="154" t="s">
        <v>6206</v>
      </c>
      <c r="G444" s="78" t="str">
        <f t="shared" si="6"/>
        <v>PDV</v>
      </c>
    </row>
    <row r="445" spans="2:7" hidden="1" x14ac:dyDescent="0.2">
      <c r="B445" s="154" t="s">
        <v>304</v>
      </c>
      <c r="C445" s="154" t="s">
        <v>304</v>
      </c>
      <c r="D445" s="154" t="s">
        <v>5016</v>
      </c>
      <c r="E445" s="154" t="s">
        <v>2152</v>
      </c>
      <c r="F445" s="154" t="s">
        <v>6206</v>
      </c>
      <c r="G445" s="78" t="str">
        <f t="shared" si="6"/>
        <v>SOF</v>
      </c>
    </row>
    <row r="446" spans="2:7" hidden="1" x14ac:dyDescent="0.2">
      <c r="B446" s="154" t="s">
        <v>1308</v>
      </c>
      <c r="C446" s="154" t="s">
        <v>1308</v>
      </c>
      <c r="D446" s="154" t="s">
        <v>5457</v>
      </c>
      <c r="E446" s="154" t="s">
        <v>2152</v>
      </c>
      <c r="F446" s="154" t="s">
        <v>6206</v>
      </c>
      <c r="G446" s="78" t="str">
        <f t="shared" si="6"/>
        <v>VAR</v>
      </c>
    </row>
    <row r="447" spans="2:7" hidden="1" x14ac:dyDescent="0.2">
      <c r="B447" s="154" t="s">
        <v>2157</v>
      </c>
      <c r="C447" s="154" t="s">
        <v>2157</v>
      </c>
      <c r="D447" s="154" t="s">
        <v>6832</v>
      </c>
      <c r="E447" s="154" t="s">
        <v>2158</v>
      </c>
      <c r="F447" s="154" t="s">
        <v>6208</v>
      </c>
      <c r="G447" s="78" t="str">
        <f t="shared" si="6"/>
        <v>BOY</v>
      </c>
    </row>
    <row r="448" spans="2:7" hidden="1" x14ac:dyDescent="0.2">
      <c r="B448" s="154" t="s">
        <v>1015</v>
      </c>
      <c r="C448" s="154" t="s">
        <v>1015</v>
      </c>
      <c r="D448" s="154" t="s">
        <v>4475</v>
      </c>
      <c r="E448" s="154" t="s">
        <v>2158</v>
      </c>
      <c r="F448" s="154" t="s">
        <v>6208</v>
      </c>
      <c r="G448" s="78" t="str">
        <f t="shared" si="6"/>
        <v>OUA</v>
      </c>
    </row>
    <row r="449" spans="2:7" hidden="1" x14ac:dyDescent="0.2">
      <c r="B449" s="154" t="s">
        <v>473</v>
      </c>
      <c r="C449" s="154" t="s">
        <v>473</v>
      </c>
      <c r="D449" s="154" t="s">
        <v>2093</v>
      </c>
      <c r="E449" s="154" t="s">
        <v>2094</v>
      </c>
      <c r="F449" s="154" t="s">
        <v>6193</v>
      </c>
      <c r="G449" s="78" t="str">
        <f t="shared" si="6"/>
        <v>BJM</v>
      </c>
    </row>
    <row r="450" spans="2:7" hidden="1" x14ac:dyDescent="0.2">
      <c r="B450" s="154" t="s">
        <v>6423</v>
      </c>
      <c r="C450" s="154" t="s">
        <v>6423</v>
      </c>
      <c r="D450" s="154" t="s">
        <v>6424</v>
      </c>
      <c r="E450" s="154" t="s">
        <v>3725</v>
      </c>
      <c r="F450" s="154" t="s">
        <v>6425</v>
      </c>
      <c r="G450" s="78" t="str">
        <f t="shared" si="6"/>
        <v>KOS</v>
      </c>
    </row>
    <row r="451" spans="2:7" hidden="1" x14ac:dyDescent="0.2">
      <c r="B451" s="154" t="s">
        <v>1060</v>
      </c>
      <c r="C451" s="154" t="s">
        <v>1060</v>
      </c>
      <c r="D451" s="154" t="s">
        <v>7350</v>
      </c>
      <c r="E451" s="154" t="s">
        <v>3725</v>
      </c>
      <c r="F451" s="154" t="s">
        <v>6425</v>
      </c>
      <c r="G451" s="78" t="str">
        <f t="shared" si="6"/>
        <v>PNH</v>
      </c>
    </row>
    <row r="452" spans="2:7" hidden="1" x14ac:dyDescent="0.2">
      <c r="B452" s="154" t="s">
        <v>1105</v>
      </c>
      <c r="C452" s="154" t="s">
        <v>1105</v>
      </c>
      <c r="D452" s="154" t="s">
        <v>7400</v>
      </c>
      <c r="E452" s="154" t="s">
        <v>3725</v>
      </c>
      <c r="F452" s="154" t="s">
        <v>6425</v>
      </c>
      <c r="G452" s="78" t="str">
        <f t="shared" ref="G452:G515" si="7">C452</f>
        <v>REP</v>
      </c>
    </row>
    <row r="453" spans="2:7" hidden="1" x14ac:dyDescent="0.2">
      <c r="B453" s="154" t="s">
        <v>311</v>
      </c>
      <c r="C453" s="154" t="s">
        <v>311</v>
      </c>
      <c r="D453" s="154" t="s">
        <v>2602</v>
      </c>
      <c r="E453" s="154" t="s">
        <v>2603</v>
      </c>
      <c r="F453" s="154" t="s">
        <v>6283</v>
      </c>
      <c r="G453" s="78" t="str">
        <f t="shared" si="7"/>
        <v>DLA</v>
      </c>
    </row>
    <row r="454" spans="2:7" hidden="1" x14ac:dyDescent="0.2">
      <c r="B454" s="154" t="s">
        <v>6345</v>
      </c>
      <c r="C454" s="154" t="s">
        <v>6345</v>
      </c>
      <c r="D454" s="154" t="s">
        <v>6346</v>
      </c>
      <c r="E454" s="154" t="s">
        <v>2603</v>
      </c>
      <c r="F454" s="154" t="s">
        <v>6283</v>
      </c>
      <c r="G454" s="78" t="str">
        <f t="shared" si="7"/>
        <v>GOU</v>
      </c>
    </row>
    <row r="455" spans="2:7" hidden="1" x14ac:dyDescent="0.2">
      <c r="B455" s="154" t="s">
        <v>6482</v>
      </c>
      <c r="C455" s="154" t="s">
        <v>6482</v>
      </c>
      <c r="D455" s="154" t="s">
        <v>6483</v>
      </c>
      <c r="E455" s="154" t="s">
        <v>2603</v>
      </c>
      <c r="F455" s="154" t="s">
        <v>6283</v>
      </c>
      <c r="G455" s="78" t="str">
        <f t="shared" si="7"/>
        <v>MVR</v>
      </c>
    </row>
    <row r="456" spans="2:7" hidden="1" x14ac:dyDescent="0.2">
      <c r="B456" s="154" t="s">
        <v>4348</v>
      </c>
      <c r="C456" s="154" t="s">
        <v>988</v>
      </c>
      <c r="D456" s="154" t="s">
        <v>4349</v>
      </c>
      <c r="E456" s="154" t="s">
        <v>2603</v>
      </c>
      <c r="F456" s="154" t="s">
        <v>6283</v>
      </c>
      <c r="G456" s="78" t="str">
        <f t="shared" si="7"/>
        <v>YAO</v>
      </c>
    </row>
    <row r="457" spans="2:7" hidden="1" x14ac:dyDescent="0.2">
      <c r="B457" s="154" t="s">
        <v>1819</v>
      </c>
      <c r="C457" s="154" t="s">
        <v>1819</v>
      </c>
      <c r="D457" s="154" t="s">
        <v>1820</v>
      </c>
      <c r="E457" s="154" t="s">
        <v>1631</v>
      </c>
      <c r="F457" s="154" t="s">
        <v>6135</v>
      </c>
      <c r="G457" s="78" t="str">
        <f t="shared" si="7"/>
        <v>AKV</v>
      </c>
    </row>
    <row r="458" spans="2:7" hidden="1" x14ac:dyDescent="0.2">
      <c r="B458" s="154" t="s">
        <v>1647</v>
      </c>
      <c r="C458" s="154" t="s">
        <v>133</v>
      </c>
      <c r="D458" s="154" t="s">
        <v>2507</v>
      </c>
      <c r="E458" s="154" t="s">
        <v>1631</v>
      </c>
      <c r="F458" s="154" t="s">
        <v>6135</v>
      </c>
      <c r="G458" s="78" t="str">
        <f t="shared" si="7"/>
        <v>YVR</v>
      </c>
    </row>
    <row r="459" spans="2:7" hidden="1" x14ac:dyDescent="0.2">
      <c r="B459" s="154" t="s">
        <v>3514</v>
      </c>
      <c r="C459" s="154" t="s">
        <v>3514</v>
      </c>
      <c r="D459" s="154" t="s">
        <v>3515</v>
      </c>
      <c r="E459" s="154" t="s">
        <v>1631</v>
      </c>
      <c r="F459" s="154" t="s">
        <v>6135</v>
      </c>
      <c r="G459" s="78" t="str">
        <f t="shared" si="7"/>
        <v>KEW</v>
      </c>
    </row>
    <row r="460" spans="2:7" hidden="1" x14ac:dyDescent="0.2">
      <c r="B460" s="154" t="s">
        <v>3550</v>
      </c>
      <c r="C460" s="154" t="s">
        <v>3550</v>
      </c>
      <c r="D460" s="154" t="s">
        <v>7113</v>
      </c>
      <c r="E460" s="154" t="s">
        <v>1631</v>
      </c>
      <c r="F460" s="154" t="s">
        <v>6135</v>
      </c>
      <c r="G460" s="78" t="str">
        <f t="shared" si="7"/>
        <v>KIF</v>
      </c>
    </row>
    <row r="461" spans="2:7" hidden="1" x14ac:dyDescent="0.2">
      <c r="B461" s="154" t="s">
        <v>3734</v>
      </c>
      <c r="C461" s="154" t="s">
        <v>3734</v>
      </c>
      <c r="D461" s="154" t="s">
        <v>3735</v>
      </c>
      <c r="E461" s="154" t="s">
        <v>1631</v>
      </c>
      <c r="F461" s="154" t="s">
        <v>6135</v>
      </c>
      <c r="G461" s="78" t="str">
        <f t="shared" si="7"/>
        <v>LAK</v>
      </c>
    </row>
    <row r="462" spans="2:7" hidden="1" x14ac:dyDescent="0.2">
      <c r="B462" s="154" t="s">
        <v>4161</v>
      </c>
      <c r="C462" s="154" t="s">
        <v>4161</v>
      </c>
      <c r="D462" s="154" t="s">
        <v>7258</v>
      </c>
      <c r="E462" s="154" t="s">
        <v>1631</v>
      </c>
      <c r="F462" s="154" t="s">
        <v>6135</v>
      </c>
      <c r="G462" s="78" t="str">
        <f t="shared" si="7"/>
        <v>MSA</v>
      </c>
    </row>
    <row r="463" spans="2:7" hidden="1" x14ac:dyDescent="0.2">
      <c r="B463" s="154" t="s">
        <v>4712</v>
      </c>
      <c r="C463" s="154" t="s">
        <v>4712</v>
      </c>
      <c r="D463" s="154" t="s">
        <v>7386</v>
      </c>
      <c r="E463" s="154" t="s">
        <v>1631</v>
      </c>
      <c r="F463" s="154" t="s">
        <v>6135</v>
      </c>
      <c r="G463" s="78" t="str">
        <f t="shared" si="7"/>
        <v>QBC</v>
      </c>
    </row>
    <row r="464" spans="2:7" hidden="1" x14ac:dyDescent="0.2">
      <c r="B464" s="154" t="s">
        <v>5066</v>
      </c>
      <c r="C464" s="154" t="s">
        <v>5066</v>
      </c>
      <c r="D464" s="154" t="s">
        <v>7497</v>
      </c>
      <c r="E464" s="154" t="s">
        <v>1631</v>
      </c>
      <c r="F464" s="154" t="s">
        <v>6135</v>
      </c>
      <c r="G464" s="78" t="str">
        <f t="shared" si="7"/>
        <v>SUR</v>
      </c>
    </row>
    <row r="465" spans="2:7" hidden="1" x14ac:dyDescent="0.2">
      <c r="B465" s="154" t="s">
        <v>5588</v>
      </c>
      <c r="C465" s="154" t="s">
        <v>5588</v>
      </c>
      <c r="D465" s="154" t="s">
        <v>7588</v>
      </c>
      <c r="E465" s="154" t="s">
        <v>1631</v>
      </c>
      <c r="F465" s="154" t="s">
        <v>6135</v>
      </c>
      <c r="G465" s="78" t="str">
        <f t="shared" si="7"/>
        <v>WNN</v>
      </c>
    </row>
    <row r="466" spans="2:7" hidden="1" x14ac:dyDescent="0.2">
      <c r="B466" s="154" t="s">
        <v>5629</v>
      </c>
      <c r="C466" s="154" t="s">
        <v>5629</v>
      </c>
      <c r="D466" s="154" t="s">
        <v>7597</v>
      </c>
      <c r="E466" s="154" t="s">
        <v>1631</v>
      </c>
      <c r="F466" s="154" t="s">
        <v>6135</v>
      </c>
      <c r="G466" s="78" t="str">
        <f t="shared" si="7"/>
        <v>XBE</v>
      </c>
    </row>
    <row r="467" spans="2:7" hidden="1" x14ac:dyDescent="0.2">
      <c r="B467" s="154" t="s">
        <v>5634</v>
      </c>
      <c r="C467" s="154" t="s">
        <v>5634</v>
      </c>
      <c r="D467" s="154" t="s">
        <v>5635</v>
      </c>
      <c r="E467" s="154" t="s">
        <v>1631</v>
      </c>
      <c r="F467" s="154" t="s">
        <v>6135</v>
      </c>
      <c r="G467" s="78" t="str">
        <f t="shared" si="7"/>
        <v>XGR</v>
      </c>
    </row>
    <row r="468" spans="2:7" hidden="1" x14ac:dyDescent="0.2">
      <c r="B468" s="154" t="s">
        <v>5641</v>
      </c>
      <c r="C468" s="154" t="s">
        <v>5641</v>
      </c>
      <c r="D468" s="154" t="s">
        <v>5642</v>
      </c>
      <c r="E468" s="154" t="s">
        <v>1631</v>
      </c>
      <c r="F468" s="154" t="s">
        <v>6135</v>
      </c>
      <c r="G468" s="78" t="str">
        <f t="shared" si="7"/>
        <v>XKS</v>
      </c>
    </row>
    <row r="469" spans="2:7" hidden="1" x14ac:dyDescent="0.2">
      <c r="B469" s="154" t="s">
        <v>5655</v>
      </c>
      <c r="C469" s="154" t="s">
        <v>5655</v>
      </c>
      <c r="D469" s="154" t="s">
        <v>7604</v>
      </c>
      <c r="E469" s="154" t="s">
        <v>1631</v>
      </c>
      <c r="F469" s="154" t="s">
        <v>6135</v>
      </c>
      <c r="G469" s="78" t="str">
        <f t="shared" si="7"/>
        <v>YAA</v>
      </c>
    </row>
    <row r="470" spans="2:7" hidden="1" x14ac:dyDescent="0.2">
      <c r="B470" s="154" t="s">
        <v>6663</v>
      </c>
      <c r="C470" s="154" t="s">
        <v>6663</v>
      </c>
      <c r="D470" s="154" t="s">
        <v>7605</v>
      </c>
      <c r="E470" s="154" t="s">
        <v>1631</v>
      </c>
      <c r="F470" s="154" t="s">
        <v>6135</v>
      </c>
      <c r="G470" s="78" t="str">
        <f t="shared" si="7"/>
        <v>YAB</v>
      </c>
    </row>
    <row r="471" spans="2:7" hidden="1" x14ac:dyDescent="0.2">
      <c r="B471" s="154" t="s">
        <v>5656</v>
      </c>
      <c r="C471" s="154" t="s">
        <v>5656</v>
      </c>
      <c r="D471" s="154" t="s">
        <v>7606</v>
      </c>
      <c r="E471" s="154" t="s">
        <v>1631</v>
      </c>
      <c r="F471" s="154" t="s">
        <v>6135</v>
      </c>
      <c r="G471" s="78" t="str">
        <f t="shared" si="7"/>
        <v>YAC</v>
      </c>
    </row>
    <row r="472" spans="2:7" hidden="1" x14ac:dyDescent="0.2">
      <c r="B472" s="154" t="s">
        <v>5657</v>
      </c>
      <c r="C472" s="154" t="s">
        <v>5657</v>
      </c>
      <c r="D472" s="154" t="s">
        <v>7607</v>
      </c>
      <c r="E472" s="154" t="s">
        <v>1631</v>
      </c>
      <c r="F472" s="154" t="s">
        <v>6135</v>
      </c>
      <c r="G472" s="78" t="str">
        <f t="shared" si="7"/>
        <v>YAG</v>
      </c>
    </row>
    <row r="473" spans="2:7" hidden="1" x14ac:dyDescent="0.2">
      <c r="B473" s="154" t="s">
        <v>1357</v>
      </c>
      <c r="C473" s="154" t="s">
        <v>1357</v>
      </c>
      <c r="D473" s="154" t="s">
        <v>6876</v>
      </c>
      <c r="E473" s="154" t="s">
        <v>1631</v>
      </c>
      <c r="F473" s="154" t="s">
        <v>6135</v>
      </c>
      <c r="G473" s="78" t="str">
        <f t="shared" si="7"/>
        <v>YAM</v>
      </c>
    </row>
    <row r="474" spans="2:7" hidden="1" x14ac:dyDescent="0.2">
      <c r="B474" s="154" t="s">
        <v>5661</v>
      </c>
      <c r="C474" s="154" t="s">
        <v>5661</v>
      </c>
      <c r="D474" s="154" t="s">
        <v>5662</v>
      </c>
      <c r="E474" s="154" t="s">
        <v>1631</v>
      </c>
      <c r="F474" s="154" t="s">
        <v>6135</v>
      </c>
      <c r="G474" s="78" t="str">
        <f t="shared" si="7"/>
        <v>YAT</v>
      </c>
    </row>
    <row r="475" spans="2:7" hidden="1" x14ac:dyDescent="0.2">
      <c r="B475" s="154" t="s">
        <v>5663</v>
      </c>
      <c r="C475" s="154" t="s">
        <v>5663</v>
      </c>
      <c r="D475" s="154" t="s">
        <v>7608</v>
      </c>
      <c r="E475" s="154" t="s">
        <v>1631</v>
      </c>
      <c r="F475" s="154" t="s">
        <v>6135</v>
      </c>
      <c r="G475" s="78" t="str">
        <f t="shared" si="7"/>
        <v>YAX</v>
      </c>
    </row>
    <row r="476" spans="2:7" hidden="1" x14ac:dyDescent="0.2">
      <c r="B476" s="154" t="s">
        <v>5664</v>
      </c>
      <c r="C476" s="154" t="s">
        <v>5664</v>
      </c>
      <c r="D476" s="154" t="s">
        <v>7609</v>
      </c>
      <c r="E476" s="154" t="s">
        <v>1631</v>
      </c>
      <c r="F476" s="154" t="s">
        <v>6135</v>
      </c>
      <c r="G476" s="78" t="str">
        <f t="shared" si="7"/>
        <v>YAY</v>
      </c>
    </row>
    <row r="477" spans="2:7" hidden="1" x14ac:dyDescent="0.2">
      <c r="B477" s="154" t="s">
        <v>5665</v>
      </c>
      <c r="C477" s="154" t="s">
        <v>5665</v>
      </c>
      <c r="D477" s="154" t="s">
        <v>7610</v>
      </c>
      <c r="E477" s="154" t="s">
        <v>1631</v>
      </c>
      <c r="F477" s="154" t="s">
        <v>6135</v>
      </c>
      <c r="G477" s="78" t="str">
        <f t="shared" si="7"/>
        <v>YBB</v>
      </c>
    </row>
    <row r="478" spans="2:7" hidden="1" x14ac:dyDescent="0.2">
      <c r="B478" s="154" t="s">
        <v>1359</v>
      </c>
      <c r="C478" s="154" t="s">
        <v>1359</v>
      </c>
      <c r="D478" s="154" t="s">
        <v>7611</v>
      </c>
      <c r="E478" s="154" t="s">
        <v>1631</v>
      </c>
      <c r="F478" s="154" t="s">
        <v>6135</v>
      </c>
      <c r="G478" s="78" t="str">
        <f t="shared" si="7"/>
        <v>YBC</v>
      </c>
    </row>
    <row r="479" spans="2:7" hidden="1" x14ac:dyDescent="0.2">
      <c r="B479" s="154" t="s">
        <v>6664</v>
      </c>
      <c r="C479" s="154" t="s">
        <v>6664</v>
      </c>
      <c r="D479" s="154" t="s">
        <v>7612</v>
      </c>
      <c r="E479" s="154" t="s">
        <v>1631</v>
      </c>
      <c r="F479" s="154" t="s">
        <v>6135</v>
      </c>
      <c r="G479" s="78" t="str">
        <f t="shared" si="7"/>
        <v>YBE</v>
      </c>
    </row>
    <row r="480" spans="2:7" hidden="1" x14ac:dyDescent="0.2">
      <c r="B480" s="154" t="s">
        <v>1360</v>
      </c>
      <c r="C480" s="154" t="s">
        <v>1360</v>
      </c>
      <c r="D480" s="154" t="s">
        <v>5666</v>
      </c>
      <c r="E480" s="154" t="s">
        <v>1631</v>
      </c>
      <c r="F480" s="154" t="s">
        <v>6135</v>
      </c>
      <c r="G480" s="78" t="str">
        <f t="shared" si="7"/>
        <v>YBG</v>
      </c>
    </row>
    <row r="481" spans="2:7" hidden="1" x14ac:dyDescent="0.2">
      <c r="B481" s="154" t="s">
        <v>5667</v>
      </c>
      <c r="C481" s="154" t="s">
        <v>5667</v>
      </c>
      <c r="D481" s="154" t="s">
        <v>7613</v>
      </c>
      <c r="E481" s="154" t="s">
        <v>1631</v>
      </c>
      <c r="F481" s="154" t="s">
        <v>6135</v>
      </c>
      <c r="G481" s="78" t="str">
        <f t="shared" si="7"/>
        <v>YBK</v>
      </c>
    </row>
    <row r="482" spans="2:7" hidden="1" x14ac:dyDescent="0.2">
      <c r="B482" s="154" t="s">
        <v>1361</v>
      </c>
      <c r="C482" s="154" t="s">
        <v>1361</v>
      </c>
      <c r="D482" s="154" t="s">
        <v>7614</v>
      </c>
      <c r="E482" s="154" t="s">
        <v>1631</v>
      </c>
      <c r="F482" s="154" t="s">
        <v>6135</v>
      </c>
      <c r="G482" s="78" t="str">
        <f t="shared" si="7"/>
        <v>YBL</v>
      </c>
    </row>
    <row r="483" spans="2:7" hidden="1" x14ac:dyDescent="0.2">
      <c r="B483" s="154" t="s">
        <v>5669</v>
      </c>
      <c r="C483" s="154" t="s">
        <v>5669</v>
      </c>
      <c r="D483" s="154" t="s">
        <v>7615</v>
      </c>
      <c r="E483" s="154" t="s">
        <v>1631</v>
      </c>
      <c r="F483" s="154" t="s">
        <v>6135</v>
      </c>
      <c r="G483" s="78" t="str">
        <f t="shared" si="7"/>
        <v>YBW</v>
      </c>
    </row>
    <row r="484" spans="2:7" hidden="1" x14ac:dyDescent="0.2">
      <c r="B484" s="154" t="s">
        <v>1363</v>
      </c>
      <c r="C484" s="154" t="s">
        <v>1363</v>
      </c>
      <c r="D484" s="154" t="s">
        <v>7616</v>
      </c>
      <c r="E484" s="154" t="s">
        <v>1631</v>
      </c>
      <c r="F484" s="154" t="s">
        <v>6135</v>
      </c>
      <c r="G484" s="78" t="str">
        <f t="shared" si="7"/>
        <v>YBX</v>
      </c>
    </row>
    <row r="485" spans="2:7" hidden="1" x14ac:dyDescent="0.2">
      <c r="B485" s="154" t="s">
        <v>5670</v>
      </c>
      <c r="C485" s="154" t="s">
        <v>5670</v>
      </c>
      <c r="D485" s="154" t="s">
        <v>7617</v>
      </c>
      <c r="E485" s="154" t="s">
        <v>1631</v>
      </c>
      <c r="F485" s="154" t="s">
        <v>6135</v>
      </c>
      <c r="G485" s="78" t="str">
        <f t="shared" si="7"/>
        <v>YCB</v>
      </c>
    </row>
    <row r="486" spans="2:7" hidden="1" x14ac:dyDescent="0.2">
      <c r="B486" s="154" t="s">
        <v>1364</v>
      </c>
      <c r="C486" s="154" t="s">
        <v>1364</v>
      </c>
      <c r="D486" s="154" t="s">
        <v>5671</v>
      </c>
      <c r="E486" s="154" t="s">
        <v>1631</v>
      </c>
      <c r="F486" s="154" t="s">
        <v>6135</v>
      </c>
      <c r="G486" s="78" t="str">
        <f t="shared" si="7"/>
        <v>YCD</v>
      </c>
    </row>
    <row r="487" spans="2:7" hidden="1" x14ac:dyDescent="0.2">
      <c r="B487" s="154" t="s">
        <v>5672</v>
      </c>
      <c r="C487" s="154" t="s">
        <v>5672</v>
      </c>
      <c r="D487" s="154" t="s">
        <v>7618</v>
      </c>
      <c r="E487" s="154" t="s">
        <v>1631</v>
      </c>
      <c r="F487" s="154" t="s">
        <v>6135</v>
      </c>
      <c r="G487" s="78" t="str">
        <f t="shared" si="7"/>
        <v>YCF</v>
      </c>
    </row>
    <row r="488" spans="2:7" hidden="1" x14ac:dyDescent="0.2">
      <c r="B488" s="154" t="s">
        <v>1365</v>
      </c>
      <c r="C488" s="154" t="s">
        <v>1365</v>
      </c>
      <c r="D488" s="154" t="s">
        <v>5673</v>
      </c>
      <c r="E488" s="154" t="s">
        <v>1631</v>
      </c>
      <c r="F488" s="154" t="s">
        <v>6135</v>
      </c>
      <c r="G488" s="78" t="str">
        <f t="shared" si="7"/>
        <v>YCG</v>
      </c>
    </row>
    <row r="489" spans="2:7" hidden="1" x14ac:dyDescent="0.2">
      <c r="B489" s="154" t="s">
        <v>5674</v>
      </c>
      <c r="C489" s="154" t="s">
        <v>5674</v>
      </c>
      <c r="D489" s="154" t="s">
        <v>7619</v>
      </c>
      <c r="E489" s="154" t="s">
        <v>1631</v>
      </c>
      <c r="F489" s="154" t="s">
        <v>6135</v>
      </c>
      <c r="G489" s="78" t="str">
        <f t="shared" si="7"/>
        <v>YCK</v>
      </c>
    </row>
    <row r="490" spans="2:7" hidden="1" x14ac:dyDescent="0.2">
      <c r="B490" s="154" t="s">
        <v>5675</v>
      </c>
      <c r="C490" s="154" t="s">
        <v>5675</v>
      </c>
      <c r="D490" s="154" t="s">
        <v>7620</v>
      </c>
      <c r="E490" s="154" t="s">
        <v>1631</v>
      </c>
      <c r="F490" s="154" t="s">
        <v>6135</v>
      </c>
      <c r="G490" s="78" t="str">
        <f t="shared" si="7"/>
        <v>YCO</v>
      </c>
    </row>
    <row r="491" spans="2:7" hidden="1" x14ac:dyDescent="0.2">
      <c r="B491" s="154" t="s">
        <v>5676</v>
      </c>
      <c r="C491" s="154" t="s">
        <v>5676</v>
      </c>
      <c r="D491" s="154" t="s">
        <v>7621</v>
      </c>
      <c r="E491" s="154" t="s">
        <v>1631</v>
      </c>
      <c r="F491" s="154" t="s">
        <v>6135</v>
      </c>
      <c r="G491" s="78" t="str">
        <f t="shared" si="7"/>
        <v>YCS</v>
      </c>
    </row>
    <row r="492" spans="2:7" hidden="1" x14ac:dyDescent="0.2">
      <c r="B492" s="154" t="s">
        <v>5678</v>
      </c>
      <c r="C492" s="154" t="s">
        <v>5678</v>
      </c>
      <c r="D492" s="154" t="s">
        <v>7623</v>
      </c>
      <c r="E492" s="154" t="s">
        <v>1631</v>
      </c>
      <c r="F492" s="154" t="s">
        <v>6135</v>
      </c>
      <c r="G492" s="78" t="str">
        <f t="shared" si="7"/>
        <v>YCY</v>
      </c>
    </row>
    <row r="493" spans="2:7" hidden="1" x14ac:dyDescent="0.2">
      <c r="B493" s="154" t="s">
        <v>5679</v>
      </c>
      <c r="C493" s="154" t="s">
        <v>5679</v>
      </c>
      <c r="D493" s="154" t="s">
        <v>7624</v>
      </c>
      <c r="E493" s="154" t="s">
        <v>1631</v>
      </c>
      <c r="F493" s="154" t="s">
        <v>6135</v>
      </c>
      <c r="G493" s="78" t="str">
        <f t="shared" si="7"/>
        <v>YDA</v>
      </c>
    </row>
    <row r="494" spans="2:7" hidden="1" x14ac:dyDescent="0.2">
      <c r="B494" s="154" t="s">
        <v>1366</v>
      </c>
      <c r="C494" s="154" t="s">
        <v>1366</v>
      </c>
      <c r="D494" s="154" t="s">
        <v>7625</v>
      </c>
      <c r="E494" s="154" t="s">
        <v>1631</v>
      </c>
      <c r="F494" s="154" t="s">
        <v>6135</v>
      </c>
      <c r="G494" s="78" t="str">
        <f t="shared" si="7"/>
        <v>YDF</v>
      </c>
    </row>
    <row r="495" spans="2:7" hidden="1" x14ac:dyDescent="0.2">
      <c r="B495" s="154" t="s">
        <v>7626</v>
      </c>
      <c r="C495" s="154" t="s">
        <v>7626</v>
      </c>
      <c r="D495" s="154" t="s">
        <v>7627</v>
      </c>
      <c r="E495" s="154" t="s">
        <v>1631</v>
      </c>
      <c r="F495" s="154" t="s">
        <v>6135</v>
      </c>
      <c r="G495" s="78" t="str">
        <f t="shared" si="7"/>
        <v>YDL</v>
      </c>
    </row>
    <row r="496" spans="2:7" hidden="1" x14ac:dyDescent="0.2">
      <c r="B496" s="154" t="s">
        <v>5680</v>
      </c>
      <c r="C496" s="154" t="s">
        <v>5680</v>
      </c>
      <c r="D496" s="154" t="s">
        <v>5681</v>
      </c>
      <c r="E496" s="154" t="s">
        <v>1631</v>
      </c>
      <c r="F496" s="154" t="s">
        <v>6135</v>
      </c>
      <c r="G496" s="78" t="str">
        <f t="shared" si="7"/>
        <v>YDP</v>
      </c>
    </row>
    <row r="497" spans="2:7" hidden="1" x14ac:dyDescent="0.2">
      <c r="B497" s="154" t="s">
        <v>1367</v>
      </c>
      <c r="C497" s="154" t="s">
        <v>1367</v>
      </c>
      <c r="D497" s="154" t="s">
        <v>7628</v>
      </c>
      <c r="E497" s="154" t="s">
        <v>1631</v>
      </c>
      <c r="F497" s="154" t="s">
        <v>6135</v>
      </c>
      <c r="G497" s="78" t="str">
        <f t="shared" si="7"/>
        <v>YDQ</v>
      </c>
    </row>
    <row r="498" spans="2:7" hidden="1" x14ac:dyDescent="0.2">
      <c r="B498" s="154" t="s">
        <v>5682</v>
      </c>
      <c r="C498" s="154" t="s">
        <v>5682</v>
      </c>
      <c r="D498" s="154" t="s">
        <v>7629</v>
      </c>
      <c r="E498" s="154" t="s">
        <v>1631</v>
      </c>
      <c r="F498" s="154" t="s">
        <v>6135</v>
      </c>
      <c r="G498" s="78" t="str">
        <f t="shared" si="7"/>
        <v>YDS</v>
      </c>
    </row>
    <row r="499" spans="2:7" hidden="1" x14ac:dyDescent="0.2">
      <c r="B499" s="154" t="s">
        <v>1646</v>
      </c>
      <c r="C499" s="154" t="s">
        <v>338</v>
      </c>
      <c r="D499" s="154" t="s">
        <v>5683</v>
      </c>
      <c r="E499" s="154" t="s">
        <v>1631</v>
      </c>
      <c r="F499" s="154" t="s">
        <v>6135</v>
      </c>
      <c r="G499" s="78" t="str">
        <f t="shared" si="7"/>
        <v>YEA</v>
      </c>
    </row>
    <row r="500" spans="2:7" hidden="1" x14ac:dyDescent="0.2">
      <c r="B500" s="154" t="s">
        <v>5685</v>
      </c>
      <c r="C500" s="154" t="s">
        <v>5685</v>
      </c>
      <c r="D500" s="154" t="s">
        <v>5686</v>
      </c>
      <c r="E500" s="154" t="s">
        <v>1631</v>
      </c>
      <c r="F500" s="154" t="s">
        <v>6135</v>
      </c>
      <c r="G500" s="78" t="str">
        <f t="shared" si="7"/>
        <v>YEK</v>
      </c>
    </row>
    <row r="501" spans="2:7" hidden="1" x14ac:dyDescent="0.2">
      <c r="B501" s="154" t="s">
        <v>5687</v>
      </c>
      <c r="C501" s="154" t="s">
        <v>5687</v>
      </c>
      <c r="D501" s="154" t="s">
        <v>7630</v>
      </c>
      <c r="E501" s="154" t="s">
        <v>1631</v>
      </c>
      <c r="F501" s="154" t="s">
        <v>6135</v>
      </c>
      <c r="G501" s="78" t="str">
        <f t="shared" si="7"/>
        <v>YER</v>
      </c>
    </row>
    <row r="502" spans="2:7" hidden="1" x14ac:dyDescent="0.2">
      <c r="B502" s="154" t="s">
        <v>5690</v>
      </c>
      <c r="C502" s="154" t="s">
        <v>5690</v>
      </c>
      <c r="D502" s="154" t="s">
        <v>5691</v>
      </c>
      <c r="E502" s="154" t="s">
        <v>1631</v>
      </c>
      <c r="F502" s="154" t="s">
        <v>6135</v>
      </c>
      <c r="G502" s="78" t="str">
        <f t="shared" si="7"/>
        <v>YEV</v>
      </c>
    </row>
    <row r="503" spans="2:7" hidden="1" x14ac:dyDescent="0.2">
      <c r="B503" s="154" t="s">
        <v>5692</v>
      </c>
      <c r="C503" s="154" t="s">
        <v>5692</v>
      </c>
      <c r="D503" s="154" t="s">
        <v>7631</v>
      </c>
      <c r="E503" s="154" t="s">
        <v>1631</v>
      </c>
      <c r="F503" s="154" t="s">
        <v>6135</v>
      </c>
      <c r="G503" s="78" t="str">
        <f t="shared" si="7"/>
        <v>YFA</v>
      </c>
    </row>
    <row r="504" spans="2:7" hidden="1" x14ac:dyDescent="0.2">
      <c r="B504" s="154" t="s">
        <v>1368</v>
      </c>
      <c r="C504" s="154" t="s">
        <v>1368</v>
      </c>
      <c r="D504" s="154" t="s">
        <v>5693</v>
      </c>
      <c r="E504" s="154" t="s">
        <v>1631</v>
      </c>
      <c r="F504" s="154" t="s">
        <v>6135</v>
      </c>
      <c r="G504" s="78" t="str">
        <f t="shared" si="7"/>
        <v>YFB</v>
      </c>
    </row>
    <row r="505" spans="2:7" hidden="1" x14ac:dyDescent="0.2">
      <c r="B505" s="154" t="s">
        <v>1369</v>
      </c>
      <c r="C505" s="154" t="s">
        <v>1369</v>
      </c>
      <c r="D505" s="154" t="s">
        <v>5694</v>
      </c>
      <c r="E505" s="154" t="s">
        <v>1631</v>
      </c>
      <c r="F505" s="154" t="s">
        <v>6135</v>
      </c>
      <c r="G505" s="78" t="str">
        <f t="shared" si="7"/>
        <v>YFC</v>
      </c>
    </row>
    <row r="506" spans="2:7" hidden="1" x14ac:dyDescent="0.2">
      <c r="B506" s="154" t="s">
        <v>5695</v>
      </c>
      <c r="C506" s="154" t="s">
        <v>5695</v>
      </c>
      <c r="D506" s="154" t="s">
        <v>7632</v>
      </c>
      <c r="E506" s="154" t="s">
        <v>1631</v>
      </c>
      <c r="F506" s="154" t="s">
        <v>6135</v>
      </c>
      <c r="G506" s="78" t="str">
        <f t="shared" si="7"/>
        <v>YFH</v>
      </c>
    </row>
    <row r="507" spans="2:7" hidden="1" x14ac:dyDescent="0.2">
      <c r="B507" s="154" t="s">
        <v>5696</v>
      </c>
      <c r="C507" s="154" t="s">
        <v>5696</v>
      </c>
      <c r="D507" s="154" t="s">
        <v>7633</v>
      </c>
      <c r="E507" s="154" t="s">
        <v>1631</v>
      </c>
      <c r="F507" s="154" t="s">
        <v>6135</v>
      </c>
      <c r="G507" s="78" t="str">
        <f t="shared" si="7"/>
        <v>YFJ</v>
      </c>
    </row>
    <row r="508" spans="2:7" hidden="1" x14ac:dyDescent="0.2">
      <c r="B508" s="154" t="s">
        <v>1370</v>
      </c>
      <c r="C508" s="154" t="s">
        <v>1370</v>
      </c>
      <c r="D508" s="154" t="s">
        <v>7634</v>
      </c>
      <c r="E508" s="154" t="s">
        <v>1631</v>
      </c>
      <c r="F508" s="154" t="s">
        <v>6135</v>
      </c>
      <c r="G508" s="78" t="str">
        <f t="shared" si="7"/>
        <v>YFO</v>
      </c>
    </row>
    <row r="509" spans="2:7" hidden="1" x14ac:dyDescent="0.2">
      <c r="B509" s="154" t="s">
        <v>5697</v>
      </c>
      <c r="C509" s="154" t="s">
        <v>5697</v>
      </c>
      <c r="D509" s="154" t="s">
        <v>7635</v>
      </c>
      <c r="E509" s="154" t="s">
        <v>1631</v>
      </c>
      <c r="F509" s="154" t="s">
        <v>6135</v>
      </c>
      <c r="G509" s="78" t="str">
        <f t="shared" si="7"/>
        <v>YFS</v>
      </c>
    </row>
    <row r="510" spans="2:7" hidden="1" x14ac:dyDescent="0.2">
      <c r="B510" s="154" t="s">
        <v>5698</v>
      </c>
      <c r="C510" s="154" t="s">
        <v>5698</v>
      </c>
      <c r="D510" s="154" t="s">
        <v>7636</v>
      </c>
      <c r="E510" s="154" t="s">
        <v>1631</v>
      </c>
      <c r="F510" s="154" t="s">
        <v>6135</v>
      </c>
      <c r="G510" s="78" t="str">
        <f t="shared" si="7"/>
        <v>YFX</v>
      </c>
    </row>
    <row r="511" spans="2:7" hidden="1" x14ac:dyDescent="0.2">
      <c r="B511" s="154" t="s">
        <v>6666</v>
      </c>
      <c r="C511" s="154" t="s">
        <v>6666</v>
      </c>
      <c r="D511" s="154" t="s">
        <v>7637</v>
      </c>
      <c r="E511" s="154" t="s">
        <v>1631</v>
      </c>
      <c r="F511" s="154" t="s">
        <v>6135</v>
      </c>
      <c r="G511" s="78" t="str">
        <f t="shared" si="7"/>
        <v>YGE</v>
      </c>
    </row>
    <row r="512" spans="2:7" hidden="1" x14ac:dyDescent="0.2">
      <c r="B512" s="154" t="s">
        <v>5699</v>
      </c>
      <c r="C512" s="154" t="s">
        <v>5699</v>
      </c>
      <c r="D512" s="154" t="s">
        <v>7638</v>
      </c>
      <c r="E512" s="154" t="s">
        <v>1631</v>
      </c>
      <c r="F512" s="154" t="s">
        <v>6135</v>
      </c>
      <c r="G512" s="78" t="str">
        <f t="shared" si="7"/>
        <v>YGG</v>
      </c>
    </row>
    <row r="513" spans="2:7" hidden="1" x14ac:dyDescent="0.2">
      <c r="B513" s="154" t="s">
        <v>5700</v>
      </c>
      <c r="C513" s="154" t="s">
        <v>5700</v>
      </c>
      <c r="D513" s="154" t="s">
        <v>7639</v>
      </c>
      <c r="E513" s="154" t="s">
        <v>1631</v>
      </c>
      <c r="F513" s="154" t="s">
        <v>6135</v>
      </c>
      <c r="G513" s="78" t="str">
        <f t="shared" si="7"/>
        <v>YGH</v>
      </c>
    </row>
    <row r="514" spans="2:7" hidden="1" x14ac:dyDescent="0.2">
      <c r="B514" s="154" t="s">
        <v>1372</v>
      </c>
      <c r="C514" s="154" t="s">
        <v>1372</v>
      </c>
      <c r="D514" s="154" t="s">
        <v>6737</v>
      </c>
      <c r="E514" s="154" t="s">
        <v>1631</v>
      </c>
      <c r="F514" s="154" t="s">
        <v>6135</v>
      </c>
      <c r="G514" s="78" t="str">
        <f t="shared" si="7"/>
        <v>YGK</v>
      </c>
    </row>
    <row r="515" spans="2:7" hidden="1" x14ac:dyDescent="0.2">
      <c r="B515" s="154" t="s">
        <v>5702</v>
      </c>
      <c r="C515" s="154" t="s">
        <v>5702</v>
      </c>
      <c r="D515" s="154" t="s">
        <v>7640</v>
      </c>
      <c r="E515" s="154" t="s">
        <v>1631</v>
      </c>
      <c r="F515" s="154" t="s">
        <v>6135</v>
      </c>
      <c r="G515" s="78" t="str">
        <f t="shared" si="7"/>
        <v>YGL</v>
      </c>
    </row>
    <row r="516" spans="2:7" hidden="1" x14ac:dyDescent="0.2">
      <c r="B516" s="154" t="s">
        <v>1373</v>
      </c>
      <c r="C516" s="154" t="s">
        <v>1373</v>
      </c>
      <c r="D516" s="154" t="s">
        <v>5703</v>
      </c>
      <c r="E516" s="154" t="s">
        <v>1631</v>
      </c>
      <c r="F516" s="154" t="s">
        <v>6135</v>
      </c>
      <c r="G516" s="78" t="str">
        <f t="shared" ref="G516:G579" si="8">C516</f>
        <v>YGP</v>
      </c>
    </row>
    <row r="517" spans="2:7" hidden="1" x14ac:dyDescent="0.2">
      <c r="B517" s="154" t="s">
        <v>6667</v>
      </c>
      <c r="C517" s="154" t="s">
        <v>6667</v>
      </c>
      <c r="D517" s="154" t="s">
        <v>6729</v>
      </c>
      <c r="E517" s="154" t="s">
        <v>1631</v>
      </c>
      <c r="F517" s="154" t="s">
        <v>6135</v>
      </c>
      <c r="G517" s="78" t="str">
        <f t="shared" si="8"/>
        <v>YGQ</v>
      </c>
    </row>
    <row r="518" spans="2:7" hidden="1" x14ac:dyDescent="0.2">
      <c r="B518" s="154" t="s">
        <v>1374</v>
      </c>
      <c r="C518" s="154" t="s">
        <v>1374</v>
      </c>
      <c r="D518" s="154" t="s">
        <v>7641</v>
      </c>
      <c r="E518" s="154" t="s">
        <v>1631</v>
      </c>
      <c r="F518" s="154" t="s">
        <v>6135</v>
      </c>
      <c r="G518" s="78" t="str">
        <f t="shared" si="8"/>
        <v>YGR</v>
      </c>
    </row>
    <row r="519" spans="2:7" hidden="1" x14ac:dyDescent="0.2">
      <c r="B519" s="154" t="s">
        <v>5704</v>
      </c>
      <c r="C519" s="154" t="s">
        <v>5704</v>
      </c>
      <c r="D519" s="154" t="s">
        <v>5705</v>
      </c>
      <c r="E519" s="154" t="s">
        <v>1631</v>
      </c>
      <c r="F519" s="154" t="s">
        <v>6135</v>
      </c>
      <c r="G519" s="78" t="str">
        <f t="shared" si="8"/>
        <v>YGT</v>
      </c>
    </row>
    <row r="520" spans="2:7" hidden="1" x14ac:dyDescent="0.2">
      <c r="B520" s="154" t="s">
        <v>5706</v>
      </c>
      <c r="C520" s="154" t="s">
        <v>5706</v>
      </c>
      <c r="D520" s="154" t="s">
        <v>7642</v>
      </c>
      <c r="E520" s="154" t="s">
        <v>1631</v>
      </c>
      <c r="F520" s="154" t="s">
        <v>6135</v>
      </c>
      <c r="G520" s="78" t="str">
        <f t="shared" si="8"/>
        <v>YGV</v>
      </c>
    </row>
    <row r="521" spans="2:7" hidden="1" x14ac:dyDescent="0.2">
      <c r="B521" s="154" t="s">
        <v>5707</v>
      </c>
      <c r="C521" s="154" t="s">
        <v>5707</v>
      </c>
      <c r="D521" s="154" t="s">
        <v>5708</v>
      </c>
      <c r="E521" s="154" t="s">
        <v>1631</v>
      </c>
      <c r="F521" s="154" t="s">
        <v>6135</v>
      </c>
      <c r="G521" s="78" t="str">
        <f t="shared" si="8"/>
        <v>YGW</v>
      </c>
    </row>
    <row r="522" spans="2:7" hidden="1" x14ac:dyDescent="0.2">
      <c r="B522" s="154" t="s">
        <v>5709</v>
      </c>
      <c r="C522" s="154" t="s">
        <v>5709</v>
      </c>
      <c r="D522" s="154" t="s">
        <v>5710</v>
      </c>
      <c r="E522" s="154" t="s">
        <v>1631</v>
      </c>
      <c r="F522" s="154" t="s">
        <v>6135</v>
      </c>
      <c r="G522" s="78" t="str">
        <f t="shared" si="8"/>
        <v>YGX</v>
      </c>
    </row>
    <row r="523" spans="2:7" hidden="1" x14ac:dyDescent="0.2">
      <c r="B523" s="154" t="s">
        <v>5711</v>
      </c>
      <c r="C523" s="154" t="s">
        <v>5711</v>
      </c>
      <c r="D523" s="154" t="s">
        <v>7643</v>
      </c>
      <c r="E523" s="154" t="s">
        <v>1631</v>
      </c>
      <c r="F523" s="154" t="s">
        <v>6135</v>
      </c>
      <c r="G523" s="78" t="str">
        <f t="shared" si="8"/>
        <v>YGZ</v>
      </c>
    </row>
    <row r="524" spans="2:7" hidden="1" x14ac:dyDescent="0.2">
      <c r="B524" s="154" t="s">
        <v>5712</v>
      </c>
      <c r="C524" s="154" t="s">
        <v>5712</v>
      </c>
      <c r="D524" s="154" t="s">
        <v>7644</v>
      </c>
      <c r="E524" s="154" t="s">
        <v>1631</v>
      </c>
      <c r="F524" s="154" t="s">
        <v>6135</v>
      </c>
      <c r="G524" s="78" t="str">
        <f t="shared" si="8"/>
        <v>YHA</v>
      </c>
    </row>
    <row r="525" spans="2:7" hidden="1" x14ac:dyDescent="0.2">
      <c r="B525" s="154" t="s">
        <v>1375</v>
      </c>
      <c r="C525" s="154" t="s">
        <v>1375</v>
      </c>
      <c r="D525" s="154" t="s">
        <v>5713</v>
      </c>
      <c r="E525" s="154" t="s">
        <v>1631</v>
      </c>
      <c r="F525" s="154" t="s">
        <v>6135</v>
      </c>
      <c r="G525" s="78" t="str">
        <f t="shared" si="8"/>
        <v>YHD</v>
      </c>
    </row>
    <row r="526" spans="2:7" hidden="1" x14ac:dyDescent="0.2">
      <c r="B526" s="154" t="s">
        <v>5714</v>
      </c>
      <c r="C526" s="154" t="s">
        <v>5714</v>
      </c>
      <c r="D526" s="154" t="s">
        <v>6720</v>
      </c>
      <c r="E526" s="154" t="s">
        <v>1631</v>
      </c>
      <c r="F526" s="154" t="s">
        <v>6135</v>
      </c>
      <c r="G526" s="78" t="str">
        <f t="shared" si="8"/>
        <v>YHG</v>
      </c>
    </row>
    <row r="527" spans="2:7" hidden="1" x14ac:dyDescent="0.2">
      <c r="B527" s="154" t="s">
        <v>5715</v>
      </c>
      <c r="C527" s="154" t="s">
        <v>1361</v>
      </c>
      <c r="D527" s="154" t="s">
        <v>7614</v>
      </c>
      <c r="E527" s="154" t="s">
        <v>1631</v>
      </c>
      <c r="F527" s="154" t="s">
        <v>6135</v>
      </c>
      <c r="G527" s="78" t="str">
        <f t="shared" si="8"/>
        <v>YBL</v>
      </c>
    </row>
    <row r="528" spans="2:7" hidden="1" x14ac:dyDescent="0.2">
      <c r="B528" s="154" t="s">
        <v>5716</v>
      </c>
      <c r="C528" s="154" t="s">
        <v>5716</v>
      </c>
      <c r="D528" s="154" t="s">
        <v>5717</v>
      </c>
      <c r="E528" s="154" t="s">
        <v>1631</v>
      </c>
      <c r="F528" s="154" t="s">
        <v>6135</v>
      </c>
      <c r="G528" s="78" t="str">
        <f t="shared" si="8"/>
        <v>YHI</v>
      </c>
    </row>
    <row r="529" spans="2:7" hidden="1" x14ac:dyDescent="0.2">
      <c r="B529" s="154" t="s">
        <v>5718</v>
      </c>
      <c r="C529" s="154" t="s">
        <v>5718</v>
      </c>
      <c r="D529" s="154" t="s">
        <v>7645</v>
      </c>
      <c r="E529" s="154" t="s">
        <v>1631</v>
      </c>
      <c r="F529" s="154" t="s">
        <v>6135</v>
      </c>
      <c r="G529" s="78" t="str">
        <f t="shared" si="8"/>
        <v>YHK</v>
      </c>
    </row>
    <row r="530" spans="2:7" hidden="1" x14ac:dyDescent="0.2">
      <c r="B530" s="154" t="s">
        <v>5719</v>
      </c>
      <c r="C530" s="154" t="s">
        <v>294</v>
      </c>
      <c r="D530" s="154" t="s">
        <v>5720</v>
      </c>
      <c r="E530" s="154" t="s">
        <v>1631</v>
      </c>
      <c r="F530" s="154" t="s">
        <v>6135</v>
      </c>
      <c r="G530" s="78" t="str">
        <f t="shared" si="8"/>
        <v>YTO</v>
      </c>
    </row>
    <row r="531" spans="2:7" hidden="1" x14ac:dyDescent="0.2">
      <c r="B531" s="154" t="s">
        <v>5721</v>
      </c>
      <c r="C531" s="154" t="s">
        <v>5721</v>
      </c>
      <c r="D531" s="154" t="s">
        <v>5722</v>
      </c>
      <c r="E531" s="154" t="s">
        <v>1631</v>
      </c>
      <c r="F531" s="154" t="s">
        <v>6135</v>
      </c>
      <c r="G531" s="78" t="str">
        <f t="shared" si="8"/>
        <v>YHO</v>
      </c>
    </row>
    <row r="532" spans="2:7" hidden="1" x14ac:dyDescent="0.2">
      <c r="B532" s="154" t="s">
        <v>5723</v>
      </c>
      <c r="C532" s="154" t="s">
        <v>5723</v>
      </c>
      <c r="D532" s="154" t="s">
        <v>5724</v>
      </c>
      <c r="E532" s="154" t="s">
        <v>1631</v>
      </c>
      <c r="F532" s="154" t="s">
        <v>6135</v>
      </c>
      <c r="G532" s="78" t="str">
        <f t="shared" si="8"/>
        <v>YHR</v>
      </c>
    </row>
    <row r="533" spans="2:7" hidden="1" x14ac:dyDescent="0.2">
      <c r="B533" s="154" t="s">
        <v>5725</v>
      </c>
      <c r="C533" s="154" t="s">
        <v>317</v>
      </c>
      <c r="D533" s="154" t="s">
        <v>5726</v>
      </c>
      <c r="E533" s="154" t="s">
        <v>1631</v>
      </c>
      <c r="F533" s="154" t="s">
        <v>6135</v>
      </c>
      <c r="G533" s="78" t="str">
        <f t="shared" si="8"/>
        <v>YMQ</v>
      </c>
    </row>
    <row r="534" spans="2:7" hidden="1" x14ac:dyDescent="0.2">
      <c r="B534" s="154" t="s">
        <v>5727</v>
      </c>
      <c r="C534" s="154" t="s">
        <v>5727</v>
      </c>
      <c r="D534" s="154" t="s">
        <v>7646</v>
      </c>
      <c r="E534" s="154" t="s">
        <v>1631</v>
      </c>
      <c r="F534" s="154" t="s">
        <v>6135</v>
      </c>
      <c r="G534" s="78" t="str">
        <f t="shared" si="8"/>
        <v>YHY</v>
      </c>
    </row>
    <row r="535" spans="2:7" hidden="1" x14ac:dyDescent="0.2">
      <c r="B535" s="154" t="s">
        <v>352</v>
      </c>
      <c r="C535" s="154" t="s">
        <v>352</v>
      </c>
      <c r="D535" s="154" t="s">
        <v>5728</v>
      </c>
      <c r="E535" s="154" t="s">
        <v>1631</v>
      </c>
      <c r="F535" s="154" t="s">
        <v>6135</v>
      </c>
      <c r="G535" s="78" t="str">
        <f t="shared" si="8"/>
        <v>YHZ</v>
      </c>
    </row>
    <row r="536" spans="2:7" hidden="1" x14ac:dyDescent="0.2">
      <c r="B536" s="154" t="s">
        <v>5729</v>
      </c>
      <c r="C536" s="154" t="s">
        <v>5729</v>
      </c>
      <c r="D536" s="154" t="s">
        <v>5730</v>
      </c>
      <c r="E536" s="154" t="s">
        <v>1631</v>
      </c>
      <c r="F536" s="154" t="s">
        <v>6135</v>
      </c>
      <c r="G536" s="78" t="str">
        <f t="shared" si="8"/>
        <v>YIF</v>
      </c>
    </row>
    <row r="537" spans="2:7" hidden="1" x14ac:dyDescent="0.2">
      <c r="B537" s="154" t="s">
        <v>5732</v>
      </c>
      <c r="C537" s="154" t="s">
        <v>5732</v>
      </c>
      <c r="D537" s="154" t="s">
        <v>5733</v>
      </c>
      <c r="E537" s="154" t="s">
        <v>1631</v>
      </c>
      <c r="F537" s="154" t="s">
        <v>6135</v>
      </c>
      <c r="G537" s="78" t="str">
        <f t="shared" si="8"/>
        <v>YIK</v>
      </c>
    </row>
    <row r="538" spans="2:7" hidden="1" x14ac:dyDescent="0.2">
      <c r="B538" s="154" t="s">
        <v>5736</v>
      </c>
      <c r="C538" s="154" t="s">
        <v>5736</v>
      </c>
      <c r="D538" s="154" t="s">
        <v>7647</v>
      </c>
      <c r="E538" s="154" t="s">
        <v>1631</v>
      </c>
      <c r="F538" s="154" t="s">
        <v>6135</v>
      </c>
      <c r="G538" s="78" t="str">
        <f t="shared" si="8"/>
        <v>YIO</v>
      </c>
    </row>
    <row r="539" spans="2:7" hidden="1" x14ac:dyDescent="0.2">
      <c r="B539" s="154" t="s">
        <v>5739</v>
      </c>
      <c r="C539" s="154" t="s">
        <v>5739</v>
      </c>
      <c r="D539" s="154" t="s">
        <v>5740</v>
      </c>
      <c r="E539" s="154" t="s">
        <v>1631</v>
      </c>
      <c r="F539" s="154" t="s">
        <v>6135</v>
      </c>
      <c r="G539" s="78" t="str">
        <f t="shared" si="8"/>
        <v>YJT</v>
      </c>
    </row>
    <row r="540" spans="2:7" hidden="1" x14ac:dyDescent="0.2">
      <c r="B540" s="154" t="s">
        <v>1377</v>
      </c>
      <c r="C540" s="154" t="s">
        <v>1377</v>
      </c>
      <c r="D540" s="154" t="s">
        <v>5741</v>
      </c>
      <c r="E540" s="154" t="s">
        <v>1631</v>
      </c>
      <c r="F540" s="154" t="s">
        <v>6135</v>
      </c>
      <c r="G540" s="78" t="str">
        <f t="shared" si="8"/>
        <v>YKA</v>
      </c>
    </row>
    <row r="541" spans="2:7" hidden="1" x14ac:dyDescent="0.2">
      <c r="B541" s="154" t="s">
        <v>1378</v>
      </c>
      <c r="C541" s="154" t="s">
        <v>1378</v>
      </c>
      <c r="D541" s="154" t="s">
        <v>5742</v>
      </c>
      <c r="E541" s="154" t="s">
        <v>1631</v>
      </c>
      <c r="F541" s="154" t="s">
        <v>6135</v>
      </c>
      <c r="G541" s="78" t="str">
        <f t="shared" si="8"/>
        <v>YKF</v>
      </c>
    </row>
    <row r="542" spans="2:7" hidden="1" x14ac:dyDescent="0.2">
      <c r="B542" s="154" t="s">
        <v>5743</v>
      </c>
      <c r="C542" s="154" t="s">
        <v>5743</v>
      </c>
      <c r="D542" s="154" t="s">
        <v>5744</v>
      </c>
      <c r="E542" s="154" t="s">
        <v>1631</v>
      </c>
      <c r="F542" s="154" t="s">
        <v>6135</v>
      </c>
      <c r="G542" s="78" t="str">
        <f t="shared" si="8"/>
        <v>YKG</v>
      </c>
    </row>
    <row r="543" spans="2:7" hidden="1" x14ac:dyDescent="0.2">
      <c r="B543" s="154" t="s">
        <v>5745</v>
      </c>
      <c r="C543" s="154" t="s">
        <v>5745</v>
      </c>
      <c r="D543" s="154" t="s">
        <v>5746</v>
      </c>
      <c r="E543" s="154" t="s">
        <v>1631</v>
      </c>
      <c r="F543" s="154" t="s">
        <v>6135</v>
      </c>
      <c r="G543" s="78" t="str">
        <f t="shared" si="8"/>
        <v>YKL</v>
      </c>
    </row>
    <row r="544" spans="2:7" hidden="1" x14ac:dyDescent="0.2">
      <c r="B544" s="154" t="s">
        <v>5749</v>
      </c>
      <c r="C544" s="154" t="s">
        <v>5749</v>
      </c>
      <c r="D544" s="154" t="s">
        <v>5750</v>
      </c>
      <c r="E544" s="154" t="s">
        <v>1631</v>
      </c>
      <c r="F544" s="154" t="s">
        <v>6135</v>
      </c>
      <c r="G544" s="78" t="str">
        <f t="shared" si="8"/>
        <v>YKQ</v>
      </c>
    </row>
    <row r="545" spans="2:7" hidden="1" x14ac:dyDescent="0.2">
      <c r="B545" s="154" t="s">
        <v>5753</v>
      </c>
      <c r="C545" s="154" t="s">
        <v>5753</v>
      </c>
      <c r="D545" s="154" t="s">
        <v>5754</v>
      </c>
      <c r="E545" s="154" t="s">
        <v>1631</v>
      </c>
      <c r="F545" s="154" t="s">
        <v>6135</v>
      </c>
      <c r="G545" s="78" t="str">
        <f t="shared" si="8"/>
        <v>YKT</v>
      </c>
    </row>
    <row r="546" spans="2:7" hidden="1" x14ac:dyDescent="0.2">
      <c r="B546" s="154" t="s">
        <v>5755</v>
      </c>
      <c r="C546" s="154" t="s">
        <v>5755</v>
      </c>
      <c r="D546" s="154" t="s">
        <v>5756</v>
      </c>
      <c r="E546" s="154" t="s">
        <v>1631</v>
      </c>
      <c r="F546" s="154" t="s">
        <v>6135</v>
      </c>
      <c r="G546" s="78" t="str">
        <f t="shared" si="8"/>
        <v>YKU</v>
      </c>
    </row>
    <row r="547" spans="2:7" hidden="1" x14ac:dyDescent="0.2">
      <c r="B547" s="154" t="s">
        <v>5757</v>
      </c>
      <c r="C547" s="154" t="s">
        <v>5757</v>
      </c>
      <c r="D547" s="154" t="s">
        <v>7648</v>
      </c>
      <c r="E547" s="154" t="s">
        <v>1631</v>
      </c>
      <c r="F547" s="154" t="s">
        <v>6135</v>
      </c>
      <c r="G547" s="78" t="str">
        <f t="shared" si="8"/>
        <v>YLC</v>
      </c>
    </row>
    <row r="548" spans="2:7" hidden="1" x14ac:dyDescent="0.2">
      <c r="B548" s="154" t="s">
        <v>5758</v>
      </c>
      <c r="C548" s="154" t="s">
        <v>5758</v>
      </c>
      <c r="D548" s="154" t="s">
        <v>7649</v>
      </c>
      <c r="E548" s="154" t="s">
        <v>1631</v>
      </c>
      <c r="F548" s="154" t="s">
        <v>6135</v>
      </c>
      <c r="G548" s="78" t="str">
        <f t="shared" si="8"/>
        <v>YLE</v>
      </c>
    </row>
    <row r="549" spans="2:7" hidden="1" x14ac:dyDescent="0.2">
      <c r="B549" s="154" t="s">
        <v>5759</v>
      </c>
      <c r="C549" s="154" t="s">
        <v>5759</v>
      </c>
      <c r="D549" s="154" t="s">
        <v>7650</v>
      </c>
      <c r="E549" s="154" t="s">
        <v>1631</v>
      </c>
      <c r="F549" s="154" t="s">
        <v>6135</v>
      </c>
      <c r="G549" s="78" t="str">
        <f t="shared" si="8"/>
        <v>YLH</v>
      </c>
    </row>
    <row r="550" spans="2:7" hidden="1" x14ac:dyDescent="0.2">
      <c r="B550" s="154" t="s">
        <v>5760</v>
      </c>
      <c r="C550" s="154" t="s">
        <v>5760</v>
      </c>
      <c r="D550" s="154" t="s">
        <v>5761</v>
      </c>
      <c r="E550" s="154" t="s">
        <v>1631</v>
      </c>
      <c r="F550" s="154" t="s">
        <v>6135</v>
      </c>
      <c r="G550" s="78" t="str">
        <f t="shared" si="8"/>
        <v>YLL</v>
      </c>
    </row>
    <row r="551" spans="2:7" hidden="1" x14ac:dyDescent="0.2">
      <c r="B551" s="154" t="s">
        <v>1379</v>
      </c>
      <c r="C551" s="154" t="s">
        <v>1379</v>
      </c>
      <c r="D551" s="154" t="s">
        <v>5762</v>
      </c>
      <c r="E551" s="154" t="s">
        <v>1631</v>
      </c>
      <c r="F551" s="154" t="s">
        <v>6135</v>
      </c>
      <c r="G551" s="78" t="str">
        <f t="shared" si="8"/>
        <v>YLW</v>
      </c>
    </row>
    <row r="552" spans="2:7" hidden="1" x14ac:dyDescent="0.2">
      <c r="B552" s="154" t="s">
        <v>5763</v>
      </c>
      <c r="C552" s="154" t="s">
        <v>5763</v>
      </c>
      <c r="D552" s="154" t="s">
        <v>7651</v>
      </c>
      <c r="E552" s="154" t="s">
        <v>1631</v>
      </c>
      <c r="F552" s="154" t="s">
        <v>6135</v>
      </c>
      <c r="G552" s="78" t="str">
        <f t="shared" si="8"/>
        <v>YMF</v>
      </c>
    </row>
    <row r="553" spans="2:7" hidden="1" x14ac:dyDescent="0.2">
      <c r="B553" s="154" t="s">
        <v>5764</v>
      </c>
      <c r="C553" s="154" t="s">
        <v>5764</v>
      </c>
      <c r="D553" s="154" t="s">
        <v>7652</v>
      </c>
      <c r="E553" s="154" t="s">
        <v>1631</v>
      </c>
      <c r="F553" s="154" t="s">
        <v>6135</v>
      </c>
      <c r="G553" s="78" t="str">
        <f t="shared" si="8"/>
        <v>YMH</v>
      </c>
    </row>
    <row r="554" spans="2:7" hidden="1" x14ac:dyDescent="0.2">
      <c r="B554" s="154" t="s">
        <v>1380</v>
      </c>
      <c r="C554" s="154" t="s">
        <v>1380</v>
      </c>
      <c r="D554" s="154" t="s">
        <v>7653</v>
      </c>
      <c r="E554" s="154" t="s">
        <v>1631</v>
      </c>
      <c r="F554" s="154" t="s">
        <v>6135</v>
      </c>
      <c r="G554" s="78" t="str">
        <f t="shared" si="8"/>
        <v>YMM</v>
      </c>
    </row>
    <row r="555" spans="2:7" hidden="1" x14ac:dyDescent="0.2">
      <c r="B555" s="154" t="s">
        <v>5766</v>
      </c>
      <c r="C555" s="154" t="s">
        <v>5766</v>
      </c>
      <c r="D555" s="154" t="s">
        <v>5767</v>
      </c>
      <c r="E555" s="154" t="s">
        <v>1631</v>
      </c>
      <c r="F555" s="154" t="s">
        <v>6135</v>
      </c>
      <c r="G555" s="78" t="str">
        <f t="shared" si="8"/>
        <v>YMN</v>
      </c>
    </row>
    <row r="556" spans="2:7" hidden="1" x14ac:dyDescent="0.2">
      <c r="B556" s="154" t="s">
        <v>5768</v>
      </c>
      <c r="C556" s="154" t="s">
        <v>5768</v>
      </c>
      <c r="D556" s="154" t="s">
        <v>5769</v>
      </c>
      <c r="E556" s="154" t="s">
        <v>1631</v>
      </c>
      <c r="F556" s="154" t="s">
        <v>6135</v>
      </c>
      <c r="G556" s="78" t="str">
        <f t="shared" si="8"/>
        <v>YMO</v>
      </c>
    </row>
    <row r="557" spans="2:7" hidden="1" x14ac:dyDescent="0.2">
      <c r="B557" s="154" t="s">
        <v>5770</v>
      </c>
      <c r="C557" s="154" t="s">
        <v>5770</v>
      </c>
      <c r="D557" s="154" t="s">
        <v>7654</v>
      </c>
      <c r="E557" s="154" t="s">
        <v>1631</v>
      </c>
      <c r="F557" s="154" t="s">
        <v>6135</v>
      </c>
      <c r="G557" s="78" t="str">
        <f t="shared" si="8"/>
        <v>YMP</v>
      </c>
    </row>
    <row r="558" spans="2:7" hidden="1" x14ac:dyDescent="0.2">
      <c r="B558" s="154" t="s">
        <v>5771</v>
      </c>
      <c r="C558" s="154" t="s">
        <v>5771</v>
      </c>
      <c r="D558" s="154" t="s">
        <v>5772</v>
      </c>
      <c r="E558" s="154" t="s">
        <v>1631</v>
      </c>
      <c r="F558" s="154" t="s">
        <v>6135</v>
      </c>
      <c r="G558" s="78" t="str">
        <f t="shared" si="8"/>
        <v>YMT</v>
      </c>
    </row>
    <row r="559" spans="2:7" hidden="1" x14ac:dyDescent="0.2">
      <c r="B559" s="154" t="s">
        <v>5773</v>
      </c>
      <c r="C559" s="154" t="s">
        <v>5773</v>
      </c>
      <c r="D559" s="154" t="s">
        <v>7655</v>
      </c>
      <c r="E559" s="154" t="s">
        <v>1631</v>
      </c>
      <c r="F559" s="154" t="s">
        <v>6135</v>
      </c>
      <c r="G559" s="78" t="str">
        <f t="shared" si="8"/>
        <v>YMU</v>
      </c>
    </row>
    <row r="560" spans="2:7" hidden="1" x14ac:dyDescent="0.2">
      <c r="B560" s="154" t="s">
        <v>5774</v>
      </c>
      <c r="C560" s="154" t="s">
        <v>5774</v>
      </c>
      <c r="D560" s="154" t="s">
        <v>5775</v>
      </c>
      <c r="E560" s="154" t="s">
        <v>1631</v>
      </c>
      <c r="F560" s="154" t="s">
        <v>6135</v>
      </c>
      <c r="G560" s="78" t="str">
        <f t="shared" si="8"/>
        <v>YNA</v>
      </c>
    </row>
    <row r="561" spans="2:7" hidden="1" x14ac:dyDescent="0.2">
      <c r="B561" s="154" t="s">
        <v>5776</v>
      </c>
      <c r="C561" s="154" t="s">
        <v>5776</v>
      </c>
      <c r="D561" s="154" t="s">
        <v>5777</v>
      </c>
      <c r="E561" s="154" t="s">
        <v>1631</v>
      </c>
      <c r="F561" s="154" t="s">
        <v>6135</v>
      </c>
      <c r="G561" s="78" t="str">
        <f t="shared" si="8"/>
        <v>YNC</v>
      </c>
    </row>
    <row r="562" spans="2:7" hidden="1" x14ac:dyDescent="0.2">
      <c r="B562" s="154" t="s">
        <v>6670</v>
      </c>
      <c r="C562" s="154" t="s">
        <v>6670</v>
      </c>
      <c r="D562" s="154" t="s">
        <v>7657</v>
      </c>
      <c r="E562" s="154" t="s">
        <v>1631</v>
      </c>
      <c r="F562" s="154" t="s">
        <v>6135</v>
      </c>
      <c r="G562" s="78" t="str">
        <f t="shared" si="8"/>
        <v>YNL</v>
      </c>
    </row>
    <row r="563" spans="2:7" hidden="1" x14ac:dyDescent="0.2">
      <c r="B563" s="154" t="s">
        <v>5781</v>
      </c>
      <c r="C563" s="154" t="s">
        <v>5781</v>
      </c>
      <c r="D563" s="154" t="s">
        <v>7658</v>
      </c>
      <c r="E563" s="154" t="s">
        <v>1631</v>
      </c>
      <c r="F563" s="154" t="s">
        <v>6135</v>
      </c>
      <c r="G563" s="78" t="str">
        <f t="shared" si="8"/>
        <v>YNO</v>
      </c>
    </row>
    <row r="564" spans="2:7" hidden="1" x14ac:dyDescent="0.2">
      <c r="B564" s="154" t="s">
        <v>5782</v>
      </c>
      <c r="C564" s="154" t="s">
        <v>5782</v>
      </c>
      <c r="D564" s="154" t="s">
        <v>5783</v>
      </c>
      <c r="E564" s="154" t="s">
        <v>1631</v>
      </c>
      <c r="F564" s="154" t="s">
        <v>6135</v>
      </c>
      <c r="G564" s="78" t="str">
        <f t="shared" si="8"/>
        <v>YNP</v>
      </c>
    </row>
    <row r="565" spans="2:7" hidden="1" x14ac:dyDescent="0.2">
      <c r="B565" s="154" t="s">
        <v>5784</v>
      </c>
      <c r="C565" s="154" t="s">
        <v>5784</v>
      </c>
      <c r="D565" s="154" t="s">
        <v>5785</v>
      </c>
      <c r="E565" s="154" t="s">
        <v>1631</v>
      </c>
      <c r="F565" s="154" t="s">
        <v>6135</v>
      </c>
      <c r="G565" s="78" t="str">
        <f t="shared" si="8"/>
        <v>YNS</v>
      </c>
    </row>
    <row r="566" spans="2:7" hidden="1" x14ac:dyDescent="0.2">
      <c r="B566" s="154" t="s">
        <v>5789</v>
      </c>
      <c r="C566" s="154" t="s">
        <v>5789</v>
      </c>
      <c r="D566" s="154" t="s">
        <v>7659</v>
      </c>
      <c r="E566" s="154" t="s">
        <v>1631</v>
      </c>
      <c r="F566" s="154" t="s">
        <v>6135</v>
      </c>
      <c r="G566" s="78" t="str">
        <f t="shared" si="8"/>
        <v>YOC</v>
      </c>
    </row>
    <row r="567" spans="2:7" hidden="1" x14ac:dyDescent="0.2">
      <c r="B567" s="154" t="s">
        <v>5790</v>
      </c>
      <c r="C567" s="154" t="s">
        <v>5790</v>
      </c>
      <c r="D567" s="154" t="s">
        <v>5791</v>
      </c>
      <c r="E567" s="154" t="s">
        <v>1631</v>
      </c>
      <c r="F567" s="154" t="s">
        <v>6135</v>
      </c>
      <c r="G567" s="78" t="str">
        <f t="shared" si="8"/>
        <v>YOG</v>
      </c>
    </row>
    <row r="568" spans="2:7" hidden="1" x14ac:dyDescent="0.2">
      <c r="B568" s="154" t="s">
        <v>5792</v>
      </c>
      <c r="C568" s="154" t="s">
        <v>5792</v>
      </c>
      <c r="D568" s="154" t="s">
        <v>7660</v>
      </c>
      <c r="E568" s="154" t="s">
        <v>1631</v>
      </c>
      <c r="F568" s="154" t="s">
        <v>6135</v>
      </c>
      <c r="G568" s="78" t="str">
        <f t="shared" si="8"/>
        <v>YOJ</v>
      </c>
    </row>
    <row r="569" spans="2:7" hidden="1" x14ac:dyDescent="0.2">
      <c r="B569" s="154" t="s">
        <v>5793</v>
      </c>
      <c r="C569" s="154" t="s">
        <v>5793</v>
      </c>
      <c r="D569" s="154" t="s">
        <v>7661</v>
      </c>
      <c r="E569" s="154" t="s">
        <v>1631</v>
      </c>
      <c r="F569" s="154" t="s">
        <v>6135</v>
      </c>
      <c r="G569" s="78" t="str">
        <f t="shared" si="8"/>
        <v>YOP</v>
      </c>
    </row>
    <row r="570" spans="2:7" hidden="1" x14ac:dyDescent="0.2">
      <c r="B570" s="154" t="s">
        <v>162</v>
      </c>
      <c r="C570" s="154" t="s">
        <v>162</v>
      </c>
      <c r="D570" s="154" t="s">
        <v>5794</v>
      </c>
      <c r="E570" s="154" t="s">
        <v>1631</v>
      </c>
      <c r="F570" s="154" t="s">
        <v>6135</v>
      </c>
      <c r="G570" s="78" t="str">
        <f t="shared" si="8"/>
        <v>YOW</v>
      </c>
    </row>
    <row r="571" spans="2:7" hidden="1" x14ac:dyDescent="0.2">
      <c r="B571" s="154" t="s">
        <v>6673</v>
      </c>
      <c r="C571" s="154" t="s">
        <v>6673</v>
      </c>
      <c r="D571" s="154" t="s">
        <v>7662</v>
      </c>
      <c r="E571" s="154" t="s">
        <v>1631</v>
      </c>
      <c r="F571" s="154" t="s">
        <v>6135</v>
      </c>
      <c r="G571" s="78" t="str">
        <f t="shared" si="8"/>
        <v>YPA</v>
      </c>
    </row>
    <row r="572" spans="2:7" hidden="1" x14ac:dyDescent="0.2">
      <c r="B572" s="154" t="s">
        <v>5795</v>
      </c>
      <c r="C572" s="154" t="s">
        <v>5795</v>
      </c>
      <c r="D572" s="154" t="s">
        <v>5796</v>
      </c>
      <c r="E572" s="154" t="s">
        <v>1631</v>
      </c>
      <c r="F572" s="154" t="s">
        <v>6135</v>
      </c>
      <c r="G572" s="78" t="str">
        <f t="shared" si="8"/>
        <v>YPC</v>
      </c>
    </row>
    <row r="573" spans="2:7" hidden="1" x14ac:dyDescent="0.2">
      <c r="B573" s="154" t="s">
        <v>5797</v>
      </c>
      <c r="C573" s="154" t="s">
        <v>5797</v>
      </c>
      <c r="D573" s="154" t="s">
        <v>5798</v>
      </c>
      <c r="E573" s="154" t="s">
        <v>1631</v>
      </c>
      <c r="F573" s="154" t="s">
        <v>6135</v>
      </c>
      <c r="G573" s="78" t="str">
        <f t="shared" si="8"/>
        <v>YPH</v>
      </c>
    </row>
    <row r="574" spans="2:7" hidden="1" x14ac:dyDescent="0.2">
      <c r="B574" s="154" t="s">
        <v>5799</v>
      </c>
      <c r="C574" s="154" t="s">
        <v>5799</v>
      </c>
      <c r="D574" s="154" t="s">
        <v>5800</v>
      </c>
      <c r="E574" s="154" t="s">
        <v>1631</v>
      </c>
      <c r="F574" s="154" t="s">
        <v>6135</v>
      </c>
      <c r="G574" s="78" t="str">
        <f t="shared" si="8"/>
        <v>YPJ</v>
      </c>
    </row>
    <row r="575" spans="2:7" hidden="1" x14ac:dyDescent="0.2">
      <c r="B575" s="154" t="s">
        <v>5801</v>
      </c>
      <c r="C575" s="154" t="s">
        <v>5801</v>
      </c>
      <c r="D575" s="154" t="s">
        <v>7663</v>
      </c>
      <c r="E575" s="154" t="s">
        <v>1631</v>
      </c>
      <c r="F575" s="154" t="s">
        <v>6135</v>
      </c>
      <c r="G575" s="78" t="str">
        <f t="shared" si="8"/>
        <v>YPL</v>
      </c>
    </row>
    <row r="576" spans="2:7" hidden="1" x14ac:dyDescent="0.2">
      <c r="B576" s="154" t="s">
        <v>5802</v>
      </c>
      <c r="C576" s="154" t="s">
        <v>5802</v>
      </c>
      <c r="D576" s="154" t="s">
        <v>5803</v>
      </c>
      <c r="E576" s="154" t="s">
        <v>1631</v>
      </c>
      <c r="F576" s="154" t="s">
        <v>6135</v>
      </c>
      <c r="G576" s="78" t="str">
        <f t="shared" si="8"/>
        <v>YPM</v>
      </c>
    </row>
    <row r="577" spans="2:7" hidden="1" x14ac:dyDescent="0.2">
      <c r="B577" s="154" t="s">
        <v>5804</v>
      </c>
      <c r="C577" s="154" t="s">
        <v>5804</v>
      </c>
      <c r="D577" s="154" t="s">
        <v>5805</v>
      </c>
      <c r="E577" s="154" t="s">
        <v>1631</v>
      </c>
      <c r="F577" s="154" t="s">
        <v>6135</v>
      </c>
      <c r="G577" s="78" t="str">
        <f t="shared" si="8"/>
        <v>YPO</v>
      </c>
    </row>
    <row r="578" spans="2:7" hidden="1" x14ac:dyDescent="0.2">
      <c r="B578" s="154" t="s">
        <v>1383</v>
      </c>
      <c r="C578" s="154" t="s">
        <v>1383</v>
      </c>
      <c r="D578" s="154" t="s">
        <v>7664</v>
      </c>
      <c r="E578" s="154" t="s">
        <v>1631</v>
      </c>
      <c r="F578" s="154" t="s">
        <v>6135</v>
      </c>
      <c r="G578" s="78" t="str">
        <f t="shared" si="8"/>
        <v>YPR</v>
      </c>
    </row>
    <row r="579" spans="2:7" hidden="1" x14ac:dyDescent="0.2">
      <c r="B579" s="154" t="s">
        <v>5806</v>
      </c>
      <c r="C579" s="154" t="s">
        <v>5806</v>
      </c>
      <c r="D579" s="154" t="s">
        <v>7665</v>
      </c>
      <c r="E579" s="154" t="s">
        <v>1631</v>
      </c>
      <c r="F579" s="154" t="s">
        <v>6135</v>
      </c>
      <c r="G579" s="78" t="str">
        <f t="shared" si="8"/>
        <v>YPT</v>
      </c>
    </row>
    <row r="580" spans="2:7" hidden="1" x14ac:dyDescent="0.2">
      <c r="B580" s="154" t="s">
        <v>1384</v>
      </c>
      <c r="C580" s="154" t="s">
        <v>1384</v>
      </c>
      <c r="D580" s="154" t="s">
        <v>7666</v>
      </c>
      <c r="E580" s="154" t="s">
        <v>1631</v>
      </c>
      <c r="F580" s="154" t="s">
        <v>6135</v>
      </c>
      <c r="G580" s="78" t="str">
        <f t="shared" ref="G580:G643" si="9">C580</f>
        <v>YPW</v>
      </c>
    </row>
    <row r="581" spans="2:7" hidden="1" x14ac:dyDescent="0.2">
      <c r="B581" s="154" t="s">
        <v>5807</v>
      </c>
      <c r="C581" s="154" t="s">
        <v>5807</v>
      </c>
      <c r="D581" s="154" t="s">
        <v>5808</v>
      </c>
      <c r="E581" s="154" t="s">
        <v>1631</v>
      </c>
      <c r="F581" s="154" t="s">
        <v>6135</v>
      </c>
      <c r="G581" s="78" t="str">
        <f t="shared" si="9"/>
        <v>YPX</v>
      </c>
    </row>
    <row r="582" spans="2:7" hidden="1" x14ac:dyDescent="0.2">
      <c r="B582" s="154" t="s">
        <v>6674</v>
      </c>
      <c r="C582" s="154" t="s">
        <v>6674</v>
      </c>
      <c r="D582" s="154" t="s">
        <v>7667</v>
      </c>
      <c r="E582" s="154" t="s">
        <v>1631</v>
      </c>
      <c r="F582" s="154" t="s">
        <v>6135</v>
      </c>
      <c r="G582" s="78" t="str">
        <f t="shared" si="9"/>
        <v>YPY</v>
      </c>
    </row>
    <row r="583" spans="2:7" hidden="1" x14ac:dyDescent="0.2">
      <c r="B583" s="154" t="s">
        <v>347</v>
      </c>
      <c r="C583" s="154" t="s">
        <v>347</v>
      </c>
      <c r="D583" s="154" t="s">
        <v>5809</v>
      </c>
      <c r="E583" s="154" t="s">
        <v>1631</v>
      </c>
      <c r="F583" s="154" t="s">
        <v>6135</v>
      </c>
      <c r="G583" s="78" t="str">
        <f t="shared" si="9"/>
        <v>YQB</v>
      </c>
    </row>
    <row r="584" spans="2:7" hidden="1" x14ac:dyDescent="0.2">
      <c r="B584" s="154" t="s">
        <v>5810</v>
      </c>
      <c r="C584" s="154" t="s">
        <v>5810</v>
      </c>
      <c r="D584" s="154" t="s">
        <v>5811</v>
      </c>
      <c r="E584" s="154" t="s">
        <v>1631</v>
      </c>
      <c r="F584" s="154" t="s">
        <v>6135</v>
      </c>
      <c r="G584" s="78" t="str">
        <f t="shared" si="9"/>
        <v>YQC</v>
      </c>
    </row>
    <row r="585" spans="2:7" hidden="1" x14ac:dyDescent="0.2">
      <c r="B585" s="154" t="s">
        <v>1385</v>
      </c>
      <c r="C585" s="154" t="s">
        <v>1385</v>
      </c>
      <c r="D585" s="154" t="s">
        <v>7668</v>
      </c>
      <c r="E585" s="154" t="s">
        <v>1631</v>
      </c>
      <c r="F585" s="154" t="s">
        <v>6135</v>
      </c>
      <c r="G585" s="78" t="str">
        <f t="shared" si="9"/>
        <v>YQD</v>
      </c>
    </row>
    <row r="586" spans="2:7" hidden="1" x14ac:dyDescent="0.2">
      <c r="B586" s="154" t="s">
        <v>7669</v>
      </c>
      <c r="C586" s="154" t="s">
        <v>7669</v>
      </c>
      <c r="D586" s="154" t="s">
        <v>7670</v>
      </c>
      <c r="E586" s="154" t="s">
        <v>1631</v>
      </c>
      <c r="F586" s="154" t="s">
        <v>6135</v>
      </c>
      <c r="G586" s="78" t="str">
        <f t="shared" si="9"/>
        <v>YQF</v>
      </c>
    </row>
    <row r="587" spans="2:7" hidden="1" x14ac:dyDescent="0.2">
      <c r="B587" s="154" t="s">
        <v>1386</v>
      </c>
      <c r="C587" s="154" t="s">
        <v>1386</v>
      </c>
      <c r="D587" s="154" t="s">
        <v>5812</v>
      </c>
      <c r="E587" s="154" t="s">
        <v>1631</v>
      </c>
      <c r="F587" s="154" t="s">
        <v>6135</v>
      </c>
      <c r="G587" s="78" t="str">
        <f t="shared" si="9"/>
        <v>YQG</v>
      </c>
    </row>
    <row r="588" spans="2:7" hidden="1" x14ac:dyDescent="0.2">
      <c r="B588" s="154" t="s">
        <v>5813</v>
      </c>
      <c r="C588" s="154" t="s">
        <v>5813</v>
      </c>
      <c r="D588" s="154" t="s">
        <v>7671</v>
      </c>
      <c r="E588" s="154" t="s">
        <v>1631</v>
      </c>
      <c r="F588" s="154" t="s">
        <v>6135</v>
      </c>
      <c r="G588" s="78" t="str">
        <f t="shared" si="9"/>
        <v>YQJ</v>
      </c>
    </row>
    <row r="589" spans="2:7" hidden="1" x14ac:dyDescent="0.2">
      <c r="B589" s="154" t="s">
        <v>1387</v>
      </c>
      <c r="C589" s="154" t="s">
        <v>1387</v>
      </c>
      <c r="D589" s="154" t="s">
        <v>5814</v>
      </c>
      <c r="E589" s="154" t="s">
        <v>1631</v>
      </c>
      <c r="F589" s="154" t="s">
        <v>6135</v>
      </c>
      <c r="G589" s="78" t="str">
        <f t="shared" si="9"/>
        <v>YQK</v>
      </c>
    </row>
    <row r="590" spans="2:7" hidden="1" x14ac:dyDescent="0.2">
      <c r="B590" s="154" t="s">
        <v>1388</v>
      </c>
      <c r="C590" s="154" t="s">
        <v>1388</v>
      </c>
      <c r="D590" s="154" t="s">
        <v>5815</v>
      </c>
      <c r="E590" s="154" t="s">
        <v>1631</v>
      </c>
      <c r="F590" s="154" t="s">
        <v>6135</v>
      </c>
      <c r="G590" s="78" t="str">
        <f t="shared" si="9"/>
        <v>YQL</v>
      </c>
    </row>
    <row r="591" spans="2:7" hidden="1" x14ac:dyDescent="0.2">
      <c r="B591" s="154" t="s">
        <v>1389</v>
      </c>
      <c r="C591" s="154" t="s">
        <v>1389</v>
      </c>
      <c r="D591" s="154" t="s">
        <v>5816</v>
      </c>
      <c r="E591" s="154" t="s">
        <v>1631</v>
      </c>
      <c r="F591" s="154" t="s">
        <v>6135</v>
      </c>
      <c r="G591" s="78" t="str">
        <f t="shared" si="9"/>
        <v>YQM</v>
      </c>
    </row>
    <row r="592" spans="2:7" hidden="1" x14ac:dyDescent="0.2">
      <c r="B592" s="154" t="s">
        <v>1390</v>
      </c>
      <c r="C592" s="154" t="s">
        <v>1390</v>
      </c>
      <c r="D592" s="154" t="s">
        <v>5817</v>
      </c>
      <c r="E592" s="154" t="s">
        <v>1631</v>
      </c>
      <c r="F592" s="154" t="s">
        <v>6135</v>
      </c>
      <c r="G592" s="78" t="str">
        <f t="shared" si="9"/>
        <v>YQQ</v>
      </c>
    </row>
    <row r="593" spans="2:7" hidden="1" x14ac:dyDescent="0.2">
      <c r="B593" s="154" t="s">
        <v>222</v>
      </c>
      <c r="C593" s="154" t="s">
        <v>222</v>
      </c>
      <c r="D593" s="154" t="s">
        <v>5818</v>
      </c>
      <c r="E593" s="154" t="s">
        <v>1631</v>
      </c>
      <c r="F593" s="154" t="s">
        <v>6135</v>
      </c>
      <c r="G593" s="78" t="str">
        <f t="shared" si="9"/>
        <v>YQR</v>
      </c>
    </row>
    <row r="594" spans="2:7" hidden="1" x14ac:dyDescent="0.2">
      <c r="B594" s="154" t="s">
        <v>1391</v>
      </c>
      <c r="C594" s="154" t="s">
        <v>1391</v>
      </c>
      <c r="D594" s="154" t="s">
        <v>7672</v>
      </c>
      <c r="E594" s="154" t="s">
        <v>1631</v>
      </c>
      <c r="F594" s="154" t="s">
        <v>6135</v>
      </c>
      <c r="G594" s="78" t="str">
        <f t="shared" si="9"/>
        <v>YQT</v>
      </c>
    </row>
    <row r="595" spans="2:7" hidden="1" x14ac:dyDescent="0.2">
      <c r="B595" s="154" t="s">
        <v>1392</v>
      </c>
      <c r="C595" s="154" t="s">
        <v>1392</v>
      </c>
      <c r="D595" s="154" t="s">
        <v>7673</v>
      </c>
      <c r="E595" s="154" t="s">
        <v>1631</v>
      </c>
      <c r="F595" s="154" t="s">
        <v>6135</v>
      </c>
      <c r="G595" s="78" t="str">
        <f t="shared" si="9"/>
        <v>YQU</v>
      </c>
    </row>
    <row r="596" spans="2:7" hidden="1" x14ac:dyDescent="0.2">
      <c r="B596" s="154" t="s">
        <v>1393</v>
      </c>
      <c r="C596" s="154" t="s">
        <v>1393</v>
      </c>
      <c r="D596" s="154" t="s">
        <v>5819</v>
      </c>
      <c r="E596" s="154" t="s">
        <v>1631</v>
      </c>
      <c r="F596" s="154" t="s">
        <v>6135</v>
      </c>
      <c r="G596" s="78" t="str">
        <f t="shared" si="9"/>
        <v>YQX</v>
      </c>
    </row>
    <row r="597" spans="2:7" hidden="1" x14ac:dyDescent="0.2">
      <c r="B597" s="154" t="s">
        <v>1394</v>
      </c>
      <c r="C597" s="154" t="s">
        <v>1394</v>
      </c>
      <c r="D597" s="154" t="s">
        <v>6750</v>
      </c>
      <c r="E597" s="154" t="s">
        <v>1631</v>
      </c>
      <c r="F597" s="154" t="s">
        <v>6135</v>
      </c>
      <c r="G597" s="78" t="str">
        <f t="shared" si="9"/>
        <v>YQY</v>
      </c>
    </row>
    <row r="598" spans="2:7" hidden="1" x14ac:dyDescent="0.2">
      <c r="B598" s="154" t="s">
        <v>1395</v>
      </c>
      <c r="C598" s="154" t="s">
        <v>1395</v>
      </c>
      <c r="D598" s="154" t="s">
        <v>5820</v>
      </c>
      <c r="E598" s="154" t="s">
        <v>1631</v>
      </c>
      <c r="F598" s="154" t="s">
        <v>6135</v>
      </c>
      <c r="G598" s="78" t="str">
        <f t="shared" si="9"/>
        <v>YQZ</v>
      </c>
    </row>
    <row r="599" spans="2:7" hidden="1" x14ac:dyDescent="0.2">
      <c r="B599" s="154" t="s">
        <v>5821</v>
      </c>
      <c r="C599" s="154" t="s">
        <v>5821</v>
      </c>
      <c r="D599" s="154" t="s">
        <v>7674</v>
      </c>
      <c r="E599" s="154" t="s">
        <v>1631</v>
      </c>
      <c r="F599" s="154" t="s">
        <v>6135</v>
      </c>
      <c r="G599" s="78" t="str">
        <f t="shared" si="9"/>
        <v>YRA</v>
      </c>
    </row>
    <row r="600" spans="2:7" hidden="1" x14ac:dyDescent="0.2">
      <c r="B600" s="154" t="s">
        <v>5822</v>
      </c>
      <c r="C600" s="154" t="s">
        <v>5822</v>
      </c>
      <c r="D600" s="154" t="s">
        <v>5823</v>
      </c>
      <c r="E600" s="154" t="s">
        <v>1631</v>
      </c>
      <c r="F600" s="154" t="s">
        <v>6135</v>
      </c>
      <c r="G600" s="78" t="str">
        <f t="shared" si="9"/>
        <v>YRB</v>
      </c>
    </row>
    <row r="601" spans="2:7" hidden="1" x14ac:dyDescent="0.2">
      <c r="B601" s="154" t="s">
        <v>5824</v>
      </c>
      <c r="C601" s="154" t="s">
        <v>5824</v>
      </c>
      <c r="D601" s="154" t="s">
        <v>7675</v>
      </c>
      <c r="E601" s="154" t="s">
        <v>1631</v>
      </c>
      <c r="F601" s="154" t="s">
        <v>6135</v>
      </c>
      <c r="G601" s="78" t="str">
        <f t="shared" si="9"/>
        <v>YRC</v>
      </c>
    </row>
    <row r="602" spans="2:7" hidden="1" x14ac:dyDescent="0.2">
      <c r="B602" s="154" t="s">
        <v>5825</v>
      </c>
      <c r="C602" s="154" t="s">
        <v>5825</v>
      </c>
      <c r="D602" s="154" t="s">
        <v>5826</v>
      </c>
      <c r="E602" s="154" t="s">
        <v>1631</v>
      </c>
      <c r="F602" s="154" t="s">
        <v>6135</v>
      </c>
      <c r="G602" s="78" t="str">
        <f t="shared" si="9"/>
        <v>YRG</v>
      </c>
    </row>
    <row r="603" spans="2:7" hidden="1" x14ac:dyDescent="0.2">
      <c r="B603" s="154" t="s">
        <v>6675</v>
      </c>
      <c r="C603" s="154" t="s">
        <v>6675</v>
      </c>
      <c r="D603" s="154" t="s">
        <v>6676</v>
      </c>
      <c r="E603" s="154" t="s">
        <v>1631</v>
      </c>
      <c r="F603" s="154" t="s">
        <v>6135</v>
      </c>
      <c r="G603" s="78" t="str">
        <f t="shared" si="9"/>
        <v>YRJ</v>
      </c>
    </row>
    <row r="604" spans="2:7" hidden="1" x14ac:dyDescent="0.2">
      <c r="B604" s="154" t="s">
        <v>1396</v>
      </c>
      <c r="C604" s="154" t="s">
        <v>1396</v>
      </c>
      <c r="D604" s="154" t="s">
        <v>7676</v>
      </c>
      <c r="E604" s="154" t="s">
        <v>1631</v>
      </c>
      <c r="F604" s="154" t="s">
        <v>6135</v>
      </c>
      <c r="G604" s="78" t="str">
        <f t="shared" si="9"/>
        <v>YRL</v>
      </c>
    </row>
    <row r="605" spans="2:7" hidden="1" x14ac:dyDescent="0.2">
      <c r="B605" s="154" t="s">
        <v>5827</v>
      </c>
      <c r="C605" s="154" t="s">
        <v>5827</v>
      </c>
      <c r="D605" s="154" t="s">
        <v>7677</v>
      </c>
      <c r="E605" s="154" t="s">
        <v>1631</v>
      </c>
      <c r="F605" s="154" t="s">
        <v>6135</v>
      </c>
      <c r="G605" s="78" t="str">
        <f t="shared" si="9"/>
        <v>YRR</v>
      </c>
    </row>
    <row r="606" spans="2:7" hidden="1" x14ac:dyDescent="0.2">
      <c r="B606" s="154" t="s">
        <v>5828</v>
      </c>
      <c r="C606" s="154" t="s">
        <v>5828</v>
      </c>
      <c r="D606" s="154" t="s">
        <v>7678</v>
      </c>
      <c r="E606" s="154" t="s">
        <v>1631</v>
      </c>
      <c r="F606" s="154" t="s">
        <v>6135</v>
      </c>
      <c r="G606" s="78" t="str">
        <f t="shared" si="9"/>
        <v>YRT</v>
      </c>
    </row>
    <row r="607" spans="2:7" hidden="1" x14ac:dyDescent="0.2">
      <c r="B607" s="154" t="s">
        <v>1397</v>
      </c>
      <c r="C607" s="154" t="s">
        <v>1397</v>
      </c>
      <c r="D607" s="154" t="s">
        <v>5829</v>
      </c>
      <c r="E607" s="154" t="s">
        <v>1631</v>
      </c>
      <c r="F607" s="154" t="s">
        <v>6135</v>
      </c>
      <c r="G607" s="78" t="str">
        <f t="shared" si="9"/>
        <v>YSB</v>
      </c>
    </row>
    <row r="608" spans="2:7" hidden="1" x14ac:dyDescent="0.2">
      <c r="B608" s="154" t="s">
        <v>6677</v>
      </c>
      <c r="C608" s="154" t="s">
        <v>6677</v>
      </c>
      <c r="D608" s="154" t="s">
        <v>7679</v>
      </c>
      <c r="E608" s="154" t="s">
        <v>1631</v>
      </c>
      <c r="F608" s="154" t="s">
        <v>6135</v>
      </c>
      <c r="G608" s="78" t="str">
        <f t="shared" si="9"/>
        <v>YSF</v>
      </c>
    </row>
    <row r="609" spans="2:7" hidden="1" x14ac:dyDescent="0.2">
      <c r="B609" s="154" t="s">
        <v>5830</v>
      </c>
      <c r="C609" s="154" t="s">
        <v>5830</v>
      </c>
      <c r="D609" s="154" t="s">
        <v>7680</v>
      </c>
      <c r="E609" s="154" t="s">
        <v>1631</v>
      </c>
      <c r="F609" s="154" t="s">
        <v>6135</v>
      </c>
      <c r="G609" s="78" t="str">
        <f t="shared" si="9"/>
        <v>YSG</v>
      </c>
    </row>
    <row r="610" spans="2:7" hidden="1" x14ac:dyDescent="0.2">
      <c r="B610" s="154" t="s">
        <v>1398</v>
      </c>
      <c r="C610" s="154" t="s">
        <v>1398</v>
      </c>
      <c r="D610" s="154" t="s">
        <v>7681</v>
      </c>
      <c r="E610" s="154" t="s">
        <v>1631</v>
      </c>
      <c r="F610" s="154" t="s">
        <v>6135</v>
      </c>
      <c r="G610" s="78" t="str">
        <f t="shared" si="9"/>
        <v>YSJ</v>
      </c>
    </row>
    <row r="611" spans="2:7" hidden="1" x14ac:dyDescent="0.2">
      <c r="B611" s="154" t="s">
        <v>5831</v>
      </c>
      <c r="C611" s="154" t="s">
        <v>5831</v>
      </c>
      <c r="D611" s="154" t="s">
        <v>5832</v>
      </c>
      <c r="E611" s="154" t="s">
        <v>1631</v>
      </c>
      <c r="F611" s="154" t="s">
        <v>6135</v>
      </c>
      <c r="G611" s="78" t="str">
        <f t="shared" si="9"/>
        <v>YSK</v>
      </c>
    </row>
    <row r="612" spans="2:7" hidden="1" x14ac:dyDescent="0.2">
      <c r="B612" s="154" t="s">
        <v>5833</v>
      </c>
      <c r="C612" s="154" t="s">
        <v>5833</v>
      </c>
      <c r="D612" s="154" t="s">
        <v>6990</v>
      </c>
      <c r="E612" s="154" t="s">
        <v>1631</v>
      </c>
      <c r="F612" s="154" t="s">
        <v>6135</v>
      </c>
      <c r="G612" s="78" t="str">
        <f t="shared" si="9"/>
        <v>YSM</v>
      </c>
    </row>
    <row r="613" spans="2:7" hidden="1" x14ac:dyDescent="0.2">
      <c r="B613" s="154" t="s">
        <v>5834</v>
      </c>
      <c r="C613" s="154" t="s">
        <v>5834</v>
      </c>
      <c r="D613" s="154" t="s">
        <v>5835</v>
      </c>
      <c r="E613" s="154" t="s">
        <v>1631</v>
      </c>
      <c r="F613" s="154" t="s">
        <v>6135</v>
      </c>
      <c r="G613" s="78" t="str">
        <f t="shared" si="9"/>
        <v>YSO</v>
      </c>
    </row>
    <row r="614" spans="2:7" hidden="1" x14ac:dyDescent="0.2">
      <c r="B614" s="154" t="s">
        <v>5836</v>
      </c>
      <c r="C614" s="154" t="s">
        <v>5836</v>
      </c>
      <c r="D614" s="154" t="s">
        <v>7682</v>
      </c>
      <c r="E614" s="154" t="s">
        <v>1631</v>
      </c>
      <c r="F614" s="154" t="s">
        <v>6135</v>
      </c>
      <c r="G614" s="78" t="str">
        <f t="shared" si="9"/>
        <v>YSY</v>
      </c>
    </row>
    <row r="615" spans="2:7" hidden="1" x14ac:dyDescent="0.2">
      <c r="B615" s="154" t="s">
        <v>5837</v>
      </c>
      <c r="C615" s="154" t="s">
        <v>5837</v>
      </c>
      <c r="D615" s="154" t="s">
        <v>7683</v>
      </c>
      <c r="E615" s="154" t="s">
        <v>1631</v>
      </c>
      <c r="F615" s="154" t="s">
        <v>6135</v>
      </c>
      <c r="G615" s="78" t="str">
        <f t="shared" si="9"/>
        <v>YTE</v>
      </c>
    </row>
    <row r="616" spans="2:7" hidden="1" x14ac:dyDescent="0.2">
      <c r="B616" s="154" t="s">
        <v>6678</v>
      </c>
      <c r="C616" s="154" t="s">
        <v>6678</v>
      </c>
      <c r="D616" s="154" t="s">
        <v>6679</v>
      </c>
      <c r="E616" s="154" t="s">
        <v>1631</v>
      </c>
      <c r="F616" s="154" t="s">
        <v>6135</v>
      </c>
      <c r="G616" s="78" t="str">
        <f t="shared" si="9"/>
        <v>YTF</v>
      </c>
    </row>
    <row r="617" spans="2:7" hidden="1" x14ac:dyDescent="0.2">
      <c r="B617" s="154" t="s">
        <v>5838</v>
      </c>
      <c r="C617" s="154" t="s">
        <v>5838</v>
      </c>
      <c r="D617" s="154" t="s">
        <v>7684</v>
      </c>
      <c r="E617" s="154" t="s">
        <v>1631</v>
      </c>
      <c r="F617" s="154" t="s">
        <v>6135</v>
      </c>
      <c r="G617" s="78" t="str">
        <f t="shared" si="9"/>
        <v>YTG</v>
      </c>
    </row>
    <row r="618" spans="2:7" hidden="1" x14ac:dyDescent="0.2">
      <c r="B618" s="154" t="s">
        <v>1399</v>
      </c>
      <c r="C618" s="154" t="s">
        <v>1399</v>
      </c>
      <c r="D618" s="154" t="s">
        <v>5839</v>
      </c>
      <c r="E618" s="154" t="s">
        <v>1631</v>
      </c>
      <c r="F618" s="154" t="s">
        <v>6135</v>
      </c>
      <c r="G618" s="78" t="str">
        <f t="shared" si="9"/>
        <v>YTH</v>
      </c>
    </row>
    <row r="619" spans="2:7" hidden="1" x14ac:dyDescent="0.2">
      <c r="B619" s="154" t="s">
        <v>5840</v>
      </c>
      <c r="C619" s="154" t="s">
        <v>5840</v>
      </c>
      <c r="D619" s="154" t="s">
        <v>7685</v>
      </c>
      <c r="E619" s="154" t="s">
        <v>1631</v>
      </c>
      <c r="F619" s="154" t="s">
        <v>6135</v>
      </c>
      <c r="G619" s="78" t="str">
        <f t="shared" si="9"/>
        <v>YTL</v>
      </c>
    </row>
    <row r="620" spans="2:7" hidden="1" x14ac:dyDescent="0.2">
      <c r="B620" s="154" t="s">
        <v>7686</v>
      </c>
      <c r="C620" s="154" t="s">
        <v>7686</v>
      </c>
      <c r="D620" s="154" t="s">
        <v>7687</v>
      </c>
      <c r="E620" s="154" t="s">
        <v>1631</v>
      </c>
      <c r="F620" s="154" t="s">
        <v>6135</v>
      </c>
      <c r="G620" s="78" t="str">
        <f t="shared" si="9"/>
        <v>YTM</v>
      </c>
    </row>
    <row r="621" spans="2:7" hidden="1" x14ac:dyDescent="0.2">
      <c r="B621" s="154" t="s">
        <v>5841</v>
      </c>
      <c r="C621" s="154" t="s">
        <v>5841</v>
      </c>
      <c r="D621" s="154" t="s">
        <v>5842</v>
      </c>
      <c r="E621" s="154" t="s">
        <v>1631</v>
      </c>
      <c r="F621" s="154" t="s">
        <v>6135</v>
      </c>
      <c r="G621" s="78" t="str">
        <f t="shared" si="9"/>
        <v>YTQ</v>
      </c>
    </row>
    <row r="622" spans="2:7" hidden="1" x14ac:dyDescent="0.2">
      <c r="B622" s="154" t="s">
        <v>1400</v>
      </c>
      <c r="C622" s="154" t="s">
        <v>1400</v>
      </c>
      <c r="D622" s="154" t="s">
        <v>5843</v>
      </c>
      <c r="E622" s="154" t="s">
        <v>1631</v>
      </c>
      <c r="F622" s="154" t="s">
        <v>6135</v>
      </c>
      <c r="G622" s="78" t="str">
        <f t="shared" si="9"/>
        <v>YTS</v>
      </c>
    </row>
    <row r="623" spans="2:7" hidden="1" x14ac:dyDescent="0.2">
      <c r="B623" s="154" t="s">
        <v>5844</v>
      </c>
      <c r="C623" s="154" t="s">
        <v>294</v>
      </c>
      <c r="D623" s="154" t="s">
        <v>5720</v>
      </c>
      <c r="E623" s="154" t="s">
        <v>1631</v>
      </c>
      <c r="F623" s="154" t="s">
        <v>6135</v>
      </c>
      <c r="G623" s="78" t="str">
        <f t="shared" si="9"/>
        <v>YTO</v>
      </c>
    </row>
    <row r="624" spans="2:7" hidden="1" x14ac:dyDescent="0.2">
      <c r="B624" s="154" t="s">
        <v>5845</v>
      </c>
      <c r="C624" s="154" t="s">
        <v>5845</v>
      </c>
      <c r="D624" s="154" t="s">
        <v>5846</v>
      </c>
      <c r="E624" s="154" t="s">
        <v>1631</v>
      </c>
      <c r="F624" s="154" t="s">
        <v>6135</v>
      </c>
      <c r="G624" s="78" t="str">
        <f t="shared" si="9"/>
        <v>YUB</v>
      </c>
    </row>
    <row r="625" spans="2:7" hidden="1" x14ac:dyDescent="0.2">
      <c r="B625" s="154" t="s">
        <v>5847</v>
      </c>
      <c r="C625" s="154" t="s">
        <v>5847</v>
      </c>
      <c r="D625" s="154" t="s">
        <v>5848</v>
      </c>
      <c r="E625" s="154" t="s">
        <v>1631</v>
      </c>
      <c r="F625" s="154" t="s">
        <v>6135</v>
      </c>
      <c r="G625" s="78" t="str">
        <f t="shared" si="9"/>
        <v>YUD</v>
      </c>
    </row>
    <row r="626" spans="2:7" hidden="1" x14ac:dyDescent="0.2">
      <c r="B626" s="154" t="s">
        <v>1667</v>
      </c>
      <c r="C626" s="154" t="s">
        <v>317</v>
      </c>
      <c r="D626" s="154" t="s">
        <v>5726</v>
      </c>
      <c r="E626" s="154" t="s">
        <v>1631</v>
      </c>
      <c r="F626" s="154" t="s">
        <v>6135</v>
      </c>
      <c r="G626" s="78" t="str">
        <f t="shared" si="9"/>
        <v>YMQ</v>
      </c>
    </row>
    <row r="627" spans="2:7" hidden="1" x14ac:dyDescent="0.2">
      <c r="B627" s="154" t="s">
        <v>5852</v>
      </c>
      <c r="C627" s="154" t="s">
        <v>5852</v>
      </c>
      <c r="D627" s="154" t="s">
        <v>7691</v>
      </c>
      <c r="E627" s="154" t="s">
        <v>1631</v>
      </c>
      <c r="F627" s="154" t="s">
        <v>6135</v>
      </c>
      <c r="G627" s="78" t="str">
        <f t="shared" si="9"/>
        <v>YUT</v>
      </c>
    </row>
    <row r="628" spans="2:7" hidden="1" x14ac:dyDescent="0.2">
      <c r="B628" s="154" t="s">
        <v>5853</v>
      </c>
      <c r="C628" s="154" t="s">
        <v>5853</v>
      </c>
      <c r="D628" s="154" t="s">
        <v>7692</v>
      </c>
      <c r="E628" s="154" t="s">
        <v>1631</v>
      </c>
      <c r="F628" s="154" t="s">
        <v>6135</v>
      </c>
      <c r="G628" s="78" t="str">
        <f t="shared" si="9"/>
        <v>YUX</v>
      </c>
    </row>
    <row r="629" spans="2:7" hidden="1" x14ac:dyDescent="0.2">
      <c r="B629" s="154" t="s">
        <v>1401</v>
      </c>
      <c r="C629" s="154" t="s">
        <v>1401</v>
      </c>
      <c r="D629" s="154" t="s">
        <v>5854</v>
      </c>
      <c r="E629" s="154" t="s">
        <v>1631</v>
      </c>
      <c r="F629" s="154" t="s">
        <v>6135</v>
      </c>
      <c r="G629" s="78" t="str">
        <f t="shared" si="9"/>
        <v>YUY</v>
      </c>
    </row>
    <row r="630" spans="2:7" hidden="1" x14ac:dyDescent="0.2">
      <c r="B630" s="154" t="s">
        <v>5855</v>
      </c>
      <c r="C630" s="154" t="s">
        <v>5855</v>
      </c>
      <c r="D630" s="154" t="s">
        <v>5856</v>
      </c>
      <c r="E630" s="154" t="s">
        <v>1631</v>
      </c>
      <c r="F630" s="154" t="s">
        <v>6135</v>
      </c>
      <c r="G630" s="78" t="str">
        <f t="shared" si="9"/>
        <v>YVB</v>
      </c>
    </row>
    <row r="631" spans="2:7" hidden="1" x14ac:dyDescent="0.2">
      <c r="B631" s="154" t="s">
        <v>5857</v>
      </c>
      <c r="C631" s="154" t="s">
        <v>5857</v>
      </c>
      <c r="D631" s="154" t="s">
        <v>5858</v>
      </c>
      <c r="E631" s="154" t="s">
        <v>1631</v>
      </c>
      <c r="F631" s="154" t="s">
        <v>6135</v>
      </c>
      <c r="G631" s="78" t="str">
        <f t="shared" si="9"/>
        <v>YVM</v>
      </c>
    </row>
    <row r="632" spans="2:7" hidden="1" x14ac:dyDescent="0.2">
      <c r="B632" s="154" t="s">
        <v>1402</v>
      </c>
      <c r="C632" s="154" t="s">
        <v>1402</v>
      </c>
      <c r="D632" s="154" t="s">
        <v>7693</v>
      </c>
      <c r="E632" s="154" t="s">
        <v>1631</v>
      </c>
      <c r="F632" s="154" t="s">
        <v>6135</v>
      </c>
      <c r="G632" s="78" t="str">
        <f t="shared" si="9"/>
        <v>YVO</v>
      </c>
    </row>
    <row r="633" spans="2:7" hidden="1" x14ac:dyDescent="0.2">
      <c r="B633" s="154" t="s">
        <v>5859</v>
      </c>
      <c r="C633" s="154" t="s">
        <v>5859</v>
      </c>
      <c r="D633" s="154" t="s">
        <v>5860</v>
      </c>
      <c r="E633" s="154" t="s">
        <v>1631</v>
      </c>
      <c r="F633" s="154" t="s">
        <v>6135</v>
      </c>
      <c r="G633" s="78" t="str">
        <f t="shared" si="9"/>
        <v>YVP</v>
      </c>
    </row>
    <row r="634" spans="2:7" hidden="1" x14ac:dyDescent="0.2">
      <c r="B634" s="154" t="s">
        <v>5861</v>
      </c>
      <c r="C634" s="154" t="s">
        <v>5861</v>
      </c>
      <c r="D634" s="154" t="s">
        <v>7694</v>
      </c>
      <c r="E634" s="154" t="s">
        <v>1631</v>
      </c>
      <c r="F634" s="154" t="s">
        <v>6135</v>
      </c>
      <c r="G634" s="78" t="str">
        <f t="shared" si="9"/>
        <v>YVQ</v>
      </c>
    </row>
    <row r="635" spans="2:7" hidden="1" x14ac:dyDescent="0.2">
      <c r="B635" s="154" t="s">
        <v>133</v>
      </c>
      <c r="C635" s="154" t="s">
        <v>133</v>
      </c>
      <c r="D635" s="154" t="s">
        <v>2507</v>
      </c>
      <c r="E635" s="154" t="s">
        <v>1631</v>
      </c>
      <c r="F635" s="154" t="s">
        <v>6135</v>
      </c>
      <c r="G635" s="78" t="str">
        <f t="shared" si="9"/>
        <v>YVR</v>
      </c>
    </row>
    <row r="636" spans="2:7" hidden="1" x14ac:dyDescent="0.2">
      <c r="B636" s="154" t="s">
        <v>5862</v>
      </c>
      <c r="C636" s="154" t="s">
        <v>5862</v>
      </c>
      <c r="D636" s="154" t="s">
        <v>7625</v>
      </c>
      <c r="E636" s="154" t="s">
        <v>1631</v>
      </c>
      <c r="F636" s="154" t="s">
        <v>6135</v>
      </c>
      <c r="G636" s="78" t="str">
        <f t="shared" si="9"/>
        <v>YVZ</v>
      </c>
    </row>
    <row r="637" spans="2:7" hidden="1" x14ac:dyDescent="0.2">
      <c r="B637" s="154" t="s">
        <v>5863</v>
      </c>
      <c r="C637" s="154" t="s">
        <v>5863</v>
      </c>
      <c r="D637" s="154" t="s">
        <v>5864</v>
      </c>
      <c r="E637" s="154" t="s">
        <v>1631</v>
      </c>
      <c r="F637" s="154" t="s">
        <v>6135</v>
      </c>
      <c r="G637" s="78" t="str">
        <f t="shared" si="9"/>
        <v>YWB</v>
      </c>
    </row>
    <row r="638" spans="2:7" hidden="1" x14ac:dyDescent="0.2">
      <c r="B638" s="154" t="s">
        <v>198</v>
      </c>
      <c r="C638" s="154" t="s">
        <v>198</v>
      </c>
      <c r="D638" s="154" t="s">
        <v>5865</v>
      </c>
      <c r="E638" s="154" t="s">
        <v>1631</v>
      </c>
      <c r="F638" s="154" t="s">
        <v>6135</v>
      </c>
      <c r="G638" s="78" t="str">
        <f t="shared" si="9"/>
        <v>YWG</v>
      </c>
    </row>
    <row r="639" spans="2:7" hidden="1" x14ac:dyDescent="0.2">
      <c r="B639" s="154" t="s">
        <v>5866</v>
      </c>
      <c r="C639" s="154" t="s">
        <v>1403</v>
      </c>
      <c r="D639" s="154" t="s">
        <v>6756</v>
      </c>
      <c r="E639" s="154" t="s">
        <v>1631</v>
      </c>
      <c r="F639" s="154" t="s">
        <v>6135</v>
      </c>
      <c r="G639" s="78" t="str">
        <f t="shared" si="9"/>
        <v>YYJ</v>
      </c>
    </row>
    <row r="640" spans="2:7" hidden="1" x14ac:dyDescent="0.2">
      <c r="B640" s="154" t="s">
        <v>5867</v>
      </c>
      <c r="C640" s="154" t="s">
        <v>5867</v>
      </c>
      <c r="D640" s="154" t="s">
        <v>5868</v>
      </c>
      <c r="E640" s="154" t="s">
        <v>1631</v>
      </c>
      <c r="F640" s="154" t="s">
        <v>6135</v>
      </c>
      <c r="G640" s="78" t="str">
        <f t="shared" si="9"/>
        <v>YWJ</v>
      </c>
    </row>
    <row r="641" spans="2:7" hidden="1" x14ac:dyDescent="0.2">
      <c r="B641" s="154" t="s">
        <v>1404</v>
      </c>
      <c r="C641" s="154" t="s">
        <v>1404</v>
      </c>
      <c r="D641" s="154" t="s">
        <v>5869</v>
      </c>
      <c r="E641" s="154" t="s">
        <v>1631</v>
      </c>
      <c r="F641" s="154" t="s">
        <v>6135</v>
      </c>
      <c r="G641" s="78" t="str">
        <f t="shared" si="9"/>
        <v>YWK</v>
      </c>
    </row>
    <row r="642" spans="2:7" hidden="1" x14ac:dyDescent="0.2">
      <c r="B642" s="154" t="s">
        <v>1405</v>
      </c>
      <c r="C642" s="154" t="s">
        <v>1405</v>
      </c>
      <c r="D642" s="154" t="s">
        <v>7695</v>
      </c>
      <c r="E642" s="154" t="s">
        <v>1631</v>
      </c>
      <c r="F642" s="154" t="s">
        <v>6135</v>
      </c>
      <c r="G642" s="78" t="str">
        <f t="shared" si="9"/>
        <v>YWL</v>
      </c>
    </row>
    <row r="643" spans="2:7" hidden="1" x14ac:dyDescent="0.2">
      <c r="B643" s="154" t="s">
        <v>5870</v>
      </c>
      <c r="C643" s="154" t="s">
        <v>5870</v>
      </c>
      <c r="D643" s="154" t="s">
        <v>7696</v>
      </c>
      <c r="E643" s="154" t="s">
        <v>1631</v>
      </c>
      <c r="F643" s="154" t="s">
        <v>6135</v>
      </c>
      <c r="G643" s="78" t="str">
        <f t="shared" si="9"/>
        <v>YWM</v>
      </c>
    </row>
    <row r="644" spans="2:7" hidden="1" x14ac:dyDescent="0.2">
      <c r="B644" s="154" t="s">
        <v>5871</v>
      </c>
      <c r="C644" s="154" t="s">
        <v>5871</v>
      </c>
      <c r="D644" s="154" t="s">
        <v>5872</v>
      </c>
      <c r="E644" s="154" t="s">
        <v>1631</v>
      </c>
      <c r="F644" s="154" t="s">
        <v>6135</v>
      </c>
      <c r="G644" s="78" t="str">
        <f t="shared" ref="G644:G707" si="10">C644</f>
        <v>YWP</v>
      </c>
    </row>
    <row r="645" spans="2:7" hidden="1" x14ac:dyDescent="0.2">
      <c r="B645" s="154" t="s">
        <v>1406</v>
      </c>
      <c r="C645" s="154" t="s">
        <v>1406</v>
      </c>
      <c r="D645" s="154" t="s">
        <v>5873</v>
      </c>
      <c r="E645" s="154" t="s">
        <v>1631</v>
      </c>
      <c r="F645" s="154" t="s">
        <v>6135</v>
      </c>
      <c r="G645" s="78" t="str">
        <f t="shared" si="10"/>
        <v>YXC</v>
      </c>
    </row>
    <row r="646" spans="2:7" hidden="1" x14ac:dyDescent="0.2">
      <c r="B646" s="154" t="s">
        <v>1407</v>
      </c>
      <c r="C646" s="154" t="s">
        <v>1407</v>
      </c>
      <c r="D646" s="154" t="s">
        <v>5874</v>
      </c>
      <c r="E646" s="154" t="s">
        <v>1631</v>
      </c>
      <c r="F646" s="154" t="s">
        <v>6135</v>
      </c>
      <c r="G646" s="78" t="str">
        <f t="shared" si="10"/>
        <v>YXE</v>
      </c>
    </row>
    <row r="647" spans="2:7" hidden="1" x14ac:dyDescent="0.2">
      <c r="B647" s="154" t="s">
        <v>1408</v>
      </c>
      <c r="C647" s="154" t="s">
        <v>1408</v>
      </c>
      <c r="D647" s="154" t="s">
        <v>7697</v>
      </c>
      <c r="E647" s="154" t="s">
        <v>1631</v>
      </c>
      <c r="F647" s="154" t="s">
        <v>6135</v>
      </c>
      <c r="G647" s="78" t="str">
        <f t="shared" si="10"/>
        <v>YXH</v>
      </c>
    </row>
    <row r="648" spans="2:7" hidden="1" x14ac:dyDescent="0.2">
      <c r="B648" s="154" t="s">
        <v>1409</v>
      </c>
      <c r="C648" s="154" t="s">
        <v>1409</v>
      </c>
      <c r="D648" s="154" t="s">
        <v>7698</v>
      </c>
      <c r="E648" s="154" t="s">
        <v>1631</v>
      </c>
      <c r="F648" s="154" t="s">
        <v>6135</v>
      </c>
      <c r="G648" s="78" t="str">
        <f t="shared" si="10"/>
        <v>YXJ</v>
      </c>
    </row>
    <row r="649" spans="2:7" hidden="1" x14ac:dyDescent="0.2">
      <c r="B649" s="154" t="s">
        <v>1410</v>
      </c>
      <c r="C649" s="154" t="s">
        <v>1410</v>
      </c>
      <c r="D649" s="154" t="s">
        <v>7699</v>
      </c>
      <c r="E649" s="154" t="s">
        <v>1631</v>
      </c>
      <c r="F649" s="154" t="s">
        <v>6135</v>
      </c>
      <c r="G649" s="78" t="str">
        <f t="shared" si="10"/>
        <v>YXL</v>
      </c>
    </row>
    <row r="650" spans="2:7" hidden="1" x14ac:dyDescent="0.2">
      <c r="B650" s="154" t="s">
        <v>5875</v>
      </c>
      <c r="C650" s="154" t="s">
        <v>5875</v>
      </c>
      <c r="D650" s="154" t="s">
        <v>7700</v>
      </c>
      <c r="E650" s="154" t="s">
        <v>1631</v>
      </c>
      <c r="F650" s="154" t="s">
        <v>6135</v>
      </c>
      <c r="G650" s="78" t="str">
        <f t="shared" si="10"/>
        <v>YXN</v>
      </c>
    </row>
    <row r="651" spans="2:7" hidden="1" x14ac:dyDescent="0.2">
      <c r="B651" s="154" t="s">
        <v>5876</v>
      </c>
      <c r="C651" s="154" t="s">
        <v>5876</v>
      </c>
      <c r="D651" s="154" t="s">
        <v>5877</v>
      </c>
      <c r="E651" s="154" t="s">
        <v>1631</v>
      </c>
      <c r="F651" s="154" t="s">
        <v>6135</v>
      </c>
      <c r="G651" s="78" t="str">
        <f t="shared" si="10"/>
        <v>YXP</v>
      </c>
    </row>
    <row r="652" spans="2:7" hidden="1" x14ac:dyDescent="0.2">
      <c r="B652" s="154" t="s">
        <v>1411</v>
      </c>
      <c r="C652" s="154" t="s">
        <v>1411</v>
      </c>
      <c r="D652" s="154" t="s">
        <v>7701</v>
      </c>
      <c r="E652" s="154" t="s">
        <v>1631</v>
      </c>
      <c r="F652" s="154" t="s">
        <v>6135</v>
      </c>
      <c r="G652" s="78" t="str">
        <f t="shared" si="10"/>
        <v>YXS</v>
      </c>
    </row>
    <row r="653" spans="2:7" hidden="1" x14ac:dyDescent="0.2">
      <c r="B653" s="154" t="s">
        <v>1412</v>
      </c>
      <c r="C653" s="154" t="s">
        <v>1412</v>
      </c>
      <c r="D653" s="154" t="s">
        <v>5878</v>
      </c>
      <c r="E653" s="154" t="s">
        <v>1631</v>
      </c>
      <c r="F653" s="154" t="s">
        <v>6135</v>
      </c>
      <c r="G653" s="78" t="str">
        <f t="shared" si="10"/>
        <v>YXT</v>
      </c>
    </row>
    <row r="654" spans="2:7" hidden="1" x14ac:dyDescent="0.2">
      <c r="B654" s="154" t="s">
        <v>1413</v>
      </c>
      <c r="C654" s="154" t="s">
        <v>1413</v>
      </c>
      <c r="D654" s="154" t="s">
        <v>5879</v>
      </c>
      <c r="E654" s="154" t="s">
        <v>1631</v>
      </c>
      <c r="F654" s="154" t="s">
        <v>6135</v>
      </c>
      <c r="G654" s="78" t="str">
        <f t="shared" si="10"/>
        <v>YXX</v>
      </c>
    </row>
    <row r="655" spans="2:7" hidden="1" x14ac:dyDescent="0.2">
      <c r="B655" s="154" t="s">
        <v>1414</v>
      </c>
      <c r="C655" s="154" t="s">
        <v>1414</v>
      </c>
      <c r="D655" s="154" t="s">
        <v>5880</v>
      </c>
      <c r="E655" s="154" t="s">
        <v>1631</v>
      </c>
      <c r="F655" s="154" t="s">
        <v>6135</v>
      </c>
      <c r="G655" s="78" t="str">
        <f t="shared" si="10"/>
        <v>YXY</v>
      </c>
    </row>
    <row r="656" spans="2:7" hidden="1" x14ac:dyDescent="0.2">
      <c r="B656" s="154" t="s">
        <v>1415</v>
      </c>
      <c r="C656" s="154" t="s">
        <v>1415</v>
      </c>
      <c r="D656" s="154" t="s">
        <v>7702</v>
      </c>
      <c r="E656" s="154" t="s">
        <v>1631</v>
      </c>
      <c r="F656" s="154" t="s">
        <v>6135</v>
      </c>
      <c r="G656" s="78" t="str">
        <f t="shared" si="10"/>
        <v>YYB</v>
      </c>
    </row>
    <row r="657" spans="2:7" hidden="1" x14ac:dyDescent="0.2">
      <c r="B657" s="154" t="s">
        <v>189</v>
      </c>
      <c r="C657" s="154" t="s">
        <v>189</v>
      </c>
      <c r="D657" s="154" t="s">
        <v>5881</v>
      </c>
      <c r="E657" s="154" t="s">
        <v>1631</v>
      </c>
      <c r="F657" s="154" t="s">
        <v>6135</v>
      </c>
      <c r="G657" s="78" t="str">
        <f t="shared" si="10"/>
        <v>YYC</v>
      </c>
    </row>
    <row r="658" spans="2:7" hidden="1" x14ac:dyDescent="0.2">
      <c r="B658" s="154" t="s">
        <v>1416</v>
      </c>
      <c r="C658" s="154" t="s">
        <v>1416</v>
      </c>
      <c r="D658" s="154" t="s">
        <v>5882</v>
      </c>
      <c r="E658" s="154" t="s">
        <v>1631</v>
      </c>
      <c r="F658" s="154" t="s">
        <v>6135</v>
      </c>
      <c r="G658" s="78" t="str">
        <f t="shared" si="10"/>
        <v>YYD</v>
      </c>
    </row>
    <row r="659" spans="2:7" hidden="1" x14ac:dyDescent="0.2">
      <c r="B659" s="154" t="s">
        <v>1417</v>
      </c>
      <c r="C659" s="154" t="s">
        <v>1417</v>
      </c>
      <c r="D659" s="154" t="s">
        <v>7703</v>
      </c>
      <c r="E659" s="154" t="s">
        <v>1631</v>
      </c>
      <c r="F659" s="154" t="s">
        <v>6135</v>
      </c>
      <c r="G659" s="78" t="str">
        <f t="shared" si="10"/>
        <v>YYE</v>
      </c>
    </row>
    <row r="660" spans="2:7" hidden="1" x14ac:dyDescent="0.2">
      <c r="B660" s="154" t="s">
        <v>1418</v>
      </c>
      <c r="C660" s="154" t="s">
        <v>1418</v>
      </c>
      <c r="D660" s="154" t="s">
        <v>5883</v>
      </c>
      <c r="E660" s="154" t="s">
        <v>1631</v>
      </c>
      <c r="F660" s="154" t="s">
        <v>6135</v>
      </c>
      <c r="G660" s="78" t="str">
        <f t="shared" si="10"/>
        <v>YYF</v>
      </c>
    </row>
    <row r="661" spans="2:7" hidden="1" x14ac:dyDescent="0.2">
      <c r="B661" s="154" t="s">
        <v>1419</v>
      </c>
      <c r="C661" s="154" t="s">
        <v>1419</v>
      </c>
      <c r="D661" s="154" t="s">
        <v>6720</v>
      </c>
      <c r="E661" s="154" t="s">
        <v>1631</v>
      </c>
      <c r="F661" s="154" t="s">
        <v>6135</v>
      </c>
      <c r="G661" s="78" t="str">
        <f t="shared" si="10"/>
        <v>YYG</v>
      </c>
    </row>
    <row r="662" spans="2:7" hidden="1" x14ac:dyDescent="0.2">
      <c r="B662" s="154" t="s">
        <v>5884</v>
      </c>
      <c r="C662" s="154" t="s">
        <v>5884</v>
      </c>
      <c r="D662" s="154" t="s">
        <v>5885</v>
      </c>
      <c r="E662" s="154" t="s">
        <v>1631</v>
      </c>
      <c r="F662" s="154" t="s">
        <v>6135</v>
      </c>
      <c r="G662" s="78" t="str">
        <f t="shared" si="10"/>
        <v>YYH</v>
      </c>
    </row>
    <row r="663" spans="2:7" hidden="1" x14ac:dyDescent="0.2">
      <c r="B663" s="154" t="s">
        <v>1403</v>
      </c>
      <c r="C663" s="154" t="s">
        <v>1403</v>
      </c>
      <c r="D663" s="154" t="s">
        <v>6756</v>
      </c>
      <c r="E663" s="154" t="s">
        <v>1631</v>
      </c>
      <c r="F663" s="154" t="s">
        <v>6135</v>
      </c>
      <c r="G663" s="78" t="str">
        <f t="shared" si="10"/>
        <v>YYJ</v>
      </c>
    </row>
    <row r="664" spans="2:7" hidden="1" x14ac:dyDescent="0.2">
      <c r="B664" s="154" t="s">
        <v>5886</v>
      </c>
      <c r="C664" s="154" t="s">
        <v>5886</v>
      </c>
      <c r="D664" s="154" t="s">
        <v>7704</v>
      </c>
      <c r="E664" s="154" t="s">
        <v>1631</v>
      </c>
      <c r="F664" s="154" t="s">
        <v>6135</v>
      </c>
      <c r="G664" s="78" t="str">
        <f t="shared" si="10"/>
        <v>YYL</v>
      </c>
    </row>
    <row r="665" spans="2:7" hidden="1" x14ac:dyDescent="0.2">
      <c r="B665" s="154" t="s">
        <v>5887</v>
      </c>
      <c r="C665" s="154" t="s">
        <v>5887</v>
      </c>
      <c r="D665" s="154" t="s">
        <v>5888</v>
      </c>
      <c r="E665" s="154" t="s">
        <v>1631</v>
      </c>
      <c r="F665" s="154" t="s">
        <v>6135</v>
      </c>
      <c r="G665" s="78" t="str">
        <f t="shared" si="10"/>
        <v>YYQ</v>
      </c>
    </row>
    <row r="666" spans="2:7" hidden="1" x14ac:dyDescent="0.2">
      <c r="B666" s="154" t="s">
        <v>1420</v>
      </c>
      <c r="C666" s="154" t="s">
        <v>1420</v>
      </c>
      <c r="D666" s="154" t="s">
        <v>7705</v>
      </c>
      <c r="E666" s="154" t="s">
        <v>1631</v>
      </c>
      <c r="F666" s="154" t="s">
        <v>6135</v>
      </c>
      <c r="G666" s="78" t="str">
        <f t="shared" si="10"/>
        <v>YYR</v>
      </c>
    </row>
    <row r="667" spans="2:7" hidden="1" x14ac:dyDescent="0.2">
      <c r="B667" s="154" t="s">
        <v>1421</v>
      </c>
      <c r="C667" s="154" t="s">
        <v>1421</v>
      </c>
      <c r="D667" s="154" t="s">
        <v>7706</v>
      </c>
      <c r="E667" s="154" t="s">
        <v>1631</v>
      </c>
      <c r="F667" s="154" t="s">
        <v>6135</v>
      </c>
      <c r="G667" s="78" t="str">
        <f t="shared" si="10"/>
        <v>YYT</v>
      </c>
    </row>
    <row r="668" spans="2:7" hidden="1" x14ac:dyDescent="0.2">
      <c r="B668" s="154" t="s">
        <v>5889</v>
      </c>
      <c r="C668" s="154" t="s">
        <v>5889</v>
      </c>
      <c r="D668" s="154" t="s">
        <v>5890</v>
      </c>
      <c r="E668" s="154" t="s">
        <v>1631</v>
      </c>
      <c r="F668" s="154" t="s">
        <v>6135</v>
      </c>
      <c r="G668" s="78" t="str">
        <f t="shared" si="10"/>
        <v>YYU</v>
      </c>
    </row>
    <row r="669" spans="2:7" hidden="1" x14ac:dyDescent="0.2">
      <c r="B669" s="154" t="s">
        <v>1422</v>
      </c>
      <c r="C669" s="154" t="s">
        <v>1422</v>
      </c>
      <c r="D669" s="154" t="s">
        <v>7707</v>
      </c>
      <c r="E669" s="154" t="s">
        <v>1631</v>
      </c>
      <c r="F669" s="154" t="s">
        <v>6135</v>
      </c>
      <c r="G669" s="78" t="str">
        <f t="shared" si="10"/>
        <v>YYY</v>
      </c>
    </row>
    <row r="670" spans="2:7" hidden="1" x14ac:dyDescent="0.2">
      <c r="B670" s="154" t="s">
        <v>1664</v>
      </c>
      <c r="C670" s="154" t="s">
        <v>294</v>
      </c>
      <c r="D670" s="154" t="s">
        <v>5720</v>
      </c>
      <c r="E670" s="154" t="s">
        <v>1631</v>
      </c>
      <c r="F670" s="154" t="s">
        <v>6135</v>
      </c>
      <c r="G670" s="78" t="str">
        <f t="shared" si="10"/>
        <v>YTO</v>
      </c>
    </row>
    <row r="671" spans="2:7" hidden="1" x14ac:dyDescent="0.2">
      <c r="B671" s="154" t="s">
        <v>1423</v>
      </c>
      <c r="C671" s="154" t="s">
        <v>1423</v>
      </c>
      <c r="D671" s="154" t="s">
        <v>5891</v>
      </c>
      <c r="E671" s="154" t="s">
        <v>1631</v>
      </c>
      <c r="F671" s="154" t="s">
        <v>6135</v>
      </c>
      <c r="G671" s="78" t="str">
        <f t="shared" si="10"/>
        <v>YZF</v>
      </c>
    </row>
    <row r="672" spans="2:7" hidden="1" x14ac:dyDescent="0.2">
      <c r="B672" s="154" t="s">
        <v>5892</v>
      </c>
      <c r="C672" s="154" t="s">
        <v>5892</v>
      </c>
      <c r="D672" s="154" t="s">
        <v>5893</v>
      </c>
      <c r="E672" s="154" t="s">
        <v>1631</v>
      </c>
      <c r="F672" s="154" t="s">
        <v>6135</v>
      </c>
      <c r="G672" s="78" t="str">
        <f t="shared" si="10"/>
        <v>YZG</v>
      </c>
    </row>
    <row r="673" spans="2:7" hidden="1" x14ac:dyDescent="0.2">
      <c r="B673" s="154" t="s">
        <v>1424</v>
      </c>
      <c r="C673" s="154" t="s">
        <v>1424</v>
      </c>
      <c r="D673" s="154" t="s">
        <v>5894</v>
      </c>
      <c r="E673" s="154" t="s">
        <v>1631</v>
      </c>
      <c r="F673" s="154" t="s">
        <v>6135</v>
      </c>
      <c r="G673" s="78" t="str">
        <f t="shared" si="10"/>
        <v>YZP</v>
      </c>
    </row>
    <row r="674" spans="2:7" hidden="1" x14ac:dyDescent="0.2">
      <c r="B674" s="154" t="s">
        <v>1425</v>
      </c>
      <c r="C674" s="154" t="s">
        <v>1425</v>
      </c>
      <c r="D674" s="154" t="s">
        <v>5895</v>
      </c>
      <c r="E674" s="154" t="s">
        <v>1631</v>
      </c>
      <c r="F674" s="154" t="s">
        <v>6135</v>
      </c>
      <c r="G674" s="78" t="str">
        <f t="shared" si="10"/>
        <v>YZR</v>
      </c>
    </row>
    <row r="675" spans="2:7" hidden="1" x14ac:dyDescent="0.2">
      <c r="B675" s="154" t="s">
        <v>5896</v>
      </c>
      <c r="C675" s="154" t="s">
        <v>5896</v>
      </c>
      <c r="D675" s="154" t="s">
        <v>7708</v>
      </c>
      <c r="E675" s="154" t="s">
        <v>1631</v>
      </c>
      <c r="F675" s="154" t="s">
        <v>6135</v>
      </c>
      <c r="G675" s="78" t="str">
        <f t="shared" si="10"/>
        <v>YZS</v>
      </c>
    </row>
    <row r="676" spans="2:7" hidden="1" x14ac:dyDescent="0.2">
      <c r="B676" s="154" t="s">
        <v>5897</v>
      </c>
      <c r="C676" s="154" t="s">
        <v>5897</v>
      </c>
      <c r="D676" s="154" t="s">
        <v>7709</v>
      </c>
      <c r="E676" s="154" t="s">
        <v>1631</v>
      </c>
      <c r="F676" s="154" t="s">
        <v>6135</v>
      </c>
      <c r="G676" s="78" t="str">
        <f t="shared" si="10"/>
        <v>YZT</v>
      </c>
    </row>
    <row r="677" spans="2:7" hidden="1" x14ac:dyDescent="0.2">
      <c r="B677" s="154" t="s">
        <v>1426</v>
      </c>
      <c r="C677" s="154" t="s">
        <v>1426</v>
      </c>
      <c r="D677" s="154" t="s">
        <v>5898</v>
      </c>
      <c r="E677" s="154" t="s">
        <v>1631</v>
      </c>
      <c r="F677" s="154" t="s">
        <v>6135</v>
      </c>
      <c r="G677" s="78" t="str">
        <f t="shared" si="10"/>
        <v>YZV</v>
      </c>
    </row>
    <row r="678" spans="2:7" hidden="1" x14ac:dyDescent="0.2">
      <c r="B678" s="154" t="s">
        <v>5899</v>
      </c>
      <c r="C678" s="154" t="s">
        <v>5899</v>
      </c>
      <c r="D678" s="154" t="s">
        <v>5900</v>
      </c>
      <c r="E678" s="154" t="s">
        <v>1631</v>
      </c>
      <c r="F678" s="154" t="s">
        <v>6135</v>
      </c>
      <c r="G678" s="78" t="str">
        <f t="shared" si="10"/>
        <v>YZZ</v>
      </c>
    </row>
    <row r="679" spans="2:7" hidden="1" x14ac:dyDescent="0.2">
      <c r="B679" s="154" t="s">
        <v>1432</v>
      </c>
      <c r="C679" s="154" t="s">
        <v>1432</v>
      </c>
      <c r="D679" s="154" t="s">
        <v>6716</v>
      </c>
      <c r="E679" s="154" t="s">
        <v>1631</v>
      </c>
      <c r="F679" s="154" t="s">
        <v>6135</v>
      </c>
      <c r="G679" s="78" t="str">
        <f t="shared" si="10"/>
        <v>ZBF</v>
      </c>
    </row>
    <row r="680" spans="2:7" hidden="1" x14ac:dyDescent="0.2">
      <c r="B680" s="154" t="s">
        <v>5915</v>
      </c>
      <c r="C680" s="154" t="s">
        <v>5915</v>
      </c>
      <c r="D680" s="154" t="s">
        <v>7713</v>
      </c>
      <c r="E680" s="154" t="s">
        <v>1631</v>
      </c>
      <c r="F680" s="154" t="s">
        <v>6135</v>
      </c>
      <c r="G680" s="78" t="str">
        <f t="shared" si="10"/>
        <v>ZEL</v>
      </c>
    </row>
    <row r="681" spans="2:7" hidden="1" x14ac:dyDescent="0.2">
      <c r="B681" s="154" t="s">
        <v>5916</v>
      </c>
      <c r="C681" s="154" t="s">
        <v>5916</v>
      </c>
      <c r="D681" s="154" t="s">
        <v>7714</v>
      </c>
      <c r="E681" s="154" t="s">
        <v>1631</v>
      </c>
      <c r="F681" s="154" t="s">
        <v>6135</v>
      </c>
      <c r="G681" s="78" t="str">
        <f t="shared" si="10"/>
        <v>ZEM</v>
      </c>
    </row>
    <row r="682" spans="2:7" hidden="1" x14ac:dyDescent="0.2">
      <c r="B682" s="154" t="s">
        <v>6680</v>
      </c>
      <c r="C682" s="154" t="s">
        <v>6680</v>
      </c>
      <c r="D682" s="154" t="s">
        <v>7715</v>
      </c>
      <c r="E682" s="154" t="s">
        <v>1631</v>
      </c>
      <c r="F682" s="154" t="s">
        <v>6135</v>
      </c>
      <c r="G682" s="78" t="str">
        <f t="shared" si="10"/>
        <v>ZFD</v>
      </c>
    </row>
    <row r="683" spans="2:7" hidden="1" x14ac:dyDescent="0.2">
      <c r="B683" s="154" t="s">
        <v>5917</v>
      </c>
      <c r="C683" s="154" t="s">
        <v>5917</v>
      </c>
      <c r="D683" s="154" t="s">
        <v>7716</v>
      </c>
      <c r="E683" s="154" t="s">
        <v>1631</v>
      </c>
      <c r="F683" s="154" t="s">
        <v>6135</v>
      </c>
      <c r="G683" s="78" t="str">
        <f t="shared" si="10"/>
        <v>ZFM</v>
      </c>
    </row>
    <row r="684" spans="2:7" hidden="1" x14ac:dyDescent="0.2">
      <c r="B684" s="154" t="s">
        <v>5918</v>
      </c>
      <c r="C684" s="154" t="s">
        <v>5918</v>
      </c>
      <c r="D684" s="154" t="s">
        <v>7717</v>
      </c>
      <c r="E684" s="154" t="s">
        <v>1631</v>
      </c>
      <c r="F684" s="154" t="s">
        <v>6135</v>
      </c>
      <c r="G684" s="78" t="str">
        <f t="shared" si="10"/>
        <v>ZFN</v>
      </c>
    </row>
    <row r="685" spans="2:7" hidden="1" x14ac:dyDescent="0.2">
      <c r="B685" s="154" t="s">
        <v>5919</v>
      </c>
      <c r="C685" s="154" t="s">
        <v>5919</v>
      </c>
      <c r="D685" s="154" t="s">
        <v>5920</v>
      </c>
      <c r="E685" s="154" t="s">
        <v>1631</v>
      </c>
      <c r="F685" s="154" t="s">
        <v>6135</v>
      </c>
      <c r="G685" s="78" t="str">
        <f t="shared" si="10"/>
        <v>ZGS</v>
      </c>
    </row>
    <row r="686" spans="2:7" hidden="1" x14ac:dyDescent="0.2">
      <c r="B686" s="154" t="s">
        <v>5927</v>
      </c>
      <c r="C686" s="154" t="s">
        <v>5927</v>
      </c>
      <c r="D686" s="154" t="s">
        <v>5928</v>
      </c>
      <c r="E686" s="154" t="s">
        <v>1631</v>
      </c>
      <c r="F686" s="154" t="s">
        <v>6135</v>
      </c>
      <c r="G686" s="78" t="str">
        <f t="shared" si="10"/>
        <v>ZKE</v>
      </c>
    </row>
    <row r="687" spans="2:7" hidden="1" x14ac:dyDescent="0.2">
      <c r="B687" s="154" t="s">
        <v>5929</v>
      </c>
      <c r="C687" s="154" t="s">
        <v>5929</v>
      </c>
      <c r="D687" s="154" t="s">
        <v>5930</v>
      </c>
      <c r="E687" s="154" t="s">
        <v>1631</v>
      </c>
      <c r="F687" s="154" t="s">
        <v>6135</v>
      </c>
      <c r="G687" s="78" t="str">
        <f t="shared" si="10"/>
        <v>ZKG</v>
      </c>
    </row>
    <row r="688" spans="2:7" hidden="1" x14ac:dyDescent="0.2">
      <c r="B688" s="154" t="s">
        <v>5931</v>
      </c>
      <c r="C688" s="154" t="s">
        <v>5931</v>
      </c>
      <c r="D688" s="154" t="s">
        <v>7718</v>
      </c>
      <c r="E688" s="154" t="s">
        <v>1631</v>
      </c>
      <c r="F688" s="154" t="s">
        <v>6135</v>
      </c>
      <c r="G688" s="78" t="str">
        <f t="shared" si="10"/>
        <v>ZLT</v>
      </c>
    </row>
    <row r="689" spans="2:7" hidden="1" x14ac:dyDescent="0.2">
      <c r="B689" s="154" t="s">
        <v>5932</v>
      </c>
      <c r="C689" s="154" t="s">
        <v>5932</v>
      </c>
      <c r="D689" s="154" t="s">
        <v>5933</v>
      </c>
      <c r="E689" s="154" t="s">
        <v>1631</v>
      </c>
      <c r="F689" s="154" t="s">
        <v>6135</v>
      </c>
      <c r="G689" s="78" t="str">
        <f t="shared" si="10"/>
        <v>ZMT</v>
      </c>
    </row>
    <row r="690" spans="2:7" hidden="1" x14ac:dyDescent="0.2">
      <c r="B690" s="154" t="s">
        <v>5934</v>
      </c>
      <c r="C690" s="154" t="s">
        <v>1364</v>
      </c>
      <c r="D690" s="154" t="s">
        <v>5671</v>
      </c>
      <c r="E690" s="154" t="s">
        <v>1631</v>
      </c>
      <c r="F690" s="154" t="s">
        <v>6135</v>
      </c>
      <c r="G690" s="78" t="str">
        <f t="shared" si="10"/>
        <v>YCD</v>
      </c>
    </row>
    <row r="691" spans="2:7" hidden="1" x14ac:dyDescent="0.2">
      <c r="B691" s="154" t="s">
        <v>5939</v>
      </c>
      <c r="C691" s="154" t="s">
        <v>5939</v>
      </c>
      <c r="D691" s="154" t="s">
        <v>7719</v>
      </c>
      <c r="E691" s="154" t="s">
        <v>1631</v>
      </c>
      <c r="F691" s="154" t="s">
        <v>6135</v>
      </c>
      <c r="G691" s="78" t="str">
        <f t="shared" si="10"/>
        <v>ZPB</v>
      </c>
    </row>
    <row r="692" spans="2:7" hidden="1" x14ac:dyDescent="0.2">
      <c r="B692" s="154" t="s">
        <v>5943</v>
      </c>
      <c r="C692" s="154" t="s">
        <v>5943</v>
      </c>
      <c r="D692" s="154" t="s">
        <v>7720</v>
      </c>
      <c r="E692" s="154" t="s">
        <v>1631</v>
      </c>
      <c r="F692" s="154" t="s">
        <v>6135</v>
      </c>
      <c r="G692" s="78" t="str">
        <f t="shared" si="10"/>
        <v>ZRJ</v>
      </c>
    </row>
    <row r="693" spans="2:7" hidden="1" x14ac:dyDescent="0.2">
      <c r="B693" s="154" t="s">
        <v>5944</v>
      </c>
      <c r="C693" s="154" t="s">
        <v>5944</v>
      </c>
      <c r="D693" s="154" t="s">
        <v>7721</v>
      </c>
      <c r="E693" s="154" t="s">
        <v>1631</v>
      </c>
      <c r="F693" s="154" t="s">
        <v>6135</v>
      </c>
      <c r="G693" s="78" t="str">
        <f t="shared" si="10"/>
        <v>ZSJ</v>
      </c>
    </row>
    <row r="694" spans="2:7" hidden="1" x14ac:dyDescent="0.2">
      <c r="B694" s="154" t="s">
        <v>5947</v>
      </c>
      <c r="C694" s="154" t="s">
        <v>5947</v>
      </c>
      <c r="D694" s="154" t="s">
        <v>7722</v>
      </c>
      <c r="E694" s="154" t="s">
        <v>1631</v>
      </c>
      <c r="F694" s="154" t="s">
        <v>6135</v>
      </c>
      <c r="G694" s="78" t="str">
        <f t="shared" si="10"/>
        <v>ZTB</v>
      </c>
    </row>
    <row r="695" spans="2:7" hidden="1" x14ac:dyDescent="0.2">
      <c r="B695" s="154" t="s">
        <v>5949</v>
      </c>
      <c r="C695" s="154" t="s">
        <v>5949</v>
      </c>
      <c r="D695" s="154" t="s">
        <v>7726</v>
      </c>
      <c r="E695" s="154" t="s">
        <v>1631</v>
      </c>
      <c r="F695" s="154" t="s">
        <v>6135</v>
      </c>
      <c r="G695" s="78" t="str">
        <f t="shared" si="10"/>
        <v>ZUM</v>
      </c>
    </row>
    <row r="696" spans="2:7" hidden="1" x14ac:dyDescent="0.2">
      <c r="B696" s="154" t="s">
        <v>6686</v>
      </c>
      <c r="C696" s="154" t="s">
        <v>6686</v>
      </c>
      <c r="D696" s="154" t="s">
        <v>7727</v>
      </c>
      <c r="E696" s="154" t="s">
        <v>1631</v>
      </c>
      <c r="F696" s="154" t="s">
        <v>6135</v>
      </c>
      <c r="G696" s="78" t="str">
        <f t="shared" si="10"/>
        <v>ZWL</v>
      </c>
    </row>
    <row r="697" spans="2:7" hidden="1" x14ac:dyDescent="0.2">
      <c r="B697" s="154" t="s">
        <v>2240</v>
      </c>
      <c r="C697" s="154" t="s">
        <v>2240</v>
      </c>
      <c r="D697" s="154" t="s">
        <v>6844</v>
      </c>
      <c r="E697" s="154" t="s">
        <v>2241</v>
      </c>
      <c r="F697" s="154" t="s">
        <v>6225</v>
      </c>
      <c r="G697" s="78" t="str">
        <f t="shared" si="10"/>
        <v>BVC</v>
      </c>
    </row>
    <row r="698" spans="2:7" hidden="1" x14ac:dyDescent="0.2">
      <c r="B698" s="154" t="s">
        <v>4101</v>
      </c>
      <c r="C698" s="154" t="s">
        <v>4101</v>
      </c>
      <c r="D698" s="154" t="s">
        <v>7240</v>
      </c>
      <c r="E698" s="154" t="s">
        <v>2241</v>
      </c>
      <c r="F698" s="154" t="s">
        <v>6225</v>
      </c>
      <c r="G698" s="78" t="str">
        <f t="shared" si="10"/>
        <v>MMO</v>
      </c>
    </row>
    <row r="699" spans="2:7" hidden="1" x14ac:dyDescent="0.2">
      <c r="B699" s="154" t="s">
        <v>1092</v>
      </c>
      <c r="C699" s="154" t="s">
        <v>1092</v>
      </c>
      <c r="D699" s="154" t="s">
        <v>4726</v>
      </c>
      <c r="E699" s="154" t="s">
        <v>2241</v>
      </c>
      <c r="F699" s="154" t="s">
        <v>6225</v>
      </c>
      <c r="G699" s="78" t="str">
        <f t="shared" si="10"/>
        <v>RAI</v>
      </c>
    </row>
    <row r="700" spans="2:7" hidden="1" x14ac:dyDescent="0.2">
      <c r="B700" s="154" t="s">
        <v>4915</v>
      </c>
      <c r="C700" s="154" t="s">
        <v>4915</v>
      </c>
      <c r="D700" s="154" t="s">
        <v>7447</v>
      </c>
      <c r="E700" s="154" t="s">
        <v>2241</v>
      </c>
      <c r="F700" s="154" t="s">
        <v>6225</v>
      </c>
      <c r="G700" s="78" t="str">
        <f t="shared" si="10"/>
        <v>SFL</v>
      </c>
    </row>
    <row r="701" spans="2:7" hidden="1" x14ac:dyDescent="0.2">
      <c r="B701" s="154" t="s">
        <v>4950</v>
      </c>
      <c r="C701" s="154" t="s">
        <v>4950</v>
      </c>
      <c r="D701" s="154" t="s">
        <v>7453</v>
      </c>
      <c r="E701" s="154" t="s">
        <v>2241</v>
      </c>
      <c r="F701" s="154" t="s">
        <v>6225</v>
      </c>
      <c r="G701" s="78" t="str">
        <f t="shared" si="10"/>
        <v>SID</v>
      </c>
    </row>
    <row r="702" spans="2:7" hidden="1" x14ac:dyDescent="0.2">
      <c r="B702" s="154" t="s">
        <v>5007</v>
      </c>
      <c r="C702" s="154" t="s">
        <v>5007</v>
      </c>
      <c r="D702" s="154" t="s">
        <v>7476</v>
      </c>
      <c r="E702" s="154" t="s">
        <v>2241</v>
      </c>
      <c r="F702" s="154" t="s">
        <v>6225</v>
      </c>
      <c r="G702" s="78" t="str">
        <f t="shared" si="10"/>
        <v>SNE</v>
      </c>
    </row>
    <row r="703" spans="2:7" hidden="1" x14ac:dyDescent="0.2">
      <c r="B703" s="154" t="s">
        <v>1333</v>
      </c>
      <c r="C703" s="154" t="s">
        <v>1333</v>
      </c>
      <c r="D703" s="154" t="s">
        <v>7580</v>
      </c>
      <c r="E703" s="154" t="s">
        <v>2241</v>
      </c>
      <c r="F703" s="154" t="s">
        <v>6225</v>
      </c>
      <c r="G703" s="78" t="str">
        <f t="shared" si="10"/>
        <v>VXE</v>
      </c>
    </row>
    <row r="704" spans="2:7" hidden="1" x14ac:dyDescent="0.2">
      <c r="B704" s="154" t="s">
        <v>578</v>
      </c>
      <c r="C704" s="154" t="s">
        <v>578</v>
      </c>
      <c r="D704" s="154" t="s">
        <v>6908</v>
      </c>
      <c r="E704" s="154" t="s">
        <v>2511</v>
      </c>
      <c r="F704" s="154" t="s">
        <v>6268</v>
      </c>
      <c r="G704" s="78" t="str">
        <f t="shared" si="10"/>
        <v>CYB</v>
      </c>
    </row>
    <row r="705" spans="2:7" hidden="1" x14ac:dyDescent="0.2">
      <c r="B705" s="154" t="s">
        <v>363</v>
      </c>
      <c r="C705" s="154" t="s">
        <v>363</v>
      </c>
      <c r="D705" s="154" t="s">
        <v>7002</v>
      </c>
      <c r="E705" s="154" t="s">
        <v>2511</v>
      </c>
      <c r="F705" s="154" t="s">
        <v>6268</v>
      </c>
      <c r="G705" s="78" t="str">
        <f t="shared" si="10"/>
        <v>GCM</v>
      </c>
    </row>
    <row r="706" spans="2:7" hidden="1" x14ac:dyDescent="0.2">
      <c r="B706" s="154" t="s">
        <v>892</v>
      </c>
      <c r="C706" s="154" t="s">
        <v>892</v>
      </c>
      <c r="D706" s="154" t="s">
        <v>7211</v>
      </c>
      <c r="E706" s="154" t="s">
        <v>2511</v>
      </c>
      <c r="F706" s="154" t="s">
        <v>6268</v>
      </c>
      <c r="G706" s="78" t="str">
        <f t="shared" si="10"/>
        <v>LYB</v>
      </c>
    </row>
    <row r="707" spans="2:7" hidden="1" x14ac:dyDescent="0.2">
      <c r="B707" s="154" t="s">
        <v>457</v>
      </c>
      <c r="C707" s="154" t="s">
        <v>457</v>
      </c>
      <c r="D707" s="154" t="s">
        <v>2044</v>
      </c>
      <c r="E707" s="154" t="s">
        <v>2045</v>
      </c>
      <c r="F707" s="154" t="s">
        <v>6187</v>
      </c>
      <c r="G707" s="78" t="str">
        <f t="shared" si="10"/>
        <v>BGF</v>
      </c>
    </row>
    <row r="708" spans="2:7" hidden="1" x14ac:dyDescent="0.2">
      <c r="B708" s="154" t="s">
        <v>969</v>
      </c>
      <c r="C708" s="154" t="s">
        <v>969</v>
      </c>
      <c r="D708" s="154" t="s">
        <v>6491</v>
      </c>
      <c r="E708" s="154" t="s">
        <v>4287</v>
      </c>
      <c r="F708" s="154" t="s">
        <v>6492</v>
      </c>
      <c r="G708" s="78" t="str">
        <f t="shared" ref="G708:G771" si="11">C708</f>
        <v>NDJ</v>
      </c>
    </row>
    <row r="709" spans="2:7" hidden="1" x14ac:dyDescent="0.2">
      <c r="B709" s="154" t="s">
        <v>411</v>
      </c>
      <c r="C709" s="154" t="s">
        <v>411</v>
      </c>
      <c r="D709" s="154" t="s">
        <v>1847</v>
      </c>
      <c r="E709" s="154" t="s">
        <v>1848</v>
      </c>
      <c r="F709" s="154" t="s">
        <v>6145</v>
      </c>
      <c r="G709" s="78" t="str">
        <f t="shared" si="11"/>
        <v>ANF</v>
      </c>
    </row>
    <row r="710" spans="2:7" hidden="1" x14ac:dyDescent="0.2">
      <c r="B710" s="154" t="s">
        <v>424</v>
      </c>
      <c r="C710" s="154" t="s">
        <v>424</v>
      </c>
      <c r="D710" s="154" t="s">
        <v>1890</v>
      </c>
      <c r="E710" s="154" t="s">
        <v>1848</v>
      </c>
      <c r="F710" s="154" t="s">
        <v>6145</v>
      </c>
      <c r="G710" s="78" t="str">
        <f t="shared" si="11"/>
        <v>ARI</v>
      </c>
    </row>
    <row r="711" spans="2:7" hidden="1" x14ac:dyDescent="0.2">
      <c r="B711" s="154" t="s">
        <v>442</v>
      </c>
      <c r="C711" s="154" t="s">
        <v>442</v>
      </c>
      <c r="D711" s="154" t="s">
        <v>1983</v>
      </c>
      <c r="E711" s="154" t="s">
        <v>1848</v>
      </c>
      <c r="F711" s="154" t="s">
        <v>6145</v>
      </c>
      <c r="G711" s="78" t="str">
        <f t="shared" si="11"/>
        <v>BBA</v>
      </c>
    </row>
    <row r="712" spans="2:7" hidden="1" x14ac:dyDescent="0.2">
      <c r="B712" s="154" t="s">
        <v>518</v>
      </c>
      <c r="C712" s="154" t="s">
        <v>518</v>
      </c>
      <c r="D712" s="154" t="s">
        <v>2315</v>
      </c>
      <c r="E712" s="154" t="s">
        <v>1848</v>
      </c>
      <c r="F712" s="154" t="s">
        <v>6145</v>
      </c>
      <c r="G712" s="78" t="str">
        <f t="shared" si="11"/>
        <v>CCP</v>
      </c>
    </row>
    <row r="713" spans="2:7" hidden="1" x14ac:dyDescent="0.2">
      <c r="B713" s="154" t="s">
        <v>538</v>
      </c>
      <c r="C713" s="154" t="s">
        <v>538</v>
      </c>
      <c r="D713" s="154" t="s">
        <v>2396</v>
      </c>
      <c r="E713" s="154" t="s">
        <v>1848</v>
      </c>
      <c r="F713" s="154" t="s">
        <v>6145</v>
      </c>
      <c r="G713" s="78" t="str">
        <f t="shared" si="11"/>
        <v>CJC</v>
      </c>
    </row>
    <row r="714" spans="2:7" hidden="1" x14ac:dyDescent="0.2">
      <c r="B714" s="154" t="s">
        <v>556</v>
      </c>
      <c r="C714" s="154" t="s">
        <v>556</v>
      </c>
      <c r="D714" s="154" t="s">
        <v>2457</v>
      </c>
      <c r="E714" s="154" t="s">
        <v>1848</v>
      </c>
      <c r="F714" s="154" t="s">
        <v>6145</v>
      </c>
      <c r="G714" s="78" t="str">
        <f t="shared" si="11"/>
        <v>CPO</v>
      </c>
    </row>
    <row r="715" spans="2:7" hidden="1" x14ac:dyDescent="0.2">
      <c r="B715" s="154" t="s">
        <v>2766</v>
      </c>
      <c r="C715" s="154" t="s">
        <v>2766</v>
      </c>
      <c r="D715" s="154" t="s">
        <v>2767</v>
      </c>
      <c r="E715" s="154" t="s">
        <v>1848</v>
      </c>
      <c r="F715" s="154" t="s">
        <v>6145</v>
      </c>
      <c r="G715" s="78" t="str">
        <f t="shared" si="11"/>
        <v>ESR</v>
      </c>
    </row>
    <row r="716" spans="2:7" hidden="1" x14ac:dyDescent="0.2">
      <c r="B716" s="154" t="s">
        <v>750</v>
      </c>
      <c r="C716" s="154" t="s">
        <v>750</v>
      </c>
      <c r="D716" s="154" t="s">
        <v>7071</v>
      </c>
      <c r="E716" s="154" t="s">
        <v>1848</v>
      </c>
      <c r="F716" s="154" t="s">
        <v>6145</v>
      </c>
      <c r="G716" s="78" t="str">
        <f t="shared" si="11"/>
        <v>IPC</v>
      </c>
    </row>
    <row r="717" spans="2:7" hidden="1" x14ac:dyDescent="0.2">
      <c r="B717" s="154" t="s">
        <v>751</v>
      </c>
      <c r="C717" s="154" t="s">
        <v>751</v>
      </c>
      <c r="D717" s="154" t="s">
        <v>3285</v>
      </c>
      <c r="E717" s="154" t="s">
        <v>1848</v>
      </c>
      <c r="F717" s="154" t="s">
        <v>6145</v>
      </c>
      <c r="G717" s="78" t="str">
        <f t="shared" si="11"/>
        <v>IQQ</v>
      </c>
    </row>
    <row r="718" spans="2:7" hidden="1" x14ac:dyDescent="0.2">
      <c r="B718" s="154" t="s">
        <v>878</v>
      </c>
      <c r="C718" s="154" t="s">
        <v>878</v>
      </c>
      <c r="D718" s="154" t="s">
        <v>7197</v>
      </c>
      <c r="E718" s="154" t="s">
        <v>1848</v>
      </c>
      <c r="F718" s="154" t="s">
        <v>6145</v>
      </c>
      <c r="G718" s="78" t="str">
        <f t="shared" si="11"/>
        <v>LSC</v>
      </c>
    </row>
    <row r="719" spans="2:7" hidden="1" x14ac:dyDescent="0.2">
      <c r="B719" s="154" t="s">
        <v>1053</v>
      </c>
      <c r="C719" s="154" t="s">
        <v>1053</v>
      </c>
      <c r="D719" s="154" t="s">
        <v>7344</v>
      </c>
      <c r="E719" s="154" t="s">
        <v>1848</v>
      </c>
      <c r="F719" s="154" t="s">
        <v>6145</v>
      </c>
      <c r="G719" s="78" t="str">
        <f t="shared" si="11"/>
        <v>PMC</v>
      </c>
    </row>
    <row r="720" spans="2:7" hidden="1" x14ac:dyDescent="0.2">
      <c r="B720" s="154" t="s">
        <v>1084</v>
      </c>
      <c r="C720" s="154" t="s">
        <v>1084</v>
      </c>
      <c r="D720" s="154" t="s">
        <v>7374</v>
      </c>
      <c r="E720" s="154" t="s">
        <v>1848</v>
      </c>
      <c r="F720" s="154" t="s">
        <v>6145</v>
      </c>
      <c r="G720" s="78" t="str">
        <f t="shared" si="11"/>
        <v>PUQ</v>
      </c>
    </row>
    <row r="721" spans="2:7" hidden="1" x14ac:dyDescent="0.2">
      <c r="B721" s="154" t="s">
        <v>1140</v>
      </c>
      <c r="C721" s="154" t="s">
        <v>1140</v>
      </c>
      <c r="D721" s="154" t="s">
        <v>5051</v>
      </c>
      <c r="E721" s="154" t="s">
        <v>1848</v>
      </c>
      <c r="F721" s="154" t="s">
        <v>6145</v>
      </c>
      <c r="G721" s="78" t="str">
        <f t="shared" si="11"/>
        <v>SCL</v>
      </c>
    </row>
    <row r="722" spans="2:7" hidden="1" x14ac:dyDescent="0.2">
      <c r="B722" s="154" t="s">
        <v>1429</v>
      </c>
      <c r="C722" s="154" t="s">
        <v>1429</v>
      </c>
      <c r="D722" s="154" t="s">
        <v>5906</v>
      </c>
      <c r="E722" s="154" t="s">
        <v>1848</v>
      </c>
      <c r="F722" s="154" t="s">
        <v>6145</v>
      </c>
      <c r="G722" s="78" t="str">
        <f t="shared" si="11"/>
        <v>ZAL</v>
      </c>
    </row>
    <row r="723" spans="2:7" hidden="1" x14ac:dyDescent="0.2">
      <c r="B723" s="154" t="s">
        <v>1434</v>
      </c>
      <c r="C723" s="154" t="s">
        <v>1434</v>
      </c>
      <c r="D723" s="154" t="s">
        <v>5914</v>
      </c>
      <c r="E723" s="154" t="s">
        <v>1848</v>
      </c>
      <c r="F723" s="154" t="s">
        <v>6145</v>
      </c>
      <c r="G723" s="78" t="str">
        <f t="shared" si="11"/>
        <v>ZCO</v>
      </c>
    </row>
    <row r="724" spans="2:7" hidden="1" x14ac:dyDescent="0.2">
      <c r="B724" s="154" t="s">
        <v>1439</v>
      </c>
      <c r="C724" s="154" t="s">
        <v>1439</v>
      </c>
      <c r="D724" s="154" t="s">
        <v>5938</v>
      </c>
      <c r="E724" s="154" t="s">
        <v>1848</v>
      </c>
      <c r="F724" s="154" t="s">
        <v>6145</v>
      </c>
      <c r="G724" s="78" t="str">
        <f t="shared" si="11"/>
        <v>ZOS</v>
      </c>
    </row>
    <row r="725" spans="2:7" hidden="1" x14ac:dyDescent="0.2">
      <c r="B725" s="154" t="s">
        <v>1691</v>
      </c>
      <c r="C725" s="154" t="s">
        <v>1691</v>
      </c>
      <c r="D725" s="154" t="s">
        <v>1692</v>
      </c>
      <c r="E725" s="154" t="s">
        <v>1585</v>
      </c>
      <c r="F725" s="154" t="s">
        <v>6087</v>
      </c>
      <c r="G725" s="78" t="str">
        <f t="shared" si="11"/>
        <v>AAT</v>
      </c>
    </row>
    <row r="726" spans="2:7" hidden="1" x14ac:dyDescent="0.2">
      <c r="B726" s="154" t="s">
        <v>1736</v>
      </c>
      <c r="C726" s="154" t="s">
        <v>1736</v>
      </c>
      <c r="D726" s="154" t="s">
        <v>1737</v>
      </c>
      <c r="E726" s="154" t="s">
        <v>1585</v>
      </c>
      <c r="F726" s="154" t="s">
        <v>6087</v>
      </c>
      <c r="G726" s="78" t="str">
        <f t="shared" si="11"/>
        <v>ACX</v>
      </c>
    </row>
    <row r="727" spans="2:7" hidden="1" x14ac:dyDescent="0.2">
      <c r="B727" s="154" t="s">
        <v>6776</v>
      </c>
      <c r="C727" s="154" t="s">
        <v>6776</v>
      </c>
      <c r="D727" s="154" t="s">
        <v>6777</v>
      </c>
      <c r="E727" s="154" t="s">
        <v>1585</v>
      </c>
      <c r="F727" s="154" t="s">
        <v>6087</v>
      </c>
      <c r="G727" s="78" t="str">
        <f t="shared" si="11"/>
        <v>AEB</v>
      </c>
    </row>
    <row r="728" spans="2:7" hidden="1" x14ac:dyDescent="0.2">
      <c r="B728" s="154" t="s">
        <v>1817</v>
      </c>
      <c r="C728" s="154" t="s">
        <v>1817</v>
      </c>
      <c r="D728" s="154" t="s">
        <v>1818</v>
      </c>
      <c r="E728" s="154" t="s">
        <v>1585</v>
      </c>
      <c r="F728" s="154" t="s">
        <v>6087</v>
      </c>
      <c r="G728" s="78" t="str">
        <f t="shared" si="11"/>
        <v>AKU</v>
      </c>
    </row>
    <row r="729" spans="2:7" hidden="1" x14ac:dyDescent="0.2">
      <c r="B729" s="154" t="s">
        <v>1883</v>
      </c>
      <c r="C729" s="154" t="s">
        <v>1883</v>
      </c>
      <c r="D729" s="154" t="s">
        <v>1884</v>
      </c>
      <c r="E729" s="154" t="s">
        <v>1585</v>
      </c>
      <c r="F729" s="154" t="s">
        <v>6087</v>
      </c>
      <c r="G729" s="78" t="str">
        <f t="shared" si="11"/>
        <v>AQG</v>
      </c>
    </row>
    <row r="730" spans="2:7" hidden="1" x14ac:dyDescent="0.2">
      <c r="B730" s="154" t="s">
        <v>6804</v>
      </c>
      <c r="C730" s="154" t="s">
        <v>6804</v>
      </c>
      <c r="D730" s="154" t="s">
        <v>6805</v>
      </c>
      <c r="E730" s="154" t="s">
        <v>1585</v>
      </c>
      <c r="F730" s="154" t="s">
        <v>6087</v>
      </c>
      <c r="G730" s="78" t="str">
        <f t="shared" si="11"/>
        <v>AVA</v>
      </c>
    </row>
    <row r="731" spans="2:7" hidden="1" x14ac:dyDescent="0.2">
      <c r="B731" s="154" t="s">
        <v>439</v>
      </c>
      <c r="C731" s="154" t="s">
        <v>439</v>
      </c>
      <c r="D731" s="154" t="s">
        <v>1979</v>
      </c>
      <c r="E731" s="154" t="s">
        <v>1585</v>
      </c>
      <c r="F731" s="154" t="s">
        <v>6087</v>
      </c>
      <c r="G731" s="78" t="str">
        <f t="shared" si="11"/>
        <v>BAV</v>
      </c>
    </row>
    <row r="732" spans="2:7" hidden="1" x14ac:dyDescent="0.2">
      <c r="B732" s="154" t="s">
        <v>2069</v>
      </c>
      <c r="C732" s="154" t="s">
        <v>2069</v>
      </c>
      <c r="D732" s="154" t="s">
        <v>2070</v>
      </c>
      <c r="E732" s="154" t="s">
        <v>1585</v>
      </c>
      <c r="F732" s="154" t="s">
        <v>6087</v>
      </c>
      <c r="G732" s="78" t="str">
        <f t="shared" si="11"/>
        <v>BHY</v>
      </c>
    </row>
    <row r="733" spans="2:7" hidden="1" x14ac:dyDescent="0.2">
      <c r="B733" s="154" t="s">
        <v>6209</v>
      </c>
      <c r="C733" s="154" t="s">
        <v>6209</v>
      </c>
      <c r="D733" s="154" t="s">
        <v>6210</v>
      </c>
      <c r="E733" s="154" t="s">
        <v>1585</v>
      </c>
      <c r="F733" s="154" t="s">
        <v>6087</v>
      </c>
      <c r="G733" s="78" t="str">
        <f t="shared" si="11"/>
        <v>BPL</v>
      </c>
    </row>
    <row r="734" spans="2:7" hidden="1" x14ac:dyDescent="0.2">
      <c r="B734" s="154" t="s">
        <v>2160</v>
      </c>
      <c r="C734" s="154" t="s">
        <v>2160</v>
      </c>
      <c r="D734" s="154" t="s">
        <v>6834</v>
      </c>
      <c r="E734" s="154" t="s">
        <v>1585</v>
      </c>
      <c r="F734" s="154" t="s">
        <v>6087</v>
      </c>
      <c r="G734" s="78" t="str">
        <f t="shared" si="11"/>
        <v>BPX</v>
      </c>
    </row>
    <row r="735" spans="2:7" hidden="1" x14ac:dyDescent="0.2">
      <c r="B735" s="154" t="s">
        <v>2191</v>
      </c>
      <c r="C735" s="154" t="s">
        <v>2191</v>
      </c>
      <c r="D735" s="154" t="s">
        <v>2192</v>
      </c>
      <c r="E735" s="154" t="s">
        <v>1585</v>
      </c>
      <c r="F735" s="154" t="s">
        <v>6087</v>
      </c>
      <c r="G735" s="78" t="str">
        <f t="shared" si="11"/>
        <v>BSD</v>
      </c>
    </row>
    <row r="736" spans="2:7" hidden="1" x14ac:dyDescent="0.2">
      <c r="B736" s="154" t="s">
        <v>36</v>
      </c>
      <c r="C736" s="154" t="s">
        <v>36</v>
      </c>
      <c r="D736" s="154" t="s">
        <v>2291</v>
      </c>
      <c r="E736" s="154" t="s">
        <v>1585</v>
      </c>
      <c r="F736" s="154" t="s">
        <v>6087</v>
      </c>
      <c r="G736" s="78" t="str">
        <f t="shared" si="11"/>
        <v>CAN</v>
      </c>
    </row>
    <row r="737" spans="2:7" hidden="1" x14ac:dyDescent="0.2">
      <c r="B737" s="154" t="s">
        <v>2351</v>
      </c>
      <c r="C737" s="154" t="s">
        <v>2351</v>
      </c>
      <c r="D737" s="154" t="s">
        <v>2352</v>
      </c>
      <c r="E737" s="154" t="s">
        <v>1585</v>
      </c>
      <c r="F737" s="154" t="s">
        <v>6087</v>
      </c>
      <c r="G737" s="78" t="str">
        <f t="shared" si="11"/>
        <v>CGD</v>
      </c>
    </row>
    <row r="738" spans="2:7" hidden="1" x14ac:dyDescent="0.2">
      <c r="B738" s="154" t="s">
        <v>528</v>
      </c>
      <c r="C738" s="154" t="s">
        <v>528</v>
      </c>
      <c r="D738" s="154" t="s">
        <v>2357</v>
      </c>
      <c r="E738" s="154" t="s">
        <v>1585</v>
      </c>
      <c r="F738" s="154" t="s">
        <v>6087</v>
      </c>
      <c r="G738" s="78" t="str">
        <f t="shared" si="11"/>
        <v>CGO</v>
      </c>
    </row>
    <row r="739" spans="2:7" hidden="1" x14ac:dyDescent="0.2">
      <c r="B739" s="154" t="s">
        <v>529</v>
      </c>
      <c r="C739" s="154" t="s">
        <v>529</v>
      </c>
      <c r="D739" s="154" t="s">
        <v>2359</v>
      </c>
      <c r="E739" s="154" t="s">
        <v>1585</v>
      </c>
      <c r="F739" s="154" t="s">
        <v>6087</v>
      </c>
      <c r="G739" s="78" t="str">
        <f t="shared" si="11"/>
        <v>CGQ</v>
      </c>
    </row>
    <row r="740" spans="2:7" hidden="1" x14ac:dyDescent="0.2">
      <c r="B740" s="154" t="s">
        <v>2362</v>
      </c>
      <c r="C740" s="154" t="s">
        <v>2362</v>
      </c>
      <c r="D740" s="154" t="s">
        <v>2363</v>
      </c>
      <c r="E740" s="154" t="s">
        <v>1585</v>
      </c>
      <c r="F740" s="154" t="s">
        <v>6087</v>
      </c>
      <c r="G740" s="78" t="str">
        <f t="shared" si="11"/>
        <v>CHG</v>
      </c>
    </row>
    <row r="741" spans="2:7" hidden="1" x14ac:dyDescent="0.2">
      <c r="B741" s="154" t="s">
        <v>2377</v>
      </c>
      <c r="C741" s="154" t="s">
        <v>2377</v>
      </c>
      <c r="D741" s="154" t="s">
        <v>2378</v>
      </c>
      <c r="E741" s="154" t="s">
        <v>1585</v>
      </c>
      <c r="F741" s="154" t="s">
        <v>6087</v>
      </c>
      <c r="G741" s="78" t="str">
        <f t="shared" si="11"/>
        <v>CIF</v>
      </c>
    </row>
    <row r="742" spans="2:7" hidden="1" x14ac:dyDescent="0.2">
      <c r="B742" s="154" t="s">
        <v>2379</v>
      </c>
      <c r="C742" s="154" t="s">
        <v>2379</v>
      </c>
      <c r="D742" s="154" t="s">
        <v>2380</v>
      </c>
      <c r="E742" s="154" t="s">
        <v>1585</v>
      </c>
      <c r="F742" s="154" t="s">
        <v>6087</v>
      </c>
      <c r="G742" s="78" t="str">
        <f t="shared" si="11"/>
        <v>CIH</v>
      </c>
    </row>
    <row r="743" spans="2:7" hidden="1" x14ac:dyDescent="0.2">
      <c r="B743" s="154" t="s">
        <v>541</v>
      </c>
      <c r="C743" s="154" t="s">
        <v>541</v>
      </c>
      <c r="D743" s="154" t="s">
        <v>2405</v>
      </c>
      <c r="E743" s="154" t="s">
        <v>1585</v>
      </c>
      <c r="F743" s="154" t="s">
        <v>6087</v>
      </c>
      <c r="G743" s="78" t="str">
        <f t="shared" si="11"/>
        <v>CKG</v>
      </c>
    </row>
    <row r="744" spans="2:7" hidden="1" x14ac:dyDescent="0.2">
      <c r="B744" s="154" t="s">
        <v>561</v>
      </c>
      <c r="C744" s="154" t="s">
        <v>561</v>
      </c>
      <c r="D744" s="154" t="s">
        <v>2473</v>
      </c>
      <c r="E744" s="154" t="s">
        <v>1585</v>
      </c>
      <c r="F744" s="154" t="s">
        <v>6087</v>
      </c>
      <c r="G744" s="78" t="str">
        <f t="shared" si="11"/>
        <v>CSX</v>
      </c>
    </row>
    <row r="745" spans="2:7" hidden="1" x14ac:dyDescent="0.2">
      <c r="B745" s="154" t="s">
        <v>566</v>
      </c>
      <c r="C745" s="154" t="s">
        <v>566</v>
      </c>
      <c r="D745" s="154" t="s">
        <v>2485</v>
      </c>
      <c r="E745" s="154" t="s">
        <v>1585</v>
      </c>
      <c r="F745" s="154" t="s">
        <v>6087</v>
      </c>
      <c r="G745" s="78" t="str">
        <f t="shared" si="11"/>
        <v>CTU</v>
      </c>
    </row>
    <row r="746" spans="2:7" hidden="1" x14ac:dyDescent="0.2">
      <c r="B746" s="154" t="s">
        <v>2533</v>
      </c>
      <c r="C746" s="154" t="s">
        <v>2533</v>
      </c>
      <c r="D746" s="154" t="s">
        <v>2534</v>
      </c>
      <c r="E746" s="154" t="s">
        <v>1585</v>
      </c>
      <c r="F746" s="154" t="s">
        <v>6087</v>
      </c>
      <c r="G746" s="78" t="str">
        <f t="shared" si="11"/>
        <v>CZX</v>
      </c>
    </row>
    <row r="747" spans="2:7" hidden="1" x14ac:dyDescent="0.2">
      <c r="B747" s="154" t="s">
        <v>2538</v>
      </c>
      <c r="C747" s="154" t="s">
        <v>2538</v>
      </c>
      <c r="D747" s="154" t="s">
        <v>2539</v>
      </c>
      <c r="E747" s="154" t="s">
        <v>1585</v>
      </c>
      <c r="F747" s="154" t="s">
        <v>6087</v>
      </c>
      <c r="G747" s="78" t="str">
        <f t="shared" si="11"/>
        <v>DAT</v>
      </c>
    </row>
    <row r="748" spans="2:7" hidden="1" x14ac:dyDescent="0.2">
      <c r="B748" s="154" t="s">
        <v>2543</v>
      </c>
      <c r="C748" s="154" t="s">
        <v>2543</v>
      </c>
      <c r="D748" s="154" t="s">
        <v>6917</v>
      </c>
      <c r="E748" s="154" t="s">
        <v>1585</v>
      </c>
      <c r="F748" s="154" t="s">
        <v>6087</v>
      </c>
      <c r="G748" s="78" t="str">
        <f t="shared" si="11"/>
        <v>DAX</v>
      </c>
    </row>
    <row r="749" spans="2:7" hidden="1" x14ac:dyDescent="0.2">
      <c r="B749" s="154" t="s">
        <v>2558</v>
      </c>
      <c r="C749" s="154" t="s">
        <v>2558</v>
      </c>
      <c r="D749" s="154" t="s">
        <v>2559</v>
      </c>
      <c r="E749" s="154" t="s">
        <v>1585</v>
      </c>
      <c r="F749" s="154" t="s">
        <v>6087</v>
      </c>
      <c r="G749" s="78" t="str">
        <f t="shared" si="11"/>
        <v>DDG</v>
      </c>
    </row>
    <row r="750" spans="2:7" hidden="1" x14ac:dyDescent="0.2">
      <c r="B750" s="154" t="s">
        <v>2584</v>
      </c>
      <c r="C750" s="154" t="s">
        <v>2584</v>
      </c>
      <c r="D750" s="154" t="s">
        <v>6926</v>
      </c>
      <c r="E750" s="154" t="s">
        <v>1585</v>
      </c>
      <c r="F750" s="154" t="s">
        <v>6087</v>
      </c>
      <c r="G750" s="78" t="str">
        <f t="shared" si="11"/>
        <v>DIG</v>
      </c>
    </row>
    <row r="751" spans="2:7" hidden="1" x14ac:dyDescent="0.2">
      <c r="B751" s="154" t="s">
        <v>593</v>
      </c>
      <c r="C751" s="154" t="s">
        <v>593</v>
      </c>
      <c r="D751" s="154" t="s">
        <v>2604</v>
      </c>
      <c r="E751" s="154" t="s">
        <v>1585</v>
      </c>
      <c r="F751" s="154" t="s">
        <v>6087</v>
      </c>
      <c r="G751" s="78" t="str">
        <f t="shared" si="11"/>
        <v>DLC</v>
      </c>
    </row>
    <row r="752" spans="2:7" hidden="1" x14ac:dyDescent="0.2">
      <c r="B752" s="154" t="s">
        <v>2610</v>
      </c>
      <c r="C752" s="154" t="s">
        <v>2610</v>
      </c>
      <c r="D752" s="154" t="s">
        <v>6929</v>
      </c>
      <c r="E752" s="154" t="s">
        <v>1585</v>
      </c>
      <c r="F752" s="154" t="s">
        <v>6087</v>
      </c>
      <c r="G752" s="78" t="str">
        <f t="shared" si="11"/>
        <v>DLU</v>
      </c>
    </row>
    <row r="753" spans="2:7" hidden="1" x14ac:dyDescent="0.2">
      <c r="B753" s="154" t="s">
        <v>597</v>
      </c>
      <c r="C753" s="154" t="s">
        <v>597</v>
      </c>
      <c r="D753" s="154" t="s">
        <v>2618</v>
      </c>
      <c r="E753" s="154" t="s">
        <v>1585</v>
      </c>
      <c r="F753" s="154" t="s">
        <v>6087</v>
      </c>
      <c r="G753" s="78" t="str">
        <f t="shared" si="11"/>
        <v>DNH</v>
      </c>
    </row>
    <row r="754" spans="2:7" hidden="1" x14ac:dyDescent="0.2">
      <c r="B754" s="154" t="s">
        <v>2630</v>
      </c>
      <c r="C754" s="154" t="s">
        <v>2630</v>
      </c>
      <c r="D754" s="154" t="s">
        <v>2631</v>
      </c>
      <c r="E754" s="154" t="s">
        <v>1585</v>
      </c>
      <c r="F754" s="154" t="s">
        <v>6087</v>
      </c>
      <c r="G754" s="78" t="str">
        <f t="shared" si="11"/>
        <v>DOY</v>
      </c>
    </row>
    <row r="755" spans="2:7" hidden="1" x14ac:dyDescent="0.2">
      <c r="B755" s="154" t="s">
        <v>604</v>
      </c>
      <c r="C755" s="154" t="s">
        <v>604</v>
      </c>
      <c r="D755" s="154" t="s">
        <v>6933</v>
      </c>
      <c r="E755" s="154" t="s">
        <v>1585</v>
      </c>
      <c r="F755" s="154" t="s">
        <v>6087</v>
      </c>
      <c r="G755" s="78" t="str">
        <f t="shared" si="11"/>
        <v>DQA</v>
      </c>
    </row>
    <row r="756" spans="2:7" hidden="1" x14ac:dyDescent="0.2">
      <c r="B756" s="154" t="s">
        <v>2643</v>
      </c>
      <c r="C756" s="154" t="s">
        <v>2643</v>
      </c>
      <c r="D756" s="154" t="s">
        <v>6938</v>
      </c>
      <c r="E756" s="154" t="s">
        <v>1585</v>
      </c>
      <c r="F756" s="154" t="s">
        <v>6087</v>
      </c>
      <c r="G756" s="78" t="str">
        <f t="shared" si="11"/>
        <v>DSN</v>
      </c>
    </row>
    <row r="757" spans="2:7" hidden="1" x14ac:dyDescent="0.2">
      <c r="B757" s="154" t="s">
        <v>611</v>
      </c>
      <c r="C757" s="154" t="s">
        <v>611</v>
      </c>
      <c r="D757" s="154" t="s">
        <v>6943</v>
      </c>
      <c r="E757" s="154" t="s">
        <v>1585</v>
      </c>
      <c r="F757" s="154" t="s">
        <v>6087</v>
      </c>
      <c r="G757" s="78" t="str">
        <f t="shared" si="11"/>
        <v>DYG</v>
      </c>
    </row>
    <row r="758" spans="2:7" hidden="1" x14ac:dyDescent="0.2">
      <c r="B758" s="154" t="s">
        <v>2731</v>
      </c>
      <c r="C758" s="154" t="s">
        <v>2731</v>
      </c>
      <c r="D758" s="154" t="s">
        <v>2732</v>
      </c>
      <c r="E758" s="154" t="s">
        <v>1585</v>
      </c>
      <c r="F758" s="154" t="s">
        <v>6087</v>
      </c>
      <c r="G758" s="78" t="str">
        <f t="shared" si="11"/>
        <v>ENH</v>
      </c>
    </row>
    <row r="759" spans="2:7" hidden="1" x14ac:dyDescent="0.2">
      <c r="B759" s="154" t="s">
        <v>2735</v>
      </c>
      <c r="C759" s="154" t="s">
        <v>2735</v>
      </c>
      <c r="D759" s="154" t="s">
        <v>2736</v>
      </c>
      <c r="E759" s="154" t="s">
        <v>1585</v>
      </c>
      <c r="F759" s="154" t="s">
        <v>6087</v>
      </c>
      <c r="G759" s="78" t="str">
        <f t="shared" si="11"/>
        <v>ENY</v>
      </c>
    </row>
    <row r="760" spans="2:7" hidden="1" x14ac:dyDescent="0.2">
      <c r="B760" s="154" t="s">
        <v>6962</v>
      </c>
      <c r="C760" s="154" t="s">
        <v>6962</v>
      </c>
      <c r="D760" s="154" t="s">
        <v>6963</v>
      </c>
      <c r="E760" s="154" t="s">
        <v>1585</v>
      </c>
      <c r="F760" s="154" t="s">
        <v>6087</v>
      </c>
      <c r="G760" s="78" t="str">
        <f t="shared" si="11"/>
        <v>ERL</v>
      </c>
    </row>
    <row r="761" spans="2:7" hidden="1" x14ac:dyDescent="0.2">
      <c r="B761" s="154" t="s">
        <v>649</v>
      </c>
      <c r="C761" s="154" t="s">
        <v>649</v>
      </c>
      <c r="D761" s="154" t="s">
        <v>2851</v>
      </c>
      <c r="E761" s="154" t="s">
        <v>1585</v>
      </c>
      <c r="F761" s="154" t="s">
        <v>6087</v>
      </c>
      <c r="G761" s="78" t="str">
        <f t="shared" si="11"/>
        <v>FOC</v>
      </c>
    </row>
    <row r="762" spans="2:7" hidden="1" x14ac:dyDescent="0.2">
      <c r="B762" s="154" t="s">
        <v>2874</v>
      </c>
      <c r="C762" s="154" t="s">
        <v>2874</v>
      </c>
      <c r="D762" s="154" t="s">
        <v>2875</v>
      </c>
      <c r="E762" s="154" t="s">
        <v>1585</v>
      </c>
      <c r="F762" s="154" t="s">
        <v>6087</v>
      </c>
      <c r="G762" s="78" t="str">
        <f t="shared" si="11"/>
        <v>FUG</v>
      </c>
    </row>
    <row r="763" spans="2:7" hidden="1" x14ac:dyDescent="0.2">
      <c r="B763" s="154" t="s">
        <v>2881</v>
      </c>
      <c r="C763" s="154" t="s">
        <v>2881</v>
      </c>
      <c r="D763" s="154" t="s">
        <v>2882</v>
      </c>
      <c r="E763" s="154" t="s">
        <v>1585</v>
      </c>
      <c r="F763" s="154" t="s">
        <v>6087</v>
      </c>
      <c r="G763" s="78" t="str">
        <f t="shared" si="11"/>
        <v>FUO</v>
      </c>
    </row>
    <row r="764" spans="2:7" hidden="1" x14ac:dyDescent="0.2">
      <c r="B764" s="154" t="s">
        <v>2991</v>
      </c>
      <c r="C764" s="154" t="s">
        <v>2991</v>
      </c>
      <c r="D764" s="154" t="s">
        <v>2992</v>
      </c>
      <c r="E764" s="154" t="s">
        <v>1585</v>
      </c>
      <c r="F764" s="154" t="s">
        <v>6087</v>
      </c>
      <c r="G764" s="78" t="str">
        <f t="shared" si="11"/>
        <v>GOQ</v>
      </c>
    </row>
    <row r="765" spans="2:7" hidden="1" x14ac:dyDescent="0.2">
      <c r="B765" s="154" t="s">
        <v>3051</v>
      </c>
      <c r="C765" s="154" t="s">
        <v>3051</v>
      </c>
      <c r="D765" s="154" t="s">
        <v>7033</v>
      </c>
      <c r="E765" s="154" t="s">
        <v>1585</v>
      </c>
      <c r="F765" s="154" t="s">
        <v>6087</v>
      </c>
      <c r="G765" s="78" t="str">
        <f t="shared" si="11"/>
        <v>GYS</v>
      </c>
    </row>
    <row r="766" spans="2:7" hidden="1" x14ac:dyDescent="0.2">
      <c r="B766" s="154" t="s">
        <v>6354</v>
      </c>
      <c r="C766" s="154" t="s">
        <v>6354</v>
      </c>
      <c r="D766" s="154" t="s">
        <v>7034</v>
      </c>
      <c r="E766" s="154" t="s">
        <v>1585</v>
      </c>
      <c r="F766" s="154" t="s">
        <v>6087</v>
      </c>
      <c r="G766" s="78" t="str">
        <f t="shared" si="11"/>
        <v>GYU</v>
      </c>
    </row>
    <row r="767" spans="2:7" hidden="1" x14ac:dyDescent="0.2">
      <c r="B767" s="154" t="s">
        <v>693</v>
      </c>
      <c r="C767" s="154" t="s">
        <v>693</v>
      </c>
      <c r="D767" s="154" t="s">
        <v>3063</v>
      </c>
      <c r="E767" s="154" t="s">
        <v>1585</v>
      </c>
      <c r="F767" s="154" t="s">
        <v>6087</v>
      </c>
      <c r="G767" s="78" t="str">
        <f t="shared" si="11"/>
        <v>HAK</v>
      </c>
    </row>
    <row r="768" spans="2:7" hidden="1" x14ac:dyDescent="0.2">
      <c r="B768" s="154" t="s">
        <v>3079</v>
      </c>
      <c r="C768" s="154" t="s">
        <v>3079</v>
      </c>
      <c r="D768" s="154" t="s">
        <v>3080</v>
      </c>
      <c r="E768" s="154" t="s">
        <v>1585</v>
      </c>
      <c r="F768" s="154" t="s">
        <v>6087</v>
      </c>
      <c r="G768" s="78" t="str">
        <f t="shared" si="11"/>
        <v>HDG</v>
      </c>
    </row>
    <row r="769" spans="2:7" hidden="1" x14ac:dyDescent="0.2">
      <c r="B769" s="154" t="s">
        <v>3086</v>
      </c>
      <c r="C769" s="154" t="s">
        <v>3086</v>
      </c>
      <c r="D769" s="154" t="s">
        <v>3087</v>
      </c>
      <c r="E769" s="154" t="s">
        <v>1585</v>
      </c>
      <c r="F769" s="154" t="s">
        <v>6087</v>
      </c>
      <c r="G769" s="78" t="str">
        <f t="shared" si="11"/>
        <v>HEK</v>
      </c>
    </row>
    <row r="770" spans="2:7" hidden="1" x14ac:dyDescent="0.2">
      <c r="B770" s="154" t="s">
        <v>703</v>
      </c>
      <c r="C770" s="154" t="s">
        <v>703</v>
      </c>
      <c r="D770" s="154" t="s">
        <v>3090</v>
      </c>
      <c r="E770" s="154" t="s">
        <v>1585</v>
      </c>
      <c r="F770" s="154" t="s">
        <v>6087</v>
      </c>
      <c r="G770" s="78" t="str">
        <f t="shared" si="11"/>
        <v>HET</v>
      </c>
    </row>
    <row r="771" spans="2:7" hidden="1" x14ac:dyDescent="0.2">
      <c r="B771" s="154" t="s">
        <v>704</v>
      </c>
      <c r="C771" s="154" t="s">
        <v>704</v>
      </c>
      <c r="D771" s="154" t="s">
        <v>3091</v>
      </c>
      <c r="E771" s="154" t="s">
        <v>1585</v>
      </c>
      <c r="F771" s="154" t="s">
        <v>6087</v>
      </c>
      <c r="G771" s="78" t="str">
        <f t="shared" si="11"/>
        <v>HFE</v>
      </c>
    </row>
    <row r="772" spans="2:7" hidden="1" x14ac:dyDescent="0.2">
      <c r="B772" s="154" t="s">
        <v>707</v>
      </c>
      <c r="C772" s="154" t="s">
        <v>707</v>
      </c>
      <c r="D772" s="154" t="s">
        <v>3096</v>
      </c>
      <c r="E772" s="154" t="s">
        <v>1585</v>
      </c>
      <c r="F772" s="154" t="s">
        <v>6087</v>
      </c>
      <c r="G772" s="78" t="str">
        <f t="shared" ref="G772:G835" si="12">C772</f>
        <v>HGH</v>
      </c>
    </row>
    <row r="773" spans="2:7" hidden="1" x14ac:dyDescent="0.2">
      <c r="B773" s="154" t="s">
        <v>6360</v>
      </c>
      <c r="C773" s="154" t="s">
        <v>6360</v>
      </c>
      <c r="D773" s="154" t="s">
        <v>6361</v>
      </c>
      <c r="E773" s="154" t="s">
        <v>1585</v>
      </c>
      <c r="F773" s="154" t="s">
        <v>6087</v>
      </c>
      <c r="G773" s="78" t="str">
        <f t="shared" si="12"/>
        <v>HIA</v>
      </c>
    </row>
    <row r="774" spans="2:7" hidden="1" x14ac:dyDescent="0.2">
      <c r="B774" s="154" t="s">
        <v>3110</v>
      </c>
      <c r="C774" s="154" t="s">
        <v>3110</v>
      </c>
      <c r="D774" s="154" t="s">
        <v>7042</v>
      </c>
      <c r="E774" s="154" t="s">
        <v>1585</v>
      </c>
      <c r="F774" s="154" t="s">
        <v>6087</v>
      </c>
      <c r="G774" s="78" t="str">
        <f t="shared" si="12"/>
        <v>HJJ</v>
      </c>
    </row>
    <row r="775" spans="2:7" hidden="1" x14ac:dyDescent="0.2">
      <c r="B775" s="154" t="s">
        <v>3120</v>
      </c>
      <c r="C775" s="154" t="s">
        <v>3120</v>
      </c>
      <c r="D775" s="154" t="s">
        <v>3121</v>
      </c>
      <c r="E775" s="154" t="s">
        <v>1585</v>
      </c>
      <c r="F775" s="154" t="s">
        <v>6087</v>
      </c>
      <c r="G775" s="78" t="str">
        <f t="shared" si="12"/>
        <v>HLD</v>
      </c>
    </row>
    <row r="776" spans="2:7" hidden="1" x14ac:dyDescent="0.2">
      <c r="B776" s="154" t="s">
        <v>3122</v>
      </c>
      <c r="C776" s="154" t="s">
        <v>3122</v>
      </c>
      <c r="D776" s="154" t="s">
        <v>3123</v>
      </c>
      <c r="E776" s="154" t="s">
        <v>1585</v>
      </c>
      <c r="F776" s="154" t="s">
        <v>6087</v>
      </c>
      <c r="G776" s="78" t="str">
        <f t="shared" si="12"/>
        <v>HLH</v>
      </c>
    </row>
    <row r="777" spans="2:7" hidden="1" x14ac:dyDescent="0.2">
      <c r="B777" s="154" t="s">
        <v>3129</v>
      </c>
      <c r="C777" s="154" t="s">
        <v>3129</v>
      </c>
      <c r="D777" s="154" t="s">
        <v>3130</v>
      </c>
      <c r="E777" s="154" t="s">
        <v>1585</v>
      </c>
      <c r="F777" s="154" t="s">
        <v>6087</v>
      </c>
      <c r="G777" s="78" t="str">
        <f t="shared" si="12"/>
        <v>HMI</v>
      </c>
    </row>
    <row r="778" spans="2:7" hidden="1" x14ac:dyDescent="0.2">
      <c r="B778" s="154" t="s">
        <v>721</v>
      </c>
      <c r="C778" s="154" t="s">
        <v>721</v>
      </c>
      <c r="D778" s="154" t="s">
        <v>3162</v>
      </c>
      <c r="E778" s="154" t="s">
        <v>1585</v>
      </c>
      <c r="F778" s="154" t="s">
        <v>6087</v>
      </c>
      <c r="G778" s="78" t="str">
        <f t="shared" si="12"/>
        <v>HRB</v>
      </c>
    </row>
    <row r="779" spans="2:7" hidden="1" x14ac:dyDescent="0.2">
      <c r="B779" s="154" t="s">
        <v>3172</v>
      </c>
      <c r="C779" s="154" t="s">
        <v>3172</v>
      </c>
      <c r="D779" s="154" t="s">
        <v>3173</v>
      </c>
      <c r="E779" s="154" t="s">
        <v>1585</v>
      </c>
      <c r="F779" s="154" t="s">
        <v>6087</v>
      </c>
      <c r="G779" s="78" t="str">
        <f t="shared" si="12"/>
        <v>HSN</v>
      </c>
    </row>
    <row r="780" spans="2:7" hidden="1" x14ac:dyDescent="0.2">
      <c r="B780" s="154" t="s">
        <v>3177</v>
      </c>
      <c r="C780" s="154" t="s">
        <v>3177</v>
      </c>
      <c r="D780" s="154" t="s">
        <v>3178</v>
      </c>
      <c r="E780" s="154" t="s">
        <v>1585</v>
      </c>
      <c r="F780" s="154" t="s">
        <v>6087</v>
      </c>
      <c r="G780" s="78" t="str">
        <f t="shared" si="12"/>
        <v>HTN</v>
      </c>
    </row>
    <row r="781" spans="2:7" hidden="1" x14ac:dyDescent="0.2">
      <c r="B781" s="154" t="s">
        <v>3212</v>
      </c>
      <c r="C781" s="154" t="s">
        <v>3212</v>
      </c>
      <c r="D781" s="154" t="s">
        <v>3213</v>
      </c>
      <c r="E781" s="154" t="s">
        <v>1585</v>
      </c>
      <c r="F781" s="154" t="s">
        <v>6087</v>
      </c>
      <c r="G781" s="78" t="str">
        <f t="shared" si="12"/>
        <v>HZG</v>
      </c>
    </row>
    <row r="782" spans="2:7" hidden="1" x14ac:dyDescent="0.2">
      <c r="B782" s="154" t="s">
        <v>3214</v>
      </c>
      <c r="C782" s="154" t="s">
        <v>3214</v>
      </c>
      <c r="D782" s="154" t="s">
        <v>7055</v>
      </c>
      <c r="E782" s="154" t="s">
        <v>1585</v>
      </c>
      <c r="F782" s="154" t="s">
        <v>6087</v>
      </c>
      <c r="G782" s="78" t="str">
        <f t="shared" si="12"/>
        <v>HZH</v>
      </c>
    </row>
    <row r="783" spans="2:7" hidden="1" x14ac:dyDescent="0.2">
      <c r="B783" s="154" t="s">
        <v>743</v>
      </c>
      <c r="C783" s="154" t="s">
        <v>743</v>
      </c>
      <c r="D783" s="154" t="s">
        <v>3260</v>
      </c>
      <c r="E783" s="154" t="s">
        <v>1585</v>
      </c>
      <c r="F783" s="154" t="s">
        <v>6087</v>
      </c>
      <c r="G783" s="78" t="str">
        <f t="shared" si="12"/>
        <v>INC</v>
      </c>
    </row>
    <row r="784" spans="2:7" hidden="1" x14ac:dyDescent="0.2">
      <c r="B784" s="154" t="s">
        <v>3360</v>
      </c>
      <c r="C784" s="154" t="s">
        <v>3360</v>
      </c>
      <c r="D784" s="154" t="s">
        <v>3361</v>
      </c>
      <c r="E784" s="154" t="s">
        <v>1585</v>
      </c>
      <c r="F784" s="154" t="s">
        <v>6087</v>
      </c>
      <c r="G784" s="78" t="str">
        <f t="shared" si="12"/>
        <v>JDZ</v>
      </c>
    </row>
    <row r="785" spans="2:7" hidden="1" x14ac:dyDescent="0.2">
      <c r="B785" s="154" t="s">
        <v>3369</v>
      </c>
      <c r="C785" s="154" t="s">
        <v>3369</v>
      </c>
      <c r="D785" s="154" t="s">
        <v>3370</v>
      </c>
      <c r="E785" s="154" t="s">
        <v>1585</v>
      </c>
      <c r="F785" s="154" t="s">
        <v>6087</v>
      </c>
      <c r="G785" s="78" t="str">
        <f t="shared" si="12"/>
        <v>JGN</v>
      </c>
    </row>
    <row r="786" spans="2:7" hidden="1" x14ac:dyDescent="0.2">
      <c r="B786" s="154" t="s">
        <v>3371</v>
      </c>
      <c r="C786" s="154" t="s">
        <v>3371</v>
      </c>
      <c r="D786" s="154" t="s">
        <v>7086</v>
      </c>
      <c r="E786" s="154" t="s">
        <v>1585</v>
      </c>
      <c r="F786" s="154" t="s">
        <v>6087</v>
      </c>
      <c r="G786" s="78" t="str">
        <f t="shared" si="12"/>
        <v>JGS</v>
      </c>
    </row>
    <row r="787" spans="2:7" hidden="1" x14ac:dyDescent="0.2">
      <c r="B787" s="154" t="s">
        <v>3372</v>
      </c>
      <c r="C787" s="154" t="s">
        <v>3372</v>
      </c>
      <c r="D787" s="154" t="s">
        <v>3373</v>
      </c>
      <c r="E787" s="154" t="s">
        <v>1585</v>
      </c>
      <c r="F787" s="154" t="s">
        <v>6087</v>
      </c>
      <c r="G787" s="78" t="str">
        <f t="shared" si="12"/>
        <v>JHG</v>
      </c>
    </row>
    <row r="788" spans="2:7" hidden="1" x14ac:dyDescent="0.2">
      <c r="B788" s="154" t="s">
        <v>7088</v>
      </c>
      <c r="C788" s="154" t="s">
        <v>7088</v>
      </c>
      <c r="D788" s="154" t="s">
        <v>7089</v>
      </c>
      <c r="E788" s="154" t="s">
        <v>1585</v>
      </c>
      <c r="F788" s="154" t="s">
        <v>6087</v>
      </c>
      <c r="G788" s="78" t="str">
        <f t="shared" si="12"/>
        <v>JIC</v>
      </c>
    </row>
    <row r="789" spans="2:7" hidden="1" x14ac:dyDescent="0.2">
      <c r="B789" s="154" t="s">
        <v>6402</v>
      </c>
      <c r="C789" s="154" t="s">
        <v>6402</v>
      </c>
      <c r="D789" s="154" t="s">
        <v>7091</v>
      </c>
      <c r="E789" s="154" t="s">
        <v>1585</v>
      </c>
      <c r="F789" s="154" t="s">
        <v>6087</v>
      </c>
      <c r="G789" s="78" t="str">
        <f t="shared" si="12"/>
        <v>JIQ</v>
      </c>
    </row>
    <row r="790" spans="2:7" hidden="1" x14ac:dyDescent="0.2">
      <c r="B790" s="154" t="s">
        <v>3383</v>
      </c>
      <c r="C790" s="154" t="s">
        <v>3383</v>
      </c>
      <c r="D790" s="154" t="s">
        <v>3384</v>
      </c>
      <c r="E790" s="154" t="s">
        <v>1585</v>
      </c>
      <c r="F790" s="154" t="s">
        <v>6087</v>
      </c>
      <c r="G790" s="78" t="str">
        <f t="shared" si="12"/>
        <v>JIU</v>
      </c>
    </row>
    <row r="791" spans="2:7" hidden="1" x14ac:dyDescent="0.2">
      <c r="B791" s="154" t="s">
        <v>769</v>
      </c>
      <c r="C791" s="154" t="s">
        <v>769</v>
      </c>
      <c r="D791" s="154" t="s">
        <v>7094</v>
      </c>
      <c r="E791" s="154" t="s">
        <v>1585</v>
      </c>
      <c r="F791" s="154" t="s">
        <v>6087</v>
      </c>
      <c r="G791" s="78" t="str">
        <f t="shared" si="12"/>
        <v>JJN</v>
      </c>
    </row>
    <row r="792" spans="2:7" hidden="1" x14ac:dyDescent="0.2">
      <c r="B792" s="154" t="s">
        <v>772</v>
      </c>
      <c r="C792" s="154" t="s">
        <v>772</v>
      </c>
      <c r="D792" s="154" t="s">
        <v>3399</v>
      </c>
      <c r="E792" s="154" t="s">
        <v>1585</v>
      </c>
      <c r="F792" s="154" t="s">
        <v>6087</v>
      </c>
      <c r="G792" s="78" t="str">
        <f t="shared" si="12"/>
        <v>JMU</v>
      </c>
    </row>
    <row r="793" spans="2:7" hidden="1" x14ac:dyDescent="0.2">
      <c r="B793" s="154" t="s">
        <v>773</v>
      </c>
      <c r="C793" s="154" t="s">
        <v>773</v>
      </c>
      <c r="D793" s="154" t="s">
        <v>3400</v>
      </c>
      <c r="E793" s="154" t="s">
        <v>1585</v>
      </c>
      <c r="F793" s="154" t="s">
        <v>6087</v>
      </c>
      <c r="G793" s="78" t="str">
        <f t="shared" si="12"/>
        <v>JNG</v>
      </c>
    </row>
    <row r="794" spans="2:7" hidden="1" x14ac:dyDescent="0.2">
      <c r="B794" s="154" t="s">
        <v>3408</v>
      </c>
      <c r="C794" s="154" t="s">
        <v>3408</v>
      </c>
      <c r="D794" s="154" t="s">
        <v>3409</v>
      </c>
      <c r="E794" s="154" t="s">
        <v>1585</v>
      </c>
      <c r="F794" s="154" t="s">
        <v>6087</v>
      </c>
      <c r="G794" s="78" t="str">
        <f t="shared" si="12"/>
        <v>JNZ</v>
      </c>
    </row>
    <row r="795" spans="2:7" hidden="1" x14ac:dyDescent="0.2">
      <c r="B795" s="154" t="s">
        <v>3447</v>
      </c>
      <c r="C795" s="154" t="s">
        <v>3447</v>
      </c>
      <c r="D795" s="154" t="s">
        <v>7100</v>
      </c>
      <c r="E795" s="154" t="s">
        <v>1585</v>
      </c>
      <c r="F795" s="154" t="s">
        <v>6087</v>
      </c>
      <c r="G795" s="78" t="str">
        <f t="shared" si="12"/>
        <v>JUZ</v>
      </c>
    </row>
    <row r="796" spans="2:7" hidden="1" x14ac:dyDescent="0.2">
      <c r="B796" s="154" t="s">
        <v>3448</v>
      </c>
      <c r="C796" s="154" t="s">
        <v>3448</v>
      </c>
      <c r="D796" s="154" t="s">
        <v>7101</v>
      </c>
      <c r="E796" s="154" t="s">
        <v>1585</v>
      </c>
      <c r="F796" s="154" t="s">
        <v>6087</v>
      </c>
      <c r="G796" s="78" t="str">
        <f t="shared" si="12"/>
        <v>JXA</v>
      </c>
    </row>
    <row r="797" spans="2:7" hidden="1" x14ac:dyDescent="0.2">
      <c r="B797" s="154" t="s">
        <v>3450</v>
      </c>
      <c r="C797" s="154" t="s">
        <v>3450</v>
      </c>
      <c r="D797" s="154" t="s">
        <v>7102</v>
      </c>
      <c r="E797" s="154" t="s">
        <v>1585</v>
      </c>
      <c r="F797" s="154" t="s">
        <v>6087</v>
      </c>
      <c r="G797" s="78" t="str">
        <f t="shared" si="12"/>
        <v>JZH</v>
      </c>
    </row>
    <row r="798" spans="2:7" hidden="1" x14ac:dyDescent="0.2">
      <c r="B798" s="154" t="s">
        <v>3472</v>
      </c>
      <c r="C798" s="154" t="s">
        <v>3472</v>
      </c>
      <c r="D798" s="154" t="s">
        <v>3473</v>
      </c>
      <c r="E798" s="154" t="s">
        <v>1585</v>
      </c>
      <c r="F798" s="154" t="s">
        <v>6087</v>
      </c>
      <c r="G798" s="78" t="str">
        <f t="shared" si="12"/>
        <v>KCA</v>
      </c>
    </row>
    <row r="799" spans="2:7" hidden="1" x14ac:dyDescent="0.2">
      <c r="B799" s="154" t="s">
        <v>3532</v>
      </c>
      <c r="C799" s="154" t="s">
        <v>3532</v>
      </c>
      <c r="D799" s="154" t="s">
        <v>3533</v>
      </c>
      <c r="E799" s="154" t="s">
        <v>1585</v>
      </c>
      <c r="F799" s="154" t="s">
        <v>6087</v>
      </c>
      <c r="G799" s="78" t="str">
        <f t="shared" si="12"/>
        <v>KGT</v>
      </c>
    </row>
    <row r="800" spans="2:7" hidden="1" x14ac:dyDescent="0.2">
      <c r="B800" s="154" t="s">
        <v>3538</v>
      </c>
      <c r="C800" s="154" t="s">
        <v>3538</v>
      </c>
      <c r="D800" s="154" t="s">
        <v>3539</v>
      </c>
      <c r="E800" s="154" t="s">
        <v>1585</v>
      </c>
      <c r="F800" s="154" t="s">
        <v>6087</v>
      </c>
      <c r="G800" s="78" t="str">
        <f t="shared" si="12"/>
        <v>KHG</v>
      </c>
    </row>
    <row r="801" spans="2:7" hidden="1" x14ac:dyDescent="0.2">
      <c r="B801" s="154" t="s">
        <v>795</v>
      </c>
      <c r="C801" s="154" t="s">
        <v>795</v>
      </c>
      <c r="D801" s="154" t="s">
        <v>3542</v>
      </c>
      <c r="E801" s="154" t="s">
        <v>1585</v>
      </c>
      <c r="F801" s="154" t="s">
        <v>6087</v>
      </c>
      <c r="G801" s="78" t="str">
        <f t="shared" si="12"/>
        <v>KHN</v>
      </c>
    </row>
    <row r="802" spans="2:7" hidden="1" x14ac:dyDescent="0.2">
      <c r="B802" s="154" t="s">
        <v>3561</v>
      </c>
      <c r="C802" s="154" t="s">
        <v>3561</v>
      </c>
      <c r="D802" s="154" t="s">
        <v>7115</v>
      </c>
      <c r="E802" s="154" t="s">
        <v>1585</v>
      </c>
      <c r="F802" s="154" t="s">
        <v>6087</v>
      </c>
      <c r="G802" s="78" t="str">
        <f t="shared" si="12"/>
        <v>KJI</v>
      </c>
    </row>
    <row r="803" spans="2:7" hidden="1" x14ac:dyDescent="0.2">
      <c r="B803" s="154" t="s">
        <v>305</v>
      </c>
      <c r="C803" s="154" t="s">
        <v>305</v>
      </c>
      <c r="D803" s="154" t="s">
        <v>3589</v>
      </c>
      <c r="E803" s="154" t="s">
        <v>1585</v>
      </c>
      <c r="F803" s="154" t="s">
        <v>6087</v>
      </c>
      <c r="G803" s="78" t="str">
        <f t="shared" si="12"/>
        <v>KMG</v>
      </c>
    </row>
    <row r="804" spans="2:7" hidden="1" x14ac:dyDescent="0.2">
      <c r="B804" s="154" t="s">
        <v>817</v>
      </c>
      <c r="C804" s="154" t="s">
        <v>817</v>
      </c>
      <c r="D804" s="154" t="s">
        <v>3626</v>
      </c>
      <c r="E804" s="154" t="s">
        <v>1585</v>
      </c>
      <c r="F804" s="154" t="s">
        <v>6087</v>
      </c>
      <c r="G804" s="78" t="str">
        <f t="shared" si="12"/>
        <v>KOW</v>
      </c>
    </row>
    <row r="805" spans="2:7" hidden="1" x14ac:dyDescent="0.2">
      <c r="B805" s="154" t="s">
        <v>3641</v>
      </c>
      <c r="C805" s="154" t="s">
        <v>3641</v>
      </c>
      <c r="D805" s="154" t="s">
        <v>3642</v>
      </c>
      <c r="E805" s="154" t="s">
        <v>1585</v>
      </c>
      <c r="F805" s="154" t="s">
        <v>6087</v>
      </c>
      <c r="G805" s="78" t="str">
        <f t="shared" si="12"/>
        <v>KRL</v>
      </c>
    </row>
    <row r="806" spans="2:7" hidden="1" x14ac:dyDescent="0.2">
      <c r="B806" s="154" t="s">
        <v>7133</v>
      </c>
      <c r="C806" s="154" t="s">
        <v>7133</v>
      </c>
      <c r="D806" s="154" t="s">
        <v>7134</v>
      </c>
      <c r="E806" s="154" t="s">
        <v>1585</v>
      </c>
      <c r="F806" s="154" t="s">
        <v>6087</v>
      </c>
      <c r="G806" s="78" t="str">
        <f t="shared" si="12"/>
        <v>KRY</v>
      </c>
    </row>
    <row r="807" spans="2:7" hidden="1" x14ac:dyDescent="0.2">
      <c r="B807" s="154" t="s">
        <v>834</v>
      </c>
      <c r="C807" s="154" t="s">
        <v>834</v>
      </c>
      <c r="D807" s="154" t="s">
        <v>3702</v>
      </c>
      <c r="E807" s="154" t="s">
        <v>1585</v>
      </c>
      <c r="F807" s="154" t="s">
        <v>6087</v>
      </c>
      <c r="G807" s="78" t="str">
        <f t="shared" si="12"/>
        <v>KWE</v>
      </c>
    </row>
    <row r="808" spans="2:7" hidden="1" x14ac:dyDescent="0.2">
      <c r="B808" s="154" t="s">
        <v>836</v>
      </c>
      <c r="C808" s="154" t="s">
        <v>836</v>
      </c>
      <c r="D808" s="154" t="s">
        <v>3708</v>
      </c>
      <c r="E808" s="154" t="s">
        <v>1585</v>
      </c>
      <c r="F808" s="154" t="s">
        <v>6087</v>
      </c>
      <c r="G808" s="78" t="str">
        <f t="shared" si="12"/>
        <v>KWL</v>
      </c>
    </row>
    <row r="809" spans="2:7" hidden="1" x14ac:dyDescent="0.2">
      <c r="B809" s="154" t="s">
        <v>3763</v>
      </c>
      <c r="C809" s="154" t="s">
        <v>3763</v>
      </c>
      <c r="D809" s="154" t="s">
        <v>3764</v>
      </c>
      <c r="E809" s="154" t="s">
        <v>1585</v>
      </c>
      <c r="F809" s="154" t="s">
        <v>6087</v>
      </c>
      <c r="G809" s="78" t="str">
        <f t="shared" si="12"/>
        <v>LCX</v>
      </c>
    </row>
    <row r="810" spans="2:7" hidden="1" x14ac:dyDescent="0.2">
      <c r="B810" s="154" t="s">
        <v>3771</v>
      </c>
      <c r="C810" s="154" t="s">
        <v>3771</v>
      </c>
      <c r="D810" s="154" t="s">
        <v>7168</v>
      </c>
      <c r="E810" s="154" t="s">
        <v>1585</v>
      </c>
      <c r="F810" s="154" t="s">
        <v>6087</v>
      </c>
      <c r="G810" s="78" t="str">
        <f t="shared" si="12"/>
        <v>LDS</v>
      </c>
    </row>
    <row r="811" spans="2:7" hidden="1" x14ac:dyDescent="0.2">
      <c r="B811" s="154" t="s">
        <v>860</v>
      </c>
      <c r="C811" s="154" t="s">
        <v>860</v>
      </c>
      <c r="D811" s="154" t="s">
        <v>3799</v>
      </c>
      <c r="E811" s="154" t="s">
        <v>1585</v>
      </c>
      <c r="F811" s="154" t="s">
        <v>6087</v>
      </c>
      <c r="G811" s="78" t="str">
        <f t="shared" si="12"/>
        <v>LHW</v>
      </c>
    </row>
    <row r="812" spans="2:7" hidden="1" x14ac:dyDescent="0.2">
      <c r="B812" s="154" t="s">
        <v>864</v>
      </c>
      <c r="C812" s="154" t="s">
        <v>864</v>
      </c>
      <c r="D812" s="154" t="s">
        <v>7179</v>
      </c>
      <c r="E812" s="154" t="s">
        <v>1585</v>
      </c>
      <c r="F812" s="154" t="s">
        <v>6087</v>
      </c>
      <c r="G812" s="78" t="str">
        <f t="shared" si="12"/>
        <v>LJG</v>
      </c>
    </row>
    <row r="813" spans="2:7" hidden="1" x14ac:dyDescent="0.2">
      <c r="B813" s="154" t="s">
        <v>3821</v>
      </c>
      <c r="C813" s="154" t="s">
        <v>3821</v>
      </c>
      <c r="D813" s="154" t="s">
        <v>7181</v>
      </c>
      <c r="E813" s="154" t="s">
        <v>1585</v>
      </c>
      <c r="F813" s="154" t="s">
        <v>6087</v>
      </c>
      <c r="G813" s="78" t="str">
        <f t="shared" si="12"/>
        <v>LLF</v>
      </c>
    </row>
    <row r="814" spans="2:7" hidden="1" x14ac:dyDescent="0.2">
      <c r="B814" s="154" t="s">
        <v>3838</v>
      </c>
      <c r="C814" s="154" t="s">
        <v>3838</v>
      </c>
      <c r="D814" s="154" t="s">
        <v>3839</v>
      </c>
      <c r="E814" s="154" t="s">
        <v>1585</v>
      </c>
      <c r="F814" s="154" t="s">
        <v>6087</v>
      </c>
      <c r="G814" s="78" t="str">
        <f t="shared" si="12"/>
        <v>LNJ</v>
      </c>
    </row>
    <row r="815" spans="2:7" hidden="1" x14ac:dyDescent="0.2">
      <c r="B815" s="154" t="s">
        <v>3900</v>
      </c>
      <c r="C815" s="154" t="s">
        <v>3900</v>
      </c>
      <c r="D815" s="154" t="s">
        <v>7204</v>
      </c>
      <c r="E815" s="154" t="s">
        <v>1585</v>
      </c>
      <c r="F815" s="154" t="s">
        <v>6087</v>
      </c>
      <c r="G815" s="78" t="str">
        <f t="shared" si="12"/>
        <v>LUM</v>
      </c>
    </row>
    <row r="816" spans="2:7" hidden="1" x14ac:dyDescent="0.2">
      <c r="B816" s="154" t="s">
        <v>889</v>
      </c>
      <c r="C816" s="154" t="s">
        <v>889</v>
      </c>
      <c r="D816" s="154" t="s">
        <v>7209</v>
      </c>
      <c r="E816" s="154" t="s">
        <v>1585</v>
      </c>
      <c r="F816" s="154" t="s">
        <v>6087</v>
      </c>
      <c r="G816" s="78" t="str">
        <f t="shared" si="12"/>
        <v>LXA</v>
      </c>
    </row>
    <row r="817" spans="2:7" hidden="1" x14ac:dyDescent="0.2">
      <c r="B817" s="154" t="s">
        <v>891</v>
      </c>
      <c r="C817" s="154" t="s">
        <v>891</v>
      </c>
      <c r="D817" s="154" t="s">
        <v>3925</v>
      </c>
      <c r="E817" s="154" t="s">
        <v>1585</v>
      </c>
      <c r="F817" s="154" t="s">
        <v>6087</v>
      </c>
      <c r="G817" s="78" t="str">
        <f t="shared" si="12"/>
        <v>LYA</v>
      </c>
    </row>
    <row r="818" spans="2:7" hidden="1" x14ac:dyDescent="0.2">
      <c r="B818" s="154" t="s">
        <v>893</v>
      </c>
      <c r="C818" s="154" t="s">
        <v>893</v>
      </c>
      <c r="D818" s="154" t="s">
        <v>3928</v>
      </c>
      <c r="E818" s="154" t="s">
        <v>1585</v>
      </c>
      <c r="F818" s="154" t="s">
        <v>6087</v>
      </c>
      <c r="G818" s="78" t="str">
        <f t="shared" si="12"/>
        <v>LYG</v>
      </c>
    </row>
    <row r="819" spans="2:7" hidden="1" x14ac:dyDescent="0.2">
      <c r="B819" s="154" t="s">
        <v>894</v>
      </c>
      <c r="C819" s="154" t="s">
        <v>894</v>
      </c>
      <c r="D819" s="154" t="s">
        <v>3931</v>
      </c>
      <c r="E819" s="154" t="s">
        <v>1585</v>
      </c>
      <c r="F819" s="154" t="s">
        <v>6087</v>
      </c>
      <c r="G819" s="78" t="str">
        <f t="shared" si="12"/>
        <v>LYI</v>
      </c>
    </row>
    <row r="820" spans="2:7" hidden="1" x14ac:dyDescent="0.2">
      <c r="B820" s="154" t="s">
        <v>3936</v>
      </c>
      <c r="C820" s="154" t="s">
        <v>3936</v>
      </c>
      <c r="D820" s="154" t="s">
        <v>3937</v>
      </c>
      <c r="E820" s="154" t="s">
        <v>1585</v>
      </c>
      <c r="F820" s="154" t="s">
        <v>6087</v>
      </c>
      <c r="G820" s="78" t="str">
        <f t="shared" si="12"/>
        <v>LZH</v>
      </c>
    </row>
    <row r="821" spans="2:7" hidden="1" x14ac:dyDescent="0.2">
      <c r="B821" s="154" t="s">
        <v>3940</v>
      </c>
      <c r="C821" s="154" t="s">
        <v>3940</v>
      </c>
      <c r="D821" s="154" t="s">
        <v>3941</v>
      </c>
      <c r="E821" s="154" t="s">
        <v>1585</v>
      </c>
      <c r="F821" s="154" t="s">
        <v>6087</v>
      </c>
      <c r="G821" s="78" t="str">
        <f t="shared" si="12"/>
        <v>LZO</v>
      </c>
    </row>
    <row r="822" spans="2:7" hidden="1" x14ac:dyDescent="0.2">
      <c r="B822" s="154" t="s">
        <v>3942</v>
      </c>
      <c r="C822" s="154" t="s">
        <v>3942</v>
      </c>
      <c r="D822" s="154" t="s">
        <v>7213</v>
      </c>
      <c r="E822" s="154" t="s">
        <v>1585</v>
      </c>
      <c r="F822" s="154" t="s">
        <v>6087</v>
      </c>
      <c r="G822" s="78" t="str">
        <f t="shared" si="12"/>
        <v>LZY</v>
      </c>
    </row>
    <row r="823" spans="2:7" hidden="1" x14ac:dyDescent="0.2">
      <c r="B823" s="154" t="s">
        <v>3988</v>
      </c>
      <c r="C823" s="154" t="s">
        <v>3988</v>
      </c>
      <c r="D823" s="154" t="s">
        <v>3989</v>
      </c>
      <c r="E823" s="154" t="s">
        <v>1585</v>
      </c>
      <c r="F823" s="154" t="s">
        <v>6087</v>
      </c>
      <c r="G823" s="78" t="str">
        <f t="shared" si="12"/>
        <v>MDG</v>
      </c>
    </row>
    <row r="824" spans="2:7" hidden="1" x14ac:dyDescent="0.2">
      <c r="B824" s="154" t="s">
        <v>4044</v>
      </c>
      <c r="C824" s="154" t="s">
        <v>4044</v>
      </c>
      <c r="D824" s="154" t="s">
        <v>7233</v>
      </c>
      <c r="E824" s="154" t="s">
        <v>1585</v>
      </c>
      <c r="F824" s="154" t="s">
        <v>6087</v>
      </c>
      <c r="G824" s="78" t="str">
        <f t="shared" si="12"/>
        <v>MIG</v>
      </c>
    </row>
    <row r="825" spans="2:7" hidden="1" x14ac:dyDescent="0.2">
      <c r="B825" s="154" t="s">
        <v>4219</v>
      </c>
      <c r="C825" s="154" t="s">
        <v>4219</v>
      </c>
      <c r="D825" s="154" t="s">
        <v>4220</v>
      </c>
      <c r="E825" s="154" t="s">
        <v>1585</v>
      </c>
      <c r="F825" s="154" t="s">
        <v>6087</v>
      </c>
      <c r="G825" s="78" t="str">
        <f t="shared" si="12"/>
        <v>MXZ</v>
      </c>
    </row>
    <row r="826" spans="2:7" hidden="1" x14ac:dyDescent="0.2">
      <c r="B826" s="154" t="s">
        <v>4255</v>
      </c>
      <c r="C826" s="154" t="s">
        <v>4255</v>
      </c>
      <c r="D826" s="154" t="s">
        <v>4256</v>
      </c>
      <c r="E826" s="154" t="s">
        <v>1585</v>
      </c>
      <c r="F826" s="154" t="s">
        <v>6087</v>
      </c>
      <c r="G826" s="78" t="str">
        <f t="shared" si="12"/>
        <v>NAO</v>
      </c>
    </row>
    <row r="827" spans="2:7" hidden="1" x14ac:dyDescent="0.2">
      <c r="B827" s="154" t="s">
        <v>4266</v>
      </c>
      <c r="C827" s="154" t="s">
        <v>276</v>
      </c>
      <c r="D827" s="154" t="s">
        <v>4267</v>
      </c>
      <c r="E827" s="154" t="s">
        <v>1585</v>
      </c>
      <c r="F827" s="154" t="s">
        <v>6087</v>
      </c>
      <c r="G827" s="78" t="str">
        <f t="shared" si="12"/>
        <v>BJS</v>
      </c>
    </row>
    <row r="828" spans="2:7" hidden="1" x14ac:dyDescent="0.2">
      <c r="B828" s="154" t="s">
        <v>4272</v>
      </c>
      <c r="C828" s="154" t="s">
        <v>4272</v>
      </c>
      <c r="D828" s="154" t="s">
        <v>4273</v>
      </c>
      <c r="E828" s="154" t="s">
        <v>1585</v>
      </c>
      <c r="F828" s="154" t="s">
        <v>6087</v>
      </c>
      <c r="G828" s="78" t="str">
        <f t="shared" si="12"/>
        <v>NBS</v>
      </c>
    </row>
    <row r="829" spans="2:7" hidden="1" x14ac:dyDescent="0.2">
      <c r="B829" s="154" t="s">
        <v>968</v>
      </c>
      <c r="C829" s="154" t="s">
        <v>968</v>
      </c>
      <c r="D829" s="154" t="s">
        <v>4286</v>
      </c>
      <c r="E829" s="154" t="s">
        <v>1585</v>
      </c>
      <c r="F829" s="154" t="s">
        <v>6087</v>
      </c>
      <c r="G829" s="78" t="str">
        <f t="shared" si="12"/>
        <v>NDG</v>
      </c>
    </row>
    <row r="830" spans="2:7" hidden="1" x14ac:dyDescent="0.2">
      <c r="B830" s="154" t="s">
        <v>971</v>
      </c>
      <c r="C830" s="154" t="s">
        <v>971</v>
      </c>
      <c r="D830" s="154" t="s">
        <v>4295</v>
      </c>
      <c r="E830" s="154" t="s">
        <v>1585</v>
      </c>
      <c r="F830" s="154" t="s">
        <v>6087</v>
      </c>
      <c r="G830" s="78" t="str">
        <f t="shared" si="12"/>
        <v>NGB</v>
      </c>
    </row>
    <row r="831" spans="2:7" hidden="1" x14ac:dyDescent="0.2">
      <c r="B831" s="154" t="s">
        <v>7275</v>
      </c>
      <c r="C831" s="154" t="s">
        <v>7275</v>
      </c>
      <c r="D831" s="154" t="s">
        <v>7276</v>
      </c>
      <c r="E831" s="154" t="s">
        <v>1585</v>
      </c>
      <c r="F831" s="154" t="s">
        <v>6087</v>
      </c>
      <c r="G831" s="78" t="str">
        <f t="shared" si="12"/>
        <v>NGQ</v>
      </c>
    </row>
    <row r="832" spans="2:7" hidden="1" x14ac:dyDescent="0.2">
      <c r="B832" s="154" t="s">
        <v>977</v>
      </c>
      <c r="C832" s="154" t="s">
        <v>977</v>
      </c>
      <c r="D832" s="154" t="s">
        <v>4307</v>
      </c>
      <c r="E832" s="154" t="s">
        <v>1585</v>
      </c>
      <c r="F832" s="154" t="s">
        <v>6087</v>
      </c>
      <c r="G832" s="78" t="str">
        <f t="shared" si="12"/>
        <v>NKG</v>
      </c>
    </row>
    <row r="833" spans="2:7" hidden="1" x14ac:dyDescent="0.2">
      <c r="B833" s="154" t="s">
        <v>4315</v>
      </c>
      <c r="C833" s="154" t="s">
        <v>4315</v>
      </c>
      <c r="D833" s="154" t="s">
        <v>7281</v>
      </c>
      <c r="E833" s="154" t="s">
        <v>1585</v>
      </c>
      <c r="F833" s="154" t="s">
        <v>6087</v>
      </c>
      <c r="G833" s="78" t="str">
        <f t="shared" si="12"/>
        <v>NLT</v>
      </c>
    </row>
    <row r="834" spans="2:7" hidden="1" x14ac:dyDescent="0.2">
      <c r="B834" s="154" t="s">
        <v>980</v>
      </c>
      <c r="C834" s="154" t="s">
        <v>980</v>
      </c>
      <c r="D834" s="154" t="s">
        <v>4322</v>
      </c>
      <c r="E834" s="154" t="s">
        <v>1585</v>
      </c>
      <c r="F834" s="154" t="s">
        <v>6087</v>
      </c>
      <c r="G834" s="78" t="str">
        <f t="shared" si="12"/>
        <v>NNG</v>
      </c>
    </row>
    <row r="835" spans="2:7" hidden="1" x14ac:dyDescent="0.2">
      <c r="B835" s="154" t="s">
        <v>4329</v>
      </c>
      <c r="C835" s="154" t="s">
        <v>4329</v>
      </c>
      <c r="D835" s="154" t="s">
        <v>4330</v>
      </c>
      <c r="E835" s="154" t="s">
        <v>1585</v>
      </c>
      <c r="F835" s="154" t="s">
        <v>6087</v>
      </c>
      <c r="G835" s="78" t="str">
        <f t="shared" si="12"/>
        <v>NNY</v>
      </c>
    </row>
    <row r="836" spans="2:7" hidden="1" x14ac:dyDescent="0.2">
      <c r="B836" s="154" t="s">
        <v>4355</v>
      </c>
      <c r="C836" s="154" t="s">
        <v>4355</v>
      </c>
      <c r="D836" s="154" t="s">
        <v>4356</v>
      </c>
      <c r="E836" s="154" t="s">
        <v>1585</v>
      </c>
      <c r="F836" s="154" t="s">
        <v>6087</v>
      </c>
      <c r="G836" s="78" t="str">
        <f t="shared" ref="G836:G899" si="13">C836</f>
        <v>NTG</v>
      </c>
    </row>
    <row r="837" spans="2:7" hidden="1" x14ac:dyDescent="0.2">
      <c r="B837" s="154" t="s">
        <v>4389</v>
      </c>
      <c r="C837" s="154" t="s">
        <v>4389</v>
      </c>
      <c r="D837" s="154" t="s">
        <v>4390</v>
      </c>
      <c r="E837" s="154" t="s">
        <v>1585</v>
      </c>
      <c r="F837" s="154" t="s">
        <v>6087</v>
      </c>
      <c r="G837" s="78" t="str">
        <f t="shared" si="13"/>
        <v>NZH</v>
      </c>
    </row>
    <row r="838" spans="2:7" hidden="1" x14ac:dyDescent="0.2">
      <c r="B838" s="154" t="s">
        <v>4415</v>
      </c>
      <c r="C838" s="154" t="s">
        <v>4415</v>
      </c>
      <c r="D838" s="154" t="s">
        <v>7300</v>
      </c>
      <c r="E838" s="154" t="s">
        <v>1585</v>
      </c>
      <c r="F838" s="154" t="s">
        <v>6087</v>
      </c>
      <c r="G838" s="78" t="str">
        <f t="shared" si="13"/>
        <v>OHE</v>
      </c>
    </row>
    <row r="839" spans="2:7" hidden="1" x14ac:dyDescent="0.2">
      <c r="B839" s="154" t="s">
        <v>1663</v>
      </c>
      <c r="C839" s="154" t="s">
        <v>276</v>
      </c>
      <c r="D839" s="154" t="s">
        <v>4267</v>
      </c>
      <c r="E839" s="154" t="s">
        <v>1585</v>
      </c>
      <c r="F839" s="154" t="s">
        <v>6087</v>
      </c>
      <c r="G839" s="78" t="str">
        <f t="shared" si="13"/>
        <v>BJS</v>
      </c>
    </row>
    <row r="840" spans="2:7" hidden="1" x14ac:dyDescent="0.2">
      <c r="B840" s="154" t="s">
        <v>1662</v>
      </c>
      <c r="C840" s="154" t="s">
        <v>282</v>
      </c>
      <c r="D840" s="154" t="s">
        <v>4696</v>
      </c>
      <c r="E840" s="154" t="s">
        <v>1585</v>
      </c>
      <c r="F840" s="154" t="s">
        <v>6087</v>
      </c>
      <c r="G840" s="78" t="str">
        <f t="shared" si="13"/>
        <v>SHA</v>
      </c>
    </row>
    <row r="841" spans="2:7" hidden="1" x14ac:dyDescent="0.2">
      <c r="B841" s="154" t="s">
        <v>6560</v>
      </c>
      <c r="C841" s="154" t="s">
        <v>6560</v>
      </c>
      <c r="D841" s="154" t="s">
        <v>7412</v>
      </c>
      <c r="E841" s="154" t="s">
        <v>1585</v>
      </c>
      <c r="F841" s="154" t="s">
        <v>6087</v>
      </c>
      <c r="G841" s="78" t="str">
        <f t="shared" si="13"/>
        <v>RKZ</v>
      </c>
    </row>
    <row r="842" spans="2:7" hidden="1" x14ac:dyDescent="0.2">
      <c r="B842" s="154" t="s">
        <v>6561</v>
      </c>
      <c r="C842" s="154" t="s">
        <v>6561</v>
      </c>
      <c r="D842" s="154" t="s">
        <v>7413</v>
      </c>
      <c r="E842" s="154" t="s">
        <v>1585</v>
      </c>
      <c r="F842" s="154" t="s">
        <v>6087</v>
      </c>
      <c r="G842" s="78" t="str">
        <f t="shared" si="13"/>
        <v>RLK</v>
      </c>
    </row>
    <row r="843" spans="2:7" hidden="1" x14ac:dyDescent="0.2">
      <c r="B843" s="154" t="s">
        <v>282</v>
      </c>
      <c r="C843" s="154" t="s">
        <v>282</v>
      </c>
      <c r="D843" s="154" t="s">
        <v>4696</v>
      </c>
      <c r="E843" s="154" t="s">
        <v>1585</v>
      </c>
      <c r="F843" s="154" t="s">
        <v>6087</v>
      </c>
      <c r="G843" s="78" t="str">
        <f t="shared" si="13"/>
        <v>SHA</v>
      </c>
    </row>
    <row r="844" spans="2:7" hidden="1" x14ac:dyDescent="0.2">
      <c r="B844" s="154" t="s">
        <v>1155</v>
      </c>
      <c r="C844" s="154" t="s">
        <v>1155</v>
      </c>
      <c r="D844" s="154" t="s">
        <v>4931</v>
      </c>
      <c r="E844" s="154" t="s">
        <v>1585</v>
      </c>
      <c r="F844" s="154" t="s">
        <v>6087</v>
      </c>
      <c r="G844" s="78" t="str">
        <f t="shared" si="13"/>
        <v>SHE</v>
      </c>
    </row>
    <row r="845" spans="2:7" hidden="1" x14ac:dyDescent="0.2">
      <c r="B845" s="154" t="s">
        <v>4940</v>
      </c>
      <c r="C845" s="154" t="s">
        <v>4940</v>
      </c>
      <c r="D845" s="154" t="s">
        <v>4941</v>
      </c>
      <c r="E845" s="154" t="s">
        <v>1585</v>
      </c>
      <c r="F845" s="154" t="s">
        <v>6087</v>
      </c>
      <c r="G845" s="78" t="str">
        <f t="shared" si="13"/>
        <v>SHP</v>
      </c>
    </row>
    <row r="846" spans="2:7" hidden="1" x14ac:dyDescent="0.2">
      <c r="B846" s="154" t="s">
        <v>4963</v>
      </c>
      <c r="C846" s="154" t="s">
        <v>4963</v>
      </c>
      <c r="D846" s="154" t="s">
        <v>4964</v>
      </c>
      <c r="E846" s="154" t="s">
        <v>1585</v>
      </c>
      <c r="F846" s="154" t="s">
        <v>6087</v>
      </c>
      <c r="G846" s="78" t="str">
        <f t="shared" si="13"/>
        <v>SJW</v>
      </c>
    </row>
    <row r="847" spans="2:7" hidden="1" x14ac:dyDescent="0.2">
      <c r="B847" s="154" t="s">
        <v>1202</v>
      </c>
      <c r="C847" s="154" t="s">
        <v>1202</v>
      </c>
      <c r="D847" s="154" t="s">
        <v>5082</v>
      </c>
      <c r="E847" s="154" t="s">
        <v>1585</v>
      </c>
      <c r="F847" s="154" t="s">
        <v>6087</v>
      </c>
      <c r="G847" s="78" t="str">
        <f t="shared" si="13"/>
        <v>SWA</v>
      </c>
    </row>
    <row r="848" spans="2:7" hidden="1" x14ac:dyDescent="0.2">
      <c r="B848" s="154" t="s">
        <v>5092</v>
      </c>
      <c r="C848" s="154" t="s">
        <v>5092</v>
      </c>
      <c r="D848" s="154" t="s">
        <v>5093</v>
      </c>
      <c r="E848" s="154" t="s">
        <v>1585</v>
      </c>
      <c r="F848" s="154" t="s">
        <v>6087</v>
      </c>
      <c r="G848" s="78" t="str">
        <f t="shared" si="13"/>
        <v>SYM</v>
      </c>
    </row>
    <row r="849" spans="2:7" hidden="1" x14ac:dyDescent="0.2">
      <c r="B849" s="154" t="s">
        <v>1207</v>
      </c>
      <c r="C849" s="154" t="s">
        <v>1207</v>
      </c>
      <c r="D849" s="154" t="s">
        <v>5096</v>
      </c>
      <c r="E849" s="154" t="s">
        <v>1585</v>
      </c>
      <c r="F849" s="154" t="s">
        <v>6087</v>
      </c>
      <c r="G849" s="78" t="str">
        <f t="shared" si="13"/>
        <v>SYX</v>
      </c>
    </row>
    <row r="850" spans="2:7" hidden="1" x14ac:dyDescent="0.2">
      <c r="B850" s="154" t="s">
        <v>1210</v>
      </c>
      <c r="C850" s="154" t="s">
        <v>1210</v>
      </c>
      <c r="D850" s="154" t="s">
        <v>5101</v>
      </c>
      <c r="E850" s="154" t="s">
        <v>1585</v>
      </c>
      <c r="F850" s="154" t="s">
        <v>6087</v>
      </c>
      <c r="G850" s="78" t="str">
        <f t="shared" si="13"/>
        <v>SZX</v>
      </c>
    </row>
    <row r="851" spans="2:7" hidden="1" x14ac:dyDescent="0.2">
      <c r="B851" s="154" t="s">
        <v>1218</v>
      </c>
      <c r="C851" s="154" t="s">
        <v>1218</v>
      </c>
      <c r="D851" s="154" t="s">
        <v>5114</v>
      </c>
      <c r="E851" s="154" t="s">
        <v>1585</v>
      </c>
      <c r="F851" s="154" t="s">
        <v>6087</v>
      </c>
      <c r="G851" s="78" t="str">
        <f t="shared" si="13"/>
        <v>TAO</v>
      </c>
    </row>
    <row r="852" spans="2:7" hidden="1" x14ac:dyDescent="0.2">
      <c r="B852" s="154" t="s">
        <v>7513</v>
      </c>
      <c r="C852" s="154" t="s">
        <v>7513</v>
      </c>
      <c r="D852" s="154" t="s">
        <v>7514</v>
      </c>
      <c r="E852" s="154" t="s">
        <v>1585</v>
      </c>
      <c r="F852" s="154" t="s">
        <v>6087</v>
      </c>
      <c r="G852" s="78" t="str">
        <f t="shared" si="13"/>
        <v>TCG</v>
      </c>
    </row>
    <row r="853" spans="2:7" hidden="1" x14ac:dyDescent="0.2">
      <c r="B853" s="154" t="s">
        <v>5148</v>
      </c>
      <c r="C853" s="154" t="s">
        <v>5148</v>
      </c>
      <c r="D853" s="154" t="s">
        <v>5149</v>
      </c>
      <c r="E853" s="154" t="s">
        <v>1585</v>
      </c>
      <c r="F853" s="154" t="s">
        <v>6087</v>
      </c>
      <c r="G853" s="78" t="str">
        <f t="shared" si="13"/>
        <v>TCZ</v>
      </c>
    </row>
    <row r="854" spans="2:7" hidden="1" x14ac:dyDescent="0.2">
      <c r="B854" s="154" t="s">
        <v>7515</v>
      </c>
      <c r="C854" s="154" t="s">
        <v>7515</v>
      </c>
      <c r="D854" s="154" t="s">
        <v>7516</v>
      </c>
      <c r="E854" s="154" t="s">
        <v>1585</v>
      </c>
      <c r="F854" s="154" t="s">
        <v>6087</v>
      </c>
      <c r="G854" s="78" t="str">
        <f t="shared" si="13"/>
        <v>TEN</v>
      </c>
    </row>
    <row r="855" spans="2:7" hidden="1" x14ac:dyDescent="0.2">
      <c r="B855" s="154" t="s">
        <v>5178</v>
      </c>
      <c r="C855" s="154" t="s">
        <v>5178</v>
      </c>
      <c r="D855" s="154" t="s">
        <v>5179</v>
      </c>
      <c r="E855" s="154" t="s">
        <v>1585</v>
      </c>
      <c r="F855" s="154" t="s">
        <v>6087</v>
      </c>
      <c r="G855" s="78" t="str">
        <f t="shared" si="13"/>
        <v>TGO</v>
      </c>
    </row>
    <row r="856" spans="2:7" hidden="1" x14ac:dyDescent="0.2">
      <c r="B856" s="154" t="s">
        <v>7523</v>
      </c>
      <c r="C856" s="154" t="s">
        <v>7523</v>
      </c>
      <c r="D856" s="154" t="s">
        <v>7524</v>
      </c>
      <c r="E856" s="154" t="s">
        <v>1585</v>
      </c>
      <c r="F856" s="154" t="s">
        <v>6087</v>
      </c>
      <c r="G856" s="78" t="str">
        <f t="shared" si="13"/>
        <v>THQ</v>
      </c>
    </row>
    <row r="857" spans="2:7" hidden="1" x14ac:dyDescent="0.2">
      <c r="B857" s="154" t="s">
        <v>1253</v>
      </c>
      <c r="C857" s="154" t="s">
        <v>1253</v>
      </c>
      <c r="D857" s="154" t="s">
        <v>5259</v>
      </c>
      <c r="E857" s="154" t="s">
        <v>1585</v>
      </c>
      <c r="F857" s="154" t="s">
        <v>6087</v>
      </c>
      <c r="G857" s="78" t="str">
        <f t="shared" si="13"/>
        <v>TNA</v>
      </c>
    </row>
    <row r="858" spans="2:7" hidden="1" x14ac:dyDescent="0.2">
      <c r="B858" s="154" t="s">
        <v>1270</v>
      </c>
      <c r="C858" s="154" t="s">
        <v>1270</v>
      </c>
      <c r="D858" s="154" t="s">
        <v>5312</v>
      </c>
      <c r="E858" s="154" t="s">
        <v>1585</v>
      </c>
      <c r="F858" s="154" t="s">
        <v>6087</v>
      </c>
      <c r="G858" s="78" t="str">
        <f t="shared" si="13"/>
        <v>TSN</v>
      </c>
    </row>
    <row r="859" spans="2:7" hidden="1" x14ac:dyDescent="0.2">
      <c r="B859" s="154" t="s">
        <v>6617</v>
      </c>
      <c r="C859" s="154" t="s">
        <v>6617</v>
      </c>
      <c r="D859" s="154" t="s">
        <v>6618</v>
      </c>
      <c r="E859" s="154" t="s">
        <v>1585</v>
      </c>
      <c r="F859" s="154" t="s">
        <v>6087</v>
      </c>
      <c r="G859" s="78" t="str">
        <f t="shared" si="13"/>
        <v>TVS</v>
      </c>
    </row>
    <row r="860" spans="2:7" hidden="1" x14ac:dyDescent="0.2">
      <c r="B860" s="154" t="s">
        <v>5355</v>
      </c>
      <c r="C860" s="154" t="s">
        <v>5355</v>
      </c>
      <c r="D860" s="154" t="s">
        <v>7546</v>
      </c>
      <c r="E860" s="154" t="s">
        <v>1585</v>
      </c>
      <c r="F860" s="154" t="s">
        <v>6087</v>
      </c>
      <c r="G860" s="78" t="str">
        <f t="shared" si="13"/>
        <v>TXN</v>
      </c>
    </row>
    <row r="861" spans="2:7" hidden="1" x14ac:dyDescent="0.2">
      <c r="B861" s="154" t="s">
        <v>1279</v>
      </c>
      <c r="C861" s="154" t="s">
        <v>1279</v>
      </c>
      <c r="D861" s="154" t="s">
        <v>5356</v>
      </c>
      <c r="E861" s="154" t="s">
        <v>1585</v>
      </c>
      <c r="F861" s="154" t="s">
        <v>6087</v>
      </c>
      <c r="G861" s="78" t="str">
        <f t="shared" si="13"/>
        <v>TYN</v>
      </c>
    </row>
    <row r="862" spans="2:7" hidden="1" x14ac:dyDescent="0.2">
      <c r="B862" s="154" t="s">
        <v>1296</v>
      </c>
      <c r="C862" s="154" t="s">
        <v>1296</v>
      </c>
      <c r="D862" s="154" t="s">
        <v>5420</v>
      </c>
      <c r="E862" s="154" t="s">
        <v>1585</v>
      </c>
      <c r="F862" s="154" t="s">
        <v>6087</v>
      </c>
      <c r="G862" s="78" t="str">
        <f t="shared" si="13"/>
        <v>URC</v>
      </c>
    </row>
    <row r="863" spans="2:7" hidden="1" x14ac:dyDescent="0.2">
      <c r="B863" s="154" t="s">
        <v>5447</v>
      </c>
      <c r="C863" s="154" t="s">
        <v>5447</v>
      </c>
      <c r="D863" s="154" t="s">
        <v>5448</v>
      </c>
      <c r="E863" s="154" t="s">
        <v>1585</v>
      </c>
      <c r="F863" s="154" t="s">
        <v>6087</v>
      </c>
      <c r="G863" s="78" t="str">
        <f t="shared" si="13"/>
        <v>UYN</v>
      </c>
    </row>
    <row r="864" spans="2:7" hidden="1" x14ac:dyDescent="0.2">
      <c r="B864" s="154" t="s">
        <v>1336</v>
      </c>
      <c r="C864" s="154" t="s">
        <v>1336</v>
      </c>
      <c r="D864" s="154" t="s">
        <v>5553</v>
      </c>
      <c r="E864" s="154" t="s">
        <v>1585</v>
      </c>
      <c r="F864" s="154" t="s">
        <v>6087</v>
      </c>
      <c r="G864" s="78" t="str">
        <f t="shared" si="13"/>
        <v>WEF</v>
      </c>
    </row>
    <row r="865" spans="2:7" hidden="1" x14ac:dyDescent="0.2">
      <c r="B865" s="154" t="s">
        <v>1337</v>
      </c>
      <c r="C865" s="154" t="s">
        <v>1337</v>
      </c>
      <c r="D865" s="154" t="s">
        <v>5554</v>
      </c>
      <c r="E865" s="154" t="s">
        <v>1585</v>
      </c>
      <c r="F865" s="154" t="s">
        <v>6087</v>
      </c>
      <c r="G865" s="78" t="str">
        <f t="shared" si="13"/>
        <v>WEH</v>
      </c>
    </row>
    <row r="866" spans="2:7" hidden="1" x14ac:dyDescent="0.2">
      <c r="B866" s="154" t="s">
        <v>5586</v>
      </c>
      <c r="C866" s="154" t="s">
        <v>5586</v>
      </c>
      <c r="D866" s="154" t="s">
        <v>5587</v>
      </c>
      <c r="E866" s="154" t="s">
        <v>1585</v>
      </c>
      <c r="F866" s="154" t="s">
        <v>6087</v>
      </c>
      <c r="G866" s="78" t="str">
        <f t="shared" si="13"/>
        <v>WNH</v>
      </c>
    </row>
    <row r="867" spans="2:7" hidden="1" x14ac:dyDescent="0.2">
      <c r="B867" s="154" t="s">
        <v>1341</v>
      </c>
      <c r="C867" s="154" t="s">
        <v>1341</v>
      </c>
      <c r="D867" s="154" t="s">
        <v>5595</v>
      </c>
      <c r="E867" s="154" t="s">
        <v>1585</v>
      </c>
      <c r="F867" s="154" t="s">
        <v>6087</v>
      </c>
      <c r="G867" s="78" t="str">
        <f t="shared" si="13"/>
        <v>WNZ</v>
      </c>
    </row>
    <row r="868" spans="2:7" hidden="1" x14ac:dyDescent="0.2">
      <c r="B868" s="154" t="s">
        <v>5614</v>
      </c>
      <c r="C868" s="154" t="s">
        <v>5614</v>
      </c>
      <c r="D868" s="154" t="s">
        <v>7590</v>
      </c>
      <c r="E868" s="154" t="s">
        <v>1585</v>
      </c>
      <c r="F868" s="154" t="s">
        <v>6087</v>
      </c>
      <c r="G868" s="78" t="str">
        <f t="shared" si="13"/>
        <v>WUA</v>
      </c>
    </row>
    <row r="869" spans="2:7" hidden="1" x14ac:dyDescent="0.2">
      <c r="B869" s="154" t="s">
        <v>1345</v>
      </c>
      <c r="C869" s="154" t="s">
        <v>1345</v>
      </c>
      <c r="D869" s="154" t="s">
        <v>5615</v>
      </c>
      <c r="E869" s="154" t="s">
        <v>1585</v>
      </c>
      <c r="F869" s="154" t="s">
        <v>6087</v>
      </c>
      <c r="G869" s="78" t="str">
        <f t="shared" si="13"/>
        <v>WUH</v>
      </c>
    </row>
    <row r="870" spans="2:7" hidden="1" x14ac:dyDescent="0.2">
      <c r="B870" s="154" t="s">
        <v>5616</v>
      </c>
      <c r="C870" s="154" t="s">
        <v>5616</v>
      </c>
      <c r="D870" s="154" t="s">
        <v>5617</v>
      </c>
      <c r="E870" s="154" t="s">
        <v>1585</v>
      </c>
      <c r="F870" s="154" t="s">
        <v>6087</v>
      </c>
      <c r="G870" s="78" t="str">
        <f t="shared" si="13"/>
        <v>WUS</v>
      </c>
    </row>
    <row r="871" spans="2:7" hidden="1" x14ac:dyDescent="0.2">
      <c r="B871" s="154" t="s">
        <v>1346</v>
      </c>
      <c r="C871" s="154" t="s">
        <v>1346</v>
      </c>
      <c r="D871" s="154" t="s">
        <v>5618</v>
      </c>
      <c r="E871" s="154" t="s">
        <v>1585</v>
      </c>
      <c r="F871" s="154" t="s">
        <v>6087</v>
      </c>
      <c r="G871" s="78" t="str">
        <f t="shared" si="13"/>
        <v>WUX</v>
      </c>
    </row>
    <row r="872" spans="2:7" hidden="1" x14ac:dyDescent="0.2">
      <c r="B872" s="154" t="s">
        <v>7591</v>
      </c>
      <c r="C872" s="154" t="s">
        <v>7591</v>
      </c>
      <c r="D872" s="154" t="s">
        <v>7592</v>
      </c>
      <c r="E872" s="154" t="s">
        <v>1585</v>
      </c>
      <c r="F872" s="154" t="s">
        <v>6087</v>
      </c>
      <c r="G872" s="78" t="str">
        <f t="shared" si="13"/>
        <v>WUZ</v>
      </c>
    </row>
    <row r="873" spans="2:7" hidden="1" x14ac:dyDescent="0.2">
      <c r="B873" s="154" t="s">
        <v>5624</v>
      </c>
      <c r="C873" s="154" t="s">
        <v>5624</v>
      </c>
      <c r="D873" s="154" t="s">
        <v>7595</v>
      </c>
      <c r="E873" s="154" t="s">
        <v>1585</v>
      </c>
      <c r="F873" s="154" t="s">
        <v>6087</v>
      </c>
      <c r="G873" s="78" t="str">
        <f t="shared" si="13"/>
        <v>WXN</v>
      </c>
    </row>
    <row r="874" spans="2:7" hidden="1" x14ac:dyDescent="0.2">
      <c r="B874" s="154" t="s">
        <v>1349</v>
      </c>
      <c r="C874" s="154" t="s">
        <v>1349</v>
      </c>
      <c r="D874" s="154" t="s">
        <v>7599</v>
      </c>
      <c r="E874" s="154" t="s">
        <v>1585</v>
      </c>
      <c r="F874" s="154" t="s">
        <v>6087</v>
      </c>
      <c r="G874" s="78" t="str">
        <f t="shared" si="13"/>
        <v>XFN</v>
      </c>
    </row>
    <row r="875" spans="2:7" hidden="1" x14ac:dyDescent="0.2">
      <c r="B875" s="154" t="s">
        <v>5636</v>
      </c>
      <c r="C875" s="154" t="s">
        <v>5636</v>
      </c>
      <c r="D875" s="154" t="s">
        <v>5637</v>
      </c>
      <c r="E875" s="154" t="s">
        <v>1585</v>
      </c>
      <c r="F875" s="154" t="s">
        <v>6087</v>
      </c>
      <c r="G875" s="78" t="str">
        <f t="shared" si="13"/>
        <v>XIC</v>
      </c>
    </row>
    <row r="876" spans="2:7" hidden="1" x14ac:dyDescent="0.2">
      <c r="B876" s="154" t="s">
        <v>1350</v>
      </c>
      <c r="C876" s="154" t="s">
        <v>1350</v>
      </c>
      <c r="D876" s="154" t="s">
        <v>5638</v>
      </c>
      <c r="E876" s="154" t="s">
        <v>1585</v>
      </c>
      <c r="F876" s="154" t="s">
        <v>6087</v>
      </c>
      <c r="G876" s="78" t="str">
        <f t="shared" si="13"/>
        <v>XIL</v>
      </c>
    </row>
    <row r="877" spans="2:7" hidden="1" x14ac:dyDescent="0.2">
      <c r="B877" s="154" t="s">
        <v>5639</v>
      </c>
      <c r="C877" s="154" t="s">
        <v>1351</v>
      </c>
      <c r="D877" s="154" t="s">
        <v>7601</v>
      </c>
      <c r="E877" s="154" t="s">
        <v>1585</v>
      </c>
      <c r="F877" s="154" t="s">
        <v>6087</v>
      </c>
      <c r="G877" s="78" t="str">
        <f t="shared" si="13"/>
        <v>SIA</v>
      </c>
    </row>
    <row r="878" spans="2:7" hidden="1" x14ac:dyDescent="0.2">
      <c r="B878" s="154" t="s">
        <v>1352</v>
      </c>
      <c r="C878" s="154" t="s">
        <v>1352</v>
      </c>
      <c r="D878" s="154" t="s">
        <v>5645</v>
      </c>
      <c r="E878" s="154" t="s">
        <v>1585</v>
      </c>
      <c r="F878" s="154" t="s">
        <v>6087</v>
      </c>
      <c r="G878" s="78" t="str">
        <f t="shared" si="13"/>
        <v>XMN</v>
      </c>
    </row>
    <row r="879" spans="2:7" hidden="1" x14ac:dyDescent="0.2">
      <c r="B879" s="154" t="s">
        <v>1353</v>
      </c>
      <c r="C879" s="154" t="s">
        <v>1353</v>
      </c>
      <c r="D879" s="154" t="s">
        <v>5648</v>
      </c>
      <c r="E879" s="154" t="s">
        <v>1585</v>
      </c>
      <c r="F879" s="154" t="s">
        <v>6087</v>
      </c>
      <c r="G879" s="78" t="str">
        <f t="shared" si="13"/>
        <v>XNN</v>
      </c>
    </row>
    <row r="880" spans="2:7" hidden="1" x14ac:dyDescent="0.2">
      <c r="B880" s="154" t="s">
        <v>1356</v>
      </c>
      <c r="C880" s="154" t="s">
        <v>1356</v>
      </c>
      <c r="D880" s="154" t="s">
        <v>5654</v>
      </c>
      <c r="E880" s="154" t="s">
        <v>1585</v>
      </c>
      <c r="F880" s="154" t="s">
        <v>6087</v>
      </c>
      <c r="G880" s="78" t="str">
        <f t="shared" si="13"/>
        <v>XUZ</v>
      </c>
    </row>
    <row r="881" spans="2:7" hidden="1" x14ac:dyDescent="0.2">
      <c r="B881" s="154" t="s">
        <v>1362</v>
      </c>
      <c r="C881" s="154" t="s">
        <v>1362</v>
      </c>
      <c r="D881" s="154" t="s">
        <v>5668</v>
      </c>
      <c r="E881" s="154" t="s">
        <v>1585</v>
      </c>
      <c r="F881" s="154" t="s">
        <v>6087</v>
      </c>
      <c r="G881" s="78" t="str">
        <f t="shared" si="13"/>
        <v>YBP</v>
      </c>
    </row>
    <row r="882" spans="2:7" hidden="1" x14ac:dyDescent="0.2">
      <c r="B882" s="154" t="s">
        <v>5677</v>
      </c>
      <c r="C882" s="154" t="s">
        <v>5677</v>
      </c>
      <c r="D882" s="154" t="s">
        <v>7622</v>
      </c>
      <c r="E882" s="154" t="s">
        <v>1585</v>
      </c>
      <c r="F882" s="154" t="s">
        <v>6087</v>
      </c>
      <c r="G882" s="78" t="str">
        <f t="shared" si="13"/>
        <v>YCU</v>
      </c>
    </row>
    <row r="883" spans="2:7" hidden="1" x14ac:dyDescent="0.2">
      <c r="B883" s="154" t="s">
        <v>1376</v>
      </c>
      <c r="C883" s="154" t="s">
        <v>1376</v>
      </c>
      <c r="D883" s="154" t="s">
        <v>5731</v>
      </c>
      <c r="E883" s="154" t="s">
        <v>1585</v>
      </c>
      <c r="F883" s="154" t="s">
        <v>6087</v>
      </c>
      <c r="G883" s="78" t="str">
        <f t="shared" si="13"/>
        <v>YIH</v>
      </c>
    </row>
    <row r="884" spans="2:7" hidden="1" x14ac:dyDescent="0.2">
      <c r="B884" s="154" t="s">
        <v>5734</v>
      </c>
      <c r="C884" s="154" t="s">
        <v>5734</v>
      </c>
      <c r="D884" s="154" t="s">
        <v>5735</v>
      </c>
      <c r="E884" s="154" t="s">
        <v>1585</v>
      </c>
      <c r="F884" s="154" t="s">
        <v>6087</v>
      </c>
      <c r="G884" s="78" t="str">
        <f t="shared" si="13"/>
        <v>YIN</v>
      </c>
    </row>
    <row r="885" spans="2:7" hidden="1" x14ac:dyDescent="0.2">
      <c r="B885" s="154" t="s">
        <v>5737</v>
      </c>
      <c r="C885" s="154" t="s">
        <v>5737</v>
      </c>
      <c r="D885" s="154" t="s">
        <v>5738</v>
      </c>
      <c r="E885" s="154" t="s">
        <v>1585</v>
      </c>
      <c r="F885" s="154" t="s">
        <v>6087</v>
      </c>
      <c r="G885" s="78" t="str">
        <f t="shared" si="13"/>
        <v>YIW</v>
      </c>
    </row>
    <row r="886" spans="2:7" hidden="1" x14ac:dyDescent="0.2">
      <c r="B886" s="154" t="s">
        <v>1381</v>
      </c>
      <c r="C886" s="154" t="s">
        <v>1381</v>
      </c>
      <c r="D886" s="154" t="s">
        <v>5780</v>
      </c>
      <c r="E886" s="154" t="s">
        <v>1585</v>
      </c>
      <c r="F886" s="154" t="s">
        <v>6087</v>
      </c>
      <c r="G886" s="78" t="str">
        <f t="shared" si="13"/>
        <v>YNJ</v>
      </c>
    </row>
    <row r="887" spans="2:7" hidden="1" x14ac:dyDescent="0.2">
      <c r="B887" s="154" t="s">
        <v>1382</v>
      </c>
      <c r="C887" s="154" t="s">
        <v>1382</v>
      </c>
      <c r="D887" s="154" t="s">
        <v>5786</v>
      </c>
      <c r="E887" s="154" t="s">
        <v>1585</v>
      </c>
      <c r="F887" s="154" t="s">
        <v>6087</v>
      </c>
      <c r="G887" s="78" t="str">
        <f t="shared" si="13"/>
        <v>YNT</v>
      </c>
    </row>
    <row r="888" spans="2:7" hidden="1" x14ac:dyDescent="0.2">
      <c r="B888" s="154" t="s">
        <v>5787</v>
      </c>
      <c r="C888" s="154" t="s">
        <v>5787</v>
      </c>
      <c r="D888" s="154" t="s">
        <v>5788</v>
      </c>
      <c r="E888" s="154" t="s">
        <v>1585</v>
      </c>
      <c r="F888" s="154" t="s">
        <v>6087</v>
      </c>
      <c r="G888" s="78" t="str">
        <f t="shared" si="13"/>
        <v>YNZ</v>
      </c>
    </row>
    <row r="889" spans="2:7" hidden="1" x14ac:dyDescent="0.2">
      <c r="B889" s="154" t="s">
        <v>7688</v>
      </c>
      <c r="C889" s="154" t="s">
        <v>7688</v>
      </c>
      <c r="D889" s="154" t="s">
        <v>7689</v>
      </c>
      <c r="E889" s="154" t="s">
        <v>1585</v>
      </c>
      <c r="F889" s="154" t="s">
        <v>6087</v>
      </c>
      <c r="G889" s="78" t="str">
        <f t="shared" si="13"/>
        <v>YTY</v>
      </c>
    </row>
    <row r="890" spans="2:7" hidden="1" x14ac:dyDescent="0.2">
      <c r="B890" s="154" t="s">
        <v>5851</v>
      </c>
      <c r="C890" s="154" t="s">
        <v>5851</v>
      </c>
      <c r="D890" s="154" t="s">
        <v>7690</v>
      </c>
      <c r="E890" s="154" t="s">
        <v>1585</v>
      </c>
      <c r="F890" s="154" t="s">
        <v>6087</v>
      </c>
      <c r="G890" s="78" t="str">
        <f t="shared" si="13"/>
        <v>YUS</v>
      </c>
    </row>
    <row r="891" spans="2:7" hidden="1" x14ac:dyDescent="0.2">
      <c r="B891" s="154" t="s">
        <v>7710</v>
      </c>
      <c r="C891" s="154" t="s">
        <v>7710</v>
      </c>
      <c r="D891" s="154" t="s">
        <v>7711</v>
      </c>
      <c r="E891" s="154" t="s">
        <v>1585</v>
      </c>
      <c r="F891" s="154" t="s">
        <v>6087</v>
      </c>
      <c r="G891" s="78" t="str">
        <f t="shared" si="13"/>
        <v>YZY</v>
      </c>
    </row>
    <row r="892" spans="2:7" hidden="1" x14ac:dyDescent="0.2">
      <c r="B892" s="154" t="s">
        <v>5908</v>
      </c>
      <c r="C892" s="154" t="s">
        <v>5908</v>
      </c>
      <c r="D892" s="154" t="s">
        <v>5909</v>
      </c>
      <c r="E892" s="154" t="s">
        <v>1585</v>
      </c>
      <c r="F892" s="154" t="s">
        <v>6087</v>
      </c>
      <c r="G892" s="78" t="str">
        <f t="shared" si="13"/>
        <v>ZAT</v>
      </c>
    </row>
    <row r="893" spans="2:7" hidden="1" x14ac:dyDescent="0.2">
      <c r="B893" s="154" t="s">
        <v>1435</v>
      </c>
      <c r="C893" s="154" t="s">
        <v>1435</v>
      </c>
      <c r="D893" s="154" t="s">
        <v>5923</v>
      </c>
      <c r="E893" s="154" t="s">
        <v>1585</v>
      </c>
      <c r="F893" s="154" t="s">
        <v>6087</v>
      </c>
      <c r="G893" s="78" t="str">
        <f t="shared" si="13"/>
        <v>ZHA</v>
      </c>
    </row>
    <row r="894" spans="2:7" hidden="1" x14ac:dyDescent="0.2">
      <c r="B894" s="154" t="s">
        <v>1444</v>
      </c>
      <c r="C894" s="154" t="s">
        <v>1444</v>
      </c>
      <c r="D894" s="154" t="s">
        <v>5948</v>
      </c>
      <c r="E894" s="154" t="s">
        <v>1585</v>
      </c>
      <c r="F894" s="154" t="s">
        <v>6087</v>
      </c>
      <c r="G894" s="78" t="str">
        <f t="shared" si="13"/>
        <v>ZUH</v>
      </c>
    </row>
    <row r="895" spans="2:7" hidden="1" x14ac:dyDescent="0.2">
      <c r="B895" s="154" t="s">
        <v>2515</v>
      </c>
      <c r="C895" s="154" t="s">
        <v>2515</v>
      </c>
      <c r="D895" s="154" t="s">
        <v>2516</v>
      </c>
      <c r="E895" s="154" t="s">
        <v>2517</v>
      </c>
      <c r="F895" s="154" t="s">
        <v>6269</v>
      </c>
      <c r="G895" s="78" t="str">
        <f t="shared" si="13"/>
        <v>CYI</v>
      </c>
    </row>
    <row r="896" spans="2:7" hidden="1" x14ac:dyDescent="0.2">
      <c r="B896" s="154" t="s">
        <v>3073</v>
      </c>
      <c r="C896" s="154" t="s">
        <v>3073</v>
      </c>
      <c r="D896" s="154" t="s">
        <v>3074</v>
      </c>
      <c r="E896" s="154" t="s">
        <v>2517</v>
      </c>
      <c r="F896" s="154" t="s">
        <v>6269</v>
      </c>
      <c r="G896" s="78" t="str">
        <f t="shared" si="13"/>
        <v>HCN</v>
      </c>
    </row>
    <row r="897" spans="2:7" hidden="1" x14ac:dyDescent="0.2">
      <c r="B897" s="154" t="s">
        <v>3188</v>
      </c>
      <c r="C897" s="154" t="s">
        <v>3188</v>
      </c>
      <c r="D897" s="154" t="s">
        <v>3189</v>
      </c>
      <c r="E897" s="154" t="s">
        <v>2517</v>
      </c>
      <c r="F897" s="154" t="s">
        <v>6269</v>
      </c>
      <c r="G897" s="78" t="str">
        <f t="shared" si="13"/>
        <v>HUN</v>
      </c>
    </row>
    <row r="898" spans="2:7" hidden="1" x14ac:dyDescent="0.2">
      <c r="B898" s="154" t="s">
        <v>309</v>
      </c>
      <c r="C898" s="154" t="s">
        <v>309</v>
      </c>
      <c r="D898" s="154" t="s">
        <v>3540</v>
      </c>
      <c r="E898" s="154" t="s">
        <v>2517</v>
      </c>
      <c r="F898" s="154" t="s">
        <v>6269</v>
      </c>
      <c r="G898" s="78" t="str">
        <f t="shared" si="13"/>
        <v>KHH</v>
      </c>
    </row>
    <row r="899" spans="2:7" hidden="1" x14ac:dyDescent="0.2">
      <c r="B899" s="154" t="s">
        <v>3603</v>
      </c>
      <c r="C899" s="154" t="s">
        <v>3603</v>
      </c>
      <c r="D899" s="154" t="s">
        <v>3604</v>
      </c>
      <c r="E899" s="154" t="s">
        <v>2517</v>
      </c>
      <c r="F899" s="154" t="s">
        <v>6269</v>
      </c>
      <c r="G899" s="78" t="str">
        <f t="shared" si="13"/>
        <v>KNH</v>
      </c>
    </row>
    <row r="900" spans="2:7" hidden="1" x14ac:dyDescent="0.2">
      <c r="B900" s="154" t="s">
        <v>3938</v>
      </c>
      <c r="C900" s="154" t="s">
        <v>3938</v>
      </c>
      <c r="D900" s="154" t="s">
        <v>3939</v>
      </c>
      <c r="E900" s="154" t="s">
        <v>2517</v>
      </c>
      <c r="F900" s="154" t="s">
        <v>6269</v>
      </c>
      <c r="G900" s="78" t="str">
        <f t="shared" ref="G900:G963" si="14">C900</f>
        <v>LZN</v>
      </c>
    </row>
    <row r="901" spans="2:7" hidden="1" x14ac:dyDescent="0.2">
      <c r="B901" s="154" t="s">
        <v>4015</v>
      </c>
      <c r="C901" s="154" t="s">
        <v>4015</v>
      </c>
      <c r="D901" s="154" t="s">
        <v>4016</v>
      </c>
      <c r="E901" s="154" t="s">
        <v>2517</v>
      </c>
      <c r="F901" s="154" t="s">
        <v>6269</v>
      </c>
      <c r="G901" s="78" t="str">
        <f t="shared" si="14"/>
        <v>MFK</v>
      </c>
    </row>
    <row r="902" spans="2:7" hidden="1" x14ac:dyDescent="0.2">
      <c r="B902" s="154" t="s">
        <v>4236</v>
      </c>
      <c r="C902" s="154" t="s">
        <v>4236</v>
      </c>
      <c r="D902" s="154" t="s">
        <v>4237</v>
      </c>
      <c r="E902" s="154" t="s">
        <v>2517</v>
      </c>
      <c r="F902" s="154" t="s">
        <v>6269</v>
      </c>
      <c r="G902" s="78" t="str">
        <f t="shared" si="14"/>
        <v>MZG</v>
      </c>
    </row>
    <row r="903" spans="2:7" hidden="1" x14ac:dyDescent="0.2">
      <c r="B903" s="154" t="s">
        <v>1117</v>
      </c>
      <c r="C903" s="154" t="s">
        <v>1117</v>
      </c>
      <c r="D903" s="154" t="s">
        <v>4801</v>
      </c>
      <c r="E903" s="154" t="s">
        <v>2517</v>
      </c>
      <c r="F903" s="154" t="s">
        <v>6269</v>
      </c>
      <c r="G903" s="78" t="str">
        <f t="shared" si="14"/>
        <v>RMQ</v>
      </c>
    </row>
    <row r="904" spans="2:7" hidden="1" x14ac:dyDescent="0.2">
      <c r="B904" s="154" t="s">
        <v>5265</v>
      </c>
      <c r="C904" s="154" t="s">
        <v>5265</v>
      </c>
      <c r="D904" s="154" t="s">
        <v>5266</v>
      </c>
      <c r="E904" s="154" t="s">
        <v>2517</v>
      </c>
      <c r="F904" s="154" t="s">
        <v>6269</v>
      </c>
      <c r="G904" s="78" t="str">
        <f t="shared" si="14"/>
        <v>TNN</v>
      </c>
    </row>
    <row r="905" spans="2:7" hidden="1" x14ac:dyDescent="0.2">
      <c r="B905" s="154" t="s">
        <v>272</v>
      </c>
      <c r="C905" s="154" t="s">
        <v>272</v>
      </c>
      <c r="D905" s="154" t="s">
        <v>5285</v>
      </c>
      <c r="E905" s="154" t="s">
        <v>2517</v>
      </c>
      <c r="F905" s="154" t="s">
        <v>6269</v>
      </c>
      <c r="G905" s="78" t="str">
        <f t="shared" si="14"/>
        <v>TPE</v>
      </c>
    </row>
    <row r="906" spans="2:7" hidden="1" x14ac:dyDescent="0.2">
      <c r="B906" s="154" t="s">
        <v>5306</v>
      </c>
      <c r="C906" s="154" t="s">
        <v>272</v>
      </c>
      <c r="D906" s="154" t="s">
        <v>5285</v>
      </c>
      <c r="E906" s="154" t="s">
        <v>2517</v>
      </c>
      <c r="F906" s="154" t="s">
        <v>6269</v>
      </c>
      <c r="G906" s="78" t="str">
        <f t="shared" si="14"/>
        <v>TPE</v>
      </c>
    </row>
    <row r="907" spans="2:7" hidden="1" x14ac:dyDescent="0.2">
      <c r="B907" s="154" t="s">
        <v>5320</v>
      </c>
      <c r="C907" s="154" t="s">
        <v>5320</v>
      </c>
      <c r="D907" s="154" t="s">
        <v>5321</v>
      </c>
      <c r="E907" s="154" t="s">
        <v>2517</v>
      </c>
      <c r="F907" s="154" t="s">
        <v>6269</v>
      </c>
      <c r="G907" s="78" t="str">
        <f t="shared" si="14"/>
        <v>TTT</v>
      </c>
    </row>
    <row r="908" spans="2:7" hidden="1" x14ac:dyDescent="0.2">
      <c r="B908" s="154" t="s">
        <v>5632</v>
      </c>
      <c r="C908" s="154" t="s">
        <v>5632</v>
      </c>
      <c r="D908" s="154" t="s">
        <v>6687</v>
      </c>
      <c r="E908" s="154" t="s">
        <v>7598</v>
      </c>
      <c r="F908" s="154" t="s">
        <v>6662</v>
      </c>
      <c r="G908" s="78" t="str">
        <f t="shared" si="14"/>
        <v>XCH</v>
      </c>
    </row>
    <row r="909" spans="2:7" hidden="1" x14ac:dyDescent="0.2">
      <c r="B909" s="154" t="s">
        <v>2310</v>
      </c>
      <c r="C909" s="154" t="s">
        <v>2310</v>
      </c>
      <c r="D909" s="154" t="s">
        <v>2311</v>
      </c>
      <c r="E909" s="154" t="s">
        <v>6859</v>
      </c>
      <c r="F909" s="154" t="s">
        <v>6243</v>
      </c>
      <c r="G909" s="78" t="str">
        <f t="shared" si="14"/>
        <v>CCK</v>
      </c>
    </row>
    <row r="910" spans="2:7" hidden="1" x14ac:dyDescent="0.2">
      <c r="B910" s="154" t="s">
        <v>1726</v>
      </c>
      <c r="C910" s="154" t="s">
        <v>1726</v>
      </c>
      <c r="D910" s="154" t="s">
        <v>1727</v>
      </c>
      <c r="E910" s="154" t="s">
        <v>1728</v>
      </c>
      <c r="F910" s="154" t="s">
        <v>6104</v>
      </c>
      <c r="G910" s="78" t="str">
        <f t="shared" si="14"/>
        <v>ACR</v>
      </c>
    </row>
    <row r="911" spans="2:7" hidden="1" x14ac:dyDescent="0.2">
      <c r="B911" s="154" t="s">
        <v>388</v>
      </c>
      <c r="C911" s="154" t="s">
        <v>388</v>
      </c>
      <c r="D911" s="154" t="s">
        <v>6775</v>
      </c>
      <c r="E911" s="154" t="s">
        <v>1728</v>
      </c>
      <c r="F911" s="154" t="s">
        <v>6104</v>
      </c>
      <c r="G911" s="78" t="str">
        <f t="shared" si="14"/>
        <v>ADZ</v>
      </c>
    </row>
    <row r="912" spans="2:7" hidden="1" x14ac:dyDescent="0.2">
      <c r="B912" s="154" t="s">
        <v>1879</v>
      </c>
      <c r="C912" s="154" t="s">
        <v>1879</v>
      </c>
      <c r="D912" s="154" t="s">
        <v>1880</v>
      </c>
      <c r="E912" s="154" t="s">
        <v>1728</v>
      </c>
      <c r="F912" s="154" t="s">
        <v>6104</v>
      </c>
      <c r="G912" s="78" t="str">
        <f t="shared" si="14"/>
        <v>APO</v>
      </c>
    </row>
    <row r="913" spans="2:7" hidden="1" x14ac:dyDescent="0.2">
      <c r="B913" s="154" t="s">
        <v>1926</v>
      </c>
      <c r="C913" s="154" t="s">
        <v>1926</v>
      </c>
      <c r="D913" s="154" t="s">
        <v>1927</v>
      </c>
      <c r="E913" s="154" t="s">
        <v>1728</v>
      </c>
      <c r="F913" s="154" t="s">
        <v>6104</v>
      </c>
      <c r="G913" s="78" t="str">
        <f t="shared" si="14"/>
        <v>AUC</v>
      </c>
    </row>
    <row r="914" spans="2:7" hidden="1" x14ac:dyDescent="0.2">
      <c r="B914" s="154" t="s">
        <v>434</v>
      </c>
      <c r="C914" s="154" t="s">
        <v>434</v>
      </c>
      <c r="D914" s="154" t="s">
        <v>1601</v>
      </c>
      <c r="E914" s="154" t="s">
        <v>1728</v>
      </c>
      <c r="F914" s="154" t="s">
        <v>6104</v>
      </c>
      <c r="G914" s="78" t="str">
        <f t="shared" si="14"/>
        <v>AXM</v>
      </c>
    </row>
    <row r="915" spans="2:7" hidden="1" x14ac:dyDescent="0.2">
      <c r="B915" s="154" t="s">
        <v>438</v>
      </c>
      <c r="C915" s="154" t="s">
        <v>438</v>
      </c>
      <c r="D915" s="154" t="s">
        <v>1976</v>
      </c>
      <c r="E915" s="154" t="s">
        <v>1728</v>
      </c>
      <c r="F915" s="154" t="s">
        <v>6104</v>
      </c>
      <c r="G915" s="78" t="str">
        <f t="shared" si="14"/>
        <v>BAQ</v>
      </c>
    </row>
    <row r="916" spans="2:7" hidden="1" x14ac:dyDescent="0.2">
      <c r="B916" s="154" t="s">
        <v>456</v>
      </c>
      <c r="C916" s="154" t="s">
        <v>456</v>
      </c>
      <c r="D916" s="154" t="s">
        <v>2040</v>
      </c>
      <c r="E916" s="154" t="s">
        <v>1728</v>
      </c>
      <c r="F916" s="154" t="s">
        <v>6104</v>
      </c>
      <c r="G916" s="78" t="str">
        <f t="shared" si="14"/>
        <v>BGA</v>
      </c>
    </row>
    <row r="917" spans="2:7" hidden="1" x14ac:dyDescent="0.2">
      <c r="B917" s="154" t="s">
        <v>487</v>
      </c>
      <c r="C917" s="154" t="s">
        <v>487</v>
      </c>
      <c r="D917" s="154" t="s">
        <v>2148</v>
      </c>
      <c r="E917" s="154" t="s">
        <v>1728</v>
      </c>
      <c r="F917" s="154" t="s">
        <v>6104</v>
      </c>
      <c r="G917" s="78" t="str">
        <f t="shared" si="14"/>
        <v>BOG</v>
      </c>
    </row>
    <row r="918" spans="2:7" hidden="1" x14ac:dyDescent="0.2">
      <c r="B918" s="154" t="s">
        <v>2190</v>
      </c>
      <c r="C918" s="154" t="s">
        <v>2190</v>
      </c>
      <c r="D918" s="154" t="s">
        <v>6838</v>
      </c>
      <c r="E918" s="154" t="s">
        <v>1728</v>
      </c>
      <c r="F918" s="154" t="s">
        <v>6104</v>
      </c>
      <c r="G918" s="78" t="str">
        <f t="shared" si="14"/>
        <v>BSC</v>
      </c>
    </row>
    <row r="919" spans="2:7" hidden="1" x14ac:dyDescent="0.2">
      <c r="B919" s="154" t="s">
        <v>2226</v>
      </c>
      <c r="C919" s="154" t="s">
        <v>2226</v>
      </c>
      <c r="D919" s="154" t="s">
        <v>2227</v>
      </c>
      <c r="E919" s="154" t="s">
        <v>1728</v>
      </c>
      <c r="F919" s="154" t="s">
        <v>6104</v>
      </c>
      <c r="G919" s="78" t="str">
        <f t="shared" si="14"/>
        <v>BUN</v>
      </c>
    </row>
    <row r="920" spans="2:7" hidden="1" x14ac:dyDescent="0.2">
      <c r="B920" s="154" t="s">
        <v>544</v>
      </c>
      <c r="C920" s="154" t="s">
        <v>544</v>
      </c>
      <c r="D920" s="154" t="s">
        <v>2419</v>
      </c>
      <c r="E920" s="154" t="s">
        <v>1728</v>
      </c>
      <c r="F920" s="154" t="s">
        <v>6104</v>
      </c>
      <c r="G920" s="78" t="str">
        <f t="shared" si="14"/>
        <v>CLO</v>
      </c>
    </row>
    <row r="921" spans="2:7" hidden="1" x14ac:dyDescent="0.2">
      <c r="B921" s="154" t="s">
        <v>563</v>
      </c>
      <c r="C921" s="154" t="s">
        <v>563</v>
      </c>
      <c r="D921" s="154" t="s">
        <v>2479</v>
      </c>
      <c r="E921" s="154" t="s">
        <v>1728</v>
      </c>
      <c r="F921" s="154" t="s">
        <v>6104</v>
      </c>
      <c r="G921" s="78" t="str">
        <f t="shared" si="14"/>
        <v>CTG</v>
      </c>
    </row>
    <row r="922" spans="2:7" hidden="1" x14ac:dyDescent="0.2">
      <c r="B922" s="154" t="s">
        <v>567</v>
      </c>
      <c r="C922" s="154" t="s">
        <v>567</v>
      </c>
      <c r="D922" s="154" t="s">
        <v>2486</v>
      </c>
      <c r="E922" s="154" t="s">
        <v>1728</v>
      </c>
      <c r="F922" s="154" t="s">
        <v>6104</v>
      </c>
      <c r="G922" s="78" t="str">
        <f t="shared" si="14"/>
        <v>CUC</v>
      </c>
    </row>
    <row r="923" spans="2:7" hidden="1" x14ac:dyDescent="0.2">
      <c r="B923" s="154" t="s">
        <v>2532</v>
      </c>
      <c r="C923" s="154" t="s">
        <v>2532</v>
      </c>
      <c r="D923" s="154" t="s">
        <v>6723</v>
      </c>
      <c r="E923" s="154" t="s">
        <v>1728</v>
      </c>
      <c r="F923" s="154" t="s">
        <v>6104</v>
      </c>
      <c r="G923" s="78" t="str">
        <f t="shared" si="14"/>
        <v>CZU</v>
      </c>
    </row>
    <row r="924" spans="2:7" hidden="1" x14ac:dyDescent="0.2">
      <c r="B924" s="154" t="s">
        <v>621</v>
      </c>
      <c r="C924" s="154" t="s">
        <v>621</v>
      </c>
      <c r="D924" s="154" t="s">
        <v>2703</v>
      </c>
      <c r="E924" s="154" t="s">
        <v>1728</v>
      </c>
      <c r="F924" s="154" t="s">
        <v>6104</v>
      </c>
      <c r="G924" s="78" t="str">
        <f t="shared" si="14"/>
        <v>EJA</v>
      </c>
    </row>
    <row r="925" spans="2:7" hidden="1" x14ac:dyDescent="0.2">
      <c r="B925" s="154" t="s">
        <v>2737</v>
      </c>
      <c r="C925" s="154" t="s">
        <v>626</v>
      </c>
      <c r="D925" s="154" t="s">
        <v>2738</v>
      </c>
      <c r="E925" s="154" t="s">
        <v>1728</v>
      </c>
      <c r="F925" s="154" t="s">
        <v>6104</v>
      </c>
      <c r="G925" s="78" t="str">
        <f t="shared" si="14"/>
        <v>MDE</v>
      </c>
    </row>
    <row r="926" spans="2:7" hidden="1" x14ac:dyDescent="0.2">
      <c r="B926" s="154" t="s">
        <v>2786</v>
      </c>
      <c r="C926" s="154" t="s">
        <v>2786</v>
      </c>
      <c r="D926" s="154" t="s">
        <v>6971</v>
      </c>
      <c r="E926" s="154" t="s">
        <v>1728</v>
      </c>
      <c r="F926" s="154" t="s">
        <v>6104</v>
      </c>
      <c r="G926" s="78" t="str">
        <f t="shared" si="14"/>
        <v>EYP</v>
      </c>
    </row>
    <row r="927" spans="2:7" hidden="1" x14ac:dyDescent="0.2">
      <c r="B927" s="154" t="s">
        <v>2827</v>
      </c>
      <c r="C927" s="154" t="s">
        <v>2827</v>
      </c>
      <c r="D927" s="154" t="s">
        <v>2828</v>
      </c>
      <c r="E927" s="154" t="s">
        <v>1728</v>
      </c>
      <c r="F927" s="154" t="s">
        <v>6104</v>
      </c>
      <c r="G927" s="78" t="str">
        <f t="shared" si="14"/>
        <v>FLA</v>
      </c>
    </row>
    <row r="928" spans="2:7" hidden="1" x14ac:dyDescent="0.2">
      <c r="B928" s="154" t="s">
        <v>2997</v>
      </c>
      <c r="C928" s="154" t="s">
        <v>2997</v>
      </c>
      <c r="D928" s="154" t="s">
        <v>2998</v>
      </c>
      <c r="E928" s="154" t="s">
        <v>1728</v>
      </c>
      <c r="F928" s="154" t="s">
        <v>6104</v>
      </c>
      <c r="G928" s="78" t="str">
        <f t="shared" si="14"/>
        <v>GPI</v>
      </c>
    </row>
    <row r="929" spans="2:7" hidden="1" x14ac:dyDescent="0.2">
      <c r="B929" s="154" t="s">
        <v>730</v>
      </c>
      <c r="C929" s="154" t="s">
        <v>730</v>
      </c>
      <c r="D929" s="154" t="s">
        <v>3222</v>
      </c>
      <c r="E929" s="154" t="s">
        <v>1728</v>
      </c>
      <c r="F929" s="154" t="s">
        <v>6104</v>
      </c>
      <c r="G929" s="78" t="str">
        <f t="shared" si="14"/>
        <v>IBE</v>
      </c>
    </row>
    <row r="930" spans="2:7" hidden="1" x14ac:dyDescent="0.2">
      <c r="B930" s="154" t="s">
        <v>3277</v>
      </c>
      <c r="C930" s="154" t="s">
        <v>3277</v>
      </c>
      <c r="D930" s="154" t="s">
        <v>3278</v>
      </c>
      <c r="E930" s="154" t="s">
        <v>1728</v>
      </c>
      <c r="F930" s="154" t="s">
        <v>6104</v>
      </c>
      <c r="G930" s="78" t="str">
        <f t="shared" si="14"/>
        <v>IPI</v>
      </c>
    </row>
    <row r="931" spans="2:7" hidden="1" x14ac:dyDescent="0.2">
      <c r="B931" s="154" t="s">
        <v>3762</v>
      </c>
      <c r="C931" s="154" t="s">
        <v>3762</v>
      </c>
      <c r="D931" s="154" t="s">
        <v>7164</v>
      </c>
      <c r="E931" s="154" t="s">
        <v>1728</v>
      </c>
      <c r="F931" s="154" t="s">
        <v>6104</v>
      </c>
      <c r="G931" s="78" t="str">
        <f t="shared" si="14"/>
        <v>LCR</v>
      </c>
    </row>
    <row r="932" spans="2:7" hidden="1" x14ac:dyDescent="0.2">
      <c r="B932" s="154" t="s">
        <v>855</v>
      </c>
      <c r="C932" s="154" t="s">
        <v>855</v>
      </c>
      <c r="D932" s="154" t="s">
        <v>3785</v>
      </c>
      <c r="E932" s="154" t="s">
        <v>1728</v>
      </c>
      <c r="F932" s="154" t="s">
        <v>6104</v>
      </c>
      <c r="G932" s="78" t="str">
        <f t="shared" si="14"/>
        <v>LET</v>
      </c>
    </row>
    <row r="933" spans="2:7" hidden="1" x14ac:dyDescent="0.2">
      <c r="B933" s="154" t="s">
        <v>3828</v>
      </c>
      <c r="C933" s="154" t="s">
        <v>3828</v>
      </c>
      <c r="D933" s="154" t="s">
        <v>3829</v>
      </c>
      <c r="E933" s="154" t="s">
        <v>1728</v>
      </c>
      <c r="F933" s="154" t="s">
        <v>6104</v>
      </c>
      <c r="G933" s="78" t="str">
        <f t="shared" si="14"/>
        <v>LMC</v>
      </c>
    </row>
    <row r="934" spans="2:7" hidden="1" x14ac:dyDescent="0.2">
      <c r="B934" s="154" t="s">
        <v>3855</v>
      </c>
      <c r="C934" s="154" t="s">
        <v>3855</v>
      </c>
      <c r="D934" s="154" t="s">
        <v>7189</v>
      </c>
      <c r="E934" s="154" t="s">
        <v>1728</v>
      </c>
      <c r="F934" s="154" t="s">
        <v>6104</v>
      </c>
      <c r="G934" s="78" t="str">
        <f t="shared" si="14"/>
        <v>LPD</v>
      </c>
    </row>
    <row r="935" spans="2:7" hidden="1" x14ac:dyDescent="0.2">
      <c r="B935" s="154" t="s">
        <v>3867</v>
      </c>
      <c r="C935" s="154" t="s">
        <v>3867</v>
      </c>
      <c r="D935" s="154" t="s">
        <v>7193</v>
      </c>
      <c r="E935" s="154" t="s">
        <v>1728</v>
      </c>
      <c r="F935" s="154" t="s">
        <v>6104</v>
      </c>
      <c r="G935" s="78" t="str">
        <f t="shared" si="14"/>
        <v>LQM</v>
      </c>
    </row>
    <row r="936" spans="2:7" hidden="1" x14ac:dyDescent="0.2">
      <c r="B936" s="154" t="s">
        <v>626</v>
      </c>
      <c r="C936" s="154" t="s">
        <v>626</v>
      </c>
      <c r="D936" s="154" t="s">
        <v>2738</v>
      </c>
      <c r="E936" s="154" t="s">
        <v>1728</v>
      </c>
      <c r="F936" s="154" t="s">
        <v>6104</v>
      </c>
      <c r="G936" s="78" t="str">
        <f t="shared" si="14"/>
        <v>MDE</v>
      </c>
    </row>
    <row r="937" spans="2:7" hidden="1" x14ac:dyDescent="0.2">
      <c r="B937" s="154" t="s">
        <v>948</v>
      </c>
      <c r="C937" s="154" t="s">
        <v>948</v>
      </c>
      <c r="D937" s="154" t="s">
        <v>4179</v>
      </c>
      <c r="E937" s="154" t="s">
        <v>1728</v>
      </c>
      <c r="F937" s="154" t="s">
        <v>6104</v>
      </c>
      <c r="G937" s="78" t="str">
        <f t="shared" si="14"/>
        <v>MTR</v>
      </c>
    </row>
    <row r="938" spans="2:7" hidden="1" x14ac:dyDescent="0.2">
      <c r="B938" s="154" t="s">
        <v>4200</v>
      </c>
      <c r="C938" s="154" t="s">
        <v>4200</v>
      </c>
      <c r="D938" s="154" t="s">
        <v>4201</v>
      </c>
      <c r="E938" s="154" t="s">
        <v>1728</v>
      </c>
      <c r="F938" s="154" t="s">
        <v>6104</v>
      </c>
      <c r="G938" s="78" t="str">
        <f t="shared" si="14"/>
        <v>MVP</v>
      </c>
    </row>
    <row r="939" spans="2:7" hidden="1" x14ac:dyDescent="0.2">
      <c r="B939" s="154" t="s">
        <v>959</v>
      </c>
      <c r="C939" s="154" t="s">
        <v>959</v>
      </c>
      <c r="D939" s="154" t="s">
        <v>4240</v>
      </c>
      <c r="E939" s="154" t="s">
        <v>1728</v>
      </c>
      <c r="F939" s="154" t="s">
        <v>6104</v>
      </c>
      <c r="G939" s="78" t="str">
        <f t="shared" si="14"/>
        <v>MZL</v>
      </c>
    </row>
    <row r="940" spans="2:7" hidden="1" x14ac:dyDescent="0.2">
      <c r="B940" s="154" t="s">
        <v>4339</v>
      </c>
      <c r="C940" s="154" t="s">
        <v>4339</v>
      </c>
      <c r="D940" s="154" t="s">
        <v>4340</v>
      </c>
      <c r="E940" s="154" t="s">
        <v>1728</v>
      </c>
      <c r="F940" s="154" t="s">
        <v>6104</v>
      </c>
      <c r="G940" s="78" t="str">
        <f t="shared" si="14"/>
        <v>NQU</v>
      </c>
    </row>
    <row r="941" spans="2:7" hidden="1" x14ac:dyDescent="0.2">
      <c r="B941" s="154" t="s">
        <v>993</v>
      </c>
      <c r="C941" s="154" t="s">
        <v>993</v>
      </c>
      <c r="D941" s="154" t="s">
        <v>4373</v>
      </c>
      <c r="E941" s="154" t="s">
        <v>1728</v>
      </c>
      <c r="F941" s="154" t="s">
        <v>6104</v>
      </c>
      <c r="G941" s="78" t="str">
        <f t="shared" si="14"/>
        <v>NVA</v>
      </c>
    </row>
    <row r="942" spans="2:7" hidden="1" x14ac:dyDescent="0.2">
      <c r="B942" s="154" t="s">
        <v>4515</v>
      </c>
      <c r="C942" s="154" t="s">
        <v>4515</v>
      </c>
      <c r="D942" s="154" t="s">
        <v>7321</v>
      </c>
      <c r="E942" s="154" t="s">
        <v>1728</v>
      </c>
      <c r="F942" s="154" t="s">
        <v>6104</v>
      </c>
      <c r="G942" s="78" t="str">
        <f t="shared" si="14"/>
        <v>PCR</v>
      </c>
    </row>
    <row r="943" spans="2:7" hidden="1" x14ac:dyDescent="0.2">
      <c r="B943" s="154" t="s">
        <v>4516</v>
      </c>
      <c r="C943" s="154" t="s">
        <v>4516</v>
      </c>
      <c r="D943" s="154" t="s">
        <v>7322</v>
      </c>
      <c r="E943" s="154" t="s">
        <v>1728</v>
      </c>
      <c r="F943" s="154" t="s">
        <v>6104</v>
      </c>
      <c r="G943" s="78" t="str">
        <f t="shared" si="14"/>
        <v>PDA</v>
      </c>
    </row>
    <row r="944" spans="2:7" hidden="1" x14ac:dyDescent="0.2">
      <c r="B944" s="154" t="s">
        <v>1038</v>
      </c>
      <c r="C944" s="154" t="s">
        <v>1038</v>
      </c>
      <c r="D944" s="154" t="s">
        <v>4527</v>
      </c>
      <c r="E944" s="154" t="s">
        <v>1728</v>
      </c>
      <c r="F944" s="154" t="s">
        <v>6104</v>
      </c>
      <c r="G944" s="78" t="str">
        <f t="shared" si="14"/>
        <v>PEI</v>
      </c>
    </row>
    <row r="945" spans="2:7" hidden="1" x14ac:dyDescent="0.2">
      <c r="B945" s="154" t="s">
        <v>4642</v>
      </c>
      <c r="C945" s="154" t="s">
        <v>4642</v>
      </c>
      <c r="D945" s="154" t="s">
        <v>4643</v>
      </c>
      <c r="E945" s="154" t="s">
        <v>1728</v>
      </c>
      <c r="F945" s="154" t="s">
        <v>6104</v>
      </c>
      <c r="G945" s="78" t="str">
        <f t="shared" si="14"/>
        <v>PPN</v>
      </c>
    </row>
    <row r="946" spans="2:7" hidden="1" x14ac:dyDescent="0.2">
      <c r="B946" s="154" t="s">
        <v>1078</v>
      </c>
      <c r="C946" s="154" t="s">
        <v>1078</v>
      </c>
      <c r="D946" s="154" t="s">
        <v>4663</v>
      </c>
      <c r="E946" s="154" t="s">
        <v>1728</v>
      </c>
      <c r="F946" s="154" t="s">
        <v>6104</v>
      </c>
      <c r="G946" s="78" t="str">
        <f t="shared" si="14"/>
        <v>PSO</v>
      </c>
    </row>
    <row r="947" spans="2:7" hidden="1" x14ac:dyDescent="0.2">
      <c r="B947" s="154" t="s">
        <v>4687</v>
      </c>
      <c r="C947" s="154" t="s">
        <v>4687</v>
      </c>
      <c r="D947" s="154" t="s">
        <v>7375</v>
      </c>
      <c r="E947" s="154" t="s">
        <v>1728</v>
      </c>
      <c r="F947" s="154" t="s">
        <v>6104</v>
      </c>
      <c r="G947" s="78" t="str">
        <f t="shared" si="14"/>
        <v>PUU</v>
      </c>
    </row>
    <row r="948" spans="2:7" hidden="1" x14ac:dyDescent="0.2">
      <c r="B948" s="154" t="s">
        <v>4691</v>
      </c>
      <c r="C948" s="154" t="s">
        <v>4691</v>
      </c>
      <c r="D948" s="154" t="s">
        <v>4692</v>
      </c>
      <c r="E948" s="154" t="s">
        <v>1728</v>
      </c>
      <c r="F948" s="154" t="s">
        <v>6104</v>
      </c>
      <c r="G948" s="78" t="str">
        <f t="shared" si="14"/>
        <v>PVA</v>
      </c>
    </row>
    <row r="949" spans="2:7" hidden="1" x14ac:dyDescent="0.2">
      <c r="B949" s="154" t="s">
        <v>1100</v>
      </c>
      <c r="C949" s="154" t="s">
        <v>1100</v>
      </c>
      <c r="D949" s="154" t="s">
        <v>4741</v>
      </c>
      <c r="E949" s="154" t="s">
        <v>1728</v>
      </c>
      <c r="F949" s="154" t="s">
        <v>6104</v>
      </c>
      <c r="G949" s="78" t="str">
        <f t="shared" si="14"/>
        <v>RCH</v>
      </c>
    </row>
    <row r="950" spans="2:7" hidden="1" x14ac:dyDescent="0.2">
      <c r="B950" s="154" t="s">
        <v>4849</v>
      </c>
      <c r="C950" s="154" t="s">
        <v>4849</v>
      </c>
      <c r="D950" s="154" t="s">
        <v>4850</v>
      </c>
      <c r="E950" s="154" t="s">
        <v>1728</v>
      </c>
      <c r="F950" s="154" t="s">
        <v>6104</v>
      </c>
      <c r="G950" s="78" t="str">
        <f t="shared" si="14"/>
        <v>RVE</v>
      </c>
    </row>
    <row r="951" spans="2:7" hidden="1" x14ac:dyDescent="0.2">
      <c r="B951" s="154" t="s">
        <v>4956</v>
      </c>
      <c r="C951" s="154" t="s">
        <v>4956</v>
      </c>
      <c r="D951" s="154" t="s">
        <v>7456</v>
      </c>
      <c r="E951" s="154" t="s">
        <v>1728</v>
      </c>
      <c r="F951" s="154" t="s">
        <v>6104</v>
      </c>
      <c r="G951" s="78" t="str">
        <f t="shared" si="14"/>
        <v>SJE</v>
      </c>
    </row>
    <row r="952" spans="2:7" hidden="1" x14ac:dyDescent="0.2">
      <c r="B952" s="154" t="s">
        <v>1172</v>
      </c>
      <c r="C952" s="154" t="s">
        <v>1172</v>
      </c>
      <c r="D952" s="154" t="s">
        <v>7473</v>
      </c>
      <c r="E952" s="154" t="s">
        <v>1728</v>
      </c>
      <c r="F952" s="154" t="s">
        <v>6104</v>
      </c>
      <c r="G952" s="78" t="str">
        <f t="shared" si="14"/>
        <v>SMR</v>
      </c>
    </row>
    <row r="953" spans="2:7" hidden="1" x14ac:dyDescent="0.2">
      <c r="B953" s="154" t="s">
        <v>5075</v>
      </c>
      <c r="C953" s="154" t="s">
        <v>5075</v>
      </c>
      <c r="D953" s="154" t="s">
        <v>7501</v>
      </c>
      <c r="E953" s="154" t="s">
        <v>1728</v>
      </c>
      <c r="F953" s="154" t="s">
        <v>6104</v>
      </c>
      <c r="G953" s="78" t="str">
        <f t="shared" si="14"/>
        <v>SVI</v>
      </c>
    </row>
    <row r="954" spans="2:7" hidden="1" x14ac:dyDescent="0.2">
      <c r="B954" s="154" t="s">
        <v>5137</v>
      </c>
      <c r="C954" s="154" t="s">
        <v>5137</v>
      </c>
      <c r="D954" s="154" t="s">
        <v>5138</v>
      </c>
      <c r="E954" s="154" t="s">
        <v>1728</v>
      </c>
      <c r="F954" s="154" t="s">
        <v>6104</v>
      </c>
      <c r="G954" s="78" t="str">
        <f t="shared" si="14"/>
        <v>TCD</v>
      </c>
    </row>
    <row r="955" spans="2:7" hidden="1" x14ac:dyDescent="0.2">
      <c r="B955" s="154" t="s">
        <v>5139</v>
      </c>
      <c r="C955" s="154" t="s">
        <v>5139</v>
      </c>
      <c r="D955" s="154" t="s">
        <v>5140</v>
      </c>
      <c r="E955" s="154" t="s">
        <v>1728</v>
      </c>
      <c r="F955" s="154" t="s">
        <v>6104</v>
      </c>
      <c r="G955" s="78" t="str">
        <f t="shared" si="14"/>
        <v>TCO</v>
      </c>
    </row>
    <row r="956" spans="2:7" hidden="1" x14ac:dyDescent="0.2">
      <c r="B956" s="154" t="s">
        <v>5242</v>
      </c>
      <c r="C956" s="154" t="s">
        <v>5242</v>
      </c>
      <c r="D956" s="154" t="s">
        <v>5243</v>
      </c>
      <c r="E956" s="154" t="s">
        <v>1728</v>
      </c>
      <c r="F956" s="154" t="s">
        <v>6104</v>
      </c>
      <c r="G956" s="78" t="str">
        <f t="shared" si="14"/>
        <v>TME</v>
      </c>
    </row>
    <row r="957" spans="2:7" hidden="1" x14ac:dyDescent="0.2">
      <c r="B957" s="154" t="s">
        <v>5383</v>
      </c>
      <c r="C957" s="154" t="s">
        <v>5383</v>
      </c>
      <c r="D957" s="154" t="s">
        <v>5384</v>
      </c>
      <c r="E957" s="154" t="s">
        <v>1728</v>
      </c>
      <c r="F957" s="154" t="s">
        <v>6104</v>
      </c>
      <c r="G957" s="78" t="str">
        <f t="shared" si="14"/>
        <v>UIB</v>
      </c>
    </row>
    <row r="958" spans="2:7" hidden="1" x14ac:dyDescent="0.2">
      <c r="B958" s="154" t="s">
        <v>5491</v>
      </c>
      <c r="C958" s="154" t="s">
        <v>5491</v>
      </c>
      <c r="D958" s="154" t="s">
        <v>5492</v>
      </c>
      <c r="E958" s="154" t="s">
        <v>1728</v>
      </c>
      <c r="F958" s="154" t="s">
        <v>6104</v>
      </c>
      <c r="G958" s="78" t="str">
        <f t="shared" si="14"/>
        <v>VGZ</v>
      </c>
    </row>
    <row r="959" spans="2:7" hidden="1" x14ac:dyDescent="0.2">
      <c r="B959" s="154" t="s">
        <v>1331</v>
      </c>
      <c r="C959" s="154" t="s">
        <v>1331</v>
      </c>
      <c r="D959" s="154" t="s">
        <v>5532</v>
      </c>
      <c r="E959" s="154" t="s">
        <v>1728</v>
      </c>
      <c r="F959" s="154" t="s">
        <v>6104</v>
      </c>
      <c r="G959" s="78" t="str">
        <f t="shared" si="14"/>
        <v>VUP</v>
      </c>
    </row>
    <row r="960" spans="2:7" hidden="1" x14ac:dyDescent="0.2">
      <c r="B960" s="154" t="s">
        <v>5533</v>
      </c>
      <c r="C960" s="154" t="s">
        <v>5533</v>
      </c>
      <c r="D960" s="154" t="s">
        <v>5534</v>
      </c>
      <c r="E960" s="154" t="s">
        <v>1728</v>
      </c>
      <c r="F960" s="154" t="s">
        <v>6104</v>
      </c>
      <c r="G960" s="78" t="str">
        <f t="shared" si="14"/>
        <v>VVC</v>
      </c>
    </row>
    <row r="961" spans="2:7" hidden="1" x14ac:dyDescent="0.2">
      <c r="B961" s="154" t="s">
        <v>6124</v>
      </c>
      <c r="C961" s="154" t="s">
        <v>6124</v>
      </c>
      <c r="D961" s="154" t="s">
        <v>6125</v>
      </c>
      <c r="E961" s="154" t="s">
        <v>3061</v>
      </c>
      <c r="F961" s="154" t="s">
        <v>6126</v>
      </c>
      <c r="G961" s="78" t="str">
        <f t="shared" si="14"/>
        <v>AJN</v>
      </c>
    </row>
    <row r="962" spans="2:7" hidden="1" x14ac:dyDescent="0.2">
      <c r="B962" s="154" t="s">
        <v>3058</v>
      </c>
      <c r="C962" s="154" t="s">
        <v>3059</v>
      </c>
      <c r="D962" s="154" t="s">
        <v>3060</v>
      </c>
      <c r="E962" s="154" t="s">
        <v>3061</v>
      </c>
      <c r="F962" s="154" t="s">
        <v>6126</v>
      </c>
      <c r="G962" s="78" t="str">
        <f t="shared" si="14"/>
        <v>YVA</v>
      </c>
    </row>
    <row r="963" spans="2:7" hidden="1" x14ac:dyDescent="0.2">
      <c r="B963" s="154" t="s">
        <v>3059</v>
      </c>
      <c r="C963" s="154" t="s">
        <v>3059</v>
      </c>
      <c r="D963" s="154" t="s">
        <v>3060</v>
      </c>
      <c r="E963" s="154" t="s">
        <v>3061</v>
      </c>
      <c r="F963" s="154" t="s">
        <v>6126</v>
      </c>
      <c r="G963" s="78" t="str">
        <f t="shared" si="14"/>
        <v>YVA</v>
      </c>
    </row>
    <row r="964" spans="2:7" hidden="1" x14ac:dyDescent="0.2">
      <c r="B964" s="154" t="s">
        <v>512</v>
      </c>
      <c r="C964" s="154" t="s">
        <v>512</v>
      </c>
      <c r="D964" s="154" t="s">
        <v>2279</v>
      </c>
      <c r="E964" s="154" t="s">
        <v>2280</v>
      </c>
      <c r="F964" s="154" t="s">
        <v>6232</v>
      </c>
      <c r="G964" s="78" t="str">
        <f t="shared" ref="G964:G1027" si="15">C964</f>
        <v>BZV</v>
      </c>
    </row>
    <row r="965" spans="2:7" hidden="1" x14ac:dyDescent="0.2">
      <c r="B965" s="154" t="s">
        <v>1062</v>
      </c>
      <c r="C965" s="154" t="s">
        <v>1062</v>
      </c>
      <c r="D965" s="154" t="s">
        <v>6539</v>
      </c>
      <c r="E965" s="154" t="s">
        <v>2280</v>
      </c>
      <c r="F965" s="154" t="s">
        <v>6232</v>
      </c>
      <c r="G965" s="78" t="str">
        <f t="shared" si="15"/>
        <v>PNR</v>
      </c>
    </row>
    <row r="966" spans="2:7" hidden="1" x14ac:dyDescent="0.2">
      <c r="B966" s="154" t="s">
        <v>2013</v>
      </c>
      <c r="C966" s="154" t="s">
        <v>2013</v>
      </c>
      <c r="D966" s="154" t="s">
        <v>2014</v>
      </c>
      <c r="E966" s="154" t="s">
        <v>6811</v>
      </c>
      <c r="F966" s="154" t="s">
        <v>6178</v>
      </c>
      <c r="G966" s="78" t="str">
        <f t="shared" si="15"/>
        <v>BDT</v>
      </c>
    </row>
    <row r="967" spans="2:7" hidden="1" x14ac:dyDescent="0.2">
      <c r="B967" s="154" t="s">
        <v>6925</v>
      </c>
      <c r="C967" s="154" t="s">
        <v>6925</v>
      </c>
      <c r="D967" s="154" t="s">
        <v>2587</v>
      </c>
      <c r="E967" s="154" t="s">
        <v>6811</v>
      </c>
      <c r="F967" s="154" t="s">
        <v>6178</v>
      </c>
      <c r="G967" s="78" t="str">
        <f t="shared" si="15"/>
        <v>DIC</v>
      </c>
    </row>
    <row r="968" spans="2:7" hidden="1" x14ac:dyDescent="0.2">
      <c r="B968" s="154" t="s">
        <v>637</v>
      </c>
      <c r="C968" s="154" t="s">
        <v>637</v>
      </c>
      <c r="D968" s="154" t="s">
        <v>2805</v>
      </c>
      <c r="E968" s="154" t="s">
        <v>6811</v>
      </c>
      <c r="F968" s="154" t="s">
        <v>6178</v>
      </c>
      <c r="G968" s="78" t="str">
        <f t="shared" si="15"/>
        <v>FBM</v>
      </c>
    </row>
    <row r="969" spans="2:7" hidden="1" x14ac:dyDescent="0.2">
      <c r="B969" s="154" t="s">
        <v>641</v>
      </c>
      <c r="C969" s="154" t="s">
        <v>641</v>
      </c>
      <c r="D969" s="154" t="s">
        <v>2818</v>
      </c>
      <c r="E969" s="154" t="s">
        <v>6811</v>
      </c>
      <c r="F969" s="154" t="s">
        <v>6178</v>
      </c>
      <c r="G969" s="78" t="str">
        <f t="shared" si="15"/>
        <v>FIH</v>
      </c>
    </row>
    <row r="970" spans="2:7" hidden="1" x14ac:dyDescent="0.2">
      <c r="B970" s="154" t="s">
        <v>2821</v>
      </c>
      <c r="C970" s="154" t="s">
        <v>2821</v>
      </c>
      <c r="D970" s="154" t="s">
        <v>2822</v>
      </c>
      <c r="E970" s="154" t="s">
        <v>6811</v>
      </c>
      <c r="F970" s="154" t="s">
        <v>6178</v>
      </c>
      <c r="G970" s="78" t="str">
        <f t="shared" si="15"/>
        <v>FKI</v>
      </c>
    </row>
    <row r="971" spans="2:7" hidden="1" x14ac:dyDescent="0.2">
      <c r="B971" s="154" t="s">
        <v>2963</v>
      </c>
      <c r="C971" s="154" t="s">
        <v>2963</v>
      </c>
      <c r="D971" s="154" t="s">
        <v>2964</v>
      </c>
      <c r="E971" s="154" t="s">
        <v>6811</v>
      </c>
      <c r="F971" s="154" t="s">
        <v>6178</v>
      </c>
      <c r="G971" s="78" t="str">
        <f t="shared" si="15"/>
        <v>GMA</v>
      </c>
    </row>
    <row r="972" spans="2:7" hidden="1" x14ac:dyDescent="0.2">
      <c r="B972" s="154" t="s">
        <v>2987</v>
      </c>
      <c r="C972" s="154" t="s">
        <v>2987</v>
      </c>
      <c r="D972" s="154" t="s">
        <v>2988</v>
      </c>
      <c r="E972" s="154" t="s">
        <v>6811</v>
      </c>
      <c r="F972" s="154" t="s">
        <v>6178</v>
      </c>
      <c r="G972" s="78" t="str">
        <f t="shared" si="15"/>
        <v>GOM</v>
      </c>
    </row>
    <row r="973" spans="2:7" hidden="1" x14ac:dyDescent="0.2">
      <c r="B973" s="154" t="s">
        <v>3517</v>
      </c>
      <c r="C973" s="154" t="s">
        <v>3517</v>
      </c>
      <c r="D973" s="154" t="s">
        <v>3518</v>
      </c>
      <c r="E973" s="154" t="s">
        <v>6811</v>
      </c>
      <c r="F973" s="154" t="s">
        <v>6178</v>
      </c>
      <c r="G973" s="78" t="str">
        <f t="shared" si="15"/>
        <v>KGA</v>
      </c>
    </row>
    <row r="974" spans="2:7" hidden="1" x14ac:dyDescent="0.2">
      <c r="B974" s="154" t="s">
        <v>3599</v>
      </c>
      <c r="C974" s="154" t="s">
        <v>3599</v>
      </c>
      <c r="D974" s="154" t="s">
        <v>3600</v>
      </c>
      <c r="E974" s="154" t="s">
        <v>6811</v>
      </c>
      <c r="F974" s="154" t="s">
        <v>6178</v>
      </c>
      <c r="G974" s="78" t="str">
        <f t="shared" si="15"/>
        <v>KND</v>
      </c>
    </row>
    <row r="975" spans="2:7" hidden="1" x14ac:dyDescent="0.2">
      <c r="B975" s="154" t="s">
        <v>7152</v>
      </c>
      <c r="C975" s="154" t="s">
        <v>7152</v>
      </c>
      <c r="D975" s="154" t="s">
        <v>7153</v>
      </c>
      <c r="E975" s="154" t="s">
        <v>6811</v>
      </c>
      <c r="F975" s="154" t="s">
        <v>6178</v>
      </c>
      <c r="G975" s="78" t="str">
        <f t="shared" si="15"/>
        <v>KWZ</v>
      </c>
    </row>
    <row r="976" spans="2:7" hidden="1" x14ac:dyDescent="0.2">
      <c r="B976" s="154" t="s">
        <v>3990</v>
      </c>
      <c r="C976" s="154" t="s">
        <v>3990</v>
      </c>
      <c r="D976" s="154" t="s">
        <v>3991</v>
      </c>
      <c r="E976" s="154" t="s">
        <v>6811</v>
      </c>
      <c r="F976" s="154" t="s">
        <v>6178</v>
      </c>
      <c r="G976" s="78" t="str">
        <f t="shared" si="15"/>
        <v>MDK</v>
      </c>
    </row>
    <row r="977" spans="2:7" hidden="1" x14ac:dyDescent="0.2">
      <c r="B977" s="154" t="s">
        <v>4055</v>
      </c>
      <c r="C977" s="154" t="s">
        <v>4055</v>
      </c>
      <c r="D977" s="154" t="s">
        <v>4056</v>
      </c>
      <c r="E977" s="154" t="s">
        <v>6811</v>
      </c>
      <c r="F977" s="154" t="s">
        <v>6178</v>
      </c>
      <c r="G977" s="78" t="str">
        <f t="shared" si="15"/>
        <v>MJM</v>
      </c>
    </row>
    <row r="978" spans="2:7" hidden="1" x14ac:dyDescent="0.2">
      <c r="B978" s="154" t="s">
        <v>1799</v>
      </c>
      <c r="C978" s="154" t="s">
        <v>1799</v>
      </c>
      <c r="D978" s="154" t="s">
        <v>6787</v>
      </c>
      <c r="E978" s="154" t="s">
        <v>1800</v>
      </c>
      <c r="F978" s="154" t="s">
        <v>6121</v>
      </c>
      <c r="G978" s="78" t="str">
        <f t="shared" si="15"/>
        <v>AIT</v>
      </c>
    </row>
    <row r="979" spans="2:7" hidden="1" x14ac:dyDescent="0.2">
      <c r="B979" s="154" t="s">
        <v>1801</v>
      </c>
      <c r="C979" s="154" t="s">
        <v>1801</v>
      </c>
      <c r="D979" s="154" t="s">
        <v>6788</v>
      </c>
      <c r="E979" s="154" t="s">
        <v>1800</v>
      </c>
      <c r="F979" s="154" t="s">
        <v>6121</v>
      </c>
      <c r="G979" s="78" t="str">
        <f t="shared" si="15"/>
        <v>AIU</v>
      </c>
    </row>
    <row r="980" spans="2:7" hidden="1" x14ac:dyDescent="0.2">
      <c r="B980" s="154" t="s">
        <v>4031</v>
      </c>
      <c r="C980" s="154" t="s">
        <v>4031</v>
      </c>
      <c r="D980" s="154" t="s">
        <v>7228</v>
      </c>
      <c r="E980" s="154" t="s">
        <v>1800</v>
      </c>
      <c r="F980" s="154" t="s">
        <v>6121</v>
      </c>
      <c r="G980" s="78" t="str">
        <f t="shared" si="15"/>
        <v>MGS</v>
      </c>
    </row>
    <row r="981" spans="2:7" hidden="1" x14ac:dyDescent="0.2">
      <c r="B981" s="154" t="s">
        <v>4123</v>
      </c>
      <c r="C981" s="154" t="s">
        <v>4123</v>
      </c>
      <c r="D981" s="154" t="s">
        <v>7246</v>
      </c>
      <c r="E981" s="154" t="s">
        <v>1800</v>
      </c>
      <c r="F981" s="154" t="s">
        <v>6121</v>
      </c>
      <c r="G981" s="78" t="str">
        <f t="shared" si="15"/>
        <v>MOI</v>
      </c>
    </row>
    <row r="982" spans="2:7" hidden="1" x14ac:dyDescent="0.2">
      <c r="B982" s="154" t="s">
        <v>4191</v>
      </c>
      <c r="C982" s="154" t="s">
        <v>4191</v>
      </c>
      <c r="D982" s="154" t="s">
        <v>7265</v>
      </c>
      <c r="E982" s="154" t="s">
        <v>1800</v>
      </c>
      <c r="F982" s="154" t="s">
        <v>6121</v>
      </c>
      <c r="G982" s="78" t="str">
        <f t="shared" si="15"/>
        <v>MUK</v>
      </c>
    </row>
    <row r="983" spans="2:7" hidden="1" x14ac:dyDescent="0.2">
      <c r="B983" s="154" t="s">
        <v>1096</v>
      </c>
      <c r="C983" s="154" t="s">
        <v>1096</v>
      </c>
      <c r="D983" s="154" t="s">
        <v>7391</v>
      </c>
      <c r="E983" s="154" t="s">
        <v>1800</v>
      </c>
      <c r="F983" s="154" t="s">
        <v>6121</v>
      </c>
      <c r="G983" s="78" t="str">
        <f t="shared" si="15"/>
        <v>RAR</v>
      </c>
    </row>
    <row r="984" spans="2:7" hidden="1" x14ac:dyDescent="0.2">
      <c r="B984" s="154" t="s">
        <v>2636</v>
      </c>
      <c r="C984" s="154" t="s">
        <v>2636</v>
      </c>
      <c r="D984" s="154" t="s">
        <v>6934</v>
      </c>
      <c r="E984" s="154" t="s">
        <v>2637</v>
      </c>
      <c r="F984" s="154" t="s">
        <v>6288</v>
      </c>
      <c r="G984" s="78" t="str">
        <f t="shared" si="15"/>
        <v>DRK</v>
      </c>
    </row>
    <row r="985" spans="2:7" hidden="1" x14ac:dyDescent="0.2">
      <c r="B985" s="154" t="s">
        <v>2954</v>
      </c>
      <c r="C985" s="154" t="s">
        <v>2954</v>
      </c>
      <c r="D985" s="154" t="s">
        <v>2955</v>
      </c>
      <c r="E985" s="154" t="s">
        <v>2637</v>
      </c>
      <c r="F985" s="154" t="s">
        <v>6288</v>
      </c>
      <c r="G985" s="78" t="str">
        <f t="shared" si="15"/>
        <v>GLF</v>
      </c>
    </row>
    <row r="986" spans="2:7" hidden="1" x14ac:dyDescent="0.2">
      <c r="B986" s="154" t="s">
        <v>863</v>
      </c>
      <c r="C986" s="154" t="s">
        <v>863</v>
      </c>
      <c r="D986" s="154" t="s">
        <v>2452</v>
      </c>
      <c r="E986" s="154" t="s">
        <v>2637</v>
      </c>
      <c r="F986" s="154" t="s">
        <v>6288</v>
      </c>
      <c r="G986" s="78" t="str">
        <f t="shared" si="15"/>
        <v>LIR</v>
      </c>
    </row>
    <row r="987" spans="2:7" hidden="1" x14ac:dyDescent="0.2">
      <c r="B987" s="154" t="s">
        <v>4331</v>
      </c>
      <c r="C987" s="154" t="s">
        <v>4331</v>
      </c>
      <c r="D987" s="154" t="s">
        <v>7284</v>
      </c>
      <c r="E987" s="154" t="s">
        <v>2637</v>
      </c>
      <c r="F987" s="154" t="s">
        <v>6288</v>
      </c>
      <c r="G987" s="78" t="str">
        <f t="shared" si="15"/>
        <v>NOB</v>
      </c>
    </row>
    <row r="988" spans="2:7" hidden="1" x14ac:dyDescent="0.2">
      <c r="B988" s="154" t="s">
        <v>4512</v>
      </c>
      <c r="C988" s="154" t="s">
        <v>4512</v>
      </c>
      <c r="D988" s="154" t="s">
        <v>7319</v>
      </c>
      <c r="E988" s="154" t="s">
        <v>2637</v>
      </c>
      <c r="F988" s="154" t="s">
        <v>6288</v>
      </c>
      <c r="G988" s="78" t="str">
        <f t="shared" si="15"/>
        <v>PBP</v>
      </c>
    </row>
    <row r="989" spans="2:7" hidden="1" x14ac:dyDescent="0.2">
      <c r="B989" s="154" t="s">
        <v>4583</v>
      </c>
      <c r="C989" s="154" t="s">
        <v>4583</v>
      </c>
      <c r="D989" s="154" t="s">
        <v>7340</v>
      </c>
      <c r="E989" s="154" t="s">
        <v>2637</v>
      </c>
      <c r="F989" s="154" t="s">
        <v>6288</v>
      </c>
      <c r="G989" s="78" t="str">
        <f t="shared" si="15"/>
        <v>PJM</v>
      </c>
    </row>
    <row r="990" spans="2:7" hidden="1" x14ac:dyDescent="0.2">
      <c r="B990" s="154" t="s">
        <v>4620</v>
      </c>
      <c r="C990" s="154" t="s">
        <v>4620</v>
      </c>
      <c r="D990" s="154" t="s">
        <v>4621</v>
      </c>
      <c r="E990" s="154" t="s">
        <v>2637</v>
      </c>
      <c r="F990" s="154" t="s">
        <v>6288</v>
      </c>
      <c r="G990" s="78" t="str">
        <f t="shared" si="15"/>
        <v>PMZ</v>
      </c>
    </row>
    <row r="991" spans="2:7" hidden="1" x14ac:dyDescent="0.2">
      <c r="B991" s="154" t="s">
        <v>1159</v>
      </c>
      <c r="C991" s="154" t="s">
        <v>1159</v>
      </c>
      <c r="D991" s="154" t="s">
        <v>7454</v>
      </c>
      <c r="E991" s="154" t="s">
        <v>2637</v>
      </c>
      <c r="F991" s="154" t="s">
        <v>6288</v>
      </c>
      <c r="G991" s="78" t="str">
        <f t="shared" si="15"/>
        <v>SJO</v>
      </c>
    </row>
    <row r="992" spans="2:7" hidden="1" x14ac:dyDescent="0.2">
      <c r="B992" s="154" t="s">
        <v>5256</v>
      </c>
      <c r="C992" s="154" t="s">
        <v>5256</v>
      </c>
      <c r="D992" s="154" t="s">
        <v>5257</v>
      </c>
      <c r="E992" s="154" t="s">
        <v>2637</v>
      </c>
      <c r="F992" s="154" t="s">
        <v>6288</v>
      </c>
      <c r="G992" s="78" t="str">
        <f t="shared" si="15"/>
        <v>TMU</v>
      </c>
    </row>
    <row r="993" spans="2:7" hidden="1" x14ac:dyDescent="0.2">
      <c r="B993" s="154" t="s">
        <v>5267</v>
      </c>
      <c r="C993" s="154" t="s">
        <v>5267</v>
      </c>
      <c r="D993" s="154" t="s">
        <v>5268</v>
      </c>
      <c r="E993" s="154" t="s">
        <v>2637</v>
      </c>
      <c r="F993" s="154" t="s">
        <v>6288</v>
      </c>
      <c r="G993" s="78" t="str">
        <f t="shared" si="15"/>
        <v>TNO</v>
      </c>
    </row>
    <row r="994" spans="2:7" hidden="1" x14ac:dyDescent="0.2">
      <c r="B994" s="154" t="s">
        <v>5649</v>
      </c>
      <c r="C994" s="154" t="s">
        <v>5649</v>
      </c>
      <c r="D994" s="154" t="s">
        <v>5650</v>
      </c>
      <c r="E994" s="154" t="s">
        <v>2637</v>
      </c>
      <c r="F994" s="154" t="s">
        <v>6288</v>
      </c>
      <c r="G994" s="78" t="str">
        <f t="shared" si="15"/>
        <v>XQP</v>
      </c>
    </row>
    <row r="995" spans="2:7" hidden="1" x14ac:dyDescent="0.2">
      <c r="B995" s="154" t="s">
        <v>379</v>
      </c>
      <c r="C995" s="154" t="s">
        <v>379</v>
      </c>
      <c r="D995" s="154" t="s">
        <v>1702</v>
      </c>
      <c r="E995" s="154" t="s">
        <v>1703</v>
      </c>
      <c r="F995" s="154" t="s">
        <v>6094</v>
      </c>
      <c r="G995" s="78" t="str">
        <f t="shared" si="15"/>
        <v>ABJ</v>
      </c>
    </row>
    <row r="996" spans="2:7" hidden="1" x14ac:dyDescent="0.2">
      <c r="B996" s="154" t="s">
        <v>2253</v>
      </c>
      <c r="C996" s="154" t="s">
        <v>2253</v>
      </c>
      <c r="D996" s="154" t="s">
        <v>2254</v>
      </c>
      <c r="E996" s="154" t="s">
        <v>2255</v>
      </c>
      <c r="F996" s="154" t="s">
        <v>6226</v>
      </c>
      <c r="G996" s="78" t="str">
        <f t="shared" si="15"/>
        <v>BWK</v>
      </c>
    </row>
    <row r="997" spans="2:7" hidden="1" x14ac:dyDescent="0.2">
      <c r="B997" s="154" t="s">
        <v>583</v>
      </c>
      <c r="C997" s="154" t="s">
        <v>583</v>
      </c>
      <c r="D997" s="154" t="s">
        <v>2549</v>
      </c>
      <c r="E997" s="154" t="s">
        <v>2255</v>
      </c>
      <c r="F997" s="154" t="s">
        <v>6226</v>
      </c>
      <c r="G997" s="78" t="str">
        <f t="shared" si="15"/>
        <v>DBV</v>
      </c>
    </row>
    <row r="998" spans="2:7" hidden="1" x14ac:dyDescent="0.2">
      <c r="B998" s="154" t="s">
        <v>4456</v>
      </c>
      <c r="C998" s="154" t="s">
        <v>4456</v>
      </c>
      <c r="D998" s="154" t="s">
        <v>4457</v>
      </c>
      <c r="E998" s="154" t="s">
        <v>2255</v>
      </c>
      <c r="F998" s="154" t="s">
        <v>6226</v>
      </c>
      <c r="G998" s="78" t="str">
        <f t="shared" si="15"/>
        <v>OSI</v>
      </c>
    </row>
    <row r="999" spans="2:7" hidden="1" x14ac:dyDescent="0.2">
      <c r="B999" s="154" t="s">
        <v>1086</v>
      </c>
      <c r="C999" s="154" t="s">
        <v>1086</v>
      </c>
      <c r="D999" s="154" t="s">
        <v>4690</v>
      </c>
      <c r="E999" s="154" t="s">
        <v>2255</v>
      </c>
      <c r="F999" s="154" t="s">
        <v>6226</v>
      </c>
      <c r="G999" s="78" t="str">
        <f t="shared" si="15"/>
        <v>PUY</v>
      </c>
    </row>
    <row r="1000" spans="2:7" hidden="1" x14ac:dyDescent="0.2">
      <c r="B1000" s="154" t="s">
        <v>1113</v>
      </c>
      <c r="C1000" s="154" t="s">
        <v>1113</v>
      </c>
      <c r="D1000" s="154" t="s">
        <v>4785</v>
      </c>
      <c r="E1000" s="154" t="s">
        <v>2255</v>
      </c>
      <c r="F1000" s="154" t="s">
        <v>6226</v>
      </c>
      <c r="G1000" s="78" t="str">
        <f t="shared" si="15"/>
        <v>RJK</v>
      </c>
    </row>
    <row r="1001" spans="2:7" hidden="1" x14ac:dyDescent="0.2">
      <c r="B1001" s="154" t="s">
        <v>1181</v>
      </c>
      <c r="C1001" s="154" t="s">
        <v>1181</v>
      </c>
      <c r="D1001" s="154" t="s">
        <v>5034</v>
      </c>
      <c r="E1001" s="154" t="s">
        <v>2255</v>
      </c>
      <c r="F1001" s="154" t="s">
        <v>6226</v>
      </c>
      <c r="G1001" s="78" t="str">
        <f t="shared" si="15"/>
        <v>SPU</v>
      </c>
    </row>
    <row r="1002" spans="2:7" hidden="1" x14ac:dyDescent="0.2">
      <c r="B1002" s="154" t="s">
        <v>1427</v>
      </c>
      <c r="C1002" s="154" t="s">
        <v>1427</v>
      </c>
      <c r="D1002" s="154" t="s">
        <v>5901</v>
      </c>
      <c r="E1002" s="154" t="s">
        <v>2255</v>
      </c>
      <c r="F1002" s="154" t="s">
        <v>6226</v>
      </c>
      <c r="G1002" s="78" t="str">
        <f t="shared" si="15"/>
        <v>ZAD</v>
      </c>
    </row>
    <row r="1003" spans="2:7" hidden="1" x14ac:dyDescent="0.2">
      <c r="B1003" s="154" t="s">
        <v>1428</v>
      </c>
      <c r="C1003" s="154" t="s">
        <v>1428</v>
      </c>
      <c r="D1003" s="154" t="s">
        <v>5902</v>
      </c>
      <c r="E1003" s="154" t="s">
        <v>2255</v>
      </c>
      <c r="F1003" s="154" t="s">
        <v>6226</v>
      </c>
      <c r="G1003" s="78" t="str">
        <f t="shared" si="15"/>
        <v>ZAG</v>
      </c>
    </row>
    <row r="1004" spans="2:7" hidden="1" x14ac:dyDescent="0.2">
      <c r="B1004" s="154" t="s">
        <v>1993</v>
      </c>
      <c r="C1004" s="154" t="s">
        <v>1993</v>
      </c>
      <c r="D1004" s="154" t="s">
        <v>1994</v>
      </c>
      <c r="E1004" s="154" t="s">
        <v>1995</v>
      </c>
      <c r="F1004" s="154" t="s">
        <v>6174</v>
      </c>
      <c r="G1004" s="78" t="str">
        <f t="shared" si="15"/>
        <v>BCA</v>
      </c>
    </row>
    <row r="1005" spans="2:7" hidden="1" x14ac:dyDescent="0.2">
      <c r="B1005" s="154" t="s">
        <v>2258</v>
      </c>
      <c r="C1005" s="154" t="s">
        <v>2258</v>
      </c>
      <c r="D1005" s="154" t="s">
        <v>6847</v>
      </c>
      <c r="E1005" s="154" t="s">
        <v>1995</v>
      </c>
      <c r="F1005" s="154" t="s">
        <v>6174</v>
      </c>
      <c r="G1005" s="78" t="str">
        <f t="shared" si="15"/>
        <v>BWW</v>
      </c>
    </row>
    <row r="1006" spans="2:7" hidden="1" x14ac:dyDescent="0.2">
      <c r="B1006" s="154" t="s">
        <v>2306</v>
      </c>
      <c r="C1006" s="154" t="s">
        <v>2306</v>
      </c>
      <c r="D1006" s="154" t="s">
        <v>6856</v>
      </c>
      <c r="E1006" s="154" t="s">
        <v>1995</v>
      </c>
      <c r="F1006" s="154" t="s">
        <v>6174</v>
      </c>
      <c r="G1006" s="78" t="str">
        <f t="shared" si="15"/>
        <v>CCC</v>
      </c>
    </row>
    <row r="1007" spans="2:7" hidden="1" x14ac:dyDescent="0.2">
      <c r="B1007" s="154" t="s">
        <v>6245</v>
      </c>
      <c r="C1007" s="154" t="s">
        <v>6245</v>
      </c>
      <c r="D1007" s="154" t="s">
        <v>6246</v>
      </c>
      <c r="E1007" s="154" t="s">
        <v>1995</v>
      </c>
      <c r="F1007" s="154" t="s">
        <v>6174</v>
      </c>
      <c r="G1007" s="78" t="str">
        <f t="shared" si="15"/>
        <v>CFG</v>
      </c>
    </row>
    <row r="1008" spans="2:7" hidden="1" x14ac:dyDescent="0.2">
      <c r="B1008" s="154" t="s">
        <v>2431</v>
      </c>
      <c r="C1008" s="154" t="s">
        <v>2431</v>
      </c>
      <c r="D1008" s="154" t="s">
        <v>2432</v>
      </c>
      <c r="E1008" s="154" t="s">
        <v>1995</v>
      </c>
      <c r="F1008" s="154" t="s">
        <v>6174</v>
      </c>
      <c r="G1008" s="78" t="str">
        <f t="shared" si="15"/>
        <v>CMW</v>
      </c>
    </row>
    <row r="1009" spans="2:7" hidden="1" x14ac:dyDescent="0.2">
      <c r="B1009" s="154" t="s">
        <v>2518</v>
      </c>
      <c r="C1009" s="154" t="s">
        <v>2518</v>
      </c>
      <c r="D1009" s="154" t="s">
        <v>6910</v>
      </c>
      <c r="E1009" s="154" t="s">
        <v>1995</v>
      </c>
      <c r="F1009" s="154" t="s">
        <v>6174</v>
      </c>
      <c r="G1009" s="78" t="str">
        <f t="shared" si="15"/>
        <v>CYO</v>
      </c>
    </row>
    <row r="1010" spans="2:7" hidden="1" x14ac:dyDescent="0.2">
      <c r="B1010" s="154" t="s">
        <v>2898</v>
      </c>
      <c r="C1010" s="154" t="s">
        <v>2898</v>
      </c>
      <c r="D1010" s="154" t="s">
        <v>2899</v>
      </c>
      <c r="E1010" s="154" t="s">
        <v>1995</v>
      </c>
      <c r="F1010" s="154" t="s">
        <v>6174</v>
      </c>
      <c r="G1010" s="78" t="str">
        <f t="shared" si="15"/>
        <v>GAO</v>
      </c>
    </row>
    <row r="1011" spans="2:7" hidden="1" x14ac:dyDescent="0.2">
      <c r="B1011" s="154" t="s">
        <v>2927</v>
      </c>
      <c r="C1011" s="154" t="s">
        <v>2927</v>
      </c>
      <c r="D1011" s="154" t="s">
        <v>7006</v>
      </c>
      <c r="E1011" s="154" t="s">
        <v>1995</v>
      </c>
      <c r="F1011" s="154" t="s">
        <v>6174</v>
      </c>
      <c r="G1011" s="78" t="str">
        <f t="shared" si="15"/>
        <v>GER</v>
      </c>
    </row>
    <row r="1012" spans="2:7" hidden="1" x14ac:dyDescent="0.2">
      <c r="B1012" s="154" t="s">
        <v>697</v>
      </c>
      <c r="C1012" s="154" t="s">
        <v>697</v>
      </c>
      <c r="D1012" s="154" t="s">
        <v>6732</v>
      </c>
      <c r="E1012" s="154" t="s">
        <v>1995</v>
      </c>
      <c r="F1012" s="154" t="s">
        <v>6174</v>
      </c>
      <c r="G1012" s="78" t="str">
        <f t="shared" si="15"/>
        <v>HAV</v>
      </c>
    </row>
    <row r="1013" spans="2:7" hidden="1" x14ac:dyDescent="0.2">
      <c r="B1013" s="154" t="s">
        <v>3149</v>
      </c>
      <c r="C1013" s="154" t="s">
        <v>3149</v>
      </c>
      <c r="D1013" s="154" t="s">
        <v>3150</v>
      </c>
      <c r="E1013" s="154" t="s">
        <v>1995</v>
      </c>
      <c r="F1013" s="154" t="s">
        <v>6174</v>
      </c>
      <c r="G1013" s="78" t="str">
        <f t="shared" si="15"/>
        <v>HOG</v>
      </c>
    </row>
    <row r="1014" spans="2:7" hidden="1" x14ac:dyDescent="0.2">
      <c r="B1014" s="154" t="s">
        <v>4114</v>
      </c>
      <c r="C1014" s="154" t="s">
        <v>4114</v>
      </c>
      <c r="D1014" s="154" t="s">
        <v>4115</v>
      </c>
      <c r="E1014" s="154" t="s">
        <v>1995</v>
      </c>
      <c r="F1014" s="154" t="s">
        <v>6174</v>
      </c>
      <c r="G1014" s="78" t="str">
        <f t="shared" si="15"/>
        <v>MOA</v>
      </c>
    </row>
    <row r="1015" spans="2:7" hidden="1" x14ac:dyDescent="0.2">
      <c r="B1015" s="154" t="s">
        <v>7271</v>
      </c>
      <c r="C1015" s="154" t="s">
        <v>7271</v>
      </c>
      <c r="D1015" s="154" t="s">
        <v>6741</v>
      </c>
      <c r="E1015" s="154" t="s">
        <v>1995</v>
      </c>
      <c r="F1015" s="154" t="s">
        <v>6174</v>
      </c>
      <c r="G1015" s="78" t="str">
        <f t="shared" si="15"/>
        <v>MZO</v>
      </c>
    </row>
    <row r="1016" spans="2:7" hidden="1" x14ac:dyDescent="0.2">
      <c r="B1016" s="154" t="s">
        <v>4274</v>
      </c>
      <c r="C1016" s="154" t="s">
        <v>2898</v>
      </c>
      <c r="D1016" s="154" t="s">
        <v>2899</v>
      </c>
      <c r="E1016" s="154" t="s">
        <v>1995</v>
      </c>
      <c r="F1016" s="154" t="s">
        <v>6174</v>
      </c>
      <c r="G1016" s="78" t="str">
        <f t="shared" si="15"/>
        <v>GAO</v>
      </c>
    </row>
    <row r="1017" spans="2:7" hidden="1" x14ac:dyDescent="0.2">
      <c r="B1017" s="154" t="s">
        <v>4887</v>
      </c>
      <c r="C1017" s="154" t="s">
        <v>4887</v>
      </c>
      <c r="D1017" s="154" t="s">
        <v>5051</v>
      </c>
      <c r="E1017" s="154" t="s">
        <v>1995</v>
      </c>
      <c r="F1017" s="154" t="s">
        <v>6174</v>
      </c>
      <c r="G1017" s="78" t="str">
        <f t="shared" si="15"/>
        <v>SCU</v>
      </c>
    </row>
    <row r="1018" spans="2:7" hidden="1" x14ac:dyDescent="0.2">
      <c r="B1018" s="154" t="s">
        <v>5013</v>
      </c>
      <c r="C1018" s="154" t="s">
        <v>5013</v>
      </c>
      <c r="D1018" s="154" t="s">
        <v>7479</v>
      </c>
      <c r="E1018" s="154" t="s">
        <v>1995</v>
      </c>
      <c r="F1018" s="154" t="s">
        <v>6174</v>
      </c>
      <c r="G1018" s="78" t="str">
        <f t="shared" si="15"/>
        <v>SNU</v>
      </c>
    </row>
    <row r="1019" spans="2:7" hidden="1" x14ac:dyDescent="0.2">
      <c r="B1019" s="154" t="s">
        <v>5416</v>
      </c>
      <c r="C1019" s="154" t="s">
        <v>5416</v>
      </c>
      <c r="D1019" s="154" t="s">
        <v>6732</v>
      </c>
      <c r="E1019" s="154" t="s">
        <v>1995</v>
      </c>
      <c r="F1019" s="154" t="s">
        <v>6174</v>
      </c>
      <c r="G1019" s="78" t="str">
        <f t="shared" si="15"/>
        <v>UPB</v>
      </c>
    </row>
    <row r="1020" spans="2:7" hidden="1" x14ac:dyDescent="0.2">
      <c r="B1020" s="154" t="s">
        <v>1327</v>
      </c>
      <c r="C1020" s="154" t="s">
        <v>1327</v>
      </c>
      <c r="D1020" s="154" t="s">
        <v>5523</v>
      </c>
      <c r="E1020" s="154" t="s">
        <v>1995</v>
      </c>
      <c r="F1020" s="154" t="s">
        <v>6174</v>
      </c>
      <c r="G1020" s="78" t="str">
        <f t="shared" si="15"/>
        <v>VRA</v>
      </c>
    </row>
    <row r="1021" spans="2:7" hidden="1" x14ac:dyDescent="0.2">
      <c r="B1021" s="154" t="s">
        <v>570</v>
      </c>
      <c r="C1021" s="154" t="s">
        <v>570</v>
      </c>
      <c r="D1021" s="154" t="s">
        <v>2496</v>
      </c>
      <c r="E1021" s="154" t="s">
        <v>2496</v>
      </c>
      <c r="F1021" s="154" t="s">
        <v>6264</v>
      </c>
      <c r="G1021" s="78" t="str">
        <f t="shared" si="15"/>
        <v>CUR</v>
      </c>
    </row>
    <row r="1022" spans="2:7" hidden="1" x14ac:dyDescent="0.2">
      <c r="B1022" s="154" t="s">
        <v>614</v>
      </c>
      <c r="C1022" s="154" t="s">
        <v>614</v>
      </c>
      <c r="D1022" s="154" t="s">
        <v>2680</v>
      </c>
      <c r="E1022" s="154" t="s">
        <v>1609</v>
      </c>
      <c r="F1022" s="154" t="s">
        <v>6296</v>
      </c>
      <c r="G1022" s="78" t="str">
        <f t="shared" si="15"/>
        <v>ECN</v>
      </c>
    </row>
    <row r="1023" spans="2:7" hidden="1" x14ac:dyDescent="0.2">
      <c r="B1023" s="154" t="s">
        <v>95</v>
      </c>
      <c r="C1023" s="154" t="s">
        <v>95</v>
      </c>
      <c r="D1023" s="154" t="s">
        <v>3758</v>
      </c>
      <c r="E1023" s="154" t="s">
        <v>1609</v>
      </c>
      <c r="F1023" s="154" t="s">
        <v>6296</v>
      </c>
      <c r="G1023" s="78" t="str">
        <f t="shared" si="15"/>
        <v>LCA</v>
      </c>
    </row>
    <row r="1024" spans="2:7" hidden="1" x14ac:dyDescent="0.2">
      <c r="B1024" s="154" t="s">
        <v>1042</v>
      </c>
      <c r="C1024" s="154" t="s">
        <v>1042</v>
      </c>
      <c r="D1024" s="154" t="s">
        <v>4538</v>
      </c>
      <c r="E1024" s="154" t="s">
        <v>1609</v>
      </c>
      <c r="F1024" s="154" t="s">
        <v>6296</v>
      </c>
      <c r="G1024" s="78" t="str">
        <f t="shared" si="15"/>
        <v>PFO</v>
      </c>
    </row>
    <row r="1025" spans="2:7" hidden="1" x14ac:dyDescent="0.2">
      <c r="B1025" s="154" t="s">
        <v>500</v>
      </c>
      <c r="C1025" s="154" t="s">
        <v>500</v>
      </c>
      <c r="D1025" s="154" t="s">
        <v>2181</v>
      </c>
      <c r="E1025" s="154" t="s">
        <v>1603</v>
      </c>
      <c r="F1025" s="154" t="s">
        <v>6215</v>
      </c>
      <c r="G1025" s="78" t="str">
        <f t="shared" si="15"/>
        <v>BRQ</v>
      </c>
    </row>
    <row r="1026" spans="2:7" hidden="1" x14ac:dyDescent="0.2">
      <c r="B1026" s="154" t="s">
        <v>3582</v>
      </c>
      <c r="C1026" s="154" t="s">
        <v>3582</v>
      </c>
      <c r="D1026" s="154" t="s">
        <v>7123</v>
      </c>
      <c r="E1026" s="154" t="s">
        <v>1603</v>
      </c>
      <c r="F1026" s="154" t="s">
        <v>6215</v>
      </c>
      <c r="G1026" s="78" t="str">
        <f t="shared" si="15"/>
        <v>KLV</v>
      </c>
    </row>
    <row r="1027" spans="2:7" hidden="1" x14ac:dyDescent="0.2">
      <c r="B1027" s="154" t="s">
        <v>1013</v>
      </c>
      <c r="C1027" s="154" t="s">
        <v>1013</v>
      </c>
      <c r="D1027" s="154" t="s">
        <v>4461</v>
      </c>
      <c r="E1027" s="154" t="s">
        <v>1603</v>
      </c>
      <c r="F1027" s="154" t="s">
        <v>6215</v>
      </c>
      <c r="G1027" s="78" t="str">
        <f t="shared" si="15"/>
        <v>OSR</v>
      </c>
    </row>
    <row r="1028" spans="2:7" hidden="1" x14ac:dyDescent="0.2">
      <c r="B1028" s="154" t="s">
        <v>4523</v>
      </c>
      <c r="C1028" s="154" t="s">
        <v>4523</v>
      </c>
      <c r="D1028" s="154" t="s">
        <v>4524</v>
      </c>
      <c r="E1028" s="154" t="s">
        <v>1603</v>
      </c>
      <c r="F1028" s="154" t="s">
        <v>6215</v>
      </c>
      <c r="G1028" s="78" t="str">
        <f t="shared" ref="G1028:G1091" si="16">C1028</f>
        <v>PED</v>
      </c>
    </row>
    <row r="1029" spans="2:7" hidden="1" x14ac:dyDescent="0.2">
      <c r="B1029" s="154" t="s">
        <v>75</v>
      </c>
      <c r="C1029" s="154" t="s">
        <v>75</v>
      </c>
      <c r="D1029" s="154" t="s">
        <v>4654</v>
      </c>
      <c r="E1029" s="154" t="s">
        <v>1603</v>
      </c>
      <c r="F1029" s="154" t="s">
        <v>6215</v>
      </c>
      <c r="G1029" s="78" t="str">
        <f t="shared" si="16"/>
        <v>PRG</v>
      </c>
    </row>
    <row r="1030" spans="2:7" hidden="1" x14ac:dyDescent="0.2">
      <c r="B1030" s="154" t="s">
        <v>376</v>
      </c>
      <c r="C1030" s="154" t="s">
        <v>376</v>
      </c>
      <c r="D1030" s="154" t="s">
        <v>1688</v>
      </c>
      <c r="E1030" s="154" t="s">
        <v>1610</v>
      </c>
      <c r="F1030" s="154" t="s">
        <v>6083</v>
      </c>
      <c r="G1030" s="78" t="str">
        <f t="shared" si="16"/>
        <v>AAL</v>
      </c>
    </row>
    <row r="1031" spans="2:7" hidden="1" x14ac:dyDescent="0.2">
      <c r="B1031" s="154" t="s">
        <v>378</v>
      </c>
      <c r="C1031" s="154" t="s">
        <v>378</v>
      </c>
      <c r="D1031" s="154" t="s">
        <v>1690</v>
      </c>
      <c r="E1031" s="154" t="s">
        <v>1610</v>
      </c>
      <c r="F1031" s="154" t="s">
        <v>6083</v>
      </c>
      <c r="G1031" s="78" t="str">
        <f t="shared" si="16"/>
        <v>AAR</v>
      </c>
    </row>
    <row r="1032" spans="2:7" hidden="1" x14ac:dyDescent="0.2">
      <c r="B1032" s="154" t="s">
        <v>479</v>
      </c>
      <c r="C1032" s="154" t="s">
        <v>479</v>
      </c>
      <c r="D1032" s="154" t="s">
        <v>2122</v>
      </c>
      <c r="E1032" s="154" t="s">
        <v>1610</v>
      </c>
      <c r="F1032" s="154" t="s">
        <v>6083</v>
      </c>
      <c r="G1032" s="78" t="str">
        <f t="shared" si="16"/>
        <v>BLL</v>
      </c>
    </row>
    <row r="1033" spans="2:7" hidden="1" x14ac:dyDescent="0.2">
      <c r="B1033" s="154" t="s">
        <v>144</v>
      </c>
      <c r="C1033" s="154" t="s">
        <v>144</v>
      </c>
      <c r="D1033" s="154" t="s">
        <v>2456</v>
      </c>
      <c r="E1033" s="154" t="s">
        <v>1610</v>
      </c>
      <c r="F1033" s="154" t="s">
        <v>6083</v>
      </c>
      <c r="G1033" s="78" t="str">
        <f t="shared" si="16"/>
        <v>CPH</v>
      </c>
    </row>
    <row r="1034" spans="2:7" hidden="1" x14ac:dyDescent="0.2">
      <c r="B1034" s="154" t="s">
        <v>2675</v>
      </c>
      <c r="C1034" s="154" t="s">
        <v>2675</v>
      </c>
      <c r="D1034" s="154" t="s">
        <v>2676</v>
      </c>
      <c r="E1034" s="154" t="s">
        <v>1610</v>
      </c>
      <c r="F1034" s="154" t="s">
        <v>6083</v>
      </c>
      <c r="G1034" s="78" t="str">
        <f t="shared" si="16"/>
        <v>EBJ</v>
      </c>
    </row>
    <row r="1035" spans="2:7" hidden="1" x14ac:dyDescent="0.2">
      <c r="B1035" s="154" t="s">
        <v>821</v>
      </c>
      <c r="C1035" s="154" t="s">
        <v>821</v>
      </c>
      <c r="D1035" s="154" t="s">
        <v>3644</v>
      </c>
      <c r="E1035" s="154" t="s">
        <v>1610</v>
      </c>
      <c r="F1035" s="154" t="s">
        <v>6083</v>
      </c>
      <c r="G1035" s="78" t="str">
        <f t="shared" si="16"/>
        <v>KRP</v>
      </c>
    </row>
    <row r="1036" spans="2:7" hidden="1" x14ac:dyDescent="0.2">
      <c r="B1036" s="154" t="s">
        <v>1119</v>
      </c>
      <c r="C1036" s="154" t="s">
        <v>1119</v>
      </c>
      <c r="D1036" s="154" t="s">
        <v>4809</v>
      </c>
      <c r="E1036" s="154" t="s">
        <v>1610</v>
      </c>
      <c r="F1036" s="154" t="s">
        <v>6083</v>
      </c>
      <c r="G1036" s="78" t="str">
        <f t="shared" si="16"/>
        <v>RNN</v>
      </c>
    </row>
    <row r="1037" spans="2:7" hidden="1" x14ac:dyDescent="0.2">
      <c r="B1037" s="154" t="s">
        <v>17</v>
      </c>
      <c r="C1037" s="154" t="s">
        <v>17</v>
      </c>
      <c r="D1037" s="154" t="s">
        <v>1565</v>
      </c>
      <c r="E1037" s="154" t="s">
        <v>1565</v>
      </c>
      <c r="F1037" s="154" t="s">
        <v>6401</v>
      </c>
      <c r="G1037" s="78" t="str">
        <f t="shared" si="16"/>
        <v>JIB</v>
      </c>
    </row>
    <row r="1038" spans="2:7" hidden="1" x14ac:dyDescent="0.2">
      <c r="B1038" s="154" t="s">
        <v>2551</v>
      </c>
      <c r="C1038" s="154" t="s">
        <v>584</v>
      </c>
      <c r="D1038" s="154" t="s">
        <v>2552</v>
      </c>
      <c r="E1038" s="154" t="s">
        <v>2552</v>
      </c>
      <c r="F1038" s="154" t="s">
        <v>6273</v>
      </c>
      <c r="G1038" s="78" t="str">
        <f t="shared" si="16"/>
        <v>DOM</v>
      </c>
    </row>
    <row r="1039" spans="2:7" hidden="1" x14ac:dyDescent="0.2">
      <c r="B1039" s="154" t="s">
        <v>584</v>
      </c>
      <c r="C1039" s="154" t="s">
        <v>584</v>
      </c>
      <c r="D1039" s="154" t="s">
        <v>2552</v>
      </c>
      <c r="E1039" s="154" t="s">
        <v>2552</v>
      </c>
      <c r="F1039" s="154" t="s">
        <v>6273</v>
      </c>
      <c r="G1039" s="78" t="str">
        <f t="shared" si="16"/>
        <v>DOM</v>
      </c>
    </row>
    <row r="1040" spans="2:7" hidden="1" x14ac:dyDescent="0.2">
      <c r="B1040" s="154" t="s">
        <v>1971</v>
      </c>
      <c r="C1040" s="154" t="s">
        <v>1971</v>
      </c>
      <c r="D1040" s="154" t="s">
        <v>1972</v>
      </c>
      <c r="E1040" s="154" t="s">
        <v>1973</v>
      </c>
      <c r="F1040" s="154" t="s">
        <v>6169</v>
      </c>
      <c r="G1040" s="78" t="str">
        <f t="shared" si="16"/>
        <v>AZS</v>
      </c>
    </row>
    <row r="1041" spans="2:7" hidden="1" x14ac:dyDescent="0.2">
      <c r="B1041" s="154" t="s">
        <v>3352</v>
      </c>
      <c r="C1041" s="154" t="s">
        <v>3352</v>
      </c>
      <c r="D1041" s="154" t="s">
        <v>3353</v>
      </c>
      <c r="E1041" s="154" t="s">
        <v>1973</v>
      </c>
      <c r="F1041" s="154" t="s">
        <v>6169</v>
      </c>
      <c r="G1041" s="78" t="str">
        <f t="shared" si="16"/>
        <v>JBQ</v>
      </c>
    </row>
    <row r="1042" spans="2:7" hidden="1" x14ac:dyDescent="0.2">
      <c r="B1042" s="154" t="s">
        <v>876</v>
      </c>
      <c r="C1042" s="154" t="s">
        <v>876</v>
      </c>
      <c r="D1042" s="154" t="s">
        <v>7196</v>
      </c>
      <c r="E1042" s="154" t="s">
        <v>1973</v>
      </c>
      <c r="F1042" s="154" t="s">
        <v>6169</v>
      </c>
      <c r="G1042" s="78" t="str">
        <f t="shared" si="16"/>
        <v>LRM</v>
      </c>
    </row>
    <row r="1043" spans="2:7" hidden="1" x14ac:dyDescent="0.2">
      <c r="B1043" s="154" t="s">
        <v>1067</v>
      </c>
      <c r="C1043" s="154" t="s">
        <v>1067</v>
      </c>
      <c r="D1043" s="154" t="s">
        <v>7356</v>
      </c>
      <c r="E1043" s="154" t="s">
        <v>1973</v>
      </c>
      <c r="F1043" s="154" t="s">
        <v>6169</v>
      </c>
      <c r="G1043" s="78" t="str">
        <f t="shared" si="16"/>
        <v>POP</v>
      </c>
    </row>
    <row r="1044" spans="2:7" hidden="1" x14ac:dyDescent="0.2">
      <c r="B1044" s="154" t="s">
        <v>357</v>
      </c>
      <c r="C1044" s="154" t="s">
        <v>357</v>
      </c>
      <c r="D1044" s="154" t="s">
        <v>7373</v>
      </c>
      <c r="E1044" s="154" t="s">
        <v>1973</v>
      </c>
      <c r="F1044" s="154" t="s">
        <v>6169</v>
      </c>
      <c r="G1044" s="78" t="str">
        <f t="shared" si="16"/>
        <v>PUJ</v>
      </c>
    </row>
    <row r="1045" spans="2:7" hidden="1" x14ac:dyDescent="0.2">
      <c r="B1045" s="154" t="s">
        <v>1150</v>
      </c>
      <c r="C1045" s="154" t="s">
        <v>1150</v>
      </c>
      <c r="D1045" s="154" t="s">
        <v>7443</v>
      </c>
      <c r="E1045" s="154" t="s">
        <v>1973</v>
      </c>
      <c r="F1045" s="154" t="s">
        <v>6169</v>
      </c>
      <c r="G1045" s="78" t="str">
        <f t="shared" si="16"/>
        <v>SDQ</v>
      </c>
    </row>
    <row r="1046" spans="2:7" hidden="1" x14ac:dyDescent="0.2">
      <c r="B1046" s="154" t="s">
        <v>1189</v>
      </c>
      <c r="C1046" s="154" t="s">
        <v>1189</v>
      </c>
      <c r="D1046" s="154" t="s">
        <v>5051</v>
      </c>
      <c r="E1046" s="154" t="s">
        <v>1973</v>
      </c>
      <c r="F1046" s="154" t="s">
        <v>6169</v>
      </c>
      <c r="G1046" s="78" t="str">
        <f t="shared" si="16"/>
        <v>STI</v>
      </c>
    </row>
    <row r="1047" spans="2:7" hidden="1" x14ac:dyDescent="0.2">
      <c r="B1047" s="154" t="s">
        <v>568</v>
      </c>
      <c r="C1047" s="154" t="s">
        <v>568</v>
      </c>
      <c r="D1047" s="154" t="s">
        <v>2487</v>
      </c>
      <c r="E1047" s="154" t="s">
        <v>2488</v>
      </c>
      <c r="F1047" s="154" t="s">
        <v>6263</v>
      </c>
      <c r="G1047" s="78" t="str">
        <f t="shared" si="16"/>
        <v>CUE</v>
      </c>
    </row>
    <row r="1048" spans="2:7" hidden="1" x14ac:dyDescent="0.2">
      <c r="B1048" s="154" t="s">
        <v>2764</v>
      </c>
      <c r="C1048" s="154" t="s">
        <v>2764</v>
      </c>
      <c r="D1048" s="154" t="s">
        <v>2765</v>
      </c>
      <c r="E1048" s="154" t="s">
        <v>2488</v>
      </c>
      <c r="F1048" s="154" t="s">
        <v>6263</v>
      </c>
      <c r="G1048" s="78" t="str">
        <f t="shared" si="16"/>
        <v>ESM</v>
      </c>
    </row>
    <row r="1049" spans="2:7" hidden="1" x14ac:dyDescent="0.2">
      <c r="B1049" s="154" t="s">
        <v>6309</v>
      </c>
      <c r="C1049" s="154" t="s">
        <v>6309</v>
      </c>
      <c r="D1049" s="154" t="s">
        <v>6964</v>
      </c>
      <c r="E1049" s="154" t="s">
        <v>2488</v>
      </c>
      <c r="F1049" s="154" t="s">
        <v>6263</v>
      </c>
      <c r="G1049" s="78" t="str">
        <f t="shared" si="16"/>
        <v>ETR</v>
      </c>
    </row>
    <row r="1050" spans="2:7" hidden="1" x14ac:dyDescent="0.2">
      <c r="B1050" s="154" t="s">
        <v>680</v>
      </c>
      <c r="C1050" s="154" t="s">
        <v>680</v>
      </c>
      <c r="D1050" s="154" t="s">
        <v>7021</v>
      </c>
      <c r="E1050" s="154" t="s">
        <v>2488</v>
      </c>
      <c r="F1050" s="154" t="s">
        <v>6263</v>
      </c>
      <c r="G1050" s="78" t="str">
        <f t="shared" si="16"/>
        <v>GPS</v>
      </c>
    </row>
    <row r="1051" spans="2:7" hidden="1" x14ac:dyDescent="0.2">
      <c r="B1051" s="154" t="s">
        <v>686</v>
      </c>
      <c r="C1051" s="154" t="s">
        <v>686</v>
      </c>
      <c r="D1051" s="154" t="s">
        <v>3046</v>
      </c>
      <c r="E1051" s="154" t="s">
        <v>2488</v>
      </c>
      <c r="F1051" s="154" t="s">
        <v>6263</v>
      </c>
      <c r="G1051" s="78" t="str">
        <f t="shared" si="16"/>
        <v>GYE</v>
      </c>
    </row>
    <row r="1052" spans="2:7" hidden="1" x14ac:dyDescent="0.2">
      <c r="B1052" s="154" t="s">
        <v>3797</v>
      </c>
      <c r="C1052" s="154" t="s">
        <v>3797</v>
      </c>
      <c r="D1052" s="154" t="s">
        <v>7175</v>
      </c>
      <c r="E1052" s="154" t="s">
        <v>2488</v>
      </c>
      <c r="F1052" s="154" t="s">
        <v>6263</v>
      </c>
      <c r="G1052" s="78" t="str">
        <f t="shared" si="16"/>
        <v>LGQ</v>
      </c>
    </row>
    <row r="1053" spans="2:7" hidden="1" x14ac:dyDescent="0.2">
      <c r="B1053" s="154" t="s">
        <v>3848</v>
      </c>
      <c r="C1053" s="154" t="s">
        <v>3848</v>
      </c>
      <c r="D1053" s="154" t="s">
        <v>3849</v>
      </c>
      <c r="E1053" s="154" t="s">
        <v>2488</v>
      </c>
      <c r="F1053" s="154" t="s">
        <v>6263</v>
      </c>
      <c r="G1053" s="78" t="str">
        <f t="shared" si="16"/>
        <v>LOH</v>
      </c>
    </row>
    <row r="1054" spans="2:7" hidden="1" x14ac:dyDescent="0.2">
      <c r="B1054" s="154" t="s">
        <v>6452</v>
      </c>
      <c r="C1054" s="154" t="s">
        <v>6452</v>
      </c>
      <c r="D1054" s="154" t="s">
        <v>6453</v>
      </c>
      <c r="E1054" s="154" t="s">
        <v>2488</v>
      </c>
      <c r="F1054" s="154" t="s">
        <v>6263</v>
      </c>
      <c r="G1054" s="78" t="str">
        <f t="shared" si="16"/>
        <v>LTX</v>
      </c>
    </row>
    <row r="1055" spans="2:7" hidden="1" x14ac:dyDescent="0.2">
      <c r="B1055" s="154" t="s">
        <v>913</v>
      </c>
      <c r="C1055" s="154" t="s">
        <v>913</v>
      </c>
      <c r="D1055" s="154" t="s">
        <v>3999</v>
      </c>
      <c r="E1055" s="154" t="s">
        <v>2488</v>
      </c>
      <c r="F1055" s="154" t="s">
        <v>6263</v>
      </c>
      <c r="G1055" s="78" t="str">
        <f t="shared" si="16"/>
        <v>MEC</v>
      </c>
    </row>
    <row r="1056" spans="2:7" hidden="1" x14ac:dyDescent="0.2">
      <c r="B1056" s="154" t="s">
        <v>4400</v>
      </c>
      <c r="C1056" s="154" t="s">
        <v>4400</v>
      </c>
      <c r="D1056" s="154" t="s">
        <v>4401</v>
      </c>
      <c r="E1056" s="154" t="s">
        <v>2488</v>
      </c>
      <c r="F1056" s="154" t="s">
        <v>6263</v>
      </c>
      <c r="G1056" s="78" t="str">
        <f t="shared" si="16"/>
        <v>OCC</v>
      </c>
    </row>
    <row r="1057" spans="2:7" hidden="1" x14ac:dyDescent="0.2">
      <c r="B1057" s="154" t="s">
        <v>6549</v>
      </c>
      <c r="C1057" s="154" t="s">
        <v>6549</v>
      </c>
      <c r="D1057" s="154" t="s">
        <v>6550</v>
      </c>
      <c r="E1057" s="154" t="s">
        <v>2488</v>
      </c>
      <c r="F1057" s="154" t="s">
        <v>6263</v>
      </c>
      <c r="G1057" s="78" t="str">
        <f t="shared" si="16"/>
        <v>PVO</v>
      </c>
    </row>
    <row r="1058" spans="2:7" hidden="1" x14ac:dyDescent="0.2">
      <c r="B1058" s="154" t="s">
        <v>4890</v>
      </c>
      <c r="C1058" s="154" t="s">
        <v>4890</v>
      </c>
      <c r="D1058" s="154" t="s">
        <v>7439</v>
      </c>
      <c r="E1058" s="154" t="s">
        <v>2488</v>
      </c>
      <c r="F1058" s="154" t="s">
        <v>6263</v>
      </c>
      <c r="G1058" s="78" t="str">
        <f t="shared" si="16"/>
        <v>SCY</v>
      </c>
    </row>
    <row r="1059" spans="2:7" hidden="1" x14ac:dyDescent="0.2">
      <c r="B1059" s="154" t="s">
        <v>1289</v>
      </c>
      <c r="C1059" s="154" t="s">
        <v>1289</v>
      </c>
      <c r="D1059" s="154" t="s">
        <v>5391</v>
      </c>
      <c r="E1059" s="154" t="s">
        <v>2488</v>
      </c>
      <c r="F1059" s="154" t="s">
        <v>6263</v>
      </c>
      <c r="G1059" s="78" t="str">
        <f t="shared" si="16"/>
        <v>UIO</v>
      </c>
    </row>
    <row r="1060" spans="2:7" hidden="1" x14ac:dyDescent="0.2">
      <c r="B1060" s="154" t="s">
        <v>5646</v>
      </c>
      <c r="C1060" s="154" t="s">
        <v>5646</v>
      </c>
      <c r="D1060" s="154" t="s">
        <v>5647</v>
      </c>
      <c r="E1060" s="154" t="s">
        <v>2488</v>
      </c>
      <c r="F1060" s="154" t="s">
        <v>6263</v>
      </c>
      <c r="G1060" s="78" t="str">
        <f t="shared" si="16"/>
        <v>XMS</v>
      </c>
    </row>
    <row r="1061" spans="2:7" hidden="1" x14ac:dyDescent="0.2">
      <c r="B1061" s="154" t="s">
        <v>1711</v>
      </c>
      <c r="C1061" s="154" t="s">
        <v>1711</v>
      </c>
      <c r="D1061" s="154" t="s">
        <v>6768</v>
      </c>
      <c r="E1061" s="154" t="s">
        <v>1574</v>
      </c>
      <c r="F1061" s="154" t="s">
        <v>6096</v>
      </c>
      <c r="G1061" s="78" t="str">
        <f t="shared" si="16"/>
        <v>ABS</v>
      </c>
    </row>
    <row r="1062" spans="2:7" hidden="1" x14ac:dyDescent="0.2">
      <c r="B1062" s="154" t="s">
        <v>283</v>
      </c>
      <c r="C1062" s="154" t="s">
        <v>283</v>
      </c>
      <c r="D1062" s="154" t="s">
        <v>6712</v>
      </c>
      <c r="E1062" s="154" t="s">
        <v>1574</v>
      </c>
      <c r="F1062" s="154" t="s">
        <v>6096</v>
      </c>
      <c r="G1062" s="78" t="str">
        <f t="shared" si="16"/>
        <v>ALY</v>
      </c>
    </row>
    <row r="1063" spans="2:7" hidden="1" x14ac:dyDescent="0.2">
      <c r="B1063" s="154" t="s">
        <v>431</v>
      </c>
      <c r="C1063" s="154" t="s">
        <v>431</v>
      </c>
      <c r="D1063" s="154" t="s">
        <v>1909</v>
      </c>
      <c r="E1063" s="154" t="s">
        <v>1574</v>
      </c>
      <c r="F1063" s="154" t="s">
        <v>6096</v>
      </c>
      <c r="G1063" s="78" t="str">
        <f t="shared" si="16"/>
        <v>ASW</v>
      </c>
    </row>
    <row r="1064" spans="2:7" hidden="1" x14ac:dyDescent="0.2">
      <c r="B1064" s="154" t="s">
        <v>1924</v>
      </c>
      <c r="C1064" s="154" t="s">
        <v>1924</v>
      </c>
      <c r="D1064" s="154" t="s">
        <v>6160</v>
      </c>
      <c r="E1064" s="154" t="s">
        <v>1574</v>
      </c>
      <c r="F1064" s="154" t="s">
        <v>6096</v>
      </c>
      <c r="G1064" s="78" t="str">
        <f t="shared" si="16"/>
        <v>ATZ</v>
      </c>
    </row>
    <row r="1065" spans="2:7" hidden="1" x14ac:dyDescent="0.2">
      <c r="B1065" s="154" t="s">
        <v>19</v>
      </c>
      <c r="C1065" s="154" t="s">
        <v>19</v>
      </c>
      <c r="D1065" s="154" t="s">
        <v>2287</v>
      </c>
      <c r="E1065" s="154" t="s">
        <v>1574</v>
      </c>
      <c r="F1065" s="154" t="s">
        <v>6096</v>
      </c>
      <c r="G1065" s="78" t="str">
        <f t="shared" si="16"/>
        <v>CAI</v>
      </c>
    </row>
    <row r="1066" spans="2:7" hidden="1" x14ac:dyDescent="0.2">
      <c r="B1066" s="154" t="s">
        <v>3071</v>
      </c>
      <c r="C1066" s="154" t="s">
        <v>283</v>
      </c>
      <c r="D1066" s="154" t="s">
        <v>6712</v>
      </c>
      <c r="E1066" s="154" t="s">
        <v>1574</v>
      </c>
      <c r="F1066" s="154" t="s">
        <v>6096</v>
      </c>
      <c r="G1066" s="78" t="str">
        <f t="shared" si="16"/>
        <v>ALY</v>
      </c>
    </row>
    <row r="1067" spans="2:7" hidden="1" x14ac:dyDescent="0.2">
      <c r="B1067" s="154" t="s">
        <v>6365</v>
      </c>
      <c r="C1067" s="154" t="s">
        <v>6365</v>
      </c>
      <c r="D1067" s="154" t="s">
        <v>6366</v>
      </c>
      <c r="E1067" s="154" t="s">
        <v>1574</v>
      </c>
      <c r="F1067" s="154" t="s">
        <v>6096</v>
      </c>
      <c r="G1067" s="78" t="str">
        <f t="shared" si="16"/>
        <v>HMB</v>
      </c>
    </row>
    <row r="1068" spans="2:7" hidden="1" x14ac:dyDescent="0.2">
      <c r="B1068" s="154" t="s">
        <v>723</v>
      </c>
      <c r="C1068" s="154" t="s">
        <v>723</v>
      </c>
      <c r="D1068" s="154" t="s">
        <v>3164</v>
      </c>
      <c r="E1068" s="154" t="s">
        <v>1574</v>
      </c>
      <c r="F1068" s="154" t="s">
        <v>6096</v>
      </c>
      <c r="G1068" s="78" t="str">
        <f t="shared" si="16"/>
        <v>HRG</v>
      </c>
    </row>
    <row r="1069" spans="2:7" hidden="1" x14ac:dyDescent="0.2">
      <c r="B1069" s="154" t="s">
        <v>24</v>
      </c>
      <c r="C1069" s="154" t="s">
        <v>24</v>
      </c>
      <c r="D1069" s="154" t="s">
        <v>3923</v>
      </c>
      <c r="E1069" s="154" t="s">
        <v>1574</v>
      </c>
      <c r="F1069" s="154" t="s">
        <v>6096</v>
      </c>
      <c r="G1069" s="78" t="str">
        <f t="shared" si="16"/>
        <v>LXR</v>
      </c>
    </row>
    <row r="1070" spans="2:7" hidden="1" x14ac:dyDescent="0.2">
      <c r="B1070" s="154" t="s">
        <v>4190</v>
      </c>
      <c r="C1070" s="154" t="s">
        <v>4190</v>
      </c>
      <c r="D1070" s="154" t="s">
        <v>7264</v>
      </c>
      <c r="E1070" s="154" t="s">
        <v>1574</v>
      </c>
      <c r="F1070" s="154" t="s">
        <v>6096</v>
      </c>
      <c r="G1070" s="78" t="str">
        <f t="shared" si="16"/>
        <v>MUH</v>
      </c>
    </row>
    <row r="1071" spans="2:7" hidden="1" x14ac:dyDescent="0.2">
      <c r="B1071" s="154" t="s">
        <v>4797</v>
      </c>
      <c r="C1071" s="154" t="s">
        <v>4797</v>
      </c>
      <c r="D1071" s="154" t="s">
        <v>7416</v>
      </c>
      <c r="E1071" s="154" t="s">
        <v>1574</v>
      </c>
      <c r="F1071" s="154" t="s">
        <v>6096</v>
      </c>
      <c r="G1071" s="78" t="str">
        <f t="shared" si="16"/>
        <v>RMF</v>
      </c>
    </row>
    <row r="1072" spans="2:7" hidden="1" x14ac:dyDescent="0.2">
      <c r="B1072" s="154" t="s">
        <v>1188</v>
      </c>
      <c r="C1072" s="154" t="s">
        <v>1188</v>
      </c>
      <c r="D1072" s="154" t="s">
        <v>7491</v>
      </c>
      <c r="E1072" s="154" t="s">
        <v>1574</v>
      </c>
      <c r="F1072" s="154" t="s">
        <v>6096</v>
      </c>
      <c r="G1072" s="78" t="str">
        <f t="shared" si="16"/>
        <v>SSH</v>
      </c>
    </row>
    <row r="1073" spans="2:7" hidden="1" x14ac:dyDescent="0.2">
      <c r="B1073" s="154" t="s">
        <v>5141</v>
      </c>
      <c r="C1073" s="154" t="s">
        <v>5141</v>
      </c>
      <c r="D1073" s="154" t="s">
        <v>5142</v>
      </c>
      <c r="E1073" s="154" t="s">
        <v>1574</v>
      </c>
      <c r="F1073" s="154" t="s">
        <v>6096</v>
      </c>
      <c r="G1073" s="78" t="str">
        <f t="shared" si="16"/>
        <v>TCP</v>
      </c>
    </row>
    <row r="1074" spans="2:7" hidden="1" x14ac:dyDescent="0.2">
      <c r="B1074" s="154" t="s">
        <v>359</v>
      </c>
      <c r="C1074" s="154" t="s">
        <v>359</v>
      </c>
      <c r="D1074" s="154" t="s">
        <v>7428</v>
      </c>
      <c r="E1074" s="154" t="s">
        <v>2767</v>
      </c>
      <c r="F1074" s="154" t="s">
        <v>6570</v>
      </c>
      <c r="G1074" s="78" t="str">
        <f t="shared" si="16"/>
        <v>SAL</v>
      </c>
    </row>
    <row r="1075" spans="2:7" hidden="1" x14ac:dyDescent="0.2">
      <c r="B1075" s="154" t="s">
        <v>2193</v>
      </c>
      <c r="C1075" s="154" t="s">
        <v>2193</v>
      </c>
      <c r="D1075" s="154" t="s">
        <v>2194</v>
      </c>
      <c r="E1075" s="154" t="s">
        <v>2195</v>
      </c>
      <c r="F1075" s="154" t="s">
        <v>6217</v>
      </c>
      <c r="G1075" s="78" t="str">
        <f t="shared" si="16"/>
        <v>BSG</v>
      </c>
    </row>
    <row r="1076" spans="2:7" hidden="1" x14ac:dyDescent="0.2">
      <c r="B1076" s="154" t="s">
        <v>1187</v>
      </c>
      <c r="C1076" s="154" t="s">
        <v>1187</v>
      </c>
      <c r="D1076" s="154" t="s">
        <v>5044</v>
      </c>
      <c r="E1076" s="154" t="s">
        <v>2195</v>
      </c>
      <c r="F1076" s="154" t="s">
        <v>6217</v>
      </c>
      <c r="G1076" s="78" t="str">
        <f t="shared" si="16"/>
        <v>SSG</v>
      </c>
    </row>
    <row r="1077" spans="2:7" hidden="1" x14ac:dyDescent="0.2">
      <c r="B1077" s="154" t="s">
        <v>14</v>
      </c>
      <c r="C1077" s="154" t="s">
        <v>14</v>
      </c>
      <c r="D1077" s="154" t="s">
        <v>1902</v>
      </c>
      <c r="E1077" s="154" t="s">
        <v>1566</v>
      </c>
      <c r="F1077" s="154" t="s">
        <v>6158</v>
      </c>
      <c r="G1077" s="78" t="str">
        <f t="shared" si="16"/>
        <v>ASM</v>
      </c>
    </row>
    <row r="1078" spans="2:7" hidden="1" x14ac:dyDescent="0.2">
      <c r="B1078" s="154" t="s">
        <v>4173</v>
      </c>
      <c r="C1078" s="154" t="s">
        <v>4173</v>
      </c>
      <c r="D1078" s="154" t="s">
        <v>4174</v>
      </c>
      <c r="E1078" s="154" t="s">
        <v>1566</v>
      </c>
      <c r="F1078" s="154" t="s">
        <v>6158</v>
      </c>
      <c r="G1078" s="78" t="str">
        <f t="shared" si="16"/>
        <v>MSW</v>
      </c>
    </row>
    <row r="1079" spans="2:7" hidden="1" x14ac:dyDescent="0.2">
      <c r="B1079" s="154" t="s">
        <v>3487</v>
      </c>
      <c r="C1079" s="154" t="s">
        <v>3487</v>
      </c>
      <c r="D1079" s="154" t="s">
        <v>3488</v>
      </c>
      <c r="E1079" s="154" t="s">
        <v>3489</v>
      </c>
      <c r="F1079" s="154" t="s">
        <v>6416</v>
      </c>
      <c r="G1079" s="78" t="str">
        <f t="shared" si="16"/>
        <v>KDL</v>
      </c>
    </row>
    <row r="1080" spans="2:7" hidden="1" x14ac:dyDescent="0.2">
      <c r="B1080" s="154" t="s">
        <v>1220</v>
      </c>
      <c r="C1080" s="154" t="s">
        <v>1220</v>
      </c>
      <c r="D1080" s="154" t="s">
        <v>5118</v>
      </c>
      <c r="E1080" s="154" t="s">
        <v>3489</v>
      </c>
      <c r="F1080" s="154" t="s">
        <v>6416</v>
      </c>
      <c r="G1080" s="78" t="str">
        <f t="shared" si="16"/>
        <v>TAY</v>
      </c>
    </row>
    <row r="1081" spans="2:7" hidden="1" x14ac:dyDescent="0.2">
      <c r="B1081" s="154" t="s">
        <v>1245</v>
      </c>
      <c r="C1081" s="154" t="s">
        <v>1245</v>
      </c>
      <c r="D1081" s="154" t="s">
        <v>6751</v>
      </c>
      <c r="E1081" s="154" t="s">
        <v>3489</v>
      </c>
      <c r="F1081" s="154" t="s">
        <v>6416</v>
      </c>
      <c r="G1081" s="78" t="str">
        <f t="shared" si="16"/>
        <v>TLL</v>
      </c>
    </row>
    <row r="1082" spans="2:7" hidden="1" x14ac:dyDescent="0.2">
      <c r="B1082" s="154" t="s">
        <v>7555</v>
      </c>
      <c r="C1082" s="154" t="s">
        <v>7555</v>
      </c>
      <c r="D1082" s="154" t="s">
        <v>7556</v>
      </c>
      <c r="E1082" s="154" t="s">
        <v>3489</v>
      </c>
      <c r="F1082" s="154" t="s">
        <v>6416</v>
      </c>
      <c r="G1082" s="78" t="str">
        <f t="shared" si="16"/>
        <v>URE</v>
      </c>
    </row>
    <row r="1083" spans="2:7" hidden="1" x14ac:dyDescent="0.2">
      <c r="B1083" s="154" t="s">
        <v>1704</v>
      </c>
      <c r="C1083" s="154" t="s">
        <v>1704</v>
      </c>
      <c r="D1083" s="154" t="s">
        <v>6767</v>
      </c>
      <c r="E1083" s="154" t="s">
        <v>1567</v>
      </c>
      <c r="F1083" s="154" t="s">
        <v>6095</v>
      </c>
      <c r="G1083" s="78" t="str">
        <f t="shared" si="16"/>
        <v>ABK</v>
      </c>
    </row>
    <row r="1084" spans="2:7" hidden="1" x14ac:dyDescent="0.2">
      <c r="B1084" s="154" t="s">
        <v>12</v>
      </c>
      <c r="C1084" s="154" t="s">
        <v>12</v>
      </c>
      <c r="D1084" s="154" t="s">
        <v>6773</v>
      </c>
      <c r="E1084" s="154" t="s">
        <v>1567</v>
      </c>
      <c r="F1084" s="154" t="s">
        <v>6095</v>
      </c>
      <c r="G1084" s="78" t="str">
        <f t="shared" si="16"/>
        <v>ADD</v>
      </c>
    </row>
    <row r="1085" spans="2:7" hidden="1" x14ac:dyDescent="0.2">
      <c r="B1085" s="154" t="s">
        <v>1842</v>
      </c>
      <c r="C1085" s="154" t="s">
        <v>1842</v>
      </c>
      <c r="D1085" s="154" t="s">
        <v>6794</v>
      </c>
      <c r="E1085" s="154" t="s">
        <v>1567</v>
      </c>
      <c r="F1085" s="154" t="s">
        <v>6095</v>
      </c>
      <c r="G1085" s="78" t="str">
        <f t="shared" si="16"/>
        <v>AMH</v>
      </c>
    </row>
    <row r="1086" spans="2:7" hidden="1" x14ac:dyDescent="0.2">
      <c r="B1086" s="154" t="s">
        <v>1903</v>
      </c>
      <c r="C1086" s="154" t="s">
        <v>1903</v>
      </c>
      <c r="D1086" s="154" t="s">
        <v>1904</v>
      </c>
      <c r="E1086" s="154" t="s">
        <v>1567</v>
      </c>
      <c r="F1086" s="154" t="s">
        <v>6095</v>
      </c>
      <c r="G1086" s="78" t="str">
        <f t="shared" si="16"/>
        <v>ASO</v>
      </c>
    </row>
    <row r="1087" spans="2:7" hidden="1" x14ac:dyDescent="0.2">
      <c r="B1087" s="154" t="s">
        <v>1958</v>
      </c>
      <c r="C1087" s="154" t="s">
        <v>1958</v>
      </c>
      <c r="D1087" s="154" t="s">
        <v>1959</v>
      </c>
      <c r="E1087" s="154" t="s">
        <v>1567</v>
      </c>
      <c r="F1087" s="154" t="s">
        <v>6095</v>
      </c>
      <c r="G1087" s="78" t="str">
        <f t="shared" si="16"/>
        <v>AXU</v>
      </c>
    </row>
    <row r="1088" spans="2:7" hidden="1" x14ac:dyDescent="0.2">
      <c r="B1088" s="154" t="s">
        <v>474</v>
      </c>
      <c r="C1088" s="154" t="s">
        <v>474</v>
      </c>
      <c r="D1088" s="154" t="s">
        <v>6818</v>
      </c>
      <c r="E1088" s="154" t="s">
        <v>1567</v>
      </c>
      <c r="F1088" s="154" t="s">
        <v>6095</v>
      </c>
      <c r="G1088" s="78" t="str">
        <f t="shared" si="16"/>
        <v>BJR</v>
      </c>
    </row>
    <row r="1089" spans="2:7" hidden="1" x14ac:dyDescent="0.2">
      <c r="B1089" s="154" t="s">
        <v>589</v>
      </c>
      <c r="C1089" s="154" t="s">
        <v>589</v>
      </c>
      <c r="D1089" s="154" t="s">
        <v>6928</v>
      </c>
      <c r="E1089" s="154" t="s">
        <v>1567</v>
      </c>
      <c r="F1089" s="154" t="s">
        <v>6095</v>
      </c>
      <c r="G1089" s="78" t="str">
        <f t="shared" si="16"/>
        <v>DIR</v>
      </c>
    </row>
    <row r="1090" spans="2:7" hidden="1" x14ac:dyDescent="0.2">
      <c r="B1090" s="154" t="s">
        <v>2910</v>
      </c>
      <c r="C1090" s="154" t="s">
        <v>2910</v>
      </c>
      <c r="D1090" s="154" t="s">
        <v>2911</v>
      </c>
      <c r="E1090" s="154" t="s">
        <v>1567</v>
      </c>
      <c r="F1090" s="154" t="s">
        <v>6095</v>
      </c>
      <c r="G1090" s="78" t="str">
        <f t="shared" si="16"/>
        <v>GDE</v>
      </c>
    </row>
    <row r="1091" spans="2:7" hidden="1" x14ac:dyDescent="0.2">
      <c r="B1091" s="154" t="s">
        <v>662</v>
      </c>
      <c r="C1091" s="154" t="s">
        <v>662</v>
      </c>
      <c r="D1091" s="154" t="s">
        <v>6333</v>
      </c>
      <c r="E1091" s="154" t="s">
        <v>1567</v>
      </c>
      <c r="F1091" s="154" t="s">
        <v>6095</v>
      </c>
      <c r="G1091" s="78" t="str">
        <f t="shared" si="16"/>
        <v>GDQ</v>
      </c>
    </row>
    <row r="1092" spans="2:7" hidden="1" x14ac:dyDescent="0.2">
      <c r="B1092" s="154" t="s">
        <v>2965</v>
      </c>
      <c r="C1092" s="154" t="s">
        <v>2965</v>
      </c>
      <c r="D1092" s="154" t="s">
        <v>2966</v>
      </c>
      <c r="E1092" s="154" t="s">
        <v>1567</v>
      </c>
      <c r="F1092" s="154" t="s">
        <v>6095</v>
      </c>
      <c r="G1092" s="78" t="str">
        <f t="shared" ref="G1092:G1154" si="17">C1092</f>
        <v>GMB</v>
      </c>
    </row>
    <row r="1093" spans="2:7" hidden="1" x14ac:dyDescent="0.2">
      <c r="B1093" s="154" t="s">
        <v>3182</v>
      </c>
      <c r="C1093" s="154" t="s">
        <v>3182</v>
      </c>
      <c r="D1093" s="154" t="s">
        <v>3183</v>
      </c>
      <c r="E1093" s="154" t="s">
        <v>1567</v>
      </c>
      <c r="F1093" s="154" t="s">
        <v>6095</v>
      </c>
      <c r="G1093" s="78" t="str">
        <f t="shared" si="17"/>
        <v>HUE</v>
      </c>
    </row>
    <row r="1094" spans="2:7" hidden="1" x14ac:dyDescent="0.2">
      <c r="B1094" s="154" t="s">
        <v>3379</v>
      </c>
      <c r="C1094" s="154" t="s">
        <v>3379</v>
      </c>
      <c r="D1094" s="154" t="s">
        <v>3380</v>
      </c>
      <c r="E1094" s="154" t="s">
        <v>1567</v>
      </c>
      <c r="F1094" s="154" t="s">
        <v>6095</v>
      </c>
      <c r="G1094" s="78" t="str">
        <f t="shared" si="17"/>
        <v>JIJ</v>
      </c>
    </row>
    <row r="1095" spans="2:7" hidden="1" x14ac:dyDescent="0.2">
      <c r="B1095" s="154" t="s">
        <v>3381</v>
      </c>
      <c r="C1095" s="154" t="s">
        <v>3381</v>
      </c>
      <c r="D1095" s="154" t="s">
        <v>3382</v>
      </c>
      <c r="E1095" s="154" t="s">
        <v>1567</v>
      </c>
      <c r="F1095" s="154" t="s">
        <v>6095</v>
      </c>
      <c r="G1095" s="78" t="str">
        <f t="shared" si="17"/>
        <v>JIM</v>
      </c>
    </row>
    <row r="1096" spans="2:7" hidden="1" x14ac:dyDescent="0.2">
      <c r="B1096" s="154" t="s">
        <v>3822</v>
      </c>
      <c r="C1096" s="154" t="s">
        <v>3822</v>
      </c>
      <c r="D1096" s="154" t="s">
        <v>3823</v>
      </c>
      <c r="E1096" s="154" t="s">
        <v>1567</v>
      </c>
      <c r="F1096" s="154" t="s">
        <v>6095</v>
      </c>
      <c r="G1096" s="78" t="str">
        <f t="shared" si="17"/>
        <v>LLI</v>
      </c>
    </row>
    <row r="1097" spans="2:7" hidden="1" x14ac:dyDescent="0.2">
      <c r="B1097" s="154" t="s">
        <v>4149</v>
      </c>
      <c r="C1097" s="154" t="s">
        <v>4149</v>
      </c>
      <c r="D1097" s="154" t="s">
        <v>6473</v>
      </c>
      <c r="E1097" s="154" t="s">
        <v>1567</v>
      </c>
      <c r="F1097" s="154" t="s">
        <v>6095</v>
      </c>
      <c r="G1097" s="78" t="str">
        <f t="shared" si="17"/>
        <v>MQX</v>
      </c>
    </row>
    <row r="1098" spans="2:7" hidden="1" x14ac:dyDescent="0.2">
      <c r="B1098" s="154" t="s">
        <v>4928</v>
      </c>
      <c r="C1098" s="154" t="s">
        <v>4928</v>
      </c>
      <c r="D1098" s="154" t="s">
        <v>7451</v>
      </c>
      <c r="E1098" s="154" t="s">
        <v>1567</v>
      </c>
      <c r="F1098" s="154" t="s">
        <v>6095</v>
      </c>
      <c r="G1098" s="78" t="str">
        <f t="shared" si="17"/>
        <v>SHC</v>
      </c>
    </row>
    <row r="1099" spans="2:7" hidden="1" x14ac:dyDescent="0.2">
      <c r="B1099" s="154" t="s">
        <v>4137</v>
      </c>
      <c r="C1099" s="154" t="s">
        <v>4137</v>
      </c>
      <c r="D1099" s="154" t="s">
        <v>7249</v>
      </c>
      <c r="E1099" s="154" t="s">
        <v>4138</v>
      </c>
      <c r="F1099" s="154" t="s">
        <v>6472</v>
      </c>
      <c r="G1099" s="78" t="str">
        <f t="shared" si="17"/>
        <v>MPN</v>
      </c>
    </row>
    <row r="1100" spans="2:7" hidden="1" x14ac:dyDescent="0.2">
      <c r="B1100" s="154" t="s">
        <v>635</v>
      </c>
      <c r="C1100" s="154" t="s">
        <v>635</v>
      </c>
      <c r="D1100" s="154" t="s">
        <v>2791</v>
      </c>
      <c r="E1100" s="154" t="s">
        <v>2791</v>
      </c>
      <c r="F1100" s="154" t="s">
        <v>6315</v>
      </c>
      <c r="G1100" s="78" t="str">
        <f t="shared" si="17"/>
        <v>FAE</v>
      </c>
    </row>
    <row r="1101" spans="2:7" hidden="1" x14ac:dyDescent="0.2">
      <c r="B1101" s="154" t="s">
        <v>6377</v>
      </c>
      <c r="C1101" s="154" t="s">
        <v>6377</v>
      </c>
      <c r="D1101" s="154" t="s">
        <v>6378</v>
      </c>
      <c r="E1101" s="154" t="s">
        <v>3498</v>
      </c>
      <c r="F1101" s="154" t="s">
        <v>6379</v>
      </c>
      <c r="G1101" s="78" t="str">
        <f t="shared" si="17"/>
        <v>ICI</v>
      </c>
    </row>
    <row r="1102" spans="2:7" hidden="1" x14ac:dyDescent="0.2">
      <c r="B1102" s="154" t="s">
        <v>3496</v>
      </c>
      <c r="C1102" s="154" t="s">
        <v>3496</v>
      </c>
      <c r="D1102" s="154" t="s">
        <v>3497</v>
      </c>
      <c r="E1102" s="154" t="s">
        <v>3498</v>
      </c>
      <c r="F1102" s="154" t="s">
        <v>6379</v>
      </c>
      <c r="G1102" s="78" t="str">
        <f t="shared" si="17"/>
        <v>KDV</v>
      </c>
    </row>
    <row r="1103" spans="2:7" hidden="1" x14ac:dyDescent="0.2">
      <c r="B1103" s="154" t="s">
        <v>845</v>
      </c>
      <c r="C1103" s="154" t="s">
        <v>845</v>
      </c>
      <c r="D1103" s="154" t="s">
        <v>3755</v>
      </c>
      <c r="E1103" s="154" t="s">
        <v>3498</v>
      </c>
      <c r="F1103" s="154" t="s">
        <v>6379</v>
      </c>
      <c r="G1103" s="78" t="str">
        <f t="shared" si="17"/>
        <v>LBS</v>
      </c>
    </row>
    <row r="1104" spans="2:7" hidden="1" x14ac:dyDescent="0.2">
      <c r="B1104" s="154" t="s">
        <v>3811</v>
      </c>
      <c r="C1104" s="154" t="s">
        <v>3811</v>
      </c>
      <c r="D1104" s="154" t="s">
        <v>3812</v>
      </c>
      <c r="E1104" s="154" t="s">
        <v>3498</v>
      </c>
      <c r="F1104" s="154" t="s">
        <v>6379</v>
      </c>
      <c r="G1104" s="78" t="str">
        <f t="shared" si="17"/>
        <v>LKB</v>
      </c>
    </row>
    <row r="1105" spans="2:7" hidden="1" x14ac:dyDescent="0.2">
      <c r="B1105" s="154" t="s">
        <v>962</v>
      </c>
      <c r="C1105" s="154" t="s">
        <v>962</v>
      </c>
      <c r="D1105" s="154" t="s">
        <v>4254</v>
      </c>
      <c r="E1105" s="154" t="s">
        <v>3498</v>
      </c>
      <c r="F1105" s="154" t="s">
        <v>6379</v>
      </c>
      <c r="G1105" s="78" t="str">
        <f t="shared" si="17"/>
        <v>NAN</v>
      </c>
    </row>
    <row r="1106" spans="2:7" hidden="1" x14ac:dyDescent="0.2">
      <c r="B1106" s="154" t="s">
        <v>6565</v>
      </c>
      <c r="C1106" s="154" t="s">
        <v>6565</v>
      </c>
      <c r="D1106" s="154" t="s">
        <v>7423</v>
      </c>
      <c r="E1106" s="154" t="s">
        <v>3498</v>
      </c>
      <c r="F1106" s="154" t="s">
        <v>6379</v>
      </c>
      <c r="G1106" s="78" t="str">
        <f t="shared" si="17"/>
        <v>RTA</v>
      </c>
    </row>
    <row r="1107" spans="2:7" hidden="1" x14ac:dyDescent="0.2">
      <c r="B1107" s="154" t="s">
        <v>1196</v>
      </c>
      <c r="C1107" s="154" t="s">
        <v>1196</v>
      </c>
      <c r="D1107" s="154" t="s">
        <v>5067</v>
      </c>
      <c r="E1107" s="154" t="s">
        <v>3498</v>
      </c>
      <c r="F1107" s="154" t="s">
        <v>6379</v>
      </c>
      <c r="G1107" s="78" t="str">
        <f t="shared" si="17"/>
        <v>SUV</v>
      </c>
    </row>
    <row r="1108" spans="2:7" hidden="1" x14ac:dyDescent="0.2">
      <c r="B1108" s="154" t="s">
        <v>1201</v>
      </c>
      <c r="C1108" s="154" t="s">
        <v>1201</v>
      </c>
      <c r="D1108" s="154" t="s">
        <v>5081</v>
      </c>
      <c r="E1108" s="154" t="s">
        <v>3498</v>
      </c>
      <c r="F1108" s="154" t="s">
        <v>6379</v>
      </c>
      <c r="G1108" s="78" t="str">
        <f t="shared" si="17"/>
        <v>SVU</v>
      </c>
    </row>
    <row r="1109" spans="2:7" hidden="1" x14ac:dyDescent="0.2">
      <c r="B1109" s="154" t="s">
        <v>1277</v>
      </c>
      <c r="C1109" s="154" t="s">
        <v>1277</v>
      </c>
      <c r="D1109" s="154" t="s">
        <v>5343</v>
      </c>
      <c r="E1109" s="154" t="s">
        <v>3498</v>
      </c>
      <c r="F1109" s="154" t="s">
        <v>6379</v>
      </c>
      <c r="G1109" s="78" t="str">
        <f t="shared" si="17"/>
        <v>TVU</v>
      </c>
    </row>
    <row r="1110" spans="2:7" hidden="1" x14ac:dyDescent="0.2">
      <c r="B1110" s="154" t="s">
        <v>5464</v>
      </c>
      <c r="C1110" s="154" t="s">
        <v>5464</v>
      </c>
      <c r="D1110" s="154" t="s">
        <v>5465</v>
      </c>
      <c r="E1110" s="154" t="s">
        <v>3498</v>
      </c>
      <c r="F1110" s="154" t="s">
        <v>6379</v>
      </c>
      <c r="G1110" s="78" t="str">
        <f t="shared" si="17"/>
        <v>VBV</v>
      </c>
    </row>
    <row r="1111" spans="2:7" hidden="1" x14ac:dyDescent="0.2">
      <c r="B1111" s="154" t="s">
        <v>296</v>
      </c>
      <c r="C1111" s="154" t="s">
        <v>296</v>
      </c>
      <c r="D1111" s="154" t="s">
        <v>3088</v>
      </c>
      <c r="E1111" s="154" t="s">
        <v>1611</v>
      </c>
      <c r="F1111" s="154" t="s">
        <v>6359</v>
      </c>
      <c r="G1111" s="78" t="str">
        <f t="shared" si="17"/>
        <v>HEL</v>
      </c>
    </row>
    <row r="1112" spans="2:7" hidden="1" x14ac:dyDescent="0.2">
      <c r="B1112" s="154" t="s">
        <v>754</v>
      </c>
      <c r="C1112" s="154" t="s">
        <v>754</v>
      </c>
      <c r="D1112" s="154" t="s">
        <v>3318</v>
      </c>
      <c r="E1112" s="154" t="s">
        <v>1611</v>
      </c>
      <c r="F1112" s="154" t="s">
        <v>6359</v>
      </c>
      <c r="G1112" s="78" t="str">
        <f t="shared" si="17"/>
        <v>IVL</v>
      </c>
    </row>
    <row r="1113" spans="2:7" hidden="1" x14ac:dyDescent="0.2">
      <c r="B1113" s="154" t="s">
        <v>774</v>
      </c>
      <c r="C1113" s="154" t="s">
        <v>774</v>
      </c>
      <c r="D1113" s="154" t="s">
        <v>3410</v>
      </c>
      <c r="E1113" s="154" t="s">
        <v>1611</v>
      </c>
      <c r="F1113" s="154" t="s">
        <v>6359</v>
      </c>
      <c r="G1113" s="78" t="str">
        <f t="shared" si="17"/>
        <v>JOE</v>
      </c>
    </row>
    <row r="1114" spans="2:7" hidden="1" x14ac:dyDescent="0.2">
      <c r="B1114" s="154" t="s">
        <v>781</v>
      </c>
      <c r="C1114" s="154" t="s">
        <v>781</v>
      </c>
      <c r="D1114" s="154" t="s">
        <v>3449</v>
      </c>
      <c r="E1114" s="154" t="s">
        <v>1611</v>
      </c>
      <c r="F1114" s="154" t="s">
        <v>6359</v>
      </c>
      <c r="G1114" s="78" t="str">
        <f t="shared" si="17"/>
        <v>JYV</v>
      </c>
    </row>
    <row r="1115" spans="2:7" hidden="1" x14ac:dyDescent="0.2">
      <c r="B1115" s="154" t="s">
        <v>782</v>
      </c>
      <c r="C1115" s="154" t="s">
        <v>782</v>
      </c>
      <c r="D1115" s="154" t="s">
        <v>3456</v>
      </c>
      <c r="E1115" s="154" t="s">
        <v>1611</v>
      </c>
      <c r="F1115" s="154" t="s">
        <v>6359</v>
      </c>
      <c r="G1115" s="78" t="str">
        <f t="shared" si="17"/>
        <v>KAJ</v>
      </c>
    </row>
    <row r="1116" spans="2:7" hidden="1" x14ac:dyDescent="0.2">
      <c r="B1116" s="154" t="s">
        <v>3460</v>
      </c>
      <c r="C1116" s="154" t="s">
        <v>3460</v>
      </c>
      <c r="D1116" s="154" t="s">
        <v>3461</v>
      </c>
      <c r="E1116" s="154" t="s">
        <v>1611</v>
      </c>
      <c r="F1116" s="154" t="s">
        <v>6359</v>
      </c>
      <c r="G1116" s="78" t="str">
        <f t="shared" si="17"/>
        <v>KAO</v>
      </c>
    </row>
    <row r="1117" spans="2:7" hidden="1" x14ac:dyDescent="0.2">
      <c r="B1117" s="154" t="s">
        <v>3506</v>
      </c>
      <c r="C1117" s="154" t="s">
        <v>3506</v>
      </c>
      <c r="D1117" s="154" t="s">
        <v>3507</v>
      </c>
      <c r="E1117" s="154" t="s">
        <v>1611</v>
      </c>
      <c r="F1117" s="154" t="s">
        <v>6359</v>
      </c>
      <c r="G1117" s="78" t="str">
        <f t="shared" si="17"/>
        <v>KEM</v>
      </c>
    </row>
    <row r="1118" spans="2:7" hidden="1" x14ac:dyDescent="0.2">
      <c r="B1118" s="154" t="s">
        <v>3673</v>
      </c>
      <c r="C1118" s="154" t="s">
        <v>3673</v>
      </c>
      <c r="D1118" s="154" t="s">
        <v>3674</v>
      </c>
      <c r="E1118" s="154" t="s">
        <v>1611</v>
      </c>
      <c r="F1118" s="154" t="s">
        <v>6359</v>
      </c>
      <c r="G1118" s="78" t="str">
        <f t="shared" si="17"/>
        <v>KTT</v>
      </c>
    </row>
    <row r="1119" spans="2:7" hidden="1" x14ac:dyDescent="0.2">
      <c r="B1119" s="154" t="s">
        <v>831</v>
      </c>
      <c r="C1119" s="154" t="s">
        <v>831</v>
      </c>
      <c r="D1119" s="154" t="s">
        <v>3685</v>
      </c>
      <c r="E1119" s="154" t="s">
        <v>1611</v>
      </c>
      <c r="F1119" s="154" t="s">
        <v>6359</v>
      </c>
      <c r="G1119" s="78" t="str">
        <f t="shared" si="17"/>
        <v>KUO</v>
      </c>
    </row>
    <row r="1120" spans="2:7" hidden="1" x14ac:dyDescent="0.2">
      <c r="B1120" s="154" t="s">
        <v>874</v>
      </c>
      <c r="C1120" s="154" t="s">
        <v>874</v>
      </c>
      <c r="D1120" s="154" t="s">
        <v>3862</v>
      </c>
      <c r="E1120" s="154" t="s">
        <v>1611</v>
      </c>
      <c r="F1120" s="154" t="s">
        <v>6359</v>
      </c>
      <c r="G1120" s="78" t="str">
        <f t="shared" si="17"/>
        <v>LPP</v>
      </c>
    </row>
    <row r="1121" spans="2:7" hidden="1" x14ac:dyDescent="0.2">
      <c r="B1121" s="154" t="s">
        <v>4040</v>
      </c>
      <c r="C1121" s="154" t="s">
        <v>4040</v>
      </c>
      <c r="D1121" s="154" t="s">
        <v>4041</v>
      </c>
      <c r="E1121" s="154" t="s">
        <v>1611</v>
      </c>
      <c r="F1121" s="154" t="s">
        <v>6359</v>
      </c>
      <c r="G1121" s="78" t="str">
        <f t="shared" si="17"/>
        <v>MHQ</v>
      </c>
    </row>
    <row r="1122" spans="2:7" hidden="1" x14ac:dyDescent="0.2">
      <c r="B1122" s="154" t="s">
        <v>1017</v>
      </c>
      <c r="C1122" s="154" t="s">
        <v>1017</v>
      </c>
      <c r="D1122" s="154" t="s">
        <v>4478</v>
      </c>
      <c r="E1122" s="154" t="s">
        <v>1611</v>
      </c>
      <c r="F1122" s="154" t="s">
        <v>6359</v>
      </c>
      <c r="G1122" s="78" t="str">
        <f t="shared" si="17"/>
        <v>OUL</v>
      </c>
    </row>
    <row r="1123" spans="2:7" hidden="1" x14ac:dyDescent="0.2">
      <c r="B1123" s="154" t="s">
        <v>1133</v>
      </c>
      <c r="C1123" s="154" t="s">
        <v>1133</v>
      </c>
      <c r="D1123" s="154" t="s">
        <v>4853</v>
      </c>
      <c r="E1123" s="154" t="s">
        <v>1611</v>
      </c>
      <c r="F1123" s="154" t="s">
        <v>6359</v>
      </c>
      <c r="G1123" s="78" t="str">
        <f t="shared" si="17"/>
        <v>RVN</v>
      </c>
    </row>
    <row r="1124" spans="2:7" hidden="1" x14ac:dyDescent="0.2">
      <c r="B1124" s="154" t="s">
        <v>5077</v>
      </c>
      <c r="C1124" s="154" t="s">
        <v>5077</v>
      </c>
      <c r="D1124" s="154" t="s">
        <v>5078</v>
      </c>
      <c r="E1124" s="154" t="s">
        <v>1611</v>
      </c>
      <c r="F1124" s="154" t="s">
        <v>6359</v>
      </c>
      <c r="G1124" s="78" t="str">
        <f t="shared" si="17"/>
        <v>SVL</v>
      </c>
    </row>
    <row r="1125" spans="2:7" hidden="1" x14ac:dyDescent="0.2">
      <c r="B1125" s="154" t="s">
        <v>1244</v>
      </c>
      <c r="C1125" s="154" t="s">
        <v>1244</v>
      </c>
      <c r="D1125" s="154" t="s">
        <v>5222</v>
      </c>
      <c r="E1125" s="154" t="s">
        <v>1611</v>
      </c>
      <c r="F1125" s="154" t="s">
        <v>6359</v>
      </c>
      <c r="G1125" s="78" t="str">
        <f t="shared" si="17"/>
        <v>TKU</v>
      </c>
    </row>
    <row r="1126" spans="2:7" hidden="1" x14ac:dyDescent="0.2">
      <c r="B1126" s="154" t="s">
        <v>1250</v>
      </c>
      <c r="C1126" s="154" t="s">
        <v>1250</v>
      </c>
      <c r="D1126" s="154" t="s">
        <v>5250</v>
      </c>
      <c r="E1126" s="154" t="s">
        <v>1611</v>
      </c>
      <c r="F1126" s="154" t="s">
        <v>6359</v>
      </c>
      <c r="G1126" s="78" t="str">
        <f t="shared" si="17"/>
        <v>TMP</v>
      </c>
    </row>
    <row r="1127" spans="2:7" hidden="1" x14ac:dyDescent="0.2">
      <c r="B1127" s="154" t="s">
        <v>1306</v>
      </c>
      <c r="C1127" s="154" t="s">
        <v>1306</v>
      </c>
      <c r="D1127" s="154" t="s">
        <v>5449</v>
      </c>
      <c r="E1127" s="154" t="s">
        <v>1611</v>
      </c>
      <c r="F1127" s="154" t="s">
        <v>6359</v>
      </c>
      <c r="G1127" s="78" t="str">
        <f t="shared" si="17"/>
        <v>VAA</v>
      </c>
    </row>
    <row r="1128" spans="2:7" hidden="1" x14ac:dyDescent="0.2">
      <c r="B1128" s="154" t="s">
        <v>1774</v>
      </c>
      <c r="C1128" s="154" t="s">
        <v>1774</v>
      </c>
      <c r="D1128" s="154" t="s">
        <v>1775</v>
      </c>
      <c r="E1128" s="154" t="s">
        <v>1612</v>
      </c>
      <c r="F1128" s="154" t="s">
        <v>6115</v>
      </c>
      <c r="G1128" s="78" t="str">
        <f t="shared" si="17"/>
        <v>AGF</v>
      </c>
    </row>
    <row r="1129" spans="2:7" hidden="1" x14ac:dyDescent="0.2">
      <c r="B1129" s="154" t="s">
        <v>399</v>
      </c>
      <c r="C1129" s="154" t="s">
        <v>399</v>
      </c>
      <c r="D1129" s="154" t="s">
        <v>1802</v>
      </c>
      <c r="E1129" s="154" t="s">
        <v>1612</v>
      </c>
      <c r="F1129" s="154" t="s">
        <v>6115</v>
      </c>
      <c r="G1129" s="78" t="str">
        <f t="shared" si="17"/>
        <v>AJA</v>
      </c>
    </row>
    <row r="1130" spans="2:7" hidden="1" x14ac:dyDescent="0.2">
      <c r="B1130" s="154" t="s">
        <v>6143</v>
      </c>
      <c r="C1130" s="154" t="s">
        <v>6143</v>
      </c>
      <c r="D1130" s="154" t="s">
        <v>6144</v>
      </c>
      <c r="E1130" s="154" t="s">
        <v>1612</v>
      </c>
      <c r="F1130" s="154" t="s">
        <v>6115</v>
      </c>
      <c r="G1130" s="78" t="str">
        <f t="shared" si="17"/>
        <v>ANE</v>
      </c>
    </row>
    <row r="1131" spans="2:7" hidden="1" x14ac:dyDescent="0.2">
      <c r="B1131" s="154" t="s">
        <v>1933</v>
      </c>
      <c r="C1131" s="154" t="s">
        <v>1933</v>
      </c>
      <c r="D1131" s="154" t="s">
        <v>1934</v>
      </c>
      <c r="E1131" s="154" t="s">
        <v>1612</v>
      </c>
      <c r="F1131" s="154" t="s">
        <v>6115</v>
      </c>
      <c r="G1131" s="78" t="str">
        <f t="shared" si="17"/>
        <v>AUR</v>
      </c>
    </row>
    <row r="1132" spans="2:7" hidden="1" x14ac:dyDescent="0.2">
      <c r="B1132" s="154" t="s">
        <v>1943</v>
      </c>
      <c r="C1132" s="154" t="s">
        <v>1943</v>
      </c>
      <c r="D1132" s="154" t="s">
        <v>1944</v>
      </c>
      <c r="E1132" s="154" t="s">
        <v>1612</v>
      </c>
      <c r="F1132" s="154" t="s">
        <v>6115</v>
      </c>
      <c r="G1132" s="78" t="str">
        <f t="shared" si="17"/>
        <v>AVN</v>
      </c>
    </row>
    <row r="1133" spans="2:7" hidden="1" x14ac:dyDescent="0.2">
      <c r="B1133" s="154" t="s">
        <v>452</v>
      </c>
      <c r="C1133" s="154" t="s">
        <v>452</v>
      </c>
      <c r="D1133" s="154" t="s">
        <v>6183</v>
      </c>
      <c r="E1133" s="154" t="s">
        <v>1612</v>
      </c>
      <c r="F1133" s="154" t="s">
        <v>6115</v>
      </c>
      <c r="G1133" s="78" t="str">
        <f t="shared" si="17"/>
        <v>BES</v>
      </c>
    </row>
    <row r="1134" spans="2:7" hidden="1" x14ac:dyDescent="0.2">
      <c r="B1134" s="154" t="s">
        <v>468</v>
      </c>
      <c r="C1134" s="154" t="s">
        <v>468</v>
      </c>
      <c r="D1134" s="154" t="s">
        <v>2071</v>
      </c>
      <c r="E1134" s="154" t="s">
        <v>1612</v>
      </c>
      <c r="F1134" s="154" t="s">
        <v>6115</v>
      </c>
      <c r="G1134" s="78" t="str">
        <f t="shared" si="17"/>
        <v>BIA</v>
      </c>
    </row>
    <row r="1135" spans="2:7" hidden="1" x14ac:dyDescent="0.2">
      <c r="B1135" s="154" t="s">
        <v>471</v>
      </c>
      <c r="C1135" s="154" t="s">
        <v>471</v>
      </c>
      <c r="D1135" s="154" t="s">
        <v>2080</v>
      </c>
      <c r="E1135" s="154" t="s">
        <v>1612</v>
      </c>
      <c r="F1135" s="154" t="s">
        <v>6115</v>
      </c>
      <c r="G1135" s="78" t="str">
        <f t="shared" si="17"/>
        <v>BIQ</v>
      </c>
    </row>
    <row r="1136" spans="2:7" hidden="1" x14ac:dyDescent="0.2">
      <c r="B1136" s="154" t="s">
        <v>486</v>
      </c>
      <c r="C1136" s="154" t="s">
        <v>486</v>
      </c>
      <c r="D1136" s="154" t="s">
        <v>2147</v>
      </c>
      <c r="E1136" s="154" t="s">
        <v>1612</v>
      </c>
      <c r="F1136" s="154" t="s">
        <v>6115</v>
      </c>
      <c r="G1136" s="78" t="str">
        <f t="shared" si="17"/>
        <v>BOD</v>
      </c>
    </row>
    <row r="1137" spans="2:7" hidden="1" x14ac:dyDescent="0.2">
      <c r="B1137" s="154" t="s">
        <v>2237</v>
      </c>
      <c r="C1137" s="154" t="s">
        <v>279</v>
      </c>
      <c r="D1137" s="154" t="s">
        <v>2238</v>
      </c>
      <c r="E1137" s="154" t="s">
        <v>1612</v>
      </c>
      <c r="F1137" s="154" t="s">
        <v>6115</v>
      </c>
      <c r="G1137" s="78" t="str">
        <f t="shared" si="17"/>
        <v>PAR</v>
      </c>
    </row>
    <row r="1138" spans="2:7" hidden="1" x14ac:dyDescent="0.2">
      <c r="B1138" s="154" t="s">
        <v>509</v>
      </c>
      <c r="C1138" s="154" t="s">
        <v>509</v>
      </c>
      <c r="D1138" s="154" t="s">
        <v>2242</v>
      </c>
      <c r="E1138" s="154" t="s">
        <v>1612</v>
      </c>
      <c r="F1138" s="154" t="s">
        <v>6115</v>
      </c>
      <c r="G1138" s="78" t="str">
        <f t="shared" si="17"/>
        <v>BVE</v>
      </c>
    </row>
    <row r="1139" spans="2:7" hidden="1" x14ac:dyDescent="0.2">
      <c r="B1139" s="154" t="s">
        <v>2277</v>
      </c>
      <c r="C1139" s="154" t="s">
        <v>2277</v>
      </c>
      <c r="D1139" s="154" t="s">
        <v>2278</v>
      </c>
      <c r="E1139" s="154" t="s">
        <v>1612</v>
      </c>
      <c r="F1139" s="154" t="s">
        <v>6115</v>
      </c>
      <c r="G1139" s="78" t="str">
        <f t="shared" si="17"/>
        <v>BZR</v>
      </c>
    </row>
    <row r="1140" spans="2:7" hidden="1" x14ac:dyDescent="0.2">
      <c r="B1140" s="154" t="s">
        <v>2307</v>
      </c>
      <c r="C1140" s="154" t="s">
        <v>2307</v>
      </c>
      <c r="D1140" s="154" t="s">
        <v>2308</v>
      </c>
      <c r="E1140" s="154" t="s">
        <v>1612</v>
      </c>
      <c r="F1140" s="154" t="s">
        <v>6115</v>
      </c>
      <c r="G1140" s="78" t="str">
        <f t="shared" si="17"/>
        <v>CCF</v>
      </c>
    </row>
    <row r="1141" spans="2:7" hidden="1" x14ac:dyDescent="0.2">
      <c r="B1141" s="154" t="s">
        <v>1657</v>
      </c>
      <c r="C1141" s="154" t="s">
        <v>279</v>
      </c>
      <c r="D1141" s="154" t="s">
        <v>2238</v>
      </c>
      <c r="E1141" s="154" t="s">
        <v>1612</v>
      </c>
      <c r="F1141" s="154" t="s">
        <v>6115</v>
      </c>
      <c r="G1141" s="78" t="str">
        <f t="shared" si="17"/>
        <v>PAR</v>
      </c>
    </row>
    <row r="1142" spans="2:7" hidden="1" x14ac:dyDescent="0.2">
      <c r="B1142" s="154" t="s">
        <v>523</v>
      </c>
      <c r="C1142" s="154" t="s">
        <v>523</v>
      </c>
      <c r="D1142" s="154" t="s">
        <v>2340</v>
      </c>
      <c r="E1142" s="154" t="s">
        <v>1612</v>
      </c>
      <c r="F1142" s="154" t="s">
        <v>6115</v>
      </c>
      <c r="G1142" s="78" t="str">
        <f t="shared" si="17"/>
        <v>CFE</v>
      </c>
    </row>
    <row r="1143" spans="2:7" hidden="1" x14ac:dyDescent="0.2">
      <c r="B1143" s="154" t="s">
        <v>2345</v>
      </c>
      <c r="C1143" s="154" t="s">
        <v>2345</v>
      </c>
      <c r="D1143" s="154" t="s">
        <v>2346</v>
      </c>
      <c r="E1143" s="154" t="s">
        <v>1612</v>
      </c>
      <c r="F1143" s="154" t="s">
        <v>6115</v>
      </c>
      <c r="G1143" s="78" t="str">
        <f t="shared" si="17"/>
        <v>CFR</v>
      </c>
    </row>
    <row r="1144" spans="2:7" hidden="1" x14ac:dyDescent="0.2">
      <c r="B1144" s="154" t="s">
        <v>546</v>
      </c>
      <c r="C1144" s="154" t="s">
        <v>546</v>
      </c>
      <c r="D1144" s="154" t="s">
        <v>2423</v>
      </c>
      <c r="E1144" s="154" t="s">
        <v>1612</v>
      </c>
      <c r="F1144" s="154" t="s">
        <v>6115</v>
      </c>
      <c r="G1144" s="78" t="str">
        <f t="shared" si="17"/>
        <v>CLY</v>
      </c>
    </row>
    <row r="1145" spans="2:7" hidden="1" x14ac:dyDescent="0.2">
      <c r="B1145" s="154" t="s">
        <v>2553</v>
      </c>
      <c r="C1145" s="154" t="s">
        <v>2553</v>
      </c>
      <c r="D1145" s="154" t="s">
        <v>2554</v>
      </c>
      <c r="E1145" s="154" t="s">
        <v>1612</v>
      </c>
      <c r="F1145" s="154" t="s">
        <v>6115</v>
      </c>
      <c r="G1145" s="78" t="str">
        <f t="shared" si="17"/>
        <v>DCM</v>
      </c>
    </row>
    <row r="1146" spans="2:7" hidden="1" x14ac:dyDescent="0.2">
      <c r="B1146" s="154" t="s">
        <v>6277</v>
      </c>
      <c r="C1146" s="154" t="s">
        <v>6277</v>
      </c>
      <c r="D1146" s="154" t="s">
        <v>6278</v>
      </c>
      <c r="E1146" s="154" t="s">
        <v>1612</v>
      </c>
      <c r="F1146" s="154" t="s">
        <v>6115</v>
      </c>
      <c r="G1146" s="78" t="str">
        <f t="shared" si="17"/>
        <v>DIJ</v>
      </c>
    </row>
    <row r="1147" spans="2:7" hidden="1" x14ac:dyDescent="0.2">
      <c r="B1147" s="154" t="s">
        <v>6284</v>
      </c>
      <c r="C1147" s="154" t="s">
        <v>6284</v>
      </c>
      <c r="D1147" s="154" t="s">
        <v>6285</v>
      </c>
      <c r="E1147" s="154" t="s">
        <v>1612</v>
      </c>
      <c r="F1147" s="154" t="s">
        <v>6115</v>
      </c>
      <c r="G1147" s="78" t="str">
        <f t="shared" si="17"/>
        <v>DLE</v>
      </c>
    </row>
    <row r="1148" spans="2:7" hidden="1" x14ac:dyDescent="0.2">
      <c r="B1148" s="154" t="s">
        <v>2619</v>
      </c>
      <c r="C1148" s="154" t="s">
        <v>2619</v>
      </c>
      <c r="D1148" s="154" t="s">
        <v>2620</v>
      </c>
      <c r="E1148" s="154" t="s">
        <v>1612</v>
      </c>
      <c r="F1148" s="154" t="s">
        <v>6115</v>
      </c>
      <c r="G1148" s="78" t="str">
        <f t="shared" si="17"/>
        <v>DNR</v>
      </c>
    </row>
    <row r="1149" spans="2:7" hidden="1" x14ac:dyDescent="0.2">
      <c r="B1149" s="154" t="s">
        <v>2624</v>
      </c>
      <c r="C1149" s="154" t="s">
        <v>2624</v>
      </c>
      <c r="D1149" s="154" t="s">
        <v>2625</v>
      </c>
      <c r="E1149" s="154" t="s">
        <v>1612</v>
      </c>
      <c r="F1149" s="154" t="s">
        <v>6115</v>
      </c>
      <c r="G1149" s="78" t="str">
        <f t="shared" si="17"/>
        <v>DOL</v>
      </c>
    </row>
    <row r="1150" spans="2:7" hidden="1" x14ac:dyDescent="0.2">
      <c r="B1150" s="154" t="s">
        <v>2678</v>
      </c>
      <c r="C1150" s="154" t="s">
        <v>2678</v>
      </c>
      <c r="D1150" s="154" t="s">
        <v>2679</v>
      </c>
      <c r="E1150" s="154" t="s">
        <v>1612</v>
      </c>
      <c r="F1150" s="154" t="s">
        <v>6115</v>
      </c>
      <c r="G1150" s="78" t="str">
        <f t="shared" si="17"/>
        <v>EBU</v>
      </c>
    </row>
    <row r="1151" spans="2:7" hidden="1" x14ac:dyDescent="0.2">
      <c r="B1151" s="154" t="s">
        <v>2690</v>
      </c>
      <c r="C1151" s="154" t="s">
        <v>2690</v>
      </c>
      <c r="D1151" s="154" t="s">
        <v>2691</v>
      </c>
      <c r="E1151" s="154" t="s">
        <v>1612</v>
      </c>
      <c r="F1151" s="154" t="s">
        <v>6115</v>
      </c>
      <c r="G1151" s="78" t="str">
        <f t="shared" si="17"/>
        <v>EGC</v>
      </c>
    </row>
    <row r="1152" spans="2:7" hidden="1" x14ac:dyDescent="0.2">
      <c r="B1152" s="154" t="s">
        <v>2771</v>
      </c>
      <c r="C1152" s="154" t="s">
        <v>2771</v>
      </c>
      <c r="D1152" s="154" t="s">
        <v>2772</v>
      </c>
      <c r="E1152" s="154" t="s">
        <v>1612</v>
      </c>
      <c r="F1152" s="154" t="s">
        <v>6115</v>
      </c>
      <c r="G1152" s="78" t="str">
        <f t="shared" si="17"/>
        <v>ETZ</v>
      </c>
    </row>
    <row r="1153" spans="2:7" hidden="1" x14ac:dyDescent="0.2">
      <c r="B1153" s="154" t="s">
        <v>2843</v>
      </c>
      <c r="C1153" s="154" t="s">
        <v>2843</v>
      </c>
      <c r="D1153" s="154" t="s">
        <v>2844</v>
      </c>
      <c r="E1153" s="154" t="s">
        <v>1612</v>
      </c>
      <c r="F1153" s="154" t="s">
        <v>6115</v>
      </c>
      <c r="G1153" s="78" t="str">
        <f t="shared" si="17"/>
        <v>FNI</v>
      </c>
    </row>
    <row r="1154" spans="2:7" hidden="1" x14ac:dyDescent="0.2">
      <c r="B1154" s="154" t="s">
        <v>653</v>
      </c>
      <c r="C1154" s="154" t="s">
        <v>653</v>
      </c>
      <c r="D1154" s="154" t="s">
        <v>2866</v>
      </c>
      <c r="E1154" s="154" t="s">
        <v>1612</v>
      </c>
      <c r="F1154" s="154" t="s">
        <v>6115</v>
      </c>
      <c r="G1154" s="78" t="str">
        <f t="shared" si="17"/>
        <v>FSC</v>
      </c>
    </row>
    <row r="1155" spans="2:7" hidden="1" x14ac:dyDescent="0.2">
      <c r="B1155" s="154" t="s">
        <v>7780</v>
      </c>
      <c r="C1155" s="154" t="s">
        <v>675</v>
      </c>
      <c r="D1155" s="154" t="s">
        <v>7781</v>
      </c>
      <c r="E1155" s="154" t="s">
        <v>1612</v>
      </c>
      <c r="F1155" s="154" t="s">
        <v>6115</v>
      </c>
      <c r="G1155" s="228" t="s">
        <v>675</v>
      </c>
    </row>
    <row r="1156" spans="2:7" hidden="1" x14ac:dyDescent="0.2">
      <c r="B1156" s="154" t="s">
        <v>6398</v>
      </c>
      <c r="C1156" s="154" t="s">
        <v>6399</v>
      </c>
      <c r="D1156" s="154" t="s">
        <v>6400</v>
      </c>
      <c r="E1156" s="154" t="s">
        <v>1612</v>
      </c>
      <c r="F1156" s="154" t="s">
        <v>6115</v>
      </c>
      <c r="G1156" s="78" t="str">
        <f t="shared" ref="G1156:G1219" si="18">C1156</f>
        <v>CEQ</v>
      </c>
    </row>
    <row r="1157" spans="2:7" hidden="1" x14ac:dyDescent="0.2">
      <c r="B1157" s="154" t="s">
        <v>840</v>
      </c>
      <c r="C1157" s="154" t="s">
        <v>840</v>
      </c>
      <c r="D1157" s="154" t="s">
        <v>3733</v>
      </c>
      <c r="E1157" s="154" t="s">
        <v>1612</v>
      </c>
      <c r="F1157" s="154" t="s">
        <v>6115</v>
      </c>
      <c r="G1157" s="78" t="str">
        <f t="shared" si="18"/>
        <v>LAI</v>
      </c>
    </row>
    <row r="1158" spans="2:7" hidden="1" x14ac:dyDescent="0.2">
      <c r="B1158" s="154" t="s">
        <v>851</v>
      </c>
      <c r="C1158" s="154" t="s">
        <v>851</v>
      </c>
      <c r="D1158" s="154" t="s">
        <v>3767</v>
      </c>
      <c r="E1158" s="154" t="s">
        <v>1612</v>
      </c>
      <c r="F1158" s="154" t="s">
        <v>6115</v>
      </c>
      <c r="G1158" s="78" t="str">
        <f t="shared" si="18"/>
        <v>LDE</v>
      </c>
    </row>
    <row r="1159" spans="2:7" hidden="1" x14ac:dyDescent="0.2">
      <c r="B1159" s="154" t="s">
        <v>3780</v>
      </c>
      <c r="C1159" s="154" t="s">
        <v>3780</v>
      </c>
      <c r="D1159" s="154" t="s">
        <v>7170</v>
      </c>
      <c r="E1159" s="154" t="s">
        <v>1612</v>
      </c>
      <c r="F1159" s="154" t="s">
        <v>6115</v>
      </c>
      <c r="G1159" s="78" t="str">
        <f t="shared" si="18"/>
        <v>LEH</v>
      </c>
    </row>
    <row r="1160" spans="2:7" hidden="1" x14ac:dyDescent="0.2">
      <c r="B1160" s="154" t="s">
        <v>861</v>
      </c>
      <c r="C1160" s="154" t="s">
        <v>861</v>
      </c>
      <c r="D1160" s="154" t="s">
        <v>3802</v>
      </c>
      <c r="E1160" s="154" t="s">
        <v>1612</v>
      </c>
      <c r="F1160" s="154" t="s">
        <v>6115</v>
      </c>
      <c r="G1160" s="78" t="str">
        <f t="shared" si="18"/>
        <v>LIG</v>
      </c>
    </row>
    <row r="1161" spans="2:7" hidden="1" x14ac:dyDescent="0.2">
      <c r="B1161" s="154" t="s">
        <v>3804</v>
      </c>
      <c r="C1161" s="154" t="s">
        <v>3804</v>
      </c>
      <c r="D1161" s="154" t="s">
        <v>3805</v>
      </c>
      <c r="E1161" s="154" t="s">
        <v>1612</v>
      </c>
      <c r="F1161" s="154" t="s">
        <v>6115</v>
      </c>
      <c r="G1161" s="78" t="str">
        <f t="shared" si="18"/>
        <v>LIL</v>
      </c>
    </row>
    <row r="1162" spans="2:7" hidden="1" x14ac:dyDescent="0.2">
      <c r="B1162" s="154" t="s">
        <v>3866</v>
      </c>
      <c r="C1162" s="154" t="s">
        <v>3866</v>
      </c>
      <c r="D1162" s="154" t="s">
        <v>7192</v>
      </c>
      <c r="E1162" s="154" t="s">
        <v>1612</v>
      </c>
      <c r="F1162" s="154" t="s">
        <v>6115</v>
      </c>
      <c r="G1162" s="78" t="str">
        <f t="shared" si="18"/>
        <v>LPY</v>
      </c>
    </row>
    <row r="1163" spans="2:7" hidden="1" x14ac:dyDescent="0.2">
      <c r="B1163" s="154" t="s">
        <v>3873</v>
      </c>
      <c r="C1163" s="154" t="s">
        <v>3873</v>
      </c>
      <c r="D1163" s="154" t="s">
        <v>7195</v>
      </c>
      <c r="E1163" s="154" t="s">
        <v>1612</v>
      </c>
      <c r="F1163" s="154" t="s">
        <v>6115</v>
      </c>
      <c r="G1163" s="78" t="str">
        <f t="shared" si="18"/>
        <v>LRH</v>
      </c>
    </row>
    <row r="1164" spans="2:7" hidden="1" x14ac:dyDescent="0.2">
      <c r="B1164" s="154" t="s">
        <v>877</v>
      </c>
      <c r="C1164" s="154" t="s">
        <v>877</v>
      </c>
      <c r="D1164" s="154" t="s">
        <v>3877</v>
      </c>
      <c r="E1164" s="154" t="s">
        <v>1612</v>
      </c>
      <c r="F1164" s="154" t="s">
        <v>6115</v>
      </c>
      <c r="G1164" s="78" t="str">
        <f t="shared" si="18"/>
        <v>LRT</v>
      </c>
    </row>
    <row r="1165" spans="2:7" hidden="1" x14ac:dyDescent="0.2">
      <c r="B1165" s="154" t="s">
        <v>3890</v>
      </c>
      <c r="C1165" s="154" t="s">
        <v>3890</v>
      </c>
      <c r="D1165" s="154" t="s">
        <v>7202</v>
      </c>
      <c r="E1165" s="154" t="s">
        <v>1612</v>
      </c>
      <c r="F1165" s="154" t="s">
        <v>6115</v>
      </c>
      <c r="G1165" s="78" t="str">
        <f t="shared" si="18"/>
        <v>LTQ</v>
      </c>
    </row>
    <row r="1166" spans="2:7" hidden="1" x14ac:dyDescent="0.2">
      <c r="B1166" s="154" t="s">
        <v>3891</v>
      </c>
      <c r="C1166" s="154" t="s">
        <v>3891</v>
      </c>
      <c r="D1166" s="154" t="s">
        <v>3892</v>
      </c>
      <c r="E1166" s="154" t="s">
        <v>1612</v>
      </c>
      <c r="F1166" s="154" t="s">
        <v>6115</v>
      </c>
      <c r="G1166" s="78" t="str">
        <f t="shared" si="18"/>
        <v>LTT</v>
      </c>
    </row>
    <row r="1167" spans="2:7" hidden="1" x14ac:dyDescent="0.2">
      <c r="B1167" s="154" t="s">
        <v>675</v>
      </c>
      <c r="C1167" s="154" t="s">
        <v>675</v>
      </c>
      <c r="D1167" s="154" t="s">
        <v>2974</v>
      </c>
      <c r="E1167" s="154" t="s">
        <v>1612</v>
      </c>
      <c r="F1167" s="154" t="s">
        <v>6115</v>
      </c>
      <c r="G1167" s="78" t="str">
        <f t="shared" si="18"/>
        <v>LYS</v>
      </c>
    </row>
    <row r="1168" spans="2:7" hidden="1" x14ac:dyDescent="0.2">
      <c r="B1168" s="154" t="s">
        <v>4083</v>
      </c>
      <c r="C1168" s="154" t="s">
        <v>503</v>
      </c>
      <c r="D1168" s="154" t="s">
        <v>2199</v>
      </c>
      <c r="E1168" s="154" t="s">
        <v>1612</v>
      </c>
      <c r="F1168" s="154" t="s">
        <v>6115</v>
      </c>
      <c r="G1168" s="78" t="str">
        <f t="shared" si="18"/>
        <v>EAP</v>
      </c>
    </row>
    <row r="1169" spans="2:7" hidden="1" x14ac:dyDescent="0.2">
      <c r="B1169" s="154" t="s">
        <v>939</v>
      </c>
      <c r="C1169" s="154" t="s">
        <v>939</v>
      </c>
      <c r="D1169" s="154" t="s">
        <v>4135</v>
      </c>
      <c r="E1169" s="154" t="s">
        <v>1612</v>
      </c>
      <c r="F1169" s="154" t="s">
        <v>6115</v>
      </c>
      <c r="G1169" s="78" t="str">
        <f t="shared" si="18"/>
        <v>MPL</v>
      </c>
    </row>
    <row r="1170" spans="2:7" hidden="1" x14ac:dyDescent="0.2">
      <c r="B1170" s="154" t="s">
        <v>944</v>
      </c>
      <c r="C1170" s="154" t="s">
        <v>944</v>
      </c>
      <c r="D1170" s="154" t="s">
        <v>4156</v>
      </c>
      <c r="E1170" s="154" t="s">
        <v>1612</v>
      </c>
      <c r="F1170" s="154" t="s">
        <v>6115</v>
      </c>
      <c r="G1170" s="78" t="str">
        <f t="shared" si="18"/>
        <v>MRS</v>
      </c>
    </row>
    <row r="1171" spans="2:7" hidden="1" x14ac:dyDescent="0.2">
      <c r="B1171" s="154" t="s">
        <v>91</v>
      </c>
      <c r="C1171" s="154" t="s">
        <v>91</v>
      </c>
      <c r="D1171" s="154" t="s">
        <v>4277</v>
      </c>
      <c r="E1171" s="154" t="s">
        <v>1612</v>
      </c>
      <c r="F1171" s="154" t="s">
        <v>6115</v>
      </c>
      <c r="G1171" s="78" t="str">
        <f t="shared" si="18"/>
        <v>NCE</v>
      </c>
    </row>
    <row r="1172" spans="2:7" hidden="1" x14ac:dyDescent="0.2">
      <c r="B1172" s="154" t="s">
        <v>967</v>
      </c>
      <c r="C1172" s="154" t="s">
        <v>967</v>
      </c>
      <c r="D1172" s="154" t="s">
        <v>4280</v>
      </c>
      <c r="E1172" s="154" t="s">
        <v>1612</v>
      </c>
      <c r="F1172" s="154" t="s">
        <v>6115</v>
      </c>
      <c r="G1172" s="78" t="str">
        <f t="shared" si="18"/>
        <v>NCY</v>
      </c>
    </row>
    <row r="1173" spans="2:7" hidden="1" x14ac:dyDescent="0.2">
      <c r="B1173" s="154" t="s">
        <v>990</v>
      </c>
      <c r="C1173" s="154" t="s">
        <v>990</v>
      </c>
      <c r="D1173" s="154" t="s">
        <v>4354</v>
      </c>
      <c r="E1173" s="154" t="s">
        <v>1612</v>
      </c>
      <c r="F1173" s="154" t="s">
        <v>6115</v>
      </c>
      <c r="G1173" s="78" t="str">
        <f t="shared" si="18"/>
        <v>NTE</v>
      </c>
    </row>
    <row r="1174" spans="2:7" hidden="1" x14ac:dyDescent="0.2">
      <c r="B1174" s="154" t="s">
        <v>4454</v>
      </c>
      <c r="C1174" s="154" t="s">
        <v>279</v>
      </c>
      <c r="D1174" s="154" t="s">
        <v>2238</v>
      </c>
      <c r="E1174" s="154" t="s">
        <v>1612</v>
      </c>
      <c r="F1174" s="154" t="s">
        <v>6115</v>
      </c>
      <c r="G1174" s="78" t="str">
        <f t="shared" si="18"/>
        <v>PAR</v>
      </c>
    </row>
    <row r="1175" spans="2:7" hidden="1" x14ac:dyDescent="0.2">
      <c r="B1175" s="154" t="s">
        <v>1043</v>
      </c>
      <c r="C1175" s="154" t="s">
        <v>1043</v>
      </c>
      <c r="D1175" s="154" t="s">
        <v>4544</v>
      </c>
      <c r="E1175" s="154" t="s">
        <v>1612</v>
      </c>
      <c r="F1175" s="154" t="s">
        <v>6115</v>
      </c>
      <c r="G1175" s="78" t="str">
        <f t="shared" si="18"/>
        <v>PGF</v>
      </c>
    </row>
    <row r="1176" spans="2:7" hidden="1" x14ac:dyDescent="0.2">
      <c r="B1176" s="154" t="s">
        <v>4552</v>
      </c>
      <c r="C1176" s="154" t="s">
        <v>4552</v>
      </c>
      <c r="D1176" s="154" t="s">
        <v>4553</v>
      </c>
      <c r="E1176" s="154" t="s">
        <v>1612</v>
      </c>
      <c r="F1176" s="154" t="s">
        <v>6115</v>
      </c>
      <c r="G1176" s="78" t="str">
        <f t="shared" si="18"/>
        <v>PGX</v>
      </c>
    </row>
    <row r="1177" spans="2:7" hidden="1" x14ac:dyDescent="0.2">
      <c r="B1177" s="154" t="s">
        <v>4575</v>
      </c>
      <c r="C1177" s="154" t="s">
        <v>4575</v>
      </c>
      <c r="D1177" s="154" t="s">
        <v>4576</v>
      </c>
      <c r="E1177" s="154" t="s">
        <v>1612</v>
      </c>
      <c r="F1177" s="154" t="s">
        <v>6115</v>
      </c>
      <c r="G1177" s="78" t="str">
        <f t="shared" si="18"/>
        <v>PIS</v>
      </c>
    </row>
    <row r="1178" spans="2:7" hidden="1" x14ac:dyDescent="0.2">
      <c r="B1178" s="154" t="s">
        <v>1083</v>
      </c>
      <c r="C1178" s="154" t="s">
        <v>1083</v>
      </c>
      <c r="D1178" s="154" t="s">
        <v>4680</v>
      </c>
      <c r="E1178" s="154" t="s">
        <v>1612</v>
      </c>
      <c r="F1178" s="154" t="s">
        <v>6115</v>
      </c>
      <c r="G1178" s="78" t="str">
        <f t="shared" si="18"/>
        <v>PUF</v>
      </c>
    </row>
    <row r="1179" spans="2:7" hidden="1" x14ac:dyDescent="0.2">
      <c r="B1179" s="154" t="s">
        <v>4752</v>
      </c>
      <c r="C1179" s="154" t="s">
        <v>4752</v>
      </c>
      <c r="D1179" s="154" t="s">
        <v>4753</v>
      </c>
      <c r="E1179" s="154" t="s">
        <v>1612</v>
      </c>
      <c r="F1179" s="154" t="s">
        <v>6115</v>
      </c>
      <c r="G1179" s="78" t="str">
        <f t="shared" si="18"/>
        <v>RDZ</v>
      </c>
    </row>
    <row r="1180" spans="2:7" hidden="1" x14ac:dyDescent="0.2">
      <c r="B1180" s="154" t="s">
        <v>1120</v>
      </c>
      <c r="C1180" s="154" t="s">
        <v>1120</v>
      </c>
      <c r="D1180" s="154" t="s">
        <v>4811</v>
      </c>
      <c r="E1180" s="154" t="s">
        <v>1612</v>
      </c>
      <c r="F1180" s="154" t="s">
        <v>6115</v>
      </c>
      <c r="G1180" s="78" t="str">
        <f t="shared" si="18"/>
        <v>RNS</v>
      </c>
    </row>
    <row r="1181" spans="2:7" hidden="1" x14ac:dyDescent="0.2">
      <c r="B1181" s="154" t="s">
        <v>5011</v>
      </c>
      <c r="C1181" s="154" t="s">
        <v>5011</v>
      </c>
      <c r="D1181" s="154" t="s">
        <v>5012</v>
      </c>
      <c r="E1181" s="154" t="s">
        <v>1612</v>
      </c>
      <c r="F1181" s="154" t="s">
        <v>6115</v>
      </c>
      <c r="G1181" s="78" t="str">
        <f t="shared" si="18"/>
        <v>SNR</v>
      </c>
    </row>
    <row r="1182" spans="2:7" hidden="1" x14ac:dyDescent="0.2">
      <c r="B1182" s="154" t="s">
        <v>1203</v>
      </c>
      <c r="C1182" s="154" t="s">
        <v>1203</v>
      </c>
      <c r="D1182" s="154" t="s">
        <v>5085</v>
      </c>
      <c r="E1182" s="154" t="s">
        <v>1612</v>
      </c>
      <c r="F1182" s="154" t="s">
        <v>6115</v>
      </c>
      <c r="G1182" s="78" t="str">
        <f t="shared" si="18"/>
        <v>SXB</v>
      </c>
    </row>
    <row r="1183" spans="2:7" hidden="1" x14ac:dyDescent="0.2">
      <c r="B1183" s="154" t="s">
        <v>1247</v>
      </c>
      <c r="C1183" s="154" t="s">
        <v>1247</v>
      </c>
      <c r="D1183" s="154" t="s">
        <v>5236</v>
      </c>
      <c r="E1183" s="154" t="s">
        <v>1612</v>
      </c>
      <c r="F1183" s="154" t="s">
        <v>6115</v>
      </c>
      <c r="G1183" s="78" t="str">
        <f t="shared" si="18"/>
        <v>TLN</v>
      </c>
    </row>
    <row r="1184" spans="2:7" hidden="1" x14ac:dyDescent="0.2">
      <c r="B1184" s="154" t="s">
        <v>1248</v>
      </c>
      <c r="C1184" s="154" t="s">
        <v>1248</v>
      </c>
      <c r="D1184" s="154" t="s">
        <v>5237</v>
      </c>
      <c r="E1184" s="154" t="s">
        <v>1612</v>
      </c>
      <c r="F1184" s="154" t="s">
        <v>6115</v>
      </c>
      <c r="G1184" s="78" t="str">
        <f t="shared" si="18"/>
        <v>TLS</v>
      </c>
    </row>
    <row r="1185" spans="2:7" hidden="1" x14ac:dyDescent="0.2">
      <c r="B1185" s="154" t="s">
        <v>5325</v>
      </c>
      <c r="C1185" s="154" t="s">
        <v>5325</v>
      </c>
      <c r="D1185" s="154" t="s">
        <v>5326</v>
      </c>
      <c r="E1185" s="154" t="s">
        <v>1612</v>
      </c>
      <c r="F1185" s="154" t="s">
        <v>6115</v>
      </c>
      <c r="G1185" s="78" t="str">
        <f t="shared" si="18"/>
        <v>TUF</v>
      </c>
    </row>
    <row r="1186" spans="2:7" hidden="1" x14ac:dyDescent="0.2">
      <c r="B1186" s="154" t="s">
        <v>1290</v>
      </c>
      <c r="C1186" s="154" t="s">
        <v>1290</v>
      </c>
      <c r="D1186" s="154" t="s">
        <v>5392</v>
      </c>
      <c r="E1186" s="154" t="s">
        <v>1612</v>
      </c>
      <c r="F1186" s="154" t="s">
        <v>6115</v>
      </c>
      <c r="G1186" s="78" t="str">
        <f t="shared" si="18"/>
        <v>UIP</v>
      </c>
    </row>
    <row r="1187" spans="2:7" hidden="1" x14ac:dyDescent="0.2">
      <c r="B1187" s="154" t="s">
        <v>5633</v>
      </c>
      <c r="C1187" s="154" t="s">
        <v>279</v>
      </c>
      <c r="D1187" s="154" t="s">
        <v>2238</v>
      </c>
      <c r="E1187" s="154" t="s">
        <v>1612</v>
      </c>
      <c r="F1187" s="154" t="s">
        <v>6115</v>
      </c>
      <c r="G1187" s="78" t="str">
        <f t="shared" si="18"/>
        <v>PAR</v>
      </c>
    </row>
    <row r="1188" spans="2:7" hidden="1" x14ac:dyDescent="0.2">
      <c r="B1188" s="154" t="s">
        <v>515</v>
      </c>
      <c r="C1188" s="154" t="s">
        <v>515</v>
      </c>
      <c r="D1188" s="154" t="s">
        <v>2294</v>
      </c>
      <c r="E1188" s="154" t="s">
        <v>2295</v>
      </c>
      <c r="F1188" s="154" t="s">
        <v>6239</v>
      </c>
      <c r="G1188" s="78" t="str">
        <f t="shared" si="18"/>
        <v>CAY</v>
      </c>
    </row>
    <row r="1189" spans="2:7" hidden="1" x14ac:dyDescent="0.2">
      <c r="B1189" s="154" t="s">
        <v>1684</v>
      </c>
      <c r="C1189" s="154" t="s">
        <v>1684</v>
      </c>
      <c r="D1189" s="154" t="s">
        <v>1685</v>
      </c>
      <c r="E1189" s="154" t="s">
        <v>1686</v>
      </c>
      <c r="F1189" s="154" t="s">
        <v>6078</v>
      </c>
      <c r="G1189" s="78" t="str">
        <f t="shared" si="18"/>
        <v>AAA</v>
      </c>
    </row>
    <row r="1190" spans="2:7" hidden="1" x14ac:dyDescent="0.2">
      <c r="B1190" s="154" t="s">
        <v>1789</v>
      </c>
      <c r="C1190" s="154" t="s">
        <v>1789</v>
      </c>
      <c r="D1190" s="154" t="s">
        <v>1790</v>
      </c>
      <c r="E1190" s="154" t="s">
        <v>1686</v>
      </c>
      <c r="F1190" s="154" t="s">
        <v>6078</v>
      </c>
      <c r="G1190" s="78" t="str">
        <f t="shared" si="18"/>
        <v>AHE</v>
      </c>
    </row>
    <row r="1191" spans="2:7" hidden="1" x14ac:dyDescent="0.2">
      <c r="B1191" s="154" t="s">
        <v>1873</v>
      </c>
      <c r="C1191" s="154" t="s">
        <v>1873</v>
      </c>
      <c r="D1191" s="154" t="s">
        <v>1874</v>
      </c>
      <c r="E1191" s="154" t="s">
        <v>1686</v>
      </c>
      <c r="F1191" s="154" t="s">
        <v>6078</v>
      </c>
      <c r="G1191" s="78" t="str">
        <f t="shared" si="18"/>
        <v>APK</v>
      </c>
    </row>
    <row r="1192" spans="2:7" hidden="1" x14ac:dyDescent="0.2">
      <c r="B1192" s="154" t="s">
        <v>1931</v>
      </c>
      <c r="C1192" s="154" t="s">
        <v>1931</v>
      </c>
      <c r="D1192" s="154" t="s">
        <v>1932</v>
      </c>
      <c r="E1192" s="154" t="s">
        <v>1686</v>
      </c>
      <c r="F1192" s="154" t="s">
        <v>6078</v>
      </c>
      <c r="G1192" s="78" t="str">
        <f t="shared" si="18"/>
        <v>AUQ</v>
      </c>
    </row>
    <row r="1193" spans="2:7" hidden="1" x14ac:dyDescent="0.2">
      <c r="B1193" s="154" t="s">
        <v>1955</v>
      </c>
      <c r="C1193" s="154" t="s">
        <v>1955</v>
      </c>
      <c r="D1193" s="154" t="s">
        <v>1956</v>
      </c>
      <c r="E1193" s="154" t="s">
        <v>1686</v>
      </c>
      <c r="F1193" s="154" t="s">
        <v>6078</v>
      </c>
      <c r="G1193" s="78" t="str">
        <f t="shared" si="18"/>
        <v>AXR</v>
      </c>
    </row>
    <row r="1194" spans="2:7" hidden="1" x14ac:dyDescent="0.2">
      <c r="B1194" s="154" t="s">
        <v>485</v>
      </c>
      <c r="C1194" s="154" t="s">
        <v>485</v>
      </c>
      <c r="D1194" s="154" t="s">
        <v>6829</v>
      </c>
      <c r="E1194" s="154" t="s">
        <v>1686</v>
      </c>
      <c r="F1194" s="154" t="s">
        <v>6078</v>
      </c>
      <c r="G1194" s="78" t="str">
        <f t="shared" si="18"/>
        <v>BOB</v>
      </c>
    </row>
    <row r="1195" spans="2:7" hidden="1" x14ac:dyDescent="0.2">
      <c r="B1195" s="154" t="s">
        <v>2789</v>
      </c>
      <c r="C1195" s="154" t="s">
        <v>2789</v>
      </c>
      <c r="D1195" s="154" t="s">
        <v>2790</v>
      </c>
      <c r="E1195" s="154" t="s">
        <v>1686</v>
      </c>
      <c r="F1195" s="154" t="s">
        <v>6078</v>
      </c>
      <c r="G1195" s="78" t="str">
        <f t="shared" si="18"/>
        <v>FAC</v>
      </c>
    </row>
    <row r="1196" spans="2:7" hidden="1" x14ac:dyDescent="0.2">
      <c r="B1196" s="154" t="s">
        <v>2800</v>
      </c>
      <c r="C1196" s="154" t="s">
        <v>2800</v>
      </c>
      <c r="D1196" s="154" t="s">
        <v>2801</v>
      </c>
      <c r="E1196" s="154" t="s">
        <v>1686</v>
      </c>
      <c r="F1196" s="154" t="s">
        <v>6078</v>
      </c>
      <c r="G1196" s="78" t="str">
        <f t="shared" si="18"/>
        <v>FAV</v>
      </c>
    </row>
    <row r="1197" spans="2:7" hidden="1" x14ac:dyDescent="0.2">
      <c r="B1197" s="154" t="s">
        <v>6319</v>
      </c>
      <c r="C1197" s="154" t="s">
        <v>6319</v>
      </c>
      <c r="D1197" s="154" t="s">
        <v>6320</v>
      </c>
      <c r="E1197" s="154" t="s">
        <v>1686</v>
      </c>
      <c r="F1197" s="154" t="s">
        <v>6078</v>
      </c>
      <c r="G1197" s="78" t="str">
        <f t="shared" si="18"/>
        <v>FGU</v>
      </c>
    </row>
    <row r="1198" spans="2:7" hidden="1" x14ac:dyDescent="0.2">
      <c r="B1198" s="154" t="s">
        <v>6321</v>
      </c>
      <c r="C1198" s="154" t="s">
        <v>6321</v>
      </c>
      <c r="D1198" s="154" t="s">
        <v>6322</v>
      </c>
      <c r="E1198" s="154" t="s">
        <v>1686</v>
      </c>
      <c r="F1198" s="154" t="s">
        <v>6078</v>
      </c>
      <c r="G1198" s="78" t="str">
        <f t="shared" si="18"/>
        <v>FHZ</v>
      </c>
    </row>
    <row r="1199" spans="2:7" hidden="1" x14ac:dyDescent="0.2">
      <c r="B1199" s="154" t="s">
        <v>2971</v>
      </c>
      <c r="C1199" s="154" t="s">
        <v>2971</v>
      </c>
      <c r="D1199" s="154" t="s">
        <v>7014</v>
      </c>
      <c r="E1199" s="154" t="s">
        <v>1686</v>
      </c>
      <c r="F1199" s="154" t="s">
        <v>6078</v>
      </c>
      <c r="G1199" s="78" t="str">
        <f t="shared" si="18"/>
        <v>GMR</v>
      </c>
    </row>
    <row r="1200" spans="2:7" hidden="1" x14ac:dyDescent="0.2">
      <c r="B1200" s="154" t="s">
        <v>3102</v>
      </c>
      <c r="C1200" s="154" t="s">
        <v>3102</v>
      </c>
      <c r="D1200" s="154" t="s">
        <v>3103</v>
      </c>
      <c r="E1200" s="154" t="s">
        <v>1686</v>
      </c>
      <c r="F1200" s="154" t="s">
        <v>6078</v>
      </c>
      <c r="G1200" s="78" t="str">
        <f t="shared" si="18"/>
        <v>HHZ</v>
      </c>
    </row>
    <row r="1201" spans="2:7" hidden="1" x14ac:dyDescent="0.2">
      <c r="B1201" s="154" t="s">
        <v>3151</v>
      </c>
      <c r="C1201" s="154" t="s">
        <v>3151</v>
      </c>
      <c r="D1201" s="154" t="s">
        <v>7046</v>
      </c>
      <c r="E1201" s="154" t="s">
        <v>1686</v>
      </c>
      <c r="F1201" s="154" t="s">
        <v>6078</v>
      </c>
      <c r="G1201" s="78" t="str">
        <f t="shared" si="18"/>
        <v>HOI</v>
      </c>
    </row>
    <row r="1202" spans="2:7" hidden="1" x14ac:dyDescent="0.2">
      <c r="B1202" s="154" t="s">
        <v>3184</v>
      </c>
      <c r="C1202" s="154" t="s">
        <v>3184</v>
      </c>
      <c r="D1202" s="154" t="s">
        <v>3185</v>
      </c>
      <c r="E1202" s="154" t="s">
        <v>1686</v>
      </c>
      <c r="F1202" s="154" t="s">
        <v>6078</v>
      </c>
      <c r="G1202" s="78" t="str">
        <f t="shared" si="18"/>
        <v>HUH</v>
      </c>
    </row>
    <row r="1203" spans="2:7" hidden="1" x14ac:dyDescent="0.2">
      <c r="B1203" s="154" t="s">
        <v>3548</v>
      </c>
      <c r="C1203" s="154" t="s">
        <v>3548</v>
      </c>
      <c r="D1203" s="154" t="s">
        <v>3549</v>
      </c>
      <c r="E1203" s="154" t="s">
        <v>1686</v>
      </c>
      <c r="F1203" s="154" t="s">
        <v>6078</v>
      </c>
      <c r="G1203" s="78" t="str">
        <f t="shared" si="18"/>
        <v>KHZ</v>
      </c>
    </row>
    <row r="1204" spans="2:7" hidden="1" x14ac:dyDescent="0.2">
      <c r="B1204" s="154" t="s">
        <v>3571</v>
      </c>
      <c r="C1204" s="154" t="s">
        <v>3571</v>
      </c>
      <c r="D1204" s="154" t="s">
        <v>7121</v>
      </c>
      <c r="E1204" s="154" t="s">
        <v>1686</v>
      </c>
      <c r="F1204" s="154" t="s">
        <v>6078</v>
      </c>
      <c r="G1204" s="78" t="str">
        <f t="shared" si="18"/>
        <v>KKR</v>
      </c>
    </row>
    <row r="1205" spans="2:7" hidden="1" x14ac:dyDescent="0.2">
      <c r="B1205" s="154" t="s">
        <v>3717</v>
      </c>
      <c r="C1205" s="154" t="s">
        <v>3717</v>
      </c>
      <c r="D1205" s="154" t="s">
        <v>3718</v>
      </c>
      <c r="E1205" s="154" t="s">
        <v>1686</v>
      </c>
      <c r="F1205" s="154" t="s">
        <v>6078</v>
      </c>
      <c r="G1205" s="78" t="str">
        <f t="shared" si="18"/>
        <v>KXU</v>
      </c>
    </row>
    <row r="1206" spans="2:7" hidden="1" x14ac:dyDescent="0.2">
      <c r="B1206" s="154" t="s">
        <v>3957</v>
      </c>
      <c r="C1206" s="154" t="s">
        <v>3957</v>
      </c>
      <c r="D1206" s="154" t="s">
        <v>7216</v>
      </c>
      <c r="E1206" s="154" t="s">
        <v>1686</v>
      </c>
      <c r="F1206" s="154" t="s">
        <v>6078</v>
      </c>
      <c r="G1206" s="78" t="str">
        <f t="shared" si="18"/>
        <v>MAU</v>
      </c>
    </row>
    <row r="1207" spans="2:7" hidden="1" x14ac:dyDescent="0.2">
      <c r="B1207" s="154" t="s">
        <v>4069</v>
      </c>
      <c r="C1207" s="154" t="s">
        <v>4069</v>
      </c>
      <c r="D1207" s="154" t="s">
        <v>4070</v>
      </c>
      <c r="E1207" s="154" t="s">
        <v>1686</v>
      </c>
      <c r="F1207" s="154" t="s">
        <v>6078</v>
      </c>
      <c r="G1207" s="78" t="str">
        <f t="shared" si="18"/>
        <v>MKP</v>
      </c>
    </row>
    <row r="1208" spans="2:7" hidden="1" x14ac:dyDescent="0.2">
      <c r="B1208" s="154" t="s">
        <v>937</v>
      </c>
      <c r="C1208" s="154" t="s">
        <v>937</v>
      </c>
      <c r="D1208" s="154" t="s">
        <v>4132</v>
      </c>
      <c r="E1208" s="154" t="s">
        <v>1686</v>
      </c>
      <c r="F1208" s="154" t="s">
        <v>6078</v>
      </c>
      <c r="G1208" s="78" t="str">
        <f t="shared" si="18"/>
        <v>MOZ</v>
      </c>
    </row>
    <row r="1209" spans="2:7" hidden="1" x14ac:dyDescent="0.2">
      <c r="B1209" s="154" t="s">
        <v>4202</v>
      </c>
      <c r="C1209" s="154" t="s">
        <v>4202</v>
      </c>
      <c r="D1209" s="154" t="s">
        <v>4203</v>
      </c>
      <c r="E1209" s="154" t="s">
        <v>1686</v>
      </c>
      <c r="F1209" s="154" t="s">
        <v>6078</v>
      </c>
      <c r="G1209" s="78" t="str">
        <f t="shared" si="18"/>
        <v>MVT</v>
      </c>
    </row>
    <row r="1210" spans="2:7" hidden="1" x14ac:dyDescent="0.2">
      <c r="B1210" s="154" t="s">
        <v>4261</v>
      </c>
      <c r="C1210" s="154" t="s">
        <v>4261</v>
      </c>
      <c r="D1210" s="154" t="s">
        <v>7273</v>
      </c>
      <c r="E1210" s="154" t="s">
        <v>1686</v>
      </c>
      <c r="F1210" s="154" t="s">
        <v>6078</v>
      </c>
      <c r="G1210" s="78" t="str">
        <f t="shared" si="18"/>
        <v>NAU</v>
      </c>
    </row>
    <row r="1211" spans="2:7" hidden="1" x14ac:dyDescent="0.2">
      <c r="B1211" s="154" t="s">
        <v>4298</v>
      </c>
      <c r="C1211" s="154" t="s">
        <v>4298</v>
      </c>
      <c r="D1211" s="154" t="s">
        <v>7277</v>
      </c>
      <c r="E1211" s="154" t="s">
        <v>1686</v>
      </c>
      <c r="F1211" s="154" t="s">
        <v>6078</v>
      </c>
      <c r="G1211" s="78" t="str">
        <f t="shared" si="18"/>
        <v>NHV</v>
      </c>
    </row>
    <row r="1212" spans="2:7" hidden="1" x14ac:dyDescent="0.2">
      <c r="B1212" s="154" t="s">
        <v>4303</v>
      </c>
      <c r="C1212" s="154" t="s">
        <v>4303</v>
      </c>
      <c r="D1212" s="154" t="s">
        <v>4304</v>
      </c>
      <c r="E1212" s="154" t="s">
        <v>1686</v>
      </c>
      <c r="F1212" s="154" t="s">
        <v>6078</v>
      </c>
      <c r="G1212" s="78" t="str">
        <f t="shared" si="18"/>
        <v>NIU</v>
      </c>
    </row>
    <row r="1213" spans="2:7" hidden="1" x14ac:dyDescent="0.2">
      <c r="B1213" s="154" t="s">
        <v>6507</v>
      </c>
      <c r="C1213" s="154" t="s">
        <v>6507</v>
      </c>
      <c r="D1213" s="154" t="s">
        <v>6508</v>
      </c>
      <c r="E1213" s="154" t="s">
        <v>1686</v>
      </c>
      <c r="F1213" s="154" t="s">
        <v>6078</v>
      </c>
      <c r="G1213" s="78" t="str">
        <f t="shared" si="18"/>
        <v>NUK</v>
      </c>
    </row>
    <row r="1214" spans="2:7" hidden="1" x14ac:dyDescent="0.2">
      <c r="B1214" s="154" t="s">
        <v>4592</v>
      </c>
      <c r="C1214" s="154" t="s">
        <v>4592</v>
      </c>
      <c r="D1214" s="154" t="s">
        <v>7341</v>
      </c>
      <c r="E1214" s="154" t="s">
        <v>1686</v>
      </c>
      <c r="F1214" s="154" t="s">
        <v>6078</v>
      </c>
      <c r="G1214" s="78" t="str">
        <f t="shared" si="18"/>
        <v>PKP</v>
      </c>
    </row>
    <row r="1215" spans="2:7" hidden="1" x14ac:dyDescent="0.2">
      <c r="B1215" s="154" t="s">
        <v>1073</v>
      </c>
      <c r="C1215" s="154" t="s">
        <v>1073</v>
      </c>
      <c r="D1215" s="154" t="s">
        <v>4645</v>
      </c>
      <c r="E1215" s="154" t="s">
        <v>1686</v>
      </c>
      <c r="F1215" s="154" t="s">
        <v>6078</v>
      </c>
      <c r="G1215" s="78" t="str">
        <f t="shared" si="18"/>
        <v>PPT</v>
      </c>
    </row>
    <row r="1216" spans="2:7" hidden="1" x14ac:dyDescent="0.2">
      <c r="B1216" s="154" t="s">
        <v>4682</v>
      </c>
      <c r="C1216" s="154" t="s">
        <v>4682</v>
      </c>
      <c r="D1216" s="154" t="s">
        <v>4683</v>
      </c>
      <c r="E1216" s="154" t="s">
        <v>1686</v>
      </c>
      <c r="F1216" s="154" t="s">
        <v>6078</v>
      </c>
      <c r="G1216" s="78" t="str">
        <f t="shared" si="18"/>
        <v>PUK</v>
      </c>
    </row>
    <row r="1217" spans="2:7" hidden="1" x14ac:dyDescent="0.2">
      <c r="B1217" s="154" t="s">
        <v>4754</v>
      </c>
      <c r="C1217" s="154" t="s">
        <v>4754</v>
      </c>
      <c r="D1217" s="154" t="s">
        <v>4755</v>
      </c>
      <c r="E1217" s="154" t="s">
        <v>1686</v>
      </c>
      <c r="F1217" s="154" t="s">
        <v>6078</v>
      </c>
      <c r="G1217" s="78" t="str">
        <f t="shared" si="18"/>
        <v>REA</v>
      </c>
    </row>
    <row r="1218" spans="2:7" hidden="1" x14ac:dyDescent="0.2">
      <c r="B1218" s="154" t="s">
        <v>1108</v>
      </c>
      <c r="C1218" s="154" t="s">
        <v>1108</v>
      </c>
      <c r="D1218" s="154" t="s">
        <v>7403</v>
      </c>
      <c r="E1218" s="154" t="s">
        <v>1686</v>
      </c>
      <c r="F1218" s="154" t="s">
        <v>6078</v>
      </c>
      <c r="G1218" s="78" t="str">
        <f t="shared" si="18"/>
        <v>RFP</v>
      </c>
    </row>
    <row r="1219" spans="2:7" hidden="1" x14ac:dyDescent="0.2">
      <c r="B1219" s="154" t="s">
        <v>1109</v>
      </c>
      <c r="C1219" s="154" t="s">
        <v>1109</v>
      </c>
      <c r="D1219" s="154" t="s">
        <v>7405</v>
      </c>
      <c r="E1219" s="154" t="s">
        <v>1686</v>
      </c>
      <c r="F1219" s="154" t="s">
        <v>6078</v>
      </c>
      <c r="G1219" s="78" t="str">
        <f t="shared" si="18"/>
        <v>RGI</v>
      </c>
    </row>
    <row r="1220" spans="2:7" hidden="1" x14ac:dyDescent="0.2">
      <c r="B1220" s="154" t="s">
        <v>4787</v>
      </c>
      <c r="C1220" s="154" t="s">
        <v>4787</v>
      </c>
      <c r="D1220" s="154" t="s">
        <v>4788</v>
      </c>
      <c r="E1220" s="154" t="s">
        <v>1686</v>
      </c>
      <c r="F1220" s="154" t="s">
        <v>6078</v>
      </c>
      <c r="G1220" s="78" t="str">
        <f t="shared" ref="G1220:G1283" si="19">C1220</f>
        <v>RKA</v>
      </c>
    </row>
    <row r="1221" spans="2:7" hidden="1" x14ac:dyDescent="0.2">
      <c r="B1221" s="154" t="s">
        <v>4802</v>
      </c>
      <c r="C1221" s="154" t="s">
        <v>4802</v>
      </c>
      <c r="D1221" s="154" t="s">
        <v>4803</v>
      </c>
      <c r="E1221" s="154" t="s">
        <v>1686</v>
      </c>
      <c r="F1221" s="154" t="s">
        <v>6078</v>
      </c>
      <c r="G1221" s="78" t="str">
        <f t="shared" si="19"/>
        <v>RMT</v>
      </c>
    </row>
    <row r="1222" spans="2:7" hidden="1" x14ac:dyDescent="0.2">
      <c r="B1222" s="154" t="s">
        <v>4826</v>
      </c>
      <c r="C1222" s="154" t="s">
        <v>4826</v>
      </c>
      <c r="D1222" s="154" t="s">
        <v>4827</v>
      </c>
      <c r="E1222" s="154" t="s">
        <v>1686</v>
      </c>
      <c r="F1222" s="154" t="s">
        <v>6078</v>
      </c>
      <c r="G1222" s="78" t="str">
        <f t="shared" si="19"/>
        <v>RRR</v>
      </c>
    </row>
    <row r="1223" spans="2:7" hidden="1" x14ac:dyDescent="0.2">
      <c r="B1223" s="154" t="s">
        <v>4843</v>
      </c>
      <c r="C1223" s="154" t="s">
        <v>4843</v>
      </c>
      <c r="D1223" s="154" t="s">
        <v>4844</v>
      </c>
      <c r="E1223" s="154" t="s">
        <v>1686</v>
      </c>
      <c r="F1223" s="154" t="s">
        <v>6078</v>
      </c>
      <c r="G1223" s="78" t="str">
        <f t="shared" si="19"/>
        <v>RUR</v>
      </c>
    </row>
    <row r="1224" spans="2:7" hidden="1" x14ac:dyDescent="0.2">
      <c r="B1224" s="154" t="s">
        <v>4854</v>
      </c>
      <c r="C1224" s="154" t="s">
        <v>4854</v>
      </c>
      <c r="D1224" s="154" t="s">
        <v>4855</v>
      </c>
      <c r="E1224" s="154" t="s">
        <v>1686</v>
      </c>
      <c r="F1224" s="154" t="s">
        <v>6078</v>
      </c>
      <c r="G1224" s="78" t="str">
        <f t="shared" si="19"/>
        <v>RVV</v>
      </c>
    </row>
    <row r="1225" spans="2:7" hidden="1" x14ac:dyDescent="0.2">
      <c r="B1225" s="154" t="s">
        <v>5193</v>
      </c>
      <c r="C1225" s="154" t="s">
        <v>5193</v>
      </c>
      <c r="D1225" s="154" t="s">
        <v>7525</v>
      </c>
      <c r="E1225" s="154" t="s">
        <v>1686</v>
      </c>
      <c r="F1225" s="154" t="s">
        <v>6078</v>
      </c>
      <c r="G1225" s="78" t="str">
        <f t="shared" si="19"/>
        <v>TIH</v>
      </c>
    </row>
    <row r="1226" spans="2:7" hidden="1" x14ac:dyDescent="0.2">
      <c r="B1226" s="154" t="s">
        <v>6610</v>
      </c>
      <c r="C1226" s="154" t="s">
        <v>6610</v>
      </c>
      <c r="D1226" s="154" t="s">
        <v>6611</v>
      </c>
      <c r="E1226" s="154" t="s">
        <v>1686</v>
      </c>
      <c r="F1226" s="154" t="s">
        <v>6078</v>
      </c>
      <c r="G1226" s="78" t="str">
        <f t="shared" si="19"/>
        <v>TJN</v>
      </c>
    </row>
    <row r="1227" spans="2:7" hidden="1" x14ac:dyDescent="0.2">
      <c r="B1227" s="154" t="s">
        <v>5218</v>
      </c>
      <c r="C1227" s="154" t="s">
        <v>5218</v>
      </c>
      <c r="D1227" s="154" t="s">
        <v>5219</v>
      </c>
      <c r="E1227" s="154" t="s">
        <v>1686</v>
      </c>
      <c r="F1227" s="154" t="s">
        <v>6078</v>
      </c>
      <c r="G1227" s="78" t="str">
        <f t="shared" si="19"/>
        <v>TKP</v>
      </c>
    </row>
    <row r="1228" spans="2:7" hidden="1" x14ac:dyDescent="0.2">
      <c r="B1228" s="154" t="s">
        <v>5223</v>
      </c>
      <c r="C1228" s="154" t="s">
        <v>5223</v>
      </c>
      <c r="D1228" s="154" t="s">
        <v>5224</v>
      </c>
      <c r="E1228" s="154" t="s">
        <v>1686</v>
      </c>
      <c r="F1228" s="154" t="s">
        <v>6078</v>
      </c>
      <c r="G1228" s="78" t="str">
        <f t="shared" si="19"/>
        <v>TKV</v>
      </c>
    </row>
    <row r="1229" spans="2:7" hidden="1" x14ac:dyDescent="0.2">
      <c r="B1229" s="154" t="s">
        <v>5225</v>
      </c>
      <c r="C1229" s="154" t="s">
        <v>5225</v>
      </c>
      <c r="D1229" s="154" t="s">
        <v>5226</v>
      </c>
      <c r="E1229" s="154" t="s">
        <v>1686</v>
      </c>
      <c r="F1229" s="154" t="s">
        <v>6078</v>
      </c>
      <c r="G1229" s="78" t="str">
        <f t="shared" si="19"/>
        <v>TKX</v>
      </c>
    </row>
    <row r="1230" spans="2:7" hidden="1" x14ac:dyDescent="0.2">
      <c r="B1230" s="154" t="s">
        <v>5322</v>
      </c>
      <c r="C1230" s="154" t="s">
        <v>5322</v>
      </c>
      <c r="D1230" s="154" t="s">
        <v>5323</v>
      </c>
      <c r="E1230" s="154" t="s">
        <v>1686</v>
      </c>
      <c r="F1230" s="154" t="s">
        <v>6078</v>
      </c>
      <c r="G1230" s="78" t="str">
        <f t="shared" si="19"/>
        <v>TUB</v>
      </c>
    </row>
    <row r="1231" spans="2:7" hidden="1" x14ac:dyDescent="0.2">
      <c r="B1231" s="154" t="s">
        <v>5362</v>
      </c>
      <c r="C1231" s="154" t="s">
        <v>5362</v>
      </c>
      <c r="D1231" s="154" t="s">
        <v>7547</v>
      </c>
      <c r="E1231" s="154" t="s">
        <v>1686</v>
      </c>
      <c r="F1231" s="154" t="s">
        <v>6078</v>
      </c>
      <c r="G1231" s="78" t="str">
        <f t="shared" si="19"/>
        <v>UAH</v>
      </c>
    </row>
    <row r="1232" spans="2:7" hidden="1" x14ac:dyDescent="0.2">
      <c r="B1232" s="154" t="s">
        <v>5365</v>
      </c>
      <c r="C1232" s="154" t="s">
        <v>5365</v>
      </c>
      <c r="D1232" s="154" t="s">
        <v>7548</v>
      </c>
      <c r="E1232" s="154" t="s">
        <v>1686</v>
      </c>
      <c r="F1232" s="154" t="s">
        <v>6078</v>
      </c>
      <c r="G1232" s="78" t="str">
        <f t="shared" si="19"/>
        <v>UAP</v>
      </c>
    </row>
    <row r="1233" spans="2:7" hidden="1" x14ac:dyDescent="0.2">
      <c r="B1233" s="154" t="s">
        <v>6642</v>
      </c>
      <c r="C1233" s="154" t="s">
        <v>6642</v>
      </c>
      <c r="D1233" s="154" t="s">
        <v>6643</v>
      </c>
      <c r="E1233" s="154" t="s">
        <v>1686</v>
      </c>
      <c r="F1233" s="154" t="s">
        <v>6078</v>
      </c>
      <c r="G1233" s="78" t="str">
        <f t="shared" si="19"/>
        <v>VHZ</v>
      </c>
    </row>
    <row r="1234" spans="2:7" hidden="1" x14ac:dyDescent="0.2">
      <c r="B1234" s="154" t="s">
        <v>5643</v>
      </c>
      <c r="C1234" s="154" t="s">
        <v>5643</v>
      </c>
      <c r="D1234" s="154" t="s">
        <v>5644</v>
      </c>
      <c r="E1234" s="154" t="s">
        <v>1686</v>
      </c>
      <c r="F1234" s="154" t="s">
        <v>6078</v>
      </c>
      <c r="G1234" s="78" t="str">
        <f t="shared" si="19"/>
        <v>XMH</v>
      </c>
    </row>
    <row r="1235" spans="2:7" hidden="1" x14ac:dyDescent="0.2">
      <c r="B1235" s="154" t="s">
        <v>5945</v>
      </c>
      <c r="C1235" s="154" t="s">
        <v>5945</v>
      </c>
      <c r="D1235" s="154" t="s">
        <v>5946</v>
      </c>
      <c r="E1235" s="154" t="s">
        <v>1686</v>
      </c>
      <c r="F1235" s="154" t="s">
        <v>6078</v>
      </c>
      <c r="G1235" s="78" t="str">
        <f t="shared" si="19"/>
        <v>ZTA</v>
      </c>
    </row>
    <row r="1236" spans="2:7" hidden="1" x14ac:dyDescent="0.2">
      <c r="B1236" s="154" t="s">
        <v>847</v>
      </c>
      <c r="C1236" s="154" t="s">
        <v>847</v>
      </c>
      <c r="D1236" s="154" t="s">
        <v>3757</v>
      </c>
      <c r="E1236" s="154" t="s">
        <v>2901</v>
      </c>
      <c r="F1236" s="154" t="s">
        <v>6442</v>
      </c>
      <c r="G1236" s="78" t="str">
        <f t="shared" si="19"/>
        <v>LBV</v>
      </c>
    </row>
    <row r="1237" spans="2:7" hidden="1" x14ac:dyDescent="0.2">
      <c r="B1237" s="154" t="s">
        <v>4634</v>
      </c>
      <c r="C1237" s="154" t="s">
        <v>4634</v>
      </c>
      <c r="D1237" s="154" t="s">
        <v>7352</v>
      </c>
      <c r="E1237" s="154" t="s">
        <v>2901</v>
      </c>
      <c r="F1237" s="154" t="s">
        <v>6442</v>
      </c>
      <c r="G1237" s="78" t="str">
        <f t="shared" si="19"/>
        <v>POG</v>
      </c>
    </row>
    <row r="1238" spans="2:7" hidden="1" x14ac:dyDescent="0.2">
      <c r="B1238" s="154" t="s">
        <v>472</v>
      </c>
      <c r="C1238" s="154" t="s">
        <v>472</v>
      </c>
      <c r="D1238" s="154" t="s">
        <v>2091</v>
      </c>
      <c r="E1238" s="154" t="s">
        <v>2092</v>
      </c>
      <c r="F1238" s="154" t="s">
        <v>6192</v>
      </c>
      <c r="G1238" s="78" t="str">
        <f t="shared" si="19"/>
        <v>BJL</v>
      </c>
    </row>
    <row r="1239" spans="2:7" hidden="1" x14ac:dyDescent="0.2">
      <c r="B1239" s="154" t="s">
        <v>2232</v>
      </c>
      <c r="C1239" s="154" t="s">
        <v>2232</v>
      </c>
      <c r="D1239" s="154" t="s">
        <v>2233</v>
      </c>
      <c r="E1239" s="154" t="s">
        <v>1604</v>
      </c>
      <c r="F1239" s="154" t="s">
        <v>6224</v>
      </c>
      <c r="G1239" s="78" t="str">
        <f t="shared" si="19"/>
        <v>BUS</v>
      </c>
    </row>
    <row r="1240" spans="2:7" hidden="1" x14ac:dyDescent="0.2">
      <c r="B1240" s="154" t="s">
        <v>7146</v>
      </c>
      <c r="C1240" s="154" t="s">
        <v>7146</v>
      </c>
      <c r="D1240" s="154" t="s">
        <v>7147</v>
      </c>
      <c r="E1240" s="154" t="s">
        <v>1604</v>
      </c>
      <c r="F1240" s="154" t="s">
        <v>6224</v>
      </c>
      <c r="G1240" s="78" t="str">
        <f t="shared" si="19"/>
        <v>KUT</v>
      </c>
    </row>
    <row r="1241" spans="2:7" hidden="1" x14ac:dyDescent="0.2">
      <c r="B1241" s="154" t="s">
        <v>76</v>
      </c>
      <c r="C1241" s="154" t="s">
        <v>76</v>
      </c>
      <c r="D1241" s="154" t="s">
        <v>5131</v>
      </c>
      <c r="E1241" s="154" t="s">
        <v>1604</v>
      </c>
      <c r="F1241" s="154" t="s">
        <v>6224</v>
      </c>
      <c r="G1241" s="78" t="str">
        <f t="shared" si="19"/>
        <v>TBS</v>
      </c>
    </row>
    <row r="1242" spans="2:7" hidden="1" x14ac:dyDescent="0.2">
      <c r="B1242" s="154" t="s">
        <v>6782</v>
      </c>
      <c r="C1242" s="154" t="s">
        <v>86</v>
      </c>
      <c r="D1242" s="154" t="s">
        <v>1773</v>
      </c>
      <c r="E1242" s="154" t="s">
        <v>1613</v>
      </c>
      <c r="F1242" s="154" t="s">
        <v>6182</v>
      </c>
      <c r="G1242" s="78" t="str">
        <f t="shared" si="19"/>
        <v>MUC</v>
      </c>
    </row>
    <row r="1243" spans="2:7" hidden="1" x14ac:dyDescent="0.2">
      <c r="B1243" s="154" t="s">
        <v>295</v>
      </c>
      <c r="C1243" s="154" t="s">
        <v>295</v>
      </c>
      <c r="D1243" s="154" t="s">
        <v>5087</v>
      </c>
      <c r="E1243" s="154" t="s">
        <v>1613</v>
      </c>
      <c r="F1243" s="154" t="s">
        <v>6182</v>
      </c>
      <c r="G1243" s="78" t="str">
        <f t="shared" si="19"/>
        <v>BER</v>
      </c>
    </row>
    <row r="1244" spans="2:7" hidden="1" x14ac:dyDescent="0.2">
      <c r="B1244" s="154" t="s">
        <v>496</v>
      </c>
      <c r="C1244" s="154" t="s">
        <v>496</v>
      </c>
      <c r="D1244" s="154" t="s">
        <v>2175</v>
      </c>
      <c r="E1244" s="154" t="s">
        <v>1613</v>
      </c>
      <c r="F1244" s="154" t="s">
        <v>6182</v>
      </c>
      <c r="G1244" s="78" t="str">
        <f t="shared" si="19"/>
        <v>BRE</v>
      </c>
    </row>
    <row r="1245" spans="2:7" hidden="1" x14ac:dyDescent="0.2">
      <c r="B1245" s="154" t="s">
        <v>527</v>
      </c>
      <c r="C1245" s="154" t="s">
        <v>527</v>
      </c>
      <c r="D1245" s="154" t="s">
        <v>2356</v>
      </c>
      <c r="E1245" s="154" t="s">
        <v>1613</v>
      </c>
      <c r="F1245" s="154" t="s">
        <v>6182</v>
      </c>
      <c r="G1245" s="78" t="str">
        <f t="shared" si="19"/>
        <v>CGN</v>
      </c>
    </row>
    <row r="1246" spans="2:7" hidden="1" x14ac:dyDescent="0.2">
      <c r="B1246" s="154" t="s">
        <v>6261</v>
      </c>
      <c r="C1246" s="154" t="s">
        <v>6261</v>
      </c>
      <c r="D1246" s="154" t="s">
        <v>6262</v>
      </c>
      <c r="E1246" s="154" t="s">
        <v>1613</v>
      </c>
      <c r="F1246" s="154" t="s">
        <v>6182</v>
      </c>
      <c r="G1246" s="78" t="str">
        <f t="shared" si="19"/>
        <v>CSO</v>
      </c>
    </row>
    <row r="1247" spans="2:7" hidden="1" x14ac:dyDescent="0.2">
      <c r="B1247" s="154" t="s">
        <v>605</v>
      </c>
      <c r="C1247" s="154" t="s">
        <v>605</v>
      </c>
      <c r="D1247" s="154" t="s">
        <v>2639</v>
      </c>
      <c r="E1247" s="154" t="s">
        <v>1613</v>
      </c>
      <c r="F1247" s="154" t="s">
        <v>6182</v>
      </c>
      <c r="G1247" s="78" t="str">
        <f t="shared" si="19"/>
        <v>DRS</v>
      </c>
    </row>
    <row r="1248" spans="2:7" hidden="1" x14ac:dyDescent="0.2">
      <c r="B1248" s="154" t="s">
        <v>608</v>
      </c>
      <c r="C1248" s="154" t="s">
        <v>608</v>
      </c>
      <c r="D1248" s="154" t="s">
        <v>2644</v>
      </c>
      <c r="E1248" s="154" t="s">
        <v>1613</v>
      </c>
      <c r="F1248" s="154" t="s">
        <v>6182</v>
      </c>
      <c r="G1248" s="78" t="str">
        <f t="shared" si="19"/>
        <v>DTM</v>
      </c>
    </row>
    <row r="1249" spans="2:7" hidden="1" x14ac:dyDescent="0.2">
      <c r="B1249" s="154" t="s">
        <v>90</v>
      </c>
      <c r="C1249" s="154" t="s">
        <v>90</v>
      </c>
      <c r="D1249" s="154" t="s">
        <v>2651</v>
      </c>
      <c r="E1249" s="154" t="s">
        <v>1613</v>
      </c>
      <c r="F1249" s="154" t="s">
        <v>6182</v>
      </c>
      <c r="G1249" s="78" t="str">
        <f t="shared" si="19"/>
        <v>DUS</v>
      </c>
    </row>
    <row r="1250" spans="2:7" hidden="1" x14ac:dyDescent="0.2">
      <c r="B1250" s="154" t="s">
        <v>2747</v>
      </c>
      <c r="C1250" s="154" t="s">
        <v>2747</v>
      </c>
      <c r="D1250" s="154" t="s">
        <v>2748</v>
      </c>
      <c r="E1250" s="154" t="s">
        <v>1613</v>
      </c>
      <c r="F1250" s="154" t="s">
        <v>6182</v>
      </c>
      <c r="G1250" s="78" t="str">
        <f t="shared" si="19"/>
        <v>ERF</v>
      </c>
    </row>
    <row r="1251" spans="2:7" hidden="1" x14ac:dyDescent="0.2">
      <c r="B1251" s="154" t="s">
        <v>639</v>
      </c>
      <c r="C1251" s="154" t="s">
        <v>639</v>
      </c>
      <c r="D1251" s="154" t="s">
        <v>2811</v>
      </c>
      <c r="E1251" s="154" t="s">
        <v>1613</v>
      </c>
      <c r="F1251" s="154" t="s">
        <v>6182</v>
      </c>
      <c r="G1251" s="78" t="str">
        <f t="shared" si="19"/>
        <v>FDH</v>
      </c>
    </row>
    <row r="1252" spans="2:7" hidden="1" x14ac:dyDescent="0.2">
      <c r="B1252" s="154" t="s">
        <v>2819</v>
      </c>
      <c r="C1252" s="154" t="s">
        <v>2819</v>
      </c>
      <c r="D1252" s="154" t="s">
        <v>2820</v>
      </c>
      <c r="E1252" s="154" t="s">
        <v>1613</v>
      </c>
      <c r="F1252" s="154" t="s">
        <v>6182</v>
      </c>
      <c r="G1252" s="78" t="str">
        <f t="shared" si="19"/>
        <v>FKB</v>
      </c>
    </row>
    <row r="1253" spans="2:7" hidden="1" x14ac:dyDescent="0.2">
      <c r="B1253" s="154" t="s">
        <v>2835</v>
      </c>
      <c r="C1253" s="154" t="s">
        <v>2835</v>
      </c>
      <c r="D1253" s="154" t="s">
        <v>2836</v>
      </c>
      <c r="E1253" s="154" t="s">
        <v>1613</v>
      </c>
      <c r="F1253" s="154" t="s">
        <v>6182</v>
      </c>
      <c r="G1253" s="78" t="str">
        <f t="shared" si="19"/>
        <v>FMM</v>
      </c>
    </row>
    <row r="1254" spans="2:7" hidden="1" x14ac:dyDescent="0.2">
      <c r="B1254" s="154" t="s">
        <v>646</v>
      </c>
      <c r="C1254" s="154" t="s">
        <v>646</v>
      </c>
      <c r="D1254" s="154" t="s">
        <v>2839</v>
      </c>
      <c r="E1254" s="154" t="s">
        <v>1613</v>
      </c>
      <c r="F1254" s="154" t="s">
        <v>6182</v>
      </c>
      <c r="G1254" s="78" t="str">
        <f t="shared" si="19"/>
        <v>FMO</v>
      </c>
    </row>
    <row r="1255" spans="2:7" hidden="1" x14ac:dyDescent="0.2">
      <c r="B1255" s="154" t="s">
        <v>84</v>
      </c>
      <c r="C1255" s="154" t="s">
        <v>84</v>
      </c>
      <c r="D1255" s="154" t="s">
        <v>2856</v>
      </c>
      <c r="E1255" s="154" t="s">
        <v>1613</v>
      </c>
      <c r="F1255" s="154" t="s">
        <v>6182</v>
      </c>
      <c r="G1255" s="78" t="str">
        <f t="shared" si="19"/>
        <v>FRA</v>
      </c>
    </row>
    <row r="1256" spans="2:7" hidden="1" x14ac:dyDescent="0.2">
      <c r="B1256" s="154" t="s">
        <v>685</v>
      </c>
      <c r="C1256" s="154" t="s">
        <v>685</v>
      </c>
      <c r="D1256" s="154" t="s">
        <v>3040</v>
      </c>
      <c r="E1256" s="154" t="s">
        <v>1613</v>
      </c>
      <c r="F1256" s="154" t="s">
        <v>6182</v>
      </c>
      <c r="G1256" s="78" t="str">
        <f t="shared" si="19"/>
        <v>GWT</v>
      </c>
    </row>
    <row r="1257" spans="2:7" hidden="1" x14ac:dyDescent="0.2">
      <c r="B1257" s="154" t="s">
        <v>692</v>
      </c>
      <c r="C1257" s="154" t="s">
        <v>692</v>
      </c>
      <c r="D1257" s="154" t="s">
        <v>3062</v>
      </c>
      <c r="E1257" s="154" t="s">
        <v>1613</v>
      </c>
      <c r="F1257" s="154" t="s">
        <v>6182</v>
      </c>
      <c r="G1257" s="78" t="str">
        <f t="shared" si="19"/>
        <v>HAJ</v>
      </c>
    </row>
    <row r="1258" spans="2:7" hidden="1" x14ac:dyDescent="0.2">
      <c r="B1258" s="154" t="s">
        <v>85</v>
      </c>
      <c r="C1258" s="154" t="s">
        <v>85</v>
      </c>
      <c r="D1258" s="154" t="s">
        <v>3064</v>
      </c>
      <c r="E1258" s="154" t="s">
        <v>1613</v>
      </c>
      <c r="F1258" s="154" t="s">
        <v>6182</v>
      </c>
      <c r="G1258" s="78" t="str">
        <f t="shared" si="19"/>
        <v>HAM</v>
      </c>
    </row>
    <row r="1259" spans="2:7" hidden="1" x14ac:dyDescent="0.2">
      <c r="B1259" s="154" t="s">
        <v>3077</v>
      </c>
      <c r="C1259" s="154" t="s">
        <v>3077</v>
      </c>
      <c r="D1259" s="154" t="s">
        <v>3078</v>
      </c>
      <c r="E1259" s="154" t="s">
        <v>1613</v>
      </c>
      <c r="F1259" s="154" t="s">
        <v>6182</v>
      </c>
      <c r="G1259" s="78" t="str">
        <f t="shared" si="19"/>
        <v>HDF</v>
      </c>
    </row>
    <row r="1260" spans="2:7" hidden="1" x14ac:dyDescent="0.2">
      <c r="B1260" s="154" t="s">
        <v>3101</v>
      </c>
      <c r="C1260" s="154" t="s">
        <v>84</v>
      </c>
      <c r="D1260" s="154" t="s">
        <v>2856</v>
      </c>
      <c r="E1260" s="154" t="s">
        <v>1613</v>
      </c>
      <c r="F1260" s="154" t="s">
        <v>6182</v>
      </c>
      <c r="G1260" s="78" t="str">
        <f t="shared" si="19"/>
        <v>FRA</v>
      </c>
    </row>
    <row r="1261" spans="2:7" hidden="1" x14ac:dyDescent="0.2">
      <c r="B1261" s="154" t="s">
        <v>3748</v>
      </c>
      <c r="C1261" s="154" t="s">
        <v>85</v>
      </c>
      <c r="D1261" s="154" t="s">
        <v>3064</v>
      </c>
      <c r="E1261" s="154" t="s">
        <v>1613</v>
      </c>
      <c r="F1261" s="154" t="s">
        <v>6182</v>
      </c>
      <c r="G1261" s="78" t="str">
        <f t="shared" si="19"/>
        <v>HAM</v>
      </c>
    </row>
    <row r="1262" spans="2:7" hidden="1" x14ac:dyDescent="0.2">
      <c r="B1262" s="154" t="s">
        <v>853</v>
      </c>
      <c r="C1262" s="154" t="s">
        <v>853</v>
      </c>
      <c r="D1262" s="154" t="s">
        <v>3782</v>
      </c>
      <c r="E1262" s="154" t="s">
        <v>1613</v>
      </c>
      <c r="F1262" s="154" t="s">
        <v>6182</v>
      </c>
      <c r="G1262" s="78" t="str">
        <f t="shared" si="19"/>
        <v>LEJ</v>
      </c>
    </row>
    <row r="1263" spans="2:7" hidden="1" x14ac:dyDescent="0.2">
      <c r="B1263" s="154" t="s">
        <v>86</v>
      </c>
      <c r="C1263" s="154" t="s">
        <v>86</v>
      </c>
      <c r="D1263" s="154" t="s">
        <v>1773</v>
      </c>
      <c r="E1263" s="154" t="s">
        <v>1613</v>
      </c>
      <c r="F1263" s="154" t="s">
        <v>6182</v>
      </c>
      <c r="G1263" s="78" t="str">
        <f t="shared" si="19"/>
        <v>MUC</v>
      </c>
    </row>
    <row r="1264" spans="2:7" hidden="1" x14ac:dyDescent="0.2">
      <c r="B1264" s="154" t="s">
        <v>4346</v>
      </c>
      <c r="C1264" s="154" t="s">
        <v>90</v>
      </c>
      <c r="D1264" s="154" t="s">
        <v>2651</v>
      </c>
      <c r="E1264" s="154" t="s">
        <v>1613</v>
      </c>
      <c r="F1264" s="154" t="s">
        <v>6182</v>
      </c>
      <c r="G1264" s="78" t="str">
        <f t="shared" si="19"/>
        <v>DUS</v>
      </c>
    </row>
    <row r="1265" spans="2:7" hidden="1" x14ac:dyDescent="0.2">
      <c r="B1265" s="154" t="s">
        <v>992</v>
      </c>
      <c r="C1265" s="154" t="s">
        <v>992</v>
      </c>
      <c r="D1265" s="154" t="s">
        <v>4363</v>
      </c>
      <c r="E1265" s="154" t="s">
        <v>1613</v>
      </c>
      <c r="F1265" s="154" t="s">
        <v>6182</v>
      </c>
      <c r="G1265" s="78" t="str">
        <f t="shared" si="19"/>
        <v>NUE</v>
      </c>
    </row>
    <row r="1266" spans="2:7" hidden="1" x14ac:dyDescent="0.2">
      <c r="B1266" s="154" t="s">
        <v>1024</v>
      </c>
      <c r="C1266" s="154" t="s">
        <v>1024</v>
      </c>
      <c r="D1266" s="154" t="s">
        <v>4493</v>
      </c>
      <c r="E1266" s="154" t="s">
        <v>1613</v>
      </c>
      <c r="F1266" s="154" t="s">
        <v>6182</v>
      </c>
      <c r="G1266" s="78" t="str">
        <f t="shared" si="19"/>
        <v>PAD</v>
      </c>
    </row>
    <row r="1267" spans="2:7" hidden="1" x14ac:dyDescent="0.2">
      <c r="B1267" s="154" t="s">
        <v>1115</v>
      </c>
      <c r="C1267" s="154" t="s">
        <v>1115</v>
      </c>
      <c r="D1267" s="154" t="s">
        <v>4794</v>
      </c>
      <c r="E1267" s="154" t="s">
        <v>1613</v>
      </c>
      <c r="F1267" s="154" t="s">
        <v>6182</v>
      </c>
      <c r="G1267" s="78" t="str">
        <f t="shared" si="19"/>
        <v>RLG</v>
      </c>
    </row>
    <row r="1268" spans="2:7" hidden="1" x14ac:dyDescent="0.2">
      <c r="B1268" s="154" t="s">
        <v>1141</v>
      </c>
      <c r="C1268" s="154" t="s">
        <v>1141</v>
      </c>
      <c r="D1268" s="154" t="s">
        <v>4883</v>
      </c>
      <c r="E1268" s="154" t="s">
        <v>1613</v>
      </c>
      <c r="F1268" s="154" t="s">
        <v>6182</v>
      </c>
      <c r="G1268" s="78" t="str">
        <f t="shared" si="19"/>
        <v>SCN</v>
      </c>
    </row>
    <row r="1269" spans="2:7" hidden="1" x14ac:dyDescent="0.2">
      <c r="B1269" s="154" t="s">
        <v>1191</v>
      </c>
      <c r="C1269" s="154" t="s">
        <v>1191</v>
      </c>
      <c r="D1269" s="154" t="s">
        <v>5055</v>
      </c>
      <c r="E1269" s="154" t="s">
        <v>1613</v>
      </c>
      <c r="F1269" s="154" t="s">
        <v>6182</v>
      </c>
      <c r="G1269" s="78" t="str">
        <f t="shared" si="19"/>
        <v>STR</v>
      </c>
    </row>
    <row r="1270" spans="2:7" hidden="1" x14ac:dyDescent="0.2">
      <c r="B1270" s="154" t="s">
        <v>5086</v>
      </c>
      <c r="C1270" s="154" t="s">
        <v>295</v>
      </c>
      <c r="D1270" s="154" t="s">
        <v>5087</v>
      </c>
      <c r="E1270" s="154" t="s">
        <v>1613</v>
      </c>
      <c r="F1270" s="154" t="s">
        <v>6182</v>
      </c>
      <c r="G1270" s="78" t="str">
        <f t="shared" si="19"/>
        <v>BER</v>
      </c>
    </row>
    <row r="1271" spans="2:7" hidden="1" x14ac:dyDescent="0.2">
      <c r="B1271" s="154" t="s">
        <v>5354</v>
      </c>
      <c r="C1271" s="154" t="s">
        <v>295</v>
      </c>
      <c r="D1271" s="154" t="s">
        <v>5087</v>
      </c>
      <c r="E1271" s="154" t="s">
        <v>1613</v>
      </c>
      <c r="F1271" s="154" t="s">
        <v>6182</v>
      </c>
      <c r="G1271" s="78" t="str">
        <f t="shared" si="19"/>
        <v>BER</v>
      </c>
    </row>
    <row r="1272" spans="2:7" hidden="1" x14ac:dyDescent="0.2">
      <c r="B1272" s="154" t="s">
        <v>7600</v>
      </c>
      <c r="C1272" s="154" t="s">
        <v>85</v>
      </c>
      <c r="D1272" s="154" t="s">
        <v>3064</v>
      </c>
      <c r="E1272" s="154" t="s">
        <v>1613</v>
      </c>
      <c r="F1272" s="154" t="s">
        <v>6182</v>
      </c>
      <c r="G1272" s="78" t="str">
        <f t="shared" si="19"/>
        <v>HAM</v>
      </c>
    </row>
    <row r="1273" spans="2:7" hidden="1" x14ac:dyDescent="0.2">
      <c r="B1273" s="154" t="s">
        <v>5941</v>
      </c>
      <c r="C1273" s="154" t="s">
        <v>1141</v>
      </c>
      <c r="D1273" s="154" t="s">
        <v>4883</v>
      </c>
      <c r="E1273" s="154" t="s">
        <v>1613</v>
      </c>
      <c r="F1273" s="154" t="s">
        <v>6182</v>
      </c>
      <c r="G1273" s="78" t="str">
        <f t="shared" si="19"/>
        <v>SCN</v>
      </c>
    </row>
    <row r="1274" spans="2:7" hidden="1" x14ac:dyDescent="0.2">
      <c r="B1274" s="154" t="s">
        <v>8</v>
      </c>
      <c r="C1274" s="154" t="s">
        <v>8</v>
      </c>
      <c r="D1274" s="154" t="s">
        <v>1717</v>
      </c>
      <c r="E1274" s="154" t="s">
        <v>1562</v>
      </c>
      <c r="F1274" s="154" t="s">
        <v>6100</v>
      </c>
      <c r="G1274" s="78" t="str">
        <f t="shared" si="19"/>
        <v>ACC</v>
      </c>
    </row>
    <row r="1275" spans="2:7" hidden="1" x14ac:dyDescent="0.2">
      <c r="B1275" s="154" t="s">
        <v>3595</v>
      </c>
      <c r="C1275" s="154" t="s">
        <v>3595</v>
      </c>
      <c r="D1275" s="154" t="s">
        <v>3596</v>
      </c>
      <c r="E1275" s="154" t="s">
        <v>1562</v>
      </c>
      <c r="F1275" s="154" t="s">
        <v>6100</v>
      </c>
      <c r="G1275" s="78" t="str">
        <f t="shared" si="19"/>
        <v>KMS</v>
      </c>
    </row>
    <row r="1276" spans="2:7" hidden="1" x14ac:dyDescent="0.2">
      <c r="B1276" s="154" t="s">
        <v>4380</v>
      </c>
      <c r="C1276" s="154" t="s">
        <v>4380</v>
      </c>
      <c r="D1276" s="154" t="s">
        <v>4381</v>
      </c>
      <c r="E1276" s="154" t="s">
        <v>1562</v>
      </c>
      <c r="F1276" s="154" t="s">
        <v>6100</v>
      </c>
      <c r="G1276" s="78" t="str">
        <f t="shared" si="19"/>
        <v>NYI</v>
      </c>
    </row>
    <row r="1277" spans="2:7" hidden="1" x14ac:dyDescent="0.2">
      <c r="B1277" s="154" t="s">
        <v>5210</v>
      </c>
      <c r="C1277" s="154" t="s">
        <v>5210</v>
      </c>
      <c r="D1277" s="154" t="s">
        <v>5211</v>
      </c>
      <c r="E1277" s="154" t="s">
        <v>1562</v>
      </c>
      <c r="F1277" s="154" t="s">
        <v>6100</v>
      </c>
      <c r="G1277" s="78" t="str">
        <f t="shared" si="19"/>
        <v>TKD</v>
      </c>
    </row>
    <row r="1278" spans="2:7" hidden="1" x14ac:dyDescent="0.2">
      <c r="B1278" s="154" t="s">
        <v>5248</v>
      </c>
      <c r="C1278" s="154" t="s">
        <v>5248</v>
      </c>
      <c r="D1278" s="154" t="s">
        <v>5249</v>
      </c>
      <c r="E1278" s="154" t="s">
        <v>1562</v>
      </c>
      <c r="F1278" s="154" t="s">
        <v>6100</v>
      </c>
      <c r="G1278" s="78" t="str">
        <f t="shared" si="19"/>
        <v>TML</v>
      </c>
    </row>
    <row r="1279" spans="2:7" hidden="1" x14ac:dyDescent="0.2">
      <c r="B1279" s="154" t="s">
        <v>669</v>
      </c>
      <c r="C1279" s="154" t="s">
        <v>669</v>
      </c>
      <c r="D1279" s="154" t="s">
        <v>2942</v>
      </c>
      <c r="E1279" s="154" t="s">
        <v>2942</v>
      </c>
      <c r="F1279" s="154" t="s">
        <v>6338</v>
      </c>
      <c r="G1279" s="78" t="str">
        <f t="shared" si="19"/>
        <v>GIB</v>
      </c>
    </row>
    <row r="1280" spans="2:7" hidden="1" x14ac:dyDescent="0.2">
      <c r="B1280" s="154" t="s">
        <v>416</v>
      </c>
      <c r="C1280" s="154" t="s">
        <v>416</v>
      </c>
      <c r="D1280" s="154" t="s">
        <v>1868</v>
      </c>
      <c r="E1280" s="154" t="s">
        <v>1614</v>
      </c>
      <c r="F1280" s="154" t="s">
        <v>6151</v>
      </c>
      <c r="G1280" s="78" t="str">
        <f t="shared" si="19"/>
        <v>AOK</v>
      </c>
    </row>
    <row r="1281" spans="2:7" hidden="1" x14ac:dyDescent="0.2">
      <c r="B1281" s="154" t="s">
        <v>78</v>
      </c>
      <c r="C1281" s="154" t="s">
        <v>78</v>
      </c>
      <c r="D1281" s="154" t="s">
        <v>6713</v>
      </c>
      <c r="E1281" s="154" t="s">
        <v>1614</v>
      </c>
      <c r="F1281" s="154" t="s">
        <v>6151</v>
      </c>
      <c r="G1281" s="78" t="str">
        <f t="shared" si="19"/>
        <v>ATH</v>
      </c>
    </row>
    <row r="1282" spans="2:7" hidden="1" x14ac:dyDescent="0.2">
      <c r="B1282" s="154" t="s">
        <v>433</v>
      </c>
      <c r="C1282" s="154" t="s">
        <v>433</v>
      </c>
      <c r="D1282" s="154" t="s">
        <v>1951</v>
      </c>
      <c r="E1282" s="154" t="s">
        <v>1614</v>
      </c>
      <c r="F1282" s="154" t="s">
        <v>6151</v>
      </c>
      <c r="G1282" s="78" t="str">
        <f t="shared" si="19"/>
        <v>AXD</v>
      </c>
    </row>
    <row r="1283" spans="2:7" hidden="1" x14ac:dyDescent="0.2">
      <c r="B1283" s="154" t="s">
        <v>525</v>
      </c>
      <c r="C1283" s="154" t="s">
        <v>525</v>
      </c>
      <c r="D1283" s="154" t="s">
        <v>2347</v>
      </c>
      <c r="E1283" s="154" t="s">
        <v>1614</v>
      </c>
      <c r="F1283" s="154" t="s">
        <v>6151</v>
      </c>
      <c r="G1283" s="78" t="str">
        <f t="shared" si="19"/>
        <v>CFU</v>
      </c>
    </row>
    <row r="1284" spans="2:7" hidden="1" x14ac:dyDescent="0.2">
      <c r="B1284" s="154" t="s">
        <v>533</v>
      </c>
      <c r="C1284" s="154" t="s">
        <v>533</v>
      </c>
      <c r="D1284" s="154" t="s">
        <v>2366</v>
      </c>
      <c r="E1284" s="154" t="s">
        <v>1614</v>
      </c>
      <c r="F1284" s="154" t="s">
        <v>6151</v>
      </c>
      <c r="G1284" s="78" t="str">
        <f t="shared" ref="G1284:G1347" si="20">C1284</f>
        <v>CHQ</v>
      </c>
    </row>
    <row r="1285" spans="2:7" hidden="1" x14ac:dyDescent="0.2">
      <c r="B1285" s="154" t="s">
        <v>617</v>
      </c>
      <c r="C1285" s="154" t="s">
        <v>617</v>
      </c>
      <c r="D1285" s="154" t="s">
        <v>2689</v>
      </c>
      <c r="E1285" s="154" t="s">
        <v>1614</v>
      </c>
      <c r="F1285" s="154" t="s">
        <v>6151</v>
      </c>
      <c r="G1285" s="78" t="str">
        <f t="shared" si="20"/>
        <v>EFL</v>
      </c>
    </row>
    <row r="1286" spans="2:7" hidden="1" x14ac:dyDescent="0.2">
      <c r="B1286" s="154" t="s">
        <v>2995</v>
      </c>
      <c r="C1286" s="154" t="s">
        <v>2995</v>
      </c>
      <c r="D1286" s="154" t="s">
        <v>2996</v>
      </c>
      <c r="E1286" s="154" t="s">
        <v>1614</v>
      </c>
      <c r="F1286" s="154" t="s">
        <v>6151</v>
      </c>
      <c r="G1286" s="78" t="str">
        <f t="shared" si="20"/>
        <v>GPA</v>
      </c>
    </row>
    <row r="1287" spans="2:7" hidden="1" x14ac:dyDescent="0.2">
      <c r="B1287" s="154" t="s">
        <v>702</v>
      </c>
      <c r="C1287" s="154" t="s">
        <v>702</v>
      </c>
      <c r="D1287" s="154" t="s">
        <v>3089</v>
      </c>
      <c r="E1287" s="154" t="s">
        <v>1614</v>
      </c>
      <c r="F1287" s="154" t="s">
        <v>6151</v>
      </c>
      <c r="G1287" s="78" t="str">
        <f t="shared" si="20"/>
        <v>HER</v>
      </c>
    </row>
    <row r="1288" spans="2:7" hidden="1" x14ac:dyDescent="0.2">
      <c r="B1288" s="154" t="s">
        <v>747</v>
      </c>
      <c r="C1288" s="154" t="s">
        <v>747</v>
      </c>
      <c r="D1288" s="154" t="s">
        <v>3271</v>
      </c>
      <c r="E1288" s="154" t="s">
        <v>1614</v>
      </c>
      <c r="F1288" s="154" t="s">
        <v>6151</v>
      </c>
      <c r="G1288" s="78" t="str">
        <f t="shared" si="20"/>
        <v>IOA</v>
      </c>
    </row>
    <row r="1289" spans="2:7" hidden="1" x14ac:dyDescent="0.2">
      <c r="B1289" s="154" t="s">
        <v>768</v>
      </c>
      <c r="C1289" s="154" t="s">
        <v>768</v>
      </c>
      <c r="D1289" s="154" t="s">
        <v>7090</v>
      </c>
      <c r="E1289" s="154" t="s">
        <v>1614</v>
      </c>
      <c r="F1289" s="154" t="s">
        <v>6151</v>
      </c>
      <c r="G1289" s="78" t="str">
        <f t="shared" si="20"/>
        <v>JIK</v>
      </c>
    </row>
    <row r="1290" spans="2:7" hidden="1" x14ac:dyDescent="0.2">
      <c r="B1290" s="154" t="s">
        <v>770</v>
      </c>
      <c r="C1290" s="154" t="s">
        <v>770</v>
      </c>
      <c r="D1290" s="154" t="s">
        <v>3387</v>
      </c>
      <c r="E1290" s="154" t="s">
        <v>1614</v>
      </c>
      <c r="F1290" s="154" t="s">
        <v>6151</v>
      </c>
      <c r="G1290" s="78" t="str">
        <f t="shared" si="20"/>
        <v>JKH</v>
      </c>
    </row>
    <row r="1291" spans="2:7" hidden="1" x14ac:dyDescent="0.2">
      <c r="B1291" s="154" t="s">
        <v>3388</v>
      </c>
      <c r="C1291" s="154" t="s">
        <v>3388</v>
      </c>
      <c r="D1291" s="154" t="s">
        <v>7095</v>
      </c>
      <c r="E1291" s="154" t="s">
        <v>1614</v>
      </c>
      <c r="F1291" s="154" t="s">
        <v>6151</v>
      </c>
      <c r="G1291" s="78" t="str">
        <f t="shared" si="20"/>
        <v>JKL</v>
      </c>
    </row>
    <row r="1292" spans="2:7" hidden="1" x14ac:dyDescent="0.2">
      <c r="B1292" s="154" t="s">
        <v>771</v>
      </c>
      <c r="C1292" s="154" t="s">
        <v>771</v>
      </c>
      <c r="D1292" s="154" t="s">
        <v>3395</v>
      </c>
      <c r="E1292" s="154" t="s">
        <v>1614</v>
      </c>
      <c r="F1292" s="154" t="s">
        <v>6151</v>
      </c>
      <c r="G1292" s="78" t="str">
        <f t="shared" si="20"/>
        <v>JMK</v>
      </c>
    </row>
    <row r="1293" spans="2:7" hidden="1" x14ac:dyDescent="0.2">
      <c r="B1293" s="154" t="s">
        <v>3407</v>
      </c>
      <c r="C1293" s="154" t="s">
        <v>3407</v>
      </c>
      <c r="D1293" s="154" t="s">
        <v>7096</v>
      </c>
      <c r="E1293" s="154" t="s">
        <v>1614</v>
      </c>
      <c r="F1293" s="154" t="s">
        <v>6151</v>
      </c>
      <c r="G1293" s="78" t="str">
        <f t="shared" si="20"/>
        <v>JNX</v>
      </c>
    </row>
    <row r="1294" spans="2:7" hidden="1" x14ac:dyDescent="0.2">
      <c r="B1294" s="154" t="s">
        <v>3424</v>
      </c>
      <c r="C1294" s="154" t="s">
        <v>3424</v>
      </c>
      <c r="D1294" s="154" t="s">
        <v>3425</v>
      </c>
      <c r="E1294" s="154" t="s">
        <v>1614</v>
      </c>
      <c r="F1294" s="154" t="s">
        <v>6151</v>
      </c>
      <c r="G1294" s="78" t="str">
        <f t="shared" si="20"/>
        <v>JSH</v>
      </c>
    </row>
    <row r="1295" spans="2:7" hidden="1" x14ac:dyDescent="0.2">
      <c r="B1295" s="154" t="s">
        <v>3426</v>
      </c>
      <c r="C1295" s="154" t="s">
        <v>3426</v>
      </c>
      <c r="D1295" s="154" t="s">
        <v>3427</v>
      </c>
      <c r="E1295" s="154" t="s">
        <v>1614</v>
      </c>
      <c r="F1295" s="154" t="s">
        <v>6151</v>
      </c>
      <c r="G1295" s="78" t="str">
        <f t="shared" si="20"/>
        <v>JSI</v>
      </c>
    </row>
    <row r="1296" spans="2:7" hidden="1" x14ac:dyDescent="0.2">
      <c r="B1296" s="154" t="s">
        <v>3434</v>
      </c>
      <c r="C1296" s="154" t="s">
        <v>3434</v>
      </c>
      <c r="D1296" s="154" t="s">
        <v>7098</v>
      </c>
      <c r="E1296" s="154" t="s">
        <v>1614</v>
      </c>
      <c r="F1296" s="154" t="s">
        <v>6151</v>
      </c>
      <c r="G1296" s="78" t="str">
        <f t="shared" si="20"/>
        <v>JSY</v>
      </c>
    </row>
    <row r="1297" spans="2:7" hidden="1" x14ac:dyDescent="0.2">
      <c r="B1297" s="154" t="s">
        <v>778</v>
      </c>
      <c r="C1297" s="154" t="s">
        <v>778</v>
      </c>
      <c r="D1297" s="154" t="s">
        <v>3437</v>
      </c>
      <c r="E1297" s="154" t="s">
        <v>1614</v>
      </c>
      <c r="F1297" s="154" t="s">
        <v>6151</v>
      </c>
      <c r="G1297" s="78" t="str">
        <f t="shared" si="20"/>
        <v>JTR</v>
      </c>
    </row>
    <row r="1298" spans="2:7" hidden="1" x14ac:dyDescent="0.2">
      <c r="B1298" s="154" t="s">
        <v>3438</v>
      </c>
      <c r="C1298" s="154" t="s">
        <v>3438</v>
      </c>
      <c r="D1298" s="154" t="s">
        <v>7099</v>
      </c>
      <c r="E1298" s="154" t="s">
        <v>1614</v>
      </c>
      <c r="F1298" s="154" t="s">
        <v>6151</v>
      </c>
      <c r="G1298" s="78" t="str">
        <f t="shared" si="20"/>
        <v>JTY</v>
      </c>
    </row>
    <row r="1299" spans="2:7" hidden="1" x14ac:dyDescent="0.2">
      <c r="B1299" s="154" t="s">
        <v>794</v>
      </c>
      <c r="C1299" s="154" t="s">
        <v>794</v>
      </c>
      <c r="D1299" s="154" t="s">
        <v>3531</v>
      </c>
      <c r="E1299" s="154" t="s">
        <v>1614</v>
      </c>
      <c r="F1299" s="154" t="s">
        <v>6151</v>
      </c>
      <c r="G1299" s="78" t="str">
        <f t="shared" si="20"/>
        <v>KGS</v>
      </c>
    </row>
    <row r="1300" spans="2:7" hidden="1" x14ac:dyDescent="0.2">
      <c r="B1300" s="154" t="s">
        <v>3556</v>
      </c>
      <c r="C1300" s="154" t="s">
        <v>3556</v>
      </c>
      <c r="D1300" s="154" t="s">
        <v>3557</v>
      </c>
      <c r="E1300" s="154" t="s">
        <v>1614</v>
      </c>
      <c r="F1300" s="154" t="s">
        <v>6151</v>
      </c>
      <c r="G1300" s="78" t="str">
        <f t="shared" si="20"/>
        <v>KIT</v>
      </c>
    </row>
    <row r="1301" spans="2:7" hidden="1" x14ac:dyDescent="0.2">
      <c r="B1301" s="154" t="s">
        <v>811</v>
      </c>
      <c r="C1301" s="154" t="s">
        <v>811</v>
      </c>
      <c r="D1301" s="154" t="s">
        <v>3585</v>
      </c>
      <c r="E1301" s="154" t="s">
        <v>1614</v>
      </c>
      <c r="F1301" s="154" t="s">
        <v>6151</v>
      </c>
      <c r="G1301" s="78" t="str">
        <f t="shared" si="20"/>
        <v>KLX</v>
      </c>
    </row>
    <row r="1302" spans="2:7" hidden="1" x14ac:dyDescent="0.2">
      <c r="B1302" s="154" t="s">
        <v>3652</v>
      </c>
      <c r="C1302" s="154" t="s">
        <v>3652</v>
      </c>
      <c r="D1302" s="154" t="s">
        <v>7136</v>
      </c>
      <c r="E1302" s="154" t="s">
        <v>1614</v>
      </c>
      <c r="F1302" s="154" t="s">
        <v>6151</v>
      </c>
      <c r="G1302" s="78" t="str">
        <f t="shared" si="20"/>
        <v>KSJ</v>
      </c>
    </row>
    <row r="1303" spans="2:7" hidden="1" x14ac:dyDescent="0.2">
      <c r="B1303" s="154" t="s">
        <v>832</v>
      </c>
      <c r="C1303" s="154" t="s">
        <v>832</v>
      </c>
      <c r="D1303" s="154" t="s">
        <v>3691</v>
      </c>
      <c r="E1303" s="154" t="s">
        <v>1614</v>
      </c>
      <c r="F1303" s="154" t="s">
        <v>6151</v>
      </c>
      <c r="G1303" s="78" t="str">
        <f t="shared" si="20"/>
        <v>KVA</v>
      </c>
    </row>
    <row r="1304" spans="2:7" hidden="1" x14ac:dyDescent="0.2">
      <c r="B1304" s="154" t="s">
        <v>3729</v>
      </c>
      <c r="C1304" s="154" t="s">
        <v>3729</v>
      </c>
      <c r="D1304" s="154" t="s">
        <v>3730</v>
      </c>
      <c r="E1304" s="154" t="s">
        <v>1614</v>
      </c>
      <c r="F1304" s="154" t="s">
        <v>6151</v>
      </c>
      <c r="G1304" s="78" t="str">
        <f t="shared" si="20"/>
        <v>KZS</v>
      </c>
    </row>
    <row r="1305" spans="2:7" hidden="1" x14ac:dyDescent="0.2">
      <c r="B1305" s="154" t="s">
        <v>3875</v>
      </c>
      <c r="C1305" s="154" t="s">
        <v>3875</v>
      </c>
      <c r="D1305" s="154" t="s">
        <v>3876</v>
      </c>
      <c r="E1305" s="154" t="s">
        <v>1614</v>
      </c>
      <c r="F1305" s="154" t="s">
        <v>6151</v>
      </c>
      <c r="G1305" s="78" t="str">
        <f t="shared" si="20"/>
        <v>LRS</v>
      </c>
    </row>
    <row r="1306" spans="2:7" hidden="1" x14ac:dyDescent="0.2">
      <c r="B1306" s="154" t="s">
        <v>890</v>
      </c>
      <c r="C1306" s="154" t="s">
        <v>890</v>
      </c>
      <c r="D1306" s="154" t="s">
        <v>3924</v>
      </c>
      <c r="E1306" s="154" t="s">
        <v>1614</v>
      </c>
      <c r="F1306" s="154" t="s">
        <v>6151</v>
      </c>
      <c r="G1306" s="78" t="str">
        <f t="shared" si="20"/>
        <v>LXS</v>
      </c>
    </row>
    <row r="1307" spans="2:7" hidden="1" x14ac:dyDescent="0.2">
      <c r="B1307" s="154" t="s">
        <v>922</v>
      </c>
      <c r="C1307" s="154" t="s">
        <v>922</v>
      </c>
      <c r="D1307" s="154" t="s">
        <v>4058</v>
      </c>
      <c r="E1307" s="154" t="s">
        <v>1614</v>
      </c>
      <c r="F1307" s="154" t="s">
        <v>6151</v>
      </c>
      <c r="G1307" s="78" t="str">
        <f t="shared" si="20"/>
        <v>MJT</v>
      </c>
    </row>
    <row r="1308" spans="2:7" hidden="1" x14ac:dyDescent="0.2">
      <c r="B1308" s="154" t="s">
        <v>4088</v>
      </c>
      <c r="C1308" s="154" t="s">
        <v>4088</v>
      </c>
      <c r="D1308" s="154" t="s">
        <v>4089</v>
      </c>
      <c r="E1308" s="154" t="s">
        <v>1614</v>
      </c>
      <c r="F1308" s="154" t="s">
        <v>6151</v>
      </c>
      <c r="G1308" s="78" t="str">
        <f t="shared" si="20"/>
        <v>MLO</v>
      </c>
    </row>
    <row r="1309" spans="2:7" hidden="1" x14ac:dyDescent="0.2">
      <c r="B1309" s="154" t="s">
        <v>1026</v>
      </c>
      <c r="C1309" s="154" t="s">
        <v>1026</v>
      </c>
      <c r="D1309" s="154" t="s">
        <v>4497</v>
      </c>
      <c r="E1309" s="154" t="s">
        <v>1614</v>
      </c>
      <c r="F1309" s="154" t="s">
        <v>6151</v>
      </c>
      <c r="G1309" s="78" t="str">
        <f t="shared" si="20"/>
        <v>PAS</v>
      </c>
    </row>
    <row r="1310" spans="2:7" hidden="1" x14ac:dyDescent="0.2">
      <c r="B1310" s="154" t="s">
        <v>4697</v>
      </c>
      <c r="C1310" s="154" t="s">
        <v>4697</v>
      </c>
      <c r="D1310" s="154" t="s">
        <v>4698</v>
      </c>
      <c r="E1310" s="154" t="s">
        <v>1614</v>
      </c>
      <c r="F1310" s="154" t="s">
        <v>6151</v>
      </c>
      <c r="G1310" s="78" t="str">
        <f t="shared" si="20"/>
        <v>PVK</v>
      </c>
    </row>
    <row r="1311" spans="2:7" hidden="1" x14ac:dyDescent="0.2">
      <c r="B1311" s="154" t="s">
        <v>1111</v>
      </c>
      <c r="C1311" s="154" t="s">
        <v>1111</v>
      </c>
      <c r="D1311" s="154" t="s">
        <v>4773</v>
      </c>
      <c r="E1311" s="154" t="s">
        <v>1614</v>
      </c>
      <c r="F1311" s="154" t="s">
        <v>6151</v>
      </c>
      <c r="G1311" s="78" t="str">
        <f t="shared" si="20"/>
        <v>RHO</v>
      </c>
    </row>
    <row r="1312" spans="2:7" hidden="1" x14ac:dyDescent="0.2">
      <c r="B1312" s="154" t="s">
        <v>1162</v>
      </c>
      <c r="C1312" s="154" t="s">
        <v>1162</v>
      </c>
      <c r="D1312" s="154" t="s">
        <v>4968</v>
      </c>
      <c r="E1312" s="154" t="s">
        <v>1614</v>
      </c>
      <c r="F1312" s="154" t="s">
        <v>6151</v>
      </c>
      <c r="G1312" s="78" t="str">
        <f t="shared" si="20"/>
        <v>SKG</v>
      </c>
    </row>
    <row r="1313" spans="2:7" hidden="1" x14ac:dyDescent="0.2">
      <c r="B1313" s="154" t="s">
        <v>4978</v>
      </c>
      <c r="C1313" s="154" t="s">
        <v>4978</v>
      </c>
      <c r="D1313" s="154" t="s">
        <v>4979</v>
      </c>
      <c r="E1313" s="154" t="s">
        <v>1614</v>
      </c>
      <c r="F1313" s="154" t="s">
        <v>6151</v>
      </c>
      <c r="G1313" s="78" t="str">
        <f t="shared" si="20"/>
        <v>SKU</v>
      </c>
    </row>
    <row r="1314" spans="2:7" hidden="1" x14ac:dyDescent="0.2">
      <c r="B1314" s="154" t="s">
        <v>1171</v>
      </c>
      <c r="C1314" s="154" t="s">
        <v>1171</v>
      </c>
      <c r="D1314" s="154" t="s">
        <v>5002</v>
      </c>
      <c r="E1314" s="154" t="s">
        <v>1614</v>
      </c>
      <c r="F1314" s="154" t="s">
        <v>6151</v>
      </c>
      <c r="G1314" s="78" t="str">
        <f t="shared" si="20"/>
        <v>SMI</v>
      </c>
    </row>
    <row r="1315" spans="2:7" hidden="1" x14ac:dyDescent="0.2">
      <c r="B1315" s="154" t="s">
        <v>5513</v>
      </c>
      <c r="C1315" s="154" t="s">
        <v>5513</v>
      </c>
      <c r="D1315" s="154" t="s">
        <v>5514</v>
      </c>
      <c r="E1315" s="154" t="s">
        <v>1614</v>
      </c>
      <c r="F1315" s="154" t="s">
        <v>6151</v>
      </c>
      <c r="G1315" s="78" t="str">
        <f t="shared" si="20"/>
        <v>VOL</v>
      </c>
    </row>
    <row r="1316" spans="2:7" hidden="1" x14ac:dyDescent="0.2">
      <c r="B1316" s="154" t="s">
        <v>1443</v>
      </c>
      <c r="C1316" s="154" t="s">
        <v>1443</v>
      </c>
      <c r="D1316" s="154" t="s">
        <v>7723</v>
      </c>
      <c r="E1316" s="154" t="s">
        <v>1614</v>
      </c>
      <c r="F1316" s="154" t="s">
        <v>6151</v>
      </c>
      <c r="G1316" s="78" t="str">
        <f t="shared" si="20"/>
        <v>ZTH</v>
      </c>
    </row>
    <row r="1317" spans="2:7" hidden="1" x14ac:dyDescent="0.2">
      <c r="B1317" s="154" t="s">
        <v>1778</v>
      </c>
      <c r="C1317" s="154" t="s">
        <v>1778</v>
      </c>
      <c r="D1317" s="154" t="s">
        <v>1779</v>
      </c>
      <c r="E1317" s="154" t="s">
        <v>1780</v>
      </c>
      <c r="F1317" s="154" t="s">
        <v>6117</v>
      </c>
      <c r="G1317" s="78" t="str">
        <f t="shared" si="20"/>
        <v>AGM</v>
      </c>
    </row>
    <row r="1318" spans="2:7" hidden="1" x14ac:dyDescent="0.2">
      <c r="B1318" s="154" t="s">
        <v>2439</v>
      </c>
      <c r="C1318" s="154" t="s">
        <v>2439</v>
      </c>
      <c r="D1318" s="154" t="s">
        <v>6885</v>
      </c>
      <c r="E1318" s="154" t="s">
        <v>1780</v>
      </c>
      <c r="F1318" s="154" t="s">
        <v>6117</v>
      </c>
      <c r="G1318" s="78" t="str">
        <f t="shared" si="20"/>
        <v>CNP</v>
      </c>
    </row>
    <row r="1319" spans="2:7" hidden="1" x14ac:dyDescent="0.2">
      <c r="B1319" s="154" t="s">
        <v>2984</v>
      </c>
      <c r="C1319" s="154" t="s">
        <v>2984</v>
      </c>
      <c r="D1319" s="154" t="s">
        <v>2985</v>
      </c>
      <c r="E1319" s="154" t="s">
        <v>1780</v>
      </c>
      <c r="F1319" s="154" t="s">
        <v>6117</v>
      </c>
      <c r="G1319" s="78" t="str">
        <f t="shared" si="20"/>
        <v>GOH</v>
      </c>
    </row>
    <row r="1320" spans="2:7" hidden="1" x14ac:dyDescent="0.2">
      <c r="B1320" s="154" t="s">
        <v>3350</v>
      </c>
      <c r="C1320" s="154" t="s">
        <v>3350</v>
      </c>
      <c r="D1320" s="154" t="s">
        <v>3351</v>
      </c>
      <c r="E1320" s="154" t="s">
        <v>1780</v>
      </c>
      <c r="F1320" s="154" t="s">
        <v>6117</v>
      </c>
      <c r="G1320" s="78" t="str">
        <f t="shared" si="20"/>
        <v>JAV</v>
      </c>
    </row>
    <row r="1321" spans="2:7" hidden="1" x14ac:dyDescent="0.2">
      <c r="B1321" s="154" t="s">
        <v>3363</v>
      </c>
      <c r="C1321" s="154" t="s">
        <v>3363</v>
      </c>
      <c r="D1321" s="154" t="s">
        <v>3364</v>
      </c>
      <c r="E1321" s="154" t="s">
        <v>1780</v>
      </c>
      <c r="F1321" s="154" t="s">
        <v>6117</v>
      </c>
      <c r="G1321" s="78" t="str">
        <f t="shared" si="20"/>
        <v>JEG</v>
      </c>
    </row>
    <row r="1322" spans="2:7" hidden="1" x14ac:dyDescent="0.2">
      <c r="B1322" s="154" t="s">
        <v>3366</v>
      </c>
      <c r="C1322" s="154" t="s">
        <v>3366</v>
      </c>
      <c r="D1322" s="154" t="s">
        <v>3367</v>
      </c>
      <c r="E1322" s="154" t="s">
        <v>1780</v>
      </c>
      <c r="F1322" s="154" t="s">
        <v>6117</v>
      </c>
      <c r="G1322" s="78" t="str">
        <f t="shared" si="20"/>
        <v>JFR</v>
      </c>
    </row>
    <row r="1323" spans="2:7" hidden="1" x14ac:dyDescent="0.2">
      <c r="B1323" s="154" t="s">
        <v>3376</v>
      </c>
      <c r="C1323" s="154" t="s">
        <v>3376</v>
      </c>
      <c r="D1323" s="154" t="s">
        <v>3377</v>
      </c>
      <c r="E1323" s="154" t="s">
        <v>1780</v>
      </c>
      <c r="F1323" s="154" t="s">
        <v>6117</v>
      </c>
      <c r="G1323" s="78" t="str">
        <f t="shared" si="20"/>
        <v>JHS</v>
      </c>
    </row>
    <row r="1324" spans="2:7" hidden="1" x14ac:dyDescent="0.2">
      <c r="B1324" s="154" t="s">
        <v>3385</v>
      </c>
      <c r="C1324" s="154" t="s">
        <v>3385</v>
      </c>
      <c r="D1324" s="154" t="s">
        <v>3386</v>
      </c>
      <c r="E1324" s="154" t="s">
        <v>1780</v>
      </c>
      <c r="F1324" s="154" t="s">
        <v>6117</v>
      </c>
      <c r="G1324" s="78" t="str">
        <f t="shared" si="20"/>
        <v>JJU</v>
      </c>
    </row>
    <row r="1325" spans="2:7" hidden="1" x14ac:dyDescent="0.2">
      <c r="B1325" s="154" t="s">
        <v>3401</v>
      </c>
      <c r="C1325" s="154" t="s">
        <v>3401</v>
      </c>
      <c r="D1325" s="154" t="s">
        <v>3402</v>
      </c>
      <c r="E1325" s="154" t="s">
        <v>1780</v>
      </c>
      <c r="F1325" s="154" t="s">
        <v>6117</v>
      </c>
      <c r="G1325" s="78" t="str">
        <f t="shared" si="20"/>
        <v>JNN</v>
      </c>
    </row>
    <row r="1326" spans="2:7" hidden="1" x14ac:dyDescent="0.2">
      <c r="B1326" s="154" t="s">
        <v>3403</v>
      </c>
      <c r="C1326" s="154" t="s">
        <v>3403</v>
      </c>
      <c r="D1326" s="154" t="s">
        <v>3404</v>
      </c>
      <c r="E1326" s="154" t="s">
        <v>1780</v>
      </c>
      <c r="F1326" s="154" t="s">
        <v>6117</v>
      </c>
      <c r="G1326" s="78" t="str">
        <f t="shared" si="20"/>
        <v>JNS</v>
      </c>
    </row>
    <row r="1327" spans="2:7" hidden="1" x14ac:dyDescent="0.2">
      <c r="B1327" s="154" t="s">
        <v>3419</v>
      </c>
      <c r="C1327" s="154" t="s">
        <v>3419</v>
      </c>
      <c r="D1327" s="154" t="s">
        <v>3420</v>
      </c>
      <c r="E1327" s="154" t="s">
        <v>1780</v>
      </c>
      <c r="F1327" s="154" t="s">
        <v>6117</v>
      </c>
      <c r="G1327" s="78" t="str">
        <f t="shared" si="20"/>
        <v>JQA</v>
      </c>
    </row>
    <row r="1328" spans="2:7" hidden="1" x14ac:dyDescent="0.2">
      <c r="B1328" s="154" t="s">
        <v>3432</v>
      </c>
      <c r="C1328" s="154" t="s">
        <v>3432</v>
      </c>
      <c r="D1328" s="154" t="s">
        <v>3433</v>
      </c>
      <c r="E1328" s="154" t="s">
        <v>1780</v>
      </c>
      <c r="F1328" s="154" t="s">
        <v>6117</v>
      </c>
      <c r="G1328" s="78" t="str">
        <f t="shared" si="20"/>
        <v>JSU</v>
      </c>
    </row>
    <row r="1329" spans="2:7" hidden="1" x14ac:dyDescent="0.2">
      <c r="B1329" s="154" t="s">
        <v>3445</v>
      </c>
      <c r="C1329" s="154" t="s">
        <v>3445</v>
      </c>
      <c r="D1329" s="154" t="s">
        <v>3446</v>
      </c>
      <c r="E1329" s="154" t="s">
        <v>1780</v>
      </c>
      <c r="F1329" s="154" t="s">
        <v>6117</v>
      </c>
      <c r="G1329" s="78" t="str">
        <f t="shared" si="20"/>
        <v>JUV</v>
      </c>
    </row>
    <row r="1330" spans="2:7" hidden="1" x14ac:dyDescent="0.2">
      <c r="B1330" s="154" t="s">
        <v>3686</v>
      </c>
      <c r="C1330" s="154" t="s">
        <v>3686</v>
      </c>
      <c r="D1330" s="154" t="s">
        <v>7145</v>
      </c>
      <c r="E1330" s="154" t="s">
        <v>1780</v>
      </c>
      <c r="F1330" s="154" t="s">
        <v>6117</v>
      </c>
      <c r="G1330" s="78" t="str">
        <f t="shared" si="20"/>
        <v>KUS</v>
      </c>
    </row>
    <row r="1331" spans="2:7" hidden="1" x14ac:dyDescent="0.2">
      <c r="B1331" s="154" t="s">
        <v>4257</v>
      </c>
      <c r="C1331" s="154" t="s">
        <v>4257</v>
      </c>
      <c r="D1331" s="154" t="s">
        <v>4258</v>
      </c>
      <c r="E1331" s="154" t="s">
        <v>1780</v>
      </c>
      <c r="F1331" s="154" t="s">
        <v>6117</v>
      </c>
      <c r="G1331" s="78" t="str">
        <f t="shared" si="20"/>
        <v>NAQ</v>
      </c>
    </row>
    <row r="1332" spans="2:7" hidden="1" x14ac:dyDescent="0.2">
      <c r="B1332" s="154" t="s">
        <v>4913</v>
      </c>
      <c r="C1332" s="154" t="s">
        <v>4913</v>
      </c>
      <c r="D1332" s="154" t="s">
        <v>4914</v>
      </c>
      <c r="E1332" s="154" t="s">
        <v>1780</v>
      </c>
      <c r="F1332" s="154" t="s">
        <v>6117</v>
      </c>
      <c r="G1332" s="78" t="str">
        <f t="shared" si="20"/>
        <v>SFJ</v>
      </c>
    </row>
    <row r="1333" spans="2:7" hidden="1" x14ac:dyDescent="0.2">
      <c r="B1333" s="154" t="s">
        <v>5363</v>
      </c>
      <c r="C1333" s="154" t="s">
        <v>5363</v>
      </c>
      <c r="D1333" s="154" t="s">
        <v>5364</v>
      </c>
      <c r="E1333" s="154" t="s">
        <v>1780</v>
      </c>
      <c r="F1333" s="154" t="s">
        <v>6117</v>
      </c>
      <c r="G1333" s="78" t="str">
        <f t="shared" si="20"/>
        <v>UAK</v>
      </c>
    </row>
    <row r="1334" spans="2:7" hidden="1" x14ac:dyDescent="0.2">
      <c r="B1334" s="154" t="s">
        <v>5407</v>
      </c>
      <c r="C1334" s="154" t="s">
        <v>5407</v>
      </c>
      <c r="D1334" s="154" t="s">
        <v>5408</v>
      </c>
      <c r="E1334" s="154" t="s">
        <v>1780</v>
      </c>
      <c r="F1334" s="154" t="s">
        <v>6117</v>
      </c>
      <c r="G1334" s="78" t="str">
        <f t="shared" si="20"/>
        <v>UMD</v>
      </c>
    </row>
    <row r="1335" spans="2:7" hidden="1" x14ac:dyDescent="0.2">
      <c r="B1335" s="154" t="s">
        <v>676</v>
      </c>
      <c r="C1335" s="154" t="s">
        <v>676</v>
      </c>
      <c r="D1335" s="154" t="s">
        <v>2975</v>
      </c>
      <c r="E1335" s="154" t="s">
        <v>7017</v>
      </c>
      <c r="F1335" s="154" t="s">
        <v>6344</v>
      </c>
      <c r="G1335" s="78" t="str">
        <f t="shared" si="20"/>
        <v>GND</v>
      </c>
    </row>
    <row r="1336" spans="2:7" hidden="1" x14ac:dyDescent="0.2">
      <c r="B1336" s="154" t="s">
        <v>1082</v>
      </c>
      <c r="C1336" s="154" t="s">
        <v>1082</v>
      </c>
      <c r="D1336" s="154" t="s">
        <v>4674</v>
      </c>
      <c r="E1336" s="154" t="s">
        <v>4675</v>
      </c>
      <c r="F1336" s="154" t="s">
        <v>6548</v>
      </c>
      <c r="G1336" s="78" t="str">
        <f t="shared" si="20"/>
        <v>PTP</v>
      </c>
    </row>
    <row r="1337" spans="2:7" hidden="1" x14ac:dyDescent="0.2">
      <c r="B1337" s="154" t="s">
        <v>270</v>
      </c>
      <c r="C1337" s="154" t="s">
        <v>270</v>
      </c>
      <c r="D1337" s="154" t="s">
        <v>3030</v>
      </c>
      <c r="E1337" s="154" t="s">
        <v>3030</v>
      </c>
      <c r="F1337" s="154" t="s">
        <v>6348</v>
      </c>
      <c r="G1337" s="78" t="str">
        <f t="shared" si="20"/>
        <v>GUM</v>
      </c>
    </row>
    <row r="1338" spans="2:7" hidden="1" x14ac:dyDescent="0.2">
      <c r="B1338" s="154" t="s">
        <v>652</v>
      </c>
      <c r="C1338" s="154" t="s">
        <v>652</v>
      </c>
      <c r="D1338" s="154" t="s">
        <v>2861</v>
      </c>
      <c r="E1338" s="154" t="s">
        <v>2862</v>
      </c>
      <c r="F1338" s="154" t="s">
        <v>6325</v>
      </c>
      <c r="G1338" s="78" t="str">
        <f t="shared" si="20"/>
        <v>FRS</v>
      </c>
    </row>
    <row r="1339" spans="2:7" hidden="1" x14ac:dyDescent="0.2">
      <c r="B1339" s="154" t="s">
        <v>355</v>
      </c>
      <c r="C1339" s="154" t="s">
        <v>355</v>
      </c>
      <c r="D1339" s="154" t="s">
        <v>7031</v>
      </c>
      <c r="E1339" s="154" t="s">
        <v>2862</v>
      </c>
      <c r="F1339" s="154" t="s">
        <v>6325</v>
      </c>
      <c r="G1339" s="78" t="str">
        <f t="shared" si="20"/>
        <v>GUA</v>
      </c>
    </row>
    <row r="1340" spans="2:7" hidden="1" x14ac:dyDescent="0.2">
      <c r="B1340" s="154" t="s">
        <v>542</v>
      </c>
      <c r="C1340" s="154" t="s">
        <v>542</v>
      </c>
      <c r="D1340" s="154" t="s">
        <v>2412</v>
      </c>
      <c r="E1340" s="154" t="s">
        <v>2413</v>
      </c>
      <c r="F1340" s="154" t="s">
        <v>6251</v>
      </c>
      <c r="G1340" s="78" t="str">
        <f t="shared" si="20"/>
        <v>CKY</v>
      </c>
    </row>
    <row r="1341" spans="2:7" hidden="1" x14ac:dyDescent="0.2">
      <c r="B1341" s="154" t="s">
        <v>1020</v>
      </c>
      <c r="C1341" s="154" t="s">
        <v>1020</v>
      </c>
      <c r="D1341" s="154" t="s">
        <v>4487</v>
      </c>
      <c r="E1341" s="154" t="s">
        <v>4488</v>
      </c>
      <c r="F1341" s="154" t="s">
        <v>6523</v>
      </c>
      <c r="G1341" s="78" t="str">
        <f t="shared" si="20"/>
        <v>OXB</v>
      </c>
    </row>
    <row r="1342" spans="2:7" hidden="1" x14ac:dyDescent="0.2">
      <c r="B1342" s="154" t="s">
        <v>664</v>
      </c>
      <c r="C1342" s="154" t="s">
        <v>664</v>
      </c>
      <c r="D1342" s="154" t="s">
        <v>6335</v>
      </c>
      <c r="E1342" s="154" t="s">
        <v>2926</v>
      </c>
      <c r="F1342" s="154" t="s">
        <v>6336</v>
      </c>
      <c r="G1342" s="78" t="str">
        <f t="shared" si="20"/>
        <v>GEO</v>
      </c>
    </row>
    <row r="1343" spans="2:7" hidden="1" x14ac:dyDescent="0.2">
      <c r="B1343" s="154" t="s">
        <v>514</v>
      </c>
      <c r="C1343" s="154" t="s">
        <v>514</v>
      </c>
      <c r="D1343" s="154" t="s">
        <v>6852</v>
      </c>
      <c r="E1343" s="154" t="s">
        <v>2292</v>
      </c>
      <c r="F1343" s="154" t="s">
        <v>6236</v>
      </c>
      <c r="G1343" s="78" t="str">
        <f t="shared" si="20"/>
        <v>CAP</v>
      </c>
    </row>
    <row r="1344" spans="2:7" hidden="1" x14ac:dyDescent="0.2">
      <c r="B1344" s="154" t="s">
        <v>1025</v>
      </c>
      <c r="C1344" s="154" t="s">
        <v>1025</v>
      </c>
      <c r="D1344" s="154" t="s">
        <v>7316</v>
      </c>
      <c r="E1344" s="154" t="s">
        <v>2292</v>
      </c>
      <c r="F1344" s="154" t="s">
        <v>6236</v>
      </c>
      <c r="G1344" s="78" t="str">
        <f t="shared" si="20"/>
        <v>PAP</v>
      </c>
    </row>
    <row r="1345" spans="2:7" hidden="1" x14ac:dyDescent="0.2">
      <c r="B1345" s="154" t="s">
        <v>2948</v>
      </c>
      <c r="C1345" s="154" t="s">
        <v>2948</v>
      </c>
      <c r="D1345" s="154" t="s">
        <v>2949</v>
      </c>
      <c r="E1345" s="154" t="s">
        <v>1793</v>
      </c>
      <c r="F1345" s="154" t="s">
        <v>6339</v>
      </c>
      <c r="G1345" s="78" t="str">
        <f t="shared" si="20"/>
        <v>GJA</v>
      </c>
    </row>
    <row r="1346" spans="2:7" hidden="1" x14ac:dyDescent="0.2">
      <c r="B1346" s="154" t="s">
        <v>848</v>
      </c>
      <c r="C1346" s="154" t="s">
        <v>848</v>
      </c>
      <c r="D1346" s="154" t="s">
        <v>7160</v>
      </c>
      <c r="E1346" s="154" t="s">
        <v>1793</v>
      </c>
      <c r="F1346" s="154" t="s">
        <v>6339</v>
      </c>
      <c r="G1346" s="78" t="str">
        <f t="shared" si="20"/>
        <v>LCE</v>
      </c>
    </row>
    <row r="1347" spans="2:7" hidden="1" x14ac:dyDescent="0.2">
      <c r="B1347" s="154" t="s">
        <v>4534</v>
      </c>
      <c r="C1347" s="154" t="s">
        <v>4534</v>
      </c>
      <c r="D1347" s="154" t="s">
        <v>7328</v>
      </c>
      <c r="E1347" s="154" t="s">
        <v>1793</v>
      </c>
      <c r="F1347" s="154" t="s">
        <v>6339</v>
      </c>
      <c r="G1347" s="78" t="str">
        <f t="shared" si="20"/>
        <v>PEU</v>
      </c>
    </row>
    <row r="1348" spans="2:7" hidden="1" x14ac:dyDescent="0.2">
      <c r="B1348" s="154" t="s">
        <v>1130</v>
      </c>
      <c r="C1348" s="154" t="s">
        <v>1130</v>
      </c>
      <c r="D1348" s="154" t="s">
        <v>4833</v>
      </c>
      <c r="E1348" s="154" t="s">
        <v>1793</v>
      </c>
      <c r="F1348" s="154" t="s">
        <v>6339</v>
      </c>
      <c r="G1348" s="78" t="str">
        <f t="shared" ref="G1348:G1411" si="21">C1348</f>
        <v>RTB</v>
      </c>
    </row>
    <row r="1349" spans="2:7" hidden="1" x14ac:dyDescent="0.2">
      <c r="B1349" s="154" t="s">
        <v>1137</v>
      </c>
      <c r="C1349" s="154" t="s">
        <v>1137</v>
      </c>
      <c r="D1349" s="154" t="s">
        <v>7429</v>
      </c>
      <c r="E1349" s="154" t="s">
        <v>1793</v>
      </c>
      <c r="F1349" s="154" t="s">
        <v>6339</v>
      </c>
      <c r="G1349" s="78" t="str">
        <f t="shared" si="21"/>
        <v>SAP</v>
      </c>
    </row>
    <row r="1350" spans="2:7" hidden="1" x14ac:dyDescent="0.2">
      <c r="B1350" s="154" t="s">
        <v>1229</v>
      </c>
      <c r="C1350" s="154" t="s">
        <v>1229</v>
      </c>
      <c r="D1350" s="154" t="s">
        <v>5182</v>
      </c>
      <c r="E1350" s="154" t="s">
        <v>1793</v>
      </c>
      <c r="F1350" s="154" t="s">
        <v>6339</v>
      </c>
      <c r="G1350" s="78" t="str">
        <f t="shared" si="21"/>
        <v>TGU</v>
      </c>
    </row>
    <row r="1351" spans="2:7" hidden="1" x14ac:dyDescent="0.2">
      <c r="B1351" s="154" t="s">
        <v>5387</v>
      </c>
      <c r="C1351" s="154" t="s">
        <v>5387</v>
      </c>
      <c r="D1351" s="154" t="s">
        <v>5388</v>
      </c>
      <c r="E1351" s="154" t="s">
        <v>1793</v>
      </c>
      <c r="F1351" s="154" t="s">
        <v>6339</v>
      </c>
      <c r="G1351" s="78" t="str">
        <f t="shared" si="21"/>
        <v>UII</v>
      </c>
    </row>
    <row r="1352" spans="2:7" hidden="1" x14ac:dyDescent="0.2">
      <c r="B1352" s="154" t="s">
        <v>35</v>
      </c>
      <c r="C1352" s="154" t="s">
        <v>35</v>
      </c>
      <c r="D1352" s="154" t="s">
        <v>3114</v>
      </c>
      <c r="E1352" s="154" t="s">
        <v>7917</v>
      </c>
      <c r="F1352" s="154" t="s">
        <v>6362</v>
      </c>
      <c r="G1352" s="78" t="str">
        <f t="shared" si="21"/>
        <v>HKG</v>
      </c>
    </row>
    <row r="1353" spans="2:7" hidden="1" x14ac:dyDescent="0.2">
      <c r="B1353" s="154" t="s">
        <v>298</v>
      </c>
      <c r="C1353" s="154" t="s">
        <v>298</v>
      </c>
      <c r="D1353" s="154" t="s">
        <v>2221</v>
      </c>
      <c r="E1353" s="154" t="s">
        <v>2222</v>
      </c>
      <c r="F1353" s="154" t="s">
        <v>6222</v>
      </c>
      <c r="G1353" s="78" t="str">
        <f t="shared" si="21"/>
        <v>BUD</v>
      </c>
    </row>
    <row r="1354" spans="2:7" hidden="1" x14ac:dyDescent="0.2">
      <c r="B1354" s="154" t="s">
        <v>2560</v>
      </c>
      <c r="C1354" s="154" t="s">
        <v>2560</v>
      </c>
      <c r="D1354" s="154" t="s">
        <v>2561</v>
      </c>
      <c r="E1354" s="154" t="s">
        <v>2222</v>
      </c>
      <c r="F1354" s="154" t="s">
        <v>6222</v>
      </c>
      <c r="G1354" s="78" t="str">
        <f t="shared" si="21"/>
        <v>DEB</v>
      </c>
    </row>
    <row r="1355" spans="2:7" hidden="1" x14ac:dyDescent="0.2">
      <c r="B1355" s="154" t="s">
        <v>1761</v>
      </c>
      <c r="C1355" s="154" t="s">
        <v>1761</v>
      </c>
      <c r="D1355" s="154" t="s">
        <v>1762</v>
      </c>
      <c r="E1355" s="154" t="s">
        <v>1763</v>
      </c>
      <c r="F1355" s="154" t="s">
        <v>6111</v>
      </c>
      <c r="G1355" s="78" t="str">
        <f t="shared" si="21"/>
        <v>AEY</v>
      </c>
    </row>
    <row r="1356" spans="2:7" hidden="1" x14ac:dyDescent="0.2">
      <c r="B1356" s="154" t="s">
        <v>618</v>
      </c>
      <c r="C1356" s="154" t="s">
        <v>618</v>
      </c>
      <c r="D1356" s="154" t="s">
        <v>2699</v>
      </c>
      <c r="E1356" s="154" t="s">
        <v>1763</v>
      </c>
      <c r="F1356" s="154" t="s">
        <v>6111</v>
      </c>
      <c r="G1356" s="78" t="str">
        <f t="shared" si="21"/>
        <v>EGS</v>
      </c>
    </row>
    <row r="1357" spans="2:7" hidden="1" x14ac:dyDescent="0.2">
      <c r="B1357" s="154" t="s">
        <v>3229</v>
      </c>
      <c r="C1357" s="154" t="s">
        <v>3229</v>
      </c>
      <c r="D1357" s="154" t="s">
        <v>3230</v>
      </c>
      <c r="E1357" s="154" t="s">
        <v>1763</v>
      </c>
      <c r="F1357" s="154" t="s">
        <v>6111</v>
      </c>
      <c r="G1357" s="78" t="str">
        <f t="shared" si="21"/>
        <v>IFJ</v>
      </c>
    </row>
    <row r="1358" spans="2:7" hidden="1" x14ac:dyDescent="0.2">
      <c r="B1358" s="154" t="s">
        <v>789</v>
      </c>
      <c r="C1358" s="154" t="s">
        <v>365</v>
      </c>
      <c r="D1358" s="154" t="s">
        <v>3501</v>
      </c>
      <c r="E1358" s="154" t="s">
        <v>1763</v>
      </c>
      <c r="F1358" s="154" t="s">
        <v>6111</v>
      </c>
      <c r="G1358" s="78" t="str">
        <f t="shared" si="21"/>
        <v>REK</v>
      </c>
    </row>
    <row r="1359" spans="2:7" hidden="1" x14ac:dyDescent="0.2">
      <c r="B1359" s="154" t="s">
        <v>4793</v>
      </c>
      <c r="C1359" s="154" t="s">
        <v>365</v>
      </c>
      <c r="D1359" s="154" t="s">
        <v>3501</v>
      </c>
      <c r="E1359" s="154" t="s">
        <v>1763</v>
      </c>
      <c r="F1359" s="154" t="s">
        <v>6111</v>
      </c>
      <c r="G1359" s="78" t="str">
        <f t="shared" si="21"/>
        <v>REK</v>
      </c>
    </row>
    <row r="1360" spans="2:7" hidden="1" x14ac:dyDescent="0.2">
      <c r="B1360" s="154" t="s">
        <v>1787</v>
      </c>
      <c r="C1360" s="154" t="s">
        <v>1787</v>
      </c>
      <c r="D1360" s="154" t="s">
        <v>6785</v>
      </c>
      <c r="E1360" s="154" t="s">
        <v>1590</v>
      </c>
      <c r="F1360" s="154" t="s">
        <v>6119</v>
      </c>
      <c r="G1360" s="78" t="str">
        <f t="shared" si="21"/>
        <v>AGX</v>
      </c>
    </row>
    <row r="1361" spans="2:7" hidden="1" x14ac:dyDescent="0.2">
      <c r="B1361" s="154" t="s">
        <v>401</v>
      </c>
      <c r="C1361" s="154" t="s">
        <v>401</v>
      </c>
      <c r="D1361" s="154" t="s">
        <v>1804</v>
      </c>
      <c r="E1361" s="154" t="s">
        <v>1590</v>
      </c>
      <c r="F1361" s="154" t="s">
        <v>6119</v>
      </c>
      <c r="G1361" s="78" t="str">
        <f t="shared" si="21"/>
        <v>AJL</v>
      </c>
    </row>
    <row r="1362" spans="2:7" hidden="1" x14ac:dyDescent="0.2">
      <c r="B1362" s="154" t="s">
        <v>40</v>
      </c>
      <c r="C1362" s="154" t="s">
        <v>40</v>
      </c>
      <c r="D1362" s="154" t="s">
        <v>1841</v>
      </c>
      <c r="E1362" s="154" t="s">
        <v>1590</v>
      </c>
      <c r="F1362" s="154" t="s">
        <v>6119</v>
      </c>
      <c r="G1362" s="78" t="str">
        <f t="shared" si="21"/>
        <v>AMD</v>
      </c>
    </row>
    <row r="1363" spans="2:7" hidden="1" x14ac:dyDescent="0.2">
      <c r="B1363" s="154" t="s">
        <v>56</v>
      </c>
      <c r="C1363" s="154" t="s">
        <v>56</v>
      </c>
      <c r="D1363" s="154" t="s">
        <v>1919</v>
      </c>
      <c r="E1363" s="154" t="s">
        <v>1590</v>
      </c>
      <c r="F1363" s="154" t="s">
        <v>6119</v>
      </c>
      <c r="G1363" s="78" t="str">
        <f t="shared" si="21"/>
        <v>ATQ</v>
      </c>
    </row>
    <row r="1364" spans="2:7" hidden="1" x14ac:dyDescent="0.2">
      <c r="B1364" s="154" t="s">
        <v>443</v>
      </c>
      <c r="C1364" s="154" t="s">
        <v>443</v>
      </c>
      <c r="D1364" s="154" t="s">
        <v>1984</v>
      </c>
      <c r="E1364" s="154" t="s">
        <v>1590</v>
      </c>
      <c r="F1364" s="154" t="s">
        <v>6119</v>
      </c>
      <c r="G1364" s="78" t="str">
        <f t="shared" si="21"/>
        <v>BBI</v>
      </c>
    </row>
    <row r="1365" spans="2:7" hidden="1" x14ac:dyDescent="0.2">
      <c r="B1365" s="154" t="s">
        <v>448</v>
      </c>
      <c r="C1365" s="154" t="s">
        <v>448</v>
      </c>
      <c r="D1365" s="154" t="s">
        <v>2011</v>
      </c>
      <c r="E1365" s="154" t="s">
        <v>1590</v>
      </c>
      <c r="F1365" s="154" t="s">
        <v>6119</v>
      </c>
      <c r="G1365" s="78" t="str">
        <f t="shared" si="21"/>
        <v>BDQ</v>
      </c>
    </row>
    <row r="1366" spans="2:7" hidden="1" x14ac:dyDescent="0.2">
      <c r="B1366" s="154" t="s">
        <v>463</v>
      </c>
      <c r="C1366" s="154" t="s">
        <v>463</v>
      </c>
      <c r="D1366" s="154" t="s">
        <v>2060</v>
      </c>
      <c r="E1366" s="154" t="s">
        <v>1590</v>
      </c>
      <c r="F1366" s="154" t="s">
        <v>6119</v>
      </c>
      <c r="G1366" s="78" t="str">
        <f t="shared" si="21"/>
        <v>BHJ</v>
      </c>
    </row>
    <row r="1367" spans="2:7" hidden="1" x14ac:dyDescent="0.2">
      <c r="B1367" s="154" t="s">
        <v>464</v>
      </c>
      <c r="C1367" s="154" t="s">
        <v>464</v>
      </c>
      <c r="D1367" s="154" t="s">
        <v>2063</v>
      </c>
      <c r="E1367" s="154" t="s">
        <v>1590</v>
      </c>
      <c r="F1367" s="154" t="s">
        <v>6119</v>
      </c>
      <c r="G1367" s="78" t="str">
        <f t="shared" si="21"/>
        <v>BHO</v>
      </c>
    </row>
    <row r="1368" spans="2:7" hidden="1" x14ac:dyDescent="0.2">
      <c r="B1368" s="154" t="s">
        <v>466</v>
      </c>
      <c r="C1368" s="154" t="s">
        <v>466</v>
      </c>
      <c r="D1368" s="154" t="s">
        <v>2067</v>
      </c>
      <c r="E1368" s="154" t="s">
        <v>1590</v>
      </c>
      <c r="F1368" s="154" t="s">
        <v>6119</v>
      </c>
      <c r="G1368" s="78" t="str">
        <f t="shared" si="21"/>
        <v>BHU</v>
      </c>
    </row>
    <row r="1369" spans="2:7" hidden="1" x14ac:dyDescent="0.2">
      <c r="B1369" s="154" t="s">
        <v>44</v>
      </c>
      <c r="C1369" s="154" t="s">
        <v>44</v>
      </c>
      <c r="D1369" s="154" t="s">
        <v>2124</v>
      </c>
      <c r="E1369" s="154" t="s">
        <v>1590</v>
      </c>
      <c r="F1369" s="154" t="s">
        <v>6119</v>
      </c>
      <c r="G1369" s="78" t="str">
        <f t="shared" si="21"/>
        <v>BLR</v>
      </c>
    </row>
    <row r="1370" spans="2:7" hidden="1" x14ac:dyDescent="0.2">
      <c r="B1370" s="154" t="s">
        <v>41</v>
      </c>
      <c r="C1370" s="154" t="s">
        <v>41</v>
      </c>
      <c r="D1370" s="154" t="s">
        <v>2153</v>
      </c>
      <c r="E1370" s="154" t="s">
        <v>1590</v>
      </c>
      <c r="F1370" s="154" t="s">
        <v>6119</v>
      </c>
      <c r="G1370" s="78" t="str">
        <f t="shared" si="21"/>
        <v>BOM</v>
      </c>
    </row>
    <row r="1371" spans="2:7" hidden="1" x14ac:dyDescent="0.2">
      <c r="B1371" s="154" t="s">
        <v>6211</v>
      </c>
      <c r="C1371" s="154" t="s">
        <v>43</v>
      </c>
      <c r="D1371" s="154" t="s">
        <v>6733</v>
      </c>
      <c r="E1371" s="154" t="s">
        <v>1590</v>
      </c>
      <c r="F1371" s="154" t="s">
        <v>6119</v>
      </c>
      <c r="G1371" s="78" t="str">
        <f t="shared" si="21"/>
        <v>HYD</v>
      </c>
    </row>
    <row r="1372" spans="2:7" hidden="1" x14ac:dyDescent="0.2">
      <c r="B1372" s="154" t="s">
        <v>55</v>
      </c>
      <c r="C1372" s="154" t="s">
        <v>55</v>
      </c>
      <c r="D1372" s="154" t="s">
        <v>2309</v>
      </c>
      <c r="E1372" s="154" t="s">
        <v>1590</v>
      </c>
      <c r="F1372" s="154" t="s">
        <v>6119</v>
      </c>
      <c r="G1372" s="78" t="str">
        <f t="shared" si="21"/>
        <v>CCJ</v>
      </c>
    </row>
    <row r="1373" spans="2:7" hidden="1" x14ac:dyDescent="0.2">
      <c r="B1373" s="154" t="s">
        <v>48</v>
      </c>
      <c r="C1373" s="154" t="s">
        <v>48</v>
      </c>
      <c r="D1373" s="154" t="s">
        <v>2317</v>
      </c>
      <c r="E1373" s="154" t="s">
        <v>1590</v>
      </c>
      <c r="F1373" s="154" t="s">
        <v>6119</v>
      </c>
      <c r="G1373" s="78" t="str">
        <f t="shared" si="21"/>
        <v>CCU</v>
      </c>
    </row>
    <row r="1374" spans="2:7" hidden="1" x14ac:dyDescent="0.2">
      <c r="B1374" s="154" t="s">
        <v>537</v>
      </c>
      <c r="C1374" s="154" t="s">
        <v>537</v>
      </c>
      <c r="D1374" s="154" t="s">
        <v>2395</v>
      </c>
      <c r="E1374" s="154" t="s">
        <v>1590</v>
      </c>
      <c r="F1374" s="154" t="s">
        <v>6119</v>
      </c>
      <c r="G1374" s="78" t="str">
        <f t="shared" si="21"/>
        <v>CJB</v>
      </c>
    </row>
    <row r="1375" spans="2:7" hidden="1" x14ac:dyDescent="0.2">
      <c r="B1375" s="154" t="s">
        <v>45</v>
      </c>
      <c r="C1375" s="154" t="s">
        <v>45</v>
      </c>
      <c r="D1375" s="154" t="s">
        <v>6738</v>
      </c>
      <c r="E1375" s="154" t="s">
        <v>1590</v>
      </c>
      <c r="F1375" s="154" t="s">
        <v>6119</v>
      </c>
      <c r="G1375" s="78" t="str">
        <f t="shared" si="21"/>
        <v>COK</v>
      </c>
    </row>
    <row r="1376" spans="2:7" hidden="1" x14ac:dyDescent="0.2">
      <c r="B1376" s="154" t="s">
        <v>585</v>
      </c>
      <c r="C1376" s="154" t="s">
        <v>585</v>
      </c>
      <c r="D1376" s="154" t="s">
        <v>6922</v>
      </c>
      <c r="E1376" s="154" t="s">
        <v>1590</v>
      </c>
      <c r="F1376" s="154" t="s">
        <v>6119</v>
      </c>
      <c r="G1376" s="78" t="str">
        <f t="shared" si="21"/>
        <v>DED</v>
      </c>
    </row>
    <row r="1377" spans="2:7" hidden="1" x14ac:dyDescent="0.2">
      <c r="B1377" s="154" t="s">
        <v>39</v>
      </c>
      <c r="C1377" s="154" t="s">
        <v>39</v>
      </c>
      <c r="D1377" s="154" t="s">
        <v>2566</v>
      </c>
      <c r="E1377" s="154" t="s">
        <v>1590</v>
      </c>
      <c r="F1377" s="154" t="s">
        <v>6119</v>
      </c>
      <c r="G1377" s="78" t="str">
        <f t="shared" si="21"/>
        <v>DEL</v>
      </c>
    </row>
    <row r="1378" spans="2:7" hidden="1" x14ac:dyDescent="0.2">
      <c r="B1378" s="154" t="s">
        <v>587</v>
      </c>
      <c r="C1378" s="154" t="s">
        <v>587</v>
      </c>
      <c r="D1378" s="154" t="s">
        <v>2577</v>
      </c>
      <c r="E1378" s="154" t="s">
        <v>1590</v>
      </c>
      <c r="F1378" s="154" t="s">
        <v>6119</v>
      </c>
      <c r="G1378" s="78" t="str">
        <f t="shared" si="21"/>
        <v>DHM</v>
      </c>
    </row>
    <row r="1379" spans="2:7" hidden="1" x14ac:dyDescent="0.2">
      <c r="B1379" s="154" t="s">
        <v>2580</v>
      </c>
      <c r="C1379" s="154" t="s">
        <v>2580</v>
      </c>
      <c r="D1379" s="154" t="s">
        <v>2581</v>
      </c>
      <c r="E1379" s="154" t="s">
        <v>1590</v>
      </c>
      <c r="F1379" s="154" t="s">
        <v>6119</v>
      </c>
      <c r="G1379" s="78" t="str">
        <f t="shared" si="21"/>
        <v>DIB</v>
      </c>
    </row>
    <row r="1380" spans="2:7" hidden="1" x14ac:dyDescent="0.2">
      <c r="B1380" s="154" t="s">
        <v>2590</v>
      </c>
      <c r="C1380" s="154" t="s">
        <v>2590</v>
      </c>
      <c r="D1380" s="154" t="s">
        <v>2591</v>
      </c>
      <c r="E1380" s="154" t="s">
        <v>1590</v>
      </c>
      <c r="F1380" s="154" t="s">
        <v>6119</v>
      </c>
      <c r="G1380" s="78" t="str">
        <f t="shared" si="21"/>
        <v>DIU</v>
      </c>
    </row>
    <row r="1381" spans="2:7" hidden="1" x14ac:dyDescent="0.2">
      <c r="B1381" s="154" t="s">
        <v>2615</v>
      </c>
      <c r="C1381" s="154" t="s">
        <v>2615</v>
      </c>
      <c r="D1381" s="154" t="s">
        <v>2616</v>
      </c>
      <c r="E1381" s="154" t="s">
        <v>1590</v>
      </c>
      <c r="F1381" s="154" t="s">
        <v>6119</v>
      </c>
      <c r="G1381" s="78" t="str">
        <f t="shared" si="21"/>
        <v>DMU</v>
      </c>
    </row>
    <row r="1382" spans="2:7" hidden="1" x14ac:dyDescent="0.2">
      <c r="B1382" s="154" t="s">
        <v>658</v>
      </c>
      <c r="C1382" s="154" t="s">
        <v>658</v>
      </c>
      <c r="D1382" s="154" t="s">
        <v>2900</v>
      </c>
      <c r="E1382" s="154" t="s">
        <v>1590</v>
      </c>
      <c r="F1382" s="154" t="s">
        <v>6119</v>
      </c>
      <c r="G1382" s="78" t="str">
        <f t="shared" si="21"/>
        <v>GAU</v>
      </c>
    </row>
    <row r="1383" spans="2:7" hidden="1" x14ac:dyDescent="0.2">
      <c r="B1383" s="154" t="s">
        <v>57</v>
      </c>
      <c r="C1383" s="154" t="s">
        <v>57</v>
      </c>
      <c r="D1383" s="154" t="s">
        <v>2986</v>
      </c>
      <c r="E1383" s="154" t="s">
        <v>1590</v>
      </c>
      <c r="F1383" s="154" t="s">
        <v>6119</v>
      </c>
      <c r="G1383" s="78" t="str">
        <f t="shared" si="21"/>
        <v>GOI</v>
      </c>
    </row>
    <row r="1384" spans="2:7" hidden="1" x14ac:dyDescent="0.2">
      <c r="B1384" s="154" t="s">
        <v>2989</v>
      </c>
      <c r="C1384" s="154" t="s">
        <v>2989</v>
      </c>
      <c r="D1384" s="154" t="s">
        <v>2990</v>
      </c>
      <c r="E1384" s="154" t="s">
        <v>1590</v>
      </c>
      <c r="F1384" s="154" t="s">
        <v>6119</v>
      </c>
      <c r="G1384" s="78" t="str">
        <f t="shared" si="21"/>
        <v>GOP</v>
      </c>
    </row>
    <row r="1385" spans="2:7" hidden="1" x14ac:dyDescent="0.2">
      <c r="B1385" s="154" t="s">
        <v>3038</v>
      </c>
      <c r="C1385" s="154" t="s">
        <v>3038</v>
      </c>
      <c r="D1385" s="154" t="s">
        <v>3039</v>
      </c>
      <c r="E1385" s="154" t="s">
        <v>1590</v>
      </c>
      <c r="F1385" s="154" t="s">
        <v>6119</v>
      </c>
      <c r="G1385" s="78" t="str">
        <f t="shared" si="21"/>
        <v>GWL</v>
      </c>
    </row>
    <row r="1386" spans="2:7" hidden="1" x14ac:dyDescent="0.2">
      <c r="B1386" s="154" t="s">
        <v>699</v>
      </c>
      <c r="C1386" s="154" t="s">
        <v>699</v>
      </c>
      <c r="D1386" s="154" t="s">
        <v>3072</v>
      </c>
      <c r="E1386" s="154" t="s">
        <v>1590</v>
      </c>
      <c r="F1386" s="154" t="s">
        <v>6119</v>
      </c>
      <c r="G1386" s="78" t="str">
        <f t="shared" si="21"/>
        <v>HBX</v>
      </c>
    </row>
    <row r="1387" spans="2:7" hidden="1" x14ac:dyDescent="0.2">
      <c r="B1387" s="154" t="s">
        <v>712</v>
      </c>
      <c r="C1387" s="154" t="s">
        <v>712</v>
      </c>
      <c r="D1387" s="154" t="s">
        <v>3111</v>
      </c>
      <c r="E1387" s="154" t="s">
        <v>1590</v>
      </c>
      <c r="F1387" s="154" t="s">
        <v>6119</v>
      </c>
      <c r="G1387" s="78" t="str">
        <f t="shared" si="21"/>
        <v>HJR</v>
      </c>
    </row>
    <row r="1388" spans="2:7" hidden="1" x14ac:dyDescent="0.2">
      <c r="B1388" s="154" t="s">
        <v>43</v>
      </c>
      <c r="C1388" s="154" t="s">
        <v>43</v>
      </c>
      <c r="D1388" s="154" t="s">
        <v>6733</v>
      </c>
      <c r="E1388" s="154" t="s">
        <v>1590</v>
      </c>
      <c r="F1388" s="154" t="s">
        <v>6119</v>
      </c>
      <c r="G1388" s="78" t="str">
        <f t="shared" si="21"/>
        <v>HYD</v>
      </c>
    </row>
    <row r="1389" spans="2:7" hidden="1" x14ac:dyDescent="0.2">
      <c r="B1389" s="154" t="s">
        <v>733</v>
      </c>
      <c r="C1389" s="154" t="s">
        <v>733</v>
      </c>
      <c r="D1389" s="154" t="s">
        <v>3227</v>
      </c>
      <c r="E1389" s="154" t="s">
        <v>1590</v>
      </c>
      <c r="F1389" s="154" t="s">
        <v>6119</v>
      </c>
      <c r="G1389" s="78" t="str">
        <f t="shared" si="21"/>
        <v>IDR</v>
      </c>
    </row>
    <row r="1390" spans="2:7" hidden="1" x14ac:dyDescent="0.2">
      <c r="B1390" s="154" t="s">
        <v>741</v>
      </c>
      <c r="C1390" s="154" t="s">
        <v>741</v>
      </c>
      <c r="D1390" s="154" t="s">
        <v>3255</v>
      </c>
      <c r="E1390" s="154" t="s">
        <v>1590</v>
      </c>
      <c r="F1390" s="154" t="s">
        <v>6119</v>
      </c>
      <c r="G1390" s="78" t="str">
        <f t="shared" si="21"/>
        <v>IMF</v>
      </c>
    </row>
    <row r="1391" spans="2:7" hidden="1" x14ac:dyDescent="0.2">
      <c r="B1391" s="154" t="s">
        <v>3323</v>
      </c>
      <c r="C1391" s="154" t="s">
        <v>3323</v>
      </c>
      <c r="D1391" s="154" t="s">
        <v>3324</v>
      </c>
      <c r="E1391" s="154" t="s">
        <v>1590</v>
      </c>
      <c r="F1391" s="154" t="s">
        <v>6119</v>
      </c>
      <c r="G1391" s="78" t="str">
        <f t="shared" si="21"/>
        <v>IXA</v>
      </c>
    </row>
    <row r="1392" spans="2:7" hidden="1" x14ac:dyDescent="0.2">
      <c r="B1392" s="154" t="s">
        <v>755</v>
      </c>
      <c r="C1392" s="154" t="s">
        <v>755</v>
      </c>
      <c r="D1392" s="154" t="s">
        <v>3325</v>
      </c>
      <c r="E1392" s="154" t="s">
        <v>1590</v>
      </c>
      <c r="F1392" s="154" t="s">
        <v>6119</v>
      </c>
      <c r="G1392" s="78" t="str">
        <f t="shared" si="21"/>
        <v>IXB</v>
      </c>
    </row>
    <row r="1393" spans="2:7" hidden="1" x14ac:dyDescent="0.2">
      <c r="B1393" s="154" t="s">
        <v>756</v>
      </c>
      <c r="C1393" s="154" t="s">
        <v>756</v>
      </c>
      <c r="D1393" s="154" t="s">
        <v>3326</v>
      </c>
      <c r="E1393" s="154" t="s">
        <v>1590</v>
      </c>
      <c r="F1393" s="154" t="s">
        <v>6119</v>
      </c>
      <c r="G1393" s="78" t="str">
        <f t="shared" si="21"/>
        <v>IXC</v>
      </c>
    </row>
    <row r="1394" spans="2:7" hidden="1" x14ac:dyDescent="0.2">
      <c r="B1394" s="154" t="s">
        <v>3327</v>
      </c>
      <c r="C1394" s="154" t="s">
        <v>3327</v>
      </c>
      <c r="D1394" s="154" t="s">
        <v>3328</v>
      </c>
      <c r="E1394" s="154" t="s">
        <v>1590</v>
      </c>
      <c r="F1394" s="154" t="s">
        <v>6119</v>
      </c>
      <c r="G1394" s="78" t="str">
        <f t="shared" si="21"/>
        <v>IXD</v>
      </c>
    </row>
    <row r="1395" spans="2:7" hidden="1" x14ac:dyDescent="0.2">
      <c r="B1395" s="154" t="s">
        <v>58</v>
      </c>
      <c r="C1395" s="154" t="s">
        <v>58</v>
      </c>
      <c r="D1395" s="154" t="s">
        <v>3329</v>
      </c>
      <c r="E1395" s="154" t="s">
        <v>1590</v>
      </c>
      <c r="F1395" s="154" t="s">
        <v>6119</v>
      </c>
      <c r="G1395" s="78" t="str">
        <f t="shared" si="21"/>
        <v>IXE</v>
      </c>
    </row>
    <row r="1396" spans="2:7" hidden="1" x14ac:dyDescent="0.2">
      <c r="B1396" s="154" t="s">
        <v>3330</v>
      </c>
      <c r="C1396" s="154" t="s">
        <v>3330</v>
      </c>
      <c r="D1396" s="154" t="s">
        <v>3331</v>
      </c>
      <c r="E1396" s="154" t="s">
        <v>1590</v>
      </c>
      <c r="F1396" s="154" t="s">
        <v>6119</v>
      </c>
      <c r="G1396" s="78" t="str">
        <f t="shared" si="21"/>
        <v>IXI</v>
      </c>
    </row>
    <row r="1397" spans="2:7" hidden="1" x14ac:dyDescent="0.2">
      <c r="B1397" s="154" t="s">
        <v>757</v>
      </c>
      <c r="C1397" s="154" t="s">
        <v>757</v>
      </c>
      <c r="D1397" s="154" t="s">
        <v>3332</v>
      </c>
      <c r="E1397" s="154" t="s">
        <v>1590</v>
      </c>
      <c r="F1397" s="154" t="s">
        <v>6119</v>
      </c>
      <c r="G1397" s="78" t="str">
        <f t="shared" si="21"/>
        <v>IXJ</v>
      </c>
    </row>
    <row r="1398" spans="2:7" hidden="1" x14ac:dyDescent="0.2">
      <c r="B1398" s="154" t="s">
        <v>758</v>
      </c>
      <c r="C1398" s="154" t="s">
        <v>758</v>
      </c>
      <c r="D1398" s="154" t="s">
        <v>3333</v>
      </c>
      <c r="E1398" s="154" t="s">
        <v>1590</v>
      </c>
      <c r="F1398" s="154" t="s">
        <v>6119</v>
      </c>
      <c r="G1398" s="78" t="str">
        <f t="shared" si="21"/>
        <v>IXL</v>
      </c>
    </row>
    <row r="1399" spans="2:7" hidden="1" x14ac:dyDescent="0.2">
      <c r="B1399" s="154" t="s">
        <v>759</v>
      </c>
      <c r="C1399" s="154" t="s">
        <v>759</v>
      </c>
      <c r="D1399" s="154" t="s">
        <v>3334</v>
      </c>
      <c r="E1399" s="154" t="s">
        <v>1590</v>
      </c>
      <c r="F1399" s="154" t="s">
        <v>6119</v>
      </c>
      <c r="G1399" s="78" t="str">
        <f t="shared" si="21"/>
        <v>IXM</v>
      </c>
    </row>
    <row r="1400" spans="2:7" hidden="1" x14ac:dyDescent="0.2">
      <c r="B1400" s="154" t="s">
        <v>760</v>
      </c>
      <c r="C1400" s="154" t="s">
        <v>760</v>
      </c>
      <c r="D1400" s="154" t="s">
        <v>3335</v>
      </c>
      <c r="E1400" s="154" t="s">
        <v>1590</v>
      </c>
      <c r="F1400" s="154" t="s">
        <v>6119</v>
      </c>
      <c r="G1400" s="78" t="str">
        <f t="shared" si="21"/>
        <v>IXR</v>
      </c>
    </row>
    <row r="1401" spans="2:7" hidden="1" x14ac:dyDescent="0.2">
      <c r="B1401" s="154" t="s">
        <v>3336</v>
      </c>
      <c r="C1401" s="154" t="s">
        <v>3336</v>
      </c>
      <c r="D1401" s="154" t="s">
        <v>3337</v>
      </c>
      <c r="E1401" s="154" t="s">
        <v>1590</v>
      </c>
      <c r="F1401" s="154" t="s">
        <v>6119</v>
      </c>
      <c r="G1401" s="78" t="str">
        <f t="shared" si="21"/>
        <v>IXS</v>
      </c>
    </row>
    <row r="1402" spans="2:7" hidden="1" x14ac:dyDescent="0.2">
      <c r="B1402" s="154" t="s">
        <v>761</v>
      </c>
      <c r="C1402" s="154" t="s">
        <v>761</v>
      </c>
      <c r="D1402" s="154" t="s">
        <v>3338</v>
      </c>
      <c r="E1402" s="154" t="s">
        <v>1590</v>
      </c>
      <c r="F1402" s="154" t="s">
        <v>6119</v>
      </c>
      <c r="G1402" s="78" t="str">
        <f t="shared" si="21"/>
        <v>IXU</v>
      </c>
    </row>
    <row r="1403" spans="2:7" hidden="1" x14ac:dyDescent="0.2">
      <c r="B1403" s="154" t="s">
        <v>3339</v>
      </c>
      <c r="C1403" s="154" t="s">
        <v>3339</v>
      </c>
      <c r="D1403" s="154" t="s">
        <v>3340</v>
      </c>
      <c r="E1403" s="154" t="s">
        <v>1590</v>
      </c>
      <c r="F1403" s="154" t="s">
        <v>6119</v>
      </c>
      <c r="G1403" s="78" t="str">
        <f t="shared" si="21"/>
        <v>IXY</v>
      </c>
    </row>
    <row r="1404" spans="2:7" hidden="1" x14ac:dyDescent="0.2">
      <c r="B1404" s="154" t="s">
        <v>3341</v>
      </c>
      <c r="C1404" s="154" t="s">
        <v>3341</v>
      </c>
      <c r="D1404" s="154" t="s">
        <v>7078</v>
      </c>
      <c r="E1404" s="154" t="s">
        <v>1590</v>
      </c>
      <c r="F1404" s="154" t="s">
        <v>6119</v>
      </c>
      <c r="G1404" s="78" t="str">
        <f t="shared" si="21"/>
        <v>IXZ</v>
      </c>
    </row>
    <row r="1405" spans="2:7" hidden="1" x14ac:dyDescent="0.2">
      <c r="B1405" s="154" t="s">
        <v>62</v>
      </c>
      <c r="C1405" s="154" t="s">
        <v>62</v>
      </c>
      <c r="D1405" s="154" t="s">
        <v>3345</v>
      </c>
      <c r="E1405" s="154" t="s">
        <v>1590</v>
      </c>
      <c r="F1405" s="154" t="s">
        <v>6119</v>
      </c>
      <c r="G1405" s="78" t="str">
        <f t="shared" si="21"/>
        <v>JAI</v>
      </c>
    </row>
    <row r="1406" spans="2:7" hidden="1" x14ac:dyDescent="0.2">
      <c r="B1406" s="154" t="s">
        <v>764</v>
      </c>
      <c r="C1406" s="154" t="s">
        <v>764</v>
      </c>
      <c r="D1406" s="154" t="s">
        <v>3358</v>
      </c>
      <c r="E1406" s="154" t="s">
        <v>1590</v>
      </c>
      <c r="F1406" s="154" t="s">
        <v>6119</v>
      </c>
      <c r="G1406" s="78" t="str">
        <f t="shared" si="21"/>
        <v>JDH</v>
      </c>
    </row>
    <row r="1407" spans="2:7" hidden="1" x14ac:dyDescent="0.2">
      <c r="B1407" s="154" t="s">
        <v>766</v>
      </c>
      <c r="C1407" s="154" t="s">
        <v>766</v>
      </c>
      <c r="D1407" s="154" t="s">
        <v>3368</v>
      </c>
      <c r="E1407" s="154" t="s">
        <v>1590</v>
      </c>
      <c r="F1407" s="154" t="s">
        <v>6119</v>
      </c>
      <c r="G1407" s="78" t="str">
        <f t="shared" si="21"/>
        <v>JGA</v>
      </c>
    </row>
    <row r="1408" spans="2:7" hidden="1" x14ac:dyDescent="0.2">
      <c r="B1408" s="154" t="s">
        <v>3393</v>
      </c>
      <c r="C1408" s="154" t="s">
        <v>3393</v>
      </c>
      <c r="D1408" s="154" t="s">
        <v>3394</v>
      </c>
      <c r="E1408" s="154" t="s">
        <v>1590</v>
      </c>
      <c r="F1408" s="154" t="s">
        <v>6119</v>
      </c>
      <c r="G1408" s="78" t="str">
        <f t="shared" si="21"/>
        <v>JLR</v>
      </c>
    </row>
    <row r="1409" spans="2:7" hidden="1" x14ac:dyDescent="0.2">
      <c r="B1409" s="154" t="s">
        <v>3421</v>
      </c>
      <c r="C1409" s="154" t="s">
        <v>3421</v>
      </c>
      <c r="D1409" s="154" t="s">
        <v>3422</v>
      </c>
      <c r="E1409" s="154" t="s">
        <v>1590</v>
      </c>
      <c r="F1409" s="154" t="s">
        <v>6119</v>
      </c>
      <c r="G1409" s="78" t="str">
        <f t="shared" si="21"/>
        <v>JRH</v>
      </c>
    </row>
    <row r="1410" spans="2:7" hidden="1" x14ac:dyDescent="0.2">
      <c r="B1410" s="154" t="s">
        <v>3610</v>
      </c>
      <c r="C1410" s="154" t="s">
        <v>3610</v>
      </c>
      <c r="D1410" s="154" t="s">
        <v>3611</v>
      </c>
      <c r="E1410" s="154" t="s">
        <v>1590</v>
      </c>
      <c r="F1410" s="154" t="s">
        <v>6119</v>
      </c>
      <c r="G1410" s="78" t="str">
        <f t="shared" si="21"/>
        <v>KNU</v>
      </c>
    </row>
    <row r="1411" spans="2:7" hidden="1" x14ac:dyDescent="0.2">
      <c r="B1411" s="154" t="s">
        <v>3687</v>
      </c>
      <c r="C1411" s="154" t="s">
        <v>3687</v>
      </c>
      <c r="D1411" s="154" t="s">
        <v>3688</v>
      </c>
      <c r="E1411" s="154" t="s">
        <v>1590</v>
      </c>
      <c r="F1411" s="154" t="s">
        <v>6119</v>
      </c>
      <c r="G1411" s="78" t="str">
        <f t="shared" si="21"/>
        <v>KUU</v>
      </c>
    </row>
    <row r="1412" spans="2:7" hidden="1" x14ac:dyDescent="0.2">
      <c r="B1412" s="154" t="s">
        <v>61</v>
      </c>
      <c r="C1412" s="154" t="s">
        <v>61</v>
      </c>
      <c r="D1412" s="154" t="s">
        <v>3819</v>
      </c>
      <c r="E1412" s="154" t="s">
        <v>1590</v>
      </c>
      <c r="F1412" s="154" t="s">
        <v>6119</v>
      </c>
      <c r="G1412" s="78" t="str">
        <f t="shared" ref="G1412:G1475" si="22">C1412</f>
        <v>LKO</v>
      </c>
    </row>
    <row r="1413" spans="2:7" hidden="1" x14ac:dyDescent="0.2">
      <c r="B1413" s="154" t="s">
        <v>3898</v>
      </c>
      <c r="C1413" s="154" t="s">
        <v>3898</v>
      </c>
      <c r="D1413" s="154" t="s">
        <v>3899</v>
      </c>
      <c r="E1413" s="154" t="s">
        <v>1590</v>
      </c>
      <c r="F1413" s="154" t="s">
        <v>6119</v>
      </c>
      <c r="G1413" s="78" t="str">
        <f t="shared" si="22"/>
        <v>LUH</v>
      </c>
    </row>
    <row r="1414" spans="2:7" hidden="1" x14ac:dyDescent="0.2">
      <c r="B1414" s="154" t="s">
        <v>42</v>
      </c>
      <c r="C1414" s="154" t="s">
        <v>42</v>
      </c>
      <c r="D1414" s="154" t="s">
        <v>3943</v>
      </c>
      <c r="E1414" s="154" t="s">
        <v>1590</v>
      </c>
      <c r="F1414" s="154" t="s">
        <v>6119</v>
      </c>
      <c r="G1414" s="78" t="str">
        <f t="shared" si="22"/>
        <v>MAA</v>
      </c>
    </row>
    <row r="1415" spans="2:7" hidden="1" x14ac:dyDescent="0.2">
      <c r="B1415" s="154" t="s">
        <v>7269</v>
      </c>
      <c r="C1415" s="154" t="s">
        <v>7269</v>
      </c>
      <c r="D1415" s="154" t="s">
        <v>7270</v>
      </c>
      <c r="E1415" s="154" t="s">
        <v>1590</v>
      </c>
      <c r="F1415" s="154" t="s">
        <v>6119</v>
      </c>
      <c r="G1415" s="78" t="str">
        <f t="shared" si="22"/>
        <v>MZA</v>
      </c>
    </row>
    <row r="1416" spans="2:7" hidden="1" x14ac:dyDescent="0.2">
      <c r="B1416" s="154" t="s">
        <v>961</v>
      </c>
      <c r="C1416" s="154" t="s">
        <v>961</v>
      </c>
      <c r="D1416" s="154" t="s">
        <v>4248</v>
      </c>
      <c r="E1416" s="154" t="s">
        <v>1590</v>
      </c>
      <c r="F1416" s="154" t="s">
        <v>6119</v>
      </c>
      <c r="G1416" s="78" t="str">
        <f t="shared" si="22"/>
        <v>NAG</v>
      </c>
    </row>
    <row r="1417" spans="2:7" hidden="1" x14ac:dyDescent="0.2">
      <c r="B1417" s="154" t="s">
        <v>4284</v>
      </c>
      <c r="C1417" s="154" t="s">
        <v>4284</v>
      </c>
      <c r="D1417" s="154" t="s">
        <v>4285</v>
      </c>
      <c r="E1417" s="154" t="s">
        <v>1590</v>
      </c>
      <c r="F1417" s="154" t="s">
        <v>6119</v>
      </c>
      <c r="G1417" s="78" t="str">
        <f t="shared" si="22"/>
        <v>NDC</v>
      </c>
    </row>
    <row r="1418" spans="2:7" hidden="1" x14ac:dyDescent="0.2">
      <c r="B1418" s="154" t="s">
        <v>1027</v>
      </c>
      <c r="C1418" s="154" t="s">
        <v>1027</v>
      </c>
      <c r="D1418" s="154" t="s">
        <v>4498</v>
      </c>
      <c r="E1418" s="154" t="s">
        <v>1590</v>
      </c>
      <c r="F1418" s="154" t="s">
        <v>6119</v>
      </c>
      <c r="G1418" s="78" t="str">
        <f t="shared" si="22"/>
        <v>PAT</v>
      </c>
    </row>
    <row r="1419" spans="2:7" hidden="1" x14ac:dyDescent="0.2">
      <c r="B1419" s="154" t="s">
        <v>1030</v>
      </c>
      <c r="C1419" s="154" t="s">
        <v>1030</v>
      </c>
      <c r="D1419" s="154" t="s">
        <v>4500</v>
      </c>
      <c r="E1419" s="154" t="s">
        <v>1590</v>
      </c>
      <c r="F1419" s="154" t="s">
        <v>6119</v>
      </c>
      <c r="G1419" s="78" t="str">
        <f t="shared" si="22"/>
        <v>PBD</v>
      </c>
    </row>
    <row r="1420" spans="2:7" hidden="1" x14ac:dyDescent="0.2">
      <c r="B1420" s="154" t="s">
        <v>54</v>
      </c>
      <c r="C1420" s="154" t="s">
        <v>54</v>
      </c>
      <c r="D1420" s="154" t="s">
        <v>4631</v>
      </c>
      <c r="E1420" s="154" t="s">
        <v>1590</v>
      </c>
      <c r="F1420" s="154" t="s">
        <v>6119</v>
      </c>
      <c r="G1420" s="78" t="str">
        <f t="shared" si="22"/>
        <v>PNQ</v>
      </c>
    </row>
    <row r="1421" spans="2:7" hidden="1" x14ac:dyDescent="0.2">
      <c r="B1421" s="154" t="s">
        <v>1093</v>
      </c>
      <c r="C1421" s="154" t="s">
        <v>1093</v>
      </c>
      <c r="D1421" s="154" t="s">
        <v>4727</v>
      </c>
      <c r="E1421" s="154" t="s">
        <v>1590</v>
      </c>
      <c r="F1421" s="154" t="s">
        <v>6119</v>
      </c>
      <c r="G1421" s="78" t="str">
        <f t="shared" si="22"/>
        <v>RAJ</v>
      </c>
    </row>
    <row r="1422" spans="2:7" hidden="1" x14ac:dyDescent="0.2">
      <c r="B1422" s="154" t="s">
        <v>1112</v>
      </c>
      <c r="C1422" s="154" t="s">
        <v>1112</v>
      </c>
      <c r="D1422" s="154" t="s">
        <v>4784</v>
      </c>
      <c r="E1422" s="154" t="s">
        <v>1590</v>
      </c>
      <c r="F1422" s="154" t="s">
        <v>6119</v>
      </c>
      <c r="G1422" s="78" t="str">
        <f t="shared" si="22"/>
        <v>RJA</v>
      </c>
    </row>
    <row r="1423" spans="2:7" hidden="1" x14ac:dyDescent="0.2">
      <c r="B1423" s="154" t="s">
        <v>1127</v>
      </c>
      <c r="C1423" s="154" t="s">
        <v>1127</v>
      </c>
      <c r="D1423" s="154" t="s">
        <v>4824</v>
      </c>
      <c r="E1423" s="154" t="s">
        <v>1590</v>
      </c>
      <c r="F1423" s="154" t="s">
        <v>6119</v>
      </c>
      <c r="G1423" s="78" t="str">
        <f t="shared" si="22"/>
        <v>RPR</v>
      </c>
    </row>
    <row r="1424" spans="2:7" hidden="1" x14ac:dyDescent="0.2">
      <c r="B1424" s="154" t="s">
        <v>4938</v>
      </c>
      <c r="C1424" s="154" t="s">
        <v>4938</v>
      </c>
      <c r="D1424" s="154" t="s">
        <v>4939</v>
      </c>
      <c r="E1424" s="154" t="s">
        <v>1590</v>
      </c>
      <c r="F1424" s="154" t="s">
        <v>6119</v>
      </c>
      <c r="G1424" s="78" t="str">
        <f t="shared" si="22"/>
        <v>SHL</v>
      </c>
    </row>
    <row r="1425" spans="2:7" hidden="1" x14ac:dyDescent="0.2">
      <c r="B1425" s="154" t="s">
        <v>4996</v>
      </c>
      <c r="C1425" s="154" t="s">
        <v>4996</v>
      </c>
      <c r="D1425" s="154" t="s">
        <v>4997</v>
      </c>
      <c r="E1425" s="154" t="s">
        <v>1590</v>
      </c>
      <c r="F1425" s="154" t="s">
        <v>6119</v>
      </c>
      <c r="G1425" s="78" t="str">
        <f t="shared" si="22"/>
        <v>SLV</v>
      </c>
    </row>
    <row r="1426" spans="2:7" hidden="1" x14ac:dyDescent="0.2">
      <c r="B1426" s="154" t="s">
        <v>1192</v>
      </c>
      <c r="C1426" s="154" t="s">
        <v>1192</v>
      </c>
      <c r="D1426" s="154" t="s">
        <v>5057</v>
      </c>
      <c r="E1426" s="154" t="s">
        <v>1590</v>
      </c>
      <c r="F1426" s="154" t="s">
        <v>6119</v>
      </c>
      <c r="G1426" s="78" t="str">
        <f t="shared" si="22"/>
        <v>STV</v>
      </c>
    </row>
    <row r="1427" spans="2:7" hidden="1" x14ac:dyDescent="0.2">
      <c r="B1427" s="154" t="s">
        <v>1205</v>
      </c>
      <c r="C1427" s="154" t="s">
        <v>1205</v>
      </c>
      <c r="D1427" s="154" t="s">
        <v>5090</v>
      </c>
      <c r="E1427" s="154" t="s">
        <v>1590</v>
      </c>
      <c r="F1427" s="154" t="s">
        <v>6119</v>
      </c>
      <c r="G1427" s="78" t="str">
        <f t="shared" si="22"/>
        <v>SXR</v>
      </c>
    </row>
    <row r="1428" spans="2:7" hidden="1" x14ac:dyDescent="0.2">
      <c r="B1428" s="154" t="s">
        <v>5144</v>
      </c>
      <c r="C1428" s="154" t="s">
        <v>5144</v>
      </c>
      <c r="D1428" s="154" t="s">
        <v>5145</v>
      </c>
      <c r="E1428" s="154" t="s">
        <v>1590</v>
      </c>
      <c r="F1428" s="154" t="s">
        <v>6119</v>
      </c>
      <c r="G1428" s="78" t="str">
        <f t="shared" si="22"/>
        <v>TCR</v>
      </c>
    </row>
    <row r="1429" spans="2:7" hidden="1" x14ac:dyDescent="0.2">
      <c r="B1429" s="154" t="s">
        <v>5160</v>
      </c>
      <c r="C1429" s="154" t="s">
        <v>5160</v>
      </c>
      <c r="D1429" s="154" t="s">
        <v>5161</v>
      </c>
      <c r="E1429" s="154" t="s">
        <v>1590</v>
      </c>
      <c r="F1429" s="154" t="s">
        <v>6119</v>
      </c>
      <c r="G1429" s="78" t="str">
        <f t="shared" si="22"/>
        <v>TEZ</v>
      </c>
    </row>
    <row r="1430" spans="2:7" hidden="1" x14ac:dyDescent="0.2">
      <c r="B1430" s="154" t="s">
        <v>1236</v>
      </c>
      <c r="C1430" s="154" t="s">
        <v>1236</v>
      </c>
      <c r="D1430" s="154" t="s">
        <v>5200</v>
      </c>
      <c r="E1430" s="154" t="s">
        <v>1590</v>
      </c>
      <c r="F1430" s="154" t="s">
        <v>6119</v>
      </c>
      <c r="G1430" s="78" t="str">
        <f t="shared" si="22"/>
        <v>TIR</v>
      </c>
    </row>
    <row r="1431" spans="2:7" hidden="1" x14ac:dyDescent="0.2">
      <c r="B1431" s="154" t="s">
        <v>50</v>
      </c>
      <c r="C1431" s="154" t="s">
        <v>50</v>
      </c>
      <c r="D1431" s="154" t="s">
        <v>5303</v>
      </c>
      <c r="E1431" s="154" t="s">
        <v>1590</v>
      </c>
      <c r="F1431" s="154" t="s">
        <v>6119</v>
      </c>
      <c r="G1431" s="78" t="str">
        <f t="shared" si="22"/>
        <v>TRV</v>
      </c>
    </row>
    <row r="1432" spans="2:7" hidden="1" x14ac:dyDescent="0.2">
      <c r="B1432" s="154" t="s">
        <v>69</v>
      </c>
      <c r="C1432" s="154" t="s">
        <v>69</v>
      </c>
      <c r="D1432" s="154" t="s">
        <v>5305</v>
      </c>
      <c r="E1432" s="154" t="s">
        <v>1590</v>
      </c>
      <c r="F1432" s="154" t="s">
        <v>6119</v>
      </c>
      <c r="G1432" s="78" t="str">
        <f t="shared" si="22"/>
        <v>TRZ</v>
      </c>
    </row>
    <row r="1433" spans="2:7" hidden="1" x14ac:dyDescent="0.2">
      <c r="B1433" s="154" t="s">
        <v>1287</v>
      </c>
      <c r="C1433" s="154" t="s">
        <v>1287</v>
      </c>
      <c r="D1433" s="154" t="s">
        <v>5373</v>
      </c>
      <c r="E1433" s="154" t="s">
        <v>1590</v>
      </c>
      <c r="F1433" s="154" t="s">
        <v>6119</v>
      </c>
      <c r="G1433" s="78" t="str">
        <f t="shared" si="22"/>
        <v>UDR</v>
      </c>
    </row>
    <row r="1434" spans="2:7" hidden="1" x14ac:dyDescent="0.2">
      <c r="B1434" s="154" t="s">
        <v>1314</v>
      </c>
      <c r="C1434" s="154" t="s">
        <v>1314</v>
      </c>
      <c r="D1434" s="154" t="s">
        <v>5489</v>
      </c>
      <c r="E1434" s="154" t="s">
        <v>1590</v>
      </c>
      <c r="F1434" s="154" t="s">
        <v>6119</v>
      </c>
      <c r="G1434" s="78" t="str">
        <f t="shared" si="22"/>
        <v>VGA</v>
      </c>
    </row>
    <row r="1435" spans="2:7" hidden="1" x14ac:dyDescent="0.2">
      <c r="B1435" s="154" t="s">
        <v>1324</v>
      </c>
      <c r="C1435" s="154" t="s">
        <v>1324</v>
      </c>
      <c r="D1435" s="154" t="s">
        <v>5510</v>
      </c>
      <c r="E1435" s="154" t="s">
        <v>1590</v>
      </c>
      <c r="F1435" s="154" t="s">
        <v>6119</v>
      </c>
      <c r="G1435" s="78" t="str">
        <f t="shared" si="22"/>
        <v>VNS</v>
      </c>
    </row>
    <row r="1436" spans="2:7" hidden="1" x14ac:dyDescent="0.2">
      <c r="B1436" s="154" t="s">
        <v>1330</v>
      </c>
      <c r="C1436" s="154" t="s">
        <v>1330</v>
      </c>
      <c r="D1436" s="154" t="s">
        <v>5531</v>
      </c>
      <c r="E1436" s="154" t="s">
        <v>1590</v>
      </c>
      <c r="F1436" s="154" t="s">
        <v>6119</v>
      </c>
      <c r="G1436" s="78" t="str">
        <f t="shared" si="22"/>
        <v>VTZ</v>
      </c>
    </row>
    <row r="1437" spans="2:7" hidden="1" x14ac:dyDescent="0.2">
      <c r="B1437" s="154" t="s">
        <v>1752</v>
      </c>
      <c r="C1437" s="154" t="s">
        <v>1752</v>
      </c>
      <c r="D1437" s="154" t="s">
        <v>6778</v>
      </c>
      <c r="E1437" s="154" t="s">
        <v>1595</v>
      </c>
      <c r="F1437" s="154" t="s">
        <v>6108</v>
      </c>
      <c r="G1437" s="78" t="str">
        <f t="shared" si="22"/>
        <v>AEG</v>
      </c>
    </row>
    <row r="1438" spans="2:7" hidden="1" x14ac:dyDescent="0.2">
      <c r="B1438" s="154" t="s">
        <v>409</v>
      </c>
      <c r="C1438" s="154" t="s">
        <v>409</v>
      </c>
      <c r="D1438" s="154" t="s">
        <v>1843</v>
      </c>
      <c r="E1438" s="154" t="s">
        <v>1595</v>
      </c>
      <c r="F1438" s="154" t="s">
        <v>6108</v>
      </c>
      <c r="G1438" s="78" t="str">
        <f t="shared" si="22"/>
        <v>AMI</v>
      </c>
    </row>
    <row r="1439" spans="2:7" hidden="1" x14ac:dyDescent="0.2">
      <c r="B1439" s="154" t="s">
        <v>410</v>
      </c>
      <c r="C1439" s="154" t="s">
        <v>410</v>
      </c>
      <c r="D1439" s="154" t="s">
        <v>1844</v>
      </c>
      <c r="E1439" s="154" t="s">
        <v>1595</v>
      </c>
      <c r="F1439" s="154" t="s">
        <v>6108</v>
      </c>
      <c r="G1439" s="78" t="str">
        <f t="shared" si="22"/>
        <v>AMQ</v>
      </c>
    </row>
    <row r="1440" spans="2:7" hidden="1" x14ac:dyDescent="0.2">
      <c r="B1440" s="154" t="s">
        <v>2003</v>
      </c>
      <c r="C1440" s="154" t="s">
        <v>2003</v>
      </c>
      <c r="D1440" s="154" t="s">
        <v>2004</v>
      </c>
      <c r="E1440" s="154" t="s">
        <v>1595</v>
      </c>
      <c r="F1440" s="154" t="s">
        <v>6108</v>
      </c>
      <c r="G1440" s="78" t="str">
        <f t="shared" si="22"/>
        <v>BDJ</v>
      </c>
    </row>
    <row r="1441" spans="2:7" hidden="1" x14ac:dyDescent="0.2">
      <c r="B1441" s="154" t="s">
        <v>2007</v>
      </c>
      <c r="C1441" s="154" t="s">
        <v>2007</v>
      </c>
      <c r="D1441" s="154" t="s">
        <v>2008</v>
      </c>
      <c r="E1441" s="154" t="s">
        <v>1595</v>
      </c>
      <c r="F1441" s="154" t="s">
        <v>6108</v>
      </c>
      <c r="G1441" s="78" t="str">
        <f t="shared" si="22"/>
        <v>BDO</v>
      </c>
    </row>
    <row r="1442" spans="2:7" hidden="1" x14ac:dyDescent="0.2">
      <c r="B1442" s="154" t="s">
        <v>2020</v>
      </c>
      <c r="C1442" s="154" t="s">
        <v>2020</v>
      </c>
      <c r="D1442" s="154" t="s">
        <v>2021</v>
      </c>
      <c r="E1442" s="154" t="s">
        <v>1595</v>
      </c>
      <c r="F1442" s="154" t="s">
        <v>6108</v>
      </c>
      <c r="G1442" s="78" t="str">
        <f t="shared" si="22"/>
        <v>BEJ</v>
      </c>
    </row>
    <row r="1443" spans="2:7" hidden="1" x14ac:dyDescent="0.2">
      <c r="B1443" s="154" t="s">
        <v>2075</v>
      </c>
      <c r="C1443" s="154" t="s">
        <v>2075</v>
      </c>
      <c r="D1443" s="154" t="s">
        <v>2076</v>
      </c>
      <c r="E1443" s="154" t="s">
        <v>1595</v>
      </c>
      <c r="F1443" s="154" t="s">
        <v>6108</v>
      </c>
      <c r="G1443" s="78" t="str">
        <f t="shared" si="22"/>
        <v>BIK</v>
      </c>
    </row>
    <row r="1444" spans="2:7" hidden="1" x14ac:dyDescent="0.2">
      <c r="B1444" s="154" t="s">
        <v>2111</v>
      </c>
      <c r="C1444" s="154" t="s">
        <v>2111</v>
      </c>
      <c r="D1444" s="154" t="s">
        <v>2112</v>
      </c>
      <c r="E1444" s="154" t="s">
        <v>1595</v>
      </c>
      <c r="F1444" s="154" t="s">
        <v>6108</v>
      </c>
      <c r="G1444" s="78" t="str">
        <f t="shared" si="22"/>
        <v>BKS</v>
      </c>
    </row>
    <row r="1445" spans="2:7" hidden="1" x14ac:dyDescent="0.2">
      <c r="B1445" s="154" t="s">
        <v>2131</v>
      </c>
      <c r="C1445" s="154" t="s">
        <v>2131</v>
      </c>
      <c r="D1445" s="154" t="s">
        <v>2132</v>
      </c>
      <c r="E1445" s="154" t="s">
        <v>1595</v>
      </c>
      <c r="F1445" s="154" t="s">
        <v>6108</v>
      </c>
      <c r="G1445" s="78" t="str">
        <f t="shared" si="22"/>
        <v>BMU</v>
      </c>
    </row>
    <row r="1446" spans="2:7" hidden="1" x14ac:dyDescent="0.2">
      <c r="B1446" s="154" t="s">
        <v>492</v>
      </c>
      <c r="C1446" s="154" t="s">
        <v>492</v>
      </c>
      <c r="D1446" s="154" t="s">
        <v>2159</v>
      </c>
      <c r="E1446" s="154" t="s">
        <v>1595</v>
      </c>
      <c r="F1446" s="154" t="s">
        <v>6108</v>
      </c>
      <c r="G1446" s="78" t="str">
        <f t="shared" si="22"/>
        <v>BPN</v>
      </c>
    </row>
    <row r="1447" spans="2:7" hidden="1" x14ac:dyDescent="0.2">
      <c r="B1447" s="154" t="s">
        <v>2205</v>
      </c>
      <c r="C1447" s="154" t="s">
        <v>2205</v>
      </c>
      <c r="D1447" s="154" t="s">
        <v>2206</v>
      </c>
      <c r="E1447" s="154" t="s">
        <v>1595</v>
      </c>
      <c r="F1447" s="154" t="s">
        <v>6108</v>
      </c>
      <c r="G1447" s="78" t="str">
        <f t="shared" si="22"/>
        <v>BTH</v>
      </c>
    </row>
    <row r="1448" spans="2:7" hidden="1" x14ac:dyDescent="0.2">
      <c r="B1448" s="154" t="s">
        <v>504</v>
      </c>
      <c r="C1448" s="154" t="s">
        <v>504</v>
      </c>
      <c r="D1448" s="154" t="s">
        <v>6841</v>
      </c>
      <c r="E1448" s="154" t="s">
        <v>1595</v>
      </c>
      <c r="F1448" s="154" t="s">
        <v>6108</v>
      </c>
      <c r="G1448" s="78" t="str">
        <f t="shared" si="22"/>
        <v>BTJ</v>
      </c>
    </row>
    <row r="1449" spans="2:7" hidden="1" x14ac:dyDescent="0.2">
      <c r="B1449" s="154" t="s">
        <v>2234</v>
      </c>
      <c r="C1449" s="154" t="s">
        <v>2234</v>
      </c>
      <c r="D1449" s="154" t="s">
        <v>2235</v>
      </c>
      <c r="E1449" s="154" t="s">
        <v>1595</v>
      </c>
      <c r="F1449" s="154" t="s">
        <v>6108</v>
      </c>
      <c r="G1449" s="78" t="str">
        <f t="shared" si="22"/>
        <v>BUW</v>
      </c>
    </row>
    <row r="1450" spans="2:7" hidden="1" x14ac:dyDescent="0.2">
      <c r="B1450" s="154" t="s">
        <v>1649</v>
      </c>
      <c r="C1450" s="154" t="s">
        <v>277</v>
      </c>
      <c r="D1450" s="154" t="s">
        <v>2355</v>
      </c>
      <c r="E1450" s="154" t="s">
        <v>1595</v>
      </c>
      <c r="F1450" s="154" t="s">
        <v>6108</v>
      </c>
      <c r="G1450" s="78" t="str">
        <f t="shared" si="22"/>
        <v>JKT</v>
      </c>
    </row>
    <row r="1451" spans="2:7" hidden="1" x14ac:dyDescent="0.2">
      <c r="B1451" s="154" t="s">
        <v>2593</v>
      </c>
      <c r="C1451" s="154" t="s">
        <v>2593</v>
      </c>
      <c r="D1451" s="154" t="s">
        <v>2594</v>
      </c>
      <c r="E1451" s="154" t="s">
        <v>1595</v>
      </c>
      <c r="F1451" s="154" t="s">
        <v>6108</v>
      </c>
      <c r="G1451" s="78" t="str">
        <f t="shared" si="22"/>
        <v>DJB</v>
      </c>
    </row>
    <row r="1452" spans="2:7" hidden="1" x14ac:dyDescent="0.2">
      <c r="B1452" s="154" t="s">
        <v>592</v>
      </c>
      <c r="C1452" s="154" t="s">
        <v>592</v>
      </c>
      <c r="D1452" s="154" t="s">
        <v>2598</v>
      </c>
      <c r="E1452" s="154" t="s">
        <v>1595</v>
      </c>
      <c r="F1452" s="154" t="s">
        <v>6108</v>
      </c>
      <c r="G1452" s="78" t="str">
        <f t="shared" si="22"/>
        <v>DJJ</v>
      </c>
    </row>
    <row r="1453" spans="2:7" hidden="1" x14ac:dyDescent="0.2">
      <c r="B1453" s="154" t="s">
        <v>603</v>
      </c>
      <c r="C1453" s="154" t="s">
        <v>603</v>
      </c>
      <c r="D1453" s="154" t="s">
        <v>6932</v>
      </c>
      <c r="E1453" s="154" t="s">
        <v>1595</v>
      </c>
      <c r="F1453" s="154" t="s">
        <v>6108</v>
      </c>
      <c r="G1453" s="78" t="str">
        <f t="shared" si="22"/>
        <v>DPS</v>
      </c>
    </row>
    <row r="1454" spans="2:7" hidden="1" x14ac:dyDescent="0.2">
      <c r="B1454" s="154" t="s">
        <v>2729</v>
      </c>
      <c r="C1454" s="154" t="s">
        <v>2729</v>
      </c>
      <c r="D1454" s="154" t="s">
        <v>2730</v>
      </c>
      <c r="E1454" s="154" t="s">
        <v>1595</v>
      </c>
      <c r="F1454" s="154" t="s">
        <v>6108</v>
      </c>
      <c r="G1454" s="78" t="str">
        <f t="shared" si="22"/>
        <v>ENE</v>
      </c>
    </row>
    <row r="1455" spans="2:7" hidden="1" x14ac:dyDescent="0.2">
      <c r="B1455" s="154" t="s">
        <v>2825</v>
      </c>
      <c r="C1455" s="154" t="s">
        <v>2825</v>
      </c>
      <c r="D1455" s="154" t="s">
        <v>6979</v>
      </c>
      <c r="E1455" s="154" t="s">
        <v>1595</v>
      </c>
      <c r="F1455" s="154" t="s">
        <v>6108</v>
      </c>
      <c r="G1455" s="78" t="str">
        <f t="shared" si="22"/>
        <v>FKQ</v>
      </c>
    </row>
    <row r="1456" spans="2:7" hidden="1" x14ac:dyDescent="0.2">
      <c r="B1456" s="154" t="s">
        <v>2976</v>
      </c>
      <c r="C1456" s="154" t="s">
        <v>2976</v>
      </c>
      <c r="D1456" s="154" t="s">
        <v>2977</v>
      </c>
      <c r="E1456" s="154" t="s">
        <v>1595</v>
      </c>
      <c r="F1456" s="154" t="s">
        <v>6108</v>
      </c>
      <c r="G1456" s="78" t="str">
        <f t="shared" si="22"/>
        <v>GNS</v>
      </c>
    </row>
    <row r="1457" spans="2:7" hidden="1" x14ac:dyDescent="0.2">
      <c r="B1457" s="154" t="s">
        <v>3023</v>
      </c>
      <c r="C1457" s="154" t="s">
        <v>3023</v>
      </c>
      <c r="D1457" s="154" t="s">
        <v>3024</v>
      </c>
      <c r="E1457" s="154" t="s">
        <v>1595</v>
      </c>
      <c r="F1457" s="154" t="s">
        <v>6108</v>
      </c>
      <c r="G1457" s="78" t="str">
        <f t="shared" si="22"/>
        <v>GTO</v>
      </c>
    </row>
    <row r="1458" spans="2:7" hidden="1" x14ac:dyDescent="0.2">
      <c r="B1458" s="154" t="s">
        <v>6363</v>
      </c>
      <c r="C1458" s="154" t="s">
        <v>277</v>
      </c>
      <c r="D1458" s="154" t="s">
        <v>2355</v>
      </c>
      <c r="E1458" s="154" t="s">
        <v>1595</v>
      </c>
      <c r="F1458" s="154" t="s">
        <v>6108</v>
      </c>
      <c r="G1458" s="78" t="str">
        <f t="shared" si="22"/>
        <v>JKT</v>
      </c>
    </row>
    <row r="1459" spans="2:7" hidden="1" x14ac:dyDescent="0.2">
      <c r="B1459" s="154" t="s">
        <v>775</v>
      </c>
      <c r="C1459" s="154" t="s">
        <v>775</v>
      </c>
      <c r="D1459" s="154" t="s">
        <v>3411</v>
      </c>
      <c r="E1459" s="154" t="s">
        <v>1595</v>
      </c>
      <c r="F1459" s="154" t="s">
        <v>6108</v>
      </c>
      <c r="G1459" s="78" t="str">
        <f t="shared" si="22"/>
        <v>JOG</v>
      </c>
    </row>
    <row r="1460" spans="2:7" hidden="1" x14ac:dyDescent="0.2">
      <c r="B1460" s="154" t="s">
        <v>3465</v>
      </c>
      <c r="C1460" s="154" t="s">
        <v>3465</v>
      </c>
      <c r="D1460" s="154" t="s">
        <v>3466</v>
      </c>
      <c r="E1460" s="154" t="s">
        <v>1595</v>
      </c>
      <c r="F1460" s="154" t="s">
        <v>6108</v>
      </c>
      <c r="G1460" s="78" t="str">
        <f t="shared" si="22"/>
        <v>KAZ</v>
      </c>
    </row>
    <row r="1461" spans="2:7" hidden="1" x14ac:dyDescent="0.2">
      <c r="B1461" s="154" t="s">
        <v>3469</v>
      </c>
      <c r="C1461" s="154" t="s">
        <v>3469</v>
      </c>
      <c r="D1461" s="154" t="s">
        <v>3470</v>
      </c>
      <c r="E1461" s="154" t="s">
        <v>1595</v>
      </c>
      <c r="F1461" s="154" t="s">
        <v>6108</v>
      </c>
      <c r="G1461" s="78" t="str">
        <f t="shared" si="22"/>
        <v>KBU</v>
      </c>
    </row>
    <row r="1462" spans="2:7" hidden="1" x14ac:dyDescent="0.2">
      <c r="B1462" s="154" t="s">
        <v>3485</v>
      </c>
      <c r="C1462" s="154" t="s">
        <v>3485</v>
      </c>
      <c r="D1462" s="154" t="s">
        <v>3486</v>
      </c>
      <c r="E1462" s="154" t="s">
        <v>1595</v>
      </c>
      <c r="F1462" s="154" t="s">
        <v>6108</v>
      </c>
      <c r="G1462" s="78" t="str">
        <f t="shared" si="22"/>
        <v>KDI</v>
      </c>
    </row>
    <row r="1463" spans="2:7" hidden="1" x14ac:dyDescent="0.2">
      <c r="B1463" s="154" t="s">
        <v>3601</v>
      </c>
      <c r="C1463" s="154" t="s">
        <v>3601</v>
      </c>
      <c r="D1463" s="154" t="s">
        <v>3602</v>
      </c>
      <c r="E1463" s="154" t="s">
        <v>1595</v>
      </c>
      <c r="F1463" s="154" t="s">
        <v>6108</v>
      </c>
      <c r="G1463" s="78" t="str">
        <f t="shared" si="22"/>
        <v>KNG</v>
      </c>
    </row>
    <row r="1464" spans="2:7" hidden="1" x14ac:dyDescent="0.2">
      <c r="B1464" s="154" t="s">
        <v>3619</v>
      </c>
      <c r="C1464" s="154" t="s">
        <v>3619</v>
      </c>
      <c r="D1464" s="154" t="s">
        <v>3620</v>
      </c>
      <c r="E1464" s="154" t="s">
        <v>1595</v>
      </c>
      <c r="F1464" s="154" t="s">
        <v>6108</v>
      </c>
      <c r="G1464" s="78" t="str">
        <f t="shared" si="22"/>
        <v>KOE</v>
      </c>
    </row>
    <row r="1465" spans="2:7" hidden="1" x14ac:dyDescent="0.2">
      <c r="B1465" s="154" t="s">
        <v>3638</v>
      </c>
      <c r="C1465" s="154" t="s">
        <v>3638</v>
      </c>
      <c r="D1465" s="154" t="s">
        <v>3639</v>
      </c>
      <c r="E1465" s="154" t="s">
        <v>1595</v>
      </c>
      <c r="F1465" s="154" t="s">
        <v>6108</v>
      </c>
      <c r="G1465" s="78" t="str">
        <f t="shared" si="22"/>
        <v>KRC</v>
      </c>
    </row>
    <row r="1466" spans="2:7" hidden="1" x14ac:dyDescent="0.2">
      <c r="B1466" s="154" t="s">
        <v>3665</v>
      </c>
      <c r="C1466" s="154" t="s">
        <v>3665</v>
      </c>
      <c r="D1466" s="154" t="s">
        <v>3666</v>
      </c>
      <c r="E1466" s="154" t="s">
        <v>1595</v>
      </c>
      <c r="F1466" s="154" t="s">
        <v>6108</v>
      </c>
      <c r="G1466" s="78" t="str">
        <f t="shared" si="22"/>
        <v>KTG</v>
      </c>
    </row>
    <row r="1467" spans="2:7" hidden="1" x14ac:dyDescent="0.2">
      <c r="B1467" s="154" t="s">
        <v>3751</v>
      </c>
      <c r="C1467" s="154" t="s">
        <v>3751</v>
      </c>
      <c r="D1467" s="154" t="s">
        <v>7158</v>
      </c>
      <c r="E1467" s="154" t="s">
        <v>1595</v>
      </c>
      <c r="F1467" s="154" t="s">
        <v>6108</v>
      </c>
      <c r="G1467" s="78" t="str">
        <f t="shared" si="22"/>
        <v>LBJ</v>
      </c>
    </row>
    <row r="1468" spans="2:7" hidden="1" x14ac:dyDescent="0.2">
      <c r="B1468" s="154" t="s">
        <v>6450</v>
      </c>
      <c r="C1468" s="154" t="s">
        <v>6450</v>
      </c>
      <c r="D1468" s="154" t="s">
        <v>6451</v>
      </c>
      <c r="E1468" s="154" t="s">
        <v>1595</v>
      </c>
      <c r="F1468" s="154" t="s">
        <v>6108</v>
      </c>
      <c r="G1468" s="78" t="str">
        <f t="shared" si="22"/>
        <v>LOP</v>
      </c>
    </row>
    <row r="1469" spans="2:7" hidden="1" x14ac:dyDescent="0.2">
      <c r="B1469" s="154" t="s">
        <v>3884</v>
      </c>
      <c r="C1469" s="154" t="s">
        <v>3884</v>
      </c>
      <c r="D1469" s="154" t="s">
        <v>7201</v>
      </c>
      <c r="E1469" s="154" t="s">
        <v>1595</v>
      </c>
      <c r="F1469" s="154" t="s">
        <v>6108</v>
      </c>
      <c r="G1469" s="78" t="str">
        <f t="shared" si="22"/>
        <v>LSW</v>
      </c>
    </row>
    <row r="1470" spans="2:7" hidden="1" x14ac:dyDescent="0.2">
      <c r="B1470" s="154" t="s">
        <v>3906</v>
      </c>
      <c r="C1470" s="154" t="s">
        <v>3906</v>
      </c>
      <c r="D1470" s="154" t="s">
        <v>3907</v>
      </c>
      <c r="E1470" s="154" t="s">
        <v>1595</v>
      </c>
      <c r="F1470" s="154" t="s">
        <v>6108</v>
      </c>
      <c r="G1470" s="78" t="str">
        <f t="shared" si="22"/>
        <v>LUV</v>
      </c>
    </row>
    <row r="1471" spans="2:7" hidden="1" x14ac:dyDescent="0.2">
      <c r="B1471" s="154" t="s">
        <v>6454</v>
      </c>
      <c r="C1471" s="154" t="s">
        <v>6454</v>
      </c>
      <c r="D1471" s="154" t="s">
        <v>6455</v>
      </c>
      <c r="E1471" s="154" t="s">
        <v>1595</v>
      </c>
      <c r="F1471" s="154" t="s">
        <v>6108</v>
      </c>
      <c r="G1471" s="78" t="str">
        <f t="shared" si="22"/>
        <v>LUW</v>
      </c>
    </row>
    <row r="1472" spans="2:7" hidden="1" x14ac:dyDescent="0.2">
      <c r="B1472" s="154" t="s">
        <v>908</v>
      </c>
      <c r="C1472" s="154" t="s">
        <v>908</v>
      </c>
      <c r="D1472" s="154" t="s">
        <v>3987</v>
      </c>
      <c r="E1472" s="154" t="s">
        <v>1595</v>
      </c>
      <c r="F1472" s="154" t="s">
        <v>6108</v>
      </c>
      <c r="G1472" s="78" t="str">
        <f t="shared" si="22"/>
        <v>MDC</v>
      </c>
    </row>
    <row r="1473" spans="2:7" hidden="1" x14ac:dyDescent="0.2">
      <c r="B1473" s="154" t="s">
        <v>4008</v>
      </c>
      <c r="C1473" s="154" t="s">
        <v>4008</v>
      </c>
      <c r="D1473" s="154" t="s">
        <v>4009</v>
      </c>
      <c r="E1473" s="154" t="s">
        <v>1595</v>
      </c>
      <c r="F1473" s="154" t="s">
        <v>6108</v>
      </c>
      <c r="G1473" s="78" t="str">
        <f t="shared" si="22"/>
        <v>MEQ</v>
      </c>
    </row>
    <row r="1474" spans="2:7" hidden="1" x14ac:dyDescent="0.2">
      <c r="B1474" s="154" t="s">
        <v>914</v>
      </c>
      <c r="C1474" s="154" t="s">
        <v>914</v>
      </c>
      <c r="D1474" s="154" t="s">
        <v>4010</v>
      </c>
      <c r="E1474" s="154" t="s">
        <v>1595</v>
      </c>
      <c r="F1474" s="154" t="s">
        <v>6108</v>
      </c>
      <c r="G1474" s="78" t="str">
        <f t="shared" si="22"/>
        <v>MES</v>
      </c>
    </row>
    <row r="1475" spans="2:7" hidden="1" x14ac:dyDescent="0.2">
      <c r="B1475" s="154" t="s">
        <v>4059</v>
      </c>
      <c r="C1475" s="154" t="s">
        <v>4059</v>
      </c>
      <c r="D1475" s="154" t="s">
        <v>4060</v>
      </c>
      <c r="E1475" s="154" t="s">
        <v>1595</v>
      </c>
      <c r="F1475" s="154" t="s">
        <v>6108</v>
      </c>
      <c r="G1475" s="78" t="str">
        <f t="shared" si="22"/>
        <v>MJU</v>
      </c>
    </row>
    <row r="1476" spans="2:7" hidden="1" x14ac:dyDescent="0.2">
      <c r="B1476" s="154" t="s">
        <v>4071</v>
      </c>
      <c r="C1476" s="154" t="s">
        <v>4071</v>
      </c>
      <c r="D1476" s="154" t="s">
        <v>4072</v>
      </c>
      <c r="E1476" s="154" t="s">
        <v>1595</v>
      </c>
      <c r="F1476" s="154" t="s">
        <v>6108</v>
      </c>
      <c r="G1476" s="78" t="str">
        <f t="shared" ref="G1476:G1539" si="23">C1476</f>
        <v>MKQ</v>
      </c>
    </row>
    <row r="1477" spans="2:7" hidden="1" x14ac:dyDescent="0.2">
      <c r="B1477" s="154" t="s">
        <v>4073</v>
      </c>
      <c r="C1477" s="154" t="s">
        <v>4073</v>
      </c>
      <c r="D1477" s="154" t="s">
        <v>4074</v>
      </c>
      <c r="E1477" s="154" t="s">
        <v>1595</v>
      </c>
      <c r="F1477" s="154" t="s">
        <v>6108</v>
      </c>
      <c r="G1477" s="78" t="str">
        <f t="shared" si="23"/>
        <v>MKW</v>
      </c>
    </row>
    <row r="1478" spans="2:7" hidden="1" x14ac:dyDescent="0.2">
      <c r="B1478" s="154" t="s">
        <v>926</v>
      </c>
      <c r="C1478" s="154" t="s">
        <v>926</v>
      </c>
      <c r="D1478" s="154" t="s">
        <v>4082</v>
      </c>
      <c r="E1478" s="154" t="s">
        <v>1595</v>
      </c>
      <c r="F1478" s="154" t="s">
        <v>6108</v>
      </c>
      <c r="G1478" s="78" t="str">
        <f t="shared" si="23"/>
        <v>MLG</v>
      </c>
    </row>
    <row r="1479" spans="2:7" hidden="1" x14ac:dyDescent="0.2">
      <c r="B1479" s="154" t="s">
        <v>4106</v>
      </c>
      <c r="C1479" s="154" t="s">
        <v>4106</v>
      </c>
      <c r="D1479" s="154" t="s">
        <v>4107</v>
      </c>
      <c r="E1479" s="154" t="s">
        <v>1595</v>
      </c>
      <c r="F1479" s="154" t="s">
        <v>6108</v>
      </c>
      <c r="G1479" s="78" t="str">
        <f t="shared" si="23"/>
        <v>MNA</v>
      </c>
    </row>
    <row r="1480" spans="2:7" hidden="1" x14ac:dyDescent="0.2">
      <c r="B1480" s="154" t="s">
        <v>4121</v>
      </c>
      <c r="C1480" s="154" t="s">
        <v>4121</v>
      </c>
      <c r="D1480" s="154" t="s">
        <v>4122</v>
      </c>
      <c r="E1480" s="154" t="s">
        <v>1595</v>
      </c>
      <c r="F1480" s="154" t="s">
        <v>6108</v>
      </c>
      <c r="G1480" s="78" t="str">
        <f t="shared" si="23"/>
        <v>MOF</v>
      </c>
    </row>
    <row r="1481" spans="2:7" hidden="1" x14ac:dyDescent="0.2">
      <c r="B1481" s="154" t="s">
        <v>4249</v>
      </c>
      <c r="C1481" s="154" t="s">
        <v>4249</v>
      </c>
      <c r="D1481" s="154" t="s">
        <v>4250</v>
      </c>
      <c r="E1481" s="154" t="s">
        <v>1595</v>
      </c>
      <c r="F1481" s="154" t="s">
        <v>6108</v>
      </c>
      <c r="G1481" s="78" t="str">
        <f t="shared" si="23"/>
        <v>NAH</v>
      </c>
    </row>
    <row r="1482" spans="2:7" hidden="1" x14ac:dyDescent="0.2">
      <c r="B1482" s="154" t="s">
        <v>4275</v>
      </c>
      <c r="C1482" s="154" t="s">
        <v>4275</v>
      </c>
      <c r="D1482" s="154" t="s">
        <v>4276</v>
      </c>
      <c r="E1482" s="154" t="s">
        <v>1595</v>
      </c>
      <c r="F1482" s="154" t="s">
        <v>6108</v>
      </c>
      <c r="G1482" s="78" t="str">
        <f t="shared" si="23"/>
        <v>NBX</v>
      </c>
    </row>
    <row r="1483" spans="2:7" hidden="1" x14ac:dyDescent="0.2">
      <c r="B1483" s="154" t="s">
        <v>6503</v>
      </c>
      <c r="C1483" s="154" t="s">
        <v>6503</v>
      </c>
      <c r="D1483" s="154" t="s">
        <v>6504</v>
      </c>
      <c r="E1483" s="154" t="s">
        <v>1595</v>
      </c>
      <c r="F1483" s="154" t="s">
        <v>6108</v>
      </c>
      <c r="G1483" s="78" t="str">
        <f t="shared" si="23"/>
        <v>NNX</v>
      </c>
    </row>
    <row r="1484" spans="2:7" hidden="1" x14ac:dyDescent="0.2">
      <c r="B1484" s="154" t="s">
        <v>4361</v>
      </c>
      <c r="C1484" s="154" t="s">
        <v>4361</v>
      </c>
      <c r="D1484" s="154" t="s">
        <v>4362</v>
      </c>
      <c r="E1484" s="154" t="s">
        <v>1595</v>
      </c>
      <c r="F1484" s="154" t="s">
        <v>6108</v>
      </c>
      <c r="G1484" s="78" t="str">
        <f t="shared" si="23"/>
        <v>NTX</v>
      </c>
    </row>
    <row r="1485" spans="2:7" hidden="1" x14ac:dyDescent="0.2">
      <c r="B1485" s="154" t="s">
        <v>1033</v>
      </c>
      <c r="C1485" s="154" t="s">
        <v>1033</v>
      </c>
      <c r="D1485" s="154" t="s">
        <v>4518</v>
      </c>
      <c r="E1485" s="154" t="s">
        <v>1595</v>
      </c>
      <c r="F1485" s="154" t="s">
        <v>6108</v>
      </c>
      <c r="G1485" s="78" t="str">
        <f t="shared" si="23"/>
        <v>PDG</v>
      </c>
    </row>
    <row r="1486" spans="2:7" hidden="1" x14ac:dyDescent="0.2">
      <c r="B1486" s="154" t="s">
        <v>4545</v>
      </c>
      <c r="C1486" s="154" t="s">
        <v>4545</v>
      </c>
      <c r="D1486" s="154" t="s">
        <v>4546</v>
      </c>
      <c r="E1486" s="154" t="s">
        <v>1595</v>
      </c>
      <c r="F1486" s="154" t="s">
        <v>6108</v>
      </c>
      <c r="G1486" s="78" t="str">
        <f t="shared" si="23"/>
        <v>PGK</v>
      </c>
    </row>
    <row r="1487" spans="2:7" hidden="1" x14ac:dyDescent="0.2">
      <c r="B1487" s="154" t="s">
        <v>4590</v>
      </c>
      <c r="C1487" s="154" t="s">
        <v>4590</v>
      </c>
      <c r="D1487" s="154" t="s">
        <v>4591</v>
      </c>
      <c r="E1487" s="154" t="s">
        <v>1595</v>
      </c>
      <c r="F1487" s="154" t="s">
        <v>6108</v>
      </c>
      <c r="G1487" s="78" t="str">
        <f t="shared" si="23"/>
        <v>PKN</v>
      </c>
    </row>
    <row r="1488" spans="2:7" hidden="1" x14ac:dyDescent="0.2">
      <c r="B1488" s="154" t="s">
        <v>1049</v>
      </c>
      <c r="C1488" s="154" t="s">
        <v>1049</v>
      </c>
      <c r="D1488" s="154" t="s">
        <v>4595</v>
      </c>
      <c r="E1488" s="154" t="s">
        <v>1595</v>
      </c>
      <c r="F1488" s="154" t="s">
        <v>6108</v>
      </c>
      <c r="G1488" s="78" t="str">
        <f t="shared" si="23"/>
        <v>PKU</v>
      </c>
    </row>
    <row r="1489" spans="2:7" hidden="1" x14ac:dyDescent="0.2">
      <c r="B1489" s="154" t="s">
        <v>4596</v>
      </c>
      <c r="C1489" s="154" t="s">
        <v>4596</v>
      </c>
      <c r="D1489" s="154" t="s">
        <v>4597</v>
      </c>
      <c r="E1489" s="154" t="s">
        <v>1595</v>
      </c>
      <c r="F1489" s="154" t="s">
        <v>6108</v>
      </c>
      <c r="G1489" s="78" t="str">
        <f t="shared" si="23"/>
        <v>PKY</v>
      </c>
    </row>
    <row r="1490" spans="2:7" hidden="1" x14ac:dyDescent="0.2">
      <c r="B1490" s="154" t="s">
        <v>4602</v>
      </c>
      <c r="C1490" s="154" t="s">
        <v>4602</v>
      </c>
      <c r="D1490" s="154" t="s">
        <v>4603</v>
      </c>
      <c r="E1490" s="154" t="s">
        <v>1595</v>
      </c>
      <c r="F1490" s="154" t="s">
        <v>6108</v>
      </c>
      <c r="G1490" s="78" t="str">
        <f t="shared" si="23"/>
        <v>PLM</v>
      </c>
    </row>
    <row r="1491" spans="2:7" hidden="1" x14ac:dyDescent="0.2">
      <c r="B1491" s="154" t="s">
        <v>4610</v>
      </c>
      <c r="C1491" s="154" t="s">
        <v>4610</v>
      </c>
      <c r="D1491" s="154" t="s">
        <v>4611</v>
      </c>
      <c r="E1491" s="154" t="s">
        <v>1595</v>
      </c>
      <c r="F1491" s="154" t="s">
        <v>6108</v>
      </c>
      <c r="G1491" s="78" t="str">
        <f t="shared" si="23"/>
        <v>PLW</v>
      </c>
    </row>
    <row r="1492" spans="2:7" hidden="1" x14ac:dyDescent="0.2">
      <c r="B1492" s="154" t="s">
        <v>4625</v>
      </c>
      <c r="C1492" s="154" t="s">
        <v>4625</v>
      </c>
      <c r="D1492" s="154" t="s">
        <v>4626</v>
      </c>
      <c r="E1492" s="154" t="s">
        <v>1595</v>
      </c>
      <c r="F1492" s="154" t="s">
        <v>6108</v>
      </c>
      <c r="G1492" s="78" t="str">
        <f t="shared" si="23"/>
        <v>PNK</v>
      </c>
    </row>
    <row r="1493" spans="2:7" hidden="1" x14ac:dyDescent="0.2">
      <c r="B1493" s="154" t="s">
        <v>4666</v>
      </c>
      <c r="C1493" s="154" t="s">
        <v>4666</v>
      </c>
      <c r="D1493" s="154" t="s">
        <v>4667</v>
      </c>
      <c r="E1493" s="154" t="s">
        <v>1595</v>
      </c>
      <c r="F1493" s="154" t="s">
        <v>6108</v>
      </c>
      <c r="G1493" s="78" t="str">
        <f t="shared" si="23"/>
        <v>PSU</v>
      </c>
    </row>
    <row r="1494" spans="2:7" hidden="1" x14ac:dyDescent="0.2">
      <c r="B1494" s="154" t="s">
        <v>4684</v>
      </c>
      <c r="C1494" s="154" t="s">
        <v>4684</v>
      </c>
      <c r="D1494" s="154" t="s">
        <v>4685</v>
      </c>
      <c r="E1494" s="154" t="s">
        <v>1595</v>
      </c>
      <c r="F1494" s="154" t="s">
        <v>6108</v>
      </c>
      <c r="G1494" s="78" t="str">
        <f t="shared" si="23"/>
        <v>PUM</v>
      </c>
    </row>
    <row r="1495" spans="2:7" hidden="1" x14ac:dyDescent="0.2">
      <c r="B1495" s="154" t="s">
        <v>6581</v>
      </c>
      <c r="C1495" s="154" t="s">
        <v>6581</v>
      </c>
      <c r="D1495" s="154" t="s">
        <v>6582</v>
      </c>
      <c r="E1495" s="154" t="s">
        <v>1595</v>
      </c>
      <c r="F1495" s="154" t="s">
        <v>6108</v>
      </c>
      <c r="G1495" s="78" t="str">
        <f t="shared" si="23"/>
        <v>SMQ</v>
      </c>
    </row>
    <row r="1496" spans="2:7" hidden="1" x14ac:dyDescent="0.2">
      <c r="B1496" s="154" t="s">
        <v>1174</v>
      </c>
      <c r="C1496" s="154" t="s">
        <v>1174</v>
      </c>
      <c r="D1496" s="154" t="s">
        <v>7480</v>
      </c>
      <c r="E1496" s="154" t="s">
        <v>1595</v>
      </c>
      <c r="F1496" s="154" t="s">
        <v>6108</v>
      </c>
      <c r="G1496" s="78" t="str">
        <f t="shared" si="23"/>
        <v>SOC</v>
      </c>
    </row>
    <row r="1497" spans="2:7" hidden="1" x14ac:dyDescent="0.2">
      <c r="B1497" s="154" t="s">
        <v>5020</v>
      </c>
      <c r="C1497" s="154" t="s">
        <v>5020</v>
      </c>
      <c r="D1497" s="154" t="s">
        <v>5021</v>
      </c>
      <c r="E1497" s="154" t="s">
        <v>1595</v>
      </c>
      <c r="F1497" s="154" t="s">
        <v>6108</v>
      </c>
      <c r="G1497" s="78" t="str">
        <f t="shared" si="23"/>
        <v>SOQ</v>
      </c>
    </row>
    <row r="1498" spans="2:7" hidden="1" x14ac:dyDescent="0.2">
      <c r="B1498" s="154" t="s">
        <v>6586</v>
      </c>
      <c r="C1498" s="154" t="s">
        <v>6586</v>
      </c>
      <c r="D1498" s="154" t="s">
        <v>6587</v>
      </c>
      <c r="E1498" s="154" t="s">
        <v>1595</v>
      </c>
      <c r="F1498" s="154" t="s">
        <v>6108</v>
      </c>
      <c r="G1498" s="78" t="str">
        <f t="shared" si="23"/>
        <v>SQG</v>
      </c>
    </row>
    <row r="1499" spans="2:7" hidden="1" x14ac:dyDescent="0.2">
      <c r="B1499" s="154" t="s">
        <v>1183</v>
      </c>
      <c r="C1499" s="154" t="s">
        <v>1183</v>
      </c>
      <c r="D1499" s="154" t="s">
        <v>5037</v>
      </c>
      <c r="E1499" s="154" t="s">
        <v>1595</v>
      </c>
      <c r="F1499" s="154" t="s">
        <v>6108</v>
      </c>
      <c r="G1499" s="78" t="str">
        <f t="shared" si="23"/>
        <v>SRG</v>
      </c>
    </row>
    <row r="1500" spans="2:7" hidden="1" x14ac:dyDescent="0.2">
      <c r="B1500" s="154" t="s">
        <v>6588</v>
      </c>
      <c r="C1500" s="154" t="s">
        <v>6588</v>
      </c>
      <c r="D1500" s="154" t="s">
        <v>6589</v>
      </c>
      <c r="E1500" s="154" t="s">
        <v>1595</v>
      </c>
      <c r="F1500" s="154" t="s">
        <v>6108</v>
      </c>
      <c r="G1500" s="78" t="str">
        <f t="shared" si="23"/>
        <v>SRI</v>
      </c>
    </row>
    <row r="1501" spans="2:7" hidden="1" x14ac:dyDescent="0.2">
      <c r="B1501" s="154" t="s">
        <v>1193</v>
      </c>
      <c r="C1501" s="154" t="s">
        <v>1193</v>
      </c>
      <c r="D1501" s="154" t="s">
        <v>5060</v>
      </c>
      <c r="E1501" s="154" t="s">
        <v>1595</v>
      </c>
      <c r="F1501" s="154" t="s">
        <v>6108</v>
      </c>
      <c r="G1501" s="78" t="str">
        <f t="shared" si="23"/>
        <v>SUB</v>
      </c>
    </row>
    <row r="1502" spans="2:7" hidden="1" x14ac:dyDescent="0.2">
      <c r="B1502" s="154" t="s">
        <v>1234</v>
      </c>
      <c r="C1502" s="154" t="s">
        <v>1234</v>
      </c>
      <c r="D1502" s="154" t="s">
        <v>5196</v>
      </c>
      <c r="E1502" s="154" t="s">
        <v>1595</v>
      </c>
      <c r="F1502" s="154" t="s">
        <v>6108</v>
      </c>
      <c r="G1502" s="78" t="str">
        <f t="shared" si="23"/>
        <v>TIM</v>
      </c>
    </row>
    <row r="1503" spans="2:7" hidden="1" x14ac:dyDescent="0.2">
      <c r="B1503" s="154" t="s">
        <v>5207</v>
      </c>
      <c r="C1503" s="154" t="s">
        <v>5207</v>
      </c>
      <c r="D1503" s="154" t="s">
        <v>7527</v>
      </c>
      <c r="E1503" s="154" t="s">
        <v>1595</v>
      </c>
      <c r="F1503" s="154" t="s">
        <v>6108</v>
      </c>
      <c r="G1503" s="78" t="str">
        <f t="shared" si="23"/>
        <v>TJQ</v>
      </c>
    </row>
    <row r="1504" spans="2:7" hidden="1" x14ac:dyDescent="0.2">
      <c r="B1504" s="154" t="s">
        <v>5214</v>
      </c>
      <c r="C1504" s="154" t="s">
        <v>5214</v>
      </c>
      <c r="D1504" s="154" t="s">
        <v>7528</v>
      </c>
      <c r="E1504" s="154" t="s">
        <v>1595</v>
      </c>
      <c r="F1504" s="154" t="s">
        <v>6108</v>
      </c>
      <c r="G1504" s="78" t="str">
        <f t="shared" si="23"/>
        <v>TKG</v>
      </c>
    </row>
    <row r="1505" spans="2:7" hidden="1" x14ac:dyDescent="0.2">
      <c r="B1505" s="154" t="s">
        <v>5240</v>
      </c>
      <c r="C1505" s="154" t="s">
        <v>5240</v>
      </c>
      <c r="D1505" s="154" t="s">
        <v>5241</v>
      </c>
      <c r="E1505" s="154" t="s">
        <v>1595</v>
      </c>
      <c r="F1505" s="154" t="s">
        <v>6108</v>
      </c>
      <c r="G1505" s="78" t="str">
        <f t="shared" si="23"/>
        <v>TMC</v>
      </c>
    </row>
    <row r="1506" spans="2:7" hidden="1" x14ac:dyDescent="0.2">
      <c r="B1506" s="154" t="s">
        <v>5262</v>
      </c>
      <c r="C1506" s="154" t="s">
        <v>5262</v>
      </c>
      <c r="D1506" s="154" t="s">
        <v>7535</v>
      </c>
      <c r="E1506" s="154" t="s">
        <v>1595</v>
      </c>
      <c r="F1506" s="154" t="s">
        <v>6108</v>
      </c>
      <c r="G1506" s="78" t="str">
        <f t="shared" si="23"/>
        <v>TNJ</v>
      </c>
    </row>
    <row r="1507" spans="2:7" hidden="1" x14ac:dyDescent="0.2">
      <c r="B1507" s="154" t="s">
        <v>5297</v>
      </c>
      <c r="C1507" s="154" t="s">
        <v>5297</v>
      </c>
      <c r="D1507" s="154" t="s">
        <v>5298</v>
      </c>
      <c r="E1507" s="154" t="s">
        <v>1595</v>
      </c>
      <c r="F1507" s="154" t="s">
        <v>6108</v>
      </c>
      <c r="G1507" s="78" t="str">
        <f t="shared" si="23"/>
        <v>TRK</v>
      </c>
    </row>
    <row r="1508" spans="2:7" hidden="1" x14ac:dyDescent="0.2">
      <c r="B1508" s="154" t="s">
        <v>5317</v>
      </c>
      <c r="C1508" s="154" t="s">
        <v>5317</v>
      </c>
      <c r="D1508" s="154" t="s">
        <v>5318</v>
      </c>
      <c r="E1508" s="154" t="s">
        <v>1595</v>
      </c>
      <c r="F1508" s="154" t="s">
        <v>6108</v>
      </c>
      <c r="G1508" s="78" t="str">
        <f t="shared" si="23"/>
        <v>TTE</v>
      </c>
    </row>
    <row r="1509" spans="2:7" hidden="1" x14ac:dyDescent="0.2">
      <c r="B1509" s="154" t="s">
        <v>1294</v>
      </c>
      <c r="C1509" s="154" t="s">
        <v>1294</v>
      </c>
      <c r="D1509" s="154" t="s">
        <v>7554</v>
      </c>
      <c r="E1509" s="154" t="s">
        <v>1595</v>
      </c>
      <c r="F1509" s="154" t="s">
        <v>6108</v>
      </c>
      <c r="G1509" s="78" t="str">
        <f t="shared" si="23"/>
        <v>UPG</v>
      </c>
    </row>
    <row r="1510" spans="2:7" hidden="1" x14ac:dyDescent="0.2">
      <c r="B1510" s="154" t="s">
        <v>5557</v>
      </c>
      <c r="C1510" s="154" t="s">
        <v>5557</v>
      </c>
      <c r="D1510" s="154" t="s">
        <v>5558</v>
      </c>
      <c r="E1510" s="154" t="s">
        <v>1595</v>
      </c>
      <c r="F1510" s="154" t="s">
        <v>6108</v>
      </c>
      <c r="G1510" s="78" t="str">
        <f t="shared" si="23"/>
        <v>WGP</v>
      </c>
    </row>
    <row r="1511" spans="2:7" hidden="1" x14ac:dyDescent="0.2">
      <c r="B1511" s="154" t="s">
        <v>6658</v>
      </c>
      <c r="C1511" s="154" t="s">
        <v>6658</v>
      </c>
      <c r="D1511" s="154" t="s">
        <v>6659</v>
      </c>
      <c r="E1511" s="154" t="s">
        <v>1595</v>
      </c>
      <c r="F1511" s="154" t="s">
        <v>6108</v>
      </c>
      <c r="G1511" s="78" t="str">
        <f t="shared" si="23"/>
        <v>WMX</v>
      </c>
    </row>
    <row r="1512" spans="2:7" hidden="1" x14ac:dyDescent="0.2">
      <c r="B1512" s="154" t="s">
        <v>1552</v>
      </c>
      <c r="C1512" s="154" t="s">
        <v>1552</v>
      </c>
      <c r="D1512" s="154" t="s">
        <v>1698</v>
      </c>
      <c r="E1512" s="154" t="s">
        <v>6765</v>
      </c>
      <c r="F1512" s="154" t="s">
        <v>6093</v>
      </c>
      <c r="G1512" s="78" t="str">
        <f t="shared" si="23"/>
        <v>ABD</v>
      </c>
    </row>
    <row r="1513" spans="2:7" hidden="1" x14ac:dyDescent="0.2">
      <c r="B1513" s="154" t="s">
        <v>1725</v>
      </c>
      <c r="C1513" s="154" t="s">
        <v>1725</v>
      </c>
      <c r="D1513" s="154" t="s">
        <v>6103</v>
      </c>
      <c r="E1513" s="154" t="s">
        <v>6765</v>
      </c>
      <c r="F1513" s="154" t="s">
        <v>6093</v>
      </c>
      <c r="G1513" s="78" t="str">
        <f t="shared" si="23"/>
        <v>ACP</v>
      </c>
    </row>
    <row r="1514" spans="2:7" hidden="1" x14ac:dyDescent="0.2">
      <c r="B1514" s="154" t="s">
        <v>6771</v>
      </c>
      <c r="C1514" s="154" t="s">
        <v>6771</v>
      </c>
      <c r="D1514" s="154" t="s">
        <v>6772</v>
      </c>
      <c r="E1514" s="154" t="s">
        <v>6765</v>
      </c>
      <c r="F1514" s="154" t="s">
        <v>6093</v>
      </c>
      <c r="G1514" s="78" t="str">
        <f t="shared" si="23"/>
        <v>ACZ</v>
      </c>
    </row>
    <row r="1515" spans="2:7" hidden="1" x14ac:dyDescent="0.2">
      <c r="B1515" s="154" t="s">
        <v>1750</v>
      </c>
      <c r="C1515" s="154" t="s">
        <v>1750</v>
      </c>
      <c r="D1515" s="154" t="s">
        <v>1751</v>
      </c>
      <c r="E1515" s="154" t="s">
        <v>6765</v>
      </c>
      <c r="F1515" s="154" t="s">
        <v>6093</v>
      </c>
      <c r="G1515" s="78" t="str">
        <f t="shared" si="23"/>
        <v>ADU</v>
      </c>
    </row>
    <row r="1516" spans="2:7" hidden="1" x14ac:dyDescent="0.2">
      <c r="B1516" s="154" t="s">
        <v>1770</v>
      </c>
      <c r="C1516" s="154" t="s">
        <v>1770</v>
      </c>
      <c r="D1516" s="154" t="s">
        <v>1771</v>
      </c>
      <c r="E1516" s="154" t="s">
        <v>6765</v>
      </c>
      <c r="F1516" s="154" t="s">
        <v>6093</v>
      </c>
      <c r="G1516" s="78" t="str">
        <f t="shared" si="23"/>
        <v>AFZ</v>
      </c>
    </row>
    <row r="1517" spans="2:7" hidden="1" x14ac:dyDescent="0.2">
      <c r="B1517" s="154" t="s">
        <v>120</v>
      </c>
      <c r="C1517" s="154" t="s">
        <v>120</v>
      </c>
      <c r="D1517" s="154" t="s">
        <v>1949</v>
      </c>
      <c r="E1517" s="154" t="s">
        <v>6765</v>
      </c>
      <c r="F1517" s="154" t="s">
        <v>6093</v>
      </c>
      <c r="G1517" s="78" t="str">
        <f t="shared" si="23"/>
        <v>AWZ</v>
      </c>
    </row>
    <row r="1518" spans="2:7" hidden="1" x14ac:dyDescent="0.2">
      <c r="B1518" s="154" t="s">
        <v>1964</v>
      </c>
      <c r="C1518" s="154" t="s">
        <v>1964</v>
      </c>
      <c r="D1518" s="154" t="s">
        <v>1965</v>
      </c>
      <c r="E1518" s="154" t="s">
        <v>6765</v>
      </c>
      <c r="F1518" s="154" t="s">
        <v>6093</v>
      </c>
      <c r="G1518" s="78" t="str">
        <f t="shared" si="23"/>
        <v>AZD</v>
      </c>
    </row>
    <row r="1519" spans="2:7" hidden="1" x14ac:dyDescent="0.2">
      <c r="B1519" s="154" t="s">
        <v>2002</v>
      </c>
      <c r="C1519" s="154" t="s">
        <v>2002</v>
      </c>
      <c r="D1519" s="154" t="s">
        <v>6810</v>
      </c>
      <c r="E1519" s="154" t="s">
        <v>6765</v>
      </c>
      <c r="F1519" s="154" t="s">
        <v>6093</v>
      </c>
      <c r="G1519" s="78" t="str">
        <f t="shared" si="23"/>
        <v>BDH</v>
      </c>
    </row>
    <row r="1520" spans="2:7" hidden="1" x14ac:dyDescent="0.2">
      <c r="B1520" s="154" t="s">
        <v>2086</v>
      </c>
      <c r="C1520" s="154" t="s">
        <v>2086</v>
      </c>
      <c r="D1520" s="154" t="s">
        <v>6191</v>
      </c>
      <c r="E1520" s="154" t="s">
        <v>6765</v>
      </c>
      <c r="F1520" s="154" t="s">
        <v>6093</v>
      </c>
      <c r="G1520" s="78" t="str">
        <f t="shared" si="23"/>
        <v>BJB</v>
      </c>
    </row>
    <row r="1521" spans="2:7" hidden="1" x14ac:dyDescent="0.2">
      <c r="B1521" s="154" t="s">
        <v>1545</v>
      </c>
      <c r="C1521" s="154" t="s">
        <v>1545</v>
      </c>
      <c r="D1521" s="154" t="s">
        <v>6826</v>
      </c>
      <c r="E1521" s="154" t="s">
        <v>6765</v>
      </c>
      <c r="F1521" s="154" t="s">
        <v>6093</v>
      </c>
      <c r="G1521" s="78" t="str">
        <f t="shared" si="23"/>
        <v>BND</v>
      </c>
    </row>
    <row r="1522" spans="2:7" hidden="1" x14ac:dyDescent="0.2">
      <c r="B1522" s="154" t="s">
        <v>1551</v>
      </c>
      <c r="C1522" s="154" t="s">
        <v>1551</v>
      </c>
      <c r="D1522" s="154" t="s">
        <v>2236</v>
      </c>
      <c r="E1522" s="154" t="s">
        <v>6765</v>
      </c>
      <c r="F1522" s="154" t="s">
        <v>6093</v>
      </c>
      <c r="G1522" s="78" t="str">
        <f t="shared" si="23"/>
        <v>BUZ</v>
      </c>
    </row>
    <row r="1523" spans="2:7" hidden="1" x14ac:dyDescent="0.2">
      <c r="B1523" s="154" t="s">
        <v>2259</v>
      </c>
      <c r="C1523" s="154" t="s">
        <v>2259</v>
      </c>
      <c r="D1523" s="154" t="s">
        <v>2260</v>
      </c>
      <c r="E1523" s="154" t="s">
        <v>6765</v>
      </c>
      <c r="F1523" s="154" t="s">
        <v>6093</v>
      </c>
      <c r="G1523" s="78" t="str">
        <f t="shared" si="23"/>
        <v>BXR</v>
      </c>
    </row>
    <row r="1524" spans="2:7" hidden="1" x14ac:dyDescent="0.2">
      <c r="B1524" s="154" t="s">
        <v>2462</v>
      </c>
      <c r="C1524" s="154" t="s">
        <v>2462</v>
      </c>
      <c r="D1524" s="154" t="s">
        <v>6892</v>
      </c>
      <c r="E1524" s="154" t="s">
        <v>6765</v>
      </c>
      <c r="F1524" s="154" t="s">
        <v>6093</v>
      </c>
      <c r="G1524" s="78" t="str">
        <f t="shared" si="23"/>
        <v>CQD</v>
      </c>
    </row>
    <row r="1525" spans="2:7" hidden="1" x14ac:dyDescent="0.2">
      <c r="B1525" s="154" t="s">
        <v>2564</v>
      </c>
      <c r="C1525" s="154" t="s">
        <v>2564</v>
      </c>
      <c r="D1525" s="154" t="s">
        <v>2565</v>
      </c>
      <c r="E1525" s="154" t="s">
        <v>6765</v>
      </c>
      <c r="F1525" s="154" t="s">
        <v>6093</v>
      </c>
      <c r="G1525" s="78" t="str">
        <f t="shared" si="23"/>
        <v>DEF</v>
      </c>
    </row>
    <row r="1526" spans="2:7" hidden="1" x14ac:dyDescent="0.2">
      <c r="B1526" s="154" t="s">
        <v>2904</v>
      </c>
      <c r="C1526" s="154" t="s">
        <v>2904</v>
      </c>
      <c r="D1526" s="154" t="s">
        <v>2905</v>
      </c>
      <c r="E1526" s="154" t="s">
        <v>6765</v>
      </c>
      <c r="F1526" s="154" t="s">
        <v>6093</v>
      </c>
      <c r="G1526" s="78" t="str">
        <f t="shared" si="23"/>
        <v>GBT</v>
      </c>
    </row>
    <row r="1527" spans="2:7" hidden="1" x14ac:dyDescent="0.2">
      <c r="B1527" s="154" t="s">
        <v>3016</v>
      </c>
      <c r="C1527" s="154" t="s">
        <v>3016</v>
      </c>
      <c r="D1527" s="154" t="s">
        <v>7026</v>
      </c>
      <c r="E1527" s="154" t="s">
        <v>6765</v>
      </c>
      <c r="F1527" s="154" t="s">
        <v>6093</v>
      </c>
      <c r="G1527" s="78" t="str">
        <f t="shared" si="23"/>
        <v>GSM</v>
      </c>
    </row>
    <row r="1528" spans="2:7" hidden="1" x14ac:dyDescent="0.2">
      <c r="B1528" s="154" t="s">
        <v>1550</v>
      </c>
      <c r="C1528" s="154" t="s">
        <v>1550</v>
      </c>
      <c r="D1528" s="154" t="s">
        <v>6380</v>
      </c>
      <c r="E1528" s="154" t="s">
        <v>6765</v>
      </c>
      <c r="F1528" s="154" t="s">
        <v>6093</v>
      </c>
      <c r="G1528" s="78" t="str">
        <f t="shared" si="23"/>
        <v>IFN</v>
      </c>
    </row>
    <row r="1529" spans="2:7" hidden="1" x14ac:dyDescent="0.2">
      <c r="B1529" s="154" t="s">
        <v>7063</v>
      </c>
      <c r="C1529" s="154" t="s">
        <v>7063</v>
      </c>
      <c r="D1529" s="154" t="s">
        <v>7064</v>
      </c>
      <c r="E1529" s="154" t="s">
        <v>6765</v>
      </c>
      <c r="F1529" s="154" t="s">
        <v>6093</v>
      </c>
      <c r="G1529" s="78" t="str">
        <f t="shared" si="23"/>
        <v>IIL</v>
      </c>
    </row>
    <row r="1530" spans="2:7" hidden="1" x14ac:dyDescent="0.2">
      <c r="B1530" s="154" t="s">
        <v>1653</v>
      </c>
      <c r="C1530" s="154" t="s">
        <v>275</v>
      </c>
      <c r="D1530" s="154" t="s">
        <v>3237</v>
      </c>
      <c r="E1530" s="154" t="s">
        <v>6765</v>
      </c>
      <c r="F1530" s="154" t="s">
        <v>6093</v>
      </c>
      <c r="G1530" s="78" t="str">
        <f t="shared" si="23"/>
        <v>THR</v>
      </c>
    </row>
    <row r="1531" spans="2:7" hidden="1" x14ac:dyDescent="0.2">
      <c r="B1531" s="154" t="s">
        <v>3510</v>
      </c>
      <c r="C1531" s="154" t="s">
        <v>3510</v>
      </c>
      <c r="D1531" s="154" t="s">
        <v>3511</v>
      </c>
      <c r="E1531" s="154" t="s">
        <v>6765</v>
      </c>
      <c r="F1531" s="154" t="s">
        <v>6093</v>
      </c>
      <c r="G1531" s="78" t="str">
        <f t="shared" si="23"/>
        <v>KER</v>
      </c>
    </row>
    <row r="1532" spans="2:7" hidden="1" x14ac:dyDescent="0.2">
      <c r="B1532" s="154" t="s">
        <v>3536</v>
      </c>
      <c r="C1532" s="154" t="s">
        <v>3536</v>
      </c>
      <c r="D1532" s="154" t="s">
        <v>3537</v>
      </c>
      <c r="E1532" s="154" t="s">
        <v>6765</v>
      </c>
      <c r="F1532" s="154" t="s">
        <v>6093</v>
      </c>
      <c r="G1532" s="78" t="str">
        <f t="shared" si="23"/>
        <v>KHD</v>
      </c>
    </row>
    <row r="1533" spans="2:7" hidden="1" x14ac:dyDescent="0.2">
      <c r="B1533" s="154" t="s">
        <v>3546</v>
      </c>
      <c r="C1533" s="154" t="s">
        <v>3546</v>
      </c>
      <c r="D1533" s="154" t="s">
        <v>3547</v>
      </c>
      <c r="E1533" s="154" t="s">
        <v>6765</v>
      </c>
      <c r="F1533" s="154" t="s">
        <v>6093</v>
      </c>
      <c r="G1533" s="78" t="str">
        <f t="shared" si="23"/>
        <v>KHY</v>
      </c>
    </row>
    <row r="1534" spans="2:7" hidden="1" x14ac:dyDescent="0.2">
      <c r="B1534" s="154" t="s">
        <v>1554</v>
      </c>
      <c r="C1534" s="154" t="s">
        <v>1554</v>
      </c>
      <c r="D1534" s="154" t="s">
        <v>7114</v>
      </c>
      <c r="E1534" s="154" t="s">
        <v>6765</v>
      </c>
      <c r="F1534" s="154" t="s">
        <v>6093</v>
      </c>
      <c r="G1534" s="78" t="str">
        <f t="shared" si="23"/>
        <v>KIH</v>
      </c>
    </row>
    <row r="1535" spans="2:7" hidden="1" x14ac:dyDescent="0.2">
      <c r="B1535" s="154" t="s">
        <v>1553</v>
      </c>
      <c r="C1535" s="154" t="s">
        <v>1553</v>
      </c>
      <c r="D1535" s="154" t="s">
        <v>3651</v>
      </c>
      <c r="E1535" s="154" t="s">
        <v>6765</v>
      </c>
      <c r="F1535" s="154" t="s">
        <v>6093</v>
      </c>
      <c r="G1535" s="78" t="str">
        <f t="shared" si="23"/>
        <v>KSH</v>
      </c>
    </row>
    <row r="1536" spans="2:7" hidden="1" x14ac:dyDescent="0.2">
      <c r="B1536" s="154" t="s">
        <v>1557</v>
      </c>
      <c r="C1536" s="154" t="s">
        <v>1557</v>
      </c>
      <c r="D1536" s="154" t="s">
        <v>3787</v>
      </c>
      <c r="E1536" s="154" t="s">
        <v>6765</v>
      </c>
      <c r="F1536" s="154" t="s">
        <v>6093</v>
      </c>
      <c r="G1536" s="78" t="str">
        <f t="shared" si="23"/>
        <v>LFM</v>
      </c>
    </row>
    <row r="1537" spans="2:7" hidden="1" x14ac:dyDescent="0.2">
      <c r="B1537" s="154" t="s">
        <v>1546</v>
      </c>
      <c r="C1537" s="154" t="s">
        <v>1546</v>
      </c>
      <c r="D1537" s="154" t="s">
        <v>3874</v>
      </c>
      <c r="E1537" s="154" t="s">
        <v>6765</v>
      </c>
      <c r="F1537" s="154" t="s">
        <v>6093</v>
      </c>
      <c r="G1537" s="78" t="str">
        <f t="shared" si="23"/>
        <v>LRR</v>
      </c>
    </row>
    <row r="1538" spans="2:7" hidden="1" x14ac:dyDescent="0.2">
      <c r="B1538" s="154" t="s">
        <v>111</v>
      </c>
      <c r="C1538" s="154" t="s">
        <v>111</v>
      </c>
      <c r="D1538" s="154" t="s">
        <v>6461</v>
      </c>
      <c r="E1538" s="154" t="s">
        <v>6765</v>
      </c>
      <c r="F1538" s="154" t="s">
        <v>6093</v>
      </c>
      <c r="G1538" s="78" t="str">
        <f t="shared" si="23"/>
        <v>MHD</v>
      </c>
    </row>
    <row r="1539" spans="2:7" hidden="1" x14ac:dyDescent="0.2">
      <c r="B1539" s="154" t="s">
        <v>6475</v>
      </c>
      <c r="C1539" s="154" t="s">
        <v>6475</v>
      </c>
      <c r="D1539" s="154" t="s">
        <v>7257</v>
      </c>
      <c r="E1539" s="154" t="s">
        <v>6765</v>
      </c>
      <c r="F1539" s="154" t="s">
        <v>6093</v>
      </c>
      <c r="G1539" s="78" t="str">
        <f t="shared" si="23"/>
        <v>MRX</v>
      </c>
    </row>
    <row r="1540" spans="2:7" hidden="1" x14ac:dyDescent="0.2">
      <c r="B1540" s="154" t="s">
        <v>4347</v>
      </c>
      <c r="C1540" s="154" t="s">
        <v>4347</v>
      </c>
      <c r="D1540" s="154" t="s">
        <v>7290</v>
      </c>
      <c r="E1540" s="154" t="s">
        <v>6765</v>
      </c>
      <c r="F1540" s="154" t="s">
        <v>6093</v>
      </c>
      <c r="G1540" s="78" t="str">
        <f t="shared" ref="G1540:G1603" si="24">C1540</f>
        <v>NSH</v>
      </c>
    </row>
    <row r="1541" spans="2:7" hidden="1" x14ac:dyDescent="0.2">
      <c r="B1541" s="154" t="s">
        <v>4432</v>
      </c>
      <c r="C1541" s="154" t="s">
        <v>4432</v>
      </c>
      <c r="D1541" s="154" t="s">
        <v>6522</v>
      </c>
      <c r="E1541" s="154" t="s">
        <v>6765</v>
      </c>
      <c r="F1541" s="154" t="s">
        <v>6093</v>
      </c>
      <c r="G1541" s="78" t="str">
        <f t="shared" si="24"/>
        <v>OMH</v>
      </c>
    </row>
    <row r="1542" spans="2:7" hidden="1" x14ac:dyDescent="0.2">
      <c r="B1542" s="154" t="s">
        <v>4539</v>
      </c>
      <c r="C1542" s="154" t="s">
        <v>4539</v>
      </c>
      <c r="D1542" s="154" t="s">
        <v>4540</v>
      </c>
      <c r="E1542" s="154" t="s">
        <v>6765</v>
      </c>
      <c r="F1542" s="154" t="s">
        <v>6093</v>
      </c>
      <c r="G1542" s="78" t="str">
        <f t="shared" si="24"/>
        <v>PFQ</v>
      </c>
    </row>
    <row r="1543" spans="2:7" hidden="1" x14ac:dyDescent="0.2">
      <c r="B1543" s="154" t="s">
        <v>4548</v>
      </c>
      <c r="C1543" s="154" t="s">
        <v>4548</v>
      </c>
      <c r="D1543" s="154" t="s">
        <v>4549</v>
      </c>
      <c r="E1543" s="154" t="s">
        <v>6765</v>
      </c>
      <c r="F1543" s="154" t="s">
        <v>6093</v>
      </c>
      <c r="G1543" s="78" t="str">
        <f t="shared" si="24"/>
        <v>PGU</v>
      </c>
    </row>
    <row r="1544" spans="2:7" hidden="1" x14ac:dyDescent="0.2">
      <c r="B1544" s="154" t="s">
        <v>4729</v>
      </c>
      <c r="C1544" s="154" t="s">
        <v>4729</v>
      </c>
      <c r="D1544" s="154" t="s">
        <v>4730</v>
      </c>
      <c r="E1544" s="154" t="s">
        <v>6765</v>
      </c>
      <c r="F1544" s="154" t="s">
        <v>6093</v>
      </c>
      <c r="G1544" s="78" t="str">
        <f t="shared" si="24"/>
        <v>RAS</v>
      </c>
    </row>
    <row r="1545" spans="2:7" hidden="1" x14ac:dyDescent="0.2">
      <c r="B1545" s="154" t="s">
        <v>4860</v>
      </c>
      <c r="C1545" s="154" t="s">
        <v>4860</v>
      </c>
      <c r="D1545" s="154" t="s">
        <v>4861</v>
      </c>
      <c r="E1545" s="154" t="s">
        <v>6765</v>
      </c>
      <c r="F1545" s="154" t="s">
        <v>6093</v>
      </c>
      <c r="G1545" s="78" t="str">
        <f t="shared" si="24"/>
        <v>RZR</v>
      </c>
    </row>
    <row r="1546" spans="2:7" hidden="1" x14ac:dyDescent="0.2">
      <c r="B1546" s="154" t="s">
        <v>4894</v>
      </c>
      <c r="C1546" s="154" t="s">
        <v>4894</v>
      </c>
      <c r="D1546" s="154" t="s">
        <v>4895</v>
      </c>
      <c r="E1546" s="154" t="s">
        <v>6765</v>
      </c>
      <c r="F1546" s="154" t="s">
        <v>6093</v>
      </c>
      <c r="G1546" s="78" t="str">
        <f t="shared" si="24"/>
        <v>SDG</v>
      </c>
    </row>
    <row r="1547" spans="2:7" hidden="1" x14ac:dyDescent="0.2">
      <c r="B1547" s="154" t="s">
        <v>5041</v>
      </c>
      <c r="C1547" s="154" t="s">
        <v>5041</v>
      </c>
      <c r="D1547" s="154" t="s">
        <v>6590</v>
      </c>
      <c r="E1547" s="154" t="s">
        <v>6765</v>
      </c>
      <c r="F1547" s="154" t="s">
        <v>6093</v>
      </c>
      <c r="G1547" s="78" t="str">
        <f t="shared" si="24"/>
        <v>SRY</v>
      </c>
    </row>
    <row r="1548" spans="2:7" hidden="1" x14ac:dyDescent="0.2">
      <c r="B1548" s="154" t="s">
        <v>114</v>
      </c>
      <c r="C1548" s="154" t="s">
        <v>114</v>
      </c>
      <c r="D1548" s="154" t="s">
        <v>5098</v>
      </c>
      <c r="E1548" s="154" t="s">
        <v>6765</v>
      </c>
      <c r="F1548" s="154" t="s">
        <v>6093</v>
      </c>
      <c r="G1548" s="78" t="str">
        <f t="shared" si="24"/>
        <v>SYZ</v>
      </c>
    </row>
    <row r="1549" spans="2:7" hidden="1" x14ac:dyDescent="0.2">
      <c r="B1549" s="154" t="s">
        <v>113</v>
      </c>
      <c r="C1549" s="154" t="s">
        <v>113</v>
      </c>
      <c r="D1549" s="154" t="s">
        <v>5136</v>
      </c>
      <c r="E1549" s="154" t="s">
        <v>6765</v>
      </c>
      <c r="F1549" s="154" t="s">
        <v>6093</v>
      </c>
      <c r="G1549" s="78" t="str">
        <f t="shared" si="24"/>
        <v>TBZ</v>
      </c>
    </row>
    <row r="1550" spans="2:7" hidden="1" x14ac:dyDescent="0.2">
      <c r="B1550" s="154" t="s">
        <v>275</v>
      </c>
      <c r="C1550" s="154" t="s">
        <v>275</v>
      </c>
      <c r="D1550" s="154" t="s">
        <v>3237</v>
      </c>
      <c r="E1550" s="154" t="s">
        <v>6765</v>
      </c>
      <c r="F1550" s="154" t="s">
        <v>6093</v>
      </c>
      <c r="G1550" s="78" t="str">
        <f t="shared" si="24"/>
        <v>THR</v>
      </c>
    </row>
    <row r="1551" spans="2:7" hidden="1" x14ac:dyDescent="0.2">
      <c r="B1551" s="154" t="s">
        <v>5630</v>
      </c>
      <c r="C1551" s="154" t="s">
        <v>5630</v>
      </c>
      <c r="D1551" s="154" t="s">
        <v>5631</v>
      </c>
      <c r="E1551" s="154" t="s">
        <v>6765</v>
      </c>
      <c r="F1551" s="154" t="s">
        <v>6093</v>
      </c>
      <c r="G1551" s="78" t="str">
        <f t="shared" si="24"/>
        <v>XBJ</v>
      </c>
    </row>
    <row r="1552" spans="2:7" hidden="1" x14ac:dyDescent="0.2">
      <c r="B1552" s="154" t="s">
        <v>5688</v>
      </c>
      <c r="C1552" s="154" t="s">
        <v>5688</v>
      </c>
      <c r="D1552" s="154" t="s">
        <v>5689</v>
      </c>
      <c r="E1552" s="154" t="s">
        <v>6765</v>
      </c>
      <c r="F1552" s="154" t="s">
        <v>6093</v>
      </c>
      <c r="G1552" s="78" t="str">
        <f t="shared" si="24"/>
        <v>YES</v>
      </c>
    </row>
    <row r="1553" spans="2:7" hidden="1" x14ac:dyDescent="0.2">
      <c r="B1553" s="154" t="s">
        <v>1559</v>
      </c>
      <c r="C1553" s="154" t="s">
        <v>1559</v>
      </c>
      <c r="D1553" s="154" t="s">
        <v>5903</v>
      </c>
      <c r="E1553" s="154" t="s">
        <v>6765</v>
      </c>
      <c r="F1553" s="154" t="s">
        <v>6093</v>
      </c>
      <c r="G1553" s="78" t="str">
        <f t="shared" si="24"/>
        <v>ZAH</v>
      </c>
    </row>
    <row r="1554" spans="2:7" hidden="1" x14ac:dyDescent="0.2">
      <c r="B1554" s="154" t="s">
        <v>1555</v>
      </c>
      <c r="C1554" s="154" t="s">
        <v>1555</v>
      </c>
      <c r="D1554" s="154" t="s">
        <v>7712</v>
      </c>
      <c r="E1554" s="154" t="s">
        <v>6765</v>
      </c>
      <c r="F1554" s="154" t="s">
        <v>6093</v>
      </c>
      <c r="G1554" s="78" t="str">
        <f t="shared" si="24"/>
        <v>ZBR</v>
      </c>
    </row>
    <row r="1555" spans="2:7" hidden="1" x14ac:dyDescent="0.2">
      <c r="B1555" s="154" t="s">
        <v>460</v>
      </c>
      <c r="C1555" s="154" t="s">
        <v>460</v>
      </c>
      <c r="D1555" s="154" t="s">
        <v>2052</v>
      </c>
      <c r="E1555" s="154" t="s">
        <v>1623</v>
      </c>
      <c r="F1555" s="154" t="s">
        <v>6189</v>
      </c>
      <c r="G1555" s="78" t="str">
        <f t="shared" si="24"/>
        <v>BGW</v>
      </c>
    </row>
    <row r="1556" spans="2:7" hidden="1" x14ac:dyDescent="0.2">
      <c r="B1556" s="154" t="s">
        <v>117</v>
      </c>
      <c r="C1556" s="154" t="s">
        <v>117</v>
      </c>
      <c r="D1556" s="154" t="s">
        <v>6218</v>
      </c>
      <c r="E1556" s="154" t="s">
        <v>1623</v>
      </c>
      <c r="F1556" s="154" t="s">
        <v>6189</v>
      </c>
      <c r="G1556" s="78" t="str">
        <f t="shared" si="24"/>
        <v>BSR</v>
      </c>
    </row>
    <row r="1557" spans="2:7" hidden="1" x14ac:dyDescent="0.2">
      <c r="B1557" s="154" t="s">
        <v>112</v>
      </c>
      <c r="C1557" s="154" t="s">
        <v>112</v>
      </c>
      <c r="D1557" s="154" t="s">
        <v>2677</v>
      </c>
      <c r="E1557" s="154" t="s">
        <v>1623</v>
      </c>
      <c r="F1557" s="154" t="s">
        <v>6189</v>
      </c>
      <c r="G1557" s="78" t="str">
        <f t="shared" si="24"/>
        <v>EBL</v>
      </c>
    </row>
    <row r="1558" spans="2:7" hidden="1" x14ac:dyDescent="0.2">
      <c r="B1558" s="154" t="s">
        <v>118</v>
      </c>
      <c r="C1558" s="154" t="s">
        <v>118</v>
      </c>
      <c r="D1558" s="154" t="s">
        <v>3306</v>
      </c>
      <c r="E1558" s="154" t="s">
        <v>1623</v>
      </c>
      <c r="F1558" s="154" t="s">
        <v>6189</v>
      </c>
      <c r="G1558" s="78" t="str">
        <f t="shared" si="24"/>
        <v>ISU</v>
      </c>
    </row>
    <row r="1559" spans="2:7" hidden="1" x14ac:dyDescent="0.2">
      <c r="B1559" s="154" t="s">
        <v>975</v>
      </c>
      <c r="C1559" s="154" t="s">
        <v>975</v>
      </c>
      <c r="D1559" s="154" t="s">
        <v>7278</v>
      </c>
      <c r="E1559" s="154" t="s">
        <v>1623</v>
      </c>
      <c r="F1559" s="154" t="s">
        <v>6189</v>
      </c>
      <c r="G1559" s="78" t="str">
        <f t="shared" si="24"/>
        <v>NJF</v>
      </c>
    </row>
    <row r="1560" spans="2:7" hidden="1" x14ac:dyDescent="0.2">
      <c r="B1560" s="154" t="s">
        <v>4459</v>
      </c>
      <c r="C1560" s="154" t="s">
        <v>4459</v>
      </c>
      <c r="D1560" s="154" t="s">
        <v>4460</v>
      </c>
      <c r="E1560" s="154" t="s">
        <v>1623</v>
      </c>
      <c r="F1560" s="154" t="s">
        <v>6189</v>
      </c>
      <c r="G1560" s="78" t="str">
        <f t="shared" si="24"/>
        <v>OSM</v>
      </c>
    </row>
    <row r="1561" spans="2:7" hidden="1" x14ac:dyDescent="0.2">
      <c r="B1561" s="154" t="s">
        <v>2343</v>
      </c>
      <c r="C1561" s="154" t="s">
        <v>2343</v>
      </c>
      <c r="D1561" s="154" t="s">
        <v>2344</v>
      </c>
      <c r="E1561" s="154" t="s">
        <v>8259</v>
      </c>
      <c r="F1561" s="154" t="s">
        <v>6247</v>
      </c>
      <c r="G1561" s="78" t="str">
        <f t="shared" si="24"/>
        <v>CFN</v>
      </c>
    </row>
    <row r="1562" spans="2:7" hidden="1" x14ac:dyDescent="0.2">
      <c r="B1562" s="154" t="s">
        <v>134</v>
      </c>
      <c r="C1562" s="154" t="s">
        <v>134</v>
      </c>
      <c r="D1562" s="154" t="s">
        <v>2646</v>
      </c>
      <c r="E1562" s="154" t="s">
        <v>8259</v>
      </c>
      <c r="F1562" s="154" t="s">
        <v>6247</v>
      </c>
      <c r="G1562" s="78" t="str">
        <f t="shared" si="24"/>
        <v>DUB</v>
      </c>
    </row>
    <row r="1563" spans="2:7" hidden="1" x14ac:dyDescent="0.2">
      <c r="B1563" s="154" t="s">
        <v>800</v>
      </c>
      <c r="C1563" s="154" t="s">
        <v>800</v>
      </c>
      <c r="D1563" s="154" t="s">
        <v>3554</v>
      </c>
      <c r="E1563" s="154" t="s">
        <v>8259</v>
      </c>
      <c r="F1563" s="154" t="s">
        <v>6247</v>
      </c>
      <c r="G1563" s="78" t="str">
        <f t="shared" si="24"/>
        <v>KIR</v>
      </c>
    </row>
    <row r="1564" spans="2:7" hidden="1" x14ac:dyDescent="0.2">
      <c r="B1564" s="154" t="s">
        <v>981</v>
      </c>
      <c r="C1564" s="154" t="s">
        <v>981</v>
      </c>
      <c r="D1564" s="154" t="s">
        <v>4332</v>
      </c>
      <c r="E1564" s="154" t="s">
        <v>8259</v>
      </c>
      <c r="F1564" s="154" t="s">
        <v>6247</v>
      </c>
      <c r="G1564" s="78" t="str">
        <f t="shared" si="24"/>
        <v>NOC</v>
      </c>
    </row>
    <row r="1565" spans="2:7" hidden="1" x14ac:dyDescent="0.2">
      <c r="B1565" s="154" t="s">
        <v>1009</v>
      </c>
      <c r="C1565" s="154" t="s">
        <v>1009</v>
      </c>
      <c r="D1565" s="154" t="s">
        <v>4450</v>
      </c>
      <c r="E1565" s="154" t="s">
        <v>8259</v>
      </c>
      <c r="F1565" s="154" t="s">
        <v>6247</v>
      </c>
      <c r="G1565" s="78" t="str">
        <f t="shared" si="24"/>
        <v>ORK</v>
      </c>
    </row>
    <row r="1566" spans="2:7" hidden="1" x14ac:dyDescent="0.2">
      <c r="B1566" s="154" t="s">
        <v>1173</v>
      </c>
      <c r="C1566" s="154" t="s">
        <v>1173</v>
      </c>
      <c r="D1566" s="154" t="s">
        <v>5008</v>
      </c>
      <c r="E1566" s="154" t="s">
        <v>8259</v>
      </c>
      <c r="F1566" s="154" t="s">
        <v>6247</v>
      </c>
      <c r="G1566" s="78" t="str">
        <f t="shared" si="24"/>
        <v>SNN</v>
      </c>
    </row>
    <row r="1567" spans="2:7" hidden="1" x14ac:dyDescent="0.2">
      <c r="B1567" s="154" t="s">
        <v>5546</v>
      </c>
      <c r="C1567" s="154" t="s">
        <v>5546</v>
      </c>
      <c r="D1567" s="154" t="s">
        <v>5547</v>
      </c>
      <c r="E1567" s="154" t="s">
        <v>8259</v>
      </c>
      <c r="F1567" s="154" t="s">
        <v>6247</v>
      </c>
      <c r="G1567" s="78" t="str">
        <f t="shared" si="24"/>
        <v>WAT</v>
      </c>
    </row>
    <row r="1568" spans="2:7" hidden="1" x14ac:dyDescent="0.2">
      <c r="B1568" s="154" t="s">
        <v>629</v>
      </c>
      <c r="C1568" s="154" t="s">
        <v>629</v>
      </c>
      <c r="D1568" s="154" t="s">
        <v>6307</v>
      </c>
      <c r="E1568" s="154" t="s">
        <v>2770</v>
      </c>
      <c r="F1568" s="154" t="s">
        <v>6308</v>
      </c>
      <c r="G1568" s="78" t="str">
        <f t="shared" si="24"/>
        <v>ETH</v>
      </c>
    </row>
    <row r="1569" spans="2:7" hidden="1" x14ac:dyDescent="0.2">
      <c r="B1569" s="154" t="s">
        <v>4901</v>
      </c>
      <c r="C1569" s="154" t="s">
        <v>308</v>
      </c>
      <c r="D1569" s="154" t="s">
        <v>7444</v>
      </c>
      <c r="E1569" s="154" t="s">
        <v>2770</v>
      </c>
      <c r="F1569" s="154" t="s">
        <v>6308</v>
      </c>
      <c r="G1569" s="78" t="str">
        <f t="shared" si="24"/>
        <v>TLV</v>
      </c>
    </row>
    <row r="1570" spans="2:7" hidden="1" x14ac:dyDescent="0.2">
      <c r="B1570" s="154" t="s">
        <v>308</v>
      </c>
      <c r="C1570" s="154" t="s">
        <v>308</v>
      </c>
      <c r="D1570" s="154" t="s">
        <v>8230</v>
      </c>
      <c r="E1570" s="154" t="s">
        <v>2770</v>
      </c>
      <c r="F1570" s="154" t="s">
        <v>6308</v>
      </c>
      <c r="G1570" s="78" t="str">
        <f t="shared" si="24"/>
        <v>TLV</v>
      </c>
    </row>
    <row r="1571" spans="2:7" hidden="1" x14ac:dyDescent="0.2">
      <c r="B1571" s="154" t="s">
        <v>398</v>
      </c>
      <c r="C1571" s="154" t="s">
        <v>398</v>
      </c>
      <c r="D1571" s="154" t="s">
        <v>1792</v>
      </c>
      <c r="E1571" s="154" t="s">
        <v>1615</v>
      </c>
      <c r="F1571" s="154" t="s">
        <v>6120</v>
      </c>
      <c r="G1571" s="78" t="str">
        <f t="shared" si="24"/>
        <v>AHO</v>
      </c>
    </row>
    <row r="1572" spans="2:7" hidden="1" x14ac:dyDescent="0.2">
      <c r="B1572" s="154" t="s">
        <v>414</v>
      </c>
      <c r="C1572" s="154" t="s">
        <v>414</v>
      </c>
      <c r="D1572" s="154" t="s">
        <v>1866</v>
      </c>
      <c r="E1572" s="154" t="s">
        <v>1615</v>
      </c>
      <c r="F1572" s="154" t="s">
        <v>6120</v>
      </c>
      <c r="G1572" s="78" t="str">
        <f t="shared" si="24"/>
        <v>AOI</v>
      </c>
    </row>
    <row r="1573" spans="2:7" hidden="1" x14ac:dyDescent="0.2">
      <c r="B1573" s="154" t="s">
        <v>449</v>
      </c>
      <c r="C1573" s="154" t="s">
        <v>449</v>
      </c>
      <c r="D1573" s="154" t="s">
        <v>2012</v>
      </c>
      <c r="E1573" s="154" t="s">
        <v>1615</v>
      </c>
      <c r="F1573" s="154" t="s">
        <v>6120</v>
      </c>
      <c r="G1573" s="78" t="str">
        <f t="shared" si="24"/>
        <v>BDS</v>
      </c>
    </row>
    <row r="1574" spans="2:7" hidden="1" x14ac:dyDescent="0.2">
      <c r="B1574" s="154" t="s">
        <v>2053</v>
      </c>
      <c r="C1574" s="154" t="s">
        <v>284</v>
      </c>
      <c r="D1574" s="154" t="s">
        <v>2054</v>
      </c>
      <c r="E1574" s="154" t="s">
        <v>1615</v>
      </c>
      <c r="F1574" s="154" t="s">
        <v>6120</v>
      </c>
      <c r="G1574" s="78" t="str">
        <f t="shared" si="24"/>
        <v>MIL</v>
      </c>
    </row>
    <row r="1575" spans="2:7" hidden="1" x14ac:dyDescent="0.2">
      <c r="B1575" s="154" t="s">
        <v>480</v>
      </c>
      <c r="C1575" s="154" t="s">
        <v>480</v>
      </c>
      <c r="D1575" s="154" t="s">
        <v>2123</v>
      </c>
      <c r="E1575" s="154" t="s">
        <v>1615</v>
      </c>
      <c r="F1575" s="154" t="s">
        <v>6120</v>
      </c>
      <c r="G1575" s="78" t="str">
        <f t="shared" si="24"/>
        <v>BLQ</v>
      </c>
    </row>
    <row r="1576" spans="2:7" hidden="1" x14ac:dyDescent="0.2">
      <c r="B1576" s="154" t="s">
        <v>497</v>
      </c>
      <c r="C1576" s="154" t="s">
        <v>497</v>
      </c>
      <c r="D1576" s="154" t="s">
        <v>2176</v>
      </c>
      <c r="E1576" s="154" t="s">
        <v>1615</v>
      </c>
      <c r="F1576" s="154" t="s">
        <v>6120</v>
      </c>
      <c r="G1576" s="78" t="str">
        <f t="shared" si="24"/>
        <v>BRI</v>
      </c>
    </row>
    <row r="1577" spans="2:7" hidden="1" x14ac:dyDescent="0.2">
      <c r="B1577" s="154" t="s">
        <v>511</v>
      </c>
      <c r="C1577" s="154" t="s">
        <v>511</v>
      </c>
      <c r="D1577" s="154" t="s">
        <v>2276</v>
      </c>
      <c r="E1577" s="154" t="s">
        <v>1615</v>
      </c>
      <c r="F1577" s="154" t="s">
        <v>6120</v>
      </c>
      <c r="G1577" s="78" t="str">
        <f t="shared" si="24"/>
        <v>BZO</v>
      </c>
    </row>
    <row r="1578" spans="2:7" hidden="1" x14ac:dyDescent="0.2">
      <c r="B1578" s="154" t="s">
        <v>513</v>
      </c>
      <c r="C1578" s="154" t="s">
        <v>513</v>
      </c>
      <c r="D1578" s="154" t="s">
        <v>2285</v>
      </c>
      <c r="E1578" s="154" t="s">
        <v>1615</v>
      </c>
      <c r="F1578" s="154" t="s">
        <v>6120</v>
      </c>
      <c r="G1578" s="78" t="str">
        <f t="shared" si="24"/>
        <v>CAG</v>
      </c>
    </row>
    <row r="1579" spans="2:7" hidden="1" x14ac:dyDescent="0.2">
      <c r="B1579" s="154" t="s">
        <v>2373</v>
      </c>
      <c r="C1579" s="154" t="s">
        <v>281</v>
      </c>
      <c r="D1579" s="154" t="s">
        <v>6747</v>
      </c>
      <c r="E1579" s="154" t="s">
        <v>1615</v>
      </c>
      <c r="F1579" s="154" t="s">
        <v>6120</v>
      </c>
      <c r="G1579" s="78" t="str">
        <f t="shared" si="24"/>
        <v>ROM</v>
      </c>
    </row>
    <row r="1580" spans="2:7" hidden="1" x14ac:dyDescent="0.2">
      <c r="B1580" s="154" t="s">
        <v>560</v>
      </c>
      <c r="C1580" s="154" t="s">
        <v>560</v>
      </c>
      <c r="D1580" s="154" t="s">
        <v>2471</v>
      </c>
      <c r="E1580" s="154" t="s">
        <v>1615</v>
      </c>
      <c r="F1580" s="154" t="s">
        <v>6120</v>
      </c>
      <c r="G1580" s="78" t="str">
        <f t="shared" si="24"/>
        <v>CRV</v>
      </c>
    </row>
    <row r="1581" spans="2:7" hidden="1" x14ac:dyDescent="0.2">
      <c r="B1581" s="154" t="s">
        <v>562</v>
      </c>
      <c r="C1581" s="154" t="s">
        <v>562</v>
      </c>
      <c r="D1581" s="154" t="s">
        <v>2476</v>
      </c>
      <c r="E1581" s="154" t="s">
        <v>1615</v>
      </c>
      <c r="F1581" s="154" t="s">
        <v>6120</v>
      </c>
      <c r="G1581" s="78" t="str">
        <f t="shared" si="24"/>
        <v>CTA</v>
      </c>
    </row>
    <row r="1582" spans="2:7" hidden="1" x14ac:dyDescent="0.2">
      <c r="B1582" s="154" t="s">
        <v>2489</v>
      </c>
      <c r="C1582" s="154" t="s">
        <v>2489</v>
      </c>
      <c r="D1582" s="154" t="s">
        <v>2490</v>
      </c>
      <c r="E1582" s="154" t="s">
        <v>1615</v>
      </c>
      <c r="F1582" s="154" t="s">
        <v>6120</v>
      </c>
      <c r="G1582" s="78" t="str">
        <f t="shared" si="24"/>
        <v>CUF</v>
      </c>
    </row>
    <row r="1583" spans="2:7" hidden="1" x14ac:dyDescent="0.2">
      <c r="B1583" s="154" t="s">
        <v>2673</v>
      </c>
      <c r="C1583" s="154" t="s">
        <v>2673</v>
      </c>
      <c r="D1583" s="154" t="s">
        <v>6946</v>
      </c>
      <c r="E1583" s="154" t="s">
        <v>1615</v>
      </c>
      <c r="F1583" s="154" t="s">
        <v>6120</v>
      </c>
      <c r="G1583" s="78" t="str">
        <f t="shared" si="24"/>
        <v>EBA</v>
      </c>
    </row>
    <row r="1584" spans="2:7" hidden="1" x14ac:dyDescent="0.2">
      <c r="B1584" s="154" t="s">
        <v>1661</v>
      </c>
      <c r="C1584" s="154" t="s">
        <v>281</v>
      </c>
      <c r="D1584" s="154" t="s">
        <v>6747</v>
      </c>
      <c r="E1584" s="154" t="s">
        <v>1615</v>
      </c>
      <c r="F1584" s="154" t="s">
        <v>6120</v>
      </c>
      <c r="G1584" s="78" t="str">
        <f t="shared" si="24"/>
        <v>ROM</v>
      </c>
    </row>
    <row r="1585" spans="2:7" hidden="1" x14ac:dyDescent="0.2">
      <c r="B1585" s="154" t="s">
        <v>644</v>
      </c>
      <c r="C1585" s="154" t="s">
        <v>644</v>
      </c>
      <c r="D1585" s="154" t="s">
        <v>6728</v>
      </c>
      <c r="E1585" s="154" t="s">
        <v>1615</v>
      </c>
      <c r="F1585" s="154" t="s">
        <v>6120</v>
      </c>
      <c r="G1585" s="78" t="str">
        <f t="shared" si="24"/>
        <v>FLR</v>
      </c>
    </row>
    <row r="1586" spans="2:7" hidden="1" x14ac:dyDescent="0.2">
      <c r="B1586" s="154" t="s">
        <v>2852</v>
      </c>
      <c r="C1586" s="154" t="s">
        <v>2852</v>
      </c>
      <c r="D1586" s="154" t="s">
        <v>2853</v>
      </c>
      <c r="E1586" s="154" t="s">
        <v>1615</v>
      </c>
      <c r="F1586" s="154" t="s">
        <v>6120</v>
      </c>
      <c r="G1586" s="78" t="str">
        <f t="shared" si="24"/>
        <v>FOG</v>
      </c>
    </row>
    <row r="1587" spans="2:7" hidden="1" x14ac:dyDescent="0.2">
      <c r="B1587" s="154" t="s">
        <v>2859</v>
      </c>
      <c r="C1587" s="154" t="s">
        <v>2859</v>
      </c>
      <c r="D1587" s="154" t="s">
        <v>2860</v>
      </c>
      <c r="E1587" s="154" t="s">
        <v>1615</v>
      </c>
      <c r="F1587" s="154" t="s">
        <v>6120</v>
      </c>
      <c r="G1587" s="78" t="str">
        <f t="shared" si="24"/>
        <v>FRL</v>
      </c>
    </row>
    <row r="1588" spans="2:7" hidden="1" x14ac:dyDescent="0.2">
      <c r="B1588" s="154" t="s">
        <v>677</v>
      </c>
      <c r="C1588" s="154" t="s">
        <v>677</v>
      </c>
      <c r="D1588" s="154" t="s">
        <v>2983</v>
      </c>
      <c r="E1588" s="154" t="s">
        <v>1615</v>
      </c>
      <c r="F1588" s="154" t="s">
        <v>6120</v>
      </c>
      <c r="G1588" s="78" t="str">
        <f t="shared" si="24"/>
        <v>GOA</v>
      </c>
    </row>
    <row r="1589" spans="2:7" hidden="1" x14ac:dyDescent="0.2">
      <c r="B1589" s="154" t="s">
        <v>3807</v>
      </c>
      <c r="C1589" s="154" t="s">
        <v>284</v>
      </c>
      <c r="D1589" s="154" t="s">
        <v>2054</v>
      </c>
      <c r="E1589" s="154" t="s">
        <v>1615</v>
      </c>
      <c r="F1589" s="154" t="s">
        <v>6120</v>
      </c>
      <c r="G1589" s="78" t="str">
        <f t="shared" si="24"/>
        <v>MIL</v>
      </c>
    </row>
    <row r="1590" spans="2:7" hidden="1" x14ac:dyDescent="0.2">
      <c r="B1590" s="154" t="s">
        <v>3832</v>
      </c>
      <c r="C1590" s="154" t="s">
        <v>3832</v>
      </c>
      <c r="D1590" s="154" t="s">
        <v>3833</v>
      </c>
      <c r="E1590" s="154" t="s">
        <v>1615</v>
      </c>
      <c r="F1590" s="154" t="s">
        <v>6120</v>
      </c>
      <c r="G1590" s="78" t="str">
        <f t="shared" si="24"/>
        <v>LMP</v>
      </c>
    </row>
    <row r="1591" spans="2:7" hidden="1" x14ac:dyDescent="0.2">
      <c r="B1591" s="154" t="s">
        <v>1674</v>
      </c>
      <c r="C1591" s="154" t="s">
        <v>284</v>
      </c>
      <c r="D1591" s="154" t="s">
        <v>2054</v>
      </c>
      <c r="E1591" s="154" t="s">
        <v>1615</v>
      </c>
      <c r="F1591" s="154" t="s">
        <v>6120</v>
      </c>
      <c r="G1591" s="78" t="str">
        <f t="shared" si="24"/>
        <v>MIL</v>
      </c>
    </row>
    <row r="1592" spans="2:7" hidden="1" x14ac:dyDescent="0.2">
      <c r="B1592" s="154" t="s">
        <v>963</v>
      </c>
      <c r="C1592" s="154" t="s">
        <v>963</v>
      </c>
      <c r="D1592" s="154" t="s">
        <v>6743</v>
      </c>
      <c r="E1592" s="154" t="s">
        <v>1615</v>
      </c>
      <c r="F1592" s="154" t="s">
        <v>6120</v>
      </c>
      <c r="G1592" s="78" t="str">
        <f t="shared" si="24"/>
        <v>NAP</v>
      </c>
    </row>
    <row r="1593" spans="2:7" hidden="1" x14ac:dyDescent="0.2">
      <c r="B1593" s="154" t="s">
        <v>1004</v>
      </c>
      <c r="C1593" s="154" t="s">
        <v>1004</v>
      </c>
      <c r="D1593" s="154" t="s">
        <v>4424</v>
      </c>
      <c r="E1593" s="154" t="s">
        <v>1615</v>
      </c>
      <c r="F1593" s="154" t="s">
        <v>6120</v>
      </c>
      <c r="G1593" s="78" t="str">
        <f t="shared" si="24"/>
        <v>OLB</v>
      </c>
    </row>
    <row r="1594" spans="2:7" hidden="1" x14ac:dyDescent="0.2">
      <c r="B1594" s="154" t="s">
        <v>1037</v>
      </c>
      <c r="C1594" s="154" t="s">
        <v>1037</v>
      </c>
      <c r="D1594" s="154" t="s">
        <v>4526</v>
      </c>
      <c r="E1594" s="154" t="s">
        <v>1615</v>
      </c>
      <c r="F1594" s="154" t="s">
        <v>6120</v>
      </c>
      <c r="G1594" s="78" t="str">
        <f t="shared" si="24"/>
        <v>PEG</v>
      </c>
    </row>
    <row r="1595" spans="2:7" hidden="1" x14ac:dyDescent="0.2">
      <c r="B1595" s="154" t="s">
        <v>4614</v>
      </c>
      <c r="C1595" s="154" t="s">
        <v>284</v>
      </c>
      <c r="D1595" s="154" t="s">
        <v>2054</v>
      </c>
      <c r="E1595" s="154" t="s">
        <v>1615</v>
      </c>
      <c r="F1595" s="154" t="s">
        <v>6120</v>
      </c>
      <c r="G1595" s="78" t="str">
        <f t="shared" si="24"/>
        <v>MIL</v>
      </c>
    </row>
    <row r="1596" spans="2:7" hidden="1" x14ac:dyDescent="0.2">
      <c r="B1596" s="154" t="s">
        <v>1055</v>
      </c>
      <c r="C1596" s="154" t="s">
        <v>1055</v>
      </c>
      <c r="D1596" s="154" t="s">
        <v>4616</v>
      </c>
      <c r="E1596" s="154" t="s">
        <v>1615</v>
      </c>
      <c r="F1596" s="154" t="s">
        <v>6120</v>
      </c>
      <c r="G1596" s="78" t="str">
        <f t="shared" si="24"/>
        <v>PMO</v>
      </c>
    </row>
    <row r="1597" spans="2:7" hidden="1" x14ac:dyDescent="0.2">
      <c r="B1597" s="154" t="s">
        <v>4627</v>
      </c>
      <c r="C1597" s="154" t="s">
        <v>4627</v>
      </c>
      <c r="D1597" s="154" t="s">
        <v>4628</v>
      </c>
      <c r="E1597" s="154" t="s">
        <v>1615</v>
      </c>
      <c r="F1597" s="154" t="s">
        <v>6120</v>
      </c>
      <c r="G1597" s="78" t="str">
        <f t="shared" si="24"/>
        <v>PNL</v>
      </c>
    </row>
    <row r="1598" spans="2:7" hidden="1" x14ac:dyDescent="0.2">
      <c r="B1598" s="154" t="s">
        <v>1076</v>
      </c>
      <c r="C1598" s="154" t="s">
        <v>1076</v>
      </c>
      <c r="D1598" s="154" t="s">
        <v>4657</v>
      </c>
      <c r="E1598" s="154" t="s">
        <v>1615</v>
      </c>
      <c r="F1598" s="154" t="s">
        <v>6120</v>
      </c>
      <c r="G1598" s="78" t="str">
        <f t="shared" si="24"/>
        <v>PSA</v>
      </c>
    </row>
    <row r="1599" spans="2:7" hidden="1" x14ac:dyDescent="0.2">
      <c r="B1599" s="154" t="s">
        <v>1079</v>
      </c>
      <c r="C1599" s="154" t="s">
        <v>1079</v>
      </c>
      <c r="D1599" s="154" t="s">
        <v>4664</v>
      </c>
      <c r="E1599" s="154" t="s">
        <v>1615</v>
      </c>
      <c r="F1599" s="154" t="s">
        <v>6120</v>
      </c>
      <c r="G1599" s="78" t="str">
        <f t="shared" si="24"/>
        <v>PSR</v>
      </c>
    </row>
    <row r="1600" spans="2:7" hidden="1" x14ac:dyDescent="0.2">
      <c r="B1600" s="154" t="s">
        <v>7387</v>
      </c>
      <c r="C1600" s="154" t="s">
        <v>7387</v>
      </c>
      <c r="D1600" s="154" t="s">
        <v>7388</v>
      </c>
      <c r="E1600" s="154" t="s">
        <v>1615</v>
      </c>
      <c r="F1600" s="154" t="s">
        <v>6120</v>
      </c>
      <c r="G1600" s="78" t="str">
        <f t="shared" si="24"/>
        <v>QSR</v>
      </c>
    </row>
    <row r="1601" spans="2:7" hidden="1" x14ac:dyDescent="0.2">
      <c r="B1601" s="154" t="s">
        <v>1102</v>
      </c>
      <c r="C1601" s="154" t="s">
        <v>1102</v>
      </c>
      <c r="D1601" s="154" t="s">
        <v>7399</v>
      </c>
      <c r="E1601" s="154" t="s">
        <v>1615</v>
      </c>
      <c r="F1601" s="154" t="s">
        <v>6120</v>
      </c>
      <c r="G1601" s="78" t="str">
        <f t="shared" si="24"/>
        <v>REG</v>
      </c>
    </row>
    <row r="1602" spans="2:7" hidden="1" x14ac:dyDescent="0.2">
      <c r="B1602" s="154" t="s">
        <v>1116</v>
      </c>
      <c r="C1602" s="154" t="s">
        <v>1116</v>
      </c>
      <c r="D1602" s="154" t="s">
        <v>4798</v>
      </c>
      <c r="E1602" s="154" t="s">
        <v>1615</v>
      </c>
      <c r="F1602" s="154" t="s">
        <v>6120</v>
      </c>
      <c r="G1602" s="78" t="str">
        <f t="shared" si="24"/>
        <v>RMI</v>
      </c>
    </row>
    <row r="1603" spans="2:7" hidden="1" x14ac:dyDescent="0.2">
      <c r="B1603" s="154" t="s">
        <v>1194</v>
      </c>
      <c r="C1603" s="154" t="s">
        <v>1194</v>
      </c>
      <c r="D1603" s="154" t="s">
        <v>7494</v>
      </c>
      <c r="E1603" s="154" t="s">
        <v>1615</v>
      </c>
      <c r="F1603" s="154" t="s">
        <v>6120</v>
      </c>
      <c r="G1603" s="78" t="str">
        <f t="shared" si="24"/>
        <v>SUF</v>
      </c>
    </row>
    <row r="1604" spans="2:7" hidden="1" x14ac:dyDescent="0.2">
      <c r="B1604" s="154" t="s">
        <v>5288</v>
      </c>
      <c r="C1604" s="154" t="s">
        <v>5288</v>
      </c>
      <c r="D1604" s="154" t="s">
        <v>5289</v>
      </c>
      <c r="E1604" s="154" t="s">
        <v>1615</v>
      </c>
      <c r="F1604" s="154" t="s">
        <v>6120</v>
      </c>
      <c r="G1604" s="78" t="str">
        <f t="shared" ref="G1604:G1667" si="25">C1604</f>
        <v>TPS</v>
      </c>
    </row>
    <row r="1605" spans="2:7" hidden="1" x14ac:dyDescent="0.2">
      <c r="B1605" s="154" t="s">
        <v>5290</v>
      </c>
      <c r="C1605" s="154" t="s">
        <v>5290</v>
      </c>
      <c r="D1605" s="154" t="s">
        <v>7538</v>
      </c>
      <c r="E1605" s="154" t="s">
        <v>1615</v>
      </c>
      <c r="F1605" s="154" t="s">
        <v>6120</v>
      </c>
      <c r="G1605" s="78" t="str">
        <f t="shared" si="25"/>
        <v>TQR</v>
      </c>
    </row>
    <row r="1606" spans="2:7" hidden="1" x14ac:dyDescent="0.2">
      <c r="B1606" s="154" t="s">
        <v>1264</v>
      </c>
      <c r="C1606" s="154" t="s">
        <v>1264</v>
      </c>
      <c r="D1606" s="154" t="s">
        <v>5299</v>
      </c>
      <c r="E1606" s="154" t="s">
        <v>1615</v>
      </c>
      <c r="F1606" s="154" t="s">
        <v>6120</v>
      </c>
      <c r="G1606" s="78" t="str">
        <f t="shared" si="25"/>
        <v>TRN</v>
      </c>
    </row>
    <row r="1607" spans="2:7" hidden="1" x14ac:dyDescent="0.2">
      <c r="B1607" s="154" t="s">
        <v>1266</v>
      </c>
      <c r="C1607" s="154" t="s">
        <v>1266</v>
      </c>
      <c r="D1607" s="154" t="s">
        <v>5301</v>
      </c>
      <c r="E1607" s="154" t="s">
        <v>1615</v>
      </c>
      <c r="F1607" s="154" t="s">
        <v>6120</v>
      </c>
      <c r="G1607" s="78" t="str">
        <f t="shared" si="25"/>
        <v>TRS</v>
      </c>
    </row>
    <row r="1608" spans="2:7" hidden="1" x14ac:dyDescent="0.2">
      <c r="B1608" s="154" t="s">
        <v>5308</v>
      </c>
      <c r="C1608" s="154" t="s">
        <v>79</v>
      </c>
      <c r="D1608" s="154" t="s">
        <v>5309</v>
      </c>
      <c r="E1608" s="154" t="s">
        <v>1615</v>
      </c>
      <c r="F1608" s="154" t="s">
        <v>6120</v>
      </c>
      <c r="G1608" s="78" t="str">
        <f t="shared" si="25"/>
        <v>VCE</v>
      </c>
    </row>
    <row r="1609" spans="2:7" hidden="1" x14ac:dyDescent="0.2">
      <c r="B1609" s="154" t="s">
        <v>79</v>
      </c>
      <c r="C1609" s="154" t="s">
        <v>79</v>
      </c>
      <c r="D1609" s="154" t="s">
        <v>5309</v>
      </c>
      <c r="E1609" s="154" t="s">
        <v>1615</v>
      </c>
      <c r="F1609" s="154" t="s">
        <v>6120</v>
      </c>
      <c r="G1609" s="78" t="str">
        <f t="shared" si="25"/>
        <v>VCE</v>
      </c>
    </row>
    <row r="1610" spans="2:7" hidden="1" x14ac:dyDescent="0.2">
      <c r="B1610" s="154" t="s">
        <v>6644</v>
      </c>
      <c r="C1610" s="154" t="s">
        <v>6644</v>
      </c>
      <c r="D1610" s="154" t="s">
        <v>6645</v>
      </c>
      <c r="E1610" s="154" t="s">
        <v>1615</v>
      </c>
      <c r="F1610" s="154" t="s">
        <v>6120</v>
      </c>
      <c r="G1610" s="78" t="str">
        <f t="shared" si="25"/>
        <v>VIF</v>
      </c>
    </row>
    <row r="1611" spans="2:7" hidden="1" x14ac:dyDescent="0.2">
      <c r="B1611" s="154" t="s">
        <v>1309</v>
      </c>
      <c r="C1611" s="154" t="s">
        <v>1309</v>
      </c>
      <c r="D1611" s="154" t="s">
        <v>5463</v>
      </c>
      <c r="E1611" s="154" t="s">
        <v>1615</v>
      </c>
      <c r="F1611" s="154" t="s">
        <v>6120</v>
      </c>
      <c r="G1611" s="78" t="str">
        <f t="shared" si="25"/>
        <v>VRN</v>
      </c>
    </row>
    <row r="1612" spans="2:7" hidden="1" x14ac:dyDescent="0.2">
      <c r="B1612" s="154" t="s">
        <v>799</v>
      </c>
      <c r="C1612" s="154" t="s">
        <v>799</v>
      </c>
      <c r="D1612" s="154" t="s">
        <v>6737</v>
      </c>
      <c r="E1612" s="154" t="s">
        <v>3553</v>
      </c>
      <c r="F1612" s="154" t="s">
        <v>6420</v>
      </c>
      <c r="G1612" s="78" t="str">
        <f t="shared" si="25"/>
        <v>KIN</v>
      </c>
    </row>
    <row r="1613" spans="2:7" hidden="1" x14ac:dyDescent="0.2">
      <c r="B1613" s="154" t="s">
        <v>7142</v>
      </c>
      <c r="C1613" s="154" t="s">
        <v>799</v>
      </c>
      <c r="D1613" s="154" t="s">
        <v>6737</v>
      </c>
      <c r="E1613" s="154" t="s">
        <v>3553</v>
      </c>
      <c r="F1613" s="154" t="s">
        <v>6420</v>
      </c>
      <c r="G1613" s="78" t="str">
        <f t="shared" si="25"/>
        <v>KIN</v>
      </c>
    </row>
    <row r="1614" spans="2:7" hidden="1" x14ac:dyDescent="0.2">
      <c r="B1614" s="154" t="s">
        <v>356</v>
      </c>
      <c r="C1614" s="154" t="s">
        <v>356</v>
      </c>
      <c r="D1614" s="154" t="s">
        <v>7217</v>
      </c>
      <c r="E1614" s="154" t="s">
        <v>3553</v>
      </c>
      <c r="F1614" s="154" t="s">
        <v>6420</v>
      </c>
      <c r="G1614" s="78" t="str">
        <f t="shared" si="25"/>
        <v>MBJ</v>
      </c>
    </row>
    <row r="1615" spans="2:7" hidden="1" x14ac:dyDescent="0.2">
      <c r="B1615" s="154" t="s">
        <v>6495</v>
      </c>
      <c r="C1615" s="154" t="s">
        <v>6495</v>
      </c>
      <c r="D1615" s="154" t="s">
        <v>6496</v>
      </c>
      <c r="E1615" s="154" t="s">
        <v>3553</v>
      </c>
      <c r="F1615" s="154" t="s">
        <v>6420</v>
      </c>
      <c r="G1615" s="78" t="str">
        <f t="shared" si="25"/>
        <v>NEG</v>
      </c>
    </row>
    <row r="1616" spans="2:7" hidden="1" x14ac:dyDescent="0.2">
      <c r="B1616" s="154" t="s">
        <v>404</v>
      </c>
      <c r="C1616" s="154" t="s">
        <v>404</v>
      </c>
      <c r="D1616" s="154" t="s">
        <v>1812</v>
      </c>
      <c r="E1616" s="154" t="s">
        <v>1586</v>
      </c>
      <c r="F1616" s="154" t="s">
        <v>6133</v>
      </c>
      <c r="G1616" s="78" t="str">
        <f t="shared" si="25"/>
        <v>AKJ</v>
      </c>
    </row>
    <row r="1617" spans="2:7" hidden="1" x14ac:dyDescent="0.2">
      <c r="B1617" s="154" t="s">
        <v>415</v>
      </c>
      <c r="C1617" s="154" t="s">
        <v>415</v>
      </c>
      <c r="D1617" s="154" t="s">
        <v>1867</v>
      </c>
      <c r="E1617" s="154" t="s">
        <v>1586</v>
      </c>
      <c r="F1617" s="154" t="s">
        <v>6133</v>
      </c>
      <c r="G1617" s="78" t="str">
        <f t="shared" si="25"/>
        <v>AOJ</v>
      </c>
    </row>
    <row r="1618" spans="2:7" hidden="1" x14ac:dyDescent="0.2">
      <c r="B1618" s="154" t="s">
        <v>1901</v>
      </c>
      <c r="C1618" s="154" t="s">
        <v>1901</v>
      </c>
      <c r="D1618" s="154" t="s">
        <v>6801</v>
      </c>
      <c r="E1618" s="154" t="s">
        <v>1586</v>
      </c>
      <c r="F1618" s="154" t="s">
        <v>6133</v>
      </c>
      <c r="G1618" s="78" t="str">
        <f t="shared" si="25"/>
        <v>ASJ</v>
      </c>
    </row>
    <row r="1619" spans="2:7" hidden="1" x14ac:dyDescent="0.2">
      <c r="B1619" s="154" t="s">
        <v>435</v>
      </c>
      <c r="C1619" s="154" t="s">
        <v>435</v>
      </c>
      <c r="D1619" s="154" t="s">
        <v>1957</v>
      </c>
      <c r="E1619" s="154" t="s">
        <v>1586</v>
      </c>
      <c r="F1619" s="154" t="s">
        <v>6133</v>
      </c>
      <c r="G1619" s="78" t="str">
        <f t="shared" si="25"/>
        <v>AXT</v>
      </c>
    </row>
    <row r="1620" spans="2:7" hidden="1" x14ac:dyDescent="0.2">
      <c r="B1620" s="154" t="s">
        <v>2483</v>
      </c>
      <c r="C1620" s="154" t="s">
        <v>565</v>
      </c>
      <c r="D1620" s="154" t="s">
        <v>2484</v>
      </c>
      <c r="E1620" s="154" t="s">
        <v>1586</v>
      </c>
      <c r="F1620" s="154" t="s">
        <v>6133</v>
      </c>
      <c r="G1620" s="78" t="str">
        <f t="shared" si="25"/>
        <v>SPK</v>
      </c>
    </row>
    <row r="1621" spans="2:7" hidden="1" x14ac:dyDescent="0.2">
      <c r="B1621" s="154" t="s">
        <v>642</v>
      </c>
      <c r="C1621" s="154" t="s">
        <v>642</v>
      </c>
      <c r="D1621" s="154" t="s">
        <v>2826</v>
      </c>
      <c r="E1621" s="154" t="s">
        <v>1586</v>
      </c>
      <c r="F1621" s="154" t="s">
        <v>6133</v>
      </c>
      <c r="G1621" s="78" t="str">
        <f t="shared" si="25"/>
        <v>FKS</v>
      </c>
    </row>
    <row r="1622" spans="2:7" hidden="1" x14ac:dyDescent="0.2">
      <c r="B1622" s="154" t="s">
        <v>654</v>
      </c>
      <c r="C1622" s="154" t="s">
        <v>654</v>
      </c>
      <c r="D1622" s="154" t="s">
        <v>2870</v>
      </c>
      <c r="E1622" s="154" t="s">
        <v>1586</v>
      </c>
      <c r="F1622" s="154" t="s">
        <v>6133</v>
      </c>
      <c r="G1622" s="78" t="str">
        <f t="shared" si="25"/>
        <v>FSZ</v>
      </c>
    </row>
    <row r="1623" spans="2:7" hidden="1" x14ac:dyDescent="0.2">
      <c r="B1623" s="154" t="s">
        <v>2876</v>
      </c>
      <c r="C1623" s="154" t="s">
        <v>2876</v>
      </c>
      <c r="D1623" s="154" t="s">
        <v>2877</v>
      </c>
      <c r="E1623" s="154" t="s">
        <v>1586</v>
      </c>
      <c r="F1623" s="154" t="s">
        <v>6133</v>
      </c>
      <c r="G1623" s="78" t="str">
        <f t="shared" si="25"/>
        <v>FUJ</v>
      </c>
    </row>
    <row r="1624" spans="2:7" hidden="1" x14ac:dyDescent="0.2">
      <c r="B1624" s="154" t="s">
        <v>657</v>
      </c>
      <c r="C1624" s="154" t="s">
        <v>657</v>
      </c>
      <c r="D1624" s="154" t="s">
        <v>2878</v>
      </c>
      <c r="E1624" s="154" t="s">
        <v>1586</v>
      </c>
      <c r="F1624" s="154" t="s">
        <v>6133</v>
      </c>
      <c r="G1624" s="78" t="str">
        <f t="shared" si="25"/>
        <v>FUK</v>
      </c>
    </row>
    <row r="1625" spans="2:7" hidden="1" x14ac:dyDescent="0.2">
      <c r="B1625" s="154" t="s">
        <v>2891</v>
      </c>
      <c r="C1625" s="154" t="s">
        <v>2891</v>
      </c>
      <c r="D1625" s="154" t="s">
        <v>2892</v>
      </c>
      <c r="E1625" s="154" t="s">
        <v>1586</v>
      </c>
      <c r="F1625" s="154" t="s">
        <v>6133</v>
      </c>
      <c r="G1625" s="78" t="str">
        <f t="shared" si="25"/>
        <v>GAJ</v>
      </c>
    </row>
    <row r="1626" spans="2:7" hidden="1" x14ac:dyDescent="0.2">
      <c r="B1626" s="154" t="s">
        <v>3056</v>
      </c>
      <c r="C1626" s="154" t="s">
        <v>3056</v>
      </c>
      <c r="D1626" s="154" t="s">
        <v>7035</v>
      </c>
      <c r="E1626" s="154" t="s">
        <v>1586</v>
      </c>
      <c r="F1626" s="154" t="s">
        <v>6133</v>
      </c>
      <c r="G1626" s="78" t="str">
        <f t="shared" si="25"/>
        <v>HAC</v>
      </c>
    </row>
    <row r="1627" spans="2:7" hidden="1" x14ac:dyDescent="0.2">
      <c r="B1627" s="154" t="s">
        <v>709</v>
      </c>
      <c r="C1627" s="154" t="s">
        <v>709</v>
      </c>
      <c r="D1627" s="154" t="s">
        <v>3107</v>
      </c>
      <c r="E1627" s="154" t="s">
        <v>1586</v>
      </c>
      <c r="F1627" s="154" t="s">
        <v>6133</v>
      </c>
      <c r="G1627" s="78" t="str">
        <f t="shared" si="25"/>
        <v>HIJ</v>
      </c>
    </row>
    <row r="1628" spans="2:7" hidden="1" x14ac:dyDescent="0.2">
      <c r="B1628" s="154" t="s">
        <v>713</v>
      </c>
      <c r="C1628" s="154" t="s">
        <v>713</v>
      </c>
      <c r="D1628" s="154" t="s">
        <v>3113</v>
      </c>
      <c r="E1628" s="154" t="s">
        <v>1586</v>
      </c>
      <c r="F1628" s="154" t="s">
        <v>6133</v>
      </c>
      <c r="G1628" s="78" t="str">
        <f t="shared" si="25"/>
        <v>HKD</v>
      </c>
    </row>
    <row r="1629" spans="2:7" hidden="1" x14ac:dyDescent="0.2">
      <c r="B1629" s="154" t="s">
        <v>3132</v>
      </c>
      <c r="C1629" s="154" t="s">
        <v>3132</v>
      </c>
      <c r="D1629" s="154" t="s">
        <v>3133</v>
      </c>
      <c r="E1629" s="154" t="s">
        <v>1586</v>
      </c>
      <c r="F1629" s="154" t="s">
        <v>6133</v>
      </c>
      <c r="G1629" s="78" t="str">
        <f t="shared" si="25"/>
        <v>HNA</v>
      </c>
    </row>
    <row r="1630" spans="2:7" hidden="1" x14ac:dyDescent="0.2">
      <c r="B1630" s="154" t="s">
        <v>1668</v>
      </c>
      <c r="C1630" s="154" t="s">
        <v>292</v>
      </c>
      <c r="D1630" s="154" t="s">
        <v>3134</v>
      </c>
      <c r="E1630" s="154" t="s">
        <v>1586</v>
      </c>
      <c r="F1630" s="154" t="s">
        <v>6133</v>
      </c>
      <c r="G1630" s="78" t="str">
        <f t="shared" si="25"/>
        <v>TYO</v>
      </c>
    </row>
    <row r="1631" spans="2:7" hidden="1" x14ac:dyDescent="0.2">
      <c r="B1631" s="154" t="s">
        <v>725</v>
      </c>
      <c r="C1631" s="154" t="s">
        <v>725</v>
      </c>
      <c r="D1631" s="154" t="s">
        <v>3169</v>
      </c>
      <c r="E1631" s="154" t="s">
        <v>1586</v>
      </c>
      <c r="F1631" s="154" t="s">
        <v>6133</v>
      </c>
      <c r="G1631" s="78" t="str">
        <f t="shared" si="25"/>
        <v>HSG</v>
      </c>
    </row>
    <row r="1632" spans="2:7" hidden="1" x14ac:dyDescent="0.2">
      <c r="B1632" s="154" t="s">
        <v>731</v>
      </c>
      <c r="C1632" s="154" t="s">
        <v>731</v>
      </c>
      <c r="D1632" s="154" t="s">
        <v>3223</v>
      </c>
      <c r="E1632" s="154" t="s">
        <v>1586</v>
      </c>
      <c r="F1632" s="154" t="s">
        <v>6133</v>
      </c>
      <c r="G1632" s="78" t="str">
        <f t="shared" si="25"/>
        <v>IBR</v>
      </c>
    </row>
    <row r="1633" spans="2:7" hidden="1" x14ac:dyDescent="0.2">
      <c r="B1633" s="154" t="s">
        <v>3238</v>
      </c>
      <c r="C1633" s="154" t="s">
        <v>3238</v>
      </c>
      <c r="D1633" s="154" t="s">
        <v>3239</v>
      </c>
      <c r="E1633" s="154" t="s">
        <v>1586</v>
      </c>
      <c r="F1633" s="154" t="s">
        <v>6133</v>
      </c>
      <c r="G1633" s="78" t="str">
        <f t="shared" si="25"/>
        <v>IKI</v>
      </c>
    </row>
    <row r="1634" spans="2:7" hidden="1" x14ac:dyDescent="0.2">
      <c r="B1634" s="154" t="s">
        <v>3300</v>
      </c>
      <c r="C1634" s="154" t="s">
        <v>3300</v>
      </c>
      <c r="D1634" s="154" t="s">
        <v>3301</v>
      </c>
      <c r="E1634" s="154" t="s">
        <v>1586</v>
      </c>
      <c r="F1634" s="154" t="s">
        <v>6133</v>
      </c>
      <c r="G1634" s="78" t="str">
        <f t="shared" si="25"/>
        <v>ISG</v>
      </c>
    </row>
    <row r="1635" spans="2:7" hidden="1" x14ac:dyDescent="0.2">
      <c r="B1635" s="154" t="s">
        <v>3311</v>
      </c>
      <c r="C1635" s="154" t="s">
        <v>290</v>
      </c>
      <c r="D1635" s="154" t="s">
        <v>3312</v>
      </c>
      <c r="E1635" s="154" t="s">
        <v>1586</v>
      </c>
      <c r="F1635" s="154" t="s">
        <v>6133</v>
      </c>
      <c r="G1635" s="78" t="str">
        <f t="shared" si="25"/>
        <v>OSA</v>
      </c>
    </row>
    <row r="1636" spans="2:7" hidden="1" x14ac:dyDescent="0.2">
      <c r="B1636" s="154" t="s">
        <v>3321</v>
      </c>
      <c r="C1636" s="154" t="s">
        <v>3321</v>
      </c>
      <c r="D1636" s="154" t="s">
        <v>3322</v>
      </c>
      <c r="E1636" s="154" t="s">
        <v>1586</v>
      </c>
      <c r="F1636" s="154" t="s">
        <v>6133</v>
      </c>
      <c r="G1636" s="78" t="str">
        <f t="shared" si="25"/>
        <v>IWJ</v>
      </c>
    </row>
    <row r="1637" spans="2:7" hidden="1" x14ac:dyDescent="0.2">
      <c r="B1637" s="154" t="s">
        <v>762</v>
      </c>
      <c r="C1637" s="154" t="s">
        <v>762</v>
      </c>
      <c r="D1637" s="154" t="s">
        <v>3344</v>
      </c>
      <c r="E1637" s="154" t="s">
        <v>1586</v>
      </c>
      <c r="F1637" s="154" t="s">
        <v>6133</v>
      </c>
      <c r="G1637" s="78" t="str">
        <f t="shared" si="25"/>
        <v>IZO</v>
      </c>
    </row>
    <row r="1638" spans="2:7" hidden="1" x14ac:dyDescent="0.2">
      <c r="B1638" s="154" t="s">
        <v>788</v>
      </c>
      <c r="C1638" s="154" t="s">
        <v>788</v>
      </c>
      <c r="D1638" s="154" t="s">
        <v>6738</v>
      </c>
      <c r="E1638" s="154" t="s">
        <v>1586</v>
      </c>
      <c r="F1638" s="154" t="s">
        <v>6133</v>
      </c>
      <c r="G1638" s="78" t="str">
        <f t="shared" si="25"/>
        <v>KCZ</v>
      </c>
    </row>
    <row r="1639" spans="2:7" hidden="1" x14ac:dyDescent="0.2">
      <c r="B1639" s="154" t="s">
        <v>797</v>
      </c>
      <c r="C1639" s="154" t="s">
        <v>797</v>
      </c>
      <c r="D1639" s="154" t="s">
        <v>3551</v>
      </c>
      <c r="E1639" s="154" t="s">
        <v>1586</v>
      </c>
      <c r="F1639" s="154" t="s">
        <v>6133</v>
      </c>
      <c r="G1639" s="78" t="str">
        <f t="shared" si="25"/>
        <v>KIJ</v>
      </c>
    </row>
    <row r="1640" spans="2:7" hidden="1" x14ac:dyDescent="0.2">
      <c r="B1640" s="154" t="s">
        <v>1678</v>
      </c>
      <c r="C1640" s="154" t="s">
        <v>290</v>
      </c>
      <c r="D1640" s="154" t="s">
        <v>3312</v>
      </c>
      <c r="E1640" s="154" t="s">
        <v>1586</v>
      </c>
      <c r="F1640" s="154" t="s">
        <v>6133</v>
      </c>
      <c r="G1640" s="78" t="str">
        <f t="shared" si="25"/>
        <v>OSA</v>
      </c>
    </row>
    <row r="1641" spans="2:7" hidden="1" x14ac:dyDescent="0.2">
      <c r="B1641" s="154" t="s">
        <v>806</v>
      </c>
      <c r="C1641" s="154" t="s">
        <v>806</v>
      </c>
      <c r="D1641" s="154" t="s">
        <v>7118</v>
      </c>
      <c r="E1641" s="154" t="s">
        <v>1586</v>
      </c>
      <c r="F1641" s="154" t="s">
        <v>6133</v>
      </c>
      <c r="G1641" s="78" t="str">
        <f t="shared" si="25"/>
        <v>KKJ</v>
      </c>
    </row>
    <row r="1642" spans="2:7" hidden="1" x14ac:dyDescent="0.2">
      <c r="B1642" s="154" t="s">
        <v>812</v>
      </c>
      <c r="C1642" s="154" t="s">
        <v>812</v>
      </c>
      <c r="D1642" s="154" t="s">
        <v>3590</v>
      </c>
      <c r="E1642" s="154" t="s">
        <v>1586</v>
      </c>
      <c r="F1642" s="154" t="s">
        <v>6133</v>
      </c>
      <c r="G1642" s="78" t="str">
        <f t="shared" si="25"/>
        <v>KMI</v>
      </c>
    </row>
    <row r="1643" spans="2:7" hidden="1" x14ac:dyDescent="0.2">
      <c r="B1643" s="154" t="s">
        <v>813</v>
      </c>
      <c r="C1643" s="154" t="s">
        <v>813</v>
      </c>
      <c r="D1643" s="154" t="s">
        <v>3591</v>
      </c>
      <c r="E1643" s="154" t="s">
        <v>1586</v>
      </c>
      <c r="F1643" s="154" t="s">
        <v>6133</v>
      </c>
      <c r="G1643" s="78" t="str">
        <f t="shared" si="25"/>
        <v>KMJ</v>
      </c>
    </row>
    <row r="1644" spans="2:7" hidden="1" x14ac:dyDescent="0.2">
      <c r="B1644" s="154" t="s">
        <v>814</v>
      </c>
      <c r="C1644" s="154" t="s">
        <v>814</v>
      </c>
      <c r="D1644" s="154" t="s">
        <v>3594</v>
      </c>
      <c r="E1644" s="154" t="s">
        <v>1586</v>
      </c>
      <c r="F1644" s="154" t="s">
        <v>6133</v>
      </c>
      <c r="G1644" s="78" t="str">
        <f t="shared" si="25"/>
        <v>KMQ</v>
      </c>
    </row>
    <row r="1645" spans="2:7" hidden="1" x14ac:dyDescent="0.2">
      <c r="B1645" s="154" t="s">
        <v>816</v>
      </c>
      <c r="C1645" s="154" t="s">
        <v>816</v>
      </c>
      <c r="D1645" s="154" t="s">
        <v>3622</v>
      </c>
      <c r="E1645" s="154" t="s">
        <v>1586</v>
      </c>
      <c r="F1645" s="154" t="s">
        <v>6133</v>
      </c>
      <c r="G1645" s="78" t="str">
        <f t="shared" si="25"/>
        <v>KOJ</v>
      </c>
    </row>
    <row r="1646" spans="2:7" hidden="1" x14ac:dyDescent="0.2">
      <c r="B1646" s="154" t="s">
        <v>829</v>
      </c>
      <c r="C1646" s="154" t="s">
        <v>829</v>
      </c>
      <c r="D1646" s="154" t="s">
        <v>3680</v>
      </c>
      <c r="E1646" s="154" t="s">
        <v>1586</v>
      </c>
      <c r="F1646" s="154" t="s">
        <v>6133</v>
      </c>
      <c r="G1646" s="78" t="str">
        <f t="shared" si="25"/>
        <v>KUH</v>
      </c>
    </row>
    <row r="1647" spans="2:7" hidden="1" x14ac:dyDescent="0.2">
      <c r="B1647" s="154" t="s">
        <v>3960</v>
      </c>
      <c r="C1647" s="154" t="s">
        <v>3960</v>
      </c>
      <c r="D1647" s="154" t="s">
        <v>3961</v>
      </c>
      <c r="E1647" s="154" t="s">
        <v>1586</v>
      </c>
      <c r="F1647" s="154" t="s">
        <v>6133</v>
      </c>
      <c r="G1647" s="78" t="str">
        <f t="shared" si="25"/>
        <v>MBE</v>
      </c>
    </row>
    <row r="1648" spans="2:7" hidden="1" x14ac:dyDescent="0.2">
      <c r="B1648" s="154" t="s">
        <v>931</v>
      </c>
      <c r="C1648" s="154" t="s">
        <v>931</v>
      </c>
      <c r="D1648" s="154" t="s">
        <v>4096</v>
      </c>
      <c r="E1648" s="154" t="s">
        <v>1586</v>
      </c>
      <c r="F1648" s="154" t="s">
        <v>6133</v>
      </c>
      <c r="G1648" s="78" t="str">
        <f t="shared" si="25"/>
        <v>MMB</v>
      </c>
    </row>
    <row r="1649" spans="2:7" hidden="1" x14ac:dyDescent="0.2">
      <c r="B1649" s="154" t="s">
        <v>4098</v>
      </c>
      <c r="C1649" s="154" t="s">
        <v>4098</v>
      </c>
      <c r="D1649" s="154" t="s">
        <v>4099</v>
      </c>
      <c r="E1649" s="154" t="s">
        <v>1586</v>
      </c>
      <c r="F1649" s="154" t="s">
        <v>6133</v>
      </c>
      <c r="G1649" s="78" t="str">
        <f t="shared" si="25"/>
        <v>MMJ</v>
      </c>
    </row>
    <row r="1650" spans="2:7" hidden="1" x14ac:dyDescent="0.2">
      <c r="B1650" s="154" t="s">
        <v>4104</v>
      </c>
      <c r="C1650" s="154" t="s">
        <v>4104</v>
      </c>
      <c r="D1650" s="154" t="s">
        <v>7243</v>
      </c>
      <c r="E1650" s="154" t="s">
        <v>1586</v>
      </c>
      <c r="F1650" s="154" t="s">
        <v>6133</v>
      </c>
      <c r="G1650" s="78" t="str">
        <f t="shared" si="25"/>
        <v>MMY</v>
      </c>
    </row>
    <row r="1651" spans="2:7" hidden="1" x14ac:dyDescent="0.2">
      <c r="B1651" s="154" t="s">
        <v>946</v>
      </c>
      <c r="C1651" s="154" t="s">
        <v>946</v>
      </c>
      <c r="D1651" s="154" t="s">
        <v>4162</v>
      </c>
      <c r="E1651" s="154" t="s">
        <v>1586</v>
      </c>
      <c r="F1651" s="154" t="s">
        <v>6133</v>
      </c>
      <c r="G1651" s="78" t="str">
        <f t="shared" si="25"/>
        <v>MSJ</v>
      </c>
    </row>
    <row r="1652" spans="2:7" hidden="1" x14ac:dyDescent="0.2">
      <c r="B1652" s="154" t="s">
        <v>4225</v>
      </c>
      <c r="C1652" s="154" t="s">
        <v>4225</v>
      </c>
      <c r="D1652" s="154" t="s">
        <v>7267</v>
      </c>
      <c r="E1652" s="154" t="s">
        <v>1586</v>
      </c>
      <c r="F1652" s="154" t="s">
        <v>6133</v>
      </c>
      <c r="G1652" s="78" t="str">
        <f t="shared" si="25"/>
        <v>MYE</v>
      </c>
    </row>
    <row r="1653" spans="2:7" hidden="1" x14ac:dyDescent="0.2">
      <c r="B1653" s="154" t="s">
        <v>957</v>
      </c>
      <c r="C1653" s="154" t="s">
        <v>957</v>
      </c>
      <c r="D1653" s="154" t="s">
        <v>4228</v>
      </c>
      <c r="E1653" s="154" t="s">
        <v>1586</v>
      </c>
      <c r="F1653" s="154" t="s">
        <v>6133</v>
      </c>
      <c r="G1653" s="78" t="str">
        <f t="shared" si="25"/>
        <v>MYJ</v>
      </c>
    </row>
    <row r="1654" spans="2:7" hidden="1" x14ac:dyDescent="0.2">
      <c r="B1654" s="154" t="s">
        <v>297</v>
      </c>
      <c r="C1654" s="154" t="s">
        <v>297</v>
      </c>
      <c r="D1654" s="154" t="s">
        <v>4296</v>
      </c>
      <c r="E1654" s="154" t="s">
        <v>1586</v>
      </c>
      <c r="F1654" s="154" t="s">
        <v>6133</v>
      </c>
      <c r="G1654" s="78" t="str">
        <f t="shared" si="25"/>
        <v>NGO</v>
      </c>
    </row>
    <row r="1655" spans="2:7" hidden="1" x14ac:dyDescent="0.2">
      <c r="B1655" s="154" t="s">
        <v>972</v>
      </c>
      <c r="C1655" s="154" t="s">
        <v>972</v>
      </c>
      <c r="D1655" s="154" t="s">
        <v>4297</v>
      </c>
      <c r="E1655" s="154" t="s">
        <v>1586</v>
      </c>
      <c r="F1655" s="154" t="s">
        <v>6133</v>
      </c>
      <c r="G1655" s="78" t="str">
        <f t="shared" si="25"/>
        <v>NGS</v>
      </c>
    </row>
    <row r="1656" spans="2:7" hidden="1" x14ac:dyDescent="0.2">
      <c r="B1656" s="154" t="s">
        <v>4310</v>
      </c>
      <c r="C1656" s="154" t="s">
        <v>297</v>
      </c>
      <c r="D1656" s="154" t="s">
        <v>4296</v>
      </c>
      <c r="E1656" s="154" t="s">
        <v>1586</v>
      </c>
      <c r="F1656" s="154" t="s">
        <v>6133</v>
      </c>
      <c r="G1656" s="78" t="str">
        <f t="shared" si="25"/>
        <v>NGO</v>
      </c>
    </row>
    <row r="1657" spans="2:7" hidden="1" x14ac:dyDescent="0.2">
      <c r="B1657" s="154" t="s">
        <v>1656</v>
      </c>
      <c r="C1657" s="154" t="s">
        <v>292</v>
      </c>
      <c r="D1657" s="154" t="s">
        <v>3134</v>
      </c>
      <c r="E1657" s="154" t="s">
        <v>1586</v>
      </c>
      <c r="F1657" s="154" t="s">
        <v>6133</v>
      </c>
      <c r="G1657" s="78" t="str">
        <f t="shared" si="25"/>
        <v>TYO</v>
      </c>
    </row>
    <row r="1658" spans="2:7" hidden="1" x14ac:dyDescent="0.2">
      <c r="B1658" s="154" t="s">
        <v>4359</v>
      </c>
      <c r="C1658" s="154" t="s">
        <v>4359</v>
      </c>
      <c r="D1658" s="154" t="s">
        <v>4360</v>
      </c>
      <c r="E1658" s="154" t="s">
        <v>1586</v>
      </c>
      <c r="F1658" s="154" t="s">
        <v>6133</v>
      </c>
      <c r="G1658" s="78" t="str">
        <f t="shared" si="25"/>
        <v>NTQ</v>
      </c>
    </row>
    <row r="1659" spans="2:7" hidden="1" x14ac:dyDescent="0.2">
      <c r="B1659" s="154" t="s">
        <v>997</v>
      </c>
      <c r="C1659" s="154" t="s">
        <v>997</v>
      </c>
      <c r="D1659" s="154" t="s">
        <v>4397</v>
      </c>
      <c r="E1659" s="154" t="s">
        <v>1586</v>
      </c>
      <c r="F1659" s="154" t="s">
        <v>6133</v>
      </c>
      <c r="G1659" s="78" t="str">
        <f t="shared" si="25"/>
        <v>OBO</v>
      </c>
    </row>
    <row r="1660" spans="2:7" hidden="1" x14ac:dyDescent="0.2">
      <c r="B1660" s="154" t="s">
        <v>4407</v>
      </c>
      <c r="C1660" s="154" t="s">
        <v>4407</v>
      </c>
      <c r="D1660" s="154" t="s">
        <v>7298</v>
      </c>
      <c r="E1660" s="154" t="s">
        <v>1586</v>
      </c>
      <c r="F1660" s="154" t="s">
        <v>6133</v>
      </c>
      <c r="G1660" s="78" t="str">
        <f t="shared" si="25"/>
        <v>OGN</v>
      </c>
    </row>
    <row r="1661" spans="2:7" hidden="1" x14ac:dyDescent="0.2">
      <c r="B1661" s="154" t="s">
        <v>4416</v>
      </c>
      <c r="C1661" s="154" t="s">
        <v>4416</v>
      </c>
      <c r="D1661" s="154" t="s">
        <v>4417</v>
      </c>
      <c r="E1661" s="154" t="s">
        <v>1586</v>
      </c>
      <c r="F1661" s="154" t="s">
        <v>6133</v>
      </c>
      <c r="G1661" s="78" t="str">
        <f t="shared" si="25"/>
        <v>OIM</v>
      </c>
    </row>
    <row r="1662" spans="2:7" hidden="1" x14ac:dyDescent="0.2">
      <c r="B1662" s="154" t="s">
        <v>1001</v>
      </c>
      <c r="C1662" s="154" t="s">
        <v>1001</v>
      </c>
      <c r="D1662" s="154" t="s">
        <v>4418</v>
      </c>
      <c r="E1662" s="154" t="s">
        <v>1586</v>
      </c>
      <c r="F1662" s="154" t="s">
        <v>6133</v>
      </c>
      <c r="G1662" s="78" t="str">
        <f t="shared" si="25"/>
        <v>OIT</v>
      </c>
    </row>
    <row r="1663" spans="2:7" hidden="1" x14ac:dyDescent="0.2">
      <c r="B1663" s="154" t="s">
        <v>1002</v>
      </c>
      <c r="C1663" s="154" t="s">
        <v>1002</v>
      </c>
      <c r="D1663" s="154" t="s">
        <v>4419</v>
      </c>
      <c r="E1663" s="154" t="s">
        <v>1586</v>
      </c>
      <c r="F1663" s="154" t="s">
        <v>6133</v>
      </c>
      <c r="G1663" s="78" t="str">
        <f t="shared" si="25"/>
        <v>OKA</v>
      </c>
    </row>
    <row r="1664" spans="2:7" hidden="1" x14ac:dyDescent="0.2">
      <c r="B1664" s="154" t="s">
        <v>1003</v>
      </c>
      <c r="C1664" s="154" t="s">
        <v>1003</v>
      </c>
      <c r="D1664" s="154" t="s">
        <v>4421</v>
      </c>
      <c r="E1664" s="154" t="s">
        <v>1586</v>
      </c>
      <c r="F1664" s="154" t="s">
        <v>6133</v>
      </c>
      <c r="G1664" s="78" t="str">
        <f t="shared" si="25"/>
        <v>OKJ</v>
      </c>
    </row>
    <row r="1665" spans="2:7" hidden="1" x14ac:dyDescent="0.2">
      <c r="B1665" s="154" t="s">
        <v>4438</v>
      </c>
      <c r="C1665" s="154" t="s">
        <v>4438</v>
      </c>
      <c r="D1665" s="154" t="s">
        <v>7308</v>
      </c>
      <c r="E1665" s="154" t="s">
        <v>1586</v>
      </c>
      <c r="F1665" s="154" t="s">
        <v>6133</v>
      </c>
      <c r="G1665" s="78" t="str">
        <f t="shared" si="25"/>
        <v>ONJ</v>
      </c>
    </row>
    <row r="1666" spans="2:7" hidden="1" x14ac:dyDescent="0.2">
      <c r="B1666" s="154" t="s">
        <v>4778</v>
      </c>
      <c r="C1666" s="154" t="s">
        <v>4778</v>
      </c>
      <c r="D1666" s="154" t="s">
        <v>4779</v>
      </c>
      <c r="E1666" s="154" t="s">
        <v>1586</v>
      </c>
      <c r="F1666" s="154" t="s">
        <v>6133</v>
      </c>
      <c r="G1666" s="78" t="str">
        <f t="shared" si="25"/>
        <v>RIS</v>
      </c>
    </row>
    <row r="1667" spans="2:7" hidden="1" x14ac:dyDescent="0.2">
      <c r="B1667" s="154" t="s">
        <v>1147</v>
      </c>
      <c r="C1667" s="154" t="s">
        <v>1147</v>
      </c>
      <c r="D1667" s="154" t="s">
        <v>4896</v>
      </c>
      <c r="E1667" s="154" t="s">
        <v>1586</v>
      </c>
      <c r="F1667" s="154" t="s">
        <v>6133</v>
      </c>
      <c r="G1667" s="78" t="str">
        <f t="shared" si="25"/>
        <v>SDJ</v>
      </c>
    </row>
    <row r="1668" spans="2:7" hidden="1" x14ac:dyDescent="0.2">
      <c r="B1668" s="154" t="s">
        <v>4926</v>
      </c>
      <c r="C1668" s="154" t="s">
        <v>4926</v>
      </c>
      <c r="D1668" s="154" t="s">
        <v>4927</v>
      </c>
      <c r="E1668" s="154" t="s">
        <v>1586</v>
      </c>
      <c r="F1668" s="154" t="s">
        <v>6133</v>
      </c>
      <c r="G1668" s="78" t="str">
        <f t="shared" ref="G1668:G1731" si="26">C1668</f>
        <v>SHB</v>
      </c>
    </row>
    <row r="1669" spans="2:7" hidden="1" x14ac:dyDescent="0.2">
      <c r="B1669" s="154" t="s">
        <v>1156</v>
      </c>
      <c r="C1669" s="154" t="s">
        <v>1156</v>
      </c>
      <c r="D1669" s="154" t="s">
        <v>7452</v>
      </c>
      <c r="E1669" s="154" t="s">
        <v>1586</v>
      </c>
      <c r="F1669" s="154" t="s">
        <v>6133</v>
      </c>
      <c r="G1669" s="78" t="str">
        <f t="shared" si="26"/>
        <v>SHM</v>
      </c>
    </row>
    <row r="1670" spans="2:7" hidden="1" x14ac:dyDescent="0.2">
      <c r="B1670" s="154" t="s">
        <v>1206</v>
      </c>
      <c r="C1670" s="154" t="s">
        <v>1206</v>
      </c>
      <c r="D1670" s="154" t="s">
        <v>5094</v>
      </c>
      <c r="E1670" s="154" t="s">
        <v>1586</v>
      </c>
      <c r="F1670" s="154" t="s">
        <v>6133</v>
      </c>
      <c r="G1670" s="78" t="str">
        <f t="shared" si="26"/>
        <v>SYO</v>
      </c>
    </row>
    <row r="1671" spans="2:7" hidden="1" x14ac:dyDescent="0.2">
      <c r="B1671" s="154" t="s">
        <v>1216</v>
      </c>
      <c r="C1671" s="154" t="s">
        <v>1216</v>
      </c>
      <c r="D1671" s="154" t="s">
        <v>5110</v>
      </c>
      <c r="E1671" s="154" t="s">
        <v>1586</v>
      </c>
      <c r="F1671" s="154" t="s">
        <v>6133</v>
      </c>
      <c r="G1671" s="78" t="str">
        <f t="shared" si="26"/>
        <v>TAK</v>
      </c>
    </row>
    <row r="1672" spans="2:7" hidden="1" x14ac:dyDescent="0.2">
      <c r="B1672" s="154" t="s">
        <v>1243</v>
      </c>
      <c r="C1672" s="154" t="s">
        <v>1243</v>
      </c>
      <c r="D1672" s="154" t="s">
        <v>5221</v>
      </c>
      <c r="E1672" s="154" t="s">
        <v>1586</v>
      </c>
      <c r="F1672" s="154" t="s">
        <v>6133</v>
      </c>
      <c r="G1672" s="78" t="str">
        <f t="shared" si="26"/>
        <v>TKS</v>
      </c>
    </row>
    <row r="1673" spans="2:7" hidden="1" x14ac:dyDescent="0.2">
      <c r="B1673" s="154" t="s">
        <v>1258</v>
      </c>
      <c r="C1673" s="154" t="s">
        <v>1258</v>
      </c>
      <c r="D1673" s="154" t="s">
        <v>5284</v>
      </c>
      <c r="E1673" s="154" t="s">
        <v>1586</v>
      </c>
      <c r="F1673" s="154" t="s">
        <v>6133</v>
      </c>
      <c r="G1673" s="78" t="str">
        <f t="shared" si="26"/>
        <v>TOY</v>
      </c>
    </row>
    <row r="1674" spans="2:7" hidden="1" x14ac:dyDescent="0.2">
      <c r="B1674" s="154" t="s">
        <v>5310</v>
      </c>
      <c r="C1674" s="154" t="s">
        <v>5310</v>
      </c>
      <c r="D1674" s="154" t="s">
        <v>5311</v>
      </c>
      <c r="E1674" s="154" t="s">
        <v>1586</v>
      </c>
      <c r="F1674" s="154" t="s">
        <v>6133</v>
      </c>
      <c r="G1674" s="78" t="str">
        <f t="shared" si="26"/>
        <v>TSJ</v>
      </c>
    </row>
    <row r="1675" spans="2:7" hidden="1" x14ac:dyDescent="0.2">
      <c r="B1675" s="154" t="s">
        <v>1273</v>
      </c>
      <c r="C1675" s="154" t="s">
        <v>1273</v>
      </c>
      <c r="D1675" s="154" t="s">
        <v>5319</v>
      </c>
      <c r="E1675" s="154" t="s">
        <v>1586</v>
      </c>
      <c r="F1675" s="154" t="s">
        <v>6133</v>
      </c>
      <c r="G1675" s="78" t="str">
        <f t="shared" si="26"/>
        <v>TTJ</v>
      </c>
    </row>
    <row r="1676" spans="2:7" hidden="1" x14ac:dyDescent="0.2">
      <c r="B1676" s="154" t="s">
        <v>1283</v>
      </c>
      <c r="C1676" s="154" t="s">
        <v>1283</v>
      </c>
      <c r="D1676" s="154" t="s">
        <v>5369</v>
      </c>
      <c r="E1676" s="154" t="s">
        <v>1586</v>
      </c>
      <c r="F1676" s="154" t="s">
        <v>6133</v>
      </c>
      <c r="G1676" s="78" t="str">
        <f t="shared" si="26"/>
        <v>UBJ</v>
      </c>
    </row>
    <row r="1677" spans="2:7" hidden="1" x14ac:dyDescent="0.2">
      <c r="B1677" s="154" t="s">
        <v>5376</v>
      </c>
      <c r="C1677" s="154" t="s">
        <v>5376</v>
      </c>
      <c r="D1677" s="154" t="s">
        <v>7550</v>
      </c>
      <c r="E1677" s="154" t="s">
        <v>1586</v>
      </c>
      <c r="F1677" s="154" t="s">
        <v>6133</v>
      </c>
      <c r="G1677" s="78" t="str">
        <f t="shared" si="26"/>
        <v>UEO</v>
      </c>
    </row>
    <row r="1678" spans="2:7" hidden="1" x14ac:dyDescent="0.2">
      <c r="B1678" s="154" t="s">
        <v>5393</v>
      </c>
      <c r="C1678" s="154" t="s">
        <v>290</v>
      </c>
      <c r="D1678" s="154" t="s">
        <v>3312</v>
      </c>
      <c r="E1678" s="154" t="s">
        <v>1586</v>
      </c>
      <c r="F1678" s="154" t="s">
        <v>6133</v>
      </c>
      <c r="G1678" s="78" t="str">
        <f t="shared" si="26"/>
        <v>OSA</v>
      </c>
    </row>
    <row r="1679" spans="2:7" hidden="1" x14ac:dyDescent="0.2">
      <c r="B1679" s="154" t="s">
        <v>5570</v>
      </c>
      <c r="C1679" s="154" t="s">
        <v>5570</v>
      </c>
      <c r="D1679" s="154" t="s">
        <v>5571</v>
      </c>
      <c r="E1679" s="154" t="s">
        <v>1586</v>
      </c>
      <c r="F1679" s="154" t="s">
        <v>6133</v>
      </c>
      <c r="G1679" s="78" t="str">
        <f t="shared" si="26"/>
        <v>WKJ</v>
      </c>
    </row>
    <row r="1680" spans="2:7" hidden="1" x14ac:dyDescent="0.2">
      <c r="B1680" s="154" t="s">
        <v>1371</v>
      </c>
      <c r="C1680" s="154" t="s">
        <v>1371</v>
      </c>
      <c r="D1680" s="154" t="s">
        <v>5701</v>
      </c>
      <c r="E1680" s="154" t="s">
        <v>1586</v>
      </c>
      <c r="F1680" s="154" t="s">
        <v>6133</v>
      </c>
      <c r="G1680" s="78" t="str">
        <f t="shared" si="26"/>
        <v>YGJ</v>
      </c>
    </row>
    <row r="1681" spans="2:7" hidden="1" x14ac:dyDescent="0.2">
      <c r="B1681" s="154" t="s">
        <v>99</v>
      </c>
      <c r="C1681" s="154" t="s">
        <v>99</v>
      </c>
      <c r="D1681" s="154" t="s">
        <v>1745</v>
      </c>
      <c r="E1681" s="154" t="s">
        <v>1624</v>
      </c>
      <c r="F1681" s="154" t="s">
        <v>6107</v>
      </c>
      <c r="G1681" s="78" t="str">
        <f t="shared" si="26"/>
        <v>AMM</v>
      </c>
    </row>
    <row r="1682" spans="2:7" hidden="1" x14ac:dyDescent="0.2">
      <c r="B1682" s="154" t="s">
        <v>421</v>
      </c>
      <c r="C1682" s="154" t="s">
        <v>421</v>
      </c>
      <c r="D1682" s="154" t="s">
        <v>1886</v>
      </c>
      <c r="E1682" s="154" t="s">
        <v>1624</v>
      </c>
      <c r="F1682" s="154" t="s">
        <v>6107</v>
      </c>
      <c r="G1682" s="78" t="str">
        <f t="shared" si="26"/>
        <v>AQJ</v>
      </c>
    </row>
    <row r="1683" spans="2:7" hidden="1" x14ac:dyDescent="0.2">
      <c r="B1683" s="154" t="s">
        <v>406</v>
      </c>
      <c r="C1683" s="154" t="s">
        <v>406</v>
      </c>
      <c r="D1683" s="154" t="s">
        <v>1821</v>
      </c>
      <c r="E1683" s="154" t="s">
        <v>1581</v>
      </c>
      <c r="F1683" s="154" t="s">
        <v>6136</v>
      </c>
      <c r="G1683" s="78" t="str">
        <f t="shared" si="26"/>
        <v>AKX</v>
      </c>
    </row>
    <row r="1684" spans="2:7" hidden="1" x14ac:dyDescent="0.2">
      <c r="B1684" s="154" t="s">
        <v>306</v>
      </c>
      <c r="C1684" s="154" t="s">
        <v>306</v>
      </c>
      <c r="D1684" s="154" t="s">
        <v>1825</v>
      </c>
      <c r="E1684" s="154" t="s">
        <v>1581</v>
      </c>
      <c r="F1684" s="154" t="s">
        <v>6136</v>
      </c>
      <c r="G1684" s="78" t="str">
        <f t="shared" si="26"/>
        <v>ALA</v>
      </c>
    </row>
    <row r="1685" spans="2:7" hidden="1" x14ac:dyDescent="0.2">
      <c r="B1685" s="154" t="s">
        <v>534</v>
      </c>
      <c r="C1685" s="154" t="s">
        <v>534</v>
      </c>
      <c r="D1685" s="154" t="s">
        <v>2387</v>
      </c>
      <c r="E1685" s="154" t="s">
        <v>1581</v>
      </c>
      <c r="F1685" s="154" t="s">
        <v>6136</v>
      </c>
      <c r="G1685" s="78" t="str">
        <f t="shared" si="26"/>
        <v>CIT</v>
      </c>
    </row>
    <row r="1686" spans="2:7" hidden="1" x14ac:dyDescent="0.2">
      <c r="B1686" s="154" t="s">
        <v>2662</v>
      </c>
      <c r="C1686" s="154" t="s">
        <v>2662</v>
      </c>
      <c r="D1686" s="154" t="s">
        <v>2663</v>
      </c>
      <c r="E1686" s="154" t="s">
        <v>1581</v>
      </c>
      <c r="F1686" s="154" t="s">
        <v>6136</v>
      </c>
      <c r="G1686" s="78" t="str">
        <f t="shared" si="26"/>
        <v>DZN</v>
      </c>
    </row>
    <row r="1687" spans="2:7" hidden="1" x14ac:dyDescent="0.2">
      <c r="B1687" s="154" t="s">
        <v>684</v>
      </c>
      <c r="C1687" s="154" t="s">
        <v>684</v>
      </c>
      <c r="D1687" s="154" t="s">
        <v>3033</v>
      </c>
      <c r="E1687" s="154" t="s">
        <v>1581</v>
      </c>
      <c r="F1687" s="154" t="s">
        <v>6136</v>
      </c>
      <c r="G1687" s="78" t="str">
        <f t="shared" si="26"/>
        <v>GUW</v>
      </c>
    </row>
    <row r="1688" spans="2:7" hidden="1" x14ac:dyDescent="0.2">
      <c r="B1688" s="154" t="s">
        <v>792</v>
      </c>
      <c r="C1688" s="154" t="s">
        <v>792</v>
      </c>
      <c r="D1688" s="154" t="s">
        <v>3524</v>
      </c>
      <c r="E1688" s="154" t="s">
        <v>1581</v>
      </c>
      <c r="F1688" s="154" t="s">
        <v>6136</v>
      </c>
      <c r="G1688" s="78" t="str">
        <f t="shared" si="26"/>
        <v>KGF</v>
      </c>
    </row>
    <row r="1689" spans="2:7" hidden="1" x14ac:dyDescent="0.2">
      <c r="B1689" s="154" t="s">
        <v>3654</v>
      </c>
      <c r="C1689" s="154" t="s">
        <v>3654</v>
      </c>
      <c r="D1689" s="154" t="s">
        <v>3655</v>
      </c>
      <c r="E1689" s="154" t="s">
        <v>1581</v>
      </c>
      <c r="F1689" s="154" t="s">
        <v>6136</v>
      </c>
      <c r="G1689" s="78" t="str">
        <f t="shared" si="26"/>
        <v>KSN</v>
      </c>
    </row>
    <row r="1690" spans="2:7" hidden="1" x14ac:dyDescent="0.2">
      <c r="B1690" s="154" t="s">
        <v>3727</v>
      </c>
      <c r="C1690" s="154" t="s">
        <v>3727</v>
      </c>
      <c r="D1690" s="154" t="s">
        <v>3728</v>
      </c>
      <c r="E1690" s="154" t="s">
        <v>1581</v>
      </c>
      <c r="F1690" s="154" t="s">
        <v>6136</v>
      </c>
      <c r="G1690" s="78" t="str">
        <f t="shared" si="26"/>
        <v>KZO</v>
      </c>
    </row>
    <row r="1691" spans="2:7" hidden="1" x14ac:dyDescent="0.2">
      <c r="B1691" s="154" t="s">
        <v>4612</v>
      </c>
      <c r="C1691" s="154" t="s">
        <v>4612</v>
      </c>
      <c r="D1691" s="154" t="s">
        <v>4613</v>
      </c>
      <c r="E1691" s="154" t="s">
        <v>1581</v>
      </c>
      <c r="F1691" s="154" t="s">
        <v>6136</v>
      </c>
      <c r="G1691" s="78" t="str">
        <f t="shared" si="26"/>
        <v>PLX</v>
      </c>
    </row>
    <row r="1692" spans="2:7" hidden="1" x14ac:dyDescent="0.2">
      <c r="B1692" s="154" t="s">
        <v>4700</v>
      </c>
      <c r="C1692" s="154" t="s">
        <v>4700</v>
      </c>
      <c r="D1692" s="154" t="s">
        <v>4701</v>
      </c>
      <c r="E1692" s="154" t="s">
        <v>1581</v>
      </c>
      <c r="F1692" s="154" t="s">
        <v>6136</v>
      </c>
      <c r="G1692" s="78" t="str">
        <f t="shared" si="26"/>
        <v>PWQ</v>
      </c>
    </row>
    <row r="1693" spans="2:7" hidden="1" x14ac:dyDescent="0.2">
      <c r="B1693" s="154" t="s">
        <v>34</v>
      </c>
      <c r="C1693" s="154" t="s">
        <v>34</v>
      </c>
      <c r="D1693" s="154" t="s">
        <v>4884</v>
      </c>
      <c r="E1693" s="154" t="s">
        <v>1581</v>
      </c>
      <c r="F1693" s="154" t="s">
        <v>6136</v>
      </c>
      <c r="G1693" s="78" t="str">
        <f t="shared" si="26"/>
        <v>SCO</v>
      </c>
    </row>
    <row r="1694" spans="2:7" hidden="1" x14ac:dyDescent="0.2">
      <c r="B1694" s="154" t="s">
        <v>1269</v>
      </c>
      <c r="C1694" s="154" t="s">
        <v>1269</v>
      </c>
      <c r="D1694" s="154" t="s">
        <v>5307</v>
      </c>
      <c r="E1694" s="154" t="s">
        <v>1581</v>
      </c>
      <c r="F1694" s="154" t="s">
        <v>6136</v>
      </c>
      <c r="G1694" s="78" t="str">
        <f t="shared" si="26"/>
        <v>TSE</v>
      </c>
    </row>
    <row r="1695" spans="2:7" hidden="1" x14ac:dyDescent="0.2">
      <c r="B1695" s="154" t="s">
        <v>1291</v>
      </c>
      <c r="C1695" s="154" t="s">
        <v>1291</v>
      </c>
      <c r="D1695" s="154" t="s">
        <v>5394</v>
      </c>
      <c r="E1695" s="154" t="s">
        <v>1581</v>
      </c>
      <c r="F1695" s="154" t="s">
        <v>6136</v>
      </c>
      <c r="G1695" s="78" t="str">
        <f t="shared" si="26"/>
        <v>UKK</v>
      </c>
    </row>
    <row r="1696" spans="2:7" hidden="1" x14ac:dyDescent="0.2">
      <c r="B1696" s="154" t="s">
        <v>1295</v>
      </c>
      <c r="C1696" s="154" t="s">
        <v>1295</v>
      </c>
      <c r="D1696" s="154" t="s">
        <v>5419</v>
      </c>
      <c r="E1696" s="154" t="s">
        <v>1581</v>
      </c>
      <c r="F1696" s="154" t="s">
        <v>6136</v>
      </c>
      <c r="G1696" s="78" t="str">
        <f t="shared" si="26"/>
        <v>URA</v>
      </c>
    </row>
    <row r="1697" spans="2:7" hidden="1" x14ac:dyDescent="0.2">
      <c r="B1697" s="154" t="s">
        <v>1907</v>
      </c>
      <c r="C1697" s="154" t="s">
        <v>1907</v>
      </c>
      <c r="D1697" s="154" t="s">
        <v>1908</v>
      </c>
      <c r="E1697" s="154" t="s">
        <v>1568</v>
      </c>
      <c r="F1697" s="154" t="s">
        <v>6159</v>
      </c>
      <c r="G1697" s="78" t="str">
        <f t="shared" si="26"/>
        <v>ASV</v>
      </c>
    </row>
    <row r="1698" spans="2:7" hidden="1" x14ac:dyDescent="0.2">
      <c r="B1698" s="154" t="s">
        <v>616</v>
      </c>
      <c r="C1698" s="154" t="s">
        <v>616</v>
      </c>
      <c r="D1698" s="154" t="s">
        <v>2685</v>
      </c>
      <c r="E1698" s="154" t="s">
        <v>1568</v>
      </c>
      <c r="F1698" s="154" t="s">
        <v>6159</v>
      </c>
      <c r="G1698" s="78" t="str">
        <f t="shared" si="26"/>
        <v>EDL</v>
      </c>
    </row>
    <row r="1699" spans="2:7" hidden="1" x14ac:dyDescent="0.2">
      <c r="B1699" s="154" t="s">
        <v>7092</v>
      </c>
      <c r="C1699" s="154" t="s">
        <v>7092</v>
      </c>
      <c r="D1699" s="154" t="s">
        <v>7093</v>
      </c>
      <c r="E1699" s="154" t="s">
        <v>1568</v>
      </c>
      <c r="F1699" s="154" t="s">
        <v>6159</v>
      </c>
      <c r="G1699" s="78" t="str">
        <f t="shared" si="26"/>
        <v>JJM</v>
      </c>
    </row>
    <row r="1700" spans="2:7" hidden="1" x14ac:dyDescent="0.2">
      <c r="B1700" s="154" t="s">
        <v>801</v>
      </c>
      <c r="C1700" s="154" t="s">
        <v>801</v>
      </c>
      <c r="D1700" s="154" t="s">
        <v>3555</v>
      </c>
      <c r="E1700" s="154" t="s">
        <v>1568</v>
      </c>
      <c r="F1700" s="154" t="s">
        <v>6159</v>
      </c>
      <c r="G1700" s="78" t="str">
        <f t="shared" si="26"/>
        <v>KIS</v>
      </c>
    </row>
    <row r="1701" spans="2:7" hidden="1" x14ac:dyDescent="0.2">
      <c r="B1701" s="154" t="s">
        <v>3667</v>
      </c>
      <c r="C1701" s="154" t="s">
        <v>3667</v>
      </c>
      <c r="D1701" s="154" t="s">
        <v>3668</v>
      </c>
      <c r="E1701" s="154" t="s">
        <v>1568</v>
      </c>
      <c r="F1701" s="154" t="s">
        <v>6159</v>
      </c>
      <c r="G1701" s="78" t="str">
        <f t="shared" si="26"/>
        <v>KTL</v>
      </c>
    </row>
    <row r="1702" spans="2:7" hidden="1" x14ac:dyDescent="0.2">
      <c r="B1702" s="154" t="s">
        <v>3741</v>
      </c>
      <c r="C1702" s="154" t="s">
        <v>3741</v>
      </c>
      <c r="D1702" s="154" t="s">
        <v>3742</v>
      </c>
      <c r="E1702" s="154" t="s">
        <v>1568</v>
      </c>
      <c r="F1702" s="154" t="s">
        <v>6159</v>
      </c>
      <c r="G1702" s="78" t="str">
        <f t="shared" si="26"/>
        <v>LAU</v>
      </c>
    </row>
    <row r="1703" spans="2:7" hidden="1" x14ac:dyDescent="0.2">
      <c r="B1703" s="154" t="s">
        <v>3813</v>
      </c>
      <c r="C1703" s="154" t="s">
        <v>3813</v>
      </c>
      <c r="D1703" s="154" t="s">
        <v>6447</v>
      </c>
      <c r="E1703" s="154" t="s">
        <v>1568</v>
      </c>
      <c r="F1703" s="154" t="s">
        <v>6159</v>
      </c>
      <c r="G1703" s="78" t="str">
        <f t="shared" si="26"/>
        <v>LKG</v>
      </c>
    </row>
    <row r="1704" spans="2:7" hidden="1" x14ac:dyDescent="0.2">
      <c r="B1704" s="154" t="s">
        <v>3850</v>
      </c>
      <c r="C1704" s="154" t="s">
        <v>3850</v>
      </c>
      <c r="D1704" s="154" t="s">
        <v>3851</v>
      </c>
      <c r="E1704" s="154" t="s">
        <v>1568</v>
      </c>
      <c r="F1704" s="154" t="s">
        <v>6159</v>
      </c>
      <c r="G1704" s="78" t="str">
        <f t="shared" si="26"/>
        <v>LOK</v>
      </c>
    </row>
    <row r="1705" spans="2:7" hidden="1" x14ac:dyDescent="0.2">
      <c r="B1705" s="154" t="s">
        <v>16</v>
      </c>
      <c r="C1705" s="154" t="s">
        <v>16</v>
      </c>
      <c r="D1705" s="154" t="s">
        <v>3959</v>
      </c>
      <c r="E1705" s="154" t="s">
        <v>1568</v>
      </c>
      <c r="F1705" s="154" t="s">
        <v>6159</v>
      </c>
      <c r="G1705" s="78" t="str">
        <f t="shared" si="26"/>
        <v>MBA</v>
      </c>
    </row>
    <row r="1706" spans="2:7" hidden="1" x14ac:dyDescent="0.2">
      <c r="B1706" s="154" t="s">
        <v>4152</v>
      </c>
      <c r="C1706" s="154" t="s">
        <v>4152</v>
      </c>
      <c r="D1706" s="154" t="s">
        <v>7255</v>
      </c>
      <c r="E1706" s="154" t="s">
        <v>1568</v>
      </c>
      <c r="F1706" s="154" t="s">
        <v>6159</v>
      </c>
      <c r="G1706" s="78" t="str">
        <f t="shared" si="26"/>
        <v>MRE</v>
      </c>
    </row>
    <row r="1707" spans="2:7" hidden="1" x14ac:dyDescent="0.2">
      <c r="B1707" s="154" t="s">
        <v>4223</v>
      </c>
      <c r="C1707" s="154" t="s">
        <v>4223</v>
      </c>
      <c r="D1707" s="154" t="s">
        <v>4224</v>
      </c>
      <c r="E1707" s="154" t="s">
        <v>1568</v>
      </c>
      <c r="F1707" s="154" t="s">
        <v>6159</v>
      </c>
      <c r="G1707" s="78" t="str">
        <f t="shared" si="26"/>
        <v>MYD</v>
      </c>
    </row>
    <row r="1708" spans="2:7" hidden="1" x14ac:dyDescent="0.2">
      <c r="B1708" s="154" t="s">
        <v>11</v>
      </c>
      <c r="C1708" s="154" t="s">
        <v>11</v>
      </c>
      <c r="D1708" s="154" t="s">
        <v>4271</v>
      </c>
      <c r="E1708" s="154" t="s">
        <v>1568</v>
      </c>
      <c r="F1708" s="154" t="s">
        <v>6159</v>
      </c>
      <c r="G1708" s="78" t="str">
        <f t="shared" si="26"/>
        <v>NBO</v>
      </c>
    </row>
    <row r="1709" spans="2:7" hidden="1" x14ac:dyDescent="0.2">
      <c r="B1709" s="154" t="s">
        <v>4382</v>
      </c>
      <c r="C1709" s="154" t="s">
        <v>4382</v>
      </c>
      <c r="D1709" s="154" t="s">
        <v>4383</v>
      </c>
      <c r="E1709" s="154" t="s">
        <v>1568</v>
      </c>
      <c r="F1709" s="154" t="s">
        <v>6159</v>
      </c>
      <c r="G1709" s="78" t="str">
        <f t="shared" si="26"/>
        <v>NYK</v>
      </c>
    </row>
    <row r="1710" spans="2:7" hidden="1" x14ac:dyDescent="0.2">
      <c r="B1710" s="154" t="s">
        <v>5366</v>
      </c>
      <c r="C1710" s="154" t="s">
        <v>5366</v>
      </c>
      <c r="D1710" s="154" t="s">
        <v>5367</v>
      </c>
      <c r="E1710" s="154" t="s">
        <v>1568</v>
      </c>
      <c r="F1710" s="154" t="s">
        <v>6159</v>
      </c>
      <c r="G1710" s="78" t="str">
        <f t="shared" si="26"/>
        <v>UAS</v>
      </c>
    </row>
    <row r="1711" spans="2:7" hidden="1" x14ac:dyDescent="0.2">
      <c r="B1711" s="154" t="s">
        <v>6623</v>
      </c>
      <c r="C1711" s="154" t="s">
        <v>6623</v>
      </c>
      <c r="D1711" s="154" t="s">
        <v>6624</v>
      </c>
      <c r="E1711" s="154" t="s">
        <v>1568</v>
      </c>
      <c r="F1711" s="154" t="s">
        <v>6159</v>
      </c>
      <c r="G1711" s="78" t="str">
        <f t="shared" si="26"/>
        <v>UKA</v>
      </c>
    </row>
    <row r="1712" spans="2:7" hidden="1" x14ac:dyDescent="0.2">
      <c r="B1712" s="154" t="s">
        <v>7576</v>
      </c>
      <c r="C1712" s="154" t="s">
        <v>7576</v>
      </c>
      <c r="D1712" s="154" t="s">
        <v>7577</v>
      </c>
      <c r="E1712" s="154" t="s">
        <v>1568</v>
      </c>
      <c r="F1712" s="154" t="s">
        <v>6159</v>
      </c>
      <c r="G1712" s="78" t="str">
        <f t="shared" si="26"/>
        <v>VPG</v>
      </c>
    </row>
    <row r="1713" spans="2:7" hidden="1" x14ac:dyDescent="0.2">
      <c r="B1713" s="154" t="s">
        <v>1652</v>
      </c>
      <c r="C1713" s="154" t="s">
        <v>11</v>
      </c>
      <c r="D1713" s="154" t="s">
        <v>4271</v>
      </c>
      <c r="E1713" s="154" t="s">
        <v>1568</v>
      </c>
      <c r="F1713" s="154" t="s">
        <v>6159</v>
      </c>
      <c r="G1713" s="78" t="str">
        <f t="shared" si="26"/>
        <v>NBO</v>
      </c>
    </row>
    <row r="1714" spans="2:7" hidden="1" x14ac:dyDescent="0.2">
      <c r="B1714" s="154" t="s">
        <v>5564</v>
      </c>
      <c r="C1714" s="154" t="s">
        <v>5564</v>
      </c>
      <c r="D1714" s="154" t="s">
        <v>5565</v>
      </c>
      <c r="E1714" s="154" t="s">
        <v>1568</v>
      </c>
      <c r="F1714" s="154" t="s">
        <v>6159</v>
      </c>
      <c r="G1714" s="78" t="str">
        <f t="shared" si="26"/>
        <v>WJR</v>
      </c>
    </row>
    <row r="1715" spans="2:7" hidden="1" x14ac:dyDescent="0.2">
      <c r="B1715" s="154" t="s">
        <v>2508</v>
      </c>
      <c r="C1715" s="154" t="s">
        <v>2508</v>
      </c>
      <c r="D1715" s="154" t="s">
        <v>6687</v>
      </c>
      <c r="E1715" s="154" t="s">
        <v>2509</v>
      </c>
      <c r="F1715" s="154" t="s">
        <v>6267</v>
      </c>
      <c r="G1715" s="78" t="str">
        <f t="shared" si="26"/>
        <v>CXI</v>
      </c>
    </row>
    <row r="1716" spans="2:7" hidden="1" x14ac:dyDescent="0.2">
      <c r="B1716" s="154" t="s">
        <v>1268</v>
      </c>
      <c r="C1716" s="154" t="s">
        <v>1268</v>
      </c>
      <c r="D1716" s="154" t="s">
        <v>5304</v>
      </c>
      <c r="E1716" s="154" t="s">
        <v>2509</v>
      </c>
      <c r="F1716" s="154" t="s">
        <v>6267</v>
      </c>
      <c r="G1716" s="78" t="str">
        <f t="shared" si="26"/>
        <v>TRW</v>
      </c>
    </row>
    <row r="1717" spans="2:7" hidden="1" x14ac:dyDescent="0.2">
      <c r="B1717" s="154" t="s">
        <v>2845</v>
      </c>
      <c r="C1717" s="154" t="s">
        <v>2845</v>
      </c>
      <c r="D1717" s="154" t="s">
        <v>2846</v>
      </c>
      <c r="E1717" s="154" t="s">
        <v>6983</v>
      </c>
      <c r="F1717" s="154" t="s">
        <v>6324</v>
      </c>
      <c r="G1717" s="78" t="str">
        <f t="shared" si="26"/>
        <v>FNJ</v>
      </c>
    </row>
    <row r="1718" spans="2:7" hidden="1" x14ac:dyDescent="0.2">
      <c r="B1718" s="154" t="s">
        <v>2397</v>
      </c>
      <c r="C1718" s="154" t="s">
        <v>2397</v>
      </c>
      <c r="D1718" s="154" t="s">
        <v>2398</v>
      </c>
      <c r="E1718" s="154" t="s">
        <v>1587</v>
      </c>
      <c r="F1718" s="154" t="s">
        <v>6250</v>
      </c>
      <c r="G1718" s="78" t="str">
        <f t="shared" si="26"/>
        <v>CJJ</v>
      </c>
    </row>
    <row r="1719" spans="2:7" hidden="1" x14ac:dyDescent="0.2">
      <c r="B1719" s="154" t="s">
        <v>540</v>
      </c>
      <c r="C1719" s="154" t="s">
        <v>540</v>
      </c>
      <c r="D1719" s="154" t="s">
        <v>2401</v>
      </c>
      <c r="E1719" s="154" t="s">
        <v>1587</v>
      </c>
      <c r="F1719" s="154" t="s">
        <v>6250</v>
      </c>
      <c r="G1719" s="78" t="str">
        <f t="shared" si="26"/>
        <v>CJU</v>
      </c>
    </row>
    <row r="1720" spans="2:7" hidden="1" x14ac:dyDescent="0.2">
      <c r="B1720" s="154" t="s">
        <v>2969</v>
      </c>
      <c r="C1720" s="154" t="s">
        <v>285</v>
      </c>
      <c r="D1720" s="154" t="s">
        <v>2970</v>
      </c>
      <c r="E1720" s="154" t="s">
        <v>1587</v>
      </c>
      <c r="F1720" s="154" t="s">
        <v>6250</v>
      </c>
      <c r="G1720" s="78" t="str">
        <f t="shared" si="26"/>
        <v>SEL</v>
      </c>
    </row>
    <row r="1721" spans="2:7" hidden="1" x14ac:dyDescent="0.2">
      <c r="B1721" s="154" t="s">
        <v>710</v>
      </c>
      <c r="C1721" s="154" t="s">
        <v>710</v>
      </c>
      <c r="D1721" s="154" t="s">
        <v>3108</v>
      </c>
      <c r="E1721" s="154" t="s">
        <v>1587</v>
      </c>
      <c r="F1721" s="154" t="s">
        <v>6250</v>
      </c>
      <c r="G1721" s="78" t="str">
        <f t="shared" si="26"/>
        <v>HIN</v>
      </c>
    </row>
    <row r="1722" spans="2:7" hidden="1" x14ac:dyDescent="0.2">
      <c r="B1722" s="154" t="s">
        <v>1654</v>
      </c>
      <c r="C1722" s="154" t="s">
        <v>285</v>
      </c>
      <c r="D1722" s="154" t="s">
        <v>2970</v>
      </c>
      <c r="E1722" s="154" t="s">
        <v>1587</v>
      </c>
      <c r="F1722" s="154" t="s">
        <v>6250</v>
      </c>
      <c r="G1722" s="78" t="str">
        <f t="shared" si="26"/>
        <v>SEL</v>
      </c>
    </row>
    <row r="1723" spans="2:7" hidden="1" x14ac:dyDescent="0.2">
      <c r="B1723" s="154" t="s">
        <v>818</v>
      </c>
      <c r="C1723" s="154" t="s">
        <v>818</v>
      </c>
      <c r="D1723" s="154" t="s">
        <v>3632</v>
      </c>
      <c r="E1723" s="154" t="s">
        <v>1587</v>
      </c>
      <c r="F1723" s="154" t="s">
        <v>6250</v>
      </c>
      <c r="G1723" s="78" t="str">
        <f t="shared" si="26"/>
        <v>KPO</v>
      </c>
    </row>
    <row r="1724" spans="2:7" hidden="1" x14ac:dyDescent="0.2">
      <c r="B1724" s="154" t="s">
        <v>3689</v>
      </c>
      <c r="C1724" s="154" t="s">
        <v>3689</v>
      </c>
      <c r="D1724" s="154" t="s">
        <v>3690</v>
      </c>
      <c r="E1724" s="154" t="s">
        <v>1587</v>
      </c>
      <c r="F1724" s="154" t="s">
        <v>6250</v>
      </c>
      <c r="G1724" s="78" t="str">
        <f t="shared" si="26"/>
        <v>KUV</v>
      </c>
    </row>
    <row r="1725" spans="2:7" hidden="1" x14ac:dyDescent="0.2">
      <c r="B1725" s="154" t="s">
        <v>835</v>
      </c>
      <c r="C1725" s="154" t="s">
        <v>835</v>
      </c>
      <c r="D1725" s="154" t="s">
        <v>3705</v>
      </c>
      <c r="E1725" s="154" t="s">
        <v>1587</v>
      </c>
      <c r="F1725" s="154" t="s">
        <v>6250</v>
      </c>
      <c r="G1725" s="78" t="str">
        <f t="shared" si="26"/>
        <v>KWJ</v>
      </c>
    </row>
    <row r="1726" spans="2:7" hidden="1" x14ac:dyDescent="0.2">
      <c r="B1726" s="154" t="s">
        <v>4209</v>
      </c>
      <c r="C1726" s="154" t="s">
        <v>4209</v>
      </c>
      <c r="D1726" s="154" t="s">
        <v>4210</v>
      </c>
      <c r="E1726" s="154" t="s">
        <v>1587</v>
      </c>
      <c r="F1726" s="154" t="s">
        <v>6250</v>
      </c>
      <c r="G1726" s="78" t="str">
        <f t="shared" si="26"/>
        <v>MWX</v>
      </c>
    </row>
    <row r="1727" spans="2:7" hidden="1" x14ac:dyDescent="0.2">
      <c r="B1727" s="154" t="s">
        <v>1085</v>
      </c>
      <c r="C1727" s="154" t="s">
        <v>1085</v>
      </c>
      <c r="D1727" s="154" t="s">
        <v>4686</v>
      </c>
      <c r="E1727" s="154" t="s">
        <v>1587</v>
      </c>
      <c r="F1727" s="154" t="s">
        <v>6250</v>
      </c>
      <c r="G1727" s="78" t="str">
        <f t="shared" si="26"/>
        <v>PUS</v>
      </c>
    </row>
    <row r="1728" spans="2:7" hidden="1" x14ac:dyDescent="0.2">
      <c r="B1728" s="154" t="s">
        <v>1129</v>
      </c>
      <c r="C1728" s="154" t="s">
        <v>1129</v>
      </c>
      <c r="D1728" s="154" t="s">
        <v>4831</v>
      </c>
      <c r="E1728" s="154" t="s">
        <v>1587</v>
      </c>
      <c r="F1728" s="154" t="s">
        <v>6250</v>
      </c>
      <c r="G1728" s="78" t="str">
        <f t="shared" si="26"/>
        <v>RSU</v>
      </c>
    </row>
    <row r="1729" spans="2:7" hidden="1" x14ac:dyDescent="0.2">
      <c r="B1729" s="154" t="s">
        <v>1214</v>
      </c>
      <c r="C1729" s="154" t="s">
        <v>1214</v>
      </c>
      <c r="D1729" s="154" t="s">
        <v>5105</v>
      </c>
      <c r="E1729" s="154" t="s">
        <v>1587</v>
      </c>
      <c r="F1729" s="154" t="s">
        <v>6250</v>
      </c>
      <c r="G1729" s="78" t="str">
        <f t="shared" si="26"/>
        <v>TAE</v>
      </c>
    </row>
    <row r="1730" spans="2:7" hidden="1" x14ac:dyDescent="0.2">
      <c r="B1730" s="154" t="s">
        <v>1300</v>
      </c>
      <c r="C1730" s="154" t="s">
        <v>1300</v>
      </c>
      <c r="D1730" s="154" t="s">
        <v>5429</v>
      </c>
      <c r="E1730" s="154" t="s">
        <v>1587</v>
      </c>
      <c r="F1730" s="154" t="s">
        <v>6250</v>
      </c>
      <c r="G1730" s="78" t="str">
        <f t="shared" si="26"/>
        <v>USN</v>
      </c>
    </row>
    <row r="1731" spans="2:7" hidden="1" x14ac:dyDescent="0.2">
      <c r="B1731" s="154" t="s">
        <v>5566</v>
      </c>
      <c r="C1731" s="154" t="s">
        <v>5566</v>
      </c>
      <c r="D1731" s="154" t="s">
        <v>5567</v>
      </c>
      <c r="E1731" s="154" t="s">
        <v>1587</v>
      </c>
      <c r="F1731" s="154" t="s">
        <v>6250</v>
      </c>
      <c r="G1731" s="78" t="str">
        <f t="shared" si="26"/>
        <v>WJU</v>
      </c>
    </row>
    <row r="1732" spans="2:7" hidden="1" x14ac:dyDescent="0.2">
      <c r="B1732" s="154" t="s">
        <v>101</v>
      </c>
      <c r="C1732" s="154" t="s">
        <v>101</v>
      </c>
      <c r="D1732" s="154" t="s">
        <v>1625</v>
      </c>
      <c r="E1732" s="154" t="s">
        <v>1625</v>
      </c>
      <c r="F1732" s="154" t="s">
        <v>6437</v>
      </c>
      <c r="G1732" s="78" t="str">
        <f t="shared" ref="G1732:G1795" si="27">C1732</f>
        <v>KWI</v>
      </c>
    </row>
    <row r="1733" spans="2:7" hidden="1" x14ac:dyDescent="0.2">
      <c r="B1733" s="154" t="s">
        <v>30</v>
      </c>
      <c r="C1733" s="154" t="s">
        <v>30</v>
      </c>
      <c r="D1733" s="154" t="s">
        <v>2863</v>
      </c>
      <c r="E1733" s="154" t="s">
        <v>1582</v>
      </c>
      <c r="F1733" s="154" t="s">
        <v>6326</v>
      </c>
      <c r="G1733" s="78" t="str">
        <f t="shared" si="27"/>
        <v>FRU</v>
      </c>
    </row>
    <row r="1734" spans="2:7" hidden="1" x14ac:dyDescent="0.2">
      <c r="B1734" s="154" t="s">
        <v>1014</v>
      </c>
      <c r="C1734" s="154" t="s">
        <v>1014</v>
      </c>
      <c r="D1734" s="154" t="s">
        <v>4462</v>
      </c>
      <c r="E1734" s="154" t="s">
        <v>1582</v>
      </c>
      <c r="F1734" s="154" t="s">
        <v>6326</v>
      </c>
      <c r="G1734" s="78" t="str">
        <f t="shared" si="27"/>
        <v>OSS</v>
      </c>
    </row>
    <row r="1735" spans="2:7" hidden="1" x14ac:dyDescent="0.2">
      <c r="B1735" s="154" t="s">
        <v>3146</v>
      </c>
      <c r="C1735" s="154" t="s">
        <v>3146</v>
      </c>
      <c r="D1735" s="154" t="s">
        <v>3147</v>
      </c>
      <c r="E1735" s="154" t="s">
        <v>7045</v>
      </c>
      <c r="F1735" s="154" t="s">
        <v>6369</v>
      </c>
      <c r="G1735" s="78" t="str">
        <f t="shared" si="27"/>
        <v>HOE</v>
      </c>
    </row>
    <row r="1736" spans="2:7" hidden="1" x14ac:dyDescent="0.2">
      <c r="B1736" s="154" t="s">
        <v>875</v>
      </c>
      <c r="C1736" s="154" t="s">
        <v>875</v>
      </c>
      <c r="D1736" s="154" t="s">
        <v>7190</v>
      </c>
      <c r="E1736" s="154" t="s">
        <v>7045</v>
      </c>
      <c r="F1736" s="154" t="s">
        <v>6369</v>
      </c>
      <c r="G1736" s="78" t="str">
        <f t="shared" si="27"/>
        <v>LPQ</v>
      </c>
    </row>
    <row r="1737" spans="2:7" hidden="1" x14ac:dyDescent="0.2">
      <c r="B1737" s="154" t="s">
        <v>3922</v>
      </c>
      <c r="C1737" s="154" t="s">
        <v>3922</v>
      </c>
      <c r="D1737" s="154" t="s">
        <v>7210</v>
      </c>
      <c r="E1737" s="154" t="s">
        <v>7045</v>
      </c>
      <c r="F1737" s="154" t="s">
        <v>6369</v>
      </c>
      <c r="G1737" s="78" t="str">
        <f t="shared" si="27"/>
        <v>LXG</v>
      </c>
    </row>
    <row r="1738" spans="2:7" hidden="1" x14ac:dyDescent="0.2">
      <c r="B1738" s="154" t="s">
        <v>4403</v>
      </c>
      <c r="C1738" s="154" t="s">
        <v>4403</v>
      </c>
      <c r="D1738" s="154" t="s">
        <v>4404</v>
      </c>
      <c r="E1738" s="154" t="s">
        <v>7045</v>
      </c>
      <c r="F1738" s="154" t="s">
        <v>6369</v>
      </c>
      <c r="G1738" s="78" t="str">
        <f t="shared" si="27"/>
        <v>ODY</v>
      </c>
    </row>
    <row r="1739" spans="2:7" hidden="1" x14ac:dyDescent="0.2">
      <c r="B1739" s="154" t="s">
        <v>4598</v>
      </c>
      <c r="C1739" s="154" t="s">
        <v>4598</v>
      </c>
      <c r="D1739" s="154" t="s">
        <v>4599</v>
      </c>
      <c r="E1739" s="154" t="s">
        <v>7045</v>
      </c>
      <c r="F1739" s="154" t="s">
        <v>6369</v>
      </c>
      <c r="G1739" s="78" t="str">
        <f t="shared" si="27"/>
        <v>PKZ</v>
      </c>
    </row>
    <row r="1740" spans="2:7" hidden="1" x14ac:dyDescent="0.2">
      <c r="B1740" s="154" t="s">
        <v>1329</v>
      </c>
      <c r="C1740" s="154" t="s">
        <v>1329</v>
      </c>
      <c r="D1740" s="154" t="s">
        <v>5530</v>
      </c>
      <c r="E1740" s="154" t="s">
        <v>7045</v>
      </c>
      <c r="F1740" s="154" t="s">
        <v>6369</v>
      </c>
      <c r="G1740" s="78" t="str">
        <f t="shared" si="27"/>
        <v>VTE</v>
      </c>
    </row>
    <row r="1741" spans="2:7" hidden="1" x14ac:dyDescent="0.2">
      <c r="B1741" s="154" t="s">
        <v>5640</v>
      </c>
      <c r="C1741" s="154" t="s">
        <v>5640</v>
      </c>
      <c r="D1741" s="154" t="s">
        <v>7602</v>
      </c>
      <c r="E1741" s="154" t="s">
        <v>7045</v>
      </c>
      <c r="F1741" s="154" t="s">
        <v>6369</v>
      </c>
      <c r="G1741" s="78" t="str">
        <f t="shared" si="27"/>
        <v>XKH</v>
      </c>
    </row>
    <row r="1742" spans="2:7" hidden="1" x14ac:dyDescent="0.2">
      <c r="B1742" s="154" t="s">
        <v>5950</v>
      </c>
      <c r="C1742" s="154" t="s">
        <v>5950</v>
      </c>
      <c r="D1742" s="154" t="s">
        <v>5951</v>
      </c>
      <c r="E1742" s="154" t="s">
        <v>7045</v>
      </c>
      <c r="F1742" s="154" t="s">
        <v>6369</v>
      </c>
      <c r="G1742" s="78" t="str">
        <f t="shared" si="27"/>
        <v>ZVK</v>
      </c>
    </row>
    <row r="1743" spans="2:7" hidden="1" x14ac:dyDescent="0.2">
      <c r="B1743" s="154" t="s">
        <v>300</v>
      </c>
      <c r="C1743" s="154" t="s">
        <v>300</v>
      </c>
      <c r="D1743" s="154" t="s">
        <v>4782</v>
      </c>
      <c r="E1743" s="154" t="s">
        <v>4783</v>
      </c>
      <c r="F1743" s="154" t="s">
        <v>6557</v>
      </c>
      <c r="G1743" s="78" t="str">
        <f t="shared" si="27"/>
        <v>RIX</v>
      </c>
    </row>
    <row r="1744" spans="2:7" hidden="1" x14ac:dyDescent="0.2">
      <c r="B1744" s="154" t="s">
        <v>97</v>
      </c>
      <c r="C1744" s="154" t="s">
        <v>97</v>
      </c>
      <c r="D1744" s="154" t="s">
        <v>2029</v>
      </c>
      <c r="E1744" s="154" t="s">
        <v>1626</v>
      </c>
      <c r="F1744" s="154" t="s">
        <v>6184</v>
      </c>
      <c r="G1744" s="78" t="str">
        <f t="shared" si="27"/>
        <v>BEY</v>
      </c>
    </row>
    <row r="1745" spans="2:7" hidden="1" x14ac:dyDescent="0.2">
      <c r="B1745" s="154" t="s">
        <v>947</v>
      </c>
      <c r="C1745" s="154" t="s">
        <v>947</v>
      </c>
      <c r="D1745" s="154" t="s">
        <v>4171</v>
      </c>
      <c r="E1745" s="154" t="s">
        <v>4172</v>
      </c>
      <c r="F1745" s="154" t="s">
        <v>6477</v>
      </c>
      <c r="G1745" s="78" t="str">
        <f t="shared" si="27"/>
        <v>MSU</v>
      </c>
    </row>
    <row r="1746" spans="2:7" hidden="1" x14ac:dyDescent="0.2">
      <c r="B1746" s="154" t="s">
        <v>929</v>
      </c>
      <c r="C1746" s="154" t="s">
        <v>929</v>
      </c>
      <c r="D1746" s="154" t="s">
        <v>4093</v>
      </c>
      <c r="E1746" s="154" t="s">
        <v>2452</v>
      </c>
      <c r="F1746" s="154" t="s">
        <v>6468</v>
      </c>
      <c r="G1746" s="78" t="str">
        <f t="shared" si="27"/>
        <v>MLW</v>
      </c>
    </row>
    <row r="1747" spans="2:7" hidden="1" x14ac:dyDescent="0.2">
      <c r="B1747" s="154" t="s">
        <v>4813</v>
      </c>
      <c r="C1747" s="154" t="s">
        <v>929</v>
      </c>
      <c r="D1747" s="154" t="s">
        <v>4093</v>
      </c>
      <c r="E1747" s="154" t="s">
        <v>2452</v>
      </c>
      <c r="F1747" s="154" t="s">
        <v>6468</v>
      </c>
      <c r="G1747" s="78" t="str">
        <f t="shared" si="27"/>
        <v>MLW</v>
      </c>
    </row>
    <row r="1748" spans="2:7" hidden="1" x14ac:dyDescent="0.2">
      <c r="B1748" s="154" t="s">
        <v>1809</v>
      </c>
      <c r="C1748" s="154" t="s">
        <v>1809</v>
      </c>
      <c r="D1748" s="154" t="s">
        <v>6130</v>
      </c>
      <c r="E1748" s="154" t="s">
        <v>6131</v>
      </c>
      <c r="F1748" s="154" t="s">
        <v>6132</v>
      </c>
      <c r="G1748" s="78" t="str">
        <f t="shared" si="27"/>
        <v>AKF</v>
      </c>
    </row>
    <row r="1749" spans="2:7" hidden="1" x14ac:dyDescent="0.2">
      <c r="B1749" s="154" t="s">
        <v>25</v>
      </c>
      <c r="C1749" s="154" t="s">
        <v>25</v>
      </c>
      <c r="D1749" s="154" t="s">
        <v>2023</v>
      </c>
      <c r="E1749" s="154" t="s">
        <v>6131</v>
      </c>
      <c r="F1749" s="154" t="s">
        <v>6132</v>
      </c>
      <c r="G1749" s="78" t="str">
        <f t="shared" si="27"/>
        <v>BEN</v>
      </c>
    </row>
    <row r="1750" spans="2:7" hidden="1" x14ac:dyDescent="0.2">
      <c r="B1750" s="154" t="s">
        <v>6464</v>
      </c>
      <c r="C1750" s="154" t="s">
        <v>6464</v>
      </c>
      <c r="D1750" s="154" t="s">
        <v>6753</v>
      </c>
      <c r="E1750" s="154" t="s">
        <v>6131</v>
      </c>
      <c r="F1750" s="154" t="s">
        <v>6132</v>
      </c>
      <c r="G1750" s="78" t="str">
        <f t="shared" si="27"/>
        <v>MJI</v>
      </c>
    </row>
    <row r="1751" spans="2:7" hidden="1" x14ac:dyDescent="0.2">
      <c r="B1751" s="154" t="s">
        <v>4150</v>
      </c>
      <c r="C1751" s="154" t="s">
        <v>4150</v>
      </c>
      <c r="D1751" s="154" t="s">
        <v>4151</v>
      </c>
      <c r="E1751" s="154" t="s">
        <v>6131</v>
      </c>
      <c r="F1751" s="154" t="s">
        <v>6132</v>
      </c>
      <c r="G1751" s="78" t="str">
        <f t="shared" si="27"/>
        <v>MRA</v>
      </c>
    </row>
    <row r="1752" spans="2:7" hidden="1" x14ac:dyDescent="0.2">
      <c r="B1752" s="154" t="s">
        <v>4904</v>
      </c>
      <c r="C1752" s="154" t="s">
        <v>4904</v>
      </c>
      <c r="D1752" s="154" t="s">
        <v>4905</v>
      </c>
      <c r="E1752" s="154" t="s">
        <v>6131</v>
      </c>
      <c r="F1752" s="154" t="s">
        <v>6132</v>
      </c>
      <c r="G1752" s="78" t="str">
        <f t="shared" si="27"/>
        <v>SEB</v>
      </c>
    </row>
    <row r="1753" spans="2:7" hidden="1" x14ac:dyDescent="0.2">
      <c r="B1753" s="154" t="s">
        <v>23</v>
      </c>
      <c r="C1753" s="154" t="s">
        <v>23</v>
      </c>
      <c r="D1753" s="154" t="s">
        <v>6753</v>
      </c>
      <c r="E1753" s="154" t="s">
        <v>6131</v>
      </c>
      <c r="F1753" s="154" t="s">
        <v>6132</v>
      </c>
      <c r="G1753" s="78" t="str">
        <f t="shared" si="27"/>
        <v>TIP</v>
      </c>
    </row>
    <row r="1754" spans="2:7" hidden="1" x14ac:dyDescent="0.2">
      <c r="B1754" s="154" t="s">
        <v>5270</v>
      </c>
      <c r="C1754" s="154" t="s">
        <v>5270</v>
      </c>
      <c r="D1754" s="154" t="s">
        <v>5271</v>
      </c>
      <c r="E1754" s="154" t="s">
        <v>6131</v>
      </c>
      <c r="F1754" s="154" t="s">
        <v>6132</v>
      </c>
      <c r="G1754" s="78" t="str">
        <f t="shared" si="27"/>
        <v>TOB</v>
      </c>
    </row>
    <row r="1755" spans="2:7" hidden="1" x14ac:dyDescent="0.2">
      <c r="B1755" s="154" t="s">
        <v>830</v>
      </c>
      <c r="C1755" s="154" t="s">
        <v>830</v>
      </c>
      <c r="D1755" s="154" t="s">
        <v>3683</v>
      </c>
      <c r="E1755" s="154" t="s">
        <v>3684</v>
      </c>
      <c r="F1755" s="154" t="s">
        <v>6434</v>
      </c>
      <c r="G1755" s="78" t="str">
        <f t="shared" si="27"/>
        <v>KUN</v>
      </c>
    </row>
    <row r="1756" spans="2:7" hidden="1" x14ac:dyDescent="0.2">
      <c r="B1756" s="154" t="s">
        <v>1050</v>
      </c>
      <c r="C1756" s="154" t="s">
        <v>1050</v>
      </c>
      <c r="D1756" s="154" t="s">
        <v>4607</v>
      </c>
      <c r="E1756" s="154" t="s">
        <v>3684</v>
      </c>
      <c r="F1756" s="154" t="s">
        <v>6434</v>
      </c>
      <c r="G1756" s="78" t="str">
        <f t="shared" si="27"/>
        <v>PLQ</v>
      </c>
    </row>
    <row r="1757" spans="2:7" hidden="1" x14ac:dyDescent="0.2">
      <c r="B1757" s="154" t="s">
        <v>1323</v>
      </c>
      <c r="C1757" s="154" t="s">
        <v>1323</v>
      </c>
      <c r="D1757" s="154" t="s">
        <v>5509</v>
      </c>
      <c r="E1757" s="154" t="s">
        <v>3684</v>
      </c>
      <c r="F1757" s="154" t="s">
        <v>6434</v>
      </c>
      <c r="G1757" s="78" t="str">
        <f t="shared" si="27"/>
        <v>VNO</v>
      </c>
    </row>
    <row r="1758" spans="2:7" hidden="1" x14ac:dyDescent="0.2">
      <c r="B1758" s="154" t="s">
        <v>886</v>
      </c>
      <c r="C1758" s="154" t="s">
        <v>886</v>
      </c>
      <c r="D1758" s="154" t="s">
        <v>3908</v>
      </c>
      <c r="E1758" s="154" t="s">
        <v>3908</v>
      </c>
      <c r="F1758" s="154" t="s">
        <v>6456</v>
      </c>
      <c r="G1758" s="78" t="str">
        <f t="shared" si="27"/>
        <v>LUX</v>
      </c>
    </row>
    <row r="1759" spans="2:7" hidden="1" x14ac:dyDescent="0.2">
      <c r="B1759" s="154" t="s">
        <v>915</v>
      </c>
      <c r="C1759" s="154" t="s">
        <v>915</v>
      </c>
      <c r="D1759" s="154" t="s">
        <v>4017</v>
      </c>
      <c r="E1759" s="154" t="s">
        <v>4018</v>
      </c>
      <c r="F1759" s="154" t="s">
        <v>6459</v>
      </c>
      <c r="G1759" s="78" t="str">
        <f t="shared" si="27"/>
        <v>MFM</v>
      </c>
    </row>
    <row r="1760" spans="2:7" hidden="1" x14ac:dyDescent="0.2">
      <c r="B1760" s="154" t="s">
        <v>1000</v>
      </c>
      <c r="C1760" s="154" t="s">
        <v>1000</v>
      </c>
      <c r="D1760" s="154" t="s">
        <v>4414</v>
      </c>
      <c r="E1760" s="154" t="s">
        <v>7299</v>
      </c>
      <c r="F1760" s="154" t="s">
        <v>6519</v>
      </c>
      <c r="G1760" s="78" t="str">
        <f t="shared" si="27"/>
        <v>OHD</v>
      </c>
    </row>
    <row r="1761" spans="2:7" hidden="1" x14ac:dyDescent="0.2">
      <c r="B1761" s="154" t="s">
        <v>1163</v>
      </c>
      <c r="C1761" s="154" t="s">
        <v>1163</v>
      </c>
      <c r="D1761" s="154" t="s">
        <v>4975</v>
      </c>
      <c r="E1761" s="154" t="s">
        <v>7299</v>
      </c>
      <c r="F1761" s="154" t="s">
        <v>6519</v>
      </c>
      <c r="G1761" s="78" t="str">
        <f t="shared" si="27"/>
        <v>SKP</v>
      </c>
    </row>
    <row r="1762" spans="2:7" hidden="1" x14ac:dyDescent="0.2">
      <c r="B1762" s="154" t="s">
        <v>1851</v>
      </c>
      <c r="C1762" s="154" t="s">
        <v>1851</v>
      </c>
      <c r="D1762" s="154" t="s">
        <v>1852</v>
      </c>
      <c r="E1762" s="154" t="s">
        <v>1853</v>
      </c>
      <c r="F1762" s="154" t="s">
        <v>6146</v>
      </c>
      <c r="G1762" s="78" t="str">
        <f t="shared" si="27"/>
        <v>ANM</v>
      </c>
    </row>
    <row r="1763" spans="2:7" hidden="1" x14ac:dyDescent="0.2">
      <c r="B1763" s="154" t="s">
        <v>2128</v>
      </c>
      <c r="C1763" s="154" t="s">
        <v>2128</v>
      </c>
      <c r="D1763" s="154" t="s">
        <v>6822</v>
      </c>
      <c r="E1763" s="154" t="s">
        <v>1853</v>
      </c>
      <c r="F1763" s="154" t="s">
        <v>6146</v>
      </c>
      <c r="G1763" s="78" t="str">
        <f t="shared" si="27"/>
        <v>BMD</v>
      </c>
    </row>
    <row r="1764" spans="2:7" hidden="1" x14ac:dyDescent="0.2">
      <c r="B1764" s="154" t="s">
        <v>2582</v>
      </c>
      <c r="C1764" s="154" t="s">
        <v>2582</v>
      </c>
      <c r="D1764" s="154" t="s">
        <v>2583</v>
      </c>
      <c r="E1764" s="154" t="s">
        <v>1853</v>
      </c>
      <c r="F1764" s="154" t="s">
        <v>6146</v>
      </c>
      <c r="G1764" s="78" t="str">
        <f t="shared" si="27"/>
        <v>DIE</v>
      </c>
    </row>
    <row r="1765" spans="2:7" hidden="1" x14ac:dyDescent="0.2">
      <c r="B1765" s="154" t="s">
        <v>6940</v>
      </c>
      <c r="C1765" s="154" t="s">
        <v>6940</v>
      </c>
      <c r="D1765" s="154" t="s">
        <v>6941</v>
      </c>
      <c r="E1765" s="154" t="s">
        <v>1853</v>
      </c>
      <c r="F1765" s="154" t="s">
        <v>6146</v>
      </c>
      <c r="G1765" s="78" t="str">
        <f t="shared" si="27"/>
        <v>DVD</v>
      </c>
    </row>
    <row r="1766" spans="2:7" hidden="1" x14ac:dyDescent="0.2">
      <c r="B1766" s="154" t="s">
        <v>2872</v>
      </c>
      <c r="C1766" s="154" t="s">
        <v>2872</v>
      </c>
      <c r="D1766" s="154" t="s">
        <v>6328</v>
      </c>
      <c r="E1766" s="154" t="s">
        <v>1853</v>
      </c>
      <c r="F1766" s="154" t="s">
        <v>6146</v>
      </c>
      <c r="G1766" s="78" t="str">
        <f t="shared" si="27"/>
        <v>FTU</v>
      </c>
    </row>
    <row r="1767" spans="2:7" hidden="1" x14ac:dyDescent="0.2">
      <c r="B1767" s="154" t="s">
        <v>4057</v>
      </c>
      <c r="C1767" s="154" t="s">
        <v>4057</v>
      </c>
      <c r="D1767" s="154" t="s">
        <v>6465</v>
      </c>
      <c r="E1767" s="154" t="s">
        <v>1853</v>
      </c>
      <c r="F1767" s="154" t="s">
        <v>6146</v>
      </c>
      <c r="G1767" s="78" t="str">
        <f t="shared" si="27"/>
        <v>MJN</v>
      </c>
    </row>
    <row r="1768" spans="2:7" hidden="1" x14ac:dyDescent="0.2">
      <c r="B1768" s="154" t="s">
        <v>4125</v>
      </c>
      <c r="C1768" s="154" t="s">
        <v>4125</v>
      </c>
      <c r="D1768" s="154" t="s">
        <v>4126</v>
      </c>
      <c r="E1768" s="154" t="s">
        <v>1853</v>
      </c>
      <c r="F1768" s="154" t="s">
        <v>6146</v>
      </c>
      <c r="G1768" s="78" t="str">
        <f t="shared" si="27"/>
        <v>MOQ</v>
      </c>
    </row>
    <row r="1769" spans="2:7" hidden="1" x14ac:dyDescent="0.2">
      <c r="B1769" s="154" t="s">
        <v>4215</v>
      </c>
      <c r="C1769" s="154" t="s">
        <v>4215</v>
      </c>
      <c r="D1769" s="154" t="s">
        <v>4216</v>
      </c>
      <c r="E1769" s="154" t="s">
        <v>1853</v>
      </c>
      <c r="F1769" s="154" t="s">
        <v>6146</v>
      </c>
      <c r="G1769" s="78" t="str">
        <f t="shared" si="27"/>
        <v>MXM</v>
      </c>
    </row>
    <row r="1770" spans="2:7" hidden="1" x14ac:dyDescent="0.2">
      <c r="B1770" s="154" t="s">
        <v>4335</v>
      </c>
      <c r="C1770" s="154" t="s">
        <v>4335</v>
      </c>
      <c r="D1770" s="154" t="s">
        <v>6505</v>
      </c>
      <c r="E1770" s="154" t="s">
        <v>1853</v>
      </c>
      <c r="F1770" s="154" t="s">
        <v>6146</v>
      </c>
      <c r="G1770" s="78" t="str">
        <f t="shared" si="27"/>
        <v>NOS</v>
      </c>
    </row>
    <row r="1771" spans="2:7" hidden="1" x14ac:dyDescent="0.2">
      <c r="B1771" s="154" t="s">
        <v>7414</v>
      </c>
      <c r="C1771" s="154" t="s">
        <v>7414</v>
      </c>
      <c r="D1771" s="154" t="s">
        <v>7415</v>
      </c>
      <c r="E1771" s="154" t="s">
        <v>1853</v>
      </c>
      <c r="F1771" s="154" t="s">
        <v>6146</v>
      </c>
      <c r="G1771" s="78" t="str">
        <f t="shared" si="27"/>
        <v>RLR</v>
      </c>
    </row>
    <row r="1772" spans="2:7" hidden="1" x14ac:dyDescent="0.2">
      <c r="B1772" s="154" t="s">
        <v>5005</v>
      </c>
      <c r="C1772" s="154" t="s">
        <v>5005</v>
      </c>
      <c r="D1772" s="154" t="s">
        <v>7474</v>
      </c>
      <c r="E1772" s="154" t="s">
        <v>1853</v>
      </c>
      <c r="F1772" s="154" t="s">
        <v>6146</v>
      </c>
      <c r="G1772" s="78" t="str">
        <f t="shared" si="27"/>
        <v>SMS</v>
      </c>
    </row>
    <row r="1773" spans="2:7" hidden="1" x14ac:dyDescent="0.2">
      <c r="B1773" s="154" t="s">
        <v>5071</v>
      </c>
      <c r="C1773" s="154" t="s">
        <v>5071</v>
      </c>
      <c r="D1773" s="154" t="s">
        <v>5072</v>
      </c>
      <c r="E1773" s="154" t="s">
        <v>1853</v>
      </c>
      <c r="F1773" s="154" t="s">
        <v>6146</v>
      </c>
      <c r="G1773" s="78" t="str">
        <f t="shared" si="27"/>
        <v>SVB</v>
      </c>
    </row>
    <row r="1774" spans="2:7" hidden="1" x14ac:dyDescent="0.2">
      <c r="B1774" s="154" t="s">
        <v>5230</v>
      </c>
      <c r="C1774" s="154" t="s">
        <v>5230</v>
      </c>
      <c r="D1774" s="154" t="s">
        <v>6612</v>
      </c>
      <c r="E1774" s="154" t="s">
        <v>1853</v>
      </c>
      <c r="F1774" s="154" t="s">
        <v>6146</v>
      </c>
      <c r="G1774" s="78" t="str">
        <f t="shared" si="27"/>
        <v>TLE</v>
      </c>
    </row>
    <row r="1775" spans="2:7" hidden="1" x14ac:dyDescent="0.2">
      <c r="B1775" s="154" t="s">
        <v>1249</v>
      </c>
      <c r="C1775" s="154" t="s">
        <v>1249</v>
      </c>
      <c r="D1775" s="154" t="s">
        <v>6613</v>
      </c>
      <c r="E1775" s="154" t="s">
        <v>1853</v>
      </c>
      <c r="F1775" s="154" t="s">
        <v>6146</v>
      </c>
      <c r="G1775" s="78" t="str">
        <f t="shared" si="27"/>
        <v>TMM</v>
      </c>
    </row>
    <row r="1776" spans="2:7" hidden="1" x14ac:dyDescent="0.2">
      <c r="B1776" s="154" t="s">
        <v>1255</v>
      </c>
      <c r="C1776" s="154" t="s">
        <v>1255</v>
      </c>
      <c r="D1776" s="154" t="s">
        <v>5269</v>
      </c>
      <c r="E1776" s="154" t="s">
        <v>1853</v>
      </c>
      <c r="F1776" s="154" t="s">
        <v>6146</v>
      </c>
      <c r="G1776" s="78" t="str">
        <f t="shared" si="27"/>
        <v>TNR</v>
      </c>
    </row>
    <row r="1777" spans="2:7" hidden="1" x14ac:dyDescent="0.2">
      <c r="B1777" s="154" t="s">
        <v>5581</v>
      </c>
      <c r="C1777" s="154" t="s">
        <v>5581</v>
      </c>
      <c r="D1777" s="154" t="s">
        <v>5582</v>
      </c>
      <c r="E1777" s="154" t="s">
        <v>1853</v>
      </c>
      <c r="F1777" s="154" t="s">
        <v>6146</v>
      </c>
      <c r="G1777" s="78" t="str">
        <f t="shared" si="27"/>
        <v>WMN</v>
      </c>
    </row>
    <row r="1778" spans="2:7" hidden="1" x14ac:dyDescent="0.2">
      <c r="B1778" s="154" t="s">
        <v>7586</v>
      </c>
      <c r="C1778" s="154" t="s">
        <v>7586</v>
      </c>
      <c r="D1778" s="154" t="s">
        <v>7587</v>
      </c>
      <c r="E1778" s="154" t="s">
        <v>1853</v>
      </c>
      <c r="F1778" s="154" t="s">
        <v>6146</v>
      </c>
      <c r="G1778" s="78" t="str">
        <f t="shared" si="27"/>
        <v>WMR</v>
      </c>
    </row>
    <row r="1779" spans="2:7" hidden="1" x14ac:dyDescent="0.2">
      <c r="B1779" s="154" t="s">
        <v>481</v>
      </c>
      <c r="C1779" s="154" t="s">
        <v>481</v>
      </c>
      <c r="D1779" s="154" t="s">
        <v>2125</v>
      </c>
      <c r="E1779" s="154" t="s">
        <v>2126</v>
      </c>
      <c r="F1779" s="154" t="s">
        <v>6201</v>
      </c>
      <c r="G1779" s="78" t="str">
        <f t="shared" si="27"/>
        <v>BLZ</v>
      </c>
    </row>
    <row r="1780" spans="2:7" hidden="1" x14ac:dyDescent="0.2">
      <c r="B1780" s="154" t="s">
        <v>6445</v>
      </c>
      <c r="C1780" s="154" t="s">
        <v>6445</v>
      </c>
      <c r="D1780" s="154" t="s">
        <v>7178</v>
      </c>
      <c r="E1780" s="154" t="s">
        <v>2126</v>
      </c>
      <c r="F1780" s="154" t="s">
        <v>6201</v>
      </c>
      <c r="G1780" s="78" t="str">
        <f t="shared" si="27"/>
        <v>LIX</v>
      </c>
    </row>
    <row r="1781" spans="2:7" hidden="1" x14ac:dyDescent="0.2">
      <c r="B1781" s="154" t="s">
        <v>867</v>
      </c>
      <c r="C1781" s="154" t="s">
        <v>867</v>
      </c>
      <c r="D1781" s="154" t="s">
        <v>3826</v>
      </c>
      <c r="E1781" s="154" t="s">
        <v>2126</v>
      </c>
      <c r="F1781" s="154" t="s">
        <v>6201</v>
      </c>
      <c r="G1781" s="78" t="str">
        <f t="shared" si="27"/>
        <v>LLW</v>
      </c>
    </row>
    <row r="1782" spans="2:7" hidden="1" x14ac:dyDescent="0.2">
      <c r="B1782" s="154" t="s">
        <v>417</v>
      </c>
      <c r="C1782" s="154" t="s">
        <v>417</v>
      </c>
      <c r="D1782" s="154" t="s">
        <v>6796</v>
      </c>
      <c r="E1782" s="154" t="s">
        <v>1596</v>
      </c>
      <c r="F1782" s="154" t="s">
        <v>6152</v>
      </c>
      <c r="G1782" s="78" t="str">
        <f t="shared" si="27"/>
        <v>AOR</v>
      </c>
    </row>
    <row r="1783" spans="2:7" hidden="1" x14ac:dyDescent="0.2">
      <c r="B1783" s="154" t="s">
        <v>1988</v>
      </c>
      <c r="C1783" s="154" t="s">
        <v>1988</v>
      </c>
      <c r="D1783" s="154" t="s">
        <v>1989</v>
      </c>
      <c r="E1783" s="154" t="s">
        <v>1596</v>
      </c>
      <c r="F1783" s="154" t="s">
        <v>6152</v>
      </c>
      <c r="G1783" s="78" t="str">
        <f t="shared" si="27"/>
        <v>BBN</v>
      </c>
    </row>
    <row r="1784" spans="2:7" hidden="1" x14ac:dyDescent="0.2">
      <c r="B1784" s="154" t="s">
        <v>301</v>
      </c>
      <c r="C1784" s="154" t="s">
        <v>301</v>
      </c>
      <c r="D1784" s="154" t="s">
        <v>6821</v>
      </c>
      <c r="E1784" s="154" t="s">
        <v>1596</v>
      </c>
      <c r="F1784" s="154" t="s">
        <v>6152</v>
      </c>
      <c r="G1784" s="78" t="str">
        <f t="shared" si="27"/>
        <v>BKI</v>
      </c>
    </row>
    <row r="1785" spans="2:7" hidden="1" x14ac:dyDescent="0.2">
      <c r="B1785" s="154" t="s">
        <v>2105</v>
      </c>
      <c r="C1785" s="154" t="s">
        <v>2105</v>
      </c>
      <c r="D1785" s="154" t="s">
        <v>2106</v>
      </c>
      <c r="E1785" s="154" t="s">
        <v>1596</v>
      </c>
      <c r="F1785" s="154" t="s">
        <v>6152</v>
      </c>
      <c r="G1785" s="78" t="str">
        <f t="shared" si="27"/>
        <v>BKM</v>
      </c>
    </row>
    <row r="1786" spans="2:7" hidden="1" x14ac:dyDescent="0.2">
      <c r="B1786" s="154" t="s">
        <v>507</v>
      </c>
      <c r="C1786" s="154" t="s">
        <v>507</v>
      </c>
      <c r="D1786" s="154" t="s">
        <v>2216</v>
      </c>
      <c r="E1786" s="154" t="s">
        <v>1596</v>
      </c>
      <c r="F1786" s="154" t="s">
        <v>6152</v>
      </c>
      <c r="G1786" s="78" t="str">
        <f t="shared" si="27"/>
        <v>BTU</v>
      </c>
    </row>
    <row r="1787" spans="2:7" hidden="1" x14ac:dyDescent="0.2">
      <c r="B1787" s="154" t="s">
        <v>3275</v>
      </c>
      <c r="C1787" s="154" t="s">
        <v>3275</v>
      </c>
      <c r="D1787" s="154" t="s">
        <v>3276</v>
      </c>
      <c r="E1787" s="154" t="s">
        <v>1596</v>
      </c>
      <c r="F1787" s="154" t="s">
        <v>6152</v>
      </c>
      <c r="G1787" s="78" t="str">
        <f t="shared" si="27"/>
        <v>IPH</v>
      </c>
    </row>
    <row r="1788" spans="2:7" hidden="1" x14ac:dyDescent="0.2">
      <c r="B1788" s="154" t="s">
        <v>767</v>
      </c>
      <c r="C1788" s="154" t="s">
        <v>767</v>
      </c>
      <c r="D1788" s="154" t="s">
        <v>7087</v>
      </c>
      <c r="E1788" s="154" t="s">
        <v>1596</v>
      </c>
      <c r="F1788" s="154" t="s">
        <v>6152</v>
      </c>
      <c r="G1788" s="78" t="str">
        <f t="shared" si="27"/>
        <v>JHB</v>
      </c>
    </row>
    <row r="1789" spans="2:7" hidden="1" x14ac:dyDescent="0.2">
      <c r="B1789" s="154" t="s">
        <v>785</v>
      </c>
      <c r="C1789" s="154" t="s">
        <v>785</v>
      </c>
      <c r="D1789" s="154" t="s">
        <v>7104</v>
      </c>
      <c r="E1789" s="154" t="s">
        <v>1596</v>
      </c>
      <c r="F1789" s="154" t="s">
        <v>6152</v>
      </c>
      <c r="G1789" s="78" t="str">
        <f t="shared" si="27"/>
        <v>KBR</v>
      </c>
    </row>
    <row r="1790" spans="2:7" hidden="1" x14ac:dyDescent="0.2">
      <c r="B1790" s="154" t="s">
        <v>787</v>
      </c>
      <c r="C1790" s="154" t="s">
        <v>787</v>
      </c>
      <c r="D1790" s="154" t="s">
        <v>3480</v>
      </c>
      <c r="E1790" s="154" t="s">
        <v>1596</v>
      </c>
      <c r="F1790" s="154" t="s">
        <v>6152</v>
      </c>
      <c r="G1790" s="78" t="str">
        <f t="shared" si="27"/>
        <v>KCH</v>
      </c>
    </row>
    <row r="1791" spans="2:7" hidden="1" x14ac:dyDescent="0.2">
      <c r="B1791" s="154" t="s">
        <v>3663</v>
      </c>
      <c r="C1791" s="154" t="s">
        <v>3663</v>
      </c>
      <c r="D1791" s="154" t="s">
        <v>3664</v>
      </c>
      <c r="E1791" s="154" t="s">
        <v>1596</v>
      </c>
      <c r="F1791" s="154" t="s">
        <v>6152</v>
      </c>
      <c r="G1791" s="78" t="str">
        <f t="shared" si="27"/>
        <v>KTE</v>
      </c>
    </row>
    <row r="1792" spans="2:7" hidden="1" x14ac:dyDescent="0.2">
      <c r="B1792" s="154" t="s">
        <v>828</v>
      </c>
      <c r="C1792" s="154" t="s">
        <v>828</v>
      </c>
      <c r="D1792" s="154" t="s">
        <v>3676</v>
      </c>
      <c r="E1792" s="154" t="s">
        <v>1596</v>
      </c>
      <c r="F1792" s="154" t="s">
        <v>6152</v>
      </c>
      <c r="G1792" s="78" t="str">
        <f t="shared" si="27"/>
        <v>KUA</v>
      </c>
    </row>
    <row r="1793" spans="2:7" hidden="1" x14ac:dyDescent="0.2">
      <c r="B1793" s="154" t="s">
        <v>3677</v>
      </c>
      <c r="C1793" s="154" t="s">
        <v>3677</v>
      </c>
      <c r="D1793" s="154" t="s">
        <v>3678</v>
      </c>
      <c r="E1793" s="154" t="s">
        <v>1596</v>
      </c>
      <c r="F1793" s="154" t="s">
        <v>6152</v>
      </c>
      <c r="G1793" s="78" t="str">
        <f t="shared" si="27"/>
        <v>KUD</v>
      </c>
    </row>
    <row r="1794" spans="2:7" hidden="1" x14ac:dyDescent="0.2">
      <c r="B1794" s="154" t="s">
        <v>73</v>
      </c>
      <c r="C1794" s="154" t="s">
        <v>73</v>
      </c>
      <c r="D1794" s="154" t="s">
        <v>7144</v>
      </c>
      <c r="E1794" s="154" t="s">
        <v>1596</v>
      </c>
      <c r="F1794" s="154" t="s">
        <v>6152</v>
      </c>
      <c r="G1794" s="78" t="str">
        <f t="shared" si="27"/>
        <v>KUL</v>
      </c>
    </row>
    <row r="1795" spans="2:7" hidden="1" x14ac:dyDescent="0.2">
      <c r="B1795" s="154" t="s">
        <v>3754</v>
      </c>
      <c r="C1795" s="154" t="s">
        <v>3754</v>
      </c>
      <c r="D1795" s="154" t="s">
        <v>7159</v>
      </c>
      <c r="E1795" s="154" t="s">
        <v>1596</v>
      </c>
      <c r="F1795" s="154" t="s">
        <v>6152</v>
      </c>
      <c r="G1795" s="78" t="str">
        <f t="shared" si="27"/>
        <v>LBP</v>
      </c>
    </row>
    <row r="1796" spans="2:7" hidden="1" x14ac:dyDescent="0.2">
      <c r="B1796" s="154" t="s">
        <v>846</v>
      </c>
      <c r="C1796" s="154" t="s">
        <v>846</v>
      </c>
      <c r="D1796" s="154" t="s">
        <v>3756</v>
      </c>
      <c r="E1796" s="154" t="s">
        <v>1596</v>
      </c>
      <c r="F1796" s="154" t="s">
        <v>6152</v>
      </c>
      <c r="G1796" s="78" t="str">
        <f t="shared" ref="G1796:G1859" si="28">C1796</f>
        <v>LBU</v>
      </c>
    </row>
    <row r="1797" spans="2:7" hidden="1" x14ac:dyDescent="0.2">
      <c r="B1797" s="154" t="s">
        <v>3772</v>
      </c>
      <c r="C1797" s="154" t="s">
        <v>3772</v>
      </c>
      <c r="D1797" s="154" t="s">
        <v>7169</v>
      </c>
      <c r="E1797" s="154" t="s">
        <v>1596</v>
      </c>
      <c r="F1797" s="154" t="s">
        <v>6152</v>
      </c>
      <c r="G1797" s="78" t="str">
        <f t="shared" si="28"/>
        <v>LDU</v>
      </c>
    </row>
    <row r="1798" spans="2:7" hidden="1" x14ac:dyDescent="0.2">
      <c r="B1798" s="154" t="s">
        <v>858</v>
      </c>
      <c r="C1798" s="154" t="s">
        <v>858</v>
      </c>
      <c r="D1798" s="154" t="s">
        <v>3794</v>
      </c>
      <c r="E1798" s="154" t="s">
        <v>1596</v>
      </c>
      <c r="F1798" s="154" t="s">
        <v>6152</v>
      </c>
      <c r="G1798" s="78" t="str">
        <f t="shared" si="28"/>
        <v>LGK</v>
      </c>
    </row>
    <row r="1799" spans="2:7" hidden="1" x14ac:dyDescent="0.2">
      <c r="B1799" s="154" t="s">
        <v>3795</v>
      </c>
      <c r="C1799" s="154" t="s">
        <v>3795</v>
      </c>
      <c r="D1799" s="154" t="s">
        <v>7174</v>
      </c>
      <c r="E1799" s="154" t="s">
        <v>1596</v>
      </c>
      <c r="F1799" s="154" t="s">
        <v>6152</v>
      </c>
      <c r="G1799" s="78" t="str">
        <f t="shared" si="28"/>
        <v>LGL</v>
      </c>
    </row>
    <row r="1800" spans="2:7" hidden="1" x14ac:dyDescent="0.2">
      <c r="B1800" s="154" t="s">
        <v>3814</v>
      </c>
      <c r="C1800" s="154" t="s">
        <v>3814</v>
      </c>
      <c r="D1800" s="154" t="s">
        <v>7180</v>
      </c>
      <c r="E1800" s="154" t="s">
        <v>1596</v>
      </c>
      <c r="F1800" s="154" t="s">
        <v>6152</v>
      </c>
      <c r="G1800" s="78" t="str">
        <f t="shared" si="28"/>
        <v>LKH</v>
      </c>
    </row>
    <row r="1801" spans="2:7" hidden="1" x14ac:dyDescent="0.2">
      <c r="B1801" s="154" t="s">
        <v>3830</v>
      </c>
      <c r="C1801" s="154" t="s">
        <v>3830</v>
      </c>
      <c r="D1801" s="154" t="s">
        <v>3831</v>
      </c>
      <c r="E1801" s="154" t="s">
        <v>1596</v>
      </c>
      <c r="F1801" s="154" t="s">
        <v>6152</v>
      </c>
      <c r="G1801" s="78" t="str">
        <f t="shared" si="28"/>
        <v>LMN</v>
      </c>
    </row>
    <row r="1802" spans="2:7" hidden="1" x14ac:dyDescent="0.2">
      <c r="B1802" s="154" t="s">
        <v>3920</v>
      </c>
      <c r="C1802" s="154" t="s">
        <v>3920</v>
      </c>
      <c r="D1802" s="154" t="s">
        <v>3921</v>
      </c>
      <c r="E1802" s="154" t="s">
        <v>1596</v>
      </c>
      <c r="F1802" s="154" t="s">
        <v>6152</v>
      </c>
      <c r="G1802" s="78" t="str">
        <f t="shared" si="28"/>
        <v>LWY</v>
      </c>
    </row>
    <row r="1803" spans="2:7" hidden="1" x14ac:dyDescent="0.2">
      <c r="B1803" s="154" t="s">
        <v>4067</v>
      </c>
      <c r="C1803" s="154" t="s">
        <v>4067</v>
      </c>
      <c r="D1803" s="154" t="s">
        <v>4068</v>
      </c>
      <c r="E1803" s="154" t="s">
        <v>1596</v>
      </c>
      <c r="F1803" s="154" t="s">
        <v>6152</v>
      </c>
      <c r="G1803" s="78" t="str">
        <f t="shared" si="28"/>
        <v>MKM</v>
      </c>
    </row>
    <row r="1804" spans="2:7" hidden="1" x14ac:dyDescent="0.2">
      <c r="B1804" s="154" t="s">
        <v>4077</v>
      </c>
      <c r="C1804" s="154" t="s">
        <v>4077</v>
      </c>
      <c r="D1804" s="154" t="s">
        <v>4078</v>
      </c>
      <c r="E1804" s="154" t="s">
        <v>1596</v>
      </c>
      <c r="F1804" s="154" t="s">
        <v>6152</v>
      </c>
      <c r="G1804" s="78" t="str">
        <f t="shared" si="28"/>
        <v>MKZ</v>
      </c>
    </row>
    <row r="1805" spans="2:7" hidden="1" x14ac:dyDescent="0.2">
      <c r="B1805" s="154" t="s">
        <v>4193</v>
      </c>
      <c r="C1805" s="154" t="s">
        <v>4193</v>
      </c>
      <c r="D1805" s="154" t="s">
        <v>4194</v>
      </c>
      <c r="E1805" s="154" t="s">
        <v>1596</v>
      </c>
      <c r="F1805" s="154" t="s">
        <v>6152</v>
      </c>
      <c r="G1805" s="78" t="str">
        <f t="shared" si="28"/>
        <v>MUR</v>
      </c>
    </row>
    <row r="1806" spans="2:7" hidden="1" x14ac:dyDescent="0.2">
      <c r="B1806" s="154" t="s">
        <v>958</v>
      </c>
      <c r="C1806" s="154" t="s">
        <v>958</v>
      </c>
      <c r="D1806" s="154" t="s">
        <v>4235</v>
      </c>
      <c r="E1806" s="154" t="s">
        <v>1596</v>
      </c>
      <c r="F1806" s="154" t="s">
        <v>6152</v>
      </c>
      <c r="G1806" s="78" t="str">
        <f t="shared" si="28"/>
        <v>MYY</v>
      </c>
    </row>
    <row r="1807" spans="2:7" hidden="1" x14ac:dyDescent="0.2">
      <c r="B1807" s="154" t="s">
        <v>4243</v>
      </c>
      <c r="C1807" s="154" t="s">
        <v>4243</v>
      </c>
      <c r="D1807" s="154" t="s">
        <v>4244</v>
      </c>
      <c r="E1807" s="154" t="s">
        <v>1596</v>
      </c>
      <c r="F1807" s="154" t="s">
        <v>6152</v>
      </c>
      <c r="G1807" s="78" t="str">
        <f t="shared" si="28"/>
        <v>MZV</v>
      </c>
    </row>
    <row r="1808" spans="2:7" hidden="1" x14ac:dyDescent="0.2">
      <c r="B1808" s="154" t="s">
        <v>4402</v>
      </c>
      <c r="C1808" s="154" t="s">
        <v>4402</v>
      </c>
      <c r="D1808" s="154" t="s">
        <v>7297</v>
      </c>
      <c r="E1808" s="154" t="s">
        <v>1596</v>
      </c>
      <c r="F1808" s="154" t="s">
        <v>6152</v>
      </c>
      <c r="G1808" s="78" t="str">
        <f t="shared" si="28"/>
        <v>ODN</v>
      </c>
    </row>
    <row r="1809" spans="2:7" hidden="1" x14ac:dyDescent="0.2">
      <c r="B1809" s="154" t="s">
        <v>1040</v>
      </c>
      <c r="C1809" s="154" t="s">
        <v>1040</v>
      </c>
      <c r="D1809" s="154" t="s">
        <v>4528</v>
      </c>
      <c r="E1809" s="154" t="s">
        <v>1596</v>
      </c>
      <c r="F1809" s="154" t="s">
        <v>6152</v>
      </c>
      <c r="G1809" s="78" t="str">
        <f t="shared" si="28"/>
        <v>PEN</v>
      </c>
    </row>
    <row r="1810" spans="2:7" hidden="1" x14ac:dyDescent="0.2">
      <c r="B1810" s="154" t="s">
        <v>6536</v>
      </c>
      <c r="C1810" s="154" t="s">
        <v>6536</v>
      </c>
      <c r="D1810" s="154" t="s">
        <v>6537</v>
      </c>
      <c r="E1810" s="154" t="s">
        <v>1596</v>
      </c>
      <c r="F1810" s="154" t="s">
        <v>6152</v>
      </c>
      <c r="G1810" s="78" t="str">
        <f t="shared" si="28"/>
        <v>PKG</v>
      </c>
    </row>
    <row r="1811" spans="2:7" hidden="1" x14ac:dyDescent="0.2">
      <c r="B1811" s="154" t="s">
        <v>4748</v>
      </c>
      <c r="C1811" s="154" t="s">
        <v>4748</v>
      </c>
      <c r="D1811" s="154" t="s">
        <v>4749</v>
      </c>
      <c r="E1811" s="154" t="s">
        <v>1596</v>
      </c>
      <c r="F1811" s="154" t="s">
        <v>6152</v>
      </c>
      <c r="G1811" s="78" t="str">
        <f t="shared" si="28"/>
        <v>RDN</v>
      </c>
    </row>
    <row r="1812" spans="2:7" hidden="1" x14ac:dyDescent="0.2">
      <c r="B1812" s="154" t="s">
        <v>4875</v>
      </c>
      <c r="C1812" s="154" t="s">
        <v>4875</v>
      </c>
      <c r="D1812" s="154" t="s">
        <v>4876</v>
      </c>
      <c r="E1812" s="154" t="s">
        <v>1596</v>
      </c>
      <c r="F1812" s="154" t="s">
        <v>6152</v>
      </c>
      <c r="G1812" s="78" t="str">
        <f t="shared" si="28"/>
        <v>SBW</v>
      </c>
    </row>
    <row r="1813" spans="2:7" hidden="1" x14ac:dyDescent="0.2">
      <c r="B1813" s="154" t="s">
        <v>1148</v>
      </c>
      <c r="C1813" s="154" t="s">
        <v>1148</v>
      </c>
      <c r="D1813" s="154" t="s">
        <v>4897</v>
      </c>
      <c r="E1813" s="154" t="s">
        <v>1596</v>
      </c>
      <c r="F1813" s="154" t="s">
        <v>6152</v>
      </c>
      <c r="G1813" s="78" t="str">
        <f t="shared" si="28"/>
        <v>SDK</v>
      </c>
    </row>
    <row r="1814" spans="2:7" hidden="1" x14ac:dyDescent="0.2">
      <c r="B1814" s="154" t="s">
        <v>1651</v>
      </c>
      <c r="C1814" s="154" t="s">
        <v>73</v>
      </c>
      <c r="D1814" s="154" t="s">
        <v>7144</v>
      </c>
      <c r="E1814" s="154" t="s">
        <v>1596</v>
      </c>
      <c r="F1814" s="154" t="s">
        <v>6152</v>
      </c>
      <c r="G1814" s="78" t="str">
        <f t="shared" si="28"/>
        <v>KUL</v>
      </c>
    </row>
    <row r="1815" spans="2:7" hidden="1" x14ac:dyDescent="0.2">
      <c r="B1815" s="154" t="s">
        <v>5169</v>
      </c>
      <c r="C1815" s="154" t="s">
        <v>5169</v>
      </c>
      <c r="D1815" s="154" t="s">
        <v>7519</v>
      </c>
      <c r="E1815" s="154" t="s">
        <v>1596</v>
      </c>
      <c r="F1815" s="154" t="s">
        <v>6152</v>
      </c>
      <c r="G1815" s="78" t="str">
        <f t="shared" si="28"/>
        <v>TGC</v>
      </c>
    </row>
    <row r="1816" spans="2:7" hidden="1" x14ac:dyDescent="0.2">
      <c r="B1816" s="154" t="s">
        <v>1227</v>
      </c>
      <c r="C1816" s="154" t="s">
        <v>1227</v>
      </c>
      <c r="D1816" s="154" t="s">
        <v>7520</v>
      </c>
      <c r="E1816" s="154" t="s">
        <v>1596</v>
      </c>
      <c r="F1816" s="154" t="s">
        <v>6152</v>
      </c>
      <c r="G1816" s="78" t="str">
        <f t="shared" si="28"/>
        <v>TGG</v>
      </c>
    </row>
    <row r="1817" spans="2:7" hidden="1" x14ac:dyDescent="0.2">
      <c r="B1817" s="154" t="s">
        <v>5272</v>
      </c>
      <c r="C1817" s="154" t="s">
        <v>5272</v>
      </c>
      <c r="D1817" s="154" t="s">
        <v>5273</v>
      </c>
      <c r="E1817" s="154" t="s">
        <v>1596</v>
      </c>
      <c r="F1817" s="154" t="s">
        <v>6152</v>
      </c>
      <c r="G1817" s="78" t="str">
        <f t="shared" si="28"/>
        <v>TOD</v>
      </c>
    </row>
    <row r="1818" spans="2:7" hidden="1" x14ac:dyDescent="0.2">
      <c r="B1818" s="154" t="s">
        <v>1278</v>
      </c>
      <c r="C1818" s="154" t="s">
        <v>1278</v>
      </c>
      <c r="D1818" s="154" t="s">
        <v>5351</v>
      </c>
      <c r="E1818" s="154" t="s">
        <v>1596</v>
      </c>
      <c r="F1818" s="154" t="s">
        <v>6152</v>
      </c>
      <c r="G1818" s="78" t="str">
        <f t="shared" si="28"/>
        <v>TWU</v>
      </c>
    </row>
    <row r="1819" spans="2:7" hidden="1" x14ac:dyDescent="0.2">
      <c r="B1819" s="154" t="s">
        <v>2897</v>
      </c>
      <c r="C1819" s="154" t="s">
        <v>2897</v>
      </c>
      <c r="D1819" s="154" t="s">
        <v>6997</v>
      </c>
      <c r="E1819" s="154" t="s">
        <v>1591</v>
      </c>
      <c r="F1819" s="154" t="s">
        <v>6331</v>
      </c>
      <c r="G1819" s="78" t="str">
        <f t="shared" si="28"/>
        <v>GAN</v>
      </c>
    </row>
    <row r="1820" spans="2:7" hidden="1" x14ac:dyDescent="0.2">
      <c r="B1820" s="154" t="s">
        <v>3066</v>
      </c>
      <c r="C1820" s="154" t="s">
        <v>3066</v>
      </c>
      <c r="D1820" s="154" t="s">
        <v>3067</v>
      </c>
      <c r="E1820" s="154" t="s">
        <v>1591</v>
      </c>
      <c r="F1820" s="154" t="s">
        <v>6331</v>
      </c>
      <c r="G1820" s="78" t="str">
        <f t="shared" si="28"/>
        <v>HAQ</v>
      </c>
    </row>
    <row r="1821" spans="2:7" hidden="1" x14ac:dyDescent="0.2">
      <c r="B1821" s="154" t="s">
        <v>3490</v>
      </c>
      <c r="C1821" s="154" t="s">
        <v>3490</v>
      </c>
      <c r="D1821" s="154" t="s">
        <v>3491</v>
      </c>
      <c r="E1821" s="154" t="s">
        <v>1591</v>
      </c>
      <c r="F1821" s="154" t="s">
        <v>6331</v>
      </c>
      <c r="G1821" s="78" t="str">
        <f t="shared" si="28"/>
        <v>KDM</v>
      </c>
    </row>
    <row r="1822" spans="2:7" hidden="1" x14ac:dyDescent="0.2">
      <c r="B1822" s="154" t="s">
        <v>3492</v>
      </c>
      <c r="C1822" s="154" t="s">
        <v>3492</v>
      </c>
      <c r="D1822" s="154" t="s">
        <v>3493</v>
      </c>
      <c r="E1822" s="154" t="s">
        <v>1591</v>
      </c>
      <c r="F1822" s="154" t="s">
        <v>6331</v>
      </c>
      <c r="G1822" s="78" t="str">
        <f t="shared" si="28"/>
        <v>KDO</v>
      </c>
    </row>
    <row r="1823" spans="2:7" hidden="1" x14ac:dyDescent="0.2">
      <c r="B1823" s="154" t="s">
        <v>63</v>
      </c>
      <c r="C1823" s="154" t="s">
        <v>63</v>
      </c>
      <c r="D1823" s="154" t="s">
        <v>4081</v>
      </c>
      <c r="E1823" s="154" t="s">
        <v>1591</v>
      </c>
      <c r="F1823" s="154" t="s">
        <v>6331</v>
      </c>
      <c r="G1823" s="78" t="str">
        <f t="shared" si="28"/>
        <v>MLE</v>
      </c>
    </row>
    <row r="1824" spans="2:7" hidden="1" x14ac:dyDescent="0.2">
      <c r="B1824" s="154" t="s">
        <v>6640</v>
      </c>
      <c r="C1824" s="154" t="s">
        <v>6640</v>
      </c>
      <c r="D1824" s="154" t="s">
        <v>6641</v>
      </c>
      <c r="E1824" s="154" t="s">
        <v>1591</v>
      </c>
      <c r="F1824" s="154" t="s">
        <v>6331</v>
      </c>
      <c r="G1824" s="78" t="str">
        <f t="shared" si="28"/>
        <v>VAM</v>
      </c>
    </row>
    <row r="1825" spans="2:7" hidden="1" x14ac:dyDescent="0.2">
      <c r="B1825" s="154" t="s">
        <v>477</v>
      </c>
      <c r="C1825" s="154" t="s">
        <v>477</v>
      </c>
      <c r="D1825" s="154" t="s">
        <v>2107</v>
      </c>
      <c r="E1825" s="154" t="s">
        <v>2108</v>
      </c>
      <c r="F1825" s="154" t="s">
        <v>6196</v>
      </c>
      <c r="G1825" s="78" t="str">
        <f t="shared" si="28"/>
        <v>BKO</v>
      </c>
    </row>
    <row r="1826" spans="2:7" hidden="1" x14ac:dyDescent="0.2">
      <c r="B1826" s="154" t="s">
        <v>925</v>
      </c>
      <c r="C1826" s="154" t="s">
        <v>925</v>
      </c>
      <c r="D1826" s="154" t="s">
        <v>4079</v>
      </c>
      <c r="E1826" s="154" t="s">
        <v>4079</v>
      </c>
      <c r="F1826" s="154" t="s">
        <v>6466</v>
      </c>
      <c r="G1826" s="78" t="str">
        <f t="shared" si="28"/>
        <v>MLA</v>
      </c>
    </row>
    <row r="1827" spans="2:7" hidden="1" x14ac:dyDescent="0.2">
      <c r="B1827" s="154" t="s">
        <v>833</v>
      </c>
      <c r="C1827" s="154" t="s">
        <v>833</v>
      </c>
      <c r="D1827" s="154" t="s">
        <v>3701</v>
      </c>
      <c r="E1827" s="154" t="s">
        <v>2074</v>
      </c>
      <c r="F1827" s="154" t="s">
        <v>6435</v>
      </c>
      <c r="G1827" s="78" t="str">
        <f t="shared" si="28"/>
        <v>KWA</v>
      </c>
    </row>
    <row r="1828" spans="2:7" hidden="1" x14ac:dyDescent="0.2">
      <c r="B1828" s="154" t="s">
        <v>900</v>
      </c>
      <c r="C1828" s="154" t="s">
        <v>900</v>
      </c>
      <c r="D1828" s="154" t="s">
        <v>3950</v>
      </c>
      <c r="E1828" s="154" t="s">
        <v>2074</v>
      </c>
      <c r="F1828" s="154" t="s">
        <v>6435</v>
      </c>
      <c r="G1828" s="78" t="str">
        <f t="shared" si="28"/>
        <v>MAJ</v>
      </c>
    </row>
    <row r="1829" spans="2:7" hidden="1" x14ac:dyDescent="0.2">
      <c r="B1829" s="154" t="s">
        <v>638</v>
      </c>
      <c r="C1829" s="154" t="s">
        <v>638</v>
      </c>
      <c r="D1829" s="154" t="s">
        <v>6976</v>
      </c>
      <c r="E1829" s="154" t="s">
        <v>2810</v>
      </c>
      <c r="F1829" s="154" t="s">
        <v>6318</v>
      </c>
      <c r="G1829" s="78" t="str">
        <f t="shared" si="28"/>
        <v>FDF</v>
      </c>
    </row>
    <row r="1830" spans="2:7" hidden="1" x14ac:dyDescent="0.2">
      <c r="B1830" s="154" t="s">
        <v>4281</v>
      </c>
      <c r="C1830" s="154" t="s">
        <v>4281</v>
      </c>
      <c r="D1830" s="154" t="s">
        <v>4282</v>
      </c>
      <c r="E1830" s="154" t="s">
        <v>4283</v>
      </c>
      <c r="F1830" s="154" t="s">
        <v>6490</v>
      </c>
      <c r="G1830" s="78" t="str">
        <f t="shared" si="28"/>
        <v>NDB</v>
      </c>
    </row>
    <row r="1831" spans="2:7" hidden="1" x14ac:dyDescent="0.2">
      <c r="B1831" s="154" t="s">
        <v>976</v>
      </c>
      <c r="C1831" s="154" t="s">
        <v>976</v>
      </c>
      <c r="D1831" s="154" t="s">
        <v>4306</v>
      </c>
      <c r="E1831" s="154" t="s">
        <v>4283</v>
      </c>
      <c r="F1831" s="154" t="s">
        <v>6490</v>
      </c>
      <c r="G1831" s="78" t="str">
        <f t="shared" si="28"/>
        <v>NKC</v>
      </c>
    </row>
    <row r="1832" spans="2:7" hidden="1" x14ac:dyDescent="0.2">
      <c r="B1832" s="154" t="s">
        <v>4479</v>
      </c>
      <c r="C1832" s="154" t="s">
        <v>4479</v>
      </c>
      <c r="D1832" s="154" t="s">
        <v>4480</v>
      </c>
      <c r="E1832" s="154" t="s">
        <v>4283</v>
      </c>
      <c r="F1832" s="154" t="s">
        <v>6490</v>
      </c>
      <c r="G1832" s="78" t="str">
        <f t="shared" si="28"/>
        <v>OUZ</v>
      </c>
    </row>
    <row r="1833" spans="2:7" hidden="1" x14ac:dyDescent="0.2">
      <c r="B1833" s="154" t="s">
        <v>15</v>
      </c>
      <c r="C1833" s="154" t="s">
        <v>15</v>
      </c>
      <c r="D1833" s="154" t="s">
        <v>1569</v>
      </c>
      <c r="E1833" s="154" t="s">
        <v>1569</v>
      </c>
      <c r="F1833" s="154" t="s">
        <v>6474</v>
      </c>
      <c r="G1833" s="78" t="str">
        <f t="shared" si="28"/>
        <v>MRU</v>
      </c>
    </row>
    <row r="1834" spans="2:7" hidden="1" x14ac:dyDescent="0.2">
      <c r="B1834" s="154" t="s">
        <v>4825</v>
      </c>
      <c r="C1834" s="154" t="s">
        <v>4825</v>
      </c>
      <c r="D1834" s="154" t="s">
        <v>7419</v>
      </c>
      <c r="E1834" s="154" t="s">
        <v>1569</v>
      </c>
      <c r="F1834" s="154" t="s">
        <v>6474</v>
      </c>
      <c r="G1834" s="78" t="str">
        <f t="shared" si="28"/>
        <v>RRG</v>
      </c>
    </row>
    <row r="1835" spans="2:7" hidden="1" x14ac:dyDescent="0.2">
      <c r="B1835" s="154" t="s">
        <v>2659</v>
      </c>
      <c r="C1835" s="154" t="s">
        <v>2659</v>
      </c>
      <c r="D1835" s="154" t="s">
        <v>2660</v>
      </c>
      <c r="E1835" s="154" t="s">
        <v>2661</v>
      </c>
      <c r="F1835" s="154" t="s">
        <v>6293</v>
      </c>
      <c r="G1835" s="78" t="str">
        <f t="shared" si="28"/>
        <v>DZA</v>
      </c>
    </row>
    <row r="1836" spans="2:7" hidden="1" x14ac:dyDescent="0.2">
      <c r="B1836" s="154" t="s">
        <v>383</v>
      </c>
      <c r="C1836" s="154" t="s">
        <v>383</v>
      </c>
      <c r="D1836" s="154" t="s">
        <v>1715</v>
      </c>
      <c r="E1836" s="154" t="s">
        <v>1716</v>
      </c>
      <c r="F1836" s="154" t="s">
        <v>6099</v>
      </c>
      <c r="G1836" s="78" t="str">
        <f t="shared" si="28"/>
        <v>ACA</v>
      </c>
    </row>
    <row r="1837" spans="2:7" hidden="1" x14ac:dyDescent="0.2">
      <c r="B1837" s="154" t="s">
        <v>397</v>
      </c>
      <c r="C1837" s="154" t="s">
        <v>397</v>
      </c>
      <c r="D1837" s="154" t="s">
        <v>1786</v>
      </c>
      <c r="E1837" s="154" t="s">
        <v>1716</v>
      </c>
      <c r="F1837" s="154" t="s">
        <v>6099</v>
      </c>
      <c r="G1837" s="78" t="str">
        <f t="shared" si="28"/>
        <v>AGU</v>
      </c>
    </row>
    <row r="1838" spans="2:7" hidden="1" x14ac:dyDescent="0.2">
      <c r="B1838" s="154" t="s">
        <v>476</v>
      </c>
      <c r="C1838" s="154" t="s">
        <v>476</v>
      </c>
      <c r="D1838" s="154" t="s">
        <v>2097</v>
      </c>
      <c r="E1838" s="154" t="s">
        <v>1716</v>
      </c>
      <c r="F1838" s="154" t="s">
        <v>6099</v>
      </c>
      <c r="G1838" s="78" t="str">
        <f t="shared" si="28"/>
        <v>BJX</v>
      </c>
    </row>
    <row r="1839" spans="2:7" hidden="1" x14ac:dyDescent="0.2">
      <c r="B1839" s="154" t="s">
        <v>522</v>
      </c>
      <c r="C1839" s="154" t="s">
        <v>522</v>
      </c>
      <c r="D1839" s="154" t="s">
        <v>6866</v>
      </c>
      <c r="E1839" s="154" t="s">
        <v>1716</v>
      </c>
      <c r="F1839" s="154" t="s">
        <v>6099</v>
      </c>
      <c r="G1839" s="78" t="str">
        <f t="shared" si="28"/>
        <v>CEN</v>
      </c>
    </row>
    <row r="1840" spans="2:7" hidden="1" x14ac:dyDescent="0.2">
      <c r="B1840" s="154" t="s">
        <v>539</v>
      </c>
      <c r="C1840" s="154" t="s">
        <v>539</v>
      </c>
      <c r="D1840" s="154" t="s">
        <v>6877</v>
      </c>
      <c r="E1840" s="154" t="s">
        <v>1716</v>
      </c>
      <c r="F1840" s="154" t="s">
        <v>6099</v>
      </c>
      <c r="G1840" s="78" t="str">
        <f t="shared" si="28"/>
        <v>CJS</v>
      </c>
    </row>
    <row r="1841" spans="2:7" hidden="1" x14ac:dyDescent="0.2">
      <c r="B1841" s="154" t="s">
        <v>545</v>
      </c>
      <c r="C1841" s="154" t="s">
        <v>545</v>
      </c>
      <c r="D1841" s="154" t="s">
        <v>2421</v>
      </c>
      <c r="E1841" s="154" t="s">
        <v>1716</v>
      </c>
      <c r="F1841" s="154" t="s">
        <v>6099</v>
      </c>
      <c r="G1841" s="78" t="str">
        <f t="shared" si="28"/>
        <v>CLQ</v>
      </c>
    </row>
    <row r="1842" spans="2:7" hidden="1" x14ac:dyDescent="0.2">
      <c r="B1842" s="154" t="s">
        <v>547</v>
      </c>
      <c r="C1842" s="154" t="s">
        <v>547</v>
      </c>
      <c r="D1842" s="154" t="s">
        <v>6883</v>
      </c>
      <c r="E1842" s="154" t="s">
        <v>1716</v>
      </c>
      <c r="F1842" s="154" t="s">
        <v>6099</v>
      </c>
      <c r="G1842" s="78" t="str">
        <f t="shared" si="28"/>
        <v>CME</v>
      </c>
    </row>
    <row r="1843" spans="2:7" hidden="1" x14ac:dyDescent="0.2">
      <c r="B1843" s="154" t="s">
        <v>555</v>
      </c>
      <c r="C1843" s="154" t="s">
        <v>555</v>
      </c>
      <c r="D1843" s="154" t="s">
        <v>2455</v>
      </c>
      <c r="E1843" s="154" t="s">
        <v>1716</v>
      </c>
      <c r="F1843" s="154" t="s">
        <v>6099</v>
      </c>
      <c r="G1843" s="78" t="str">
        <f t="shared" si="28"/>
        <v>CPE</v>
      </c>
    </row>
    <row r="1844" spans="2:7" hidden="1" x14ac:dyDescent="0.2">
      <c r="B1844" s="154" t="s">
        <v>564</v>
      </c>
      <c r="C1844" s="154" t="s">
        <v>564</v>
      </c>
      <c r="D1844" s="154" t="s">
        <v>2482</v>
      </c>
      <c r="E1844" s="154" t="s">
        <v>1716</v>
      </c>
      <c r="F1844" s="154" t="s">
        <v>6099</v>
      </c>
      <c r="G1844" s="78" t="str">
        <f t="shared" si="28"/>
        <v>CTM</v>
      </c>
    </row>
    <row r="1845" spans="2:7" hidden="1" x14ac:dyDescent="0.2">
      <c r="B1845" s="154" t="s">
        <v>569</v>
      </c>
      <c r="C1845" s="154" t="s">
        <v>569</v>
      </c>
      <c r="D1845" s="154" t="s">
        <v>2492</v>
      </c>
      <c r="E1845" s="154" t="s">
        <v>1716</v>
      </c>
      <c r="F1845" s="154" t="s">
        <v>6099</v>
      </c>
      <c r="G1845" s="78" t="str">
        <f t="shared" si="28"/>
        <v>CUL</v>
      </c>
    </row>
    <row r="1846" spans="2:7" hidden="1" x14ac:dyDescent="0.2">
      <c r="B1846" s="154" t="s">
        <v>340</v>
      </c>
      <c r="C1846" s="154" t="s">
        <v>340</v>
      </c>
      <c r="D1846" s="154" t="s">
        <v>2493</v>
      </c>
      <c r="E1846" s="154" t="s">
        <v>1716</v>
      </c>
      <c r="F1846" s="154" t="s">
        <v>6099</v>
      </c>
      <c r="G1846" s="78" t="str">
        <f t="shared" si="28"/>
        <v>CUN</v>
      </c>
    </row>
    <row r="1847" spans="2:7" hidden="1" x14ac:dyDescent="0.2">
      <c r="B1847" s="154" t="s">
        <v>571</v>
      </c>
      <c r="C1847" s="154" t="s">
        <v>571</v>
      </c>
      <c r="D1847" s="154" t="s">
        <v>2497</v>
      </c>
      <c r="E1847" s="154" t="s">
        <v>1716</v>
      </c>
      <c r="F1847" s="154" t="s">
        <v>6099</v>
      </c>
      <c r="G1847" s="78" t="str">
        <f t="shared" si="28"/>
        <v>CUU</v>
      </c>
    </row>
    <row r="1848" spans="2:7" hidden="1" x14ac:dyDescent="0.2">
      <c r="B1848" s="154" t="s">
        <v>6900</v>
      </c>
      <c r="C1848" s="154" t="s">
        <v>6900</v>
      </c>
      <c r="D1848" s="154" t="s">
        <v>6901</v>
      </c>
      <c r="E1848" s="154" t="s">
        <v>1716</v>
      </c>
      <c r="F1848" s="154" t="s">
        <v>6099</v>
      </c>
      <c r="G1848" s="78" t="str">
        <f t="shared" si="28"/>
        <v>CVJ</v>
      </c>
    </row>
    <row r="1849" spans="2:7" hidden="1" x14ac:dyDescent="0.2">
      <c r="B1849" s="154" t="s">
        <v>573</v>
      </c>
      <c r="C1849" s="154" t="s">
        <v>573</v>
      </c>
      <c r="D1849" s="154" t="s">
        <v>6902</v>
      </c>
      <c r="E1849" s="154" t="s">
        <v>1716</v>
      </c>
      <c r="F1849" s="154" t="s">
        <v>6099</v>
      </c>
      <c r="G1849" s="78" t="str">
        <f t="shared" si="28"/>
        <v>CVM</v>
      </c>
    </row>
    <row r="1850" spans="2:7" hidden="1" x14ac:dyDescent="0.2">
      <c r="B1850" s="154" t="s">
        <v>579</v>
      </c>
      <c r="C1850" s="154" t="s">
        <v>579</v>
      </c>
      <c r="D1850" s="154" t="s">
        <v>2530</v>
      </c>
      <c r="E1850" s="154" t="s">
        <v>1716</v>
      </c>
      <c r="F1850" s="154" t="s">
        <v>6099</v>
      </c>
      <c r="G1850" s="78" t="str">
        <f t="shared" si="28"/>
        <v>CZM</v>
      </c>
    </row>
    <row r="1851" spans="2:7" hidden="1" x14ac:dyDescent="0.2">
      <c r="B1851" s="154" t="s">
        <v>362</v>
      </c>
      <c r="C1851" s="154" t="s">
        <v>362</v>
      </c>
      <c r="D1851" s="154" t="s">
        <v>6726</v>
      </c>
      <c r="E1851" s="154" t="s">
        <v>1716</v>
      </c>
      <c r="F1851" s="154" t="s">
        <v>6099</v>
      </c>
      <c r="G1851" s="78" t="str">
        <f t="shared" si="28"/>
        <v>DGO</v>
      </c>
    </row>
    <row r="1852" spans="2:7" hidden="1" x14ac:dyDescent="0.2">
      <c r="B1852" s="154" t="s">
        <v>354</v>
      </c>
      <c r="C1852" s="154" t="s">
        <v>354</v>
      </c>
      <c r="D1852" s="154" t="s">
        <v>2912</v>
      </c>
      <c r="E1852" s="154" t="s">
        <v>1716</v>
      </c>
      <c r="F1852" s="154" t="s">
        <v>6099</v>
      </c>
      <c r="G1852" s="78" t="str">
        <f t="shared" si="28"/>
        <v>GDL</v>
      </c>
    </row>
    <row r="1853" spans="2:7" hidden="1" x14ac:dyDescent="0.2">
      <c r="B1853" s="154" t="s">
        <v>687</v>
      </c>
      <c r="C1853" s="154" t="s">
        <v>687</v>
      </c>
      <c r="D1853" s="154" t="s">
        <v>3049</v>
      </c>
      <c r="E1853" s="154" t="s">
        <v>1716</v>
      </c>
      <c r="F1853" s="154" t="s">
        <v>6099</v>
      </c>
      <c r="G1853" s="78" t="str">
        <f t="shared" si="28"/>
        <v>GYM</v>
      </c>
    </row>
    <row r="1854" spans="2:7" hidden="1" x14ac:dyDescent="0.2">
      <c r="B1854" s="154" t="s">
        <v>717</v>
      </c>
      <c r="C1854" s="154" t="s">
        <v>717</v>
      </c>
      <c r="D1854" s="154" t="s">
        <v>3131</v>
      </c>
      <c r="E1854" s="154" t="s">
        <v>1716</v>
      </c>
      <c r="F1854" s="154" t="s">
        <v>6099</v>
      </c>
      <c r="G1854" s="78" t="str">
        <f t="shared" si="28"/>
        <v>HMO</v>
      </c>
    </row>
    <row r="1855" spans="2:7" hidden="1" x14ac:dyDescent="0.2">
      <c r="B1855" s="154" t="s">
        <v>361</v>
      </c>
      <c r="C1855" s="154" t="s">
        <v>361</v>
      </c>
      <c r="D1855" s="154" t="s">
        <v>3194</v>
      </c>
      <c r="E1855" s="154" t="s">
        <v>1716</v>
      </c>
      <c r="F1855" s="154" t="s">
        <v>6099</v>
      </c>
      <c r="G1855" s="78" t="str">
        <f t="shared" si="28"/>
        <v>HUX</v>
      </c>
    </row>
    <row r="1856" spans="2:7" hidden="1" x14ac:dyDescent="0.2">
      <c r="B1856" s="154" t="s">
        <v>763</v>
      </c>
      <c r="C1856" s="154" t="s">
        <v>763</v>
      </c>
      <c r="D1856" s="154" t="s">
        <v>3346</v>
      </c>
      <c r="E1856" s="154" t="s">
        <v>1716</v>
      </c>
      <c r="F1856" s="154" t="s">
        <v>6099</v>
      </c>
      <c r="G1856" s="78" t="str">
        <f t="shared" si="28"/>
        <v>JAL</v>
      </c>
    </row>
    <row r="1857" spans="2:7" hidden="1" x14ac:dyDescent="0.2">
      <c r="B1857" s="154" t="s">
        <v>842</v>
      </c>
      <c r="C1857" s="154" t="s">
        <v>842</v>
      </c>
      <c r="D1857" s="154" t="s">
        <v>7155</v>
      </c>
      <c r="E1857" s="154" t="s">
        <v>1716</v>
      </c>
      <c r="F1857" s="154" t="s">
        <v>6099</v>
      </c>
      <c r="G1857" s="78" t="str">
        <f t="shared" si="28"/>
        <v>LAP</v>
      </c>
    </row>
    <row r="1858" spans="2:7" hidden="1" x14ac:dyDescent="0.2">
      <c r="B1858" s="154" t="s">
        <v>868</v>
      </c>
      <c r="C1858" s="154" t="s">
        <v>868</v>
      </c>
      <c r="D1858" s="154" t="s">
        <v>7183</v>
      </c>
      <c r="E1858" s="154" t="s">
        <v>1716</v>
      </c>
      <c r="F1858" s="154" t="s">
        <v>6099</v>
      </c>
      <c r="G1858" s="78" t="str">
        <f t="shared" si="28"/>
        <v>LMM</v>
      </c>
    </row>
    <row r="1859" spans="2:7" hidden="1" x14ac:dyDescent="0.2">
      <c r="B1859" s="154" t="s">
        <v>883</v>
      </c>
      <c r="C1859" s="154" t="s">
        <v>883</v>
      </c>
      <c r="D1859" s="154" t="s">
        <v>3889</v>
      </c>
      <c r="E1859" s="154" t="s">
        <v>1716</v>
      </c>
      <c r="F1859" s="154" t="s">
        <v>6099</v>
      </c>
      <c r="G1859" s="78" t="str">
        <f t="shared" si="28"/>
        <v>LTO</v>
      </c>
    </row>
    <row r="1860" spans="2:7" hidden="1" x14ac:dyDescent="0.2">
      <c r="B1860" s="154" t="s">
        <v>896</v>
      </c>
      <c r="C1860" s="154" t="s">
        <v>896</v>
      </c>
      <c r="D1860" s="154" t="s">
        <v>7212</v>
      </c>
      <c r="E1860" s="154" t="s">
        <v>1716</v>
      </c>
      <c r="F1860" s="154" t="s">
        <v>6099</v>
      </c>
      <c r="G1860" s="78" t="str">
        <f t="shared" ref="G1860:G1923" si="29">C1860</f>
        <v>LZC</v>
      </c>
    </row>
    <row r="1861" spans="2:7" hidden="1" x14ac:dyDescent="0.2">
      <c r="B1861" s="154" t="s">
        <v>901</v>
      </c>
      <c r="C1861" s="154" t="s">
        <v>901</v>
      </c>
      <c r="D1861" s="154" t="s">
        <v>3953</v>
      </c>
      <c r="E1861" s="154" t="s">
        <v>1716</v>
      </c>
      <c r="F1861" s="154" t="s">
        <v>6099</v>
      </c>
      <c r="G1861" s="78" t="str">
        <f t="shared" si="29"/>
        <v>MAM</v>
      </c>
    </row>
    <row r="1862" spans="2:7" hidden="1" x14ac:dyDescent="0.2">
      <c r="B1862" s="154" t="s">
        <v>330</v>
      </c>
      <c r="C1862" s="154" t="s">
        <v>330</v>
      </c>
      <c r="D1862" s="154" t="s">
        <v>7226</v>
      </c>
      <c r="E1862" s="154" t="s">
        <v>1716</v>
      </c>
      <c r="F1862" s="154" t="s">
        <v>6099</v>
      </c>
      <c r="G1862" s="78" t="str">
        <f t="shared" si="29"/>
        <v>MEX</v>
      </c>
    </row>
    <row r="1863" spans="2:7" hidden="1" x14ac:dyDescent="0.2">
      <c r="B1863" s="154" t="s">
        <v>920</v>
      </c>
      <c r="C1863" s="154" t="s">
        <v>920</v>
      </c>
      <c r="D1863" s="154" t="s">
        <v>4043</v>
      </c>
      <c r="E1863" s="154" t="s">
        <v>1716</v>
      </c>
      <c r="F1863" s="154" t="s">
        <v>6099</v>
      </c>
      <c r="G1863" s="78" t="str">
        <f t="shared" si="29"/>
        <v>MID</v>
      </c>
    </row>
    <row r="1864" spans="2:7" hidden="1" x14ac:dyDescent="0.2">
      <c r="B1864" s="154" t="s">
        <v>927</v>
      </c>
      <c r="C1864" s="154" t="s">
        <v>927</v>
      </c>
      <c r="D1864" s="154" t="s">
        <v>4086</v>
      </c>
      <c r="E1864" s="154" t="s">
        <v>1716</v>
      </c>
      <c r="F1864" s="154" t="s">
        <v>6099</v>
      </c>
      <c r="G1864" s="78" t="str">
        <f t="shared" si="29"/>
        <v>MLM</v>
      </c>
    </row>
    <row r="1865" spans="2:7" hidden="1" x14ac:dyDescent="0.2">
      <c r="B1865" s="154" t="s">
        <v>950</v>
      </c>
      <c r="C1865" s="154" t="s">
        <v>950</v>
      </c>
      <c r="D1865" s="154" t="s">
        <v>4182</v>
      </c>
      <c r="E1865" s="154" t="s">
        <v>1716</v>
      </c>
      <c r="F1865" s="154" t="s">
        <v>6099</v>
      </c>
      <c r="G1865" s="78" t="str">
        <f t="shared" si="29"/>
        <v>MTT</v>
      </c>
    </row>
    <row r="1866" spans="2:7" hidden="1" x14ac:dyDescent="0.2">
      <c r="B1866" s="154" t="s">
        <v>951</v>
      </c>
      <c r="C1866" s="154" t="s">
        <v>951</v>
      </c>
      <c r="D1866" s="154" t="s">
        <v>4184</v>
      </c>
      <c r="E1866" s="154" t="s">
        <v>1716</v>
      </c>
      <c r="F1866" s="154" t="s">
        <v>6099</v>
      </c>
      <c r="G1866" s="78" t="str">
        <f t="shared" si="29"/>
        <v>MTY</v>
      </c>
    </row>
    <row r="1867" spans="2:7" hidden="1" x14ac:dyDescent="0.2">
      <c r="B1867" s="154" t="s">
        <v>956</v>
      </c>
      <c r="C1867" s="154" t="s">
        <v>956</v>
      </c>
      <c r="D1867" s="154" t="s">
        <v>4214</v>
      </c>
      <c r="E1867" s="154" t="s">
        <v>1716</v>
      </c>
      <c r="F1867" s="154" t="s">
        <v>6099</v>
      </c>
      <c r="G1867" s="78" t="str">
        <f t="shared" si="29"/>
        <v>MXL</v>
      </c>
    </row>
    <row r="1868" spans="2:7" hidden="1" x14ac:dyDescent="0.2">
      <c r="B1868" s="154" t="s">
        <v>960</v>
      </c>
      <c r="C1868" s="154" t="s">
        <v>960</v>
      </c>
      <c r="D1868" s="154" t="s">
        <v>4242</v>
      </c>
      <c r="E1868" s="154" t="s">
        <v>1716</v>
      </c>
      <c r="F1868" s="154" t="s">
        <v>6099</v>
      </c>
      <c r="G1868" s="78" t="str">
        <f t="shared" si="29"/>
        <v>MZT</v>
      </c>
    </row>
    <row r="1869" spans="2:7" hidden="1" x14ac:dyDescent="0.2">
      <c r="B1869" s="154" t="s">
        <v>979</v>
      </c>
      <c r="C1869" s="154" t="s">
        <v>979</v>
      </c>
      <c r="D1869" s="154" t="s">
        <v>7279</v>
      </c>
      <c r="E1869" s="154" t="s">
        <v>1716</v>
      </c>
      <c r="F1869" s="154" t="s">
        <v>6099</v>
      </c>
      <c r="G1869" s="78" t="str">
        <f t="shared" si="29"/>
        <v>NLD</v>
      </c>
    </row>
    <row r="1870" spans="2:7" hidden="1" x14ac:dyDescent="0.2">
      <c r="B1870" s="154" t="s">
        <v>996</v>
      </c>
      <c r="C1870" s="154" t="s">
        <v>996</v>
      </c>
      <c r="D1870" s="154" t="s">
        <v>4396</v>
      </c>
      <c r="E1870" s="154" t="s">
        <v>1716</v>
      </c>
      <c r="F1870" s="154" t="s">
        <v>6099</v>
      </c>
      <c r="G1870" s="78" t="str">
        <f t="shared" si="29"/>
        <v>OAX</v>
      </c>
    </row>
    <row r="1871" spans="2:7" hidden="1" x14ac:dyDescent="0.2">
      <c r="B1871" s="154" t="s">
        <v>1028</v>
      </c>
      <c r="C1871" s="154" t="s">
        <v>1028</v>
      </c>
      <c r="D1871" s="154" t="s">
        <v>7317</v>
      </c>
      <c r="E1871" s="154" t="s">
        <v>1716</v>
      </c>
      <c r="F1871" s="154" t="s">
        <v>6099</v>
      </c>
      <c r="G1871" s="78" t="str">
        <f t="shared" si="29"/>
        <v>PAZ</v>
      </c>
    </row>
    <row r="1872" spans="2:7" hidden="1" x14ac:dyDescent="0.2">
      <c r="B1872" s="154" t="s">
        <v>1029</v>
      </c>
      <c r="C1872" s="154" t="s">
        <v>1029</v>
      </c>
      <c r="D1872" s="154" t="s">
        <v>4499</v>
      </c>
      <c r="E1872" s="154" t="s">
        <v>1716</v>
      </c>
      <c r="F1872" s="154" t="s">
        <v>6099</v>
      </c>
      <c r="G1872" s="78" t="str">
        <f t="shared" si="29"/>
        <v>PBC</v>
      </c>
    </row>
    <row r="1873" spans="2:7" hidden="1" x14ac:dyDescent="0.2">
      <c r="B1873" s="154" t="s">
        <v>6529</v>
      </c>
      <c r="C1873" s="154" t="s">
        <v>6529</v>
      </c>
      <c r="D1873" s="154" t="s">
        <v>7326</v>
      </c>
      <c r="E1873" s="154" t="s">
        <v>1716</v>
      </c>
      <c r="F1873" s="154" t="s">
        <v>6099</v>
      </c>
      <c r="G1873" s="78" t="str">
        <f t="shared" si="29"/>
        <v>PDS</v>
      </c>
    </row>
    <row r="1874" spans="2:7" hidden="1" x14ac:dyDescent="0.2">
      <c r="B1874" s="154" t="s">
        <v>358</v>
      </c>
      <c r="C1874" s="154" t="s">
        <v>358</v>
      </c>
      <c r="D1874" s="154" t="s">
        <v>7377</v>
      </c>
      <c r="E1874" s="154" t="s">
        <v>1716</v>
      </c>
      <c r="F1874" s="154" t="s">
        <v>6099</v>
      </c>
      <c r="G1874" s="78" t="str">
        <f t="shared" si="29"/>
        <v>PVR</v>
      </c>
    </row>
    <row r="1875" spans="2:7" hidden="1" x14ac:dyDescent="0.2">
      <c r="B1875" s="154" t="s">
        <v>1088</v>
      </c>
      <c r="C1875" s="154" t="s">
        <v>1088</v>
      </c>
      <c r="D1875" s="154" t="s">
        <v>7378</v>
      </c>
      <c r="E1875" s="154" t="s">
        <v>1716</v>
      </c>
      <c r="F1875" s="154" t="s">
        <v>6099</v>
      </c>
      <c r="G1875" s="78" t="str">
        <f t="shared" si="29"/>
        <v>PXM</v>
      </c>
    </row>
    <row r="1876" spans="2:7" hidden="1" x14ac:dyDescent="0.2">
      <c r="B1876" s="154" t="s">
        <v>1091</v>
      </c>
      <c r="C1876" s="154" t="s">
        <v>1091</v>
      </c>
      <c r="D1876" s="154" t="s">
        <v>4715</v>
      </c>
      <c r="E1876" s="154" t="s">
        <v>1716</v>
      </c>
      <c r="F1876" s="154" t="s">
        <v>6099</v>
      </c>
      <c r="G1876" s="78" t="str">
        <f t="shared" si="29"/>
        <v>QRO</v>
      </c>
    </row>
    <row r="1877" spans="2:7" hidden="1" x14ac:dyDescent="0.2">
      <c r="B1877" s="154" t="s">
        <v>1107</v>
      </c>
      <c r="C1877" s="154" t="s">
        <v>1107</v>
      </c>
      <c r="D1877" s="154" t="s">
        <v>4764</v>
      </c>
      <c r="E1877" s="154" t="s">
        <v>1716</v>
      </c>
      <c r="F1877" s="154" t="s">
        <v>6099</v>
      </c>
      <c r="G1877" s="78" t="str">
        <f t="shared" si="29"/>
        <v>REX</v>
      </c>
    </row>
    <row r="1878" spans="2:7" hidden="1" x14ac:dyDescent="0.2">
      <c r="B1878" s="154" t="s">
        <v>360</v>
      </c>
      <c r="C1878" s="154" t="s">
        <v>360</v>
      </c>
      <c r="D1878" s="154" t="s">
        <v>7455</v>
      </c>
      <c r="E1878" s="154" t="s">
        <v>1716</v>
      </c>
      <c r="F1878" s="154" t="s">
        <v>6099</v>
      </c>
      <c r="G1878" s="78" t="str">
        <f t="shared" si="29"/>
        <v>SJD</v>
      </c>
    </row>
    <row r="1879" spans="2:7" hidden="1" x14ac:dyDescent="0.2">
      <c r="B1879" s="154" t="s">
        <v>1167</v>
      </c>
      <c r="C1879" s="154" t="s">
        <v>1167</v>
      </c>
      <c r="D1879" s="154" t="s">
        <v>7467</v>
      </c>
      <c r="E1879" s="154" t="s">
        <v>1716</v>
      </c>
      <c r="F1879" s="154" t="s">
        <v>6099</v>
      </c>
      <c r="G1879" s="78" t="str">
        <f t="shared" si="29"/>
        <v>SLP</v>
      </c>
    </row>
    <row r="1880" spans="2:7" hidden="1" x14ac:dyDescent="0.2">
      <c r="B1880" s="154" t="s">
        <v>1169</v>
      </c>
      <c r="C1880" s="154" t="s">
        <v>1169</v>
      </c>
      <c r="D1880" s="154" t="s">
        <v>4998</v>
      </c>
      <c r="E1880" s="154" t="s">
        <v>1716</v>
      </c>
      <c r="F1880" s="154" t="s">
        <v>6099</v>
      </c>
      <c r="G1880" s="78" t="str">
        <f t="shared" si="29"/>
        <v>SLW</v>
      </c>
    </row>
    <row r="1881" spans="2:7" hidden="1" x14ac:dyDescent="0.2">
      <c r="B1881" s="154" t="s">
        <v>1217</v>
      </c>
      <c r="C1881" s="154" t="s">
        <v>1217</v>
      </c>
      <c r="D1881" s="154" t="s">
        <v>5113</v>
      </c>
      <c r="E1881" s="154" t="s">
        <v>1716</v>
      </c>
      <c r="F1881" s="154" t="s">
        <v>6099</v>
      </c>
      <c r="G1881" s="78" t="str">
        <f t="shared" si="29"/>
        <v>TAM</v>
      </c>
    </row>
    <row r="1882" spans="2:7" hidden="1" x14ac:dyDescent="0.2">
      <c r="B1882" s="154" t="s">
        <v>1219</v>
      </c>
      <c r="C1882" s="154" t="s">
        <v>1219</v>
      </c>
      <c r="D1882" s="154" t="s">
        <v>5115</v>
      </c>
      <c r="E1882" s="154" t="s">
        <v>1716</v>
      </c>
      <c r="F1882" s="154" t="s">
        <v>6099</v>
      </c>
      <c r="G1882" s="78" t="str">
        <f t="shared" si="29"/>
        <v>TAP</v>
      </c>
    </row>
    <row r="1883" spans="2:7" hidden="1" x14ac:dyDescent="0.2">
      <c r="B1883" s="154" t="s">
        <v>1230</v>
      </c>
      <c r="C1883" s="154" t="s">
        <v>1230</v>
      </c>
      <c r="D1883" s="154" t="s">
        <v>7522</v>
      </c>
      <c r="E1883" s="154" t="s">
        <v>1716</v>
      </c>
      <c r="F1883" s="154" t="s">
        <v>6099</v>
      </c>
      <c r="G1883" s="78" t="str">
        <f t="shared" si="29"/>
        <v>TGZ</v>
      </c>
    </row>
    <row r="1884" spans="2:7" hidden="1" x14ac:dyDescent="0.2">
      <c r="B1884" s="154" t="s">
        <v>1233</v>
      </c>
      <c r="C1884" s="154" t="s">
        <v>1233</v>
      </c>
      <c r="D1884" s="154" t="s">
        <v>5195</v>
      </c>
      <c r="E1884" s="154" t="s">
        <v>1716</v>
      </c>
      <c r="F1884" s="154" t="s">
        <v>6099</v>
      </c>
      <c r="G1884" s="78" t="str">
        <f t="shared" si="29"/>
        <v>TIJ</v>
      </c>
    </row>
    <row r="1885" spans="2:7" hidden="1" x14ac:dyDescent="0.2">
      <c r="B1885" s="154" t="s">
        <v>5229</v>
      </c>
      <c r="C1885" s="154" t="s">
        <v>330</v>
      </c>
      <c r="D1885" s="154" t="s">
        <v>7226</v>
      </c>
      <c r="E1885" s="154" t="s">
        <v>1716</v>
      </c>
      <c r="F1885" s="154" t="s">
        <v>6099</v>
      </c>
      <c r="G1885" s="78" t="str">
        <f t="shared" si="29"/>
        <v>MEX</v>
      </c>
    </row>
    <row r="1886" spans="2:7" hidden="1" x14ac:dyDescent="0.2">
      <c r="B1886" s="154" t="s">
        <v>1260</v>
      </c>
      <c r="C1886" s="154" t="s">
        <v>1260</v>
      </c>
      <c r="D1886" s="154" t="s">
        <v>5287</v>
      </c>
      <c r="E1886" s="154" t="s">
        <v>1716</v>
      </c>
      <c r="F1886" s="154" t="s">
        <v>6099</v>
      </c>
      <c r="G1886" s="78" t="str">
        <f t="shared" si="29"/>
        <v>TPQ</v>
      </c>
    </row>
    <row r="1887" spans="2:7" hidden="1" x14ac:dyDescent="0.2">
      <c r="B1887" s="154" t="s">
        <v>1261</v>
      </c>
      <c r="C1887" s="154" t="s">
        <v>1261</v>
      </c>
      <c r="D1887" s="154" t="s">
        <v>5291</v>
      </c>
      <c r="E1887" s="154" t="s">
        <v>1716</v>
      </c>
      <c r="F1887" s="154" t="s">
        <v>6099</v>
      </c>
      <c r="G1887" s="78" t="str">
        <f t="shared" si="29"/>
        <v>TRC</v>
      </c>
    </row>
    <row r="1888" spans="2:7" hidden="1" x14ac:dyDescent="0.2">
      <c r="B1888" s="154" t="s">
        <v>5417</v>
      </c>
      <c r="C1888" s="154" t="s">
        <v>5417</v>
      </c>
      <c r="D1888" s="154" t="s">
        <v>5418</v>
      </c>
      <c r="E1888" s="154" t="s">
        <v>1716</v>
      </c>
      <c r="F1888" s="154" t="s">
        <v>6099</v>
      </c>
      <c r="G1888" s="78" t="str">
        <f t="shared" si="29"/>
        <v>UPN</v>
      </c>
    </row>
    <row r="1889" spans="2:7" hidden="1" x14ac:dyDescent="0.2">
      <c r="B1889" s="154" t="s">
        <v>1312</v>
      </c>
      <c r="C1889" s="154" t="s">
        <v>1312</v>
      </c>
      <c r="D1889" s="154" t="s">
        <v>5488</v>
      </c>
      <c r="E1889" s="154" t="s">
        <v>1716</v>
      </c>
      <c r="F1889" s="154" t="s">
        <v>6099</v>
      </c>
      <c r="G1889" s="78" t="str">
        <f t="shared" si="29"/>
        <v>VER</v>
      </c>
    </row>
    <row r="1890" spans="2:7" hidden="1" x14ac:dyDescent="0.2">
      <c r="B1890" s="154" t="s">
        <v>1328</v>
      </c>
      <c r="C1890" s="154" t="s">
        <v>1328</v>
      </c>
      <c r="D1890" s="154" t="s">
        <v>5527</v>
      </c>
      <c r="E1890" s="154" t="s">
        <v>1716</v>
      </c>
      <c r="F1890" s="154" t="s">
        <v>6099</v>
      </c>
      <c r="G1890" s="78" t="str">
        <f t="shared" si="29"/>
        <v>VSA</v>
      </c>
    </row>
    <row r="1891" spans="2:7" hidden="1" x14ac:dyDescent="0.2">
      <c r="B1891" s="154" t="s">
        <v>1433</v>
      </c>
      <c r="C1891" s="154" t="s">
        <v>1433</v>
      </c>
      <c r="D1891" s="154" t="s">
        <v>5913</v>
      </c>
      <c r="E1891" s="154" t="s">
        <v>1716</v>
      </c>
      <c r="F1891" s="154" t="s">
        <v>6099</v>
      </c>
      <c r="G1891" s="78" t="str">
        <f t="shared" si="29"/>
        <v>ZCL</v>
      </c>
    </row>
    <row r="1892" spans="2:7" hidden="1" x14ac:dyDescent="0.2">
      <c r="B1892" s="154" t="s">
        <v>1436</v>
      </c>
      <c r="C1892" s="154" t="s">
        <v>1436</v>
      </c>
      <c r="D1892" s="154" t="s">
        <v>5926</v>
      </c>
      <c r="E1892" s="154" t="s">
        <v>1716</v>
      </c>
      <c r="F1892" s="154" t="s">
        <v>6099</v>
      </c>
      <c r="G1892" s="78" t="str">
        <f t="shared" si="29"/>
        <v>ZIH</v>
      </c>
    </row>
    <row r="1893" spans="2:7" hidden="1" x14ac:dyDescent="0.2">
      <c r="B1893" s="154" t="s">
        <v>1437</v>
      </c>
      <c r="C1893" s="154" t="s">
        <v>1437</v>
      </c>
      <c r="D1893" s="154" t="s">
        <v>6741</v>
      </c>
      <c r="E1893" s="154" t="s">
        <v>1716</v>
      </c>
      <c r="F1893" s="154" t="s">
        <v>6099</v>
      </c>
      <c r="G1893" s="78" t="str">
        <f t="shared" si="29"/>
        <v>ZLO</v>
      </c>
    </row>
    <row r="1894" spans="2:7" hidden="1" x14ac:dyDescent="0.2">
      <c r="B1894" s="154" t="s">
        <v>3648</v>
      </c>
      <c r="C1894" s="154" t="s">
        <v>3648</v>
      </c>
      <c r="D1894" s="154" t="s">
        <v>3649</v>
      </c>
      <c r="E1894" s="154" t="s">
        <v>7135</v>
      </c>
      <c r="F1894" s="154" t="s">
        <v>6428</v>
      </c>
      <c r="G1894" s="78" t="str">
        <f t="shared" si="29"/>
        <v>KSA</v>
      </c>
    </row>
    <row r="1895" spans="2:7" hidden="1" x14ac:dyDescent="0.2">
      <c r="B1895" s="154" t="s">
        <v>1061</v>
      </c>
      <c r="C1895" s="154" t="s">
        <v>1061</v>
      </c>
      <c r="D1895" s="154" t="s">
        <v>4624</v>
      </c>
      <c r="E1895" s="154" t="s">
        <v>7135</v>
      </c>
      <c r="F1895" s="154" t="s">
        <v>6428</v>
      </c>
      <c r="G1895" s="78" t="str">
        <f t="shared" si="29"/>
        <v>PNI</v>
      </c>
    </row>
    <row r="1896" spans="2:7" hidden="1" x14ac:dyDescent="0.2">
      <c r="B1896" s="154" t="s">
        <v>1241</v>
      </c>
      <c r="C1896" s="154" t="s">
        <v>1241</v>
      </c>
      <c r="D1896" s="154" t="s">
        <v>5217</v>
      </c>
      <c r="E1896" s="154" t="s">
        <v>7135</v>
      </c>
      <c r="F1896" s="154" t="s">
        <v>6428</v>
      </c>
      <c r="G1896" s="78" t="str">
        <f t="shared" si="29"/>
        <v>TKK</v>
      </c>
    </row>
    <row r="1897" spans="2:7" hidden="1" x14ac:dyDescent="0.2">
      <c r="B1897" s="154" t="s">
        <v>1358</v>
      </c>
      <c r="C1897" s="154" t="s">
        <v>1358</v>
      </c>
      <c r="D1897" s="154" t="s">
        <v>5660</v>
      </c>
      <c r="E1897" s="154" t="s">
        <v>7135</v>
      </c>
      <c r="F1897" s="154" t="s">
        <v>6428</v>
      </c>
      <c r="G1897" s="78" t="str">
        <f t="shared" si="29"/>
        <v>YAP</v>
      </c>
    </row>
    <row r="1898" spans="2:7" hidden="1" x14ac:dyDescent="0.2">
      <c r="B1898" s="154" t="s">
        <v>802</v>
      </c>
      <c r="C1898" s="154" t="s">
        <v>802</v>
      </c>
      <c r="D1898" s="154" t="s">
        <v>3558</v>
      </c>
      <c r="E1898" s="154" t="s">
        <v>3559</v>
      </c>
      <c r="F1898" s="154" t="s">
        <v>6421</v>
      </c>
      <c r="G1898" s="78" t="str">
        <f t="shared" si="29"/>
        <v>KIV</v>
      </c>
    </row>
    <row r="1899" spans="2:7" hidden="1" x14ac:dyDescent="0.2">
      <c r="B1899" s="154" t="s">
        <v>905</v>
      </c>
      <c r="C1899" s="154" t="s">
        <v>905</v>
      </c>
      <c r="D1899" s="154" t="s">
        <v>3974</v>
      </c>
      <c r="E1899" s="154" t="s">
        <v>3974</v>
      </c>
      <c r="F1899" s="154" t="s">
        <v>6458</v>
      </c>
      <c r="G1899" s="78" t="str">
        <f t="shared" si="29"/>
        <v>MCM</v>
      </c>
    </row>
    <row r="1900" spans="2:7" hidden="1" x14ac:dyDescent="0.2">
      <c r="B1900" s="154" t="s">
        <v>6164</v>
      </c>
      <c r="C1900" s="154" t="s">
        <v>6164</v>
      </c>
      <c r="D1900" s="154" t="s">
        <v>6165</v>
      </c>
      <c r="E1900" s="154" t="s">
        <v>2268</v>
      </c>
      <c r="F1900" s="154" t="s">
        <v>6166</v>
      </c>
      <c r="G1900" s="78" t="str">
        <f t="shared" si="29"/>
        <v>AVK</v>
      </c>
    </row>
    <row r="1901" spans="2:7" hidden="1" x14ac:dyDescent="0.2">
      <c r="B1901" s="154" t="s">
        <v>2266</v>
      </c>
      <c r="C1901" s="154" t="s">
        <v>2266</v>
      </c>
      <c r="D1901" s="154" t="s">
        <v>2267</v>
      </c>
      <c r="E1901" s="154" t="s">
        <v>2268</v>
      </c>
      <c r="F1901" s="154" t="s">
        <v>6166</v>
      </c>
      <c r="G1901" s="78" t="str">
        <f t="shared" si="29"/>
        <v>BYN</v>
      </c>
    </row>
    <row r="1902" spans="2:7" hidden="1" x14ac:dyDescent="0.2">
      <c r="B1902" s="154" t="s">
        <v>2448</v>
      </c>
      <c r="C1902" s="154" t="s">
        <v>2448</v>
      </c>
      <c r="D1902" s="154" t="s">
        <v>2449</v>
      </c>
      <c r="E1902" s="154" t="s">
        <v>2268</v>
      </c>
      <c r="F1902" s="154" t="s">
        <v>6166</v>
      </c>
      <c r="G1902" s="78" t="str">
        <f t="shared" si="29"/>
        <v>COQ</v>
      </c>
    </row>
    <row r="1903" spans="2:7" hidden="1" x14ac:dyDescent="0.2">
      <c r="B1903" s="154" t="s">
        <v>2612</v>
      </c>
      <c r="C1903" s="154" t="s">
        <v>2612</v>
      </c>
      <c r="D1903" s="154" t="s">
        <v>2613</v>
      </c>
      <c r="E1903" s="154" t="s">
        <v>2268</v>
      </c>
      <c r="F1903" s="154" t="s">
        <v>6166</v>
      </c>
      <c r="G1903" s="78" t="str">
        <f t="shared" si="29"/>
        <v>DLZ</v>
      </c>
    </row>
    <row r="1904" spans="2:7" hidden="1" x14ac:dyDescent="0.2">
      <c r="B1904" s="154" t="s">
        <v>3197</v>
      </c>
      <c r="C1904" s="154" t="s">
        <v>3197</v>
      </c>
      <c r="D1904" s="154" t="s">
        <v>3198</v>
      </c>
      <c r="E1904" s="154" t="s">
        <v>2268</v>
      </c>
      <c r="F1904" s="154" t="s">
        <v>6166</v>
      </c>
      <c r="G1904" s="78" t="str">
        <f t="shared" si="29"/>
        <v>HVD</v>
      </c>
    </row>
    <row r="1905" spans="2:7" hidden="1" x14ac:dyDescent="0.2">
      <c r="B1905" s="154" t="s">
        <v>4217</v>
      </c>
      <c r="C1905" s="154" t="s">
        <v>4217</v>
      </c>
      <c r="D1905" s="154" t="s">
        <v>4218</v>
      </c>
      <c r="E1905" s="154" t="s">
        <v>2268</v>
      </c>
      <c r="F1905" s="154" t="s">
        <v>6166</v>
      </c>
      <c r="G1905" s="78" t="str">
        <f t="shared" si="29"/>
        <v>MXV</v>
      </c>
    </row>
    <row r="1906" spans="2:7" hidden="1" x14ac:dyDescent="0.2">
      <c r="B1906" s="154" t="s">
        <v>5397</v>
      </c>
      <c r="C1906" s="154" t="s">
        <v>5397</v>
      </c>
      <c r="D1906" s="154" t="s">
        <v>5398</v>
      </c>
      <c r="E1906" s="154" t="s">
        <v>2268</v>
      </c>
      <c r="F1906" s="154" t="s">
        <v>6166</v>
      </c>
      <c r="G1906" s="78" t="str">
        <f t="shared" si="29"/>
        <v>ULG</v>
      </c>
    </row>
    <row r="1907" spans="2:7" hidden="1" x14ac:dyDescent="0.2">
      <c r="B1907" s="154" t="s">
        <v>1292</v>
      </c>
      <c r="C1907" s="154" t="s">
        <v>1292</v>
      </c>
      <c r="D1907" s="154" t="s">
        <v>5399</v>
      </c>
      <c r="E1907" s="154" t="s">
        <v>2268</v>
      </c>
      <c r="F1907" s="154" t="s">
        <v>6166</v>
      </c>
      <c r="G1907" s="78" t="str">
        <f t="shared" si="29"/>
        <v>ULN</v>
      </c>
    </row>
    <row r="1908" spans="2:7" hidden="1" x14ac:dyDescent="0.2">
      <c r="B1908" s="154" t="s">
        <v>5400</v>
      </c>
      <c r="C1908" s="154" t="s">
        <v>5400</v>
      </c>
      <c r="D1908" s="154" t="s">
        <v>5401</v>
      </c>
      <c r="E1908" s="154" t="s">
        <v>2268</v>
      </c>
      <c r="F1908" s="154" t="s">
        <v>6166</v>
      </c>
      <c r="G1908" s="78" t="str">
        <f t="shared" si="29"/>
        <v>ULO</v>
      </c>
    </row>
    <row r="1909" spans="2:7" hidden="1" x14ac:dyDescent="0.2">
      <c r="B1909" s="154" t="s">
        <v>5405</v>
      </c>
      <c r="C1909" s="154" t="s">
        <v>5405</v>
      </c>
      <c r="D1909" s="154" t="s">
        <v>5406</v>
      </c>
      <c r="E1909" s="154" t="s">
        <v>2268</v>
      </c>
      <c r="F1909" s="154" t="s">
        <v>6166</v>
      </c>
      <c r="G1909" s="78" t="str">
        <f t="shared" si="29"/>
        <v>ULZ</v>
      </c>
    </row>
    <row r="1910" spans="2:7" hidden="1" x14ac:dyDescent="0.2">
      <c r="B1910" s="154" t="s">
        <v>1226</v>
      </c>
      <c r="C1910" s="154" t="s">
        <v>1226</v>
      </c>
      <c r="D1910" s="154" t="s">
        <v>5170</v>
      </c>
      <c r="E1910" s="154" t="s">
        <v>5171</v>
      </c>
      <c r="F1910" s="154" t="s">
        <v>6602</v>
      </c>
      <c r="G1910" s="78" t="str">
        <f t="shared" si="29"/>
        <v>TGD</v>
      </c>
    </row>
    <row r="1911" spans="2:7" hidden="1" x14ac:dyDescent="0.2">
      <c r="B1911" s="154" t="s">
        <v>1238</v>
      </c>
      <c r="C1911" s="154" t="s">
        <v>1238</v>
      </c>
      <c r="D1911" s="154" t="s">
        <v>5202</v>
      </c>
      <c r="E1911" s="154" t="s">
        <v>5171</v>
      </c>
      <c r="F1911" s="154" t="s">
        <v>6602</v>
      </c>
      <c r="G1911" s="78" t="str">
        <f t="shared" si="29"/>
        <v>TIV</v>
      </c>
    </row>
    <row r="1912" spans="2:7" hidden="1" x14ac:dyDescent="0.2">
      <c r="B1912" s="154" t="s">
        <v>935</v>
      </c>
      <c r="C1912" s="154" t="s">
        <v>935</v>
      </c>
      <c r="D1912" s="154" t="s">
        <v>4110</v>
      </c>
      <c r="E1912" s="154" t="s">
        <v>7244</v>
      </c>
      <c r="F1912" s="154" t="s">
        <v>6471</v>
      </c>
      <c r="G1912" s="78" t="str">
        <f t="shared" si="29"/>
        <v>MNI</v>
      </c>
    </row>
    <row r="1913" spans="2:7" hidden="1" x14ac:dyDescent="0.2">
      <c r="B1913" s="154" t="s">
        <v>393</v>
      </c>
      <c r="C1913" s="154" t="s">
        <v>393</v>
      </c>
      <c r="D1913" s="154" t="s">
        <v>1772</v>
      </c>
      <c r="E1913" s="154" t="s">
        <v>1575</v>
      </c>
      <c r="F1913" s="154" t="s">
        <v>6114</v>
      </c>
      <c r="G1913" s="78" t="str">
        <f t="shared" si="29"/>
        <v>AGA</v>
      </c>
    </row>
    <row r="1914" spans="2:7" hidden="1" x14ac:dyDescent="0.2">
      <c r="B1914" s="154" t="s">
        <v>1794</v>
      </c>
      <c r="C1914" s="154" t="s">
        <v>1794</v>
      </c>
      <c r="D1914" s="154" t="s">
        <v>6786</v>
      </c>
      <c r="E1914" s="154" t="s">
        <v>1575</v>
      </c>
      <c r="F1914" s="154" t="s">
        <v>6114</v>
      </c>
      <c r="G1914" s="78" t="str">
        <f t="shared" si="29"/>
        <v>AHU</v>
      </c>
    </row>
    <row r="1915" spans="2:7" hidden="1" x14ac:dyDescent="0.2">
      <c r="B1915" s="154" t="s">
        <v>2430</v>
      </c>
      <c r="C1915" s="154" t="s">
        <v>291</v>
      </c>
      <c r="D1915" s="154" t="s">
        <v>2293</v>
      </c>
      <c r="E1915" s="154" t="s">
        <v>1575</v>
      </c>
      <c r="F1915" s="154" t="s">
        <v>6114</v>
      </c>
      <c r="G1915" s="78" t="str">
        <f t="shared" si="29"/>
        <v>CAS</v>
      </c>
    </row>
    <row r="1916" spans="2:7" hidden="1" x14ac:dyDescent="0.2">
      <c r="B1916" s="154" t="s">
        <v>2768</v>
      </c>
      <c r="C1916" s="154" t="s">
        <v>2768</v>
      </c>
      <c r="D1916" s="154" t="s">
        <v>2769</v>
      </c>
      <c r="E1916" s="154" t="s">
        <v>1575</v>
      </c>
      <c r="F1916" s="154" t="s">
        <v>6114</v>
      </c>
      <c r="G1916" s="78" t="str">
        <f t="shared" si="29"/>
        <v>ESU</v>
      </c>
    </row>
    <row r="1917" spans="2:7" hidden="1" x14ac:dyDescent="0.2">
      <c r="B1917" s="154" t="s">
        <v>630</v>
      </c>
      <c r="C1917" s="154" t="s">
        <v>630</v>
      </c>
      <c r="D1917" s="154" t="s">
        <v>2775</v>
      </c>
      <c r="E1917" s="154" t="s">
        <v>1575</v>
      </c>
      <c r="F1917" s="154" t="s">
        <v>6114</v>
      </c>
      <c r="G1917" s="78" t="str">
        <f t="shared" si="29"/>
        <v>EUN</v>
      </c>
    </row>
    <row r="1918" spans="2:7" hidden="1" x14ac:dyDescent="0.2">
      <c r="B1918" s="154" t="s">
        <v>640</v>
      </c>
      <c r="C1918" s="154" t="s">
        <v>640</v>
      </c>
      <c r="D1918" s="154" t="s">
        <v>2815</v>
      </c>
      <c r="E1918" s="154" t="s">
        <v>1575</v>
      </c>
      <c r="F1918" s="154" t="s">
        <v>6114</v>
      </c>
      <c r="G1918" s="78" t="str">
        <f t="shared" si="29"/>
        <v>FEZ</v>
      </c>
    </row>
    <row r="1919" spans="2:7" hidden="1" x14ac:dyDescent="0.2">
      <c r="B1919" s="154" t="s">
        <v>4288</v>
      </c>
      <c r="C1919" s="154" t="s">
        <v>4288</v>
      </c>
      <c r="D1919" s="154" t="s">
        <v>4289</v>
      </c>
      <c r="E1919" s="154" t="s">
        <v>1575</v>
      </c>
      <c r="F1919" s="154" t="s">
        <v>6114</v>
      </c>
      <c r="G1919" s="78" t="str">
        <f t="shared" si="29"/>
        <v>NDR</v>
      </c>
    </row>
    <row r="1920" spans="2:7" hidden="1" x14ac:dyDescent="0.2">
      <c r="B1920" s="154" t="s">
        <v>1016</v>
      </c>
      <c r="C1920" s="154" t="s">
        <v>1016</v>
      </c>
      <c r="D1920" s="154" t="s">
        <v>4476</v>
      </c>
      <c r="E1920" s="154" t="s">
        <v>1575</v>
      </c>
      <c r="F1920" s="154" t="s">
        <v>6114</v>
      </c>
      <c r="G1920" s="78" t="str">
        <f t="shared" si="29"/>
        <v>OUD</v>
      </c>
    </row>
    <row r="1921" spans="2:7" hidden="1" x14ac:dyDescent="0.2">
      <c r="B1921" s="154" t="s">
        <v>1022</v>
      </c>
      <c r="C1921" s="154" t="s">
        <v>1022</v>
      </c>
      <c r="D1921" s="154" t="s">
        <v>4491</v>
      </c>
      <c r="E1921" s="154" t="s">
        <v>1575</v>
      </c>
      <c r="F1921" s="154" t="s">
        <v>6114</v>
      </c>
      <c r="G1921" s="78" t="str">
        <f t="shared" si="29"/>
        <v>OZZ</v>
      </c>
    </row>
    <row r="1922" spans="2:7" hidden="1" x14ac:dyDescent="0.2">
      <c r="B1922" s="154" t="s">
        <v>1094</v>
      </c>
      <c r="C1922" s="154" t="s">
        <v>1094</v>
      </c>
      <c r="D1922" s="154" t="s">
        <v>4728</v>
      </c>
      <c r="E1922" s="154" t="s">
        <v>1575</v>
      </c>
      <c r="F1922" s="154" t="s">
        <v>6114</v>
      </c>
      <c r="G1922" s="78" t="str">
        <f t="shared" si="29"/>
        <v>RAK</v>
      </c>
    </row>
    <row r="1923" spans="2:7" hidden="1" x14ac:dyDescent="0.2">
      <c r="B1923" s="154" t="s">
        <v>1097</v>
      </c>
      <c r="C1923" s="154" t="s">
        <v>1097</v>
      </c>
      <c r="D1923" s="154" t="s">
        <v>4731</v>
      </c>
      <c r="E1923" s="154" t="s">
        <v>1575</v>
      </c>
      <c r="F1923" s="154" t="s">
        <v>6114</v>
      </c>
      <c r="G1923" s="78" t="str">
        <f t="shared" si="29"/>
        <v>RBA</v>
      </c>
    </row>
    <row r="1924" spans="2:7" hidden="1" x14ac:dyDescent="0.2">
      <c r="B1924" s="154" t="s">
        <v>1254</v>
      </c>
      <c r="C1924" s="154" t="s">
        <v>1254</v>
      </c>
      <c r="D1924" s="154" t="s">
        <v>5261</v>
      </c>
      <c r="E1924" s="154" t="s">
        <v>1575</v>
      </c>
      <c r="F1924" s="154" t="s">
        <v>6114</v>
      </c>
      <c r="G1924" s="78" t="str">
        <f t="shared" ref="G1924:G1987" si="30">C1924</f>
        <v>TNG</v>
      </c>
    </row>
    <row r="1925" spans="2:7" hidden="1" x14ac:dyDescent="0.2">
      <c r="B1925" s="154" t="s">
        <v>7541</v>
      </c>
      <c r="C1925" s="154" t="s">
        <v>7541</v>
      </c>
      <c r="D1925" s="154" t="s">
        <v>7542</v>
      </c>
      <c r="E1925" s="154" t="s">
        <v>1575</v>
      </c>
      <c r="F1925" s="154" t="s">
        <v>6114</v>
      </c>
      <c r="G1925" s="78" t="str">
        <f t="shared" si="30"/>
        <v>TTU</v>
      </c>
    </row>
    <row r="1926" spans="2:7" hidden="1" x14ac:dyDescent="0.2">
      <c r="B1926" s="154" t="s">
        <v>5497</v>
      </c>
      <c r="C1926" s="154" t="s">
        <v>5497</v>
      </c>
      <c r="D1926" s="154" t="s">
        <v>5498</v>
      </c>
      <c r="E1926" s="154" t="s">
        <v>1575</v>
      </c>
      <c r="F1926" s="154" t="s">
        <v>6114</v>
      </c>
      <c r="G1926" s="78" t="str">
        <f t="shared" si="30"/>
        <v>VIL</v>
      </c>
    </row>
    <row r="1927" spans="2:7" hidden="1" x14ac:dyDescent="0.2">
      <c r="B1927" s="154" t="s">
        <v>418</v>
      </c>
      <c r="C1927" s="154" t="s">
        <v>418</v>
      </c>
      <c r="D1927" s="154" t="s">
        <v>1875</v>
      </c>
      <c r="E1927" s="154" t="s">
        <v>1876</v>
      </c>
      <c r="F1927" s="154" t="s">
        <v>6154</v>
      </c>
      <c r="G1927" s="78" t="str">
        <f t="shared" si="30"/>
        <v>APL</v>
      </c>
    </row>
    <row r="1928" spans="2:7" hidden="1" x14ac:dyDescent="0.2">
      <c r="B1928" s="154" t="s">
        <v>453</v>
      </c>
      <c r="C1928" s="154" t="s">
        <v>453</v>
      </c>
      <c r="D1928" s="154" t="s">
        <v>2028</v>
      </c>
      <c r="E1928" s="154" t="s">
        <v>1876</v>
      </c>
      <c r="F1928" s="154" t="s">
        <v>6154</v>
      </c>
      <c r="G1928" s="78" t="str">
        <f t="shared" si="30"/>
        <v>BEW</v>
      </c>
    </row>
    <row r="1929" spans="2:7" hidden="1" x14ac:dyDescent="0.2">
      <c r="B1929" s="154" t="s">
        <v>744</v>
      </c>
      <c r="C1929" s="154" t="s">
        <v>744</v>
      </c>
      <c r="D1929" s="154" t="s">
        <v>3262</v>
      </c>
      <c r="E1929" s="154" t="s">
        <v>1876</v>
      </c>
      <c r="F1929" s="154" t="s">
        <v>6154</v>
      </c>
      <c r="G1929" s="78" t="str">
        <f t="shared" si="30"/>
        <v>INH</v>
      </c>
    </row>
    <row r="1930" spans="2:7" hidden="1" x14ac:dyDescent="0.2">
      <c r="B1930" s="154" t="s">
        <v>940</v>
      </c>
      <c r="C1930" s="154" t="s">
        <v>940</v>
      </c>
      <c r="D1930" s="154" t="s">
        <v>4136</v>
      </c>
      <c r="E1930" s="154" t="s">
        <v>1876</v>
      </c>
      <c r="F1930" s="154" t="s">
        <v>6154</v>
      </c>
      <c r="G1930" s="78" t="str">
        <f t="shared" si="30"/>
        <v>MPM</v>
      </c>
    </row>
    <row r="1931" spans="2:7" hidden="1" x14ac:dyDescent="0.2">
      <c r="B1931" s="154" t="s">
        <v>1065</v>
      </c>
      <c r="C1931" s="154" t="s">
        <v>1065</v>
      </c>
      <c r="D1931" s="154" t="s">
        <v>6540</v>
      </c>
      <c r="E1931" s="154" t="s">
        <v>1876</v>
      </c>
      <c r="F1931" s="154" t="s">
        <v>6154</v>
      </c>
      <c r="G1931" s="78" t="str">
        <f t="shared" si="30"/>
        <v>POL</v>
      </c>
    </row>
    <row r="1932" spans="2:7" hidden="1" x14ac:dyDescent="0.2">
      <c r="B1932" s="154" t="s">
        <v>5156</v>
      </c>
      <c r="C1932" s="154" t="s">
        <v>5156</v>
      </c>
      <c r="D1932" s="154" t="s">
        <v>5157</v>
      </c>
      <c r="E1932" s="154" t="s">
        <v>1876</v>
      </c>
      <c r="F1932" s="154" t="s">
        <v>6154</v>
      </c>
      <c r="G1932" s="78" t="str">
        <f t="shared" si="30"/>
        <v>TET</v>
      </c>
    </row>
    <row r="1933" spans="2:7" hidden="1" x14ac:dyDescent="0.2">
      <c r="B1933" s="154" t="s">
        <v>5374</v>
      </c>
      <c r="C1933" s="154" t="s">
        <v>5374</v>
      </c>
      <c r="D1933" s="154" t="s">
        <v>5375</v>
      </c>
      <c r="E1933" s="154" t="s">
        <v>1876</v>
      </c>
      <c r="F1933" s="154" t="s">
        <v>6154</v>
      </c>
      <c r="G1933" s="78" t="str">
        <f t="shared" si="30"/>
        <v>UEL</v>
      </c>
    </row>
    <row r="1934" spans="2:7" hidden="1" x14ac:dyDescent="0.2">
      <c r="B1934" s="154" t="s">
        <v>5511</v>
      </c>
      <c r="C1934" s="154" t="s">
        <v>5511</v>
      </c>
      <c r="D1934" s="154" t="s">
        <v>6652</v>
      </c>
      <c r="E1934" s="154" t="s">
        <v>1876</v>
      </c>
      <c r="F1934" s="154" t="s">
        <v>6154</v>
      </c>
      <c r="G1934" s="78" t="str">
        <f t="shared" si="30"/>
        <v>VNX</v>
      </c>
    </row>
    <row r="1935" spans="2:7" hidden="1" x14ac:dyDescent="0.2">
      <c r="B1935" s="154" t="s">
        <v>5520</v>
      </c>
      <c r="C1935" s="154" t="s">
        <v>5520</v>
      </c>
      <c r="D1935" s="154" t="s">
        <v>5521</v>
      </c>
      <c r="E1935" s="154" t="s">
        <v>1876</v>
      </c>
      <c r="F1935" s="154" t="s">
        <v>6154</v>
      </c>
      <c r="G1935" s="78" t="str">
        <f t="shared" si="30"/>
        <v>VPY</v>
      </c>
    </row>
    <row r="1936" spans="2:7" hidden="1" x14ac:dyDescent="0.2">
      <c r="B1936" s="154" t="s">
        <v>5539</v>
      </c>
      <c r="C1936" s="154" t="s">
        <v>5539</v>
      </c>
      <c r="D1936" s="154" t="s">
        <v>5540</v>
      </c>
      <c r="E1936" s="154" t="s">
        <v>1876</v>
      </c>
      <c r="F1936" s="154" t="s">
        <v>6154</v>
      </c>
      <c r="G1936" s="78" t="str">
        <f t="shared" si="30"/>
        <v>VXC</v>
      </c>
    </row>
    <row r="1937" spans="2:7" hidden="1" x14ac:dyDescent="0.2">
      <c r="B1937" s="154" t="s">
        <v>1822</v>
      </c>
      <c r="C1937" s="154" t="s">
        <v>1822</v>
      </c>
      <c r="D1937" s="154" t="s">
        <v>1823</v>
      </c>
      <c r="E1937" s="154" t="s">
        <v>1824</v>
      </c>
      <c r="F1937" s="154" t="s">
        <v>6137</v>
      </c>
      <c r="G1937" s="78" t="str">
        <f t="shared" si="30"/>
        <v>AKY</v>
      </c>
    </row>
    <row r="1938" spans="2:7" hidden="1" x14ac:dyDescent="0.2">
      <c r="B1938" s="154" t="s">
        <v>3084</v>
      </c>
      <c r="C1938" s="154" t="s">
        <v>3084</v>
      </c>
      <c r="D1938" s="154" t="s">
        <v>3085</v>
      </c>
      <c r="E1938" s="154" t="s">
        <v>1824</v>
      </c>
      <c r="F1938" s="154" t="s">
        <v>6137</v>
      </c>
      <c r="G1938" s="78" t="str">
        <f t="shared" si="30"/>
        <v>HEH</v>
      </c>
    </row>
    <row r="1939" spans="2:7" hidden="1" x14ac:dyDescent="0.2">
      <c r="B1939" s="154" t="s">
        <v>3463</v>
      </c>
      <c r="C1939" s="154" t="s">
        <v>3463</v>
      </c>
      <c r="D1939" s="154" t="s">
        <v>3464</v>
      </c>
      <c r="E1939" s="154" t="s">
        <v>1824</v>
      </c>
      <c r="F1939" s="154" t="s">
        <v>6137</v>
      </c>
      <c r="G1939" s="78" t="str">
        <f t="shared" si="30"/>
        <v>KAW</v>
      </c>
    </row>
    <row r="1940" spans="2:7" hidden="1" x14ac:dyDescent="0.2">
      <c r="B1940" s="154" t="s">
        <v>3512</v>
      </c>
      <c r="C1940" s="154" t="s">
        <v>3512</v>
      </c>
      <c r="D1940" s="154" t="s">
        <v>3513</v>
      </c>
      <c r="E1940" s="154" t="s">
        <v>1824</v>
      </c>
      <c r="F1940" s="154" t="s">
        <v>6137</v>
      </c>
      <c r="G1940" s="78" t="str">
        <f t="shared" si="30"/>
        <v>KET</v>
      </c>
    </row>
    <row r="1941" spans="2:7" hidden="1" x14ac:dyDescent="0.2">
      <c r="B1941" s="154" t="s">
        <v>3597</v>
      </c>
      <c r="C1941" s="154" t="s">
        <v>3597</v>
      </c>
      <c r="D1941" s="154" t="s">
        <v>3598</v>
      </c>
      <c r="E1941" s="154" t="s">
        <v>1824</v>
      </c>
      <c r="F1941" s="154" t="s">
        <v>6137</v>
      </c>
      <c r="G1941" s="78" t="str">
        <f t="shared" si="30"/>
        <v>KMV</v>
      </c>
    </row>
    <row r="1942" spans="2:7" hidden="1" x14ac:dyDescent="0.2">
      <c r="B1942" s="154" t="s">
        <v>3880</v>
      </c>
      <c r="C1942" s="154" t="s">
        <v>3880</v>
      </c>
      <c r="D1942" s="154" t="s">
        <v>3881</v>
      </c>
      <c r="E1942" s="154" t="s">
        <v>1824</v>
      </c>
      <c r="F1942" s="154" t="s">
        <v>6137</v>
      </c>
      <c r="G1942" s="78" t="str">
        <f t="shared" si="30"/>
        <v>LSH</v>
      </c>
    </row>
    <row r="1943" spans="2:7" hidden="1" x14ac:dyDescent="0.2">
      <c r="B1943" s="154" t="s">
        <v>3992</v>
      </c>
      <c r="C1943" s="154" t="s">
        <v>3992</v>
      </c>
      <c r="D1943" s="154" t="s">
        <v>3993</v>
      </c>
      <c r="E1943" s="154" t="s">
        <v>1824</v>
      </c>
      <c r="F1943" s="154" t="s">
        <v>6137</v>
      </c>
      <c r="G1943" s="78" t="str">
        <f t="shared" si="30"/>
        <v>MDL</v>
      </c>
    </row>
    <row r="1944" spans="2:7" hidden="1" x14ac:dyDescent="0.2">
      <c r="B1944" s="154" t="s">
        <v>4035</v>
      </c>
      <c r="C1944" s="154" t="s">
        <v>4035</v>
      </c>
      <c r="D1944" s="154" t="s">
        <v>4036</v>
      </c>
      <c r="E1944" s="154" t="s">
        <v>1824</v>
      </c>
      <c r="F1944" s="154" t="s">
        <v>6137</v>
      </c>
      <c r="G1944" s="78" t="str">
        <f t="shared" si="30"/>
        <v>MGZ</v>
      </c>
    </row>
    <row r="1945" spans="2:7" hidden="1" x14ac:dyDescent="0.2">
      <c r="B1945" s="154" t="s">
        <v>4229</v>
      </c>
      <c r="C1945" s="154" t="s">
        <v>4229</v>
      </c>
      <c r="D1945" s="154" t="s">
        <v>4230</v>
      </c>
      <c r="E1945" s="154" t="s">
        <v>1824</v>
      </c>
      <c r="F1945" s="154" t="s">
        <v>6137</v>
      </c>
      <c r="G1945" s="78" t="str">
        <f t="shared" si="30"/>
        <v>MYT</v>
      </c>
    </row>
    <row r="1946" spans="2:7" hidden="1" x14ac:dyDescent="0.2">
      <c r="B1946" s="154" t="s">
        <v>4387</v>
      </c>
      <c r="C1946" s="154" t="s">
        <v>4387</v>
      </c>
      <c r="D1946" s="154" t="s">
        <v>4388</v>
      </c>
      <c r="E1946" s="154" t="s">
        <v>1824</v>
      </c>
      <c r="F1946" s="154" t="s">
        <v>6137</v>
      </c>
      <c r="G1946" s="78" t="str">
        <f t="shared" si="30"/>
        <v>NYU</v>
      </c>
    </row>
    <row r="1947" spans="2:7" hidden="1" x14ac:dyDescent="0.2">
      <c r="B1947" s="154" t="s">
        <v>1110</v>
      </c>
      <c r="C1947" s="154" t="s">
        <v>1110</v>
      </c>
      <c r="D1947" s="154" t="s">
        <v>4768</v>
      </c>
      <c r="E1947" s="154" t="s">
        <v>1824</v>
      </c>
      <c r="F1947" s="154" t="s">
        <v>6137</v>
      </c>
      <c r="G1947" s="78" t="str">
        <f t="shared" si="30"/>
        <v>RGN</v>
      </c>
    </row>
    <row r="1948" spans="2:7" hidden="1" x14ac:dyDescent="0.2">
      <c r="B1948" s="154" t="s">
        <v>5014</v>
      </c>
      <c r="C1948" s="154" t="s">
        <v>5014</v>
      </c>
      <c r="D1948" s="154" t="s">
        <v>5015</v>
      </c>
      <c r="E1948" s="154" t="s">
        <v>1824</v>
      </c>
      <c r="F1948" s="154" t="s">
        <v>6137</v>
      </c>
      <c r="G1948" s="78" t="str">
        <f t="shared" si="30"/>
        <v>SNW</v>
      </c>
    </row>
    <row r="1949" spans="2:7" hidden="1" x14ac:dyDescent="0.2">
      <c r="B1949" s="154" t="s">
        <v>5184</v>
      </c>
      <c r="C1949" s="154" t="s">
        <v>5184</v>
      </c>
      <c r="D1949" s="154" t="s">
        <v>5185</v>
      </c>
      <c r="E1949" s="154" t="s">
        <v>1824</v>
      </c>
      <c r="F1949" s="154" t="s">
        <v>6137</v>
      </c>
      <c r="G1949" s="78" t="str">
        <f t="shared" si="30"/>
        <v>THL</v>
      </c>
    </row>
    <row r="1950" spans="2:7" hidden="1" x14ac:dyDescent="0.2">
      <c r="B1950" s="154" t="s">
        <v>5344</v>
      </c>
      <c r="C1950" s="154" t="s">
        <v>5344</v>
      </c>
      <c r="D1950" s="154" t="s">
        <v>5345</v>
      </c>
      <c r="E1950" s="154" t="s">
        <v>1824</v>
      </c>
      <c r="F1950" s="154" t="s">
        <v>6137</v>
      </c>
      <c r="G1950" s="78" t="str">
        <f t="shared" si="30"/>
        <v>TVY</v>
      </c>
    </row>
    <row r="1951" spans="2:7" hidden="1" x14ac:dyDescent="0.2">
      <c r="B1951" s="154" t="s">
        <v>2755</v>
      </c>
      <c r="C1951" s="154" t="s">
        <v>313</v>
      </c>
      <c r="D1951" s="154" t="s">
        <v>2756</v>
      </c>
      <c r="E1951" s="154" t="s">
        <v>2757</v>
      </c>
      <c r="F1951" s="154" t="s">
        <v>6304</v>
      </c>
      <c r="G1951" s="78" t="str">
        <f t="shared" si="30"/>
        <v>WDH</v>
      </c>
    </row>
    <row r="1952" spans="2:7" hidden="1" x14ac:dyDescent="0.2">
      <c r="B1952" s="154" t="s">
        <v>3895</v>
      </c>
      <c r="C1952" s="154" t="s">
        <v>3895</v>
      </c>
      <c r="D1952" s="154" t="s">
        <v>3896</v>
      </c>
      <c r="E1952" s="154" t="s">
        <v>2757</v>
      </c>
      <c r="F1952" s="154" t="s">
        <v>6304</v>
      </c>
      <c r="G1952" s="78" t="str">
        <f t="shared" si="30"/>
        <v>LUD</v>
      </c>
    </row>
    <row r="1953" spans="2:7" hidden="1" x14ac:dyDescent="0.2">
      <c r="B1953" s="154" t="s">
        <v>4133</v>
      </c>
      <c r="C1953" s="154" t="s">
        <v>4133</v>
      </c>
      <c r="D1953" s="154" t="s">
        <v>7248</v>
      </c>
      <c r="E1953" s="154" t="s">
        <v>2757</v>
      </c>
      <c r="F1953" s="154" t="s">
        <v>6304</v>
      </c>
      <c r="G1953" s="78" t="str">
        <f t="shared" si="30"/>
        <v>MPA</v>
      </c>
    </row>
    <row r="1954" spans="2:7" hidden="1" x14ac:dyDescent="0.2">
      <c r="B1954" s="154" t="s">
        <v>6493</v>
      </c>
      <c r="C1954" s="154" t="s">
        <v>6493</v>
      </c>
      <c r="D1954" s="154" t="s">
        <v>6494</v>
      </c>
      <c r="E1954" s="154" t="s">
        <v>2757</v>
      </c>
      <c r="F1954" s="154" t="s">
        <v>6304</v>
      </c>
      <c r="G1954" s="78" t="str">
        <f t="shared" si="30"/>
        <v>NDU</v>
      </c>
    </row>
    <row r="1955" spans="2:7" hidden="1" x14ac:dyDescent="0.2">
      <c r="B1955" s="154" t="s">
        <v>4428</v>
      </c>
      <c r="C1955" s="154" t="s">
        <v>4428</v>
      </c>
      <c r="D1955" s="154" t="s">
        <v>4429</v>
      </c>
      <c r="E1955" s="154" t="s">
        <v>2757</v>
      </c>
      <c r="F1955" s="154" t="s">
        <v>6304</v>
      </c>
      <c r="G1955" s="78" t="str">
        <f t="shared" si="30"/>
        <v>OMD</v>
      </c>
    </row>
    <row r="1956" spans="2:7" hidden="1" x14ac:dyDescent="0.2">
      <c r="B1956" s="154" t="s">
        <v>4435</v>
      </c>
      <c r="C1956" s="154" t="s">
        <v>4435</v>
      </c>
      <c r="D1956" s="154" t="s">
        <v>4436</v>
      </c>
      <c r="E1956" s="154" t="s">
        <v>2757</v>
      </c>
      <c r="F1956" s="154" t="s">
        <v>6304</v>
      </c>
      <c r="G1956" s="78" t="str">
        <f t="shared" si="30"/>
        <v>OND</v>
      </c>
    </row>
    <row r="1957" spans="2:7" hidden="1" x14ac:dyDescent="0.2">
      <c r="B1957" s="154" t="s">
        <v>313</v>
      </c>
      <c r="C1957" s="154" t="s">
        <v>313</v>
      </c>
      <c r="D1957" s="154" t="s">
        <v>2756</v>
      </c>
      <c r="E1957" s="154" t="s">
        <v>2757</v>
      </c>
      <c r="F1957" s="154" t="s">
        <v>6304</v>
      </c>
      <c r="G1957" s="78" t="str">
        <f t="shared" si="30"/>
        <v>WDH</v>
      </c>
    </row>
    <row r="1958" spans="2:7" hidden="1" x14ac:dyDescent="0.2">
      <c r="B1958" s="154" t="s">
        <v>1347</v>
      </c>
      <c r="C1958" s="154" t="s">
        <v>1347</v>
      </c>
      <c r="D1958" s="154" t="s">
        <v>7593</v>
      </c>
      <c r="E1958" s="154" t="s">
        <v>2757</v>
      </c>
      <c r="F1958" s="154" t="s">
        <v>6304</v>
      </c>
      <c r="G1958" s="78" t="str">
        <f t="shared" si="30"/>
        <v>WVB</v>
      </c>
    </row>
    <row r="1959" spans="2:7" hidden="1" x14ac:dyDescent="0.2">
      <c r="B1959" s="154" t="s">
        <v>3267</v>
      </c>
      <c r="C1959" s="154" t="s">
        <v>3267</v>
      </c>
      <c r="D1959" s="154" t="s">
        <v>7068</v>
      </c>
      <c r="E1959" s="154" t="s">
        <v>3268</v>
      </c>
      <c r="F1959" s="154" t="s">
        <v>6390</v>
      </c>
      <c r="G1959" s="78" t="str">
        <f t="shared" si="30"/>
        <v>INU</v>
      </c>
    </row>
    <row r="1960" spans="2:7" hidden="1" x14ac:dyDescent="0.2">
      <c r="B1960" s="154" t="s">
        <v>2009</v>
      </c>
      <c r="C1960" s="154" t="s">
        <v>2009</v>
      </c>
      <c r="D1960" s="154" t="s">
        <v>2010</v>
      </c>
      <c r="E1960" s="154" t="s">
        <v>1592</v>
      </c>
      <c r="F1960" s="154" t="s">
        <v>6177</v>
      </c>
      <c r="G1960" s="78" t="str">
        <f t="shared" si="30"/>
        <v>BDP</v>
      </c>
    </row>
    <row r="1961" spans="2:7" hidden="1" x14ac:dyDescent="0.2">
      <c r="B1961" s="154" t="s">
        <v>2065</v>
      </c>
      <c r="C1961" s="154" t="s">
        <v>2065</v>
      </c>
      <c r="D1961" s="154" t="s">
        <v>2066</v>
      </c>
      <c r="E1961" s="154" t="s">
        <v>1592</v>
      </c>
      <c r="F1961" s="154" t="s">
        <v>6177</v>
      </c>
      <c r="G1961" s="78" t="str">
        <f t="shared" si="30"/>
        <v>BHR</v>
      </c>
    </row>
    <row r="1962" spans="2:7" hidden="1" x14ac:dyDescent="0.2">
      <c r="B1962" s="154" t="s">
        <v>2081</v>
      </c>
      <c r="C1962" s="154" t="s">
        <v>2081</v>
      </c>
      <c r="D1962" s="154" t="s">
        <v>2082</v>
      </c>
      <c r="E1962" s="154" t="s">
        <v>1592</v>
      </c>
      <c r="F1962" s="154" t="s">
        <v>6177</v>
      </c>
      <c r="G1962" s="78" t="str">
        <f t="shared" si="30"/>
        <v>BIR</v>
      </c>
    </row>
    <row r="1963" spans="2:7" hidden="1" x14ac:dyDescent="0.2">
      <c r="B1963" s="154" t="s">
        <v>2250</v>
      </c>
      <c r="C1963" s="154" t="s">
        <v>2250</v>
      </c>
      <c r="D1963" s="154" t="s">
        <v>2251</v>
      </c>
      <c r="E1963" s="154" t="s">
        <v>1592</v>
      </c>
      <c r="F1963" s="154" t="s">
        <v>6177</v>
      </c>
      <c r="G1963" s="78" t="str">
        <f t="shared" si="30"/>
        <v>BWA</v>
      </c>
    </row>
    <row r="1964" spans="2:7" hidden="1" x14ac:dyDescent="0.2">
      <c r="B1964" s="154" t="s">
        <v>2575</v>
      </c>
      <c r="C1964" s="154" t="s">
        <v>2575</v>
      </c>
      <c r="D1964" s="154" t="s">
        <v>2576</v>
      </c>
      <c r="E1964" s="154" t="s">
        <v>1592</v>
      </c>
      <c r="F1964" s="154" t="s">
        <v>6177</v>
      </c>
      <c r="G1964" s="78" t="str">
        <f t="shared" si="30"/>
        <v>DHI</v>
      </c>
    </row>
    <row r="1965" spans="2:7" hidden="1" x14ac:dyDescent="0.2">
      <c r="B1965" s="154" t="s">
        <v>2626</v>
      </c>
      <c r="C1965" s="154" t="s">
        <v>2626</v>
      </c>
      <c r="D1965" s="154" t="s">
        <v>2627</v>
      </c>
      <c r="E1965" s="154" t="s">
        <v>1592</v>
      </c>
      <c r="F1965" s="154" t="s">
        <v>6177</v>
      </c>
      <c r="G1965" s="78" t="str">
        <f t="shared" si="30"/>
        <v>DOP</v>
      </c>
    </row>
    <row r="1966" spans="2:7" hidden="1" x14ac:dyDescent="0.2">
      <c r="B1966" s="154" t="s">
        <v>3256</v>
      </c>
      <c r="C1966" s="154" t="s">
        <v>3256</v>
      </c>
      <c r="D1966" s="154" t="s">
        <v>3257</v>
      </c>
      <c r="E1966" s="154" t="s">
        <v>1592</v>
      </c>
      <c r="F1966" s="154" t="s">
        <v>6177</v>
      </c>
      <c r="G1966" s="78" t="str">
        <f t="shared" si="30"/>
        <v>IMK</v>
      </c>
    </row>
    <row r="1967" spans="2:7" hidden="1" x14ac:dyDescent="0.2">
      <c r="B1967" s="154" t="s">
        <v>3389</v>
      </c>
      <c r="C1967" s="154" t="s">
        <v>3389</v>
      </c>
      <c r="D1967" s="154" t="s">
        <v>3390</v>
      </c>
      <c r="E1967" s="154" t="s">
        <v>1592</v>
      </c>
      <c r="F1967" s="154" t="s">
        <v>6177</v>
      </c>
      <c r="G1967" s="78" t="str">
        <f t="shared" si="30"/>
        <v>JKR</v>
      </c>
    </row>
    <row r="1968" spans="2:7" hidden="1" x14ac:dyDescent="0.2">
      <c r="B1968" s="154" t="s">
        <v>3396</v>
      </c>
      <c r="C1968" s="154" t="s">
        <v>3396</v>
      </c>
      <c r="D1968" s="154" t="s">
        <v>3397</v>
      </c>
      <c r="E1968" s="154" t="s">
        <v>1592</v>
      </c>
      <c r="F1968" s="154" t="s">
        <v>6177</v>
      </c>
      <c r="G1968" s="78" t="str">
        <f t="shared" si="30"/>
        <v>JMO</v>
      </c>
    </row>
    <row r="1969" spans="2:7" hidden="1" x14ac:dyDescent="0.2">
      <c r="B1969" s="154" t="s">
        <v>3443</v>
      </c>
      <c r="C1969" s="154" t="s">
        <v>3443</v>
      </c>
      <c r="D1969" s="154" t="s">
        <v>3444</v>
      </c>
      <c r="E1969" s="154" t="s">
        <v>1592</v>
      </c>
      <c r="F1969" s="154" t="s">
        <v>6177</v>
      </c>
      <c r="G1969" s="78" t="str">
        <f t="shared" si="30"/>
        <v>JUM</v>
      </c>
    </row>
    <row r="1970" spans="2:7" hidden="1" x14ac:dyDescent="0.2">
      <c r="B1970" s="154" t="s">
        <v>3508</v>
      </c>
      <c r="C1970" s="154" t="s">
        <v>3508</v>
      </c>
      <c r="D1970" s="154" t="s">
        <v>3509</v>
      </c>
      <c r="E1970" s="154" t="s">
        <v>1592</v>
      </c>
      <c r="F1970" s="154" t="s">
        <v>6177</v>
      </c>
      <c r="G1970" s="78" t="str">
        <f t="shared" si="30"/>
        <v>KEP</v>
      </c>
    </row>
    <row r="1971" spans="2:7" hidden="1" x14ac:dyDescent="0.2">
      <c r="B1971" s="154" t="s">
        <v>52</v>
      </c>
      <c r="C1971" s="154" t="s">
        <v>52</v>
      </c>
      <c r="D1971" s="154" t="s">
        <v>3669</v>
      </c>
      <c r="E1971" s="154" t="s">
        <v>1592</v>
      </c>
      <c r="F1971" s="154" t="s">
        <v>6177</v>
      </c>
      <c r="G1971" s="78" t="str">
        <f t="shared" si="30"/>
        <v>KTM</v>
      </c>
    </row>
    <row r="1972" spans="2:7" hidden="1" x14ac:dyDescent="0.2">
      <c r="B1972" s="154" t="s">
        <v>3769</v>
      </c>
      <c r="C1972" s="154" t="s">
        <v>3769</v>
      </c>
      <c r="D1972" s="154" t="s">
        <v>3770</v>
      </c>
      <c r="E1972" s="154" t="s">
        <v>1592</v>
      </c>
      <c r="F1972" s="154" t="s">
        <v>6177</v>
      </c>
      <c r="G1972" s="78" t="str">
        <f t="shared" si="30"/>
        <v>LDN</v>
      </c>
    </row>
    <row r="1973" spans="2:7" hidden="1" x14ac:dyDescent="0.2">
      <c r="B1973" s="154" t="s">
        <v>3893</v>
      </c>
      <c r="C1973" s="154" t="s">
        <v>3893</v>
      </c>
      <c r="D1973" s="154" t="s">
        <v>3894</v>
      </c>
      <c r="E1973" s="154" t="s">
        <v>1592</v>
      </c>
      <c r="F1973" s="154" t="s">
        <v>6177</v>
      </c>
      <c r="G1973" s="78" t="str">
        <f t="shared" si="30"/>
        <v>LUA</v>
      </c>
    </row>
    <row r="1974" spans="2:7" hidden="1" x14ac:dyDescent="0.2">
      <c r="B1974" s="154" t="s">
        <v>4011</v>
      </c>
      <c r="C1974" s="154" t="s">
        <v>4011</v>
      </c>
      <c r="D1974" s="154" t="s">
        <v>4012</v>
      </c>
      <c r="E1974" s="154" t="s">
        <v>1592</v>
      </c>
      <c r="F1974" s="154" t="s">
        <v>6177</v>
      </c>
      <c r="G1974" s="78" t="str">
        <f t="shared" si="30"/>
        <v>MEY</v>
      </c>
    </row>
    <row r="1975" spans="2:7" hidden="1" x14ac:dyDescent="0.2">
      <c r="B1975" s="154" t="s">
        <v>4593</v>
      </c>
      <c r="C1975" s="154" t="s">
        <v>4593</v>
      </c>
      <c r="D1975" s="154" t="s">
        <v>4594</v>
      </c>
      <c r="E1975" s="154" t="s">
        <v>1592</v>
      </c>
      <c r="F1975" s="154" t="s">
        <v>6177</v>
      </c>
      <c r="G1975" s="78" t="str">
        <f t="shared" si="30"/>
        <v>PKR</v>
      </c>
    </row>
    <row r="1976" spans="2:7" hidden="1" x14ac:dyDescent="0.2">
      <c r="B1976" s="154" t="s">
        <v>4640</v>
      </c>
      <c r="C1976" s="154" t="s">
        <v>4640</v>
      </c>
      <c r="D1976" s="154" t="s">
        <v>4641</v>
      </c>
      <c r="E1976" s="154" t="s">
        <v>1592</v>
      </c>
      <c r="F1976" s="154" t="s">
        <v>6177</v>
      </c>
      <c r="G1976" s="78" t="str">
        <f t="shared" si="30"/>
        <v>PPL</v>
      </c>
    </row>
    <row r="1977" spans="2:7" hidden="1" x14ac:dyDescent="0.2">
      <c r="B1977" s="154" t="s">
        <v>4840</v>
      </c>
      <c r="C1977" s="154" t="s">
        <v>4840</v>
      </c>
      <c r="D1977" s="154" t="s">
        <v>4841</v>
      </c>
      <c r="E1977" s="154" t="s">
        <v>1592</v>
      </c>
      <c r="F1977" s="154" t="s">
        <v>6177</v>
      </c>
      <c r="G1977" s="78" t="str">
        <f t="shared" si="30"/>
        <v>RUM</v>
      </c>
    </row>
    <row r="1978" spans="2:7" hidden="1" x14ac:dyDescent="0.2">
      <c r="B1978" s="154" t="s">
        <v>4951</v>
      </c>
      <c r="C1978" s="154" t="s">
        <v>4951</v>
      </c>
      <c r="D1978" s="154" t="s">
        <v>4952</v>
      </c>
      <c r="E1978" s="154" t="s">
        <v>1592</v>
      </c>
      <c r="F1978" s="154" t="s">
        <v>6177</v>
      </c>
      <c r="G1978" s="78" t="str">
        <f t="shared" si="30"/>
        <v>SIF</v>
      </c>
    </row>
    <row r="1979" spans="2:7" hidden="1" x14ac:dyDescent="0.2">
      <c r="B1979" s="154" t="s">
        <v>5244</v>
      </c>
      <c r="C1979" s="154" t="s">
        <v>5244</v>
      </c>
      <c r="D1979" s="154" t="s">
        <v>5245</v>
      </c>
      <c r="E1979" s="154" t="s">
        <v>1592</v>
      </c>
      <c r="F1979" s="154" t="s">
        <v>6177</v>
      </c>
      <c r="G1979" s="78" t="str">
        <f t="shared" si="30"/>
        <v>TMI</v>
      </c>
    </row>
    <row r="1980" spans="2:7" hidden="1" x14ac:dyDescent="0.2">
      <c r="B1980" s="154" t="s">
        <v>88</v>
      </c>
      <c r="C1980" s="154" t="s">
        <v>88</v>
      </c>
      <c r="D1980" s="154" t="s">
        <v>1845</v>
      </c>
      <c r="E1980" s="154" t="s">
        <v>1616</v>
      </c>
      <c r="F1980" s="154" t="s">
        <v>6140</v>
      </c>
      <c r="G1980" s="78" t="str">
        <f t="shared" si="30"/>
        <v>AMS</v>
      </c>
    </row>
    <row r="1981" spans="2:7" hidden="1" x14ac:dyDescent="0.2">
      <c r="B1981" s="154" t="s">
        <v>619</v>
      </c>
      <c r="C1981" s="154" t="s">
        <v>619</v>
      </c>
      <c r="D1981" s="154" t="s">
        <v>2702</v>
      </c>
      <c r="E1981" s="154" t="s">
        <v>1616</v>
      </c>
      <c r="F1981" s="154" t="s">
        <v>6140</v>
      </c>
      <c r="G1981" s="78" t="str">
        <f t="shared" si="30"/>
        <v>EIN</v>
      </c>
    </row>
    <row r="1982" spans="2:7" hidden="1" x14ac:dyDescent="0.2">
      <c r="B1982" s="154" t="s">
        <v>3008</v>
      </c>
      <c r="C1982" s="154" t="s">
        <v>3008</v>
      </c>
      <c r="D1982" s="154" t="s">
        <v>3009</v>
      </c>
      <c r="E1982" s="154" t="s">
        <v>1616</v>
      </c>
      <c r="F1982" s="154" t="s">
        <v>6140</v>
      </c>
      <c r="G1982" s="78" t="str">
        <f t="shared" si="30"/>
        <v>GRQ</v>
      </c>
    </row>
    <row r="1983" spans="2:7" hidden="1" x14ac:dyDescent="0.2">
      <c r="B1983" s="154" t="s">
        <v>4170</v>
      </c>
      <c r="C1983" s="154" t="s">
        <v>4170</v>
      </c>
      <c r="D1983" s="154" t="s">
        <v>6476</v>
      </c>
      <c r="E1983" s="154" t="s">
        <v>1616</v>
      </c>
      <c r="F1983" s="154" t="s">
        <v>6140</v>
      </c>
      <c r="G1983" s="78" t="str">
        <f t="shared" si="30"/>
        <v>MST</v>
      </c>
    </row>
    <row r="1984" spans="2:7" hidden="1" x14ac:dyDescent="0.2">
      <c r="B1984" s="154" t="s">
        <v>1131</v>
      </c>
      <c r="C1984" s="154" t="s">
        <v>1131</v>
      </c>
      <c r="D1984" s="154" t="s">
        <v>4834</v>
      </c>
      <c r="E1984" s="154" t="s">
        <v>1616</v>
      </c>
      <c r="F1984" s="154" t="s">
        <v>6140</v>
      </c>
      <c r="G1984" s="78" t="str">
        <f t="shared" si="30"/>
        <v>RTM</v>
      </c>
    </row>
    <row r="1985" spans="2:7" hidden="1" x14ac:dyDescent="0.2">
      <c r="B1985" s="154" t="s">
        <v>2135</v>
      </c>
      <c r="C1985" s="154" t="s">
        <v>2135</v>
      </c>
      <c r="D1985" s="154" t="s">
        <v>6825</v>
      </c>
      <c r="E1985" s="154" t="s">
        <v>2136</v>
      </c>
      <c r="F1985" s="154" t="s">
        <v>6203</v>
      </c>
      <c r="G1985" s="78" t="str">
        <f t="shared" si="30"/>
        <v>BMY</v>
      </c>
    </row>
    <row r="1986" spans="2:7" hidden="1" x14ac:dyDescent="0.2">
      <c r="B1986" s="154" t="s">
        <v>2922</v>
      </c>
      <c r="C1986" s="154" t="s">
        <v>663</v>
      </c>
      <c r="D1986" s="154" t="s">
        <v>2923</v>
      </c>
      <c r="E1986" s="154" t="s">
        <v>2136</v>
      </c>
      <c r="F1986" s="154" t="s">
        <v>6203</v>
      </c>
      <c r="G1986" s="78" t="str">
        <f t="shared" si="30"/>
        <v>NOU</v>
      </c>
    </row>
    <row r="1987" spans="2:7" hidden="1" x14ac:dyDescent="0.2">
      <c r="B1987" s="154" t="s">
        <v>3251</v>
      </c>
      <c r="C1987" s="154" t="s">
        <v>3251</v>
      </c>
      <c r="D1987" s="154" t="s">
        <v>7065</v>
      </c>
      <c r="E1987" s="154" t="s">
        <v>2136</v>
      </c>
      <c r="F1987" s="154" t="s">
        <v>6203</v>
      </c>
      <c r="G1987" s="78" t="str">
        <f t="shared" si="30"/>
        <v>ILP</v>
      </c>
    </row>
    <row r="1988" spans="2:7" hidden="1" x14ac:dyDescent="0.2">
      <c r="B1988" s="154" t="s">
        <v>3607</v>
      </c>
      <c r="C1988" s="154" t="s">
        <v>3607</v>
      </c>
      <c r="D1988" s="154" t="s">
        <v>3608</v>
      </c>
      <c r="E1988" s="154" t="s">
        <v>2136</v>
      </c>
      <c r="F1988" s="154" t="s">
        <v>6203</v>
      </c>
      <c r="G1988" s="78" t="str">
        <f t="shared" ref="G1988:G2051" si="31">C1988</f>
        <v>KNQ</v>
      </c>
    </row>
    <row r="1989" spans="2:7" hidden="1" x14ac:dyDescent="0.2">
      <c r="B1989" s="154" t="s">
        <v>3617</v>
      </c>
      <c r="C1989" s="154" t="s">
        <v>3617</v>
      </c>
      <c r="D1989" s="154" t="s">
        <v>3618</v>
      </c>
      <c r="E1989" s="154" t="s">
        <v>2136</v>
      </c>
      <c r="F1989" s="154" t="s">
        <v>6203</v>
      </c>
      <c r="G1989" s="78" t="str">
        <f t="shared" si="31"/>
        <v>KOC</v>
      </c>
    </row>
    <row r="1990" spans="2:7" hidden="1" x14ac:dyDescent="0.2">
      <c r="B1990" s="154" t="s">
        <v>3800</v>
      </c>
      <c r="C1990" s="154" t="s">
        <v>3800</v>
      </c>
      <c r="D1990" s="154" t="s">
        <v>3801</v>
      </c>
      <c r="E1990" s="154" t="s">
        <v>2136</v>
      </c>
      <c r="F1990" s="154" t="s">
        <v>6203</v>
      </c>
      <c r="G1990" s="78" t="str">
        <f t="shared" si="31"/>
        <v>LIF</v>
      </c>
    </row>
    <row r="1991" spans="2:7" hidden="1" x14ac:dyDescent="0.2">
      <c r="B1991" s="154" t="s">
        <v>4001</v>
      </c>
      <c r="C1991" s="154" t="s">
        <v>4001</v>
      </c>
      <c r="D1991" s="154" t="s">
        <v>4002</v>
      </c>
      <c r="E1991" s="154" t="s">
        <v>2136</v>
      </c>
      <c r="F1991" s="154" t="s">
        <v>6203</v>
      </c>
      <c r="G1991" s="78" t="str">
        <f t="shared" si="31"/>
        <v>MEE</v>
      </c>
    </row>
    <row r="1992" spans="2:7" hidden="1" x14ac:dyDescent="0.2">
      <c r="B1992" s="154" t="s">
        <v>663</v>
      </c>
      <c r="C1992" s="154" t="s">
        <v>663</v>
      </c>
      <c r="D1992" s="154" t="s">
        <v>2923</v>
      </c>
      <c r="E1992" s="154" t="s">
        <v>2136</v>
      </c>
      <c r="F1992" s="154" t="s">
        <v>6203</v>
      </c>
      <c r="G1992" s="78" t="str">
        <f t="shared" si="31"/>
        <v>NOU</v>
      </c>
    </row>
    <row r="1993" spans="2:7" hidden="1" x14ac:dyDescent="0.2">
      <c r="B1993" s="154" t="s">
        <v>5174</v>
      </c>
      <c r="C1993" s="154" t="s">
        <v>5174</v>
      </c>
      <c r="D1993" s="154" t="s">
        <v>5175</v>
      </c>
      <c r="E1993" s="154" t="s">
        <v>2136</v>
      </c>
      <c r="F1993" s="154" t="s">
        <v>6203</v>
      </c>
      <c r="G1993" s="78" t="str">
        <f t="shared" si="31"/>
        <v>TGJ</v>
      </c>
    </row>
    <row r="1994" spans="2:7" hidden="1" x14ac:dyDescent="0.2">
      <c r="B1994" s="154" t="s">
        <v>5282</v>
      </c>
      <c r="C1994" s="154" t="s">
        <v>5282</v>
      </c>
      <c r="D1994" s="154" t="s">
        <v>5283</v>
      </c>
      <c r="E1994" s="154" t="s">
        <v>2136</v>
      </c>
      <c r="F1994" s="154" t="s">
        <v>6203</v>
      </c>
      <c r="G1994" s="78" t="str">
        <f t="shared" si="31"/>
        <v>TOU</v>
      </c>
    </row>
    <row r="1995" spans="2:7" hidden="1" x14ac:dyDescent="0.2">
      <c r="B1995" s="154" t="s">
        <v>5442</v>
      </c>
      <c r="C1995" s="154" t="s">
        <v>5442</v>
      </c>
      <c r="D1995" s="154" t="s">
        <v>5443</v>
      </c>
      <c r="E1995" s="154" t="s">
        <v>2136</v>
      </c>
      <c r="F1995" s="154" t="s">
        <v>6203</v>
      </c>
      <c r="G1995" s="78" t="str">
        <f t="shared" si="31"/>
        <v>UVE</v>
      </c>
    </row>
    <row r="1996" spans="2:7" hidden="1" x14ac:dyDescent="0.2">
      <c r="B1996" s="154" t="s">
        <v>405</v>
      </c>
      <c r="C1996" s="154" t="s">
        <v>405</v>
      </c>
      <c r="D1996" s="154" t="s">
        <v>1813</v>
      </c>
      <c r="E1996" s="154" t="s">
        <v>1814</v>
      </c>
      <c r="F1996" s="154" t="s">
        <v>6134</v>
      </c>
      <c r="G1996" s="78" t="str">
        <f t="shared" si="31"/>
        <v>AKL</v>
      </c>
    </row>
    <row r="1997" spans="2:7" hidden="1" x14ac:dyDescent="0.2">
      <c r="B1997" s="154" t="s">
        <v>461</v>
      </c>
      <c r="C1997" s="154" t="s">
        <v>461</v>
      </c>
      <c r="D1997" s="154" t="s">
        <v>2057</v>
      </c>
      <c r="E1997" s="154" t="s">
        <v>1814</v>
      </c>
      <c r="F1997" s="154" t="s">
        <v>6134</v>
      </c>
      <c r="G1997" s="78" t="str">
        <f t="shared" si="31"/>
        <v>BHE</v>
      </c>
    </row>
    <row r="1998" spans="2:7" hidden="1" x14ac:dyDescent="0.2">
      <c r="B1998" s="154" t="s">
        <v>532</v>
      </c>
      <c r="C1998" s="154" t="s">
        <v>532</v>
      </c>
      <c r="D1998" s="154" t="s">
        <v>2361</v>
      </c>
      <c r="E1998" s="154" t="s">
        <v>1814</v>
      </c>
      <c r="F1998" s="154" t="s">
        <v>6134</v>
      </c>
      <c r="G1998" s="78" t="str">
        <f t="shared" si="31"/>
        <v>CHC</v>
      </c>
    </row>
    <row r="1999" spans="2:7" hidden="1" x14ac:dyDescent="0.2">
      <c r="B1999" s="154" t="s">
        <v>2367</v>
      </c>
      <c r="C1999" s="154" t="s">
        <v>2367</v>
      </c>
      <c r="D1999" s="154" t="s">
        <v>6874</v>
      </c>
      <c r="E1999" s="154" t="s">
        <v>1814</v>
      </c>
      <c r="F1999" s="154" t="s">
        <v>6134</v>
      </c>
      <c r="G1999" s="78" t="str">
        <f t="shared" si="31"/>
        <v>CHT</v>
      </c>
    </row>
    <row r="2000" spans="2:7" hidden="1" x14ac:dyDescent="0.2">
      <c r="B2000" s="154" t="s">
        <v>609</v>
      </c>
      <c r="C2000" s="154" t="s">
        <v>609</v>
      </c>
      <c r="D2000" s="154" t="s">
        <v>2647</v>
      </c>
      <c r="E2000" s="154" t="s">
        <v>1814</v>
      </c>
      <c r="F2000" s="154" t="s">
        <v>6134</v>
      </c>
      <c r="G2000" s="78" t="str">
        <f t="shared" si="31"/>
        <v>DUD</v>
      </c>
    </row>
    <row r="2001" spans="2:7" hidden="1" x14ac:dyDescent="0.2">
      <c r="B2001" s="154" t="s">
        <v>671</v>
      </c>
      <c r="C2001" s="154" t="s">
        <v>671</v>
      </c>
      <c r="D2001" s="154" t="s">
        <v>2946</v>
      </c>
      <c r="E2001" s="154" t="s">
        <v>1814</v>
      </c>
      <c r="F2001" s="154" t="s">
        <v>6134</v>
      </c>
      <c r="G2001" s="78" t="str">
        <f t="shared" si="31"/>
        <v>GIS</v>
      </c>
    </row>
    <row r="2002" spans="2:7" hidden="1" x14ac:dyDescent="0.2">
      <c r="B2002" s="154" t="s">
        <v>3115</v>
      </c>
      <c r="C2002" s="154" t="s">
        <v>3115</v>
      </c>
      <c r="D2002" s="154" t="s">
        <v>3116</v>
      </c>
      <c r="E2002" s="154" t="s">
        <v>1814</v>
      </c>
      <c r="F2002" s="154" t="s">
        <v>6134</v>
      </c>
      <c r="G2002" s="78" t="str">
        <f t="shared" si="31"/>
        <v>HKK</v>
      </c>
    </row>
    <row r="2003" spans="2:7" hidden="1" x14ac:dyDescent="0.2">
      <c r="B2003" s="154" t="s">
        <v>716</v>
      </c>
      <c r="C2003" s="154" t="s">
        <v>716</v>
      </c>
      <c r="D2003" s="154" t="s">
        <v>6731</v>
      </c>
      <c r="E2003" s="154" t="s">
        <v>1814</v>
      </c>
      <c r="F2003" s="154" t="s">
        <v>6134</v>
      </c>
      <c r="G2003" s="78" t="str">
        <f t="shared" si="31"/>
        <v>HLZ</v>
      </c>
    </row>
    <row r="2004" spans="2:7" hidden="1" x14ac:dyDescent="0.2">
      <c r="B2004" s="154" t="s">
        <v>753</v>
      </c>
      <c r="C2004" s="154" t="s">
        <v>753</v>
      </c>
      <c r="D2004" s="154" t="s">
        <v>3317</v>
      </c>
      <c r="E2004" s="154" t="s">
        <v>1814</v>
      </c>
      <c r="F2004" s="154" t="s">
        <v>6134</v>
      </c>
      <c r="G2004" s="78" t="str">
        <f t="shared" si="31"/>
        <v>IVC</v>
      </c>
    </row>
    <row r="2005" spans="2:7" hidden="1" x14ac:dyDescent="0.2">
      <c r="B2005" s="154" t="s">
        <v>784</v>
      </c>
      <c r="C2005" s="154" t="s">
        <v>784</v>
      </c>
      <c r="D2005" s="154" t="s">
        <v>3462</v>
      </c>
      <c r="E2005" s="154" t="s">
        <v>1814</v>
      </c>
      <c r="F2005" s="154" t="s">
        <v>6134</v>
      </c>
      <c r="G2005" s="78" t="str">
        <f t="shared" si="31"/>
        <v>KAT</v>
      </c>
    </row>
    <row r="2006" spans="2:7" hidden="1" x14ac:dyDescent="0.2">
      <c r="B2006" s="154" t="s">
        <v>805</v>
      </c>
      <c r="C2006" s="154" t="s">
        <v>805</v>
      </c>
      <c r="D2006" s="154" t="s">
        <v>3565</v>
      </c>
      <c r="E2006" s="154" t="s">
        <v>1814</v>
      </c>
      <c r="F2006" s="154" t="s">
        <v>6134</v>
      </c>
      <c r="G2006" s="78" t="str">
        <f t="shared" si="31"/>
        <v>KKE</v>
      </c>
    </row>
    <row r="2007" spans="2:7" hidden="1" x14ac:dyDescent="0.2">
      <c r="B2007" s="154" t="s">
        <v>943</v>
      </c>
      <c r="C2007" s="154" t="s">
        <v>943</v>
      </c>
      <c r="D2007" s="154" t="s">
        <v>4153</v>
      </c>
      <c r="E2007" s="154" t="s">
        <v>1814</v>
      </c>
      <c r="F2007" s="154" t="s">
        <v>6134</v>
      </c>
      <c r="G2007" s="78" t="str">
        <f t="shared" si="31"/>
        <v>MRO</v>
      </c>
    </row>
    <row r="2008" spans="2:7" hidden="1" x14ac:dyDescent="0.2">
      <c r="B2008" s="154" t="s">
        <v>983</v>
      </c>
      <c r="C2008" s="154" t="s">
        <v>983</v>
      </c>
      <c r="D2008" s="154" t="s">
        <v>4337</v>
      </c>
      <c r="E2008" s="154" t="s">
        <v>1814</v>
      </c>
      <c r="F2008" s="154" t="s">
        <v>6134</v>
      </c>
      <c r="G2008" s="78" t="str">
        <f t="shared" si="31"/>
        <v>NPE</v>
      </c>
    </row>
    <row r="2009" spans="2:7" hidden="1" x14ac:dyDescent="0.2">
      <c r="B2009" s="154" t="s">
        <v>984</v>
      </c>
      <c r="C2009" s="154" t="s">
        <v>984</v>
      </c>
      <c r="D2009" s="154" t="s">
        <v>7288</v>
      </c>
      <c r="E2009" s="154" t="s">
        <v>1814</v>
      </c>
      <c r="F2009" s="154" t="s">
        <v>6134</v>
      </c>
      <c r="G2009" s="78" t="str">
        <f t="shared" si="31"/>
        <v>NPL</v>
      </c>
    </row>
    <row r="2010" spans="2:7" hidden="1" x14ac:dyDescent="0.2">
      <c r="B2010" s="154" t="s">
        <v>989</v>
      </c>
      <c r="C2010" s="154" t="s">
        <v>989</v>
      </c>
      <c r="D2010" s="154" t="s">
        <v>4352</v>
      </c>
      <c r="E2010" s="154" t="s">
        <v>1814</v>
      </c>
      <c r="F2010" s="154" t="s">
        <v>6134</v>
      </c>
      <c r="G2010" s="78" t="str">
        <f t="shared" si="31"/>
        <v>NSN</v>
      </c>
    </row>
    <row r="2011" spans="2:7" hidden="1" x14ac:dyDescent="0.2">
      <c r="B2011" s="154" t="s">
        <v>1056</v>
      </c>
      <c r="C2011" s="154" t="s">
        <v>1056</v>
      </c>
      <c r="D2011" s="154" t="s">
        <v>7348</v>
      </c>
      <c r="E2011" s="154" t="s">
        <v>1814</v>
      </c>
      <c r="F2011" s="154" t="s">
        <v>6134</v>
      </c>
      <c r="G2011" s="78" t="str">
        <f t="shared" si="31"/>
        <v>PMR</v>
      </c>
    </row>
    <row r="2012" spans="2:7" hidden="1" x14ac:dyDescent="0.2">
      <c r="B2012" s="154" t="s">
        <v>6543</v>
      </c>
      <c r="C2012" s="154" t="s">
        <v>6543</v>
      </c>
      <c r="D2012" s="154" t="s">
        <v>6544</v>
      </c>
      <c r="E2012" s="154" t="s">
        <v>1814</v>
      </c>
      <c r="F2012" s="154" t="s">
        <v>6134</v>
      </c>
      <c r="G2012" s="78" t="str">
        <f t="shared" si="31"/>
        <v>PPQ</v>
      </c>
    </row>
    <row r="2013" spans="2:7" hidden="1" x14ac:dyDescent="0.2">
      <c r="B2013" s="154" t="s">
        <v>1125</v>
      </c>
      <c r="C2013" s="154" t="s">
        <v>1125</v>
      </c>
      <c r="D2013" s="154" t="s">
        <v>4820</v>
      </c>
      <c r="E2013" s="154" t="s">
        <v>1814</v>
      </c>
      <c r="F2013" s="154" t="s">
        <v>6134</v>
      </c>
      <c r="G2013" s="78" t="str">
        <f t="shared" si="31"/>
        <v>ROT</v>
      </c>
    </row>
    <row r="2014" spans="2:7" hidden="1" x14ac:dyDescent="0.2">
      <c r="B2014" s="154" t="s">
        <v>1237</v>
      </c>
      <c r="C2014" s="154" t="s">
        <v>1237</v>
      </c>
      <c r="D2014" s="154" t="s">
        <v>5201</v>
      </c>
      <c r="E2014" s="154" t="s">
        <v>1814</v>
      </c>
      <c r="F2014" s="154" t="s">
        <v>6134</v>
      </c>
      <c r="G2014" s="78" t="str">
        <f t="shared" si="31"/>
        <v>TIU</v>
      </c>
    </row>
    <row r="2015" spans="2:7" hidden="1" x14ac:dyDescent="0.2">
      <c r="B2015" s="154" t="s">
        <v>1263</v>
      </c>
      <c r="C2015" s="154" t="s">
        <v>1263</v>
      </c>
      <c r="D2015" s="154" t="s">
        <v>5296</v>
      </c>
      <c r="E2015" s="154" t="s">
        <v>1814</v>
      </c>
      <c r="F2015" s="154" t="s">
        <v>6134</v>
      </c>
      <c r="G2015" s="78" t="str">
        <f t="shared" si="31"/>
        <v>TRG</v>
      </c>
    </row>
    <row r="2016" spans="2:7" hidden="1" x14ac:dyDescent="0.2">
      <c r="B2016" s="154" t="s">
        <v>1275</v>
      </c>
      <c r="C2016" s="154" t="s">
        <v>1275</v>
      </c>
      <c r="D2016" s="154" t="s">
        <v>5335</v>
      </c>
      <c r="E2016" s="154" t="s">
        <v>1814</v>
      </c>
      <c r="F2016" s="154" t="s">
        <v>6134</v>
      </c>
      <c r="G2016" s="78" t="str">
        <f t="shared" si="31"/>
        <v>TUO</v>
      </c>
    </row>
    <row r="2017" spans="2:7" hidden="1" x14ac:dyDescent="0.2">
      <c r="B2017" s="154" t="s">
        <v>1335</v>
      </c>
      <c r="C2017" s="154" t="s">
        <v>1335</v>
      </c>
      <c r="D2017" s="154" t="s">
        <v>5545</v>
      </c>
      <c r="E2017" s="154" t="s">
        <v>1814</v>
      </c>
      <c r="F2017" s="154" t="s">
        <v>6134</v>
      </c>
      <c r="G2017" s="78" t="str">
        <f t="shared" si="31"/>
        <v>WAG</v>
      </c>
    </row>
    <row r="2018" spans="2:7" hidden="1" x14ac:dyDescent="0.2">
      <c r="B2018" s="154" t="s">
        <v>1339</v>
      </c>
      <c r="C2018" s="154" t="s">
        <v>1339</v>
      </c>
      <c r="D2018" s="154" t="s">
        <v>5559</v>
      </c>
      <c r="E2018" s="154" t="s">
        <v>1814</v>
      </c>
      <c r="F2018" s="154" t="s">
        <v>6134</v>
      </c>
      <c r="G2018" s="78" t="str">
        <f t="shared" si="31"/>
        <v>WHK</v>
      </c>
    </row>
    <row r="2019" spans="2:7" hidden="1" x14ac:dyDescent="0.2">
      <c r="B2019" s="154" t="s">
        <v>5568</v>
      </c>
      <c r="C2019" s="154" t="s">
        <v>5568</v>
      </c>
      <c r="D2019" s="154" t="s">
        <v>5569</v>
      </c>
      <c r="E2019" s="154" t="s">
        <v>1814</v>
      </c>
      <c r="F2019" s="154" t="s">
        <v>6134</v>
      </c>
      <c r="G2019" s="78" t="str">
        <f t="shared" si="31"/>
        <v>WKA</v>
      </c>
    </row>
    <row r="2020" spans="2:7" hidden="1" x14ac:dyDescent="0.2">
      <c r="B2020" s="154" t="s">
        <v>1340</v>
      </c>
      <c r="C2020" s="154" t="s">
        <v>1340</v>
      </c>
      <c r="D2020" s="154" t="s">
        <v>5574</v>
      </c>
      <c r="E2020" s="154" t="s">
        <v>1814</v>
      </c>
      <c r="F2020" s="154" t="s">
        <v>6134</v>
      </c>
      <c r="G2020" s="78" t="str">
        <f t="shared" si="31"/>
        <v>WLG</v>
      </c>
    </row>
    <row r="2021" spans="2:7" hidden="1" x14ac:dyDescent="0.2">
      <c r="B2021" s="154" t="s">
        <v>1342</v>
      </c>
      <c r="C2021" s="154" t="s">
        <v>1342</v>
      </c>
      <c r="D2021" s="154" t="s">
        <v>5596</v>
      </c>
      <c r="E2021" s="154" t="s">
        <v>1814</v>
      </c>
      <c r="F2021" s="154" t="s">
        <v>6134</v>
      </c>
      <c r="G2021" s="78" t="str">
        <f t="shared" si="31"/>
        <v>WRE</v>
      </c>
    </row>
    <row r="2022" spans="2:7" hidden="1" x14ac:dyDescent="0.2">
      <c r="B2022" s="154" t="s">
        <v>1344</v>
      </c>
      <c r="C2022" s="154" t="s">
        <v>1344</v>
      </c>
      <c r="D2022" s="154" t="s">
        <v>5609</v>
      </c>
      <c r="E2022" s="154" t="s">
        <v>1814</v>
      </c>
      <c r="F2022" s="154" t="s">
        <v>6134</v>
      </c>
      <c r="G2022" s="78" t="str">
        <f t="shared" si="31"/>
        <v>WSZ</v>
      </c>
    </row>
    <row r="2023" spans="2:7" hidden="1" x14ac:dyDescent="0.2">
      <c r="B2023" s="154" t="s">
        <v>1440</v>
      </c>
      <c r="C2023" s="154" t="s">
        <v>1440</v>
      </c>
      <c r="D2023" s="154" t="s">
        <v>5940</v>
      </c>
      <c r="E2023" s="154" t="s">
        <v>1814</v>
      </c>
      <c r="F2023" s="154" t="s">
        <v>6134</v>
      </c>
      <c r="G2023" s="78" t="str">
        <f t="shared" si="31"/>
        <v>ZQN</v>
      </c>
    </row>
    <row r="2024" spans="2:7" hidden="1" x14ac:dyDescent="0.2">
      <c r="B2024" s="154" t="s">
        <v>916</v>
      </c>
      <c r="C2024" s="154" t="s">
        <v>916</v>
      </c>
      <c r="D2024" s="154" t="s">
        <v>4023</v>
      </c>
      <c r="E2024" s="154" t="s">
        <v>4024</v>
      </c>
      <c r="F2024" s="154" t="s">
        <v>6460</v>
      </c>
      <c r="G2024" s="78" t="str">
        <f t="shared" si="31"/>
        <v>MGA</v>
      </c>
    </row>
    <row r="2025" spans="2:7" hidden="1" x14ac:dyDescent="0.2">
      <c r="B2025" s="154" t="s">
        <v>6127</v>
      </c>
      <c r="C2025" s="154" t="s">
        <v>6127</v>
      </c>
      <c r="D2025" s="154" t="s">
        <v>6128</v>
      </c>
      <c r="E2025" s="154" t="s">
        <v>4302</v>
      </c>
      <c r="F2025" s="154" t="s">
        <v>6129</v>
      </c>
      <c r="G2025" s="78" t="str">
        <f t="shared" si="31"/>
        <v>AJY</v>
      </c>
    </row>
    <row r="2026" spans="2:7" hidden="1" x14ac:dyDescent="0.2">
      <c r="B2026" s="154" t="s">
        <v>973</v>
      </c>
      <c r="C2026" s="154" t="s">
        <v>973</v>
      </c>
      <c r="D2026" s="154" t="s">
        <v>4301</v>
      </c>
      <c r="E2026" s="154" t="s">
        <v>4302</v>
      </c>
      <c r="F2026" s="154" t="s">
        <v>6129</v>
      </c>
      <c r="G2026" s="78" t="str">
        <f t="shared" si="31"/>
        <v>NIM</v>
      </c>
    </row>
    <row r="2027" spans="2:7" hidden="1" x14ac:dyDescent="0.2">
      <c r="B2027" s="154" t="s">
        <v>6683</v>
      </c>
      <c r="C2027" s="154" t="s">
        <v>6683</v>
      </c>
      <c r="D2027" s="154" t="s">
        <v>6684</v>
      </c>
      <c r="E2027" s="154" t="s">
        <v>4302</v>
      </c>
      <c r="F2027" s="154" t="s">
        <v>6129</v>
      </c>
      <c r="G2027" s="78" t="str">
        <f t="shared" si="31"/>
        <v>ZND</v>
      </c>
    </row>
    <row r="2028" spans="2:7" hidden="1" x14ac:dyDescent="0.2">
      <c r="B2028" s="154" t="s">
        <v>6090</v>
      </c>
      <c r="C2028" s="154" t="s">
        <v>6090</v>
      </c>
      <c r="D2028" s="154" t="s">
        <v>6091</v>
      </c>
      <c r="E2028" s="154" t="s">
        <v>1563</v>
      </c>
      <c r="F2028" s="154" t="s">
        <v>6092</v>
      </c>
      <c r="G2028" s="78" t="str">
        <f t="shared" si="31"/>
        <v>ABB</v>
      </c>
    </row>
    <row r="2029" spans="2:7" hidden="1" x14ac:dyDescent="0.2">
      <c r="B2029" s="154" t="s">
        <v>9</v>
      </c>
      <c r="C2029" s="154" t="s">
        <v>9</v>
      </c>
      <c r="D2029" s="154" t="s">
        <v>1712</v>
      </c>
      <c r="E2029" s="154" t="s">
        <v>1563</v>
      </c>
      <c r="F2029" s="154" t="s">
        <v>6092</v>
      </c>
      <c r="G2029" s="78" t="str">
        <f t="shared" si="31"/>
        <v>ABV</v>
      </c>
    </row>
    <row r="2030" spans="2:7" hidden="1" x14ac:dyDescent="0.2">
      <c r="B2030" s="154" t="s">
        <v>2139</v>
      </c>
      <c r="C2030" s="154" t="s">
        <v>2139</v>
      </c>
      <c r="D2030" s="154" t="s">
        <v>6827</v>
      </c>
      <c r="E2030" s="154" t="s">
        <v>1563</v>
      </c>
      <c r="F2030" s="154" t="s">
        <v>6092</v>
      </c>
      <c r="G2030" s="78" t="str">
        <f t="shared" si="31"/>
        <v>BNI</v>
      </c>
    </row>
    <row r="2031" spans="2:7" hidden="1" x14ac:dyDescent="0.2">
      <c r="B2031" s="154" t="s">
        <v>2301</v>
      </c>
      <c r="C2031" s="154" t="s">
        <v>2301</v>
      </c>
      <c r="D2031" s="154" t="s">
        <v>2302</v>
      </c>
      <c r="E2031" s="154" t="s">
        <v>1563</v>
      </c>
      <c r="F2031" s="154" t="s">
        <v>6092</v>
      </c>
      <c r="G2031" s="78" t="str">
        <f t="shared" si="31"/>
        <v>CBQ</v>
      </c>
    </row>
    <row r="2032" spans="2:7" hidden="1" x14ac:dyDescent="0.2">
      <c r="B2032" s="154" t="s">
        <v>2599</v>
      </c>
      <c r="C2032" s="154" t="s">
        <v>2599</v>
      </c>
      <c r="D2032" s="154" t="s">
        <v>2600</v>
      </c>
      <c r="E2032" s="154" t="s">
        <v>1563</v>
      </c>
      <c r="F2032" s="154" t="s">
        <v>6092</v>
      </c>
      <c r="G2032" s="78" t="str">
        <f t="shared" si="31"/>
        <v>DKA</v>
      </c>
    </row>
    <row r="2033" spans="2:7" hidden="1" x14ac:dyDescent="0.2">
      <c r="B2033" s="154" t="s">
        <v>2733</v>
      </c>
      <c r="C2033" s="154" t="s">
        <v>2733</v>
      </c>
      <c r="D2033" s="154" t="s">
        <v>2734</v>
      </c>
      <c r="E2033" s="154" t="s">
        <v>1563</v>
      </c>
      <c r="F2033" s="154" t="s">
        <v>6092</v>
      </c>
      <c r="G2033" s="78" t="str">
        <f t="shared" si="31"/>
        <v>ENU</v>
      </c>
    </row>
    <row r="2034" spans="2:7" hidden="1" x14ac:dyDescent="0.2">
      <c r="B2034" s="154" t="s">
        <v>2967</v>
      </c>
      <c r="C2034" s="154" t="s">
        <v>2967</v>
      </c>
      <c r="D2034" s="154" t="s">
        <v>2968</v>
      </c>
      <c r="E2034" s="154" t="s">
        <v>1563</v>
      </c>
      <c r="F2034" s="154" t="s">
        <v>6092</v>
      </c>
      <c r="G2034" s="78" t="str">
        <f t="shared" si="31"/>
        <v>GMO</v>
      </c>
    </row>
    <row r="2035" spans="2:7" hidden="1" x14ac:dyDescent="0.2">
      <c r="B2035" s="154" t="s">
        <v>6375</v>
      </c>
      <c r="C2035" s="154" t="s">
        <v>6375</v>
      </c>
      <c r="D2035" s="154" t="s">
        <v>6376</v>
      </c>
      <c r="E2035" s="154" t="s">
        <v>1563</v>
      </c>
      <c r="F2035" s="154" t="s">
        <v>6092</v>
      </c>
      <c r="G2035" s="78" t="str">
        <f t="shared" si="31"/>
        <v>IBA</v>
      </c>
    </row>
    <row r="2036" spans="2:7" hidden="1" x14ac:dyDescent="0.2">
      <c r="B2036" s="154" t="s">
        <v>6386</v>
      </c>
      <c r="C2036" s="154" t="s">
        <v>6386</v>
      </c>
      <c r="D2036" s="154" t="s">
        <v>6387</v>
      </c>
      <c r="E2036" s="154" t="s">
        <v>1563</v>
      </c>
      <c r="F2036" s="154" t="s">
        <v>6092</v>
      </c>
      <c r="G2036" s="78" t="str">
        <f t="shared" si="31"/>
        <v>ILR</v>
      </c>
    </row>
    <row r="2037" spans="2:7" hidden="1" x14ac:dyDescent="0.2">
      <c r="B2037" s="154" t="s">
        <v>3415</v>
      </c>
      <c r="C2037" s="154" t="s">
        <v>3415</v>
      </c>
      <c r="D2037" s="154" t="s">
        <v>3416</v>
      </c>
      <c r="E2037" s="154" t="s">
        <v>1563</v>
      </c>
      <c r="F2037" s="154" t="s">
        <v>6092</v>
      </c>
      <c r="G2037" s="78" t="str">
        <f t="shared" si="31"/>
        <v>JOS</v>
      </c>
    </row>
    <row r="2038" spans="2:7" hidden="1" x14ac:dyDescent="0.2">
      <c r="B2038" s="154" t="s">
        <v>3452</v>
      </c>
      <c r="C2038" s="154" t="s">
        <v>3452</v>
      </c>
      <c r="D2038" s="154" t="s">
        <v>3453</v>
      </c>
      <c r="E2038" s="154" t="s">
        <v>1563</v>
      </c>
      <c r="F2038" s="154" t="s">
        <v>6092</v>
      </c>
      <c r="G2038" s="78" t="str">
        <f t="shared" si="31"/>
        <v>KAD</v>
      </c>
    </row>
    <row r="2039" spans="2:7" hidden="1" x14ac:dyDescent="0.2">
      <c r="B2039" s="154" t="s">
        <v>783</v>
      </c>
      <c r="C2039" s="154" t="s">
        <v>783</v>
      </c>
      <c r="D2039" s="154" t="s">
        <v>3459</v>
      </c>
      <c r="E2039" s="154" t="s">
        <v>1563</v>
      </c>
      <c r="F2039" s="154" t="s">
        <v>6092</v>
      </c>
      <c r="G2039" s="78" t="str">
        <f t="shared" si="31"/>
        <v>KAN</v>
      </c>
    </row>
    <row r="2040" spans="2:7" hidden="1" x14ac:dyDescent="0.2">
      <c r="B2040" s="154" t="s">
        <v>7</v>
      </c>
      <c r="C2040" s="154" t="s">
        <v>7</v>
      </c>
      <c r="D2040" s="154" t="s">
        <v>3854</v>
      </c>
      <c r="E2040" s="154" t="s">
        <v>1563</v>
      </c>
      <c r="F2040" s="154" t="s">
        <v>6092</v>
      </c>
      <c r="G2040" s="78" t="str">
        <f t="shared" si="31"/>
        <v>LOS</v>
      </c>
    </row>
    <row r="2041" spans="2:7" hidden="1" x14ac:dyDescent="0.2">
      <c r="B2041" s="154" t="s">
        <v>6462</v>
      </c>
      <c r="C2041" s="154" t="s">
        <v>6462</v>
      </c>
      <c r="D2041" s="154" t="s">
        <v>6463</v>
      </c>
      <c r="E2041" s="154" t="s">
        <v>1563</v>
      </c>
      <c r="F2041" s="154" t="s">
        <v>6092</v>
      </c>
      <c r="G2041" s="78" t="str">
        <f t="shared" si="31"/>
        <v>MIU</v>
      </c>
    </row>
    <row r="2042" spans="2:7" hidden="1" x14ac:dyDescent="0.2">
      <c r="B2042" s="154" t="s">
        <v>1044</v>
      </c>
      <c r="C2042" s="154" t="s">
        <v>1044</v>
      </c>
      <c r="D2042" s="154" t="s">
        <v>7332</v>
      </c>
      <c r="E2042" s="154" t="s">
        <v>1563</v>
      </c>
      <c r="F2042" s="154" t="s">
        <v>6092</v>
      </c>
      <c r="G2042" s="78" t="str">
        <f t="shared" si="31"/>
        <v>PHC</v>
      </c>
    </row>
    <row r="2043" spans="2:7" hidden="1" x14ac:dyDescent="0.2">
      <c r="B2043" s="154" t="s">
        <v>4555</v>
      </c>
      <c r="C2043" s="154" t="s">
        <v>4555</v>
      </c>
      <c r="D2043" s="154" t="s">
        <v>7335</v>
      </c>
      <c r="E2043" s="154" t="s">
        <v>1563</v>
      </c>
      <c r="F2043" s="154" t="s">
        <v>6092</v>
      </c>
      <c r="G2043" s="78" t="str">
        <f t="shared" si="31"/>
        <v>PHG</v>
      </c>
    </row>
    <row r="2044" spans="2:7" hidden="1" x14ac:dyDescent="0.2">
      <c r="B2044" s="154" t="s">
        <v>4713</v>
      </c>
      <c r="C2044" s="154" t="s">
        <v>4713</v>
      </c>
      <c r="D2044" s="154" t="s">
        <v>4714</v>
      </c>
      <c r="E2044" s="154" t="s">
        <v>1563</v>
      </c>
      <c r="F2044" s="154" t="s">
        <v>6092</v>
      </c>
      <c r="G2044" s="78" t="str">
        <f t="shared" si="31"/>
        <v>QOW</v>
      </c>
    </row>
    <row r="2045" spans="2:7" hidden="1" x14ac:dyDescent="0.2">
      <c r="B2045" s="154" t="s">
        <v>4716</v>
      </c>
      <c r="C2045" s="154" t="s">
        <v>4716</v>
      </c>
      <c r="D2045" s="154" t="s">
        <v>4717</v>
      </c>
      <c r="E2045" s="154" t="s">
        <v>1563</v>
      </c>
      <c r="F2045" s="154" t="s">
        <v>6092</v>
      </c>
      <c r="G2045" s="78" t="str">
        <f t="shared" si="31"/>
        <v>QRW</v>
      </c>
    </row>
    <row r="2046" spans="2:7" hidden="1" x14ac:dyDescent="0.2">
      <c r="B2046" s="154" t="s">
        <v>6555</v>
      </c>
      <c r="C2046" s="154" t="s">
        <v>6555</v>
      </c>
      <c r="D2046" s="154" t="s">
        <v>6556</v>
      </c>
      <c r="E2046" s="154" t="s">
        <v>1563</v>
      </c>
      <c r="F2046" s="154" t="s">
        <v>6092</v>
      </c>
      <c r="G2046" s="78" t="str">
        <f t="shared" si="31"/>
        <v>QUO</v>
      </c>
    </row>
    <row r="2047" spans="2:7" hidden="1" x14ac:dyDescent="0.2">
      <c r="B2047" s="154" t="s">
        <v>4973</v>
      </c>
      <c r="C2047" s="154" t="s">
        <v>4973</v>
      </c>
      <c r="D2047" s="154" t="s">
        <v>4974</v>
      </c>
      <c r="E2047" s="154" t="s">
        <v>1563</v>
      </c>
      <c r="F2047" s="154" t="s">
        <v>6092</v>
      </c>
      <c r="G2047" s="78" t="str">
        <f t="shared" si="31"/>
        <v>SKO</v>
      </c>
    </row>
    <row r="2048" spans="2:7" hidden="1" x14ac:dyDescent="0.2">
      <c r="B2048" s="154" t="s">
        <v>6671</v>
      </c>
      <c r="C2048" s="154" t="s">
        <v>6671</v>
      </c>
      <c r="D2048" s="154" t="s">
        <v>6672</v>
      </c>
      <c r="E2048" s="154" t="s">
        <v>1563</v>
      </c>
      <c r="F2048" s="154" t="s">
        <v>6092</v>
      </c>
      <c r="G2048" s="78" t="str">
        <f t="shared" si="31"/>
        <v>YOL</v>
      </c>
    </row>
    <row r="2049" spans="2:7" hidden="1" x14ac:dyDescent="0.2">
      <c r="B2049" s="154" t="s">
        <v>3315</v>
      </c>
      <c r="C2049" s="154" t="s">
        <v>3315</v>
      </c>
      <c r="D2049" s="154" t="s">
        <v>3316</v>
      </c>
      <c r="E2049" s="154" t="s">
        <v>3316</v>
      </c>
      <c r="F2049" s="154" t="s">
        <v>6396</v>
      </c>
      <c r="G2049" s="78" t="str">
        <f t="shared" si="31"/>
        <v>IUE</v>
      </c>
    </row>
    <row r="2050" spans="2:7" hidden="1" x14ac:dyDescent="0.2">
      <c r="B2050" s="154" t="s">
        <v>4313</v>
      </c>
      <c r="C2050" s="154" t="s">
        <v>4313</v>
      </c>
      <c r="D2050" s="154" t="s">
        <v>4314</v>
      </c>
      <c r="E2050" s="154" t="s">
        <v>4314</v>
      </c>
      <c r="F2050" s="154" t="s">
        <v>6500</v>
      </c>
      <c r="G2050" s="78" t="str">
        <f t="shared" si="31"/>
        <v>NLK</v>
      </c>
    </row>
    <row r="2051" spans="2:7" hidden="1" x14ac:dyDescent="0.2">
      <c r="B2051" s="154" t="s">
        <v>1122</v>
      </c>
      <c r="C2051" s="154" t="s">
        <v>1122</v>
      </c>
      <c r="D2051" s="154" t="s">
        <v>4817</v>
      </c>
      <c r="E2051" s="154" t="s">
        <v>7418</v>
      </c>
      <c r="F2051" s="154" t="s">
        <v>6563</v>
      </c>
      <c r="G2051" s="78" t="str">
        <f t="shared" si="31"/>
        <v>ROP</v>
      </c>
    </row>
    <row r="2052" spans="2:7" hidden="1" x14ac:dyDescent="0.2">
      <c r="B2052" s="154" t="s">
        <v>1180</v>
      </c>
      <c r="C2052" s="154" t="s">
        <v>1180</v>
      </c>
      <c r="D2052" s="154" t="s">
        <v>5029</v>
      </c>
      <c r="E2052" s="154" t="s">
        <v>7418</v>
      </c>
      <c r="F2052" s="154" t="s">
        <v>6563</v>
      </c>
      <c r="G2052" s="78" t="str">
        <f t="shared" ref="G2052:G2115" si="32">C2052</f>
        <v>SPN</v>
      </c>
    </row>
    <row r="2053" spans="2:7" hidden="1" x14ac:dyDescent="0.2">
      <c r="B2053" s="154" t="s">
        <v>5198</v>
      </c>
      <c r="C2053" s="154" t="s">
        <v>5198</v>
      </c>
      <c r="D2053" s="154" t="s">
        <v>5199</v>
      </c>
      <c r="E2053" s="154" t="s">
        <v>7418</v>
      </c>
      <c r="F2053" s="154" t="s">
        <v>6563</v>
      </c>
      <c r="G2053" s="78" t="str">
        <f t="shared" si="32"/>
        <v>TIQ</v>
      </c>
    </row>
    <row r="2054" spans="2:7" hidden="1" x14ac:dyDescent="0.2">
      <c r="B2054" s="154" t="s">
        <v>391</v>
      </c>
      <c r="C2054" s="154" t="s">
        <v>391</v>
      </c>
      <c r="D2054" s="154" t="s">
        <v>1756</v>
      </c>
      <c r="E2054" s="154" t="s">
        <v>1757</v>
      </c>
      <c r="F2054" s="154" t="s">
        <v>6110</v>
      </c>
      <c r="G2054" s="78" t="str">
        <f t="shared" si="32"/>
        <v>AES</v>
      </c>
    </row>
    <row r="2055" spans="2:7" hidden="1" x14ac:dyDescent="0.2">
      <c r="B2055" s="154" t="s">
        <v>408</v>
      </c>
      <c r="C2055" s="154" t="s">
        <v>408</v>
      </c>
      <c r="D2055" s="154" t="s">
        <v>1827</v>
      </c>
      <c r="E2055" s="154" t="s">
        <v>1757</v>
      </c>
      <c r="F2055" s="154" t="s">
        <v>6110</v>
      </c>
      <c r="G2055" s="78" t="str">
        <f t="shared" si="32"/>
        <v>ALF</v>
      </c>
    </row>
    <row r="2056" spans="2:7" hidden="1" x14ac:dyDescent="0.2">
      <c r="B2056" s="154" t="s">
        <v>1863</v>
      </c>
      <c r="C2056" s="154" t="s">
        <v>1863</v>
      </c>
      <c r="D2056" s="154" t="s">
        <v>1864</v>
      </c>
      <c r="E2056" s="154" t="s">
        <v>1757</v>
      </c>
      <c r="F2056" s="154" t="s">
        <v>6110</v>
      </c>
      <c r="G2056" s="78" t="str">
        <f t="shared" si="32"/>
        <v>ANX</v>
      </c>
    </row>
    <row r="2057" spans="2:7" hidden="1" x14ac:dyDescent="0.2">
      <c r="B2057" s="154" t="s">
        <v>2015</v>
      </c>
      <c r="C2057" s="154" t="s">
        <v>2015</v>
      </c>
      <c r="D2057" s="154" t="s">
        <v>2016</v>
      </c>
      <c r="E2057" s="154" t="s">
        <v>1757</v>
      </c>
      <c r="F2057" s="154" t="s">
        <v>6110</v>
      </c>
      <c r="G2057" s="78" t="str">
        <f t="shared" si="32"/>
        <v>BDU</v>
      </c>
    </row>
    <row r="2058" spans="2:7" hidden="1" x14ac:dyDescent="0.2">
      <c r="B2058" s="154" t="s">
        <v>459</v>
      </c>
      <c r="C2058" s="154" t="s">
        <v>459</v>
      </c>
      <c r="D2058" s="154" t="s">
        <v>2049</v>
      </c>
      <c r="E2058" s="154" t="s">
        <v>1757</v>
      </c>
      <c r="F2058" s="154" t="s">
        <v>6110</v>
      </c>
      <c r="G2058" s="78" t="str">
        <f t="shared" si="32"/>
        <v>BGO</v>
      </c>
    </row>
    <row r="2059" spans="2:7" hidden="1" x14ac:dyDescent="0.2">
      <c r="B2059" s="154" t="s">
        <v>2087</v>
      </c>
      <c r="C2059" s="154" t="s">
        <v>2087</v>
      </c>
      <c r="D2059" s="154" t="s">
        <v>2088</v>
      </c>
      <c r="E2059" s="154" t="s">
        <v>1757</v>
      </c>
      <c r="F2059" s="154" t="s">
        <v>6110</v>
      </c>
      <c r="G2059" s="78" t="str">
        <f t="shared" si="32"/>
        <v>BJF</v>
      </c>
    </row>
    <row r="2060" spans="2:7" hidden="1" x14ac:dyDescent="0.2">
      <c r="B2060" s="154" t="s">
        <v>484</v>
      </c>
      <c r="C2060" s="154" t="s">
        <v>484</v>
      </c>
      <c r="D2060" s="154" t="s">
        <v>2141</v>
      </c>
      <c r="E2060" s="154" t="s">
        <v>1757</v>
      </c>
      <c r="F2060" s="154" t="s">
        <v>6110</v>
      </c>
      <c r="G2060" s="78" t="str">
        <f t="shared" si="32"/>
        <v>BNN</v>
      </c>
    </row>
    <row r="2061" spans="2:7" hidden="1" x14ac:dyDescent="0.2">
      <c r="B2061" s="154" t="s">
        <v>491</v>
      </c>
      <c r="C2061" s="154" t="s">
        <v>491</v>
      </c>
      <c r="D2061" s="154" t="s">
        <v>2155</v>
      </c>
      <c r="E2061" s="154" t="s">
        <v>1757</v>
      </c>
      <c r="F2061" s="154" t="s">
        <v>6110</v>
      </c>
      <c r="G2061" s="78" t="str">
        <f t="shared" si="32"/>
        <v>BOO</v>
      </c>
    </row>
    <row r="2062" spans="2:7" hidden="1" x14ac:dyDescent="0.2">
      <c r="B2062" s="154" t="s">
        <v>2243</v>
      </c>
      <c r="C2062" s="154" t="s">
        <v>2243</v>
      </c>
      <c r="D2062" s="154" t="s">
        <v>2244</v>
      </c>
      <c r="E2062" s="154" t="s">
        <v>1757</v>
      </c>
      <c r="F2062" s="154" t="s">
        <v>6110</v>
      </c>
      <c r="G2062" s="78" t="str">
        <f t="shared" si="32"/>
        <v>BVG</v>
      </c>
    </row>
    <row r="2063" spans="2:7" hidden="1" x14ac:dyDescent="0.2">
      <c r="B2063" s="154" t="s">
        <v>632</v>
      </c>
      <c r="C2063" s="154" t="s">
        <v>632</v>
      </c>
      <c r="D2063" s="154" t="s">
        <v>2776</v>
      </c>
      <c r="E2063" s="154" t="s">
        <v>1757</v>
      </c>
      <c r="F2063" s="154" t="s">
        <v>6110</v>
      </c>
      <c r="G2063" s="78" t="str">
        <f t="shared" si="32"/>
        <v>EVE</v>
      </c>
    </row>
    <row r="2064" spans="2:7" hidden="1" x14ac:dyDescent="0.2">
      <c r="B2064" s="154" t="s">
        <v>2808</v>
      </c>
      <c r="C2064" s="154" t="s">
        <v>2808</v>
      </c>
      <c r="D2064" s="154" t="s">
        <v>2809</v>
      </c>
      <c r="E2064" s="154" t="s">
        <v>1757</v>
      </c>
      <c r="F2064" s="154" t="s">
        <v>6110</v>
      </c>
      <c r="G2064" s="78" t="str">
        <f t="shared" si="32"/>
        <v>FDE</v>
      </c>
    </row>
    <row r="2065" spans="2:7" hidden="1" x14ac:dyDescent="0.2">
      <c r="B2065" s="154" t="s">
        <v>6987</v>
      </c>
      <c r="C2065" s="154" t="s">
        <v>6987</v>
      </c>
      <c r="D2065" s="154" t="s">
        <v>6988</v>
      </c>
      <c r="E2065" s="154" t="s">
        <v>1757</v>
      </c>
      <c r="F2065" s="154" t="s">
        <v>6110</v>
      </c>
      <c r="G2065" s="78" t="str">
        <f t="shared" si="32"/>
        <v>FRO</v>
      </c>
    </row>
    <row r="2066" spans="2:7" hidden="1" x14ac:dyDescent="0.2">
      <c r="B2066" s="154" t="s">
        <v>3054</v>
      </c>
      <c r="C2066" s="154" t="s">
        <v>3054</v>
      </c>
      <c r="D2066" s="154" t="s">
        <v>3055</v>
      </c>
      <c r="E2066" s="154" t="s">
        <v>1757</v>
      </c>
      <c r="F2066" s="154" t="s">
        <v>6110</v>
      </c>
      <c r="G2066" s="78" t="str">
        <f t="shared" si="32"/>
        <v>HAA</v>
      </c>
    </row>
    <row r="2067" spans="2:7" hidden="1" x14ac:dyDescent="0.2">
      <c r="B2067" s="154" t="s">
        <v>696</v>
      </c>
      <c r="C2067" s="154" t="s">
        <v>696</v>
      </c>
      <c r="D2067" s="154" t="s">
        <v>3069</v>
      </c>
      <c r="E2067" s="154" t="s">
        <v>1757</v>
      </c>
      <c r="F2067" s="154" t="s">
        <v>6110</v>
      </c>
      <c r="G2067" s="78" t="str">
        <f t="shared" si="32"/>
        <v>HAU</v>
      </c>
    </row>
    <row r="2068" spans="2:7" hidden="1" x14ac:dyDescent="0.2">
      <c r="B2068" s="154" t="s">
        <v>705</v>
      </c>
      <c r="C2068" s="154" t="s">
        <v>705</v>
      </c>
      <c r="D2068" s="154" t="s">
        <v>3092</v>
      </c>
      <c r="E2068" s="154" t="s">
        <v>1757</v>
      </c>
      <c r="F2068" s="154" t="s">
        <v>6110</v>
      </c>
      <c r="G2068" s="78" t="str">
        <f t="shared" si="32"/>
        <v>HFT</v>
      </c>
    </row>
    <row r="2069" spans="2:7" hidden="1" x14ac:dyDescent="0.2">
      <c r="B2069" s="154" t="s">
        <v>719</v>
      </c>
      <c r="C2069" s="154" t="s">
        <v>719</v>
      </c>
      <c r="D2069" s="154" t="s">
        <v>3159</v>
      </c>
      <c r="E2069" s="154" t="s">
        <v>1757</v>
      </c>
      <c r="F2069" s="154" t="s">
        <v>6110</v>
      </c>
      <c r="G2069" s="78" t="str">
        <f t="shared" si="32"/>
        <v>HOV</v>
      </c>
    </row>
    <row r="2070" spans="2:7" hidden="1" x14ac:dyDescent="0.2">
      <c r="B2070" s="154" t="s">
        <v>3199</v>
      </c>
      <c r="C2070" s="154" t="s">
        <v>3199</v>
      </c>
      <c r="D2070" s="154" t="s">
        <v>3200</v>
      </c>
      <c r="E2070" s="154" t="s">
        <v>1757</v>
      </c>
      <c r="F2070" s="154" t="s">
        <v>6110</v>
      </c>
      <c r="G2070" s="78" t="str">
        <f t="shared" si="32"/>
        <v>HVG</v>
      </c>
    </row>
    <row r="2071" spans="2:7" hidden="1" x14ac:dyDescent="0.2">
      <c r="B2071" s="154" t="s">
        <v>807</v>
      </c>
      <c r="C2071" s="154" t="s">
        <v>807</v>
      </c>
      <c r="D2071" s="154" t="s">
        <v>3570</v>
      </c>
      <c r="E2071" s="154" t="s">
        <v>1757</v>
      </c>
      <c r="F2071" s="154" t="s">
        <v>6110</v>
      </c>
      <c r="G2071" s="78" t="str">
        <f t="shared" si="32"/>
        <v>KKN</v>
      </c>
    </row>
    <row r="2072" spans="2:7" hidden="1" x14ac:dyDescent="0.2">
      <c r="B2072" s="154" t="s">
        <v>823</v>
      </c>
      <c r="C2072" s="154" t="s">
        <v>823</v>
      </c>
      <c r="D2072" s="154" t="s">
        <v>3646</v>
      </c>
      <c r="E2072" s="154" t="s">
        <v>1757</v>
      </c>
      <c r="F2072" s="154" t="s">
        <v>6110</v>
      </c>
      <c r="G2072" s="78" t="str">
        <f t="shared" si="32"/>
        <v>KRS</v>
      </c>
    </row>
    <row r="2073" spans="2:7" hidden="1" x14ac:dyDescent="0.2">
      <c r="B2073" s="154" t="s">
        <v>825</v>
      </c>
      <c r="C2073" s="154" t="s">
        <v>825</v>
      </c>
      <c r="D2073" s="154" t="s">
        <v>3658</v>
      </c>
      <c r="E2073" s="154" t="s">
        <v>1757</v>
      </c>
      <c r="F2073" s="154" t="s">
        <v>6110</v>
      </c>
      <c r="G2073" s="78" t="str">
        <f t="shared" si="32"/>
        <v>KSU</v>
      </c>
    </row>
    <row r="2074" spans="2:7" hidden="1" x14ac:dyDescent="0.2">
      <c r="B2074" s="154" t="s">
        <v>3815</v>
      </c>
      <c r="C2074" s="154" t="s">
        <v>3815</v>
      </c>
      <c r="D2074" s="154" t="s">
        <v>3816</v>
      </c>
      <c r="E2074" s="154" t="s">
        <v>1757</v>
      </c>
      <c r="F2074" s="154" t="s">
        <v>6110</v>
      </c>
      <c r="G2074" s="78" t="str">
        <f t="shared" si="32"/>
        <v>LKL</v>
      </c>
    </row>
    <row r="2075" spans="2:7" hidden="1" x14ac:dyDescent="0.2">
      <c r="B2075" s="154" t="s">
        <v>3817</v>
      </c>
      <c r="C2075" s="154" t="s">
        <v>3817</v>
      </c>
      <c r="D2075" s="154" t="s">
        <v>3818</v>
      </c>
      <c r="E2075" s="154" t="s">
        <v>1757</v>
      </c>
      <c r="F2075" s="154" t="s">
        <v>6110</v>
      </c>
      <c r="G2075" s="78" t="str">
        <f t="shared" si="32"/>
        <v>LKN</v>
      </c>
    </row>
    <row r="2076" spans="2:7" hidden="1" x14ac:dyDescent="0.2">
      <c r="B2076" s="154" t="s">
        <v>895</v>
      </c>
      <c r="C2076" s="154" t="s">
        <v>895</v>
      </c>
      <c r="D2076" s="154" t="s">
        <v>3933</v>
      </c>
      <c r="E2076" s="154" t="s">
        <v>1757</v>
      </c>
      <c r="F2076" s="154" t="s">
        <v>6110</v>
      </c>
      <c r="G2076" s="78" t="str">
        <f t="shared" si="32"/>
        <v>LYR</v>
      </c>
    </row>
    <row r="2077" spans="2:7" hidden="1" x14ac:dyDescent="0.2">
      <c r="B2077" s="154" t="s">
        <v>4003</v>
      </c>
      <c r="C2077" s="154" t="s">
        <v>4003</v>
      </c>
      <c r="D2077" s="154" t="s">
        <v>4004</v>
      </c>
      <c r="E2077" s="154" t="s">
        <v>1757</v>
      </c>
      <c r="F2077" s="154" t="s">
        <v>6110</v>
      </c>
      <c r="G2077" s="78" t="str">
        <f t="shared" si="32"/>
        <v>MEH</v>
      </c>
    </row>
    <row r="2078" spans="2:7" hidden="1" x14ac:dyDescent="0.2">
      <c r="B2078" s="154" t="s">
        <v>4053</v>
      </c>
      <c r="C2078" s="154" t="s">
        <v>4053</v>
      </c>
      <c r="D2078" s="154" t="s">
        <v>4054</v>
      </c>
      <c r="E2078" s="154" t="s">
        <v>1757</v>
      </c>
      <c r="F2078" s="154" t="s">
        <v>6110</v>
      </c>
      <c r="G2078" s="78" t="str">
        <f t="shared" si="32"/>
        <v>MJF</v>
      </c>
    </row>
    <row r="2079" spans="2:7" hidden="1" x14ac:dyDescent="0.2">
      <c r="B2079" s="154" t="s">
        <v>936</v>
      </c>
      <c r="C2079" s="154" t="s">
        <v>936</v>
      </c>
      <c r="D2079" s="154" t="s">
        <v>4124</v>
      </c>
      <c r="E2079" s="154" t="s">
        <v>1757</v>
      </c>
      <c r="F2079" s="154" t="s">
        <v>6110</v>
      </c>
      <c r="G2079" s="78" t="str">
        <f t="shared" si="32"/>
        <v>MOL</v>
      </c>
    </row>
    <row r="2080" spans="2:7" hidden="1" x14ac:dyDescent="0.2">
      <c r="B2080" s="154" t="s">
        <v>4146</v>
      </c>
      <c r="C2080" s="154" t="s">
        <v>4146</v>
      </c>
      <c r="D2080" s="154" t="s">
        <v>7252</v>
      </c>
      <c r="E2080" s="154" t="s">
        <v>1757</v>
      </c>
      <c r="F2080" s="154" t="s">
        <v>6110</v>
      </c>
      <c r="G2080" s="78" t="str">
        <f t="shared" si="32"/>
        <v>MQN</v>
      </c>
    </row>
    <row r="2081" spans="2:7" hidden="1" x14ac:dyDescent="0.2">
      <c r="B2081" s="154" t="s">
        <v>7294</v>
      </c>
      <c r="C2081" s="154" t="s">
        <v>7294</v>
      </c>
      <c r="D2081" s="154" t="s">
        <v>7295</v>
      </c>
      <c r="E2081" s="154" t="s">
        <v>1757</v>
      </c>
      <c r="F2081" s="154" t="s">
        <v>6110</v>
      </c>
      <c r="G2081" s="78" t="str">
        <f t="shared" si="32"/>
        <v>NVK</v>
      </c>
    </row>
    <row r="2082" spans="2:7" hidden="1" x14ac:dyDescent="0.2">
      <c r="B2082" s="154" t="s">
        <v>4422</v>
      </c>
      <c r="C2082" s="154" t="s">
        <v>4422</v>
      </c>
      <c r="D2082" s="154" t="s">
        <v>4423</v>
      </c>
      <c r="E2082" s="154" t="s">
        <v>1757</v>
      </c>
      <c r="F2082" s="154" t="s">
        <v>6110</v>
      </c>
      <c r="G2082" s="78" t="str">
        <f t="shared" si="32"/>
        <v>OLA</v>
      </c>
    </row>
    <row r="2083" spans="2:7" hidden="1" x14ac:dyDescent="0.2">
      <c r="B2083" s="154" t="s">
        <v>1012</v>
      </c>
      <c r="C2083" s="154" t="s">
        <v>1012</v>
      </c>
      <c r="D2083" s="154" t="s">
        <v>4458</v>
      </c>
      <c r="E2083" s="154" t="s">
        <v>1757</v>
      </c>
      <c r="F2083" s="154" t="s">
        <v>6110</v>
      </c>
      <c r="G2083" s="78" t="str">
        <f t="shared" si="32"/>
        <v>OSL</v>
      </c>
    </row>
    <row r="2084" spans="2:7" hidden="1" x14ac:dyDescent="0.2">
      <c r="B2084" s="154" t="s">
        <v>4467</v>
      </c>
      <c r="C2084" s="154" t="s">
        <v>4467</v>
      </c>
      <c r="D2084" s="154" t="s">
        <v>4468</v>
      </c>
      <c r="E2084" s="154" t="s">
        <v>1757</v>
      </c>
      <c r="F2084" s="154" t="s">
        <v>6110</v>
      </c>
      <c r="G2084" s="78" t="str">
        <f t="shared" si="32"/>
        <v>OSY</v>
      </c>
    </row>
    <row r="2085" spans="2:7" hidden="1" x14ac:dyDescent="0.2">
      <c r="B2085" s="154" t="s">
        <v>4760</v>
      </c>
      <c r="C2085" s="154" t="s">
        <v>4760</v>
      </c>
      <c r="D2085" s="154" t="s">
        <v>4761</v>
      </c>
      <c r="E2085" s="154" t="s">
        <v>1757</v>
      </c>
      <c r="F2085" s="154" t="s">
        <v>6110</v>
      </c>
      <c r="G2085" s="78" t="str">
        <f t="shared" si="32"/>
        <v>RET</v>
      </c>
    </row>
    <row r="2086" spans="2:7" hidden="1" x14ac:dyDescent="0.2">
      <c r="B2086" s="154" t="s">
        <v>4851</v>
      </c>
      <c r="C2086" s="154" t="s">
        <v>4851</v>
      </c>
      <c r="D2086" s="154" t="s">
        <v>4852</v>
      </c>
      <c r="E2086" s="154" t="s">
        <v>1757</v>
      </c>
      <c r="F2086" s="154" t="s">
        <v>6110</v>
      </c>
      <c r="G2086" s="78" t="str">
        <f t="shared" si="32"/>
        <v>RVK</v>
      </c>
    </row>
    <row r="2087" spans="2:7" hidden="1" x14ac:dyDescent="0.2">
      <c r="B2087" s="154" t="s">
        <v>4858</v>
      </c>
      <c r="C2087" s="154" t="s">
        <v>1012</v>
      </c>
      <c r="D2087" s="154" t="s">
        <v>4458</v>
      </c>
      <c r="E2087" s="154" t="s">
        <v>1757</v>
      </c>
      <c r="F2087" s="154" t="s">
        <v>6110</v>
      </c>
      <c r="G2087" s="78" t="str">
        <f t="shared" si="32"/>
        <v>OSL</v>
      </c>
    </row>
    <row r="2088" spans="2:7" hidden="1" x14ac:dyDescent="0.2">
      <c r="B2088" s="154" t="s">
        <v>6573</v>
      </c>
      <c r="C2088" s="154" t="s">
        <v>6573</v>
      </c>
      <c r="D2088" s="154" t="s">
        <v>6574</v>
      </c>
      <c r="E2088" s="154" t="s">
        <v>1757</v>
      </c>
      <c r="F2088" s="154" t="s">
        <v>6110</v>
      </c>
      <c r="G2088" s="78" t="str">
        <f t="shared" si="32"/>
        <v>SDN</v>
      </c>
    </row>
    <row r="2089" spans="2:7" hidden="1" x14ac:dyDescent="0.2">
      <c r="B2089" s="154" t="s">
        <v>7464</v>
      </c>
      <c r="C2089" s="154" t="s">
        <v>7464</v>
      </c>
      <c r="D2089" s="154" t="s">
        <v>7465</v>
      </c>
      <c r="E2089" s="154" t="s">
        <v>1757</v>
      </c>
      <c r="F2089" s="154" t="s">
        <v>6110</v>
      </c>
      <c r="G2089" s="78" t="str">
        <f t="shared" si="32"/>
        <v>SKE</v>
      </c>
    </row>
    <row r="2090" spans="2:7" hidden="1" x14ac:dyDescent="0.2">
      <c r="B2090" s="154" t="s">
        <v>4971</v>
      </c>
      <c r="C2090" s="154" t="s">
        <v>4971</v>
      </c>
      <c r="D2090" s="154" t="s">
        <v>4972</v>
      </c>
      <c r="E2090" s="154" t="s">
        <v>1757</v>
      </c>
      <c r="F2090" s="154" t="s">
        <v>6110</v>
      </c>
      <c r="G2090" s="78" t="str">
        <f t="shared" si="32"/>
        <v>SKN</v>
      </c>
    </row>
    <row r="2091" spans="2:7" hidden="1" x14ac:dyDescent="0.2">
      <c r="B2091" s="154" t="s">
        <v>1175</v>
      </c>
      <c r="C2091" s="154" t="s">
        <v>1175</v>
      </c>
      <c r="D2091" s="154" t="s">
        <v>5017</v>
      </c>
      <c r="E2091" s="154" t="s">
        <v>1757</v>
      </c>
      <c r="F2091" s="154" t="s">
        <v>6110</v>
      </c>
      <c r="G2091" s="78" t="str">
        <f t="shared" si="32"/>
        <v>SOG</v>
      </c>
    </row>
    <row r="2092" spans="2:7" hidden="1" x14ac:dyDescent="0.2">
      <c r="B2092" s="154" t="s">
        <v>5018</v>
      </c>
      <c r="C2092" s="154" t="s">
        <v>5018</v>
      </c>
      <c r="D2092" s="154" t="s">
        <v>5019</v>
      </c>
      <c r="E2092" s="154" t="s">
        <v>1757</v>
      </c>
      <c r="F2092" s="154" t="s">
        <v>6110</v>
      </c>
      <c r="G2092" s="78" t="str">
        <f t="shared" si="32"/>
        <v>SOJ</v>
      </c>
    </row>
    <row r="2093" spans="2:7" hidden="1" x14ac:dyDescent="0.2">
      <c r="B2093" s="154" t="s">
        <v>5045</v>
      </c>
      <c r="C2093" s="154" t="s">
        <v>5045</v>
      </c>
      <c r="D2093" s="154" t="s">
        <v>5046</v>
      </c>
      <c r="E2093" s="154" t="s">
        <v>1757</v>
      </c>
      <c r="F2093" s="154" t="s">
        <v>6110</v>
      </c>
      <c r="G2093" s="78" t="str">
        <f t="shared" si="32"/>
        <v>SSJ</v>
      </c>
    </row>
    <row r="2094" spans="2:7" hidden="1" x14ac:dyDescent="0.2">
      <c r="B2094" s="154" t="s">
        <v>1198</v>
      </c>
      <c r="C2094" s="154" t="s">
        <v>1198</v>
      </c>
      <c r="D2094" s="154" t="s">
        <v>5074</v>
      </c>
      <c r="E2094" s="154" t="s">
        <v>1757</v>
      </c>
      <c r="F2094" s="154" t="s">
        <v>6110</v>
      </c>
      <c r="G2094" s="78" t="str">
        <f t="shared" si="32"/>
        <v>SVG</v>
      </c>
    </row>
    <row r="2095" spans="2:7" hidden="1" x14ac:dyDescent="0.2">
      <c r="B2095" s="154" t="s">
        <v>1199</v>
      </c>
      <c r="C2095" s="154" t="s">
        <v>1199</v>
      </c>
      <c r="D2095" s="154" t="s">
        <v>5076</v>
      </c>
      <c r="E2095" s="154" t="s">
        <v>1757</v>
      </c>
      <c r="F2095" s="154" t="s">
        <v>6110</v>
      </c>
      <c r="G2095" s="78" t="str">
        <f t="shared" si="32"/>
        <v>SVJ</v>
      </c>
    </row>
    <row r="2096" spans="2:7" hidden="1" x14ac:dyDescent="0.2">
      <c r="B2096" s="154" t="s">
        <v>1257</v>
      </c>
      <c r="C2096" s="154" t="s">
        <v>1257</v>
      </c>
      <c r="D2096" s="154" t="s">
        <v>5281</v>
      </c>
      <c r="E2096" s="154" t="s">
        <v>1757</v>
      </c>
      <c r="F2096" s="154" t="s">
        <v>6110</v>
      </c>
      <c r="G2096" s="78" t="str">
        <f t="shared" si="32"/>
        <v>TOS</v>
      </c>
    </row>
    <row r="2097" spans="2:7" hidden="1" x14ac:dyDescent="0.2">
      <c r="B2097" s="154" t="s">
        <v>1262</v>
      </c>
      <c r="C2097" s="154" t="s">
        <v>1262</v>
      </c>
      <c r="D2097" s="154" t="s">
        <v>5292</v>
      </c>
      <c r="E2097" s="154" t="s">
        <v>1757</v>
      </c>
      <c r="F2097" s="154" t="s">
        <v>6110</v>
      </c>
      <c r="G2097" s="78" t="str">
        <f t="shared" si="32"/>
        <v>TRD</v>
      </c>
    </row>
    <row r="2098" spans="2:7" hidden="1" x14ac:dyDescent="0.2">
      <c r="B2098" s="154" t="s">
        <v>5295</v>
      </c>
      <c r="C2098" s="154" t="s">
        <v>1012</v>
      </c>
      <c r="D2098" s="154" t="s">
        <v>4458</v>
      </c>
      <c r="E2098" s="154" t="s">
        <v>1757</v>
      </c>
      <c r="F2098" s="154" t="s">
        <v>6110</v>
      </c>
      <c r="G2098" s="78" t="str">
        <f t="shared" si="32"/>
        <v>OSL</v>
      </c>
    </row>
    <row r="2099" spans="2:7" hidden="1" x14ac:dyDescent="0.2">
      <c r="B2099" s="154" t="s">
        <v>5460</v>
      </c>
      <c r="C2099" s="154" t="s">
        <v>5460</v>
      </c>
      <c r="D2099" s="154" t="s">
        <v>5461</v>
      </c>
      <c r="E2099" s="154" t="s">
        <v>1757</v>
      </c>
      <c r="F2099" s="154" t="s">
        <v>6110</v>
      </c>
      <c r="G2099" s="78" t="str">
        <f t="shared" si="32"/>
        <v>VAW</v>
      </c>
    </row>
    <row r="2100" spans="2:7" hidden="1" x14ac:dyDescent="0.2">
      <c r="B2100" s="154" t="s">
        <v>5472</v>
      </c>
      <c r="C2100" s="154" t="s">
        <v>5472</v>
      </c>
      <c r="D2100" s="154" t="s">
        <v>5473</v>
      </c>
      <c r="E2100" s="154" t="s">
        <v>1757</v>
      </c>
      <c r="F2100" s="154" t="s">
        <v>6110</v>
      </c>
      <c r="G2100" s="78" t="str">
        <f t="shared" si="32"/>
        <v>VDB</v>
      </c>
    </row>
    <row r="2101" spans="2:7" hidden="1" x14ac:dyDescent="0.2">
      <c r="B2101" s="154" t="s">
        <v>5480</v>
      </c>
      <c r="C2101" s="154" t="s">
        <v>5480</v>
      </c>
      <c r="D2101" s="154" t="s">
        <v>5481</v>
      </c>
      <c r="E2101" s="154" t="s">
        <v>1757</v>
      </c>
      <c r="F2101" s="154" t="s">
        <v>6110</v>
      </c>
      <c r="G2101" s="78" t="str">
        <f t="shared" si="32"/>
        <v>VDS</v>
      </c>
    </row>
    <row r="2102" spans="2:7" hidden="1" x14ac:dyDescent="0.2">
      <c r="B2102" s="154" t="s">
        <v>3543</v>
      </c>
      <c r="C2102" s="154" t="s">
        <v>3543</v>
      </c>
      <c r="D2102" s="154" t="s">
        <v>3544</v>
      </c>
      <c r="E2102" s="154" t="s">
        <v>1627</v>
      </c>
      <c r="F2102" s="154" t="s">
        <v>6419</v>
      </c>
      <c r="G2102" s="78" t="str">
        <f t="shared" si="32"/>
        <v>KHS</v>
      </c>
    </row>
    <row r="2103" spans="2:7" hidden="1" x14ac:dyDescent="0.2">
      <c r="B2103" s="154" t="s">
        <v>106</v>
      </c>
      <c r="C2103" s="154" t="s">
        <v>106</v>
      </c>
      <c r="D2103" s="154" t="s">
        <v>3981</v>
      </c>
      <c r="E2103" s="154" t="s">
        <v>1627</v>
      </c>
      <c r="F2103" s="154" t="s">
        <v>6419</v>
      </c>
      <c r="G2103" s="78" t="str">
        <f t="shared" si="32"/>
        <v>MCT</v>
      </c>
    </row>
    <row r="2104" spans="2:7" hidden="1" x14ac:dyDescent="0.2">
      <c r="B2104" s="154" t="s">
        <v>1165</v>
      </c>
      <c r="C2104" s="154" t="s">
        <v>1165</v>
      </c>
      <c r="D2104" s="154" t="s">
        <v>4989</v>
      </c>
      <c r="E2104" s="154" t="s">
        <v>1627</v>
      </c>
      <c r="F2104" s="154" t="s">
        <v>6419</v>
      </c>
      <c r="G2104" s="78" t="str">
        <f t="shared" si="32"/>
        <v>SLL</v>
      </c>
    </row>
    <row r="2105" spans="2:7" hidden="1" x14ac:dyDescent="0.2">
      <c r="B2105" s="154" t="s">
        <v>467</v>
      </c>
      <c r="C2105" s="154" t="s">
        <v>467</v>
      </c>
      <c r="D2105" s="154" t="s">
        <v>2068</v>
      </c>
      <c r="E2105" s="154" t="s">
        <v>1593</v>
      </c>
      <c r="F2105" s="154" t="s">
        <v>6190</v>
      </c>
      <c r="G2105" s="78" t="str">
        <f t="shared" si="32"/>
        <v>BHV</v>
      </c>
    </row>
    <row r="2106" spans="2:7" hidden="1" x14ac:dyDescent="0.2">
      <c r="B2106" s="154" t="s">
        <v>2399</v>
      </c>
      <c r="C2106" s="154" t="s">
        <v>2399</v>
      </c>
      <c r="D2106" s="154" t="s">
        <v>2400</v>
      </c>
      <c r="E2106" s="154" t="s">
        <v>1593</v>
      </c>
      <c r="F2106" s="154" t="s">
        <v>6190</v>
      </c>
      <c r="G2106" s="78" t="str">
        <f t="shared" si="32"/>
        <v>CJL</v>
      </c>
    </row>
    <row r="2107" spans="2:7" hidden="1" x14ac:dyDescent="0.2">
      <c r="B2107" s="154" t="s">
        <v>2545</v>
      </c>
      <c r="C2107" s="154" t="s">
        <v>2545</v>
      </c>
      <c r="D2107" s="154" t="s">
        <v>2546</v>
      </c>
      <c r="E2107" s="154" t="s">
        <v>1593</v>
      </c>
      <c r="F2107" s="154" t="s">
        <v>6190</v>
      </c>
      <c r="G2107" s="78" t="str">
        <f t="shared" si="32"/>
        <v>DBA</v>
      </c>
    </row>
    <row r="2108" spans="2:7" hidden="1" x14ac:dyDescent="0.2">
      <c r="B2108" s="154" t="s">
        <v>6275</v>
      </c>
      <c r="C2108" s="154" t="s">
        <v>6275</v>
      </c>
      <c r="D2108" s="154" t="s">
        <v>6276</v>
      </c>
      <c r="E2108" s="154" t="s">
        <v>1593</v>
      </c>
      <c r="F2108" s="154" t="s">
        <v>6190</v>
      </c>
      <c r="G2108" s="78" t="str">
        <f t="shared" si="32"/>
        <v>DDU</v>
      </c>
    </row>
    <row r="2109" spans="2:7" hidden="1" x14ac:dyDescent="0.2">
      <c r="B2109" s="154" t="s">
        <v>1560</v>
      </c>
      <c r="C2109" s="154" t="s">
        <v>1560</v>
      </c>
      <c r="D2109" s="154" t="s">
        <v>6919</v>
      </c>
      <c r="E2109" s="154" t="s">
        <v>1593</v>
      </c>
      <c r="F2109" s="154" t="s">
        <v>6190</v>
      </c>
      <c r="G2109" s="78" t="str">
        <f t="shared" si="32"/>
        <v>DEA</v>
      </c>
    </row>
    <row r="2110" spans="2:7" hidden="1" x14ac:dyDescent="0.2">
      <c r="B2110" s="154" t="s">
        <v>2642</v>
      </c>
      <c r="C2110" s="154" t="s">
        <v>2642</v>
      </c>
      <c r="D2110" s="154" t="s">
        <v>6936</v>
      </c>
      <c r="E2110" s="154" t="s">
        <v>1593</v>
      </c>
      <c r="F2110" s="154" t="s">
        <v>6190</v>
      </c>
      <c r="G2110" s="78" t="str">
        <f t="shared" si="32"/>
        <v>DSK</v>
      </c>
    </row>
    <row r="2111" spans="2:7" hidden="1" x14ac:dyDescent="0.2">
      <c r="B2111" s="154" t="s">
        <v>2944</v>
      </c>
      <c r="C2111" s="154" t="s">
        <v>2944</v>
      </c>
      <c r="D2111" s="154" t="s">
        <v>2945</v>
      </c>
      <c r="E2111" s="154" t="s">
        <v>1593</v>
      </c>
      <c r="F2111" s="154" t="s">
        <v>6190</v>
      </c>
      <c r="G2111" s="78" t="str">
        <f t="shared" si="32"/>
        <v>GIL</v>
      </c>
    </row>
    <row r="2112" spans="2:7" hidden="1" x14ac:dyDescent="0.2">
      <c r="B2112" s="154" t="s">
        <v>3036</v>
      </c>
      <c r="C2112" s="154" t="s">
        <v>3036</v>
      </c>
      <c r="D2112" s="154" t="s">
        <v>3037</v>
      </c>
      <c r="E2112" s="154" t="s">
        <v>1593</v>
      </c>
      <c r="F2112" s="154" t="s">
        <v>6190</v>
      </c>
      <c r="G2112" s="78" t="str">
        <f t="shared" si="32"/>
        <v>GWD</v>
      </c>
    </row>
    <row r="2113" spans="2:7" hidden="1" x14ac:dyDescent="0.2">
      <c r="B2113" s="154" t="s">
        <v>3076</v>
      </c>
      <c r="C2113" s="154" t="s">
        <v>3076</v>
      </c>
      <c r="D2113" s="154" t="s">
        <v>6733</v>
      </c>
      <c r="E2113" s="154" t="s">
        <v>1593</v>
      </c>
      <c r="F2113" s="154" t="s">
        <v>6190</v>
      </c>
      <c r="G2113" s="78" t="str">
        <f t="shared" si="32"/>
        <v>HDD</v>
      </c>
    </row>
    <row r="2114" spans="2:7" hidden="1" x14ac:dyDescent="0.2">
      <c r="B2114" s="154" t="s">
        <v>49</v>
      </c>
      <c r="C2114" s="154" t="s">
        <v>49</v>
      </c>
      <c r="D2114" s="154" t="s">
        <v>3298</v>
      </c>
      <c r="E2114" s="154" t="s">
        <v>1593</v>
      </c>
      <c r="F2114" s="154" t="s">
        <v>6190</v>
      </c>
      <c r="G2114" s="78" t="str">
        <f t="shared" si="32"/>
        <v>ISB</v>
      </c>
    </row>
    <row r="2115" spans="2:7" hidden="1" x14ac:dyDescent="0.2">
      <c r="B2115" s="154" t="s">
        <v>3475</v>
      </c>
      <c r="C2115" s="154" t="s">
        <v>3475</v>
      </c>
      <c r="D2115" s="154" t="s">
        <v>3476</v>
      </c>
      <c r="E2115" s="154" t="s">
        <v>1593</v>
      </c>
      <c r="F2115" s="154" t="s">
        <v>6190</v>
      </c>
      <c r="G2115" s="78" t="str">
        <f t="shared" si="32"/>
        <v>KCF</v>
      </c>
    </row>
    <row r="2116" spans="2:7" hidden="1" x14ac:dyDescent="0.2">
      <c r="B2116" s="154" t="s">
        <v>3494</v>
      </c>
      <c r="C2116" s="154" t="s">
        <v>3494</v>
      </c>
      <c r="D2116" s="154" t="s">
        <v>3495</v>
      </c>
      <c r="E2116" s="154" t="s">
        <v>1593</v>
      </c>
      <c r="F2116" s="154" t="s">
        <v>6190</v>
      </c>
      <c r="G2116" s="78" t="str">
        <f t="shared" ref="G2116:G2179" si="33">C2116</f>
        <v>KDU</v>
      </c>
    </row>
    <row r="2117" spans="2:7" hidden="1" x14ac:dyDescent="0.2">
      <c r="B2117" s="154" t="s">
        <v>46</v>
      </c>
      <c r="C2117" s="154" t="s">
        <v>46</v>
      </c>
      <c r="D2117" s="154" t="s">
        <v>3541</v>
      </c>
      <c r="E2117" s="154" t="s">
        <v>1593</v>
      </c>
      <c r="F2117" s="154" t="s">
        <v>6190</v>
      </c>
      <c r="G2117" s="78" t="str">
        <f t="shared" si="33"/>
        <v>KHI</v>
      </c>
    </row>
    <row r="2118" spans="2:7" hidden="1" x14ac:dyDescent="0.2">
      <c r="B2118" s="154" t="s">
        <v>47</v>
      </c>
      <c r="C2118" s="154" t="s">
        <v>47</v>
      </c>
      <c r="D2118" s="154" t="s">
        <v>3798</v>
      </c>
      <c r="E2118" s="154" t="s">
        <v>1593</v>
      </c>
      <c r="F2118" s="154" t="s">
        <v>6190</v>
      </c>
      <c r="G2118" s="78" t="str">
        <f t="shared" si="33"/>
        <v>LHE</v>
      </c>
    </row>
    <row r="2119" spans="2:7" hidden="1" x14ac:dyDescent="0.2">
      <c r="B2119" s="154" t="s">
        <v>67</v>
      </c>
      <c r="C2119" s="154" t="s">
        <v>67</v>
      </c>
      <c r="D2119" s="154" t="s">
        <v>3932</v>
      </c>
      <c r="E2119" s="154" t="s">
        <v>1593</v>
      </c>
      <c r="F2119" s="154" t="s">
        <v>6190</v>
      </c>
      <c r="G2119" s="78" t="str">
        <f t="shared" si="33"/>
        <v>LYP</v>
      </c>
    </row>
    <row r="2120" spans="2:7" hidden="1" x14ac:dyDescent="0.2">
      <c r="B2120" s="154" t="s">
        <v>4051</v>
      </c>
      <c r="C2120" s="154" t="s">
        <v>4051</v>
      </c>
      <c r="D2120" s="154" t="s">
        <v>4052</v>
      </c>
      <c r="E2120" s="154" t="s">
        <v>1593</v>
      </c>
      <c r="F2120" s="154" t="s">
        <v>6190</v>
      </c>
      <c r="G2120" s="78" t="str">
        <f t="shared" si="33"/>
        <v>MJD</v>
      </c>
    </row>
    <row r="2121" spans="2:7" hidden="1" x14ac:dyDescent="0.2">
      <c r="B2121" s="154" t="s">
        <v>68</v>
      </c>
      <c r="C2121" s="154" t="s">
        <v>68</v>
      </c>
      <c r="D2121" s="154" t="s">
        <v>4195</v>
      </c>
      <c r="E2121" s="154" t="s">
        <v>1593</v>
      </c>
      <c r="F2121" s="154" t="s">
        <v>6190</v>
      </c>
      <c r="G2121" s="78" t="str">
        <f t="shared" si="33"/>
        <v>MUX</v>
      </c>
    </row>
    <row r="2122" spans="2:7" hidden="1" x14ac:dyDescent="0.2">
      <c r="B2122" s="154" t="s">
        <v>60</v>
      </c>
      <c r="C2122" s="154" t="s">
        <v>60</v>
      </c>
      <c r="D2122" s="154" t="s">
        <v>4535</v>
      </c>
      <c r="E2122" s="154" t="s">
        <v>1593</v>
      </c>
      <c r="F2122" s="154" t="s">
        <v>6190</v>
      </c>
      <c r="G2122" s="78" t="str">
        <f t="shared" si="33"/>
        <v>PEW</v>
      </c>
    </row>
    <row r="2123" spans="2:7" hidden="1" x14ac:dyDescent="0.2">
      <c r="B2123" s="154" t="s">
        <v>4581</v>
      </c>
      <c r="C2123" s="154" t="s">
        <v>4581</v>
      </c>
      <c r="D2123" s="154" t="s">
        <v>4582</v>
      </c>
      <c r="E2123" s="154" t="s">
        <v>1593</v>
      </c>
      <c r="F2123" s="154" t="s">
        <v>6190</v>
      </c>
      <c r="G2123" s="78" t="str">
        <f t="shared" si="33"/>
        <v>PJG</v>
      </c>
    </row>
    <row r="2124" spans="2:7" hidden="1" x14ac:dyDescent="0.2">
      <c r="B2124" s="154" t="s">
        <v>4710</v>
      </c>
      <c r="C2124" s="154" t="s">
        <v>4710</v>
      </c>
      <c r="D2124" s="154" t="s">
        <v>4711</v>
      </c>
      <c r="E2124" s="154" t="s">
        <v>1593</v>
      </c>
      <c r="F2124" s="154" t="s">
        <v>6190</v>
      </c>
      <c r="G2124" s="78" t="str">
        <f t="shared" si="33"/>
        <v>PZH</v>
      </c>
    </row>
    <row r="2125" spans="2:7" hidden="1" x14ac:dyDescent="0.2">
      <c r="B2125" s="154" t="s">
        <v>1134</v>
      </c>
      <c r="C2125" s="154" t="s">
        <v>1134</v>
      </c>
      <c r="D2125" s="154" t="s">
        <v>7426</v>
      </c>
      <c r="E2125" s="154" t="s">
        <v>1593</v>
      </c>
      <c r="F2125" s="154" t="s">
        <v>6190</v>
      </c>
      <c r="G2125" s="78" t="str">
        <f t="shared" si="33"/>
        <v>RYK</v>
      </c>
    </row>
    <row r="2126" spans="2:7" hidden="1" x14ac:dyDescent="0.2">
      <c r="B2126" s="154" t="s">
        <v>4862</v>
      </c>
      <c r="C2126" s="154" t="s">
        <v>4862</v>
      </c>
      <c r="D2126" s="154" t="s">
        <v>4863</v>
      </c>
      <c r="E2126" s="154" t="s">
        <v>1593</v>
      </c>
      <c r="F2126" s="154" t="s">
        <v>6190</v>
      </c>
      <c r="G2126" s="78" t="str">
        <f t="shared" si="33"/>
        <v>RZS</v>
      </c>
    </row>
    <row r="2127" spans="2:7" hidden="1" x14ac:dyDescent="0.2">
      <c r="B2127" s="154" t="s">
        <v>4976</v>
      </c>
      <c r="C2127" s="154" t="s">
        <v>4976</v>
      </c>
      <c r="D2127" s="154" t="s">
        <v>4977</v>
      </c>
      <c r="E2127" s="154" t="s">
        <v>1593</v>
      </c>
      <c r="F2127" s="154" t="s">
        <v>6190</v>
      </c>
      <c r="G2127" s="78" t="str">
        <f t="shared" si="33"/>
        <v>SKT</v>
      </c>
    </row>
    <row r="2128" spans="2:7" hidden="1" x14ac:dyDescent="0.2">
      <c r="B2128" s="154" t="s">
        <v>4980</v>
      </c>
      <c r="C2128" s="154" t="s">
        <v>4980</v>
      </c>
      <c r="D2128" s="154" t="s">
        <v>4981</v>
      </c>
      <c r="E2128" s="154" t="s">
        <v>1593</v>
      </c>
      <c r="F2128" s="154" t="s">
        <v>6190</v>
      </c>
      <c r="G2128" s="78" t="str">
        <f t="shared" si="33"/>
        <v>SKZ</v>
      </c>
    </row>
    <row r="2129" spans="2:7" hidden="1" x14ac:dyDescent="0.2">
      <c r="B2129" s="154" t="s">
        <v>5063</v>
      </c>
      <c r="C2129" s="154" t="s">
        <v>5063</v>
      </c>
      <c r="D2129" s="154" t="s">
        <v>5064</v>
      </c>
      <c r="E2129" s="154" t="s">
        <v>1593</v>
      </c>
      <c r="F2129" s="154" t="s">
        <v>6190</v>
      </c>
      <c r="G2129" s="78" t="str">
        <f t="shared" si="33"/>
        <v>SUL</v>
      </c>
    </row>
    <row r="2130" spans="2:7" hidden="1" x14ac:dyDescent="0.2">
      <c r="B2130" s="154" t="s">
        <v>5331</v>
      </c>
      <c r="C2130" s="154" t="s">
        <v>5331</v>
      </c>
      <c r="D2130" s="154" t="s">
        <v>5332</v>
      </c>
      <c r="E2130" s="154" t="s">
        <v>1593</v>
      </c>
      <c r="F2130" s="154" t="s">
        <v>6190</v>
      </c>
      <c r="G2130" s="78" t="str">
        <f t="shared" si="33"/>
        <v>TUK</v>
      </c>
    </row>
    <row r="2131" spans="2:7" hidden="1" x14ac:dyDescent="0.2">
      <c r="B2131" s="154" t="s">
        <v>65</v>
      </c>
      <c r="C2131" s="154" t="s">
        <v>65</v>
      </c>
      <c r="D2131" s="154" t="s">
        <v>5377</v>
      </c>
      <c r="E2131" s="154" t="s">
        <v>1593</v>
      </c>
      <c r="F2131" s="154" t="s">
        <v>6190</v>
      </c>
      <c r="G2131" s="78" t="str">
        <f t="shared" si="33"/>
        <v>UET</v>
      </c>
    </row>
    <row r="2132" spans="2:7" hidden="1" x14ac:dyDescent="0.2">
      <c r="B2132" s="154" t="s">
        <v>5593</v>
      </c>
      <c r="C2132" s="154" t="s">
        <v>5593</v>
      </c>
      <c r="D2132" s="154" t="s">
        <v>5594</v>
      </c>
      <c r="E2132" s="154" t="s">
        <v>1593</v>
      </c>
      <c r="F2132" s="154" t="s">
        <v>6190</v>
      </c>
      <c r="G2132" s="78" t="str">
        <f t="shared" si="33"/>
        <v>WNS</v>
      </c>
    </row>
    <row r="2133" spans="2:7" hidden="1" x14ac:dyDescent="0.2">
      <c r="B2133" s="154" t="s">
        <v>6681</v>
      </c>
      <c r="C2133" s="154" t="s">
        <v>6681</v>
      </c>
      <c r="D2133" s="154" t="s">
        <v>6682</v>
      </c>
      <c r="E2133" s="154" t="s">
        <v>1593</v>
      </c>
      <c r="F2133" s="154" t="s">
        <v>6190</v>
      </c>
      <c r="G2133" s="78" t="str">
        <f t="shared" si="33"/>
        <v>ZIZ</v>
      </c>
    </row>
    <row r="2134" spans="2:7" hidden="1" x14ac:dyDescent="0.2">
      <c r="B2134" s="154" t="s">
        <v>1123</v>
      </c>
      <c r="C2134" s="154" t="s">
        <v>1123</v>
      </c>
      <c r="D2134" s="154" t="s">
        <v>4818</v>
      </c>
      <c r="E2134" s="154" t="s">
        <v>4819</v>
      </c>
      <c r="F2134" s="154" t="s">
        <v>6564</v>
      </c>
      <c r="G2134" s="78" t="str">
        <f t="shared" si="33"/>
        <v>ROR</v>
      </c>
    </row>
    <row r="2135" spans="2:7" hidden="1" x14ac:dyDescent="0.2">
      <c r="B2135" s="154" t="s">
        <v>1731</v>
      </c>
      <c r="C2135" s="154" t="s">
        <v>1731</v>
      </c>
      <c r="D2135" s="154" t="s">
        <v>1732</v>
      </c>
      <c r="E2135" s="154" t="s">
        <v>1733</v>
      </c>
      <c r="F2135" s="154" t="s">
        <v>6105</v>
      </c>
      <c r="G2135" s="78" t="str">
        <f t="shared" si="33"/>
        <v>ACU</v>
      </c>
    </row>
    <row r="2136" spans="2:7" hidden="1" x14ac:dyDescent="0.2">
      <c r="B2136" s="154" t="s">
        <v>2038</v>
      </c>
      <c r="C2136" s="154" t="s">
        <v>2038</v>
      </c>
      <c r="D2136" s="154" t="s">
        <v>6812</v>
      </c>
      <c r="E2136" s="154" t="s">
        <v>1733</v>
      </c>
      <c r="F2136" s="154" t="s">
        <v>6105</v>
      </c>
      <c r="G2136" s="78" t="str">
        <f t="shared" si="33"/>
        <v>BFQ</v>
      </c>
    </row>
    <row r="2137" spans="2:7" hidden="1" x14ac:dyDescent="0.2">
      <c r="B2137" s="154" t="s">
        <v>2146</v>
      </c>
      <c r="C2137" s="154" t="s">
        <v>2146</v>
      </c>
      <c r="D2137" s="154" t="s">
        <v>6830</v>
      </c>
      <c r="E2137" s="154" t="s">
        <v>1733</v>
      </c>
      <c r="F2137" s="154" t="s">
        <v>6105</v>
      </c>
      <c r="G2137" s="78" t="str">
        <f t="shared" si="33"/>
        <v>BOC</v>
      </c>
    </row>
    <row r="2138" spans="2:7" hidden="1" x14ac:dyDescent="0.2">
      <c r="B2138" s="154" t="s">
        <v>2370</v>
      </c>
      <c r="C2138" s="154" t="s">
        <v>2370</v>
      </c>
      <c r="D2138" s="154" t="s">
        <v>2371</v>
      </c>
      <c r="E2138" s="154" t="s">
        <v>1733</v>
      </c>
      <c r="F2138" s="154" t="s">
        <v>6105</v>
      </c>
      <c r="G2138" s="78" t="str">
        <f t="shared" si="33"/>
        <v>CHX</v>
      </c>
    </row>
    <row r="2139" spans="2:7" hidden="1" x14ac:dyDescent="0.2">
      <c r="B2139" s="154" t="s">
        <v>2527</v>
      </c>
      <c r="C2139" s="154" t="s">
        <v>2527</v>
      </c>
      <c r="D2139" s="154" t="s">
        <v>6911</v>
      </c>
      <c r="E2139" s="154" t="s">
        <v>1733</v>
      </c>
      <c r="F2139" s="154" t="s">
        <v>6105</v>
      </c>
      <c r="G2139" s="78" t="str">
        <f t="shared" si="33"/>
        <v>CZJ</v>
      </c>
    </row>
    <row r="2140" spans="2:7" hidden="1" x14ac:dyDescent="0.2">
      <c r="B2140" s="154" t="s">
        <v>581</v>
      </c>
      <c r="C2140" s="154" t="s">
        <v>581</v>
      </c>
      <c r="D2140" s="154" t="s">
        <v>2542</v>
      </c>
      <c r="E2140" s="154" t="s">
        <v>1733</v>
      </c>
      <c r="F2140" s="154" t="s">
        <v>6105</v>
      </c>
      <c r="G2140" s="78" t="str">
        <f t="shared" si="33"/>
        <v>DAV</v>
      </c>
    </row>
    <row r="2141" spans="2:7" hidden="1" x14ac:dyDescent="0.2">
      <c r="B2141" s="154" t="s">
        <v>2940</v>
      </c>
      <c r="C2141" s="154" t="s">
        <v>2940</v>
      </c>
      <c r="D2141" s="154" t="s">
        <v>2941</v>
      </c>
      <c r="E2141" s="154" t="s">
        <v>1733</v>
      </c>
      <c r="F2141" s="154" t="s">
        <v>6105</v>
      </c>
      <c r="G2141" s="78" t="str">
        <f t="shared" si="33"/>
        <v>GHE</v>
      </c>
    </row>
    <row r="2142" spans="2:7" hidden="1" x14ac:dyDescent="0.2">
      <c r="B2142" s="154" t="s">
        <v>4139</v>
      </c>
      <c r="C2142" s="154" t="s">
        <v>4139</v>
      </c>
      <c r="D2142" s="154" t="s">
        <v>4140</v>
      </c>
      <c r="E2142" s="154" t="s">
        <v>1733</v>
      </c>
      <c r="F2142" s="154" t="s">
        <v>6105</v>
      </c>
      <c r="G2142" s="78" t="str">
        <f t="shared" si="33"/>
        <v>MPP</v>
      </c>
    </row>
    <row r="2143" spans="2:7" hidden="1" x14ac:dyDescent="0.2">
      <c r="B2143" s="154" t="s">
        <v>6502</v>
      </c>
      <c r="C2143" s="154" t="s">
        <v>6502</v>
      </c>
      <c r="D2143" s="154" t="s">
        <v>7282</v>
      </c>
      <c r="E2143" s="154" t="s">
        <v>1733</v>
      </c>
      <c r="F2143" s="154" t="s">
        <v>6105</v>
      </c>
      <c r="G2143" s="78" t="str">
        <f t="shared" si="33"/>
        <v>NMG</v>
      </c>
    </row>
    <row r="2144" spans="2:7" hidden="1" x14ac:dyDescent="0.2">
      <c r="B2144" s="154" t="s">
        <v>4469</v>
      </c>
      <c r="C2144" s="154" t="s">
        <v>4469</v>
      </c>
      <c r="D2144" s="154" t="s">
        <v>4470</v>
      </c>
      <c r="E2144" s="154" t="s">
        <v>1733</v>
      </c>
      <c r="F2144" s="154" t="s">
        <v>6105</v>
      </c>
      <c r="G2144" s="78" t="str">
        <f t="shared" si="33"/>
        <v>OTD</v>
      </c>
    </row>
    <row r="2145" spans="2:7" hidden="1" x14ac:dyDescent="0.2">
      <c r="B2145" s="154" t="s">
        <v>4492</v>
      </c>
      <c r="C2145" s="154" t="s">
        <v>1023</v>
      </c>
      <c r="D2145" s="154" t="s">
        <v>6948</v>
      </c>
      <c r="E2145" s="154" t="s">
        <v>1733</v>
      </c>
      <c r="F2145" s="154" t="s">
        <v>6105</v>
      </c>
      <c r="G2145" s="78" t="str">
        <f t="shared" si="33"/>
        <v>PTY</v>
      </c>
    </row>
    <row r="2146" spans="2:7" hidden="1" x14ac:dyDescent="0.2">
      <c r="B2146" s="154" t="s">
        <v>1023</v>
      </c>
      <c r="C2146" s="154" t="s">
        <v>1023</v>
      </c>
      <c r="D2146" s="154" t="s">
        <v>6948</v>
      </c>
      <c r="E2146" s="154" t="s">
        <v>1733</v>
      </c>
      <c r="F2146" s="154" t="s">
        <v>6105</v>
      </c>
      <c r="G2146" s="78" t="str">
        <f t="shared" si="33"/>
        <v>PTY</v>
      </c>
    </row>
    <row r="2147" spans="2:7" hidden="1" x14ac:dyDescent="0.2">
      <c r="B2147" s="154" t="s">
        <v>4705</v>
      </c>
      <c r="C2147" s="154" t="s">
        <v>4705</v>
      </c>
      <c r="D2147" s="154" t="s">
        <v>7380</v>
      </c>
      <c r="E2147" s="154" t="s">
        <v>1733</v>
      </c>
      <c r="F2147" s="154" t="s">
        <v>6105</v>
      </c>
      <c r="G2147" s="78" t="str">
        <f t="shared" si="33"/>
        <v>PYC</v>
      </c>
    </row>
    <row r="2148" spans="2:7" hidden="1" x14ac:dyDescent="0.2">
      <c r="B2148" s="154" t="s">
        <v>2217</v>
      </c>
      <c r="C2148" s="154" t="s">
        <v>2217</v>
      </c>
      <c r="D2148" s="154" t="s">
        <v>2218</v>
      </c>
      <c r="E2148" s="154" t="s">
        <v>1777</v>
      </c>
      <c r="F2148" s="154" t="s">
        <v>6221</v>
      </c>
      <c r="G2148" s="78" t="str">
        <f t="shared" si="33"/>
        <v>BUA</v>
      </c>
    </row>
    <row r="2149" spans="2:7" hidden="1" x14ac:dyDescent="0.2">
      <c r="B2149" s="154" t="s">
        <v>2224</v>
      </c>
      <c r="C2149" s="154" t="s">
        <v>2224</v>
      </c>
      <c r="D2149" s="154" t="s">
        <v>2225</v>
      </c>
      <c r="E2149" s="154" t="s">
        <v>1777</v>
      </c>
      <c r="F2149" s="154" t="s">
        <v>6221</v>
      </c>
      <c r="G2149" s="78" t="str">
        <f t="shared" si="33"/>
        <v>BUL</v>
      </c>
    </row>
    <row r="2150" spans="2:7" hidden="1" x14ac:dyDescent="0.2">
      <c r="B2150" s="154" t="s">
        <v>2540</v>
      </c>
      <c r="C2150" s="154" t="s">
        <v>2540</v>
      </c>
      <c r="D2150" s="154" t="s">
        <v>2541</v>
      </c>
      <c r="E2150" s="154" t="s">
        <v>1777</v>
      </c>
      <c r="F2150" s="154" t="s">
        <v>6221</v>
      </c>
      <c r="G2150" s="78" t="str">
        <f t="shared" si="33"/>
        <v>DAU</v>
      </c>
    </row>
    <row r="2151" spans="2:7" hidden="1" x14ac:dyDescent="0.2">
      <c r="B2151" s="154" t="s">
        <v>673</v>
      </c>
      <c r="C2151" s="154" t="s">
        <v>673</v>
      </c>
      <c r="D2151" s="154" t="s">
        <v>2953</v>
      </c>
      <c r="E2151" s="154" t="s">
        <v>1777</v>
      </c>
      <c r="F2151" s="154" t="s">
        <v>6221</v>
      </c>
      <c r="G2151" s="78" t="str">
        <f t="shared" si="33"/>
        <v>GKA</v>
      </c>
    </row>
    <row r="2152" spans="2:7" hidden="1" x14ac:dyDescent="0.2">
      <c r="B2152" s="154" t="s">
        <v>3031</v>
      </c>
      <c r="C2152" s="154" t="s">
        <v>3031</v>
      </c>
      <c r="D2152" s="154" t="s">
        <v>3032</v>
      </c>
      <c r="E2152" s="154" t="s">
        <v>1777</v>
      </c>
      <c r="F2152" s="154" t="s">
        <v>6221</v>
      </c>
      <c r="G2152" s="78" t="str">
        <f t="shared" si="33"/>
        <v>GUR</v>
      </c>
    </row>
    <row r="2153" spans="2:7" hidden="1" x14ac:dyDescent="0.2">
      <c r="B2153" s="154" t="s">
        <v>708</v>
      </c>
      <c r="C2153" s="154" t="s">
        <v>708</v>
      </c>
      <c r="D2153" s="154" t="s">
        <v>7039</v>
      </c>
      <c r="E2153" s="154" t="s">
        <v>1777</v>
      </c>
      <c r="F2153" s="154" t="s">
        <v>6221</v>
      </c>
      <c r="G2153" s="78" t="str">
        <f t="shared" si="33"/>
        <v>HGU</v>
      </c>
    </row>
    <row r="2154" spans="2:7" hidden="1" x14ac:dyDescent="0.2">
      <c r="B2154" s="154" t="s">
        <v>714</v>
      </c>
      <c r="C2154" s="154" t="s">
        <v>714</v>
      </c>
      <c r="D2154" s="154" t="s">
        <v>3117</v>
      </c>
      <c r="E2154" s="154" t="s">
        <v>1777</v>
      </c>
      <c r="F2154" s="154" t="s">
        <v>6221</v>
      </c>
      <c r="G2154" s="78" t="str">
        <f t="shared" si="33"/>
        <v>HKN</v>
      </c>
    </row>
    <row r="2155" spans="2:7" hidden="1" x14ac:dyDescent="0.2">
      <c r="B2155" s="154" t="s">
        <v>3586</v>
      </c>
      <c r="C2155" s="154" t="s">
        <v>3586</v>
      </c>
      <c r="D2155" s="154" t="s">
        <v>3587</v>
      </c>
      <c r="E2155" s="154" t="s">
        <v>1777</v>
      </c>
      <c r="F2155" s="154" t="s">
        <v>6221</v>
      </c>
      <c r="G2155" s="78" t="str">
        <f t="shared" si="33"/>
        <v>KMA</v>
      </c>
    </row>
    <row r="2156" spans="2:7" hidden="1" x14ac:dyDescent="0.2">
      <c r="B2156" s="154" t="s">
        <v>3695</v>
      </c>
      <c r="C2156" s="154" t="s">
        <v>3695</v>
      </c>
      <c r="D2156" s="154" t="s">
        <v>3696</v>
      </c>
      <c r="E2156" s="154" t="s">
        <v>1777</v>
      </c>
      <c r="F2156" s="154" t="s">
        <v>6221</v>
      </c>
      <c r="G2156" s="78" t="str">
        <f t="shared" si="33"/>
        <v>KVG</v>
      </c>
    </row>
    <row r="2157" spans="2:7" hidden="1" x14ac:dyDescent="0.2">
      <c r="B2157" s="154" t="s">
        <v>839</v>
      </c>
      <c r="C2157" s="154" t="s">
        <v>839</v>
      </c>
      <c r="D2157" s="154" t="s">
        <v>3732</v>
      </c>
      <c r="E2157" s="154" t="s">
        <v>1777</v>
      </c>
      <c r="F2157" s="154" t="s">
        <v>6221</v>
      </c>
      <c r="G2157" s="78" t="str">
        <f t="shared" si="33"/>
        <v>LAE</v>
      </c>
    </row>
    <row r="2158" spans="2:7" hidden="1" x14ac:dyDescent="0.2">
      <c r="B2158" s="154" t="s">
        <v>3843</v>
      </c>
      <c r="C2158" s="154" t="s">
        <v>3843</v>
      </c>
      <c r="D2158" s="154" t="s">
        <v>7186</v>
      </c>
      <c r="E2158" s="154" t="s">
        <v>1777</v>
      </c>
      <c r="F2158" s="154" t="s">
        <v>6221</v>
      </c>
      <c r="G2158" s="78" t="str">
        <f t="shared" si="33"/>
        <v>LNV</v>
      </c>
    </row>
    <row r="2159" spans="2:7" hidden="1" x14ac:dyDescent="0.2">
      <c r="B2159" s="154" t="s">
        <v>3878</v>
      </c>
      <c r="C2159" s="154" t="s">
        <v>3878</v>
      </c>
      <c r="D2159" s="154" t="s">
        <v>3879</v>
      </c>
      <c r="E2159" s="154" t="s">
        <v>1777</v>
      </c>
      <c r="F2159" s="154" t="s">
        <v>6221</v>
      </c>
      <c r="G2159" s="78" t="str">
        <f t="shared" si="33"/>
        <v>LSA</v>
      </c>
    </row>
    <row r="2160" spans="2:7" hidden="1" x14ac:dyDescent="0.2">
      <c r="B2160" s="154" t="s">
        <v>898</v>
      </c>
      <c r="C2160" s="154" t="s">
        <v>898</v>
      </c>
      <c r="D2160" s="154" t="s">
        <v>3948</v>
      </c>
      <c r="E2160" s="154" t="s">
        <v>1777</v>
      </c>
      <c r="F2160" s="154" t="s">
        <v>6221</v>
      </c>
      <c r="G2160" s="78" t="str">
        <f t="shared" si="33"/>
        <v>MAG</v>
      </c>
    </row>
    <row r="2161" spans="2:7" hidden="1" x14ac:dyDescent="0.2">
      <c r="B2161" s="154" t="s">
        <v>3956</v>
      </c>
      <c r="C2161" s="154" t="s">
        <v>3956</v>
      </c>
      <c r="D2161" s="154" t="s">
        <v>7215</v>
      </c>
      <c r="E2161" s="154" t="s">
        <v>1777</v>
      </c>
      <c r="F2161" s="154" t="s">
        <v>6221</v>
      </c>
      <c r="G2161" s="78" t="str">
        <f t="shared" si="33"/>
        <v>MAS</v>
      </c>
    </row>
    <row r="2162" spans="2:7" hidden="1" x14ac:dyDescent="0.2">
      <c r="B2162" s="154" t="s">
        <v>910</v>
      </c>
      <c r="C2162" s="154" t="s">
        <v>910</v>
      </c>
      <c r="D2162" s="154" t="s">
        <v>3996</v>
      </c>
      <c r="E2162" s="154" t="s">
        <v>1777</v>
      </c>
      <c r="F2162" s="154" t="s">
        <v>6221</v>
      </c>
      <c r="G2162" s="78" t="str">
        <f t="shared" si="33"/>
        <v>MDU</v>
      </c>
    </row>
    <row r="2163" spans="2:7" hidden="1" x14ac:dyDescent="0.2">
      <c r="B2163" s="154" t="s">
        <v>4050</v>
      </c>
      <c r="C2163" s="154" t="s">
        <v>4050</v>
      </c>
      <c r="D2163" s="154" t="s">
        <v>7234</v>
      </c>
      <c r="E2163" s="154" t="s">
        <v>1777</v>
      </c>
      <c r="F2163" s="154" t="s">
        <v>6221</v>
      </c>
      <c r="G2163" s="78" t="str">
        <f t="shared" si="33"/>
        <v>MIS</v>
      </c>
    </row>
    <row r="2164" spans="2:7" hidden="1" x14ac:dyDescent="0.2">
      <c r="B2164" s="154" t="s">
        <v>4212</v>
      </c>
      <c r="C2164" s="154" t="s">
        <v>4212</v>
      </c>
      <c r="D2164" s="154" t="s">
        <v>4213</v>
      </c>
      <c r="E2164" s="154" t="s">
        <v>1777</v>
      </c>
      <c r="F2164" s="154" t="s">
        <v>6221</v>
      </c>
      <c r="G2164" s="78" t="str">
        <f t="shared" si="33"/>
        <v>MXH</v>
      </c>
    </row>
    <row r="2165" spans="2:7" hidden="1" x14ac:dyDescent="0.2">
      <c r="B2165" s="154" t="s">
        <v>4446</v>
      </c>
      <c r="C2165" s="154" t="s">
        <v>4446</v>
      </c>
      <c r="D2165" s="154" t="s">
        <v>4447</v>
      </c>
      <c r="E2165" s="154" t="s">
        <v>1777</v>
      </c>
      <c r="F2165" s="154" t="s">
        <v>6221</v>
      </c>
      <c r="G2165" s="78" t="str">
        <f t="shared" si="33"/>
        <v>OPU</v>
      </c>
    </row>
    <row r="2166" spans="2:7" hidden="1" x14ac:dyDescent="0.2">
      <c r="B2166" s="154" t="s">
        <v>4629</v>
      </c>
      <c r="C2166" s="154" t="s">
        <v>4629</v>
      </c>
      <c r="D2166" s="154" t="s">
        <v>4630</v>
      </c>
      <c r="E2166" s="154" t="s">
        <v>1777</v>
      </c>
      <c r="F2166" s="154" t="s">
        <v>6221</v>
      </c>
      <c r="G2166" s="78" t="str">
        <f t="shared" si="33"/>
        <v>PNP</v>
      </c>
    </row>
    <row r="2167" spans="2:7" hidden="1" x14ac:dyDescent="0.2">
      <c r="B2167" s="154" t="s">
        <v>1066</v>
      </c>
      <c r="C2167" s="154" t="s">
        <v>1066</v>
      </c>
      <c r="D2167" s="154" t="s">
        <v>7355</v>
      </c>
      <c r="E2167" s="154" t="s">
        <v>1777</v>
      </c>
      <c r="F2167" s="154" t="s">
        <v>6221</v>
      </c>
      <c r="G2167" s="78" t="str">
        <f t="shared" si="33"/>
        <v>POM</v>
      </c>
    </row>
    <row r="2168" spans="2:7" hidden="1" x14ac:dyDescent="0.2">
      <c r="B2168" s="154" t="s">
        <v>4720</v>
      </c>
      <c r="C2168" s="154" t="s">
        <v>4720</v>
      </c>
      <c r="D2168" s="154" t="s">
        <v>4721</v>
      </c>
      <c r="E2168" s="154" t="s">
        <v>1777</v>
      </c>
      <c r="F2168" s="154" t="s">
        <v>6221</v>
      </c>
      <c r="G2168" s="78" t="str">
        <f t="shared" si="33"/>
        <v>RAB</v>
      </c>
    </row>
    <row r="2169" spans="2:7" hidden="1" x14ac:dyDescent="0.2">
      <c r="B2169" s="154" t="s">
        <v>4920</v>
      </c>
      <c r="C2169" s="154" t="s">
        <v>4920</v>
      </c>
      <c r="D2169" s="154" t="s">
        <v>4921</v>
      </c>
      <c r="E2169" s="154" t="s">
        <v>1777</v>
      </c>
      <c r="F2169" s="154" t="s">
        <v>6221</v>
      </c>
      <c r="G2169" s="78" t="str">
        <f t="shared" si="33"/>
        <v>SGK</v>
      </c>
    </row>
    <row r="2170" spans="2:7" hidden="1" x14ac:dyDescent="0.2">
      <c r="B2170" s="154" t="s">
        <v>5121</v>
      </c>
      <c r="C2170" s="154" t="s">
        <v>5121</v>
      </c>
      <c r="D2170" s="154" t="s">
        <v>5122</v>
      </c>
      <c r="E2170" s="154" t="s">
        <v>1777</v>
      </c>
      <c r="F2170" s="154" t="s">
        <v>6221</v>
      </c>
      <c r="G2170" s="78" t="str">
        <f t="shared" si="33"/>
        <v>TBG</v>
      </c>
    </row>
    <row r="2171" spans="2:7" hidden="1" x14ac:dyDescent="0.2">
      <c r="B2171" s="154" t="s">
        <v>5164</v>
      </c>
      <c r="C2171" s="154" t="s">
        <v>5164</v>
      </c>
      <c r="D2171" s="154" t="s">
        <v>5165</v>
      </c>
      <c r="E2171" s="154" t="s">
        <v>1777</v>
      </c>
      <c r="F2171" s="154" t="s">
        <v>6221</v>
      </c>
      <c r="G2171" s="78" t="str">
        <f t="shared" si="33"/>
        <v>TFI</v>
      </c>
    </row>
    <row r="2172" spans="2:7" hidden="1" x14ac:dyDescent="0.2">
      <c r="B2172" s="154" t="s">
        <v>5203</v>
      </c>
      <c r="C2172" s="154" t="s">
        <v>5203</v>
      </c>
      <c r="D2172" s="154" t="s">
        <v>5204</v>
      </c>
      <c r="E2172" s="154" t="s">
        <v>1777</v>
      </c>
      <c r="F2172" s="154" t="s">
        <v>6221</v>
      </c>
      <c r="G2172" s="78" t="str">
        <f t="shared" si="33"/>
        <v>TIZ</v>
      </c>
    </row>
    <row r="2173" spans="2:7" hidden="1" x14ac:dyDescent="0.2">
      <c r="B2173" s="154" t="s">
        <v>5412</v>
      </c>
      <c r="C2173" s="154" t="s">
        <v>5412</v>
      </c>
      <c r="D2173" s="154" t="s">
        <v>5413</v>
      </c>
      <c r="E2173" s="154" t="s">
        <v>1777</v>
      </c>
      <c r="F2173" s="154" t="s">
        <v>6221</v>
      </c>
      <c r="G2173" s="78" t="str">
        <f t="shared" si="33"/>
        <v>UNG</v>
      </c>
    </row>
    <row r="2174" spans="2:7" hidden="1" x14ac:dyDescent="0.2">
      <c r="B2174" s="154" t="s">
        <v>5450</v>
      </c>
      <c r="C2174" s="154" t="s">
        <v>5450</v>
      </c>
      <c r="D2174" s="154" t="s">
        <v>5451</v>
      </c>
      <c r="E2174" s="154" t="s">
        <v>1777</v>
      </c>
      <c r="F2174" s="154" t="s">
        <v>6221</v>
      </c>
      <c r="G2174" s="78" t="str">
        <f t="shared" si="33"/>
        <v>VAI</v>
      </c>
    </row>
    <row r="2175" spans="2:7" hidden="1" x14ac:dyDescent="0.2">
      <c r="B2175" s="154" t="s">
        <v>6656</v>
      </c>
      <c r="C2175" s="154" t="s">
        <v>6656</v>
      </c>
      <c r="D2175" s="154" t="s">
        <v>6657</v>
      </c>
      <c r="E2175" s="154" t="s">
        <v>1777</v>
      </c>
      <c r="F2175" s="154" t="s">
        <v>6221</v>
      </c>
      <c r="G2175" s="78" t="str">
        <f t="shared" si="33"/>
        <v>WBM</v>
      </c>
    </row>
    <row r="2176" spans="2:7" hidden="1" x14ac:dyDescent="0.2">
      <c r="B2176" s="154" t="s">
        <v>5619</v>
      </c>
      <c r="C2176" s="154" t="s">
        <v>5619</v>
      </c>
      <c r="D2176" s="154" t="s">
        <v>5620</v>
      </c>
      <c r="E2176" s="154" t="s">
        <v>1777</v>
      </c>
      <c r="F2176" s="154" t="s">
        <v>6221</v>
      </c>
      <c r="G2176" s="78" t="str">
        <f t="shared" si="33"/>
        <v>WWK</v>
      </c>
    </row>
    <row r="2177" spans="2:7" hidden="1" x14ac:dyDescent="0.2">
      <c r="B2177" s="154" t="s">
        <v>396</v>
      </c>
      <c r="C2177" s="154" t="s">
        <v>396</v>
      </c>
      <c r="D2177" s="154" t="s">
        <v>6784</v>
      </c>
      <c r="E2177" s="154" t="s">
        <v>1785</v>
      </c>
      <c r="F2177" s="154" t="s">
        <v>6118</v>
      </c>
      <c r="G2177" s="78" t="str">
        <f t="shared" si="33"/>
        <v>AGT</v>
      </c>
    </row>
    <row r="2178" spans="2:7" hidden="1" x14ac:dyDescent="0.2">
      <c r="B2178" s="154" t="s">
        <v>430</v>
      </c>
      <c r="C2178" s="154" t="s">
        <v>430</v>
      </c>
      <c r="D2178" s="154" t="s">
        <v>1906</v>
      </c>
      <c r="E2178" s="154" t="s">
        <v>1785</v>
      </c>
      <c r="F2178" s="154" t="s">
        <v>6118</v>
      </c>
      <c r="G2178" s="78" t="str">
        <f t="shared" si="33"/>
        <v>ASU</v>
      </c>
    </row>
    <row r="2179" spans="2:7" hidden="1" x14ac:dyDescent="0.2">
      <c r="B2179" s="154" t="s">
        <v>1857</v>
      </c>
      <c r="C2179" s="154" t="s">
        <v>1857</v>
      </c>
      <c r="D2179" s="154" t="s">
        <v>1858</v>
      </c>
      <c r="E2179" s="154" t="s">
        <v>1859</v>
      </c>
      <c r="F2179" s="154" t="s">
        <v>6149</v>
      </c>
      <c r="G2179" s="78" t="str">
        <f t="shared" si="33"/>
        <v>ANS</v>
      </c>
    </row>
    <row r="2180" spans="2:7" hidden="1" x14ac:dyDescent="0.2">
      <c r="B2180" s="154" t="s">
        <v>422</v>
      </c>
      <c r="C2180" s="154" t="s">
        <v>422</v>
      </c>
      <c r="D2180" s="154" t="s">
        <v>1887</v>
      </c>
      <c r="E2180" s="154" t="s">
        <v>1859</v>
      </c>
      <c r="F2180" s="154" t="s">
        <v>6149</v>
      </c>
      <c r="G2180" s="78" t="str">
        <f t="shared" ref="G2180:G2243" si="34">C2180</f>
        <v>AQP</v>
      </c>
    </row>
    <row r="2181" spans="2:7" hidden="1" x14ac:dyDescent="0.2">
      <c r="B2181" s="154" t="s">
        <v>1910</v>
      </c>
      <c r="C2181" s="154" t="s">
        <v>1910</v>
      </c>
      <c r="D2181" s="154" t="s">
        <v>1911</v>
      </c>
      <c r="E2181" s="154" t="s">
        <v>1859</v>
      </c>
      <c r="F2181" s="154" t="s">
        <v>6149</v>
      </c>
      <c r="G2181" s="78" t="str">
        <f t="shared" si="34"/>
        <v>ATA</v>
      </c>
    </row>
    <row r="2182" spans="2:7" hidden="1" x14ac:dyDescent="0.2">
      <c r="B2182" s="154" t="s">
        <v>1960</v>
      </c>
      <c r="C2182" s="154" t="s">
        <v>1960</v>
      </c>
      <c r="D2182" s="154" t="s">
        <v>1961</v>
      </c>
      <c r="E2182" s="154" t="s">
        <v>1859</v>
      </c>
      <c r="F2182" s="154" t="s">
        <v>6149</v>
      </c>
      <c r="G2182" s="78" t="str">
        <f t="shared" si="34"/>
        <v>AYP</v>
      </c>
    </row>
    <row r="2183" spans="2:7" hidden="1" x14ac:dyDescent="0.2">
      <c r="B2183" s="154" t="s">
        <v>535</v>
      </c>
      <c r="C2183" s="154" t="s">
        <v>535</v>
      </c>
      <c r="D2183" s="154" t="s">
        <v>2391</v>
      </c>
      <c r="E2183" s="154" t="s">
        <v>1859</v>
      </c>
      <c r="F2183" s="154" t="s">
        <v>6149</v>
      </c>
      <c r="G2183" s="78" t="str">
        <f t="shared" si="34"/>
        <v>CIX</v>
      </c>
    </row>
    <row r="2184" spans="2:7" hidden="1" x14ac:dyDescent="0.2">
      <c r="B2184" s="154" t="s">
        <v>536</v>
      </c>
      <c r="C2184" s="154" t="s">
        <v>536</v>
      </c>
      <c r="D2184" s="154" t="s">
        <v>2394</v>
      </c>
      <c r="E2184" s="154" t="s">
        <v>1859</v>
      </c>
      <c r="F2184" s="154" t="s">
        <v>6149</v>
      </c>
      <c r="G2184" s="78" t="str">
        <f t="shared" si="34"/>
        <v>CJA</v>
      </c>
    </row>
    <row r="2185" spans="2:7" hidden="1" x14ac:dyDescent="0.2">
      <c r="B2185" s="154" t="s">
        <v>572</v>
      </c>
      <c r="C2185" s="154" t="s">
        <v>572</v>
      </c>
      <c r="D2185" s="154" t="s">
        <v>2498</v>
      </c>
      <c r="E2185" s="154" t="s">
        <v>1859</v>
      </c>
      <c r="F2185" s="154" t="s">
        <v>6149</v>
      </c>
      <c r="G2185" s="78" t="str">
        <f t="shared" si="34"/>
        <v>CUZ</v>
      </c>
    </row>
    <row r="2186" spans="2:7" hidden="1" x14ac:dyDescent="0.2">
      <c r="B2186" s="154" t="s">
        <v>3192</v>
      </c>
      <c r="C2186" s="154" t="s">
        <v>3192</v>
      </c>
      <c r="D2186" s="154" t="s">
        <v>3193</v>
      </c>
      <c r="E2186" s="154" t="s">
        <v>1859</v>
      </c>
      <c r="F2186" s="154" t="s">
        <v>6149</v>
      </c>
      <c r="G2186" s="78" t="str">
        <f t="shared" si="34"/>
        <v>HUU</v>
      </c>
    </row>
    <row r="2187" spans="2:7" hidden="1" x14ac:dyDescent="0.2">
      <c r="B2187" s="154" t="s">
        <v>752</v>
      </c>
      <c r="C2187" s="154" t="s">
        <v>752</v>
      </c>
      <c r="D2187" s="154" t="s">
        <v>3286</v>
      </c>
      <c r="E2187" s="154" t="s">
        <v>1859</v>
      </c>
      <c r="F2187" s="154" t="s">
        <v>6149</v>
      </c>
      <c r="G2187" s="78" t="str">
        <f t="shared" si="34"/>
        <v>IQT</v>
      </c>
    </row>
    <row r="2188" spans="2:7" hidden="1" x14ac:dyDescent="0.2">
      <c r="B2188" s="154" t="s">
        <v>3348</v>
      </c>
      <c r="C2188" s="154" t="s">
        <v>3348</v>
      </c>
      <c r="D2188" s="154" t="s">
        <v>3349</v>
      </c>
      <c r="E2188" s="154" t="s">
        <v>1859</v>
      </c>
      <c r="F2188" s="154" t="s">
        <v>6149</v>
      </c>
      <c r="G2188" s="78" t="str">
        <f t="shared" si="34"/>
        <v>JAU</v>
      </c>
    </row>
    <row r="2189" spans="2:7" hidden="1" x14ac:dyDescent="0.2">
      <c r="B2189" s="154" t="s">
        <v>780</v>
      </c>
      <c r="C2189" s="154" t="s">
        <v>780</v>
      </c>
      <c r="D2189" s="154" t="s">
        <v>3442</v>
      </c>
      <c r="E2189" s="154" t="s">
        <v>1859</v>
      </c>
      <c r="F2189" s="154" t="s">
        <v>6149</v>
      </c>
      <c r="G2189" s="78" t="str">
        <f t="shared" si="34"/>
        <v>JUL</v>
      </c>
    </row>
    <row r="2190" spans="2:7" hidden="1" x14ac:dyDescent="0.2">
      <c r="B2190" s="154" t="s">
        <v>862</v>
      </c>
      <c r="C2190" s="154" t="s">
        <v>862</v>
      </c>
      <c r="D2190" s="154" t="s">
        <v>3806</v>
      </c>
      <c r="E2190" s="154" t="s">
        <v>1859</v>
      </c>
      <c r="F2190" s="154" t="s">
        <v>6149</v>
      </c>
      <c r="G2190" s="78" t="str">
        <f t="shared" si="34"/>
        <v>LIM</v>
      </c>
    </row>
    <row r="2191" spans="2:7" hidden="1" x14ac:dyDescent="0.2">
      <c r="B2191" s="154" t="s">
        <v>1032</v>
      </c>
      <c r="C2191" s="154" t="s">
        <v>1032</v>
      </c>
      <c r="D2191" s="154" t="s">
        <v>4514</v>
      </c>
      <c r="E2191" s="154" t="s">
        <v>1859</v>
      </c>
      <c r="F2191" s="154" t="s">
        <v>6149</v>
      </c>
      <c r="G2191" s="78" t="str">
        <f t="shared" si="34"/>
        <v>PCL</v>
      </c>
    </row>
    <row r="2192" spans="2:7" hidden="1" x14ac:dyDescent="0.2">
      <c r="B2192" s="154" t="s">
        <v>1039</v>
      </c>
      <c r="C2192" s="154" t="s">
        <v>1039</v>
      </c>
      <c r="D2192" s="154" t="s">
        <v>7327</v>
      </c>
      <c r="E2192" s="154" t="s">
        <v>1859</v>
      </c>
      <c r="F2192" s="154" t="s">
        <v>6149</v>
      </c>
      <c r="G2192" s="78" t="str">
        <f t="shared" si="34"/>
        <v>PEM</v>
      </c>
    </row>
    <row r="2193" spans="2:7" hidden="1" x14ac:dyDescent="0.2">
      <c r="B2193" s="154" t="s">
        <v>1047</v>
      </c>
      <c r="C2193" s="154" t="s">
        <v>1047</v>
      </c>
      <c r="D2193" s="154" t="s">
        <v>4578</v>
      </c>
      <c r="E2193" s="154" t="s">
        <v>1859</v>
      </c>
      <c r="F2193" s="154" t="s">
        <v>6149</v>
      </c>
      <c r="G2193" s="78" t="str">
        <f t="shared" si="34"/>
        <v>PIU</v>
      </c>
    </row>
    <row r="2194" spans="2:7" hidden="1" x14ac:dyDescent="0.2">
      <c r="B2194" s="154" t="s">
        <v>5129</v>
      </c>
      <c r="C2194" s="154" t="s">
        <v>5129</v>
      </c>
      <c r="D2194" s="154" t="s">
        <v>5130</v>
      </c>
      <c r="E2194" s="154" t="s">
        <v>1859</v>
      </c>
      <c r="F2194" s="154" t="s">
        <v>6149</v>
      </c>
      <c r="G2194" s="78" t="str">
        <f t="shared" si="34"/>
        <v>TBP</v>
      </c>
    </row>
    <row r="2195" spans="2:7" hidden="1" x14ac:dyDescent="0.2">
      <c r="B2195" s="154" t="s">
        <v>1223</v>
      </c>
      <c r="C2195" s="154" t="s">
        <v>1223</v>
      </c>
      <c r="D2195" s="154" t="s">
        <v>5143</v>
      </c>
      <c r="E2195" s="154" t="s">
        <v>1859</v>
      </c>
      <c r="F2195" s="154" t="s">
        <v>6149</v>
      </c>
      <c r="G2195" s="78" t="str">
        <f t="shared" si="34"/>
        <v>TCQ</v>
      </c>
    </row>
    <row r="2196" spans="2:7" hidden="1" x14ac:dyDescent="0.2">
      <c r="B2196" s="154" t="s">
        <v>1259</v>
      </c>
      <c r="C2196" s="154" t="s">
        <v>1259</v>
      </c>
      <c r="D2196" s="154" t="s">
        <v>5286</v>
      </c>
      <c r="E2196" s="154" t="s">
        <v>1859</v>
      </c>
      <c r="F2196" s="154" t="s">
        <v>6149</v>
      </c>
      <c r="G2196" s="78" t="str">
        <f t="shared" si="34"/>
        <v>TPP</v>
      </c>
    </row>
    <row r="2197" spans="2:7" hidden="1" x14ac:dyDescent="0.2">
      <c r="B2197" s="154" t="s">
        <v>1267</v>
      </c>
      <c r="C2197" s="154" t="s">
        <v>1267</v>
      </c>
      <c r="D2197" s="154" t="s">
        <v>5302</v>
      </c>
      <c r="E2197" s="154" t="s">
        <v>1859</v>
      </c>
      <c r="F2197" s="154" t="s">
        <v>6149</v>
      </c>
      <c r="G2197" s="78" t="str">
        <f t="shared" si="34"/>
        <v>TRU</v>
      </c>
    </row>
    <row r="2198" spans="2:7" hidden="1" x14ac:dyDescent="0.2">
      <c r="B2198" s="154" t="s">
        <v>6619</v>
      </c>
      <c r="C2198" s="154" t="s">
        <v>6619</v>
      </c>
      <c r="D2198" s="154" t="s">
        <v>6620</v>
      </c>
      <c r="E2198" s="154" t="s">
        <v>1859</v>
      </c>
      <c r="F2198" s="154" t="s">
        <v>6149</v>
      </c>
      <c r="G2198" s="78" t="str">
        <f t="shared" si="34"/>
        <v>TYL</v>
      </c>
    </row>
    <row r="2199" spans="2:7" hidden="1" x14ac:dyDescent="0.2">
      <c r="B2199" s="154" t="s">
        <v>444</v>
      </c>
      <c r="C2199" s="154" t="s">
        <v>444</v>
      </c>
      <c r="D2199" s="154" t="s">
        <v>1996</v>
      </c>
      <c r="E2199" s="154" t="s">
        <v>1597</v>
      </c>
      <c r="F2199" s="154" t="s">
        <v>6175</v>
      </c>
      <c r="G2199" s="78" t="str">
        <f t="shared" si="34"/>
        <v>BCD</v>
      </c>
    </row>
    <row r="2200" spans="2:7" hidden="1" x14ac:dyDescent="0.2">
      <c r="B2200" s="154" t="s">
        <v>2200</v>
      </c>
      <c r="C2200" s="154" t="s">
        <v>2200</v>
      </c>
      <c r="D2200" s="154" t="s">
        <v>2201</v>
      </c>
      <c r="E2200" s="154" t="s">
        <v>1597</v>
      </c>
      <c r="F2200" s="154" t="s">
        <v>6175</v>
      </c>
      <c r="G2200" s="78" t="str">
        <f t="shared" si="34"/>
        <v>BSO</v>
      </c>
    </row>
    <row r="2201" spans="2:7" hidden="1" x14ac:dyDescent="0.2">
      <c r="B2201" s="154" t="s">
        <v>2261</v>
      </c>
      <c r="C2201" s="154" t="s">
        <v>2261</v>
      </c>
      <c r="D2201" s="154" t="s">
        <v>2262</v>
      </c>
      <c r="E2201" s="154" t="s">
        <v>1597</v>
      </c>
      <c r="F2201" s="154" t="s">
        <v>6175</v>
      </c>
      <c r="G2201" s="78" t="str">
        <f t="shared" si="34"/>
        <v>BXU</v>
      </c>
    </row>
    <row r="2202" spans="2:7" hidden="1" x14ac:dyDescent="0.2">
      <c r="B2202" s="154" t="s">
        <v>2299</v>
      </c>
      <c r="C2202" s="154" t="s">
        <v>2299</v>
      </c>
      <c r="D2202" s="154" t="s">
        <v>2300</v>
      </c>
      <c r="E2202" s="154" t="s">
        <v>1597</v>
      </c>
      <c r="F2202" s="154" t="s">
        <v>6175</v>
      </c>
      <c r="G2202" s="78" t="str">
        <f t="shared" si="34"/>
        <v>CBO</v>
      </c>
    </row>
    <row r="2203" spans="2:7" hidden="1" x14ac:dyDescent="0.2">
      <c r="B2203" s="154" t="s">
        <v>299</v>
      </c>
      <c r="C2203" s="154" t="s">
        <v>299</v>
      </c>
      <c r="D2203" s="154" t="s">
        <v>2326</v>
      </c>
      <c r="E2203" s="154" t="s">
        <v>1597</v>
      </c>
      <c r="F2203" s="154" t="s">
        <v>6175</v>
      </c>
      <c r="G2203" s="78" t="str">
        <f t="shared" si="34"/>
        <v>CEB</v>
      </c>
    </row>
    <row r="2204" spans="2:7" hidden="1" x14ac:dyDescent="0.2">
      <c r="B2204" s="154" t="s">
        <v>531</v>
      </c>
      <c r="C2204" s="154" t="s">
        <v>531</v>
      </c>
      <c r="D2204" s="154" t="s">
        <v>6873</v>
      </c>
      <c r="E2204" s="154" t="s">
        <v>1597</v>
      </c>
      <c r="F2204" s="154" t="s">
        <v>6175</v>
      </c>
      <c r="G2204" s="78" t="str">
        <f t="shared" si="34"/>
        <v>CGY</v>
      </c>
    </row>
    <row r="2205" spans="2:7" hidden="1" x14ac:dyDescent="0.2">
      <c r="B2205" s="154" t="s">
        <v>2466</v>
      </c>
      <c r="C2205" s="154" t="s">
        <v>559</v>
      </c>
      <c r="D2205" s="154" t="s">
        <v>6895</v>
      </c>
      <c r="E2205" s="154" t="s">
        <v>1597</v>
      </c>
      <c r="F2205" s="154" t="s">
        <v>6175</v>
      </c>
      <c r="G2205" s="78" t="str">
        <f t="shared" si="34"/>
        <v>NCP</v>
      </c>
    </row>
    <row r="2206" spans="2:7" hidden="1" x14ac:dyDescent="0.2">
      <c r="B2206" s="154" t="s">
        <v>2468</v>
      </c>
      <c r="C2206" s="154" t="s">
        <v>2468</v>
      </c>
      <c r="D2206" s="154" t="s">
        <v>2469</v>
      </c>
      <c r="E2206" s="154" t="s">
        <v>1597</v>
      </c>
      <c r="F2206" s="154" t="s">
        <v>6175</v>
      </c>
      <c r="G2206" s="78" t="str">
        <f t="shared" si="34"/>
        <v>CRM</v>
      </c>
    </row>
    <row r="2207" spans="2:7" hidden="1" x14ac:dyDescent="0.2">
      <c r="B2207" s="154" t="s">
        <v>2519</v>
      </c>
      <c r="C2207" s="154" t="s">
        <v>2519</v>
      </c>
      <c r="D2207" s="154" t="s">
        <v>2520</v>
      </c>
      <c r="E2207" s="154" t="s">
        <v>1597</v>
      </c>
      <c r="F2207" s="154" t="s">
        <v>6175</v>
      </c>
      <c r="G2207" s="78" t="str">
        <f t="shared" si="34"/>
        <v>CYP</v>
      </c>
    </row>
    <row r="2208" spans="2:7" hidden="1" x14ac:dyDescent="0.2">
      <c r="B2208" s="154" t="s">
        <v>2525</v>
      </c>
      <c r="C2208" s="154" t="s">
        <v>2525</v>
      </c>
      <c r="D2208" s="154" t="s">
        <v>2526</v>
      </c>
      <c r="E2208" s="154" t="s">
        <v>1597</v>
      </c>
      <c r="F2208" s="154" t="s">
        <v>6175</v>
      </c>
      <c r="G2208" s="78" t="str">
        <f t="shared" si="34"/>
        <v>CYZ</v>
      </c>
    </row>
    <row r="2209" spans="2:7" hidden="1" x14ac:dyDescent="0.2">
      <c r="B2209" s="154" t="s">
        <v>586</v>
      </c>
      <c r="C2209" s="154" t="s">
        <v>586</v>
      </c>
      <c r="D2209" s="154" t="s">
        <v>2573</v>
      </c>
      <c r="E2209" s="154" t="s">
        <v>1597</v>
      </c>
      <c r="F2209" s="154" t="s">
        <v>6175</v>
      </c>
      <c r="G2209" s="78" t="str">
        <f t="shared" si="34"/>
        <v>DGT</v>
      </c>
    </row>
    <row r="2210" spans="2:7" hidden="1" x14ac:dyDescent="0.2">
      <c r="B2210" s="154" t="s">
        <v>601</v>
      </c>
      <c r="C2210" s="154" t="s">
        <v>601</v>
      </c>
      <c r="D2210" s="154" t="s">
        <v>2632</v>
      </c>
      <c r="E2210" s="154" t="s">
        <v>1597</v>
      </c>
      <c r="F2210" s="154" t="s">
        <v>6175</v>
      </c>
      <c r="G2210" s="78" t="str">
        <f t="shared" si="34"/>
        <v>DPL</v>
      </c>
    </row>
    <row r="2211" spans="2:7" hidden="1" x14ac:dyDescent="0.2">
      <c r="B2211" s="154" t="s">
        <v>610</v>
      </c>
      <c r="C2211" s="154" t="s">
        <v>610</v>
      </c>
      <c r="D2211" s="154" t="s">
        <v>2654</v>
      </c>
      <c r="E2211" s="154" t="s">
        <v>1597</v>
      </c>
      <c r="F2211" s="154" t="s">
        <v>6175</v>
      </c>
      <c r="G2211" s="78" t="str">
        <f t="shared" si="34"/>
        <v>DVO</v>
      </c>
    </row>
    <row r="2212" spans="2:7" hidden="1" x14ac:dyDescent="0.2">
      <c r="B2212" s="154" t="s">
        <v>665</v>
      </c>
      <c r="C2212" s="154" t="s">
        <v>665</v>
      </c>
      <c r="D2212" s="154" t="s">
        <v>7007</v>
      </c>
      <c r="E2212" s="154" t="s">
        <v>1597</v>
      </c>
      <c r="F2212" s="154" t="s">
        <v>6175</v>
      </c>
      <c r="G2212" s="78" t="str">
        <f t="shared" si="34"/>
        <v>GES</v>
      </c>
    </row>
    <row r="2213" spans="2:7" hidden="1" x14ac:dyDescent="0.2">
      <c r="B2213" s="154" t="s">
        <v>3220</v>
      </c>
      <c r="C2213" s="154" t="s">
        <v>3220</v>
      </c>
      <c r="D2213" s="154" t="s">
        <v>7058</v>
      </c>
      <c r="E2213" s="154" t="s">
        <v>1597</v>
      </c>
      <c r="F2213" s="154" t="s">
        <v>6175</v>
      </c>
      <c r="G2213" s="78" t="str">
        <f t="shared" si="34"/>
        <v>IAO</v>
      </c>
    </row>
    <row r="2214" spans="2:7" hidden="1" x14ac:dyDescent="0.2">
      <c r="B2214" s="154" t="s">
        <v>739</v>
      </c>
      <c r="C2214" s="154" t="s">
        <v>739</v>
      </c>
      <c r="D2214" s="154" t="s">
        <v>3250</v>
      </c>
      <c r="E2214" s="154" t="s">
        <v>1597</v>
      </c>
      <c r="F2214" s="154" t="s">
        <v>6175</v>
      </c>
      <c r="G2214" s="78" t="str">
        <f t="shared" si="34"/>
        <v>ILO</v>
      </c>
    </row>
    <row r="2215" spans="2:7" hidden="1" x14ac:dyDescent="0.2">
      <c r="B2215" s="154" t="s">
        <v>3413</v>
      </c>
      <c r="C2215" s="154" t="s">
        <v>3413</v>
      </c>
      <c r="D2215" s="154" t="s">
        <v>3414</v>
      </c>
      <c r="E2215" s="154" t="s">
        <v>1597</v>
      </c>
      <c r="F2215" s="154" t="s">
        <v>6175</v>
      </c>
      <c r="G2215" s="78" t="str">
        <f t="shared" si="34"/>
        <v>JOL</v>
      </c>
    </row>
    <row r="2216" spans="2:7" hidden="1" x14ac:dyDescent="0.2">
      <c r="B2216" s="154" t="s">
        <v>808</v>
      </c>
      <c r="C2216" s="154" t="s">
        <v>808</v>
      </c>
      <c r="D2216" s="154" t="s">
        <v>3579</v>
      </c>
      <c r="E2216" s="154" t="s">
        <v>1597</v>
      </c>
      <c r="F2216" s="154" t="s">
        <v>6175</v>
      </c>
      <c r="G2216" s="78" t="str">
        <f t="shared" si="34"/>
        <v>KLO</v>
      </c>
    </row>
    <row r="2217" spans="2:7" hidden="1" x14ac:dyDescent="0.2">
      <c r="B2217" s="154" t="s">
        <v>841</v>
      </c>
      <c r="C2217" s="154" t="s">
        <v>841</v>
      </c>
      <c r="D2217" s="154" t="s">
        <v>3737</v>
      </c>
      <c r="E2217" s="154" t="s">
        <v>1597</v>
      </c>
      <c r="F2217" s="154" t="s">
        <v>6175</v>
      </c>
      <c r="G2217" s="78" t="str">
        <f t="shared" si="34"/>
        <v>LAO</v>
      </c>
    </row>
    <row r="2218" spans="2:7" hidden="1" x14ac:dyDescent="0.2">
      <c r="B2218" s="154" t="s">
        <v>859</v>
      </c>
      <c r="C2218" s="154" t="s">
        <v>859</v>
      </c>
      <c r="D2218" s="154" t="s">
        <v>3796</v>
      </c>
      <c r="E2218" s="154" t="s">
        <v>1597</v>
      </c>
      <c r="F2218" s="154" t="s">
        <v>6175</v>
      </c>
      <c r="G2218" s="78" t="str">
        <f t="shared" si="34"/>
        <v>LGP</v>
      </c>
    </row>
    <row r="2219" spans="2:7" hidden="1" x14ac:dyDescent="0.2">
      <c r="B2219" s="154" t="s">
        <v>3965</v>
      </c>
      <c r="C2219" s="154" t="s">
        <v>3965</v>
      </c>
      <c r="D2219" s="154" t="s">
        <v>3966</v>
      </c>
      <c r="E2219" s="154" t="s">
        <v>1597</v>
      </c>
      <c r="F2219" s="154" t="s">
        <v>6175</v>
      </c>
      <c r="G2219" s="78" t="str">
        <f t="shared" si="34"/>
        <v>MBT</v>
      </c>
    </row>
    <row r="2220" spans="2:7" hidden="1" x14ac:dyDescent="0.2">
      <c r="B2220" s="154" t="s">
        <v>70</v>
      </c>
      <c r="C2220" s="154" t="s">
        <v>70</v>
      </c>
      <c r="D2220" s="154" t="s">
        <v>4111</v>
      </c>
      <c r="E2220" s="154" t="s">
        <v>1597</v>
      </c>
      <c r="F2220" s="154" t="s">
        <v>6175</v>
      </c>
      <c r="G2220" s="78" t="str">
        <f t="shared" si="34"/>
        <v>MNL</v>
      </c>
    </row>
    <row r="2221" spans="2:7" hidden="1" x14ac:dyDescent="0.2">
      <c r="B2221" s="154" t="s">
        <v>938</v>
      </c>
      <c r="C2221" s="154" t="s">
        <v>938</v>
      </c>
      <c r="D2221" s="154" t="s">
        <v>4134</v>
      </c>
      <c r="E2221" s="154" t="s">
        <v>1597</v>
      </c>
      <c r="F2221" s="154" t="s">
        <v>6175</v>
      </c>
      <c r="G2221" s="78" t="str">
        <f t="shared" si="34"/>
        <v>MPH</v>
      </c>
    </row>
    <row r="2222" spans="2:7" hidden="1" x14ac:dyDescent="0.2">
      <c r="B2222" s="154" t="s">
        <v>4154</v>
      </c>
      <c r="C2222" s="154" t="s">
        <v>4154</v>
      </c>
      <c r="D2222" s="154" t="s">
        <v>4155</v>
      </c>
      <c r="E2222" s="154" t="s">
        <v>1597</v>
      </c>
      <c r="F2222" s="154" t="s">
        <v>6175</v>
      </c>
      <c r="G2222" s="78" t="str">
        <f t="shared" si="34"/>
        <v>MRQ</v>
      </c>
    </row>
    <row r="2223" spans="2:7" hidden="1" x14ac:dyDescent="0.2">
      <c r="B2223" s="154" t="s">
        <v>1021</v>
      </c>
      <c r="C2223" s="154" t="s">
        <v>1021</v>
      </c>
      <c r="D2223" s="154" t="s">
        <v>4489</v>
      </c>
      <c r="E2223" s="154" t="s">
        <v>1597</v>
      </c>
      <c r="F2223" s="154" t="s">
        <v>6175</v>
      </c>
      <c r="G2223" s="78" t="str">
        <f t="shared" si="34"/>
        <v>OZC</v>
      </c>
    </row>
    <row r="2224" spans="2:7" hidden="1" x14ac:dyDescent="0.2">
      <c r="B2224" s="154" t="s">
        <v>4494</v>
      </c>
      <c r="C2224" s="154" t="s">
        <v>4494</v>
      </c>
      <c r="D2224" s="154" t="s">
        <v>4495</v>
      </c>
      <c r="E2224" s="154" t="s">
        <v>1597</v>
      </c>
      <c r="F2224" s="154" t="s">
        <v>6175</v>
      </c>
      <c r="G2224" s="78" t="str">
        <f t="shared" si="34"/>
        <v>PAG</v>
      </c>
    </row>
    <row r="2225" spans="2:7" hidden="1" x14ac:dyDescent="0.2">
      <c r="B2225" s="154" t="s">
        <v>1072</v>
      </c>
      <c r="C2225" s="154" t="s">
        <v>1072</v>
      </c>
      <c r="D2225" s="154" t="s">
        <v>7360</v>
      </c>
      <c r="E2225" s="154" t="s">
        <v>1597</v>
      </c>
      <c r="F2225" s="154" t="s">
        <v>6175</v>
      </c>
      <c r="G2225" s="78" t="str">
        <f t="shared" si="34"/>
        <v>PPS</v>
      </c>
    </row>
    <row r="2226" spans="2:7" hidden="1" x14ac:dyDescent="0.2">
      <c r="B2226" s="154" t="s">
        <v>4856</v>
      </c>
      <c r="C2226" s="154" t="s">
        <v>4856</v>
      </c>
      <c r="D2226" s="154" t="s">
        <v>4857</v>
      </c>
      <c r="E2226" s="154" t="s">
        <v>1597</v>
      </c>
      <c r="F2226" s="154" t="s">
        <v>6175</v>
      </c>
      <c r="G2226" s="78" t="str">
        <f t="shared" si="34"/>
        <v>RXS</v>
      </c>
    </row>
    <row r="2227" spans="2:7" hidden="1" x14ac:dyDescent="0.2">
      <c r="B2227" s="154" t="s">
        <v>6576</v>
      </c>
      <c r="C2227" s="154" t="s">
        <v>6576</v>
      </c>
      <c r="D2227" s="154" t="s">
        <v>7450</v>
      </c>
      <c r="E2227" s="154" t="s">
        <v>1597</v>
      </c>
      <c r="F2227" s="154" t="s">
        <v>6175</v>
      </c>
      <c r="G2227" s="78" t="str">
        <f t="shared" si="34"/>
        <v>SGS</v>
      </c>
    </row>
    <row r="2228" spans="2:7" hidden="1" x14ac:dyDescent="0.2">
      <c r="B2228" s="154" t="s">
        <v>4957</v>
      </c>
      <c r="C2228" s="154" t="s">
        <v>4957</v>
      </c>
      <c r="D2228" s="154" t="s">
        <v>7454</v>
      </c>
      <c r="E2228" s="154" t="s">
        <v>1597</v>
      </c>
      <c r="F2228" s="154" t="s">
        <v>6175</v>
      </c>
      <c r="G2228" s="78" t="str">
        <f t="shared" si="34"/>
        <v>SJI</v>
      </c>
    </row>
    <row r="2229" spans="2:7" hidden="1" x14ac:dyDescent="0.2">
      <c r="B2229" s="154" t="s">
        <v>5061</v>
      </c>
      <c r="C2229" s="154" t="s">
        <v>5061</v>
      </c>
      <c r="D2229" s="154" t="s">
        <v>5062</v>
      </c>
      <c r="E2229" s="154" t="s">
        <v>1597</v>
      </c>
      <c r="F2229" s="154" t="s">
        <v>6175</v>
      </c>
      <c r="G2229" s="78" t="str">
        <f t="shared" si="34"/>
        <v>SUG</v>
      </c>
    </row>
    <row r="2230" spans="2:7" hidden="1" x14ac:dyDescent="0.2">
      <c r="B2230" s="154" t="s">
        <v>1213</v>
      </c>
      <c r="C2230" s="154" t="s">
        <v>1213</v>
      </c>
      <c r="D2230" s="154" t="s">
        <v>5104</v>
      </c>
      <c r="E2230" s="154" t="s">
        <v>1597</v>
      </c>
      <c r="F2230" s="154" t="s">
        <v>6175</v>
      </c>
      <c r="G2230" s="78" t="str">
        <f t="shared" si="34"/>
        <v>TAC</v>
      </c>
    </row>
    <row r="2231" spans="2:7" hidden="1" x14ac:dyDescent="0.2">
      <c r="B2231" s="154" t="s">
        <v>1215</v>
      </c>
      <c r="C2231" s="154" t="s">
        <v>1215</v>
      </c>
      <c r="D2231" s="154" t="s">
        <v>5106</v>
      </c>
      <c r="E2231" s="154" t="s">
        <v>1597</v>
      </c>
      <c r="F2231" s="154" t="s">
        <v>6175</v>
      </c>
      <c r="G2231" s="78" t="str">
        <f t="shared" si="34"/>
        <v>TAG</v>
      </c>
    </row>
    <row r="2232" spans="2:7" hidden="1" x14ac:dyDescent="0.2">
      <c r="B2232" s="154" t="s">
        <v>5123</v>
      </c>
      <c r="C2232" s="154" t="s">
        <v>5123</v>
      </c>
      <c r="D2232" s="154" t="s">
        <v>5124</v>
      </c>
      <c r="E2232" s="154" t="s">
        <v>1597</v>
      </c>
      <c r="F2232" s="154" t="s">
        <v>6175</v>
      </c>
      <c r="G2232" s="78" t="str">
        <f t="shared" si="34"/>
        <v>TBH</v>
      </c>
    </row>
    <row r="2233" spans="2:7" hidden="1" x14ac:dyDescent="0.2">
      <c r="B2233" s="154" t="s">
        <v>5327</v>
      </c>
      <c r="C2233" s="154" t="s">
        <v>5327</v>
      </c>
      <c r="D2233" s="154" t="s">
        <v>5328</v>
      </c>
      <c r="E2233" s="154" t="s">
        <v>1597</v>
      </c>
      <c r="F2233" s="154" t="s">
        <v>6175</v>
      </c>
      <c r="G2233" s="78" t="str">
        <f t="shared" si="34"/>
        <v>TUG</v>
      </c>
    </row>
    <row r="2234" spans="2:7" hidden="1" x14ac:dyDescent="0.2">
      <c r="B2234" s="154" t="s">
        <v>5349</v>
      </c>
      <c r="C2234" s="154" t="s">
        <v>5349</v>
      </c>
      <c r="D2234" s="154" t="s">
        <v>5350</v>
      </c>
      <c r="E2234" s="154" t="s">
        <v>1597</v>
      </c>
      <c r="F2234" s="154" t="s">
        <v>6175</v>
      </c>
      <c r="G2234" s="78" t="str">
        <f t="shared" si="34"/>
        <v>TWT</v>
      </c>
    </row>
    <row r="2235" spans="2:7" hidden="1" x14ac:dyDescent="0.2">
      <c r="B2235" s="154" t="s">
        <v>5430</v>
      </c>
      <c r="C2235" s="154" t="s">
        <v>5430</v>
      </c>
      <c r="D2235" s="154" t="s">
        <v>5431</v>
      </c>
      <c r="E2235" s="154" t="s">
        <v>1597</v>
      </c>
      <c r="F2235" s="154" t="s">
        <v>6175</v>
      </c>
      <c r="G2235" s="78" t="str">
        <f t="shared" si="34"/>
        <v>USU</v>
      </c>
    </row>
    <row r="2236" spans="2:7" hidden="1" x14ac:dyDescent="0.2">
      <c r="B2236" s="154" t="s">
        <v>5524</v>
      </c>
      <c r="C2236" s="154" t="s">
        <v>5524</v>
      </c>
      <c r="D2236" s="154" t="s">
        <v>5525</v>
      </c>
      <c r="E2236" s="154" t="s">
        <v>1597</v>
      </c>
      <c r="F2236" s="154" t="s">
        <v>6175</v>
      </c>
      <c r="G2236" s="78" t="str">
        <f t="shared" si="34"/>
        <v>VRC</v>
      </c>
    </row>
    <row r="2237" spans="2:7" hidden="1" x14ac:dyDescent="0.2">
      <c r="B2237" s="154" t="s">
        <v>5589</v>
      </c>
      <c r="C2237" s="154" t="s">
        <v>5589</v>
      </c>
      <c r="D2237" s="154" t="s">
        <v>5590</v>
      </c>
      <c r="E2237" s="154" t="s">
        <v>1597</v>
      </c>
      <c r="F2237" s="154" t="s">
        <v>6175</v>
      </c>
      <c r="G2237" s="78" t="str">
        <f t="shared" si="34"/>
        <v>WNP</v>
      </c>
    </row>
    <row r="2238" spans="2:7" hidden="1" x14ac:dyDescent="0.2">
      <c r="B2238" s="154" t="s">
        <v>1430</v>
      </c>
      <c r="C2238" s="154" t="s">
        <v>1430</v>
      </c>
      <c r="D2238" s="154" t="s">
        <v>5907</v>
      </c>
      <c r="E2238" s="154" t="s">
        <v>1597</v>
      </c>
      <c r="F2238" s="154" t="s">
        <v>6175</v>
      </c>
      <c r="G2238" s="78" t="str">
        <f t="shared" si="34"/>
        <v>ZAM</v>
      </c>
    </row>
    <row r="2239" spans="2:7" hidden="1" x14ac:dyDescent="0.2">
      <c r="B2239" s="154" t="s">
        <v>2272</v>
      </c>
      <c r="C2239" s="154" t="s">
        <v>2272</v>
      </c>
      <c r="D2239" s="154" t="s">
        <v>2273</v>
      </c>
      <c r="E2239" s="154" t="s">
        <v>2274</v>
      </c>
      <c r="F2239" s="154" t="s">
        <v>6231</v>
      </c>
      <c r="G2239" s="78" t="str">
        <f t="shared" si="34"/>
        <v>BZG</v>
      </c>
    </row>
    <row r="2240" spans="2:7" hidden="1" x14ac:dyDescent="0.2">
      <c r="B2240" s="154" t="s">
        <v>661</v>
      </c>
      <c r="C2240" s="154" t="s">
        <v>661</v>
      </c>
      <c r="D2240" s="154" t="s">
        <v>2913</v>
      </c>
      <c r="E2240" s="154" t="s">
        <v>2274</v>
      </c>
      <c r="F2240" s="154" t="s">
        <v>6231</v>
      </c>
      <c r="G2240" s="78" t="str">
        <f t="shared" si="34"/>
        <v>GDN</v>
      </c>
    </row>
    <row r="2241" spans="2:7" hidden="1" x14ac:dyDescent="0.2">
      <c r="B2241" s="154" t="s">
        <v>819</v>
      </c>
      <c r="C2241" s="154" t="s">
        <v>819</v>
      </c>
      <c r="D2241" s="154" t="s">
        <v>3640</v>
      </c>
      <c r="E2241" s="154" t="s">
        <v>2274</v>
      </c>
      <c r="F2241" s="154" t="s">
        <v>6231</v>
      </c>
      <c r="G2241" s="78" t="str">
        <f t="shared" si="34"/>
        <v>KRK</v>
      </c>
    </row>
    <row r="2242" spans="2:7" hidden="1" x14ac:dyDescent="0.2">
      <c r="B2242" s="154" t="s">
        <v>827</v>
      </c>
      <c r="C2242" s="154" t="s">
        <v>827</v>
      </c>
      <c r="D2242" s="154" t="s">
        <v>3675</v>
      </c>
      <c r="E2242" s="154" t="s">
        <v>2274</v>
      </c>
      <c r="F2242" s="154" t="s">
        <v>6231</v>
      </c>
      <c r="G2242" s="78" t="str">
        <f t="shared" si="34"/>
        <v>KTW</v>
      </c>
    </row>
    <row r="2243" spans="2:7" hidden="1" x14ac:dyDescent="0.2">
      <c r="B2243" s="154" t="s">
        <v>3760</v>
      </c>
      <c r="C2243" s="154" t="s">
        <v>3760</v>
      </c>
      <c r="D2243" s="154" t="s">
        <v>3761</v>
      </c>
      <c r="E2243" s="154" t="s">
        <v>2274</v>
      </c>
      <c r="F2243" s="154" t="s">
        <v>6231</v>
      </c>
      <c r="G2243" s="78" t="str">
        <f t="shared" si="34"/>
        <v>LCJ</v>
      </c>
    </row>
    <row r="2244" spans="2:7" hidden="1" x14ac:dyDescent="0.2">
      <c r="B2244" s="154" t="s">
        <v>1069</v>
      </c>
      <c r="C2244" s="154" t="s">
        <v>1069</v>
      </c>
      <c r="D2244" s="154" t="s">
        <v>4636</v>
      </c>
      <c r="E2244" s="154" t="s">
        <v>2274</v>
      </c>
      <c r="F2244" s="154" t="s">
        <v>6231</v>
      </c>
      <c r="G2244" s="78" t="str">
        <f t="shared" ref="G2244:G2307" si="35">C2244</f>
        <v>POZ</v>
      </c>
    </row>
    <row r="2245" spans="2:7" hidden="1" x14ac:dyDescent="0.2">
      <c r="B2245" s="154" t="s">
        <v>1135</v>
      </c>
      <c r="C2245" s="154" t="s">
        <v>1135</v>
      </c>
      <c r="D2245" s="154" t="s">
        <v>4859</v>
      </c>
      <c r="E2245" s="154" t="s">
        <v>2274</v>
      </c>
      <c r="F2245" s="154" t="s">
        <v>6231</v>
      </c>
      <c r="G2245" s="78" t="str">
        <f t="shared" si="35"/>
        <v>RZE</v>
      </c>
    </row>
    <row r="2246" spans="2:7" hidden="1" x14ac:dyDescent="0.2">
      <c r="B2246" s="154" t="s">
        <v>1211</v>
      </c>
      <c r="C2246" s="154" t="s">
        <v>1211</v>
      </c>
      <c r="D2246" s="154" t="s">
        <v>5102</v>
      </c>
      <c r="E2246" s="154" t="s">
        <v>2274</v>
      </c>
      <c r="F2246" s="154" t="s">
        <v>6231</v>
      </c>
      <c r="G2246" s="78" t="str">
        <f t="shared" si="35"/>
        <v>SZZ</v>
      </c>
    </row>
    <row r="2247" spans="2:7" hidden="1" x14ac:dyDescent="0.2">
      <c r="B2247" s="154" t="s">
        <v>148</v>
      </c>
      <c r="C2247" s="154" t="s">
        <v>148</v>
      </c>
      <c r="D2247" s="154" t="s">
        <v>5548</v>
      </c>
      <c r="E2247" s="154" t="s">
        <v>2274</v>
      </c>
      <c r="F2247" s="154" t="s">
        <v>6231</v>
      </c>
      <c r="G2247" s="78" t="str">
        <f t="shared" si="35"/>
        <v>WAW</v>
      </c>
    </row>
    <row r="2248" spans="2:7" hidden="1" x14ac:dyDescent="0.2">
      <c r="B2248" s="154" t="s">
        <v>1343</v>
      </c>
      <c r="C2248" s="154" t="s">
        <v>1343</v>
      </c>
      <c r="D2248" s="154" t="s">
        <v>5601</v>
      </c>
      <c r="E2248" s="154" t="s">
        <v>2274</v>
      </c>
      <c r="F2248" s="154" t="s">
        <v>6231</v>
      </c>
      <c r="G2248" s="78" t="str">
        <f t="shared" si="35"/>
        <v>WRO</v>
      </c>
    </row>
    <row r="2249" spans="2:7" hidden="1" x14ac:dyDescent="0.2">
      <c r="B2249" s="154" t="s">
        <v>2041</v>
      </c>
      <c r="C2249" s="154" t="s">
        <v>2041</v>
      </c>
      <c r="D2249" s="154" t="s">
        <v>2042</v>
      </c>
      <c r="E2249" s="154" t="s">
        <v>2043</v>
      </c>
      <c r="F2249" s="154" t="s">
        <v>6186</v>
      </c>
      <c r="G2249" s="78" t="str">
        <f t="shared" si="35"/>
        <v>BGC</v>
      </c>
    </row>
    <row r="2250" spans="2:7" hidden="1" x14ac:dyDescent="0.2">
      <c r="B2250" s="154" t="s">
        <v>2502</v>
      </c>
      <c r="C2250" s="154" t="s">
        <v>2502</v>
      </c>
      <c r="D2250" s="154" t="s">
        <v>6903</v>
      </c>
      <c r="E2250" s="154" t="s">
        <v>2043</v>
      </c>
      <c r="F2250" s="154" t="s">
        <v>6186</v>
      </c>
      <c r="G2250" s="78" t="str">
        <f t="shared" si="35"/>
        <v>CVU</v>
      </c>
    </row>
    <row r="2251" spans="2:7" hidden="1" x14ac:dyDescent="0.2">
      <c r="B2251" s="154" t="s">
        <v>636</v>
      </c>
      <c r="C2251" s="154" t="s">
        <v>636</v>
      </c>
      <c r="D2251" s="154" t="s">
        <v>2796</v>
      </c>
      <c r="E2251" s="154" t="s">
        <v>2043</v>
      </c>
      <c r="F2251" s="154" t="s">
        <v>6186</v>
      </c>
      <c r="G2251" s="78" t="str">
        <f t="shared" si="35"/>
        <v>FAO</v>
      </c>
    </row>
    <row r="2252" spans="2:7" hidden="1" x14ac:dyDescent="0.2">
      <c r="B2252" s="154" t="s">
        <v>2833</v>
      </c>
      <c r="C2252" s="154" t="s">
        <v>2833</v>
      </c>
      <c r="D2252" s="154" t="s">
        <v>6982</v>
      </c>
      <c r="E2252" s="154" t="s">
        <v>2043</v>
      </c>
      <c r="F2252" s="154" t="s">
        <v>6186</v>
      </c>
      <c r="G2252" s="78" t="str">
        <f t="shared" si="35"/>
        <v>FLW</v>
      </c>
    </row>
    <row r="2253" spans="2:7" hidden="1" x14ac:dyDescent="0.2">
      <c r="B2253" s="154" t="s">
        <v>648</v>
      </c>
      <c r="C2253" s="154" t="s">
        <v>648</v>
      </c>
      <c r="D2253" s="154" t="s">
        <v>2842</v>
      </c>
      <c r="E2253" s="154" t="s">
        <v>2043</v>
      </c>
      <c r="F2253" s="154" t="s">
        <v>6186</v>
      </c>
      <c r="G2253" s="78" t="str">
        <f t="shared" si="35"/>
        <v>FNC</v>
      </c>
    </row>
    <row r="2254" spans="2:7" hidden="1" x14ac:dyDescent="0.2">
      <c r="B2254" s="154" t="s">
        <v>3012</v>
      </c>
      <c r="C2254" s="154" t="s">
        <v>3012</v>
      </c>
      <c r="D2254" s="154" t="s">
        <v>7025</v>
      </c>
      <c r="E2254" s="154" t="s">
        <v>2043</v>
      </c>
      <c r="F2254" s="154" t="s">
        <v>6186</v>
      </c>
      <c r="G2254" s="78" t="str">
        <f t="shared" si="35"/>
        <v>GRW</v>
      </c>
    </row>
    <row r="2255" spans="2:7" hidden="1" x14ac:dyDescent="0.2">
      <c r="B2255" s="154" t="s">
        <v>718</v>
      </c>
      <c r="C2255" s="154" t="s">
        <v>718</v>
      </c>
      <c r="D2255" s="154" t="s">
        <v>3156</v>
      </c>
      <c r="E2255" s="154" t="s">
        <v>2043</v>
      </c>
      <c r="F2255" s="154" t="s">
        <v>6186</v>
      </c>
      <c r="G2255" s="78" t="str">
        <f t="shared" si="35"/>
        <v>HOR</v>
      </c>
    </row>
    <row r="2256" spans="2:7" hidden="1" x14ac:dyDescent="0.2">
      <c r="B2256" s="154" t="s">
        <v>302</v>
      </c>
      <c r="C2256" s="154" t="s">
        <v>302</v>
      </c>
      <c r="D2256" s="154" t="s">
        <v>3808</v>
      </c>
      <c r="E2256" s="154" t="s">
        <v>2043</v>
      </c>
      <c r="F2256" s="154" t="s">
        <v>6186</v>
      </c>
      <c r="G2256" s="78" t="str">
        <f t="shared" si="35"/>
        <v>LIS</v>
      </c>
    </row>
    <row r="2257" spans="2:7" hidden="1" x14ac:dyDescent="0.2">
      <c r="B2257" s="154" t="s">
        <v>1008</v>
      </c>
      <c r="C2257" s="154" t="s">
        <v>1008</v>
      </c>
      <c r="D2257" s="154" t="s">
        <v>4444</v>
      </c>
      <c r="E2257" s="154" t="s">
        <v>2043</v>
      </c>
      <c r="F2257" s="154" t="s">
        <v>6186</v>
      </c>
      <c r="G2257" s="78" t="str">
        <f t="shared" si="35"/>
        <v>OPO</v>
      </c>
    </row>
    <row r="2258" spans="2:7" hidden="1" x14ac:dyDescent="0.2">
      <c r="B2258" s="154" t="s">
        <v>1034</v>
      </c>
      <c r="C2258" s="154" t="s">
        <v>1034</v>
      </c>
      <c r="D2258" s="154" t="s">
        <v>7324</v>
      </c>
      <c r="E2258" s="154" t="s">
        <v>2043</v>
      </c>
      <c r="F2258" s="154" t="s">
        <v>6186</v>
      </c>
      <c r="G2258" s="78" t="str">
        <f t="shared" si="35"/>
        <v>PDL</v>
      </c>
    </row>
    <row r="2259" spans="2:7" hidden="1" x14ac:dyDescent="0.2">
      <c r="B2259" s="154" t="s">
        <v>4579</v>
      </c>
      <c r="C2259" s="154" t="s">
        <v>4579</v>
      </c>
      <c r="D2259" s="154" t="s">
        <v>7338</v>
      </c>
      <c r="E2259" s="154" t="s">
        <v>2043</v>
      </c>
      <c r="F2259" s="154" t="s">
        <v>6186</v>
      </c>
      <c r="G2259" s="78" t="str">
        <f t="shared" si="35"/>
        <v>PIX</v>
      </c>
    </row>
    <row r="2260" spans="2:7" hidden="1" x14ac:dyDescent="0.2">
      <c r="B2260" s="154" t="s">
        <v>4702</v>
      </c>
      <c r="C2260" s="154" t="s">
        <v>4702</v>
      </c>
      <c r="D2260" s="154" t="s">
        <v>7379</v>
      </c>
      <c r="E2260" s="154" t="s">
        <v>2043</v>
      </c>
      <c r="F2260" s="154" t="s">
        <v>6186</v>
      </c>
      <c r="G2260" s="78" t="str">
        <f t="shared" si="35"/>
        <v>PXO</v>
      </c>
    </row>
    <row r="2261" spans="2:7" hidden="1" x14ac:dyDescent="0.2">
      <c r="B2261" s="154" t="s">
        <v>4965</v>
      </c>
      <c r="C2261" s="154" t="s">
        <v>4965</v>
      </c>
      <c r="D2261" s="154" t="s">
        <v>7462</v>
      </c>
      <c r="E2261" s="154" t="s">
        <v>2043</v>
      </c>
      <c r="F2261" s="154" t="s">
        <v>6186</v>
      </c>
      <c r="G2261" s="78" t="str">
        <f t="shared" si="35"/>
        <v>SJZ</v>
      </c>
    </row>
    <row r="2262" spans="2:7" hidden="1" x14ac:dyDescent="0.2">
      <c r="B2262" s="154" t="s">
        <v>5001</v>
      </c>
      <c r="C2262" s="154" t="s">
        <v>5001</v>
      </c>
      <c r="D2262" s="154" t="s">
        <v>7470</v>
      </c>
      <c r="E2262" s="154" t="s">
        <v>2043</v>
      </c>
      <c r="F2262" s="154" t="s">
        <v>6186</v>
      </c>
      <c r="G2262" s="78" t="str">
        <f t="shared" si="35"/>
        <v>SMA</v>
      </c>
    </row>
    <row r="2263" spans="2:7" hidden="1" x14ac:dyDescent="0.2">
      <c r="B2263" s="154" t="s">
        <v>1224</v>
      </c>
      <c r="C2263" s="154" t="s">
        <v>1224</v>
      </c>
      <c r="D2263" s="154" t="s">
        <v>5155</v>
      </c>
      <c r="E2263" s="154" t="s">
        <v>2043</v>
      </c>
      <c r="F2263" s="154" t="s">
        <v>6186</v>
      </c>
      <c r="G2263" s="78" t="str">
        <f t="shared" si="35"/>
        <v>TER</v>
      </c>
    </row>
    <row r="2264" spans="2:7" hidden="1" x14ac:dyDescent="0.2">
      <c r="B2264" s="154" t="s">
        <v>5526</v>
      </c>
      <c r="C2264" s="154" t="s">
        <v>5526</v>
      </c>
      <c r="D2264" s="154" t="s">
        <v>7578</v>
      </c>
      <c r="E2264" s="154" t="s">
        <v>2043</v>
      </c>
      <c r="F2264" s="154" t="s">
        <v>6186</v>
      </c>
      <c r="G2264" s="78" t="str">
        <f t="shared" si="35"/>
        <v>VRL</v>
      </c>
    </row>
    <row r="2265" spans="2:7" hidden="1" x14ac:dyDescent="0.2">
      <c r="B2265" s="154" t="s">
        <v>494</v>
      </c>
      <c r="C2265" s="154" t="s">
        <v>494</v>
      </c>
      <c r="D2265" s="154" t="s">
        <v>2166</v>
      </c>
      <c r="E2265" s="154" t="s">
        <v>2167</v>
      </c>
      <c r="F2265" s="154" t="s">
        <v>6214</v>
      </c>
      <c r="G2265" s="78" t="str">
        <f t="shared" si="35"/>
        <v>BQN</v>
      </c>
    </row>
    <row r="2266" spans="2:7" hidden="1" x14ac:dyDescent="0.2">
      <c r="B2266" s="154" t="s">
        <v>904</v>
      </c>
      <c r="C2266" s="154" t="s">
        <v>904</v>
      </c>
      <c r="D2266" s="154" t="s">
        <v>3958</v>
      </c>
      <c r="E2266" s="154" t="s">
        <v>2167</v>
      </c>
      <c r="F2266" s="154" t="s">
        <v>6214</v>
      </c>
      <c r="G2266" s="78" t="str">
        <f t="shared" si="35"/>
        <v>MAZ</v>
      </c>
    </row>
    <row r="2267" spans="2:7" hidden="1" x14ac:dyDescent="0.2">
      <c r="B2267" s="154" t="s">
        <v>1077</v>
      </c>
      <c r="C2267" s="154" t="s">
        <v>1077</v>
      </c>
      <c r="D2267" s="154" t="s">
        <v>4660</v>
      </c>
      <c r="E2267" s="154" t="s">
        <v>2167</v>
      </c>
      <c r="F2267" s="154" t="s">
        <v>6214</v>
      </c>
      <c r="G2267" s="78" t="str">
        <f t="shared" si="35"/>
        <v>PSE</v>
      </c>
    </row>
    <row r="2268" spans="2:7" hidden="1" x14ac:dyDescent="0.2">
      <c r="B2268" s="154" t="s">
        <v>344</v>
      </c>
      <c r="C2268" s="154" t="s">
        <v>344</v>
      </c>
      <c r="D2268" s="154" t="s">
        <v>7461</v>
      </c>
      <c r="E2268" s="154" t="s">
        <v>2167</v>
      </c>
      <c r="F2268" s="154" t="s">
        <v>6214</v>
      </c>
      <c r="G2268" s="78" t="str">
        <f t="shared" si="35"/>
        <v>SJU</v>
      </c>
    </row>
    <row r="2269" spans="2:7" hidden="1" x14ac:dyDescent="0.2">
      <c r="B2269" s="154" t="s">
        <v>1326</v>
      </c>
      <c r="C2269" s="154" t="s">
        <v>1326</v>
      </c>
      <c r="D2269" s="154" t="s">
        <v>5522</v>
      </c>
      <c r="E2269" s="154" t="s">
        <v>2167</v>
      </c>
      <c r="F2269" s="154" t="s">
        <v>6214</v>
      </c>
      <c r="G2269" s="78" t="str">
        <f t="shared" si="35"/>
        <v>VQS</v>
      </c>
    </row>
    <row r="2270" spans="2:7" hidden="1" x14ac:dyDescent="0.2">
      <c r="B2270" s="154" t="s">
        <v>104</v>
      </c>
      <c r="C2270" s="154" t="s">
        <v>104</v>
      </c>
      <c r="D2270" s="154" t="s">
        <v>2622</v>
      </c>
      <c r="E2270" s="154" t="s">
        <v>1628</v>
      </c>
      <c r="F2270" s="154" t="s">
        <v>6287</v>
      </c>
      <c r="G2270" s="78" t="str">
        <f t="shared" si="35"/>
        <v>DOH</v>
      </c>
    </row>
    <row r="2271" spans="2:7" hidden="1" x14ac:dyDescent="0.2">
      <c r="B2271" s="154" t="s">
        <v>1132</v>
      </c>
      <c r="C2271" s="154" t="s">
        <v>1132</v>
      </c>
      <c r="D2271" s="154" t="s">
        <v>6566</v>
      </c>
      <c r="E2271" s="154" t="s">
        <v>4842</v>
      </c>
      <c r="F2271" s="154" t="s">
        <v>6567</v>
      </c>
      <c r="G2271" s="78" t="str">
        <f t="shared" si="35"/>
        <v>RUN</v>
      </c>
    </row>
    <row r="2272" spans="2:7" hidden="1" x14ac:dyDescent="0.2">
      <c r="B2272" s="154" t="s">
        <v>1442</v>
      </c>
      <c r="C2272" s="154" t="s">
        <v>1442</v>
      </c>
      <c r="D2272" s="154" t="s">
        <v>6685</v>
      </c>
      <c r="E2272" s="154" t="s">
        <v>4842</v>
      </c>
      <c r="F2272" s="154" t="s">
        <v>6567</v>
      </c>
      <c r="G2272" s="78" t="str">
        <f t="shared" si="35"/>
        <v>ZSE</v>
      </c>
    </row>
    <row r="2273" spans="2:7" hidden="1" x14ac:dyDescent="0.2">
      <c r="B2273" s="154" t="s">
        <v>6799</v>
      </c>
      <c r="C2273" s="154" t="s">
        <v>6799</v>
      </c>
      <c r="D2273" s="154" t="s">
        <v>6800</v>
      </c>
      <c r="E2273" s="154" t="s">
        <v>1605</v>
      </c>
      <c r="F2273" s="154" t="s">
        <v>6171</v>
      </c>
      <c r="G2273" s="78" t="str">
        <f t="shared" si="35"/>
        <v>ARW</v>
      </c>
    </row>
    <row r="2274" spans="2:7" hidden="1" x14ac:dyDescent="0.2">
      <c r="B2274" s="154" t="s">
        <v>441</v>
      </c>
      <c r="C2274" s="154" t="s">
        <v>441</v>
      </c>
      <c r="D2274" s="154" t="s">
        <v>6809</v>
      </c>
      <c r="E2274" s="154" t="s">
        <v>1605</v>
      </c>
      <c r="F2274" s="154" t="s">
        <v>6171</v>
      </c>
      <c r="G2274" s="78" t="str">
        <f t="shared" si="35"/>
        <v>BAY</v>
      </c>
    </row>
    <row r="2275" spans="2:7" hidden="1" x14ac:dyDescent="0.2">
      <c r="B2275" s="154" t="s">
        <v>445</v>
      </c>
      <c r="C2275" s="154" t="s">
        <v>445</v>
      </c>
      <c r="D2275" s="154" t="s">
        <v>1999</v>
      </c>
      <c r="E2275" s="154" t="s">
        <v>1605</v>
      </c>
      <c r="F2275" s="154" t="s">
        <v>6171</v>
      </c>
      <c r="G2275" s="78" t="str">
        <f t="shared" si="35"/>
        <v>BCM</v>
      </c>
    </row>
    <row r="2276" spans="2:7" hidden="1" x14ac:dyDescent="0.2">
      <c r="B2276" s="154" t="s">
        <v>543</v>
      </c>
      <c r="C2276" s="154" t="s">
        <v>543</v>
      </c>
      <c r="D2276" s="154" t="s">
        <v>2416</v>
      </c>
      <c r="E2276" s="154" t="s">
        <v>1605</v>
      </c>
      <c r="F2276" s="154" t="s">
        <v>6171</v>
      </c>
      <c r="G2276" s="78" t="str">
        <f t="shared" si="35"/>
        <v>CLJ</v>
      </c>
    </row>
    <row r="2277" spans="2:7" hidden="1" x14ac:dyDescent="0.2">
      <c r="B2277" s="154" t="s">
        <v>548</v>
      </c>
      <c r="C2277" s="154" t="s">
        <v>548</v>
      </c>
      <c r="D2277" s="154" t="s">
        <v>2434</v>
      </c>
      <c r="E2277" s="154" t="s">
        <v>1605</v>
      </c>
      <c r="F2277" s="154" t="s">
        <v>6171</v>
      </c>
      <c r="G2277" s="78" t="str">
        <f t="shared" si="35"/>
        <v>CND</v>
      </c>
    </row>
    <row r="2278" spans="2:7" hidden="1" x14ac:dyDescent="0.2">
      <c r="B2278" s="154" t="s">
        <v>558</v>
      </c>
      <c r="C2278" s="154" t="s">
        <v>558</v>
      </c>
      <c r="D2278" s="154" t="s">
        <v>2463</v>
      </c>
      <c r="E2278" s="154" t="s">
        <v>1605</v>
      </c>
      <c r="F2278" s="154" t="s">
        <v>6171</v>
      </c>
      <c r="G2278" s="78" t="str">
        <f t="shared" si="35"/>
        <v>CRA</v>
      </c>
    </row>
    <row r="2279" spans="2:7" hidden="1" x14ac:dyDescent="0.2">
      <c r="B2279" s="154" t="s">
        <v>729</v>
      </c>
      <c r="C2279" s="154" t="s">
        <v>729</v>
      </c>
      <c r="D2279" s="154" t="s">
        <v>3221</v>
      </c>
      <c r="E2279" s="154" t="s">
        <v>1605</v>
      </c>
      <c r="F2279" s="154" t="s">
        <v>6171</v>
      </c>
      <c r="G2279" s="78" t="str">
        <f t="shared" si="35"/>
        <v>IAS</v>
      </c>
    </row>
    <row r="2280" spans="2:7" hidden="1" x14ac:dyDescent="0.2">
      <c r="B2280" s="154" t="s">
        <v>1005</v>
      </c>
      <c r="C2280" s="154" t="s">
        <v>1005</v>
      </c>
      <c r="D2280" s="154" t="s">
        <v>4433</v>
      </c>
      <c r="E2280" s="154" t="s">
        <v>1605</v>
      </c>
      <c r="F2280" s="154" t="s">
        <v>6171</v>
      </c>
      <c r="G2280" s="78" t="str">
        <f t="shared" si="35"/>
        <v>OMR</v>
      </c>
    </row>
    <row r="2281" spans="2:7" hidden="1" x14ac:dyDescent="0.2">
      <c r="B2281" s="154" t="s">
        <v>4472</v>
      </c>
      <c r="C2281" s="154" t="s">
        <v>293</v>
      </c>
      <c r="D2281" s="154" t="s">
        <v>1992</v>
      </c>
      <c r="E2281" s="154" t="s">
        <v>1605</v>
      </c>
      <c r="F2281" s="154" t="s">
        <v>6171</v>
      </c>
      <c r="G2281" s="78" t="str">
        <f t="shared" si="35"/>
        <v>BUH</v>
      </c>
    </row>
    <row r="2282" spans="2:7" hidden="1" x14ac:dyDescent="0.2">
      <c r="B2282" s="154" t="s">
        <v>1139</v>
      </c>
      <c r="C2282" s="154" t="s">
        <v>1139</v>
      </c>
      <c r="D2282" s="154" t="s">
        <v>4878</v>
      </c>
      <c r="E2282" s="154" t="s">
        <v>1605</v>
      </c>
      <c r="F2282" s="154" t="s">
        <v>6171</v>
      </c>
      <c r="G2282" s="78" t="str">
        <f t="shared" si="35"/>
        <v>SBZ</v>
      </c>
    </row>
    <row r="2283" spans="2:7" hidden="1" x14ac:dyDescent="0.2">
      <c r="B2283" s="154" t="s">
        <v>1143</v>
      </c>
      <c r="C2283" s="154" t="s">
        <v>1143</v>
      </c>
      <c r="D2283" s="154" t="s">
        <v>4888</v>
      </c>
      <c r="E2283" s="154" t="s">
        <v>1605</v>
      </c>
      <c r="F2283" s="154" t="s">
        <v>6171</v>
      </c>
      <c r="G2283" s="78" t="str">
        <f t="shared" si="35"/>
        <v>SCV</v>
      </c>
    </row>
    <row r="2284" spans="2:7" hidden="1" x14ac:dyDescent="0.2">
      <c r="B2284" s="154" t="s">
        <v>1195</v>
      </c>
      <c r="C2284" s="154" t="s">
        <v>1195</v>
      </c>
      <c r="D2284" s="154" t="s">
        <v>7495</v>
      </c>
      <c r="E2284" s="154" t="s">
        <v>1605</v>
      </c>
      <c r="F2284" s="154" t="s">
        <v>6171</v>
      </c>
      <c r="G2284" s="78" t="str">
        <f t="shared" si="35"/>
        <v>SUJ</v>
      </c>
    </row>
    <row r="2285" spans="2:7" hidden="1" x14ac:dyDescent="0.2">
      <c r="B2285" s="154" t="s">
        <v>1228</v>
      </c>
      <c r="C2285" s="154" t="s">
        <v>1228</v>
      </c>
      <c r="D2285" s="154" t="s">
        <v>7521</v>
      </c>
      <c r="E2285" s="154" t="s">
        <v>1605</v>
      </c>
      <c r="F2285" s="154" t="s">
        <v>6171</v>
      </c>
      <c r="G2285" s="78" t="str">
        <f t="shared" si="35"/>
        <v>TGM</v>
      </c>
    </row>
    <row r="2286" spans="2:7" hidden="1" x14ac:dyDescent="0.2">
      <c r="B2286" s="154" t="s">
        <v>1271</v>
      </c>
      <c r="C2286" s="154" t="s">
        <v>1271</v>
      </c>
      <c r="D2286" s="154" t="s">
        <v>5313</v>
      </c>
      <c r="E2286" s="154" t="s">
        <v>1605</v>
      </c>
      <c r="F2286" s="154" t="s">
        <v>6171</v>
      </c>
      <c r="G2286" s="78" t="str">
        <f t="shared" si="35"/>
        <v>TSR</v>
      </c>
    </row>
    <row r="2287" spans="2:7" x14ac:dyDescent="0.2">
      <c r="B2287" s="154" t="s">
        <v>377</v>
      </c>
      <c r="C2287" s="154" t="s">
        <v>377</v>
      </c>
      <c r="D2287" s="154" t="s">
        <v>1689</v>
      </c>
      <c r="E2287" s="154" t="s">
        <v>8261</v>
      </c>
      <c r="F2287" s="154" t="s">
        <v>6086</v>
      </c>
      <c r="G2287" s="78" t="str">
        <f t="shared" si="35"/>
        <v>AAQ</v>
      </c>
    </row>
    <row r="2288" spans="2:7" x14ac:dyDescent="0.2">
      <c r="B2288" s="154" t="s">
        <v>1696</v>
      </c>
      <c r="C2288" s="154" t="s">
        <v>1696</v>
      </c>
      <c r="D2288" s="154" t="s">
        <v>1697</v>
      </c>
      <c r="E2288" s="154" t="s">
        <v>8261</v>
      </c>
      <c r="F2288" s="154" t="s">
        <v>6086</v>
      </c>
      <c r="G2288" s="78" t="str">
        <f t="shared" si="35"/>
        <v>ABA</v>
      </c>
    </row>
    <row r="2289" spans="2:7" x14ac:dyDescent="0.2">
      <c r="B2289" s="154" t="s">
        <v>390</v>
      </c>
      <c r="C2289" s="154" t="s">
        <v>390</v>
      </c>
      <c r="D2289" s="154" t="s">
        <v>1755</v>
      </c>
      <c r="E2289" s="154" t="s">
        <v>8261</v>
      </c>
      <c r="F2289" s="154" t="s">
        <v>6086</v>
      </c>
      <c r="G2289" s="78" t="str">
        <f t="shared" si="35"/>
        <v>AER</v>
      </c>
    </row>
    <row r="2290" spans="2:7" x14ac:dyDescent="0.2">
      <c r="B2290" s="154" t="s">
        <v>6141</v>
      </c>
      <c r="C2290" s="154" t="s">
        <v>6141</v>
      </c>
      <c r="D2290" s="154" t="s">
        <v>6142</v>
      </c>
      <c r="E2290" s="154" t="s">
        <v>8261</v>
      </c>
      <c r="F2290" s="154" t="s">
        <v>6086</v>
      </c>
      <c r="G2290" s="78" t="str">
        <f t="shared" si="35"/>
        <v>AMV</v>
      </c>
    </row>
    <row r="2291" spans="2:7" x14ac:dyDescent="0.2">
      <c r="B2291" s="154" t="s">
        <v>423</v>
      </c>
      <c r="C2291" s="154" t="s">
        <v>423</v>
      </c>
      <c r="D2291" s="154" t="s">
        <v>1889</v>
      </c>
      <c r="E2291" s="154" t="s">
        <v>8261</v>
      </c>
      <c r="F2291" s="154" t="s">
        <v>6086</v>
      </c>
      <c r="G2291" s="78" t="str">
        <f t="shared" si="35"/>
        <v>ARH</v>
      </c>
    </row>
    <row r="2292" spans="2:7" x14ac:dyDescent="0.2">
      <c r="B2292" s="154" t="s">
        <v>427</v>
      </c>
      <c r="C2292" s="154" t="s">
        <v>427</v>
      </c>
      <c r="D2292" s="154" t="s">
        <v>1900</v>
      </c>
      <c r="E2292" s="154" t="s">
        <v>8261</v>
      </c>
      <c r="F2292" s="154" t="s">
        <v>6086</v>
      </c>
      <c r="G2292" s="78" t="str">
        <f t="shared" si="35"/>
        <v>ASF</v>
      </c>
    </row>
    <row r="2293" spans="2:7" x14ac:dyDescent="0.2">
      <c r="B2293" s="154" t="s">
        <v>440</v>
      </c>
      <c r="C2293" s="154" t="s">
        <v>440</v>
      </c>
      <c r="D2293" s="154" t="s">
        <v>1980</v>
      </c>
      <c r="E2293" s="154" t="s">
        <v>8261</v>
      </c>
      <c r="F2293" s="154" t="s">
        <v>6086</v>
      </c>
      <c r="G2293" s="78" t="str">
        <f t="shared" si="35"/>
        <v>BAX</v>
      </c>
    </row>
    <row r="2294" spans="2:7" x14ac:dyDescent="0.2">
      <c r="B2294" s="154" t="s">
        <v>2098</v>
      </c>
      <c r="C2294" s="154" t="s">
        <v>278</v>
      </c>
      <c r="D2294" s="154" t="s">
        <v>2099</v>
      </c>
      <c r="E2294" s="154" t="s">
        <v>8261</v>
      </c>
      <c r="F2294" s="154" t="s">
        <v>6086</v>
      </c>
      <c r="G2294" s="78" t="str">
        <f t="shared" si="35"/>
        <v>MOW</v>
      </c>
    </row>
    <row r="2295" spans="2:7" x14ac:dyDescent="0.2">
      <c r="B2295" s="154" t="s">
        <v>2168</v>
      </c>
      <c r="C2295" s="154" t="s">
        <v>2168</v>
      </c>
      <c r="D2295" s="154" t="s">
        <v>2169</v>
      </c>
      <c r="E2295" s="154" t="s">
        <v>8261</v>
      </c>
      <c r="F2295" s="154" t="s">
        <v>6086</v>
      </c>
      <c r="G2295" s="78" t="str">
        <f t="shared" si="35"/>
        <v>BQS</v>
      </c>
    </row>
    <row r="2296" spans="2:7" x14ac:dyDescent="0.2">
      <c r="B2296" s="154" t="s">
        <v>505</v>
      </c>
      <c r="C2296" s="154" t="s">
        <v>505</v>
      </c>
      <c r="D2296" s="154" t="s">
        <v>2208</v>
      </c>
      <c r="E2296" s="154" t="s">
        <v>8261</v>
      </c>
      <c r="F2296" s="154" t="s">
        <v>6086</v>
      </c>
      <c r="G2296" s="78" t="str">
        <f t="shared" si="35"/>
        <v>BTK</v>
      </c>
    </row>
    <row r="2297" spans="2:7" x14ac:dyDescent="0.2">
      <c r="B2297" s="154" t="s">
        <v>2249</v>
      </c>
      <c r="C2297" s="154" t="s">
        <v>2249</v>
      </c>
      <c r="D2297" s="154" t="s">
        <v>6845</v>
      </c>
      <c r="E2297" s="154" t="s">
        <v>8261</v>
      </c>
      <c r="F2297" s="154" t="s">
        <v>6086</v>
      </c>
      <c r="G2297" s="78" t="str">
        <f t="shared" si="35"/>
        <v>BVV</v>
      </c>
    </row>
    <row r="2298" spans="2:7" x14ac:dyDescent="0.2">
      <c r="B2298" s="154" t="s">
        <v>2330</v>
      </c>
      <c r="C2298" s="154" t="s">
        <v>2330</v>
      </c>
      <c r="D2298" s="154" t="s">
        <v>2331</v>
      </c>
      <c r="E2298" s="154" t="s">
        <v>8261</v>
      </c>
      <c r="F2298" s="154" t="s">
        <v>6086</v>
      </c>
      <c r="G2298" s="78" t="str">
        <f t="shared" si="35"/>
        <v>CEE</v>
      </c>
    </row>
    <row r="2299" spans="2:7" x14ac:dyDescent="0.2">
      <c r="B2299" s="154" t="s">
        <v>521</v>
      </c>
      <c r="C2299" s="154" t="s">
        <v>521</v>
      </c>
      <c r="D2299" s="154" t="s">
        <v>2332</v>
      </c>
      <c r="E2299" s="154" t="s">
        <v>8261</v>
      </c>
      <c r="F2299" s="154" t="s">
        <v>6086</v>
      </c>
      <c r="G2299" s="78" t="str">
        <f t="shared" si="35"/>
        <v>CEK</v>
      </c>
    </row>
    <row r="2300" spans="2:7" x14ac:dyDescent="0.2">
      <c r="B2300" s="154" t="s">
        <v>2406</v>
      </c>
      <c r="C2300" s="154" t="s">
        <v>2406</v>
      </c>
      <c r="D2300" s="154" t="s">
        <v>2407</v>
      </c>
      <c r="E2300" s="154" t="s">
        <v>8261</v>
      </c>
      <c r="F2300" s="154" t="s">
        <v>6086</v>
      </c>
      <c r="G2300" s="78" t="str">
        <f t="shared" si="35"/>
        <v>CKH</v>
      </c>
    </row>
    <row r="2301" spans="2:7" x14ac:dyDescent="0.2">
      <c r="B2301" s="154" t="s">
        <v>6897</v>
      </c>
      <c r="C2301" s="154" t="s">
        <v>6897</v>
      </c>
      <c r="D2301" s="154" t="s">
        <v>6898</v>
      </c>
      <c r="E2301" s="154" t="s">
        <v>8261</v>
      </c>
      <c r="F2301" s="154" t="s">
        <v>6086</v>
      </c>
      <c r="G2301" s="78" t="str">
        <f t="shared" si="35"/>
        <v>CSH</v>
      </c>
    </row>
    <row r="2302" spans="2:7" x14ac:dyDescent="0.2">
      <c r="B2302" s="154" t="s">
        <v>2474</v>
      </c>
      <c r="C2302" s="154" t="s">
        <v>2474</v>
      </c>
      <c r="D2302" s="154" t="s">
        <v>2475</v>
      </c>
      <c r="E2302" s="154" t="s">
        <v>8261</v>
      </c>
      <c r="F2302" s="154" t="s">
        <v>6086</v>
      </c>
      <c r="G2302" s="78" t="str">
        <f t="shared" si="35"/>
        <v>CSY</v>
      </c>
    </row>
    <row r="2303" spans="2:7" x14ac:dyDescent="0.2">
      <c r="B2303" s="154" t="s">
        <v>2523</v>
      </c>
      <c r="C2303" s="154" t="s">
        <v>2523</v>
      </c>
      <c r="D2303" s="154" t="s">
        <v>2524</v>
      </c>
      <c r="E2303" s="154" t="s">
        <v>8261</v>
      </c>
      <c r="F2303" s="154" t="s">
        <v>6086</v>
      </c>
      <c r="G2303" s="78" t="str">
        <f t="shared" si="35"/>
        <v>CYX</v>
      </c>
    </row>
    <row r="2304" spans="2:7" x14ac:dyDescent="0.2">
      <c r="B2304" s="154" t="s">
        <v>2562</v>
      </c>
      <c r="C2304" s="154" t="s">
        <v>2562</v>
      </c>
      <c r="D2304" s="154" t="s">
        <v>2563</v>
      </c>
      <c r="E2304" s="154" t="s">
        <v>8261</v>
      </c>
      <c r="F2304" s="154" t="s">
        <v>6086</v>
      </c>
      <c r="G2304" s="78" t="str">
        <f t="shared" si="35"/>
        <v>DEE</v>
      </c>
    </row>
    <row r="2305" spans="2:7" x14ac:dyDescent="0.2">
      <c r="B2305" s="154" t="s">
        <v>1671</v>
      </c>
      <c r="C2305" s="154" t="s">
        <v>278</v>
      </c>
      <c r="D2305" s="154" t="s">
        <v>2099</v>
      </c>
      <c r="E2305" s="154" t="s">
        <v>8261</v>
      </c>
      <c r="F2305" s="154" t="s">
        <v>6086</v>
      </c>
      <c r="G2305" s="78" t="str">
        <f t="shared" si="35"/>
        <v>MOW</v>
      </c>
    </row>
    <row r="2306" spans="2:7" x14ac:dyDescent="0.2">
      <c r="B2306" s="154" t="s">
        <v>2697</v>
      </c>
      <c r="C2306" s="154" t="s">
        <v>2697</v>
      </c>
      <c r="D2306" s="154" t="s">
        <v>2698</v>
      </c>
      <c r="E2306" s="154" t="s">
        <v>8261</v>
      </c>
      <c r="F2306" s="154" t="s">
        <v>6086</v>
      </c>
      <c r="G2306" s="78" t="str">
        <f t="shared" si="35"/>
        <v>EGO</v>
      </c>
    </row>
    <row r="2307" spans="2:7" x14ac:dyDescent="0.2">
      <c r="B2307" s="154" t="s">
        <v>6302</v>
      </c>
      <c r="C2307" s="154" t="s">
        <v>6302</v>
      </c>
      <c r="D2307" s="154" t="s">
        <v>6303</v>
      </c>
      <c r="E2307" s="154" t="s">
        <v>8261</v>
      </c>
      <c r="F2307" s="154" t="s">
        <v>6086</v>
      </c>
      <c r="G2307" s="78" t="str">
        <f t="shared" si="35"/>
        <v>EKS</v>
      </c>
    </row>
    <row r="2308" spans="2:7" x14ac:dyDescent="0.2">
      <c r="B2308" s="154" t="s">
        <v>6960</v>
      </c>
      <c r="C2308" s="154" t="s">
        <v>6960</v>
      </c>
      <c r="D2308" s="154" t="s">
        <v>6961</v>
      </c>
      <c r="E2308" s="154" t="s">
        <v>8261</v>
      </c>
      <c r="F2308" s="154" t="s">
        <v>6086</v>
      </c>
      <c r="G2308" s="78" t="str">
        <f t="shared" ref="G2308:G2371" si="36">C2308</f>
        <v>ERG</v>
      </c>
    </row>
    <row r="2309" spans="2:7" x14ac:dyDescent="0.2">
      <c r="B2309" s="154" t="s">
        <v>6305</v>
      </c>
      <c r="C2309" s="154" t="s">
        <v>6305</v>
      </c>
      <c r="D2309" s="154" t="s">
        <v>6306</v>
      </c>
      <c r="E2309" s="154" t="s">
        <v>8261</v>
      </c>
      <c r="F2309" s="154" t="s">
        <v>6086</v>
      </c>
      <c r="G2309" s="78" t="str">
        <f t="shared" si="36"/>
        <v>ESL</v>
      </c>
    </row>
    <row r="2310" spans="2:7" x14ac:dyDescent="0.2">
      <c r="B2310" s="154" t="s">
        <v>2784</v>
      </c>
      <c r="C2310" s="154" t="s">
        <v>2784</v>
      </c>
      <c r="D2310" s="154" t="s">
        <v>2785</v>
      </c>
      <c r="E2310" s="154" t="s">
        <v>8261</v>
      </c>
      <c r="F2310" s="154" t="s">
        <v>6086</v>
      </c>
      <c r="G2310" s="78" t="str">
        <f t="shared" si="36"/>
        <v>EYK</v>
      </c>
    </row>
    <row r="2311" spans="2:7" x14ac:dyDescent="0.2">
      <c r="B2311" s="154" t="s">
        <v>6313</v>
      </c>
      <c r="C2311" s="154" t="s">
        <v>6313</v>
      </c>
      <c r="D2311" s="154" t="s">
        <v>6314</v>
      </c>
      <c r="E2311" s="154" t="s">
        <v>8261</v>
      </c>
      <c r="F2311" s="154" t="s">
        <v>6086</v>
      </c>
      <c r="G2311" s="78" t="str">
        <f t="shared" si="36"/>
        <v>EZV</v>
      </c>
    </row>
    <row r="2312" spans="2:7" x14ac:dyDescent="0.2">
      <c r="B2312" s="154" t="s">
        <v>2918</v>
      </c>
      <c r="C2312" s="154" t="s">
        <v>2918</v>
      </c>
      <c r="D2312" s="154" t="s">
        <v>2919</v>
      </c>
      <c r="E2312" s="154" t="s">
        <v>8261</v>
      </c>
      <c r="F2312" s="154" t="s">
        <v>6086</v>
      </c>
      <c r="G2312" s="78" t="str">
        <f t="shared" si="36"/>
        <v>GDX</v>
      </c>
    </row>
    <row r="2313" spans="2:7" x14ac:dyDescent="0.2">
      <c r="B2313" s="154" t="s">
        <v>2920</v>
      </c>
      <c r="C2313" s="154" t="s">
        <v>2920</v>
      </c>
      <c r="D2313" s="154" t="s">
        <v>2921</v>
      </c>
      <c r="E2313" s="154" t="s">
        <v>8261</v>
      </c>
      <c r="F2313" s="154" t="s">
        <v>6086</v>
      </c>
      <c r="G2313" s="78" t="str">
        <f t="shared" si="36"/>
        <v>GDZ</v>
      </c>
    </row>
    <row r="2314" spans="2:7" x14ac:dyDescent="0.2">
      <c r="B2314" s="154" t="s">
        <v>678</v>
      </c>
      <c r="C2314" s="154" t="s">
        <v>678</v>
      </c>
      <c r="D2314" s="154" t="s">
        <v>7019</v>
      </c>
      <c r="E2314" s="154" t="s">
        <v>8261</v>
      </c>
      <c r="F2314" s="154" t="s">
        <v>6086</v>
      </c>
      <c r="G2314" s="78" t="str">
        <f t="shared" si="36"/>
        <v>GOJ</v>
      </c>
    </row>
    <row r="2315" spans="2:7" x14ac:dyDescent="0.2">
      <c r="B2315" s="154" t="s">
        <v>3010</v>
      </c>
      <c r="C2315" s="154" t="s">
        <v>3010</v>
      </c>
      <c r="D2315" s="154" t="s">
        <v>3011</v>
      </c>
      <c r="E2315" s="154" t="s">
        <v>8261</v>
      </c>
      <c r="F2315" s="154" t="s">
        <v>6086</v>
      </c>
      <c r="G2315" s="78" t="str">
        <f t="shared" si="36"/>
        <v>GRV</v>
      </c>
    </row>
    <row r="2316" spans="2:7" x14ac:dyDescent="0.2">
      <c r="B2316" s="154" t="s">
        <v>3126</v>
      </c>
      <c r="C2316" s="154" t="s">
        <v>3126</v>
      </c>
      <c r="D2316" s="154" t="s">
        <v>3127</v>
      </c>
      <c r="E2316" s="154" t="s">
        <v>8261</v>
      </c>
      <c r="F2316" s="154" t="s">
        <v>6086</v>
      </c>
      <c r="G2316" s="78" t="str">
        <f t="shared" si="36"/>
        <v>HMA</v>
      </c>
    </row>
    <row r="2317" spans="2:7" x14ac:dyDescent="0.2">
      <c r="B2317" s="154" t="s">
        <v>3175</v>
      </c>
      <c r="C2317" s="154" t="s">
        <v>3175</v>
      </c>
      <c r="D2317" s="154" t="s">
        <v>3176</v>
      </c>
      <c r="E2317" s="154" t="s">
        <v>8261</v>
      </c>
      <c r="F2317" s="154" t="s">
        <v>6086</v>
      </c>
      <c r="G2317" s="78" t="str">
        <f t="shared" si="36"/>
        <v>HTA</v>
      </c>
    </row>
    <row r="2318" spans="2:7" x14ac:dyDescent="0.2">
      <c r="B2318" s="154" t="s">
        <v>3215</v>
      </c>
      <c r="C2318" s="154" t="s">
        <v>3215</v>
      </c>
      <c r="D2318" s="154" t="s">
        <v>3216</v>
      </c>
      <c r="E2318" s="154" t="s">
        <v>8261</v>
      </c>
      <c r="F2318" s="154" t="s">
        <v>6086</v>
      </c>
      <c r="G2318" s="78" t="str">
        <f t="shared" si="36"/>
        <v>IAA</v>
      </c>
    </row>
    <row r="2319" spans="2:7" x14ac:dyDescent="0.2">
      <c r="B2319" s="154" t="s">
        <v>7059</v>
      </c>
      <c r="C2319" s="154" t="s">
        <v>7059</v>
      </c>
      <c r="D2319" s="154" t="s">
        <v>7060</v>
      </c>
      <c r="E2319" s="154" t="s">
        <v>8261</v>
      </c>
      <c r="F2319" s="154" t="s">
        <v>6086</v>
      </c>
      <c r="G2319" s="78" t="str">
        <f t="shared" si="36"/>
        <v>IAR</v>
      </c>
    </row>
    <row r="2320" spans="2:7" x14ac:dyDescent="0.2">
      <c r="B2320" s="154" t="s">
        <v>6382</v>
      </c>
      <c r="C2320" s="154" t="s">
        <v>6382</v>
      </c>
      <c r="D2320" s="154" t="s">
        <v>6383</v>
      </c>
      <c r="E2320" s="154" t="s">
        <v>8261</v>
      </c>
      <c r="F2320" s="154" t="s">
        <v>6086</v>
      </c>
      <c r="G2320" s="78" t="str">
        <f t="shared" si="36"/>
        <v>IGT</v>
      </c>
    </row>
    <row r="2321" spans="2:7" x14ac:dyDescent="0.2">
      <c r="B2321" s="154" t="s">
        <v>6384</v>
      </c>
      <c r="C2321" s="154" t="s">
        <v>6384</v>
      </c>
      <c r="D2321" s="154" t="s">
        <v>6385</v>
      </c>
      <c r="E2321" s="154" t="s">
        <v>8261</v>
      </c>
      <c r="F2321" s="154" t="s">
        <v>6086</v>
      </c>
      <c r="G2321" s="78" t="str">
        <f t="shared" si="36"/>
        <v>IJK</v>
      </c>
    </row>
    <row r="2322" spans="2:7" x14ac:dyDescent="0.2">
      <c r="B2322" s="154" t="s">
        <v>3242</v>
      </c>
      <c r="C2322" s="154" t="s">
        <v>3242</v>
      </c>
      <c r="D2322" s="154" t="s">
        <v>3243</v>
      </c>
      <c r="E2322" s="154" t="s">
        <v>8261</v>
      </c>
      <c r="F2322" s="154" t="s">
        <v>6086</v>
      </c>
      <c r="G2322" s="78" t="str">
        <f t="shared" si="36"/>
        <v>IKS</v>
      </c>
    </row>
    <row r="2323" spans="2:7" x14ac:dyDescent="0.2">
      <c r="B2323" s="154" t="s">
        <v>738</v>
      </c>
      <c r="C2323" s="154" t="s">
        <v>738</v>
      </c>
      <c r="D2323" s="154" t="s">
        <v>3244</v>
      </c>
      <c r="E2323" s="154" t="s">
        <v>8261</v>
      </c>
      <c r="F2323" s="154" t="s">
        <v>6086</v>
      </c>
      <c r="G2323" s="78" t="str">
        <f t="shared" si="36"/>
        <v>IKT</v>
      </c>
    </row>
    <row r="2324" spans="2:7" x14ac:dyDescent="0.2">
      <c r="B2324" s="154" t="s">
        <v>3295</v>
      </c>
      <c r="C2324" s="154" t="s">
        <v>3295</v>
      </c>
      <c r="D2324" s="154" t="s">
        <v>3296</v>
      </c>
      <c r="E2324" s="154" t="s">
        <v>8261</v>
      </c>
      <c r="F2324" s="154" t="s">
        <v>6086</v>
      </c>
      <c r="G2324" s="78" t="str">
        <f t="shared" si="36"/>
        <v>IRM</v>
      </c>
    </row>
    <row r="2325" spans="2:7" x14ac:dyDescent="0.2">
      <c r="B2325" s="154" t="s">
        <v>6405</v>
      </c>
      <c r="C2325" s="154" t="s">
        <v>6405</v>
      </c>
      <c r="D2325" s="154" t="s">
        <v>6406</v>
      </c>
      <c r="E2325" s="154" t="s">
        <v>8261</v>
      </c>
      <c r="F2325" s="154" t="s">
        <v>6086</v>
      </c>
      <c r="G2325" s="78" t="str">
        <f t="shared" si="36"/>
        <v>JOK</v>
      </c>
    </row>
    <row r="2326" spans="2:7" x14ac:dyDescent="0.2">
      <c r="B2326" s="154" t="s">
        <v>6410</v>
      </c>
      <c r="C2326" s="154" t="s">
        <v>6410</v>
      </c>
      <c r="D2326" s="154" t="s">
        <v>6411</v>
      </c>
      <c r="E2326" s="154" t="s">
        <v>8261</v>
      </c>
      <c r="F2326" s="154" t="s">
        <v>6086</v>
      </c>
      <c r="G2326" s="78" t="str">
        <f t="shared" si="36"/>
        <v>KCK</v>
      </c>
    </row>
    <row r="2327" spans="2:7" x14ac:dyDescent="0.2">
      <c r="B2327" s="154" t="s">
        <v>790</v>
      </c>
      <c r="C2327" s="154" t="s">
        <v>790</v>
      </c>
      <c r="D2327" s="154" t="s">
        <v>3503</v>
      </c>
      <c r="E2327" s="154" t="s">
        <v>8261</v>
      </c>
      <c r="F2327" s="154" t="s">
        <v>6086</v>
      </c>
      <c r="G2327" s="78" t="str">
        <f t="shared" si="36"/>
        <v>KEJ</v>
      </c>
    </row>
    <row r="2328" spans="2:7" x14ac:dyDescent="0.2">
      <c r="B2328" s="154" t="s">
        <v>791</v>
      </c>
      <c r="C2328" s="154" t="s">
        <v>791</v>
      </c>
      <c r="D2328" s="154" t="s">
        <v>3521</v>
      </c>
      <c r="E2328" s="154" t="s">
        <v>8261</v>
      </c>
      <c r="F2328" s="154" t="s">
        <v>6086</v>
      </c>
      <c r="G2328" s="78" t="str">
        <f t="shared" si="36"/>
        <v>KGD</v>
      </c>
    </row>
    <row r="2329" spans="2:7" x14ac:dyDescent="0.2">
      <c r="B2329" s="154" t="s">
        <v>3529</v>
      </c>
      <c r="C2329" s="154" t="s">
        <v>3529</v>
      </c>
      <c r="D2329" s="154" t="s">
        <v>3530</v>
      </c>
      <c r="E2329" s="154" t="s">
        <v>8261</v>
      </c>
      <c r="F2329" s="154" t="s">
        <v>6086</v>
      </c>
      <c r="G2329" s="78" t="str">
        <f t="shared" si="36"/>
        <v>KGP</v>
      </c>
    </row>
    <row r="2330" spans="2:7" x14ac:dyDescent="0.2">
      <c r="B2330" s="154" t="s">
        <v>796</v>
      </c>
      <c r="C2330" s="154" t="s">
        <v>796</v>
      </c>
      <c r="D2330" s="154" t="s">
        <v>3545</v>
      </c>
      <c r="E2330" s="154" t="s">
        <v>8261</v>
      </c>
      <c r="F2330" s="154" t="s">
        <v>6086</v>
      </c>
      <c r="G2330" s="78" t="str">
        <f t="shared" si="36"/>
        <v>KHV</v>
      </c>
    </row>
    <row r="2331" spans="2:7" x14ac:dyDescent="0.2">
      <c r="B2331" s="154" t="s">
        <v>803</v>
      </c>
      <c r="C2331" s="154" t="s">
        <v>803</v>
      </c>
      <c r="D2331" s="154" t="s">
        <v>3560</v>
      </c>
      <c r="E2331" s="154" t="s">
        <v>8261</v>
      </c>
      <c r="F2331" s="154" t="s">
        <v>6086</v>
      </c>
      <c r="G2331" s="78" t="str">
        <f t="shared" si="36"/>
        <v>KJA</v>
      </c>
    </row>
    <row r="2332" spans="2:7" x14ac:dyDescent="0.2">
      <c r="B2332" s="154" t="s">
        <v>7119</v>
      </c>
      <c r="C2332" s="154" t="s">
        <v>7119</v>
      </c>
      <c r="D2332" s="154" t="s">
        <v>7120</v>
      </c>
      <c r="E2332" s="154" t="s">
        <v>8261</v>
      </c>
      <c r="F2332" s="154" t="s">
        <v>6086</v>
      </c>
      <c r="G2332" s="78" t="str">
        <f t="shared" si="36"/>
        <v>KKQ</v>
      </c>
    </row>
    <row r="2333" spans="2:7" x14ac:dyDescent="0.2">
      <c r="B2333" s="154" t="s">
        <v>6426</v>
      </c>
      <c r="C2333" s="154" t="s">
        <v>6426</v>
      </c>
      <c r="D2333" s="154" t="s">
        <v>6427</v>
      </c>
      <c r="E2333" s="154" t="s">
        <v>8261</v>
      </c>
      <c r="F2333" s="154" t="s">
        <v>6086</v>
      </c>
      <c r="G2333" s="78" t="str">
        <f t="shared" si="36"/>
        <v>KRO</v>
      </c>
    </row>
    <row r="2334" spans="2:7" x14ac:dyDescent="0.2">
      <c r="B2334" s="154" t="s">
        <v>822</v>
      </c>
      <c r="C2334" s="154" t="s">
        <v>822</v>
      </c>
      <c r="D2334" s="154" t="s">
        <v>3645</v>
      </c>
      <c r="E2334" s="154" t="s">
        <v>8261</v>
      </c>
      <c r="F2334" s="154" t="s">
        <v>6086</v>
      </c>
      <c r="G2334" s="78" t="str">
        <f t="shared" si="36"/>
        <v>KRR</v>
      </c>
    </row>
    <row r="2335" spans="2:7" x14ac:dyDescent="0.2">
      <c r="B2335" s="154" t="s">
        <v>6432</v>
      </c>
      <c r="C2335" s="154" t="s">
        <v>6432</v>
      </c>
      <c r="D2335" s="154" t="s">
        <v>6433</v>
      </c>
      <c r="E2335" s="154" t="s">
        <v>8261</v>
      </c>
      <c r="F2335" s="154" t="s">
        <v>6086</v>
      </c>
      <c r="G2335" s="78" t="str">
        <f t="shared" si="36"/>
        <v>KSZ</v>
      </c>
    </row>
    <row r="2336" spans="2:7" x14ac:dyDescent="0.2">
      <c r="B2336" s="154" t="s">
        <v>38</v>
      </c>
      <c r="C2336" s="154" t="s">
        <v>38</v>
      </c>
      <c r="D2336" s="154" t="s">
        <v>3679</v>
      </c>
      <c r="E2336" s="154" t="s">
        <v>8261</v>
      </c>
      <c r="F2336" s="154" t="s">
        <v>6086</v>
      </c>
      <c r="G2336" s="78" t="str">
        <f t="shared" si="36"/>
        <v>KUF</v>
      </c>
    </row>
    <row r="2337" spans="2:7" x14ac:dyDescent="0.2">
      <c r="B2337" s="154" t="s">
        <v>7149</v>
      </c>
      <c r="C2337" s="154" t="s">
        <v>7149</v>
      </c>
      <c r="D2337" s="154" t="s">
        <v>7150</v>
      </c>
      <c r="E2337" s="154" t="s">
        <v>8261</v>
      </c>
      <c r="F2337" s="154" t="s">
        <v>6086</v>
      </c>
      <c r="G2337" s="78" t="str">
        <f t="shared" si="36"/>
        <v>KVR</v>
      </c>
    </row>
    <row r="2338" spans="2:7" x14ac:dyDescent="0.2">
      <c r="B2338" s="154" t="s">
        <v>3699</v>
      </c>
      <c r="C2338" s="154" t="s">
        <v>3699</v>
      </c>
      <c r="D2338" s="154" t="s">
        <v>3700</v>
      </c>
      <c r="E2338" s="154" t="s">
        <v>8261</v>
      </c>
      <c r="F2338" s="154" t="s">
        <v>6086</v>
      </c>
      <c r="G2338" s="78" t="str">
        <f t="shared" si="36"/>
        <v>KVX</v>
      </c>
    </row>
    <row r="2339" spans="2:7" x14ac:dyDescent="0.2">
      <c r="B2339" s="154" t="s">
        <v>838</v>
      </c>
      <c r="C2339" s="154" t="s">
        <v>838</v>
      </c>
      <c r="D2339" s="154" t="s">
        <v>3726</v>
      </c>
      <c r="E2339" s="154" t="s">
        <v>8261</v>
      </c>
      <c r="F2339" s="154" t="s">
        <v>6086</v>
      </c>
      <c r="G2339" s="78" t="str">
        <f t="shared" si="36"/>
        <v>KZN</v>
      </c>
    </row>
    <row r="2340" spans="2:7" x14ac:dyDescent="0.2">
      <c r="B2340" s="154" t="s">
        <v>7165</v>
      </c>
      <c r="C2340" s="154" t="s">
        <v>7165</v>
      </c>
      <c r="D2340" s="154" t="s">
        <v>7166</v>
      </c>
      <c r="E2340" s="154" t="s">
        <v>8261</v>
      </c>
      <c r="F2340" s="154" t="s">
        <v>6086</v>
      </c>
      <c r="G2340" s="78" t="str">
        <f t="shared" si="36"/>
        <v>LDG</v>
      </c>
    </row>
    <row r="2341" spans="2:7" x14ac:dyDescent="0.2">
      <c r="B2341" s="154" t="s">
        <v>307</v>
      </c>
      <c r="C2341" s="154" t="s">
        <v>307</v>
      </c>
      <c r="D2341" s="154" t="s">
        <v>3779</v>
      </c>
      <c r="E2341" s="154" t="s">
        <v>8261</v>
      </c>
      <c r="F2341" s="154" t="s">
        <v>6086</v>
      </c>
      <c r="G2341" s="78" t="str">
        <f t="shared" si="36"/>
        <v>LED</v>
      </c>
    </row>
    <row r="2342" spans="2:7" x14ac:dyDescent="0.2">
      <c r="B2342" s="154" t="s">
        <v>3857</v>
      </c>
      <c r="C2342" s="154" t="s">
        <v>3857</v>
      </c>
      <c r="D2342" s="154" t="s">
        <v>3858</v>
      </c>
      <c r="E2342" s="154" t="s">
        <v>8261</v>
      </c>
      <c r="F2342" s="154" t="s">
        <v>6086</v>
      </c>
      <c r="G2342" s="78" t="str">
        <f t="shared" si="36"/>
        <v>LPK</v>
      </c>
    </row>
    <row r="2343" spans="2:7" x14ac:dyDescent="0.2">
      <c r="B2343" s="154" t="s">
        <v>3984</v>
      </c>
      <c r="C2343" s="154" t="s">
        <v>3984</v>
      </c>
      <c r="D2343" s="154" t="s">
        <v>3985</v>
      </c>
      <c r="E2343" s="154" t="s">
        <v>8261</v>
      </c>
      <c r="F2343" s="154" t="s">
        <v>6086</v>
      </c>
      <c r="G2343" s="78" t="str">
        <f t="shared" si="36"/>
        <v>MCX</v>
      </c>
    </row>
    <row r="2344" spans="2:7" x14ac:dyDescent="0.2">
      <c r="B2344" s="154" t="s">
        <v>7235</v>
      </c>
      <c r="C2344" s="154" t="s">
        <v>7235</v>
      </c>
      <c r="D2344" s="154" t="s">
        <v>7236</v>
      </c>
      <c r="E2344" s="154" t="s">
        <v>8261</v>
      </c>
      <c r="F2344" s="154" t="s">
        <v>6086</v>
      </c>
      <c r="G2344" s="78" t="str">
        <f t="shared" si="36"/>
        <v>MJZ</v>
      </c>
    </row>
    <row r="2345" spans="2:7" x14ac:dyDescent="0.2">
      <c r="B2345" s="154" t="s">
        <v>933</v>
      </c>
      <c r="C2345" s="154" t="s">
        <v>933</v>
      </c>
      <c r="D2345" s="154" t="s">
        <v>4100</v>
      </c>
      <c r="E2345" s="154" t="s">
        <v>8261</v>
      </c>
      <c r="F2345" s="154" t="s">
        <v>6086</v>
      </c>
      <c r="G2345" s="78" t="str">
        <f t="shared" si="36"/>
        <v>MMK</v>
      </c>
    </row>
    <row r="2346" spans="2:7" x14ac:dyDescent="0.2">
      <c r="B2346" s="154" t="s">
        <v>4141</v>
      </c>
      <c r="C2346" s="154" t="s">
        <v>4141</v>
      </c>
      <c r="D2346" s="154" t="s">
        <v>4142</v>
      </c>
      <c r="E2346" s="154" t="s">
        <v>8261</v>
      </c>
      <c r="F2346" s="154" t="s">
        <v>6086</v>
      </c>
      <c r="G2346" s="78" t="str">
        <f t="shared" si="36"/>
        <v>MQF</v>
      </c>
    </row>
    <row r="2347" spans="2:7" x14ac:dyDescent="0.2">
      <c r="B2347" s="154" t="s">
        <v>945</v>
      </c>
      <c r="C2347" s="154" t="s">
        <v>945</v>
      </c>
      <c r="D2347" s="154" t="s">
        <v>7256</v>
      </c>
      <c r="E2347" s="154" t="s">
        <v>8261</v>
      </c>
      <c r="F2347" s="154" t="s">
        <v>6086</v>
      </c>
      <c r="G2347" s="78" t="str">
        <f t="shared" si="36"/>
        <v>MRV</v>
      </c>
    </row>
    <row r="2348" spans="2:7" x14ac:dyDescent="0.2">
      <c r="B2348" s="154" t="s">
        <v>4252</v>
      </c>
      <c r="C2348" s="154" t="s">
        <v>4252</v>
      </c>
      <c r="D2348" s="154" t="s">
        <v>4253</v>
      </c>
      <c r="E2348" s="154" t="s">
        <v>8261</v>
      </c>
      <c r="F2348" s="154" t="s">
        <v>6086</v>
      </c>
      <c r="G2348" s="78" t="str">
        <f t="shared" si="36"/>
        <v>NAL</v>
      </c>
    </row>
    <row r="2349" spans="2:7" x14ac:dyDescent="0.2">
      <c r="B2349" s="154" t="s">
        <v>966</v>
      </c>
      <c r="C2349" s="154" t="s">
        <v>966</v>
      </c>
      <c r="D2349" s="154" t="s">
        <v>4268</v>
      </c>
      <c r="E2349" s="154" t="s">
        <v>8261</v>
      </c>
      <c r="F2349" s="154" t="s">
        <v>6086</v>
      </c>
      <c r="G2349" s="78" t="str">
        <f t="shared" si="36"/>
        <v>NBC</v>
      </c>
    </row>
    <row r="2350" spans="2:7" x14ac:dyDescent="0.2">
      <c r="B2350" s="154" t="s">
        <v>4292</v>
      </c>
      <c r="C2350" s="154" t="s">
        <v>4292</v>
      </c>
      <c r="D2350" s="154" t="s">
        <v>4293</v>
      </c>
      <c r="E2350" s="154" t="s">
        <v>8261</v>
      </c>
      <c r="F2350" s="154" t="s">
        <v>6086</v>
      </c>
      <c r="G2350" s="78" t="str">
        <f t="shared" si="36"/>
        <v>NER</v>
      </c>
    </row>
    <row r="2351" spans="2:7" x14ac:dyDescent="0.2">
      <c r="B2351" s="154" t="s">
        <v>974</v>
      </c>
      <c r="C2351" s="154" t="s">
        <v>974</v>
      </c>
      <c r="D2351" s="154" t="s">
        <v>4305</v>
      </c>
      <c r="E2351" s="154" t="s">
        <v>8261</v>
      </c>
      <c r="F2351" s="154" t="s">
        <v>6086</v>
      </c>
      <c r="G2351" s="78" t="str">
        <f t="shared" si="36"/>
        <v>NJC</v>
      </c>
    </row>
    <row r="2352" spans="2:7" x14ac:dyDescent="0.2">
      <c r="B2352" s="154" t="s">
        <v>4325</v>
      </c>
      <c r="C2352" s="154" t="s">
        <v>4325</v>
      </c>
      <c r="D2352" s="154" t="s">
        <v>4326</v>
      </c>
      <c r="E2352" s="154" t="s">
        <v>8261</v>
      </c>
      <c r="F2352" s="154" t="s">
        <v>6086</v>
      </c>
      <c r="G2352" s="78" t="str">
        <f t="shared" si="36"/>
        <v>NNM</v>
      </c>
    </row>
    <row r="2353" spans="2:7" x14ac:dyDescent="0.2">
      <c r="B2353" s="154" t="s">
        <v>4333</v>
      </c>
      <c r="C2353" s="154" t="s">
        <v>4333</v>
      </c>
      <c r="D2353" s="154" t="s">
        <v>4334</v>
      </c>
      <c r="E2353" s="154" t="s">
        <v>8261</v>
      </c>
      <c r="F2353" s="154" t="s">
        <v>6086</v>
      </c>
      <c r="G2353" s="78" t="str">
        <f t="shared" si="36"/>
        <v>NOJ</v>
      </c>
    </row>
    <row r="2354" spans="2:7" x14ac:dyDescent="0.2">
      <c r="B2354" s="154" t="s">
        <v>982</v>
      </c>
      <c r="C2354" s="154" t="s">
        <v>982</v>
      </c>
      <c r="D2354" s="154" t="s">
        <v>4336</v>
      </c>
      <c r="E2354" s="154" t="s">
        <v>8261</v>
      </c>
      <c r="F2354" s="154" t="s">
        <v>6086</v>
      </c>
      <c r="G2354" s="78" t="str">
        <f t="shared" si="36"/>
        <v>NOZ</v>
      </c>
    </row>
    <row r="2355" spans="2:7" x14ac:dyDescent="0.2">
      <c r="B2355" s="154" t="s">
        <v>4350</v>
      </c>
      <c r="C2355" s="154" t="s">
        <v>4350</v>
      </c>
      <c r="D2355" s="154" t="s">
        <v>4351</v>
      </c>
      <c r="E2355" s="154" t="s">
        <v>8261</v>
      </c>
      <c r="F2355" s="154" t="s">
        <v>6086</v>
      </c>
      <c r="G2355" s="78" t="str">
        <f t="shared" si="36"/>
        <v>NSK</v>
      </c>
    </row>
    <row r="2356" spans="2:7" x14ac:dyDescent="0.2">
      <c r="B2356" s="154" t="s">
        <v>4372</v>
      </c>
      <c r="C2356" s="154" t="s">
        <v>4372</v>
      </c>
      <c r="D2356" s="154" t="s">
        <v>7293</v>
      </c>
      <c r="E2356" s="154" t="s">
        <v>8261</v>
      </c>
      <c r="F2356" s="154" t="s">
        <v>6086</v>
      </c>
      <c r="G2356" s="78" t="str">
        <f t="shared" si="36"/>
        <v>NUX</v>
      </c>
    </row>
    <row r="2357" spans="2:7" x14ac:dyDescent="0.2">
      <c r="B2357" s="154" t="s">
        <v>4378</v>
      </c>
      <c r="C2357" s="154" t="s">
        <v>4378</v>
      </c>
      <c r="D2357" s="154" t="s">
        <v>4379</v>
      </c>
      <c r="E2357" s="154" t="s">
        <v>8261</v>
      </c>
      <c r="F2357" s="154" t="s">
        <v>6086</v>
      </c>
      <c r="G2357" s="78" t="str">
        <f t="shared" si="36"/>
        <v>NYA</v>
      </c>
    </row>
    <row r="2358" spans="2:7" x14ac:dyDescent="0.2">
      <c r="B2358" s="154" t="s">
        <v>4384</v>
      </c>
      <c r="C2358" s="154" t="s">
        <v>4384</v>
      </c>
      <c r="D2358" s="154" t="s">
        <v>4385</v>
      </c>
      <c r="E2358" s="154" t="s">
        <v>8261</v>
      </c>
      <c r="F2358" s="154" t="s">
        <v>6086</v>
      </c>
      <c r="G2358" s="78" t="str">
        <f t="shared" si="36"/>
        <v>NYM</v>
      </c>
    </row>
    <row r="2359" spans="2:7" x14ac:dyDescent="0.2">
      <c r="B2359" s="154" t="s">
        <v>6516</v>
      </c>
      <c r="C2359" s="154" t="s">
        <v>6516</v>
      </c>
      <c r="D2359" s="154" t="s">
        <v>6517</v>
      </c>
      <c r="E2359" s="154" t="s">
        <v>8261</v>
      </c>
      <c r="F2359" s="154" t="s">
        <v>6086</v>
      </c>
      <c r="G2359" s="78" t="str">
        <f t="shared" si="36"/>
        <v>ODO</v>
      </c>
    </row>
    <row r="2360" spans="2:7" x14ac:dyDescent="0.2">
      <c r="B2360" s="154" t="s">
        <v>4412</v>
      </c>
      <c r="C2360" s="154" t="s">
        <v>4412</v>
      </c>
      <c r="D2360" s="154" t="s">
        <v>4413</v>
      </c>
      <c r="E2360" s="154" t="s">
        <v>8261</v>
      </c>
      <c r="F2360" s="154" t="s">
        <v>6086</v>
      </c>
      <c r="G2360" s="78" t="str">
        <f t="shared" si="36"/>
        <v>OGZ</v>
      </c>
    </row>
    <row r="2361" spans="2:7" x14ac:dyDescent="0.2">
      <c r="B2361" s="154" t="s">
        <v>7301</v>
      </c>
      <c r="C2361" s="154" t="s">
        <v>7301</v>
      </c>
      <c r="D2361" s="154" t="s">
        <v>7302</v>
      </c>
      <c r="E2361" s="154" t="s">
        <v>8261</v>
      </c>
      <c r="F2361" s="154" t="s">
        <v>6086</v>
      </c>
      <c r="G2361" s="78" t="str">
        <f t="shared" si="36"/>
        <v>OHH</v>
      </c>
    </row>
    <row r="2362" spans="2:7" x14ac:dyDescent="0.2">
      <c r="B2362" s="154" t="s">
        <v>1006</v>
      </c>
      <c r="C2362" s="154" t="s">
        <v>1006</v>
      </c>
      <c r="D2362" s="154" t="s">
        <v>4434</v>
      </c>
      <c r="E2362" s="154" t="s">
        <v>8261</v>
      </c>
      <c r="F2362" s="154" t="s">
        <v>6086</v>
      </c>
      <c r="G2362" s="78" t="str">
        <f t="shared" si="36"/>
        <v>OMS</v>
      </c>
    </row>
    <row r="2363" spans="2:7" x14ac:dyDescent="0.2">
      <c r="B2363" s="154" t="s">
        <v>4465</v>
      </c>
      <c r="C2363" s="154" t="s">
        <v>4465</v>
      </c>
      <c r="D2363" s="154" t="s">
        <v>4466</v>
      </c>
      <c r="E2363" s="154" t="s">
        <v>8261</v>
      </c>
      <c r="F2363" s="154" t="s">
        <v>6086</v>
      </c>
      <c r="G2363" s="78" t="str">
        <f t="shared" si="36"/>
        <v>OSW</v>
      </c>
    </row>
    <row r="2364" spans="2:7" x14ac:dyDescent="0.2">
      <c r="B2364" s="154" t="s">
        <v>1018</v>
      </c>
      <c r="C2364" s="154" t="s">
        <v>1018</v>
      </c>
      <c r="D2364" s="154" t="s">
        <v>4481</v>
      </c>
      <c r="E2364" s="154" t="s">
        <v>8261</v>
      </c>
      <c r="F2364" s="154" t="s">
        <v>6086</v>
      </c>
      <c r="G2364" s="78" t="str">
        <f t="shared" si="36"/>
        <v>OVB</v>
      </c>
    </row>
    <row r="2365" spans="2:7" x14ac:dyDescent="0.2">
      <c r="B2365" s="154" t="s">
        <v>4483</v>
      </c>
      <c r="C2365" s="154" t="s">
        <v>4483</v>
      </c>
      <c r="D2365" s="154" t="s">
        <v>4484</v>
      </c>
      <c r="E2365" s="154" t="s">
        <v>8261</v>
      </c>
      <c r="F2365" s="154" t="s">
        <v>6086</v>
      </c>
      <c r="G2365" s="78" t="str">
        <f t="shared" si="36"/>
        <v>OVS</v>
      </c>
    </row>
    <row r="2366" spans="2:7" x14ac:dyDescent="0.2">
      <c r="B2366" s="154" t="s">
        <v>1036</v>
      </c>
      <c r="C2366" s="154" t="s">
        <v>1036</v>
      </c>
      <c r="D2366" s="154" t="s">
        <v>4525</v>
      </c>
      <c r="E2366" s="154" t="s">
        <v>8261</v>
      </c>
      <c r="F2366" s="154" t="s">
        <v>6086</v>
      </c>
      <c r="G2366" s="78" t="str">
        <f t="shared" si="36"/>
        <v>PEE</v>
      </c>
    </row>
    <row r="2367" spans="2:7" x14ac:dyDescent="0.2">
      <c r="B2367" s="154" t="s">
        <v>4530</v>
      </c>
      <c r="C2367" s="154" t="s">
        <v>4530</v>
      </c>
      <c r="D2367" s="154" t="s">
        <v>4531</v>
      </c>
      <c r="E2367" s="154" t="s">
        <v>8261</v>
      </c>
      <c r="F2367" s="154" t="s">
        <v>6086</v>
      </c>
      <c r="G2367" s="78" t="str">
        <f t="shared" si="36"/>
        <v>PES</v>
      </c>
    </row>
    <row r="2368" spans="2:7" x14ac:dyDescent="0.2">
      <c r="B2368" s="154" t="s">
        <v>6532</v>
      </c>
      <c r="C2368" s="154" t="s">
        <v>6532</v>
      </c>
      <c r="D2368" s="154" t="s">
        <v>6533</v>
      </c>
      <c r="E2368" s="154" t="s">
        <v>8261</v>
      </c>
      <c r="F2368" s="154" t="s">
        <v>6086</v>
      </c>
      <c r="G2368" s="78" t="str">
        <f t="shared" si="36"/>
        <v>PEX</v>
      </c>
    </row>
    <row r="2369" spans="2:7" x14ac:dyDescent="0.2">
      <c r="B2369" s="154" t="s">
        <v>4536</v>
      </c>
      <c r="C2369" s="154" t="s">
        <v>4536</v>
      </c>
      <c r="D2369" s="154" t="s">
        <v>4537</v>
      </c>
      <c r="E2369" s="154" t="s">
        <v>8261</v>
      </c>
      <c r="F2369" s="154" t="s">
        <v>6086</v>
      </c>
      <c r="G2369" s="78" t="str">
        <f t="shared" si="36"/>
        <v>PEZ</v>
      </c>
    </row>
    <row r="2370" spans="2:7" x14ac:dyDescent="0.2">
      <c r="B2370" s="154" t="s">
        <v>1048</v>
      </c>
      <c r="C2370" s="154" t="s">
        <v>1048</v>
      </c>
      <c r="D2370" s="154" t="s">
        <v>4639</v>
      </c>
      <c r="E2370" s="154" t="s">
        <v>8261</v>
      </c>
      <c r="F2370" s="154" t="s">
        <v>6086</v>
      </c>
      <c r="G2370" s="78" t="str">
        <f t="shared" si="36"/>
        <v>PKC</v>
      </c>
    </row>
    <row r="2371" spans="2:7" x14ac:dyDescent="0.2">
      <c r="B2371" s="154" t="s">
        <v>6553</v>
      </c>
      <c r="C2371" s="154" t="s">
        <v>6553</v>
      </c>
      <c r="D2371" s="154" t="s">
        <v>6554</v>
      </c>
      <c r="E2371" s="154" t="s">
        <v>8261</v>
      </c>
      <c r="F2371" s="154" t="s">
        <v>6086</v>
      </c>
      <c r="G2371" s="78" t="str">
        <f t="shared" si="36"/>
        <v>PWE</v>
      </c>
    </row>
    <row r="2372" spans="2:7" x14ac:dyDescent="0.2">
      <c r="B2372" s="154" t="s">
        <v>1104</v>
      </c>
      <c r="C2372" s="154" t="s">
        <v>1104</v>
      </c>
      <c r="D2372" s="154" t="s">
        <v>4758</v>
      </c>
      <c r="E2372" s="154" t="s">
        <v>8261</v>
      </c>
      <c r="F2372" s="154" t="s">
        <v>6086</v>
      </c>
      <c r="G2372" s="78" t="str">
        <f t="shared" ref="G2372:G2435" si="37">C2372</f>
        <v>REN</v>
      </c>
    </row>
    <row r="2373" spans="2:7" x14ac:dyDescent="0.2">
      <c r="B2373" s="154" t="s">
        <v>7406</v>
      </c>
      <c r="C2373" s="154" t="s">
        <v>7406</v>
      </c>
      <c r="D2373" s="154" t="s">
        <v>7407</v>
      </c>
      <c r="E2373" s="154" t="s">
        <v>8261</v>
      </c>
      <c r="F2373" s="154" t="s">
        <v>6086</v>
      </c>
      <c r="G2373" s="78" t="str">
        <f t="shared" si="37"/>
        <v>RGK</v>
      </c>
    </row>
    <row r="2374" spans="2:7" x14ac:dyDescent="0.2">
      <c r="B2374" s="154" t="s">
        <v>1126</v>
      </c>
      <c r="C2374" s="154" t="s">
        <v>1126</v>
      </c>
      <c r="D2374" s="154" t="s">
        <v>4821</v>
      </c>
      <c r="E2374" s="154" t="s">
        <v>8261</v>
      </c>
      <c r="F2374" s="154" t="s">
        <v>6086</v>
      </c>
      <c r="G2374" s="78" t="str">
        <f t="shared" si="37"/>
        <v>ROV</v>
      </c>
    </row>
    <row r="2375" spans="2:7" x14ac:dyDescent="0.2">
      <c r="B2375" s="154" t="s">
        <v>4835</v>
      </c>
      <c r="C2375" s="154" t="s">
        <v>4835</v>
      </c>
      <c r="D2375" s="154" t="s">
        <v>4836</v>
      </c>
      <c r="E2375" s="154" t="s">
        <v>8261</v>
      </c>
      <c r="F2375" s="154" t="s">
        <v>6086</v>
      </c>
      <c r="G2375" s="78" t="str">
        <f t="shared" si="37"/>
        <v>RTW</v>
      </c>
    </row>
    <row r="2376" spans="2:7" x14ac:dyDescent="0.2">
      <c r="B2376" s="154" t="s">
        <v>1144</v>
      </c>
      <c r="C2376" s="154" t="s">
        <v>1144</v>
      </c>
      <c r="D2376" s="154" t="s">
        <v>4889</v>
      </c>
      <c r="E2376" s="154" t="s">
        <v>8261</v>
      </c>
      <c r="F2376" s="154" t="s">
        <v>6086</v>
      </c>
      <c r="G2376" s="78" t="str">
        <f t="shared" si="37"/>
        <v>SCW</v>
      </c>
    </row>
    <row r="2377" spans="2:7" x14ac:dyDescent="0.2">
      <c r="B2377" s="154" t="s">
        <v>1154</v>
      </c>
      <c r="C2377" s="154" t="s">
        <v>1154</v>
      </c>
      <c r="D2377" s="154" t="s">
        <v>4918</v>
      </c>
      <c r="E2377" s="154" t="s">
        <v>8261</v>
      </c>
      <c r="F2377" s="154" t="s">
        <v>6086</v>
      </c>
      <c r="G2377" s="78" t="str">
        <f t="shared" si="37"/>
        <v>SGC</v>
      </c>
    </row>
    <row r="2378" spans="2:7" x14ac:dyDescent="0.2">
      <c r="B2378" s="154" t="s">
        <v>4999</v>
      </c>
      <c r="C2378" s="154" t="s">
        <v>4999</v>
      </c>
      <c r="D2378" s="154" t="s">
        <v>5000</v>
      </c>
      <c r="E2378" s="154" t="s">
        <v>8261</v>
      </c>
      <c r="F2378" s="154" t="s">
        <v>6086</v>
      </c>
      <c r="G2378" s="78" t="str">
        <f t="shared" si="37"/>
        <v>SLY</v>
      </c>
    </row>
    <row r="2379" spans="2:7" x14ac:dyDescent="0.2">
      <c r="B2379" s="154" t="s">
        <v>5058</v>
      </c>
      <c r="C2379" s="154" t="s">
        <v>5058</v>
      </c>
      <c r="D2379" s="154" t="s">
        <v>5059</v>
      </c>
      <c r="E2379" s="154" t="s">
        <v>8261</v>
      </c>
      <c r="F2379" s="154" t="s">
        <v>6086</v>
      </c>
      <c r="G2379" s="78" t="str">
        <f t="shared" si="37"/>
        <v>STW</v>
      </c>
    </row>
    <row r="2380" spans="2:7" x14ac:dyDescent="0.2">
      <c r="B2380" s="154" t="s">
        <v>1665</v>
      </c>
      <c r="C2380" s="154" t="s">
        <v>278</v>
      </c>
      <c r="D2380" s="154" t="s">
        <v>2099</v>
      </c>
      <c r="E2380" s="154" t="s">
        <v>8261</v>
      </c>
      <c r="F2380" s="154" t="s">
        <v>6086</v>
      </c>
      <c r="G2380" s="78" t="str">
        <f t="shared" si="37"/>
        <v>MOW</v>
      </c>
    </row>
    <row r="2381" spans="2:7" x14ac:dyDescent="0.2">
      <c r="B2381" s="154" t="s">
        <v>37</v>
      </c>
      <c r="C2381" s="154" t="s">
        <v>37</v>
      </c>
      <c r="D2381" s="154" t="s">
        <v>6593</v>
      </c>
      <c r="E2381" s="154" t="s">
        <v>8261</v>
      </c>
      <c r="F2381" s="154" t="s">
        <v>6086</v>
      </c>
      <c r="G2381" s="78" t="str">
        <f t="shared" si="37"/>
        <v>SVX</v>
      </c>
    </row>
    <row r="2382" spans="2:7" x14ac:dyDescent="0.2">
      <c r="B2382" s="154" t="s">
        <v>7510</v>
      </c>
      <c r="C2382" s="154" t="s">
        <v>7510</v>
      </c>
      <c r="D2382" s="154" t="s">
        <v>7511</v>
      </c>
      <c r="E2382" s="154" t="s">
        <v>8261</v>
      </c>
      <c r="F2382" s="154" t="s">
        <v>6086</v>
      </c>
      <c r="G2382" s="78" t="str">
        <f t="shared" si="37"/>
        <v>TBW</v>
      </c>
    </row>
    <row r="2383" spans="2:7" x14ac:dyDescent="0.2">
      <c r="B2383" s="154" t="s">
        <v>5176</v>
      </c>
      <c r="C2383" s="154" t="s">
        <v>5176</v>
      </c>
      <c r="D2383" s="154" t="s">
        <v>5177</v>
      </c>
      <c r="E2383" s="154" t="s">
        <v>8261</v>
      </c>
      <c r="F2383" s="154" t="s">
        <v>6086</v>
      </c>
      <c r="G2383" s="78" t="str">
        <f t="shared" si="37"/>
        <v>TGK</v>
      </c>
    </row>
    <row r="2384" spans="2:7" x14ac:dyDescent="0.2">
      <c r="B2384" s="154" t="s">
        <v>6607</v>
      </c>
      <c r="C2384" s="154" t="s">
        <v>6607</v>
      </c>
      <c r="D2384" s="154" t="s">
        <v>6608</v>
      </c>
      <c r="E2384" s="154" t="s">
        <v>8261</v>
      </c>
      <c r="F2384" s="154" t="s">
        <v>6086</v>
      </c>
      <c r="G2384" s="78" t="str">
        <f t="shared" si="37"/>
        <v>THX</v>
      </c>
    </row>
    <row r="2385" spans="2:7" x14ac:dyDescent="0.2">
      <c r="B2385" s="154" t="s">
        <v>1240</v>
      </c>
      <c r="C2385" s="154" t="s">
        <v>1240</v>
      </c>
      <c r="D2385" s="154" t="s">
        <v>5206</v>
      </c>
      <c r="E2385" s="154" t="s">
        <v>8261</v>
      </c>
      <c r="F2385" s="154" t="s">
        <v>6086</v>
      </c>
      <c r="G2385" s="78" t="str">
        <f t="shared" si="37"/>
        <v>TJM</v>
      </c>
    </row>
    <row r="2386" spans="2:7" x14ac:dyDescent="0.2">
      <c r="B2386" s="154" t="s">
        <v>7529</v>
      </c>
      <c r="C2386" s="154" t="s">
        <v>7529</v>
      </c>
      <c r="D2386" s="154" t="s">
        <v>7530</v>
      </c>
      <c r="E2386" s="154" t="s">
        <v>8261</v>
      </c>
      <c r="F2386" s="154" t="s">
        <v>6086</v>
      </c>
      <c r="G2386" s="78" t="str">
        <f t="shared" si="37"/>
        <v>TLY</v>
      </c>
    </row>
    <row r="2387" spans="2:7" x14ac:dyDescent="0.2">
      <c r="B2387" s="154" t="s">
        <v>1256</v>
      </c>
      <c r="C2387" s="154" t="s">
        <v>1256</v>
      </c>
      <c r="D2387" s="154" t="s">
        <v>5276</v>
      </c>
      <c r="E2387" s="154" t="s">
        <v>8261</v>
      </c>
      <c r="F2387" s="154" t="s">
        <v>6086</v>
      </c>
      <c r="G2387" s="78" t="str">
        <f t="shared" si="37"/>
        <v>TOF</v>
      </c>
    </row>
    <row r="2388" spans="2:7" x14ac:dyDescent="0.2">
      <c r="B2388" s="154" t="s">
        <v>7536</v>
      </c>
      <c r="C2388" s="154" t="s">
        <v>7536</v>
      </c>
      <c r="D2388" s="154" t="s">
        <v>7537</v>
      </c>
      <c r="E2388" s="154" t="s">
        <v>8261</v>
      </c>
      <c r="F2388" s="154" t="s">
        <v>6086</v>
      </c>
      <c r="G2388" s="78" t="str">
        <f t="shared" si="37"/>
        <v>TQL</v>
      </c>
    </row>
    <row r="2389" spans="2:7" x14ac:dyDescent="0.2">
      <c r="B2389" s="154" t="s">
        <v>5370</v>
      </c>
      <c r="C2389" s="154" t="s">
        <v>5370</v>
      </c>
      <c r="D2389" s="154" t="s">
        <v>5371</v>
      </c>
      <c r="E2389" s="154" t="s">
        <v>8261</v>
      </c>
      <c r="F2389" s="154" t="s">
        <v>6086</v>
      </c>
      <c r="G2389" s="78" t="str">
        <f t="shared" si="37"/>
        <v>UCT</v>
      </c>
    </row>
    <row r="2390" spans="2:7" x14ac:dyDescent="0.2">
      <c r="B2390" s="154" t="s">
        <v>1288</v>
      </c>
      <c r="C2390" s="154" t="s">
        <v>1288</v>
      </c>
      <c r="D2390" s="154" t="s">
        <v>5378</v>
      </c>
      <c r="E2390" s="154" t="s">
        <v>8261</v>
      </c>
      <c r="F2390" s="154" t="s">
        <v>6086</v>
      </c>
      <c r="G2390" s="78" t="str">
        <f t="shared" si="37"/>
        <v>UFA</v>
      </c>
    </row>
    <row r="2391" spans="2:7" x14ac:dyDescent="0.2">
      <c r="B2391" s="154" t="s">
        <v>6625</v>
      </c>
      <c r="C2391" s="154" t="s">
        <v>6625</v>
      </c>
      <c r="D2391" s="154" t="s">
        <v>6626</v>
      </c>
      <c r="E2391" s="154" t="s">
        <v>8261</v>
      </c>
      <c r="F2391" s="154" t="s">
        <v>6086</v>
      </c>
      <c r="G2391" s="78" t="str">
        <f t="shared" si="37"/>
        <v>UKX</v>
      </c>
    </row>
    <row r="2392" spans="2:7" x14ac:dyDescent="0.2">
      <c r="B2392" s="154" t="s">
        <v>6628</v>
      </c>
      <c r="C2392" s="154" t="s">
        <v>6628</v>
      </c>
      <c r="D2392" s="154" t="s">
        <v>6629</v>
      </c>
      <c r="E2392" s="154" t="s">
        <v>8261</v>
      </c>
      <c r="F2392" s="154" t="s">
        <v>6086</v>
      </c>
      <c r="G2392" s="78" t="str">
        <f t="shared" si="37"/>
        <v>ULK</v>
      </c>
    </row>
    <row r="2393" spans="2:7" x14ac:dyDescent="0.2">
      <c r="B2393" s="154" t="s">
        <v>6630</v>
      </c>
      <c r="C2393" s="154" t="s">
        <v>6630</v>
      </c>
      <c r="D2393" s="154" t="s">
        <v>6754</v>
      </c>
      <c r="E2393" s="154" t="s">
        <v>8261</v>
      </c>
      <c r="F2393" s="154" t="s">
        <v>6086</v>
      </c>
      <c r="G2393" s="78" t="str">
        <f t="shared" si="37"/>
        <v>ULV</v>
      </c>
    </row>
    <row r="2394" spans="2:7" x14ac:dyDescent="0.2">
      <c r="B2394" s="154" t="s">
        <v>5404</v>
      </c>
      <c r="C2394" s="154" t="s">
        <v>5404</v>
      </c>
      <c r="D2394" s="154" t="s">
        <v>6754</v>
      </c>
      <c r="E2394" s="154" t="s">
        <v>8261</v>
      </c>
      <c r="F2394" s="154" t="s">
        <v>6086</v>
      </c>
      <c r="G2394" s="78" t="str">
        <f t="shared" si="37"/>
        <v>ULY</v>
      </c>
    </row>
    <row r="2395" spans="2:7" x14ac:dyDescent="0.2">
      <c r="B2395" s="154" t="s">
        <v>5423</v>
      </c>
      <c r="C2395" s="154" t="s">
        <v>5423</v>
      </c>
      <c r="D2395" s="154" t="s">
        <v>6635</v>
      </c>
      <c r="E2395" s="154" t="s">
        <v>8261</v>
      </c>
      <c r="F2395" s="154" t="s">
        <v>6086</v>
      </c>
      <c r="G2395" s="78" t="str">
        <f t="shared" si="37"/>
        <v>URJ</v>
      </c>
    </row>
    <row r="2396" spans="2:7" x14ac:dyDescent="0.2">
      <c r="B2396" s="154" t="s">
        <v>5427</v>
      </c>
      <c r="C2396" s="154" t="s">
        <v>5427</v>
      </c>
      <c r="D2396" s="154" t="s">
        <v>5428</v>
      </c>
      <c r="E2396" s="154" t="s">
        <v>8261</v>
      </c>
      <c r="F2396" s="154" t="s">
        <v>6086</v>
      </c>
      <c r="G2396" s="78" t="str">
        <f t="shared" si="37"/>
        <v>USK</v>
      </c>
    </row>
    <row r="2397" spans="2:7" x14ac:dyDescent="0.2">
      <c r="B2397" s="154" t="s">
        <v>5435</v>
      </c>
      <c r="C2397" s="154" t="s">
        <v>5435</v>
      </c>
      <c r="D2397" s="154" t="s">
        <v>5436</v>
      </c>
      <c r="E2397" s="154" t="s">
        <v>8261</v>
      </c>
      <c r="F2397" s="154" t="s">
        <v>6086</v>
      </c>
      <c r="G2397" s="78" t="str">
        <f t="shared" si="37"/>
        <v>UTS</v>
      </c>
    </row>
    <row r="2398" spans="2:7" x14ac:dyDescent="0.2">
      <c r="B2398" s="154" t="s">
        <v>5438</v>
      </c>
      <c r="C2398" s="154" t="s">
        <v>5438</v>
      </c>
      <c r="D2398" s="154" t="s">
        <v>5439</v>
      </c>
      <c r="E2398" s="154" t="s">
        <v>8261</v>
      </c>
      <c r="F2398" s="154" t="s">
        <v>6086</v>
      </c>
      <c r="G2398" s="78" t="str">
        <f t="shared" si="37"/>
        <v>UUA</v>
      </c>
    </row>
    <row r="2399" spans="2:7" x14ac:dyDescent="0.2">
      <c r="B2399" s="154" t="s">
        <v>1304</v>
      </c>
      <c r="C2399" s="154" t="s">
        <v>1304</v>
      </c>
      <c r="D2399" s="154" t="s">
        <v>5440</v>
      </c>
      <c r="E2399" s="154" t="s">
        <v>8261</v>
      </c>
      <c r="F2399" s="154" t="s">
        <v>6086</v>
      </c>
      <c r="G2399" s="78" t="str">
        <f t="shared" si="37"/>
        <v>UUD</v>
      </c>
    </row>
    <row r="2400" spans="2:7" x14ac:dyDescent="0.2">
      <c r="B2400" s="154" t="s">
        <v>1305</v>
      </c>
      <c r="C2400" s="154" t="s">
        <v>1305</v>
      </c>
      <c r="D2400" s="154" t="s">
        <v>5441</v>
      </c>
      <c r="E2400" s="154" t="s">
        <v>8261</v>
      </c>
      <c r="F2400" s="154" t="s">
        <v>6086</v>
      </c>
      <c r="G2400" s="78" t="str">
        <f t="shared" si="37"/>
        <v>UUS</v>
      </c>
    </row>
    <row r="2401" spans="2:7" x14ac:dyDescent="0.2">
      <c r="B2401" s="154" t="s">
        <v>5503</v>
      </c>
      <c r="C2401" s="154" t="s">
        <v>278</v>
      </c>
      <c r="D2401" s="154" t="s">
        <v>2099</v>
      </c>
      <c r="E2401" s="154" t="s">
        <v>8261</v>
      </c>
      <c r="F2401" s="154" t="s">
        <v>6086</v>
      </c>
      <c r="G2401" s="78" t="str">
        <f t="shared" si="37"/>
        <v>MOW</v>
      </c>
    </row>
    <row r="2402" spans="2:7" x14ac:dyDescent="0.2">
      <c r="B2402" s="154" t="s">
        <v>6646</v>
      </c>
      <c r="C2402" s="154" t="s">
        <v>6646</v>
      </c>
      <c r="D2402" s="154" t="s">
        <v>6647</v>
      </c>
      <c r="E2402" s="154" t="s">
        <v>8261</v>
      </c>
      <c r="F2402" s="154" t="s">
        <v>6086</v>
      </c>
      <c r="G2402" s="78" t="str">
        <f t="shared" si="37"/>
        <v>VKT</v>
      </c>
    </row>
    <row r="2403" spans="2:7" x14ac:dyDescent="0.2">
      <c r="B2403" s="154" t="s">
        <v>1325</v>
      </c>
      <c r="C2403" s="154" t="s">
        <v>1325</v>
      </c>
      <c r="D2403" s="154" t="s">
        <v>5512</v>
      </c>
      <c r="E2403" s="154" t="s">
        <v>8261</v>
      </c>
      <c r="F2403" s="154" t="s">
        <v>6086</v>
      </c>
      <c r="G2403" s="78" t="str">
        <f t="shared" si="37"/>
        <v>VOG</v>
      </c>
    </row>
    <row r="2404" spans="2:7" x14ac:dyDescent="0.2">
      <c r="B2404" s="154" t="s">
        <v>5515</v>
      </c>
      <c r="C2404" s="154" t="s">
        <v>5515</v>
      </c>
      <c r="D2404" s="154" t="s">
        <v>5516</v>
      </c>
      <c r="E2404" s="154" t="s">
        <v>8261</v>
      </c>
      <c r="F2404" s="154" t="s">
        <v>6086</v>
      </c>
      <c r="G2404" s="78" t="str">
        <f t="shared" si="37"/>
        <v>VOZ</v>
      </c>
    </row>
    <row r="2405" spans="2:7" x14ac:dyDescent="0.2">
      <c r="B2405" s="154" t="s">
        <v>6655</v>
      </c>
      <c r="C2405" s="154" t="s">
        <v>6655</v>
      </c>
      <c r="D2405" s="154" t="s">
        <v>7579</v>
      </c>
      <c r="E2405" s="154" t="s">
        <v>8261</v>
      </c>
      <c r="F2405" s="154" t="s">
        <v>6086</v>
      </c>
      <c r="G2405" s="78" t="str">
        <f t="shared" si="37"/>
        <v>VUS</v>
      </c>
    </row>
    <row r="2406" spans="2:7" x14ac:dyDescent="0.2">
      <c r="B2406" s="154" t="s">
        <v>1332</v>
      </c>
      <c r="C2406" s="154" t="s">
        <v>1332</v>
      </c>
      <c r="D2406" s="154" t="s">
        <v>5536</v>
      </c>
      <c r="E2406" s="154" t="s">
        <v>8261</v>
      </c>
      <c r="F2406" s="154" t="s">
        <v>6086</v>
      </c>
      <c r="G2406" s="78" t="str">
        <f t="shared" si="37"/>
        <v>VVO</v>
      </c>
    </row>
    <row r="2407" spans="2:7" x14ac:dyDescent="0.2">
      <c r="B2407" s="154" t="s">
        <v>5751</v>
      </c>
      <c r="C2407" s="154" t="s">
        <v>5751</v>
      </c>
      <c r="D2407" s="154" t="s">
        <v>5752</v>
      </c>
      <c r="E2407" s="154" t="s">
        <v>8261</v>
      </c>
      <c r="F2407" s="154" t="s">
        <v>6086</v>
      </c>
      <c r="G2407" s="78" t="str">
        <f t="shared" si="37"/>
        <v>YKS</v>
      </c>
    </row>
    <row r="2408" spans="2:7" x14ac:dyDescent="0.2">
      <c r="B2408" s="154" t="s">
        <v>5765</v>
      </c>
      <c r="C2408" s="154" t="s">
        <v>5765</v>
      </c>
      <c r="D2408" s="154" t="s">
        <v>6669</v>
      </c>
      <c r="E2408" s="154" t="s">
        <v>8261</v>
      </c>
      <c r="F2408" s="154" t="s">
        <v>6086</v>
      </c>
      <c r="G2408" s="78" t="str">
        <f t="shared" si="37"/>
        <v>YMK</v>
      </c>
    </row>
    <row r="2409" spans="2:7" hidden="1" x14ac:dyDescent="0.2">
      <c r="B2409" s="154" t="s">
        <v>6351</v>
      </c>
      <c r="C2409" s="154" t="s">
        <v>6351</v>
      </c>
      <c r="D2409" s="154" t="s">
        <v>6352</v>
      </c>
      <c r="E2409" s="154" t="s">
        <v>1570</v>
      </c>
      <c r="F2409" s="154" t="s">
        <v>6353</v>
      </c>
      <c r="G2409" s="78" t="str">
        <f t="shared" si="37"/>
        <v>GYI</v>
      </c>
    </row>
    <row r="2410" spans="2:7" hidden="1" x14ac:dyDescent="0.2">
      <c r="B2410" s="154" t="s">
        <v>793</v>
      </c>
      <c r="C2410" s="154" t="s">
        <v>793</v>
      </c>
      <c r="D2410" s="154" t="s">
        <v>3528</v>
      </c>
      <c r="E2410" s="154" t="s">
        <v>1570</v>
      </c>
      <c r="F2410" s="154" t="s">
        <v>6353</v>
      </c>
      <c r="G2410" s="78" t="str">
        <f t="shared" si="37"/>
        <v>KGL</v>
      </c>
    </row>
    <row r="2411" spans="2:7" hidden="1" x14ac:dyDescent="0.2">
      <c r="B2411" s="154" t="s">
        <v>3588</v>
      </c>
      <c r="C2411" s="154" t="s">
        <v>3588</v>
      </c>
      <c r="D2411" s="154" t="s">
        <v>6422</v>
      </c>
      <c r="E2411" s="154" t="s">
        <v>1570</v>
      </c>
      <c r="F2411" s="154" t="s">
        <v>6353</v>
      </c>
      <c r="G2411" s="78" t="str">
        <f t="shared" si="37"/>
        <v>KME</v>
      </c>
    </row>
    <row r="2412" spans="2:7" hidden="1" x14ac:dyDescent="0.2">
      <c r="B2412" s="154" t="s">
        <v>1138</v>
      </c>
      <c r="C2412" s="154" t="s">
        <v>1138</v>
      </c>
      <c r="D2412" s="154" t="s">
        <v>7431</v>
      </c>
      <c r="E2412" s="154" t="s">
        <v>4872</v>
      </c>
      <c r="F2412" s="154" t="s">
        <v>6571</v>
      </c>
      <c r="G2412" s="78" t="str">
        <f t="shared" si="37"/>
        <v>SBH</v>
      </c>
    </row>
    <row r="2413" spans="2:7" hidden="1" x14ac:dyDescent="0.2">
      <c r="B2413" s="154" t="s">
        <v>970</v>
      </c>
      <c r="C2413" s="154" t="s">
        <v>970</v>
      </c>
      <c r="D2413" s="154" t="s">
        <v>4294</v>
      </c>
      <c r="E2413" s="154" t="s">
        <v>7274</v>
      </c>
      <c r="F2413" s="154" t="s">
        <v>6497</v>
      </c>
      <c r="G2413" s="78" t="str">
        <f t="shared" si="37"/>
        <v>NEV</v>
      </c>
    </row>
    <row r="2414" spans="2:7" hidden="1" x14ac:dyDescent="0.2">
      <c r="B2414" s="154" t="s">
        <v>1161</v>
      </c>
      <c r="C2414" s="154" t="s">
        <v>1161</v>
      </c>
      <c r="D2414" s="154" t="s">
        <v>7463</v>
      </c>
      <c r="E2414" s="154" t="s">
        <v>7274</v>
      </c>
      <c r="F2414" s="154" t="s">
        <v>6497</v>
      </c>
      <c r="G2414" s="78" t="str">
        <f t="shared" si="37"/>
        <v>SKB</v>
      </c>
    </row>
    <row r="2415" spans="2:7" hidden="1" x14ac:dyDescent="0.2">
      <c r="B2415" s="154" t="s">
        <v>1168</v>
      </c>
      <c r="C2415" s="154" t="s">
        <v>1168</v>
      </c>
      <c r="D2415" s="154" t="s">
        <v>7468</v>
      </c>
      <c r="E2415" s="154" t="s">
        <v>4995</v>
      </c>
      <c r="F2415" s="154" t="s">
        <v>6580</v>
      </c>
      <c r="G2415" s="78" t="str">
        <f t="shared" si="37"/>
        <v>SLU</v>
      </c>
    </row>
    <row r="2416" spans="2:7" hidden="1" x14ac:dyDescent="0.2">
      <c r="B2416" s="154" t="s">
        <v>5444</v>
      </c>
      <c r="C2416" s="154" t="s">
        <v>1168</v>
      </c>
      <c r="D2416" s="154" t="s">
        <v>7468</v>
      </c>
      <c r="E2416" s="154" t="s">
        <v>4995</v>
      </c>
      <c r="F2416" s="154" t="s">
        <v>6580</v>
      </c>
      <c r="G2416" s="78" t="str">
        <f t="shared" si="37"/>
        <v>SLU</v>
      </c>
    </row>
    <row r="2417" spans="2:7" hidden="1" x14ac:dyDescent="0.2">
      <c r="B2417" s="154" t="s">
        <v>4911</v>
      </c>
      <c r="C2417" s="154" t="s">
        <v>4911</v>
      </c>
      <c r="D2417" s="154" t="s">
        <v>7446</v>
      </c>
      <c r="E2417" s="154" t="s">
        <v>4912</v>
      </c>
      <c r="F2417" s="154" t="s">
        <v>6575</v>
      </c>
      <c r="G2417" s="78" t="str">
        <f t="shared" si="37"/>
        <v>SFG</v>
      </c>
    </row>
    <row r="2418" spans="2:7" hidden="1" x14ac:dyDescent="0.2">
      <c r="B2418" s="154" t="s">
        <v>2868</v>
      </c>
      <c r="C2418" s="154" t="s">
        <v>2868</v>
      </c>
      <c r="D2418" s="154" t="s">
        <v>6991</v>
      </c>
      <c r="E2418" s="154" t="s">
        <v>2869</v>
      </c>
      <c r="F2418" s="154" t="s">
        <v>6327</v>
      </c>
      <c r="G2418" s="78" t="str">
        <f t="shared" si="37"/>
        <v>FSP</v>
      </c>
    </row>
    <row r="2419" spans="2:7" hidden="1" x14ac:dyDescent="0.2">
      <c r="B2419" s="154" t="s">
        <v>419</v>
      </c>
      <c r="C2419" s="154" t="s">
        <v>419</v>
      </c>
      <c r="D2419" s="154" t="s">
        <v>1881</v>
      </c>
      <c r="E2419" s="154" t="s">
        <v>1882</v>
      </c>
      <c r="F2419" s="154" t="s">
        <v>6155</v>
      </c>
      <c r="G2419" s="78" t="str">
        <f t="shared" si="37"/>
        <v>APW</v>
      </c>
    </row>
    <row r="2420" spans="2:7" hidden="1" x14ac:dyDescent="0.2">
      <c r="B2420" s="154" t="s">
        <v>2816</v>
      </c>
      <c r="C2420" s="154" t="s">
        <v>419</v>
      </c>
      <c r="D2420" s="154" t="s">
        <v>1881</v>
      </c>
      <c r="E2420" s="154" t="s">
        <v>1882</v>
      </c>
      <c r="F2420" s="154" t="s">
        <v>6155</v>
      </c>
      <c r="G2420" s="78" t="str">
        <f t="shared" si="37"/>
        <v>APW</v>
      </c>
    </row>
    <row r="2421" spans="2:7" hidden="1" x14ac:dyDescent="0.2">
      <c r="B2421" s="154" t="s">
        <v>1251</v>
      </c>
      <c r="C2421" s="154" t="s">
        <v>1251</v>
      </c>
      <c r="D2421" s="154" t="s">
        <v>7531</v>
      </c>
      <c r="E2421" s="154" t="s">
        <v>5253</v>
      </c>
      <c r="F2421" s="154" t="s">
        <v>6614</v>
      </c>
      <c r="G2421" s="78" t="str">
        <f t="shared" si="37"/>
        <v>TMS</v>
      </c>
    </row>
    <row r="2422" spans="2:7" hidden="1" x14ac:dyDescent="0.2">
      <c r="B2422" s="154" t="s">
        <v>380</v>
      </c>
      <c r="C2422" s="154" t="s">
        <v>380</v>
      </c>
      <c r="D2422" s="154" t="s">
        <v>6769</v>
      </c>
      <c r="E2422" s="154" t="s">
        <v>1629</v>
      </c>
      <c r="F2422" s="154" t="s">
        <v>6097</v>
      </c>
      <c r="G2422" s="78" t="str">
        <f t="shared" si="37"/>
        <v>ABT</v>
      </c>
    </row>
    <row r="2423" spans="2:7" hidden="1" x14ac:dyDescent="0.2">
      <c r="B2423" s="154" t="s">
        <v>116</v>
      </c>
      <c r="C2423" s="154" t="s">
        <v>116</v>
      </c>
      <c r="D2423" s="154" t="s">
        <v>1788</v>
      </c>
      <c r="E2423" s="154" t="s">
        <v>1629</v>
      </c>
      <c r="F2423" s="154" t="s">
        <v>6097</v>
      </c>
      <c r="G2423" s="78" t="str">
        <f t="shared" si="37"/>
        <v>AHB</v>
      </c>
    </row>
    <row r="2424" spans="2:7" hidden="1" x14ac:dyDescent="0.2">
      <c r="B2424" s="154" t="s">
        <v>400</v>
      </c>
      <c r="C2424" s="154" t="s">
        <v>400</v>
      </c>
      <c r="D2424" s="154" t="s">
        <v>1803</v>
      </c>
      <c r="E2424" s="154" t="s">
        <v>1629</v>
      </c>
      <c r="F2424" s="154" t="s">
        <v>6097</v>
      </c>
      <c r="G2424" s="78" t="str">
        <f t="shared" si="37"/>
        <v>AJF</v>
      </c>
    </row>
    <row r="2425" spans="2:7" hidden="1" x14ac:dyDescent="0.2">
      <c r="B2425" s="154" t="s">
        <v>420</v>
      </c>
      <c r="C2425" s="154" t="s">
        <v>420</v>
      </c>
      <c r="D2425" s="154" t="s">
        <v>1885</v>
      </c>
      <c r="E2425" s="154" t="s">
        <v>1629</v>
      </c>
      <c r="F2425" s="154" t="s">
        <v>6097</v>
      </c>
      <c r="G2425" s="78" t="str">
        <f t="shared" si="37"/>
        <v>AQI</v>
      </c>
    </row>
    <row r="2426" spans="2:7" hidden="1" x14ac:dyDescent="0.2">
      <c r="B2426" s="154" t="s">
        <v>2058</v>
      </c>
      <c r="C2426" s="154" t="s">
        <v>2058</v>
      </c>
      <c r="D2426" s="154" t="s">
        <v>2059</v>
      </c>
      <c r="E2426" s="154" t="s">
        <v>1629</v>
      </c>
      <c r="F2426" s="154" t="s">
        <v>6097</v>
      </c>
      <c r="G2426" s="78" t="str">
        <f t="shared" si="37"/>
        <v>BHH</v>
      </c>
    </row>
    <row r="2427" spans="2:7" hidden="1" x14ac:dyDescent="0.2">
      <c r="B2427" s="154" t="s">
        <v>107</v>
      </c>
      <c r="C2427" s="154" t="s">
        <v>107</v>
      </c>
      <c r="D2427" s="154" t="s">
        <v>6724</v>
      </c>
      <c r="E2427" s="154" t="s">
        <v>1629</v>
      </c>
      <c r="F2427" s="154" t="s">
        <v>6097</v>
      </c>
      <c r="G2427" s="78" t="str">
        <f t="shared" si="37"/>
        <v>DMM</v>
      </c>
    </row>
    <row r="2428" spans="2:7" hidden="1" x14ac:dyDescent="0.2">
      <c r="B2428" s="154" t="s">
        <v>2655</v>
      </c>
      <c r="C2428" s="154" t="s">
        <v>2655</v>
      </c>
      <c r="D2428" s="154" t="s">
        <v>2656</v>
      </c>
      <c r="E2428" s="154" t="s">
        <v>1629</v>
      </c>
      <c r="F2428" s="154" t="s">
        <v>6097</v>
      </c>
      <c r="G2428" s="78" t="str">
        <f t="shared" si="37"/>
        <v>DWD</v>
      </c>
    </row>
    <row r="2429" spans="2:7" hidden="1" x14ac:dyDescent="0.2">
      <c r="B2429" s="154" t="s">
        <v>612</v>
      </c>
      <c r="C2429" s="154" t="s">
        <v>612</v>
      </c>
      <c r="D2429" s="154" t="s">
        <v>2668</v>
      </c>
      <c r="E2429" s="154" t="s">
        <v>1629</v>
      </c>
      <c r="F2429" s="154" t="s">
        <v>6097</v>
      </c>
      <c r="G2429" s="78" t="str">
        <f t="shared" si="37"/>
        <v>EAM</v>
      </c>
    </row>
    <row r="2430" spans="2:7" hidden="1" x14ac:dyDescent="0.2">
      <c r="B2430" s="154" t="s">
        <v>2704</v>
      </c>
      <c r="C2430" s="154" t="s">
        <v>2704</v>
      </c>
      <c r="D2430" s="154" t="s">
        <v>2705</v>
      </c>
      <c r="E2430" s="154" t="s">
        <v>1629</v>
      </c>
      <c r="F2430" s="154" t="s">
        <v>6097</v>
      </c>
      <c r="G2430" s="78" t="str">
        <f t="shared" si="37"/>
        <v>EJH</v>
      </c>
    </row>
    <row r="2431" spans="2:7" hidden="1" x14ac:dyDescent="0.2">
      <c r="B2431" s="154" t="s">
        <v>119</v>
      </c>
      <c r="C2431" s="154" t="s">
        <v>119</v>
      </c>
      <c r="D2431" s="154" t="s">
        <v>2717</v>
      </c>
      <c r="E2431" s="154" t="s">
        <v>1629</v>
      </c>
      <c r="F2431" s="154" t="s">
        <v>6097</v>
      </c>
      <c r="G2431" s="78" t="str">
        <f t="shared" si="37"/>
        <v>ELQ</v>
      </c>
    </row>
    <row r="2432" spans="2:7" hidden="1" x14ac:dyDescent="0.2">
      <c r="B2432" s="154" t="s">
        <v>672</v>
      </c>
      <c r="C2432" s="154" t="s">
        <v>672</v>
      </c>
      <c r="D2432" s="154" t="s">
        <v>2947</v>
      </c>
      <c r="E2432" s="154" t="s">
        <v>1629</v>
      </c>
      <c r="F2432" s="154" t="s">
        <v>6097</v>
      </c>
      <c r="G2432" s="78" t="str">
        <f t="shared" si="37"/>
        <v>GIZ</v>
      </c>
    </row>
    <row r="2433" spans="2:7" hidden="1" x14ac:dyDescent="0.2">
      <c r="B2433" s="154" t="s">
        <v>695</v>
      </c>
      <c r="C2433" s="154" t="s">
        <v>695</v>
      </c>
      <c r="D2433" s="154" t="s">
        <v>3068</v>
      </c>
      <c r="E2433" s="154" t="s">
        <v>1629</v>
      </c>
      <c r="F2433" s="154" t="s">
        <v>6097</v>
      </c>
      <c r="G2433" s="78" t="str">
        <f t="shared" si="37"/>
        <v>HAS</v>
      </c>
    </row>
    <row r="2434" spans="2:7" hidden="1" x14ac:dyDescent="0.2">
      <c r="B2434" s="154" t="s">
        <v>3148</v>
      </c>
      <c r="C2434" s="154" t="s">
        <v>3148</v>
      </c>
      <c r="D2434" s="154" t="s">
        <v>6370</v>
      </c>
      <c r="E2434" s="154" t="s">
        <v>1629</v>
      </c>
      <c r="F2434" s="154" t="s">
        <v>6097</v>
      </c>
      <c r="G2434" s="78" t="str">
        <f t="shared" si="37"/>
        <v>HOF</v>
      </c>
    </row>
    <row r="2435" spans="2:7" hidden="1" x14ac:dyDescent="0.2">
      <c r="B2435" s="154" t="s">
        <v>98</v>
      </c>
      <c r="C2435" s="154" t="s">
        <v>98</v>
      </c>
      <c r="D2435" s="154" t="s">
        <v>3362</v>
      </c>
      <c r="E2435" s="154" t="s">
        <v>1629</v>
      </c>
      <c r="F2435" s="154" t="s">
        <v>6097</v>
      </c>
      <c r="G2435" s="78" t="str">
        <f t="shared" si="37"/>
        <v>JED</v>
      </c>
    </row>
    <row r="2436" spans="2:7" hidden="1" x14ac:dyDescent="0.2">
      <c r="B2436" s="154" t="s">
        <v>110</v>
      </c>
      <c r="C2436" s="154" t="s">
        <v>110</v>
      </c>
      <c r="D2436" s="154" t="s">
        <v>4000</v>
      </c>
      <c r="E2436" s="154" t="s">
        <v>1629</v>
      </c>
      <c r="F2436" s="154" t="s">
        <v>6097</v>
      </c>
      <c r="G2436" s="78" t="str">
        <f t="shared" ref="G2436:G2499" si="38">C2436</f>
        <v>MED</v>
      </c>
    </row>
    <row r="2437" spans="2:7" hidden="1" x14ac:dyDescent="0.2">
      <c r="B2437" s="154" t="s">
        <v>4722</v>
      </c>
      <c r="C2437" s="154" t="s">
        <v>4722</v>
      </c>
      <c r="D2437" s="154" t="s">
        <v>4723</v>
      </c>
      <c r="E2437" s="154" t="s">
        <v>1629</v>
      </c>
      <c r="F2437" s="154" t="s">
        <v>6097</v>
      </c>
      <c r="G2437" s="78" t="str">
        <f t="shared" si="38"/>
        <v>RAE</v>
      </c>
    </row>
    <row r="2438" spans="2:7" hidden="1" x14ac:dyDescent="0.2">
      <c r="B2438" s="154" t="s">
        <v>4724</v>
      </c>
      <c r="C2438" s="154" t="s">
        <v>4724</v>
      </c>
      <c r="D2438" s="154" t="s">
        <v>4725</v>
      </c>
      <c r="E2438" s="154" t="s">
        <v>1629</v>
      </c>
      <c r="F2438" s="154" t="s">
        <v>6097</v>
      </c>
      <c r="G2438" s="78" t="str">
        <f t="shared" si="38"/>
        <v>RAH</v>
      </c>
    </row>
    <row r="2439" spans="2:7" hidden="1" x14ac:dyDescent="0.2">
      <c r="B2439" s="154" t="s">
        <v>103</v>
      </c>
      <c r="C2439" s="154" t="s">
        <v>103</v>
      </c>
      <c r="D2439" s="154" t="s">
        <v>4839</v>
      </c>
      <c r="E2439" s="154" t="s">
        <v>1629</v>
      </c>
      <c r="F2439" s="154" t="s">
        <v>6097</v>
      </c>
      <c r="G2439" s="78" t="str">
        <f t="shared" si="38"/>
        <v>RUH</v>
      </c>
    </row>
    <row r="2440" spans="2:7" hidden="1" x14ac:dyDescent="0.2">
      <c r="B2440" s="154" t="s">
        <v>4946</v>
      </c>
      <c r="C2440" s="154" t="s">
        <v>4946</v>
      </c>
      <c r="D2440" s="154" t="s">
        <v>4947</v>
      </c>
      <c r="E2440" s="154" t="s">
        <v>1629</v>
      </c>
      <c r="F2440" s="154" t="s">
        <v>6097</v>
      </c>
      <c r="G2440" s="78" t="str">
        <f t="shared" si="38"/>
        <v>SHW</v>
      </c>
    </row>
    <row r="2441" spans="2:7" hidden="1" x14ac:dyDescent="0.2">
      <c r="B2441" s="154" t="s">
        <v>1547</v>
      </c>
      <c r="C2441" s="154" t="s">
        <v>1547</v>
      </c>
      <c r="D2441" s="154" t="s">
        <v>5192</v>
      </c>
      <c r="E2441" s="154" t="s">
        <v>1629</v>
      </c>
      <c r="F2441" s="154" t="s">
        <v>6097</v>
      </c>
      <c r="G2441" s="78" t="str">
        <f t="shared" si="38"/>
        <v>TIF</v>
      </c>
    </row>
    <row r="2442" spans="2:7" hidden="1" x14ac:dyDescent="0.2">
      <c r="B2442" s="154" t="s">
        <v>5329</v>
      </c>
      <c r="C2442" s="154" t="s">
        <v>5329</v>
      </c>
      <c r="D2442" s="154" t="s">
        <v>5330</v>
      </c>
      <c r="E2442" s="154" t="s">
        <v>1629</v>
      </c>
      <c r="F2442" s="154" t="s">
        <v>6097</v>
      </c>
      <c r="G2442" s="78" t="str">
        <f t="shared" si="38"/>
        <v>TUI</v>
      </c>
    </row>
    <row r="2443" spans="2:7" hidden="1" x14ac:dyDescent="0.2">
      <c r="B2443" s="154" t="s">
        <v>1276</v>
      </c>
      <c r="C2443" s="154" t="s">
        <v>1276</v>
      </c>
      <c r="D2443" s="154" t="s">
        <v>5341</v>
      </c>
      <c r="E2443" s="154" t="s">
        <v>1629</v>
      </c>
      <c r="F2443" s="154" t="s">
        <v>6097</v>
      </c>
      <c r="G2443" s="78" t="str">
        <f t="shared" si="38"/>
        <v>TUU</v>
      </c>
    </row>
    <row r="2444" spans="2:7" hidden="1" x14ac:dyDescent="0.2">
      <c r="B2444" s="154" t="s">
        <v>6627</v>
      </c>
      <c r="C2444" s="154" t="s">
        <v>6627</v>
      </c>
      <c r="D2444" s="154" t="s">
        <v>7553</v>
      </c>
      <c r="E2444" s="154" t="s">
        <v>1629</v>
      </c>
      <c r="F2444" s="154" t="s">
        <v>6097</v>
      </c>
      <c r="G2444" s="78" t="str">
        <f t="shared" si="38"/>
        <v>ULH</v>
      </c>
    </row>
    <row r="2445" spans="2:7" hidden="1" x14ac:dyDescent="0.2">
      <c r="B2445" s="154" t="s">
        <v>5424</v>
      </c>
      <c r="C2445" s="154" t="s">
        <v>5424</v>
      </c>
      <c r="D2445" s="154" t="s">
        <v>5425</v>
      </c>
      <c r="E2445" s="154" t="s">
        <v>1629</v>
      </c>
      <c r="F2445" s="154" t="s">
        <v>6097</v>
      </c>
      <c r="G2445" s="78" t="str">
        <f t="shared" si="38"/>
        <v>URY</v>
      </c>
    </row>
    <row r="2446" spans="2:7" hidden="1" x14ac:dyDescent="0.2">
      <c r="B2446" s="154" t="s">
        <v>5544</v>
      </c>
      <c r="C2446" s="154" t="s">
        <v>5544</v>
      </c>
      <c r="D2446" s="154" t="s">
        <v>7581</v>
      </c>
      <c r="E2446" s="154" t="s">
        <v>1629</v>
      </c>
      <c r="F2446" s="154" t="s">
        <v>6097</v>
      </c>
      <c r="G2446" s="78" t="str">
        <f t="shared" si="38"/>
        <v>WAE</v>
      </c>
    </row>
    <row r="2447" spans="2:7" hidden="1" x14ac:dyDescent="0.2">
      <c r="B2447" s="154" t="s">
        <v>115</v>
      </c>
      <c r="C2447" s="154" t="s">
        <v>115</v>
      </c>
      <c r="D2447" s="154" t="s">
        <v>7656</v>
      </c>
      <c r="E2447" s="154" t="s">
        <v>1629</v>
      </c>
      <c r="F2447" s="154" t="s">
        <v>6097</v>
      </c>
      <c r="G2447" s="78" t="str">
        <f t="shared" si="38"/>
        <v>YNB</v>
      </c>
    </row>
    <row r="2448" spans="2:7" hidden="1" x14ac:dyDescent="0.2">
      <c r="B2448" s="154" t="s">
        <v>10</v>
      </c>
      <c r="C2448" s="154" t="s">
        <v>10</v>
      </c>
      <c r="D2448" s="154" t="s">
        <v>2601</v>
      </c>
      <c r="E2448" s="154" t="s">
        <v>1564</v>
      </c>
      <c r="F2448" s="154" t="s">
        <v>6260</v>
      </c>
      <c r="G2448" s="78" t="str">
        <f t="shared" si="38"/>
        <v>DKR</v>
      </c>
    </row>
    <row r="2449" spans="2:7" hidden="1" x14ac:dyDescent="0.2">
      <c r="B2449" s="154" t="s">
        <v>5924</v>
      </c>
      <c r="C2449" s="154" t="s">
        <v>5924</v>
      </c>
      <c r="D2449" s="154" t="s">
        <v>5925</v>
      </c>
      <c r="E2449" s="154" t="s">
        <v>1564</v>
      </c>
      <c r="F2449" s="154" t="s">
        <v>6260</v>
      </c>
      <c r="G2449" s="78" t="str">
        <f t="shared" si="38"/>
        <v>ZIG</v>
      </c>
    </row>
    <row r="2450" spans="2:7" hidden="1" x14ac:dyDescent="0.2">
      <c r="B2450" s="154" t="s">
        <v>450</v>
      </c>
      <c r="C2450" s="154" t="s">
        <v>450</v>
      </c>
      <c r="D2450" s="154" t="s">
        <v>2019</v>
      </c>
      <c r="E2450" s="154" t="s">
        <v>1606</v>
      </c>
      <c r="F2450" s="154" t="s">
        <v>6181</v>
      </c>
      <c r="G2450" s="78" t="str">
        <f t="shared" si="38"/>
        <v>BEG</v>
      </c>
    </row>
    <row r="2451" spans="2:7" hidden="1" x14ac:dyDescent="0.2">
      <c r="B2451" s="154" t="s">
        <v>3263</v>
      </c>
      <c r="C2451" s="154" t="s">
        <v>3263</v>
      </c>
      <c r="D2451" s="154" t="s">
        <v>3264</v>
      </c>
      <c r="E2451" s="154" t="s">
        <v>1606</v>
      </c>
      <c r="F2451" s="154" t="s">
        <v>6181</v>
      </c>
      <c r="G2451" s="78" t="str">
        <f t="shared" si="38"/>
        <v>INI</v>
      </c>
    </row>
    <row r="2452" spans="2:7" hidden="1" x14ac:dyDescent="0.2">
      <c r="B2452" s="154" t="s">
        <v>1075</v>
      </c>
      <c r="C2452" s="154" t="s">
        <v>1075</v>
      </c>
      <c r="D2452" s="154" t="s">
        <v>4656</v>
      </c>
      <c r="E2452" s="154" t="s">
        <v>1606</v>
      </c>
      <c r="F2452" s="154" t="s">
        <v>6181</v>
      </c>
      <c r="G2452" s="78" t="str">
        <f t="shared" si="38"/>
        <v>PRN</v>
      </c>
    </row>
    <row r="2453" spans="2:7" hidden="1" x14ac:dyDescent="0.2">
      <c r="B2453" s="154" t="s">
        <v>4655</v>
      </c>
      <c r="C2453" s="154" t="s">
        <v>4655</v>
      </c>
      <c r="D2453" s="154" t="s">
        <v>7366</v>
      </c>
      <c r="E2453" s="154" t="s">
        <v>1571</v>
      </c>
      <c r="F2453" s="154" t="s">
        <v>6547</v>
      </c>
      <c r="G2453" s="78" t="str">
        <f t="shared" si="38"/>
        <v>PRI</v>
      </c>
    </row>
    <row r="2454" spans="2:7" hidden="1" x14ac:dyDescent="0.2">
      <c r="B2454" s="154" t="s">
        <v>18</v>
      </c>
      <c r="C2454" s="154" t="s">
        <v>18</v>
      </c>
      <c r="D2454" s="154" t="s">
        <v>7445</v>
      </c>
      <c r="E2454" s="154" t="s">
        <v>1571</v>
      </c>
      <c r="F2454" s="154" t="s">
        <v>6547</v>
      </c>
      <c r="G2454" s="78" t="str">
        <f t="shared" si="38"/>
        <v>SEZ</v>
      </c>
    </row>
    <row r="2455" spans="2:7" hidden="1" x14ac:dyDescent="0.2">
      <c r="B2455" s="154" t="s">
        <v>647</v>
      </c>
      <c r="C2455" s="154" t="s">
        <v>647</v>
      </c>
      <c r="D2455" s="154" t="s">
        <v>2840</v>
      </c>
      <c r="E2455" s="154" t="s">
        <v>2841</v>
      </c>
      <c r="F2455" s="154" t="s">
        <v>6323</v>
      </c>
      <c r="G2455" s="78" t="str">
        <f t="shared" si="38"/>
        <v>FNA</v>
      </c>
    </row>
    <row r="2456" spans="2:7" hidden="1" x14ac:dyDescent="0.2">
      <c r="B2456" s="154" t="s">
        <v>72</v>
      </c>
      <c r="C2456" s="154" t="s">
        <v>72</v>
      </c>
      <c r="D2456" s="154" t="s">
        <v>1598</v>
      </c>
      <c r="E2456" s="154" t="s">
        <v>1598</v>
      </c>
      <c r="F2456" s="154" t="s">
        <v>6579</v>
      </c>
      <c r="G2456" s="78" t="str">
        <f t="shared" si="38"/>
        <v>SIN</v>
      </c>
    </row>
    <row r="2457" spans="2:7" hidden="1" x14ac:dyDescent="0.2">
      <c r="B2457" s="154" t="s">
        <v>506</v>
      </c>
      <c r="C2457" s="154" t="s">
        <v>506</v>
      </c>
      <c r="D2457" s="154" t="s">
        <v>2212</v>
      </c>
      <c r="E2457" s="154" t="s">
        <v>2213</v>
      </c>
      <c r="F2457" s="154" t="s">
        <v>6220</v>
      </c>
      <c r="G2457" s="78" t="str">
        <f t="shared" si="38"/>
        <v>BTS</v>
      </c>
    </row>
    <row r="2458" spans="2:7" hidden="1" x14ac:dyDescent="0.2">
      <c r="B2458" s="154" t="s">
        <v>3253</v>
      </c>
      <c r="C2458" s="154" t="s">
        <v>3253</v>
      </c>
      <c r="D2458" s="154" t="s">
        <v>3254</v>
      </c>
      <c r="E2458" s="154" t="s">
        <v>2213</v>
      </c>
      <c r="F2458" s="154" t="s">
        <v>6220</v>
      </c>
      <c r="G2458" s="78" t="str">
        <f t="shared" si="38"/>
        <v>ILZ</v>
      </c>
    </row>
    <row r="2459" spans="2:7" hidden="1" x14ac:dyDescent="0.2">
      <c r="B2459" s="154" t="s">
        <v>824</v>
      </c>
      <c r="C2459" s="154" t="s">
        <v>824</v>
      </c>
      <c r="D2459" s="154" t="s">
        <v>3650</v>
      </c>
      <c r="E2459" s="154" t="s">
        <v>2213</v>
      </c>
      <c r="F2459" s="154" t="s">
        <v>6220</v>
      </c>
      <c r="G2459" s="78" t="str">
        <f t="shared" si="38"/>
        <v>KSC</v>
      </c>
    </row>
    <row r="2460" spans="2:7" hidden="1" x14ac:dyDescent="0.2">
      <c r="B2460" s="154" t="s">
        <v>5117</v>
      </c>
      <c r="C2460" s="154" t="s">
        <v>5117</v>
      </c>
      <c r="D2460" s="154" t="s">
        <v>6599</v>
      </c>
      <c r="E2460" s="154" t="s">
        <v>2213</v>
      </c>
      <c r="F2460" s="154" t="s">
        <v>6220</v>
      </c>
      <c r="G2460" s="78" t="str">
        <f t="shared" si="38"/>
        <v>TAT</v>
      </c>
    </row>
    <row r="2461" spans="2:7" hidden="1" x14ac:dyDescent="0.2">
      <c r="B2461" s="154" t="s">
        <v>865</v>
      </c>
      <c r="C2461" s="154" t="s">
        <v>865</v>
      </c>
      <c r="D2461" s="154" t="s">
        <v>3809</v>
      </c>
      <c r="E2461" s="154" t="s">
        <v>3810</v>
      </c>
      <c r="F2461" s="154" t="s">
        <v>6446</v>
      </c>
      <c r="G2461" s="78" t="str">
        <f t="shared" si="38"/>
        <v>LJU</v>
      </c>
    </row>
    <row r="2462" spans="2:7" hidden="1" x14ac:dyDescent="0.2">
      <c r="B2462" s="154" t="s">
        <v>1767</v>
      </c>
      <c r="C2462" s="154" t="s">
        <v>1767</v>
      </c>
      <c r="D2462" s="154" t="s">
        <v>1768</v>
      </c>
      <c r="E2462" s="154" t="s">
        <v>1769</v>
      </c>
      <c r="F2462" s="154" t="s">
        <v>6113</v>
      </c>
      <c r="G2462" s="78" t="str">
        <f t="shared" si="38"/>
        <v>AFT</v>
      </c>
    </row>
    <row r="2463" spans="2:7" hidden="1" x14ac:dyDescent="0.2">
      <c r="B2463" s="154" t="s">
        <v>1912</v>
      </c>
      <c r="C2463" s="154" t="s">
        <v>1912</v>
      </c>
      <c r="D2463" s="154" t="s">
        <v>1913</v>
      </c>
      <c r="E2463" s="154" t="s">
        <v>1769</v>
      </c>
      <c r="F2463" s="154" t="s">
        <v>6113</v>
      </c>
      <c r="G2463" s="78" t="str">
        <f t="shared" si="38"/>
        <v>ATD</v>
      </c>
    </row>
    <row r="2464" spans="2:7" hidden="1" x14ac:dyDescent="0.2">
      <c r="B2464" s="154" t="s">
        <v>1977</v>
      </c>
      <c r="C2464" s="154" t="s">
        <v>1977</v>
      </c>
      <c r="D2464" s="154" t="s">
        <v>1978</v>
      </c>
      <c r="E2464" s="154" t="s">
        <v>1769</v>
      </c>
      <c r="F2464" s="154" t="s">
        <v>6113</v>
      </c>
      <c r="G2464" s="78" t="str">
        <f t="shared" si="38"/>
        <v>BAS</v>
      </c>
    </row>
    <row r="2465" spans="2:7" hidden="1" x14ac:dyDescent="0.2">
      <c r="B2465" s="154" t="s">
        <v>2144</v>
      </c>
      <c r="C2465" s="154" t="s">
        <v>2144</v>
      </c>
      <c r="D2465" s="154" t="s">
        <v>2145</v>
      </c>
      <c r="E2465" s="154" t="s">
        <v>1769</v>
      </c>
      <c r="F2465" s="154" t="s">
        <v>6113</v>
      </c>
      <c r="G2465" s="78" t="str">
        <f t="shared" si="38"/>
        <v>BNY</v>
      </c>
    </row>
    <row r="2466" spans="2:7" hidden="1" x14ac:dyDescent="0.2">
      <c r="B2466" s="154" t="s">
        <v>2372</v>
      </c>
      <c r="C2466" s="154" t="s">
        <v>2372</v>
      </c>
      <c r="D2466" s="154" t="s">
        <v>6875</v>
      </c>
      <c r="E2466" s="154" t="s">
        <v>1769</v>
      </c>
      <c r="F2466" s="154" t="s">
        <v>6113</v>
      </c>
      <c r="G2466" s="78" t="str">
        <f t="shared" si="38"/>
        <v>CHY</v>
      </c>
    </row>
    <row r="2467" spans="2:7" hidden="1" x14ac:dyDescent="0.2">
      <c r="B2467" s="154" t="s">
        <v>2693</v>
      </c>
      <c r="C2467" s="154" t="s">
        <v>2693</v>
      </c>
      <c r="D2467" s="154" t="s">
        <v>2694</v>
      </c>
      <c r="E2467" s="154" t="s">
        <v>1769</v>
      </c>
      <c r="F2467" s="154" t="s">
        <v>6113</v>
      </c>
      <c r="G2467" s="78" t="str">
        <f t="shared" si="38"/>
        <v>EGM</v>
      </c>
    </row>
    <row r="2468" spans="2:7" hidden="1" x14ac:dyDescent="0.2">
      <c r="B2468" s="154" t="s">
        <v>2858</v>
      </c>
      <c r="C2468" s="154" t="s">
        <v>2858</v>
      </c>
      <c r="D2468" s="154" t="s">
        <v>6986</v>
      </c>
      <c r="E2468" s="154" t="s">
        <v>1769</v>
      </c>
      <c r="F2468" s="154" t="s">
        <v>6113</v>
      </c>
      <c r="G2468" s="78" t="str">
        <f t="shared" si="38"/>
        <v>FRE</v>
      </c>
    </row>
    <row r="2469" spans="2:7" hidden="1" x14ac:dyDescent="0.2">
      <c r="B2469" s="154" t="s">
        <v>3019</v>
      </c>
      <c r="C2469" s="154" t="s">
        <v>3019</v>
      </c>
      <c r="D2469" s="154" t="s">
        <v>3020</v>
      </c>
      <c r="E2469" s="154" t="s">
        <v>1769</v>
      </c>
      <c r="F2469" s="154" t="s">
        <v>6113</v>
      </c>
      <c r="G2469" s="78" t="str">
        <f t="shared" si="38"/>
        <v>GTA</v>
      </c>
    </row>
    <row r="2470" spans="2:7" hidden="1" x14ac:dyDescent="0.2">
      <c r="B2470" s="154" t="s">
        <v>689</v>
      </c>
      <c r="C2470" s="154" t="s">
        <v>689</v>
      </c>
      <c r="D2470" s="154" t="s">
        <v>3052</v>
      </c>
      <c r="E2470" s="154" t="s">
        <v>1769</v>
      </c>
      <c r="F2470" s="154" t="s">
        <v>6113</v>
      </c>
      <c r="G2470" s="78" t="str">
        <f t="shared" si="38"/>
        <v>GZO</v>
      </c>
    </row>
    <row r="2471" spans="2:7" hidden="1" x14ac:dyDescent="0.2">
      <c r="B2471" s="154" t="s">
        <v>711</v>
      </c>
      <c r="C2471" s="154" t="s">
        <v>711</v>
      </c>
      <c r="D2471" s="154" t="s">
        <v>3109</v>
      </c>
      <c r="E2471" s="154" t="s">
        <v>1769</v>
      </c>
      <c r="F2471" s="154" t="s">
        <v>6113</v>
      </c>
      <c r="G2471" s="78" t="str">
        <f t="shared" si="38"/>
        <v>HIR</v>
      </c>
    </row>
    <row r="2472" spans="2:7" hidden="1" x14ac:dyDescent="0.2">
      <c r="B2472" s="154" t="s">
        <v>3287</v>
      </c>
      <c r="C2472" s="154" t="s">
        <v>3287</v>
      </c>
      <c r="D2472" s="154" t="s">
        <v>3288</v>
      </c>
      <c r="E2472" s="154" t="s">
        <v>1769</v>
      </c>
      <c r="F2472" s="154" t="s">
        <v>6113</v>
      </c>
      <c r="G2472" s="78" t="str">
        <f t="shared" si="38"/>
        <v>IRA</v>
      </c>
    </row>
    <row r="2473" spans="2:7" hidden="1" x14ac:dyDescent="0.2">
      <c r="B2473" s="154" t="s">
        <v>3522</v>
      </c>
      <c r="C2473" s="154" t="s">
        <v>3522</v>
      </c>
      <c r="D2473" s="154" t="s">
        <v>3523</v>
      </c>
      <c r="E2473" s="154" t="s">
        <v>1769</v>
      </c>
      <c r="F2473" s="154" t="s">
        <v>6113</v>
      </c>
      <c r="G2473" s="78" t="str">
        <f t="shared" si="38"/>
        <v>KGE</v>
      </c>
    </row>
    <row r="2474" spans="2:7" hidden="1" x14ac:dyDescent="0.2">
      <c r="B2474" s="154" t="s">
        <v>4185</v>
      </c>
      <c r="C2474" s="154" t="s">
        <v>4185</v>
      </c>
      <c r="D2474" s="154" t="s">
        <v>4186</v>
      </c>
      <c r="E2474" s="154" t="s">
        <v>1769</v>
      </c>
      <c r="F2474" s="154" t="s">
        <v>6113</v>
      </c>
      <c r="G2474" s="78" t="str">
        <f t="shared" si="38"/>
        <v>MUA</v>
      </c>
    </row>
    <row r="2475" spans="2:7" hidden="1" x14ac:dyDescent="0.2">
      <c r="B2475" s="154" t="s">
        <v>4321</v>
      </c>
      <c r="C2475" s="154" t="s">
        <v>4321</v>
      </c>
      <c r="D2475" s="154" t="s">
        <v>7283</v>
      </c>
      <c r="E2475" s="154" t="s">
        <v>1769</v>
      </c>
      <c r="F2475" s="154" t="s">
        <v>6113</v>
      </c>
      <c r="G2475" s="78" t="str">
        <f t="shared" si="38"/>
        <v>NNB</v>
      </c>
    </row>
    <row r="2476" spans="2:7" hidden="1" x14ac:dyDescent="0.2">
      <c r="B2476" s="154" t="s">
        <v>4734</v>
      </c>
      <c r="C2476" s="154" t="s">
        <v>4734</v>
      </c>
      <c r="D2476" s="154" t="s">
        <v>4735</v>
      </c>
      <c r="E2476" s="154" t="s">
        <v>1769</v>
      </c>
      <c r="F2476" s="154" t="s">
        <v>6113</v>
      </c>
      <c r="G2476" s="78" t="str">
        <f t="shared" si="38"/>
        <v>RBV</v>
      </c>
    </row>
    <row r="2477" spans="2:7" hidden="1" x14ac:dyDescent="0.2">
      <c r="B2477" s="154" t="s">
        <v>4804</v>
      </c>
      <c r="C2477" s="154" t="s">
        <v>4804</v>
      </c>
      <c r="D2477" s="154" t="s">
        <v>4805</v>
      </c>
      <c r="E2477" s="154" t="s">
        <v>1769</v>
      </c>
      <c r="F2477" s="154" t="s">
        <v>6113</v>
      </c>
      <c r="G2477" s="78" t="str">
        <f t="shared" si="38"/>
        <v>RNA</v>
      </c>
    </row>
    <row r="2478" spans="2:7" hidden="1" x14ac:dyDescent="0.2">
      <c r="B2478" s="154" t="s">
        <v>4807</v>
      </c>
      <c r="C2478" s="154" t="s">
        <v>4807</v>
      </c>
      <c r="D2478" s="154" t="s">
        <v>4808</v>
      </c>
      <c r="E2478" s="154" t="s">
        <v>1769</v>
      </c>
      <c r="F2478" s="154" t="s">
        <v>6113</v>
      </c>
      <c r="G2478" s="78" t="str">
        <f t="shared" si="38"/>
        <v>RNL</v>
      </c>
    </row>
    <row r="2479" spans="2:7" hidden="1" x14ac:dyDescent="0.2">
      <c r="B2479" s="154" t="s">
        <v>4845</v>
      </c>
      <c r="C2479" s="154" t="s">
        <v>4845</v>
      </c>
      <c r="D2479" s="154" t="s">
        <v>7424</v>
      </c>
      <c r="E2479" s="154" t="s">
        <v>1769</v>
      </c>
      <c r="F2479" s="154" t="s">
        <v>6113</v>
      </c>
      <c r="G2479" s="78" t="str">
        <f t="shared" si="38"/>
        <v>RUS</v>
      </c>
    </row>
    <row r="2480" spans="2:7" hidden="1" x14ac:dyDescent="0.2">
      <c r="B2480" s="154" t="s">
        <v>4891</v>
      </c>
      <c r="C2480" s="154" t="s">
        <v>4891</v>
      </c>
      <c r="D2480" s="154" t="s">
        <v>7440</v>
      </c>
      <c r="E2480" s="154" t="s">
        <v>1769</v>
      </c>
      <c r="F2480" s="154" t="s">
        <v>6113</v>
      </c>
      <c r="G2480" s="78" t="str">
        <f t="shared" si="38"/>
        <v>SCZ</v>
      </c>
    </row>
    <row r="2481" spans="2:7" hidden="1" x14ac:dyDescent="0.2">
      <c r="B2481" s="154" t="s">
        <v>5455</v>
      </c>
      <c r="C2481" s="154" t="s">
        <v>5455</v>
      </c>
      <c r="D2481" s="154" t="s">
        <v>5456</v>
      </c>
      <c r="E2481" s="154" t="s">
        <v>1769</v>
      </c>
      <c r="F2481" s="154" t="s">
        <v>6113</v>
      </c>
      <c r="G2481" s="78" t="str">
        <f t="shared" si="38"/>
        <v>VAO</v>
      </c>
    </row>
    <row r="2482" spans="2:7" hidden="1" x14ac:dyDescent="0.2">
      <c r="B2482" s="154" t="s">
        <v>1548</v>
      </c>
      <c r="C2482" s="154" t="s">
        <v>1548</v>
      </c>
      <c r="D2482" s="154" t="s">
        <v>1990</v>
      </c>
      <c r="E2482" s="154" t="s">
        <v>1991</v>
      </c>
      <c r="F2482" s="154" t="s">
        <v>6173</v>
      </c>
      <c r="G2482" s="78" t="str">
        <f t="shared" si="38"/>
        <v>BBO</v>
      </c>
    </row>
    <row r="2483" spans="2:7" hidden="1" x14ac:dyDescent="0.2">
      <c r="B2483" s="154" t="s">
        <v>2188</v>
      </c>
      <c r="C2483" s="154" t="s">
        <v>2188</v>
      </c>
      <c r="D2483" s="154" t="s">
        <v>6216</v>
      </c>
      <c r="E2483" s="154" t="s">
        <v>1991</v>
      </c>
      <c r="F2483" s="154" t="s">
        <v>6173</v>
      </c>
      <c r="G2483" s="78" t="str">
        <f t="shared" si="38"/>
        <v>BSA</v>
      </c>
    </row>
    <row r="2484" spans="2:7" hidden="1" x14ac:dyDescent="0.2">
      <c r="B2484" s="154" t="s">
        <v>2957</v>
      </c>
      <c r="C2484" s="154" t="s">
        <v>2957</v>
      </c>
      <c r="D2484" s="154" t="s">
        <v>2958</v>
      </c>
      <c r="E2484" s="154" t="s">
        <v>1991</v>
      </c>
      <c r="F2484" s="154" t="s">
        <v>6173</v>
      </c>
      <c r="G2484" s="78" t="str">
        <f t="shared" si="38"/>
        <v>GLK</v>
      </c>
    </row>
    <row r="2485" spans="2:7" hidden="1" x14ac:dyDescent="0.2">
      <c r="B2485" s="154" t="s">
        <v>706</v>
      </c>
      <c r="C2485" s="154" t="s">
        <v>706</v>
      </c>
      <c r="D2485" s="154" t="s">
        <v>3093</v>
      </c>
      <c r="E2485" s="154" t="s">
        <v>1991</v>
      </c>
      <c r="F2485" s="154" t="s">
        <v>6173</v>
      </c>
      <c r="G2485" s="78" t="str">
        <f t="shared" si="38"/>
        <v>HGA</v>
      </c>
    </row>
    <row r="2486" spans="2:7" hidden="1" x14ac:dyDescent="0.2">
      <c r="B2486" s="154" t="s">
        <v>4029</v>
      </c>
      <c r="C2486" s="154" t="s">
        <v>4029</v>
      </c>
      <c r="D2486" s="154" t="s">
        <v>4030</v>
      </c>
      <c r="E2486" s="154" t="s">
        <v>1991</v>
      </c>
      <c r="F2486" s="154" t="s">
        <v>6173</v>
      </c>
      <c r="G2486" s="78" t="str">
        <f t="shared" si="38"/>
        <v>MGQ</v>
      </c>
    </row>
    <row r="2487" spans="2:7" hidden="1" x14ac:dyDescent="0.2">
      <c r="B2487" s="154" t="s">
        <v>454</v>
      </c>
      <c r="C2487" s="154" t="s">
        <v>454</v>
      </c>
      <c r="D2487" s="154" t="s">
        <v>2037</v>
      </c>
      <c r="E2487" s="154" t="s">
        <v>1579</v>
      </c>
      <c r="F2487" s="154" t="s">
        <v>6185</v>
      </c>
      <c r="G2487" s="78" t="str">
        <f t="shared" si="38"/>
        <v>BFN</v>
      </c>
    </row>
    <row r="2488" spans="2:7" hidden="1" x14ac:dyDescent="0.2">
      <c r="B2488" s="154" t="s">
        <v>27</v>
      </c>
      <c r="C2488" s="154" t="s">
        <v>27</v>
      </c>
      <c r="D2488" s="154" t="s">
        <v>6890</v>
      </c>
      <c r="E2488" s="154" t="s">
        <v>1579</v>
      </c>
      <c r="F2488" s="154" t="s">
        <v>6185</v>
      </c>
      <c r="G2488" s="78" t="str">
        <f t="shared" si="38"/>
        <v>CPT</v>
      </c>
    </row>
    <row r="2489" spans="2:7" hidden="1" x14ac:dyDescent="0.2">
      <c r="B2489" s="154" t="s">
        <v>28</v>
      </c>
      <c r="C2489" s="154" t="s">
        <v>28</v>
      </c>
      <c r="D2489" s="154" t="s">
        <v>2650</v>
      </c>
      <c r="E2489" s="154" t="s">
        <v>1579</v>
      </c>
      <c r="F2489" s="154" t="s">
        <v>6185</v>
      </c>
      <c r="G2489" s="78" t="str">
        <f t="shared" si="38"/>
        <v>DUR</v>
      </c>
    </row>
    <row r="2490" spans="2:7" hidden="1" x14ac:dyDescent="0.2">
      <c r="B2490" s="154" t="s">
        <v>623</v>
      </c>
      <c r="C2490" s="154" t="s">
        <v>623</v>
      </c>
      <c r="D2490" s="154" t="s">
        <v>6957</v>
      </c>
      <c r="E2490" s="154" t="s">
        <v>1579</v>
      </c>
      <c r="F2490" s="154" t="s">
        <v>6185</v>
      </c>
      <c r="G2490" s="78" t="str">
        <f t="shared" si="38"/>
        <v>ELS</v>
      </c>
    </row>
    <row r="2491" spans="2:7" hidden="1" x14ac:dyDescent="0.2">
      <c r="B2491" s="154" t="s">
        <v>681</v>
      </c>
      <c r="C2491" s="154" t="s">
        <v>681</v>
      </c>
      <c r="D2491" s="154" t="s">
        <v>3002</v>
      </c>
      <c r="E2491" s="154" t="s">
        <v>1579</v>
      </c>
      <c r="F2491" s="154" t="s">
        <v>6185</v>
      </c>
      <c r="G2491" s="78" t="str">
        <f t="shared" si="38"/>
        <v>GRJ</v>
      </c>
    </row>
    <row r="2492" spans="2:7" hidden="1" x14ac:dyDescent="0.2">
      <c r="B2492" s="154" t="s">
        <v>700</v>
      </c>
      <c r="C2492" s="154" t="s">
        <v>700</v>
      </c>
      <c r="D2492" s="154" t="s">
        <v>3081</v>
      </c>
      <c r="E2492" s="154" t="s">
        <v>1579</v>
      </c>
      <c r="F2492" s="154" t="s">
        <v>6185</v>
      </c>
      <c r="G2492" s="78" t="str">
        <f t="shared" si="38"/>
        <v>HDS</v>
      </c>
    </row>
    <row r="2493" spans="2:7" hidden="1" x14ac:dyDescent="0.2">
      <c r="B2493" s="154" t="s">
        <v>1650</v>
      </c>
      <c r="C2493" s="154" t="s">
        <v>26</v>
      </c>
      <c r="D2493" s="154" t="s">
        <v>3119</v>
      </c>
      <c r="E2493" s="154" t="s">
        <v>1579</v>
      </c>
      <c r="F2493" s="154" t="s">
        <v>6185</v>
      </c>
      <c r="G2493" s="78" t="str">
        <f t="shared" si="38"/>
        <v>JNB</v>
      </c>
    </row>
    <row r="2494" spans="2:7" hidden="1" x14ac:dyDescent="0.2">
      <c r="B2494" s="154" t="s">
        <v>26</v>
      </c>
      <c r="C2494" s="154" t="s">
        <v>26</v>
      </c>
      <c r="D2494" s="154" t="s">
        <v>3119</v>
      </c>
      <c r="E2494" s="154" t="s">
        <v>1579</v>
      </c>
      <c r="F2494" s="154" t="s">
        <v>6185</v>
      </c>
      <c r="G2494" s="78" t="str">
        <f t="shared" si="38"/>
        <v>JNB</v>
      </c>
    </row>
    <row r="2495" spans="2:7" hidden="1" x14ac:dyDescent="0.2">
      <c r="B2495" s="154" t="s">
        <v>798</v>
      </c>
      <c r="C2495" s="154" t="s">
        <v>798</v>
      </c>
      <c r="D2495" s="154" t="s">
        <v>3552</v>
      </c>
      <c r="E2495" s="154" t="s">
        <v>1579</v>
      </c>
      <c r="F2495" s="154" t="s">
        <v>6185</v>
      </c>
      <c r="G2495" s="78" t="str">
        <f t="shared" si="38"/>
        <v>KIM</v>
      </c>
    </row>
    <row r="2496" spans="2:7" hidden="1" x14ac:dyDescent="0.2">
      <c r="B2496" s="154" t="s">
        <v>942</v>
      </c>
      <c r="C2496" s="154" t="s">
        <v>942</v>
      </c>
      <c r="D2496" s="154" t="s">
        <v>4147</v>
      </c>
      <c r="E2496" s="154" t="s">
        <v>1579</v>
      </c>
      <c r="F2496" s="154" t="s">
        <v>6185</v>
      </c>
      <c r="G2496" s="78" t="str">
        <f t="shared" si="38"/>
        <v>MQP</v>
      </c>
    </row>
    <row r="2497" spans="2:7" hidden="1" x14ac:dyDescent="0.2">
      <c r="B2497" s="154" t="s">
        <v>1046</v>
      </c>
      <c r="C2497" s="154" t="s">
        <v>1046</v>
      </c>
      <c r="D2497" s="154" t="s">
        <v>4560</v>
      </c>
      <c r="E2497" s="154" t="s">
        <v>1579</v>
      </c>
      <c r="F2497" s="154" t="s">
        <v>6185</v>
      </c>
      <c r="G2497" s="78" t="str">
        <f t="shared" si="38"/>
        <v>PHW</v>
      </c>
    </row>
    <row r="2498" spans="2:7" hidden="1" x14ac:dyDescent="0.2">
      <c r="B2498" s="154" t="s">
        <v>1052</v>
      </c>
      <c r="C2498" s="154" t="s">
        <v>1052</v>
      </c>
      <c r="D2498" s="154" t="s">
        <v>7343</v>
      </c>
      <c r="E2498" s="154" t="s">
        <v>1579</v>
      </c>
      <c r="F2498" s="154" t="s">
        <v>6185</v>
      </c>
      <c r="G2498" s="78" t="str">
        <f t="shared" si="38"/>
        <v>PLZ</v>
      </c>
    </row>
    <row r="2499" spans="2:7" hidden="1" x14ac:dyDescent="0.2">
      <c r="B2499" s="154" t="s">
        <v>1081</v>
      </c>
      <c r="C2499" s="154" t="s">
        <v>1081</v>
      </c>
      <c r="D2499" s="154" t="s">
        <v>4671</v>
      </c>
      <c r="E2499" s="154" t="s">
        <v>1579</v>
      </c>
      <c r="F2499" s="154" t="s">
        <v>6185</v>
      </c>
      <c r="G2499" s="78" t="str">
        <f t="shared" si="38"/>
        <v>PTG</v>
      </c>
    </row>
    <row r="2500" spans="2:7" hidden="1" x14ac:dyDescent="0.2">
      <c r="B2500" s="154" t="s">
        <v>1089</v>
      </c>
      <c r="C2500" s="154" t="s">
        <v>1089</v>
      </c>
      <c r="D2500" s="154" t="s">
        <v>4709</v>
      </c>
      <c r="E2500" s="154" t="s">
        <v>1579</v>
      </c>
      <c r="F2500" s="154" t="s">
        <v>6185</v>
      </c>
      <c r="G2500" s="78" t="str">
        <f t="shared" ref="G2500:G2563" si="39">C2500</f>
        <v>PZB</v>
      </c>
    </row>
    <row r="2501" spans="2:7" hidden="1" x14ac:dyDescent="0.2">
      <c r="B2501" s="154" t="s">
        <v>1099</v>
      </c>
      <c r="C2501" s="154" t="s">
        <v>1099</v>
      </c>
      <c r="D2501" s="154" t="s">
        <v>7395</v>
      </c>
      <c r="E2501" s="154" t="s">
        <v>1579</v>
      </c>
      <c r="F2501" s="154" t="s">
        <v>6185</v>
      </c>
      <c r="G2501" s="78" t="str">
        <f t="shared" si="39"/>
        <v>RCB</v>
      </c>
    </row>
    <row r="2502" spans="2:7" hidden="1" x14ac:dyDescent="0.2">
      <c r="B2502" s="154" t="s">
        <v>7551</v>
      </c>
      <c r="C2502" s="154" t="s">
        <v>7551</v>
      </c>
      <c r="D2502" s="154" t="s">
        <v>7552</v>
      </c>
      <c r="E2502" s="154" t="s">
        <v>1579</v>
      </c>
      <c r="F2502" s="154" t="s">
        <v>6185</v>
      </c>
      <c r="G2502" s="78" t="str">
        <f t="shared" si="39"/>
        <v>ULD</v>
      </c>
    </row>
    <row r="2503" spans="2:7" hidden="1" x14ac:dyDescent="0.2">
      <c r="B2503" s="154" t="s">
        <v>1302</v>
      </c>
      <c r="C2503" s="154" t="s">
        <v>1302</v>
      </c>
      <c r="D2503" s="154" t="s">
        <v>5432</v>
      </c>
      <c r="E2503" s="154" t="s">
        <v>1579</v>
      </c>
      <c r="F2503" s="154" t="s">
        <v>6185</v>
      </c>
      <c r="G2503" s="78" t="str">
        <f t="shared" si="39"/>
        <v>UTN</v>
      </c>
    </row>
    <row r="2504" spans="2:7" hidden="1" x14ac:dyDescent="0.2">
      <c r="B2504" s="154" t="s">
        <v>1303</v>
      </c>
      <c r="C2504" s="154" t="s">
        <v>1303</v>
      </c>
      <c r="D2504" s="154" t="s">
        <v>5437</v>
      </c>
      <c r="E2504" s="154" t="s">
        <v>1579</v>
      </c>
      <c r="F2504" s="154" t="s">
        <v>6185</v>
      </c>
      <c r="G2504" s="78" t="str">
        <f t="shared" si="39"/>
        <v>UTT</v>
      </c>
    </row>
    <row r="2505" spans="2:7" hidden="1" x14ac:dyDescent="0.2">
      <c r="B2505" s="154" t="s">
        <v>779</v>
      </c>
      <c r="C2505" s="154" t="s">
        <v>779</v>
      </c>
      <c r="D2505" s="154" t="s">
        <v>3439</v>
      </c>
      <c r="E2505" s="154" t="s">
        <v>6407</v>
      </c>
      <c r="F2505" s="154" t="s">
        <v>6408</v>
      </c>
      <c r="G2505" s="78" t="str">
        <f t="shared" si="39"/>
        <v>JUB</v>
      </c>
    </row>
    <row r="2506" spans="2:7" hidden="1" x14ac:dyDescent="0.2">
      <c r="B2506" s="154" t="s">
        <v>3951</v>
      </c>
      <c r="C2506" s="154" t="s">
        <v>3951</v>
      </c>
      <c r="D2506" s="154" t="s">
        <v>3952</v>
      </c>
      <c r="E2506" s="154" t="s">
        <v>6407</v>
      </c>
      <c r="F2506" s="154" t="s">
        <v>6408</v>
      </c>
      <c r="G2506" s="78" t="str">
        <f t="shared" si="39"/>
        <v>MAK</v>
      </c>
    </row>
    <row r="2507" spans="2:7" hidden="1" x14ac:dyDescent="0.2">
      <c r="B2507" s="154" t="s">
        <v>4736</v>
      </c>
      <c r="C2507" s="154" t="s">
        <v>4736</v>
      </c>
      <c r="D2507" s="154" t="s">
        <v>4737</v>
      </c>
      <c r="E2507" s="154" t="s">
        <v>6407</v>
      </c>
      <c r="F2507" s="154" t="s">
        <v>6408</v>
      </c>
      <c r="G2507" s="78" t="str">
        <f t="shared" si="39"/>
        <v>RBX</v>
      </c>
    </row>
    <row r="2508" spans="2:7" hidden="1" x14ac:dyDescent="0.2">
      <c r="B2508" s="154" t="s">
        <v>6660</v>
      </c>
      <c r="C2508" s="154" t="s">
        <v>6660</v>
      </c>
      <c r="D2508" s="154" t="s">
        <v>6661</v>
      </c>
      <c r="E2508" s="154" t="s">
        <v>6407</v>
      </c>
      <c r="F2508" s="154" t="s">
        <v>6408</v>
      </c>
      <c r="G2508" s="78" t="str">
        <f t="shared" si="39"/>
        <v>WUU</v>
      </c>
    </row>
    <row r="2509" spans="2:7" hidden="1" x14ac:dyDescent="0.2">
      <c r="B2509" s="154" t="s">
        <v>6763</v>
      </c>
      <c r="C2509" s="154" t="s">
        <v>6763</v>
      </c>
      <c r="D2509" s="154" t="s">
        <v>6764</v>
      </c>
      <c r="E2509" s="154" t="s">
        <v>1617</v>
      </c>
      <c r="F2509" s="154" t="s">
        <v>6101</v>
      </c>
      <c r="G2509" s="78" t="str">
        <f t="shared" si="39"/>
        <v>ABC</v>
      </c>
    </row>
    <row r="2510" spans="2:7" hidden="1" x14ac:dyDescent="0.2">
      <c r="B2510" s="154" t="s">
        <v>384</v>
      </c>
      <c r="C2510" s="154" t="s">
        <v>384</v>
      </c>
      <c r="D2510" s="154" t="s">
        <v>1718</v>
      </c>
      <c r="E2510" s="154" t="s">
        <v>1617</v>
      </c>
      <c r="F2510" s="154" t="s">
        <v>6101</v>
      </c>
      <c r="G2510" s="78" t="str">
        <f t="shared" si="39"/>
        <v>ACE</v>
      </c>
    </row>
    <row r="2511" spans="2:7" hidden="1" x14ac:dyDescent="0.2">
      <c r="B2511" s="154" t="s">
        <v>395</v>
      </c>
      <c r="C2511" s="154" t="s">
        <v>395</v>
      </c>
      <c r="D2511" s="154" t="s">
        <v>1783</v>
      </c>
      <c r="E2511" s="154" t="s">
        <v>1617</v>
      </c>
      <c r="F2511" s="154" t="s">
        <v>6101</v>
      </c>
      <c r="G2511" s="78" t="str">
        <f t="shared" si="39"/>
        <v>AGP</v>
      </c>
    </row>
    <row r="2512" spans="2:7" hidden="1" x14ac:dyDescent="0.2">
      <c r="B2512" s="154" t="s">
        <v>407</v>
      </c>
      <c r="C2512" s="154" t="s">
        <v>407</v>
      </c>
      <c r="D2512" s="154" t="s">
        <v>1826</v>
      </c>
      <c r="E2512" s="154" t="s">
        <v>1617</v>
      </c>
      <c r="F2512" s="154" t="s">
        <v>6101</v>
      </c>
      <c r="G2512" s="78" t="str">
        <f t="shared" si="39"/>
        <v>ALC</v>
      </c>
    </row>
    <row r="2513" spans="2:7" hidden="1" x14ac:dyDescent="0.2">
      <c r="B2513" s="154" t="s">
        <v>153</v>
      </c>
      <c r="C2513" s="154" t="s">
        <v>153</v>
      </c>
      <c r="D2513" s="154" t="s">
        <v>6715</v>
      </c>
      <c r="E2513" s="154" t="s">
        <v>1617</v>
      </c>
      <c r="F2513" s="154" t="s">
        <v>6101</v>
      </c>
      <c r="G2513" s="78" t="str">
        <f t="shared" si="39"/>
        <v>BCN</v>
      </c>
    </row>
    <row r="2514" spans="2:7" hidden="1" x14ac:dyDescent="0.2">
      <c r="B2514" s="154" t="s">
        <v>470</v>
      </c>
      <c r="C2514" s="154" t="s">
        <v>470</v>
      </c>
      <c r="D2514" s="154" t="s">
        <v>2079</v>
      </c>
      <c r="E2514" s="154" t="s">
        <v>1617</v>
      </c>
      <c r="F2514" s="154" t="s">
        <v>6101</v>
      </c>
      <c r="G2514" s="78" t="str">
        <f t="shared" si="39"/>
        <v>BIO</v>
      </c>
    </row>
    <row r="2515" spans="2:7" hidden="1" x14ac:dyDescent="0.2">
      <c r="B2515" s="154" t="s">
        <v>6819</v>
      </c>
      <c r="C2515" s="154" t="s">
        <v>6819</v>
      </c>
      <c r="D2515" s="154" t="s">
        <v>6820</v>
      </c>
      <c r="E2515" s="154" t="s">
        <v>1617</v>
      </c>
      <c r="F2515" s="154" t="s">
        <v>6101</v>
      </c>
      <c r="G2515" s="78" t="str">
        <f t="shared" si="39"/>
        <v>BJZ</v>
      </c>
    </row>
    <row r="2516" spans="2:7" hidden="1" x14ac:dyDescent="0.2">
      <c r="B2516" s="154" t="s">
        <v>613</v>
      </c>
      <c r="C2516" s="154" t="s">
        <v>613</v>
      </c>
      <c r="D2516" s="154" t="s">
        <v>6944</v>
      </c>
      <c r="E2516" s="154" t="s">
        <v>1617</v>
      </c>
      <c r="F2516" s="154" t="s">
        <v>6101</v>
      </c>
      <c r="G2516" s="78" t="str">
        <f t="shared" si="39"/>
        <v>EAS</v>
      </c>
    </row>
    <row r="2517" spans="2:7" hidden="1" x14ac:dyDescent="0.2">
      <c r="B2517" s="154" t="s">
        <v>656</v>
      </c>
      <c r="C2517" s="154" t="s">
        <v>656</v>
      </c>
      <c r="D2517" s="154" t="s">
        <v>2873</v>
      </c>
      <c r="E2517" s="154" t="s">
        <v>1617</v>
      </c>
      <c r="F2517" s="154" t="s">
        <v>6101</v>
      </c>
      <c r="G2517" s="78" t="str">
        <f t="shared" si="39"/>
        <v>FUE</v>
      </c>
    </row>
    <row r="2518" spans="2:7" hidden="1" x14ac:dyDescent="0.2">
      <c r="B2518" s="154" t="s">
        <v>7015</v>
      </c>
      <c r="C2518" s="154" t="s">
        <v>7015</v>
      </c>
      <c r="D2518" s="154" t="s">
        <v>7016</v>
      </c>
      <c r="E2518" s="154" t="s">
        <v>1617</v>
      </c>
      <c r="F2518" s="154" t="s">
        <v>6101</v>
      </c>
      <c r="G2518" s="78" t="str">
        <f t="shared" si="39"/>
        <v>GMZ</v>
      </c>
    </row>
    <row r="2519" spans="2:7" hidden="1" x14ac:dyDescent="0.2">
      <c r="B2519" s="154" t="s">
        <v>3006</v>
      </c>
      <c r="C2519" s="154" t="s">
        <v>3006</v>
      </c>
      <c r="D2519" s="154" t="s">
        <v>3007</v>
      </c>
      <c r="E2519" s="154" t="s">
        <v>1617</v>
      </c>
      <c r="F2519" s="154" t="s">
        <v>6101</v>
      </c>
      <c r="G2519" s="78" t="str">
        <f t="shared" si="39"/>
        <v>GRO</v>
      </c>
    </row>
    <row r="2520" spans="2:7" hidden="1" x14ac:dyDescent="0.2">
      <c r="B2520" s="154" t="s">
        <v>682</v>
      </c>
      <c r="C2520" s="154" t="s">
        <v>682</v>
      </c>
      <c r="D2520" s="154" t="s">
        <v>3013</v>
      </c>
      <c r="E2520" s="154" t="s">
        <v>1617</v>
      </c>
      <c r="F2520" s="154" t="s">
        <v>6101</v>
      </c>
      <c r="G2520" s="78" t="str">
        <f t="shared" si="39"/>
        <v>GRX</v>
      </c>
    </row>
    <row r="2521" spans="2:7" hidden="1" x14ac:dyDescent="0.2">
      <c r="B2521" s="154" t="s">
        <v>7050</v>
      </c>
      <c r="C2521" s="154" t="s">
        <v>7050</v>
      </c>
      <c r="D2521" s="154" t="s">
        <v>7051</v>
      </c>
      <c r="E2521" s="154" t="s">
        <v>1617</v>
      </c>
      <c r="F2521" s="154" t="s">
        <v>6101</v>
      </c>
      <c r="G2521" s="78" t="str">
        <f t="shared" si="39"/>
        <v>HSK</v>
      </c>
    </row>
    <row r="2522" spans="2:7" hidden="1" x14ac:dyDescent="0.2">
      <c r="B2522" s="154" t="s">
        <v>732</v>
      </c>
      <c r="C2522" s="154" t="s">
        <v>732</v>
      </c>
      <c r="D2522" s="154" t="s">
        <v>3224</v>
      </c>
      <c r="E2522" s="154" t="s">
        <v>1617</v>
      </c>
      <c r="F2522" s="154" t="s">
        <v>6101</v>
      </c>
      <c r="G2522" s="78" t="str">
        <f t="shared" si="39"/>
        <v>IBZ</v>
      </c>
    </row>
    <row r="2523" spans="2:7" hidden="1" x14ac:dyDescent="0.2">
      <c r="B2523" s="154" t="s">
        <v>3245</v>
      </c>
      <c r="C2523" s="154" t="s">
        <v>3245</v>
      </c>
      <c r="D2523" s="154" t="s">
        <v>3246</v>
      </c>
      <c r="E2523" s="154" t="s">
        <v>1617</v>
      </c>
      <c r="F2523" s="154" t="s">
        <v>6101</v>
      </c>
      <c r="G2523" s="78" t="str">
        <f t="shared" si="39"/>
        <v>ILD</v>
      </c>
    </row>
    <row r="2524" spans="2:7" hidden="1" x14ac:dyDescent="0.2">
      <c r="B2524" s="154" t="s">
        <v>849</v>
      </c>
      <c r="C2524" s="154" t="s">
        <v>849</v>
      </c>
      <c r="D2524" s="154" t="s">
        <v>7161</v>
      </c>
      <c r="E2524" s="154" t="s">
        <v>1617</v>
      </c>
      <c r="F2524" s="154" t="s">
        <v>6101</v>
      </c>
      <c r="G2524" s="78" t="str">
        <f t="shared" si="39"/>
        <v>LCG</v>
      </c>
    </row>
    <row r="2525" spans="2:7" hidden="1" x14ac:dyDescent="0.2">
      <c r="B2525" s="154" t="s">
        <v>852</v>
      </c>
      <c r="C2525" s="154" t="s">
        <v>852</v>
      </c>
      <c r="D2525" s="154" t="s">
        <v>3781</v>
      </c>
      <c r="E2525" s="154" t="s">
        <v>1617</v>
      </c>
      <c r="F2525" s="154" t="s">
        <v>6101</v>
      </c>
      <c r="G2525" s="78" t="str">
        <f t="shared" si="39"/>
        <v>LEI</v>
      </c>
    </row>
    <row r="2526" spans="2:7" hidden="1" x14ac:dyDescent="0.2">
      <c r="B2526" s="154" t="s">
        <v>854</v>
      </c>
      <c r="C2526" s="154" t="s">
        <v>854</v>
      </c>
      <c r="D2526" s="154" t="s">
        <v>3783</v>
      </c>
      <c r="E2526" s="154" t="s">
        <v>1617</v>
      </c>
      <c r="F2526" s="154" t="s">
        <v>6101</v>
      </c>
      <c r="G2526" s="78" t="str">
        <f t="shared" si="39"/>
        <v>LEN</v>
      </c>
    </row>
    <row r="2527" spans="2:7" hidden="1" x14ac:dyDescent="0.2">
      <c r="B2527" s="154" t="s">
        <v>870</v>
      </c>
      <c r="C2527" s="154" t="s">
        <v>870</v>
      </c>
      <c r="D2527" s="154" t="s">
        <v>7188</v>
      </c>
      <c r="E2527" s="154" t="s">
        <v>1617</v>
      </c>
      <c r="F2527" s="154" t="s">
        <v>6101</v>
      </c>
      <c r="G2527" s="78" t="str">
        <f t="shared" si="39"/>
        <v>LPA</v>
      </c>
    </row>
    <row r="2528" spans="2:7" hidden="1" x14ac:dyDescent="0.2">
      <c r="B2528" s="154" t="s">
        <v>83</v>
      </c>
      <c r="C2528" s="154" t="s">
        <v>83</v>
      </c>
      <c r="D2528" s="154" t="s">
        <v>3945</v>
      </c>
      <c r="E2528" s="154" t="s">
        <v>1617</v>
      </c>
      <c r="F2528" s="154" t="s">
        <v>6101</v>
      </c>
      <c r="G2528" s="78" t="str">
        <f t="shared" si="39"/>
        <v>MAD</v>
      </c>
    </row>
    <row r="2529" spans="2:7" hidden="1" x14ac:dyDescent="0.2">
      <c r="B2529" s="154" t="s">
        <v>899</v>
      </c>
      <c r="C2529" s="154" t="s">
        <v>899</v>
      </c>
      <c r="D2529" s="154" t="s">
        <v>3949</v>
      </c>
      <c r="E2529" s="154" t="s">
        <v>1617</v>
      </c>
      <c r="F2529" s="154" t="s">
        <v>6101</v>
      </c>
      <c r="G2529" s="78" t="str">
        <f t="shared" si="39"/>
        <v>MAH</v>
      </c>
    </row>
    <row r="2530" spans="2:7" hidden="1" x14ac:dyDescent="0.2">
      <c r="B2530" s="154" t="s">
        <v>923</v>
      </c>
      <c r="C2530" s="154" t="s">
        <v>923</v>
      </c>
      <c r="D2530" s="154" t="s">
        <v>4061</v>
      </c>
      <c r="E2530" s="154" t="s">
        <v>1617</v>
      </c>
      <c r="F2530" s="154" t="s">
        <v>6101</v>
      </c>
      <c r="G2530" s="78" t="str">
        <f t="shared" si="39"/>
        <v>MJV</v>
      </c>
    </row>
    <row r="2531" spans="2:7" hidden="1" x14ac:dyDescent="0.2">
      <c r="B2531" s="154" t="s">
        <v>928</v>
      </c>
      <c r="C2531" s="154" t="s">
        <v>928</v>
      </c>
      <c r="D2531" s="154" t="s">
        <v>4087</v>
      </c>
      <c r="E2531" s="154" t="s">
        <v>1617</v>
      </c>
      <c r="F2531" s="154" t="s">
        <v>6101</v>
      </c>
      <c r="G2531" s="78" t="str">
        <f t="shared" si="39"/>
        <v>MLN</v>
      </c>
    </row>
    <row r="2532" spans="2:7" hidden="1" x14ac:dyDescent="0.2">
      <c r="B2532" s="154" t="s">
        <v>1019</v>
      </c>
      <c r="C2532" s="154" t="s">
        <v>1019</v>
      </c>
      <c r="D2532" s="154" t="s">
        <v>4482</v>
      </c>
      <c r="E2532" s="154" t="s">
        <v>1617</v>
      </c>
      <c r="F2532" s="154" t="s">
        <v>6101</v>
      </c>
      <c r="G2532" s="78" t="str">
        <f t="shared" si="39"/>
        <v>OVD</v>
      </c>
    </row>
    <row r="2533" spans="2:7" hidden="1" x14ac:dyDescent="0.2">
      <c r="B2533" s="154" t="s">
        <v>1054</v>
      </c>
      <c r="C2533" s="154" t="s">
        <v>1054</v>
      </c>
      <c r="D2533" s="154" t="s">
        <v>7345</v>
      </c>
      <c r="E2533" s="154" t="s">
        <v>1617</v>
      </c>
      <c r="F2533" s="154" t="s">
        <v>6101</v>
      </c>
      <c r="G2533" s="78" t="str">
        <f t="shared" si="39"/>
        <v>PMI</v>
      </c>
    </row>
    <row r="2534" spans="2:7" hidden="1" x14ac:dyDescent="0.2">
      <c r="B2534" s="154" t="s">
        <v>1059</v>
      </c>
      <c r="C2534" s="154" t="s">
        <v>1059</v>
      </c>
      <c r="D2534" s="154" t="s">
        <v>4622</v>
      </c>
      <c r="E2534" s="154" t="s">
        <v>1617</v>
      </c>
      <c r="F2534" s="154" t="s">
        <v>6101</v>
      </c>
      <c r="G2534" s="78" t="str">
        <f t="shared" si="39"/>
        <v>PNA</v>
      </c>
    </row>
    <row r="2535" spans="2:7" hidden="1" x14ac:dyDescent="0.2">
      <c r="B2535" s="154" t="s">
        <v>4762</v>
      </c>
      <c r="C2535" s="154" t="s">
        <v>4762</v>
      </c>
      <c r="D2535" s="154" t="s">
        <v>4763</v>
      </c>
      <c r="E2535" s="154" t="s">
        <v>1617</v>
      </c>
      <c r="F2535" s="154" t="s">
        <v>6101</v>
      </c>
      <c r="G2535" s="78" t="str">
        <f t="shared" si="39"/>
        <v>REU</v>
      </c>
    </row>
    <row r="2536" spans="2:7" hidden="1" x14ac:dyDescent="0.2">
      <c r="B2536" s="154" t="s">
        <v>4769</v>
      </c>
      <c r="C2536" s="154" t="s">
        <v>4769</v>
      </c>
      <c r="D2536" s="154" t="s">
        <v>4770</v>
      </c>
      <c r="E2536" s="154" t="s">
        <v>1617</v>
      </c>
      <c r="F2536" s="154" t="s">
        <v>6101</v>
      </c>
      <c r="G2536" s="78" t="str">
        <f t="shared" si="39"/>
        <v>RGS</v>
      </c>
    </row>
    <row r="2537" spans="2:7" hidden="1" x14ac:dyDescent="0.2">
      <c r="B2537" s="154" t="s">
        <v>1114</v>
      </c>
      <c r="C2537" s="154" t="s">
        <v>1114</v>
      </c>
      <c r="D2537" s="154" t="s">
        <v>4786</v>
      </c>
      <c r="E2537" s="154" t="s">
        <v>1617</v>
      </c>
      <c r="F2537" s="154" t="s">
        <v>6101</v>
      </c>
      <c r="G2537" s="78" t="str">
        <f t="shared" si="39"/>
        <v>RJL</v>
      </c>
    </row>
    <row r="2538" spans="2:7" hidden="1" x14ac:dyDescent="0.2">
      <c r="B2538" s="154" t="s">
        <v>1142</v>
      </c>
      <c r="C2538" s="154" t="s">
        <v>1142</v>
      </c>
      <c r="D2538" s="154" t="s">
        <v>7438</v>
      </c>
      <c r="E2538" s="154" t="s">
        <v>1617</v>
      </c>
      <c r="F2538" s="154" t="s">
        <v>6101</v>
      </c>
      <c r="G2538" s="78" t="str">
        <f t="shared" si="39"/>
        <v>SCQ</v>
      </c>
    </row>
    <row r="2539" spans="2:7" hidden="1" x14ac:dyDescent="0.2">
      <c r="B2539" s="154" t="s">
        <v>1151</v>
      </c>
      <c r="C2539" s="154" t="s">
        <v>1151</v>
      </c>
      <c r="D2539" s="154" t="s">
        <v>4899</v>
      </c>
      <c r="E2539" s="154" t="s">
        <v>1617</v>
      </c>
      <c r="F2539" s="154" t="s">
        <v>6101</v>
      </c>
      <c r="G2539" s="78" t="str">
        <f t="shared" si="39"/>
        <v>SDR</v>
      </c>
    </row>
    <row r="2540" spans="2:7" hidden="1" x14ac:dyDescent="0.2">
      <c r="B2540" s="154" t="s">
        <v>1166</v>
      </c>
      <c r="C2540" s="154" t="s">
        <v>1166</v>
      </c>
      <c r="D2540" s="154" t="s">
        <v>4990</v>
      </c>
      <c r="E2540" s="154" t="s">
        <v>1617</v>
      </c>
      <c r="F2540" s="154" t="s">
        <v>6101</v>
      </c>
      <c r="G2540" s="78" t="str">
        <f t="shared" si="39"/>
        <v>SLM</v>
      </c>
    </row>
    <row r="2541" spans="2:7" hidden="1" x14ac:dyDescent="0.2">
      <c r="B2541" s="154" t="s">
        <v>1179</v>
      </c>
      <c r="C2541" s="154" t="s">
        <v>1179</v>
      </c>
      <c r="D2541" s="154" t="s">
        <v>7485</v>
      </c>
      <c r="E2541" s="154" t="s">
        <v>1617</v>
      </c>
      <c r="F2541" s="154" t="s">
        <v>6101</v>
      </c>
      <c r="G2541" s="78" t="str">
        <f t="shared" si="39"/>
        <v>SPC</v>
      </c>
    </row>
    <row r="2542" spans="2:7" hidden="1" x14ac:dyDescent="0.2">
      <c r="B2542" s="154" t="s">
        <v>1200</v>
      </c>
      <c r="C2542" s="154" t="s">
        <v>1200</v>
      </c>
      <c r="D2542" s="154" t="s">
        <v>5079</v>
      </c>
      <c r="E2542" s="154" t="s">
        <v>1617</v>
      </c>
      <c r="F2542" s="154" t="s">
        <v>6101</v>
      </c>
      <c r="G2542" s="78" t="str">
        <f t="shared" si="39"/>
        <v>SVQ</v>
      </c>
    </row>
    <row r="2543" spans="2:7" hidden="1" x14ac:dyDescent="0.2">
      <c r="B2543" s="154" t="s">
        <v>5166</v>
      </c>
      <c r="C2543" s="154" t="s">
        <v>1225</v>
      </c>
      <c r="D2543" s="154" t="s">
        <v>5167</v>
      </c>
      <c r="E2543" s="154" t="s">
        <v>1617</v>
      </c>
      <c r="F2543" s="154" t="s">
        <v>6101</v>
      </c>
      <c r="G2543" s="78" t="str">
        <f t="shared" si="39"/>
        <v>TCI</v>
      </c>
    </row>
    <row r="2544" spans="2:7" hidden="1" x14ac:dyDescent="0.2">
      <c r="B2544" s="154" t="s">
        <v>5168</v>
      </c>
      <c r="C2544" s="154" t="s">
        <v>1225</v>
      </c>
      <c r="D2544" s="154" t="s">
        <v>5167</v>
      </c>
      <c r="E2544" s="154" t="s">
        <v>1617</v>
      </c>
      <c r="F2544" s="154" t="s">
        <v>6101</v>
      </c>
      <c r="G2544" s="78" t="str">
        <f t="shared" si="39"/>
        <v>TCI</v>
      </c>
    </row>
    <row r="2545" spans="2:7" hidden="1" x14ac:dyDescent="0.2">
      <c r="B2545" s="154" t="s">
        <v>5475</v>
      </c>
      <c r="C2545" s="154" t="s">
        <v>5475</v>
      </c>
      <c r="D2545" s="154" t="s">
        <v>5476</v>
      </c>
      <c r="E2545" s="154" t="s">
        <v>1617</v>
      </c>
      <c r="F2545" s="154" t="s">
        <v>6101</v>
      </c>
      <c r="G2545" s="78" t="str">
        <f t="shared" si="39"/>
        <v>VDE</v>
      </c>
    </row>
    <row r="2546" spans="2:7" hidden="1" x14ac:dyDescent="0.2">
      <c r="B2546" s="154" t="s">
        <v>1315</v>
      </c>
      <c r="C2546" s="154" t="s">
        <v>1315</v>
      </c>
      <c r="D2546" s="154" t="s">
        <v>5490</v>
      </c>
      <c r="E2546" s="154" t="s">
        <v>1617</v>
      </c>
      <c r="F2546" s="154" t="s">
        <v>6101</v>
      </c>
      <c r="G2546" s="78" t="str">
        <f t="shared" si="39"/>
        <v>VGO</v>
      </c>
    </row>
    <row r="2547" spans="2:7" hidden="1" x14ac:dyDescent="0.2">
      <c r="B2547" s="154" t="s">
        <v>7570</v>
      </c>
      <c r="C2547" s="154" t="s">
        <v>7570</v>
      </c>
      <c r="D2547" s="154" t="s">
        <v>6757</v>
      </c>
      <c r="E2547" s="154" t="s">
        <v>1617</v>
      </c>
      <c r="F2547" s="154" t="s">
        <v>6101</v>
      </c>
      <c r="G2547" s="78" t="str">
        <f t="shared" si="39"/>
        <v>VIT</v>
      </c>
    </row>
    <row r="2548" spans="2:7" hidden="1" x14ac:dyDescent="0.2">
      <c r="B2548" s="154" t="s">
        <v>1319</v>
      </c>
      <c r="C2548" s="154" t="s">
        <v>1319</v>
      </c>
      <c r="D2548" s="154" t="s">
        <v>6755</v>
      </c>
      <c r="E2548" s="154" t="s">
        <v>1617</v>
      </c>
      <c r="F2548" s="154" t="s">
        <v>6101</v>
      </c>
      <c r="G2548" s="78" t="str">
        <f t="shared" si="39"/>
        <v>VLC</v>
      </c>
    </row>
    <row r="2549" spans="2:7" hidden="1" x14ac:dyDescent="0.2">
      <c r="B2549" s="154" t="s">
        <v>1321</v>
      </c>
      <c r="C2549" s="154" t="s">
        <v>1321</v>
      </c>
      <c r="D2549" s="154" t="s">
        <v>5506</v>
      </c>
      <c r="E2549" s="154" t="s">
        <v>1617</v>
      </c>
      <c r="F2549" s="154" t="s">
        <v>6101</v>
      </c>
      <c r="G2549" s="78" t="str">
        <f t="shared" si="39"/>
        <v>VLL</v>
      </c>
    </row>
    <row r="2550" spans="2:7" hidden="1" x14ac:dyDescent="0.2">
      <c r="B2550" s="154" t="s">
        <v>1354</v>
      </c>
      <c r="C2550" s="154" t="s">
        <v>1354</v>
      </c>
      <c r="D2550" s="154" t="s">
        <v>5651</v>
      </c>
      <c r="E2550" s="154" t="s">
        <v>1617</v>
      </c>
      <c r="F2550" s="154" t="s">
        <v>6101</v>
      </c>
      <c r="G2550" s="78" t="str">
        <f t="shared" si="39"/>
        <v>XRY</v>
      </c>
    </row>
    <row r="2551" spans="2:7" hidden="1" x14ac:dyDescent="0.2">
      <c r="B2551" s="154" t="s">
        <v>1431</v>
      </c>
      <c r="C2551" s="154" t="s">
        <v>1431</v>
      </c>
      <c r="D2551" s="154" t="s">
        <v>5910</v>
      </c>
      <c r="E2551" s="154" t="s">
        <v>1617</v>
      </c>
      <c r="F2551" s="154" t="s">
        <v>6101</v>
      </c>
      <c r="G2551" s="78" t="str">
        <f t="shared" si="39"/>
        <v>ZAZ</v>
      </c>
    </row>
    <row r="2552" spans="2:7" hidden="1" x14ac:dyDescent="0.2">
      <c r="B2552" s="154" t="s">
        <v>53</v>
      </c>
      <c r="C2552" s="154" t="s">
        <v>53</v>
      </c>
      <c r="D2552" s="154" t="s">
        <v>2426</v>
      </c>
      <c r="E2552" s="154" t="s">
        <v>1594</v>
      </c>
      <c r="F2552" s="154" t="s">
        <v>6194</v>
      </c>
      <c r="G2552" s="78" t="str">
        <f t="shared" si="39"/>
        <v>CMB</v>
      </c>
    </row>
    <row r="2553" spans="2:7" hidden="1" x14ac:dyDescent="0.2">
      <c r="B2553" s="154" t="s">
        <v>6271</v>
      </c>
      <c r="C2553" s="154" t="s">
        <v>6271</v>
      </c>
      <c r="D2553" s="154" t="s">
        <v>6272</v>
      </c>
      <c r="E2553" s="154" t="s">
        <v>1594</v>
      </c>
      <c r="F2553" s="154" t="s">
        <v>6194</v>
      </c>
      <c r="G2553" s="78" t="str">
        <f t="shared" si="39"/>
        <v>DBU</v>
      </c>
    </row>
    <row r="2554" spans="2:7" hidden="1" x14ac:dyDescent="0.2">
      <c r="B2554" s="154" t="s">
        <v>6280</v>
      </c>
      <c r="C2554" s="154" t="s">
        <v>6280</v>
      </c>
      <c r="D2554" s="154" t="s">
        <v>6281</v>
      </c>
      <c r="E2554" s="154" t="s">
        <v>1594</v>
      </c>
      <c r="F2554" s="154" t="s">
        <v>6194</v>
      </c>
      <c r="G2554" s="78" t="str">
        <f t="shared" si="39"/>
        <v>DIW</v>
      </c>
    </row>
    <row r="2555" spans="2:7" hidden="1" x14ac:dyDescent="0.2">
      <c r="B2555" s="154" t="s">
        <v>6414</v>
      </c>
      <c r="C2555" s="154" t="s">
        <v>6414</v>
      </c>
      <c r="D2555" s="154" t="s">
        <v>6415</v>
      </c>
      <c r="E2555" s="154" t="s">
        <v>1594</v>
      </c>
      <c r="F2555" s="154" t="s">
        <v>6194</v>
      </c>
      <c r="G2555" s="78" t="str">
        <f t="shared" si="39"/>
        <v>KCT</v>
      </c>
    </row>
    <row r="2556" spans="2:7" hidden="1" x14ac:dyDescent="0.2">
      <c r="B2556" s="154" t="s">
        <v>6417</v>
      </c>
      <c r="C2556" s="154" t="s">
        <v>6417</v>
      </c>
      <c r="D2556" s="154" t="s">
        <v>6418</v>
      </c>
      <c r="E2556" s="154" t="s">
        <v>1594</v>
      </c>
      <c r="F2556" s="154" t="s">
        <v>6194</v>
      </c>
      <c r="G2556" s="78" t="str">
        <f t="shared" si="39"/>
        <v>KDZ</v>
      </c>
    </row>
    <row r="2557" spans="2:7" hidden="1" x14ac:dyDescent="0.2">
      <c r="B2557" s="154" t="s">
        <v>7107</v>
      </c>
      <c r="C2557" s="154" t="s">
        <v>7107</v>
      </c>
      <c r="D2557" s="154" t="s">
        <v>7108</v>
      </c>
      <c r="E2557" s="154" t="s">
        <v>1594</v>
      </c>
      <c r="F2557" s="154" t="s">
        <v>6194</v>
      </c>
      <c r="G2557" s="78" t="str">
        <f t="shared" si="39"/>
        <v>KEZ</v>
      </c>
    </row>
    <row r="2558" spans="2:7" hidden="1" x14ac:dyDescent="0.2">
      <c r="B2558" s="154" t="s">
        <v>6506</v>
      </c>
      <c r="C2558" s="154" t="s">
        <v>6506</v>
      </c>
      <c r="D2558" s="154" t="s">
        <v>7292</v>
      </c>
      <c r="E2558" s="154" t="s">
        <v>1594</v>
      </c>
      <c r="F2558" s="154" t="s">
        <v>6194</v>
      </c>
      <c r="G2558" s="78" t="str">
        <f t="shared" si="39"/>
        <v>NUA</v>
      </c>
    </row>
    <row r="2559" spans="2:7" hidden="1" x14ac:dyDescent="0.2">
      <c r="B2559" s="154" t="s">
        <v>1204</v>
      </c>
      <c r="C2559" s="154" t="s">
        <v>1204</v>
      </c>
      <c r="D2559" s="154" t="s">
        <v>5088</v>
      </c>
      <c r="E2559" s="154" t="s">
        <v>7505</v>
      </c>
      <c r="F2559" s="154" t="s">
        <v>6594</v>
      </c>
      <c r="G2559" s="78" t="str">
        <f t="shared" si="39"/>
        <v>SXM</v>
      </c>
    </row>
    <row r="2560" spans="2:7" hidden="1" x14ac:dyDescent="0.2">
      <c r="B2560" s="154" t="s">
        <v>1197</v>
      </c>
      <c r="C2560" s="154" t="s">
        <v>1197</v>
      </c>
      <c r="D2560" s="154" t="s">
        <v>7500</v>
      </c>
      <c r="E2560" s="154" t="s">
        <v>2390</v>
      </c>
      <c r="F2560" s="154" t="s">
        <v>6592</v>
      </c>
      <c r="G2560" s="78" t="str">
        <f t="shared" si="39"/>
        <v>SVD</v>
      </c>
    </row>
    <row r="2561" spans="2:7" hidden="1" x14ac:dyDescent="0.2">
      <c r="B2561" s="154" t="s">
        <v>2695</v>
      </c>
      <c r="C2561" s="154" t="s">
        <v>2695</v>
      </c>
      <c r="D2561" s="154" t="s">
        <v>2696</v>
      </c>
      <c r="E2561" s="154" t="s">
        <v>1576</v>
      </c>
      <c r="F2561" s="154" t="s">
        <v>6300</v>
      </c>
      <c r="G2561" s="78" t="str">
        <f t="shared" si="39"/>
        <v>EGN</v>
      </c>
    </row>
    <row r="2562" spans="2:7" hidden="1" x14ac:dyDescent="0.2">
      <c r="B2562" s="154" t="s">
        <v>2710</v>
      </c>
      <c r="C2562" s="154" t="s">
        <v>2710</v>
      </c>
      <c r="D2562" s="154" t="s">
        <v>6954</v>
      </c>
      <c r="E2562" s="154" t="s">
        <v>1576</v>
      </c>
      <c r="F2562" s="154" t="s">
        <v>6300</v>
      </c>
      <c r="G2562" s="78" t="str">
        <f t="shared" si="39"/>
        <v>ELF</v>
      </c>
    </row>
    <row r="2563" spans="2:7" hidden="1" x14ac:dyDescent="0.2">
      <c r="B2563" s="154" t="s">
        <v>21</v>
      </c>
      <c r="C2563" s="154" t="s">
        <v>21</v>
      </c>
      <c r="D2563" s="154" t="s">
        <v>3647</v>
      </c>
      <c r="E2563" s="154" t="s">
        <v>1576</v>
      </c>
      <c r="F2563" s="154" t="s">
        <v>6300</v>
      </c>
      <c r="G2563" s="78" t="str">
        <f t="shared" si="39"/>
        <v>KRT</v>
      </c>
    </row>
    <row r="2564" spans="2:7" hidden="1" x14ac:dyDescent="0.2">
      <c r="B2564" s="154" t="s">
        <v>7137</v>
      </c>
      <c r="C2564" s="154" t="s">
        <v>7137</v>
      </c>
      <c r="D2564" s="154" t="s">
        <v>7138</v>
      </c>
      <c r="E2564" s="154" t="s">
        <v>1576</v>
      </c>
      <c r="F2564" s="154" t="s">
        <v>6300</v>
      </c>
      <c r="G2564" s="78" t="str">
        <f t="shared" ref="G2564:G2627" si="40">C2564</f>
        <v>KSL</v>
      </c>
    </row>
    <row r="2565" spans="2:7" hidden="1" x14ac:dyDescent="0.2">
      <c r="B2565" s="154" t="s">
        <v>1556</v>
      </c>
      <c r="C2565" s="154" t="s">
        <v>1556</v>
      </c>
      <c r="D2565" s="154" t="s">
        <v>7385</v>
      </c>
      <c r="E2565" s="154" t="s">
        <v>1576</v>
      </c>
      <c r="F2565" s="154" t="s">
        <v>6300</v>
      </c>
      <c r="G2565" s="78" t="str">
        <f t="shared" si="40"/>
        <v>PZU</v>
      </c>
    </row>
    <row r="2566" spans="2:7" hidden="1" x14ac:dyDescent="0.2">
      <c r="B2566" s="154" t="s">
        <v>5445</v>
      </c>
      <c r="C2566" s="154" t="s">
        <v>5445</v>
      </c>
      <c r="D2566" s="154" t="s">
        <v>5446</v>
      </c>
      <c r="E2566" s="154" t="s">
        <v>1576</v>
      </c>
      <c r="F2566" s="154" t="s">
        <v>6300</v>
      </c>
      <c r="G2566" s="78" t="str">
        <f t="shared" si="40"/>
        <v>UYL</v>
      </c>
    </row>
    <row r="2567" spans="2:7" hidden="1" x14ac:dyDescent="0.2">
      <c r="B2567" s="154" t="s">
        <v>1031</v>
      </c>
      <c r="C2567" s="154" t="s">
        <v>1031</v>
      </c>
      <c r="D2567" s="154" t="s">
        <v>4508</v>
      </c>
      <c r="E2567" s="154" t="s">
        <v>4509</v>
      </c>
      <c r="F2567" s="154" t="s">
        <v>6528</v>
      </c>
      <c r="G2567" s="78" t="str">
        <f t="shared" si="40"/>
        <v>PBM</v>
      </c>
    </row>
    <row r="2568" spans="2:7" hidden="1" x14ac:dyDescent="0.2">
      <c r="B2568" s="154" t="s">
        <v>949</v>
      </c>
      <c r="C2568" s="154" t="s">
        <v>949</v>
      </c>
      <c r="D2568" s="154" t="s">
        <v>4180</v>
      </c>
      <c r="E2568" s="154" t="s">
        <v>4181</v>
      </c>
      <c r="F2568" s="154" t="s">
        <v>6478</v>
      </c>
      <c r="G2568" s="78" t="str">
        <f t="shared" si="40"/>
        <v>MTS</v>
      </c>
    </row>
    <row r="2569" spans="2:7" hidden="1" x14ac:dyDescent="0.2">
      <c r="B2569" s="154" t="s">
        <v>394</v>
      </c>
      <c r="C2569" s="154" t="s">
        <v>394</v>
      </c>
      <c r="D2569" s="154" t="s">
        <v>6783</v>
      </c>
      <c r="E2569" s="154" t="s">
        <v>1776</v>
      </c>
      <c r="F2569" s="154" t="s">
        <v>6116</v>
      </c>
      <c r="G2569" s="78" t="str">
        <f t="shared" si="40"/>
        <v>AGH</v>
      </c>
    </row>
    <row r="2570" spans="2:7" hidden="1" x14ac:dyDescent="0.2">
      <c r="B2570" s="154" t="s">
        <v>402</v>
      </c>
      <c r="C2570" s="154" t="s">
        <v>402</v>
      </c>
      <c r="D2570" s="154" t="s">
        <v>1805</v>
      </c>
      <c r="E2570" s="154" t="s">
        <v>1776</v>
      </c>
      <c r="F2570" s="154" t="s">
        <v>6116</v>
      </c>
      <c r="G2570" s="78" t="str">
        <f t="shared" si="40"/>
        <v>AJR</v>
      </c>
    </row>
    <row r="2571" spans="2:7" hidden="1" x14ac:dyDescent="0.2">
      <c r="B2571" s="154" t="s">
        <v>1677</v>
      </c>
      <c r="C2571" s="154" t="s">
        <v>351</v>
      </c>
      <c r="D2571" s="154" t="s">
        <v>1893</v>
      </c>
      <c r="E2571" s="154" t="s">
        <v>1776</v>
      </c>
      <c r="F2571" s="154" t="s">
        <v>6116</v>
      </c>
      <c r="G2571" s="78" t="str">
        <f t="shared" si="40"/>
        <v>STO</v>
      </c>
    </row>
    <row r="2572" spans="2:7" hidden="1" x14ac:dyDescent="0.2">
      <c r="B2572" s="154" t="s">
        <v>2127</v>
      </c>
      <c r="C2572" s="154" t="s">
        <v>351</v>
      </c>
      <c r="D2572" s="154" t="s">
        <v>1893</v>
      </c>
      <c r="E2572" s="154" t="s">
        <v>1776</v>
      </c>
      <c r="F2572" s="154" t="s">
        <v>6116</v>
      </c>
      <c r="G2572" s="78" t="str">
        <f t="shared" si="40"/>
        <v>STO</v>
      </c>
    </row>
    <row r="2573" spans="2:7" hidden="1" x14ac:dyDescent="0.2">
      <c r="B2573" s="154" t="s">
        <v>6310</v>
      </c>
      <c r="C2573" s="154" t="s">
        <v>6310</v>
      </c>
      <c r="D2573" s="154" t="s">
        <v>6311</v>
      </c>
      <c r="E2573" s="154" t="s">
        <v>1776</v>
      </c>
      <c r="F2573" s="154" t="s">
        <v>6116</v>
      </c>
      <c r="G2573" s="78" t="str">
        <f t="shared" si="40"/>
        <v>EVG</v>
      </c>
    </row>
    <row r="2574" spans="2:7" hidden="1" x14ac:dyDescent="0.2">
      <c r="B2574" s="154" t="s">
        <v>666</v>
      </c>
      <c r="C2574" s="154" t="s">
        <v>666</v>
      </c>
      <c r="D2574" s="154" t="s">
        <v>2929</v>
      </c>
      <c r="E2574" s="154" t="s">
        <v>1776</v>
      </c>
      <c r="F2574" s="154" t="s">
        <v>6116</v>
      </c>
      <c r="G2574" s="78" t="str">
        <f t="shared" si="40"/>
        <v>GEV</v>
      </c>
    </row>
    <row r="2575" spans="2:7" hidden="1" x14ac:dyDescent="0.2">
      <c r="B2575" s="154" t="s">
        <v>679</v>
      </c>
      <c r="C2575" s="154" t="s">
        <v>679</v>
      </c>
      <c r="D2575" s="154" t="s">
        <v>2993</v>
      </c>
      <c r="E2575" s="154" t="s">
        <v>1776</v>
      </c>
      <c r="F2575" s="154" t="s">
        <v>6116</v>
      </c>
      <c r="G2575" s="78" t="str">
        <f t="shared" si="40"/>
        <v>GOT</v>
      </c>
    </row>
    <row r="2576" spans="2:7" hidden="1" x14ac:dyDescent="0.2">
      <c r="B2576" s="154" t="s">
        <v>3015</v>
      </c>
      <c r="C2576" s="154" t="s">
        <v>679</v>
      </c>
      <c r="D2576" s="154" t="s">
        <v>2993</v>
      </c>
      <c r="E2576" s="154" t="s">
        <v>1776</v>
      </c>
      <c r="F2576" s="154" t="s">
        <v>6116</v>
      </c>
      <c r="G2576" s="78" t="str">
        <f t="shared" si="40"/>
        <v>GOT</v>
      </c>
    </row>
    <row r="2577" spans="2:7" hidden="1" x14ac:dyDescent="0.2">
      <c r="B2577" s="154" t="s">
        <v>691</v>
      </c>
      <c r="C2577" s="154" t="s">
        <v>691</v>
      </c>
      <c r="D2577" s="154" t="s">
        <v>3057</v>
      </c>
      <c r="E2577" s="154" t="s">
        <v>1776</v>
      </c>
      <c r="F2577" s="154" t="s">
        <v>6116</v>
      </c>
      <c r="G2577" s="78" t="str">
        <f t="shared" si="40"/>
        <v>HAD</v>
      </c>
    </row>
    <row r="2578" spans="2:7" hidden="1" x14ac:dyDescent="0.2">
      <c r="B2578" s="154" t="s">
        <v>6367</v>
      </c>
      <c r="C2578" s="154" t="s">
        <v>6367</v>
      </c>
      <c r="D2578" s="154" t="s">
        <v>6368</v>
      </c>
      <c r="E2578" s="154" t="s">
        <v>1776</v>
      </c>
      <c r="F2578" s="154" t="s">
        <v>6116</v>
      </c>
      <c r="G2578" s="78" t="str">
        <f t="shared" si="40"/>
        <v>HMV</v>
      </c>
    </row>
    <row r="2579" spans="2:7" hidden="1" x14ac:dyDescent="0.2">
      <c r="B2579" s="154" t="s">
        <v>6403</v>
      </c>
      <c r="C2579" s="154" t="s">
        <v>6403</v>
      </c>
      <c r="D2579" s="154" t="s">
        <v>6404</v>
      </c>
      <c r="E2579" s="154" t="s">
        <v>1776</v>
      </c>
      <c r="F2579" s="154" t="s">
        <v>6116</v>
      </c>
      <c r="G2579" s="78" t="str">
        <f t="shared" si="40"/>
        <v>JKG</v>
      </c>
    </row>
    <row r="2580" spans="2:7" hidden="1" x14ac:dyDescent="0.2">
      <c r="B2580" s="154" t="s">
        <v>809</v>
      </c>
      <c r="C2580" s="154" t="s">
        <v>809</v>
      </c>
      <c r="D2580" s="154" t="s">
        <v>3580</v>
      </c>
      <c r="E2580" s="154" t="s">
        <v>1776</v>
      </c>
      <c r="F2580" s="154" t="s">
        <v>6116</v>
      </c>
      <c r="G2580" s="78" t="str">
        <f t="shared" si="40"/>
        <v>KLR</v>
      </c>
    </row>
    <row r="2581" spans="2:7" hidden="1" x14ac:dyDescent="0.2">
      <c r="B2581" s="154" t="s">
        <v>820</v>
      </c>
      <c r="C2581" s="154" t="s">
        <v>820</v>
      </c>
      <c r="D2581" s="154" t="s">
        <v>3643</v>
      </c>
      <c r="E2581" s="154" t="s">
        <v>1776</v>
      </c>
      <c r="F2581" s="154" t="s">
        <v>6116</v>
      </c>
      <c r="G2581" s="78" t="str">
        <f t="shared" si="40"/>
        <v>KRN</v>
      </c>
    </row>
    <row r="2582" spans="2:7" hidden="1" x14ac:dyDescent="0.2">
      <c r="B2582" s="154" t="s">
        <v>6429</v>
      </c>
      <c r="C2582" s="154" t="s">
        <v>6429</v>
      </c>
      <c r="D2582" s="154" t="s">
        <v>6430</v>
      </c>
      <c r="E2582" s="154" t="s">
        <v>1776</v>
      </c>
      <c r="F2582" s="154" t="s">
        <v>6116</v>
      </c>
      <c r="G2582" s="78" t="str">
        <f t="shared" si="40"/>
        <v>KSD</v>
      </c>
    </row>
    <row r="2583" spans="2:7" hidden="1" x14ac:dyDescent="0.2">
      <c r="B2583" s="154" t="s">
        <v>866</v>
      </c>
      <c r="C2583" s="154" t="s">
        <v>866</v>
      </c>
      <c r="D2583" s="154" t="s">
        <v>3820</v>
      </c>
      <c r="E2583" s="154" t="s">
        <v>1776</v>
      </c>
      <c r="F2583" s="154" t="s">
        <v>6116</v>
      </c>
      <c r="G2583" s="78" t="str">
        <f t="shared" si="40"/>
        <v>LLA</v>
      </c>
    </row>
    <row r="2584" spans="2:7" hidden="1" x14ac:dyDescent="0.2">
      <c r="B2584" s="154" t="s">
        <v>872</v>
      </c>
      <c r="C2584" s="154" t="s">
        <v>872</v>
      </c>
      <c r="D2584" s="154" t="s">
        <v>3856</v>
      </c>
      <c r="E2584" s="154" t="s">
        <v>1776</v>
      </c>
      <c r="F2584" s="154" t="s">
        <v>6116</v>
      </c>
      <c r="G2584" s="78" t="str">
        <f t="shared" si="40"/>
        <v>LPI</v>
      </c>
    </row>
    <row r="2585" spans="2:7" hidden="1" x14ac:dyDescent="0.2">
      <c r="B2585" s="154" t="s">
        <v>3926</v>
      </c>
      <c r="C2585" s="154" t="s">
        <v>3926</v>
      </c>
      <c r="D2585" s="154" t="s">
        <v>3927</v>
      </c>
      <c r="E2585" s="154" t="s">
        <v>1776</v>
      </c>
      <c r="F2585" s="154" t="s">
        <v>6116</v>
      </c>
      <c r="G2585" s="78" t="str">
        <f t="shared" si="40"/>
        <v>LYC</v>
      </c>
    </row>
    <row r="2586" spans="2:7" hidden="1" x14ac:dyDescent="0.2">
      <c r="B2586" s="154" t="s">
        <v>4102</v>
      </c>
      <c r="C2586" s="154" t="s">
        <v>934</v>
      </c>
      <c r="D2586" s="154" t="s">
        <v>4103</v>
      </c>
      <c r="E2586" s="154" t="s">
        <v>1776</v>
      </c>
      <c r="F2586" s="154" t="s">
        <v>6116</v>
      </c>
      <c r="G2586" s="78" t="str">
        <f t="shared" si="40"/>
        <v>MMA</v>
      </c>
    </row>
    <row r="2587" spans="2:7" hidden="1" x14ac:dyDescent="0.2">
      <c r="B2587" s="154" t="s">
        <v>6484</v>
      </c>
      <c r="C2587" s="154" t="s">
        <v>6484</v>
      </c>
      <c r="D2587" s="154" t="s">
        <v>6485</v>
      </c>
      <c r="E2587" s="154" t="s">
        <v>1776</v>
      </c>
      <c r="F2587" s="154" t="s">
        <v>6116</v>
      </c>
      <c r="G2587" s="78" t="str">
        <f t="shared" si="40"/>
        <v>MXX</v>
      </c>
    </row>
    <row r="2588" spans="2:7" hidden="1" x14ac:dyDescent="0.2">
      <c r="B2588" s="154" t="s">
        <v>987</v>
      </c>
      <c r="C2588" s="154" t="s">
        <v>987</v>
      </c>
      <c r="D2588" s="154" t="s">
        <v>4344</v>
      </c>
      <c r="E2588" s="154" t="s">
        <v>1776</v>
      </c>
      <c r="F2588" s="154" t="s">
        <v>6116</v>
      </c>
      <c r="G2588" s="78" t="str">
        <f t="shared" si="40"/>
        <v>NRK</v>
      </c>
    </row>
    <row r="2589" spans="2:7" hidden="1" x14ac:dyDescent="0.2">
      <c r="B2589" s="154" t="s">
        <v>4386</v>
      </c>
      <c r="C2589" s="154" t="s">
        <v>351</v>
      </c>
      <c r="D2589" s="154" t="s">
        <v>1893</v>
      </c>
      <c r="E2589" s="154" t="s">
        <v>1776</v>
      </c>
      <c r="F2589" s="154" t="s">
        <v>6116</v>
      </c>
      <c r="G2589" s="78" t="str">
        <f t="shared" si="40"/>
        <v>STO</v>
      </c>
    </row>
    <row r="2590" spans="2:7" hidden="1" x14ac:dyDescent="0.2">
      <c r="B2590" s="154" t="s">
        <v>999</v>
      </c>
      <c r="C2590" s="154" t="s">
        <v>999</v>
      </c>
      <c r="D2590" s="154" t="s">
        <v>4405</v>
      </c>
      <c r="E2590" s="154" t="s">
        <v>1776</v>
      </c>
      <c r="F2590" s="154" t="s">
        <v>6116</v>
      </c>
      <c r="G2590" s="78" t="str">
        <f t="shared" si="40"/>
        <v>OER</v>
      </c>
    </row>
    <row r="2591" spans="2:7" hidden="1" x14ac:dyDescent="0.2">
      <c r="B2591" s="154" t="s">
        <v>1011</v>
      </c>
      <c r="C2591" s="154" t="s">
        <v>1011</v>
      </c>
      <c r="D2591" s="154" t="s">
        <v>4455</v>
      </c>
      <c r="E2591" s="154" t="s">
        <v>1776</v>
      </c>
      <c r="F2591" s="154" t="s">
        <v>6116</v>
      </c>
      <c r="G2591" s="78" t="str">
        <f t="shared" si="40"/>
        <v>OSD</v>
      </c>
    </row>
    <row r="2592" spans="2:7" hidden="1" x14ac:dyDescent="0.2">
      <c r="B2592" s="154" t="s">
        <v>6534</v>
      </c>
      <c r="C2592" s="154" t="s">
        <v>6534</v>
      </c>
      <c r="D2592" s="154" t="s">
        <v>6535</v>
      </c>
      <c r="E2592" s="154" t="s">
        <v>1776</v>
      </c>
      <c r="F2592" s="154" t="s">
        <v>6116</v>
      </c>
      <c r="G2592" s="78" t="str">
        <f t="shared" si="40"/>
        <v>PJA</v>
      </c>
    </row>
    <row r="2593" spans="2:7" hidden="1" x14ac:dyDescent="0.2">
      <c r="B2593" s="154" t="s">
        <v>1118</v>
      </c>
      <c r="C2593" s="154" t="s">
        <v>1118</v>
      </c>
      <c r="D2593" s="154" t="s">
        <v>4806</v>
      </c>
      <c r="E2593" s="154" t="s">
        <v>1776</v>
      </c>
      <c r="F2593" s="154" t="s">
        <v>6116</v>
      </c>
      <c r="G2593" s="78" t="str">
        <f t="shared" si="40"/>
        <v>RNB</v>
      </c>
    </row>
    <row r="2594" spans="2:7" hidden="1" x14ac:dyDescent="0.2">
      <c r="B2594" s="154" t="s">
        <v>1149</v>
      </c>
      <c r="C2594" s="154" t="s">
        <v>1149</v>
      </c>
      <c r="D2594" s="154" t="s">
        <v>6572</v>
      </c>
      <c r="E2594" s="154" t="s">
        <v>1776</v>
      </c>
      <c r="F2594" s="154" t="s">
        <v>6116</v>
      </c>
      <c r="G2594" s="78" t="str">
        <f t="shared" si="40"/>
        <v>SDL</v>
      </c>
    </row>
    <row r="2595" spans="2:7" hidden="1" x14ac:dyDescent="0.2">
      <c r="B2595" s="154" t="s">
        <v>1153</v>
      </c>
      <c r="C2595" s="154" t="s">
        <v>1153</v>
      </c>
      <c r="D2595" s="154" t="s">
        <v>4917</v>
      </c>
      <c r="E2595" s="154" t="s">
        <v>1776</v>
      </c>
      <c r="F2595" s="154" t="s">
        <v>6116</v>
      </c>
      <c r="G2595" s="78" t="str">
        <f t="shared" si="40"/>
        <v>SFT</v>
      </c>
    </row>
    <row r="2596" spans="2:7" hidden="1" x14ac:dyDescent="0.2">
      <c r="B2596" s="154" t="s">
        <v>6605</v>
      </c>
      <c r="C2596" s="154" t="s">
        <v>6605</v>
      </c>
      <c r="D2596" s="154" t="s">
        <v>6606</v>
      </c>
      <c r="E2596" s="154" t="s">
        <v>1776</v>
      </c>
      <c r="F2596" s="154" t="s">
        <v>6116</v>
      </c>
      <c r="G2596" s="78" t="str">
        <f t="shared" si="40"/>
        <v>THN</v>
      </c>
    </row>
    <row r="2597" spans="2:7" hidden="1" x14ac:dyDescent="0.2">
      <c r="B2597" s="154" t="s">
        <v>1293</v>
      </c>
      <c r="C2597" s="154" t="s">
        <v>1293</v>
      </c>
      <c r="D2597" s="154" t="s">
        <v>5409</v>
      </c>
      <c r="E2597" s="154" t="s">
        <v>1776</v>
      </c>
      <c r="F2597" s="154" t="s">
        <v>6116</v>
      </c>
      <c r="G2597" s="78" t="str">
        <f t="shared" si="40"/>
        <v>UME</v>
      </c>
    </row>
    <row r="2598" spans="2:7" hidden="1" x14ac:dyDescent="0.2">
      <c r="B2598" s="154" t="s">
        <v>1310</v>
      </c>
      <c r="C2598" s="154" t="s">
        <v>1310</v>
      </c>
      <c r="D2598" s="154" t="s">
        <v>5466</v>
      </c>
      <c r="E2598" s="154" t="s">
        <v>1776</v>
      </c>
      <c r="F2598" s="154" t="s">
        <v>6116</v>
      </c>
      <c r="G2598" s="78" t="str">
        <f t="shared" si="40"/>
        <v>VBY</v>
      </c>
    </row>
    <row r="2599" spans="2:7" hidden="1" x14ac:dyDescent="0.2">
      <c r="B2599" s="154" t="s">
        <v>5493</v>
      </c>
      <c r="C2599" s="154" t="s">
        <v>5493</v>
      </c>
      <c r="D2599" s="154" t="s">
        <v>5494</v>
      </c>
      <c r="E2599" s="154" t="s">
        <v>1776</v>
      </c>
      <c r="F2599" s="154" t="s">
        <v>6116</v>
      </c>
      <c r="G2599" s="78" t="str">
        <f t="shared" si="40"/>
        <v>VHM</v>
      </c>
    </row>
    <row r="2600" spans="2:7" hidden="1" x14ac:dyDescent="0.2">
      <c r="B2600" s="154" t="s">
        <v>5529</v>
      </c>
      <c r="C2600" s="154" t="s">
        <v>351</v>
      </c>
      <c r="D2600" s="154" t="s">
        <v>1893</v>
      </c>
      <c r="E2600" s="154" t="s">
        <v>1776</v>
      </c>
      <c r="F2600" s="154" t="s">
        <v>6116</v>
      </c>
      <c r="G2600" s="78" t="str">
        <f t="shared" si="40"/>
        <v>STO</v>
      </c>
    </row>
    <row r="2601" spans="2:7" hidden="1" x14ac:dyDescent="0.2">
      <c r="B2601" s="154" t="s">
        <v>1334</v>
      </c>
      <c r="C2601" s="154" t="s">
        <v>1334</v>
      </c>
      <c r="D2601" s="154" t="s">
        <v>5541</v>
      </c>
      <c r="E2601" s="154" t="s">
        <v>1776</v>
      </c>
      <c r="F2601" s="154" t="s">
        <v>6116</v>
      </c>
      <c r="G2601" s="78" t="str">
        <f t="shared" si="40"/>
        <v>VXO</v>
      </c>
    </row>
    <row r="2602" spans="2:7" hidden="1" x14ac:dyDescent="0.2">
      <c r="B2602" s="154" t="s">
        <v>1719</v>
      </c>
      <c r="C2602" s="154" t="s">
        <v>1719</v>
      </c>
      <c r="D2602" s="154" t="s">
        <v>1720</v>
      </c>
      <c r="E2602" s="154" t="s">
        <v>1618</v>
      </c>
      <c r="F2602" s="154" t="s">
        <v>6102</v>
      </c>
      <c r="G2602" s="78" t="str">
        <f t="shared" si="40"/>
        <v>ACH</v>
      </c>
    </row>
    <row r="2603" spans="2:7" hidden="1" x14ac:dyDescent="0.2">
      <c r="B2603" s="154" t="s">
        <v>499</v>
      </c>
      <c r="C2603" s="154" t="s">
        <v>499</v>
      </c>
      <c r="D2603" s="154" t="s">
        <v>2178</v>
      </c>
      <c r="E2603" s="154" t="s">
        <v>1618</v>
      </c>
      <c r="F2603" s="154" t="s">
        <v>6102</v>
      </c>
      <c r="G2603" s="78" t="str">
        <f t="shared" si="40"/>
        <v>BRN</v>
      </c>
    </row>
    <row r="2604" spans="2:7" hidden="1" x14ac:dyDescent="0.2">
      <c r="B2604" s="154" t="s">
        <v>2198</v>
      </c>
      <c r="C2604" s="154" t="s">
        <v>503</v>
      </c>
      <c r="D2604" s="154" t="s">
        <v>2199</v>
      </c>
      <c r="E2604" s="154" t="s">
        <v>1618</v>
      </c>
      <c r="F2604" s="154" t="s">
        <v>6102</v>
      </c>
      <c r="G2604" s="78" t="str">
        <f t="shared" si="40"/>
        <v>EAP</v>
      </c>
    </row>
    <row r="2605" spans="2:7" hidden="1" x14ac:dyDescent="0.2">
      <c r="B2605" s="154" t="s">
        <v>82</v>
      </c>
      <c r="C2605" s="154" t="s">
        <v>82</v>
      </c>
      <c r="D2605" s="154" t="s">
        <v>3034</v>
      </c>
      <c r="E2605" s="154" t="s">
        <v>1618</v>
      </c>
      <c r="F2605" s="154" t="s">
        <v>6102</v>
      </c>
      <c r="G2605" s="78" t="str">
        <f t="shared" si="40"/>
        <v>GVA</v>
      </c>
    </row>
    <row r="2606" spans="2:7" hidden="1" x14ac:dyDescent="0.2">
      <c r="B2606" s="154" t="s">
        <v>884</v>
      </c>
      <c r="C2606" s="154" t="s">
        <v>884</v>
      </c>
      <c r="D2606" s="154" t="s">
        <v>3897</v>
      </c>
      <c r="E2606" s="154" t="s">
        <v>1618</v>
      </c>
      <c r="F2606" s="154" t="s">
        <v>6102</v>
      </c>
      <c r="G2606" s="78" t="str">
        <f t="shared" si="40"/>
        <v>LUG</v>
      </c>
    </row>
    <row r="2607" spans="2:7" hidden="1" x14ac:dyDescent="0.2">
      <c r="B2607" s="154" t="s">
        <v>81</v>
      </c>
      <c r="C2607" s="154" t="s">
        <v>81</v>
      </c>
      <c r="D2607" s="154" t="s">
        <v>5942</v>
      </c>
      <c r="E2607" s="154" t="s">
        <v>1618</v>
      </c>
      <c r="F2607" s="154" t="s">
        <v>6102</v>
      </c>
      <c r="G2607" s="78" t="str">
        <f t="shared" si="40"/>
        <v>ZRH</v>
      </c>
    </row>
    <row r="2608" spans="2:7" hidden="1" x14ac:dyDescent="0.2">
      <c r="B2608" s="154" t="s">
        <v>102</v>
      </c>
      <c r="C2608" s="154" t="s">
        <v>102</v>
      </c>
      <c r="D2608" s="154" t="s">
        <v>1833</v>
      </c>
      <c r="E2608" s="154" t="s">
        <v>6138</v>
      </c>
      <c r="F2608" s="154" t="s">
        <v>6139</v>
      </c>
      <c r="G2608" s="78" t="str">
        <f t="shared" si="40"/>
        <v>ALP</v>
      </c>
    </row>
    <row r="2609" spans="2:7" hidden="1" x14ac:dyDescent="0.2">
      <c r="B2609" s="154" t="s">
        <v>96</v>
      </c>
      <c r="C2609" s="154" t="s">
        <v>96</v>
      </c>
      <c r="D2609" s="154" t="s">
        <v>2537</v>
      </c>
      <c r="E2609" s="154" t="s">
        <v>6138</v>
      </c>
      <c r="F2609" s="154" t="s">
        <v>6139</v>
      </c>
      <c r="G2609" s="78" t="str">
        <f t="shared" si="40"/>
        <v>DAM</v>
      </c>
    </row>
    <row r="2610" spans="2:7" hidden="1" x14ac:dyDescent="0.2">
      <c r="B2610" s="154" t="s">
        <v>2568</v>
      </c>
      <c r="C2610" s="154" t="s">
        <v>2568</v>
      </c>
      <c r="D2610" s="154" t="s">
        <v>6923</v>
      </c>
      <c r="E2610" s="154" t="s">
        <v>6138</v>
      </c>
      <c r="F2610" s="154" t="s">
        <v>6139</v>
      </c>
      <c r="G2610" s="78" t="str">
        <f t="shared" si="40"/>
        <v>DEZ</v>
      </c>
    </row>
    <row r="2611" spans="2:7" hidden="1" x14ac:dyDescent="0.2">
      <c r="B2611" s="154" t="s">
        <v>3451</v>
      </c>
      <c r="C2611" s="154" t="s">
        <v>3451</v>
      </c>
      <c r="D2611" s="154" t="s">
        <v>6409</v>
      </c>
      <c r="E2611" s="154" t="s">
        <v>6138</v>
      </c>
      <c r="F2611" s="154" t="s">
        <v>6139</v>
      </c>
      <c r="G2611" s="78" t="str">
        <f t="shared" si="40"/>
        <v>KAC</v>
      </c>
    </row>
    <row r="2612" spans="2:7" hidden="1" x14ac:dyDescent="0.2">
      <c r="B2612" s="154" t="s">
        <v>3886</v>
      </c>
      <c r="C2612" s="154" t="s">
        <v>3886</v>
      </c>
      <c r="D2612" s="154" t="s">
        <v>3887</v>
      </c>
      <c r="E2612" s="154" t="s">
        <v>6138</v>
      </c>
      <c r="F2612" s="154" t="s">
        <v>6139</v>
      </c>
      <c r="G2612" s="78" t="str">
        <f t="shared" si="40"/>
        <v>LTK</v>
      </c>
    </row>
    <row r="2613" spans="2:7" hidden="1" x14ac:dyDescent="0.2">
      <c r="B2613" s="154" t="s">
        <v>32</v>
      </c>
      <c r="C2613" s="154" t="s">
        <v>32</v>
      </c>
      <c r="D2613" s="154" t="s">
        <v>2657</v>
      </c>
      <c r="E2613" s="154" t="s">
        <v>2658</v>
      </c>
      <c r="F2613" s="154" t="s">
        <v>6292</v>
      </c>
      <c r="G2613" s="78" t="str">
        <f t="shared" si="40"/>
        <v>DYU</v>
      </c>
    </row>
    <row r="2614" spans="2:7" hidden="1" x14ac:dyDescent="0.2">
      <c r="B2614" s="154" t="s">
        <v>844</v>
      </c>
      <c r="C2614" s="154" t="s">
        <v>844</v>
      </c>
      <c r="D2614" s="154" t="s">
        <v>3749</v>
      </c>
      <c r="E2614" s="154" t="s">
        <v>2658</v>
      </c>
      <c r="F2614" s="154" t="s">
        <v>6292</v>
      </c>
      <c r="G2614" s="78" t="str">
        <f t="shared" si="40"/>
        <v>LBD</v>
      </c>
    </row>
    <row r="2615" spans="2:7" hidden="1" x14ac:dyDescent="0.2">
      <c r="B2615" s="154" t="s">
        <v>5208</v>
      </c>
      <c r="C2615" s="154" t="s">
        <v>5208</v>
      </c>
      <c r="D2615" s="154" t="s">
        <v>5209</v>
      </c>
      <c r="E2615" s="154" t="s">
        <v>2658</v>
      </c>
      <c r="F2615" s="154" t="s">
        <v>6292</v>
      </c>
      <c r="G2615" s="78" t="str">
        <f t="shared" si="40"/>
        <v>TJU</v>
      </c>
    </row>
    <row r="2616" spans="2:7" hidden="1" x14ac:dyDescent="0.2">
      <c r="B2616" s="154" t="s">
        <v>425</v>
      </c>
      <c r="C2616" s="154" t="s">
        <v>425</v>
      </c>
      <c r="D2616" s="154" t="s">
        <v>1891</v>
      </c>
      <c r="E2616" s="154" t="s">
        <v>6798</v>
      </c>
      <c r="F2616" s="154" t="s">
        <v>6156</v>
      </c>
      <c r="G2616" s="78" t="str">
        <f t="shared" si="40"/>
        <v>ARK</v>
      </c>
    </row>
    <row r="2617" spans="2:7" hidden="1" x14ac:dyDescent="0.2">
      <c r="B2617" s="154" t="s">
        <v>6197</v>
      </c>
      <c r="C2617" s="154" t="s">
        <v>6197</v>
      </c>
      <c r="D2617" s="154" t="s">
        <v>6198</v>
      </c>
      <c r="E2617" s="154" t="s">
        <v>6798</v>
      </c>
      <c r="F2617" s="154" t="s">
        <v>6156</v>
      </c>
      <c r="G2617" s="78" t="str">
        <f t="shared" si="40"/>
        <v>BKZ</v>
      </c>
    </row>
    <row r="2618" spans="2:7" hidden="1" x14ac:dyDescent="0.2">
      <c r="B2618" s="154" t="s">
        <v>13</v>
      </c>
      <c r="C2618" s="154" t="s">
        <v>13</v>
      </c>
      <c r="D2618" s="154" t="s">
        <v>6916</v>
      </c>
      <c r="E2618" s="154" t="s">
        <v>6798</v>
      </c>
      <c r="F2618" s="154" t="s">
        <v>6156</v>
      </c>
      <c r="G2618" s="78" t="str">
        <f t="shared" si="40"/>
        <v>DAR</v>
      </c>
    </row>
    <row r="2619" spans="2:7" hidden="1" x14ac:dyDescent="0.2">
      <c r="B2619" s="154" t="s">
        <v>6391</v>
      </c>
      <c r="C2619" s="154" t="s">
        <v>6391</v>
      </c>
      <c r="D2619" s="154" t="s">
        <v>6392</v>
      </c>
      <c r="E2619" s="154" t="s">
        <v>6798</v>
      </c>
      <c r="F2619" s="154" t="s">
        <v>6156</v>
      </c>
      <c r="G2619" s="78" t="str">
        <f t="shared" si="40"/>
        <v>IRI</v>
      </c>
    </row>
    <row r="2620" spans="2:7" hidden="1" x14ac:dyDescent="0.2">
      <c r="B2620" s="154" t="s">
        <v>312</v>
      </c>
      <c r="C2620" s="154" t="s">
        <v>312</v>
      </c>
      <c r="D2620" s="154" t="s">
        <v>3423</v>
      </c>
      <c r="E2620" s="154" t="s">
        <v>6798</v>
      </c>
      <c r="F2620" s="154" t="s">
        <v>6156</v>
      </c>
      <c r="G2620" s="78" t="str">
        <f t="shared" si="40"/>
        <v>JRO</v>
      </c>
    </row>
    <row r="2621" spans="2:7" hidden="1" x14ac:dyDescent="0.2">
      <c r="B2621" s="154" t="s">
        <v>3962</v>
      </c>
      <c r="C2621" s="154" t="s">
        <v>3962</v>
      </c>
      <c r="D2621" s="154" t="s">
        <v>3963</v>
      </c>
      <c r="E2621" s="154" t="s">
        <v>6798</v>
      </c>
      <c r="F2621" s="154" t="s">
        <v>6156</v>
      </c>
      <c r="G2621" s="78" t="str">
        <f t="shared" si="40"/>
        <v>MBI</v>
      </c>
    </row>
    <row r="2622" spans="2:7" hidden="1" x14ac:dyDescent="0.2">
      <c r="B2622" s="154" t="s">
        <v>4196</v>
      </c>
      <c r="C2622" s="154" t="s">
        <v>4196</v>
      </c>
      <c r="D2622" s="154" t="s">
        <v>4197</v>
      </c>
      <c r="E2622" s="154" t="s">
        <v>6798</v>
      </c>
      <c r="F2622" s="154" t="s">
        <v>6156</v>
      </c>
      <c r="G2622" s="78" t="str">
        <f t="shared" si="40"/>
        <v>MUZ</v>
      </c>
    </row>
    <row r="2623" spans="2:7" hidden="1" x14ac:dyDescent="0.2">
      <c r="B2623" s="154" t="s">
        <v>955</v>
      </c>
      <c r="C2623" s="154" t="s">
        <v>955</v>
      </c>
      <c r="D2623" s="154" t="s">
        <v>4211</v>
      </c>
      <c r="E2623" s="154" t="s">
        <v>6798</v>
      </c>
      <c r="F2623" s="154" t="s">
        <v>6156</v>
      </c>
      <c r="G2623" s="78" t="str">
        <f t="shared" si="40"/>
        <v>MWZ</v>
      </c>
    </row>
    <row r="2624" spans="2:7" hidden="1" x14ac:dyDescent="0.2">
      <c r="B2624" s="154" t="s">
        <v>4233</v>
      </c>
      <c r="C2624" s="154" t="s">
        <v>4233</v>
      </c>
      <c r="D2624" s="154" t="s">
        <v>4234</v>
      </c>
      <c r="E2624" s="154" t="s">
        <v>6798</v>
      </c>
      <c r="F2624" s="154" t="s">
        <v>6156</v>
      </c>
      <c r="G2624" s="78" t="str">
        <f t="shared" si="40"/>
        <v>MYW</v>
      </c>
    </row>
    <row r="2625" spans="2:7" hidden="1" x14ac:dyDescent="0.2">
      <c r="B2625" s="154" t="s">
        <v>6577</v>
      </c>
      <c r="C2625" s="154" t="s">
        <v>6577</v>
      </c>
      <c r="D2625" s="154" t="s">
        <v>6578</v>
      </c>
      <c r="E2625" s="154" t="s">
        <v>6798</v>
      </c>
      <c r="F2625" s="154" t="s">
        <v>6156</v>
      </c>
      <c r="G2625" s="78" t="str">
        <f t="shared" si="40"/>
        <v>SGX</v>
      </c>
    </row>
    <row r="2626" spans="2:7" hidden="1" x14ac:dyDescent="0.2">
      <c r="B2626" s="154" t="s">
        <v>5127</v>
      </c>
      <c r="C2626" s="154" t="s">
        <v>5127</v>
      </c>
      <c r="D2626" s="154" t="s">
        <v>5128</v>
      </c>
      <c r="E2626" s="154" t="s">
        <v>6798</v>
      </c>
      <c r="F2626" s="154" t="s">
        <v>6156</v>
      </c>
      <c r="G2626" s="78" t="str">
        <f t="shared" si="40"/>
        <v>TBO</v>
      </c>
    </row>
    <row r="2627" spans="2:7" hidden="1" x14ac:dyDescent="0.2">
      <c r="B2627" s="154" t="s">
        <v>6603</v>
      </c>
      <c r="C2627" s="154" t="s">
        <v>6603</v>
      </c>
      <c r="D2627" s="154" t="s">
        <v>6604</v>
      </c>
      <c r="E2627" s="154" t="s">
        <v>6798</v>
      </c>
      <c r="F2627" s="154" t="s">
        <v>6156</v>
      </c>
      <c r="G2627" s="78" t="str">
        <f t="shared" si="40"/>
        <v>TGT</v>
      </c>
    </row>
    <row r="2628" spans="2:7" hidden="1" x14ac:dyDescent="0.2">
      <c r="B2628" s="154" t="s">
        <v>1242</v>
      </c>
      <c r="C2628" s="154" t="s">
        <v>1242</v>
      </c>
      <c r="D2628" s="154" t="s">
        <v>5220</v>
      </c>
      <c r="E2628" s="154" t="s">
        <v>6798</v>
      </c>
      <c r="F2628" s="154" t="s">
        <v>6156</v>
      </c>
      <c r="G2628" s="78" t="str">
        <f t="shared" ref="G2628:G2691" si="41">C2628</f>
        <v>TKQ</v>
      </c>
    </row>
    <row r="2629" spans="2:7" hidden="1" x14ac:dyDescent="0.2">
      <c r="B2629" s="154" t="s">
        <v>1438</v>
      </c>
      <c r="C2629" s="154" t="s">
        <v>1438</v>
      </c>
      <c r="D2629" s="154" t="s">
        <v>5937</v>
      </c>
      <c r="E2629" s="154" t="s">
        <v>6798</v>
      </c>
      <c r="F2629" s="154" t="s">
        <v>6156</v>
      </c>
      <c r="G2629" s="78" t="str">
        <f t="shared" si="41"/>
        <v>ZNZ</v>
      </c>
    </row>
    <row r="2630" spans="2:7" hidden="1" x14ac:dyDescent="0.2">
      <c r="B2630" s="154" t="s">
        <v>71</v>
      </c>
      <c r="C2630" s="154" t="s">
        <v>71</v>
      </c>
      <c r="D2630" s="154" t="s">
        <v>2104</v>
      </c>
      <c r="E2630" s="154" t="s">
        <v>1599</v>
      </c>
      <c r="F2630" s="154" t="s">
        <v>6195</v>
      </c>
      <c r="G2630" s="78" t="str">
        <f t="shared" si="41"/>
        <v>BKK</v>
      </c>
    </row>
    <row r="2631" spans="2:7" hidden="1" x14ac:dyDescent="0.2">
      <c r="B2631" s="154" t="s">
        <v>520</v>
      </c>
      <c r="C2631" s="154" t="s">
        <v>520</v>
      </c>
      <c r="D2631" s="154" t="s">
        <v>6865</v>
      </c>
      <c r="E2631" s="154" t="s">
        <v>1599</v>
      </c>
      <c r="F2631" s="154" t="s">
        <v>6195</v>
      </c>
      <c r="G2631" s="78" t="str">
        <f t="shared" si="41"/>
        <v>CEI</v>
      </c>
    </row>
    <row r="2632" spans="2:7" hidden="1" x14ac:dyDescent="0.2">
      <c r="B2632" s="154" t="s">
        <v>552</v>
      </c>
      <c r="C2632" s="154" t="s">
        <v>552</v>
      </c>
      <c r="D2632" s="154" t="s">
        <v>6886</v>
      </c>
      <c r="E2632" s="154" t="s">
        <v>1599</v>
      </c>
      <c r="F2632" s="154" t="s">
        <v>6195</v>
      </c>
      <c r="G2632" s="78" t="str">
        <f t="shared" si="41"/>
        <v>CNX</v>
      </c>
    </row>
    <row r="2633" spans="2:7" hidden="1" x14ac:dyDescent="0.2">
      <c r="B2633" s="154" t="s">
        <v>1648</v>
      </c>
      <c r="C2633" s="154" t="s">
        <v>71</v>
      </c>
      <c r="D2633" s="154" t="s">
        <v>2104</v>
      </c>
      <c r="E2633" s="154" t="s">
        <v>1599</v>
      </c>
      <c r="F2633" s="154" t="s">
        <v>6195</v>
      </c>
      <c r="G2633" s="78" t="str">
        <f t="shared" si="41"/>
        <v>BKK</v>
      </c>
    </row>
    <row r="2634" spans="2:7" hidden="1" x14ac:dyDescent="0.2">
      <c r="B2634" s="154" t="s">
        <v>701</v>
      </c>
      <c r="C2634" s="154" t="s">
        <v>701</v>
      </c>
      <c r="D2634" s="154" t="s">
        <v>7037</v>
      </c>
      <c r="E2634" s="154" t="s">
        <v>1599</v>
      </c>
      <c r="F2634" s="154" t="s">
        <v>6195</v>
      </c>
      <c r="G2634" s="78" t="str">
        <f t="shared" si="41"/>
        <v>HDY</v>
      </c>
    </row>
    <row r="2635" spans="2:7" hidden="1" x14ac:dyDescent="0.2">
      <c r="B2635" s="154" t="s">
        <v>3097</v>
      </c>
      <c r="C2635" s="154" t="s">
        <v>3097</v>
      </c>
      <c r="D2635" s="154" t="s">
        <v>7038</v>
      </c>
      <c r="E2635" s="154" t="s">
        <v>1599</v>
      </c>
      <c r="F2635" s="154" t="s">
        <v>6195</v>
      </c>
      <c r="G2635" s="78" t="str">
        <f t="shared" si="41"/>
        <v>HGN</v>
      </c>
    </row>
    <row r="2636" spans="2:7" hidden="1" x14ac:dyDescent="0.2">
      <c r="B2636" s="154" t="s">
        <v>715</v>
      </c>
      <c r="C2636" s="154" t="s">
        <v>715</v>
      </c>
      <c r="D2636" s="154" t="s">
        <v>3118</v>
      </c>
      <c r="E2636" s="154" t="s">
        <v>1599</v>
      </c>
      <c r="F2636" s="154" t="s">
        <v>6195</v>
      </c>
      <c r="G2636" s="78" t="str">
        <f t="shared" si="41"/>
        <v>HKT</v>
      </c>
    </row>
    <row r="2637" spans="2:7" hidden="1" x14ac:dyDescent="0.2">
      <c r="B2637" s="154" t="s">
        <v>786</v>
      </c>
      <c r="C2637" s="154" t="s">
        <v>786</v>
      </c>
      <c r="D2637" s="154" t="s">
        <v>3471</v>
      </c>
      <c r="E2637" s="154" t="s">
        <v>1599</v>
      </c>
      <c r="F2637" s="154" t="s">
        <v>6195</v>
      </c>
      <c r="G2637" s="78" t="str">
        <f t="shared" si="41"/>
        <v>KBV</v>
      </c>
    </row>
    <row r="2638" spans="2:7" hidden="1" x14ac:dyDescent="0.2">
      <c r="B2638" s="154" t="s">
        <v>804</v>
      </c>
      <c r="C2638" s="154" t="s">
        <v>804</v>
      </c>
      <c r="D2638" s="154" t="s">
        <v>7117</v>
      </c>
      <c r="E2638" s="154" t="s">
        <v>1599</v>
      </c>
      <c r="F2638" s="154" t="s">
        <v>6195</v>
      </c>
      <c r="G2638" s="78" t="str">
        <f t="shared" si="41"/>
        <v>KKC</v>
      </c>
    </row>
    <row r="2639" spans="2:7" hidden="1" x14ac:dyDescent="0.2">
      <c r="B2639" s="154" t="s">
        <v>3623</v>
      </c>
      <c r="C2639" s="154" t="s">
        <v>3623</v>
      </c>
      <c r="D2639" s="154" t="s">
        <v>7128</v>
      </c>
      <c r="E2639" s="154" t="s">
        <v>1599</v>
      </c>
      <c r="F2639" s="154" t="s">
        <v>6195</v>
      </c>
      <c r="G2639" s="78" t="str">
        <f t="shared" si="41"/>
        <v>KOP</v>
      </c>
    </row>
    <row r="2640" spans="2:7" hidden="1" x14ac:dyDescent="0.2">
      <c r="B2640" s="154" t="s">
        <v>6448</v>
      </c>
      <c r="C2640" s="154" t="s">
        <v>6448</v>
      </c>
      <c r="D2640" s="154" t="s">
        <v>6449</v>
      </c>
      <c r="E2640" s="154" t="s">
        <v>1599</v>
      </c>
      <c r="F2640" s="154" t="s">
        <v>6195</v>
      </c>
      <c r="G2640" s="78" t="str">
        <f t="shared" si="41"/>
        <v>LOE</v>
      </c>
    </row>
    <row r="2641" spans="2:7" hidden="1" x14ac:dyDescent="0.2">
      <c r="B2641" s="154" t="s">
        <v>3864</v>
      </c>
      <c r="C2641" s="154" t="s">
        <v>3864</v>
      </c>
      <c r="D2641" s="154" t="s">
        <v>3865</v>
      </c>
      <c r="E2641" s="154" t="s">
        <v>1599</v>
      </c>
      <c r="F2641" s="154" t="s">
        <v>6195</v>
      </c>
      <c r="G2641" s="78" t="str">
        <f t="shared" si="41"/>
        <v>LPT</v>
      </c>
    </row>
    <row r="2642" spans="2:7" hidden="1" x14ac:dyDescent="0.2">
      <c r="B2642" s="154" t="s">
        <v>6457</v>
      </c>
      <c r="C2642" s="154" t="s">
        <v>6457</v>
      </c>
      <c r="D2642" s="154" t="s">
        <v>7214</v>
      </c>
      <c r="E2642" s="154" t="s">
        <v>1599</v>
      </c>
      <c r="F2642" s="154" t="s">
        <v>6195</v>
      </c>
      <c r="G2642" s="78" t="str">
        <f t="shared" si="41"/>
        <v>MAQ</v>
      </c>
    </row>
    <row r="2643" spans="2:7" hidden="1" x14ac:dyDescent="0.2">
      <c r="B2643" s="154" t="s">
        <v>4264</v>
      </c>
      <c r="C2643" s="154" t="s">
        <v>4264</v>
      </c>
      <c r="D2643" s="154" t="s">
        <v>4265</v>
      </c>
      <c r="E2643" s="154" t="s">
        <v>1599</v>
      </c>
      <c r="F2643" s="154" t="s">
        <v>6195</v>
      </c>
      <c r="G2643" s="78" t="str">
        <f t="shared" si="41"/>
        <v>NAW</v>
      </c>
    </row>
    <row r="2644" spans="2:7" hidden="1" x14ac:dyDescent="0.2">
      <c r="B2644" s="154" t="s">
        <v>4327</v>
      </c>
      <c r="C2644" s="154" t="s">
        <v>4327</v>
      </c>
      <c r="D2644" s="154" t="s">
        <v>4328</v>
      </c>
      <c r="E2644" s="154" t="s">
        <v>1599</v>
      </c>
      <c r="F2644" s="154" t="s">
        <v>6195</v>
      </c>
      <c r="G2644" s="78" t="str">
        <f t="shared" si="41"/>
        <v>NNT</v>
      </c>
    </row>
    <row r="2645" spans="2:7" hidden="1" x14ac:dyDescent="0.2">
      <c r="B2645" s="154" t="s">
        <v>4353</v>
      </c>
      <c r="C2645" s="154" t="s">
        <v>4353</v>
      </c>
      <c r="D2645" s="154" t="s">
        <v>7291</v>
      </c>
      <c r="E2645" s="154" t="s">
        <v>1599</v>
      </c>
      <c r="F2645" s="154" t="s">
        <v>6195</v>
      </c>
      <c r="G2645" s="78" t="str">
        <f t="shared" si="41"/>
        <v>NST</v>
      </c>
    </row>
    <row r="2646" spans="2:7" hidden="1" x14ac:dyDescent="0.2">
      <c r="B2646" s="154" t="s">
        <v>4558</v>
      </c>
      <c r="C2646" s="154" t="s">
        <v>4558</v>
      </c>
      <c r="D2646" s="154" t="s">
        <v>4559</v>
      </c>
      <c r="E2646" s="154" t="s">
        <v>1599</v>
      </c>
      <c r="F2646" s="154" t="s">
        <v>6195</v>
      </c>
      <c r="G2646" s="78" t="str">
        <f t="shared" si="41"/>
        <v>PHS</v>
      </c>
    </row>
    <row r="2647" spans="2:7" hidden="1" x14ac:dyDescent="0.2">
      <c r="B2647" s="154" t="s">
        <v>6545</v>
      </c>
      <c r="C2647" s="154" t="s">
        <v>6545</v>
      </c>
      <c r="D2647" s="154" t="s">
        <v>6546</v>
      </c>
      <c r="E2647" s="154" t="s">
        <v>1599</v>
      </c>
      <c r="F2647" s="154" t="s">
        <v>6195</v>
      </c>
      <c r="G2647" s="78" t="str">
        <f t="shared" si="41"/>
        <v>PRH</v>
      </c>
    </row>
    <row r="2648" spans="2:7" hidden="1" x14ac:dyDescent="0.2">
      <c r="B2648" s="154" t="s">
        <v>4707</v>
      </c>
      <c r="C2648" s="154" t="s">
        <v>4707</v>
      </c>
      <c r="D2648" s="154" t="s">
        <v>4708</v>
      </c>
      <c r="E2648" s="154" t="s">
        <v>1599</v>
      </c>
      <c r="F2648" s="154" t="s">
        <v>6195</v>
      </c>
      <c r="G2648" s="78" t="str">
        <f t="shared" si="41"/>
        <v>PYY</v>
      </c>
    </row>
    <row r="2649" spans="2:7" hidden="1" x14ac:dyDescent="0.2">
      <c r="B2649" s="154" t="s">
        <v>6562</v>
      </c>
      <c r="C2649" s="154" t="s">
        <v>6562</v>
      </c>
      <c r="D2649" s="154" t="s">
        <v>7417</v>
      </c>
      <c r="E2649" s="154" t="s">
        <v>1599</v>
      </c>
      <c r="F2649" s="154" t="s">
        <v>6195</v>
      </c>
      <c r="G2649" s="78" t="str">
        <f t="shared" si="41"/>
        <v>ROI</v>
      </c>
    </row>
    <row r="2650" spans="2:7" hidden="1" x14ac:dyDescent="0.2">
      <c r="B2650" s="154" t="s">
        <v>5009</v>
      </c>
      <c r="C2650" s="154" t="s">
        <v>5009</v>
      </c>
      <c r="D2650" s="154" t="s">
        <v>7477</v>
      </c>
      <c r="E2650" s="154" t="s">
        <v>1599</v>
      </c>
      <c r="F2650" s="154" t="s">
        <v>6195</v>
      </c>
      <c r="G2650" s="78" t="str">
        <f t="shared" si="41"/>
        <v>SNO</v>
      </c>
    </row>
    <row r="2651" spans="2:7" hidden="1" x14ac:dyDescent="0.2">
      <c r="B2651" s="154" t="s">
        <v>5152</v>
      </c>
      <c r="C2651" s="154" t="s">
        <v>5152</v>
      </c>
      <c r="D2651" s="154" t="s">
        <v>5153</v>
      </c>
      <c r="E2651" s="154" t="s">
        <v>1599</v>
      </c>
      <c r="F2651" s="154" t="s">
        <v>6195</v>
      </c>
      <c r="G2651" s="78" t="str">
        <f t="shared" si="41"/>
        <v>TDX</v>
      </c>
    </row>
    <row r="2652" spans="2:7" hidden="1" x14ac:dyDescent="0.2">
      <c r="B2652" s="154" t="s">
        <v>5186</v>
      </c>
      <c r="C2652" s="154" t="s">
        <v>5186</v>
      </c>
      <c r="D2652" s="154" t="s">
        <v>5187</v>
      </c>
      <c r="E2652" s="154" t="s">
        <v>1599</v>
      </c>
      <c r="F2652" s="154" t="s">
        <v>6195</v>
      </c>
      <c r="G2652" s="78" t="str">
        <f t="shared" si="41"/>
        <v>THS</v>
      </c>
    </row>
    <row r="2653" spans="2:7" hidden="1" x14ac:dyDescent="0.2">
      <c r="B2653" s="154" t="s">
        <v>5314</v>
      </c>
      <c r="C2653" s="154" t="s">
        <v>5314</v>
      </c>
      <c r="D2653" s="154" t="s">
        <v>5315</v>
      </c>
      <c r="E2653" s="154" t="s">
        <v>1599</v>
      </c>
      <c r="F2653" s="154" t="s">
        <v>6195</v>
      </c>
      <c r="G2653" s="78" t="str">
        <f t="shared" si="41"/>
        <v>TST</v>
      </c>
    </row>
    <row r="2654" spans="2:7" hidden="1" x14ac:dyDescent="0.2">
      <c r="B2654" s="154" t="s">
        <v>1284</v>
      </c>
      <c r="C2654" s="154" t="s">
        <v>1284</v>
      </c>
      <c r="D2654" s="154" t="s">
        <v>7549</v>
      </c>
      <c r="E2654" s="154" t="s">
        <v>1599</v>
      </c>
      <c r="F2654" s="154" t="s">
        <v>6195</v>
      </c>
      <c r="G2654" s="78" t="str">
        <f t="shared" si="41"/>
        <v>UBP</v>
      </c>
    </row>
    <row r="2655" spans="2:7" hidden="1" x14ac:dyDescent="0.2">
      <c r="B2655" s="154" t="s">
        <v>6633</v>
      </c>
      <c r="C2655" s="154" t="s">
        <v>6633</v>
      </c>
      <c r="D2655" s="154" t="s">
        <v>6634</v>
      </c>
      <c r="E2655" s="154" t="s">
        <v>1599</v>
      </c>
      <c r="F2655" s="154" t="s">
        <v>6195</v>
      </c>
      <c r="G2655" s="78" t="str">
        <f t="shared" si="41"/>
        <v>UNN</v>
      </c>
    </row>
    <row r="2656" spans="2:7" hidden="1" x14ac:dyDescent="0.2">
      <c r="B2656" s="154" t="s">
        <v>1297</v>
      </c>
      <c r="C2656" s="154" t="s">
        <v>1297</v>
      </c>
      <c r="D2656" s="154" t="s">
        <v>7557</v>
      </c>
      <c r="E2656" s="154" t="s">
        <v>1599</v>
      </c>
      <c r="F2656" s="154" t="s">
        <v>6195</v>
      </c>
      <c r="G2656" s="78" t="str">
        <f t="shared" si="41"/>
        <v>URT</v>
      </c>
    </row>
    <row r="2657" spans="2:7" hidden="1" x14ac:dyDescent="0.2">
      <c r="B2657" s="154" t="s">
        <v>1299</v>
      </c>
      <c r="C2657" s="154" t="s">
        <v>1299</v>
      </c>
      <c r="D2657" s="154" t="s">
        <v>7558</v>
      </c>
      <c r="E2657" s="154" t="s">
        <v>1599</v>
      </c>
      <c r="F2657" s="154" t="s">
        <v>6195</v>
      </c>
      <c r="G2657" s="78" t="str">
        <f t="shared" si="41"/>
        <v>USM</v>
      </c>
    </row>
    <row r="2658" spans="2:7" hidden="1" x14ac:dyDescent="0.2">
      <c r="B2658" s="154" t="s">
        <v>1301</v>
      </c>
      <c r="C2658" s="154" t="s">
        <v>1301</v>
      </c>
      <c r="D2658" s="154" t="s">
        <v>7559</v>
      </c>
      <c r="E2658" s="154" t="s">
        <v>1599</v>
      </c>
      <c r="F2658" s="154" t="s">
        <v>6195</v>
      </c>
      <c r="G2658" s="78" t="str">
        <f t="shared" si="41"/>
        <v>UTH</v>
      </c>
    </row>
    <row r="2659" spans="2:7" hidden="1" x14ac:dyDescent="0.2">
      <c r="B2659" s="154" t="s">
        <v>5433</v>
      </c>
      <c r="C2659" s="154" t="s">
        <v>5433</v>
      </c>
      <c r="D2659" s="154" t="s">
        <v>5434</v>
      </c>
      <c r="E2659" s="154" t="s">
        <v>1599</v>
      </c>
      <c r="F2659" s="154" t="s">
        <v>6195</v>
      </c>
      <c r="G2659" s="78" t="str">
        <f t="shared" si="41"/>
        <v>UTP</v>
      </c>
    </row>
    <row r="2660" spans="2:7" hidden="1" x14ac:dyDescent="0.2">
      <c r="B2660" s="154" t="s">
        <v>588</v>
      </c>
      <c r="C2660" s="154" t="s">
        <v>588</v>
      </c>
      <c r="D2660" s="154" t="s">
        <v>2587</v>
      </c>
      <c r="E2660" s="154" t="s">
        <v>2588</v>
      </c>
      <c r="F2660" s="154" t="s">
        <v>6279</v>
      </c>
      <c r="G2660" s="78" t="str">
        <f t="shared" si="41"/>
        <v>DIL</v>
      </c>
    </row>
    <row r="2661" spans="2:7" hidden="1" x14ac:dyDescent="0.2">
      <c r="B2661" s="154" t="s">
        <v>856</v>
      </c>
      <c r="C2661" s="154" t="s">
        <v>856</v>
      </c>
      <c r="D2661" s="154" t="s">
        <v>3790</v>
      </c>
      <c r="E2661" s="154" t="s">
        <v>3791</v>
      </c>
      <c r="F2661" s="154" t="s">
        <v>6444</v>
      </c>
      <c r="G2661" s="78" t="str">
        <f t="shared" si="41"/>
        <v>LFW</v>
      </c>
    </row>
    <row r="2662" spans="2:7" hidden="1" x14ac:dyDescent="0.2">
      <c r="B2662" s="154" t="s">
        <v>1221</v>
      </c>
      <c r="C2662" s="154" t="s">
        <v>1221</v>
      </c>
      <c r="D2662" s="154" t="s">
        <v>5134</v>
      </c>
      <c r="E2662" s="154" t="s">
        <v>5135</v>
      </c>
      <c r="F2662" s="154" t="s">
        <v>6600</v>
      </c>
      <c r="G2662" s="78" t="str">
        <f t="shared" si="41"/>
        <v>TBU</v>
      </c>
    </row>
    <row r="2663" spans="2:7" hidden="1" x14ac:dyDescent="0.2">
      <c r="B2663" s="154" t="s">
        <v>1068</v>
      </c>
      <c r="C2663" s="154" t="s">
        <v>1068</v>
      </c>
      <c r="D2663" s="154" t="s">
        <v>7357</v>
      </c>
      <c r="E2663" s="154" t="s">
        <v>4635</v>
      </c>
      <c r="F2663" s="154" t="s">
        <v>6541</v>
      </c>
      <c r="G2663" s="78" t="str">
        <f t="shared" si="41"/>
        <v>POS</v>
      </c>
    </row>
    <row r="2664" spans="2:7" hidden="1" x14ac:dyDescent="0.2">
      <c r="B2664" s="154" t="s">
        <v>1212</v>
      </c>
      <c r="C2664" s="154" t="s">
        <v>1212</v>
      </c>
      <c r="D2664" s="154" t="s">
        <v>5103</v>
      </c>
      <c r="E2664" s="154" t="s">
        <v>4635</v>
      </c>
      <c r="F2664" s="154" t="s">
        <v>6541</v>
      </c>
      <c r="G2664" s="78" t="str">
        <f t="shared" si="41"/>
        <v>TAB</v>
      </c>
    </row>
    <row r="2665" spans="2:7" hidden="1" x14ac:dyDescent="0.2">
      <c r="B2665" s="154" t="s">
        <v>591</v>
      </c>
      <c r="C2665" s="154" t="s">
        <v>591</v>
      </c>
      <c r="D2665" s="154" t="s">
        <v>2595</v>
      </c>
      <c r="E2665" s="154" t="s">
        <v>1577</v>
      </c>
      <c r="F2665" s="154" t="s">
        <v>6282</v>
      </c>
      <c r="G2665" s="78" t="str">
        <f t="shared" si="41"/>
        <v>DJE</v>
      </c>
    </row>
    <row r="2666" spans="2:7" hidden="1" x14ac:dyDescent="0.2">
      <c r="B2666" s="154" t="s">
        <v>2887</v>
      </c>
      <c r="C2666" s="154" t="s">
        <v>2887</v>
      </c>
      <c r="D2666" s="154" t="s">
        <v>2888</v>
      </c>
      <c r="E2666" s="154" t="s">
        <v>1577</v>
      </c>
      <c r="F2666" s="154" t="s">
        <v>6282</v>
      </c>
      <c r="G2666" s="78" t="str">
        <f t="shared" si="41"/>
        <v>GAE</v>
      </c>
    </row>
    <row r="2667" spans="2:7" hidden="1" x14ac:dyDescent="0.2">
      <c r="B2667" s="154" t="s">
        <v>2889</v>
      </c>
      <c r="C2667" s="154" t="s">
        <v>2889</v>
      </c>
      <c r="D2667" s="154" t="s">
        <v>2890</v>
      </c>
      <c r="E2667" s="154" t="s">
        <v>1577</v>
      </c>
      <c r="F2667" s="154" t="s">
        <v>6282</v>
      </c>
      <c r="G2667" s="78" t="str">
        <f t="shared" si="41"/>
        <v>GAF</v>
      </c>
    </row>
    <row r="2668" spans="2:7" hidden="1" x14ac:dyDescent="0.2">
      <c r="B2668" s="154" t="s">
        <v>921</v>
      </c>
      <c r="C2668" s="154" t="s">
        <v>921</v>
      </c>
      <c r="D2668" s="154" t="s">
        <v>4049</v>
      </c>
      <c r="E2668" s="154" t="s">
        <v>1577</v>
      </c>
      <c r="F2668" s="154" t="s">
        <v>6282</v>
      </c>
      <c r="G2668" s="78" t="str">
        <f t="shared" si="41"/>
        <v>MIR</v>
      </c>
    </row>
    <row r="2669" spans="2:7" hidden="1" x14ac:dyDescent="0.2">
      <c r="B2669" s="154" t="s">
        <v>4269</v>
      </c>
      <c r="C2669" s="154" t="s">
        <v>4269</v>
      </c>
      <c r="D2669" s="154" t="s">
        <v>4270</v>
      </c>
      <c r="E2669" s="154" t="s">
        <v>1577</v>
      </c>
      <c r="F2669" s="154" t="s">
        <v>6282</v>
      </c>
      <c r="G2669" s="78" t="str">
        <f t="shared" si="41"/>
        <v>NBE</v>
      </c>
    </row>
    <row r="2670" spans="2:7" hidden="1" x14ac:dyDescent="0.2">
      <c r="B2670" s="154" t="s">
        <v>4908</v>
      </c>
      <c r="C2670" s="154" t="s">
        <v>4908</v>
      </c>
      <c r="D2670" s="154" t="s">
        <v>4909</v>
      </c>
      <c r="E2670" s="154" t="s">
        <v>1577</v>
      </c>
      <c r="F2670" s="154" t="s">
        <v>6282</v>
      </c>
      <c r="G2670" s="78" t="str">
        <f t="shared" si="41"/>
        <v>SFA</v>
      </c>
    </row>
    <row r="2671" spans="2:7" hidden="1" x14ac:dyDescent="0.2">
      <c r="B2671" s="154" t="s">
        <v>5274</v>
      </c>
      <c r="C2671" s="154" t="s">
        <v>5274</v>
      </c>
      <c r="D2671" s="154" t="s">
        <v>5275</v>
      </c>
      <c r="E2671" s="154" t="s">
        <v>1577</v>
      </c>
      <c r="F2671" s="154" t="s">
        <v>6282</v>
      </c>
      <c r="G2671" s="78" t="str">
        <f t="shared" si="41"/>
        <v>TOE</v>
      </c>
    </row>
    <row r="2672" spans="2:7" hidden="1" x14ac:dyDescent="0.2">
      <c r="B2672" s="154" t="s">
        <v>22</v>
      </c>
      <c r="C2672" s="154" t="s">
        <v>22</v>
      </c>
      <c r="D2672" s="154" t="s">
        <v>5334</v>
      </c>
      <c r="E2672" s="154" t="s">
        <v>1577</v>
      </c>
      <c r="F2672" s="154" t="s">
        <v>6282</v>
      </c>
      <c r="G2672" s="78" t="str">
        <f t="shared" si="41"/>
        <v>TUN</v>
      </c>
    </row>
    <row r="2673" spans="2:7" hidden="1" x14ac:dyDescent="0.2">
      <c r="B2673" s="154" t="s">
        <v>385</v>
      </c>
      <c r="C2673" s="154" t="s">
        <v>385</v>
      </c>
      <c r="D2673" s="154" t="s">
        <v>1739</v>
      </c>
      <c r="E2673" s="154" t="s">
        <v>1619</v>
      </c>
      <c r="F2673" s="154" t="s">
        <v>6106</v>
      </c>
      <c r="G2673" s="78" t="str">
        <f t="shared" si="41"/>
        <v>ADA</v>
      </c>
    </row>
    <row r="2674" spans="2:7" hidden="1" x14ac:dyDescent="0.2">
      <c r="B2674" s="154" t="s">
        <v>1740</v>
      </c>
      <c r="C2674" s="154" t="s">
        <v>386</v>
      </c>
      <c r="D2674" s="154" t="s">
        <v>1741</v>
      </c>
      <c r="E2674" s="154" t="s">
        <v>1619</v>
      </c>
      <c r="F2674" s="154" t="s">
        <v>6106</v>
      </c>
      <c r="G2674" s="78" t="str">
        <f t="shared" si="41"/>
        <v>IZM</v>
      </c>
    </row>
    <row r="2675" spans="2:7" hidden="1" x14ac:dyDescent="0.2">
      <c r="B2675" s="154" t="s">
        <v>1743</v>
      </c>
      <c r="C2675" s="154" t="s">
        <v>1743</v>
      </c>
      <c r="D2675" s="154" t="s">
        <v>1744</v>
      </c>
      <c r="E2675" s="154" t="s">
        <v>1619</v>
      </c>
      <c r="F2675" s="154" t="s">
        <v>6106</v>
      </c>
      <c r="G2675" s="78" t="str">
        <f t="shared" si="41"/>
        <v>ADF</v>
      </c>
    </row>
    <row r="2676" spans="2:7" hidden="1" x14ac:dyDescent="0.2">
      <c r="B2676" s="154" t="s">
        <v>6122</v>
      </c>
      <c r="C2676" s="154" t="s">
        <v>6122</v>
      </c>
      <c r="D2676" s="154" t="s">
        <v>6123</v>
      </c>
      <c r="E2676" s="154" t="s">
        <v>1619</v>
      </c>
      <c r="F2676" s="154" t="s">
        <v>6106</v>
      </c>
      <c r="G2676" s="78" t="str">
        <f t="shared" si="41"/>
        <v>AJI</v>
      </c>
    </row>
    <row r="2677" spans="2:7" hidden="1" x14ac:dyDescent="0.2">
      <c r="B2677" s="154" t="s">
        <v>628</v>
      </c>
      <c r="C2677" s="154" t="s">
        <v>628</v>
      </c>
      <c r="D2677" s="154" t="s">
        <v>2759</v>
      </c>
      <c r="E2677" s="154" t="s">
        <v>1619</v>
      </c>
      <c r="F2677" s="154" t="s">
        <v>6106</v>
      </c>
      <c r="G2677" s="78" t="str">
        <f t="shared" si="41"/>
        <v>ANK</v>
      </c>
    </row>
    <row r="2678" spans="2:7" hidden="1" x14ac:dyDescent="0.2">
      <c r="B2678" s="154" t="s">
        <v>413</v>
      </c>
      <c r="C2678" s="154" t="s">
        <v>413</v>
      </c>
      <c r="D2678" s="154" t="s">
        <v>1865</v>
      </c>
      <c r="E2678" s="154" t="s">
        <v>1619</v>
      </c>
      <c r="F2678" s="154" t="s">
        <v>6106</v>
      </c>
      <c r="G2678" s="78" t="str">
        <f t="shared" si="41"/>
        <v>AOE</v>
      </c>
    </row>
    <row r="2679" spans="2:7" hidden="1" x14ac:dyDescent="0.2">
      <c r="B2679" s="154" t="s">
        <v>429</v>
      </c>
      <c r="C2679" s="154" t="s">
        <v>429</v>
      </c>
      <c r="D2679" s="154" t="s">
        <v>1905</v>
      </c>
      <c r="E2679" s="154" t="s">
        <v>1619</v>
      </c>
      <c r="F2679" s="154" t="s">
        <v>6106</v>
      </c>
      <c r="G2679" s="78" t="str">
        <f t="shared" si="41"/>
        <v>ASR</v>
      </c>
    </row>
    <row r="2680" spans="2:7" hidden="1" x14ac:dyDescent="0.2">
      <c r="B2680" s="154" t="s">
        <v>437</v>
      </c>
      <c r="C2680" s="154" t="s">
        <v>437</v>
      </c>
      <c r="D2680" s="154" t="s">
        <v>1962</v>
      </c>
      <c r="E2680" s="154" t="s">
        <v>1619</v>
      </c>
      <c r="F2680" s="154" t="s">
        <v>6106</v>
      </c>
      <c r="G2680" s="78" t="str">
        <f t="shared" si="41"/>
        <v>AYT</v>
      </c>
    </row>
    <row r="2681" spans="2:7" hidden="1" x14ac:dyDescent="0.2">
      <c r="B2681" s="154" t="s">
        <v>1974</v>
      </c>
      <c r="C2681" s="154" t="s">
        <v>1974</v>
      </c>
      <c r="D2681" s="154" t="s">
        <v>1975</v>
      </c>
      <c r="E2681" s="154" t="s">
        <v>1619</v>
      </c>
      <c r="F2681" s="154" t="s">
        <v>6106</v>
      </c>
      <c r="G2681" s="78" t="str">
        <f t="shared" si="41"/>
        <v>BAL</v>
      </c>
    </row>
    <row r="2682" spans="2:7" hidden="1" x14ac:dyDescent="0.2">
      <c r="B2682" s="154" t="s">
        <v>2095</v>
      </c>
      <c r="C2682" s="154" t="s">
        <v>475</v>
      </c>
      <c r="D2682" s="154" t="s">
        <v>2096</v>
      </c>
      <c r="E2682" s="154" t="s">
        <v>1619</v>
      </c>
      <c r="F2682" s="154" t="s">
        <v>6106</v>
      </c>
      <c r="G2682" s="78" t="str">
        <f t="shared" si="41"/>
        <v>BXN</v>
      </c>
    </row>
    <row r="2683" spans="2:7" hidden="1" x14ac:dyDescent="0.2">
      <c r="B2683" s="154" t="s">
        <v>6849</v>
      </c>
      <c r="C2683" s="154" t="s">
        <v>6849</v>
      </c>
      <c r="D2683" s="154" t="s">
        <v>6850</v>
      </c>
      <c r="E2683" s="154" t="s">
        <v>1619</v>
      </c>
      <c r="F2683" s="154" t="s">
        <v>6106</v>
      </c>
      <c r="G2683" s="78" t="str">
        <f t="shared" si="41"/>
        <v>BZI</v>
      </c>
    </row>
    <row r="2684" spans="2:7" hidden="1" x14ac:dyDescent="0.2">
      <c r="B2684" s="154" t="s">
        <v>590</v>
      </c>
      <c r="C2684" s="154" t="s">
        <v>590</v>
      </c>
      <c r="D2684" s="154" t="s">
        <v>2592</v>
      </c>
      <c r="E2684" s="154" t="s">
        <v>1619</v>
      </c>
      <c r="F2684" s="154" t="s">
        <v>6106</v>
      </c>
      <c r="G2684" s="78" t="str">
        <f t="shared" si="41"/>
        <v>DIY</v>
      </c>
    </row>
    <row r="2685" spans="2:7" hidden="1" x14ac:dyDescent="0.2">
      <c r="B2685" s="154" t="s">
        <v>595</v>
      </c>
      <c r="C2685" s="154" t="s">
        <v>595</v>
      </c>
      <c r="D2685" s="154" t="s">
        <v>2609</v>
      </c>
      <c r="E2685" s="154" t="s">
        <v>1619</v>
      </c>
      <c r="F2685" s="154" t="s">
        <v>6106</v>
      </c>
      <c r="G2685" s="78" t="str">
        <f t="shared" si="41"/>
        <v>DLM</v>
      </c>
    </row>
    <row r="2686" spans="2:7" hidden="1" x14ac:dyDescent="0.2">
      <c r="B2686" s="154" t="s">
        <v>599</v>
      </c>
      <c r="C2686" s="154" t="s">
        <v>599</v>
      </c>
      <c r="D2686" s="154" t="s">
        <v>2621</v>
      </c>
      <c r="E2686" s="154" t="s">
        <v>1619</v>
      </c>
      <c r="F2686" s="154" t="s">
        <v>6106</v>
      </c>
      <c r="G2686" s="78" t="str">
        <f t="shared" si="41"/>
        <v>DNZ</v>
      </c>
    </row>
    <row r="2687" spans="2:7" hidden="1" x14ac:dyDescent="0.2">
      <c r="B2687" s="154" t="s">
        <v>6297</v>
      </c>
      <c r="C2687" s="154" t="s">
        <v>6297</v>
      </c>
      <c r="D2687" s="154" t="s">
        <v>6298</v>
      </c>
      <c r="E2687" s="154" t="s">
        <v>1619</v>
      </c>
      <c r="F2687" s="154" t="s">
        <v>6106</v>
      </c>
      <c r="G2687" s="78" t="str">
        <f t="shared" si="41"/>
        <v>EDO</v>
      </c>
    </row>
    <row r="2688" spans="2:7" hidden="1" x14ac:dyDescent="0.2">
      <c r="B2688" s="154" t="s">
        <v>2745</v>
      </c>
      <c r="C2688" s="154" t="s">
        <v>2745</v>
      </c>
      <c r="D2688" s="154" t="s">
        <v>2746</v>
      </c>
      <c r="E2688" s="154" t="s">
        <v>1619</v>
      </c>
      <c r="F2688" s="154" t="s">
        <v>6106</v>
      </c>
      <c r="G2688" s="78" t="str">
        <f t="shared" si="41"/>
        <v>ERC</v>
      </c>
    </row>
    <row r="2689" spans="2:7" hidden="1" x14ac:dyDescent="0.2">
      <c r="B2689" s="154" t="s">
        <v>627</v>
      </c>
      <c r="C2689" s="154" t="s">
        <v>627</v>
      </c>
      <c r="D2689" s="154" t="s">
        <v>2758</v>
      </c>
      <c r="E2689" s="154" t="s">
        <v>1619</v>
      </c>
      <c r="F2689" s="154" t="s">
        <v>6106</v>
      </c>
      <c r="G2689" s="78" t="str">
        <f t="shared" si="41"/>
        <v>ERZ</v>
      </c>
    </row>
    <row r="2690" spans="2:7" hidden="1" x14ac:dyDescent="0.2">
      <c r="B2690" s="154" t="s">
        <v>1672</v>
      </c>
      <c r="C2690" s="154" t="s">
        <v>628</v>
      </c>
      <c r="D2690" s="154" t="s">
        <v>2759</v>
      </c>
      <c r="E2690" s="154" t="s">
        <v>1619</v>
      </c>
      <c r="F2690" s="154" t="s">
        <v>6106</v>
      </c>
      <c r="G2690" s="78" t="str">
        <f t="shared" si="41"/>
        <v>ANK</v>
      </c>
    </row>
    <row r="2691" spans="2:7" hidden="1" x14ac:dyDescent="0.2">
      <c r="B2691" s="154" t="s">
        <v>634</v>
      </c>
      <c r="C2691" s="154" t="s">
        <v>634</v>
      </c>
      <c r="D2691" s="154" t="s">
        <v>2788</v>
      </c>
      <c r="E2691" s="154" t="s">
        <v>1619</v>
      </c>
      <c r="F2691" s="154" t="s">
        <v>6106</v>
      </c>
      <c r="G2691" s="78" t="str">
        <f t="shared" si="41"/>
        <v>EZS</v>
      </c>
    </row>
    <row r="2692" spans="2:7" hidden="1" x14ac:dyDescent="0.2">
      <c r="B2692" s="154" t="s">
        <v>2981</v>
      </c>
      <c r="C2692" s="154" t="s">
        <v>2981</v>
      </c>
      <c r="D2692" s="154" t="s">
        <v>2982</v>
      </c>
      <c r="E2692" s="154" t="s">
        <v>1619</v>
      </c>
      <c r="F2692" s="154" t="s">
        <v>6106</v>
      </c>
      <c r="G2692" s="78" t="str">
        <f t="shared" ref="G2692:G2755" si="42">C2692</f>
        <v>GNY</v>
      </c>
    </row>
    <row r="2693" spans="2:7" hidden="1" x14ac:dyDescent="0.2">
      <c r="B2693" s="154" t="s">
        <v>6356</v>
      </c>
      <c r="C2693" s="154" t="s">
        <v>6356</v>
      </c>
      <c r="D2693" s="154" t="s">
        <v>6357</v>
      </c>
      <c r="E2693" s="154" t="s">
        <v>1619</v>
      </c>
      <c r="F2693" s="154" t="s">
        <v>6106</v>
      </c>
      <c r="G2693" s="78" t="str">
        <f t="shared" si="42"/>
        <v>GZP</v>
      </c>
    </row>
    <row r="2694" spans="2:7" hidden="1" x14ac:dyDescent="0.2">
      <c r="B2694" s="154" t="s">
        <v>690</v>
      </c>
      <c r="C2694" s="154" t="s">
        <v>690</v>
      </c>
      <c r="D2694" s="154" t="s">
        <v>3053</v>
      </c>
      <c r="E2694" s="154" t="s">
        <v>1619</v>
      </c>
      <c r="F2694" s="154" t="s">
        <v>6106</v>
      </c>
      <c r="G2694" s="78" t="str">
        <f t="shared" si="42"/>
        <v>GZT</v>
      </c>
    </row>
    <row r="2695" spans="2:7" hidden="1" x14ac:dyDescent="0.2">
      <c r="B2695" s="154" t="s">
        <v>727</v>
      </c>
      <c r="C2695" s="154" t="s">
        <v>727</v>
      </c>
      <c r="D2695" s="154" t="s">
        <v>3181</v>
      </c>
      <c r="E2695" s="154" t="s">
        <v>1619</v>
      </c>
      <c r="F2695" s="154" t="s">
        <v>6106</v>
      </c>
      <c r="G2695" s="78" t="str">
        <f t="shared" si="42"/>
        <v>HTY</v>
      </c>
    </row>
    <row r="2696" spans="2:7" hidden="1" x14ac:dyDescent="0.2">
      <c r="B2696" s="154" t="s">
        <v>87</v>
      </c>
      <c r="C2696" s="154" t="s">
        <v>87</v>
      </c>
      <c r="D2696" s="154" t="s">
        <v>3305</v>
      </c>
      <c r="E2696" s="154" t="s">
        <v>1619</v>
      </c>
      <c r="F2696" s="154" t="s">
        <v>6106</v>
      </c>
      <c r="G2696" s="78" t="str">
        <f t="shared" si="42"/>
        <v>IST</v>
      </c>
    </row>
    <row r="2697" spans="2:7" hidden="1" x14ac:dyDescent="0.2">
      <c r="B2697" s="154" t="s">
        <v>3481</v>
      </c>
      <c r="C2697" s="154" t="s">
        <v>3481</v>
      </c>
      <c r="D2697" s="154" t="s">
        <v>3482</v>
      </c>
      <c r="E2697" s="154" t="s">
        <v>1619</v>
      </c>
      <c r="F2697" s="154" t="s">
        <v>6106</v>
      </c>
      <c r="G2697" s="78" t="str">
        <f t="shared" si="42"/>
        <v>KCM</v>
      </c>
    </row>
    <row r="2698" spans="2:7" hidden="1" x14ac:dyDescent="0.2">
      <c r="B2698" s="154" t="s">
        <v>6412</v>
      </c>
      <c r="C2698" s="154" t="s">
        <v>6412</v>
      </c>
      <c r="D2698" s="154" t="s">
        <v>6413</v>
      </c>
      <c r="E2698" s="154" t="s">
        <v>1619</v>
      </c>
      <c r="F2698" s="154" t="s">
        <v>6106</v>
      </c>
      <c r="G2698" s="78" t="str">
        <f t="shared" si="42"/>
        <v>KCO</v>
      </c>
    </row>
    <row r="2699" spans="2:7" hidden="1" x14ac:dyDescent="0.2">
      <c r="B2699" s="154" t="s">
        <v>7110</v>
      </c>
      <c r="C2699" s="154" t="s">
        <v>7110</v>
      </c>
      <c r="D2699" s="154" t="s">
        <v>7111</v>
      </c>
      <c r="E2699" s="154" t="s">
        <v>1619</v>
      </c>
      <c r="F2699" s="154" t="s">
        <v>6106</v>
      </c>
      <c r="G2699" s="78" t="str">
        <f t="shared" si="42"/>
        <v>KFS</v>
      </c>
    </row>
    <row r="2700" spans="2:7" hidden="1" x14ac:dyDescent="0.2">
      <c r="B2700" s="154" t="s">
        <v>3659</v>
      </c>
      <c r="C2700" s="154" t="s">
        <v>3659</v>
      </c>
      <c r="D2700" s="154" t="s">
        <v>3660</v>
      </c>
      <c r="E2700" s="154" t="s">
        <v>1619</v>
      </c>
      <c r="F2700" s="154" t="s">
        <v>6106</v>
      </c>
      <c r="G2700" s="78" t="str">
        <f t="shared" si="42"/>
        <v>KSY</v>
      </c>
    </row>
    <row r="2701" spans="2:7" hidden="1" x14ac:dyDescent="0.2">
      <c r="B2701" s="154" t="s">
        <v>837</v>
      </c>
      <c r="C2701" s="154" t="s">
        <v>837</v>
      </c>
      <c r="D2701" s="154" t="s">
        <v>3719</v>
      </c>
      <c r="E2701" s="154" t="s">
        <v>1619</v>
      </c>
      <c r="F2701" s="154" t="s">
        <v>6106</v>
      </c>
      <c r="G2701" s="78" t="str">
        <f t="shared" si="42"/>
        <v>KYA</v>
      </c>
    </row>
    <row r="2702" spans="2:7" hidden="1" x14ac:dyDescent="0.2">
      <c r="B2702" s="154" t="s">
        <v>930</v>
      </c>
      <c r="C2702" s="154" t="s">
        <v>930</v>
      </c>
      <c r="D2702" s="154" t="s">
        <v>4094</v>
      </c>
      <c r="E2702" s="154" t="s">
        <v>1619</v>
      </c>
      <c r="F2702" s="154" t="s">
        <v>6106</v>
      </c>
      <c r="G2702" s="78" t="str">
        <f t="shared" si="42"/>
        <v>MLX</v>
      </c>
    </row>
    <row r="2703" spans="2:7" hidden="1" x14ac:dyDescent="0.2">
      <c r="B2703" s="154" t="s">
        <v>4144</v>
      </c>
      <c r="C2703" s="154" t="s">
        <v>4144</v>
      </c>
      <c r="D2703" s="154" t="s">
        <v>4145</v>
      </c>
      <c r="E2703" s="154" t="s">
        <v>1619</v>
      </c>
      <c r="F2703" s="154" t="s">
        <v>6106</v>
      </c>
      <c r="G2703" s="78" t="str">
        <f t="shared" si="42"/>
        <v>MQM</v>
      </c>
    </row>
    <row r="2704" spans="2:7" hidden="1" x14ac:dyDescent="0.2">
      <c r="B2704" s="154" t="s">
        <v>4166</v>
      </c>
      <c r="C2704" s="154" t="s">
        <v>4166</v>
      </c>
      <c r="D2704" s="154" t="s">
        <v>4167</v>
      </c>
      <c r="E2704" s="154" t="s">
        <v>1619</v>
      </c>
      <c r="F2704" s="154" t="s">
        <v>6106</v>
      </c>
      <c r="G2704" s="78" t="str">
        <f t="shared" si="42"/>
        <v>MSR</v>
      </c>
    </row>
    <row r="2705" spans="2:7" hidden="1" x14ac:dyDescent="0.2">
      <c r="B2705" s="154" t="s">
        <v>4238</v>
      </c>
      <c r="C2705" s="154" t="s">
        <v>4238</v>
      </c>
      <c r="D2705" s="154" t="s">
        <v>4239</v>
      </c>
      <c r="E2705" s="154" t="s">
        <v>1619</v>
      </c>
      <c r="F2705" s="154" t="s">
        <v>6106</v>
      </c>
      <c r="G2705" s="78" t="str">
        <f t="shared" si="42"/>
        <v>MZH</v>
      </c>
    </row>
    <row r="2706" spans="2:7" hidden="1" x14ac:dyDescent="0.2">
      <c r="B2706" s="154" t="s">
        <v>4262</v>
      </c>
      <c r="C2706" s="154" t="s">
        <v>4262</v>
      </c>
      <c r="D2706" s="154" t="s">
        <v>4263</v>
      </c>
      <c r="E2706" s="154" t="s">
        <v>1619</v>
      </c>
      <c r="F2706" s="154" t="s">
        <v>6106</v>
      </c>
      <c r="G2706" s="78" t="str">
        <f t="shared" si="42"/>
        <v>NAV</v>
      </c>
    </row>
    <row r="2707" spans="2:7" hidden="1" x14ac:dyDescent="0.2">
      <c r="B2707" s="154" t="s">
        <v>7285</v>
      </c>
      <c r="C2707" s="154" t="s">
        <v>7285</v>
      </c>
      <c r="D2707" s="154" t="s">
        <v>6749</v>
      </c>
      <c r="E2707" s="154" t="s">
        <v>1619</v>
      </c>
      <c r="F2707" s="154" t="s">
        <v>6106</v>
      </c>
      <c r="G2707" s="78" t="str">
        <f t="shared" si="42"/>
        <v>NOP</v>
      </c>
    </row>
    <row r="2708" spans="2:7" hidden="1" x14ac:dyDescent="0.2">
      <c r="B2708" s="154" t="s">
        <v>7309</v>
      </c>
      <c r="C2708" s="154" t="s">
        <v>7309</v>
      </c>
      <c r="D2708" s="154" t="s">
        <v>7310</v>
      </c>
      <c r="E2708" s="154" t="s">
        <v>1619</v>
      </c>
      <c r="F2708" s="154" t="s">
        <v>6106</v>
      </c>
      <c r="G2708" s="78" t="str">
        <f t="shared" si="42"/>
        <v>ONQ</v>
      </c>
    </row>
    <row r="2709" spans="2:7" hidden="1" x14ac:dyDescent="0.2">
      <c r="B2709" s="154" t="s">
        <v>4870</v>
      </c>
      <c r="C2709" s="154" t="s">
        <v>87</v>
      </c>
      <c r="D2709" s="154" t="s">
        <v>3305</v>
      </c>
      <c r="E2709" s="154" t="s">
        <v>1619</v>
      </c>
      <c r="F2709" s="154" t="s">
        <v>6106</v>
      </c>
      <c r="G2709" s="78" t="str">
        <f t="shared" si="42"/>
        <v>IST</v>
      </c>
    </row>
    <row r="2710" spans="2:7" hidden="1" x14ac:dyDescent="0.2">
      <c r="B2710" s="154" t="s">
        <v>5099</v>
      </c>
      <c r="C2710" s="154" t="s">
        <v>5099</v>
      </c>
      <c r="D2710" s="154" t="s">
        <v>6597</v>
      </c>
      <c r="E2710" s="154" t="s">
        <v>1619</v>
      </c>
      <c r="F2710" s="154" t="s">
        <v>6106</v>
      </c>
      <c r="G2710" s="78" t="str">
        <f t="shared" si="42"/>
        <v>SZF</v>
      </c>
    </row>
    <row r="2711" spans="2:7" hidden="1" x14ac:dyDescent="0.2">
      <c r="B2711" s="154" t="s">
        <v>7517</v>
      </c>
      <c r="C2711" s="154" t="s">
        <v>7517</v>
      </c>
      <c r="D2711" s="154" t="s">
        <v>7518</v>
      </c>
      <c r="E2711" s="154" t="s">
        <v>1619</v>
      </c>
      <c r="F2711" s="154" t="s">
        <v>6106</v>
      </c>
      <c r="G2711" s="78" t="str">
        <f t="shared" si="42"/>
        <v>TEQ</v>
      </c>
    </row>
    <row r="2712" spans="2:7" hidden="1" x14ac:dyDescent="0.2">
      <c r="B2712" s="154" t="s">
        <v>1280</v>
      </c>
      <c r="C2712" s="154" t="s">
        <v>1280</v>
      </c>
      <c r="D2712" s="154" t="s">
        <v>5361</v>
      </c>
      <c r="E2712" s="154" t="s">
        <v>1619</v>
      </c>
      <c r="F2712" s="154" t="s">
        <v>6106</v>
      </c>
      <c r="G2712" s="78" t="str">
        <f t="shared" si="42"/>
        <v>TZX</v>
      </c>
    </row>
    <row r="2713" spans="2:7" hidden="1" x14ac:dyDescent="0.2">
      <c r="B2713" s="154" t="s">
        <v>1307</v>
      </c>
      <c r="C2713" s="154" t="s">
        <v>1307</v>
      </c>
      <c r="D2713" s="154" t="s">
        <v>5454</v>
      </c>
      <c r="E2713" s="154" t="s">
        <v>1619</v>
      </c>
      <c r="F2713" s="154" t="s">
        <v>6106</v>
      </c>
      <c r="G2713" s="78" t="str">
        <f t="shared" si="42"/>
        <v>VAN</v>
      </c>
    </row>
    <row r="2714" spans="2:7" hidden="1" x14ac:dyDescent="0.2">
      <c r="B2714" s="154" t="s">
        <v>5458</v>
      </c>
      <c r="C2714" s="154" t="s">
        <v>5458</v>
      </c>
      <c r="D2714" s="154" t="s">
        <v>5459</v>
      </c>
      <c r="E2714" s="154" t="s">
        <v>1619</v>
      </c>
      <c r="F2714" s="154" t="s">
        <v>6106</v>
      </c>
      <c r="G2714" s="78" t="str">
        <f t="shared" si="42"/>
        <v>VAS</v>
      </c>
    </row>
    <row r="2715" spans="2:7" hidden="1" x14ac:dyDescent="0.2">
      <c r="B2715" s="154" t="s">
        <v>5684</v>
      </c>
      <c r="C2715" s="154" t="s">
        <v>5684</v>
      </c>
      <c r="D2715" s="154" t="s">
        <v>6665</v>
      </c>
      <c r="E2715" s="154" t="s">
        <v>1619</v>
      </c>
      <c r="F2715" s="154" t="s">
        <v>6106</v>
      </c>
      <c r="G2715" s="78" t="str">
        <f t="shared" si="42"/>
        <v>YEI</v>
      </c>
    </row>
    <row r="2716" spans="2:7" hidden="1" x14ac:dyDescent="0.2">
      <c r="B2716" s="154" t="s">
        <v>33</v>
      </c>
      <c r="C2716" s="154" t="s">
        <v>33</v>
      </c>
      <c r="D2716" s="154" t="s">
        <v>1897</v>
      </c>
      <c r="E2716" s="154" t="s">
        <v>1583</v>
      </c>
      <c r="F2716" s="154" t="s">
        <v>6157</v>
      </c>
      <c r="G2716" s="78" t="str">
        <f t="shared" si="42"/>
        <v>ASB</v>
      </c>
    </row>
    <row r="2717" spans="2:7" hidden="1" x14ac:dyDescent="0.2">
      <c r="B2717" s="154" t="s">
        <v>2914</v>
      </c>
      <c r="C2717" s="154" t="s">
        <v>2914</v>
      </c>
      <c r="D2717" s="154" t="s">
        <v>7004</v>
      </c>
      <c r="E2717" s="154" t="s">
        <v>2915</v>
      </c>
      <c r="F2717" s="154" t="s">
        <v>6334</v>
      </c>
      <c r="G2717" s="78" t="str">
        <f t="shared" si="42"/>
        <v>GDT</v>
      </c>
    </row>
    <row r="2718" spans="2:7" hidden="1" x14ac:dyDescent="0.2">
      <c r="B2718" s="154" t="s">
        <v>1051</v>
      </c>
      <c r="C2718" s="154" t="s">
        <v>1051</v>
      </c>
      <c r="D2718" s="154" t="s">
        <v>4608</v>
      </c>
      <c r="E2718" s="154" t="s">
        <v>2915</v>
      </c>
      <c r="F2718" s="154" t="s">
        <v>6334</v>
      </c>
      <c r="G2718" s="78" t="str">
        <f t="shared" si="42"/>
        <v>PLS</v>
      </c>
    </row>
    <row r="2719" spans="2:7" hidden="1" x14ac:dyDescent="0.2">
      <c r="B2719" s="154" t="s">
        <v>1355</v>
      </c>
      <c r="C2719" s="154" t="s">
        <v>1355</v>
      </c>
      <c r="D2719" s="154" t="s">
        <v>7603</v>
      </c>
      <c r="E2719" s="154" t="s">
        <v>2915</v>
      </c>
      <c r="F2719" s="154" t="s">
        <v>6334</v>
      </c>
      <c r="G2719" s="78" t="str">
        <f t="shared" si="42"/>
        <v>XSC</v>
      </c>
    </row>
    <row r="2720" spans="2:7" hidden="1" x14ac:dyDescent="0.2">
      <c r="B2720" s="154" t="s">
        <v>2879</v>
      </c>
      <c r="C2720" s="154" t="s">
        <v>2879</v>
      </c>
      <c r="D2720" s="154" t="s">
        <v>6994</v>
      </c>
      <c r="E2720" s="154" t="s">
        <v>2880</v>
      </c>
      <c r="F2720" s="154" t="s">
        <v>6329</v>
      </c>
      <c r="G2720" s="78" t="str">
        <f t="shared" si="42"/>
        <v>FUN</v>
      </c>
    </row>
    <row r="2721" spans="2:7" hidden="1" x14ac:dyDescent="0.2">
      <c r="B2721" s="154" t="s">
        <v>303</v>
      </c>
      <c r="C2721" s="154" t="s">
        <v>303</v>
      </c>
      <c r="D2721" s="154" t="s">
        <v>6294</v>
      </c>
      <c r="E2721" s="154" t="s">
        <v>1572</v>
      </c>
      <c r="F2721" s="154" t="s">
        <v>6295</v>
      </c>
      <c r="G2721" s="78" t="str">
        <f t="shared" si="42"/>
        <v>EBB</v>
      </c>
    </row>
    <row r="2722" spans="2:7" hidden="1" x14ac:dyDescent="0.2">
      <c r="B2722" s="154" t="s">
        <v>4837</v>
      </c>
      <c r="C2722" s="154" t="s">
        <v>4837</v>
      </c>
      <c r="D2722" s="154" t="s">
        <v>4838</v>
      </c>
      <c r="E2722" s="154" t="s">
        <v>1572</v>
      </c>
      <c r="F2722" s="154" t="s">
        <v>6295</v>
      </c>
      <c r="G2722" s="78" t="str">
        <f t="shared" si="42"/>
        <v>RUA</v>
      </c>
    </row>
    <row r="2723" spans="2:7" hidden="1" x14ac:dyDescent="0.2">
      <c r="B2723" s="154" t="s">
        <v>575</v>
      </c>
      <c r="C2723" s="154" t="s">
        <v>575</v>
      </c>
      <c r="D2723" s="154" t="s">
        <v>6265</v>
      </c>
      <c r="E2723" s="154" t="s">
        <v>1607</v>
      </c>
      <c r="F2723" s="154" t="s">
        <v>6266</v>
      </c>
      <c r="G2723" s="78" t="str">
        <f t="shared" si="42"/>
        <v>CWC</v>
      </c>
    </row>
    <row r="2724" spans="2:7" hidden="1" x14ac:dyDescent="0.2">
      <c r="B2724" s="154" t="s">
        <v>598</v>
      </c>
      <c r="C2724" s="154" t="s">
        <v>598</v>
      </c>
      <c r="D2724" s="154" t="s">
        <v>6286</v>
      </c>
      <c r="E2724" s="154" t="s">
        <v>1607</v>
      </c>
      <c r="F2724" s="154" t="s">
        <v>6266</v>
      </c>
      <c r="G2724" s="78" t="str">
        <f t="shared" si="42"/>
        <v>DNK</v>
      </c>
    </row>
    <row r="2725" spans="2:7" hidden="1" x14ac:dyDescent="0.2">
      <c r="B2725" s="154" t="s">
        <v>600</v>
      </c>
      <c r="C2725" s="154" t="s">
        <v>600</v>
      </c>
      <c r="D2725" s="154" t="s">
        <v>2623</v>
      </c>
      <c r="E2725" s="154" t="s">
        <v>1607</v>
      </c>
      <c r="F2725" s="154" t="s">
        <v>6266</v>
      </c>
      <c r="G2725" s="78" t="str">
        <f t="shared" si="42"/>
        <v>DOK</v>
      </c>
    </row>
    <row r="2726" spans="2:7" hidden="1" x14ac:dyDescent="0.2">
      <c r="B2726" s="154" t="s">
        <v>724</v>
      </c>
      <c r="C2726" s="154" t="s">
        <v>724</v>
      </c>
      <c r="D2726" s="154" t="s">
        <v>6371</v>
      </c>
      <c r="E2726" s="154" t="s">
        <v>1607</v>
      </c>
      <c r="F2726" s="154" t="s">
        <v>6266</v>
      </c>
      <c r="G2726" s="78" t="str">
        <f t="shared" si="42"/>
        <v>HRK</v>
      </c>
    </row>
    <row r="2727" spans="2:7" hidden="1" x14ac:dyDescent="0.2">
      <c r="B2727" s="154" t="s">
        <v>288</v>
      </c>
      <c r="C2727" s="154" t="s">
        <v>288</v>
      </c>
      <c r="D2727" s="154" t="s">
        <v>3228</v>
      </c>
      <c r="E2727" s="154" t="s">
        <v>1607</v>
      </c>
      <c r="F2727" s="154" t="s">
        <v>6266</v>
      </c>
      <c r="G2727" s="78" t="str">
        <f t="shared" si="42"/>
        <v>IEV</v>
      </c>
    </row>
    <row r="2728" spans="2:7" hidden="1" x14ac:dyDescent="0.2">
      <c r="B2728" s="154" t="s">
        <v>734</v>
      </c>
      <c r="C2728" s="154" t="s">
        <v>734</v>
      </c>
      <c r="D2728" s="154" t="s">
        <v>6381</v>
      </c>
      <c r="E2728" s="154" t="s">
        <v>1607</v>
      </c>
      <c r="F2728" s="154" t="s">
        <v>6266</v>
      </c>
      <c r="G2728" s="78" t="str">
        <f t="shared" si="42"/>
        <v>IFO</v>
      </c>
    </row>
    <row r="2729" spans="2:7" hidden="1" x14ac:dyDescent="0.2">
      <c r="B2729" s="154" t="s">
        <v>1670</v>
      </c>
      <c r="C2729" s="154" t="s">
        <v>288</v>
      </c>
      <c r="D2729" s="154" t="s">
        <v>3228</v>
      </c>
      <c r="E2729" s="154" t="s">
        <v>1607</v>
      </c>
      <c r="F2729" s="154" t="s">
        <v>6266</v>
      </c>
      <c r="G2729" s="78" t="str">
        <f t="shared" si="42"/>
        <v>IEV</v>
      </c>
    </row>
    <row r="2730" spans="2:7" hidden="1" x14ac:dyDescent="0.2">
      <c r="B2730" s="154" t="s">
        <v>6436</v>
      </c>
      <c r="C2730" s="154" t="s">
        <v>6436</v>
      </c>
      <c r="D2730" s="154" t="s">
        <v>7151</v>
      </c>
      <c r="E2730" s="154" t="s">
        <v>1607</v>
      </c>
      <c r="F2730" s="154" t="s">
        <v>6266</v>
      </c>
      <c r="G2730" s="78" t="str">
        <f t="shared" si="42"/>
        <v>KWG</v>
      </c>
    </row>
    <row r="2731" spans="2:7" hidden="1" x14ac:dyDescent="0.2">
      <c r="B2731" s="154" t="s">
        <v>888</v>
      </c>
      <c r="C2731" s="154" t="s">
        <v>888</v>
      </c>
      <c r="D2731" s="154" t="s">
        <v>3915</v>
      </c>
      <c r="E2731" s="154" t="s">
        <v>1607</v>
      </c>
      <c r="F2731" s="154" t="s">
        <v>6266</v>
      </c>
      <c r="G2731" s="78" t="str">
        <f t="shared" si="42"/>
        <v>LWO</v>
      </c>
    </row>
    <row r="2732" spans="2:7" hidden="1" x14ac:dyDescent="0.2">
      <c r="B2732" s="154" t="s">
        <v>7250</v>
      </c>
      <c r="C2732" s="154" t="s">
        <v>7250</v>
      </c>
      <c r="D2732" s="154" t="s">
        <v>7251</v>
      </c>
      <c r="E2732" s="154" t="s">
        <v>1607</v>
      </c>
      <c r="F2732" s="154" t="s">
        <v>6266</v>
      </c>
      <c r="G2732" s="78" t="str">
        <f t="shared" si="42"/>
        <v>MPW</v>
      </c>
    </row>
    <row r="2733" spans="2:7" hidden="1" x14ac:dyDescent="0.2">
      <c r="B2733" s="154" t="s">
        <v>4316</v>
      </c>
      <c r="C2733" s="154" t="s">
        <v>4316</v>
      </c>
      <c r="D2733" s="154" t="s">
        <v>6501</v>
      </c>
      <c r="E2733" s="154" t="s">
        <v>1607</v>
      </c>
      <c r="F2733" s="154" t="s">
        <v>6266</v>
      </c>
      <c r="G2733" s="78" t="str">
        <f t="shared" si="42"/>
        <v>NLV</v>
      </c>
    </row>
    <row r="2734" spans="2:7" hidden="1" x14ac:dyDescent="0.2">
      <c r="B2734" s="154" t="s">
        <v>998</v>
      </c>
      <c r="C2734" s="154" t="s">
        <v>998</v>
      </c>
      <c r="D2734" s="154" t="s">
        <v>6518</v>
      </c>
      <c r="E2734" s="154" t="s">
        <v>1607</v>
      </c>
      <c r="F2734" s="154" t="s">
        <v>6266</v>
      </c>
      <c r="G2734" s="78" t="str">
        <f t="shared" si="42"/>
        <v>ODS</v>
      </c>
    </row>
    <row r="2735" spans="2:7" hidden="1" x14ac:dyDescent="0.2">
      <c r="B2735" s="154" t="s">
        <v>4490</v>
      </c>
      <c r="C2735" s="154" t="s">
        <v>4490</v>
      </c>
      <c r="D2735" s="154" t="s">
        <v>6526</v>
      </c>
      <c r="E2735" s="154" t="s">
        <v>1607</v>
      </c>
      <c r="F2735" s="154" t="s">
        <v>6266</v>
      </c>
      <c r="G2735" s="78" t="str">
        <f t="shared" si="42"/>
        <v>OZH</v>
      </c>
    </row>
    <row r="2736" spans="2:7" hidden="1" x14ac:dyDescent="0.2">
      <c r="B2736" s="154" t="s">
        <v>1157</v>
      </c>
      <c r="C2736" s="154" t="s">
        <v>1157</v>
      </c>
      <c r="D2736" s="154" t="s">
        <v>4953</v>
      </c>
      <c r="E2736" s="154" t="s">
        <v>1607</v>
      </c>
      <c r="F2736" s="154" t="s">
        <v>6266</v>
      </c>
      <c r="G2736" s="78" t="str">
        <f t="shared" si="42"/>
        <v>SIP</v>
      </c>
    </row>
    <row r="2737" spans="2:7" hidden="1" x14ac:dyDescent="0.2">
      <c r="B2737" s="154" t="s">
        <v>1286</v>
      </c>
      <c r="C2737" s="154" t="s">
        <v>1286</v>
      </c>
      <c r="D2737" s="154" t="s">
        <v>6621</v>
      </c>
      <c r="E2737" s="154" t="s">
        <v>1607</v>
      </c>
      <c r="F2737" s="154" t="s">
        <v>6266</v>
      </c>
      <c r="G2737" s="78" t="str">
        <f t="shared" si="42"/>
        <v>UDJ</v>
      </c>
    </row>
    <row r="2738" spans="2:7" hidden="1" x14ac:dyDescent="0.2">
      <c r="B2738" s="154" t="s">
        <v>5528</v>
      </c>
      <c r="C2738" s="154" t="s">
        <v>5528</v>
      </c>
      <c r="D2738" s="154" t="s">
        <v>6654</v>
      </c>
      <c r="E2738" s="154" t="s">
        <v>1607</v>
      </c>
      <c r="F2738" s="154" t="s">
        <v>6266</v>
      </c>
      <c r="G2738" s="78" t="str">
        <f t="shared" si="42"/>
        <v>VSG</v>
      </c>
    </row>
    <row r="2739" spans="2:7" hidden="1" x14ac:dyDescent="0.2">
      <c r="B2739" s="154" t="s">
        <v>178</v>
      </c>
      <c r="C2739" s="154" t="s">
        <v>178</v>
      </c>
      <c r="D2739" s="154" t="s">
        <v>6760</v>
      </c>
      <c r="E2739" s="154" t="s">
        <v>8260</v>
      </c>
      <c r="F2739" s="154" t="s">
        <v>6085</v>
      </c>
      <c r="G2739" s="78" t="str">
        <f t="shared" si="42"/>
        <v>AAN</v>
      </c>
    </row>
    <row r="2740" spans="2:7" hidden="1" x14ac:dyDescent="0.2">
      <c r="B2740" s="154" t="s">
        <v>105</v>
      </c>
      <c r="C2740" s="154" t="s">
        <v>105</v>
      </c>
      <c r="D2740" s="154" t="s">
        <v>6803</v>
      </c>
      <c r="E2740" s="154" t="s">
        <v>8260</v>
      </c>
      <c r="F2740" s="154" t="s">
        <v>6085</v>
      </c>
      <c r="G2740" s="78" t="str">
        <f t="shared" si="42"/>
        <v>AUH</v>
      </c>
    </row>
    <row r="2741" spans="2:7" hidden="1" x14ac:dyDescent="0.2">
      <c r="B2741" s="154" t="s">
        <v>6274</v>
      </c>
      <c r="C2741" s="154" t="s">
        <v>6274</v>
      </c>
      <c r="D2741" s="154" t="s">
        <v>6725</v>
      </c>
      <c r="E2741" s="154" t="s">
        <v>8260</v>
      </c>
      <c r="F2741" s="154" t="s">
        <v>6085</v>
      </c>
      <c r="G2741" s="78" t="str">
        <f t="shared" si="42"/>
        <v>DCG</v>
      </c>
    </row>
    <row r="2742" spans="2:7" hidden="1" x14ac:dyDescent="0.2">
      <c r="B2742" s="154" t="s">
        <v>130</v>
      </c>
      <c r="C2742" s="154" t="s">
        <v>130</v>
      </c>
      <c r="D2742" s="154" t="s">
        <v>6725</v>
      </c>
      <c r="E2742" s="154" t="s">
        <v>8260</v>
      </c>
      <c r="F2742" s="154" t="s">
        <v>6085</v>
      </c>
      <c r="G2742" s="78" t="str">
        <f t="shared" si="42"/>
        <v>DXB</v>
      </c>
    </row>
    <row r="2743" spans="2:7" hidden="1" x14ac:dyDescent="0.2">
      <c r="B2743" s="154" t="s">
        <v>4792</v>
      </c>
      <c r="C2743" s="154" t="s">
        <v>4792</v>
      </c>
      <c r="D2743" s="154" t="s">
        <v>7411</v>
      </c>
      <c r="E2743" s="154" t="s">
        <v>8260</v>
      </c>
      <c r="F2743" s="154" t="s">
        <v>6085</v>
      </c>
      <c r="G2743" s="78" t="str">
        <f t="shared" si="42"/>
        <v>RKT</v>
      </c>
    </row>
    <row r="2744" spans="2:7" hidden="1" x14ac:dyDescent="0.2">
      <c r="B2744" s="154" t="s">
        <v>4936</v>
      </c>
      <c r="C2744" s="154" t="s">
        <v>4936</v>
      </c>
      <c r="D2744" s="154" t="s">
        <v>4937</v>
      </c>
      <c r="E2744" s="154" t="s">
        <v>8260</v>
      </c>
      <c r="F2744" s="154" t="s">
        <v>6085</v>
      </c>
      <c r="G2744" s="78" t="str">
        <f t="shared" si="42"/>
        <v>SHJ</v>
      </c>
    </row>
    <row r="2745" spans="2:7" hidden="1" x14ac:dyDescent="0.2">
      <c r="B2745" s="154" t="s">
        <v>382</v>
      </c>
      <c r="C2745" s="154" t="s">
        <v>382</v>
      </c>
      <c r="D2745" s="154" t="s">
        <v>6711</v>
      </c>
      <c r="E2745" s="154" t="s">
        <v>1620</v>
      </c>
      <c r="F2745" s="154" t="s">
        <v>6098</v>
      </c>
      <c r="G2745" s="78" t="str">
        <f t="shared" si="42"/>
        <v>ABZ</v>
      </c>
    </row>
    <row r="2746" spans="2:7" hidden="1" x14ac:dyDescent="0.2">
      <c r="B2746" s="154" t="s">
        <v>1721</v>
      </c>
      <c r="C2746" s="154" t="s">
        <v>1721</v>
      </c>
      <c r="D2746" s="154" t="s">
        <v>1722</v>
      </c>
      <c r="E2746" s="154" t="s">
        <v>1620</v>
      </c>
      <c r="F2746" s="154" t="s">
        <v>6098</v>
      </c>
      <c r="G2746" s="78" t="str">
        <f t="shared" si="42"/>
        <v>ACI</v>
      </c>
    </row>
    <row r="2747" spans="2:7" hidden="1" x14ac:dyDescent="0.2">
      <c r="B2747" s="154" t="s">
        <v>2017</v>
      </c>
      <c r="C2747" s="154" t="s">
        <v>2017</v>
      </c>
      <c r="D2747" s="154" t="s">
        <v>2018</v>
      </c>
      <c r="E2747" s="154" t="s">
        <v>1620</v>
      </c>
      <c r="F2747" s="154" t="s">
        <v>6098</v>
      </c>
      <c r="G2747" s="78" t="str">
        <f t="shared" si="42"/>
        <v>BEB</v>
      </c>
    </row>
    <row r="2748" spans="2:7" hidden="1" x14ac:dyDescent="0.2">
      <c r="B2748" s="154" t="s">
        <v>455</v>
      </c>
      <c r="C2748" s="154" t="s">
        <v>455</v>
      </c>
      <c r="D2748" s="154" t="s">
        <v>2039</v>
      </c>
      <c r="E2748" s="154" t="s">
        <v>1620</v>
      </c>
      <c r="F2748" s="154" t="s">
        <v>6098</v>
      </c>
      <c r="G2748" s="78" t="str">
        <f t="shared" si="42"/>
        <v>BFS</v>
      </c>
    </row>
    <row r="2749" spans="2:7" hidden="1" x14ac:dyDescent="0.2">
      <c r="B2749" s="154" t="s">
        <v>2056</v>
      </c>
      <c r="C2749" s="154" t="s">
        <v>455</v>
      </c>
      <c r="D2749" s="154" t="s">
        <v>2039</v>
      </c>
      <c r="E2749" s="154" t="s">
        <v>1620</v>
      </c>
      <c r="F2749" s="154" t="s">
        <v>6098</v>
      </c>
      <c r="G2749" s="78" t="str">
        <f t="shared" si="42"/>
        <v>BFS</v>
      </c>
    </row>
    <row r="2750" spans="2:7" hidden="1" x14ac:dyDescent="0.2">
      <c r="B2750" s="154" t="s">
        <v>93</v>
      </c>
      <c r="C2750" s="154" t="s">
        <v>93</v>
      </c>
      <c r="D2750" s="154" t="s">
        <v>6717</v>
      </c>
      <c r="E2750" s="154" t="s">
        <v>1620</v>
      </c>
      <c r="F2750" s="154" t="s">
        <v>6098</v>
      </c>
      <c r="G2750" s="78" t="str">
        <f t="shared" si="42"/>
        <v>BHX</v>
      </c>
    </row>
    <row r="2751" spans="2:7" hidden="1" x14ac:dyDescent="0.2">
      <c r="B2751" s="154" t="s">
        <v>2120</v>
      </c>
      <c r="C2751" s="154" t="s">
        <v>2120</v>
      </c>
      <c r="D2751" s="154" t="s">
        <v>2121</v>
      </c>
      <c r="E2751" s="154" t="s">
        <v>1620</v>
      </c>
      <c r="F2751" s="154" t="s">
        <v>6098</v>
      </c>
      <c r="G2751" s="78" t="str">
        <f t="shared" si="42"/>
        <v>BLK</v>
      </c>
    </row>
    <row r="2752" spans="2:7" hidden="1" x14ac:dyDescent="0.2">
      <c r="B2752" s="154" t="s">
        <v>488</v>
      </c>
      <c r="C2752" s="154" t="s">
        <v>488</v>
      </c>
      <c r="D2752" s="154" t="s">
        <v>2149</v>
      </c>
      <c r="E2752" s="154" t="s">
        <v>1620</v>
      </c>
      <c r="F2752" s="154" t="s">
        <v>6098</v>
      </c>
      <c r="G2752" s="78" t="str">
        <f t="shared" si="42"/>
        <v>BOH</v>
      </c>
    </row>
    <row r="2753" spans="2:7" hidden="1" x14ac:dyDescent="0.2">
      <c r="B2753" s="154" t="s">
        <v>2182</v>
      </c>
      <c r="C2753" s="154" t="s">
        <v>2182</v>
      </c>
      <c r="D2753" s="154" t="s">
        <v>2183</v>
      </c>
      <c r="E2753" s="154" t="s">
        <v>1620</v>
      </c>
      <c r="F2753" s="154" t="s">
        <v>6098</v>
      </c>
      <c r="G2753" s="78" t="str">
        <f t="shared" si="42"/>
        <v>BRR</v>
      </c>
    </row>
    <row r="2754" spans="2:7" hidden="1" x14ac:dyDescent="0.2">
      <c r="B2754" s="154" t="s">
        <v>501</v>
      </c>
      <c r="C2754" s="154" t="s">
        <v>501</v>
      </c>
      <c r="D2754" s="154" t="s">
        <v>2184</v>
      </c>
      <c r="E2754" s="154" t="s">
        <v>1620</v>
      </c>
      <c r="F2754" s="154" t="s">
        <v>6098</v>
      </c>
      <c r="G2754" s="78" t="str">
        <f t="shared" si="42"/>
        <v>BRS</v>
      </c>
    </row>
    <row r="2755" spans="2:7" hidden="1" x14ac:dyDescent="0.2">
      <c r="B2755" s="154" t="s">
        <v>2289</v>
      </c>
      <c r="C2755" s="154" t="s">
        <v>2289</v>
      </c>
      <c r="D2755" s="154" t="s">
        <v>2290</v>
      </c>
      <c r="E2755" s="154" t="s">
        <v>1620</v>
      </c>
      <c r="F2755" s="154" t="s">
        <v>6098</v>
      </c>
      <c r="G2755" s="78" t="str">
        <f t="shared" si="42"/>
        <v>CAL</v>
      </c>
    </row>
    <row r="2756" spans="2:7" hidden="1" x14ac:dyDescent="0.2">
      <c r="B2756" s="154" t="s">
        <v>6853</v>
      </c>
      <c r="C2756" s="154" t="s">
        <v>6853</v>
      </c>
      <c r="D2756" s="154" t="s">
        <v>6854</v>
      </c>
      <c r="E2756" s="154" t="s">
        <v>1620</v>
      </c>
      <c r="F2756" s="154" t="s">
        <v>6098</v>
      </c>
      <c r="G2756" s="78" t="str">
        <f t="shared" ref="G2756:G2819" si="43">C2756</f>
        <v>CBG</v>
      </c>
    </row>
    <row r="2757" spans="2:7" hidden="1" x14ac:dyDescent="0.2">
      <c r="B2757" s="154" t="s">
        <v>6255</v>
      </c>
      <c r="C2757" s="154" t="s">
        <v>6255</v>
      </c>
      <c r="D2757" s="154" t="s">
        <v>6256</v>
      </c>
      <c r="E2757" s="154" t="s">
        <v>1620</v>
      </c>
      <c r="F2757" s="154" t="s">
        <v>6098</v>
      </c>
      <c r="G2757" s="78" t="str">
        <f t="shared" si="43"/>
        <v>COL</v>
      </c>
    </row>
    <row r="2758" spans="2:7" hidden="1" x14ac:dyDescent="0.2">
      <c r="B2758" s="154" t="s">
        <v>6258</v>
      </c>
      <c r="C2758" s="154" t="s">
        <v>6258</v>
      </c>
      <c r="D2758" s="154" t="s">
        <v>6259</v>
      </c>
      <c r="E2758" s="154" t="s">
        <v>1620</v>
      </c>
      <c r="F2758" s="154" t="s">
        <v>6098</v>
      </c>
      <c r="G2758" s="78" t="str">
        <f t="shared" si="43"/>
        <v>CSA</v>
      </c>
    </row>
    <row r="2759" spans="2:7" hidden="1" x14ac:dyDescent="0.2">
      <c r="B2759" s="154" t="s">
        <v>576</v>
      </c>
      <c r="C2759" s="154" t="s">
        <v>576</v>
      </c>
      <c r="D2759" s="154" t="s">
        <v>2505</v>
      </c>
      <c r="E2759" s="154" t="s">
        <v>1620</v>
      </c>
      <c r="F2759" s="154" t="s">
        <v>6098</v>
      </c>
      <c r="G2759" s="78" t="str">
        <f t="shared" si="43"/>
        <v>CWL</v>
      </c>
    </row>
    <row r="2760" spans="2:7" hidden="1" x14ac:dyDescent="0.2">
      <c r="B2760" s="154" t="s">
        <v>596</v>
      </c>
      <c r="C2760" s="154" t="s">
        <v>596</v>
      </c>
      <c r="D2760" s="154" t="s">
        <v>2617</v>
      </c>
      <c r="E2760" s="154" t="s">
        <v>1620</v>
      </c>
      <c r="F2760" s="154" t="s">
        <v>6098</v>
      </c>
      <c r="G2760" s="78" t="str">
        <f t="shared" si="43"/>
        <v>DND</v>
      </c>
    </row>
    <row r="2761" spans="2:7" hidden="1" x14ac:dyDescent="0.2">
      <c r="B2761" s="154" t="s">
        <v>607</v>
      </c>
      <c r="C2761" s="154" t="s">
        <v>607</v>
      </c>
      <c r="D2761" s="154" t="s">
        <v>6289</v>
      </c>
      <c r="E2761" s="154" t="s">
        <v>1620</v>
      </c>
      <c r="F2761" s="154" t="s">
        <v>6098</v>
      </c>
      <c r="G2761" s="78" t="str">
        <f t="shared" si="43"/>
        <v>DSA</v>
      </c>
    </row>
    <row r="2762" spans="2:7" hidden="1" x14ac:dyDescent="0.2">
      <c r="B2762" s="154" t="s">
        <v>615</v>
      </c>
      <c r="C2762" s="154" t="s">
        <v>615</v>
      </c>
      <c r="D2762" s="154" t="s">
        <v>2684</v>
      </c>
      <c r="E2762" s="154" t="s">
        <v>1620</v>
      </c>
      <c r="F2762" s="154" t="s">
        <v>6098</v>
      </c>
      <c r="G2762" s="78" t="str">
        <f t="shared" si="43"/>
        <v>EDI</v>
      </c>
    </row>
    <row r="2763" spans="2:7" hidden="1" x14ac:dyDescent="0.2">
      <c r="B2763" s="154" t="s">
        <v>2722</v>
      </c>
      <c r="C2763" s="154" t="s">
        <v>624</v>
      </c>
      <c r="D2763" s="154" t="s">
        <v>2723</v>
      </c>
      <c r="E2763" s="154" t="s">
        <v>1620</v>
      </c>
      <c r="F2763" s="154" t="s">
        <v>6098</v>
      </c>
      <c r="G2763" s="78" t="str">
        <f t="shared" si="43"/>
        <v>NQT</v>
      </c>
    </row>
    <row r="2764" spans="2:7" hidden="1" x14ac:dyDescent="0.2">
      <c r="B2764" s="154" t="s">
        <v>2739</v>
      </c>
      <c r="C2764" s="154" t="s">
        <v>2739</v>
      </c>
      <c r="D2764" s="154" t="s">
        <v>2740</v>
      </c>
      <c r="E2764" s="154" t="s">
        <v>1620</v>
      </c>
      <c r="F2764" s="154" t="s">
        <v>6098</v>
      </c>
      <c r="G2764" s="78" t="str">
        <f t="shared" si="43"/>
        <v>EOI</v>
      </c>
    </row>
    <row r="2765" spans="2:7" hidden="1" x14ac:dyDescent="0.2">
      <c r="B2765" s="154" t="s">
        <v>633</v>
      </c>
      <c r="C2765" s="154" t="s">
        <v>633</v>
      </c>
      <c r="D2765" s="154" t="s">
        <v>2783</v>
      </c>
      <c r="E2765" s="154" t="s">
        <v>1620</v>
      </c>
      <c r="F2765" s="154" t="s">
        <v>6098</v>
      </c>
      <c r="G2765" s="78" t="str">
        <f t="shared" si="43"/>
        <v>EXT</v>
      </c>
    </row>
    <row r="2766" spans="2:7" hidden="1" x14ac:dyDescent="0.2">
      <c r="B2766" s="154" t="s">
        <v>2817</v>
      </c>
      <c r="C2766" s="154" t="s">
        <v>2817</v>
      </c>
      <c r="D2766" s="154" t="s">
        <v>6978</v>
      </c>
      <c r="E2766" s="154" t="s">
        <v>1620</v>
      </c>
      <c r="F2766" s="154" t="s">
        <v>6098</v>
      </c>
      <c r="G2766" s="78" t="str">
        <f t="shared" si="43"/>
        <v>FIE</v>
      </c>
    </row>
    <row r="2767" spans="2:7" hidden="1" x14ac:dyDescent="0.2">
      <c r="B2767" s="154" t="s">
        <v>2849</v>
      </c>
      <c r="C2767" s="154" t="s">
        <v>2849</v>
      </c>
      <c r="D2767" s="154" t="s">
        <v>2850</v>
      </c>
      <c r="E2767" s="154" t="s">
        <v>1620</v>
      </c>
      <c r="F2767" s="154" t="s">
        <v>6098</v>
      </c>
      <c r="G2767" s="78" t="str">
        <f t="shared" si="43"/>
        <v>FOA</v>
      </c>
    </row>
    <row r="2768" spans="2:7" hidden="1" x14ac:dyDescent="0.2">
      <c r="B2768" s="154" t="s">
        <v>660</v>
      </c>
      <c r="C2768" s="154" t="s">
        <v>660</v>
      </c>
      <c r="D2768" s="154" t="s">
        <v>2908</v>
      </c>
      <c r="E2768" s="154" t="s">
        <v>1620</v>
      </c>
      <c r="F2768" s="154" t="s">
        <v>6098</v>
      </c>
      <c r="G2768" s="78" t="str">
        <f t="shared" si="43"/>
        <v>GCI</v>
      </c>
    </row>
    <row r="2769" spans="2:7" hidden="1" x14ac:dyDescent="0.2">
      <c r="B2769" s="154" t="s">
        <v>92</v>
      </c>
      <c r="C2769" s="154" t="s">
        <v>92</v>
      </c>
      <c r="D2769" s="154" t="s">
        <v>6730</v>
      </c>
      <c r="E2769" s="154" t="s">
        <v>1620</v>
      </c>
      <c r="F2769" s="154" t="s">
        <v>6098</v>
      </c>
      <c r="G2769" s="78" t="str">
        <f t="shared" si="43"/>
        <v>GLA</v>
      </c>
    </row>
    <row r="2770" spans="2:7" hidden="1" x14ac:dyDescent="0.2">
      <c r="B2770" s="154" t="s">
        <v>2959</v>
      </c>
      <c r="C2770" s="154" t="s">
        <v>2959</v>
      </c>
      <c r="D2770" s="154" t="s">
        <v>6340</v>
      </c>
      <c r="E2770" s="154" t="s">
        <v>1620</v>
      </c>
      <c r="F2770" s="154" t="s">
        <v>6098</v>
      </c>
      <c r="G2770" s="78" t="str">
        <f t="shared" si="43"/>
        <v>GLO</v>
      </c>
    </row>
    <row r="2771" spans="2:7" hidden="1" x14ac:dyDescent="0.2">
      <c r="B2771" s="154" t="s">
        <v>728</v>
      </c>
      <c r="C2771" s="154" t="s">
        <v>728</v>
      </c>
      <c r="D2771" s="154" t="s">
        <v>3195</v>
      </c>
      <c r="E2771" s="154" t="s">
        <v>1620</v>
      </c>
      <c r="F2771" s="154" t="s">
        <v>6098</v>
      </c>
      <c r="G2771" s="78" t="str">
        <f t="shared" si="43"/>
        <v>HUY</v>
      </c>
    </row>
    <row r="2772" spans="2:7" hidden="1" x14ac:dyDescent="0.2">
      <c r="B2772" s="154" t="s">
        <v>740</v>
      </c>
      <c r="C2772" s="154" t="s">
        <v>740</v>
      </c>
      <c r="D2772" s="154" t="s">
        <v>3252</v>
      </c>
      <c r="E2772" s="154" t="s">
        <v>1620</v>
      </c>
      <c r="F2772" s="154" t="s">
        <v>6098</v>
      </c>
      <c r="G2772" s="78" t="str">
        <f t="shared" si="43"/>
        <v>ILY</v>
      </c>
    </row>
    <row r="2773" spans="2:7" hidden="1" x14ac:dyDescent="0.2">
      <c r="B2773" s="154" t="s">
        <v>746</v>
      </c>
      <c r="C2773" s="154" t="s">
        <v>746</v>
      </c>
      <c r="D2773" s="154" t="s">
        <v>3269</v>
      </c>
      <c r="E2773" s="154" t="s">
        <v>1620</v>
      </c>
      <c r="F2773" s="154" t="s">
        <v>6098</v>
      </c>
      <c r="G2773" s="78" t="str">
        <f t="shared" si="43"/>
        <v>INV</v>
      </c>
    </row>
    <row r="2774" spans="2:7" hidden="1" x14ac:dyDescent="0.2">
      <c r="B2774" s="154" t="s">
        <v>748</v>
      </c>
      <c r="C2774" s="154" t="s">
        <v>748</v>
      </c>
      <c r="D2774" s="154" t="s">
        <v>7070</v>
      </c>
      <c r="E2774" s="154" t="s">
        <v>1620</v>
      </c>
      <c r="F2774" s="154" t="s">
        <v>6098</v>
      </c>
      <c r="G2774" s="78" t="str">
        <f t="shared" si="43"/>
        <v>IOM</v>
      </c>
    </row>
    <row r="2775" spans="2:7" hidden="1" x14ac:dyDescent="0.2">
      <c r="B2775" s="154" t="s">
        <v>3299</v>
      </c>
      <c r="C2775" s="154" t="s">
        <v>3299</v>
      </c>
      <c r="D2775" s="154" t="s">
        <v>7076</v>
      </c>
      <c r="E2775" s="154" t="s">
        <v>1620</v>
      </c>
      <c r="F2775" s="154" t="s">
        <v>6098</v>
      </c>
      <c r="G2775" s="78" t="str">
        <f t="shared" si="43"/>
        <v>ISC</v>
      </c>
    </row>
    <row r="2776" spans="2:7" hidden="1" x14ac:dyDescent="0.2">
      <c r="B2776" s="154" t="s">
        <v>765</v>
      </c>
      <c r="C2776" s="154" t="s">
        <v>765</v>
      </c>
      <c r="D2776" s="154" t="s">
        <v>3365</v>
      </c>
      <c r="E2776" s="154" t="s">
        <v>1620</v>
      </c>
      <c r="F2776" s="154" t="s">
        <v>6098</v>
      </c>
      <c r="G2776" s="78" t="str">
        <f t="shared" si="43"/>
        <v>JER</v>
      </c>
    </row>
    <row r="2777" spans="2:7" hidden="1" x14ac:dyDescent="0.2">
      <c r="B2777" s="154" t="s">
        <v>815</v>
      </c>
      <c r="C2777" s="154" t="s">
        <v>815</v>
      </c>
      <c r="D2777" s="154" t="s">
        <v>3621</v>
      </c>
      <c r="E2777" s="154" t="s">
        <v>1620</v>
      </c>
      <c r="F2777" s="154" t="s">
        <v>6098</v>
      </c>
      <c r="G2777" s="78" t="str">
        <f t="shared" si="43"/>
        <v>KOI</v>
      </c>
    </row>
    <row r="2778" spans="2:7" hidden="1" x14ac:dyDescent="0.2">
      <c r="B2778" s="154" t="s">
        <v>843</v>
      </c>
      <c r="C2778" s="154" t="s">
        <v>843</v>
      </c>
      <c r="D2778" s="154" t="s">
        <v>7156</v>
      </c>
      <c r="E2778" s="154" t="s">
        <v>1620</v>
      </c>
      <c r="F2778" s="154" t="s">
        <v>6098</v>
      </c>
      <c r="G2778" s="78" t="str">
        <f t="shared" si="43"/>
        <v>LBA</v>
      </c>
    </row>
    <row r="2779" spans="2:7" hidden="1" x14ac:dyDescent="0.2">
      <c r="B2779" s="154" t="s">
        <v>3765</v>
      </c>
      <c r="C2779" s="154" t="s">
        <v>274</v>
      </c>
      <c r="D2779" s="154" t="s">
        <v>6739</v>
      </c>
      <c r="E2779" s="154" t="s">
        <v>1620</v>
      </c>
      <c r="F2779" s="154" t="s">
        <v>6098</v>
      </c>
      <c r="G2779" s="78" t="str">
        <f t="shared" si="43"/>
        <v>LON</v>
      </c>
    </row>
    <row r="2780" spans="2:7" hidden="1" x14ac:dyDescent="0.2">
      <c r="B2780" s="154" t="s">
        <v>3773</v>
      </c>
      <c r="C2780" s="154" t="s">
        <v>3773</v>
      </c>
      <c r="D2780" s="154" t="s">
        <v>6443</v>
      </c>
      <c r="E2780" s="154" t="s">
        <v>1620</v>
      </c>
      <c r="F2780" s="154" t="s">
        <v>6098</v>
      </c>
      <c r="G2780" s="78" t="str">
        <f t="shared" si="43"/>
        <v>LDY</v>
      </c>
    </row>
    <row r="2781" spans="2:7" hidden="1" x14ac:dyDescent="0.2">
      <c r="B2781" s="154" t="s">
        <v>3784</v>
      </c>
      <c r="C2781" s="154" t="s">
        <v>3784</v>
      </c>
      <c r="D2781" s="154" t="s">
        <v>7171</v>
      </c>
      <c r="E2781" s="154" t="s">
        <v>1620</v>
      </c>
      <c r="F2781" s="154" t="s">
        <v>6098</v>
      </c>
      <c r="G2781" s="78" t="str">
        <f t="shared" si="43"/>
        <v>LEQ</v>
      </c>
    </row>
    <row r="2782" spans="2:7" hidden="1" x14ac:dyDescent="0.2">
      <c r="B2782" s="154" t="s">
        <v>1676</v>
      </c>
      <c r="C2782" s="154" t="s">
        <v>274</v>
      </c>
      <c r="D2782" s="154" t="s">
        <v>6739</v>
      </c>
      <c r="E2782" s="154" t="s">
        <v>1620</v>
      </c>
      <c r="F2782" s="154" t="s">
        <v>6098</v>
      </c>
      <c r="G2782" s="78" t="str">
        <f t="shared" si="43"/>
        <v>LON</v>
      </c>
    </row>
    <row r="2783" spans="2:7" hidden="1" x14ac:dyDescent="0.2">
      <c r="B2783" s="154" t="s">
        <v>1655</v>
      </c>
      <c r="C2783" s="154" t="s">
        <v>274</v>
      </c>
      <c r="D2783" s="154" t="s">
        <v>6739</v>
      </c>
      <c r="E2783" s="154" t="s">
        <v>1620</v>
      </c>
      <c r="F2783" s="154" t="s">
        <v>6098</v>
      </c>
      <c r="G2783" s="78" t="str">
        <f t="shared" si="43"/>
        <v>LON</v>
      </c>
    </row>
    <row r="2784" spans="2:7" hidden="1" x14ac:dyDescent="0.2">
      <c r="B2784" s="154" t="s">
        <v>873</v>
      </c>
      <c r="C2784" s="154" t="s">
        <v>873</v>
      </c>
      <c r="D2784" s="154" t="s">
        <v>3859</v>
      </c>
      <c r="E2784" s="154" t="s">
        <v>1620</v>
      </c>
      <c r="F2784" s="154" t="s">
        <v>6098</v>
      </c>
      <c r="G2784" s="78" t="str">
        <f t="shared" si="43"/>
        <v>LPL</v>
      </c>
    </row>
    <row r="2785" spans="2:7" hidden="1" x14ac:dyDescent="0.2">
      <c r="B2785" s="154" t="s">
        <v>3882</v>
      </c>
      <c r="C2785" s="154" t="s">
        <v>879</v>
      </c>
      <c r="D2785" s="154" t="s">
        <v>7199</v>
      </c>
      <c r="E2785" s="154" t="s">
        <v>1620</v>
      </c>
      <c r="F2785" s="154" t="s">
        <v>6098</v>
      </c>
      <c r="G2785" s="78" t="str">
        <f t="shared" si="43"/>
        <v>SDZ</v>
      </c>
    </row>
    <row r="2786" spans="2:7" hidden="1" x14ac:dyDescent="0.2">
      <c r="B2786" s="154" t="s">
        <v>3888</v>
      </c>
      <c r="C2786" s="154" t="s">
        <v>274</v>
      </c>
      <c r="D2786" s="154" t="s">
        <v>6739</v>
      </c>
      <c r="E2786" s="154" t="s">
        <v>1620</v>
      </c>
      <c r="F2786" s="154" t="s">
        <v>6098</v>
      </c>
      <c r="G2786" s="78" t="str">
        <f t="shared" si="43"/>
        <v>LON</v>
      </c>
    </row>
    <row r="2787" spans="2:7" hidden="1" x14ac:dyDescent="0.2">
      <c r="B2787" s="154" t="s">
        <v>3912</v>
      </c>
      <c r="C2787" s="154" t="s">
        <v>879</v>
      </c>
      <c r="D2787" s="154" t="s">
        <v>7199</v>
      </c>
      <c r="E2787" s="154" t="s">
        <v>1620</v>
      </c>
      <c r="F2787" s="154" t="s">
        <v>6098</v>
      </c>
      <c r="G2787" s="78" t="str">
        <f t="shared" si="43"/>
        <v>SDZ</v>
      </c>
    </row>
    <row r="2788" spans="2:7" hidden="1" x14ac:dyDescent="0.2">
      <c r="B2788" s="154" t="s">
        <v>3934</v>
      </c>
      <c r="C2788" s="154" t="s">
        <v>3934</v>
      </c>
      <c r="D2788" s="154" t="s">
        <v>3935</v>
      </c>
      <c r="E2788" s="154" t="s">
        <v>1620</v>
      </c>
      <c r="F2788" s="154" t="s">
        <v>6098</v>
      </c>
      <c r="G2788" s="78" t="str">
        <f t="shared" si="43"/>
        <v>LYX</v>
      </c>
    </row>
    <row r="2789" spans="2:7" hidden="1" x14ac:dyDescent="0.2">
      <c r="B2789" s="154" t="s">
        <v>89</v>
      </c>
      <c r="C2789" s="154" t="s">
        <v>89</v>
      </c>
      <c r="D2789" s="154" t="s">
        <v>6740</v>
      </c>
      <c r="E2789" s="154" t="s">
        <v>1620</v>
      </c>
      <c r="F2789" s="154" t="s">
        <v>6098</v>
      </c>
      <c r="G2789" s="78" t="str">
        <f t="shared" si="43"/>
        <v>MAN</v>
      </c>
    </row>
    <row r="2790" spans="2:7" hidden="1" x14ac:dyDescent="0.2">
      <c r="B2790" s="154" t="s">
        <v>932</v>
      </c>
      <c r="C2790" s="154" t="s">
        <v>932</v>
      </c>
      <c r="D2790" s="154" t="s">
        <v>6469</v>
      </c>
      <c r="E2790" s="154" t="s">
        <v>1620</v>
      </c>
      <c r="F2790" s="154" t="s">
        <v>6098</v>
      </c>
      <c r="G2790" s="78" t="str">
        <f t="shared" si="43"/>
        <v>MME</v>
      </c>
    </row>
    <row r="2791" spans="2:7" hidden="1" x14ac:dyDescent="0.2">
      <c r="B2791" s="154" t="s">
        <v>94</v>
      </c>
      <c r="C2791" s="154" t="s">
        <v>94</v>
      </c>
      <c r="D2791" s="154" t="s">
        <v>6744</v>
      </c>
      <c r="E2791" s="154" t="s">
        <v>1620</v>
      </c>
      <c r="F2791" s="154" t="s">
        <v>6098</v>
      </c>
      <c r="G2791" s="78" t="str">
        <f t="shared" si="43"/>
        <v>NCL</v>
      </c>
    </row>
    <row r="2792" spans="2:7" hidden="1" x14ac:dyDescent="0.2">
      <c r="B2792" s="154" t="s">
        <v>4290</v>
      </c>
      <c r="C2792" s="154" t="s">
        <v>4290</v>
      </c>
      <c r="D2792" s="154" t="s">
        <v>4291</v>
      </c>
      <c r="E2792" s="154" t="s">
        <v>1620</v>
      </c>
      <c r="F2792" s="154" t="s">
        <v>6098</v>
      </c>
      <c r="G2792" s="78" t="str">
        <f t="shared" si="43"/>
        <v>NDY</v>
      </c>
    </row>
    <row r="2793" spans="2:7" hidden="1" x14ac:dyDescent="0.2">
      <c r="B2793" s="154" t="s">
        <v>986</v>
      </c>
      <c r="C2793" s="154" t="s">
        <v>986</v>
      </c>
      <c r="D2793" s="154" t="s">
        <v>4341</v>
      </c>
      <c r="E2793" s="154" t="s">
        <v>1620</v>
      </c>
      <c r="F2793" s="154" t="s">
        <v>6098</v>
      </c>
      <c r="G2793" s="78" t="str">
        <f t="shared" si="43"/>
        <v>NQY</v>
      </c>
    </row>
    <row r="2794" spans="2:7" hidden="1" x14ac:dyDescent="0.2">
      <c r="B2794" s="154" t="s">
        <v>4345</v>
      </c>
      <c r="C2794" s="154" t="s">
        <v>4345</v>
      </c>
      <c r="D2794" s="154" t="s">
        <v>7289</v>
      </c>
      <c r="E2794" s="154" t="s">
        <v>1620</v>
      </c>
      <c r="F2794" s="154" t="s">
        <v>6098</v>
      </c>
      <c r="G2794" s="78" t="str">
        <f t="shared" si="43"/>
        <v>NRL</v>
      </c>
    </row>
    <row r="2795" spans="2:7" hidden="1" x14ac:dyDescent="0.2">
      <c r="B2795" s="154" t="s">
        <v>995</v>
      </c>
      <c r="C2795" s="154" t="s">
        <v>995</v>
      </c>
      <c r="D2795" s="154" t="s">
        <v>4377</v>
      </c>
      <c r="E2795" s="154" t="s">
        <v>1620</v>
      </c>
      <c r="F2795" s="154" t="s">
        <v>6098</v>
      </c>
      <c r="G2795" s="78" t="str">
        <f t="shared" si="43"/>
        <v>NWI</v>
      </c>
    </row>
    <row r="2796" spans="2:7" hidden="1" x14ac:dyDescent="0.2">
      <c r="B2796" s="154" t="s">
        <v>6514</v>
      </c>
      <c r="C2796" s="154" t="s">
        <v>6514</v>
      </c>
      <c r="D2796" s="154" t="s">
        <v>6515</v>
      </c>
      <c r="E2796" s="154" t="s">
        <v>1620</v>
      </c>
      <c r="F2796" s="154" t="s">
        <v>6098</v>
      </c>
      <c r="G2796" s="78" t="str">
        <f t="shared" si="43"/>
        <v>OBN</v>
      </c>
    </row>
    <row r="2797" spans="2:7" hidden="1" x14ac:dyDescent="0.2">
      <c r="B2797" s="154" t="s">
        <v>4477</v>
      </c>
      <c r="C2797" s="154" t="s">
        <v>4477</v>
      </c>
      <c r="D2797" s="154" t="s">
        <v>7315</v>
      </c>
      <c r="E2797" s="154" t="s">
        <v>1620</v>
      </c>
      <c r="F2797" s="154" t="s">
        <v>6098</v>
      </c>
      <c r="G2797" s="78" t="str">
        <f t="shared" si="43"/>
        <v>OUK</v>
      </c>
    </row>
    <row r="2798" spans="2:7" hidden="1" x14ac:dyDescent="0.2">
      <c r="B2798" s="154" t="s">
        <v>6524</v>
      </c>
      <c r="C2798" s="154" t="s">
        <v>6524</v>
      </c>
      <c r="D2798" s="154" t="s">
        <v>6525</v>
      </c>
      <c r="E2798" s="154" t="s">
        <v>1620</v>
      </c>
      <c r="F2798" s="154" t="s">
        <v>6098</v>
      </c>
      <c r="G2798" s="78" t="str">
        <f t="shared" si="43"/>
        <v>OXF</v>
      </c>
    </row>
    <row r="2799" spans="2:7" hidden="1" x14ac:dyDescent="0.2">
      <c r="B2799" s="154" t="s">
        <v>4569</v>
      </c>
      <c r="C2799" s="154" t="s">
        <v>92</v>
      </c>
      <c r="D2799" s="154" t="s">
        <v>6730</v>
      </c>
      <c r="E2799" s="154" t="s">
        <v>1620</v>
      </c>
      <c r="F2799" s="154" t="s">
        <v>6098</v>
      </c>
      <c r="G2799" s="78" t="str">
        <f t="shared" si="43"/>
        <v>GLA</v>
      </c>
    </row>
    <row r="2800" spans="2:7" hidden="1" x14ac:dyDescent="0.2">
      <c r="B2800" s="154" t="s">
        <v>4647</v>
      </c>
      <c r="C2800" s="154" t="s">
        <v>4647</v>
      </c>
      <c r="D2800" s="154" t="s">
        <v>7362</v>
      </c>
      <c r="E2800" s="154" t="s">
        <v>1620</v>
      </c>
      <c r="F2800" s="154" t="s">
        <v>6098</v>
      </c>
      <c r="G2800" s="78" t="str">
        <f t="shared" si="43"/>
        <v>PPW</v>
      </c>
    </row>
    <row r="2801" spans="2:7" hidden="1" x14ac:dyDescent="0.2">
      <c r="B2801" s="154" t="s">
        <v>4668</v>
      </c>
      <c r="C2801" s="154" t="s">
        <v>4668</v>
      </c>
      <c r="D2801" s="154" t="s">
        <v>7368</v>
      </c>
      <c r="E2801" s="154" t="s">
        <v>1620</v>
      </c>
      <c r="F2801" s="154" t="s">
        <v>6098</v>
      </c>
      <c r="G2801" s="78" t="str">
        <f t="shared" si="43"/>
        <v>PSV</v>
      </c>
    </row>
    <row r="2802" spans="2:7" hidden="1" x14ac:dyDescent="0.2">
      <c r="B2802" s="154" t="s">
        <v>7382</v>
      </c>
      <c r="C2802" s="154" t="s">
        <v>7382</v>
      </c>
      <c r="D2802" s="154" t="s">
        <v>7383</v>
      </c>
      <c r="E2802" s="154" t="s">
        <v>1620</v>
      </c>
      <c r="F2802" s="154" t="s">
        <v>6098</v>
      </c>
      <c r="G2802" s="78" t="str">
        <f t="shared" si="43"/>
        <v>PZE</v>
      </c>
    </row>
    <row r="2803" spans="2:7" hidden="1" x14ac:dyDescent="0.2">
      <c r="B2803" s="154" t="s">
        <v>4906</v>
      </c>
      <c r="C2803" s="154" t="s">
        <v>4906</v>
      </c>
      <c r="D2803" s="154" t="s">
        <v>4907</v>
      </c>
      <c r="E2803" s="154" t="s">
        <v>1620</v>
      </c>
      <c r="F2803" s="154" t="s">
        <v>6098</v>
      </c>
      <c r="G2803" s="78" t="str">
        <f t="shared" si="43"/>
        <v>SEN</v>
      </c>
    </row>
    <row r="2804" spans="2:7" hidden="1" x14ac:dyDescent="0.2">
      <c r="B2804" s="154" t="s">
        <v>1177</v>
      </c>
      <c r="C2804" s="154" t="s">
        <v>1177</v>
      </c>
      <c r="D2804" s="154" t="s">
        <v>5022</v>
      </c>
      <c r="E2804" s="154" t="s">
        <v>1620</v>
      </c>
      <c r="F2804" s="154" t="s">
        <v>6098</v>
      </c>
      <c r="G2804" s="78" t="str">
        <f t="shared" si="43"/>
        <v>SOU</v>
      </c>
    </row>
    <row r="2805" spans="2:7" hidden="1" x14ac:dyDescent="0.2">
      <c r="B2805" s="154" t="s">
        <v>5026</v>
      </c>
      <c r="C2805" s="154" t="s">
        <v>5026</v>
      </c>
      <c r="D2805" s="154" t="s">
        <v>5027</v>
      </c>
      <c r="E2805" s="154" t="s">
        <v>1620</v>
      </c>
      <c r="F2805" s="154" t="s">
        <v>6098</v>
      </c>
      <c r="G2805" s="78" t="str">
        <f t="shared" si="43"/>
        <v>SOY</v>
      </c>
    </row>
    <row r="2806" spans="2:7" hidden="1" x14ac:dyDescent="0.2">
      <c r="B2806" s="154" t="s">
        <v>5054</v>
      </c>
      <c r="C2806" s="154" t="s">
        <v>274</v>
      </c>
      <c r="D2806" s="154" t="s">
        <v>6739</v>
      </c>
      <c r="E2806" s="154" t="s">
        <v>1620</v>
      </c>
      <c r="F2806" s="154" t="s">
        <v>6098</v>
      </c>
      <c r="G2806" s="78" t="str">
        <f t="shared" si="43"/>
        <v>LON</v>
      </c>
    </row>
    <row r="2807" spans="2:7" hidden="1" x14ac:dyDescent="0.2">
      <c r="B2807" s="154" t="s">
        <v>1208</v>
      </c>
      <c r="C2807" s="154" t="s">
        <v>1208</v>
      </c>
      <c r="D2807" s="154" t="s">
        <v>5097</v>
      </c>
      <c r="E2807" s="154" t="s">
        <v>1620</v>
      </c>
      <c r="F2807" s="154" t="s">
        <v>6098</v>
      </c>
      <c r="G2807" s="78" t="str">
        <f t="shared" si="43"/>
        <v>SYY</v>
      </c>
    </row>
    <row r="2808" spans="2:7" hidden="1" x14ac:dyDescent="0.2">
      <c r="B2808" s="154" t="s">
        <v>5293</v>
      </c>
      <c r="C2808" s="154" t="s">
        <v>5293</v>
      </c>
      <c r="D2808" s="154" t="s">
        <v>5294</v>
      </c>
      <c r="E2808" s="154" t="s">
        <v>1620</v>
      </c>
      <c r="F2808" s="154" t="s">
        <v>6098</v>
      </c>
      <c r="G2808" s="78" t="str">
        <f t="shared" si="43"/>
        <v>TRE</v>
      </c>
    </row>
    <row r="2809" spans="2:7" hidden="1" x14ac:dyDescent="0.2">
      <c r="B2809" s="154" t="s">
        <v>7540</v>
      </c>
      <c r="C2809" s="154" t="s">
        <v>3299</v>
      </c>
      <c r="D2809" s="154" t="s">
        <v>7076</v>
      </c>
      <c r="E2809" s="154" t="s">
        <v>1620</v>
      </c>
      <c r="F2809" s="154" t="s">
        <v>6098</v>
      </c>
      <c r="G2809" s="78" t="str">
        <f t="shared" si="43"/>
        <v>ISC</v>
      </c>
    </row>
    <row r="2810" spans="2:7" hidden="1" x14ac:dyDescent="0.2">
      <c r="B2810" s="154" t="s">
        <v>6649</v>
      </c>
      <c r="C2810" s="154" t="s">
        <v>6649</v>
      </c>
      <c r="D2810" s="154" t="s">
        <v>6650</v>
      </c>
      <c r="E2810" s="154" t="s">
        <v>1620</v>
      </c>
      <c r="F2810" s="154" t="s">
        <v>6098</v>
      </c>
      <c r="G2810" s="78" t="str">
        <f t="shared" si="43"/>
        <v>VLY</v>
      </c>
    </row>
    <row r="2811" spans="2:7" hidden="1" x14ac:dyDescent="0.2">
      <c r="B2811" s="154" t="s">
        <v>5560</v>
      </c>
      <c r="C2811" s="154" t="s">
        <v>5560</v>
      </c>
      <c r="D2811" s="154" t="s">
        <v>5561</v>
      </c>
      <c r="E2811" s="154" t="s">
        <v>1620</v>
      </c>
      <c r="F2811" s="154" t="s">
        <v>6098</v>
      </c>
      <c r="G2811" s="78" t="str">
        <f t="shared" si="43"/>
        <v>WIC</v>
      </c>
    </row>
    <row r="2812" spans="2:7" hidden="1" x14ac:dyDescent="0.2">
      <c r="B2812" s="154" t="s">
        <v>5602</v>
      </c>
      <c r="C2812" s="154" t="s">
        <v>5602</v>
      </c>
      <c r="D2812" s="154" t="s">
        <v>5603</v>
      </c>
      <c r="E2812" s="154" t="s">
        <v>1620</v>
      </c>
      <c r="F2812" s="154" t="s">
        <v>6098</v>
      </c>
      <c r="G2812" s="78" t="str">
        <f t="shared" si="43"/>
        <v>WRY</v>
      </c>
    </row>
    <row r="2813" spans="2:7" hidden="1" x14ac:dyDescent="0.2">
      <c r="B2813" s="154" t="s">
        <v>954</v>
      </c>
      <c r="C2813" s="154" t="s">
        <v>954</v>
      </c>
      <c r="D2813" s="154" t="s">
        <v>4198</v>
      </c>
      <c r="E2813" s="154" t="s">
        <v>4199</v>
      </c>
      <c r="F2813" s="154" t="s">
        <v>6481</v>
      </c>
      <c r="G2813" s="78" t="str">
        <f t="shared" si="43"/>
        <v>MVD</v>
      </c>
    </row>
    <row r="2814" spans="2:7" hidden="1" x14ac:dyDescent="0.2">
      <c r="B2814" s="154" t="s">
        <v>1035</v>
      </c>
      <c r="C2814" s="154" t="s">
        <v>1035</v>
      </c>
      <c r="D2814" s="154" t="s">
        <v>7325</v>
      </c>
      <c r="E2814" s="154" t="s">
        <v>4199</v>
      </c>
      <c r="F2814" s="154" t="s">
        <v>6481</v>
      </c>
      <c r="G2814" s="78" t="str">
        <f t="shared" si="43"/>
        <v>PDP</v>
      </c>
    </row>
    <row r="2815" spans="2:7" hidden="1" x14ac:dyDescent="0.2">
      <c r="B2815" s="154" t="s">
        <v>325</v>
      </c>
      <c r="C2815" s="154" t="s">
        <v>325</v>
      </c>
      <c r="D2815" s="154" t="s">
        <v>6766</v>
      </c>
      <c r="E2815" s="154" t="s">
        <v>1699</v>
      </c>
      <c r="F2815" s="154" t="s">
        <v>171</v>
      </c>
      <c r="G2815" s="78" t="str">
        <f t="shared" si="43"/>
        <v>ABE</v>
      </c>
    </row>
    <row r="2816" spans="2:7" hidden="1" x14ac:dyDescent="0.2">
      <c r="B2816" s="154" t="s">
        <v>1700</v>
      </c>
      <c r="C2816" s="154" t="s">
        <v>1700</v>
      </c>
      <c r="D2816" s="154" t="s">
        <v>1701</v>
      </c>
      <c r="E2816" s="154" t="s">
        <v>1699</v>
      </c>
      <c r="F2816" s="154" t="s">
        <v>171</v>
      </c>
      <c r="G2816" s="78" t="str">
        <f t="shared" si="43"/>
        <v>ABI</v>
      </c>
    </row>
    <row r="2817" spans="2:7" hidden="1" x14ac:dyDescent="0.2">
      <c r="B2817" s="154" t="s">
        <v>1705</v>
      </c>
      <c r="C2817" s="154" t="s">
        <v>1705</v>
      </c>
      <c r="D2817" s="154" t="s">
        <v>1706</v>
      </c>
      <c r="E2817" s="154" t="s">
        <v>1699</v>
      </c>
      <c r="F2817" s="154" t="s">
        <v>171</v>
      </c>
      <c r="G2817" s="78" t="str">
        <f t="shared" si="43"/>
        <v>ABL</v>
      </c>
    </row>
    <row r="2818" spans="2:7" hidden="1" x14ac:dyDescent="0.2">
      <c r="B2818" s="154" t="s">
        <v>207</v>
      </c>
      <c r="C2818" s="154" t="s">
        <v>207</v>
      </c>
      <c r="D2818" s="154" t="s">
        <v>1709</v>
      </c>
      <c r="E2818" s="154" t="s">
        <v>1699</v>
      </c>
      <c r="F2818" s="154" t="s">
        <v>171</v>
      </c>
      <c r="G2818" s="78" t="str">
        <f t="shared" si="43"/>
        <v>ABQ</v>
      </c>
    </row>
    <row r="2819" spans="2:7" hidden="1" x14ac:dyDescent="0.2">
      <c r="B2819" s="154" t="s">
        <v>1710</v>
      </c>
      <c r="C2819" s="154" t="s">
        <v>1710</v>
      </c>
      <c r="D2819" s="154" t="s">
        <v>6711</v>
      </c>
      <c r="E2819" s="154" t="s">
        <v>1699</v>
      </c>
      <c r="F2819" s="154" t="s">
        <v>171</v>
      </c>
      <c r="G2819" s="78" t="str">
        <f t="shared" si="43"/>
        <v>ABR</v>
      </c>
    </row>
    <row r="2820" spans="2:7" hidden="1" x14ac:dyDescent="0.2">
      <c r="B2820" s="154" t="s">
        <v>1714</v>
      </c>
      <c r="C2820" s="154" t="s">
        <v>1714</v>
      </c>
      <c r="D2820" s="154" t="s">
        <v>1830</v>
      </c>
      <c r="E2820" s="154" t="s">
        <v>1699</v>
      </c>
      <c r="F2820" s="154" t="s">
        <v>171</v>
      </c>
      <c r="G2820" s="78" t="str">
        <f t="shared" ref="G2820:G2883" si="44">C2820</f>
        <v>ABY</v>
      </c>
    </row>
    <row r="2821" spans="2:7" hidden="1" x14ac:dyDescent="0.2">
      <c r="B2821" s="154" t="s">
        <v>1723</v>
      </c>
      <c r="C2821" s="154" t="s">
        <v>1723</v>
      </c>
      <c r="D2821" s="154" t="s">
        <v>1724</v>
      </c>
      <c r="E2821" s="154" t="s">
        <v>1699</v>
      </c>
      <c r="F2821" s="154" t="s">
        <v>171</v>
      </c>
      <c r="G2821" s="78" t="str">
        <f t="shared" si="44"/>
        <v>ACK</v>
      </c>
    </row>
    <row r="2822" spans="2:7" hidden="1" x14ac:dyDescent="0.2">
      <c r="B2822" s="154" t="s">
        <v>1729</v>
      </c>
      <c r="C2822" s="154" t="s">
        <v>1729</v>
      </c>
      <c r="D2822" s="154" t="s">
        <v>1730</v>
      </c>
      <c r="E2822" s="154" t="s">
        <v>1699</v>
      </c>
      <c r="F2822" s="154" t="s">
        <v>171</v>
      </c>
      <c r="G2822" s="78" t="str">
        <f t="shared" si="44"/>
        <v>ACT</v>
      </c>
    </row>
    <row r="2823" spans="2:7" hidden="1" x14ac:dyDescent="0.2">
      <c r="B2823" s="154" t="s">
        <v>1734</v>
      </c>
      <c r="C2823" s="154" t="s">
        <v>1734</v>
      </c>
      <c r="D2823" s="154" t="s">
        <v>1735</v>
      </c>
      <c r="E2823" s="154" t="s">
        <v>1699</v>
      </c>
      <c r="F2823" s="154" t="s">
        <v>171</v>
      </c>
      <c r="G2823" s="78" t="str">
        <f t="shared" si="44"/>
        <v>ACV</v>
      </c>
    </row>
    <row r="2824" spans="2:7" hidden="1" x14ac:dyDescent="0.2">
      <c r="B2824" s="154" t="s">
        <v>1738</v>
      </c>
      <c r="C2824" s="154" t="s">
        <v>1561</v>
      </c>
      <c r="D2824" s="154" t="s">
        <v>6770</v>
      </c>
      <c r="E2824" s="154" t="s">
        <v>1699</v>
      </c>
      <c r="F2824" s="154" t="s">
        <v>171</v>
      </c>
      <c r="G2824" s="78" t="str">
        <f t="shared" si="44"/>
        <v>AIY</v>
      </c>
    </row>
    <row r="2825" spans="2:7" hidden="1" x14ac:dyDescent="0.2">
      <c r="B2825" s="154" t="s">
        <v>1746</v>
      </c>
      <c r="C2825" s="154" t="s">
        <v>1746</v>
      </c>
      <c r="D2825" s="154" t="s">
        <v>6774</v>
      </c>
      <c r="E2825" s="154" t="s">
        <v>1699</v>
      </c>
      <c r="F2825" s="154" t="s">
        <v>171</v>
      </c>
      <c r="G2825" s="78" t="str">
        <f t="shared" si="44"/>
        <v>ADK</v>
      </c>
    </row>
    <row r="2826" spans="2:7" hidden="1" x14ac:dyDescent="0.2">
      <c r="B2826" s="154" t="s">
        <v>1748</v>
      </c>
      <c r="C2826" s="154" t="s">
        <v>1748</v>
      </c>
      <c r="D2826" s="154" t="s">
        <v>1749</v>
      </c>
      <c r="E2826" s="154" t="s">
        <v>1699</v>
      </c>
      <c r="F2826" s="154" t="s">
        <v>171</v>
      </c>
      <c r="G2826" s="78" t="str">
        <f t="shared" si="44"/>
        <v>ADQ</v>
      </c>
    </row>
    <row r="2827" spans="2:7" hidden="1" x14ac:dyDescent="0.2">
      <c r="B2827" s="154" t="s">
        <v>1758</v>
      </c>
      <c r="C2827" s="154" t="s">
        <v>1758</v>
      </c>
      <c r="D2827" s="154" t="s">
        <v>1759</v>
      </c>
      <c r="E2827" s="154" t="s">
        <v>1699</v>
      </c>
      <c r="F2827" s="154" t="s">
        <v>171</v>
      </c>
      <c r="G2827" s="78" t="str">
        <f t="shared" si="44"/>
        <v>AET</v>
      </c>
    </row>
    <row r="2828" spans="2:7" hidden="1" x14ac:dyDescent="0.2">
      <c r="B2828" s="154" t="s">
        <v>1760</v>
      </c>
      <c r="C2828" s="154" t="s">
        <v>1760</v>
      </c>
      <c r="D2828" s="154" t="s">
        <v>6712</v>
      </c>
      <c r="E2828" s="154" t="s">
        <v>1699</v>
      </c>
      <c r="F2828" s="154" t="s">
        <v>171</v>
      </c>
      <c r="G2828" s="78" t="str">
        <f t="shared" si="44"/>
        <v>AEX</v>
      </c>
    </row>
    <row r="2829" spans="2:7" hidden="1" x14ac:dyDescent="0.2">
      <c r="B2829" s="154" t="s">
        <v>1781</v>
      </c>
      <c r="C2829" s="154" t="s">
        <v>1781</v>
      </c>
      <c r="D2829" s="154" t="s">
        <v>1782</v>
      </c>
      <c r="E2829" s="154" t="s">
        <v>1699</v>
      </c>
      <c r="F2829" s="154" t="s">
        <v>171</v>
      </c>
      <c r="G2829" s="78" t="str">
        <f t="shared" si="44"/>
        <v>AGN</v>
      </c>
    </row>
    <row r="2830" spans="2:7" hidden="1" x14ac:dyDescent="0.2">
      <c r="B2830" s="154" t="s">
        <v>1784</v>
      </c>
      <c r="C2830" s="154" t="s">
        <v>1784</v>
      </c>
      <c r="D2830" s="154" t="s">
        <v>6714</v>
      </c>
      <c r="E2830" s="154" t="s">
        <v>1699</v>
      </c>
      <c r="F2830" s="154" t="s">
        <v>171</v>
      </c>
      <c r="G2830" s="78" t="str">
        <f t="shared" si="44"/>
        <v>AGS</v>
      </c>
    </row>
    <row r="2831" spans="2:7" hidden="1" x14ac:dyDescent="0.2">
      <c r="B2831" s="154" t="s">
        <v>1791</v>
      </c>
      <c r="C2831" s="154" t="s">
        <v>1791</v>
      </c>
      <c r="D2831" s="154" t="s">
        <v>6713</v>
      </c>
      <c r="E2831" s="154" t="s">
        <v>1699</v>
      </c>
      <c r="F2831" s="154" t="s">
        <v>171</v>
      </c>
      <c r="G2831" s="78" t="str">
        <f t="shared" si="44"/>
        <v>AHN</v>
      </c>
    </row>
    <row r="2832" spans="2:7" hidden="1" x14ac:dyDescent="0.2">
      <c r="B2832" s="154" t="s">
        <v>1795</v>
      </c>
      <c r="C2832" s="154" t="s">
        <v>1795</v>
      </c>
      <c r="D2832" s="154" t="s">
        <v>1796</v>
      </c>
      <c r="E2832" s="154" t="s">
        <v>1699</v>
      </c>
      <c r="F2832" s="154" t="s">
        <v>171</v>
      </c>
      <c r="G2832" s="78" t="str">
        <f t="shared" si="44"/>
        <v>AIA</v>
      </c>
    </row>
    <row r="2833" spans="2:7" hidden="1" x14ac:dyDescent="0.2">
      <c r="B2833" s="154" t="s">
        <v>1797</v>
      </c>
      <c r="C2833" s="154" t="s">
        <v>1797</v>
      </c>
      <c r="D2833" s="154" t="s">
        <v>1798</v>
      </c>
      <c r="E2833" s="154" t="s">
        <v>1699</v>
      </c>
      <c r="F2833" s="154" t="s">
        <v>171</v>
      </c>
      <c r="G2833" s="78" t="str">
        <f t="shared" si="44"/>
        <v>AIN</v>
      </c>
    </row>
    <row r="2834" spans="2:7" hidden="1" x14ac:dyDescent="0.2">
      <c r="B2834" s="154" t="s">
        <v>1807</v>
      </c>
      <c r="C2834" s="154" t="s">
        <v>1807</v>
      </c>
      <c r="D2834" s="154" t="s">
        <v>1808</v>
      </c>
      <c r="E2834" s="154" t="s">
        <v>1699</v>
      </c>
      <c r="F2834" s="154" t="s">
        <v>171</v>
      </c>
      <c r="G2834" s="78" t="str">
        <f t="shared" si="44"/>
        <v>AKB</v>
      </c>
    </row>
    <row r="2835" spans="2:7" hidden="1" x14ac:dyDescent="0.2">
      <c r="B2835" s="154" t="s">
        <v>1810</v>
      </c>
      <c r="C2835" s="154" t="s">
        <v>1810</v>
      </c>
      <c r="D2835" s="154" t="s">
        <v>1811</v>
      </c>
      <c r="E2835" s="154" t="s">
        <v>1699</v>
      </c>
      <c r="F2835" s="154" t="s">
        <v>171</v>
      </c>
      <c r="G2835" s="78" t="str">
        <f t="shared" si="44"/>
        <v>AKI</v>
      </c>
    </row>
    <row r="2836" spans="2:7" hidden="1" x14ac:dyDescent="0.2">
      <c r="B2836" s="154" t="s">
        <v>6789</v>
      </c>
      <c r="C2836" s="154" t="s">
        <v>6789</v>
      </c>
      <c r="D2836" s="154" t="s">
        <v>6790</v>
      </c>
      <c r="E2836" s="154" t="s">
        <v>1699</v>
      </c>
      <c r="F2836" s="154" t="s">
        <v>171</v>
      </c>
      <c r="G2836" s="78" t="str">
        <f t="shared" si="44"/>
        <v>AKK</v>
      </c>
    </row>
    <row r="2837" spans="2:7" hidden="1" x14ac:dyDescent="0.2">
      <c r="B2837" s="154" t="s">
        <v>1815</v>
      </c>
      <c r="C2837" s="154" t="s">
        <v>1815</v>
      </c>
      <c r="D2837" s="154" t="s">
        <v>6791</v>
      </c>
      <c r="E2837" s="154" t="s">
        <v>1699</v>
      </c>
      <c r="F2837" s="154" t="s">
        <v>171</v>
      </c>
      <c r="G2837" s="78" t="str">
        <f t="shared" si="44"/>
        <v>AKN</v>
      </c>
    </row>
    <row r="2838" spans="2:7" hidden="1" x14ac:dyDescent="0.2">
      <c r="B2838" s="154" t="s">
        <v>1816</v>
      </c>
      <c r="C2838" s="154" t="s">
        <v>1816</v>
      </c>
      <c r="D2838" s="154" t="s">
        <v>6792</v>
      </c>
      <c r="E2838" s="154" t="s">
        <v>1699</v>
      </c>
      <c r="F2838" s="154" t="s">
        <v>171</v>
      </c>
      <c r="G2838" s="78" t="str">
        <f t="shared" si="44"/>
        <v>AKP</v>
      </c>
    </row>
    <row r="2839" spans="2:7" hidden="1" x14ac:dyDescent="0.2">
      <c r="B2839" s="154" t="s">
        <v>327</v>
      </c>
      <c r="C2839" s="154" t="s">
        <v>327</v>
      </c>
      <c r="D2839" s="154" t="s">
        <v>1830</v>
      </c>
      <c r="E2839" s="154" t="s">
        <v>1699</v>
      </c>
      <c r="F2839" s="154" t="s">
        <v>171</v>
      </c>
      <c r="G2839" s="78" t="str">
        <f t="shared" si="44"/>
        <v>ALB</v>
      </c>
    </row>
    <row r="2840" spans="2:7" hidden="1" x14ac:dyDescent="0.2">
      <c r="B2840" s="154" t="s">
        <v>1831</v>
      </c>
      <c r="C2840" s="154" t="s">
        <v>1831</v>
      </c>
      <c r="D2840" s="154" t="s">
        <v>1832</v>
      </c>
      <c r="E2840" s="154" t="s">
        <v>1699</v>
      </c>
      <c r="F2840" s="154" t="s">
        <v>171</v>
      </c>
      <c r="G2840" s="78" t="str">
        <f t="shared" si="44"/>
        <v>ALO</v>
      </c>
    </row>
    <row r="2841" spans="2:7" hidden="1" x14ac:dyDescent="0.2">
      <c r="B2841" s="154" t="s">
        <v>1834</v>
      </c>
      <c r="C2841" s="154" t="s">
        <v>1834</v>
      </c>
      <c r="D2841" s="154" t="s">
        <v>1835</v>
      </c>
      <c r="E2841" s="154" t="s">
        <v>1699</v>
      </c>
      <c r="F2841" s="154" t="s">
        <v>171</v>
      </c>
      <c r="G2841" s="78" t="str">
        <f t="shared" si="44"/>
        <v>ALS</v>
      </c>
    </row>
    <row r="2842" spans="2:7" hidden="1" x14ac:dyDescent="0.2">
      <c r="B2842" s="154" t="s">
        <v>1836</v>
      </c>
      <c r="C2842" s="154" t="s">
        <v>1836</v>
      </c>
      <c r="D2842" s="154" t="s">
        <v>6793</v>
      </c>
      <c r="E2842" s="154" t="s">
        <v>1699</v>
      </c>
      <c r="F2842" s="154" t="s">
        <v>171</v>
      </c>
      <c r="G2842" s="78" t="str">
        <f t="shared" si="44"/>
        <v>ALW</v>
      </c>
    </row>
    <row r="2843" spans="2:7" hidden="1" x14ac:dyDescent="0.2">
      <c r="B2843" s="154" t="s">
        <v>1837</v>
      </c>
      <c r="C2843" s="154" t="s">
        <v>1837</v>
      </c>
      <c r="D2843" s="154" t="s">
        <v>1838</v>
      </c>
      <c r="E2843" s="154" t="s">
        <v>1699</v>
      </c>
      <c r="F2843" s="154" t="s">
        <v>171</v>
      </c>
      <c r="G2843" s="78" t="str">
        <f t="shared" si="44"/>
        <v>ALZ</v>
      </c>
    </row>
    <row r="2844" spans="2:7" hidden="1" x14ac:dyDescent="0.2">
      <c r="B2844" s="154" t="s">
        <v>1839</v>
      </c>
      <c r="C2844" s="154" t="s">
        <v>1839</v>
      </c>
      <c r="D2844" s="154" t="s">
        <v>1840</v>
      </c>
      <c r="E2844" s="154" t="s">
        <v>1699</v>
      </c>
      <c r="F2844" s="154" t="s">
        <v>171</v>
      </c>
      <c r="G2844" s="78" t="str">
        <f t="shared" si="44"/>
        <v>AMA</v>
      </c>
    </row>
    <row r="2845" spans="2:7" hidden="1" x14ac:dyDescent="0.2">
      <c r="B2845" s="154" t="s">
        <v>219</v>
      </c>
      <c r="C2845" s="154" t="s">
        <v>219</v>
      </c>
      <c r="D2845" s="154" t="s">
        <v>1846</v>
      </c>
      <c r="E2845" s="154" t="s">
        <v>1699</v>
      </c>
      <c r="F2845" s="154" t="s">
        <v>171</v>
      </c>
      <c r="G2845" s="78" t="str">
        <f t="shared" si="44"/>
        <v>ANC</v>
      </c>
    </row>
    <row r="2846" spans="2:7" hidden="1" x14ac:dyDescent="0.2">
      <c r="B2846" s="154" t="s">
        <v>1849</v>
      </c>
      <c r="C2846" s="154" t="s">
        <v>1849</v>
      </c>
      <c r="D2846" s="154" t="s">
        <v>1850</v>
      </c>
      <c r="E2846" s="154" t="s">
        <v>1699</v>
      </c>
      <c r="F2846" s="154" t="s">
        <v>171</v>
      </c>
      <c r="G2846" s="78" t="str">
        <f t="shared" si="44"/>
        <v>ANI</v>
      </c>
    </row>
    <row r="2847" spans="2:7" hidden="1" x14ac:dyDescent="0.2">
      <c r="B2847" s="154" t="s">
        <v>1861</v>
      </c>
      <c r="C2847" s="154" t="s">
        <v>1861</v>
      </c>
      <c r="D2847" s="154" t="s">
        <v>1862</v>
      </c>
      <c r="E2847" s="154" t="s">
        <v>1699</v>
      </c>
      <c r="F2847" s="154" t="s">
        <v>171</v>
      </c>
      <c r="G2847" s="78" t="str">
        <f t="shared" si="44"/>
        <v>ANV</v>
      </c>
    </row>
    <row r="2848" spans="2:7" hidden="1" x14ac:dyDescent="0.2">
      <c r="B2848" s="154" t="s">
        <v>1869</v>
      </c>
      <c r="C2848" s="154" t="s">
        <v>1869</v>
      </c>
      <c r="D2848" s="154" t="s">
        <v>1870</v>
      </c>
      <c r="E2848" s="154" t="s">
        <v>1699</v>
      </c>
      <c r="F2848" s="154" t="s">
        <v>171</v>
      </c>
      <c r="G2848" s="78" t="str">
        <f t="shared" si="44"/>
        <v>AOO</v>
      </c>
    </row>
    <row r="2849" spans="2:7" hidden="1" x14ac:dyDescent="0.2">
      <c r="B2849" s="154" t="s">
        <v>1871</v>
      </c>
      <c r="C2849" s="154" t="s">
        <v>1871</v>
      </c>
      <c r="D2849" s="154" t="s">
        <v>1872</v>
      </c>
      <c r="E2849" s="154" t="s">
        <v>1699</v>
      </c>
      <c r="F2849" s="154" t="s">
        <v>171</v>
      </c>
      <c r="G2849" s="78" t="str">
        <f t="shared" si="44"/>
        <v>AOS</v>
      </c>
    </row>
    <row r="2850" spans="2:7" hidden="1" x14ac:dyDescent="0.2">
      <c r="B2850" s="154" t="s">
        <v>6153</v>
      </c>
      <c r="C2850" s="154" t="s">
        <v>6153</v>
      </c>
      <c r="D2850" s="154" t="s">
        <v>6743</v>
      </c>
      <c r="E2850" s="154" t="s">
        <v>1699</v>
      </c>
      <c r="F2850" s="154" t="s">
        <v>171</v>
      </c>
      <c r="G2850" s="78" t="str">
        <f t="shared" si="44"/>
        <v>APF</v>
      </c>
    </row>
    <row r="2851" spans="2:7" hidden="1" x14ac:dyDescent="0.2">
      <c r="B2851" s="154" t="s">
        <v>1877</v>
      </c>
      <c r="C2851" s="154" t="s">
        <v>1877</v>
      </c>
      <c r="D2851" s="154" t="s">
        <v>1878</v>
      </c>
      <c r="E2851" s="154" t="s">
        <v>1699</v>
      </c>
      <c r="F2851" s="154" t="s">
        <v>171</v>
      </c>
      <c r="G2851" s="78" t="str">
        <f t="shared" si="44"/>
        <v>APN</v>
      </c>
    </row>
    <row r="2852" spans="2:7" hidden="1" x14ac:dyDescent="0.2">
      <c r="B2852" s="154" t="s">
        <v>1888</v>
      </c>
      <c r="C2852" s="154" t="s">
        <v>1888</v>
      </c>
      <c r="D2852" s="154" t="s">
        <v>6797</v>
      </c>
      <c r="E2852" s="154" t="s">
        <v>1699</v>
      </c>
      <c r="F2852" s="154" t="s">
        <v>171</v>
      </c>
      <c r="G2852" s="78" t="str">
        <f t="shared" si="44"/>
        <v>ARC</v>
      </c>
    </row>
    <row r="2853" spans="2:7" hidden="1" x14ac:dyDescent="0.2">
      <c r="B2853" s="154" t="s">
        <v>1894</v>
      </c>
      <c r="C2853" s="154" t="s">
        <v>1894</v>
      </c>
      <c r="D2853" s="154" t="s">
        <v>6758</v>
      </c>
      <c r="E2853" s="154" t="s">
        <v>1699</v>
      </c>
      <c r="F2853" s="154" t="s">
        <v>171</v>
      </c>
      <c r="G2853" s="78" t="str">
        <f t="shared" si="44"/>
        <v>ART</v>
      </c>
    </row>
    <row r="2854" spans="2:7" hidden="1" x14ac:dyDescent="0.2">
      <c r="B2854" s="154" t="s">
        <v>262</v>
      </c>
      <c r="C2854" s="154" t="s">
        <v>262</v>
      </c>
      <c r="D2854" s="154" t="s">
        <v>1899</v>
      </c>
      <c r="E2854" s="154" t="s">
        <v>1699</v>
      </c>
      <c r="F2854" s="154" t="s">
        <v>171</v>
      </c>
      <c r="G2854" s="78" t="str">
        <f t="shared" si="44"/>
        <v>ASE</v>
      </c>
    </row>
    <row r="2855" spans="2:7" hidden="1" x14ac:dyDescent="0.2">
      <c r="B2855" s="154" t="s">
        <v>1914</v>
      </c>
      <c r="C2855" s="154" t="s">
        <v>1914</v>
      </c>
      <c r="D2855" s="154" t="s">
        <v>1915</v>
      </c>
      <c r="E2855" s="154" t="s">
        <v>1699</v>
      </c>
      <c r="F2855" s="154" t="s">
        <v>171</v>
      </c>
      <c r="G2855" s="78" t="str">
        <f t="shared" si="44"/>
        <v>ATK</v>
      </c>
    </row>
    <row r="2856" spans="2:7" hidden="1" x14ac:dyDescent="0.2">
      <c r="B2856" s="154" t="s">
        <v>131</v>
      </c>
      <c r="C2856" s="154" t="s">
        <v>131</v>
      </c>
      <c r="D2856" s="154" t="s">
        <v>1916</v>
      </c>
      <c r="E2856" s="154" t="s">
        <v>1699</v>
      </c>
      <c r="F2856" s="154" t="s">
        <v>171</v>
      </c>
      <c r="G2856" s="78" t="str">
        <f t="shared" si="44"/>
        <v>ATL</v>
      </c>
    </row>
    <row r="2857" spans="2:7" hidden="1" x14ac:dyDescent="0.2">
      <c r="B2857" s="154" t="s">
        <v>1920</v>
      </c>
      <c r="C2857" s="154" t="s">
        <v>1920</v>
      </c>
      <c r="D2857" s="154" t="s">
        <v>1921</v>
      </c>
      <c r="E2857" s="154" t="s">
        <v>1699</v>
      </c>
      <c r="F2857" s="154" t="s">
        <v>171</v>
      </c>
      <c r="G2857" s="78" t="str">
        <f t="shared" si="44"/>
        <v>ATT</v>
      </c>
    </row>
    <row r="2858" spans="2:7" hidden="1" x14ac:dyDescent="0.2">
      <c r="B2858" s="154" t="s">
        <v>249</v>
      </c>
      <c r="C2858" s="154" t="s">
        <v>249</v>
      </c>
      <c r="D2858" s="154" t="s">
        <v>1922</v>
      </c>
      <c r="E2858" s="154" t="s">
        <v>1699</v>
      </c>
      <c r="F2858" s="154" t="s">
        <v>171</v>
      </c>
      <c r="G2858" s="78" t="str">
        <f t="shared" si="44"/>
        <v>ATW</v>
      </c>
    </row>
    <row r="2859" spans="2:7" hidden="1" x14ac:dyDescent="0.2">
      <c r="B2859" s="154" t="s">
        <v>1923</v>
      </c>
      <c r="C2859" s="154" t="s">
        <v>1923</v>
      </c>
      <c r="D2859" s="154" t="s">
        <v>6758</v>
      </c>
      <c r="E2859" s="154" t="s">
        <v>1699</v>
      </c>
      <c r="F2859" s="154" t="s">
        <v>171</v>
      </c>
      <c r="G2859" s="78" t="str">
        <f t="shared" si="44"/>
        <v>ATY</v>
      </c>
    </row>
    <row r="2860" spans="2:7" hidden="1" x14ac:dyDescent="0.2">
      <c r="B2860" s="154" t="s">
        <v>1928</v>
      </c>
      <c r="C2860" s="154" t="s">
        <v>1928</v>
      </c>
      <c r="D2860" s="154" t="s">
        <v>6714</v>
      </c>
      <c r="E2860" s="154" t="s">
        <v>1699</v>
      </c>
      <c r="F2860" s="154" t="s">
        <v>171</v>
      </c>
      <c r="G2860" s="78" t="str">
        <f t="shared" si="44"/>
        <v>AUG</v>
      </c>
    </row>
    <row r="2861" spans="2:7" hidden="1" x14ac:dyDescent="0.2">
      <c r="B2861" s="154" t="s">
        <v>1929</v>
      </c>
      <c r="C2861" s="154" t="s">
        <v>1929</v>
      </c>
      <c r="D2861" s="154" t="s">
        <v>1930</v>
      </c>
      <c r="E2861" s="154" t="s">
        <v>1699</v>
      </c>
      <c r="F2861" s="154" t="s">
        <v>171</v>
      </c>
      <c r="G2861" s="78" t="str">
        <f t="shared" si="44"/>
        <v>AUK</v>
      </c>
    </row>
    <row r="2862" spans="2:7" hidden="1" x14ac:dyDescent="0.2">
      <c r="B2862" s="154" t="s">
        <v>193</v>
      </c>
      <c r="C2862" s="154" t="s">
        <v>193</v>
      </c>
      <c r="D2862" s="154" t="s">
        <v>1935</v>
      </c>
      <c r="E2862" s="154" t="s">
        <v>1699</v>
      </c>
      <c r="F2862" s="154" t="s">
        <v>171</v>
      </c>
      <c r="G2862" s="78" t="str">
        <f t="shared" si="44"/>
        <v>AUS</v>
      </c>
    </row>
    <row r="2863" spans="2:7" hidden="1" x14ac:dyDescent="0.2">
      <c r="B2863" s="154" t="s">
        <v>345</v>
      </c>
      <c r="C2863" s="154" t="s">
        <v>345</v>
      </c>
      <c r="D2863" s="154" t="s">
        <v>1942</v>
      </c>
      <c r="E2863" s="154" t="s">
        <v>1699</v>
      </c>
      <c r="F2863" s="154" t="s">
        <v>171</v>
      </c>
      <c r="G2863" s="78" t="str">
        <f t="shared" si="44"/>
        <v>AVL</v>
      </c>
    </row>
    <row r="2864" spans="2:7" hidden="1" x14ac:dyDescent="0.2">
      <c r="B2864" s="154" t="s">
        <v>332</v>
      </c>
      <c r="C2864" s="154" t="s">
        <v>332</v>
      </c>
      <c r="D2864" s="154" t="s">
        <v>1945</v>
      </c>
      <c r="E2864" s="154" t="s">
        <v>1699</v>
      </c>
      <c r="F2864" s="154" t="s">
        <v>171</v>
      </c>
      <c r="G2864" s="78" t="str">
        <f t="shared" si="44"/>
        <v>AVP</v>
      </c>
    </row>
    <row r="2865" spans="2:7" hidden="1" x14ac:dyDescent="0.2">
      <c r="B2865" s="154" t="s">
        <v>1640</v>
      </c>
      <c r="C2865" s="154" t="s">
        <v>151</v>
      </c>
      <c r="D2865" s="154" t="s">
        <v>1963</v>
      </c>
      <c r="E2865" s="154" t="s">
        <v>1699</v>
      </c>
      <c r="F2865" s="154" t="s">
        <v>171</v>
      </c>
      <c r="G2865" s="78" t="str">
        <f t="shared" si="44"/>
        <v>PHX</v>
      </c>
    </row>
    <row r="2866" spans="2:7" hidden="1" x14ac:dyDescent="0.2">
      <c r="B2866" s="154" t="s">
        <v>243</v>
      </c>
      <c r="C2866" s="154" t="s">
        <v>243</v>
      </c>
      <c r="D2866" s="154" t="s">
        <v>1968</v>
      </c>
      <c r="E2866" s="154" t="s">
        <v>1699</v>
      </c>
      <c r="F2866" s="154" t="s">
        <v>171</v>
      </c>
      <c r="G2866" s="78" t="str">
        <f t="shared" si="44"/>
        <v>AZO</v>
      </c>
    </row>
    <row r="2867" spans="2:7" hidden="1" x14ac:dyDescent="0.2">
      <c r="B2867" s="154" t="s">
        <v>2005</v>
      </c>
      <c r="C2867" s="154" t="s">
        <v>319</v>
      </c>
      <c r="D2867" s="154" t="s">
        <v>2006</v>
      </c>
      <c r="E2867" s="154" t="s">
        <v>1699</v>
      </c>
      <c r="F2867" s="154" t="s">
        <v>171</v>
      </c>
      <c r="G2867" s="78" t="str">
        <f t="shared" si="44"/>
        <v>HFD</v>
      </c>
    </row>
    <row r="2868" spans="2:7" hidden="1" x14ac:dyDescent="0.2">
      <c r="B2868" s="154" t="s">
        <v>6179</v>
      </c>
      <c r="C2868" s="154" t="s">
        <v>6179</v>
      </c>
      <c r="D2868" s="154" t="s">
        <v>6180</v>
      </c>
      <c r="E2868" s="154" t="s">
        <v>1699</v>
      </c>
      <c r="F2868" s="154" t="s">
        <v>171</v>
      </c>
      <c r="G2868" s="78" t="str">
        <f t="shared" si="44"/>
        <v>BED</v>
      </c>
    </row>
    <row r="2869" spans="2:7" hidden="1" x14ac:dyDescent="0.2">
      <c r="B2869" s="154" t="s">
        <v>2024</v>
      </c>
      <c r="C2869" s="154" t="s">
        <v>2024</v>
      </c>
      <c r="D2869" s="154" t="s">
        <v>2025</v>
      </c>
      <c r="E2869" s="154" t="s">
        <v>1699</v>
      </c>
      <c r="F2869" s="154" t="s">
        <v>171</v>
      </c>
      <c r="G2869" s="78" t="str">
        <f t="shared" si="44"/>
        <v>BET</v>
      </c>
    </row>
    <row r="2870" spans="2:7" hidden="1" x14ac:dyDescent="0.2">
      <c r="B2870" s="154" t="s">
        <v>2030</v>
      </c>
      <c r="C2870" s="154" t="s">
        <v>2030</v>
      </c>
      <c r="D2870" s="154" t="s">
        <v>2031</v>
      </c>
      <c r="E2870" s="154" t="s">
        <v>1699</v>
      </c>
      <c r="F2870" s="154" t="s">
        <v>171</v>
      </c>
      <c r="G2870" s="78" t="str">
        <f t="shared" si="44"/>
        <v>BFD</v>
      </c>
    </row>
    <row r="2871" spans="2:7" hidden="1" x14ac:dyDescent="0.2">
      <c r="B2871" s="154" t="s">
        <v>2032</v>
      </c>
      <c r="C2871" s="154" t="s">
        <v>2032</v>
      </c>
      <c r="D2871" s="154" t="s">
        <v>2033</v>
      </c>
      <c r="E2871" s="154" t="s">
        <v>1699</v>
      </c>
      <c r="F2871" s="154" t="s">
        <v>171</v>
      </c>
      <c r="G2871" s="78" t="str">
        <f t="shared" si="44"/>
        <v>BFF</v>
      </c>
    </row>
    <row r="2872" spans="2:7" hidden="1" x14ac:dyDescent="0.2">
      <c r="B2872" s="154" t="s">
        <v>1644</v>
      </c>
      <c r="C2872" s="154" t="s">
        <v>135</v>
      </c>
      <c r="D2872" s="154" t="s">
        <v>2034</v>
      </c>
      <c r="E2872" s="154" t="s">
        <v>1699</v>
      </c>
      <c r="F2872" s="154" t="s">
        <v>171</v>
      </c>
      <c r="G2872" s="78" t="str">
        <f t="shared" si="44"/>
        <v>SEA</v>
      </c>
    </row>
    <row r="2873" spans="2:7" hidden="1" x14ac:dyDescent="0.2">
      <c r="B2873" s="154" t="s">
        <v>2035</v>
      </c>
      <c r="C2873" s="154" t="s">
        <v>2035</v>
      </c>
      <c r="D2873" s="154" t="s">
        <v>2036</v>
      </c>
      <c r="E2873" s="154" t="s">
        <v>1699</v>
      </c>
      <c r="F2873" s="154" t="s">
        <v>171</v>
      </c>
      <c r="G2873" s="78" t="str">
        <f t="shared" si="44"/>
        <v>BFL</v>
      </c>
    </row>
    <row r="2874" spans="2:7" hidden="1" x14ac:dyDescent="0.2">
      <c r="B2874" s="154" t="s">
        <v>2047</v>
      </c>
      <c r="C2874" s="154" t="s">
        <v>2047</v>
      </c>
      <c r="D2874" s="154" t="s">
        <v>2048</v>
      </c>
      <c r="E2874" s="154" t="s">
        <v>1699</v>
      </c>
      <c r="F2874" s="154" t="s">
        <v>171</v>
      </c>
      <c r="G2874" s="78" t="str">
        <f t="shared" si="44"/>
        <v>BGM</v>
      </c>
    </row>
    <row r="2875" spans="2:7" hidden="1" x14ac:dyDescent="0.2">
      <c r="B2875" s="154" t="s">
        <v>2050</v>
      </c>
      <c r="C2875" s="154" t="s">
        <v>2050</v>
      </c>
      <c r="D2875" s="154" t="s">
        <v>2051</v>
      </c>
      <c r="E2875" s="154" t="s">
        <v>1699</v>
      </c>
      <c r="F2875" s="154" t="s">
        <v>171</v>
      </c>
      <c r="G2875" s="78" t="str">
        <f t="shared" si="44"/>
        <v>BGR</v>
      </c>
    </row>
    <row r="2876" spans="2:7" hidden="1" x14ac:dyDescent="0.2">
      <c r="B2876" s="154" t="s">
        <v>2055</v>
      </c>
      <c r="C2876" s="154" t="s">
        <v>2055</v>
      </c>
      <c r="D2876" s="154" t="s">
        <v>6813</v>
      </c>
      <c r="E2876" s="154" t="s">
        <v>1699</v>
      </c>
      <c r="F2876" s="154" t="s">
        <v>171</v>
      </c>
      <c r="G2876" s="78" t="str">
        <f t="shared" si="44"/>
        <v>BHB</v>
      </c>
    </row>
    <row r="2877" spans="2:7" hidden="1" x14ac:dyDescent="0.2">
      <c r="B2877" s="154" t="s">
        <v>204</v>
      </c>
      <c r="C2877" s="154" t="s">
        <v>204</v>
      </c>
      <c r="D2877" s="154" t="s">
        <v>6717</v>
      </c>
      <c r="E2877" s="154" t="s">
        <v>1699</v>
      </c>
      <c r="F2877" s="154" t="s">
        <v>171</v>
      </c>
      <c r="G2877" s="78" t="str">
        <f t="shared" si="44"/>
        <v>BHM</v>
      </c>
    </row>
    <row r="2878" spans="2:7" hidden="1" x14ac:dyDescent="0.2">
      <c r="B2878" s="154" t="s">
        <v>2072</v>
      </c>
      <c r="C2878" s="154" t="s">
        <v>2072</v>
      </c>
      <c r="D2878" s="154" t="s">
        <v>6816</v>
      </c>
      <c r="E2878" s="154" t="s">
        <v>1699</v>
      </c>
      <c r="F2878" s="154" t="s">
        <v>171</v>
      </c>
      <c r="G2878" s="78" t="str">
        <f t="shared" si="44"/>
        <v>BIC</v>
      </c>
    </row>
    <row r="2879" spans="2:7" hidden="1" x14ac:dyDescent="0.2">
      <c r="B2879" s="154" t="s">
        <v>2073</v>
      </c>
      <c r="C2879" s="154" t="s">
        <v>2073</v>
      </c>
      <c r="D2879" s="154" t="s">
        <v>6817</v>
      </c>
      <c r="E2879" s="154" t="s">
        <v>1699</v>
      </c>
      <c r="F2879" s="154" t="s">
        <v>171</v>
      </c>
      <c r="G2879" s="78" t="str">
        <f t="shared" si="44"/>
        <v>BID</v>
      </c>
    </row>
    <row r="2880" spans="2:7" hidden="1" x14ac:dyDescent="0.2">
      <c r="B2880" s="154" t="s">
        <v>254</v>
      </c>
      <c r="C2880" s="154" t="s">
        <v>254</v>
      </c>
      <c r="D2880" s="154" t="s">
        <v>2077</v>
      </c>
      <c r="E2880" s="154" t="s">
        <v>1699</v>
      </c>
      <c r="F2880" s="154" t="s">
        <v>171</v>
      </c>
      <c r="G2880" s="78" t="str">
        <f t="shared" si="44"/>
        <v>BIL</v>
      </c>
    </row>
    <row r="2881" spans="2:7" hidden="1" x14ac:dyDescent="0.2">
      <c r="B2881" s="154" t="s">
        <v>257</v>
      </c>
      <c r="C2881" s="154" t="s">
        <v>257</v>
      </c>
      <c r="D2881" s="154" t="s">
        <v>2083</v>
      </c>
      <c r="E2881" s="154" t="s">
        <v>1699</v>
      </c>
      <c r="F2881" s="154" t="s">
        <v>171</v>
      </c>
      <c r="G2881" s="78" t="str">
        <f t="shared" si="44"/>
        <v>BIS</v>
      </c>
    </row>
    <row r="2882" spans="2:7" hidden="1" x14ac:dyDescent="0.2">
      <c r="B2882" s="154" t="s">
        <v>2089</v>
      </c>
      <c r="C2882" s="154" t="s">
        <v>2089</v>
      </c>
      <c r="D2882" s="154" t="s">
        <v>2090</v>
      </c>
      <c r="E2882" s="154" t="s">
        <v>1699</v>
      </c>
      <c r="F2882" s="154" t="s">
        <v>171</v>
      </c>
      <c r="G2882" s="78" t="str">
        <f t="shared" si="44"/>
        <v>BJI</v>
      </c>
    </row>
    <row r="2883" spans="2:7" hidden="1" x14ac:dyDescent="0.2">
      <c r="B2883" s="154" t="s">
        <v>2100</v>
      </c>
      <c r="C2883" s="154" t="s">
        <v>2100</v>
      </c>
      <c r="D2883" s="154" t="s">
        <v>2101</v>
      </c>
      <c r="E2883" s="154" t="s">
        <v>1699</v>
      </c>
      <c r="F2883" s="154" t="s">
        <v>171</v>
      </c>
      <c r="G2883" s="78" t="str">
        <f t="shared" si="44"/>
        <v>BKC</v>
      </c>
    </row>
    <row r="2884" spans="2:7" hidden="1" x14ac:dyDescent="0.2">
      <c r="B2884" s="154" t="s">
        <v>2102</v>
      </c>
      <c r="C2884" s="154" t="s">
        <v>2102</v>
      </c>
      <c r="D2884" s="154" t="s">
        <v>2103</v>
      </c>
      <c r="E2884" s="154" t="s">
        <v>1699</v>
      </c>
      <c r="F2884" s="154" t="s">
        <v>171</v>
      </c>
      <c r="G2884" s="78" t="str">
        <f t="shared" ref="G2884:G2947" si="45">C2884</f>
        <v>BKG</v>
      </c>
    </row>
    <row r="2885" spans="2:7" hidden="1" x14ac:dyDescent="0.2">
      <c r="B2885" s="154" t="s">
        <v>2113</v>
      </c>
      <c r="C2885" s="154" t="s">
        <v>2113</v>
      </c>
      <c r="D2885" s="154" t="s">
        <v>2114</v>
      </c>
      <c r="E2885" s="154" t="s">
        <v>1699</v>
      </c>
      <c r="F2885" s="154" t="s">
        <v>171</v>
      </c>
      <c r="G2885" s="78" t="str">
        <f t="shared" si="45"/>
        <v>BKW</v>
      </c>
    </row>
    <row r="2886" spans="2:7" hidden="1" x14ac:dyDescent="0.2">
      <c r="B2886" s="154" t="s">
        <v>6200</v>
      </c>
      <c r="C2886" s="154" t="s">
        <v>140</v>
      </c>
      <c r="D2886" s="154" t="s">
        <v>3740</v>
      </c>
      <c r="E2886" s="154" t="s">
        <v>1699</v>
      </c>
      <c r="F2886" s="154" t="s">
        <v>171</v>
      </c>
      <c r="G2886" s="78" t="str">
        <f t="shared" si="45"/>
        <v>LAS</v>
      </c>
    </row>
    <row r="2887" spans="2:7" hidden="1" x14ac:dyDescent="0.2">
      <c r="B2887" s="154" t="s">
        <v>2116</v>
      </c>
      <c r="C2887" s="154" t="s">
        <v>2116</v>
      </c>
      <c r="D2887" s="154" t="s">
        <v>2117</v>
      </c>
      <c r="E2887" s="154" t="s">
        <v>1699</v>
      </c>
      <c r="F2887" s="154" t="s">
        <v>171</v>
      </c>
      <c r="G2887" s="78" t="str">
        <f t="shared" si="45"/>
        <v>BLI</v>
      </c>
    </row>
    <row r="2888" spans="2:7" hidden="1" x14ac:dyDescent="0.2">
      <c r="B2888" s="154" t="s">
        <v>248</v>
      </c>
      <c r="C2888" s="154" t="s">
        <v>248</v>
      </c>
      <c r="D2888" s="154" t="s">
        <v>2130</v>
      </c>
      <c r="E2888" s="154" t="s">
        <v>1699</v>
      </c>
      <c r="F2888" s="154" t="s">
        <v>171</v>
      </c>
      <c r="G2888" s="78" t="str">
        <f t="shared" si="45"/>
        <v>BMI</v>
      </c>
    </row>
    <row r="2889" spans="2:7" hidden="1" x14ac:dyDescent="0.2">
      <c r="B2889" s="154" t="s">
        <v>192</v>
      </c>
      <c r="C2889" s="154" t="s">
        <v>192</v>
      </c>
      <c r="D2889" s="154" t="s">
        <v>2137</v>
      </c>
      <c r="E2889" s="154" t="s">
        <v>1699</v>
      </c>
      <c r="F2889" s="154" t="s">
        <v>171</v>
      </c>
      <c r="G2889" s="78" t="str">
        <f t="shared" si="45"/>
        <v>BNA</v>
      </c>
    </row>
    <row r="2890" spans="2:7" hidden="1" x14ac:dyDescent="0.2">
      <c r="B2890" s="154" t="s">
        <v>210</v>
      </c>
      <c r="C2890" s="154" t="s">
        <v>210</v>
      </c>
      <c r="D2890" s="154" t="s">
        <v>2150</v>
      </c>
      <c r="E2890" s="154" t="s">
        <v>1699</v>
      </c>
      <c r="F2890" s="154" t="s">
        <v>171</v>
      </c>
      <c r="G2890" s="78" t="str">
        <f t="shared" si="45"/>
        <v>BOI</v>
      </c>
    </row>
    <row r="2891" spans="2:7" hidden="1" x14ac:dyDescent="0.2">
      <c r="B2891" s="154" t="s">
        <v>137</v>
      </c>
      <c r="C2891" s="154" t="s">
        <v>137</v>
      </c>
      <c r="D2891" s="154" t="s">
        <v>2156</v>
      </c>
      <c r="E2891" s="154" t="s">
        <v>1699</v>
      </c>
      <c r="F2891" s="154" t="s">
        <v>171</v>
      </c>
      <c r="G2891" s="78" t="str">
        <f t="shared" si="45"/>
        <v>BOS</v>
      </c>
    </row>
    <row r="2892" spans="2:7" hidden="1" x14ac:dyDescent="0.2">
      <c r="B2892" s="154" t="s">
        <v>2161</v>
      </c>
      <c r="C2892" s="154" t="s">
        <v>2162</v>
      </c>
      <c r="D2892" s="154" t="s">
        <v>2163</v>
      </c>
      <c r="E2892" s="154" t="s">
        <v>1699</v>
      </c>
      <c r="F2892" s="154" t="s">
        <v>171</v>
      </c>
      <c r="G2892" s="78" t="str">
        <f t="shared" si="45"/>
        <v>SSI</v>
      </c>
    </row>
    <row r="2893" spans="2:7" hidden="1" x14ac:dyDescent="0.2">
      <c r="B2893" s="154" t="s">
        <v>2173</v>
      </c>
      <c r="C2893" s="154" t="s">
        <v>2173</v>
      </c>
      <c r="D2893" s="154" t="s">
        <v>2174</v>
      </c>
      <c r="E2893" s="154" t="s">
        <v>1699</v>
      </c>
      <c r="F2893" s="154" t="s">
        <v>171</v>
      </c>
      <c r="G2893" s="78" t="str">
        <f t="shared" si="45"/>
        <v>BRD</v>
      </c>
    </row>
    <row r="2894" spans="2:7" hidden="1" x14ac:dyDescent="0.2">
      <c r="B2894" s="154" t="s">
        <v>6836</v>
      </c>
      <c r="C2894" s="154" t="s">
        <v>6836</v>
      </c>
      <c r="D2894" s="154" t="s">
        <v>6718</v>
      </c>
      <c r="E2894" s="154" t="s">
        <v>1699</v>
      </c>
      <c r="F2894" s="154" t="s">
        <v>171</v>
      </c>
      <c r="G2894" s="78" t="str">
        <f t="shared" si="45"/>
        <v>BRL</v>
      </c>
    </row>
    <row r="2895" spans="2:7" hidden="1" x14ac:dyDescent="0.2">
      <c r="B2895" s="154" t="s">
        <v>2179</v>
      </c>
      <c r="C2895" s="154" t="s">
        <v>2179</v>
      </c>
      <c r="D2895" s="154" t="s">
        <v>2180</v>
      </c>
      <c r="E2895" s="154" t="s">
        <v>1699</v>
      </c>
      <c r="F2895" s="154" t="s">
        <v>171</v>
      </c>
      <c r="G2895" s="78" t="str">
        <f t="shared" si="45"/>
        <v>BRO</v>
      </c>
    </row>
    <row r="2896" spans="2:7" hidden="1" x14ac:dyDescent="0.2">
      <c r="B2896" s="154" t="s">
        <v>2186</v>
      </c>
      <c r="C2896" s="154" t="s">
        <v>2186</v>
      </c>
      <c r="D2896" s="154" t="s">
        <v>2187</v>
      </c>
      <c r="E2896" s="154" t="s">
        <v>1699</v>
      </c>
      <c r="F2896" s="154" t="s">
        <v>171</v>
      </c>
      <c r="G2896" s="78" t="str">
        <f t="shared" si="45"/>
        <v>BRW</v>
      </c>
    </row>
    <row r="2897" spans="2:7" hidden="1" x14ac:dyDescent="0.2">
      <c r="B2897" s="154" t="s">
        <v>2203</v>
      </c>
      <c r="C2897" s="154" t="s">
        <v>2203</v>
      </c>
      <c r="D2897" s="154" t="s">
        <v>2204</v>
      </c>
      <c r="E2897" s="154" t="s">
        <v>1699</v>
      </c>
      <c r="F2897" s="154" t="s">
        <v>171</v>
      </c>
      <c r="G2897" s="78" t="str">
        <f t="shared" si="45"/>
        <v>BSZ</v>
      </c>
    </row>
    <row r="2898" spans="2:7" hidden="1" x14ac:dyDescent="0.2">
      <c r="B2898" s="154" t="s">
        <v>2207</v>
      </c>
      <c r="C2898" s="154" t="s">
        <v>2207</v>
      </c>
      <c r="D2898" s="154" t="s">
        <v>6840</v>
      </c>
      <c r="E2898" s="154" t="s">
        <v>1699</v>
      </c>
      <c r="F2898" s="154" t="s">
        <v>171</v>
      </c>
      <c r="G2898" s="78" t="str">
        <f t="shared" si="45"/>
        <v>BTI</v>
      </c>
    </row>
    <row r="2899" spans="2:7" hidden="1" x14ac:dyDescent="0.2">
      <c r="B2899" s="154" t="s">
        <v>2209</v>
      </c>
      <c r="C2899" s="154" t="s">
        <v>2209</v>
      </c>
      <c r="D2899" s="154" t="s">
        <v>2210</v>
      </c>
      <c r="E2899" s="154" t="s">
        <v>1699</v>
      </c>
      <c r="F2899" s="154" t="s">
        <v>171</v>
      </c>
      <c r="G2899" s="78" t="str">
        <f t="shared" si="45"/>
        <v>BTM</v>
      </c>
    </row>
    <row r="2900" spans="2:7" hidden="1" x14ac:dyDescent="0.2">
      <c r="B2900" s="154" t="s">
        <v>2211</v>
      </c>
      <c r="C2900" s="154" t="s">
        <v>2211</v>
      </c>
      <c r="D2900" s="154" t="s">
        <v>6842</v>
      </c>
      <c r="E2900" s="154" t="s">
        <v>1699</v>
      </c>
      <c r="F2900" s="154" t="s">
        <v>171</v>
      </c>
      <c r="G2900" s="78" t="str">
        <f t="shared" si="45"/>
        <v>BTR</v>
      </c>
    </row>
    <row r="2901" spans="2:7" hidden="1" x14ac:dyDescent="0.2">
      <c r="B2901" s="154" t="s">
        <v>2214</v>
      </c>
      <c r="C2901" s="154" t="s">
        <v>2214</v>
      </c>
      <c r="D2901" s="154" t="s">
        <v>2215</v>
      </c>
      <c r="E2901" s="154" t="s">
        <v>1699</v>
      </c>
      <c r="F2901" s="154" t="s">
        <v>171</v>
      </c>
      <c r="G2901" s="78" t="str">
        <f t="shared" si="45"/>
        <v>BTT</v>
      </c>
    </row>
    <row r="2902" spans="2:7" hidden="1" x14ac:dyDescent="0.2">
      <c r="B2902" s="154" t="s">
        <v>329</v>
      </c>
      <c r="C2902" s="154" t="s">
        <v>329</v>
      </c>
      <c r="D2902" s="154" t="s">
        <v>6718</v>
      </c>
      <c r="E2902" s="154" t="s">
        <v>1699</v>
      </c>
      <c r="F2902" s="154" t="s">
        <v>171</v>
      </c>
      <c r="G2902" s="78" t="str">
        <f t="shared" si="45"/>
        <v>BTV</v>
      </c>
    </row>
    <row r="2903" spans="2:7" hidden="1" x14ac:dyDescent="0.2">
      <c r="B2903" s="154" t="s">
        <v>318</v>
      </c>
      <c r="C2903" s="154" t="s">
        <v>318</v>
      </c>
      <c r="D2903" s="154" t="s">
        <v>2223</v>
      </c>
      <c r="E2903" s="154" t="s">
        <v>1699</v>
      </c>
      <c r="F2903" s="154" t="s">
        <v>171</v>
      </c>
      <c r="G2903" s="78" t="str">
        <f t="shared" si="45"/>
        <v>BUF</v>
      </c>
    </row>
    <row r="2904" spans="2:7" hidden="1" x14ac:dyDescent="0.2">
      <c r="B2904" s="154" t="s">
        <v>2230</v>
      </c>
      <c r="C2904" s="154" t="s">
        <v>2230</v>
      </c>
      <c r="D2904" s="154" t="s">
        <v>2231</v>
      </c>
      <c r="E2904" s="154" t="s">
        <v>1699</v>
      </c>
      <c r="F2904" s="154" t="s">
        <v>171</v>
      </c>
      <c r="G2904" s="78" t="str">
        <f t="shared" si="45"/>
        <v>BUR</v>
      </c>
    </row>
    <row r="2905" spans="2:7" hidden="1" x14ac:dyDescent="0.2">
      <c r="B2905" s="154" t="s">
        <v>159</v>
      </c>
      <c r="C2905" s="154" t="s">
        <v>159</v>
      </c>
      <c r="D2905" s="154" t="s">
        <v>2252</v>
      </c>
      <c r="E2905" s="154" t="s">
        <v>1699</v>
      </c>
      <c r="F2905" s="154" t="s">
        <v>171</v>
      </c>
      <c r="G2905" s="78" t="str">
        <f t="shared" si="45"/>
        <v>BWI</v>
      </c>
    </row>
    <row r="2906" spans="2:7" hidden="1" x14ac:dyDescent="0.2">
      <c r="B2906" s="154" t="s">
        <v>250</v>
      </c>
      <c r="C2906" s="154" t="s">
        <v>250</v>
      </c>
      <c r="D2906" s="154" t="s">
        <v>2275</v>
      </c>
      <c r="E2906" s="154" t="s">
        <v>1699</v>
      </c>
      <c r="F2906" s="154" t="s">
        <v>171</v>
      </c>
      <c r="G2906" s="78" t="str">
        <f t="shared" si="45"/>
        <v>BZN</v>
      </c>
    </row>
    <row r="2907" spans="2:7" hidden="1" x14ac:dyDescent="0.2">
      <c r="B2907" s="154" t="s">
        <v>343</v>
      </c>
      <c r="C2907" s="154" t="s">
        <v>343</v>
      </c>
      <c r="D2907" s="154" t="s">
        <v>6721</v>
      </c>
      <c r="E2907" s="154" t="s">
        <v>1699</v>
      </c>
      <c r="F2907" s="154" t="s">
        <v>171</v>
      </c>
      <c r="G2907" s="78" t="str">
        <f t="shared" si="45"/>
        <v>CAE</v>
      </c>
    </row>
    <row r="2908" spans="2:7" hidden="1" x14ac:dyDescent="0.2">
      <c r="B2908" s="154" t="s">
        <v>223</v>
      </c>
      <c r="C2908" s="154" t="s">
        <v>223</v>
      </c>
      <c r="D2908" s="154" t="s">
        <v>2288</v>
      </c>
      <c r="E2908" s="154" t="s">
        <v>1699</v>
      </c>
      <c r="F2908" s="154" t="s">
        <v>171</v>
      </c>
      <c r="G2908" s="78" t="str">
        <f t="shared" si="45"/>
        <v>CAK</v>
      </c>
    </row>
    <row r="2909" spans="2:7" hidden="1" x14ac:dyDescent="0.2">
      <c r="B2909" s="154" t="s">
        <v>2320</v>
      </c>
      <c r="C2909" s="154" t="s">
        <v>2320</v>
      </c>
      <c r="D2909" s="154" t="s">
        <v>6862</v>
      </c>
      <c r="E2909" s="154" t="s">
        <v>1699</v>
      </c>
      <c r="F2909" s="154" t="s">
        <v>171</v>
      </c>
      <c r="G2909" s="78" t="str">
        <f t="shared" si="45"/>
        <v>CDB</v>
      </c>
    </row>
    <row r="2910" spans="2:7" hidden="1" x14ac:dyDescent="0.2">
      <c r="B2910" s="154" t="s">
        <v>2321</v>
      </c>
      <c r="C2910" s="154" t="s">
        <v>2321</v>
      </c>
      <c r="D2910" s="154" t="s">
        <v>6863</v>
      </c>
      <c r="E2910" s="154" t="s">
        <v>1699</v>
      </c>
      <c r="F2910" s="154" t="s">
        <v>171</v>
      </c>
      <c r="G2910" s="78" t="str">
        <f t="shared" si="45"/>
        <v>CDC</v>
      </c>
    </row>
    <row r="2911" spans="2:7" hidden="1" x14ac:dyDescent="0.2">
      <c r="B2911" s="154" t="s">
        <v>2322</v>
      </c>
      <c r="C2911" s="154" t="s">
        <v>2322</v>
      </c>
      <c r="D2911" s="154" t="s">
        <v>2323</v>
      </c>
      <c r="E2911" s="154" t="s">
        <v>1699</v>
      </c>
      <c r="F2911" s="154" t="s">
        <v>171</v>
      </c>
      <c r="G2911" s="78" t="str">
        <f t="shared" si="45"/>
        <v>CDR</v>
      </c>
    </row>
    <row r="2912" spans="2:7" hidden="1" x14ac:dyDescent="0.2">
      <c r="B2912" s="154" t="s">
        <v>2324</v>
      </c>
      <c r="C2912" s="154" t="s">
        <v>2324</v>
      </c>
      <c r="D2912" s="154" t="s">
        <v>2325</v>
      </c>
      <c r="E2912" s="154" t="s">
        <v>1699</v>
      </c>
      <c r="F2912" s="154" t="s">
        <v>171</v>
      </c>
      <c r="G2912" s="78" t="str">
        <f t="shared" si="45"/>
        <v>CDV</v>
      </c>
    </row>
    <row r="2913" spans="2:7" hidden="1" x14ac:dyDescent="0.2">
      <c r="B2913" s="154" t="s">
        <v>2327</v>
      </c>
      <c r="C2913" s="154" t="s">
        <v>2327</v>
      </c>
      <c r="D2913" s="154" t="s">
        <v>6864</v>
      </c>
      <c r="E2913" s="154" t="s">
        <v>1699</v>
      </c>
      <c r="F2913" s="154" t="s">
        <v>171</v>
      </c>
      <c r="G2913" s="78" t="str">
        <f t="shared" si="45"/>
        <v>CEC</v>
      </c>
    </row>
    <row r="2914" spans="2:7" hidden="1" x14ac:dyDescent="0.2">
      <c r="B2914" s="154" t="s">
        <v>2333</v>
      </c>
      <c r="C2914" s="154" t="s">
        <v>2333</v>
      </c>
      <c r="D2914" s="154" t="s">
        <v>2334</v>
      </c>
      <c r="E2914" s="154" t="s">
        <v>1699</v>
      </c>
      <c r="F2914" s="154" t="s">
        <v>171</v>
      </c>
      <c r="G2914" s="78" t="str">
        <f t="shared" si="45"/>
        <v>CEM</v>
      </c>
    </row>
    <row r="2915" spans="2:7" hidden="1" x14ac:dyDescent="0.2">
      <c r="B2915" s="154" t="s">
        <v>2335</v>
      </c>
      <c r="C2915" s="154" t="s">
        <v>2335</v>
      </c>
      <c r="D2915" s="154" t="s">
        <v>2336</v>
      </c>
      <c r="E2915" s="154" t="s">
        <v>1699</v>
      </c>
      <c r="F2915" s="154" t="s">
        <v>171</v>
      </c>
      <c r="G2915" s="78" t="str">
        <f t="shared" si="45"/>
        <v>CEZ</v>
      </c>
    </row>
    <row r="2916" spans="2:7" hidden="1" x14ac:dyDescent="0.2">
      <c r="B2916" s="154" t="s">
        <v>2348</v>
      </c>
      <c r="C2916" s="154" t="s">
        <v>2348</v>
      </c>
      <c r="D2916" s="154" t="s">
        <v>2349</v>
      </c>
      <c r="E2916" s="154" t="s">
        <v>1699</v>
      </c>
      <c r="F2916" s="154" t="s">
        <v>171</v>
      </c>
      <c r="G2916" s="78" t="str">
        <f t="shared" si="45"/>
        <v>CGA</v>
      </c>
    </row>
    <row r="2917" spans="2:7" hidden="1" x14ac:dyDescent="0.2">
      <c r="B2917" s="154" t="s">
        <v>2354</v>
      </c>
      <c r="C2917" s="154" t="s">
        <v>2354</v>
      </c>
      <c r="D2917" s="154" t="s">
        <v>6871</v>
      </c>
      <c r="E2917" s="154" t="s">
        <v>1699</v>
      </c>
      <c r="F2917" s="154" t="s">
        <v>171</v>
      </c>
      <c r="G2917" s="78" t="str">
        <f t="shared" si="45"/>
        <v>CGI</v>
      </c>
    </row>
    <row r="2918" spans="2:7" hidden="1" x14ac:dyDescent="0.2">
      <c r="B2918" s="154" t="s">
        <v>221</v>
      </c>
      <c r="C2918" s="154" t="s">
        <v>221</v>
      </c>
      <c r="D2918" s="154" t="s">
        <v>2360</v>
      </c>
      <c r="E2918" s="154" t="s">
        <v>1699</v>
      </c>
      <c r="F2918" s="154" t="s">
        <v>171</v>
      </c>
      <c r="G2918" s="78" t="str">
        <f t="shared" si="45"/>
        <v>CHA</v>
      </c>
    </row>
    <row r="2919" spans="2:7" hidden="1" x14ac:dyDescent="0.2">
      <c r="B2919" s="154" t="s">
        <v>2364</v>
      </c>
      <c r="C2919" s="154" t="s">
        <v>2364</v>
      </c>
      <c r="D2919" s="154" t="s">
        <v>2365</v>
      </c>
      <c r="E2919" s="154" t="s">
        <v>1699</v>
      </c>
      <c r="F2919" s="154" t="s">
        <v>171</v>
      </c>
      <c r="G2919" s="78" t="str">
        <f t="shared" si="45"/>
        <v>CHO</v>
      </c>
    </row>
    <row r="2920" spans="2:7" hidden="1" x14ac:dyDescent="0.2">
      <c r="B2920" s="154" t="s">
        <v>334</v>
      </c>
      <c r="C2920" s="154" t="s">
        <v>334</v>
      </c>
      <c r="D2920" s="154" t="s">
        <v>6719</v>
      </c>
      <c r="E2920" s="154" t="s">
        <v>1699</v>
      </c>
      <c r="F2920" s="154" t="s">
        <v>171</v>
      </c>
      <c r="G2920" s="78" t="str">
        <f t="shared" si="45"/>
        <v>CHS</v>
      </c>
    </row>
    <row r="2921" spans="2:7" hidden="1" x14ac:dyDescent="0.2">
      <c r="B2921" s="154" t="s">
        <v>2368</v>
      </c>
      <c r="C2921" s="154" t="s">
        <v>2368</v>
      </c>
      <c r="D2921" s="154" t="s">
        <v>2369</v>
      </c>
      <c r="E2921" s="154" t="s">
        <v>1699</v>
      </c>
      <c r="F2921" s="154" t="s">
        <v>171</v>
      </c>
      <c r="G2921" s="78" t="str">
        <f t="shared" si="45"/>
        <v>CHU</v>
      </c>
    </row>
    <row r="2922" spans="2:7" hidden="1" x14ac:dyDescent="0.2">
      <c r="B2922" s="154" t="s">
        <v>2374</v>
      </c>
      <c r="C2922" s="154" t="s">
        <v>2374</v>
      </c>
      <c r="D2922" s="154" t="s">
        <v>2375</v>
      </c>
      <c r="E2922" s="154" t="s">
        <v>1699</v>
      </c>
      <c r="F2922" s="154" t="s">
        <v>171</v>
      </c>
      <c r="G2922" s="78" t="str">
        <f t="shared" si="45"/>
        <v>CIC</v>
      </c>
    </row>
    <row r="2923" spans="2:7" hidden="1" x14ac:dyDescent="0.2">
      <c r="B2923" s="154" t="s">
        <v>228</v>
      </c>
      <c r="C2923" s="154" t="s">
        <v>228</v>
      </c>
      <c r="D2923" s="154" t="s">
        <v>2376</v>
      </c>
      <c r="E2923" s="154" t="s">
        <v>1699</v>
      </c>
      <c r="F2923" s="154" t="s">
        <v>171</v>
      </c>
      <c r="G2923" s="78" t="str">
        <f t="shared" si="45"/>
        <v>CID</v>
      </c>
    </row>
    <row r="2924" spans="2:7" hidden="1" x14ac:dyDescent="0.2">
      <c r="B2924" s="154" t="s">
        <v>2383</v>
      </c>
      <c r="C2924" s="154" t="s">
        <v>2383</v>
      </c>
      <c r="D2924" s="154" t="s">
        <v>2384</v>
      </c>
      <c r="E2924" s="154" t="s">
        <v>1699</v>
      </c>
      <c r="F2924" s="154" t="s">
        <v>171</v>
      </c>
      <c r="G2924" s="78" t="str">
        <f t="shared" si="45"/>
        <v>CIK</v>
      </c>
    </row>
    <row r="2925" spans="2:7" hidden="1" x14ac:dyDescent="0.2">
      <c r="B2925" s="154" t="s">
        <v>2388</v>
      </c>
      <c r="C2925" s="154" t="s">
        <v>2389</v>
      </c>
      <c r="D2925" s="154" t="s">
        <v>6876</v>
      </c>
      <c r="E2925" s="154" t="s">
        <v>1699</v>
      </c>
      <c r="F2925" s="154" t="s">
        <v>171</v>
      </c>
      <c r="G2925" s="78" t="str">
        <f t="shared" si="45"/>
        <v>SSM</v>
      </c>
    </row>
    <row r="2926" spans="2:7" hidden="1" x14ac:dyDescent="0.2">
      <c r="B2926" s="154" t="s">
        <v>2402</v>
      </c>
      <c r="C2926" s="154" t="s">
        <v>2402</v>
      </c>
      <c r="D2926" s="154" t="s">
        <v>2403</v>
      </c>
      <c r="E2926" s="154" t="s">
        <v>1699</v>
      </c>
      <c r="F2926" s="154" t="s">
        <v>171</v>
      </c>
      <c r="G2926" s="78" t="str">
        <f t="shared" si="45"/>
        <v>CKB</v>
      </c>
    </row>
    <row r="2927" spans="2:7" hidden="1" x14ac:dyDescent="0.2">
      <c r="B2927" s="154" t="s">
        <v>2404</v>
      </c>
      <c r="C2927" s="154" t="s">
        <v>2404</v>
      </c>
      <c r="D2927" s="154" t="s">
        <v>6878</v>
      </c>
      <c r="E2927" s="154" t="s">
        <v>1699</v>
      </c>
      <c r="F2927" s="154" t="s">
        <v>171</v>
      </c>
      <c r="G2927" s="78" t="str">
        <f t="shared" si="45"/>
        <v>CKD</v>
      </c>
    </row>
    <row r="2928" spans="2:7" hidden="1" x14ac:dyDescent="0.2">
      <c r="B2928" s="154" t="s">
        <v>2410</v>
      </c>
      <c r="C2928" s="154" t="s">
        <v>2410</v>
      </c>
      <c r="D2928" s="154" t="s">
        <v>2411</v>
      </c>
      <c r="E2928" s="154" t="s">
        <v>1699</v>
      </c>
      <c r="F2928" s="154" t="s">
        <v>171</v>
      </c>
      <c r="G2928" s="78" t="str">
        <f t="shared" si="45"/>
        <v>CKX</v>
      </c>
    </row>
    <row r="2929" spans="2:7" hidden="1" x14ac:dyDescent="0.2">
      <c r="B2929" s="154" t="s">
        <v>2414</v>
      </c>
      <c r="C2929" s="154" t="s">
        <v>190</v>
      </c>
      <c r="D2929" s="154" t="s">
        <v>4867</v>
      </c>
      <c r="E2929" s="154" t="s">
        <v>1699</v>
      </c>
      <c r="F2929" s="154" t="s">
        <v>171</v>
      </c>
      <c r="G2929" s="78" t="str">
        <f t="shared" si="45"/>
        <v>SAN</v>
      </c>
    </row>
    <row r="2930" spans="2:7" hidden="1" x14ac:dyDescent="0.2">
      <c r="B2930" s="154" t="s">
        <v>146</v>
      </c>
      <c r="C2930" s="154" t="s">
        <v>146</v>
      </c>
      <c r="D2930" s="154" t="s">
        <v>2415</v>
      </c>
      <c r="E2930" s="154" t="s">
        <v>1699</v>
      </c>
      <c r="F2930" s="154" t="s">
        <v>171</v>
      </c>
      <c r="G2930" s="78" t="str">
        <f t="shared" si="45"/>
        <v>CLE</v>
      </c>
    </row>
    <row r="2931" spans="2:7" hidden="1" x14ac:dyDescent="0.2">
      <c r="B2931" s="154" t="s">
        <v>2417</v>
      </c>
      <c r="C2931" s="154" t="s">
        <v>2417</v>
      </c>
      <c r="D2931" s="154" t="s">
        <v>6879</v>
      </c>
      <c r="E2931" s="154" t="s">
        <v>1699</v>
      </c>
      <c r="F2931" s="154" t="s">
        <v>171</v>
      </c>
      <c r="G2931" s="78" t="str">
        <f t="shared" si="45"/>
        <v>CLL</v>
      </c>
    </row>
    <row r="2932" spans="2:7" hidden="1" x14ac:dyDescent="0.2">
      <c r="B2932" s="154" t="s">
        <v>2418</v>
      </c>
      <c r="C2932" s="154" t="s">
        <v>2418</v>
      </c>
      <c r="D2932" s="154" t="s">
        <v>6880</v>
      </c>
      <c r="E2932" s="154" t="s">
        <v>1699</v>
      </c>
      <c r="F2932" s="154" t="s">
        <v>171</v>
      </c>
      <c r="G2932" s="78" t="str">
        <f t="shared" si="45"/>
        <v>CLM</v>
      </c>
    </row>
    <row r="2933" spans="2:7" hidden="1" x14ac:dyDescent="0.2">
      <c r="B2933" s="154" t="s">
        <v>2420</v>
      </c>
      <c r="C2933" s="154" t="s">
        <v>2420</v>
      </c>
      <c r="D2933" s="154" t="s">
        <v>6881</v>
      </c>
      <c r="E2933" s="154" t="s">
        <v>1699</v>
      </c>
      <c r="F2933" s="154" t="s">
        <v>171</v>
      </c>
      <c r="G2933" s="78" t="str">
        <f t="shared" si="45"/>
        <v>CLP</v>
      </c>
    </row>
    <row r="2934" spans="2:7" hidden="1" x14ac:dyDescent="0.2">
      <c r="B2934" s="154" t="s">
        <v>149</v>
      </c>
      <c r="C2934" s="154" t="s">
        <v>149</v>
      </c>
      <c r="D2934" s="154" t="s">
        <v>2422</v>
      </c>
      <c r="E2934" s="154" t="s">
        <v>1699</v>
      </c>
      <c r="F2934" s="154" t="s">
        <v>171</v>
      </c>
      <c r="G2934" s="78" t="str">
        <f t="shared" si="45"/>
        <v>CLT</v>
      </c>
    </row>
    <row r="2935" spans="2:7" hidden="1" x14ac:dyDescent="0.2">
      <c r="B2935" s="154" t="s">
        <v>6252</v>
      </c>
      <c r="C2935" s="154" t="s">
        <v>6252</v>
      </c>
      <c r="D2935" s="154" t="s">
        <v>6722</v>
      </c>
      <c r="E2935" s="154" t="s">
        <v>1699</v>
      </c>
      <c r="F2935" s="154" t="s">
        <v>171</v>
      </c>
      <c r="G2935" s="78" t="str">
        <f t="shared" si="45"/>
        <v>CLU</v>
      </c>
    </row>
    <row r="2936" spans="2:7" hidden="1" x14ac:dyDescent="0.2">
      <c r="B2936" s="154" t="s">
        <v>156</v>
      </c>
      <c r="C2936" s="154" t="s">
        <v>156</v>
      </c>
      <c r="D2936" s="154" t="s">
        <v>6722</v>
      </c>
      <c r="E2936" s="154" t="s">
        <v>1699</v>
      </c>
      <c r="F2936" s="154" t="s">
        <v>171</v>
      </c>
      <c r="G2936" s="78" t="str">
        <f t="shared" si="45"/>
        <v>CMH</v>
      </c>
    </row>
    <row r="2937" spans="2:7" hidden="1" x14ac:dyDescent="0.2">
      <c r="B2937" s="154" t="s">
        <v>253</v>
      </c>
      <c r="C2937" s="154" t="s">
        <v>253</v>
      </c>
      <c r="D2937" s="154" t="s">
        <v>2429</v>
      </c>
      <c r="E2937" s="154" t="s">
        <v>1699</v>
      </c>
      <c r="F2937" s="154" t="s">
        <v>171</v>
      </c>
      <c r="G2937" s="78" t="str">
        <f t="shared" si="45"/>
        <v>CMI</v>
      </c>
    </row>
    <row r="2938" spans="2:7" hidden="1" x14ac:dyDescent="0.2">
      <c r="B2938" s="154" t="s">
        <v>267</v>
      </c>
      <c r="C2938" s="154" t="s">
        <v>267</v>
      </c>
      <c r="D2938" s="154" t="s">
        <v>2433</v>
      </c>
      <c r="E2938" s="154" t="s">
        <v>1699</v>
      </c>
      <c r="F2938" s="154" t="s">
        <v>171</v>
      </c>
      <c r="G2938" s="78" t="str">
        <f t="shared" si="45"/>
        <v>CMX</v>
      </c>
    </row>
    <row r="2939" spans="2:7" hidden="1" x14ac:dyDescent="0.2">
      <c r="B2939" s="154" t="s">
        <v>2438</v>
      </c>
      <c r="C2939" s="154" t="s">
        <v>2438</v>
      </c>
      <c r="D2939" s="154" t="s">
        <v>6254</v>
      </c>
      <c r="E2939" s="154" t="s">
        <v>1699</v>
      </c>
      <c r="F2939" s="154" t="s">
        <v>171</v>
      </c>
      <c r="G2939" s="78" t="str">
        <f t="shared" si="45"/>
        <v>CNM</v>
      </c>
    </row>
    <row r="2940" spans="2:7" hidden="1" x14ac:dyDescent="0.2">
      <c r="B2940" s="154" t="s">
        <v>2442</v>
      </c>
      <c r="C2940" s="154" t="s">
        <v>2442</v>
      </c>
      <c r="D2940" s="154" t="s">
        <v>2443</v>
      </c>
      <c r="E2940" s="154" t="s">
        <v>1699</v>
      </c>
      <c r="F2940" s="154" t="s">
        <v>171</v>
      </c>
      <c r="G2940" s="78" t="str">
        <f t="shared" si="45"/>
        <v>CNY</v>
      </c>
    </row>
    <row r="2941" spans="2:7" hidden="1" x14ac:dyDescent="0.2">
      <c r="B2941" s="154" t="s">
        <v>2444</v>
      </c>
      <c r="C2941" s="154" t="s">
        <v>2444</v>
      </c>
      <c r="D2941" s="154" t="s">
        <v>2445</v>
      </c>
      <c r="E2941" s="154" t="s">
        <v>1699</v>
      </c>
      <c r="F2941" s="154" t="s">
        <v>171</v>
      </c>
      <c r="G2941" s="78" t="str">
        <f t="shared" si="45"/>
        <v>COD</v>
      </c>
    </row>
    <row r="2942" spans="2:7" hidden="1" x14ac:dyDescent="0.2">
      <c r="B2942" s="154" t="s">
        <v>202</v>
      </c>
      <c r="C2942" s="154" t="s">
        <v>202</v>
      </c>
      <c r="D2942" s="154" t="s">
        <v>6887</v>
      </c>
      <c r="E2942" s="154" t="s">
        <v>1699</v>
      </c>
      <c r="F2942" s="154" t="s">
        <v>171</v>
      </c>
      <c r="G2942" s="78" t="str">
        <f t="shared" si="45"/>
        <v>COS</v>
      </c>
    </row>
    <row r="2943" spans="2:7" hidden="1" x14ac:dyDescent="0.2">
      <c r="B2943" s="154" t="s">
        <v>2451</v>
      </c>
      <c r="C2943" s="154" t="s">
        <v>2451</v>
      </c>
      <c r="D2943" s="154" t="s">
        <v>6721</v>
      </c>
      <c r="E2943" s="154" t="s">
        <v>1699</v>
      </c>
      <c r="F2943" s="154" t="s">
        <v>171</v>
      </c>
      <c r="G2943" s="78" t="str">
        <f t="shared" si="45"/>
        <v>COU</v>
      </c>
    </row>
    <row r="2944" spans="2:7" hidden="1" x14ac:dyDescent="0.2">
      <c r="B2944" s="154" t="s">
        <v>2459</v>
      </c>
      <c r="C2944" s="154" t="s">
        <v>2459</v>
      </c>
      <c r="D2944" s="154" t="s">
        <v>2460</v>
      </c>
      <c r="E2944" s="154" t="s">
        <v>1699</v>
      </c>
      <c r="F2944" s="154" t="s">
        <v>171</v>
      </c>
      <c r="G2944" s="78" t="str">
        <f t="shared" si="45"/>
        <v>CPR</v>
      </c>
    </row>
    <row r="2945" spans="2:7" hidden="1" x14ac:dyDescent="0.2">
      <c r="B2945" s="154" t="s">
        <v>2470</v>
      </c>
      <c r="C2945" s="154" t="s">
        <v>2470</v>
      </c>
      <c r="D2945" s="154" t="s">
        <v>6896</v>
      </c>
      <c r="E2945" s="154" t="s">
        <v>1699</v>
      </c>
      <c r="F2945" s="154" t="s">
        <v>171</v>
      </c>
      <c r="G2945" s="78" t="str">
        <f t="shared" si="45"/>
        <v>CRP</v>
      </c>
    </row>
    <row r="2946" spans="2:7" hidden="1" x14ac:dyDescent="0.2">
      <c r="B2946" s="154" t="s">
        <v>336</v>
      </c>
      <c r="C2946" s="154" t="s">
        <v>336</v>
      </c>
      <c r="D2946" s="154" t="s">
        <v>6719</v>
      </c>
      <c r="E2946" s="154" t="s">
        <v>1699</v>
      </c>
      <c r="F2946" s="154" t="s">
        <v>171</v>
      </c>
      <c r="G2946" s="78" t="str">
        <f t="shared" si="45"/>
        <v>CRW</v>
      </c>
    </row>
    <row r="2947" spans="2:7" hidden="1" x14ac:dyDescent="0.2">
      <c r="B2947" s="154" t="s">
        <v>2472</v>
      </c>
      <c r="C2947" s="154" t="s">
        <v>2472</v>
      </c>
      <c r="D2947" s="154" t="s">
        <v>6722</v>
      </c>
      <c r="E2947" s="154" t="s">
        <v>1699</v>
      </c>
      <c r="F2947" s="154" t="s">
        <v>171</v>
      </c>
      <c r="G2947" s="78" t="str">
        <f t="shared" si="45"/>
        <v>CSG</v>
      </c>
    </row>
    <row r="2948" spans="2:7" hidden="1" x14ac:dyDescent="0.2">
      <c r="B2948" s="154" t="s">
        <v>139</v>
      </c>
      <c r="C2948" s="154" t="s">
        <v>139</v>
      </c>
      <c r="D2948" s="154" t="s">
        <v>2499</v>
      </c>
      <c r="E2948" s="154" t="s">
        <v>1699</v>
      </c>
      <c r="F2948" s="154" t="s">
        <v>171</v>
      </c>
      <c r="G2948" s="78" t="str">
        <f t="shared" ref="G2948:G3011" si="46">C2948</f>
        <v>CVG</v>
      </c>
    </row>
    <row r="2949" spans="2:7" hidden="1" x14ac:dyDescent="0.2">
      <c r="B2949" s="154" t="s">
        <v>2500</v>
      </c>
      <c r="C2949" s="154" t="s">
        <v>2500</v>
      </c>
      <c r="D2949" s="154" t="s">
        <v>2501</v>
      </c>
      <c r="E2949" s="154" t="s">
        <v>1699</v>
      </c>
      <c r="F2949" s="154" t="s">
        <v>171</v>
      </c>
      <c r="G2949" s="78" t="str">
        <f t="shared" si="46"/>
        <v>CVN</v>
      </c>
    </row>
    <row r="2950" spans="2:7" hidden="1" x14ac:dyDescent="0.2">
      <c r="B2950" s="154" t="s">
        <v>1634</v>
      </c>
      <c r="C2950" s="154" t="s">
        <v>333</v>
      </c>
      <c r="D2950" s="154" t="s">
        <v>2503</v>
      </c>
      <c r="E2950" s="154" t="s">
        <v>1699</v>
      </c>
      <c r="F2950" s="154" t="s">
        <v>171</v>
      </c>
      <c r="G2950" s="78" t="str">
        <f t="shared" si="46"/>
        <v>AUW</v>
      </c>
    </row>
    <row r="2951" spans="2:7" hidden="1" x14ac:dyDescent="0.2">
      <c r="B2951" s="154" t="s">
        <v>2513</v>
      </c>
      <c r="C2951" s="154" t="s">
        <v>2513</v>
      </c>
      <c r="D2951" s="154" t="s">
        <v>2514</v>
      </c>
      <c r="E2951" s="154" t="s">
        <v>1699</v>
      </c>
      <c r="F2951" s="154" t="s">
        <v>171</v>
      </c>
      <c r="G2951" s="78" t="str">
        <f t="shared" si="46"/>
        <v>CYF</v>
      </c>
    </row>
    <row r="2952" spans="2:7" hidden="1" x14ac:dyDescent="0.2">
      <c r="B2952" s="154" t="s">
        <v>2521</v>
      </c>
      <c r="C2952" s="154" t="s">
        <v>2521</v>
      </c>
      <c r="D2952" s="154" t="s">
        <v>2522</v>
      </c>
      <c r="E2952" s="154" t="s">
        <v>1699</v>
      </c>
      <c r="F2952" s="154" t="s">
        <v>171</v>
      </c>
      <c r="G2952" s="78" t="str">
        <f t="shared" si="46"/>
        <v>CYS</v>
      </c>
    </row>
    <row r="2953" spans="2:7" hidden="1" x14ac:dyDescent="0.2">
      <c r="B2953" s="154" t="s">
        <v>2535</v>
      </c>
      <c r="C2953" s="154" t="s">
        <v>2535</v>
      </c>
      <c r="D2953" s="154" t="s">
        <v>6913</v>
      </c>
      <c r="E2953" s="154" t="s">
        <v>1699</v>
      </c>
      <c r="F2953" s="154" t="s">
        <v>171</v>
      </c>
      <c r="G2953" s="78" t="str">
        <f t="shared" si="46"/>
        <v>DAB</v>
      </c>
    </row>
    <row r="2954" spans="2:7" hidden="1" x14ac:dyDescent="0.2">
      <c r="B2954" s="154" t="s">
        <v>1635</v>
      </c>
      <c r="C2954" s="154" t="s">
        <v>138</v>
      </c>
      <c r="D2954" s="154" t="s">
        <v>6915</v>
      </c>
      <c r="E2954" s="154" t="s">
        <v>1699</v>
      </c>
      <c r="F2954" s="154" t="s">
        <v>171</v>
      </c>
      <c r="G2954" s="78" t="str">
        <f t="shared" si="46"/>
        <v>DFW</v>
      </c>
    </row>
    <row r="2955" spans="2:7" hidden="1" x14ac:dyDescent="0.2">
      <c r="B2955" s="154" t="s">
        <v>208</v>
      </c>
      <c r="C2955" s="154" t="s">
        <v>208</v>
      </c>
      <c r="D2955" s="154" t="s">
        <v>2544</v>
      </c>
      <c r="E2955" s="154" t="s">
        <v>1699</v>
      </c>
      <c r="F2955" s="154" t="s">
        <v>171</v>
      </c>
      <c r="G2955" s="78" t="str">
        <f t="shared" si="46"/>
        <v>DAY</v>
      </c>
    </row>
    <row r="2956" spans="2:7" hidden="1" x14ac:dyDescent="0.2">
      <c r="B2956" s="154" t="s">
        <v>265</v>
      </c>
      <c r="C2956" s="154" t="s">
        <v>265</v>
      </c>
      <c r="D2956" s="154" t="s">
        <v>2548</v>
      </c>
      <c r="E2956" s="154" t="s">
        <v>1699</v>
      </c>
      <c r="F2956" s="154" t="s">
        <v>171</v>
      </c>
      <c r="G2956" s="78" t="str">
        <f t="shared" si="46"/>
        <v>DBQ</v>
      </c>
    </row>
    <row r="2957" spans="2:7" hidden="1" x14ac:dyDescent="0.2">
      <c r="B2957" s="154" t="s">
        <v>1669</v>
      </c>
      <c r="C2957" s="154" t="s">
        <v>289</v>
      </c>
      <c r="D2957" s="154" t="s">
        <v>2550</v>
      </c>
      <c r="E2957" s="154" t="s">
        <v>1699</v>
      </c>
      <c r="F2957" s="154" t="s">
        <v>171</v>
      </c>
      <c r="G2957" s="78" t="str">
        <f t="shared" si="46"/>
        <v>WAS</v>
      </c>
    </row>
    <row r="2958" spans="2:7" hidden="1" x14ac:dyDescent="0.2">
      <c r="B2958" s="154" t="s">
        <v>2557</v>
      </c>
      <c r="C2958" s="154" t="s">
        <v>2557</v>
      </c>
      <c r="D2958" s="154" t="s">
        <v>6918</v>
      </c>
      <c r="E2958" s="154" t="s">
        <v>1699</v>
      </c>
      <c r="F2958" s="154" t="s">
        <v>171</v>
      </c>
      <c r="G2958" s="78" t="str">
        <f t="shared" si="46"/>
        <v>DDC</v>
      </c>
    </row>
    <row r="2959" spans="2:7" hidden="1" x14ac:dyDescent="0.2">
      <c r="B2959" s="154" t="s">
        <v>6920</v>
      </c>
      <c r="C2959" s="154" t="s">
        <v>6920</v>
      </c>
      <c r="D2959" s="154" t="s">
        <v>6921</v>
      </c>
      <c r="E2959" s="154" t="s">
        <v>1699</v>
      </c>
      <c r="F2959" s="154" t="s">
        <v>171</v>
      </c>
      <c r="G2959" s="78" t="str">
        <f t="shared" si="46"/>
        <v>DEC</v>
      </c>
    </row>
    <row r="2960" spans="2:7" hidden="1" x14ac:dyDescent="0.2">
      <c r="B2960" s="154" t="s">
        <v>145</v>
      </c>
      <c r="C2960" s="154" t="s">
        <v>145</v>
      </c>
      <c r="D2960" s="154" t="s">
        <v>2567</v>
      </c>
      <c r="E2960" s="154" t="s">
        <v>1699</v>
      </c>
      <c r="F2960" s="154" t="s">
        <v>171</v>
      </c>
      <c r="G2960" s="78" t="str">
        <f t="shared" si="46"/>
        <v>DEN</v>
      </c>
    </row>
    <row r="2961" spans="2:7" hidden="1" x14ac:dyDescent="0.2">
      <c r="B2961" s="154" t="s">
        <v>138</v>
      </c>
      <c r="C2961" s="154" t="s">
        <v>138</v>
      </c>
      <c r="D2961" s="154" t="s">
        <v>6915</v>
      </c>
      <c r="E2961" s="154" t="s">
        <v>1699</v>
      </c>
      <c r="F2961" s="154" t="s">
        <v>171</v>
      </c>
      <c r="G2961" s="78" t="str">
        <f t="shared" si="46"/>
        <v>DFW</v>
      </c>
    </row>
    <row r="2962" spans="2:7" hidden="1" x14ac:dyDescent="0.2">
      <c r="B2962" s="154" t="s">
        <v>2574</v>
      </c>
      <c r="C2962" s="154" t="s">
        <v>2574</v>
      </c>
      <c r="D2962" s="154" t="s">
        <v>6924</v>
      </c>
      <c r="E2962" s="154" t="s">
        <v>1699</v>
      </c>
      <c r="F2962" s="154" t="s">
        <v>171</v>
      </c>
      <c r="G2962" s="78" t="str">
        <f t="shared" si="46"/>
        <v>DHB</v>
      </c>
    </row>
    <row r="2963" spans="2:7" hidden="1" x14ac:dyDescent="0.2">
      <c r="B2963" s="154" t="s">
        <v>2578</v>
      </c>
      <c r="C2963" s="154" t="s">
        <v>2578</v>
      </c>
      <c r="D2963" s="154" t="s">
        <v>2579</v>
      </c>
      <c r="E2963" s="154" t="s">
        <v>1699</v>
      </c>
      <c r="F2963" s="154" t="s">
        <v>171</v>
      </c>
      <c r="G2963" s="78" t="str">
        <f t="shared" si="46"/>
        <v>DHN</v>
      </c>
    </row>
    <row r="2964" spans="2:7" hidden="1" x14ac:dyDescent="0.2">
      <c r="B2964" s="154" t="s">
        <v>2585</v>
      </c>
      <c r="C2964" s="154" t="s">
        <v>2585</v>
      </c>
      <c r="D2964" s="154" t="s">
        <v>2586</v>
      </c>
      <c r="E2964" s="154" t="s">
        <v>1699</v>
      </c>
      <c r="F2964" s="154" t="s">
        <v>171</v>
      </c>
      <c r="G2964" s="78" t="str">
        <f t="shared" si="46"/>
        <v>DIK</v>
      </c>
    </row>
    <row r="2965" spans="2:7" hidden="1" x14ac:dyDescent="0.2">
      <c r="B2965" s="154" t="s">
        <v>2605</v>
      </c>
      <c r="C2965" s="154" t="s">
        <v>2605</v>
      </c>
      <c r="D2965" s="154" t="s">
        <v>2606</v>
      </c>
      <c r="E2965" s="154" t="s">
        <v>1699</v>
      </c>
      <c r="F2965" s="154" t="s">
        <v>171</v>
      </c>
      <c r="G2965" s="78" t="str">
        <f t="shared" si="46"/>
        <v>DLG</v>
      </c>
    </row>
    <row r="2966" spans="2:7" hidden="1" x14ac:dyDescent="0.2">
      <c r="B2966" s="154" t="s">
        <v>255</v>
      </c>
      <c r="C2966" s="154" t="s">
        <v>255</v>
      </c>
      <c r="D2966" s="154" t="s">
        <v>2607</v>
      </c>
      <c r="E2966" s="154" t="s">
        <v>1699</v>
      </c>
      <c r="F2966" s="154" t="s">
        <v>171</v>
      </c>
      <c r="G2966" s="78" t="str">
        <f t="shared" si="46"/>
        <v>DLH</v>
      </c>
    </row>
    <row r="2967" spans="2:7" hidden="1" x14ac:dyDescent="0.2">
      <c r="B2967" s="154" t="s">
        <v>2634</v>
      </c>
      <c r="C2967" s="154" t="s">
        <v>2634</v>
      </c>
      <c r="D2967" s="154" t="s">
        <v>2635</v>
      </c>
      <c r="E2967" s="154" t="s">
        <v>1699</v>
      </c>
      <c r="F2967" s="154" t="s">
        <v>171</v>
      </c>
      <c r="G2967" s="78" t="str">
        <f t="shared" si="46"/>
        <v>DRG</v>
      </c>
    </row>
    <row r="2968" spans="2:7" hidden="1" x14ac:dyDescent="0.2">
      <c r="B2968" s="154" t="s">
        <v>2638</v>
      </c>
      <c r="C2968" s="154" t="s">
        <v>2638</v>
      </c>
      <c r="D2968" s="154" t="s">
        <v>6726</v>
      </c>
      <c r="E2968" s="154" t="s">
        <v>1699</v>
      </c>
      <c r="F2968" s="154" t="s">
        <v>171</v>
      </c>
      <c r="G2968" s="78" t="str">
        <f t="shared" si="46"/>
        <v>DRO</v>
      </c>
    </row>
    <row r="2969" spans="2:7" hidden="1" x14ac:dyDescent="0.2">
      <c r="B2969" s="154" t="s">
        <v>2640</v>
      </c>
      <c r="C2969" s="154" t="s">
        <v>2640</v>
      </c>
      <c r="D2969" s="154" t="s">
        <v>6935</v>
      </c>
      <c r="E2969" s="154" t="s">
        <v>1699</v>
      </c>
      <c r="F2969" s="154" t="s">
        <v>171</v>
      </c>
      <c r="G2969" s="78" t="str">
        <f t="shared" si="46"/>
        <v>DRT</v>
      </c>
    </row>
    <row r="2970" spans="2:7" hidden="1" x14ac:dyDescent="0.2">
      <c r="B2970" s="154" t="s">
        <v>216</v>
      </c>
      <c r="C2970" s="154" t="s">
        <v>216</v>
      </c>
      <c r="D2970" s="154" t="s">
        <v>6937</v>
      </c>
      <c r="E2970" s="154" t="s">
        <v>1699</v>
      </c>
      <c r="F2970" s="154" t="s">
        <v>171</v>
      </c>
      <c r="G2970" s="78" t="str">
        <f t="shared" si="46"/>
        <v>DSM</v>
      </c>
    </row>
    <row r="2971" spans="2:7" hidden="1" x14ac:dyDescent="0.2">
      <c r="B2971" s="154" t="s">
        <v>1636</v>
      </c>
      <c r="C2971" s="154" t="s">
        <v>315</v>
      </c>
      <c r="D2971" s="154" t="s">
        <v>2645</v>
      </c>
      <c r="E2971" s="154" t="s">
        <v>1699</v>
      </c>
      <c r="F2971" s="154" t="s">
        <v>171</v>
      </c>
      <c r="G2971" s="78" t="str">
        <f t="shared" si="46"/>
        <v>DTT</v>
      </c>
    </row>
    <row r="2972" spans="2:7" hidden="1" x14ac:dyDescent="0.2">
      <c r="B2972" s="154" t="s">
        <v>2648</v>
      </c>
      <c r="C2972" s="154" t="s">
        <v>2648</v>
      </c>
      <c r="D2972" s="154" t="s">
        <v>2649</v>
      </c>
      <c r="E2972" s="154" t="s">
        <v>1699</v>
      </c>
      <c r="F2972" s="154" t="s">
        <v>171</v>
      </c>
      <c r="G2972" s="78" t="str">
        <f t="shared" si="46"/>
        <v>DUJ</v>
      </c>
    </row>
    <row r="2973" spans="2:7" hidden="1" x14ac:dyDescent="0.2">
      <c r="B2973" s="154" t="s">
        <v>2652</v>
      </c>
      <c r="C2973" s="154" t="s">
        <v>2652</v>
      </c>
      <c r="D2973" s="154" t="s">
        <v>6939</v>
      </c>
      <c r="E2973" s="154" t="s">
        <v>1699</v>
      </c>
      <c r="F2973" s="154" t="s">
        <v>171</v>
      </c>
      <c r="G2973" s="78" t="str">
        <f t="shared" si="46"/>
        <v>DUT</v>
      </c>
    </row>
    <row r="2974" spans="2:7" hidden="1" x14ac:dyDescent="0.2">
      <c r="B2974" s="154" t="s">
        <v>2653</v>
      </c>
      <c r="C2974" s="154" t="s">
        <v>2653</v>
      </c>
      <c r="D2974" s="154" t="s">
        <v>6942</v>
      </c>
      <c r="E2974" s="154" t="s">
        <v>1699</v>
      </c>
      <c r="F2974" s="154" t="s">
        <v>171</v>
      </c>
      <c r="G2974" s="78" t="str">
        <f t="shared" si="46"/>
        <v>DVL</v>
      </c>
    </row>
    <row r="2975" spans="2:7" hidden="1" x14ac:dyDescent="0.2">
      <c r="B2975" s="154" t="s">
        <v>2664</v>
      </c>
      <c r="C2975" s="154" t="s">
        <v>2664</v>
      </c>
      <c r="D2975" s="154" t="s">
        <v>2665</v>
      </c>
      <c r="E2975" s="154" t="s">
        <v>1699</v>
      </c>
      <c r="F2975" s="154" t="s">
        <v>171</v>
      </c>
      <c r="G2975" s="78" t="str">
        <f t="shared" si="46"/>
        <v>EAA</v>
      </c>
    </row>
    <row r="2976" spans="2:7" hidden="1" x14ac:dyDescent="0.2">
      <c r="B2976" s="154" t="s">
        <v>2669</v>
      </c>
      <c r="C2976" s="154" t="s">
        <v>2669</v>
      </c>
      <c r="D2976" s="154" t="s">
        <v>2670</v>
      </c>
      <c r="E2976" s="154" t="s">
        <v>1699</v>
      </c>
      <c r="F2976" s="154" t="s">
        <v>171</v>
      </c>
      <c r="G2976" s="78" t="str">
        <f t="shared" si="46"/>
        <v>EAR</v>
      </c>
    </row>
    <row r="2977" spans="2:7" hidden="1" x14ac:dyDescent="0.2">
      <c r="B2977" s="154" t="s">
        <v>2671</v>
      </c>
      <c r="C2977" s="154" t="s">
        <v>2671</v>
      </c>
      <c r="D2977" s="154" t="s">
        <v>2672</v>
      </c>
      <c r="E2977" s="154" t="s">
        <v>1699</v>
      </c>
      <c r="F2977" s="154" t="s">
        <v>171</v>
      </c>
      <c r="G2977" s="78" t="str">
        <f t="shared" si="46"/>
        <v>EAT</v>
      </c>
    </row>
    <row r="2978" spans="2:7" hidden="1" x14ac:dyDescent="0.2">
      <c r="B2978" s="154" t="s">
        <v>268</v>
      </c>
      <c r="C2978" s="154" t="s">
        <v>268</v>
      </c>
      <c r="D2978" s="154" t="s">
        <v>6945</v>
      </c>
      <c r="E2978" s="154" t="s">
        <v>1699</v>
      </c>
      <c r="F2978" s="154" t="s">
        <v>171</v>
      </c>
      <c r="G2978" s="78" t="str">
        <f t="shared" si="46"/>
        <v>EAU</v>
      </c>
    </row>
    <row r="2979" spans="2:7" hidden="1" x14ac:dyDescent="0.2">
      <c r="B2979" s="154" t="s">
        <v>2681</v>
      </c>
      <c r="C2979" s="154" t="s">
        <v>2682</v>
      </c>
      <c r="D2979" s="154" t="s">
        <v>6948</v>
      </c>
      <c r="E2979" s="154" t="s">
        <v>1699</v>
      </c>
      <c r="F2979" s="154" t="s">
        <v>171</v>
      </c>
      <c r="G2979" s="78" t="str">
        <f t="shared" si="46"/>
        <v>PFN</v>
      </c>
    </row>
    <row r="2980" spans="2:7" hidden="1" x14ac:dyDescent="0.2">
      <c r="B2980" s="154" t="s">
        <v>2683</v>
      </c>
      <c r="C2980" s="154" t="s">
        <v>2683</v>
      </c>
      <c r="D2980" s="154" t="s">
        <v>6949</v>
      </c>
      <c r="E2980" s="154" t="s">
        <v>1699</v>
      </c>
      <c r="F2980" s="154" t="s">
        <v>171</v>
      </c>
      <c r="G2980" s="78" t="str">
        <f t="shared" si="46"/>
        <v>EDA</v>
      </c>
    </row>
    <row r="2981" spans="2:7" hidden="1" x14ac:dyDescent="0.2">
      <c r="B2981" s="154" t="s">
        <v>2687</v>
      </c>
      <c r="C2981" s="154" t="s">
        <v>2687</v>
      </c>
      <c r="D2981" s="154" t="s">
        <v>2688</v>
      </c>
      <c r="E2981" s="154" t="s">
        <v>1699</v>
      </c>
      <c r="F2981" s="154" t="s">
        <v>171</v>
      </c>
      <c r="G2981" s="78" t="str">
        <f t="shared" si="46"/>
        <v>EEK</v>
      </c>
    </row>
    <row r="2982" spans="2:7" hidden="1" x14ac:dyDescent="0.2">
      <c r="B2982" s="154" t="s">
        <v>260</v>
      </c>
      <c r="C2982" s="154" t="s">
        <v>260</v>
      </c>
      <c r="D2982" s="154" t="s">
        <v>2692</v>
      </c>
      <c r="E2982" s="154" t="s">
        <v>1699</v>
      </c>
      <c r="F2982" s="154" t="s">
        <v>171</v>
      </c>
      <c r="G2982" s="78" t="str">
        <f t="shared" si="46"/>
        <v>EGE</v>
      </c>
    </row>
    <row r="2983" spans="2:7" hidden="1" x14ac:dyDescent="0.2">
      <c r="B2983" s="154" t="s">
        <v>2700</v>
      </c>
      <c r="C2983" s="154" t="s">
        <v>2700</v>
      </c>
      <c r="D2983" s="154" t="s">
        <v>2701</v>
      </c>
      <c r="E2983" s="154" t="s">
        <v>1699</v>
      </c>
      <c r="F2983" s="154" t="s">
        <v>171</v>
      </c>
      <c r="G2983" s="78" t="str">
        <f t="shared" si="46"/>
        <v>EGX</v>
      </c>
    </row>
    <row r="2984" spans="2:7" hidden="1" x14ac:dyDescent="0.2">
      <c r="B2984" s="154" t="s">
        <v>2706</v>
      </c>
      <c r="C2984" s="154" t="s">
        <v>2706</v>
      </c>
      <c r="D2984" s="154" t="s">
        <v>2707</v>
      </c>
      <c r="E2984" s="154" t="s">
        <v>1699</v>
      </c>
      <c r="F2984" s="154" t="s">
        <v>171</v>
      </c>
      <c r="G2984" s="78" t="str">
        <f t="shared" si="46"/>
        <v>EKO</v>
      </c>
    </row>
    <row r="2985" spans="2:7" hidden="1" x14ac:dyDescent="0.2">
      <c r="B2985" s="154" t="s">
        <v>2709</v>
      </c>
      <c r="C2985" s="154" t="s">
        <v>2709</v>
      </c>
      <c r="D2985" s="154" t="s">
        <v>6953</v>
      </c>
      <c r="E2985" s="154" t="s">
        <v>1699</v>
      </c>
      <c r="F2985" s="154" t="s">
        <v>171</v>
      </c>
      <c r="G2985" s="78" t="str">
        <f t="shared" si="46"/>
        <v>ELD</v>
      </c>
    </row>
    <row r="2986" spans="2:7" hidden="1" x14ac:dyDescent="0.2">
      <c r="B2986" s="154" t="s">
        <v>2712</v>
      </c>
      <c r="C2986" s="154" t="s">
        <v>2712</v>
      </c>
      <c r="D2986" s="154" t="s">
        <v>2713</v>
      </c>
      <c r="E2986" s="154" t="s">
        <v>1699</v>
      </c>
      <c r="F2986" s="154" t="s">
        <v>171</v>
      </c>
      <c r="G2986" s="78" t="str">
        <f t="shared" si="46"/>
        <v>ELI</v>
      </c>
    </row>
    <row r="2987" spans="2:7" hidden="1" x14ac:dyDescent="0.2">
      <c r="B2987" s="154" t="s">
        <v>2714</v>
      </c>
      <c r="C2987" s="154" t="s">
        <v>2714</v>
      </c>
      <c r="D2987" s="154" t="s">
        <v>2715</v>
      </c>
      <c r="E2987" s="154" t="s">
        <v>1699</v>
      </c>
      <c r="F2987" s="154" t="s">
        <v>171</v>
      </c>
      <c r="G2987" s="78" t="str">
        <f t="shared" si="46"/>
        <v>ELM</v>
      </c>
    </row>
    <row r="2988" spans="2:7" hidden="1" x14ac:dyDescent="0.2">
      <c r="B2988" s="154" t="s">
        <v>203</v>
      </c>
      <c r="C2988" s="154" t="s">
        <v>203</v>
      </c>
      <c r="D2988" s="154" t="s">
        <v>2716</v>
      </c>
      <c r="E2988" s="154" t="s">
        <v>1699</v>
      </c>
      <c r="F2988" s="154" t="s">
        <v>171</v>
      </c>
      <c r="G2988" s="78" t="str">
        <f t="shared" si="46"/>
        <v>ELP</v>
      </c>
    </row>
    <row r="2989" spans="2:7" hidden="1" x14ac:dyDescent="0.2">
      <c r="B2989" s="154" t="s">
        <v>2719</v>
      </c>
      <c r="C2989" s="154" t="s">
        <v>2719</v>
      </c>
      <c r="D2989" s="154" t="s">
        <v>6959</v>
      </c>
      <c r="E2989" s="154" t="s">
        <v>1699</v>
      </c>
      <c r="F2989" s="154" t="s">
        <v>171</v>
      </c>
      <c r="G2989" s="78" t="str">
        <f t="shared" si="46"/>
        <v>ELV</v>
      </c>
    </row>
    <row r="2990" spans="2:7" hidden="1" x14ac:dyDescent="0.2">
      <c r="B2990" s="154" t="s">
        <v>2720</v>
      </c>
      <c r="C2990" s="154" t="s">
        <v>2720</v>
      </c>
      <c r="D2990" s="154" t="s">
        <v>2721</v>
      </c>
      <c r="E2990" s="154" t="s">
        <v>1699</v>
      </c>
      <c r="F2990" s="154" t="s">
        <v>171</v>
      </c>
      <c r="G2990" s="78" t="str">
        <f t="shared" si="46"/>
        <v>ELY</v>
      </c>
    </row>
    <row r="2991" spans="2:7" hidden="1" x14ac:dyDescent="0.2">
      <c r="B2991" s="154" t="s">
        <v>2725</v>
      </c>
      <c r="C2991" s="154" t="s">
        <v>2725</v>
      </c>
      <c r="D2991" s="154" t="s">
        <v>2726</v>
      </c>
      <c r="E2991" s="154" t="s">
        <v>1699</v>
      </c>
      <c r="F2991" s="154" t="s">
        <v>171</v>
      </c>
      <c r="G2991" s="78" t="str">
        <f t="shared" si="46"/>
        <v>EMK</v>
      </c>
    </row>
    <row r="2992" spans="2:7" hidden="1" x14ac:dyDescent="0.2">
      <c r="B2992" s="154" t="s">
        <v>2727</v>
      </c>
      <c r="C2992" s="154" t="s">
        <v>2727</v>
      </c>
      <c r="D2992" s="154" t="s">
        <v>2728</v>
      </c>
      <c r="E2992" s="154" t="s">
        <v>1699</v>
      </c>
      <c r="F2992" s="154" t="s">
        <v>171</v>
      </c>
      <c r="G2992" s="78" t="str">
        <f t="shared" si="46"/>
        <v>ENA</v>
      </c>
    </row>
    <row r="2993" spans="2:7" hidden="1" x14ac:dyDescent="0.2">
      <c r="B2993" s="154" t="s">
        <v>2749</v>
      </c>
      <c r="C2993" s="154" t="s">
        <v>2749</v>
      </c>
      <c r="D2993" s="154" t="s">
        <v>2750</v>
      </c>
      <c r="E2993" s="154" t="s">
        <v>1699</v>
      </c>
      <c r="F2993" s="154" t="s">
        <v>171</v>
      </c>
      <c r="G2993" s="78" t="str">
        <f t="shared" si="46"/>
        <v>ERI</v>
      </c>
    </row>
    <row r="2994" spans="2:7" hidden="1" x14ac:dyDescent="0.2">
      <c r="B2994" s="154" t="s">
        <v>2760</v>
      </c>
      <c r="C2994" s="154" t="s">
        <v>2760</v>
      </c>
      <c r="D2994" s="154" t="s">
        <v>2761</v>
      </c>
      <c r="E2994" s="154" t="s">
        <v>1699</v>
      </c>
      <c r="F2994" s="154" t="s">
        <v>171</v>
      </c>
      <c r="G2994" s="78" t="str">
        <f t="shared" si="46"/>
        <v>ESC</v>
      </c>
    </row>
    <row r="2995" spans="2:7" hidden="1" x14ac:dyDescent="0.2">
      <c r="B2995" s="154" t="s">
        <v>2762</v>
      </c>
      <c r="C2995" s="154" t="s">
        <v>2762</v>
      </c>
      <c r="D2995" s="154" t="s">
        <v>2763</v>
      </c>
      <c r="E2995" s="154" t="s">
        <v>1699</v>
      </c>
      <c r="F2995" s="154" t="s">
        <v>171</v>
      </c>
      <c r="G2995" s="78" t="str">
        <f t="shared" si="46"/>
        <v>ESD</v>
      </c>
    </row>
    <row r="2996" spans="2:7" hidden="1" x14ac:dyDescent="0.2">
      <c r="B2996" s="154" t="s">
        <v>2773</v>
      </c>
      <c r="C2996" s="154" t="s">
        <v>2773</v>
      </c>
      <c r="D2996" s="154" t="s">
        <v>2774</v>
      </c>
      <c r="E2996" s="154" t="s">
        <v>1699</v>
      </c>
      <c r="F2996" s="154" t="s">
        <v>171</v>
      </c>
      <c r="G2996" s="78" t="str">
        <f t="shared" si="46"/>
        <v>EUG</v>
      </c>
    </row>
    <row r="2997" spans="2:7" hidden="1" x14ac:dyDescent="0.2">
      <c r="B2997" s="154" t="s">
        <v>225</v>
      </c>
      <c r="C2997" s="154" t="s">
        <v>225</v>
      </c>
      <c r="D2997" s="154" t="s">
        <v>2778</v>
      </c>
      <c r="E2997" s="154" t="s">
        <v>1699</v>
      </c>
      <c r="F2997" s="154" t="s">
        <v>171</v>
      </c>
      <c r="G2997" s="78" t="str">
        <f t="shared" si="46"/>
        <v>EVV</v>
      </c>
    </row>
    <row r="2998" spans="2:7" hidden="1" x14ac:dyDescent="0.2">
      <c r="B2998" s="154" t="s">
        <v>2779</v>
      </c>
      <c r="C2998" s="154" t="s">
        <v>2779</v>
      </c>
      <c r="D2998" s="154" t="s">
        <v>6966</v>
      </c>
      <c r="E2998" s="154" t="s">
        <v>1699</v>
      </c>
      <c r="F2998" s="154" t="s">
        <v>171</v>
      </c>
      <c r="G2998" s="78" t="str">
        <f t="shared" si="46"/>
        <v>EWB</v>
      </c>
    </row>
    <row r="2999" spans="2:7" hidden="1" x14ac:dyDescent="0.2">
      <c r="B2999" s="154" t="s">
        <v>2780</v>
      </c>
      <c r="C2999" s="154" t="s">
        <v>2780</v>
      </c>
      <c r="D2999" s="154" t="s">
        <v>6967</v>
      </c>
      <c r="E2999" s="154" t="s">
        <v>1699</v>
      </c>
      <c r="F2999" s="154" t="s">
        <v>171</v>
      </c>
      <c r="G2999" s="78" t="str">
        <f t="shared" si="46"/>
        <v>EWD</v>
      </c>
    </row>
    <row r="3000" spans="2:7" hidden="1" x14ac:dyDescent="0.2">
      <c r="B3000" s="154" t="s">
        <v>2781</v>
      </c>
      <c r="C3000" s="154" t="s">
        <v>2781</v>
      </c>
      <c r="D3000" s="154" t="s">
        <v>6968</v>
      </c>
      <c r="E3000" s="154" t="s">
        <v>1699</v>
      </c>
      <c r="F3000" s="154" t="s">
        <v>171</v>
      </c>
      <c r="G3000" s="78" t="str">
        <f t="shared" si="46"/>
        <v>EWN</v>
      </c>
    </row>
    <row r="3001" spans="2:7" hidden="1" x14ac:dyDescent="0.2">
      <c r="B3001" s="154" t="s">
        <v>1659</v>
      </c>
      <c r="C3001" s="154" t="s">
        <v>280</v>
      </c>
      <c r="D3001" s="154" t="s">
        <v>2782</v>
      </c>
      <c r="E3001" s="154" t="s">
        <v>1699</v>
      </c>
      <c r="F3001" s="154" t="s">
        <v>171</v>
      </c>
      <c r="G3001" s="78" t="str">
        <f t="shared" si="46"/>
        <v>NYC</v>
      </c>
    </row>
    <row r="3002" spans="2:7" hidden="1" x14ac:dyDescent="0.2">
      <c r="B3002" s="154" t="s">
        <v>6969</v>
      </c>
      <c r="C3002" s="154" t="s">
        <v>6969</v>
      </c>
      <c r="D3002" s="154" t="s">
        <v>6970</v>
      </c>
      <c r="E3002" s="154" t="s">
        <v>1699</v>
      </c>
      <c r="F3002" s="154" t="s">
        <v>171</v>
      </c>
      <c r="G3002" s="78" t="str">
        <f t="shared" si="46"/>
        <v>EXI</v>
      </c>
    </row>
    <row r="3003" spans="2:7" hidden="1" x14ac:dyDescent="0.2">
      <c r="B3003" s="154" t="s">
        <v>2787</v>
      </c>
      <c r="C3003" s="154" t="s">
        <v>2787</v>
      </c>
      <c r="D3003" s="154" t="s">
        <v>6972</v>
      </c>
      <c r="E3003" s="154" t="s">
        <v>1699</v>
      </c>
      <c r="F3003" s="154" t="s">
        <v>171</v>
      </c>
      <c r="G3003" s="78" t="str">
        <f t="shared" si="46"/>
        <v>EYW</v>
      </c>
    </row>
    <row r="3004" spans="2:7" hidden="1" x14ac:dyDescent="0.2">
      <c r="B3004" s="154" t="s">
        <v>2794</v>
      </c>
      <c r="C3004" s="154" t="s">
        <v>2794</v>
      </c>
      <c r="D3004" s="154" t="s">
        <v>2795</v>
      </c>
      <c r="E3004" s="154" t="s">
        <v>1699</v>
      </c>
      <c r="F3004" s="154" t="s">
        <v>171</v>
      </c>
      <c r="G3004" s="78" t="str">
        <f t="shared" si="46"/>
        <v>FAI</v>
      </c>
    </row>
    <row r="3005" spans="2:7" hidden="1" x14ac:dyDescent="0.2">
      <c r="B3005" s="154" t="s">
        <v>245</v>
      </c>
      <c r="C3005" s="154" t="s">
        <v>245</v>
      </c>
      <c r="D3005" s="154" t="s">
        <v>2797</v>
      </c>
      <c r="E3005" s="154" t="s">
        <v>1699</v>
      </c>
      <c r="F3005" s="154" t="s">
        <v>171</v>
      </c>
      <c r="G3005" s="78" t="str">
        <f t="shared" si="46"/>
        <v>FAR</v>
      </c>
    </row>
    <row r="3006" spans="2:7" hidden="1" x14ac:dyDescent="0.2">
      <c r="B3006" s="154" t="s">
        <v>2798</v>
      </c>
      <c r="C3006" s="154" t="s">
        <v>2798</v>
      </c>
      <c r="D3006" s="154" t="s">
        <v>2799</v>
      </c>
      <c r="E3006" s="154" t="s">
        <v>1699</v>
      </c>
      <c r="F3006" s="154" t="s">
        <v>171</v>
      </c>
      <c r="G3006" s="78" t="str">
        <f t="shared" si="46"/>
        <v>FAT</v>
      </c>
    </row>
    <row r="3007" spans="2:7" hidden="1" x14ac:dyDescent="0.2">
      <c r="B3007" s="154" t="s">
        <v>2802</v>
      </c>
      <c r="C3007" s="154" t="s">
        <v>2802</v>
      </c>
      <c r="D3007" s="154" t="s">
        <v>6727</v>
      </c>
      <c r="E3007" s="154" t="s">
        <v>1699</v>
      </c>
      <c r="F3007" s="154" t="s">
        <v>171</v>
      </c>
      <c r="G3007" s="78" t="str">
        <f t="shared" si="46"/>
        <v>FAY</v>
      </c>
    </row>
    <row r="3008" spans="2:7" hidden="1" x14ac:dyDescent="0.2">
      <c r="B3008" s="154" t="s">
        <v>2806</v>
      </c>
      <c r="C3008" s="154" t="s">
        <v>2806</v>
      </c>
      <c r="D3008" s="154" t="s">
        <v>6975</v>
      </c>
      <c r="E3008" s="154" t="s">
        <v>1699</v>
      </c>
      <c r="F3008" s="154" t="s">
        <v>171</v>
      </c>
      <c r="G3008" s="78" t="str">
        <f t="shared" si="46"/>
        <v>FBS</v>
      </c>
    </row>
    <row r="3009" spans="2:7" hidden="1" x14ac:dyDescent="0.2">
      <c r="B3009" s="154" t="s">
        <v>238</v>
      </c>
      <c r="C3009" s="154" t="s">
        <v>238</v>
      </c>
      <c r="D3009" s="154" t="s">
        <v>2807</v>
      </c>
      <c r="E3009" s="154" t="s">
        <v>1699</v>
      </c>
      <c r="F3009" s="154" t="s">
        <v>171</v>
      </c>
      <c r="G3009" s="78" t="str">
        <f t="shared" si="46"/>
        <v>FCA</v>
      </c>
    </row>
    <row r="3010" spans="2:7" hidden="1" x14ac:dyDescent="0.2">
      <c r="B3010" s="154" t="s">
        <v>2823</v>
      </c>
      <c r="C3010" s="154" t="s">
        <v>2823</v>
      </c>
      <c r="D3010" s="154" t="s">
        <v>2824</v>
      </c>
      <c r="E3010" s="154" t="s">
        <v>1699</v>
      </c>
      <c r="F3010" s="154" t="s">
        <v>171</v>
      </c>
      <c r="G3010" s="78" t="str">
        <f t="shared" si="46"/>
        <v>FKL</v>
      </c>
    </row>
    <row r="3011" spans="2:7" hidden="1" x14ac:dyDescent="0.2">
      <c r="B3011" s="154" t="s">
        <v>2829</v>
      </c>
      <c r="C3011" s="154" t="s">
        <v>2830</v>
      </c>
      <c r="D3011" s="154" t="s">
        <v>6980</v>
      </c>
      <c r="E3011" s="154" t="s">
        <v>1699</v>
      </c>
      <c r="F3011" s="154" t="s">
        <v>171</v>
      </c>
      <c r="G3011" s="78" t="str">
        <f t="shared" si="46"/>
        <v>GCN</v>
      </c>
    </row>
    <row r="3012" spans="2:7" hidden="1" x14ac:dyDescent="0.2">
      <c r="B3012" s="154" t="s">
        <v>326</v>
      </c>
      <c r="C3012" s="154" t="s">
        <v>326</v>
      </c>
      <c r="D3012" s="154" t="s">
        <v>6981</v>
      </c>
      <c r="E3012" s="154" t="s">
        <v>1699</v>
      </c>
      <c r="F3012" s="154" t="s">
        <v>171</v>
      </c>
      <c r="G3012" s="78" t="str">
        <f t="shared" ref="G3012:G3075" si="47">C3012</f>
        <v>FLL</v>
      </c>
    </row>
    <row r="3013" spans="2:7" hidden="1" x14ac:dyDescent="0.2">
      <c r="B3013" s="154" t="s">
        <v>2832</v>
      </c>
      <c r="C3013" s="154" t="s">
        <v>2832</v>
      </c>
      <c r="D3013" s="154" t="s">
        <v>6728</v>
      </c>
      <c r="E3013" s="154" t="s">
        <v>1699</v>
      </c>
      <c r="F3013" s="154" t="s">
        <v>171</v>
      </c>
      <c r="G3013" s="78" t="str">
        <f t="shared" si="47"/>
        <v>FLO</v>
      </c>
    </row>
    <row r="3014" spans="2:7" hidden="1" x14ac:dyDescent="0.2">
      <c r="B3014" s="154" t="s">
        <v>2837</v>
      </c>
      <c r="C3014" s="154" t="s">
        <v>2837</v>
      </c>
      <c r="D3014" s="154" t="s">
        <v>2838</v>
      </c>
      <c r="E3014" s="154" t="s">
        <v>1699</v>
      </c>
      <c r="F3014" s="154" t="s">
        <v>171</v>
      </c>
      <c r="G3014" s="78" t="str">
        <f t="shared" si="47"/>
        <v>FMN</v>
      </c>
    </row>
    <row r="3015" spans="2:7" hidden="1" x14ac:dyDescent="0.2">
      <c r="B3015" s="154" t="s">
        <v>2847</v>
      </c>
      <c r="C3015" s="154" t="s">
        <v>2847</v>
      </c>
      <c r="D3015" s="154" t="s">
        <v>6984</v>
      </c>
      <c r="E3015" s="154" t="s">
        <v>1699</v>
      </c>
      <c r="F3015" s="154" t="s">
        <v>171</v>
      </c>
      <c r="G3015" s="78" t="str">
        <f t="shared" si="47"/>
        <v>FNL</v>
      </c>
    </row>
    <row r="3016" spans="2:7" hidden="1" x14ac:dyDescent="0.2">
      <c r="B3016" s="154" t="s">
        <v>220</v>
      </c>
      <c r="C3016" s="154" t="s">
        <v>220</v>
      </c>
      <c r="D3016" s="154" t="s">
        <v>2848</v>
      </c>
      <c r="E3016" s="154" t="s">
        <v>1699</v>
      </c>
      <c r="F3016" s="154" t="s">
        <v>171</v>
      </c>
      <c r="G3016" s="78" t="str">
        <f t="shared" si="47"/>
        <v>FNT</v>
      </c>
    </row>
    <row r="3017" spans="2:7" hidden="1" x14ac:dyDescent="0.2">
      <c r="B3017" s="154" t="s">
        <v>2857</v>
      </c>
      <c r="C3017" s="154" t="s">
        <v>2857</v>
      </c>
      <c r="D3017" s="154" t="s">
        <v>6985</v>
      </c>
      <c r="E3017" s="154" t="s">
        <v>1699</v>
      </c>
      <c r="F3017" s="154" t="s">
        <v>171</v>
      </c>
      <c r="G3017" s="78" t="str">
        <f t="shared" si="47"/>
        <v>FRD</v>
      </c>
    </row>
    <row r="3018" spans="2:7" hidden="1" x14ac:dyDescent="0.2">
      <c r="B3018" s="154" t="s">
        <v>229</v>
      </c>
      <c r="C3018" s="154" t="s">
        <v>229</v>
      </c>
      <c r="D3018" s="154" t="s">
        <v>6989</v>
      </c>
      <c r="E3018" s="154" t="s">
        <v>1699</v>
      </c>
      <c r="F3018" s="154" t="s">
        <v>171</v>
      </c>
      <c r="G3018" s="78" t="str">
        <f t="shared" si="47"/>
        <v>FSD</v>
      </c>
    </row>
    <row r="3019" spans="2:7" hidden="1" x14ac:dyDescent="0.2">
      <c r="B3019" s="154" t="s">
        <v>2867</v>
      </c>
      <c r="C3019" s="154" t="s">
        <v>2867</v>
      </c>
      <c r="D3019" s="154" t="s">
        <v>6990</v>
      </c>
      <c r="E3019" s="154" t="s">
        <v>1699</v>
      </c>
      <c r="F3019" s="154" t="s">
        <v>171</v>
      </c>
      <c r="G3019" s="78" t="str">
        <f t="shared" si="47"/>
        <v>FSM</v>
      </c>
    </row>
    <row r="3020" spans="2:7" hidden="1" x14ac:dyDescent="0.2">
      <c r="B3020" s="154" t="s">
        <v>230</v>
      </c>
      <c r="C3020" s="154" t="s">
        <v>230</v>
      </c>
      <c r="D3020" s="154" t="s">
        <v>6995</v>
      </c>
      <c r="E3020" s="154" t="s">
        <v>1699</v>
      </c>
      <c r="F3020" s="154" t="s">
        <v>171</v>
      </c>
      <c r="G3020" s="78" t="str">
        <f t="shared" si="47"/>
        <v>FWA</v>
      </c>
    </row>
    <row r="3021" spans="2:7" hidden="1" x14ac:dyDescent="0.2">
      <c r="B3021" s="154" t="s">
        <v>2886</v>
      </c>
      <c r="C3021" s="154" t="s">
        <v>2886</v>
      </c>
      <c r="D3021" s="154" t="s">
        <v>6996</v>
      </c>
      <c r="E3021" s="154" t="s">
        <v>1699</v>
      </c>
      <c r="F3021" s="154" t="s">
        <v>171</v>
      </c>
      <c r="G3021" s="78" t="str">
        <f t="shared" si="47"/>
        <v>FYU</v>
      </c>
    </row>
    <row r="3022" spans="2:7" hidden="1" x14ac:dyDescent="0.2">
      <c r="B3022" s="154" t="s">
        <v>2893</v>
      </c>
      <c r="C3022" s="154" t="s">
        <v>2893</v>
      </c>
      <c r="D3022" s="154" t="s">
        <v>2894</v>
      </c>
      <c r="E3022" s="154" t="s">
        <v>1699</v>
      </c>
      <c r="F3022" s="154" t="s">
        <v>171</v>
      </c>
      <c r="G3022" s="78" t="str">
        <f t="shared" si="47"/>
        <v>GAL</v>
      </c>
    </row>
    <row r="3023" spans="2:7" hidden="1" x14ac:dyDescent="0.2">
      <c r="B3023" s="154" t="s">
        <v>2895</v>
      </c>
      <c r="C3023" s="154" t="s">
        <v>2895</v>
      </c>
      <c r="D3023" s="154" t="s">
        <v>2896</v>
      </c>
      <c r="E3023" s="154" t="s">
        <v>1699</v>
      </c>
      <c r="F3023" s="154" t="s">
        <v>171</v>
      </c>
      <c r="G3023" s="78" t="str">
        <f t="shared" si="47"/>
        <v>GAM</v>
      </c>
    </row>
    <row r="3024" spans="2:7" hidden="1" x14ac:dyDescent="0.2">
      <c r="B3024" s="154" t="s">
        <v>2902</v>
      </c>
      <c r="C3024" s="154" t="s">
        <v>2902</v>
      </c>
      <c r="D3024" s="154" t="s">
        <v>7000</v>
      </c>
      <c r="E3024" s="154" t="s">
        <v>1699</v>
      </c>
      <c r="F3024" s="154" t="s">
        <v>171</v>
      </c>
      <c r="G3024" s="78" t="str">
        <f t="shared" si="47"/>
        <v>GBD</v>
      </c>
    </row>
    <row r="3025" spans="2:7" hidden="1" x14ac:dyDescent="0.2">
      <c r="B3025" s="154" t="s">
        <v>2906</v>
      </c>
      <c r="C3025" s="154" t="s">
        <v>2906</v>
      </c>
      <c r="D3025" s="154" t="s">
        <v>2907</v>
      </c>
      <c r="E3025" s="154" t="s">
        <v>1699</v>
      </c>
      <c r="F3025" s="154" t="s">
        <v>171</v>
      </c>
      <c r="G3025" s="78" t="str">
        <f t="shared" si="47"/>
        <v>GCC</v>
      </c>
    </row>
    <row r="3026" spans="2:7" hidden="1" x14ac:dyDescent="0.2">
      <c r="B3026" s="154" t="s">
        <v>2909</v>
      </c>
      <c r="C3026" s="154" t="s">
        <v>2909</v>
      </c>
      <c r="D3026" s="154" t="s">
        <v>7001</v>
      </c>
      <c r="E3026" s="154" t="s">
        <v>1699</v>
      </c>
      <c r="F3026" s="154" t="s">
        <v>171</v>
      </c>
      <c r="G3026" s="78" t="str">
        <f t="shared" si="47"/>
        <v>GCK</v>
      </c>
    </row>
    <row r="3027" spans="2:7" hidden="1" x14ac:dyDescent="0.2">
      <c r="B3027" s="154" t="s">
        <v>2830</v>
      </c>
      <c r="C3027" s="154" t="s">
        <v>2830</v>
      </c>
      <c r="D3027" s="154" t="s">
        <v>6980</v>
      </c>
      <c r="E3027" s="154" t="s">
        <v>1699</v>
      </c>
      <c r="F3027" s="154" t="s">
        <v>171</v>
      </c>
      <c r="G3027" s="78" t="str">
        <f t="shared" si="47"/>
        <v>GCN</v>
      </c>
    </row>
    <row r="3028" spans="2:7" hidden="1" x14ac:dyDescent="0.2">
      <c r="B3028" s="154" t="s">
        <v>6332</v>
      </c>
      <c r="C3028" s="154" t="s">
        <v>6332</v>
      </c>
      <c r="D3028" s="154" t="s">
        <v>7003</v>
      </c>
      <c r="E3028" s="154" t="s">
        <v>1699</v>
      </c>
      <c r="F3028" s="154" t="s">
        <v>171</v>
      </c>
      <c r="G3028" s="78" t="str">
        <f t="shared" si="47"/>
        <v>GCW</v>
      </c>
    </row>
    <row r="3029" spans="2:7" hidden="1" x14ac:dyDescent="0.2">
      <c r="B3029" s="154" t="s">
        <v>2916</v>
      </c>
      <c r="C3029" s="154" t="s">
        <v>2916</v>
      </c>
      <c r="D3029" s="154" t="s">
        <v>2917</v>
      </c>
      <c r="E3029" s="154" t="s">
        <v>1699</v>
      </c>
      <c r="F3029" s="154" t="s">
        <v>171</v>
      </c>
      <c r="G3029" s="78" t="str">
        <f t="shared" si="47"/>
        <v>GDV</v>
      </c>
    </row>
    <row r="3030" spans="2:7" hidden="1" x14ac:dyDescent="0.2">
      <c r="B3030" s="154" t="s">
        <v>214</v>
      </c>
      <c r="C3030" s="154" t="s">
        <v>214</v>
      </c>
      <c r="D3030" s="154" t="s">
        <v>2924</v>
      </c>
      <c r="E3030" s="154" t="s">
        <v>1699</v>
      </c>
      <c r="F3030" s="154" t="s">
        <v>171</v>
      </c>
      <c r="G3030" s="78" t="str">
        <f t="shared" si="47"/>
        <v>GEG</v>
      </c>
    </row>
    <row r="3031" spans="2:7" hidden="1" x14ac:dyDescent="0.2">
      <c r="B3031" s="154" t="s">
        <v>2932</v>
      </c>
      <c r="C3031" s="154" t="s">
        <v>2932</v>
      </c>
      <c r="D3031" s="154" t="s">
        <v>7008</v>
      </c>
      <c r="E3031" s="154" t="s">
        <v>1699</v>
      </c>
      <c r="F3031" s="154" t="s">
        <v>171</v>
      </c>
      <c r="G3031" s="78" t="str">
        <f t="shared" si="47"/>
        <v>GFK</v>
      </c>
    </row>
    <row r="3032" spans="2:7" hidden="1" x14ac:dyDescent="0.2">
      <c r="B3032" s="154" t="s">
        <v>2935</v>
      </c>
      <c r="C3032" s="154" t="s">
        <v>2935</v>
      </c>
      <c r="D3032" s="154" t="s">
        <v>2936</v>
      </c>
      <c r="E3032" s="154" t="s">
        <v>1699</v>
      </c>
      <c r="F3032" s="154" t="s">
        <v>171</v>
      </c>
      <c r="G3032" s="78" t="str">
        <f t="shared" si="47"/>
        <v>GGG</v>
      </c>
    </row>
    <row r="3033" spans="2:7" hidden="1" x14ac:dyDescent="0.2">
      <c r="B3033" s="154" t="s">
        <v>2937</v>
      </c>
      <c r="C3033" s="154" t="s">
        <v>2937</v>
      </c>
      <c r="D3033" s="154" t="s">
        <v>6730</v>
      </c>
      <c r="E3033" s="154" t="s">
        <v>1699</v>
      </c>
      <c r="F3033" s="154" t="s">
        <v>171</v>
      </c>
      <c r="G3033" s="78" t="str">
        <f t="shared" si="47"/>
        <v>GGW</v>
      </c>
    </row>
    <row r="3034" spans="2:7" hidden="1" x14ac:dyDescent="0.2">
      <c r="B3034" s="154" t="s">
        <v>2952</v>
      </c>
      <c r="C3034" s="154" t="s">
        <v>2952</v>
      </c>
      <c r="D3034" s="154" t="s">
        <v>7013</v>
      </c>
      <c r="E3034" s="154" t="s">
        <v>1699</v>
      </c>
      <c r="F3034" s="154" t="s">
        <v>171</v>
      </c>
      <c r="G3034" s="78" t="str">
        <f t="shared" si="47"/>
        <v>GJT</v>
      </c>
    </row>
    <row r="3035" spans="2:7" hidden="1" x14ac:dyDescent="0.2">
      <c r="B3035" s="154" t="s">
        <v>2956</v>
      </c>
      <c r="C3035" s="154" t="s">
        <v>2956</v>
      </c>
      <c r="D3035" s="154" t="s">
        <v>4551</v>
      </c>
      <c r="E3035" s="154" t="s">
        <v>1699</v>
      </c>
      <c r="F3035" s="154" t="s">
        <v>171</v>
      </c>
      <c r="G3035" s="78" t="str">
        <f t="shared" si="47"/>
        <v>GLH</v>
      </c>
    </row>
    <row r="3036" spans="2:7" hidden="1" x14ac:dyDescent="0.2">
      <c r="B3036" s="154" t="s">
        <v>2961</v>
      </c>
      <c r="C3036" s="154" t="s">
        <v>2961</v>
      </c>
      <c r="D3036" s="154" t="s">
        <v>2962</v>
      </c>
      <c r="E3036" s="154" t="s">
        <v>1699</v>
      </c>
      <c r="F3036" s="154" t="s">
        <v>171</v>
      </c>
      <c r="G3036" s="78" t="str">
        <f t="shared" si="47"/>
        <v>GLV</v>
      </c>
    </row>
    <row r="3037" spans="2:7" hidden="1" x14ac:dyDescent="0.2">
      <c r="B3037" s="154" t="s">
        <v>2978</v>
      </c>
      <c r="C3037" s="154" t="s">
        <v>2978</v>
      </c>
      <c r="D3037" s="154" t="s">
        <v>7018</v>
      </c>
      <c r="E3037" s="154" t="s">
        <v>1699</v>
      </c>
      <c r="F3037" s="154" t="s">
        <v>171</v>
      </c>
      <c r="G3037" s="78" t="str">
        <f t="shared" si="47"/>
        <v>GNU</v>
      </c>
    </row>
    <row r="3038" spans="2:7" hidden="1" x14ac:dyDescent="0.2">
      <c r="B3038" s="154" t="s">
        <v>2979</v>
      </c>
      <c r="C3038" s="154" t="s">
        <v>2979</v>
      </c>
      <c r="D3038" s="154" t="s">
        <v>2980</v>
      </c>
      <c r="E3038" s="154" t="s">
        <v>1699</v>
      </c>
      <c r="F3038" s="154" t="s">
        <v>171</v>
      </c>
      <c r="G3038" s="78" t="str">
        <f t="shared" si="47"/>
        <v>GNV</v>
      </c>
    </row>
    <row r="3039" spans="2:7" hidden="1" x14ac:dyDescent="0.2">
      <c r="B3039" s="154" t="s">
        <v>2999</v>
      </c>
      <c r="C3039" s="154" t="s">
        <v>2999</v>
      </c>
      <c r="D3039" s="154" t="s">
        <v>3000</v>
      </c>
      <c r="E3039" s="154" t="s">
        <v>1699</v>
      </c>
      <c r="F3039" s="154" t="s">
        <v>171</v>
      </c>
      <c r="G3039" s="78" t="str">
        <f t="shared" si="47"/>
        <v>GPT</v>
      </c>
    </row>
    <row r="3040" spans="2:7" hidden="1" x14ac:dyDescent="0.2">
      <c r="B3040" s="154" t="s">
        <v>237</v>
      </c>
      <c r="C3040" s="154" t="s">
        <v>237</v>
      </c>
      <c r="D3040" s="154" t="s">
        <v>7022</v>
      </c>
      <c r="E3040" s="154" t="s">
        <v>1699</v>
      </c>
      <c r="F3040" s="154" t="s">
        <v>171</v>
      </c>
      <c r="G3040" s="78" t="str">
        <f t="shared" si="47"/>
        <v>GRB</v>
      </c>
    </row>
    <row r="3041" spans="2:7" hidden="1" x14ac:dyDescent="0.2">
      <c r="B3041" s="154" t="s">
        <v>3001</v>
      </c>
      <c r="C3041" s="154" t="s">
        <v>3001</v>
      </c>
      <c r="D3041" s="154" t="s">
        <v>7023</v>
      </c>
      <c r="E3041" s="154" t="s">
        <v>1699</v>
      </c>
      <c r="F3041" s="154" t="s">
        <v>171</v>
      </c>
      <c r="G3041" s="78" t="str">
        <f t="shared" si="47"/>
        <v>GRI</v>
      </c>
    </row>
    <row r="3042" spans="2:7" hidden="1" x14ac:dyDescent="0.2">
      <c r="B3042" s="154" t="s">
        <v>3003</v>
      </c>
      <c r="C3042" s="154" t="s">
        <v>3004</v>
      </c>
      <c r="D3042" s="154" t="s">
        <v>3005</v>
      </c>
      <c r="E3042" s="154" t="s">
        <v>1699</v>
      </c>
      <c r="F3042" s="154" t="s">
        <v>171</v>
      </c>
      <c r="G3042" s="78" t="str">
        <f t="shared" si="47"/>
        <v>ILE</v>
      </c>
    </row>
    <row r="3043" spans="2:7" hidden="1" x14ac:dyDescent="0.2">
      <c r="B3043" s="154" t="s">
        <v>217</v>
      </c>
      <c r="C3043" s="154" t="s">
        <v>217</v>
      </c>
      <c r="D3043" s="154" t="s">
        <v>7024</v>
      </c>
      <c r="E3043" s="154" t="s">
        <v>1699</v>
      </c>
      <c r="F3043" s="154" t="s">
        <v>171</v>
      </c>
      <c r="G3043" s="78" t="str">
        <f t="shared" si="47"/>
        <v>GRR</v>
      </c>
    </row>
    <row r="3044" spans="2:7" hidden="1" x14ac:dyDescent="0.2">
      <c r="B3044" s="154" t="s">
        <v>331</v>
      </c>
      <c r="C3044" s="154" t="s">
        <v>331</v>
      </c>
      <c r="D3044" s="154" t="s">
        <v>7027</v>
      </c>
      <c r="E3044" s="154" t="s">
        <v>1699</v>
      </c>
      <c r="F3044" s="154" t="s">
        <v>171</v>
      </c>
      <c r="G3044" s="78" t="str">
        <f t="shared" si="47"/>
        <v>GSO</v>
      </c>
    </row>
    <row r="3045" spans="2:7" hidden="1" x14ac:dyDescent="0.2">
      <c r="B3045" s="154" t="s">
        <v>271</v>
      </c>
      <c r="C3045" s="154" t="s">
        <v>271</v>
      </c>
      <c r="D3045" s="154" t="s">
        <v>4551</v>
      </c>
      <c r="E3045" s="154" t="s">
        <v>1699</v>
      </c>
      <c r="F3045" s="154" t="s">
        <v>171</v>
      </c>
      <c r="G3045" s="78" t="str">
        <f t="shared" si="47"/>
        <v>GSP</v>
      </c>
    </row>
    <row r="3046" spans="2:7" hidden="1" x14ac:dyDescent="0.2">
      <c r="B3046" s="154" t="s">
        <v>3017</v>
      </c>
      <c r="C3046" s="154" t="s">
        <v>3017</v>
      </c>
      <c r="D3046" s="154" t="s">
        <v>3018</v>
      </c>
      <c r="E3046" s="154" t="s">
        <v>1699</v>
      </c>
      <c r="F3046" s="154" t="s">
        <v>171</v>
      </c>
      <c r="G3046" s="78" t="str">
        <f t="shared" si="47"/>
        <v>GST</v>
      </c>
    </row>
    <row r="3047" spans="2:7" hidden="1" x14ac:dyDescent="0.2">
      <c r="B3047" s="154" t="s">
        <v>3022</v>
      </c>
      <c r="C3047" s="154" t="s">
        <v>3022</v>
      </c>
      <c r="D3047" s="154" t="s">
        <v>7029</v>
      </c>
      <c r="E3047" s="154" t="s">
        <v>1699</v>
      </c>
      <c r="F3047" s="154" t="s">
        <v>171</v>
      </c>
      <c r="G3047" s="78" t="str">
        <f t="shared" si="47"/>
        <v>GTF</v>
      </c>
    </row>
    <row r="3048" spans="2:7" hidden="1" x14ac:dyDescent="0.2">
      <c r="B3048" s="154" t="s">
        <v>3025</v>
      </c>
      <c r="C3048" s="154" t="s">
        <v>3026</v>
      </c>
      <c r="D3048" s="154" t="s">
        <v>6722</v>
      </c>
      <c r="E3048" s="154" t="s">
        <v>1699</v>
      </c>
      <c r="F3048" s="154" t="s">
        <v>171</v>
      </c>
      <c r="G3048" s="78" t="str">
        <f t="shared" si="47"/>
        <v>UBS</v>
      </c>
    </row>
    <row r="3049" spans="2:7" hidden="1" x14ac:dyDescent="0.2">
      <c r="B3049" s="154" t="s">
        <v>3028</v>
      </c>
      <c r="C3049" s="154" t="s">
        <v>3028</v>
      </c>
      <c r="D3049" s="154" t="s">
        <v>3029</v>
      </c>
      <c r="E3049" s="154" t="s">
        <v>1699</v>
      </c>
      <c r="F3049" s="154" t="s">
        <v>171</v>
      </c>
      <c r="G3049" s="78" t="str">
        <f t="shared" si="47"/>
        <v>GUC</v>
      </c>
    </row>
    <row r="3050" spans="2:7" hidden="1" x14ac:dyDescent="0.2">
      <c r="B3050" s="154" t="s">
        <v>6355</v>
      </c>
      <c r="C3050" s="154" t="s">
        <v>1633</v>
      </c>
      <c r="D3050" s="154" t="s">
        <v>911</v>
      </c>
      <c r="E3050" s="154" t="s">
        <v>1699</v>
      </c>
      <c r="F3050" s="154" t="s">
        <v>171</v>
      </c>
      <c r="G3050" s="78" t="str">
        <f t="shared" si="47"/>
        <v>CHI</v>
      </c>
    </row>
    <row r="3051" spans="2:7" hidden="1" x14ac:dyDescent="0.2">
      <c r="B3051" s="154" t="s">
        <v>3075</v>
      </c>
      <c r="C3051" s="154" t="s">
        <v>3075</v>
      </c>
      <c r="D3051" s="154" t="s">
        <v>7036</v>
      </c>
      <c r="E3051" s="154" t="s">
        <v>1699</v>
      </c>
      <c r="F3051" s="154" t="s">
        <v>171</v>
      </c>
      <c r="G3051" s="78" t="str">
        <f t="shared" si="47"/>
        <v>HCR</v>
      </c>
    </row>
    <row r="3052" spans="2:7" hidden="1" x14ac:dyDescent="0.2">
      <c r="B3052" s="154" t="s">
        <v>1643</v>
      </c>
      <c r="C3052" s="154" t="s">
        <v>1643</v>
      </c>
      <c r="D3052" s="154" t="s">
        <v>6358</v>
      </c>
      <c r="E3052" s="154" t="s">
        <v>1699</v>
      </c>
      <c r="F3052" s="154" t="s">
        <v>171</v>
      </c>
      <c r="G3052" s="78" t="str">
        <f t="shared" si="47"/>
        <v>HDN</v>
      </c>
    </row>
    <row r="3053" spans="2:7" hidden="1" x14ac:dyDescent="0.2">
      <c r="B3053" s="154" t="s">
        <v>3098</v>
      </c>
      <c r="C3053" s="154" t="s">
        <v>3098</v>
      </c>
      <c r="D3053" s="154" t="s">
        <v>3099</v>
      </c>
      <c r="E3053" s="154" t="s">
        <v>1699</v>
      </c>
      <c r="F3053" s="154" t="s">
        <v>171</v>
      </c>
      <c r="G3053" s="78" t="str">
        <f t="shared" si="47"/>
        <v>HGR</v>
      </c>
    </row>
    <row r="3054" spans="2:7" hidden="1" x14ac:dyDescent="0.2">
      <c r="B3054" s="154" t="s">
        <v>3100</v>
      </c>
      <c r="C3054" s="154" t="s">
        <v>3100</v>
      </c>
      <c r="D3054" s="154" t="s">
        <v>7040</v>
      </c>
      <c r="E3054" s="154" t="s">
        <v>1699</v>
      </c>
      <c r="F3054" s="154" t="s">
        <v>171</v>
      </c>
      <c r="G3054" s="78" t="str">
        <f t="shared" si="47"/>
        <v>HHH</v>
      </c>
    </row>
    <row r="3055" spans="2:7" hidden="1" x14ac:dyDescent="0.2">
      <c r="B3055" s="154" t="s">
        <v>3104</v>
      </c>
      <c r="C3055" s="154" t="s">
        <v>3104</v>
      </c>
      <c r="D3055" s="154" t="s">
        <v>3105</v>
      </c>
      <c r="E3055" s="154" t="s">
        <v>1699</v>
      </c>
      <c r="F3055" s="154" t="s">
        <v>171</v>
      </c>
      <c r="G3055" s="78" t="str">
        <f t="shared" si="47"/>
        <v>HIB</v>
      </c>
    </row>
    <row r="3056" spans="2:7" hidden="1" x14ac:dyDescent="0.2">
      <c r="B3056" s="154" t="s">
        <v>3112</v>
      </c>
      <c r="C3056" s="154" t="s">
        <v>3112</v>
      </c>
      <c r="D3056" s="154" t="s">
        <v>7043</v>
      </c>
      <c r="E3056" s="154" t="s">
        <v>1699</v>
      </c>
      <c r="F3056" s="154" t="s">
        <v>171</v>
      </c>
      <c r="G3056" s="78" t="str">
        <f t="shared" si="47"/>
        <v>HKB</v>
      </c>
    </row>
    <row r="3057" spans="2:7" hidden="1" x14ac:dyDescent="0.2">
      <c r="B3057" s="154" t="s">
        <v>3124</v>
      </c>
      <c r="C3057" s="154" t="s">
        <v>3124</v>
      </c>
      <c r="D3057" s="154" t="s">
        <v>3125</v>
      </c>
      <c r="E3057" s="154" t="s">
        <v>1699</v>
      </c>
      <c r="F3057" s="154" t="s">
        <v>171</v>
      </c>
      <c r="G3057" s="78" t="str">
        <f t="shared" si="47"/>
        <v>HLN</v>
      </c>
    </row>
    <row r="3058" spans="2:7" hidden="1" x14ac:dyDescent="0.2">
      <c r="B3058" s="154" t="s">
        <v>3135</v>
      </c>
      <c r="C3058" s="154" t="s">
        <v>3135</v>
      </c>
      <c r="D3058" s="154" t="s">
        <v>3136</v>
      </c>
      <c r="E3058" s="154" t="s">
        <v>1699</v>
      </c>
      <c r="F3058" s="154" t="s">
        <v>171</v>
      </c>
      <c r="G3058" s="78" t="str">
        <f t="shared" si="47"/>
        <v>HNH</v>
      </c>
    </row>
    <row r="3059" spans="2:7" hidden="1" x14ac:dyDescent="0.2">
      <c r="B3059" s="154" t="s">
        <v>141</v>
      </c>
      <c r="C3059" s="154" t="s">
        <v>141</v>
      </c>
      <c r="D3059" s="154" t="s">
        <v>3137</v>
      </c>
      <c r="E3059" s="154" t="s">
        <v>1699</v>
      </c>
      <c r="F3059" s="154" t="s">
        <v>171</v>
      </c>
      <c r="G3059" s="78" t="str">
        <f t="shared" si="47"/>
        <v>HNL</v>
      </c>
    </row>
    <row r="3060" spans="2:7" hidden="1" x14ac:dyDescent="0.2">
      <c r="B3060" s="154" t="s">
        <v>3138</v>
      </c>
      <c r="C3060" s="154" t="s">
        <v>3138</v>
      </c>
      <c r="D3060" s="154" t="s">
        <v>3139</v>
      </c>
      <c r="E3060" s="154" t="s">
        <v>1699</v>
      </c>
      <c r="F3060" s="154" t="s">
        <v>171</v>
      </c>
      <c r="G3060" s="78" t="str">
        <f t="shared" si="47"/>
        <v>HNM</v>
      </c>
    </row>
    <row r="3061" spans="2:7" hidden="1" x14ac:dyDescent="0.2">
      <c r="B3061" s="154" t="s">
        <v>3140</v>
      </c>
      <c r="C3061" s="154" t="s">
        <v>3140</v>
      </c>
      <c r="D3061" s="154" t="s">
        <v>3141</v>
      </c>
      <c r="E3061" s="154" t="s">
        <v>1699</v>
      </c>
      <c r="F3061" s="154" t="s">
        <v>171</v>
      </c>
      <c r="G3061" s="78" t="str">
        <f t="shared" si="47"/>
        <v>HNS</v>
      </c>
    </row>
    <row r="3062" spans="2:7" hidden="1" x14ac:dyDescent="0.2">
      <c r="B3062" s="154" t="s">
        <v>3142</v>
      </c>
      <c r="C3062" s="154" t="s">
        <v>3142</v>
      </c>
      <c r="D3062" s="154" t="s">
        <v>3143</v>
      </c>
      <c r="E3062" s="154" t="s">
        <v>1699</v>
      </c>
      <c r="F3062" s="154" t="s">
        <v>171</v>
      </c>
      <c r="G3062" s="78" t="str">
        <f t="shared" si="47"/>
        <v>HOB</v>
      </c>
    </row>
    <row r="3063" spans="2:7" hidden="1" x14ac:dyDescent="0.2">
      <c r="B3063" s="154" t="s">
        <v>3152</v>
      </c>
      <c r="C3063" s="154" t="s">
        <v>3152</v>
      </c>
      <c r="D3063" s="154" t="s">
        <v>3153</v>
      </c>
      <c r="E3063" s="154" t="s">
        <v>1699</v>
      </c>
      <c r="F3063" s="154" t="s">
        <v>171</v>
      </c>
      <c r="G3063" s="78" t="str">
        <f t="shared" si="47"/>
        <v>HOM</v>
      </c>
    </row>
    <row r="3064" spans="2:7" hidden="1" x14ac:dyDescent="0.2">
      <c r="B3064" s="154" t="s">
        <v>3154</v>
      </c>
      <c r="C3064" s="154" t="s">
        <v>3154</v>
      </c>
      <c r="D3064" s="154" t="s">
        <v>3155</v>
      </c>
      <c r="E3064" s="154" t="s">
        <v>1699</v>
      </c>
      <c r="F3064" s="154" t="s">
        <v>171</v>
      </c>
      <c r="G3064" s="78" t="str">
        <f t="shared" si="47"/>
        <v>HON</v>
      </c>
    </row>
    <row r="3065" spans="2:7" hidden="1" x14ac:dyDescent="0.2">
      <c r="B3065" s="154" t="s">
        <v>3157</v>
      </c>
      <c r="C3065" s="154" t="s">
        <v>3157</v>
      </c>
      <c r="D3065" s="154" t="s">
        <v>7047</v>
      </c>
      <c r="E3065" s="154" t="s">
        <v>1699</v>
      </c>
      <c r="F3065" s="154" t="s">
        <v>171</v>
      </c>
      <c r="G3065" s="78" t="str">
        <f t="shared" si="47"/>
        <v>HOT</v>
      </c>
    </row>
    <row r="3066" spans="2:7" hidden="1" x14ac:dyDescent="0.2">
      <c r="B3066" s="154" t="s">
        <v>269</v>
      </c>
      <c r="C3066" s="154" t="s">
        <v>269</v>
      </c>
      <c r="D3066" s="154" t="s">
        <v>3158</v>
      </c>
      <c r="E3066" s="154" t="s">
        <v>1699</v>
      </c>
      <c r="F3066" s="154" t="s">
        <v>171</v>
      </c>
      <c r="G3066" s="78" t="str">
        <f t="shared" si="47"/>
        <v>HOU</v>
      </c>
    </row>
    <row r="3067" spans="2:7" hidden="1" x14ac:dyDescent="0.2">
      <c r="B3067" s="154" t="s">
        <v>3160</v>
      </c>
      <c r="C3067" s="154" t="s">
        <v>3160</v>
      </c>
      <c r="D3067" s="154" t="s">
        <v>7048</v>
      </c>
      <c r="E3067" s="154" t="s">
        <v>1699</v>
      </c>
      <c r="F3067" s="154" t="s">
        <v>171</v>
      </c>
      <c r="G3067" s="78" t="str">
        <f t="shared" si="47"/>
        <v>HPB</v>
      </c>
    </row>
    <row r="3068" spans="2:7" hidden="1" x14ac:dyDescent="0.2">
      <c r="B3068" s="154" t="s">
        <v>321</v>
      </c>
      <c r="C3068" s="154" t="s">
        <v>321</v>
      </c>
      <c r="D3068" s="154" t="s">
        <v>7049</v>
      </c>
      <c r="E3068" s="154" t="s">
        <v>1699</v>
      </c>
      <c r="F3068" s="154" t="s">
        <v>171</v>
      </c>
      <c r="G3068" s="78" t="str">
        <f t="shared" si="47"/>
        <v>HPN</v>
      </c>
    </row>
    <row r="3069" spans="2:7" hidden="1" x14ac:dyDescent="0.2">
      <c r="B3069" s="154" t="s">
        <v>3165</v>
      </c>
      <c r="C3069" s="154" t="s">
        <v>3165</v>
      </c>
      <c r="D3069" s="154" t="s">
        <v>3166</v>
      </c>
      <c r="E3069" s="154" t="s">
        <v>1699</v>
      </c>
      <c r="F3069" s="154" t="s">
        <v>171</v>
      </c>
      <c r="G3069" s="78" t="str">
        <f t="shared" si="47"/>
        <v>HRL</v>
      </c>
    </row>
    <row r="3070" spans="2:7" hidden="1" x14ac:dyDescent="0.2">
      <c r="B3070" s="154" t="s">
        <v>3167</v>
      </c>
      <c r="C3070" s="154" t="s">
        <v>3167</v>
      </c>
      <c r="D3070" s="154" t="s">
        <v>3168</v>
      </c>
      <c r="E3070" s="154" t="s">
        <v>1699</v>
      </c>
      <c r="F3070" s="154" t="s">
        <v>171</v>
      </c>
      <c r="G3070" s="78" t="str">
        <f t="shared" si="47"/>
        <v>HRO</v>
      </c>
    </row>
    <row r="3071" spans="2:7" hidden="1" x14ac:dyDescent="0.2">
      <c r="B3071" s="154" t="s">
        <v>3170</v>
      </c>
      <c r="C3071" s="154" t="s">
        <v>3170</v>
      </c>
      <c r="D3071" s="154" t="s">
        <v>3171</v>
      </c>
      <c r="E3071" s="154" t="s">
        <v>1699</v>
      </c>
      <c r="F3071" s="154" t="s">
        <v>171</v>
      </c>
      <c r="G3071" s="78" t="str">
        <f t="shared" si="47"/>
        <v>HSL</v>
      </c>
    </row>
    <row r="3072" spans="2:7" hidden="1" x14ac:dyDescent="0.2">
      <c r="B3072" s="154" t="s">
        <v>196</v>
      </c>
      <c r="C3072" s="154" t="s">
        <v>196</v>
      </c>
      <c r="D3072" s="154" t="s">
        <v>3174</v>
      </c>
      <c r="E3072" s="154" t="s">
        <v>1699</v>
      </c>
      <c r="F3072" s="154" t="s">
        <v>171</v>
      </c>
      <c r="G3072" s="78" t="str">
        <f t="shared" si="47"/>
        <v>HSV</v>
      </c>
    </row>
    <row r="3073" spans="2:7" hidden="1" x14ac:dyDescent="0.2">
      <c r="B3073" s="154" t="s">
        <v>3179</v>
      </c>
      <c r="C3073" s="154" t="s">
        <v>3179</v>
      </c>
      <c r="D3073" s="154" t="s">
        <v>3180</v>
      </c>
      <c r="E3073" s="154" t="s">
        <v>1699</v>
      </c>
      <c r="F3073" s="154" t="s">
        <v>171</v>
      </c>
      <c r="G3073" s="78" t="str">
        <f t="shared" si="47"/>
        <v>HTS</v>
      </c>
    </row>
    <row r="3074" spans="2:7" hidden="1" x14ac:dyDescent="0.2">
      <c r="B3074" s="154" t="s">
        <v>3190</v>
      </c>
      <c r="C3074" s="154" t="s">
        <v>3190</v>
      </c>
      <c r="D3074" s="154" t="s">
        <v>3191</v>
      </c>
      <c r="E3074" s="154" t="s">
        <v>1699</v>
      </c>
      <c r="F3074" s="154" t="s">
        <v>171</v>
      </c>
      <c r="G3074" s="78" t="str">
        <f t="shared" si="47"/>
        <v>HUS</v>
      </c>
    </row>
    <row r="3075" spans="2:7" hidden="1" x14ac:dyDescent="0.2">
      <c r="B3075" s="154" t="s">
        <v>3201</v>
      </c>
      <c r="C3075" s="154" t="s">
        <v>3201</v>
      </c>
      <c r="D3075" s="154" t="s">
        <v>7054</v>
      </c>
      <c r="E3075" s="154" t="s">
        <v>1699</v>
      </c>
      <c r="F3075" s="154" t="s">
        <v>171</v>
      </c>
      <c r="G3075" s="78" t="str">
        <f t="shared" si="47"/>
        <v>HVN</v>
      </c>
    </row>
    <row r="3076" spans="2:7" hidden="1" x14ac:dyDescent="0.2">
      <c r="B3076" s="154" t="s">
        <v>3202</v>
      </c>
      <c r="C3076" s="154" t="s">
        <v>3202</v>
      </c>
      <c r="D3076" s="154" t="s">
        <v>3203</v>
      </c>
      <c r="E3076" s="154" t="s">
        <v>1699</v>
      </c>
      <c r="F3076" s="154" t="s">
        <v>171</v>
      </c>
      <c r="G3076" s="78" t="str">
        <f t="shared" ref="G3076:G3139" si="48">C3076</f>
        <v>HVR</v>
      </c>
    </row>
    <row r="3077" spans="2:7" hidden="1" x14ac:dyDescent="0.2">
      <c r="B3077" s="154" t="s">
        <v>3204</v>
      </c>
      <c r="C3077" s="154" t="s">
        <v>3204</v>
      </c>
      <c r="D3077" s="154" t="s">
        <v>3205</v>
      </c>
      <c r="E3077" s="154" t="s">
        <v>1699</v>
      </c>
      <c r="F3077" s="154" t="s">
        <v>171</v>
      </c>
      <c r="G3077" s="78" t="str">
        <f t="shared" si="48"/>
        <v>HYA</v>
      </c>
    </row>
    <row r="3078" spans="2:7" hidden="1" x14ac:dyDescent="0.2">
      <c r="B3078" s="154" t="s">
        <v>3206</v>
      </c>
      <c r="C3078" s="154" t="s">
        <v>3206</v>
      </c>
      <c r="D3078" s="154" t="s">
        <v>3207</v>
      </c>
      <c r="E3078" s="154" t="s">
        <v>1699</v>
      </c>
      <c r="F3078" s="154" t="s">
        <v>171</v>
      </c>
      <c r="G3078" s="78" t="str">
        <f t="shared" si="48"/>
        <v>HYG</v>
      </c>
    </row>
    <row r="3079" spans="2:7" hidden="1" x14ac:dyDescent="0.2">
      <c r="B3079" s="154" t="s">
        <v>3208</v>
      </c>
      <c r="C3079" s="154" t="s">
        <v>3208</v>
      </c>
      <c r="D3079" s="154" t="s">
        <v>3209</v>
      </c>
      <c r="E3079" s="154" t="s">
        <v>1699</v>
      </c>
      <c r="F3079" s="154" t="s">
        <v>171</v>
      </c>
      <c r="G3079" s="78" t="str">
        <f t="shared" si="48"/>
        <v>HYL</v>
      </c>
    </row>
    <row r="3080" spans="2:7" hidden="1" x14ac:dyDescent="0.2">
      <c r="B3080" s="154" t="s">
        <v>3210</v>
      </c>
      <c r="C3080" s="154" t="s">
        <v>3210</v>
      </c>
      <c r="D3080" s="154" t="s">
        <v>3211</v>
      </c>
      <c r="E3080" s="154" t="s">
        <v>1699</v>
      </c>
      <c r="F3080" s="154" t="s">
        <v>171</v>
      </c>
      <c r="G3080" s="78" t="str">
        <f t="shared" si="48"/>
        <v>HYS</v>
      </c>
    </row>
    <row r="3081" spans="2:7" hidden="1" x14ac:dyDescent="0.2">
      <c r="B3081" s="154" t="s">
        <v>1658</v>
      </c>
      <c r="C3081" s="154" t="s">
        <v>289</v>
      </c>
      <c r="D3081" s="154" t="s">
        <v>2550</v>
      </c>
      <c r="E3081" s="154" t="s">
        <v>1699</v>
      </c>
      <c r="F3081" s="154" t="s">
        <v>171</v>
      </c>
      <c r="G3081" s="78" t="str">
        <f t="shared" si="48"/>
        <v>WAS</v>
      </c>
    </row>
    <row r="3082" spans="2:7" hidden="1" x14ac:dyDescent="0.2">
      <c r="B3082" s="154" t="s">
        <v>6374</v>
      </c>
      <c r="C3082" s="154" t="s">
        <v>6374</v>
      </c>
      <c r="D3082" s="154" t="s">
        <v>7056</v>
      </c>
      <c r="E3082" s="154" t="s">
        <v>1699</v>
      </c>
      <c r="F3082" s="154" t="s">
        <v>171</v>
      </c>
      <c r="G3082" s="78" t="str">
        <f t="shared" si="48"/>
        <v>IAG</v>
      </c>
    </row>
    <row r="3083" spans="2:7" hidden="1" x14ac:dyDescent="0.2">
      <c r="B3083" s="154" t="s">
        <v>1638</v>
      </c>
      <c r="C3083" s="154" t="s">
        <v>269</v>
      </c>
      <c r="D3083" s="154" t="s">
        <v>3158</v>
      </c>
      <c r="E3083" s="154" t="s">
        <v>1699</v>
      </c>
      <c r="F3083" s="154" t="s">
        <v>171</v>
      </c>
      <c r="G3083" s="78" t="str">
        <f t="shared" si="48"/>
        <v>HOU</v>
      </c>
    </row>
    <row r="3084" spans="2:7" hidden="1" x14ac:dyDescent="0.2">
      <c r="B3084" s="154" t="s">
        <v>3218</v>
      </c>
      <c r="C3084" s="154" t="s">
        <v>3218</v>
      </c>
      <c r="D3084" s="154" t="s">
        <v>3219</v>
      </c>
      <c r="E3084" s="154" t="s">
        <v>1699</v>
      </c>
      <c r="F3084" s="154" t="s">
        <v>171</v>
      </c>
      <c r="G3084" s="78" t="str">
        <f t="shared" si="48"/>
        <v>IAN</v>
      </c>
    </row>
    <row r="3085" spans="2:7" hidden="1" x14ac:dyDescent="0.2">
      <c r="B3085" s="154" t="s">
        <v>209</v>
      </c>
      <c r="C3085" s="154" t="s">
        <v>209</v>
      </c>
      <c r="D3085" s="154" t="s">
        <v>3225</v>
      </c>
      <c r="E3085" s="154" t="s">
        <v>1699</v>
      </c>
      <c r="F3085" s="154" t="s">
        <v>171</v>
      </c>
      <c r="G3085" s="78" t="str">
        <f t="shared" si="48"/>
        <v>ICT</v>
      </c>
    </row>
    <row r="3086" spans="2:7" hidden="1" x14ac:dyDescent="0.2">
      <c r="B3086" s="154" t="s">
        <v>3226</v>
      </c>
      <c r="C3086" s="154" t="s">
        <v>3226</v>
      </c>
      <c r="D3086" s="154" t="s">
        <v>7061</v>
      </c>
      <c r="E3086" s="154" t="s">
        <v>1699</v>
      </c>
      <c r="F3086" s="154" t="s">
        <v>171</v>
      </c>
      <c r="G3086" s="78" t="str">
        <f t="shared" si="48"/>
        <v>IDA</v>
      </c>
    </row>
    <row r="3087" spans="2:7" hidden="1" x14ac:dyDescent="0.2">
      <c r="B3087" s="154" t="s">
        <v>3232</v>
      </c>
      <c r="C3087" s="154" t="s">
        <v>3232</v>
      </c>
      <c r="D3087" s="154" t="s">
        <v>3233</v>
      </c>
      <c r="E3087" s="154" t="s">
        <v>1699</v>
      </c>
      <c r="F3087" s="154" t="s">
        <v>171</v>
      </c>
      <c r="G3087" s="78" t="str">
        <f t="shared" si="48"/>
        <v>IGG</v>
      </c>
    </row>
    <row r="3088" spans="2:7" hidden="1" x14ac:dyDescent="0.2">
      <c r="B3088" s="154" t="s">
        <v>3234</v>
      </c>
      <c r="C3088" s="154" t="s">
        <v>3234</v>
      </c>
      <c r="D3088" s="154" t="s">
        <v>3235</v>
      </c>
      <c r="E3088" s="154" t="s">
        <v>1699</v>
      </c>
      <c r="F3088" s="154" t="s">
        <v>171</v>
      </c>
      <c r="G3088" s="78" t="str">
        <f t="shared" si="48"/>
        <v>IGM</v>
      </c>
    </row>
    <row r="3089" spans="2:7" hidden="1" x14ac:dyDescent="0.2">
      <c r="B3089" s="154" t="s">
        <v>3240</v>
      </c>
      <c r="C3089" s="154" t="s">
        <v>3240</v>
      </c>
      <c r="D3089" s="154" t="s">
        <v>3241</v>
      </c>
      <c r="E3089" s="154" t="s">
        <v>1699</v>
      </c>
      <c r="F3089" s="154" t="s">
        <v>171</v>
      </c>
      <c r="G3089" s="78" t="str">
        <f t="shared" si="48"/>
        <v>IKO</v>
      </c>
    </row>
    <row r="3090" spans="2:7" hidden="1" x14ac:dyDescent="0.2">
      <c r="B3090" s="154" t="s">
        <v>3247</v>
      </c>
      <c r="C3090" s="154" t="s">
        <v>3247</v>
      </c>
      <c r="D3090" s="154" t="s">
        <v>3248</v>
      </c>
      <c r="E3090" s="154" t="s">
        <v>1699</v>
      </c>
      <c r="F3090" s="154" t="s">
        <v>171</v>
      </c>
      <c r="G3090" s="78" t="str">
        <f t="shared" si="48"/>
        <v>ILI</v>
      </c>
    </row>
    <row r="3091" spans="2:7" hidden="1" x14ac:dyDescent="0.2">
      <c r="B3091" s="154" t="s">
        <v>3249</v>
      </c>
      <c r="C3091" s="154" t="s">
        <v>3249</v>
      </c>
      <c r="D3091" s="154" t="s">
        <v>6759</v>
      </c>
      <c r="E3091" s="154" t="s">
        <v>1699</v>
      </c>
      <c r="F3091" s="154" t="s">
        <v>171</v>
      </c>
      <c r="G3091" s="78" t="str">
        <f t="shared" si="48"/>
        <v>ILM</v>
      </c>
    </row>
    <row r="3092" spans="2:7" hidden="1" x14ac:dyDescent="0.2">
      <c r="B3092" s="154" t="s">
        <v>3259</v>
      </c>
      <c r="C3092" s="154" t="s">
        <v>3259</v>
      </c>
      <c r="D3092" s="154" t="s">
        <v>7066</v>
      </c>
      <c r="E3092" s="154" t="s">
        <v>1699</v>
      </c>
      <c r="F3092" s="154" t="s">
        <v>171</v>
      </c>
      <c r="G3092" s="78" t="str">
        <f t="shared" si="48"/>
        <v>IMT</v>
      </c>
    </row>
    <row r="3093" spans="2:7" hidden="1" x14ac:dyDescent="0.2">
      <c r="B3093" s="154" t="s">
        <v>195</v>
      </c>
      <c r="C3093" s="154" t="s">
        <v>195</v>
      </c>
      <c r="D3093" s="154" t="s">
        <v>3261</v>
      </c>
      <c r="E3093" s="154" t="s">
        <v>1699</v>
      </c>
      <c r="F3093" s="154" t="s">
        <v>171</v>
      </c>
      <c r="G3093" s="78" t="str">
        <f t="shared" si="48"/>
        <v>IND</v>
      </c>
    </row>
    <row r="3094" spans="2:7" hidden="1" x14ac:dyDescent="0.2">
      <c r="B3094" s="154" t="s">
        <v>3265</v>
      </c>
      <c r="C3094" s="154" t="s">
        <v>3265</v>
      </c>
      <c r="D3094" s="154" t="s">
        <v>7067</v>
      </c>
      <c r="E3094" s="154" t="s">
        <v>1699</v>
      </c>
      <c r="F3094" s="154" t="s">
        <v>171</v>
      </c>
      <c r="G3094" s="78" t="str">
        <f t="shared" si="48"/>
        <v>INL</v>
      </c>
    </row>
    <row r="3095" spans="2:7" hidden="1" x14ac:dyDescent="0.2">
      <c r="B3095" s="154" t="s">
        <v>3279</v>
      </c>
      <c r="C3095" s="154" t="s">
        <v>3279</v>
      </c>
      <c r="D3095" s="154" t="s">
        <v>3280</v>
      </c>
      <c r="E3095" s="154" t="s">
        <v>1699</v>
      </c>
      <c r="F3095" s="154" t="s">
        <v>171</v>
      </c>
      <c r="G3095" s="78" t="str">
        <f t="shared" si="48"/>
        <v>IPL</v>
      </c>
    </row>
    <row r="3096" spans="2:7" hidden="1" x14ac:dyDescent="0.2">
      <c r="B3096" s="154" t="s">
        <v>3283</v>
      </c>
      <c r="C3096" s="154" t="s">
        <v>3283</v>
      </c>
      <c r="D3096" s="154" t="s">
        <v>3284</v>
      </c>
      <c r="E3096" s="154" t="s">
        <v>1699</v>
      </c>
      <c r="F3096" s="154" t="s">
        <v>171</v>
      </c>
      <c r="G3096" s="78" t="str">
        <f t="shared" si="48"/>
        <v>IPT</v>
      </c>
    </row>
    <row r="3097" spans="2:7" hidden="1" x14ac:dyDescent="0.2">
      <c r="B3097" s="154" t="s">
        <v>3289</v>
      </c>
      <c r="C3097" s="154" t="s">
        <v>3289</v>
      </c>
      <c r="D3097" s="154" t="s">
        <v>3290</v>
      </c>
      <c r="E3097" s="154" t="s">
        <v>1699</v>
      </c>
      <c r="F3097" s="154" t="s">
        <v>171</v>
      </c>
      <c r="G3097" s="78" t="str">
        <f t="shared" si="48"/>
        <v>IRC</v>
      </c>
    </row>
    <row r="3098" spans="2:7" hidden="1" x14ac:dyDescent="0.2">
      <c r="B3098" s="154" t="s">
        <v>3293</v>
      </c>
      <c r="C3098" s="154" t="s">
        <v>3293</v>
      </c>
      <c r="D3098" s="154" t="s">
        <v>3294</v>
      </c>
      <c r="E3098" s="154" t="s">
        <v>1699</v>
      </c>
      <c r="F3098" s="154" t="s">
        <v>171</v>
      </c>
      <c r="G3098" s="78" t="str">
        <f t="shared" si="48"/>
        <v>IRK</v>
      </c>
    </row>
    <row r="3099" spans="2:7" hidden="1" x14ac:dyDescent="0.2">
      <c r="B3099" s="154" t="s">
        <v>3302</v>
      </c>
      <c r="C3099" s="154" t="s">
        <v>3302</v>
      </c>
      <c r="D3099" s="154" t="s">
        <v>3303</v>
      </c>
      <c r="E3099" s="154" t="s">
        <v>1699</v>
      </c>
      <c r="F3099" s="154" t="s">
        <v>171</v>
      </c>
      <c r="G3099" s="78" t="str">
        <f t="shared" si="48"/>
        <v>ISN</v>
      </c>
    </row>
    <row r="3100" spans="2:7" hidden="1" x14ac:dyDescent="0.2">
      <c r="B3100" s="154" t="s">
        <v>3304</v>
      </c>
      <c r="C3100" s="154" t="s">
        <v>3304</v>
      </c>
      <c r="D3100" s="154" t="s">
        <v>7077</v>
      </c>
      <c r="E3100" s="154" t="s">
        <v>1699</v>
      </c>
      <c r="F3100" s="154" t="s">
        <v>171</v>
      </c>
      <c r="G3100" s="78" t="str">
        <f t="shared" si="48"/>
        <v>ISP</v>
      </c>
    </row>
    <row r="3101" spans="2:7" hidden="1" x14ac:dyDescent="0.2">
      <c r="B3101" s="154" t="s">
        <v>3309</v>
      </c>
      <c r="C3101" s="154" t="s">
        <v>3309</v>
      </c>
      <c r="D3101" s="154" t="s">
        <v>3310</v>
      </c>
      <c r="E3101" s="154" t="s">
        <v>1699</v>
      </c>
      <c r="F3101" s="154" t="s">
        <v>171</v>
      </c>
      <c r="G3101" s="78" t="str">
        <f t="shared" si="48"/>
        <v>ITH</v>
      </c>
    </row>
    <row r="3102" spans="2:7" hidden="1" x14ac:dyDescent="0.2">
      <c r="B3102" s="154" t="s">
        <v>3313</v>
      </c>
      <c r="C3102" s="154" t="s">
        <v>3313</v>
      </c>
      <c r="D3102" s="154" t="s">
        <v>3314</v>
      </c>
      <c r="E3102" s="154" t="s">
        <v>1699</v>
      </c>
      <c r="F3102" s="154" t="s">
        <v>171</v>
      </c>
      <c r="G3102" s="78" t="str">
        <f t="shared" si="48"/>
        <v>ITO</v>
      </c>
    </row>
    <row r="3103" spans="2:7" hidden="1" x14ac:dyDescent="0.2">
      <c r="B3103" s="154" t="s">
        <v>3319</v>
      </c>
      <c r="C3103" s="154" t="s">
        <v>3319</v>
      </c>
      <c r="D3103" s="154" t="s">
        <v>3320</v>
      </c>
      <c r="E3103" s="154" t="s">
        <v>1699</v>
      </c>
      <c r="F3103" s="154" t="s">
        <v>171</v>
      </c>
      <c r="G3103" s="78" t="str">
        <f t="shared" si="48"/>
        <v>IWD</v>
      </c>
    </row>
    <row r="3104" spans="2:7" hidden="1" x14ac:dyDescent="0.2">
      <c r="B3104" s="154" t="s">
        <v>3342</v>
      </c>
      <c r="C3104" s="154" t="s">
        <v>3342</v>
      </c>
      <c r="D3104" s="154" t="s">
        <v>3343</v>
      </c>
      <c r="E3104" s="154" t="s">
        <v>1699</v>
      </c>
      <c r="F3104" s="154" t="s">
        <v>171</v>
      </c>
      <c r="G3104" s="78" t="str">
        <f t="shared" si="48"/>
        <v>IYK</v>
      </c>
    </row>
    <row r="3105" spans="2:7" hidden="1" x14ac:dyDescent="0.2">
      <c r="B3105" s="154" t="s">
        <v>259</v>
      </c>
      <c r="C3105" s="154" t="s">
        <v>259</v>
      </c>
      <c r="D3105" s="154" t="s">
        <v>6734</v>
      </c>
      <c r="E3105" s="154" t="s">
        <v>1699</v>
      </c>
      <c r="F3105" s="154" t="s">
        <v>171</v>
      </c>
      <c r="G3105" s="78" t="str">
        <f t="shared" si="48"/>
        <v>JAC</v>
      </c>
    </row>
    <row r="3106" spans="2:7" hidden="1" x14ac:dyDescent="0.2">
      <c r="B3106" s="154" t="s">
        <v>3347</v>
      </c>
      <c r="C3106" s="154" t="s">
        <v>3347</v>
      </c>
      <c r="D3106" s="154" t="s">
        <v>6734</v>
      </c>
      <c r="E3106" s="154" t="s">
        <v>1699</v>
      </c>
      <c r="F3106" s="154" t="s">
        <v>171</v>
      </c>
      <c r="G3106" s="78" t="str">
        <f t="shared" si="48"/>
        <v>JAN</v>
      </c>
    </row>
    <row r="3107" spans="2:7" hidden="1" x14ac:dyDescent="0.2">
      <c r="B3107" s="154" t="s">
        <v>328</v>
      </c>
      <c r="C3107" s="154" t="s">
        <v>328</v>
      </c>
      <c r="D3107" s="154" t="s">
        <v>6735</v>
      </c>
      <c r="E3107" s="154" t="s">
        <v>1699</v>
      </c>
      <c r="F3107" s="154" t="s">
        <v>171</v>
      </c>
      <c r="G3107" s="78" t="str">
        <f t="shared" si="48"/>
        <v>JAX</v>
      </c>
    </row>
    <row r="3108" spans="2:7" hidden="1" x14ac:dyDescent="0.2">
      <c r="B3108" s="154" t="s">
        <v>7080</v>
      </c>
      <c r="C3108" s="154" t="s">
        <v>7080</v>
      </c>
      <c r="D3108" s="154" t="s">
        <v>7081</v>
      </c>
      <c r="E3108" s="154" t="s">
        <v>1699</v>
      </c>
      <c r="F3108" s="154" t="s">
        <v>171</v>
      </c>
      <c r="G3108" s="78" t="str">
        <f t="shared" si="48"/>
        <v>JBR</v>
      </c>
    </row>
    <row r="3109" spans="2:7" hidden="1" x14ac:dyDescent="0.2">
      <c r="B3109" s="154" t="s">
        <v>1660</v>
      </c>
      <c r="C3109" s="154" t="s">
        <v>280</v>
      </c>
      <c r="D3109" s="154" t="s">
        <v>2782</v>
      </c>
      <c r="E3109" s="154" t="s">
        <v>1699</v>
      </c>
      <c r="F3109" s="154" t="s">
        <v>171</v>
      </c>
      <c r="G3109" s="78" t="str">
        <f t="shared" si="48"/>
        <v>NYC</v>
      </c>
    </row>
    <row r="3110" spans="2:7" hidden="1" x14ac:dyDescent="0.2">
      <c r="B3110" s="154" t="s">
        <v>3374</v>
      </c>
      <c r="C3110" s="154" t="s">
        <v>3374</v>
      </c>
      <c r="D3110" s="154" t="s">
        <v>3375</v>
      </c>
      <c r="E3110" s="154" t="s">
        <v>1699</v>
      </c>
      <c r="F3110" s="154" t="s">
        <v>171</v>
      </c>
      <c r="G3110" s="78" t="str">
        <f t="shared" si="48"/>
        <v>JHM</v>
      </c>
    </row>
    <row r="3111" spans="2:7" hidden="1" x14ac:dyDescent="0.2">
      <c r="B3111" s="154" t="s">
        <v>3378</v>
      </c>
      <c r="C3111" s="154" t="s">
        <v>3378</v>
      </c>
      <c r="D3111" s="154" t="s">
        <v>6736</v>
      </c>
      <c r="E3111" s="154" t="s">
        <v>1699</v>
      </c>
      <c r="F3111" s="154" t="s">
        <v>171</v>
      </c>
      <c r="G3111" s="78" t="str">
        <f t="shared" si="48"/>
        <v>JHW</v>
      </c>
    </row>
    <row r="3112" spans="2:7" hidden="1" x14ac:dyDescent="0.2">
      <c r="B3112" s="154" t="s">
        <v>3391</v>
      </c>
      <c r="C3112" s="154" t="s">
        <v>3391</v>
      </c>
      <c r="D3112" s="154" t="s">
        <v>3392</v>
      </c>
      <c r="E3112" s="154" t="s">
        <v>1699</v>
      </c>
      <c r="F3112" s="154" t="s">
        <v>171</v>
      </c>
      <c r="G3112" s="78" t="str">
        <f t="shared" si="48"/>
        <v>JLN</v>
      </c>
    </row>
    <row r="3113" spans="2:7" hidden="1" x14ac:dyDescent="0.2">
      <c r="B3113" s="154" t="s">
        <v>3398</v>
      </c>
      <c r="C3113" s="154" t="s">
        <v>3398</v>
      </c>
      <c r="D3113" s="154" t="s">
        <v>6736</v>
      </c>
      <c r="E3113" s="154" t="s">
        <v>1699</v>
      </c>
      <c r="F3113" s="154" t="s">
        <v>171</v>
      </c>
      <c r="G3113" s="78" t="str">
        <f t="shared" si="48"/>
        <v>JMS</v>
      </c>
    </row>
    <row r="3114" spans="2:7" hidden="1" x14ac:dyDescent="0.2">
      <c r="B3114" s="154" t="s">
        <v>3405</v>
      </c>
      <c r="C3114" s="154" t="s">
        <v>3405</v>
      </c>
      <c r="D3114" s="154" t="s">
        <v>3406</v>
      </c>
      <c r="E3114" s="154" t="s">
        <v>1699</v>
      </c>
      <c r="F3114" s="154" t="s">
        <v>171</v>
      </c>
      <c r="G3114" s="78" t="str">
        <f t="shared" si="48"/>
        <v>JNU</v>
      </c>
    </row>
    <row r="3115" spans="2:7" hidden="1" x14ac:dyDescent="0.2">
      <c r="B3115" s="154" t="s">
        <v>3430</v>
      </c>
      <c r="C3115" s="154" t="s">
        <v>3430</v>
      </c>
      <c r="D3115" s="154" t="s">
        <v>3431</v>
      </c>
      <c r="E3115" s="154" t="s">
        <v>1699</v>
      </c>
      <c r="F3115" s="154" t="s">
        <v>171</v>
      </c>
      <c r="G3115" s="78" t="str">
        <f t="shared" si="48"/>
        <v>JST</v>
      </c>
    </row>
    <row r="3116" spans="2:7" hidden="1" x14ac:dyDescent="0.2">
      <c r="B3116" s="154" t="s">
        <v>3454</v>
      </c>
      <c r="C3116" s="154" t="s">
        <v>3454</v>
      </c>
      <c r="D3116" s="154" t="s">
        <v>3455</v>
      </c>
      <c r="E3116" s="154" t="s">
        <v>1699</v>
      </c>
      <c r="F3116" s="154" t="s">
        <v>171</v>
      </c>
      <c r="G3116" s="78" t="str">
        <f t="shared" si="48"/>
        <v>KAE</v>
      </c>
    </row>
    <row r="3117" spans="2:7" hidden="1" x14ac:dyDescent="0.2">
      <c r="B3117" s="154" t="s">
        <v>3457</v>
      </c>
      <c r="C3117" s="154" t="s">
        <v>3457</v>
      </c>
      <c r="D3117" s="154" t="s">
        <v>3458</v>
      </c>
      <c r="E3117" s="154" t="s">
        <v>1699</v>
      </c>
      <c r="F3117" s="154" t="s">
        <v>171</v>
      </c>
      <c r="G3117" s="78" t="str">
        <f t="shared" si="48"/>
        <v>KAL</v>
      </c>
    </row>
    <row r="3118" spans="2:7" hidden="1" x14ac:dyDescent="0.2">
      <c r="B3118" s="154" t="s">
        <v>3467</v>
      </c>
      <c r="C3118" s="154" t="s">
        <v>3467</v>
      </c>
      <c r="D3118" s="154" t="s">
        <v>7103</v>
      </c>
      <c r="E3118" s="154" t="s">
        <v>1699</v>
      </c>
      <c r="F3118" s="154" t="s">
        <v>171</v>
      </c>
      <c r="G3118" s="78" t="str">
        <f t="shared" si="48"/>
        <v>KBC</v>
      </c>
    </row>
    <row r="3119" spans="2:7" hidden="1" x14ac:dyDescent="0.2">
      <c r="B3119" s="154" t="s">
        <v>3474</v>
      </c>
      <c r="C3119" s="154" t="s">
        <v>3474</v>
      </c>
      <c r="D3119" s="154" t="s">
        <v>7105</v>
      </c>
      <c r="E3119" s="154" t="s">
        <v>1699</v>
      </c>
      <c r="F3119" s="154" t="s">
        <v>171</v>
      </c>
      <c r="G3119" s="78" t="str">
        <f t="shared" si="48"/>
        <v>KCC</v>
      </c>
    </row>
    <row r="3120" spans="2:7" hidden="1" x14ac:dyDescent="0.2">
      <c r="B3120" s="154" t="s">
        <v>3477</v>
      </c>
      <c r="C3120" s="154" t="s">
        <v>3478</v>
      </c>
      <c r="D3120" s="154" t="s">
        <v>3479</v>
      </c>
      <c r="E3120" s="154" t="s">
        <v>1699</v>
      </c>
      <c r="F3120" s="154" t="s">
        <v>171</v>
      </c>
      <c r="G3120" s="78" t="str">
        <f t="shared" si="48"/>
        <v>KCL</v>
      </c>
    </row>
    <row r="3121" spans="2:7" hidden="1" x14ac:dyDescent="0.2">
      <c r="B3121" s="154" t="s">
        <v>3478</v>
      </c>
      <c r="C3121" s="154" t="s">
        <v>3478</v>
      </c>
      <c r="D3121" s="154" t="s">
        <v>3479</v>
      </c>
      <c r="E3121" s="154" t="s">
        <v>1699</v>
      </c>
      <c r="F3121" s="154" t="s">
        <v>171</v>
      </c>
      <c r="G3121" s="78" t="str">
        <f t="shared" si="48"/>
        <v>KCL</v>
      </c>
    </row>
    <row r="3122" spans="2:7" hidden="1" x14ac:dyDescent="0.2">
      <c r="B3122" s="154" t="s">
        <v>3483</v>
      </c>
      <c r="C3122" s="154" t="s">
        <v>3478</v>
      </c>
      <c r="D3122" s="154" t="s">
        <v>3479</v>
      </c>
      <c r="E3122" s="154" t="s">
        <v>1699</v>
      </c>
      <c r="F3122" s="154" t="s">
        <v>171</v>
      </c>
      <c r="G3122" s="78" t="str">
        <f t="shared" si="48"/>
        <v>KCL</v>
      </c>
    </row>
    <row r="3123" spans="2:7" hidden="1" x14ac:dyDescent="0.2">
      <c r="B3123" s="154" t="s">
        <v>3499</v>
      </c>
      <c r="C3123" s="154" t="s">
        <v>3499</v>
      </c>
      <c r="D3123" s="154" t="s">
        <v>3500</v>
      </c>
      <c r="E3123" s="154" t="s">
        <v>1699</v>
      </c>
      <c r="F3123" s="154" t="s">
        <v>171</v>
      </c>
      <c r="G3123" s="78" t="str">
        <f t="shared" si="48"/>
        <v>KEB</v>
      </c>
    </row>
    <row r="3124" spans="2:7" hidden="1" x14ac:dyDescent="0.2">
      <c r="B3124" s="154" t="s">
        <v>3502</v>
      </c>
      <c r="C3124" s="154" t="s">
        <v>3502</v>
      </c>
      <c r="D3124" s="154" t="s">
        <v>7106</v>
      </c>
      <c r="E3124" s="154" t="s">
        <v>1699</v>
      </c>
      <c r="F3124" s="154" t="s">
        <v>171</v>
      </c>
      <c r="G3124" s="78" t="str">
        <f t="shared" si="48"/>
        <v>KEH</v>
      </c>
    </row>
    <row r="3125" spans="2:7" hidden="1" x14ac:dyDescent="0.2">
      <c r="B3125" s="154" t="s">
        <v>3504</v>
      </c>
      <c r="C3125" s="154" t="s">
        <v>3504</v>
      </c>
      <c r="D3125" s="154" t="s">
        <v>3505</v>
      </c>
      <c r="E3125" s="154" t="s">
        <v>1699</v>
      </c>
      <c r="F3125" s="154" t="s">
        <v>171</v>
      </c>
      <c r="G3125" s="78" t="str">
        <f t="shared" si="48"/>
        <v>KEK</v>
      </c>
    </row>
    <row r="3126" spans="2:7" hidden="1" x14ac:dyDescent="0.2">
      <c r="B3126" s="154" t="s">
        <v>3516</v>
      </c>
      <c r="C3126" s="154" t="s">
        <v>3516</v>
      </c>
      <c r="D3126" s="154" t="s">
        <v>7109</v>
      </c>
      <c r="E3126" s="154" t="s">
        <v>1699</v>
      </c>
      <c r="F3126" s="154" t="s">
        <v>171</v>
      </c>
      <c r="G3126" s="78" t="str">
        <f t="shared" si="48"/>
        <v>KFP</v>
      </c>
    </row>
    <row r="3127" spans="2:7" hidden="1" x14ac:dyDescent="0.2">
      <c r="B3127" s="154" t="s">
        <v>3526</v>
      </c>
      <c r="C3127" s="154" t="s">
        <v>3526</v>
      </c>
      <c r="D3127" s="154" t="s">
        <v>3527</v>
      </c>
      <c r="E3127" s="154" t="s">
        <v>1699</v>
      </c>
      <c r="F3127" s="154" t="s">
        <v>171</v>
      </c>
      <c r="G3127" s="78" t="str">
        <f t="shared" si="48"/>
        <v>KGK</v>
      </c>
    </row>
    <row r="3128" spans="2:7" hidden="1" x14ac:dyDescent="0.2">
      <c r="B3128" s="154" t="s">
        <v>3534</v>
      </c>
      <c r="C3128" s="154" t="s">
        <v>3534</v>
      </c>
      <c r="D3128" s="154" t="s">
        <v>3535</v>
      </c>
      <c r="E3128" s="154" t="s">
        <v>1699</v>
      </c>
      <c r="F3128" s="154" t="s">
        <v>171</v>
      </c>
      <c r="G3128" s="78" t="str">
        <f t="shared" si="48"/>
        <v>KGX</v>
      </c>
    </row>
    <row r="3129" spans="2:7" hidden="1" x14ac:dyDescent="0.2">
      <c r="B3129" s="154" t="s">
        <v>3562</v>
      </c>
      <c r="C3129" s="154" t="s">
        <v>3562</v>
      </c>
      <c r="D3129" s="154" t="s">
        <v>3563</v>
      </c>
      <c r="E3129" s="154" t="s">
        <v>1699</v>
      </c>
      <c r="F3129" s="154" t="s">
        <v>171</v>
      </c>
      <c r="G3129" s="78" t="str">
        <f t="shared" si="48"/>
        <v>KKA</v>
      </c>
    </row>
    <row r="3130" spans="2:7" hidden="1" x14ac:dyDescent="0.2">
      <c r="B3130" s="154" t="s">
        <v>3564</v>
      </c>
      <c r="C3130" s="154" t="s">
        <v>3564</v>
      </c>
      <c r="D3130" s="154" t="s">
        <v>7116</v>
      </c>
      <c r="E3130" s="154" t="s">
        <v>1699</v>
      </c>
      <c r="F3130" s="154" t="s">
        <v>171</v>
      </c>
      <c r="G3130" s="78" t="str">
        <f t="shared" si="48"/>
        <v>KKB</v>
      </c>
    </row>
    <row r="3131" spans="2:7" hidden="1" x14ac:dyDescent="0.2">
      <c r="B3131" s="154" t="s">
        <v>3566</v>
      </c>
      <c r="C3131" s="154" t="s">
        <v>3566</v>
      </c>
      <c r="D3131" s="154" t="s">
        <v>3567</v>
      </c>
      <c r="E3131" s="154" t="s">
        <v>1699</v>
      </c>
      <c r="F3131" s="154" t="s">
        <v>171</v>
      </c>
      <c r="G3131" s="78" t="str">
        <f t="shared" si="48"/>
        <v>KKH</v>
      </c>
    </row>
    <row r="3132" spans="2:7" hidden="1" x14ac:dyDescent="0.2">
      <c r="B3132" s="154" t="s">
        <v>3568</v>
      </c>
      <c r="C3132" s="154" t="s">
        <v>3568</v>
      </c>
      <c r="D3132" s="154" t="s">
        <v>3569</v>
      </c>
      <c r="E3132" s="154" t="s">
        <v>1699</v>
      </c>
      <c r="F3132" s="154" t="s">
        <v>171</v>
      </c>
      <c r="G3132" s="78" t="str">
        <f t="shared" si="48"/>
        <v>KKI</v>
      </c>
    </row>
    <row r="3133" spans="2:7" hidden="1" x14ac:dyDescent="0.2">
      <c r="B3133" s="154" t="s">
        <v>3572</v>
      </c>
      <c r="C3133" s="154" t="s">
        <v>3572</v>
      </c>
      <c r="D3133" s="154" t="s">
        <v>3573</v>
      </c>
      <c r="E3133" s="154" t="s">
        <v>1699</v>
      </c>
      <c r="F3133" s="154" t="s">
        <v>171</v>
      </c>
      <c r="G3133" s="78" t="str">
        <f t="shared" si="48"/>
        <v>KKU</v>
      </c>
    </row>
    <row r="3134" spans="2:7" hidden="1" x14ac:dyDescent="0.2">
      <c r="B3134" s="154" t="s">
        <v>3574</v>
      </c>
      <c r="C3134" s="154" t="s">
        <v>3574</v>
      </c>
      <c r="D3134" s="154" t="s">
        <v>3575</v>
      </c>
      <c r="E3134" s="154" t="s">
        <v>1699</v>
      </c>
      <c r="F3134" s="154" t="s">
        <v>171</v>
      </c>
      <c r="G3134" s="78" t="str">
        <f t="shared" si="48"/>
        <v>KLG</v>
      </c>
    </row>
    <row r="3135" spans="2:7" hidden="1" x14ac:dyDescent="0.2">
      <c r="B3135" s="154" t="s">
        <v>3576</v>
      </c>
      <c r="C3135" s="154" t="s">
        <v>3576</v>
      </c>
      <c r="D3135" s="154" t="s">
        <v>3577</v>
      </c>
      <c r="E3135" s="154" t="s">
        <v>1699</v>
      </c>
      <c r="F3135" s="154" t="s">
        <v>171</v>
      </c>
      <c r="G3135" s="78" t="str">
        <f t="shared" si="48"/>
        <v>KLL</v>
      </c>
    </row>
    <row r="3136" spans="2:7" hidden="1" x14ac:dyDescent="0.2">
      <c r="B3136" s="154" t="s">
        <v>3578</v>
      </c>
      <c r="C3136" s="154" t="s">
        <v>3578</v>
      </c>
      <c r="D3136" s="154" t="s">
        <v>7122</v>
      </c>
      <c r="E3136" s="154" t="s">
        <v>1699</v>
      </c>
      <c r="F3136" s="154" t="s">
        <v>171</v>
      </c>
      <c r="G3136" s="78" t="str">
        <f t="shared" si="48"/>
        <v>KLN</v>
      </c>
    </row>
    <row r="3137" spans="2:7" hidden="1" x14ac:dyDescent="0.2">
      <c r="B3137" s="154" t="s">
        <v>3583</v>
      </c>
      <c r="C3137" s="154" t="s">
        <v>3583</v>
      </c>
      <c r="D3137" s="154" t="s">
        <v>3584</v>
      </c>
      <c r="E3137" s="154" t="s">
        <v>1699</v>
      </c>
      <c r="F3137" s="154" t="s">
        <v>171</v>
      </c>
      <c r="G3137" s="78" t="str">
        <f t="shared" si="48"/>
        <v>KLW</v>
      </c>
    </row>
    <row r="3138" spans="2:7" hidden="1" x14ac:dyDescent="0.2">
      <c r="B3138" s="154" t="s">
        <v>3592</v>
      </c>
      <c r="C3138" s="154" t="s">
        <v>3592</v>
      </c>
      <c r="D3138" s="154" t="s">
        <v>3593</v>
      </c>
      <c r="E3138" s="154" t="s">
        <v>1699</v>
      </c>
      <c r="F3138" s="154" t="s">
        <v>171</v>
      </c>
      <c r="G3138" s="78" t="str">
        <f t="shared" si="48"/>
        <v>KMO</v>
      </c>
    </row>
    <row r="3139" spans="2:7" hidden="1" x14ac:dyDescent="0.2">
      <c r="B3139" s="154" t="s">
        <v>7124</v>
      </c>
      <c r="C3139" s="154" t="s">
        <v>7124</v>
      </c>
      <c r="D3139" s="154" t="s">
        <v>7125</v>
      </c>
      <c r="E3139" s="154" t="s">
        <v>1699</v>
      </c>
      <c r="F3139" s="154" t="s">
        <v>171</v>
      </c>
      <c r="G3139" s="78" t="str">
        <f t="shared" si="48"/>
        <v>KMY</v>
      </c>
    </row>
    <row r="3140" spans="2:7" hidden="1" x14ac:dyDescent="0.2">
      <c r="B3140" s="154" t="s">
        <v>3605</v>
      </c>
      <c r="C3140" s="154" t="s">
        <v>3605</v>
      </c>
      <c r="D3140" s="154" t="s">
        <v>3606</v>
      </c>
      <c r="E3140" s="154" t="s">
        <v>1699</v>
      </c>
      <c r="F3140" s="154" t="s">
        <v>171</v>
      </c>
      <c r="G3140" s="78" t="str">
        <f t="shared" ref="G3140:G3203" si="49">C3140</f>
        <v>KNK</v>
      </c>
    </row>
    <row r="3141" spans="2:7" hidden="1" x14ac:dyDescent="0.2">
      <c r="B3141" s="154" t="s">
        <v>3612</v>
      </c>
      <c r="C3141" s="154" t="s">
        <v>3612</v>
      </c>
      <c r="D3141" s="154" t="s">
        <v>7127</v>
      </c>
      <c r="E3141" s="154" t="s">
        <v>1699</v>
      </c>
      <c r="F3141" s="154" t="s">
        <v>171</v>
      </c>
      <c r="G3141" s="78" t="str">
        <f t="shared" si="49"/>
        <v>KNW</v>
      </c>
    </row>
    <row r="3142" spans="2:7" hidden="1" x14ac:dyDescent="0.2">
      <c r="B3142" s="154" t="s">
        <v>3615</v>
      </c>
      <c r="C3142" s="154" t="s">
        <v>3615</v>
      </c>
      <c r="D3142" s="154" t="s">
        <v>3616</v>
      </c>
      <c r="E3142" s="154" t="s">
        <v>1699</v>
      </c>
      <c r="F3142" s="154" t="s">
        <v>171</v>
      </c>
      <c r="G3142" s="78" t="str">
        <f t="shared" si="49"/>
        <v>KOA</v>
      </c>
    </row>
    <row r="3143" spans="2:7" hidden="1" x14ac:dyDescent="0.2">
      <c r="B3143" s="154" t="s">
        <v>3624</v>
      </c>
      <c r="C3143" s="154" t="s">
        <v>3624</v>
      </c>
      <c r="D3143" s="154" t="s">
        <v>3625</v>
      </c>
      <c r="E3143" s="154" t="s">
        <v>1699</v>
      </c>
      <c r="F3143" s="154" t="s">
        <v>171</v>
      </c>
      <c r="G3143" s="78" t="str">
        <f t="shared" si="49"/>
        <v>KOT</v>
      </c>
    </row>
    <row r="3144" spans="2:7" hidden="1" x14ac:dyDescent="0.2">
      <c r="B3144" s="154" t="s">
        <v>7129</v>
      </c>
      <c r="C3144" s="154" t="s">
        <v>7129</v>
      </c>
      <c r="D3144" s="154" t="s">
        <v>7130</v>
      </c>
      <c r="E3144" s="154" t="s">
        <v>1699</v>
      </c>
      <c r="F3144" s="154" t="s">
        <v>171</v>
      </c>
      <c r="G3144" s="78" t="str">
        <f t="shared" si="49"/>
        <v>KOY</v>
      </c>
    </row>
    <row r="3145" spans="2:7" hidden="1" x14ac:dyDescent="0.2">
      <c r="B3145" s="154" t="s">
        <v>3627</v>
      </c>
      <c r="C3145" s="154" t="s">
        <v>3627</v>
      </c>
      <c r="D3145" s="154" t="s">
        <v>3628</v>
      </c>
      <c r="E3145" s="154" t="s">
        <v>1699</v>
      </c>
      <c r="F3145" s="154" t="s">
        <v>171</v>
      </c>
      <c r="G3145" s="78" t="str">
        <f t="shared" si="49"/>
        <v>KOZ</v>
      </c>
    </row>
    <row r="3146" spans="2:7" hidden="1" x14ac:dyDescent="0.2">
      <c r="B3146" s="154" t="s">
        <v>3629</v>
      </c>
      <c r="C3146" s="154" t="s">
        <v>3629</v>
      </c>
      <c r="D3146" s="154" t="s">
        <v>7131</v>
      </c>
      <c r="E3146" s="154" t="s">
        <v>1699</v>
      </c>
      <c r="F3146" s="154" t="s">
        <v>171</v>
      </c>
      <c r="G3146" s="78" t="str">
        <f t="shared" si="49"/>
        <v>KPB</v>
      </c>
    </row>
    <row r="3147" spans="2:7" hidden="1" x14ac:dyDescent="0.2">
      <c r="B3147" s="154" t="s">
        <v>3630</v>
      </c>
      <c r="C3147" s="154" t="s">
        <v>3630</v>
      </c>
      <c r="D3147" s="154" t="s">
        <v>3631</v>
      </c>
      <c r="E3147" s="154" t="s">
        <v>1699</v>
      </c>
      <c r="F3147" s="154" t="s">
        <v>171</v>
      </c>
      <c r="G3147" s="78" t="str">
        <f t="shared" si="49"/>
        <v>KPN</v>
      </c>
    </row>
    <row r="3148" spans="2:7" hidden="1" x14ac:dyDescent="0.2">
      <c r="B3148" s="154" t="s">
        <v>3633</v>
      </c>
      <c r="C3148" s="154" t="s">
        <v>3633</v>
      </c>
      <c r="D3148" s="154" t="s">
        <v>3634</v>
      </c>
      <c r="E3148" s="154" t="s">
        <v>1699</v>
      </c>
      <c r="F3148" s="154" t="s">
        <v>171</v>
      </c>
      <c r="G3148" s="78" t="str">
        <f t="shared" si="49"/>
        <v>KPV</v>
      </c>
    </row>
    <row r="3149" spans="2:7" hidden="1" x14ac:dyDescent="0.2">
      <c r="B3149" s="154" t="s">
        <v>3635</v>
      </c>
      <c r="C3149" s="154" t="s">
        <v>3635</v>
      </c>
      <c r="D3149" s="154" t="s">
        <v>7132</v>
      </c>
      <c r="E3149" s="154" t="s">
        <v>1699</v>
      </c>
      <c r="F3149" s="154" t="s">
        <v>171</v>
      </c>
      <c r="G3149" s="78" t="str">
        <f t="shared" si="49"/>
        <v>KPY</v>
      </c>
    </row>
    <row r="3150" spans="2:7" hidden="1" x14ac:dyDescent="0.2">
      <c r="B3150" s="154" t="s">
        <v>3636</v>
      </c>
      <c r="C3150" s="154" t="s">
        <v>3636</v>
      </c>
      <c r="D3150" s="154" t="s">
        <v>3637</v>
      </c>
      <c r="E3150" s="154" t="s">
        <v>1699</v>
      </c>
      <c r="F3150" s="154" t="s">
        <v>171</v>
      </c>
      <c r="G3150" s="78" t="str">
        <f t="shared" si="49"/>
        <v>KQA</v>
      </c>
    </row>
    <row r="3151" spans="2:7" hidden="1" x14ac:dyDescent="0.2">
      <c r="B3151" s="154" t="s">
        <v>3653</v>
      </c>
      <c r="C3151" s="154" t="s">
        <v>3653</v>
      </c>
      <c r="D3151" s="154" t="s">
        <v>7139</v>
      </c>
      <c r="E3151" s="154" t="s">
        <v>1699</v>
      </c>
      <c r="F3151" s="154" t="s">
        <v>171</v>
      </c>
      <c r="G3151" s="78" t="str">
        <f t="shared" si="49"/>
        <v>KSM</v>
      </c>
    </row>
    <row r="3152" spans="2:7" hidden="1" x14ac:dyDescent="0.2">
      <c r="B3152" s="154" t="s">
        <v>6431</v>
      </c>
      <c r="C3152" s="154" t="s">
        <v>6431</v>
      </c>
      <c r="D3152" s="154" t="s">
        <v>7140</v>
      </c>
      <c r="E3152" s="154" t="s">
        <v>1699</v>
      </c>
      <c r="F3152" s="154" t="s">
        <v>171</v>
      </c>
      <c r="G3152" s="78" t="str">
        <f t="shared" si="49"/>
        <v>KSR</v>
      </c>
    </row>
    <row r="3153" spans="2:7" hidden="1" x14ac:dyDescent="0.2">
      <c r="B3153" s="154" t="s">
        <v>3662</v>
      </c>
      <c r="C3153" s="154" t="s">
        <v>3662</v>
      </c>
      <c r="D3153" s="154" t="s">
        <v>7141</v>
      </c>
      <c r="E3153" s="154" t="s">
        <v>1699</v>
      </c>
      <c r="F3153" s="154" t="s">
        <v>171</v>
      </c>
      <c r="G3153" s="78" t="str">
        <f t="shared" si="49"/>
        <v>KTB</v>
      </c>
    </row>
    <row r="3154" spans="2:7" hidden="1" x14ac:dyDescent="0.2">
      <c r="B3154" s="154" t="s">
        <v>3670</v>
      </c>
      <c r="C3154" s="154" t="s">
        <v>3670</v>
      </c>
      <c r="D3154" s="154" t="s">
        <v>3671</v>
      </c>
      <c r="E3154" s="154" t="s">
        <v>1699</v>
      </c>
      <c r="F3154" s="154" t="s">
        <v>171</v>
      </c>
      <c r="G3154" s="78" t="str">
        <f t="shared" si="49"/>
        <v>KTN</v>
      </c>
    </row>
    <row r="3155" spans="2:7" hidden="1" x14ac:dyDescent="0.2">
      <c r="B3155" s="154" t="s">
        <v>3672</v>
      </c>
      <c r="C3155" s="154" t="s">
        <v>3672</v>
      </c>
      <c r="D3155" s="154" t="s">
        <v>7143</v>
      </c>
      <c r="E3155" s="154" t="s">
        <v>1699</v>
      </c>
      <c r="F3155" s="154" t="s">
        <v>171</v>
      </c>
      <c r="G3155" s="78" t="str">
        <f t="shared" si="49"/>
        <v>KTS</v>
      </c>
    </row>
    <row r="3156" spans="2:7" hidden="1" x14ac:dyDescent="0.2">
      <c r="B3156" s="154" t="s">
        <v>3681</v>
      </c>
      <c r="C3156" s="154" t="s">
        <v>3681</v>
      </c>
      <c r="D3156" s="154" t="s">
        <v>3682</v>
      </c>
      <c r="E3156" s="154" t="s">
        <v>1699</v>
      </c>
      <c r="F3156" s="154" t="s">
        <v>171</v>
      </c>
      <c r="G3156" s="78" t="str">
        <f t="shared" si="49"/>
        <v>KUK</v>
      </c>
    </row>
    <row r="3157" spans="2:7" hidden="1" x14ac:dyDescent="0.2">
      <c r="B3157" s="154" t="s">
        <v>3692</v>
      </c>
      <c r="C3157" s="154" t="s">
        <v>3692</v>
      </c>
      <c r="D3157" s="154" t="s">
        <v>7148</v>
      </c>
      <c r="E3157" s="154" t="s">
        <v>1699</v>
      </c>
      <c r="F3157" s="154" t="s">
        <v>171</v>
      </c>
      <c r="G3157" s="78" t="str">
        <f t="shared" si="49"/>
        <v>KVC</v>
      </c>
    </row>
    <row r="3158" spans="2:7" hidden="1" x14ac:dyDescent="0.2">
      <c r="B3158" s="154" t="s">
        <v>3697</v>
      </c>
      <c r="C3158" s="154" t="s">
        <v>3697</v>
      </c>
      <c r="D3158" s="154" t="s">
        <v>3698</v>
      </c>
      <c r="E3158" s="154" t="s">
        <v>1699</v>
      </c>
      <c r="F3158" s="154" t="s">
        <v>171</v>
      </c>
      <c r="G3158" s="78" t="str">
        <f t="shared" si="49"/>
        <v>KVL</v>
      </c>
    </row>
    <row r="3159" spans="2:7" hidden="1" x14ac:dyDescent="0.2">
      <c r="B3159" s="154" t="s">
        <v>3703</v>
      </c>
      <c r="C3159" s="154" t="s">
        <v>3703</v>
      </c>
      <c r="D3159" s="154" t="s">
        <v>3704</v>
      </c>
      <c r="E3159" s="154" t="s">
        <v>1699</v>
      </c>
      <c r="F3159" s="154" t="s">
        <v>171</v>
      </c>
      <c r="G3159" s="78" t="str">
        <f t="shared" si="49"/>
        <v>KWF</v>
      </c>
    </row>
    <row r="3160" spans="2:7" hidden="1" x14ac:dyDescent="0.2">
      <c r="B3160" s="154" t="s">
        <v>3706</v>
      </c>
      <c r="C3160" s="154" t="s">
        <v>3706</v>
      </c>
      <c r="D3160" s="154" t="s">
        <v>3707</v>
      </c>
      <c r="E3160" s="154" t="s">
        <v>1699</v>
      </c>
      <c r="F3160" s="154" t="s">
        <v>171</v>
      </c>
      <c r="G3160" s="78" t="str">
        <f t="shared" si="49"/>
        <v>KWK</v>
      </c>
    </row>
    <row r="3161" spans="2:7" hidden="1" x14ac:dyDescent="0.2">
      <c r="B3161" s="154" t="s">
        <v>3711</v>
      </c>
      <c r="C3161" s="154" t="s">
        <v>3711</v>
      </c>
      <c r="D3161" s="154" t="s">
        <v>3712</v>
      </c>
      <c r="E3161" s="154" t="s">
        <v>1699</v>
      </c>
      <c r="F3161" s="154" t="s">
        <v>171</v>
      </c>
      <c r="G3161" s="78" t="str">
        <f t="shared" si="49"/>
        <v>KWN</v>
      </c>
    </row>
    <row r="3162" spans="2:7" hidden="1" x14ac:dyDescent="0.2">
      <c r="B3162" s="154" t="s">
        <v>3713</v>
      </c>
      <c r="C3162" s="154" t="s">
        <v>3713</v>
      </c>
      <c r="D3162" s="154" t="s">
        <v>3714</v>
      </c>
      <c r="E3162" s="154" t="s">
        <v>1699</v>
      </c>
      <c r="F3162" s="154" t="s">
        <v>171</v>
      </c>
      <c r="G3162" s="78" t="str">
        <f t="shared" si="49"/>
        <v>KWT</v>
      </c>
    </row>
    <row r="3163" spans="2:7" hidden="1" x14ac:dyDescent="0.2">
      <c r="B3163" s="154" t="s">
        <v>3715</v>
      </c>
      <c r="C3163" s="154" t="s">
        <v>3715</v>
      </c>
      <c r="D3163" s="154" t="s">
        <v>3716</v>
      </c>
      <c r="E3163" s="154" t="s">
        <v>1699</v>
      </c>
      <c r="F3163" s="154" t="s">
        <v>171</v>
      </c>
      <c r="G3163" s="78" t="str">
        <f t="shared" si="49"/>
        <v>KXA</v>
      </c>
    </row>
    <row r="3164" spans="2:7" hidden="1" x14ac:dyDescent="0.2">
      <c r="B3164" s="154" t="s">
        <v>3720</v>
      </c>
      <c r="C3164" s="154" t="s">
        <v>3720</v>
      </c>
      <c r="D3164" s="154" t="s">
        <v>3721</v>
      </c>
      <c r="E3164" s="154" t="s">
        <v>1699</v>
      </c>
      <c r="F3164" s="154" t="s">
        <v>171</v>
      </c>
      <c r="G3164" s="78" t="str">
        <f t="shared" si="49"/>
        <v>KYK</v>
      </c>
    </row>
    <row r="3165" spans="2:7" hidden="1" x14ac:dyDescent="0.2">
      <c r="B3165" s="154" t="s">
        <v>3722</v>
      </c>
      <c r="C3165" s="154" t="s">
        <v>3722</v>
      </c>
      <c r="D3165" s="154" t="s">
        <v>3723</v>
      </c>
      <c r="E3165" s="154" t="s">
        <v>1699</v>
      </c>
      <c r="F3165" s="154" t="s">
        <v>171</v>
      </c>
      <c r="G3165" s="78" t="str">
        <f t="shared" si="49"/>
        <v>KYU</v>
      </c>
    </row>
    <row r="3166" spans="2:7" hidden="1" x14ac:dyDescent="0.2">
      <c r="B3166" s="154" t="s">
        <v>3724</v>
      </c>
      <c r="C3166" s="154" t="s">
        <v>3724</v>
      </c>
      <c r="D3166" s="154" t="s">
        <v>7154</v>
      </c>
      <c r="E3166" s="154" t="s">
        <v>1699</v>
      </c>
      <c r="F3166" s="154" t="s">
        <v>171</v>
      </c>
      <c r="G3166" s="78" t="str">
        <f t="shared" si="49"/>
        <v>KZB</v>
      </c>
    </row>
    <row r="3167" spans="2:7" hidden="1" x14ac:dyDescent="0.2">
      <c r="B3167" s="154" t="s">
        <v>232</v>
      </c>
      <c r="C3167" s="154" t="s">
        <v>232</v>
      </c>
      <c r="D3167" s="154" t="s">
        <v>3736</v>
      </c>
      <c r="E3167" s="154" t="s">
        <v>1699</v>
      </c>
      <c r="F3167" s="154" t="s">
        <v>171</v>
      </c>
      <c r="G3167" s="78" t="str">
        <f t="shared" si="49"/>
        <v>LAN</v>
      </c>
    </row>
    <row r="3168" spans="2:7" hidden="1" x14ac:dyDescent="0.2">
      <c r="B3168" s="154" t="s">
        <v>3738</v>
      </c>
      <c r="C3168" s="154" t="s">
        <v>3738</v>
      </c>
      <c r="D3168" s="154" t="s">
        <v>3739</v>
      </c>
      <c r="E3168" s="154" t="s">
        <v>1699</v>
      </c>
      <c r="F3168" s="154" t="s">
        <v>171</v>
      </c>
      <c r="G3168" s="78" t="str">
        <f t="shared" si="49"/>
        <v>LAR</v>
      </c>
    </row>
    <row r="3169" spans="2:7" hidden="1" x14ac:dyDescent="0.2">
      <c r="B3169" s="154" t="s">
        <v>140</v>
      </c>
      <c r="C3169" s="154" t="s">
        <v>140</v>
      </c>
      <c r="D3169" s="154" t="s">
        <v>3740</v>
      </c>
      <c r="E3169" s="154" t="s">
        <v>1699</v>
      </c>
      <c r="F3169" s="154" t="s">
        <v>171</v>
      </c>
      <c r="G3169" s="78" t="str">
        <f t="shared" si="49"/>
        <v>LAS</v>
      </c>
    </row>
    <row r="3170" spans="2:7" hidden="1" x14ac:dyDescent="0.2">
      <c r="B3170" s="154" t="s">
        <v>3743</v>
      </c>
      <c r="C3170" s="154" t="s">
        <v>3743</v>
      </c>
      <c r="D3170" s="154" t="s">
        <v>3744</v>
      </c>
      <c r="E3170" s="154" t="s">
        <v>1699</v>
      </c>
      <c r="F3170" s="154" t="s">
        <v>171</v>
      </c>
      <c r="G3170" s="78" t="str">
        <f t="shared" si="49"/>
        <v>LAW</v>
      </c>
    </row>
    <row r="3171" spans="2:7" hidden="1" x14ac:dyDescent="0.2">
      <c r="B3171" s="154" t="s">
        <v>127</v>
      </c>
      <c r="C3171" s="154" t="s">
        <v>127</v>
      </c>
      <c r="D3171" s="154" t="s">
        <v>3745</v>
      </c>
      <c r="E3171" s="154" t="s">
        <v>1699</v>
      </c>
      <c r="F3171" s="154" t="s">
        <v>171</v>
      </c>
      <c r="G3171" s="78" t="str">
        <f t="shared" si="49"/>
        <v>LAX</v>
      </c>
    </row>
    <row r="3172" spans="2:7" hidden="1" x14ac:dyDescent="0.2">
      <c r="B3172" s="154" t="s">
        <v>3746</v>
      </c>
      <c r="C3172" s="154" t="s">
        <v>3746</v>
      </c>
      <c r="D3172" s="154" t="s">
        <v>3747</v>
      </c>
      <c r="E3172" s="154" t="s">
        <v>1699</v>
      </c>
      <c r="F3172" s="154" t="s">
        <v>171</v>
      </c>
      <c r="G3172" s="78" t="str">
        <f t="shared" si="49"/>
        <v>LBB</v>
      </c>
    </row>
    <row r="3173" spans="2:7" hidden="1" x14ac:dyDescent="0.2">
      <c r="B3173" s="154" t="s">
        <v>6438</v>
      </c>
      <c r="C3173" s="154" t="s">
        <v>6438</v>
      </c>
      <c r="D3173" s="154" t="s">
        <v>6439</v>
      </c>
      <c r="E3173" s="154" t="s">
        <v>1699</v>
      </c>
      <c r="F3173" s="154" t="s">
        <v>171</v>
      </c>
      <c r="G3173" s="78" t="str">
        <f t="shared" si="49"/>
        <v>LBE</v>
      </c>
    </row>
    <row r="3174" spans="2:7" hidden="1" x14ac:dyDescent="0.2">
      <c r="B3174" s="154" t="s">
        <v>3750</v>
      </c>
      <c r="C3174" s="154" t="s">
        <v>3750</v>
      </c>
      <c r="D3174" s="154" t="s">
        <v>7157</v>
      </c>
      <c r="E3174" s="154" t="s">
        <v>1699</v>
      </c>
      <c r="F3174" s="154" t="s">
        <v>171</v>
      </c>
      <c r="G3174" s="78" t="str">
        <f t="shared" si="49"/>
        <v>LBF</v>
      </c>
    </row>
    <row r="3175" spans="2:7" hidden="1" x14ac:dyDescent="0.2">
      <c r="B3175" s="154" t="s">
        <v>3752</v>
      </c>
      <c r="C3175" s="154" t="s">
        <v>3752</v>
      </c>
      <c r="D3175" s="154" t="s">
        <v>3753</v>
      </c>
      <c r="E3175" s="154" t="s">
        <v>1699</v>
      </c>
      <c r="F3175" s="154" t="s">
        <v>171</v>
      </c>
      <c r="G3175" s="78" t="str">
        <f t="shared" si="49"/>
        <v>LBL</v>
      </c>
    </row>
    <row r="3176" spans="2:7" hidden="1" x14ac:dyDescent="0.2">
      <c r="B3176" s="154" t="s">
        <v>3759</v>
      </c>
      <c r="C3176" s="154" t="s">
        <v>3759</v>
      </c>
      <c r="D3176" s="154" t="s">
        <v>7162</v>
      </c>
      <c r="E3176" s="154" t="s">
        <v>1699</v>
      </c>
      <c r="F3176" s="154" t="s">
        <v>171</v>
      </c>
      <c r="G3176" s="78" t="str">
        <f t="shared" si="49"/>
        <v>LCH</v>
      </c>
    </row>
    <row r="3177" spans="2:7" hidden="1" x14ac:dyDescent="0.2">
      <c r="B3177" s="154" t="s">
        <v>7163</v>
      </c>
      <c r="C3177" s="154" t="s">
        <v>156</v>
      </c>
      <c r="D3177" s="154" t="s">
        <v>6722</v>
      </c>
      <c r="E3177" s="154" t="s">
        <v>1699</v>
      </c>
      <c r="F3177" s="154" t="s">
        <v>171</v>
      </c>
      <c r="G3177" s="78" t="str">
        <f t="shared" si="49"/>
        <v>CMH</v>
      </c>
    </row>
    <row r="3178" spans="2:7" hidden="1" x14ac:dyDescent="0.2">
      <c r="B3178" s="154" t="s">
        <v>3776</v>
      </c>
      <c r="C3178" s="154" t="s">
        <v>3776</v>
      </c>
      <c r="D3178" s="154" t="s">
        <v>1626</v>
      </c>
      <c r="E3178" s="154" t="s">
        <v>1699</v>
      </c>
      <c r="F3178" s="154" t="s">
        <v>171</v>
      </c>
      <c r="G3178" s="78" t="str">
        <f t="shared" si="49"/>
        <v>LEB</v>
      </c>
    </row>
    <row r="3179" spans="2:7" hidden="1" x14ac:dyDescent="0.2">
      <c r="B3179" s="154" t="s">
        <v>213</v>
      </c>
      <c r="C3179" s="154" t="s">
        <v>213</v>
      </c>
      <c r="D3179" s="154" t="s">
        <v>3786</v>
      </c>
      <c r="E3179" s="154" t="s">
        <v>1699</v>
      </c>
      <c r="F3179" s="154" t="s">
        <v>171</v>
      </c>
      <c r="G3179" s="78" t="str">
        <f t="shared" si="49"/>
        <v>LEX</v>
      </c>
    </row>
    <row r="3180" spans="2:7" hidden="1" x14ac:dyDescent="0.2">
      <c r="B3180" s="154" t="s">
        <v>3788</v>
      </c>
      <c r="C3180" s="154" t="s">
        <v>3788</v>
      </c>
      <c r="D3180" s="154" t="s">
        <v>3789</v>
      </c>
      <c r="E3180" s="154" t="s">
        <v>1699</v>
      </c>
      <c r="F3180" s="154" t="s">
        <v>171</v>
      </c>
      <c r="G3180" s="78" t="str">
        <f t="shared" si="49"/>
        <v>LFT</v>
      </c>
    </row>
    <row r="3181" spans="2:7" hidden="1" x14ac:dyDescent="0.2">
      <c r="B3181" s="154" t="s">
        <v>1666</v>
      </c>
      <c r="C3181" s="154" t="s">
        <v>280</v>
      </c>
      <c r="D3181" s="154" t="s">
        <v>2782</v>
      </c>
      <c r="E3181" s="154" t="s">
        <v>1699</v>
      </c>
      <c r="F3181" s="154" t="s">
        <v>171</v>
      </c>
      <c r="G3181" s="78" t="str">
        <f t="shared" si="49"/>
        <v>NYC</v>
      </c>
    </row>
    <row r="3182" spans="2:7" hidden="1" x14ac:dyDescent="0.2">
      <c r="B3182" s="154" t="s">
        <v>263</v>
      </c>
      <c r="C3182" s="154" t="s">
        <v>263</v>
      </c>
      <c r="D3182" s="154" t="s">
        <v>7172</v>
      </c>
      <c r="E3182" s="154" t="s">
        <v>1699</v>
      </c>
      <c r="F3182" s="154" t="s">
        <v>171</v>
      </c>
      <c r="G3182" s="78" t="str">
        <f t="shared" si="49"/>
        <v>LGB</v>
      </c>
    </row>
    <row r="3183" spans="2:7" hidden="1" x14ac:dyDescent="0.2">
      <c r="B3183" s="154" t="s">
        <v>3803</v>
      </c>
      <c r="C3183" s="154" t="s">
        <v>3803</v>
      </c>
      <c r="D3183" s="154" t="s">
        <v>7176</v>
      </c>
      <c r="E3183" s="154" t="s">
        <v>1699</v>
      </c>
      <c r="F3183" s="154" t="s">
        <v>171</v>
      </c>
      <c r="G3183" s="78" t="str">
        <f t="shared" si="49"/>
        <v>LIH</v>
      </c>
    </row>
    <row r="3184" spans="2:7" hidden="1" x14ac:dyDescent="0.2">
      <c r="B3184" s="154" t="s">
        <v>160</v>
      </c>
      <c r="C3184" s="154" t="s">
        <v>160</v>
      </c>
      <c r="D3184" s="154" t="s">
        <v>7177</v>
      </c>
      <c r="E3184" s="154" t="s">
        <v>1699</v>
      </c>
      <c r="F3184" s="154" t="s">
        <v>171</v>
      </c>
      <c r="G3184" s="78" t="str">
        <f t="shared" si="49"/>
        <v>LIT</v>
      </c>
    </row>
    <row r="3185" spans="2:7" hidden="1" x14ac:dyDescent="0.2">
      <c r="B3185" s="154" t="s">
        <v>1645</v>
      </c>
      <c r="C3185" s="154" t="s">
        <v>135</v>
      </c>
      <c r="D3185" s="154" t="s">
        <v>2034</v>
      </c>
      <c r="E3185" s="154" t="s">
        <v>1699</v>
      </c>
      <c r="F3185" s="154" t="s">
        <v>171</v>
      </c>
      <c r="G3185" s="78" t="str">
        <f t="shared" si="49"/>
        <v>SEA</v>
      </c>
    </row>
    <row r="3186" spans="2:7" hidden="1" x14ac:dyDescent="0.2">
      <c r="B3186" s="154" t="s">
        <v>3827</v>
      </c>
      <c r="C3186" s="154" t="s">
        <v>3827</v>
      </c>
      <c r="D3186" s="154" t="s">
        <v>7182</v>
      </c>
      <c r="E3186" s="154" t="s">
        <v>1699</v>
      </c>
      <c r="F3186" s="154" t="s">
        <v>171</v>
      </c>
      <c r="G3186" s="78" t="str">
        <f t="shared" si="49"/>
        <v>LMA</v>
      </c>
    </row>
    <row r="3187" spans="2:7" hidden="1" x14ac:dyDescent="0.2">
      <c r="B3187" s="154" t="s">
        <v>3834</v>
      </c>
      <c r="C3187" s="154" t="s">
        <v>3834</v>
      </c>
      <c r="D3187" s="154" t="s">
        <v>7184</v>
      </c>
      <c r="E3187" s="154" t="s">
        <v>1699</v>
      </c>
      <c r="F3187" s="154" t="s">
        <v>171</v>
      </c>
      <c r="G3187" s="78" t="str">
        <f t="shared" si="49"/>
        <v>LMT</v>
      </c>
    </row>
    <row r="3188" spans="2:7" hidden="1" x14ac:dyDescent="0.2">
      <c r="B3188" s="154" t="s">
        <v>239</v>
      </c>
      <c r="C3188" s="154" t="s">
        <v>239</v>
      </c>
      <c r="D3188" s="154" t="s">
        <v>3840</v>
      </c>
      <c r="E3188" s="154" t="s">
        <v>1699</v>
      </c>
      <c r="F3188" s="154" t="s">
        <v>171</v>
      </c>
      <c r="G3188" s="78" t="str">
        <f t="shared" si="49"/>
        <v>LNK</v>
      </c>
    </row>
    <row r="3189" spans="2:7" hidden="1" x14ac:dyDescent="0.2">
      <c r="B3189" s="154" t="s">
        <v>3841</v>
      </c>
      <c r="C3189" s="154" t="s">
        <v>3841</v>
      </c>
      <c r="D3189" s="154" t="s">
        <v>3842</v>
      </c>
      <c r="E3189" s="154" t="s">
        <v>1699</v>
      </c>
      <c r="F3189" s="154" t="s">
        <v>171</v>
      </c>
      <c r="G3189" s="78" t="str">
        <f t="shared" si="49"/>
        <v>LNS</v>
      </c>
    </row>
    <row r="3190" spans="2:7" hidden="1" x14ac:dyDescent="0.2">
      <c r="B3190" s="154" t="s">
        <v>3844</v>
      </c>
      <c r="C3190" s="154" t="s">
        <v>3844</v>
      </c>
      <c r="D3190" s="154" t="s">
        <v>7187</v>
      </c>
      <c r="E3190" s="154" t="s">
        <v>1699</v>
      </c>
      <c r="F3190" s="154" t="s">
        <v>171</v>
      </c>
      <c r="G3190" s="78" t="str">
        <f t="shared" si="49"/>
        <v>LNY</v>
      </c>
    </row>
    <row r="3191" spans="2:7" hidden="1" x14ac:dyDescent="0.2">
      <c r="B3191" s="154" t="s">
        <v>3863</v>
      </c>
      <c r="C3191" s="154" t="s">
        <v>3863</v>
      </c>
      <c r="D3191" s="154" t="s">
        <v>7191</v>
      </c>
      <c r="E3191" s="154" t="s">
        <v>1699</v>
      </c>
      <c r="F3191" s="154" t="s">
        <v>171</v>
      </c>
      <c r="G3191" s="78" t="str">
        <f t="shared" si="49"/>
        <v>LPS</v>
      </c>
    </row>
    <row r="3192" spans="2:7" hidden="1" x14ac:dyDescent="0.2">
      <c r="B3192" s="154" t="s">
        <v>3869</v>
      </c>
      <c r="C3192" s="154" t="s">
        <v>3869</v>
      </c>
      <c r="D3192" s="154" t="s">
        <v>3870</v>
      </c>
      <c r="E3192" s="154" t="s">
        <v>1699</v>
      </c>
      <c r="F3192" s="154" t="s">
        <v>171</v>
      </c>
      <c r="G3192" s="78" t="str">
        <f t="shared" si="49"/>
        <v>LRD</v>
      </c>
    </row>
    <row r="3193" spans="2:7" hidden="1" x14ac:dyDescent="0.2">
      <c r="B3193" s="154" t="s">
        <v>251</v>
      </c>
      <c r="C3193" s="154" t="s">
        <v>251</v>
      </c>
      <c r="D3193" s="154" t="s">
        <v>7198</v>
      </c>
      <c r="E3193" s="154" t="s">
        <v>1699</v>
      </c>
      <c r="F3193" s="154" t="s">
        <v>171</v>
      </c>
      <c r="G3193" s="78" t="str">
        <f t="shared" si="49"/>
        <v>LSE</v>
      </c>
    </row>
    <row r="3194" spans="2:7" hidden="1" x14ac:dyDescent="0.2">
      <c r="B3194" s="154" t="s">
        <v>7203</v>
      </c>
      <c r="C3194" s="154" t="s">
        <v>139</v>
      </c>
      <c r="D3194" s="154" t="s">
        <v>2499</v>
      </c>
      <c r="E3194" s="154" t="s">
        <v>1699</v>
      </c>
      <c r="F3194" s="154" t="s">
        <v>171</v>
      </c>
      <c r="G3194" s="78" t="str">
        <f t="shared" si="49"/>
        <v>CVG</v>
      </c>
    </row>
    <row r="3195" spans="2:7" hidden="1" x14ac:dyDescent="0.2">
      <c r="B3195" s="154" t="s">
        <v>3902</v>
      </c>
      <c r="C3195" s="154" t="s">
        <v>3902</v>
      </c>
      <c r="D3195" s="154" t="s">
        <v>3903</v>
      </c>
      <c r="E3195" s="154" t="s">
        <v>1699</v>
      </c>
      <c r="F3195" s="154" t="s">
        <v>171</v>
      </c>
      <c r="G3195" s="78" t="str">
        <f t="shared" si="49"/>
        <v>LUP</v>
      </c>
    </row>
    <row r="3196" spans="2:7" hidden="1" x14ac:dyDescent="0.2">
      <c r="B3196" s="154" t="s">
        <v>3905</v>
      </c>
      <c r="C3196" s="154" t="s">
        <v>3905</v>
      </c>
      <c r="D3196" s="154" t="s">
        <v>7208</v>
      </c>
      <c r="E3196" s="154" t="s">
        <v>1699</v>
      </c>
      <c r="F3196" s="154" t="s">
        <v>171</v>
      </c>
      <c r="G3196" s="78" t="str">
        <f t="shared" si="49"/>
        <v>LUR</v>
      </c>
    </row>
    <row r="3197" spans="2:7" hidden="1" x14ac:dyDescent="0.2">
      <c r="B3197" s="154" t="s">
        <v>3910</v>
      </c>
      <c r="C3197" s="154" t="s">
        <v>3910</v>
      </c>
      <c r="D3197" s="154" t="s">
        <v>3911</v>
      </c>
      <c r="E3197" s="154" t="s">
        <v>1699</v>
      </c>
      <c r="F3197" s="154" t="s">
        <v>171</v>
      </c>
      <c r="G3197" s="78" t="str">
        <f t="shared" si="49"/>
        <v>LWB</v>
      </c>
    </row>
    <row r="3198" spans="2:7" hidden="1" x14ac:dyDescent="0.2">
      <c r="B3198" s="154" t="s">
        <v>3916</v>
      </c>
      <c r="C3198" s="154" t="s">
        <v>3916</v>
      </c>
      <c r="D3198" s="154" t="s">
        <v>3917</v>
      </c>
      <c r="E3198" s="154" t="s">
        <v>1699</v>
      </c>
      <c r="F3198" s="154" t="s">
        <v>171</v>
      </c>
      <c r="G3198" s="78" t="str">
        <f t="shared" si="49"/>
        <v>LWS</v>
      </c>
    </row>
    <row r="3199" spans="2:7" hidden="1" x14ac:dyDescent="0.2">
      <c r="B3199" s="154" t="s">
        <v>3918</v>
      </c>
      <c r="C3199" s="154" t="s">
        <v>3918</v>
      </c>
      <c r="D3199" s="154" t="s">
        <v>3919</v>
      </c>
      <c r="E3199" s="154" t="s">
        <v>1699</v>
      </c>
      <c r="F3199" s="154" t="s">
        <v>171</v>
      </c>
      <c r="G3199" s="78" t="str">
        <f t="shared" si="49"/>
        <v>LWT</v>
      </c>
    </row>
    <row r="3200" spans="2:7" hidden="1" x14ac:dyDescent="0.2">
      <c r="B3200" s="154" t="s">
        <v>3929</v>
      </c>
      <c r="C3200" s="154" t="s">
        <v>3929</v>
      </c>
      <c r="D3200" s="154" t="s">
        <v>3930</v>
      </c>
      <c r="E3200" s="154" t="s">
        <v>1699</v>
      </c>
      <c r="F3200" s="154" t="s">
        <v>171</v>
      </c>
      <c r="G3200" s="78" t="str">
        <f t="shared" si="49"/>
        <v>LYH</v>
      </c>
    </row>
    <row r="3201" spans="2:7" hidden="1" x14ac:dyDescent="0.2">
      <c r="B3201" s="154" t="s">
        <v>3946</v>
      </c>
      <c r="C3201" s="154" t="s">
        <v>3946</v>
      </c>
      <c r="D3201" s="154" t="s">
        <v>3947</v>
      </c>
      <c r="E3201" s="154" t="s">
        <v>1699</v>
      </c>
      <c r="F3201" s="154" t="s">
        <v>171</v>
      </c>
      <c r="G3201" s="78" t="str">
        <f t="shared" si="49"/>
        <v>MAF</v>
      </c>
    </row>
    <row r="3202" spans="2:7" hidden="1" x14ac:dyDescent="0.2">
      <c r="B3202" s="154" t="s">
        <v>7218</v>
      </c>
      <c r="C3202" s="154" t="s">
        <v>7218</v>
      </c>
      <c r="D3202" s="154" t="s">
        <v>7219</v>
      </c>
      <c r="E3202" s="154" t="s">
        <v>1699</v>
      </c>
      <c r="F3202" s="154" t="s">
        <v>171</v>
      </c>
      <c r="G3202" s="78" t="str">
        <f t="shared" si="49"/>
        <v>MBL</v>
      </c>
    </row>
    <row r="3203" spans="2:7" hidden="1" x14ac:dyDescent="0.2">
      <c r="B3203" s="154" t="s">
        <v>231</v>
      </c>
      <c r="C3203" s="154" t="s">
        <v>231</v>
      </c>
      <c r="D3203" s="154" t="s">
        <v>3964</v>
      </c>
      <c r="E3203" s="154" t="s">
        <v>1699</v>
      </c>
      <c r="F3203" s="154" t="s">
        <v>171</v>
      </c>
      <c r="G3203" s="78" t="str">
        <f t="shared" si="49"/>
        <v>MBS</v>
      </c>
    </row>
    <row r="3204" spans="2:7" hidden="1" x14ac:dyDescent="0.2">
      <c r="B3204" s="154" t="s">
        <v>3967</v>
      </c>
      <c r="C3204" s="154" t="s">
        <v>3967</v>
      </c>
      <c r="D3204" s="154" t="s">
        <v>3968</v>
      </c>
      <c r="E3204" s="154" t="s">
        <v>1699</v>
      </c>
      <c r="F3204" s="154" t="s">
        <v>171</v>
      </c>
      <c r="G3204" s="78" t="str">
        <f t="shared" ref="G3204:G3267" si="50">C3204</f>
        <v>MCE</v>
      </c>
    </row>
    <row r="3205" spans="2:7" hidden="1" x14ac:dyDescent="0.2">
      <c r="B3205" s="154" t="s">
        <v>3969</v>
      </c>
      <c r="C3205" s="154" t="s">
        <v>3969</v>
      </c>
      <c r="D3205" s="154" t="s">
        <v>3970</v>
      </c>
      <c r="E3205" s="154" t="s">
        <v>1699</v>
      </c>
      <c r="F3205" s="154" t="s">
        <v>171</v>
      </c>
      <c r="G3205" s="78" t="str">
        <f t="shared" si="50"/>
        <v>MCG</v>
      </c>
    </row>
    <row r="3206" spans="2:7" hidden="1" x14ac:dyDescent="0.2">
      <c r="B3206" s="154" t="s">
        <v>1639</v>
      </c>
      <c r="C3206" s="154" t="s">
        <v>316</v>
      </c>
      <c r="D3206" s="154" t="s">
        <v>3971</v>
      </c>
      <c r="E3206" s="154" t="s">
        <v>1699</v>
      </c>
      <c r="F3206" s="154" t="s">
        <v>171</v>
      </c>
      <c r="G3206" s="78" t="str">
        <f t="shared" si="50"/>
        <v>MKC</v>
      </c>
    </row>
    <row r="3207" spans="2:7" hidden="1" x14ac:dyDescent="0.2">
      <c r="B3207" s="154" t="s">
        <v>3972</v>
      </c>
      <c r="C3207" s="154" t="s">
        <v>3972</v>
      </c>
      <c r="D3207" s="154" t="s">
        <v>3973</v>
      </c>
      <c r="E3207" s="154" t="s">
        <v>1699</v>
      </c>
      <c r="F3207" s="154" t="s">
        <v>171</v>
      </c>
      <c r="G3207" s="78" t="str">
        <f t="shared" si="50"/>
        <v>MCK</v>
      </c>
    </row>
    <row r="3208" spans="2:7" hidden="1" x14ac:dyDescent="0.2">
      <c r="B3208" s="154" t="s">
        <v>3975</v>
      </c>
      <c r="C3208" s="154" t="s">
        <v>3975</v>
      </c>
      <c r="D3208" s="154" t="s">
        <v>3976</v>
      </c>
      <c r="E3208" s="154" t="s">
        <v>1699</v>
      </c>
      <c r="F3208" s="154" t="s">
        <v>171</v>
      </c>
      <c r="G3208" s="78" t="str">
        <f t="shared" si="50"/>
        <v>MCN</v>
      </c>
    </row>
    <row r="3209" spans="2:7" hidden="1" x14ac:dyDescent="0.2">
      <c r="B3209" s="154" t="s">
        <v>3977</v>
      </c>
      <c r="C3209" s="154" t="s">
        <v>324</v>
      </c>
      <c r="D3209" s="154" t="s">
        <v>3978</v>
      </c>
      <c r="E3209" s="154" t="s">
        <v>1699</v>
      </c>
      <c r="F3209" s="154" t="s">
        <v>171</v>
      </c>
      <c r="G3209" s="78" t="str">
        <f t="shared" si="50"/>
        <v>ORL</v>
      </c>
    </row>
    <row r="3210" spans="2:7" hidden="1" x14ac:dyDescent="0.2">
      <c r="B3210" s="154" t="s">
        <v>3983</v>
      </c>
      <c r="C3210" s="154" t="s">
        <v>3983</v>
      </c>
      <c r="D3210" s="154" t="s">
        <v>7221</v>
      </c>
      <c r="E3210" s="154" t="s">
        <v>1699</v>
      </c>
      <c r="F3210" s="154" t="s">
        <v>171</v>
      </c>
      <c r="G3210" s="78" t="str">
        <f t="shared" si="50"/>
        <v>MCW</v>
      </c>
    </row>
    <row r="3211" spans="2:7" hidden="1" x14ac:dyDescent="0.2">
      <c r="B3211" s="154" t="s">
        <v>3994</v>
      </c>
      <c r="C3211" s="154" t="s">
        <v>323</v>
      </c>
      <c r="D3211" s="154" t="s">
        <v>3995</v>
      </c>
      <c r="E3211" s="154" t="s">
        <v>1699</v>
      </c>
      <c r="F3211" s="154" t="s">
        <v>171</v>
      </c>
      <c r="G3211" s="78" t="str">
        <f t="shared" si="50"/>
        <v>HAR</v>
      </c>
    </row>
    <row r="3212" spans="2:7" hidden="1" x14ac:dyDescent="0.2">
      <c r="B3212" s="154" t="s">
        <v>3997</v>
      </c>
      <c r="C3212" s="154" t="s">
        <v>1633</v>
      </c>
      <c r="D3212" s="154" t="s">
        <v>911</v>
      </c>
      <c r="E3212" s="154" t="s">
        <v>1699</v>
      </c>
      <c r="F3212" s="154" t="s">
        <v>171</v>
      </c>
      <c r="G3212" s="78" t="str">
        <f t="shared" si="50"/>
        <v>CHI</v>
      </c>
    </row>
    <row r="3213" spans="2:7" hidden="1" x14ac:dyDescent="0.2">
      <c r="B3213" s="154" t="s">
        <v>4005</v>
      </c>
      <c r="C3213" s="154" t="s">
        <v>4005</v>
      </c>
      <c r="D3213" s="154" t="s">
        <v>4006</v>
      </c>
      <c r="E3213" s="154" t="s">
        <v>1699</v>
      </c>
      <c r="F3213" s="154" t="s">
        <v>171</v>
      </c>
      <c r="G3213" s="78" t="str">
        <f t="shared" si="50"/>
        <v>MEI</v>
      </c>
    </row>
    <row r="3214" spans="2:7" hidden="1" x14ac:dyDescent="0.2">
      <c r="B3214" s="154" t="s">
        <v>142</v>
      </c>
      <c r="C3214" s="154" t="s">
        <v>142</v>
      </c>
      <c r="D3214" s="154" t="s">
        <v>4007</v>
      </c>
      <c r="E3214" s="154" t="s">
        <v>1699</v>
      </c>
      <c r="F3214" s="154" t="s">
        <v>171</v>
      </c>
      <c r="G3214" s="78" t="str">
        <f t="shared" si="50"/>
        <v>MEM</v>
      </c>
    </row>
    <row r="3215" spans="2:7" hidden="1" x14ac:dyDescent="0.2">
      <c r="B3215" s="154" t="s">
        <v>4013</v>
      </c>
      <c r="C3215" s="154" t="s">
        <v>4013</v>
      </c>
      <c r="D3215" s="154" t="s">
        <v>4014</v>
      </c>
      <c r="E3215" s="154" t="s">
        <v>1699</v>
      </c>
      <c r="F3215" s="154" t="s">
        <v>171</v>
      </c>
      <c r="G3215" s="78" t="str">
        <f t="shared" si="50"/>
        <v>MFE</v>
      </c>
    </row>
    <row r="3216" spans="2:7" hidden="1" x14ac:dyDescent="0.2">
      <c r="B3216" s="154" t="s">
        <v>4019</v>
      </c>
      <c r="C3216" s="154" t="s">
        <v>4019</v>
      </c>
      <c r="D3216" s="154" t="s">
        <v>4020</v>
      </c>
      <c r="E3216" s="154" t="s">
        <v>1699</v>
      </c>
      <c r="F3216" s="154" t="s">
        <v>171</v>
      </c>
      <c r="G3216" s="78" t="str">
        <f t="shared" si="50"/>
        <v>MFR</v>
      </c>
    </row>
    <row r="3217" spans="2:7" hidden="1" x14ac:dyDescent="0.2">
      <c r="B3217" s="154" t="s">
        <v>4027</v>
      </c>
      <c r="C3217" s="154" t="s">
        <v>4027</v>
      </c>
      <c r="D3217" s="154" t="s">
        <v>4028</v>
      </c>
      <c r="E3217" s="154" t="s">
        <v>1699</v>
      </c>
      <c r="F3217" s="154" t="s">
        <v>171</v>
      </c>
      <c r="G3217" s="78" t="str">
        <f t="shared" si="50"/>
        <v>MGM</v>
      </c>
    </row>
    <row r="3218" spans="2:7" hidden="1" x14ac:dyDescent="0.2">
      <c r="B3218" s="154" t="s">
        <v>4033</v>
      </c>
      <c r="C3218" s="154" t="s">
        <v>4033</v>
      </c>
      <c r="D3218" s="154" t="s">
        <v>4034</v>
      </c>
      <c r="E3218" s="154" t="s">
        <v>1699</v>
      </c>
      <c r="F3218" s="154" t="s">
        <v>171</v>
      </c>
      <c r="G3218" s="78" t="str">
        <f t="shared" si="50"/>
        <v>MGW</v>
      </c>
    </row>
    <row r="3219" spans="2:7" hidden="1" x14ac:dyDescent="0.2">
      <c r="B3219" s="154" t="s">
        <v>252</v>
      </c>
      <c r="C3219" s="154" t="s">
        <v>252</v>
      </c>
      <c r="D3219" s="154" t="s">
        <v>4037</v>
      </c>
      <c r="E3219" s="154" t="s">
        <v>1699</v>
      </c>
      <c r="F3219" s="154" t="s">
        <v>171</v>
      </c>
      <c r="G3219" s="78" t="str">
        <f t="shared" si="50"/>
        <v>MHK</v>
      </c>
    </row>
    <row r="3220" spans="2:7" hidden="1" x14ac:dyDescent="0.2">
      <c r="B3220" s="154" t="s">
        <v>339</v>
      </c>
      <c r="C3220" s="154" t="s">
        <v>339</v>
      </c>
      <c r="D3220" s="154" t="s">
        <v>6740</v>
      </c>
      <c r="E3220" s="154" t="s">
        <v>1699</v>
      </c>
      <c r="F3220" s="154" t="s">
        <v>171</v>
      </c>
      <c r="G3220" s="78" t="str">
        <f t="shared" si="50"/>
        <v>MHT</v>
      </c>
    </row>
    <row r="3221" spans="2:7" hidden="1" x14ac:dyDescent="0.2">
      <c r="B3221" s="154" t="s">
        <v>154</v>
      </c>
      <c r="C3221" s="154" t="s">
        <v>154</v>
      </c>
      <c r="D3221" s="154" t="s">
        <v>4042</v>
      </c>
      <c r="E3221" s="154" t="s">
        <v>1699</v>
      </c>
      <c r="F3221" s="154" t="s">
        <v>171</v>
      </c>
      <c r="G3221" s="78" t="str">
        <f t="shared" si="50"/>
        <v>MIA</v>
      </c>
    </row>
    <row r="3222" spans="2:7" hidden="1" x14ac:dyDescent="0.2">
      <c r="B3222" s="154" t="s">
        <v>316</v>
      </c>
      <c r="C3222" s="154" t="s">
        <v>316</v>
      </c>
      <c r="D3222" s="154" t="s">
        <v>3971</v>
      </c>
      <c r="E3222" s="154" t="s">
        <v>1699</v>
      </c>
      <c r="F3222" s="154" t="s">
        <v>171</v>
      </c>
      <c r="G3222" s="78" t="str">
        <f t="shared" si="50"/>
        <v>MKC</v>
      </c>
    </row>
    <row r="3223" spans="2:7" hidden="1" x14ac:dyDescent="0.2">
      <c r="B3223" s="154" t="s">
        <v>212</v>
      </c>
      <c r="C3223" s="154" t="s">
        <v>212</v>
      </c>
      <c r="D3223" s="154" t="s">
        <v>4062</v>
      </c>
      <c r="E3223" s="154" t="s">
        <v>1699</v>
      </c>
      <c r="F3223" s="154" t="s">
        <v>171</v>
      </c>
      <c r="G3223" s="78" t="str">
        <f t="shared" si="50"/>
        <v>MKE</v>
      </c>
    </row>
    <row r="3224" spans="2:7" hidden="1" x14ac:dyDescent="0.2">
      <c r="B3224" s="154" t="s">
        <v>261</v>
      </c>
      <c r="C3224" s="154" t="s">
        <v>261</v>
      </c>
      <c r="D3224" s="154" t="s">
        <v>4063</v>
      </c>
      <c r="E3224" s="154" t="s">
        <v>1699</v>
      </c>
      <c r="F3224" s="154" t="s">
        <v>171</v>
      </c>
      <c r="G3224" s="78" t="str">
        <f t="shared" si="50"/>
        <v>MKG</v>
      </c>
    </row>
    <row r="3225" spans="2:7" hidden="1" x14ac:dyDescent="0.2">
      <c r="B3225" s="154" t="s">
        <v>4064</v>
      </c>
      <c r="C3225" s="154" t="s">
        <v>4064</v>
      </c>
      <c r="D3225" s="154" t="s">
        <v>4065</v>
      </c>
      <c r="E3225" s="154" t="s">
        <v>1699</v>
      </c>
      <c r="F3225" s="154" t="s">
        <v>171</v>
      </c>
      <c r="G3225" s="78" t="str">
        <f t="shared" si="50"/>
        <v>MKK</v>
      </c>
    </row>
    <row r="3226" spans="2:7" hidden="1" x14ac:dyDescent="0.2">
      <c r="B3226" s="154" t="s">
        <v>4066</v>
      </c>
      <c r="C3226" s="154" t="s">
        <v>4066</v>
      </c>
      <c r="D3226" s="154" t="s">
        <v>6734</v>
      </c>
      <c r="E3226" s="154" t="s">
        <v>1699</v>
      </c>
      <c r="F3226" s="154" t="s">
        <v>171</v>
      </c>
      <c r="G3226" s="78" t="str">
        <f t="shared" si="50"/>
        <v>MKL</v>
      </c>
    </row>
    <row r="3227" spans="2:7" hidden="1" x14ac:dyDescent="0.2">
      <c r="B3227" s="154" t="s">
        <v>4080</v>
      </c>
      <c r="C3227" s="154" t="s">
        <v>4080</v>
      </c>
      <c r="D3227" s="154" t="s">
        <v>6742</v>
      </c>
      <c r="E3227" s="154" t="s">
        <v>1699</v>
      </c>
      <c r="F3227" s="154" t="s">
        <v>171</v>
      </c>
      <c r="G3227" s="78" t="str">
        <f t="shared" si="50"/>
        <v>MLB</v>
      </c>
    </row>
    <row r="3228" spans="2:7" hidden="1" x14ac:dyDescent="0.2">
      <c r="B3228" s="154" t="s">
        <v>226</v>
      </c>
      <c r="C3228" s="154" t="s">
        <v>226</v>
      </c>
      <c r="D3228" s="154" t="s">
        <v>4084</v>
      </c>
      <c r="E3228" s="154" t="s">
        <v>1699</v>
      </c>
      <c r="F3228" s="154" t="s">
        <v>171</v>
      </c>
      <c r="G3228" s="78" t="str">
        <f t="shared" si="50"/>
        <v>MLI</v>
      </c>
    </row>
    <row r="3229" spans="2:7" hidden="1" x14ac:dyDescent="0.2">
      <c r="B3229" s="154" t="s">
        <v>4085</v>
      </c>
      <c r="C3229" s="154" t="s">
        <v>4085</v>
      </c>
      <c r="D3229" s="154" t="s">
        <v>6467</v>
      </c>
      <c r="E3229" s="154" t="s">
        <v>1699</v>
      </c>
      <c r="F3229" s="154" t="s">
        <v>171</v>
      </c>
      <c r="G3229" s="78" t="str">
        <f t="shared" si="50"/>
        <v>MLL</v>
      </c>
    </row>
    <row r="3230" spans="2:7" hidden="1" x14ac:dyDescent="0.2">
      <c r="B3230" s="154" t="s">
        <v>4090</v>
      </c>
      <c r="C3230" s="154" t="s">
        <v>4090</v>
      </c>
      <c r="D3230" s="154" t="s">
        <v>7237</v>
      </c>
      <c r="E3230" s="154" t="s">
        <v>1699</v>
      </c>
      <c r="F3230" s="154" t="s">
        <v>171</v>
      </c>
      <c r="G3230" s="78" t="str">
        <f t="shared" si="50"/>
        <v>MLS</v>
      </c>
    </row>
    <row r="3231" spans="2:7" hidden="1" x14ac:dyDescent="0.2">
      <c r="B3231" s="154" t="s">
        <v>4091</v>
      </c>
      <c r="C3231" s="154" t="s">
        <v>4091</v>
      </c>
      <c r="D3231" s="154" t="s">
        <v>4092</v>
      </c>
      <c r="E3231" s="154" t="s">
        <v>1699</v>
      </c>
      <c r="F3231" s="154" t="s">
        <v>171</v>
      </c>
      <c r="G3231" s="78" t="str">
        <f t="shared" si="50"/>
        <v>MLU</v>
      </c>
    </row>
    <row r="3232" spans="2:7" hidden="1" x14ac:dyDescent="0.2">
      <c r="B3232" s="154" t="s">
        <v>4095</v>
      </c>
      <c r="C3232" s="154" t="s">
        <v>4095</v>
      </c>
      <c r="D3232" s="154" t="s">
        <v>7238</v>
      </c>
      <c r="E3232" s="154" t="s">
        <v>1699</v>
      </c>
      <c r="F3232" s="154" t="s">
        <v>171</v>
      </c>
      <c r="G3232" s="78" t="str">
        <f t="shared" si="50"/>
        <v>MLY</v>
      </c>
    </row>
    <row r="3233" spans="2:7" hidden="1" x14ac:dyDescent="0.2">
      <c r="B3233" s="154" t="s">
        <v>4097</v>
      </c>
      <c r="C3233" s="154" t="s">
        <v>4097</v>
      </c>
      <c r="D3233" s="154" t="s">
        <v>7239</v>
      </c>
      <c r="E3233" s="154" t="s">
        <v>1699</v>
      </c>
      <c r="F3233" s="154" t="s">
        <v>171</v>
      </c>
      <c r="G3233" s="78" t="str">
        <f t="shared" si="50"/>
        <v>MMH</v>
      </c>
    </row>
    <row r="3234" spans="2:7" hidden="1" x14ac:dyDescent="0.2">
      <c r="B3234" s="154" t="s">
        <v>7241</v>
      </c>
      <c r="C3234" s="154" t="s">
        <v>7241</v>
      </c>
      <c r="D3234" s="154" t="s">
        <v>7242</v>
      </c>
      <c r="E3234" s="154" t="s">
        <v>1699</v>
      </c>
      <c r="F3234" s="154" t="s">
        <v>171</v>
      </c>
      <c r="G3234" s="78" t="str">
        <f t="shared" si="50"/>
        <v>MMU</v>
      </c>
    </row>
    <row r="3235" spans="2:7" hidden="1" x14ac:dyDescent="0.2">
      <c r="B3235" s="154" t="s">
        <v>4112</v>
      </c>
      <c r="C3235" s="154" t="s">
        <v>4112</v>
      </c>
      <c r="D3235" s="154" t="s">
        <v>4113</v>
      </c>
      <c r="E3235" s="154" t="s">
        <v>1699</v>
      </c>
      <c r="F3235" s="154" t="s">
        <v>171</v>
      </c>
      <c r="G3235" s="78" t="str">
        <f t="shared" si="50"/>
        <v>MNT</v>
      </c>
    </row>
    <row r="3236" spans="2:7" hidden="1" x14ac:dyDescent="0.2">
      <c r="B3236" s="154" t="s">
        <v>4116</v>
      </c>
      <c r="C3236" s="154" t="s">
        <v>4116</v>
      </c>
      <c r="D3236" s="154" t="s">
        <v>4117</v>
      </c>
      <c r="E3236" s="154" t="s">
        <v>1699</v>
      </c>
      <c r="F3236" s="154" t="s">
        <v>171</v>
      </c>
      <c r="G3236" s="78" t="str">
        <f t="shared" si="50"/>
        <v>MOB</v>
      </c>
    </row>
    <row r="3237" spans="2:7" hidden="1" x14ac:dyDescent="0.2">
      <c r="B3237" s="154" t="s">
        <v>4119</v>
      </c>
      <c r="C3237" s="154" t="s">
        <v>4119</v>
      </c>
      <c r="D3237" s="154" t="s">
        <v>4120</v>
      </c>
      <c r="E3237" s="154" t="s">
        <v>1699</v>
      </c>
      <c r="F3237" s="154" t="s">
        <v>171</v>
      </c>
      <c r="G3237" s="78" t="str">
        <f t="shared" si="50"/>
        <v>MOD</v>
      </c>
    </row>
    <row r="3238" spans="2:7" hidden="1" x14ac:dyDescent="0.2">
      <c r="B3238" s="154" t="s">
        <v>4127</v>
      </c>
      <c r="C3238" s="154" t="s">
        <v>4127</v>
      </c>
      <c r="D3238" s="154" t="s">
        <v>4128</v>
      </c>
      <c r="E3238" s="154" t="s">
        <v>1699</v>
      </c>
      <c r="F3238" s="154" t="s">
        <v>171</v>
      </c>
      <c r="G3238" s="78" t="str">
        <f t="shared" si="50"/>
        <v>MOT</v>
      </c>
    </row>
    <row r="3239" spans="2:7" hidden="1" x14ac:dyDescent="0.2">
      <c r="B3239" s="154" t="s">
        <v>4129</v>
      </c>
      <c r="C3239" s="154" t="s">
        <v>4129</v>
      </c>
      <c r="D3239" s="154" t="s">
        <v>7247</v>
      </c>
      <c r="E3239" s="154" t="s">
        <v>1699</v>
      </c>
      <c r="F3239" s="154" t="s">
        <v>171</v>
      </c>
      <c r="G3239" s="78" t="str">
        <f t="shared" si="50"/>
        <v>MOU</v>
      </c>
    </row>
    <row r="3240" spans="2:7" hidden="1" x14ac:dyDescent="0.2">
      <c r="B3240" s="154" t="s">
        <v>266</v>
      </c>
      <c r="C3240" s="154" t="s">
        <v>266</v>
      </c>
      <c r="D3240" s="154" t="s">
        <v>4148</v>
      </c>
      <c r="E3240" s="154" t="s">
        <v>1699</v>
      </c>
      <c r="F3240" s="154" t="s">
        <v>171</v>
      </c>
      <c r="G3240" s="78" t="str">
        <f t="shared" si="50"/>
        <v>MQT</v>
      </c>
    </row>
    <row r="3241" spans="2:7" hidden="1" x14ac:dyDescent="0.2">
      <c r="B3241" s="154" t="s">
        <v>7253</v>
      </c>
      <c r="C3241" s="154" t="s">
        <v>7253</v>
      </c>
      <c r="D3241" s="154" t="s">
        <v>7254</v>
      </c>
      <c r="E3241" s="154" t="s">
        <v>1699</v>
      </c>
      <c r="F3241" s="154" t="s">
        <v>171</v>
      </c>
      <c r="G3241" s="78" t="str">
        <f t="shared" si="50"/>
        <v>MQY</v>
      </c>
    </row>
    <row r="3242" spans="2:7" hidden="1" x14ac:dyDescent="0.2">
      <c r="B3242" s="154" t="s">
        <v>4157</v>
      </c>
      <c r="C3242" s="154" t="s">
        <v>4157</v>
      </c>
      <c r="D3242" s="154" t="s">
        <v>4158</v>
      </c>
      <c r="E3242" s="154" t="s">
        <v>1699</v>
      </c>
      <c r="F3242" s="154" t="s">
        <v>171</v>
      </c>
      <c r="G3242" s="78" t="str">
        <f t="shared" si="50"/>
        <v>MRY</v>
      </c>
    </row>
    <row r="3243" spans="2:7" hidden="1" x14ac:dyDescent="0.2">
      <c r="B3243" s="154" t="s">
        <v>4163</v>
      </c>
      <c r="C3243" s="154" t="s">
        <v>4163</v>
      </c>
      <c r="D3243" s="154" t="s">
        <v>7259</v>
      </c>
      <c r="E3243" s="154" t="s">
        <v>1699</v>
      </c>
      <c r="F3243" s="154" t="s">
        <v>171</v>
      </c>
      <c r="G3243" s="78" t="str">
        <f t="shared" si="50"/>
        <v>MSL</v>
      </c>
    </row>
    <row r="3244" spans="2:7" hidden="1" x14ac:dyDescent="0.2">
      <c r="B3244" s="154" t="s">
        <v>227</v>
      </c>
      <c r="C3244" s="154" t="s">
        <v>227</v>
      </c>
      <c r="D3244" s="154" t="s">
        <v>4164</v>
      </c>
      <c r="E3244" s="154" t="s">
        <v>1699</v>
      </c>
      <c r="F3244" s="154" t="s">
        <v>171</v>
      </c>
      <c r="G3244" s="78" t="str">
        <f t="shared" si="50"/>
        <v>MSN</v>
      </c>
    </row>
    <row r="3245" spans="2:7" hidden="1" x14ac:dyDescent="0.2">
      <c r="B3245" s="154" t="s">
        <v>236</v>
      </c>
      <c r="C3245" s="154" t="s">
        <v>236</v>
      </c>
      <c r="D3245" s="154" t="s">
        <v>4165</v>
      </c>
      <c r="E3245" s="154" t="s">
        <v>1699</v>
      </c>
      <c r="F3245" s="154" t="s">
        <v>171</v>
      </c>
      <c r="G3245" s="78" t="str">
        <f t="shared" si="50"/>
        <v>MSO</v>
      </c>
    </row>
    <row r="3246" spans="2:7" hidden="1" x14ac:dyDescent="0.2">
      <c r="B3246" s="154" t="s">
        <v>132</v>
      </c>
      <c r="C3246" s="154" t="s">
        <v>132</v>
      </c>
      <c r="D3246" s="154" t="s">
        <v>7260</v>
      </c>
      <c r="E3246" s="154" t="s">
        <v>1699</v>
      </c>
      <c r="F3246" s="154" t="s">
        <v>171</v>
      </c>
      <c r="G3246" s="78" t="str">
        <f t="shared" si="50"/>
        <v>MSP</v>
      </c>
    </row>
    <row r="3247" spans="2:7" hidden="1" x14ac:dyDescent="0.2">
      <c r="B3247" s="154" t="s">
        <v>4168</v>
      </c>
      <c r="C3247" s="154" t="s">
        <v>4168</v>
      </c>
      <c r="D3247" s="154" t="s">
        <v>4169</v>
      </c>
      <c r="E3247" s="154" t="s">
        <v>1699</v>
      </c>
      <c r="F3247" s="154" t="s">
        <v>171</v>
      </c>
      <c r="G3247" s="78" t="str">
        <f t="shared" si="50"/>
        <v>MSS</v>
      </c>
    </row>
    <row r="3248" spans="2:7" hidden="1" x14ac:dyDescent="0.2">
      <c r="B3248" s="154" t="s">
        <v>194</v>
      </c>
      <c r="C3248" s="154" t="s">
        <v>194</v>
      </c>
      <c r="D3248" s="154" t="s">
        <v>4175</v>
      </c>
      <c r="E3248" s="154" t="s">
        <v>1699</v>
      </c>
      <c r="F3248" s="154" t="s">
        <v>171</v>
      </c>
      <c r="G3248" s="78" t="str">
        <f t="shared" si="50"/>
        <v>MSY</v>
      </c>
    </row>
    <row r="3249" spans="2:7" hidden="1" x14ac:dyDescent="0.2">
      <c r="B3249" s="154" t="s">
        <v>258</v>
      </c>
      <c r="C3249" s="154" t="s">
        <v>258</v>
      </c>
      <c r="D3249" s="154" t="s">
        <v>4176</v>
      </c>
      <c r="E3249" s="154" t="s">
        <v>1699</v>
      </c>
      <c r="F3249" s="154" t="s">
        <v>171</v>
      </c>
      <c r="G3249" s="78" t="str">
        <f t="shared" si="50"/>
        <v>MTJ</v>
      </c>
    </row>
    <row r="3250" spans="2:7" hidden="1" x14ac:dyDescent="0.2">
      <c r="B3250" s="154" t="s">
        <v>4177</v>
      </c>
      <c r="C3250" s="154" t="s">
        <v>4177</v>
      </c>
      <c r="D3250" s="154" t="s">
        <v>4178</v>
      </c>
      <c r="E3250" s="154" t="s">
        <v>1699</v>
      </c>
      <c r="F3250" s="154" t="s">
        <v>171</v>
      </c>
      <c r="G3250" s="78" t="str">
        <f t="shared" si="50"/>
        <v>MTM</v>
      </c>
    </row>
    <row r="3251" spans="2:7" hidden="1" x14ac:dyDescent="0.2">
      <c r="B3251" s="154" t="s">
        <v>4188</v>
      </c>
      <c r="C3251" s="154" t="s">
        <v>4188</v>
      </c>
      <c r="D3251" s="154" t="s">
        <v>4189</v>
      </c>
      <c r="E3251" s="154" t="s">
        <v>1699</v>
      </c>
      <c r="F3251" s="154" t="s">
        <v>171</v>
      </c>
      <c r="G3251" s="78" t="str">
        <f t="shared" si="50"/>
        <v>MUE</v>
      </c>
    </row>
    <row r="3252" spans="2:7" hidden="1" x14ac:dyDescent="0.2">
      <c r="B3252" s="154" t="s">
        <v>4204</v>
      </c>
      <c r="C3252" s="154" t="s">
        <v>4204</v>
      </c>
      <c r="D3252" s="154" t="s">
        <v>7266</v>
      </c>
      <c r="E3252" s="154" t="s">
        <v>1699</v>
      </c>
      <c r="F3252" s="154" t="s">
        <v>171</v>
      </c>
      <c r="G3252" s="78" t="str">
        <f t="shared" si="50"/>
        <v>MVY</v>
      </c>
    </row>
    <row r="3253" spans="2:7" hidden="1" x14ac:dyDescent="0.2">
      <c r="B3253" s="154" t="s">
        <v>4205</v>
      </c>
      <c r="C3253" s="154" t="s">
        <v>4205</v>
      </c>
      <c r="D3253" s="154" t="s">
        <v>4206</v>
      </c>
      <c r="E3253" s="154" t="s">
        <v>1699</v>
      </c>
      <c r="F3253" s="154" t="s">
        <v>171</v>
      </c>
      <c r="G3253" s="78" t="str">
        <f t="shared" si="50"/>
        <v>MWA</v>
      </c>
    </row>
    <row r="3254" spans="2:7" hidden="1" x14ac:dyDescent="0.2">
      <c r="B3254" s="154" t="s">
        <v>350</v>
      </c>
      <c r="C3254" s="154" t="s">
        <v>350</v>
      </c>
      <c r="D3254" s="154" t="s">
        <v>7268</v>
      </c>
      <c r="E3254" s="154" t="s">
        <v>1699</v>
      </c>
      <c r="F3254" s="154" t="s">
        <v>171</v>
      </c>
      <c r="G3254" s="78" t="str">
        <f t="shared" si="50"/>
        <v>MYR</v>
      </c>
    </row>
    <row r="3255" spans="2:7" hidden="1" x14ac:dyDescent="0.2">
      <c r="B3255" s="154" t="s">
        <v>4231</v>
      </c>
      <c r="C3255" s="154" t="s">
        <v>4231</v>
      </c>
      <c r="D3255" s="154" t="s">
        <v>4232</v>
      </c>
      <c r="E3255" s="154" t="s">
        <v>1699</v>
      </c>
      <c r="F3255" s="154" t="s">
        <v>171</v>
      </c>
      <c r="G3255" s="78" t="str">
        <f t="shared" si="50"/>
        <v>MYU</v>
      </c>
    </row>
    <row r="3256" spans="2:7" hidden="1" x14ac:dyDescent="0.2">
      <c r="B3256" s="154" t="s">
        <v>4299</v>
      </c>
      <c r="C3256" s="154" t="s">
        <v>4299</v>
      </c>
      <c r="D3256" s="154" t="s">
        <v>4300</v>
      </c>
      <c r="E3256" s="154" t="s">
        <v>1699</v>
      </c>
      <c r="F3256" s="154" t="s">
        <v>171</v>
      </c>
      <c r="G3256" s="78" t="str">
        <f t="shared" si="50"/>
        <v>NIB</v>
      </c>
    </row>
    <row r="3257" spans="2:7" hidden="1" x14ac:dyDescent="0.2">
      <c r="B3257" s="154" t="s">
        <v>6498</v>
      </c>
      <c r="C3257" s="154" t="s">
        <v>6498</v>
      </c>
      <c r="D3257" s="154" t="s">
        <v>6499</v>
      </c>
      <c r="E3257" s="154" t="s">
        <v>1699</v>
      </c>
      <c r="F3257" s="154" t="s">
        <v>171</v>
      </c>
      <c r="G3257" s="78" t="str">
        <f t="shared" si="50"/>
        <v>NIN</v>
      </c>
    </row>
    <row r="3258" spans="2:7" hidden="1" x14ac:dyDescent="0.2">
      <c r="B3258" s="154" t="s">
        <v>4308</v>
      </c>
      <c r="C3258" s="154" t="s">
        <v>4308</v>
      </c>
      <c r="D3258" s="154" t="s">
        <v>4309</v>
      </c>
      <c r="E3258" s="154" t="s">
        <v>1699</v>
      </c>
      <c r="F3258" s="154" t="s">
        <v>171</v>
      </c>
      <c r="G3258" s="78" t="str">
        <f t="shared" si="50"/>
        <v>NKI</v>
      </c>
    </row>
    <row r="3259" spans="2:7" hidden="1" x14ac:dyDescent="0.2">
      <c r="B3259" s="154" t="s">
        <v>4312</v>
      </c>
      <c r="C3259" s="154" t="s">
        <v>4312</v>
      </c>
      <c r="D3259" s="154" t="s">
        <v>7280</v>
      </c>
      <c r="E3259" s="154" t="s">
        <v>1699</v>
      </c>
      <c r="F3259" s="154" t="s">
        <v>171</v>
      </c>
      <c r="G3259" s="78" t="str">
        <f t="shared" si="50"/>
        <v>NLG</v>
      </c>
    </row>
    <row r="3260" spans="2:7" hidden="1" x14ac:dyDescent="0.2">
      <c r="B3260" s="154" t="s">
        <v>4319</v>
      </c>
      <c r="C3260" s="154" t="s">
        <v>4319</v>
      </c>
      <c r="D3260" s="154" t="s">
        <v>4320</v>
      </c>
      <c r="E3260" s="154" t="s">
        <v>1699</v>
      </c>
      <c r="F3260" s="154" t="s">
        <v>171</v>
      </c>
      <c r="G3260" s="78" t="str">
        <f t="shared" si="50"/>
        <v>NME</v>
      </c>
    </row>
    <row r="3261" spans="2:7" hidden="1" x14ac:dyDescent="0.2">
      <c r="B3261" s="154" t="s">
        <v>4323</v>
      </c>
      <c r="C3261" s="154" t="s">
        <v>4323</v>
      </c>
      <c r="D3261" s="154" t="s">
        <v>4324</v>
      </c>
      <c r="E3261" s="154" t="s">
        <v>1699</v>
      </c>
      <c r="F3261" s="154" t="s">
        <v>171</v>
      </c>
      <c r="G3261" s="78" t="str">
        <f t="shared" si="50"/>
        <v>NNL</v>
      </c>
    </row>
    <row r="3262" spans="2:7" hidden="1" x14ac:dyDescent="0.2">
      <c r="B3262" s="154" t="s">
        <v>4364</v>
      </c>
      <c r="C3262" s="154" t="s">
        <v>4364</v>
      </c>
      <c r="D3262" s="154" t="s">
        <v>4365</v>
      </c>
      <c r="E3262" s="154" t="s">
        <v>1699</v>
      </c>
      <c r="F3262" s="154" t="s">
        <v>171</v>
      </c>
      <c r="G3262" s="78" t="str">
        <f t="shared" si="50"/>
        <v>NUI</v>
      </c>
    </row>
    <row r="3263" spans="2:7" hidden="1" x14ac:dyDescent="0.2">
      <c r="B3263" s="154" t="s">
        <v>4366</v>
      </c>
      <c r="C3263" s="154" t="s">
        <v>4366</v>
      </c>
      <c r="D3263" s="154" t="s">
        <v>4367</v>
      </c>
      <c r="E3263" s="154" t="s">
        <v>1699</v>
      </c>
      <c r="F3263" s="154" t="s">
        <v>171</v>
      </c>
      <c r="G3263" s="78" t="str">
        <f t="shared" si="50"/>
        <v>NUL</v>
      </c>
    </row>
    <row r="3264" spans="2:7" hidden="1" x14ac:dyDescent="0.2">
      <c r="B3264" s="154" t="s">
        <v>4368</v>
      </c>
      <c r="C3264" s="154" t="s">
        <v>4368</v>
      </c>
      <c r="D3264" s="154" t="s">
        <v>4369</v>
      </c>
      <c r="E3264" s="154" t="s">
        <v>1699</v>
      </c>
      <c r="F3264" s="154" t="s">
        <v>171</v>
      </c>
      <c r="G3264" s="78" t="str">
        <f t="shared" si="50"/>
        <v>NUP</v>
      </c>
    </row>
    <row r="3265" spans="2:7" hidden="1" x14ac:dyDescent="0.2">
      <c r="B3265" s="154" t="s">
        <v>4393</v>
      </c>
      <c r="C3265" s="154" t="s">
        <v>4393</v>
      </c>
      <c r="D3265" s="154" t="s">
        <v>6735</v>
      </c>
      <c r="E3265" s="154" t="s">
        <v>1699</v>
      </c>
      <c r="F3265" s="154" t="s">
        <v>171</v>
      </c>
      <c r="G3265" s="78" t="str">
        <f t="shared" si="50"/>
        <v>OAJ</v>
      </c>
    </row>
    <row r="3266" spans="2:7" hidden="1" x14ac:dyDescent="0.2">
      <c r="B3266" s="154" t="s">
        <v>4394</v>
      </c>
      <c r="C3266" s="154" t="s">
        <v>4394</v>
      </c>
      <c r="D3266" s="154" t="s">
        <v>4395</v>
      </c>
      <c r="E3266" s="154" t="s">
        <v>1699</v>
      </c>
      <c r="F3266" s="154" t="s">
        <v>171</v>
      </c>
      <c r="G3266" s="78" t="str">
        <f t="shared" si="50"/>
        <v>OAK</v>
      </c>
    </row>
    <row r="3267" spans="2:7" hidden="1" x14ac:dyDescent="0.2">
      <c r="B3267" s="154" t="s">
        <v>4398</v>
      </c>
      <c r="C3267" s="154" t="s">
        <v>4398</v>
      </c>
      <c r="D3267" s="154" t="s">
        <v>4399</v>
      </c>
      <c r="E3267" s="154" t="s">
        <v>1699</v>
      </c>
      <c r="F3267" s="154" t="s">
        <v>171</v>
      </c>
      <c r="G3267" s="78" t="str">
        <f t="shared" si="50"/>
        <v>OBU</v>
      </c>
    </row>
    <row r="3268" spans="2:7" hidden="1" x14ac:dyDescent="0.2">
      <c r="B3268" s="154" t="s">
        <v>242</v>
      </c>
      <c r="C3268" s="154" t="s">
        <v>242</v>
      </c>
      <c r="D3268" s="154" t="s">
        <v>4406</v>
      </c>
      <c r="E3268" s="154" t="s">
        <v>1699</v>
      </c>
      <c r="F3268" s="154" t="s">
        <v>171</v>
      </c>
      <c r="G3268" s="78" t="str">
        <f t="shared" ref="G3268:G3331" si="51">C3268</f>
        <v>OGG</v>
      </c>
    </row>
    <row r="3269" spans="2:7" hidden="1" x14ac:dyDescent="0.2">
      <c r="B3269" s="154" t="s">
        <v>4408</v>
      </c>
      <c r="C3269" s="154" t="s">
        <v>4408</v>
      </c>
      <c r="D3269" s="154" t="s">
        <v>4409</v>
      </c>
      <c r="E3269" s="154" t="s">
        <v>1699</v>
      </c>
      <c r="F3269" s="154" t="s">
        <v>171</v>
      </c>
      <c r="G3269" s="78" t="str">
        <f t="shared" si="51"/>
        <v>OGS</v>
      </c>
    </row>
    <row r="3270" spans="2:7" hidden="1" x14ac:dyDescent="0.2">
      <c r="B3270" s="154" t="s">
        <v>199</v>
      </c>
      <c r="C3270" s="154" t="s">
        <v>199</v>
      </c>
      <c r="D3270" s="154" t="s">
        <v>4420</v>
      </c>
      <c r="E3270" s="154" t="s">
        <v>1699</v>
      </c>
      <c r="F3270" s="154" t="s">
        <v>171</v>
      </c>
      <c r="G3270" s="78" t="str">
        <f t="shared" si="51"/>
        <v>OKC</v>
      </c>
    </row>
    <row r="3271" spans="2:7" hidden="1" x14ac:dyDescent="0.2">
      <c r="B3271" s="154" t="s">
        <v>6521</v>
      </c>
      <c r="C3271" s="154" t="s">
        <v>6521</v>
      </c>
      <c r="D3271" s="154" t="s">
        <v>7304</v>
      </c>
      <c r="E3271" s="154" t="s">
        <v>1699</v>
      </c>
      <c r="F3271" s="154" t="s">
        <v>171</v>
      </c>
      <c r="G3271" s="78" t="str">
        <f t="shared" si="51"/>
        <v>OLF</v>
      </c>
    </row>
    <row r="3272" spans="2:7" hidden="1" x14ac:dyDescent="0.2">
      <c r="B3272" s="154" t="s">
        <v>4425</v>
      </c>
      <c r="C3272" s="154" t="s">
        <v>4425</v>
      </c>
      <c r="D3272" s="154" t="s">
        <v>7305</v>
      </c>
      <c r="E3272" s="154" t="s">
        <v>1699</v>
      </c>
      <c r="F3272" s="154" t="s">
        <v>171</v>
      </c>
      <c r="G3272" s="78" t="str">
        <f t="shared" si="51"/>
        <v>OLH</v>
      </c>
    </row>
    <row r="3273" spans="2:7" hidden="1" x14ac:dyDescent="0.2">
      <c r="B3273" s="154" t="s">
        <v>205</v>
      </c>
      <c r="C3273" s="154" t="s">
        <v>205</v>
      </c>
      <c r="D3273" s="154" t="s">
        <v>4427</v>
      </c>
      <c r="E3273" s="154" t="s">
        <v>1699</v>
      </c>
      <c r="F3273" s="154" t="s">
        <v>171</v>
      </c>
      <c r="G3273" s="78" t="str">
        <f t="shared" si="51"/>
        <v>OMA</v>
      </c>
    </row>
    <row r="3274" spans="2:7" hidden="1" x14ac:dyDescent="0.2">
      <c r="B3274" s="154" t="s">
        <v>4430</v>
      </c>
      <c r="C3274" s="154" t="s">
        <v>4430</v>
      </c>
      <c r="D3274" s="154" t="s">
        <v>4431</v>
      </c>
      <c r="E3274" s="154" t="s">
        <v>1699</v>
      </c>
      <c r="F3274" s="154" t="s">
        <v>171</v>
      </c>
      <c r="G3274" s="78" t="str">
        <f t="shared" si="51"/>
        <v>OME</v>
      </c>
    </row>
    <row r="3275" spans="2:7" hidden="1" x14ac:dyDescent="0.2">
      <c r="B3275" s="154" t="s">
        <v>4439</v>
      </c>
      <c r="C3275" s="154" t="s">
        <v>4439</v>
      </c>
      <c r="D3275" s="154" t="s">
        <v>4440</v>
      </c>
      <c r="E3275" s="154" t="s">
        <v>1699</v>
      </c>
      <c r="F3275" s="154" t="s">
        <v>171</v>
      </c>
      <c r="G3275" s="78" t="str">
        <f t="shared" si="51"/>
        <v>ONT</v>
      </c>
    </row>
    <row r="3276" spans="2:7" hidden="1" x14ac:dyDescent="0.2">
      <c r="B3276" s="154" t="s">
        <v>4441</v>
      </c>
      <c r="C3276" s="154" t="s">
        <v>4441</v>
      </c>
      <c r="D3276" s="154" t="s">
        <v>7311</v>
      </c>
      <c r="E3276" s="154" t="s">
        <v>1699</v>
      </c>
      <c r="F3276" s="154" t="s">
        <v>171</v>
      </c>
      <c r="G3276" s="78" t="str">
        <f t="shared" si="51"/>
        <v>OOK</v>
      </c>
    </row>
    <row r="3277" spans="2:7" hidden="1" x14ac:dyDescent="0.2">
      <c r="B3277" s="154" t="s">
        <v>170</v>
      </c>
      <c r="C3277" s="154" t="s">
        <v>1633</v>
      </c>
      <c r="D3277" s="154" t="s">
        <v>911</v>
      </c>
      <c r="E3277" s="154" t="s">
        <v>1699</v>
      </c>
      <c r="F3277" s="154" t="s">
        <v>171</v>
      </c>
      <c r="G3277" s="78" t="str">
        <f t="shared" si="51"/>
        <v>CHI</v>
      </c>
    </row>
    <row r="3278" spans="2:7" hidden="1" x14ac:dyDescent="0.2">
      <c r="B3278" s="154" t="s">
        <v>163</v>
      </c>
      <c r="C3278" s="154" t="s">
        <v>163</v>
      </c>
      <c r="D3278" s="154" t="s">
        <v>4448</v>
      </c>
      <c r="E3278" s="154" t="s">
        <v>1699</v>
      </c>
      <c r="F3278" s="154" t="s">
        <v>171</v>
      </c>
      <c r="G3278" s="78" t="str">
        <f t="shared" si="51"/>
        <v>ORF</v>
      </c>
    </row>
    <row r="3279" spans="2:7" hidden="1" x14ac:dyDescent="0.2">
      <c r="B3279" s="154" t="s">
        <v>4449</v>
      </c>
      <c r="C3279" s="154" t="s">
        <v>4449</v>
      </c>
      <c r="D3279" s="154" t="s">
        <v>7313</v>
      </c>
      <c r="E3279" s="154" t="s">
        <v>1699</v>
      </c>
      <c r="F3279" s="154" t="s">
        <v>171</v>
      </c>
      <c r="G3279" s="78" t="str">
        <f t="shared" si="51"/>
        <v>ORI</v>
      </c>
    </row>
    <row r="3280" spans="2:7" hidden="1" x14ac:dyDescent="0.2">
      <c r="B3280" s="154" t="s">
        <v>4452</v>
      </c>
      <c r="C3280" s="154" t="s">
        <v>4452</v>
      </c>
      <c r="D3280" s="154" t="s">
        <v>4453</v>
      </c>
      <c r="E3280" s="154" t="s">
        <v>1699</v>
      </c>
      <c r="F3280" s="154" t="s">
        <v>171</v>
      </c>
      <c r="G3280" s="78" t="str">
        <f t="shared" si="51"/>
        <v>ORV</v>
      </c>
    </row>
    <row r="3281" spans="2:7" hidden="1" x14ac:dyDescent="0.2">
      <c r="B3281" s="154" t="s">
        <v>4471</v>
      </c>
      <c r="C3281" s="154" t="s">
        <v>4471</v>
      </c>
      <c r="D3281" s="154" t="s">
        <v>7314</v>
      </c>
      <c r="E3281" s="154" t="s">
        <v>1699</v>
      </c>
      <c r="F3281" s="154" t="s">
        <v>171</v>
      </c>
      <c r="G3281" s="78" t="str">
        <f t="shared" si="51"/>
        <v>OTH</v>
      </c>
    </row>
    <row r="3282" spans="2:7" hidden="1" x14ac:dyDescent="0.2">
      <c r="B3282" s="154" t="s">
        <v>4473</v>
      </c>
      <c r="C3282" s="154" t="s">
        <v>4473</v>
      </c>
      <c r="D3282" s="154" t="s">
        <v>4474</v>
      </c>
      <c r="E3282" s="154" t="s">
        <v>1699</v>
      </c>
      <c r="F3282" s="154" t="s">
        <v>171</v>
      </c>
      <c r="G3282" s="78" t="str">
        <f t="shared" si="51"/>
        <v>OTZ</v>
      </c>
    </row>
    <row r="3283" spans="2:7" hidden="1" x14ac:dyDescent="0.2">
      <c r="B3283" s="154" t="s">
        <v>4485</v>
      </c>
      <c r="C3283" s="154" t="s">
        <v>4485</v>
      </c>
      <c r="D3283" s="154" t="s">
        <v>4486</v>
      </c>
      <c r="E3283" s="154" t="s">
        <v>1699</v>
      </c>
      <c r="F3283" s="154" t="s">
        <v>171</v>
      </c>
      <c r="G3283" s="78" t="str">
        <f t="shared" si="51"/>
        <v>OWB</v>
      </c>
    </row>
    <row r="3284" spans="2:7" hidden="1" x14ac:dyDescent="0.2">
      <c r="B3284" s="154" t="s">
        <v>264</v>
      </c>
      <c r="C3284" s="154" t="s">
        <v>264</v>
      </c>
      <c r="D3284" s="154" t="s">
        <v>4496</v>
      </c>
      <c r="E3284" s="154" t="s">
        <v>1699</v>
      </c>
      <c r="F3284" s="154" t="s">
        <v>171</v>
      </c>
      <c r="G3284" s="78" t="str">
        <f t="shared" si="51"/>
        <v>PAH</v>
      </c>
    </row>
    <row r="3285" spans="2:7" hidden="1" x14ac:dyDescent="0.2">
      <c r="B3285" s="154" t="s">
        <v>4501</v>
      </c>
      <c r="C3285" s="154" t="s">
        <v>4501</v>
      </c>
      <c r="D3285" s="154" t="s">
        <v>4502</v>
      </c>
      <c r="E3285" s="154" t="s">
        <v>1699</v>
      </c>
      <c r="F3285" s="154" t="s">
        <v>171</v>
      </c>
      <c r="G3285" s="78" t="str">
        <f t="shared" si="51"/>
        <v>PBG</v>
      </c>
    </row>
    <row r="3286" spans="2:7" hidden="1" x14ac:dyDescent="0.2">
      <c r="B3286" s="154" t="s">
        <v>353</v>
      </c>
      <c r="C3286" s="154" t="s">
        <v>353</v>
      </c>
      <c r="D3286" s="154" t="s">
        <v>7318</v>
      </c>
      <c r="E3286" s="154" t="s">
        <v>1699</v>
      </c>
      <c r="F3286" s="154" t="s">
        <v>171</v>
      </c>
      <c r="G3286" s="78" t="str">
        <f t="shared" si="51"/>
        <v>PBI</v>
      </c>
    </row>
    <row r="3287" spans="2:7" hidden="1" x14ac:dyDescent="0.2">
      <c r="B3287" s="154" t="s">
        <v>4513</v>
      </c>
      <c r="C3287" s="154" t="s">
        <v>4513</v>
      </c>
      <c r="D3287" s="154" t="s">
        <v>7320</v>
      </c>
      <c r="E3287" s="154" t="s">
        <v>1699</v>
      </c>
      <c r="F3287" s="154" t="s">
        <v>171</v>
      </c>
      <c r="G3287" s="78" t="str">
        <f t="shared" si="51"/>
        <v>PCE</v>
      </c>
    </row>
    <row r="3288" spans="2:7" hidden="1" x14ac:dyDescent="0.2">
      <c r="B3288" s="154" t="s">
        <v>4517</v>
      </c>
      <c r="C3288" s="154" t="s">
        <v>4517</v>
      </c>
      <c r="D3288" s="154" t="s">
        <v>7323</v>
      </c>
      <c r="E3288" s="154" t="s">
        <v>1699</v>
      </c>
      <c r="F3288" s="154" t="s">
        <v>171</v>
      </c>
      <c r="G3288" s="78" t="str">
        <f t="shared" si="51"/>
        <v>PDB</v>
      </c>
    </row>
    <row r="3289" spans="2:7" hidden="1" x14ac:dyDescent="0.2">
      <c r="B3289" s="154" t="s">
        <v>4519</v>
      </c>
      <c r="C3289" s="154" t="s">
        <v>4519</v>
      </c>
      <c r="D3289" s="154" t="s">
        <v>4520</v>
      </c>
      <c r="E3289" s="154" t="s">
        <v>1699</v>
      </c>
      <c r="F3289" s="154" t="s">
        <v>171</v>
      </c>
      <c r="G3289" s="78" t="str">
        <f t="shared" si="51"/>
        <v>PDT</v>
      </c>
    </row>
    <row r="3290" spans="2:7" hidden="1" x14ac:dyDescent="0.2">
      <c r="B3290" s="154" t="s">
        <v>152</v>
      </c>
      <c r="C3290" s="154" t="s">
        <v>152</v>
      </c>
      <c r="D3290" s="154" t="s">
        <v>4699</v>
      </c>
      <c r="E3290" s="154" t="s">
        <v>1699</v>
      </c>
      <c r="F3290" s="154" t="s">
        <v>171</v>
      </c>
      <c r="G3290" s="78" t="str">
        <f t="shared" si="51"/>
        <v>PDX</v>
      </c>
    </row>
    <row r="3291" spans="2:7" hidden="1" x14ac:dyDescent="0.2">
      <c r="B3291" s="154" t="s">
        <v>4521</v>
      </c>
      <c r="C3291" s="154" t="s">
        <v>4521</v>
      </c>
      <c r="D3291" s="154" t="s">
        <v>4522</v>
      </c>
      <c r="E3291" s="154" t="s">
        <v>1699</v>
      </c>
      <c r="F3291" s="154" t="s">
        <v>171</v>
      </c>
      <c r="G3291" s="78" t="str">
        <f t="shared" si="51"/>
        <v>PEC</v>
      </c>
    </row>
    <row r="3292" spans="2:7" hidden="1" x14ac:dyDescent="0.2">
      <c r="B3292" s="154" t="s">
        <v>4541</v>
      </c>
      <c r="C3292" s="154" t="s">
        <v>4541</v>
      </c>
      <c r="D3292" s="154" t="s">
        <v>4542</v>
      </c>
      <c r="E3292" s="154" t="s">
        <v>1699</v>
      </c>
      <c r="F3292" s="154" t="s">
        <v>171</v>
      </c>
      <c r="G3292" s="78" t="str">
        <f t="shared" si="51"/>
        <v>PGA</v>
      </c>
    </row>
    <row r="3293" spans="2:7" hidden="1" x14ac:dyDescent="0.2">
      <c r="B3293" s="154" t="s">
        <v>4543</v>
      </c>
      <c r="C3293" s="154" t="s">
        <v>4543</v>
      </c>
      <c r="D3293" s="154" t="s">
        <v>7330</v>
      </c>
      <c r="E3293" s="154" t="s">
        <v>1699</v>
      </c>
      <c r="F3293" s="154" t="s">
        <v>171</v>
      </c>
      <c r="G3293" s="78" t="str">
        <f t="shared" si="51"/>
        <v>PGD</v>
      </c>
    </row>
    <row r="3294" spans="2:7" hidden="1" x14ac:dyDescent="0.2">
      <c r="B3294" s="154" t="s">
        <v>4547</v>
      </c>
      <c r="C3294" s="154" t="s">
        <v>4547</v>
      </c>
      <c r="D3294" s="154" t="s">
        <v>7331</v>
      </c>
      <c r="E3294" s="154" t="s">
        <v>1699</v>
      </c>
      <c r="F3294" s="154" t="s">
        <v>171</v>
      </c>
      <c r="G3294" s="78" t="str">
        <f t="shared" si="51"/>
        <v>PGM</v>
      </c>
    </row>
    <row r="3295" spans="2:7" hidden="1" x14ac:dyDescent="0.2">
      <c r="B3295" s="154" t="s">
        <v>4550</v>
      </c>
      <c r="C3295" s="154" t="s">
        <v>4550</v>
      </c>
      <c r="D3295" s="154" t="s">
        <v>4551</v>
      </c>
      <c r="E3295" s="154" t="s">
        <v>1699</v>
      </c>
      <c r="F3295" s="154" t="s">
        <v>171</v>
      </c>
      <c r="G3295" s="78" t="str">
        <f t="shared" si="51"/>
        <v>PGV</v>
      </c>
    </row>
    <row r="3296" spans="2:7" hidden="1" x14ac:dyDescent="0.2">
      <c r="B3296" s="154" t="s">
        <v>4554</v>
      </c>
      <c r="C3296" s="154" t="s">
        <v>4554</v>
      </c>
      <c r="D3296" s="154" t="s">
        <v>7334</v>
      </c>
      <c r="E3296" s="154" t="s">
        <v>1699</v>
      </c>
      <c r="F3296" s="154" t="s">
        <v>171</v>
      </c>
      <c r="G3296" s="78" t="str">
        <f t="shared" si="51"/>
        <v>PHF</v>
      </c>
    </row>
    <row r="3297" spans="2:7" hidden="1" x14ac:dyDescent="0.2">
      <c r="B3297" s="154" t="s">
        <v>143</v>
      </c>
      <c r="C3297" s="154" t="s">
        <v>143</v>
      </c>
      <c r="D3297" s="154" t="s">
        <v>4556</v>
      </c>
      <c r="E3297" s="154" t="s">
        <v>1699</v>
      </c>
      <c r="F3297" s="154" t="s">
        <v>171</v>
      </c>
      <c r="G3297" s="78" t="str">
        <f t="shared" si="51"/>
        <v>PHL</v>
      </c>
    </row>
    <row r="3298" spans="2:7" hidden="1" x14ac:dyDescent="0.2">
      <c r="B3298" s="154" t="s">
        <v>4557</v>
      </c>
      <c r="C3298" s="154" t="s">
        <v>4557</v>
      </c>
      <c r="D3298" s="154" t="s">
        <v>7336</v>
      </c>
      <c r="E3298" s="154" t="s">
        <v>1699</v>
      </c>
      <c r="F3298" s="154" t="s">
        <v>171</v>
      </c>
      <c r="G3298" s="78" t="str">
        <f t="shared" si="51"/>
        <v>PHO</v>
      </c>
    </row>
    <row r="3299" spans="2:7" hidden="1" x14ac:dyDescent="0.2">
      <c r="B3299" s="154" t="s">
        <v>151</v>
      </c>
      <c r="C3299" s="154" t="s">
        <v>151</v>
      </c>
      <c r="D3299" s="154" t="s">
        <v>1963</v>
      </c>
      <c r="E3299" s="154" t="s">
        <v>1699</v>
      </c>
      <c r="F3299" s="154" t="s">
        <v>171</v>
      </c>
      <c r="G3299" s="78" t="str">
        <f t="shared" si="51"/>
        <v>PHX</v>
      </c>
    </row>
    <row r="3300" spans="2:7" hidden="1" x14ac:dyDescent="0.2">
      <c r="B3300" s="154" t="s">
        <v>241</v>
      </c>
      <c r="C3300" s="154" t="s">
        <v>241</v>
      </c>
      <c r="D3300" s="154" t="s">
        <v>4561</v>
      </c>
      <c r="E3300" s="154" t="s">
        <v>1699</v>
      </c>
      <c r="F3300" s="154" t="s">
        <v>171</v>
      </c>
      <c r="G3300" s="78" t="str">
        <f t="shared" si="51"/>
        <v>PIA</v>
      </c>
    </row>
    <row r="3301" spans="2:7" hidden="1" x14ac:dyDescent="0.2">
      <c r="B3301" s="154" t="s">
        <v>4562</v>
      </c>
      <c r="C3301" s="154" t="s">
        <v>4563</v>
      </c>
      <c r="D3301" s="154" t="s">
        <v>4564</v>
      </c>
      <c r="E3301" s="154" t="s">
        <v>1699</v>
      </c>
      <c r="F3301" s="154" t="s">
        <v>171</v>
      </c>
      <c r="G3301" s="78" t="str">
        <f t="shared" si="51"/>
        <v>LUL</v>
      </c>
    </row>
    <row r="3302" spans="2:7" hidden="1" x14ac:dyDescent="0.2">
      <c r="B3302" s="154" t="s">
        <v>4565</v>
      </c>
      <c r="C3302" s="154" t="s">
        <v>273</v>
      </c>
      <c r="D3302" s="154" t="s">
        <v>4566</v>
      </c>
      <c r="E3302" s="154" t="s">
        <v>1699</v>
      </c>
      <c r="F3302" s="154" t="s">
        <v>171</v>
      </c>
      <c r="G3302" s="78" t="str">
        <f t="shared" si="51"/>
        <v>TPA</v>
      </c>
    </row>
    <row r="3303" spans="2:7" hidden="1" x14ac:dyDescent="0.2">
      <c r="B3303" s="154" t="s">
        <v>4567</v>
      </c>
      <c r="C3303" s="154" t="s">
        <v>4567</v>
      </c>
      <c r="D3303" s="154" t="s">
        <v>4568</v>
      </c>
      <c r="E3303" s="154" t="s">
        <v>1699</v>
      </c>
      <c r="F3303" s="154" t="s">
        <v>171</v>
      </c>
      <c r="G3303" s="78" t="str">
        <f t="shared" si="51"/>
        <v>PIH</v>
      </c>
    </row>
    <row r="3304" spans="2:7" hidden="1" x14ac:dyDescent="0.2">
      <c r="B3304" s="154" t="s">
        <v>4572</v>
      </c>
      <c r="C3304" s="154" t="s">
        <v>4572</v>
      </c>
      <c r="D3304" s="154" t="s">
        <v>7337</v>
      </c>
      <c r="E3304" s="154" t="s">
        <v>1699</v>
      </c>
      <c r="F3304" s="154" t="s">
        <v>171</v>
      </c>
      <c r="G3304" s="78" t="str">
        <f t="shared" si="51"/>
        <v>PIP</v>
      </c>
    </row>
    <row r="3305" spans="2:7" hidden="1" x14ac:dyDescent="0.2">
      <c r="B3305" s="154" t="s">
        <v>4573</v>
      </c>
      <c r="C3305" s="154" t="s">
        <v>4573</v>
      </c>
      <c r="D3305" s="154" t="s">
        <v>4574</v>
      </c>
      <c r="E3305" s="154" t="s">
        <v>1699</v>
      </c>
      <c r="F3305" s="154" t="s">
        <v>171</v>
      </c>
      <c r="G3305" s="78" t="str">
        <f t="shared" si="51"/>
        <v>PIR</v>
      </c>
    </row>
    <row r="3306" spans="2:7" hidden="1" x14ac:dyDescent="0.2">
      <c r="B3306" s="154" t="s">
        <v>150</v>
      </c>
      <c r="C3306" s="154" t="s">
        <v>150</v>
      </c>
      <c r="D3306" s="154" t="s">
        <v>4577</v>
      </c>
      <c r="E3306" s="154" t="s">
        <v>1699</v>
      </c>
      <c r="F3306" s="154" t="s">
        <v>171</v>
      </c>
      <c r="G3306" s="78" t="str">
        <f t="shared" si="51"/>
        <v>PIT</v>
      </c>
    </row>
    <row r="3307" spans="2:7" hidden="1" x14ac:dyDescent="0.2">
      <c r="B3307" s="154" t="s">
        <v>4580</v>
      </c>
      <c r="C3307" s="154" t="s">
        <v>4580</v>
      </c>
      <c r="D3307" s="154" t="s">
        <v>7339</v>
      </c>
      <c r="E3307" s="154" t="s">
        <v>1699</v>
      </c>
      <c r="F3307" s="154" t="s">
        <v>171</v>
      </c>
      <c r="G3307" s="78" t="str">
        <f t="shared" si="51"/>
        <v>PIZ</v>
      </c>
    </row>
    <row r="3308" spans="2:7" hidden="1" x14ac:dyDescent="0.2">
      <c r="B3308" s="154" t="s">
        <v>4584</v>
      </c>
      <c r="C3308" s="154" t="s">
        <v>4584</v>
      </c>
      <c r="D3308" s="154" t="s">
        <v>4585</v>
      </c>
      <c r="E3308" s="154" t="s">
        <v>1699</v>
      </c>
      <c r="F3308" s="154" t="s">
        <v>171</v>
      </c>
      <c r="G3308" s="78" t="str">
        <f t="shared" si="51"/>
        <v>PKA</v>
      </c>
    </row>
    <row r="3309" spans="2:7" hidden="1" x14ac:dyDescent="0.2">
      <c r="B3309" s="154" t="s">
        <v>4586</v>
      </c>
      <c r="C3309" s="154" t="s">
        <v>4586</v>
      </c>
      <c r="D3309" s="154" t="s">
        <v>4587</v>
      </c>
      <c r="E3309" s="154" t="s">
        <v>1699</v>
      </c>
      <c r="F3309" s="154" t="s">
        <v>171</v>
      </c>
      <c r="G3309" s="78" t="str">
        <f t="shared" si="51"/>
        <v>PKB</v>
      </c>
    </row>
    <row r="3310" spans="2:7" hidden="1" x14ac:dyDescent="0.2">
      <c r="B3310" s="154" t="s">
        <v>4604</v>
      </c>
      <c r="C3310" s="154" t="s">
        <v>4604</v>
      </c>
      <c r="D3310" s="154" t="s">
        <v>4605</v>
      </c>
      <c r="E3310" s="154" t="s">
        <v>1699</v>
      </c>
      <c r="F3310" s="154" t="s">
        <v>171</v>
      </c>
      <c r="G3310" s="78" t="str">
        <f t="shared" si="51"/>
        <v>PLN</v>
      </c>
    </row>
    <row r="3311" spans="2:7" hidden="1" x14ac:dyDescent="0.2">
      <c r="B3311" s="154" t="s">
        <v>4615</v>
      </c>
      <c r="C3311" s="154" t="s">
        <v>4615</v>
      </c>
      <c r="D3311" s="154" t="s">
        <v>7346</v>
      </c>
      <c r="E3311" s="154" t="s">
        <v>1699</v>
      </c>
      <c r="F3311" s="154" t="s">
        <v>171</v>
      </c>
      <c r="G3311" s="78" t="str">
        <f t="shared" si="51"/>
        <v>PML</v>
      </c>
    </row>
    <row r="3312" spans="2:7" hidden="1" x14ac:dyDescent="0.2">
      <c r="B3312" s="154" t="s">
        <v>349</v>
      </c>
      <c r="C3312" s="154" t="s">
        <v>349</v>
      </c>
      <c r="D3312" s="154" t="s">
        <v>4632</v>
      </c>
      <c r="E3312" s="154" t="s">
        <v>1699</v>
      </c>
      <c r="F3312" s="154" t="s">
        <v>171</v>
      </c>
      <c r="G3312" s="78" t="str">
        <f t="shared" si="51"/>
        <v>PNS</v>
      </c>
    </row>
    <row r="3313" spans="2:7" hidden="1" x14ac:dyDescent="0.2">
      <c r="B3313" s="154" t="s">
        <v>4646</v>
      </c>
      <c r="C3313" s="154" t="s">
        <v>4646</v>
      </c>
      <c r="D3313" s="154" t="s">
        <v>7361</v>
      </c>
      <c r="E3313" s="154" t="s">
        <v>1699</v>
      </c>
      <c r="F3313" s="154" t="s">
        <v>171</v>
      </c>
      <c r="G3313" s="78" t="str">
        <f t="shared" si="51"/>
        <v>PPV</v>
      </c>
    </row>
    <row r="3314" spans="2:7" hidden="1" x14ac:dyDescent="0.2">
      <c r="B3314" s="154" t="s">
        <v>4650</v>
      </c>
      <c r="C3314" s="154" t="s">
        <v>4650</v>
      </c>
      <c r="D3314" s="154" t="s">
        <v>7363</v>
      </c>
      <c r="E3314" s="154" t="s">
        <v>1699</v>
      </c>
      <c r="F3314" s="154" t="s">
        <v>171</v>
      </c>
      <c r="G3314" s="78" t="str">
        <f t="shared" si="51"/>
        <v>PQI</v>
      </c>
    </row>
    <row r="3315" spans="2:7" hidden="1" x14ac:dyDescent="0.2">
      <c r="B3315" s="154" t="s">
        <v>4651</v>
      </c>
      <c r="C3315" s="154" t="s">
        <v>4651</v>
      </c>
      <c r="D3315" s="154" t="s">
        <v>7365</v>
      </c>
      <c r="E3315" s="154" t="s">
        <v>1699</v>
      </c>
      <c r="F3315" s="154" t="s">
        <v>171</v>
      </c>
      <c r="G3315" s="78" t="str">
        <f t="shared" si="51"/>
        <v>PQS</v>
      </c>
    </row>
    <row r="3316" spans="2:7" hidden="1" x14ac:dyDescent="0.2">
      <c r="B3316" s="154" t="s">
        <v>4652</v>
      </c>
      <c r="C3316" s="154" t="s">
        <v>4652</v>
      </c>
      <c r="D3316" s="154" t="s">
        <v>4653</v>
      </c>
      <c r="E3316" s="154" t="s">
        <v>1699</v>
      </c>
      <c r="F3316" s="154" t="s">
        <v>171</v>
      </c>
      <c r="G3316" s="78" t="str">
        <f t="shared" si="51"/>
        <v>PRC</v>
      </c>
    </row>
    <row r="3317" spans="2:7" hidden="1" x14ac:dyDescent="0.2">
      <c r="B3317" s="154" t="s">
        <v>4658</v>
      </c>
      <c r="C3317" s="154" t="s">
        <v>4658</v>
      </c>
      <c r="D3317" s="154" t="s">
        <v>4659</v>
      </c>
      <c r="E3317" s="154" t="s">
        <v>1699</v>
      </c>
      <c r="F3317" s="154" t="s">
        <v>171</v>
      </c>
      <c r="G3317" s="78" t="str">
        <f t="shared" si="51"/>
        <v>PSC</v>
      </c>
    </row>
    <row r="3318" spans="2:7" hidden="1" x14ac:dyDescent="0.2">
      <c r="B3318" s="154" t="s">
        <v>4661</v>
      </c>
      <c r="C3318" s="154" t="s">
        <v>4661</v>
      </c>
      <c r="D3318" s="154" t="s">
        <v>4662</v>
      </c>
      <c r="E3318" s="154" t="s">
        <v>1699</v>
      </c>
      <c r="F3318" s="154" t="s">
        <v>171</v>
      </c>
      <c r="G3318" s="78" t="str">
        <f t="shared" si="51"/>
        <v>PSG</v>
      </c>
    </row>
    <row r="3319" spans="2:7" hidden="1" x14ac:dyDescent="0.2">
      <c r="B3319" s="154" t="s">
        <v>244</v>
      </c>
      <c r="C3319" s="154" t="s">
        <v>244</v>
      </c>
      <c r="D3319" s="154" t="s">
        <v>7367</v>
      </c>
      <c r="E3319" s="154" t="s">
        <v>1699</v>
      </c>
      <c r="F3319" s="154" t="s">
        <v>171</v>
      </c>
      <c r="G3319" s="78" t="str">
        <f t="shared" si="51"/>
        <v>PSP</v>
      </c>
    </row>
    <row r="3320" spans="2:7" hidden="1" x14ac:dyDescent="0.2">
      <c r="B3320" s="154" t="s">
        <v>4670</v>
      </c>
      <c r="C3320" s="154" t="s">
        <v>4670</v>
      </c>
      <c r="D3320" s="154" t="s">
        <v>7370</v>
      </c>
      <c r="E3320" s="154" t="s">
        <v>1699</v>
      </c>
      <c r="F3320" s="154" t="s">
        <v>171</v>
      </c>
      <c r="G3320" s="78" t="str">
        <f t="shared" si="51"/>
        <v>PTA</v>
      </c>
    </row>
    <row r="3321" spans="2:7" hidden="1" x14ac:dyDescent="0.2">
      <c r="B3321" s="154" t="s">
        <v>4672</v>
      </c>
      <c r="C3321" s="154" t="s">
        <v>4672</v>
      </c>
      <c r="D3321" s="154" t="s">
        <v>7371</v>
      </c>
      <c r="E3321" s="154" t="s">
        <v>1699</v>
      </c>
      <c r="F3321" s="154" t="s">
        <v>171</v>
      </c>
      <c r="G3321" s="78" t="str">
        <f t="shared" si="51"/>
        <v>PTH</v>
      </c>
    </row>
    <row r="3322" spans="2:7" hidden="1" x14ac:dyDescent="0.2">
      <c r="B3322" s="154" t="s">
        <v>4676</v>
      </c>
      <c r="C3322" s="154" t="s">
        <v>4676</v>
      </c>
      <c r="D3322" s="154" t="s">
        <v>4677</v>
      </c>
      <c r="E3322" s="154" t="s">
        <v>1699</v>
      </c>
      <c r="F3322" s="154" t="s">
        <v>171</v>
      </c>
      <c r="G3322" s="78" t="str">
        <f t="shared" si="51"/>
        <v>PTU</v>
      </c>
    </row>
    <row r="3323" spans="2:7" hidden="1" x14ac:dyDescent="0.2">
      <c r="B3323" s="154" t="s">
        <v>4678</v>
      </c>
      <c r="C3323" s="154" t="s">
        <v>4678</v>
      </c>
      <c r="D3323" s="154" t="s">
        <v>4679</v>
      </c>
      <c r="E3323" s="154" t="s">
        <v>1699</v>
      </c>
      <c r="F3323" s="154" t="s">
        <v>171</v>
      </c>
      <c r="G3323" s="78" t="str">
        <f t="shared" si="51"/>
        <v>PUB</v>
      </c>
    </row>
    <row r="3324" spans="2:7" hidden="1" x14ac:dyDescent="0.2">
      <c r="B3324" s="154" t="s">
        <v>4688</v>
      </c>
      <c r="C3324" s="154" t="s">
        <v>4688</v>
      </c>
      <c r="D3324" s="154" t="s">
        <v>4689</v>
      </c>
      <c r="E3324" s="154" t="s">
        <v>1699</v>
      </c>
      <c r="F3324" s="154" t="s">
        <v>171</v>
      </c>
      <c r="G3324" s="78" t="str">
        <f t="shared" si="51"/>
        <v>PUW</v>
      </c>
    </row>
    <row r="3325" spans="2:7" hidden="1" x14ac:dyDescent="0.2">
      <c r="B3325" s="154" t="s">
        <v>4693</v>
      </c>
      <c r="C3325" s="154" t="s">
        <v>4693</v>
      </c>
      <c r="D3325" s="154" t="s">
        <v>4694</v>
      </c>
      <c r="E3325" s="154" t="s">
        <v>1699</v>
      </c>
      <c r="F3325" s="154" t="s">
        <v>171</v>
      </c>
      <c r="G3325" s="78" t="str">
        <f t="shared" si="51"/>
        <v>PVC</v>
      </c>
    </row>
    <row r="3326" spans="2:7" hidden="1" x14ac:dyDescent="0.2">
      <c r="B3326" s="154" t="s">
        <v>157</v>
      </c>
      <c r="C3326" s="154" t="s">
        <v>157</v>
      </c>
      <c r="D3326" s="154" t="s">
        <v>4695</v>
      </c>
      <c r="E3326" s="154" t="s">
        <v>1699</v>
      </c>
      <c r="F3326" s="154" t="s">
        <v>171</v>
      </c>
      <c r="G3326" s="78" t="str">
        <f t="shared" si="51"/>
        <v>PVD</v>
      </c>
    </row>
    <row r="3327" spans="2:7" hidden="1" x14ac:dyDescent="0.2">
      <c r="B3327" s="154" t="s">
        <v>6551</v>
      </c>
      <c r="C3327" s="154" t="s">
        <v>6551</v>
      </c>
      <c r="D3327" s="154" t="s">
        <v>6552</v>
      </c>
      <c r="E3327" s="154" t="s">
        <v>1699</v>
      </c>
      <c r="F3327" s="154" t="s">
        <v>171</v>
      </c>
      <c r="G3327" s="78" t="str">
        <f t="shared" si="51"/>
        <v>PVU</v>
      </c>
    </row>
    <row r="3328" spans="2:7" hidden="1" x14ac:dyDescent="0.2">
      <c r="B3328" s="154" t="s">
        <v>335</v>
      </c>
      <c r="C3328" s="154" t="s">
        <v>335</v>
      </c>
      <c r="D3328" s="154" t="s">
        <v>4699</v>
      </c>
      <c r="E3328" s="154" t="s">
        <v>1699</v>
      </c>
      <c r="F3328" s="154" t="s">
        <v>171</v>
      </c>
      <c r="G3328" s="78" t="str">
        <f t="shared" si="51"/>
        <v>PWM</v>
      </c>
    </row>
    <row r="3329" spans="2:7" hidden="1" x14ac:dyDescent="0.2">
      <c r="B3329" s="154" t="s">
        <v>246</v>
      </c>
      <c r="C3329" s="154" t="s">
        <v>246</v>
      </c>
      <c r="D3329" s="154" t="s">
        <v>7390</v>
      </c>
      <c r="E3329" s="154" t="s">
        <v>1699</v>
      </c>
      <c r="F3329" s="154" t="s">
        <v>171</v>
      </c>
      <c r="G3329" s="78" t="str">
        <f t="shared" si="51"/>
        <v>RAP</v>
      </c>
    </row>
    <row r="3330" spans="2:7" hidden="1" x14ac:dyDescent="0.2">
      <c r="B3330" s="154" t="s">
        <v>7392</v>
      </c>
      <c r="C3330" s="154" t="s">
        <v>7392</v>
      </c>
      <c r="D3330" s="154" t="s">
        <v>7393</v>
      </c>
      <c r="E3330" s="154" t="s">
        <v>1699</v>
      </c>
      <c r="F3330" s="154" t="s">
        <v>171</v>
      </c>
      <c r="G3330" s="78" t="str">
        <f t="shared" si="51"/>
        <v>RBH</v>
      </c>
    </row>
    <row r="3331" spans="2:7" hidden="1" x14ac:dyDescent="0.2">
      <c r="B3331" s="154" t="s">
        <v>4738</v>
      </c>
      <c r="C3331" s="154" t="s">
        <v>4738</v>
      </c>
      <c r="D3331" s="154" t="s">
        <v>4739</v>
      </c>
      <c r="E3331" s="154" t="s">
        <v>1699</v>
      </c>
      <c r="F3331" s="154" t="s">
        <v>171</v>
      </c>
      <c r="G3331" s="78" t="str">
        <f t="shared" si="51"/>
        <v>RBY</v>
      </c>
    </row>
    <row r="3332" spans="2:7" hidden="1" x14ac:dyDescent="0.2">
      <c r="B3332" s="154" t="s">
        <v>4740</v>
      </c>
      <c r="C3332" s="154" t="s">
        <v>4740</v>
      </c>
      <c r="D3332" s="154" t="s">
        <v>7396</v>
      </c>
      <c r="E3332" s="154" t="s">
        <v>1699</v>
      </c>
      <c r="F3332" s="154" t="s">
        <v>171</v>
      </c>
      <c r="G3332" s="78" t="str">
        <f t="shared" ref="G3332:G3395" si="52">C3332</f>
        <v>RCE</v>
      </c>
    </row>
    <row r="3333" spans="2:7" hidden="1" x14ac:dyDescent="0.2">
      <c r="B3333" s="154" t="s">
        <v>4743</v>
      </c>
      <c r="C3333" s="154" t="s">
        <v>4743</v>
      </c>
      <c r="D3333" s="154" t="s">
        <v>7397</v>
      </c>
      <c r="E3333" s="154" t="s">
        <v>1699</v>
      </c>
      <c r="F3333" s="154" t="s">
        <v>171</v>
      </c>
      <c r="G3333" s="78" t="str">
        <f t="shared" si="52"/>
        <v>RDB</v>
      </c>
    </row>
    <row r="3334" spans="2:7" hidden="1" x14ac:dyDescent="0.2">
      <c r="B3334" s="154" t="s">
        <v>4744</v>
      </c>
      <c r="C3334" s="154" t="s">
        <v>4744</v>
      </c>
      <c r="D3334" s="154" t="s">
        <v>4745</v>
      </c>
      <c r="E3334" s="154" t="s">
        <v>1699</v>
      </c>
      <c r="F3334" s="154" t="s">
        <v>171</v>
      </c>
      <c r="G3334" s="78" t="str">
        <f t="shared" si="52"/>
        <v>RDD</v>
      </c>
    </row>
    <row r="3335" spans="2:7" hidden="1" x14ac:dyDescent="0.2">
      <c r="B3335" s="154" t="s">
        <v>4746</v>
      </c>
      <c r="C3335" s="154" t="s">
        <v>4746</v>
      </c>
      <c r="D3335" s="154" t="s">
        <v>4747</v>
      </c>
      <c r="E3335" s="154" t="s">
        <v>1699</v>
      </c>
      <c r="F3335" s="154" t="s">
        <v>171</v>
      </c>
      <c r="G3335" s="78" t="str">
        <f t="shared" si="52"/>
        <v>RDM</v>
      </c>
    </row>
    <row r="3336" spans="2:7" hidden="1" x14ac:dyDescent="0.2">
      <c r="B3336" s="154" t="s">
        <v>147</v>
      </c>
      <c r="C3336" s="154" t="s">
        <v>147</v>
      </c>
      <c r="D3336" s="154" t="s">
        <v>4750</v>
      </c>
      <c r="E3336" s="154" t="s">
        <v>1699</v>
      </c>
      <c r="F3336" s="154" t="s">
        <v>171</v>
      </c>
      <c r="G3336" s="78" t="str">
        <f t="shared" si="52"/>
        <v>RDU</v>
      </c>
    </row>
    <row r="3337" spans="2:7" hidden="1" x14ac:dyDescent="0.2">
      <c r="B3337" s="154" t="s">
        <v>4751</v>
      </c>
      <c r="C3337" s="154" t="s">
        <v>4751</v>
      </c>
      <c r="D3337" s="154" t="s">
        <v>7398</v>
      </c>
      <c r="E3337" s="154" t="s">
        <v>1699</v>
      </c>
      <c r="F3337" s="154" t="s">
        <v>171</v>
      </c>
      <c r="G3337" s="78" t="str">
        <f t="shared" si="52"/>
        <v>RDV</v>
      </c>
    </row>
    <row r="3338" spans="2:7" hidden="1" x14ac:dyDescent="0.2">
      <c r="B3338" s="154" t="s">
        <v>4765</v>
      </c>
      <c r="C3338" s="154" t="s">
        <v>1633</v>
      </c>
      <c r="D3338" s="154" t="s">
        <v>911</v>
      </c>
      <c r="E3338" s="154" t="s">
        <v>1699</v>
      </c>
      <c r="F3338" s="154" t="s">
        <v>171</v>
      </c>
      <c r="G3338" s="78" t="str">
        <f t="shared" si="52"/>
        <v>CHI</v>
      </c>
    </row>
    <row r="3339" spans="2:7" hidden="1" x14ac:dyDescent="0.2">
      <c r="B3339" s="154" t="s">
        <v>4771</v>
      </c>
      <c r="C3339" s="154" t="s">
        <v>4771</v>
      </c>
      <c r="D3339" s="154" t="s">
        <v>4772</v>
      </c>
      <c r="E3339" s="154" t="s">
        <v>1699</v>
      </c>
      <c r="F3339" s="154" t="s">
        <v>171</v>
      </c>
      <c r="G3339" s="78" t="str">
        <f t="shared" si="52"/>
        <v>RHI</v>
      </c>
    </row>
    <row r="3340" spans="2:7" hidden="1" x14ac:dyDescent="0.2">
      <c r="B3340" s="154" t="s">
        <v>320</v>
      </c>
      <c r="C3340" s="154" t="s">
        <v>320</v>
      </c>
      <c r="D3340" s="154" t="s">
        <v>6745</v>
      </c>
      <c r="E3340" s="154" t="s">
        <v>1699</v>
      </c>
      <c r="F3340" s="154" t="s">
        <v>171</v>
      </c>
      <c r="G3340" s="78" t="str">
        <f t="shared" si="52"/>
        <v>RIC</v>
      </c>
    </row>
    <row r="3341" spans="2:7" hidden="1" x14ac:dyDescent="0.2">
      <c r="B3341" s="154" t="s">
        <v>4780</v>
      </c>
      <c r="C3341" s="154" t="s">
        <v>4780</v>
      </c>
      <c r="D3341" s="154" t="s">
        <v>4781</v>
      </c>
      <c r="E3341" s="154" t="s">
        <v>1699</v>
      </c>
      <c r="F3341" s="154" t="s">
        <v>171</v>
      </c>
      <c r="G3341" s="78" t="str">
        <f t="shared" si="52"/>
        <v>RIW</v>
      </c>
    </row>
    <row r="3342" spans="2:7" hidden="1" x14ac:dyDescent="0.2">
      <c r="B3342" s="154" t="s">
        <v>4789</v>
      </c>
      <c r="C3342" s="154" t="s">
        <v>4789</v>
      </c>
      <c r="D3342" s="154" t="s">
        <v>4790</v>
      </c>
      <c r="E3342" s="154" t="s">
        <v>1699</v>
      </c>
      <c r="F3342" s="154" t="s">
        <v>171</v>
      </c>
      <c r="G3342" s="78" t="str">
        <f t="shared" si="52"/>
        <v>RKD</v>
      </c>
    </row>
    <row r="3343" spans="2:7" hidden="1" x14ac:dyDescent="0.2">
      <c r="B3343" s="154" t="s">
        <v>4791</v>
      </c>
      <c r="C3343" s="154" t="s">
        <v>4791</v>
      </c>
      <c r="D3343" s="154" t="s">
        <v>7410</v>
      </c>
      <c r="E3343" s="154" t="s">
        <v>1699</v>
      </c>
      <c r="F3343" s="154" t="s">
        <v>171</v>
      </c>
      <c r="G3343" s="78" t="str">
        <f t="shared" si="52"/>
        <v>RKS</v>
      </c>
    </row>
    <row r="3344" spans="2:7" hidden="1" x14ac:dyDescent="0.2">
      <c r="B3344" s="154" t="s">
        <v>4799</v>
      </c>
      <c r="C3344" s="154" t="s">
        <v>4799</v>
      </c>
      <c r="D3344" s="154" t="s">
        <v>4800</v>
      </c>
      <c r="E3344" s="154" t="s">
        <v>1699</v>
      </c>
      <c r="F3344" s="154" t="s">
        <v>171</v>
      </c>
      <c r="G3344" s="78" t="str">
        <f t="shared" si="52"/>
        <v>RMP</v>
      </c>
    </row>
    <row r="3345" spans="2:7" hidden="1" x14ac:dyDescent="0.2">
      <c r="B3345" s="154" t="s">
        <v>218</v>
      </c>
      <c r="C3345" s="154" t="s">
        <v>218</v>
      </c>
      <c r="D3345" s="154" t="s">
        <v>4810</v>
      </c>
      <c r="E3345" s="154" t="s">
        <v>1699</v>
      </c>
      <c r="F3345" s="154" t="s">
        <v>171</v>
      </c>
      <c r="G3345" s="78" t="str">
        <f t="shared" si="52"/>
        <v>RNO</v>
      </c>
    </row>
    <row r="3346" spans="2:7" hidden="1" x14ac:dyDescent="0.2">
      <c r="B3346" s="154" t="s">
        <v>341</v>
      </c>
      <c r="C3346" s="154" t="s">
        <v>341</v>
      </c>
      <c r="D3346" s="154" t="s">
        <v>4812</v>
      </c>
      <c r="E3346" s="154" t="s">
        <v>1699</v>
      </c>
      <c r="F3346" s="154" t="s">
        <v>171</v>
      </c>
      <c r="G3346" s="78" t="str">
        <f t="shared" si="52"/>
        <v>ROA</v>
      </c>
    </row>
    <row r="3347" spans="2:7" hidden="1" x14ac:dyDescent="0.2">
      <c r="B3347" s="154" t="s">
        <v>161</v>
      </c>
      <c r="C3347" s="154" t="s">
        <v>161</v>
      </c>
      <c r="D3347" s="154" t="s">
        <v>6746</v>
      </c>
      <c r="E3347" s="154" t="s">
        <v>1699</v>
      </c>
      <c r="F3347" s="154" t="s">
        <v>171</v>
      </c>
      <c r="G3347" s="78" t="str">
        <f t="shared" si="52"/>
        <v>ROC</v>
      </c>
    </row>
    <row r="3348" spans="2:7" hidden="1" x14ac:dyDescent="0.2">
      <c r="B3348" s="154" t="s">
        <v>4822</v>
      </c>
      <c r="C3348" s="154" t="s">
        <v>4822</v>
      </c>
      <c r="D3348" s="154" t="s">
        <v>4823</v>
      </c>
      <c r="E3348" s="154" t="s">
        <v>1699</v>
      </c>
      <c r="F3348" s="154" t="s">
        <v>171</v>
      </c>
      <c r="G3348" s="78" t="str">
        <f t="shared" si="52"/>
        <v>ROW</v>
      </c>
    </row>
    <row r="3349" spans="2:7" hidden="1" x14ac:dyDescent="0.2">
      <c r="B3349" s="154" t="s">
        <v>4829</v>
      </c>
      <c r="C3349" s="154" t="s">
        <v>4829</v>
      </c>
      <c r="D3349" s="154" t="s">
        <v>7421</v>
      </c>
      <c r="E3349" s="154" t="s">
        <v>1699</v>
      </c>
      <c r="F3349" s="154" t="s">
        <v>171</v>
      </c>
      <c r="G3349" s="78" t="str">
        <f t="shared" si="52"/>
        <v>RSH</v>
      </c>
    </row>
    <row r="3350" spans="2:7" hidden="1" x14ac:dyDescent="0.2">
      <c r="B3350" s="154" t="s">
        <v>4830</v>
      </c>
      <c r="C3350" s="154" t="s">
        <v>4830</v>
      </c>
      <c r="D3350" s="154" t="s">
        <v>6748</v>
      </c>
      <c r="E3350" s="154" t="s">
        <v>1699</v>
      </c>
      <c r="F3350" s="154" t="s">
        <v>171</v>
      </c>
      <c r="G3350" s="78" t="str">
        <f t="shared" si="52"/>
        <v>RSJ</v>
      </c>
    </row>
    <row r="3351" spans="2:7" hidden="1" x14ac:dyDescent="0.2">
      <c r="B3351" s="154" t="s">
        <v>240</v>
      </c>
      <c r="C3351" s="154" t="s">
        <v>240</v>
      </c>
      <c r="D3351" s="154" t="s">
        <v>6746</v>
      </c>
      <c r="E3351" s="154" t="s">
        <v>1699</v>
      </c>
      <c r="F3351" s="154" t="s">
        <v>171</v>
      </c>
      <c r="G3351" s="78" t="str">
        <f t="shared" si="52"/>
        <v>RST</v>
      </c>
    </row>
    <row r="3352" spans="2:7" hidden="1" x14ac:dyDescent="0.2">
      <c r="B3352" s="154" t="s">
        <v>4832</v>
      </c>
      <c r="C3352" s="154" t="s">
        <v>342</v>
      </c>
      <c r="D3352" s="154" t="s">
        <v>7422</v>
      </c>
      <c r="E3352" s="154" t="s">
        <v>1699</v>
      </c>
      <c r="F3352" s="154" t="s">
        <v>171</v>
      </c>
      <c r="G3352" s="78" t="str">
        <f t="shared" si="52"/>
        <v>FMY</v>
      </c>
    </row>
    <row r="3353" spans="2:7" hidden="1" x14ac:dyDescent="0.2">
      <c r="B3353" s="154" t="s">
        <v>4846</v>
      </c>
      <c r="C3353" s="154" t="s">
        <v>4846</v>
      </c>
      <c r="D3353" s="154" t="s">
        <v>4847</v>
      </c>
      <c r="E3353" s="154" t="s">
        <v>1699</v>
      </c>
      <c r="F3353" s="154" t="s">
        <v>171</v>
      </c>
      <c r="G3353" s="78" t="str">
        <f t="shared" si="52"/>
        <v>RUT</v>
      </c>
    </row>
    <row r="3354" spans="2:7" hidden="1" x14ac:dyDescent="0.2">
      <c r="B3354" s="154" t="s">
        <v>4865</v>
      </c>
      <c r="C3354" s="154" t="s">
        <v>4865</v>
      </c>
      <c r="D3354" s="154" t="s">
        <v>7427</v>
      </c>
      <c r="E3354" s="154" t="s">
        <v>1699</v>
      </c>
      <c r="F3354" s="154" t="s">
        <v>171</v>
      </c>
      <c r="G3354" s="78" t="str">
        <f t="shared" si="52"/>
        <v>SAF</v>
      </c>
    </row>
    <row r="3355" spans="2:7" hidden="1" x14ac:dyDescent="0.2">
      <c r="B3355" s="154" t="s">
        <v>190</v>
      </c>
      <c r="C3355" s="154" t="s">
        <v>190</v>
      </c>
      <c r="D3355" s="154" t="s">
        <v>4867</v>
      </c>
      <c r="E3355" s="154" t="s">
        <v>1699</v>
      </c>
      <c r="F3355" s="154" t="s">
        <v>171</v>
      </c>
      <c r="G3355" s="78" t="str">
        <f t="shared" si="52"/>
        <v>SAN</v>
      </c>
    </row>
    <row r="3356" spans="2:7" hidden="1" x14ac:dyDescent="0.2">
      <c r="B3356" s="154" t="s">
        <v>191</v>
      </c>
      <c r="C3356" s="154" t="s">
        <v>191</v>
      </c>
      <c r="D3356" s="154" t="s">
        <v>4868</v>
      </c>
      <c r="E3356" s="154" t="s">
        <v>1699</v>
      </c>
      <c r="F3356" s="154" t="s">
        <v>171</v>
      </c>
      <c r="G3356" s="78" t="str">
        <f t="shared" si="52"/>
        <v>SAT</v>
      </c>
    </row>
    <row r="3357" spans="2:7" hidden="1" x14ac:dyDescent="0.2">
      <c r="B3357" s="154" t="s">
        <v>337</v>
      </c>
      <c r="C3357" s="154" t="s">
        <v>337</v>
      </c>
      <c r="D3357" s="154" t="s">
        <v>4869</v>
      </c>
      <c r="E3357" s="154" t="s">
        <v>1699</v>
      </c>
      <c r="F3357" s="154" t="s">
        <v>171</v>
      </c>
      <c r="G3357" s="78" t="str">
        <f t="shared" si="52"/>
        <v>SAV</v>
      </c>
    </row>
    <row r="3358" spans="2:7" hidden="1" x14ac:dyDescent="0.2">
      <c r="B3358" s="154" t="s">
        <v>4871</v>
      </c>
      <c r="C3358" s="154" t="s">
        <v>4871</v>
      </c>
      <c r="D3358" s="154" t="s">
        <v>7430</v>
      </c>
      <c r="E3358" s="154" t="s">
        <v>1699</v>
      </c>
      <c r="F3358" s="154" t="s">
        <v>171</v>
      </c>
      <c r="G3358" s="78" t="str">
        <f t="shared" si="52"/>
        <v>SBA</v>
      </c>
    </row>
    <row r="3359" spans="2:7" hidden="1" x14ac:dyDescent="0.2">
      <c r="B3359" s="154" t="s">
        <v>234</v>
      </c>
      <c r="C3359" s="154" t="s">
        <v>234</v>
      </c>
      <c r="D3359" s="154" t="s">
        <v>7432</v>
      </c>
      <c r="E3359" s="154" t="s">
        <v>1699</v>
      </c>
      <c r="F3359" s="154" t="s">
        <v>171</v>
      </c>
      <c r="G3359" s="78" t="str">
        <f t="shared" si="52"/>
        <v>SBN</v>
      </c>
    </row>
    <row r="3360" spans="2:7" hidden="1" x14ac:dyDescent="0.2">
      <c r="B3360" s="154" t="s">
        <v>4873</v>
      </c>
      <c r="C3360" s="154" t="s">
        <v>4874</v>
      </c>
      <c r="D3360" s="154" t="s">
        <v>7433</v>
      </c>
      <c r="E3360" s="154" t="s">
        <v>1699</v>
      </c>
      <c r="F3360" s="154" t="s">
        <v>171</v>
      </c>
      <c r="G3360" s="78" t="str">
        <f t="shared" si="52"/>
        <v>CSL</v>
      </c>
    </row>
    <row r="3361" spans="2:7" hidden="1" x14ac:dyDescent="0.2">
      <c r="B3361" s="154" t="s">
        <v>4877</v>
      </c>
      <c r="C3361" s="154" t="s">
        <v>4877</v>
      </c>
      <c r="D3361" s="154" t="s">
        <v>7434</v>
      </c>
      <c r="E3361" s="154" t="s">
        <v>1699</v>
      </c>
      <c r="F3361" s="154" t="s">
        <v>171</v>
      </c>
      <c r="G3361" s="78" t="str">
        <f t="shared" si="52"/>
        <v>SBY</v>
      </c>
    </row>
    <row r="3362" spans="2:7" hidden="1" x14ac:dyDescent="0.2">
      <c r="B3362" s="154" t="s">
        <v>4879</v>
      </c>
      <c r="C3362" s="154" t="s">
        <v>4879</v>
      </c>
      <c r="D3362" s="154" t="s">
        <v>7435</v>
      </c>
      <c r="E3362" s="154" t="s">
        <v>1699</v>
      </c>
      <c r="F3362" s="154" t="s">
        <v>171</v>
      </c>
      <c r="G3362" s="78" t="str">
        <f t="shared" si="52"/>
        <v>SCC</v>
      </c>
    </row>
    <row r="3363" spans="2:7" hidden="1" x14ac:dyDescent="0.2">
      <c r="B3363" s="154" t="s">
        <v>4880</v>
      </c>
      <c r="C3363" s="154" t="s">
        <v>4880</v>
      </c>
      <c r="D3363" s="154" t="s">
        <v>7436</v>
      </c>
      <c r="E3363" s="154" t="s">
        <v>1699</v>
      </c>
      <c r="F3363" s="154" t="s">
        <v>171</v>
      </c>
      <c r="G3363" s="78" t="str">
        <f t="shared" si="52"/>
        <v>SCE</v>
      </c>
    </row>
    <row r="3364" spans="2:7" hidden="1" x14ac:dyDescent="0.2">
      <c r="B3364" s="154" t="s">
        <v>1641</v>
      </c>
      <c r="C3364" s="154" t="s">
        <v>346</v>
      </c>
      <c r="D3364" s="154" t="s">
        <v>4881</v>
      </c>
      <c r="E3364" s="154" t="s">
        <v>1699</v>
      </c>
      <c r="F3364" s="154" t="s">
        <v>171</v>
      </c>
      <c r="G3364" s="78" t="str">
        <f t="shared" si="52"/>
        <v>SAC</v>
      </c>
    </row>
    <row r="3365" spans="2:7" hidden="1" x14ac:dyDescent="0.2">
      <c r="B3365" s="154" t="s">
        <v>4882</v>
      </c>
      <c r="C3365" s="154" t="s">
        <v>4882</v>
      </c>
      <c r="D3365" s="154" t="s">
        <v>7437</v>
      </c>
      <c r="E3365" s="154" t="s">
        <v>1699</v>
      </c>
      <c r="F3365" s="154" t="s">
        <v>171</v>
      </c>
      <c r="G3365" s="78" t="str">
        <f t="shared" si="52"/>
        <v>SCM</v>
      </c>
    </row>
    <row r="3366" spans="2:7" hidden="1" x14ac:dyDescent="0.2">
      <c r="B3366" s="154" t="s">
        <v>201</v>
      </c>
      <c r="C3366" s="154" t="s">
        <v>201</v>
      </c>
      <c r="D3366" s="154" t="s">
        <v>4893</v>
      </c>
      <c r="E3366" s="154" t="s">
        <v>1699</v>
      </c>
      <c r="F3366" s="154" t="s">
        <v>171</v>
      </c>
      <c r="G3366" s="78" t="str">
        <f t="shared" si="52"/>
        <v>SDF</v>
      </c>
    </row>
    <row r="3367" spans="2:7" hidden="1" x14ac:dyDescent="0.2">
      <c r="B3367" s="154" t="s">
        <v>4898</v>
      </c>
      <c r="C3367" s="154" t="s">
        <v>4898</v>
      </c>
      <c r="D3367" s="154" t="s">
        <v>7442</v>
      </c>
      <c r="E3367" s="154" t="s">
        <v>1699</v>
      </c>
      <c r="F3367" s="154" t="s">
        <v>171</v>
      </c>
      <c r="G3367" s="78" t="str">
        <f t="shared" si="52"/>
        <v>SDP</v>
      </c>
    </row>
    <row r="3368" spans="2:7" hidden="1" x14ac:dyDescent="0.2">
      <c r="B3368" s="154" t="s">
        <v>4902</v>
      </c>
      <c r="C3368" s="154" t="s">
        <v>4902</v>
      </c>
      <c r="D3368" s="154" t="s">
        <v>4903</v>
      </c>
      <c r="E3368" s="154" t="s">
        <v>1699</v>
      </c>
      <c r="F3368" s="154" t="s">
        <v>171</v>
      </c>
      <c r="G3368" s="78" t="str">
        <f t="shared" si="52"/>
        <v>SDY</v>
      </c>
    </row>
    <row r="3369" spans="2:7" hidden="1" x14ac:dyDescent="0.2">
      <c r="B3369" s="154" t="s">
        <v>135</v>
      </c>
      <c r="C3369" s="154" t="s">
        <v>135</v>
      </c>
      <c r="D3369" s="154" t="s">
        <v>2034</v>
      </c>
      <c r="E3369" s="154" t="s">
        <v>1699</v>
      </c>
      <c r="F3369" s="154" t="s">
        <v>171</v>
      </c>
      <c r="G3369" s="78" t="str">
        <f t="shared" si="52"/>
        <v>SEA</v>
      </c>
    </row>
    <row r="3370" spans="2:7" hidden="1" x14ac:dyDescent="0.2">
      <c r="B3370" s="154" t="s">
        <v>4910</v>
      </c>
      <c r="C3370" s="154" t="s">
        <v>324</v>
      </c>
      <c r="D3370" s="154" t="s">
        <v>3978</v>
      </c>
      <c r="E3370" s="154" t="s">
        <v>1699</v>
      </c>
      <c r="F3370" s="154" t="s">
        <v>171</v>
      </c>
      <c r="G3370" s="78" t="str">
        <f t="shared" si="52"/>
        <v>ORL</v>
      </c>
    </row>
    <row r="3371" spans="2:7" hidden="1" x14ac:dyDescent="0.2">
      <c r="B3371" s="154" t="s">
        <v>128</v>
      </c>
      <c r="C3371" s="154" t="s">
        <v>128</v>
      </c>
      <c r="D3371" s="154" t="s">
        <v>4916</v>
      </c>
      <c r="E3371" s="154" t="s">
        <v>1699</v>
      </c>
      <c r="F3371" s="154" t="s">
        <v>171</v>
      </c>
      <c r="G3371" s="78" t="str">
        <f t="shared" si="52"/>
        <v>SFO</v>
      </c>
    </row>
    <row r="3372" spans="2:7" hidden="1" x14ac:dyDescent="0.2">
      <c r="B3372" s="154" t="s">
        <v>211</v>
      </c>
      <c r="C3372" s="154" t="s">
        <v>211</v>
      </c>
      <c r="D3372" s="154" t="s">
        <v>4919</v>
      </c>
      <c r="E3372" s="154" t="s">
        <v>1699</v>
      </c>
      <c r="F3372" s="154" t="s">
        <v>171</v>
      </c>
      <c r="G3372" s="78" t="str">
        <f t="shared" si="52"/>
        <v>SGF</v>
      </c>
    </row>
    <row r="3373" spans="2:7" hidden="1" x14ac:dyDescent="0.2">
      <c r="B3373" s="154" t="s">
        <v>4923</v>
      </c>
      <c r="C3373" s="154" t="s">
        <v>4923</v>
      </c>
      <c r="D3373" s="154" t="s">
        <v>7449</v>
      </c>
      <c r="E3373" s="154" t="s">
        <v>1699</v>
      </c>
      <c r="F3373" s="154" t="s">
        <v>171</v>
      </c>
      <c r="G3373" s="78" t="str">
        <f t="shared" si="52"/>
        <v>SGU</v>
      </c>
    </row>
    <row r="3374" spans="2:7" hidden="1" x14ac:dyDescent="0.2">
      <c r="B3374" s="154" t="s">
        <v>4924</v>
      </c>
      <c r="C3374" s="154" t="s">
        <v>4924</v>
      </c>
      <c r="D3374" s="154" t="s">
        <v>4925</v>
      </c>
      <c r="E3374" s="154" t="s">
        <v>1699</v>
      </c>
      <c r="F3374" s="154" t="s">
        <v>171</v>
      </c>
      <c r="G3374" s="78" t="str">
        <f t="shared" si="52"/>
        <v>SGY</v>
      </c>
    </row>
    <row r="3375" spans="2:7" hidden="1" x14ac:dyDescent="0.2">
      <c r="B3375" s="154" t="s">
        <v>4929</v>
      </c>
      <c r="C3375" s="154" t="s">
        <v>4929</v>
      </c>
      <c r="D3375" s="154" t="s">
        <v>4930</v>
      </c>
      <c r="E3375" s="154" t="s">
        <v>1699</v>
      </c>
      <c r="F3375" s="154" t="s">
        <v>171</v>
      </c>
      <c r="G3375" s="78" t="str">
        <f t="shared" si="52"/>
        <v>SHD</v>
      </c>
    </row>
    <row r="3376" spans="2:7" hidden="1" x14ac:dyDescent="0.2">
      <c r="B3376" s="154" t="s">
        <v>4932</v>
      </c>
      <c r="C3376" s="154" t="s">
        <v>4932</v>
      </c>
      <c r="D3376" s="154" t="s">
        <v>4933</v>
      </c>
      <c r="E3376" s="154" t="s">
        <v>1699</v>
      </c>
      <c r="F3376" s="154" t="s">
        <v>171</v>
      </c>
      <c r="G3376" s="78" t="str">
        <f t="shared" si="52"/>
        <v>SHG</v>
      </c>
    </row>
    <row r="3377" spans="2:7" hidden="1" x14ac:dyDescent="0.2">
      <c r="B3377" s="154" t="s">
        <v>4934</v>
      </c>
      <c r="C3377" s="154" t="s">
        <v>4934</v>
      </c>
      <c r="D3377" s="154" t="s">
        <v>4935</v>
      </c>
      <c r="E3377" s="154" t="s">
        <v>1699</v>
      </c>
      <c r="F3377" s="154" t="s">
        <v>171</v>
      </c>
      <c r="G3377" s="78" t="str">
        <f t="shared" si="52"/>
        <v>SHH</v>
      </c>
    </row>
    <row r="3378" spans="2:7" hidden="1" x14ac:dyDescent="0.2">
      <c r="B3378" s="154" t="s">
        <v>4942</v>
      </c>
      <c r="C3378" s="154" t="s">
        <v>4942</v>
      </c>
      <c r="D3378" s="154" t="s">
        <v>4943</v>
      </c>
      <c r="E3378" s="154" t="s">
        <v>1699</v>
      </c>
      <c r="F3378" s="154" t="s">
        <v>171</v>
      </c>
      <c r="G3378" s="78" t="str">
        <f t="shared" si="52"/>
        <v>SHR</v>
      </c>
    </row>
    <row r="3379" spans="2:7" hidden="1" x14ac:dyDescent="0.2">
      <c r="B3379" s="154" t="s">
        <v>4944</v>
      </c>
      <c r="C3379" s="154" t="s">
        <v>4944</v>
      </c>
      <c r="D3379" s="154" t="s">
        <v>4945</v>
      </c>
      <c r="E3379" s="154" t="s">
        <v>1699</v>
      </c>
      <c r="F3379" s="154" t="s">
        <v>171</v>
      </c>
      <c r="G3379" s="78" t="str">
        <f t="shared" si="52"/>
        <v>SHV</v>
      </c>
    </row>
    <row r="3380" spans="2:7" hidden="1" x14ac:dyDescent="0.2">
      <c r="B3380" s="154" t="s">
        <v>4948</v>
      </c>
      <c r="C3380" s="154" t="s">
        <v>4948</v>
      </c>
      <c r="D3380" s="154" t="s">
        <v>4949</v>
      </c>
      <c r="E3380" s="154" t="s">
        <v>1699</v>
      </c>
      <c r="F3380" s="154" t="s">
        <v>171</v>
      </c>
      <c r="G3380" s="78" t="str">
        <f t="shared" si="52"/>
        <v>SHX</v>
      </c>
    </row>
    <row r="3381" spans="2:7" hidden="1" x14ac:dyDescent="0.2">
      <c r="B3381" s="154" t="s">
        <v>4954</v>
      </c>
      <c r="C3381" s="154" t="s">
        <v>4954</v>
      </c>
      <c r="D3381" s="154" t="s">
        <v>4955</v>
      </c>
      <c r="E3381" s="154" t="s">
        <v>1699</v>
      </c>
      <c r="F3381" s="154" t="s">
        <v>171</v>
      </c>
      <c r="G3381" s="78" t="str">
        <f t="shared" si="52"/>
        <v>SIT</v>
      </c>
    </row>
    <row r="3382" spans="2:7" hidden="1" x14ac:dyDescent="0.2">
      <c r="B3382" s="154" t="s">
        <v>233</v>
      </c>
      <c r="C3382" s="154" t="s">
        <v>233</v>
      </c>
      <c r="D3382" s="154" t="s">
        <v>7454</v>
      </c>
      <c r="E3382" s="154" t="s">
        <v>1699</v>
      </c>
      <c r="F3382" s="154" t="s">
        <v>171</v>
      </c>
      <c r="G3382" s="78" t="str">
        <f t="shared" si="52"/>
        <v>SJC</v>
      </c>
    </row>
    <row r="3383" spans="2:7" hidden="1" x14ac:dyDescent="0.2">
      <c r="B3383" s="154" t="s">
        <v>4962</v>
      </c>
      <c r="C3383" s="154" t="s">
        <v>4962</v>
      </c>
      <c r="D3383" s="154" t="s">
        <v>7460</v>
      </c>
      <c r="E3383" s="154" t="s">
        <v>1699</v>
      </c>
      <c r="F3383" s="154" t="s">
        <v>171</v>
      </c>
      <c r="G3383" s="78" t="str">
        <f t="shared" si="52"/>
        <v>SJT</v>
      </c>
    </row>
    <row r="3384" spans="2:7" hidden="1" x14ac:dyDescent="0.2">
      <c r="B3384" s="154" t="s">
        <v>4969</v>
      </c>
      <c r="C3384" s="154" t="s">
        <v>4969</v>
      </c>
      <c r="D3384" s="154" t="s">
        <v>4970</v>
      </c>
      <c r="E3384" s="154" t="s">
        <v>1699</v>
      </c>
      <c r="F3384" s="154" t="s">
        <v>171</v>
      </c>
      <c r="G3384" s="78" t="str">
        <f t="shared" si="52"/>
        <v>SKK</v>
      </c>
    </row>
    <row r="3385" spans="2:7" hidden="1" x14ac:dyDescent="0.2">
      <c r="B3385" s="154" t="s">
        <v>136</v>
      </c>
      <c r="C3385" s="154" t="s">
        <v>136</v>
      </c>
      <c r="D3385" s="154" t="s">
        <v>4983</v>
      </c>
      <c r="E3385" s="154" t="s">
        <v>1699</v>
      </c>
      <c r="F3385" s="154" t="s">
        <v>171</v>
      </c>
      <c r="G3385" s="78" t="str">
        <f t="shared" si="52"/>
        <v>SLC</v>
      </c>
    </row>
    <row r="3386" spans="2:7" hidden="1" x14ac:dyDescent="0.2">
      <c r="B3386" s="154" t="s">
        <v>4988</v>
      </c>
      <c r="C3386" s="154" t="s">
        <v>4988</v>
      </c>
      <c r="D3386" s="154" t="s">
        <v>7466</v>
      </c>
      <c r="E3386" s="154" t="s">
        <v>1699</v>
      </c>
      <c r="F3386" s="154" t="s">
        <v>171</v>
      </c>
      <c r="G3386" s="78" t="str">
        <f t="shared" si="52"/>
        <v>SLK</v>
      </c>
    </row>
    <row r="3387" spans="2:7" hidden="1" x14ac:dyDescent="0.2">
      <c r="B3387" s="154" t="s">
        <v>4991</v>
      </c>
      <c r="C3387" s="154" t="s">
        <v>4991</v>
      </c>
      <c r="D3387" s="154" t="s">
        <v>4992</v>
      </c>
      <c r="E3387" s="154" t="s">
        <v>1699</v>
      </c>
      <c r="F3387" s="154" t="s">
        <v>171</v>
      </c>
      <c r="G3387" s="78" t="str">
        <f t="shared" si="52"/>
        <v>SLN</v>
      </c>
    </row>
    <row r="3388" spans="2:7" hidden="1" x14ac:dyDescent="0.2">
      <c r="B3388" s="154" t="s">
        <v>4993</v>
      </c>
      <c r="C3388" s="154" t="s">
        <v>4993</v>
      </c>
      <c r="D3388" s="154" t="s">
        <v>4994</v>
      </c>
      <c r="E3388" s="154" t="s">
        <v>1699</v>
      </c>
      <c r="F3388" s="154" t="s">
        <v>171</v>
      </c>
      <c r="G3388" s="78" t="str">
        <f t="shared" si="52"/>
        <v>SLQ</v>
      </c>
    </row>
    <row r="3389" spans="2:7" hidden="1" x14ac:dyDescent="0.2">
      <c r="B3389" s="154" t="s">
        <v>1642</v>
      </c>
      <c r="C3389" s="154" t="s">
        <v>346</v>
      </c>
      <c r="D3389" s="154" t="s">
        <v>4881</v>
      </c>
      <c r="E3389" s="154" t="s">
        <v>1699</v>
      </c>
      <c r="F3389" s="154" t="s">
        <v>171</v>
      </c>
      <c r="G3389" s="78" t="str">
        <f t="shared" si="52"/>
        <v>SAC</v>
      </c>
    </row>
    <row r="3390" spans="2:7" hidden="1" x14ac:dyDescent="0.2">
      <c r="B3390" s="154" t="s">
        <v>5003</v>
      </c>
      <c r="C3390" s="154" t="s">
        <v>5003</v>
      </c>
      <c r="D3390" s="154" t="s">
        <v>7471</v>
      </c>
      <c r="E3390" s="154" t="s">
        <v>1699</v>
      </c>
      <c r="F3390" s="154" t="s">
        <v>171</v>
      </c>
      <c r="G3390" s="78" t="str">
        <f t="shared" si="52"/>
        <v>SMK</v>
      </c>
    </row>
    <row r="3391" spans="2:7" hidden="1" x14ac:dyDescent="0.2">
      <c r="B3391" s="154" t="s">
        <v>5006</v>
      </c>
      <c r="C3391" s="154" t="s">
        <v>5006</v>
      </c>
      <c r="D3391" s="154" t="s">
        <v>7409</v>
      </c>
      <c r="E3391" s="154" t="s">
        <v>1699</v>
      </c>
      <c r="F3391" s="154" t="s">
        <v>171</v>
      </c>
      <c r="G3391" s="78" t="str">
        <f t="shared" si="52"/>
        <v>SMX</v>
      </c>
    </row>
    <row r="3392" spans="2:7" hidden="1" x14ac:dyDescent="0.2">
      <c r="B3392" s="154" t="s">
        <v>215</v>
      </c>
      <c r="C3392" s="154" t="s">
        <v>215</v>
      </c>
      <c r="D3392" s="154" t="s">
        <v>7475</v>
      </c>
      <c r="E3392" s="154" t="s">
        <v>1699</v>
      </c>
      <c r="F3392" s="154" t="s">
        <v>171</v>
      </c>
      <c r="G3392" s="78" t="str">
        <f t="shared" si="52"/>
        <v>SNA</v>
      </c>
    </row>
    <row r="3393" spans="2:7" hidden="1" x14ac:dyDescent="0.2">
      <c r="B3393" s="154" t="s">
        <v>5010</v>
      </c>
      <c r="C3393" s="154" t="s">
        <v>5010</v>
      </c>
      <c r="D3393" s="154" t="s">
        <v>7478</v>
      </c>
      <c r="E3393" s="154" t="s">
        <v>1699</v>
      </c>
      <c r="F3393" s="154" t="s">
        <v>171</v>
      </c>
      <c r="G3393" s="78" t="str">
        <f t="shared" si="52"/>
        <v>SNP</v>
      </c>
    </row>
    <row r="3394" spans="2:7" hidden="1" x14ac:dyDescent="0.2">
      <c r="B3394" s="154" t="s">
        <v>5023</v>
      </c>
      <c r="C3394" s="154" t="s">
        <v>5023</v>
      </c>
      <c r="D3394" s="154" t="s">
        <v>5024</v>
      </c>
      <c r="E3394" s="154" t="s">
        <v>1699</v>
      </c>
      <c r="F3394" s="154" t="s">
        <v>171</v>
      </c>
      <c r="G3394" s="78" t="str">
        <f t="shared" si="52"/>
        <v>SOV</v>
      </c>
    </row>
    <row r="3395" spans="2:7" hidden="1" x14ac:dyDescent="0.2">
      <c r="B3395" s="154" t="s">
        <v>5025</v>
      </c>
      <c r="C3395" s="154" t="s">
        <v>5025</v>
      </c>
      <c r="D3395" s="154" t="s">
        <v>7482</v>
      </c>
      <c r="E3395" s="154" t="s">
        <v>1699</v>
      </c>
      <c r="F3395" s="154" t="s">
        <v>171</v>
      </c>
      <c r="G3395" s="78" t="str">
        <f t="shared" si="52"/>
        <v>SOW</v>
      </c>
    </row>
    <row r="3396" spans="2:7" hidden="1" x14ac:dyDescent="0.2">
      <c r="B3396" s="154" t="s">
        <v>256</v>
      </c>
      <c r="C3396" s="154" t="s">
        <v>256</v>
      </c>
      <c r="D3396" s="154" t="s">
        <v>4919</v>
      </c>
      <c r="E3396" s="154" t="s">
        <v>1699</v>
      </c>
      <c r="F3396" s="154" t="s">
        <v>171</v>
      </c>
      <c r="G3396" s="78" t="str">
        <f t="shared" ref="G3396:G3459" si="53">C3396</f>
        <v>SPI</v>
      </c>
    </row>
    <row r="3397" spans="2:7" hidden="1" x14ac:dyDescent="0.2">
      <c r="B3397" s="154" t="s">
        <v>5033</v>
      </c>
      <c r="C3397" s="154" t="s">
        <v>5033</v>
      </c>
      <c r="D3397" s="154" t="s">
        <v>7487</v>
      </c>
      <c r="E3397" s="154" t="s">
        <v>1699</v>
      </c>
      <c r="F3397" s="154" t="s">
        <v>171</v>
      </c>
      <c r="G3397" s="78" t="str">
        <f t="shared" si="53"/>
        <v>SPS</v>
      </c>
    </row>
    <row r="3398" spans="2:7" hidden="1" x14ac:dyDescent="0.2">
      <c r="B3398" s="154" t="s">
        <v>5038</v>
      </c>
      <c r="C3398" s="154" t="s">
        <v>5038</v>
      </c>
      <c r="D3398" s="154" t="s">
        <v>5039</v>
      </c>
      <c r="E3398" s="154" t="s">
        <v>1699</v>
      </c>
      <c r="F3398" s="154" t="s">
        <v>171</v>
      </c>
      <c r="G3398" s="78" t="str">
        <f t="shared" si="53"/>
        <v>SRQ</v>
      </c>
    </row>
    <row r="3399" spans="2:7" hidden="1" x14ac:dyDescent="0.2">
      <c r="B3399" s="154" t="s">
        <v>5040</v>
      </c>
      <c r="C3399" s="154" t="s">
        <v>5040</v>
      </c>
      <c r="D3399" s="154" t="s">
        <v>7488</v>
      </c>
      <c r="E3399" s="154" t="s">
        <v>1699</v>
      </c>
      <c r="F3399" s="154" t="s">
        <v>171</v>
      </c>
      <c r="G3399" s="78" t="str">
        <f t="shared" si="53"/>
        <v>SRV</v>
      </c>
    </row>
    <row r="3400" spans="2:7" hidden="1" x14ac:dyDescent="0.2">
      <c r="B3400" s="154" t="s">
        <v>5050</v>
      </c>
      <c r="C3400" s="154" t="s">
        <v>5050</v>
      </c>
      <c r="D3400" s="154" t="s">
        <v>7493</v>
      </c>
      <c r="E3400" s="154" t="s">
        <v>1699</v>
      </c>
      <c r="F3400" s="154" t="s">
        <v>171</v>
      </c>
      <c r="G3400" s="78" t="str">
        <f t="shared" si="53"/>
        <v>STG</v>
      </c>
    </row>
    <row r="3401" spans="2:7" hidden="1" x14ac:dyDescent="0.2">
      <c r="B3401" s="154" t="s">
        <v>155</v>
      </c>
      <c r="C3401" s="154" t="s">
        <v>155</v>
      </c>
      <c r="D3401" s="154" t="s">
        <v>5052</v>
      </c>
      <c r="E3401" s="154" t="s">
        <v>1699</v>
      </c>
      <c r="F3401" s="154" t="s">
        <v>171</v>
      </c>
      <c r="G3401" s="78" t="str">
        <f t="shared" si="53"/>
        <v>STL</v>
      </c>
    </row>
    <row r="3402" spans="2:7" hidden="1" x14ac:dyDescent="0.2">
      <c r="B3402" s="154" t="s">
        <v>5056</v>
      </c>
      <c r="C3402" s="154" t="s">
        <v>5056</v>
      </c>
      <c r="D3402" s="154" t="s">
        <v>6964</v>
      </c>
      <c r="E3402" s="154" t="s">
        <v>1699</v>
      </c>
      <c r="F3402" s="154" t="s">
        <v>171</v>
      </c>
      <c r="G3402" s="78" t="str">
        <f t="shared" si="53"/>
        <v>STS</v>
      </c>
    </row>
    <row r="3403" spans="2:7" hidden="1" x14ac:dyDescent="0.2">
      <c r="B3403" s="154" t="s">
        <v>5065</v>
      </c>
      <c r="C3403" s="154" t="s">
        <v>5065</v>
      </c>
      <c r="D3403" s="154" t="s">
        <v>7496</v>
      </c>
      <c r="E3403" s="154" t="s">
        <v>1699</v>
      </c>
      <c r="F3403" s="154" t="s">
        <v>171</v>
      </c>
      <c r="G3403" s="78" t="str">
        <f t="shared" si="53"/>
        <v>SUN</v>
      </c>
    </row>
    <row r="3404" spans="2:7" hidden="1" x14ac:dyDescent="0.2">
      <c r="B3404" s="154" t="s">
        <v>5068</v>
      </c>
      <c r="C3404" s="154" t="s">
        <v>5068</v>
      </c>
      <c r="D3404" s="154" t="s">
        <v>7498</v>
      </c>
      <c r="E3404" s="154" t="s">
        <v>1699</v>
      </c>
      <c r="F3404" s="154" t="s">
        <v>171</v>
      </c>
      <c r="G3404" s="78" t="str">
        <f t="shared" si="53"/>
        <v>SUX</v>
      </c>
    </row>
    <row r="3405" spans="2:7" hidden="1" x14ac:dyDescent="0.2">
      <c r="B3405" s="154" t="s">
        <v>5069</v>
      </c>
      <c r="C3405" s="154" t="s">
        <v>5069</v>
      </c>
      <c r="D3405" s="154" t="s">
        <v>5070</v>
      </c>
      <c r="E3405" s="154" t="s">
        <v>1699</v>
      </c>
      <c r="F3405" s="154" t="s">
        <v>171</v>
      </c>
      <c r="G3405" s="78" t="str">
        <f t="shared" si="53"/>
        <v>SVA</v>
      </c>
    </row>
    <row r="3406" spans="2:7" hidden="1" x14ac:dyDescent="0.2">
      <c r="B3406" s="154" t="s">
        <v>5073</v>
      </c>
      <c r="C3406" s="154" t="s">
        <v>5073</v>
      </c>
      <c r="D3406" s="154" t="s">
        <v>7499</v>
      </c>
      <c r="E3406" s="154" t="s">
        <v>1699</v>
      </c>
      <c r="F3406" s="154" t="s">
        <v>171</v>
      </c>
      <c r="G3406" s="78" t="str">
        <f t="shared" si="53"/>
        <v>SVC</v>
      </c>
    </row>
    <row r="3407" spans="2:7" hidden="1" x14ac:dyDescent="0.2">
      <c r="B3407" s="154" t="s">
        <v>5080</v>
      </c>
      <c r="C3407" s="154" t="s">
        <v>5080</v>
      </c>
      <c r="D3407" s="154" t="s">
        <v>7504</v>
      </c>
      <c r="E3407" s="154" t="s">
        <v>1699</v>
      </c>
      <c r="F3407" s="154" t="s">
        <v>171</v>
      </c>
      <c r="G3407" s="78" t="str">
        <f t="shared" si="53"/>
        <v>SVS</v>
      </c>
    </row>
    <row r="3408" spans="2:7" hidden="1" x14ac:dyDescent="0.2">
      <c r="B3408" s="154" t="s">
        <v>5083</v>
      </c>
      <c r="C3408" s="154" t="s">
        <v>5083</v>
      </c>
      <c r="D3408" s="154" t="s">
        <v>5084</v>
      </c>
      <c r="E3408" s="154" t="s">
        <v>1699</v>
      </c>
      <c r="F3408" s="154" t="s">
        <v>171</v>
      </c>
      <c r="G3408" s="78" t="str">
        <f t="shared" si="53"/>
        <v>SWF</v>
      </c>
    </row>
    <row r="3409" spans="2:7" hidden="1" x14ac:dyDescent="0.2">
      <c r="B3409" s="154" t="s">
        <v>5089</v>
      </c>
      <c r="C3409" s="154" t="s">
        <v>5089</v>
      </c>
      <c r="D3409" s="154" t="s">
        <v>7506</v>
      </c>
      <c r="E3409" s="154" t="s">
        <v>1699</v>
      </c>
      <c r="F3409" s="154" t="s">
        <v>171</v>
      </c>
      <c r="G3409" s="78" t="str">
        <f t="shared" si="53"/>
        <v>SXP</v>
      </c>
    </row>
    <row r="3410" spans="2:7" hidden="1" x14ac:dyDescent="0.2">
      <c r="B3410" s="154" t="s">
        <v>5091</v>
      </c>
      <c r="C3410" s="154" t="s">
        <v>5091</v>
      </c>
      <c r="D3410" s="154" t="s">
        <v>7507</v>
      </c>
      <c r="E3410" s="154" t="s">
        <v>1699</v>
      </c>
      <c r="F3410" s="154" t="s">
        <v>171</v>
      </c>
      <c r="G3410" s="78" t="str">
        <f t="shared" si="53"/>
        <v>SYB</v>
      </c>
    </row>
    <row r="3411" spans="2:7" hidden="1" x14ac:dyDescent="0.2">
      <c r="B3411" s="154" t="s">
        <v>158</v>
      </c>
      <c r="C3411" s="154" t="s">
        <v>158</v>
      </c>
      <c r="D3411" s="154" t="s">
        <v>5095</v>
      </c>
      <c r="E3411" s="154" t="s">
        <v>1699</v>
      </c>
      <c r="F3411" s="154" t="s">
        <v>171</v>
      </c>
      <c r="G3411" s="78" t="str">
        <f t="shared" si="53"/>
        <v>SYR</v>
      </c>
    </row>
    <row r="3412" spans="2:7" hidden="1" x14ac:dyDescent="0.2">
      <c r="B3412" s="154" t="s">
        <v>5111</v>
      </c>
      <c r="C3412" s="154" t="s">
        <v>5111</v>
      </c>
      <c r="D3412" s="154" t="s">
        <v>5112</v>
      </c>
      <c r="E3412" s="154" t="s">
        <v>1699</v>
      </c>
      <c r="F3412" s="154" t="s">
        <v>171</v>
      </c>
      <c r="G3412" s="78" t="str">
        <f t="shared" si="53"/>
        <v>TAL</v>
      </c>
    </row>
    <row r="3413" spans="2:7" hidden="1" x14ac:dyDescent="0.2">
      <c r="B3413" s="154" t="s">
        <v>5126</v>
      </c>
      <c r="C3413" s="154" t="s">
        <v>5126</v>
      </c>
      <c r="D3413" s="154" t="s">
        <v>7509</v>
      </c>
      <c r="E3413" s="154" t="s">
        <v>1699</v>
      </c>
      <c r="F3413" s="154" t="s">
        <v>171</v>
      </c>
      <c r="G3413" s="78" t="str">
        <f t="shared" si="53"/>
        <v>TBN</v>
      </c>
    </row>
    <row r="3414" spans="2:7" hidden="1" x14ac:dyDescent="0.2">
      <c r="B3414" s="154" t="s">
        <v>5146</v>
      </c>
      <c r="C3414" s="154" t="s">
        <v>5146</v>
      </c>
      <c r="D3414" s="154" t="s">
        <v>5147</v>
      </c>
      <c r="E3414" s="154" t="s">
        <v>1699</v>
      </c>
      <c r="F3414" s="154" t="s">
        <v>171</v>
      </c>
      <c r="G3414" s="78" t="str">
        <f t="shared" si="53"/>
        <v>TCT</v>
      </c>
    </row>
    <row r="3415" spans="2:7" hidden="1" x14ac:dyDescent="0.2">
      <c r="B3415" s="154" t="s">
        <v>5158</v>
      </c>
      <c r="C3415" s="154" t="s">
        <v>5158</v>
      </c>
      <c r="D3415" s="154" t="s">
        <v>5159</v>
      </c>
      <c r="E3415" s="154" t="s">
        <v>1699</v>
      </c>
      <c r="F3415" s="154" t="s">
        <v>171</v>
      </c>
      <c r="G3415" s="78" t="str">
        <f t="shared" si="53"/>
        <v>TEX</v>
      </c>
    </row>
    <row r="3416" spans="2:7" hidden="1" x14ac:dyDescent="0.2">
      <c r="B3416" s="154" t="s">
        <v>5212</v>
      </c>
      <c r="C3416" s="154" t="s">
        <v>5212</v>
      </c>
      <c r="D3416" s="154" t="s">
        <v>5213</v>
      </c>
      <c r="E3416" s="154" t="s">
        <v>1699</v>
      </c>
      <c r="F3416" s="154" t="s">
        <v>171</v>
      </c>
      <c r="G3416" s="78" t="str">
        <f t="shared" si="53"/>
        <v>TKE</v>
      </c>
    </row>
    <row r="3417" spans="2:7" hidden="1" x14ac:dyDescent="0.2">
      <c r="B3417" s="154" t="s">
        <v>5215</v>
      </c>
      <c r="C3417" s="154" t="s">
        <v>5215</v>
      </c>
      <c r="D3417" s="154" t="s">
        <v>5216</v>
      </c>
      <c r="E3417" s="154" t="s">
        <v>1699</v>
      </c>
      <c r="F3417" s="154" t="s">
        <v>171</v>
      </c>
      <c r="G3417" s="78" t="str">
        <f t="shared" si="53"/>
        <v>TKJ</v>
      </c>
    </row>
    <row r="3418" spans="2:7" hidden="1" x14ac:dyDescent="0.2">
      <c r="B3418" s="154" t="s">
        <v>5227</v>
      </c>
      <c r="C3418" s="154" t="s">
        <v>5227</v>
      </c>
      <c r="D3418" s="154" t="s">
        <v>5228</v>
      </c>
      <c r="E3418" s="154" t="s">
        <v>1699</v>
      </c>
      <c r="F3418" s="154" t="s">
        <v>171</v>
      </c>
      <c r="G3418" s="78" t="str">
        <f t="shared" si="53"/>
        <v>TLA</v>
      </c>
    </row>
    <row r="3419" spans="2:7" hidden="1" x14ac:dyDescent="0.2">
      <c r="B3419" s="154" t="s">
        <v>5231</v>
      </c>
      <c r="C3419" s="154" t="s">
        <v>5231</v>
      </c>
      <c r="D3419" s="154" t="s">
        <v>5232</v>
      </c>
      <c r="E3419" s="154" t="s">
        <v>1699</v>
      </c>
      <c r="F3419" s="154" t="s">
        <v>171</v>
      </c>
      <c r="G3419" s="78" t="str">
        <f t="shared" si="53"/>
        <v>TLH</v>
      </c>
    </row>
    <row r="3420" spans="2:7" hidden="1" x14ac:dyDescent="0.2">
      <c r="B3420" s="154" t="s">
        <v>5233</v>
      </c>
      <c r="C3420" s="154" t="s">
        <v>5233</v>
      </c>
      <c r="D3420" s="154" t="s">
        <v>5234</v>
      </c>
      <c r="E3420" s="154" t="s">
        <v>1699</v>
      </c>
      <c r="F3420" s="154" t="s">
        <v>171</v>
      </c>
      <c r="G3420" s="78" t="str">
        <f t="shared" si="53"/>
        <v>TLJ</v>
      </c>
    </row>
    <row r="3421" spans="2:7" hidden="1" x14ac:dyDescent="0.2">
      <c r="B3421" s="154" t="s">
        <v>5238</v>
      </c>
      <c r="C3421" s="154" t="s">
        <v>5238</v>
      </c>
      <c r="D3421" s="154" t="s">
        <v>5239</v>
      </c>
      <c r="E3421" s="154" t="s">
        <v>1699</v>
      </c>
      <c r="F3421" s="154" t="s">
        <v>171</v>
      </c>
      <c r="G3421" s="78" t="str">
        <f t="shared" si="53"/>
        <v>TLT</v>
      </c>
    </row>
    <row r="3422" spans="2:7" hidden="1" x14ac:dyDescent="0.2">
      <c r="B3422" s="154" t="s">
        <v>5260</v>
      </c>
      <c r="C3422" s="154" t="s">
        <v>5260</v>
      </c>
      <c r="D3422" s="154" t="s">
        <v>7534</v>
      </c>
      <c r="E3422" s="154" t="s">
        <v>1699</v>
      </c>
      <c r="F3422" s="154" t="s">
        <v>171</v>
      </c>
      <c r="G3422" s="78" t="str">
        <f t="shared" si="53"/>
        <v>TNC</v>
      </c>
    </row>
    <row r="3423" spans="2:7" hidden="1" x14ac:dyDescent="0.2">
      <c r="B3423" s="154" t="s">
        <v>5263</v>
      </c>
      <c r="C3423" s="154" t="s">
        <v>5263</v>
      </c>
      <c r="D3423" s="154" t="s">
        <v>5264</v>
      </c>
      <c r="E3423" s="154" t="s">
        <v>1699</v>
      </c>
      <c r="F3423" s="154" t="s">
        <v>171</v>
      </c>
      <c r="G3423" s="78" t="str">
        <f t="shared" si="53"/>
        <v>TNK</v>
      </c>
    </row>
    <row r="3424" spans="2:7" hidden="1" x14ac:dyDescent="0.2">
      <c r="B3424" s="154" t="s">
        <v>5277</v>
      </c>
      <c r="C3424" s="154" t="s">
        <v>5277</v>
      </c>
      <c r="D3424" s="154" t="s">
        <v>5278</v>
      </c>
      <c r="E3424" s="154" t="s">
        <v>1699</v>
      </c>
      <c r="F3424" s="154" t="s">
        <v>171</v>
      </c>
      <c r="G3424" s="78" t="str">
        <f t="shared" si="53"/>
        <v>TOG</v>
      </c>
    </row>
    <row r="3425" spans="2:7" hidden="1" x14ac:dyDescent="0.2">
      <c r="B3425" s="154" t="s">
        <v>247</v>
      </c>
      <c r="C3425" s="154" t="s">
        <v>247</v>
      </c>
      <c r="D3425" s="154" t="s">
        <v>6752</v>
      </c>
      <c r="E3425" s="154" t="s">
        <v>1699</v>
      </c>
      <c r="F3425" s="154" t="s">
        <v>171</v>
      </c>
      <c r="G3425" s="78" t="str">
        <f t="shared" si="53"/>
        <v>TOL</v>
      </c>
    </row>
    <row r="3426" spans="2:7" hidden="1" x14ac:dyDescent="0.2">
      <c r="B3426" s="154" t="s">
        <v>273</v>
      </c>
      <c r="C3426" s="154" t="s">
        <v>273</v>
      </c>
      <c r="D3426" s="154" t="s">
        <v>4566</v>
      </c>
      <c r="E3426" s="154" t="s">
        <v>1699</v>
      </c>
      <c r="F3426" s="154" t="s">
        <v>171</v>
      </c>
      <c r="G3426" s="78" t="str">
        <f t="shared" si="53"/>
        <v>TPA</v>
      </c>
    </row>
    <row r="3427" spans="2:7" hidden="1" x14ac:dyDescent="0.2">
      <c r="B3427" s="154" t="s">
        <v>224</v>
      </c>
      <c r="C3427" s="154" t="s">
        <v>224</v>
      </c>
      <c r="D3427" s="154" t="s">
        <v>7539</v>
      </c>
      <c r="E3427" s="154" t="s">
        <v>1699</v>
      </c>
      <c r="F3427" s="154" t="s">
        <v>171</v>
      </c>
      <c r="G3427" s="78" t="str">
        <f t="shared" si="53"/>
        <v>TRI</v>
      </c>
    </row>
    <row r="3428" spans="2:7" hidden="1" x14ac:dyDescent="0.2">
      <c r="B3428" s="154" t="s">
        <v>6616</v>
      </c>
      <c r="C3428" s="154" t="s">
        <v>143</v>
      </c>
      <c r="D3428" s="154" t="s">
        <v>4556</v>
      </c>
      <c r="E3428" s="154" t="s">
        <v>1699</v>
      </c>
      <c r="F3428" s="154" t="s">
        <v>171</v>
      </c>
      <c r="G3428" s="78" t="str">
        <f t="shared" si="53"/>
        <v>PHL</v>
      </c>
    </row>
    <row r="3429" spans="2:7" hidden="1" x14ac:dyDescent="0.2">
      <c r="B3429" s="154" t="s">
        <v>200</v>
      </c>
      <c r="C3429" s="154" t="s">
        <v>200</v>
      </c>
      <c r="D3429" s="154" t="s">
        <v>5333</v>
      </c>
      <c r="E3429" s="154" t="s">
        <v>1699</v>
      </c>
      <c r="F3429" s="154" t="s">
        <v>171</v>
      </c>
      <c r="G3429" s="78" t="str">
        <f t="shared" si="53"/>
        <v>TUL</v>
      </c>
    </row>
    <row r="3430" spans="2:7" hidden="1" x14ac:dyDescent="0.2">
      <c r="B3430" s="154" t="s">
        <v>5336</v>
      </c>
      <c r="C3430" s="154" t="s">
        <v>5336</v>
      </c>
      <c r="D3430" s="154" t="s">
        <v>5337</v>
      </c>
      <c r="E3430" s="154" t="s">
        <v>1699</v>
      </c>
      <c r="F3430" s="154" t="s">
        <v>171</v>
      </c>
      <c r="G3430" s="78" t="str">
        <f t="shared" si="53"/>
        <v>TUP</v>
      </c>
    </row>
    <row r="3431" spans="2:7" hidden="1" x14ac:dyDescent="0.2">
      <c r="B3431" s="154" t="s">
        <v>197</v>
      </c>
      <c r="C3431" s="154" t="s">
        <v>197</v>
      </c>
      <c r="D3431" s="154" t="s">
        <v>5340</v>
      </c>
      <c r="E3431" s="154" t="s">
        <v>1699</v>
      </c>
      <c r="F3431" s="154" t="s">
        <v>171</v>
      </c>
      <c r="G3431" s="78" t="str">
        <f t="shared" si="53"/>
        <v>TUS</v>
      </c>
    </row>
    <row r="3432" spans="2:7" hidden="1" x14ac:dyDescent="0.2">
      <c r="B3432" s="154" t="s">
        <v>235</v>
      </c>
      <c r="C3432" s="154" t="s">
        <v>235</v>
      </c>
      <c r="D3432" s="154" t="s">
        <v>7543</v>
      </c>
      <c r="E3432" s="154" t="s">
        <v>1699</v>
      </c>
      <c r="F3432" s="154" t="s">
        <v>171</v>
      </c>
      <c r="G3432" s="78" t="str">
        <f t="shared" si="53"/>
        <v>TVC</v>
      </c>
    </row>
    <row r="3433" spans="2:7" hidden="1" x14ac:dyDescent="0.2">
      <c r="B3433" s="154" t="s">
        <v>5342</v>
      </c>
      <c r="C3433" s="154" t="s">
        <v>5342</v>
      </c>
      <c r="D3433" s="154" t="s">
        <v>7544</v>
      </c>
      <c r="E3433" s="154" t="s">
        <v>1699</v>
      </c>
      <c r="F3433" s="154" t="s">
        <v>171</v>
      </c>
      <c r="G3433" s="78" t="str">
        <f t="shared" si="53"/>
        <v>TVF</v>
      </c>
    </row>
    <row r="3434" spans="2:7" hidden="1" x14ac:dyDescent="0.2">
      <c r="B3434" s="154" t="s">
        <v>5348</v>
      </c>
      <c r="C3434" s="154" t="s">
        <v>5348</v>
      </c>
      <c r="D3434" s="154" t="s">
        <v>7545</v>
      </c>
      <c r="E3434" s="154" t="s">
        <v>1699</v>
      </c>
      <c r="F3434" s="154" t="s">
        <v>171</v>
      </c>
      <c r="G3434" s="78" t="str">
        <f t="shared" si="53"/>
        <v>TWF</v>
      </c>
    </row>
    <row r="3435" spans="2:7" hidden="1" x14ac:dyDescent="0.2">
      <c r="B3435" s="154" t="s">
        <v>5352</v>
      </c>
      <c r="C3435" s="154" t="s">
        <v>5352</v>
      </c>
      <c r="D3435" s="154" t="s">
        <v>5353</v>
      </c>
      <c r="E3435" s="154" t="s">
        <v>1699</v>
      </c>
      <c r="F3435" s="154" t="s">
        <v>171</v>
      </c>
      <c r="G3435" s="78" t="str">
        <f t="shared" si="53"/>
        <v>TXK</v>
      </c>
    </row>
    <row r="3436" spans="2:7" hidden="1" x14ac:dyDescent="0.2">
      <c r="B3436" s="154" t="s">
        <v>5357</v>
      </c>
      <c r="C3436" s="154" t="s">
        <v>5357</v>
      </c>
      <c r="D3436" s="154" t="s">
        <v>5358</v>
      </c>
      <c r="E3436" s="154" t="s">
        <v>1699</v>
      </c>
      <c r="F3436" s="154" t="s">
        <v>171</v>
      </c>
      <c r="G3436" s="78" t="str">
        <f t="shared" si="53"/>
        <v>TYR</v>
      </c>
    </row>
    <row r="3437" spans="2:7" hidden="1" x14ac:dyDescent="0.2">
      <c r="B3437" s="154" t="s">
        <v>206</v>
      </c>
      <c r="C3437" s="154" t="s">
        <v>206</v>
      </c>
      <c r="D3437" s="154" t="s">
        <v>5359</v>
      </c>
      <c r="E3437" s="154" t="s">
        <v>1699</v>
      </c>
      <c r="F3437" s="154" t="s">
        <v>171</v>
      </c>
      <c r="G3437" s="78" t="str">
        <f t="shared" si="53"/>
        <v>TYS</v>
      </c>
    </row>
    <row r="3438" spans="2:7" hidden="1" x14ac:dyDescent="0.2">
      <c r="B3438" s="154" t="s">
        <v>6622</v>
      </c>
      <c r="C3438" s="154" t="s">
        <v>4572</v>
      </c>
      <c r="D3438" s="154" t="s">
        <v>7337</v>
      </c>
      <c r="E3438" s="154" t="s">
        <v>1699</v>
      </c>
      <c r="F3438" s="154" t="s">
        <v>171</v>
      </c>
      <c r="G3438" s="78" t="str">
        <f t="shared" si="53"/>
        <v>PIP</v>
      </c>
    </row>
    <row r="3439" spans="2:7" hidden="1" x14ac:dyDescent="0.2">
      <c r="B3439" s="154" t="s">
        <v>5381</v>
      </c>
      <c r="C3439" s="154" t="s">
        <v>5381</v>
      </c>
      <c r="D3439" s="154" t="s">
        <v>5382</v>
      </c>
      <c r="E3439" s="154" t="s">
        <v>1699</v>
      </c>
      <c r="F3439" s="154" t="s">
        <v>171</v>
      </c>
      <c r="G3439" s="78" t="str">
        <f t="shared" si="53"/>
        <v>UGI</v>
      </c>
    </row>
    <row r="3440" spans="2:7" hidden="1" x14ac:dyDescent="0.2">
      <c r="B3440" s="154" t="s">
        <v>5389</v>
      </c>
      <c r="C3440" s="154" t="s">
        <v>5389</v>
      </c>
      <c r="D3440" s="154" t="s">
        <v>5390</v>
      </c>
      <c r="E3440" s="154" t="s">
        <v>1699</v>
      </c>
      <c r="F3440" s="154" t="s">
        <v>171</v>
      </c>
      <c r="G3440" s="78" t="str">
        <f t="shared" si="53"/>
        <v>UIN</v>
      </c>
    </row>
    <row r="3441" spans="2:7" hidden="1" x14ac:dyDescent="0.2">
      <c r="B3441" s="154" t="s">
        <v>5414</v>
      </c>
      <c r="C3441" s="154" t="s">
        <v>5414</v>
      </c>
      <c r="D3441" s="154" t="s">
        <v>5415</v>
      </c>
      <c r="E3441" s="154" t="s">
        <v>1699</v>
      </c>
      <c r="F3441" s="154" t="s">
        <v>171</v>
      </c>
      <c r="G3441" s="78" t="str">
        <f t="shared" si="53"/>
        <v>UNK</v>
      </c>
    </row>
    <row r="3442" spans="2:7" hidden="1" x14ac:dyDescent="0.2">
      <c r="B3442" s="154" t="s">
        <v>5452</v>
      </c>
      <c r="C3442" s="154" t="s">
        <v>5452</v>
      </c>
      <c r="D3442" s="154" t="s">
        <v>5453</v>
      </c>
      <c r="E3442" s="154" t="s">
        <v>1699</v>
      </c>
      <c r="F3442" s="154" t="s">
        <v>171</v>
      </c>
      <c r="G3442" s="78" t="str">
        <f t="shared" si="53"/>
        <v>VAK</v>
      </c>
    </row>
    <row r="3443" spans="2:7" hidden="1" x14ac:dyDescent="0.2">
      <c r="B3443" s="154" t="s">
        <v>5462</v>
      </c>
      <c r="C3443" s="154" t="s">
        <v>5462</v>
      </c>
      <c r="D3443" s="154" t="s">
        <v>7560</v>
      </c>
      <c r="E3443" s="154" t="s">
        <v>1699</v>
      </c>
      <c r="F3443" s="154" t="s">
        <v>171</v>
      </c>
      <c r="G3443" s="78" t="str">
        <f t="shared" si="53"/>
        <v>VBM</v>
      </c>
    </row>
    <row r="3444" spans="2:7" hidden="1" x14ac:dyDescent="0.2">
      <c r="B3444" s="154" t="s">
        <v>5482</v>
      </c>
      <c r="C3444" s="154" t="s">
        <v>5482</v>
      </c>
      <c r="D3444" s="154" t="s">
        <v>5483</v>
      </c>
      <c r="E3444" s="154" t="s">
        <v>1699</v>
      </c>
      <c r="F3444" s="154" t="s">
        <v>171</v>
      </c>
      <c r="G3444" s="78" t="str">
        <f t="shared" si="53"/>
        <v>VDZ</v>
      </c>
    </row>
    <row r="3445" spans="2:7" hidden="1" x14ac:dyDescent="0.2">
      <c r="B3445" s="154" t="s">
        <v>5484</v>
      </c>
      <c r="C3445" s="154" t="s">
        <v>5484</v>
      </c>
      <c r="D3445" s="154" t="s">
        <v>5485</v>
      </c>
      <c r="E3445" s="154" t="s">
        <v>1699</v>
      </c>
      <c r="F3445" s="154" t="s">
        <v>171</v>
      </c>
      <c r="G3445" s="78" t="str">
        <f t="shared" si="53"/>
        <v>VEE</v>
      </c>
    </row>
    <row r="3446" spans="2:7" hidden="1" x14ac:dyDescent="0.2">
      <c r="B3446" s="154" t="s">
        <v>5486</v>
      </c>
      <c r="C3446" s="154" t="s">
        <v>5486</v>
      </c>
      <c r="D3446" s="154" t="s">
        <v>5487</v>
      </c>
      <c r="E3446" s="154" t="s">
        <v>1699</v>
      </c>
      <c r="F3446" s="154" t="s">
        <v>171</v>
      </c>
      <c r="G3446" s="78" t="str">
        <f t="shared" si="53"/>
        <v>VEL</v>
      </c>
    </row>
    <row r="3447" spans="2:7" hidden="1" x14ac:dyDescent="0.2">
      <c r="B3447" s="154" t="s">
        <v>5499</v>
      </c>
      <c r="C3447" s="154" t="s">
        <v>5499</v>
      </c>
      <c r="D3447" s="154" t="s">
        <v>5500</v>
      </c>
      <c r="E3447" s="154" t="s">
        <v>1699</v>
      </c>
      <c r="F3447" s="154" t="s">
        <v>171</v>
      </c>
      <c r="G3447" s="78" t="str">
        <f t="shared" si="53"/>
        <v>VIS</v>
      </c>
    </row>
    <row r="3448" spans="2:7" hidden="1" x14ac:dyDescent="0.2">
      <c r="B3448" s="154" t="s">
        <v>5504</v>
      </c>
      <c r="C3448" s="154" t="s">
        <v>5504</v>
      </c>
      <c r="D3448" s="154" t="s">
        <v>5505</v>
      </c>
      <c r="E3448" s="154" t="s">
        <v>1699</v>
      </c>
      <c r="F3448" s="154" t="s">
        <v>171</v>
      </c>
      <c r="G3448" s="78" t="str">
        <f t="shared" si="53"/>
        <v>VLD</v>
      </c>
    </row>
    <row r="3449" spans="2:7" hidden="1" x14ac:dyDescent="0.2">
      <c r="B3449" s="154" t="s">
        <v>5518</v>
      </c>
      <c r="C3449" s="154" t="s">
        <v>5518</v>
      </c>
      <c r="D3449" s="154" t="s">
        <v>5519</v>
      </c>
      <c r="E3449" s="154" t="s">
        <v>1699</v>
      </c>
      <c r="F3449" s="154" t="s">
        <v>171</v>
      </c>
      <c r="G3449" s="78" t="str">
        <f t="shared" si="53"/>
        <v>VPS</v>
      </c>
    </row>
    <row r="3450" spans="2:7" hidden="1" x14ac:dyDescent="0.2">
      <c r="B3450" s="154" t="s">
        <v>5542</v>
      </c>
      <c r="C3450" s="154" t="s">
        <v>5542</v>
      </c>
      <c r="D3450" s="154" t="s">
        <v>5543</v>
      </c>
      <c r="E3450" s="154" t="s">
        <v>1699</v>
      </c>
      <c r="F3450" s="154" t="s">
        <v>171</v>
      </c>
      <c r="G3450" s="78" t="str">
        <f t="shared" si="53"/>
        <v>WAA</v>
      </c>
    </row>
    <row r="3451" spans="2:7" hidden="1" x14ac:dyDescent="0.2">
      <c r="B3451" s="154" t="s">
        <v>5549</v>
      </c>
      <c r="C3451" s="154" t="s">
        <v>5549</v>
      </c>
      <c r="D3451" s="154" t="s">
        <v>5550</v>
      </c>
      <c r="E3451" s="154" t="s">
        <v>1699</v>
      </c>
      <c r="F3451" s="154" t="s">
        <v>171</v>
      </c>
      <c r="G3451" s="78" t="str">
        <f t="shared" si="53"/>
        <v>WBB</v>
      </c>
    </row>
    <row r="3452" spans="2:7" hidden="1" x14ac:dyDescent="0.2">
      <c r="B3452" s="154" t="s">
        <v>5551</v>
      </c>
      <c r="C3452" s="154" t="s">
        <v>5551</v>
      </c>
      <c r="D3452" s="154" t="s">
        <v>5552</v>
      </c>
      <c r="E3452" s="154" t="s">
        <v>1699</v>
      </c>
      <c r="F3452" s="154" t="s">
        <v>171</v>
      </c>
      <c r="G3452" s="78" t="str">
        <f t="shared" si="53"/>
        <v>WBQ</v>
      </c>
    </row>
    <row r="3453" spans="2:7" hidden="1" x14ac:dyDescent="0.2">
      <c r="B3453" s="154" t="s">
        <v>5572</v>
      </c>
      <c r="C3453" s="154" t="s">
        <v>5572</v>
      </c>
      <c r="D3453" s="154" t="s">
        <v>5573</v>
      </c>
      <c r="E3453" s="154" t="s">
        <v>1699</v>
      </c>
      <c r="F3453" s="154" t="s">
        <v>171</v>
      </c>
      <c r="G3453" s="78" t="str">
        <f t="shared" si="53"/>
        <v>WKK</v>
      </c>
    </row>
    <row r="3454" spans="2:7" hidden="1" x14ac:dyDescent="0.2">
      <c r="B3454" s="154" t="s">
        <v>5577</v>
      </c>
      <c r="C3454" s="154" t="s">
        <v>5577</v>
      </c>
      <c r="D3454" s="154" t="s">
        <v>5578</v>
      </c>
      <c r="E3454" s="154" t="s">
        <v>1699</v>
      </c>
      <c r="F3454" s="154" t="s">
        <v>171</v>
      </c>
      <c r="G3454" s="78" t="str">
        <f t="shared" si="53"/>
        <v>WLK</v>
      </c>
    </row>
    <row r="3455" spans="2:7" hidden="1" x14ac:dyDescent="0.2">
      <c r="B3455" s="154" t="s">
        <v>5580</v>
      </c>
      <c r="C3455" s="154" t="s">
        <v>5580</v>
      </c>
      <c r="D3455" s="154" t="s">
        <v>7584</v>
      </c>
      <c r="E3455" s="154" t="s">
        <v>1699</v>
      </c>
      <c r="F3455" s="154" t="s">
        <v>171</v>
      </c>
      <c r="G3455" s="78" t="str">
        <f t="shared" si="53"/>
        <v>WMK</v>
      </c>
    </row>
    <row r="3456" spans="2:7" hidden="1" x14ac:dyDescent="0.2">
      <c r="B3456" s="154" t="s">
        <v>5583</v>
      </c>
      <c r="C3456" s="154" t="s">
        <v>5583</v>
      </c>
      <c r="D3456" s="154" t="s">
        <v>7585</v>
      </c>
      <c r="E3456" s="154" t="s">
        <v>1699</v>
      </c>
      <c r="F3456" s="154" t="s">
        <v>171</v>
      </c>
      <c r="G3456" s="78" t="str">
        <f t="shared" si="53"/>
        <v>WMO</v>
      </c>
    </row>
    <row r="3457" spans="2:7" hidden="1" x14ac:dyDescent="0.2">
      <c r="B3457" s="154" t="s">
        <v>5584</v>
      </c>
      <c r="C3457" s="154" t="s">
        <v>5584</v>
      </c>
      <c r="D3457" s="154" t="s">
        <v>5585</v>
      </c>
      <c r="E3457" s="154" t="s">
        <v>1699</v>
      </c>
      <c r="F3457" s="154" t="s">
        <v>171</v>
      </c>
      <c r="G3457" s="78" t="str">
        <f t="shared" si="53"/>
        <v>WNA</v>
      </c>
    </row>
    <row r="3458" spans="2:7" hidden="1" x14ac:dyDescent="0.2">
      <c r="B3458" s="154" t="s">
        <v>5597</v>
      </c>
      <c r="C3458" s="154" t="s">
        <v>5597</v>
      </c>
      <c r="D3458" s="154" t="s">
        <v>5598</v>
      </c>
      <c r="E3458" s="154" t="s">
        <v>1699</v>
      </c>
      <c r="F3458" s="154" t="s">
        <v>171</v>
      </c>
      <c r="G3458" s="78" t="str">
        <f t="shared" si="53"/>
        <v>WRG</v>
      </c>
    </row>
    <row r="3459" spans="2:7" hidden="1" x14ac:dyDescent="0.2">
      <c r="B3459" s="154" t="s">
        <v>5599</v>
      </c>
      <c r="C3459" s="154" t="s">
        <v>5599</v>
      </c>
      <c r="D3459" s="154" t="s">
        <v>5600</v>
      </c>
      <c r="E3459" s="154" t="s">
        <v>1699</v>
      </c>
      <c r="F3459" s="154" t="s">
        <v>171</v>
      </c>
      <c r="G3459" s="78" t="str">
        <f t="shared" si="53"/>
        <v>WRL</v>
      </c>
    </row>
    <row r="3460" spans="2:7" hidden="1" x14ac:dyDescent="0.2">
      <c r="B3460" s="154" t="s">
        <v>5604</v>
      </c>
      <c r="C3460" s="154" t="s">
        <v>5604</v>
      </c>
      <c r="D3460" s="154" t="s">
        <v>7589</v>
      </c>
      <c r="E3460" s="154" t="s">
        <v>1699</v>
      </c>
      <c r="F3460" s="154" t="s">
        <v>171</v>
      </c>
      <c r="G3460" s="78" t="str">
        <f t="shared" ref="G3460:G3523" si="54">C3460</f>
        <v>WSN</v>
      </c>
    </row>
    <row r="3461" spans="2:7" hidden="1" x14ac:dyDescent="0.2">
      <c r="B3461" s="154" t="s">
        <v>5605</v>
      </c>
      <c r="C3461" s="154" t="s">
        <v>5605</v>
      </c>
      <c r="D3461" s="154" t="s">
        <v>5606</v>
      </c>
      <c r="E3461" s="154" t="s">
        <v>1699</v>
      </c>
      <c r="F3461" s="154" t="s">
        <v>171</v>
      </c>
      <c r="G3461" s="78" t="str">
        <f t="shared" si="54"/>
        <v>WST</v>
      </c>
    </row>
    <row r="3462" spans="2:7" hidden="1" x14ac:dyDescent="0.2">
      <c r="B3462" s="154" t="s">
        <v>5607</v>
      </c>
      <c r="C3462" s="154" t="s">
        <v>5607</v>
      </c>
      <c r="D3462" s="154" t="s">
        <v>5608</v>
      </c>
      <c r="E3462" s="154" t="s">
        <v>1699</v>
      </c>
      <c r="F3462" s="154" t="s">
        <v>171</v>
      </c>
      <c r="G3462" s="78" t="str">
        <f t="shared" si="54"/>
        <v>WSX</v>
      </c>
    </row>
    <row r="3463" spans="2:7" hidden="1" x14ac:dyDescent="0.2">
      <c r="B3463" s="154" t="s">
        <v>5610</v>
      </c>
      <c r="C3463" s="154" t="s">
        <v>5610</v>
      </c>
      <c r="D3463" s="154" t="s">
        <v>5611</v>
      </c>
      <c r="E3463" s="154" t="s">
        <v>1699</v>
      </c>
      <c r="F3463" s="154" t="s">
        <v>171</v>
      </c>
      <c r="G3463" s="78" t="str">
        <f t="shared" si="54"/>
        <v>WTK</v>
      </c>
    </row>
    <row r="3464" spans="2:7" hidden="1" x14ac:dyDescent="0.2">
      <c r="B3464" s="154" t="s">
        <v>5612</v>
      </c>
      <c r="C3464" s="154" t="s">
        <v>5612</v>
      </c>
      <c r="D3464" s="154" t="s">
        <v>5613</v>
      </c>
      <c r="E3464" s="154" t="s">
        <v>1699</v>
      </c>
      <c r="F3464" s="154" t="s">
        <v>171</v>
      </c>
      <c r="G3464" s="78" t="str">
        <f t="shared" si="54"/>
        <v>WTL</v>
      </c>
    </row>
    <row r="3465" spans="2:7" hidden="1" x14ac:dyDescent="0.2">
      <c r="B3465" s="154" t="s">
        <v>5621</v>
      </c>
      <c r="C3465" s="154" t="s">
        <v>5621</v>
      </c>
      <c r="D3465" s="154" t="s">
        <v>7594</v>
      </c>
      <c r="E3465" s="154" t="s">
        <v>1699</v>
      </c>
      <c r="F3465" s="154" t="s">
        <v>171</v>
      </c>
      <c r="G3465" s="78" t="str">
        <f t="shared" si="54"/>
        <v>WWP</v>
      </c>
    </row>
    <row r="3466" spans="2:7" hidden="1" x14ac:dyDescent="0.2">
      <c r="B3466" s="154" t="s">
        <v>5622</v>
      </c>
      <c r="C3466" s="154" t="s">
        <v>5622</v>
      </c>
      <c r="D3466" s="154" t="s">
        <v>5623</v>
      </c>
      <c r="E3466" s="154" t="s">
        <v>1699</v>
      </c>
      <c r="F3466" s="154" t="s">
        <v>171</v>
      </c>
      <c r="G3466" s="78" t="str">
        <f t="shared" si="54"/>
        <v>WWT</v>
      </c>
    </row>
    <row r="3467" spans="2:7" hidden="1" x14ac:dyDescent="0.2">
      <c r="B3467" s="154" t="s">
        <v>5626</v>
      </c>
      <c r="C3467" s="154" t="s">
        <v>5626</v>
      </c>
      <c r="D3467" s="154" t="s">
        <v>7596</v>
      </c>
      <c r="E3467" s="154" t="s">
        <v>1699</v>
      </c>
      <c r="F3467" s="154" t="s">
        <v>171</v>
      </c>
      <c r="G3467" s="78" t="str">
        <f t="shared" si="54"/>
        <v>WYS</v>
      </c>
    </row>
    <row r="3468" spans="2:7" hidden="1" x14ac:dyDescent="0.2">
      <c r="B3468" s="154" t="s">
        <v>1637</v>
      </c>
      <c r="C3468" s="154" t="s">
        <v>322</v>
      </c>
      <c r="D3468" s="154" t="s">
        <v>6727</v>
      </c>
      <c r="E3468" s="154" t="s">
        <v>1699</v>
      </c>
      <c r="F3468" s="154" t="s">
        <v>171</v>
      </c>
      <c r="G3468" s="78" t="str">
        <f t="shared" si="54"/>
        <v>FYV</v>
      </c>
    </row>
    <row r="3469" spans="2:7" hidden="1" x14ac:dyDescent="0.2">
      <c r="B3469" s="154" t="s">
        <v>5658</v>
      </c>
      <c r="C3469" s="154" t="s">
        <v>5658</v>
      </c>
      <c r="D3469" s="154" t="s">
        <v>5659</v>
      </c>
      <c r="E3469" s="154" t="s">
        <v>1699</v>
      </c>
      <c r="F3469" s="154" t="s">
        <v>171</v>
      </c>
      <c r="G3469" s="78" t="str">
        <f t="shared" si="54"/>
        <v>YAK</v>
      </c>
    </row>
    <row r="3470" spans="2:7" hidden="1" x14ac:dyDescent="0.2">
      <c r="B3470" s="154" t="s">
        <v>6668</v>
      </c>
      <c r="C3470" s="154" t="s">
        <v>315</v>
      </c>
      <c r="D3470" s="154" t="s">
        <v>2645</v>
      </c>
      <c r="E3470" s="154" t="s">
        <v>1699</v>
      </c>
      <c r="F3470" s="154" t="s">
        <v>171</v>
      </c>
      <c r="G3470" s="78" t="str">
        <f t="shared" si="54"/>
        <v>DTT</v>
      </c>
    </row>
    <row r="3471" spans="2:7" hidden="1" x14ac:dyDescent="0.2">
      <c r="B3471" s="154" t="s">
        <v>5747</v>
      </c>
      <c r="C3471" s="154" t="s">
        <v>5747</v>
      </c>
      <c r="D3471" s="154" t="s">
        <v>5748</v>
      </c>
      <c r="E3471" s="154" t="s">
        <v>1699</v>
      </c>
      <c r="F3471" s="154" t="s">
        <v>171</v>
      </c>
      <c r="G3471" s="78" t="str">
        <f t="shared" si="54"/>
        <v>YKM</v>
      </c>
    </row>
    <row r="3472" spans="2:7" hidden="1" x14ac:dyDescent="0.2">
      <c r="B3472" s="154" t="s">
        <v>5778</v>
      </c>
      <c r="C3472" s="154" t="s">
        <v>5778</v>
      </c>
      <c r="D3472" s="154" t="s">
        <v>5779</v>
      </c>
      <c r="E3472" s="154" t="s">
        <v>1699</v>
      </c>
      <c r="F3472" s="154" t="s">
        <v>171</v>
      </c>
      <c r="G3472" s="78" t="str">
        <f t="shared" si="54"/>
        <v>YNG</v>
      </c>
    </row>
    <row r="3473" spans="2:7" hidden="1" x14ac:dyDescent="0.2">
      <c r="B3473" s="154" t="s">
        <v>5849</v>
      </c>
      <c r="C3473" s="154" t="s">
        <v>5849</v>
      </c>
      <c r="D3473" s="154" t="s">
        <v>5850</v>
      </c>
      <c r="E3473" s="154" t="s">
        <v>1699</v>
      </c>
      <c r="F3473" s="154" t="s">
        <v>171</v>
      </c>
      <c r="G3473" s="78" t="str">
        <f t="shared" si="54"/>
        <v>YUM</v>
      </c>
    </row>
    <row r="3474" spans="2:7" hidden="1" x14ac:dyDescent="0.2">
      <c r="B3474" s="154" t="s">
        <v>1765</v>
      </c>
      <c r="C3474" s="154" t="s">
        <v>1765</v>
      </c>
      <c r="D3474" s="154" t="s">
        <v>1766</v>
      </c>
      <c r="E3474" s="154" t="s">
        <v>1584</v>
      </c>
      <c r="F3474" s="154" t="s">
        <v>6112</v>
      </c>
      <c r="G3474" s="78" t="str">
        <f t="shared" si="54"/>
        <v>AFS</v>
      </c>
    </row>
    <row r="3475" spans="2:7" hidden="1" x14ac:dyDescent="0.2">
      <c r="B3475" s="154" t="s">
        <v>1966</v>
      </c>
      <c r="C3475" s="154" t="s">
        <v>1966</v>
      </c>
      <c r="D3475" s="154" t="s">
        <v>1967</v>
      </c>
      <c r="E3475" s="154" t="s">
        <v>1584</v>
      </c>
      <c r="F3475" s="154" t="s">
        <v>6112</v>
      </c>
      <c r="G3475" s="78" t="str">
        <f t="shared" si="54"/>
        <v>AZN</v>
      </c>
    </row>
    <row r="3476" spans="2:7" hidden="1" x14ac:dyDescent="0.2">
      <c r="B3476" s="154" t="s">
        <v>2061</v>
      </c>
      <c r="C3476" s="154" t="s">
        <v>2061</v>
      </c>
      <c r="D3476" s="154" t="s">
        <v>2062</v>
      </c>
      <c r="E3476" s="154" t="s">
        <v>1584</v>
      </c>
      <c r="F3476" s="154" t="s">
        <v>6112</v>
      </c>
      <c r="G3476" s="78" t="str">
        <f t="shared" si="54"/>
        <v>BHK</v>
      </c>
    </row>
    <row r="3477" spans="2:7" hidden="1" x14ac:dyDescent="0.2">
      <c r="B3477" s="154" t="s">
        <v>2812</v>
      </c>
      <c r="C3477" s="154" t="s">
        <v>2812</v>
      </c>
      <c r="D3477" s="154" t="s">
        <v>2813</v>
      </c>
      <c r="E3477" s="154" t="s">
        <v>1584</v>
      </c>
      <c r="F3477" s="154" t="s">
        <v>6112</v>
      </c>
      <c r="G3477" s="78" t="str">
        <f t="shared" si="54"/>
        <v>FEG</v>
      </c>
    </row>
    <row r="3478" spans="2:7" hidden="1" x14ac:dyDescent="0.2">
      <c r="B3478" s="154" t="s">
        <v>3656</v>
      </c>
      <c r="C3478" s="154" t="s">
        <v>3656</v>
      </c>
      <c r="D3478" s="154" t="s">
        <v>3657</v>
      </c>
      <c r="E3478" s="154" t="s">
        <v>1584</v>
      </c>
      <c r="F3478" s="154" t="s">
        <v>6112</v>
      </c>
      <c r="G3478" s="78" t="str">
        <f t="shared" si="54"/>
        <v>KSQ</v>
      </c>
    </row>
    <row r="3479" spans="2:7" hidden="1" x14ac:dyDescent="0.2">
      <c r="B3479" s="154" t="s">
        <v>4278</v>
      </c>
      <c r="C3479" s="154" t="s">
        <v>4278</v>
      </c>
      <c r="D3479" s="154" t="s">
        <v>4279</v>
      </c>
      <c r="E3479" s="154" t="s">
        <v>1584</v>
      </c>
      <c r="F3479" s="154" t="s">
        <v>6112</v>
      </c>
      <c r="G3479" s="78" t="str">
        <f t="shared" si="54"/>
        <v>NCU</v>
      </c>
    </row>
    <row r="3480" spans="2:7" hidden="1" x14ac:dyDescent="0.2">
      <c r="B3480" s="154" t="s">
        <v>4317</v>
      </c>
      <c r="C3480" s="154" t="s">
        <v>4317</v>
      </c>
      <c r="D3480" s="154" t="s">
        <v>4318</v>
      </c>
      <c r="E3480" s="154" t="s">
        <v>1584</v>
      </c>
      <c r="F3480" s="154" t="s">
        <v>6112</v>
      </c>
      <c r="G3480" s="78" t="str">
        <f t="shared" si="54"/>
        <v>NMA</v>
      </c>
    </row>
    <row r="3481" spans="2:7" hidden="1" x14ac:dyDescent="0.2">
      <c r="B3481" s="154" t="s">
        <v>4374</v>
      </c>
      <c r="C3481" s="154" t="s">
        <v>4374</v>
      </c>
      <c r="D3481" s="154" t="s">
        <v>4375</v>
      </c>
      <c r="E3481" s="154" t="s">
        <v>1584</v>
      </c>
      <c r="F3481" s="154" t="s">
        <v>6112</v>
      </c>
      <c r="G3481" s="78" t="str">
        <f t="shared" si="54"/>
        <v>NVI</v>
      </c>
    </row>
    <row r="3482" spans="2:7" hidden="1" x14ac:dyDescent="0.2">
      <c r="B3482" s="154" t="s">
        <v>4966</v>
      </c>
      <c r="C3482" s="154" t="s">
        <v>4966</v>
      </c>
      <c r="D3482" s="154" t="s">
        <v>4967</v>
      </c>
      <c r="E3482" s="154" t="s">
        <v>1584</v>
      </c>
      <c r="F3482" s="154" t="s">
        <v>6112</v>
      </c>
      <c r="G3482" s="78" t="str">
        <f t="shared" si="54"/>
        <v>SKD</v>
      </c>
    </row>
    <row r="3483" spans="2:7" hidden="1" x14ac:dyDescent="0.2">
      <c r="B3483" s="154" t="s">
        <v>31</v>
      </c>
      <c r="C3483" s="154" t="s">
        <v>31</v>
      </c>
      <c r="D3483" s="154" t="s">
        <v>5116</v>
      </c>
      <c r="E3483" s="154" t="s">
        <v>1584</v>
      </c>
      <c r="F3483" s="154" t="s">
        <v>6112</v>
      </c>
      <c r="G3483" s="78" t="str">
        <f t="shared" si="54"/>
        <v>TAS</v>
      </c>
    </row>
    <row r="3484" spans="2:7" hidden="1" x14ac:dyDescent="0.2">
      <c r="B3484" s="154" t="s">
        <v>5246</v>
      </c>
      <c r="C3484" s="154" t="s">
        <v>5246</v>
      </c>
      <c r="D3484" s="154" t="s">
        <v>5247</v>
      </c>
      <c r="E3484" s="154" t="s">
        <v>1584</v>
      </c>
      <c r="F3484" s="154" t="s">
        <v>6112</v>
      </c>
      <c r="G3484" s="78" t="str">
        <f t="shared" si="54"/>
        <v>TMJ</v>
      </c>
    </row>
    <row r="3485" spans="2:7" hidden="1" x14ac:dyDescent="0.2">
      <c r="B3485" s="154" t="s">
        <v>5379</v>
      </c>
      <c r="C3485" s="154" t="s">
        <v>5379</v>
      </c>
      <c r="D3485" s="154" t="s">
        <v>5380</v>
      </c>
      <c r="E3485" s="154" t="s">
        <v>1584</v>
      </c>
      <c r="F3485" s="154" t="s">
        <v>6112</v>
      </c>
      <c r="G3485" s="78" t="str">
        <f t="shared" si="54"/>
        <v>UGC</v>
      </c>
    </row>
    <row r="3486" spans="2:7" hidden="1" x14ac:dyDescent="0.2">
      <c r="B3486" s="154" t="s">
        <v>1939</v>
      </c>
      <c r="C3486" s="154" t="s">
        <v>1939</v>
      </c>
      <c r="D3486" s="154" t="s">
        <v>1940</v>
      </c>
      <c r="E3486" s="154" t="s">
        <v>1941</v>
      </c>
      <c r="F3486" s="154" t="s">
        <v>6163</v>
      </c>
      <c r="G3486" s="78" t="str">
        <f t="shared" si="54"/>
        <v>AUY</v>
      </c>
    </row>
    <row r="3487" spans="2:7" hidden="1" x14ac:dyDescent="0.2">
      <c r="B3487" s="154" t="s">
        <v>1947</v>
      </c>
      <c r="C3487" s="154" t="s">
        <v>1947</v>
      </c>
      <c r="D3487" s="154" t="s">
        <v>1948</v>
      </c>
      <c r="E3487" s="154" t="s">
        <v>1941</v>
      </c>
      <c r="F3487" s="154" t="s">
        <v>6163</v>
      </c>
      <c r="G3487" s="78" t="str">
        <f t="shared" si="54"/>
        <v>AWD</v>
      </c>
    </row>
    <row r="3488" spans="2:7" hidden="1" x14ac:dyDescent="0.2">
      <c r="B3488" s="154" t="s">
        <v>2318</v>
      </c>
      <c r="C3488" s="154" t="s">
        <v>2318</v>
      </c>
      <c r="D3488" s="154" t="s">
        <v>6860</v>
      </c>
      <c r="E3488" s="154" t="s">
        <v>1941</v>
      </c>
      <c r="F3488" s="154" t="s">
        <v>6163</v>
      </c>
      <c r="G3488" s="78" t="str">
        <f t="shared" si="54"/>
        <v>CCV</v>
      </c>
    </row>
    <row r="3489" spans="2:7" hidden="1" x14ac:dyDescent="0.2">
      <c r="B3489" s="154" t="s">
        <v>2611</v>
      </c>
      <c r="C3489" s="154" t="s">
        <v>2611</v>
      </c>
      <c r="D3489" s="154" t="s">
        <v>6930</v>
      </c>
      <c r="E3489" s="154" t="s">
        <v>1941</v>
      </c>
      <c r="F3489" s="154" t="s">
        <v>6163</v>
      </c>
      <c r="G3489" s="78" t="str">
        <f t="shared" si="54"/>
        <v>DLY</v>
      </c>
    </row>
    <row r="3490" spans="2:7" hidden="1" x14ac:dyDescent="0.2">
      <c r="B3490" s="154" t="s">
        <v>2666</v>
      </c>
      <c r="C3490" s="154" t="s">
        <v>2666</v>
      </c>
      <c r="D3490" s="154" t="s">
        <v>2667</v>
      </c>
      <c r="E3490" s="154" t="s">
        <v>1941</v>
      </c>
      <c r="F3490" s="154" t="s">
        <v>6163</v>
      </c>
      <c r="G3490" s="78" t="str">
        <f t="shared" si="54"/>
        <v>EAE</v>
      </c>
    </row>
    <row r="3491" spans="2:7" hidden="1" x14ac:dyDescent="0.2">
      <c r="B3491" s="154" t="s">
        <v>2871</v>
      </c>
      <c r="C3491" s="154" t="s">
        <v>2871</v>
      </c>
      <c r="D3491" s="154" t="s">
        <v>6992</v>
      </c>
      <c r="E3491" s="154" t="s">
        <v>1941</v>
      </c>
      <c r="F3491" s="154" t="s">
        <v>6163</v>
      </c>
      <c r="G3491" s="78" t="str">
        <f t="shared" si="54"/>
        <v>FTA</v>
      </c>
    </row>
    <row r="3492" spans="2:7" hidden="1" x14ac:dyDescent="0.2">
      <c r="B3492" s="154" t="s">
        <v>3273</v>
      </c>
      <c r="C3492" s="154" t="s">
        <v>3273</v>
      </c>
      <c r="D3492" s="154" t="s">
        <v>3274</v>
      </c>
      <c r="E3492" s="154" t="s">
        <v>1941</v>
      </c>
      <c r="F3492" s="154" t="s">
        <v>6163</v>
      </c>
      <c r="G3492" s="78" t="str">
        <f t="shared" si="54"/>
        <v>IPA</v>
      </c>
    </row>
    <row r="3493" spans="2:7" hidden="1" x14ac:dyDescent="0.2">
      <c r="B3493" s="154" t="s">
        <v>3835</v>
      </c>
      <c r="C3493" s="154" t="s">
        <v>3835</v>
      </c>
      <c r="D3493" s="154" t="s">
        <v>7185</v>
      </c>
      <c r="E3493" s="154" t="s">
        <v>1941</v>
      </c>
      <c r="F3493" s="154" t="s">
        <v>6163</v>
      </c>
      <c r="G3493" s="78" t="str">
        <f t="shared" si="54"/>
        <v>LNB</v>
      </c>
    </row>
    <row r="3494" spans="2:7" hidden="1" x14ac:dyDescent="0.2">
      <c r="B3494" s="154" t="s">
        <v>3836</v>
      </c>
      <c r="C3494" s="154" t="s">
        <v>3836</v>
      </c>
      <c r="D3494" s="154" t="s">
        <v>3837</v>
      </c>
      <c r="E3494" s="154" t="s">
        <v>1941</v>
      </c>
      <c r="F3494" s="154" t="s">
        <v>6163</v>
      </c>
      <c r="G3494" s="78" t="str">
        <f t="shared" si="54"/>
        <v>LNE</v>
      </c>
    </row>
    <row r="3495" spans="2:7" hidden="1" x14ac:dyDescent="0.2">
      <c r="B3495" s="154" t="s">
        <v>3846</v>
      </c>
      <c r="C3495" s="154" t="s">
        <v>3846</v>
      </c>
      <c r="D3495" s="154" t="s">
        <v>3847</v>
      </c>
      <c r="E3495" s="154" t="s">
        <v>1941</v>
      </c>
      <c r="F3495" s="154" t="s">
        <v>6163</v>
      </c>
      <c r="G3495" s="78" t="str">
        <f t="shared" si="54"/>
        <v>LOD</v>
      </c>
    </row>
    <row r="3496" spans="2:7" hidden="1" x14ac:dyDescent="0.2">
      <c r="B3496" s="154" t="s">
        <v>3860</v>
      </c>
      <c r="C3496" s="154" t="s">
        <v>3860</v>
      </c>
      <c r="D3496" s="154" t="s">
        <v>3861</v>
      </c>
      <c r="E3496" s="154" t="s">
        <v>1941</v>
      </c>
      <c r="F3496" s="154" t="s">
        <v>6163</v>
      </c>
      <c r="G3496" s="78" t="str">
        <f t="shared" si="54"/>
        <v>LPM</v>
      </c>
    </row>
    <row r="3497" spans="2:7" hidden="1" x14ac:dyDescent="0.2">
      <c r="B3497" s="154" t="s">
        <v>4183</v>
      </c>
      <c r="C3497" s="154" t="s">
        <v>4183</v>
      </c>
      <c r="D3497" s="154" t="s">
        <v>7263</v>
      </c>
      <c r="E3497" s="154" t="s">
        <v>1941</v>
      </c>
      <c r="F3497" s="154" t="s">
        <v>6163</v>
      </c>
      <c r="G3497" s="78" t="str">
        <f t="shared" si="54"/>
        <v>MTV</v>
      </c>
    </row>
    <row r="3498" spans="2:7" hidden="1" x14ac:dyDescent="0.2">
      <c r="B3498" s="154" t="s">
        <v>4207</v>
      </c>
      <c r="C3498" s="154" t="s">
        <v>4207</v>
      </c>
      <c r="D3498" s="154" t="s">
        <v>4208</v>
      </c>
      <c r="E3498" s="154" t="s">
        <v>1941</v>
      </c>
      <c r="F3498" s="154" t="s">
        <v>6163</v>
      </c>
      <c r="G3498" s="78" t="str">
        <f t="shared" si="54"/>
        <v>MWF</v>
      </c>
    </row>
    <row r="3499" spans="2:7" hidden="1" x14ac:dyDescent="0.2">
      <c r="B3499" s="154" t="s">
        <v>4370</v>
      </c>
      <c r="C3499" s="154" t="s">
        <v>4370</v>
      </c>
      <c r="D3499" s="154" t="s">
        <v>4371</v>
      </c>
      <c r="E3499" s="154" t="s">
        <v>1941</v>
      </c>
      <c r="F3499" s="154" t="s">
        <v>6163</v>
      </c>
      <c r="G3499" s="78" t="str">
        <f t="shared" si="54"/>
        <v>NUS</v>
      </c>
    </row>
    <row r="3500" spans="2:7" hidden="1" x14ac:dyDescent="0.2">
      <c r="B3500" s="154" t="s">
        <v>4506</v>
      </c>
      <c r="C3500" s="154" t="s">
        <v>4506</v>
      </c>
      <c r="D3500" s="154" t="s">
        <v>4507</v>
      </c>
      <c r="E3500" s="154" t="s">
        <v>1941</v>
      </c>
      <c r="F3500" s="154" t="s">
        <v>6163</v>
      </c>
      <c r="G3500" s="78" t="str">
        <f t="shared" si="54"/>
        <v>PBJ</v>
      </c>
    </row>
    <row r="3501" spans="2:7" hidden="1" x14ac:dyDescent="0.2">
      <c r="B3501" s="154" t="s">
        <v>4984</v>
      </c>
      <c r="C3501" s="154" t="s">
        <v>4984</v>
      </c>
      <c r="D3501" s="154" t="s">
        <v>4985</v>
      </c>
      <c r="E3501" s="154" t="s">
        <v>1941</v>
      </c>
      <c r="F3501" s="154" t="s">
        <v>6163</v>
      </c>
      <c r="G3501" s="78" t="str">
        <f t="shared" si="54"/>
        <v>SLH</v>
      </c>
    </row>
    <row r="3502" spans="2:7" hidden="1" x14ac:dyDescent="0.2">
      <c r="B3502" s="154" t="s">
        <v>1176</v>
      </c>
      <c r="C3502" s="154" t="s">
        <v>1176</v>
      </c>
      <c r="D3502" s="154" t="s">
        <v>7481</v>
      </c>
      <c r="E3502" s="154" t="s">
        <v>1941</v>
      </c>
      <c r="F3502" s="154" t="s">
        <v>6163</v>
      </c>
      <c r="G3502" s="78" t="str">
        <f t="shared" si="54"/>
        <v>SON</v>
      </c>
    </row>
    <row r="3503" spans="2:7" hidden="1" x14ac:dyDescent="0.2">
      <c r="B3503" s="154" t="s">
        <v>5047</v>
      </c>
      <c r="C3503" s="154" t="s">
        <v>5047</v>
      </c>
      <c r="D3503" s="154" t="s">
        <v>5048</v>
      </c>
      <c r="E3503" s="154" t="s">
        <v>1941</v>
      </c>
      <c r="F3503" s="154" t="s">
        <v>6163</v>
      </c>
      <c r="G3503" s="78" t="str">
        <f t="shared" si="54"/>
        <v>SSR</v>
      </c>
    </row>
    <row r="3504" spans="2:7" hidden="1" x14ac:dyDescent="0.2">
      <c r="B3504" s="154" t="s">
        <v>5107</v>
      </c>
      <c r="C3504" s="154" t="s">
        <v>5107</v>
      </c>
      <c r="D3504" s="154" t="s">
        <v>5108</v>
      </c>
      <c r="E3504" s="154" t="s">
        <v>1941</v>
      </c>
      <c r="F3504" s="154" t="s">
        <v>6163</v>
      </c>
      <c r="G3504" s="78" t="str">
        <f t="shared" si="54"/>
        <v>TAH</v>
      </c>
    </row>
    <row r="3505" spans="2:7" hidden="1" x14ac:dyDescent="0.2">
      <c r="B3505" s="154" t="s">
        <v>5172</v>
      </c>
      <c r="C3505" s="154" t="s">
        <v>5172</v>
      </c>
      <c r="D3505" s="154" t="s">
        <v>5173</v>
      </c>
      <c r="E3505" s="154" t="s">
        <v>1941</v>
      </c>
      <c r="F3505" s="154" t="s">
        <v>6163</v>
      </c>
      <c r="G3505" s="78" t="str">
        <f t="shared" si="54"/>
        <v>TGH</v>
      </c>
    </row>
    <row r="3506" spans="2:7" hidden="1" x14ac:dyDescent="0.2">
      <c r="B3506" s="154" t="s">
        <v>5279</v>
      </c>
      <c r="C3506" s="154" t="s">
        <v>5279</v>
      </c>
      <c r="D3506" s="154" t="s">
        <v>5280</v>
      </c>
      <c r="E3506" s="154" t="s">
        <v>1941</v>
      </c>
      <c r="F3506" s="154" t="s">
        <v>6163</v>
      </c>
      <c r="G3506" s="78" t="str">
        <f t="shared" si="54"/>
        <v>TOH</v>
      </c>
    </row>
    <row r="3507" spans="2:7" hidden="1" x14ac:dyDescent="0.2">
      <c r="B3507" s="154" t="s">
        <v>5395</v>
      </c>
      <c r="C3507" s="154" t="s">
        <v>5395</v>
      </c>
      <c r="D3507" s="154" t="s">
        <v>5396</v>
      </c>
      <c r="E3507" s="154" t="s">
        <v>1941</v>
      </c>
      <c r="F3507" s="154" t="s">
        <v>6163</v>
      </c>
      <c r="G3507" s="78" t="str">
        <f t="shared" si="54"/>
        <v>ULB</v>
      </c>
    </row>
    <row r="3508" spans="2:7" hidden="1" x14ac:dyDescent="0.2">
      <c r="B3508" s="154" t="s">
        <v>1320</v>
      </c>
      <c r="C3508" s="154" t="s">
        <v>1320</v>
      </c>
      <c r="D3508" s="154" t="s">
        <v>7572</v>
      </c>
      <c r="E3508" s="154" t="s">
        <v>1941</v>
      </c>
      <c r="F3508" s="154" t="s">
        <v>6163</v>
      </c>
      <c r="G3508" s="78" t="str">
        <f t="shared" si="54"/>
        <v>VLI</v>
      </c>
    </row>
    <row r="3509" spans="2:7" hidden="1" x14ac:dyDescent="0.2">
      <c r="B3509" s="154" t="s">
        <v>5507</v>
      </c>
      <c r="C3509" s="154" t="s">
        <v>5507</v>
      </c>
      <c r="D3509" s="154" t="s">
        <v>5508</v>
      </c>
      <c r="E3509" s="154" t="s">
        <v>1941</v>
      </c>
      <c r="F3509" s="154" t="s">
        <v>6163</v>
      </c>
      <c r="G3509" s="78" t="str">
        <f t="shared" si="54"/>
        <v>VLS</v>
      </c>
    </row>
    <row r="3510" spans="2:7" hidden="1" x14ac:dyDescent="0.2">
      <c r="B3510" s="154" t="s">
        <v>5575</v>
      </c>
      <c r="C3510" s="154" t="s">
        <v>5575</v>
      </c>
      <c r="D3510" s="154" t="s">
        <v>5576</v>
      </c>
      <c r="E3510" s="154" t="s">
        <v>1941</v>
      </c>
      <c r="F3510" s="154" t="s">
        <v>6163</v>
      </c>
      <c r="G3510" s="78" t="str">
        <f t="shared" si="54"/>
        <v>WLH</v>
      </c>
    </row>
    <row r="3511" spans="2:7" hidden="1" x14ac:dyDescent="0.2">
      <c r="B3511" s="154" t="s">
        <v>5921</v>
      </c>
      <c r="C3511" s="154" t="s">
        <v>5921</v>
      </c>
      <c r="D3511" s="154" t="s">
        <v>5922</v>
      </c>
      <c r="E3511" s="154" t="s">
        <v>1941</v>
      </c>
      <c r="F3511" s="154" t="s">
        <v>6163</v>
      </c>
      <c r="G3511" s="78" t="str">
        <f t="shared" si="54"/>
        <v>ZGU</v>
      </c>
    </row>
    <row r="3512" spans="2:7" hidden="1" x14ac:dyDescent="0.2">
      <c r="B3512" s="154" t="s">
        <v>478</v>
      </c>
      <c r="C3512" s="154" t="s">
        <v>478</v>
      </c>
      <c r="D3512" s="154" t="s">
        <v>6715</v>
      </c>
      <c r="E3512" s="154" t="s">
        <v>2115</v>
      </c>
      <c r="F3512" s="154" t="s">
        <v>6199</v>
      </c>
      <c r="G3512" s="78" t="str">
        <f t="shared" si="54"/>
        <v>BLA</v>
      </c>
    </row>
    <row r="3513" spans="2:7" hidden="1" x14ac:dyDescent="0.2">
      <c r="B3513" s="154" t="s">
        <v>2142</v>
      </c>
      <c r="C3513" s="154" t="s">
        <v>2142</v>
      </c>
      <c r="D3513" s="154" t="s">
        <v>2143</v>
      </c>
      <c r="E3513" s="154" t="s">
        <v>2115</v>
      </c>
      <c r="F3513" s="154" t="s">
        <v>6199</v>
      </c>
      <c r="G3513" s="78" t="str">
        <f t="shared" si="54"/>
        <v>BNS</v>
      </c>
    </row>
    <row r="3514" spans="2:7" hidden="1" x14ac:dyDescent="0.2">
      <c r="B3514" s="154" t="s">
        <v>498</v>
      </c>
      <c r="C3514" s="154" t="s">
        <v>498</v>
      </c>
      <c r="D3514" s="154" t="s">
        <v>2177</v>
      </c>
      <c r="E3514" s="154" t="s">
        <v>2115</v>
      </c>
      <c r="F3514" s="154" t="s">
        <v>6199</v>
      </c>
      <c r="G3514" s="78" t="str">
        <f t="shared" si="54"/>
        <v>BRM</v>
      </c>
    </row>
    <row r="3515" spans="2:7" hidden="1" x14ac:dyDescent="0.2">
      <c r="B3515" s="154" t="s">
        <v>6234</v>
      </c>
      <c r="C3515" s="154" t="s">
        <v>6234</v>
      </c>
      <c r="D3515" s="154" t="s">
        <v>6235</v>
      </c>
      <c r="E3515" s="154" t="s">
        <v>2115</v>
      </c>
      <c r="F3515" s="154" t="s">
        <v>6199</v>
      </c>
      <c r="G3515" s="78" t="str">
        <f t="shared" si="54"/>
        <v>CAJ</v>
      </c>
    </row>
    <row r="3516" spans="2:7" hidden="1" x14ac:dyDescent="0.2">
      <c r="B3516" s="154" t="s">
        <v>519</v>
      </c>
      <c r="C3516" s="154" t="s">
        <v>519</v>
      </c>
      <c r="D3516" s="154" t="s">
        <v>2316</v>
      </c>
      <c r="E3516" s="154" t="s">
        <v>2115</v>
      </c>
      <c r="F3516" s="154" t="s">
        <v>6199</v>
      </c>
      <c r="G3516" s="78" t="str">
        <f t="shared" si="54"/>
        <v>CCS</v>
      </c>
    </row>
    <row r="3517" spans="2:7" hidden="1" x14ac:dyDescent="0.2">
      <c r="B3517" s="154" t="s">
        <v>880</v>
      </c>
      <c r="C3517" s="154" t="s">
        <v>880</v>
      </c>
      <c r="D3517" s="154" t="s">
        <v>7200</v>
      </c>
      <c r="E3517" s="154" t="s">
        <v>2115</v>
      </c>
      <c r="F3517" s="154" t="s">
        <v>6199</v>
      </c>
      <c r="G3517" s="78" t="str">
        <f t="shared" si="54"/>
        <v>LSP</v>
      </c>
    </row>
    <row r="3518" spans="2:7" hidden="1" x14ac:dyDescent="0.2">
      <c r="B3518" s="154" t="s">
        <v>903</v>
      </c>
      <c r="C3518" s="154" t="s">
        <v>903</v>
      </c>
      <c r="D3518" s="154" t="s">
        <v>3955</v>
      </c>
      <c r="E3518" s="154" t="s">
        <v>2115</v>
      </c>
      <c r="F3518" s="154" t="s">
        <v>6199</v>
      </c>
      <c r="G3518" s="78" t="str">
        <f t="shared" si="54"/>
        <v>MAR</v>
      </c>
    </row>
    <row r="3519" spans="2:7" hidden="1" x14ac:dyDescent="0.2">
      <c r="B3519" s="154" t="s">
        <v>953</v>
      </c>
      <c r="C3519" s="154" t="s">
        <v>953</v>
      </c>
      <c r="D3519" s="154" t="s">
        <v>4192</v>
      </c>
      <c r="E3519" s="154" t="s">
        <v>2115</v>
      </c>
      <c r="F3519" s="154" t="s">
        <v>6199</v>
      </c>
      <c r="G3519" s="78" t="str">
        <f t="shared" si="54"/>
        <v>MUN</v>
      </c>
    </row>
    <row r="3520" spans="2:7" hidden="1" x14ac:dyDescent="0.2">
      <c r="B3520" s="154" t="s">
        <v>1057</v>
      </c>
      <c r="C3520" s="154" t="s">
        <v>1057</v>
      </c>
      <c r="D3520" s="154" t="s">
        <v>4617</v>
      </c>
      <c r="E3520" s="154" t="s">
        <v>2115</v>
      </c>
      <c r="F3520" s="154" t="s">
        <v>6199</v>
      </c>
      <c r="G3520" s="78" t="str">
        <f t="shared" si="54"/>
        <v>PMV</v>
      </c>
    </row>
    <row r="3521" spans="2:7" hidden="1" x14ac:dyDescent="0.2">
      <c r="B3521" s="154" t="s">
        <v>4706</v>
      </c>
      <c r="C3521" s="154" t="s">
        <v>4706</v>
      </c>
      <c r="D3521" s="154" t="s">
        <v>7381</v>
      </c>
      <c r="E3521" s="154" t="s">
        <v>2115</v>
      </c>
      <c r="F3521" s="154" t="s">
        <v>6199</v>
      </c>
      <c r="G3521" s="78" t="str">
        <f t="shared" si="54"/>
        <v>PYH</v>
      </c>
    </row>
    <row r="3522" spans="2:7" hidden="1" x14ac:dyDescent="0.2">
      <c r="B3522" s="154" t="s">
        <v>1090</v>
      </c>
      <c r="C3522" s="154" t="s">
        <v>1090</v>
      </c>
      <c r="D3522" s="154" t="s">
        <v>7384</v>
      </c>
      <c r="E3522" s="154" t="s">
        <v>2115</v>
      </c>
      <c r="F3522" s="154" t="s">
        <v>6199</v>
      </c>
      <c r="G3522" s="78" t="str">
        <f t="shared" si="54"/>
        <v>PZO</v>
      </c>
    </row>
    <row r="3523" spans="2:7" hidden="1" x14ac:dyDescent="0.2">
      <c r="B3523" s="154" t="s">
        <v>5049</v>
      </c>
      <c r="C3523" s="154" t="s">
        <v>5049</v>
      </c>
      <c r="D3523" s="154" t="s">
        <v>7443</v>
      </c>
      <c r="E3523" s="154" t="s">
        <v>2115</v>
      </c>
      <c r="F3523" s="154" t="s">
        <v>6199</v>
      </c>
      <c r="G3523" s="78" t="str">
        <f t="shared" si="54"/>
        <v>STD</v>
      </c>
    </row>
    <row r="3524" spans="2:7" hidden="1" x14ac:dyDescent="0.2">
      <c r="B3524" s="154" t="s">
        <v>1316</v>
      </c>
      <c r="C3524" s="154" t="s">
        <v>1316</v>
      </c>
      <c r="D3524" s="154" t="s">
        <v>7567</v>
      </c>
      <c r="E3524" s="154" t="s">
        <v>2115</v>
      </c>
      <c r="F3524" s="154" t="s">
        <v>6199</v>
      </c>
      <c r="G3524" s="78" t="str">
        <f t="shared" ref="G3524:G3573" si="55">C3524</f>
        <v>VIG</v>
      </c>
    </row>
    <row r="3525" spans="2:7" hidden="1" x14ac:dyDescent="0.2">
      <c r="B3525" s="154" t="s">
        <v>1322</v>
      </c>
      <c r="C3525" s="154" t="s">
        <v>1322</v>
      </c>
      <c r="D3525" s="154" t="s">
        <v>6755</v>
      </c>
      <c r="E3525" s="154" t="s">
        <v>2115</v>
      </c>
      <c r="F3525" s="154" t="s">
        <v>6199</v>
      </c>
      <c r="G3525" s="78" t="str">
        <f t="shared" si="55"/>
        <v>VLN</v>
      </c>
    </row>
    <row r="3526" spans="2:7" hidden="1" x14ac:dyDescent="0.2">
      <c r="B3526" s="154" t="s">
        <v>7573</v>
      </c>
      <c r="C3526" s="154" t="s">
        <v>7573</v>
      </c>
      <c r="D3526" s="154" t="s">
        <v>7574</v>
      </c>
      <c r="E3526" s="154" t="s">
        <v>2115</v>
      </c>
      <c r="F3526" s="154" t="s">
        <v>6199</v>
      </c>
      <c r="G3526" s="78" t="str">
        <f t="shared" si="55"/>
        <v>VLV</v>
      </c>
    </row>
    <row r="3527" spans="2:7" hidden="1" x14ac:dyDescent="0.2">
      <c r="B3527" s="154" t="s">
        <v>2133</v>
      </c>
      <c r="C3527" s="154" t="s">
        <v>2133</v>
      </c>
      <c r="D3527" s="154" t="s">
        <v>6823</v>
      </c>
      <c r="E3527" s="154" t="s">
        <v>1600</v>
      </c>
      <c r="F3527" s="154" t="s">
        <v>6202</v>
      </c>
      <c r="G3527" s="78" t="str">
        <f t="shared" si="55"/>
        <v>BMV</v>
      </c>
    </row>
    <row r="3528" spans="2:7" hidden="1" x14ac:dyDescent="0.2">
      <c r="B3528" s="154" t="s">
        <v>2286</v>
      </c>
      <c r="C3528" s="154" t="s">
        <v>2286</v>
      </c>
      <c r="D3528" s="154" t="s">
        <v>6851</v>
      </c>
      <c r="E3528" s="154" t="s">
        <v>1600</v>
      </c>
      <c r="F3528" s="154" t="s">
        <v>6202</v>
      </c>
      <c r="G3528" s="78" t="str">
        <f t="shared" si="55"/>
        <v>CAH</v>
      </c>
    </row>
    <row r="3529" spans="2:7" hidden="1" x14ac:dyDescent="0.2">
      <c r="B3529" s="154" t="s">
        <v>6906</v>
      </c>
      <c r="C3529" s="154" t="s">
        <v>2510</v>
      </c>
      <c r="D3529" s="154" t="s">
        <v>6907</v>
      </c>
      <c r="E3529" s="154" t="s">
        <v>1600</v>
      </c>
      <c r="F3529" s="154" t="s">
        <v>6202</v>
      </c>
      <c r="G3529" s="78" t="str">
        <f t="shared" si="55"/>
        <v>NHA</v>
      </c>
    </row>
    <row r="3530" spans="2:7" hidden="1" x14ac:dyDescent="0.2">
      <c r="B3530" s="154" t="s">
        <v>580</v>
      </c>
      <c r="C3530" s="154" t="s">
        <v>580</v>
      </c>
      <c r="D3530" s="154" t="s">
        <v>6914</v>
      </c>
      <c r="E3530" s="154" t="s">
        <v>1600</v>
      </c>
      <c r="F3530" s="154" t="s">
        <v>6202</v>
      </c>
      <c r="G3530" s="78" t="str">
        <f t="shared" si="55"/>
        <v>DAD</v>
      </c>
    </row>
    <row r="3531" spans="2:7" hidden="1" x14ac:dyDescent="0.2">
      <c r="B3531" s="154" t="s">
        <v>2589</v>
      </c>
      <c r="C3531" s="154" t="s">
        <v>2589</v>
      </c>
      <c r="D3531" s="154" t="s">
        <v>6927</v>
      </c>
      <c r="E3531" s="154" t="s">
        <v>1600</v>
      </c>
      <c r="F3531" s="154" t="s">
        <v>6202</v>
      </c>
      <c r="G3531" s="78" t="str">
        <f t="shared" si="55"/>
        <v>DIN</v>
      </c>
    </row>
    <row r="3532" spans="2:7" hidden="1" x14ac:dyDescent="0.2">
      <c r="B3532" s="154" t="s">
        <v>594</v>
      </c>
      <c r="C3532" s="154" t="s">
        <v>594</v>
      </c>
      <c r="D3532" s="154" t="s">
        <v>2608</v>
      </c>
      <c r="E3532" s="154" t="s">
        <v>1600</v>
      </c>
      <c r="F3532" s="154" t="s">
        <v>6202</v>
      </c>
      <c r="G3532" s="78" t="str">
        <f t="shared" si="55"/>
        <v>DLI</v>
      </c>
    </row>
    <row r="3533" spans="2:7" hidden="1" x14ac:dyDescent="0.2">
      <c r="B3533" s="154" t="s">
        <v>694</v>
      </c>
      <c r="C3533" s="154" t="s">
        <v>694</v>
      </c>
      <c r="D3533" s="154" t="s">
        <v>3065</v>
      </c>
      <c r="E3533" s="154" t="s">
        <v>1600</v>
      </c>
      <c r="F3533" s="154" t="s">
        <v>6202</v>
      </c>
      <c r="G3533" s="78" t="str">
        <f t="shared" si="55"/>
        <v>HAN</v>
      </c>
    </row>
    <row r="3534" spans="2:7" hidden="1" x14ac:dyDescent="0.2">
      <c r="B3534" s="154" t="s">
        <v>720</v>
      </c>
      <c r="C3534" s="154" t="s">
        <v>720</v>
      </c>
      <c r="D3534" s="154" t="s">
        <v>3161</v>
      </c>
      <c r="E3534" s="154" t="s">
        <v>1600</v>
      </c>
      <c r="F3534" s="154" t="s">
        <v>6202</v>
      </c>
      <c r="G3534" s="78" t="str">
        <f t="shared" si="55"/>
        <v>HPH</v>
      </c>
    </row>
    <row r="3535" spans="2:7" hidden="1" x14ac:dyDescent="0.2">
      <c r="B3535" s="154" t="s">
        <v>3186</v>
      </c>
      <c r="C3535" s="154" t="s">
        <v>3186</v>
      </c>
      <c r="D3535" s="154" t="s">
        <v>3187</v>
      </c>
      <c r="E3535" s="154" t="s">
        <v>1600</v>
      </c>
      <c r="F3535" s="154" t="s">
        <v>6202</v>
      </c>
      <c r="G3535" s="78" t="str">
        <f t="shared" si="55"/>
        <v>HUI</v>
      </c>
    </row>
    <row r="3536" spans="2:7" hidden="1" x14ac:dyDescent="0.2">
      <c r="B3536" s="154" t="s">
        <v>2510</v>
      </c>
      <c r="C3536" s="154" t="s">
        <v>2510</v>
      </c>
      <c r="D3536" s="154" t="s">
        <v>6907</v>
      </c>
      <c r="E3536" s="154" t="s">
        <v>1600</v>
      </c>
      <c r="F3536" s="154" t="s">
        <v>6202</v>
      </c>
      <c r="G3536" s="78" t="str">
        <f t="shared" si="55"/>
        <v>NHA</v>
      </c>
    </row>
    <row r="3537" spans="2:7" hidden="1" x14ac:dyDescent="0.2">
      <c r="B3537" s="154" t="s">
        <v>4648</v>
      </c>
      <c r="C3537" s="154" t="s">
        <v>4648</v>
      </c>
      <c r="D3537" s="154" t="s">
        <v>4649</v>
      </c>
      <c r="E3537" s="154" t="s">
        <v>1600</v>
      </c>
      <c r="F3537" s="154" t="s">
        <v>6202</v>
      </c>
      <c r="G3537" s="78" t="str">
        <f t="shared" si="55"/>
        <v>PQC</v>
      </c>
    </row>
    <row r="3538" spans="2:7" hidden="1" x14ac:dyDescent="0.2">
      <c r="B3538" s="154" t="s">
        <v>4703</v>
      </c>
      <c r="C3538" s="154" t="s">
        <v>4703</v>
      </c>
      <c r="D3538" s="154" t="s">
        <v>4704</v>
      </c>
      <c r="E3538" s="154" t="s">
        <v>1600</v>
      </c>
      <c r="F3538" s="154" t="s">
        <v>6202</v>
      </c>
      <c r="G3538" s="78" t="str">
        <f t="shared" si="55"/>
        <v>PXU</v>
      </c>
    </row>
    <row r="3539" spans="2:7" hidden="1" x14ac:dyDescent="0.2">
      <c r="B3539" s="154" t="s">
        <v>310</v>
      </c>
      <c r="C3539" s="154" t="s">
        <v>310</v>
      </c>
      <c r="D3539" s="154" t="s">
        <v>7448</v>
      </c>
      <c r="E3539" s="154" t="s">
        <v>1600</v>
      </c>
      <c r="F3539" s="154" t="s">
        <v>6202</v>
      </c>
      <c r="G3539" s="78" t="str">
        <f t="shared" si="55"/>
        <v>SGN</v>
      </c>
    </row>
    <row r="3540" spans="2:7" hidden="1" x14ac:dyDescent="0.2">
      <c r="B3540" s="154" t="s">
        <v>5119</v>
      </c>
      <c r="C3540" s="154" t="s">
        <v>5119</v>
      </c>
      <c r="D3540" s="154" t="s">
        <v>5120</v>
      </c>
      <c r="E3540" s="154" t="s">
        <v>1600</v>
      </c>
      <c r="F3540" s="154" t="s">
        <v>6202</v>
      </c>
      <c r="G3540" s="78" t="str">
        <f t="shared" si="55"/>
        <v>TBB</v>
      </c>
    </row>
    <row r="3541" spans="2:7" hidden="1" x14ac:dyDescent="0.2">
      <c r="B3541" s="154" t="s">
        <v>5385</v>
      </c>
      <c r="C3541" s="154" t="s">
        <v>5385</v>
      </c>
      <c r="D3541" s="154" t="s">
        <v>5386</v>
      </c>
      <c r="E3541" s="154" t="s">
        <v>1600</v>
      </c>
      <c r="F3541" s="154" t="s">
        <v>6202</v>
      </c>
      <c r="G3541" s="78" t="str">
        <f t="shared" si="55"/>
        <v>UIH</v>
      </c>
    </row>
    <row r="3542" spans="2:7" hidden="1" x14ac:dyDescent="0.2">
      <c r="B3542" s="154" t="s">
        <v>1311</v>
      </c>
      <c r="C3542" s="154" t="s">
        <v>1311</v>
      </c>
      <c r="D3542" s="154" t="s">
        <v>5467</v>
      </c>
      <c r="E3542" s="154" t="s">
        <v>1600</v>
      </c>
      <c r="F3542" s="154" t="s">
        <v>6202</v>
      </c>
      <c r="G3542" s="78" t="str">
        <f t="shared" si="55"/>
        <v>VCA</v>
      </c>
    </row>
    <row r="3543" spans="2:7" hidden="1" x14ac:dyDescent="0.2">
      <c r="B3543" s="154" t="s">
        <v>5468</v>
      </c>
      <c r="C3543" s="154" t="s">
        <v>5468</v>
      </c>
      <c r="D3543" s="154" t="s">
        <v>5469</v>
      </c>
      <c r="E3543" s="154" t="s">
        <v>1600</v>
      </c>
      <c r="F3543" s="154" t="s">
        <v>6202</v>
      </c>
      <c r="G3543" s="78" t="str">
        <f t="shared" si="55"/>
        <v>VCL</v>
      </c>
    </row>
    <row r="3544" spans="2:7" hidden="1" x14ac:dyDescent="0.2">
      <c r="B3544" s="154" t="s">
        <v>5471</v>
      </c>
      <c r="C3544" s="154" t="s">
        <v>5471</v>
      </c>
      <c r="D3544" s="154" t="s">
        <v>7561</v>
      </c>
      <c r="E3544" s="154" t="s">
        <v>1600</v>
      </c>
      <c r="F3544" s="154" t="s">
        <v>6202</v>
      </c>
      <c r="G3544" s="78" t="str">
        <f t="shared" si="55"/>
        <v>VCS</v>
      </c>
    </row>
    <row r="3545" spans="2:7" hidden="1" x14ac:dyDescent="0.2">
      <c r="B3545" s="154" t="s">
        <v>5477</v>
      </c>
      <c r="C3545" s="154" t="s">
        <v>5477</v>
      </c>
      <c r="D3545" s="154" t="s">
        <v>7563</v>
      </c>
      <c r="E3545" s="154" t="s">
        <v>1600</v>
      </c>
      <c r="F3545" s="154" t="s">
        <v>6202</v>
      </c>
      <c r="G3545" s="78" t="str">
        <f t="shared" si="55"/>
        <v>VDH</v>
      </c>
    </row>
    <row r="3546" spans="2:7" hidden="1" x14ac:dyDescent="0.2">
      <c r="B3546" s="154" t="s">
        <v>5496</v>
      </c>
      <c r="C3546" s="154" t="s">
        <v>5496</v>
      </c>
      <c r="D3546" s="154" t="s">
        <v>7568</v>
      </c>
      <c r="E3546" s="154" t="s">
        <v>1600</v>
      </c>
      <c r="F3546" s="154" t="s">
        <v>6202</v>
      </c>
      <c r="G3546" s="78" t="str">
        <f t="shared" si="55"/>
        <v>VII</v>
      </c>
    </row>
    <row r="3547" spans="2:7" hidden="1" x14ac:dyDescent="0.2">
      <c r="B3547" s="154" t="s">
        <v>5501</v>
      </c>
      <c r="C3547" s="154" t="s">
        <v>5501</v>
      </c>
      <c r="D3547" s="154" t="s">
        <v>5502</v>
      </c>
      <c r="E3547" s="154" t="s">
        <v>1600</v>
      </c>
      <c r="F3547" s="154" t="s">
        <v>6202</v>
      </c>
      <c r="G3547" s="78" t="str">
        <f t="shared" si="55"/>
        <v>VKG</v>
      </c>
    </row>
    <row r="3548" spans="2:7" hidden="1" x14ac:dyDescent="0.2">
      <c r="B3548" s="154" t="s">
        <v>620</v>
      </c>
      <c r="C3548" s="154" t="s">
        <v>620</v>
      </c>
      <c r="D3548" s="154" t="s">
        <v>6950</v>
      </c>
      <c r="E3548" s="154" t="s">
        <v>6951</v>
      </c>
      <c r="F3548" s="154" t="s">
        <v>6301</v>
      </c>
      <c r="G3548" s="78" t="str">
        <f t="shared" si="55"/>
        <v>EIS</v>
      </c>
    </row>
    <row r="3549" spans="2:7" hidden="1" x14ac:dyDescent="0.2">
      <c r="B3549" s="154" t="s">
        <v>1317</v>
      </c>
      <c r="C3549" s="154" t="s">
        <v>1317</v>
      </c>
      <c r="D3549" s="154" t="s">
        <v>7569</v>
      </c>
      <c r="E3549" s="154" t="s">
        <v>6951</v>
      </c>
      <c r="F3549" s="154" t="s">
        <v>6301</v>
      </c>
      <c r="G3549" s="78" t="str">
        <f t="shared" si="55"/>
        <v>VIJ</v>
      </c>
    </row>
    <row r="3550" spans="2:7" hidden="1" x14ac:dyDescent="0.2">
      <c r="B3550" s="154" t="s">
        <v>5028</v>
      </c>
      <c r="C3550" s="154" t="s">
        <v>1178</v>
      </c>
      <c r="D3550" s="154" t="s">
        <v>7483</v>
      </c>
      <c r="E3550" s="154" t="s">
        <v>7484</v>
      </c>
      <c r="F3550" s="154" t="s">
        <v>6583</v>
      </c>
      <c r="G3550" s="78" t="str">
        <f t="shared" si="55"/>
        <v>STT</v>
      </c>
    </row>
    <row r="3551" spans="2:7" hidden="1" x14ac:dyDescent="0.2">
      <c r="B3551" s="154" t="s">
        <v>5043</v>
      </c>
      <c r="C3551" s="154" t="s">
        <v>1186</v>
      </c>
      <c r="D3551" s="154" t="s">
        <v>7490</v>
      </c>
      <c r="E3551" s="154" t="s">
        <v>7484</v>
      </c>
      <c r="F3551" s="154" t="s">
        <v>6583</v>
      </c>
      <c r="G3551" s="78" t="str">
        <f t="shared" si="55"/>
        <v>STX</v>
      </c>
    </row>
    <row r="3552" spans="2:7" hidden="1" x14ac:dyDescent="0.2">
      <c r="B3552" s="154" t="s">
        <v>1178</v>
      </c>
      <c r="C3552" s="154" t="s">
        <v>1178</v>
      </c>
      <c r="D3552" s="154" t="s">
        <v>7483</v>
      </c>
      <c r="E3552" s="154" t="s">
        <v>7484</v>
      </c>
      <c r="F3552" s="154" t="s">
        <v>6583</v>
      </c>
      <c r="G3552" s="78" t="str">
        <f t="shared" si="55"/>
        <v>STT</v>
      </c>
    </row>
    <row r="3553" spans="2:7" hidden="1" x14ac:dyDescent="0.2">
      <c r="B3553" s="154" t="s">
        <v>1186</v>
      </c>
      <c r="C3553" s="154" t="s">
        <v>1186</v>
      </c>
      <c r="D3553" s="154" t="s">
        <v>7490</v>
      </c>
      <c r="E3553" s="154" t="s">
        <v>7484</v>
      </c>
      <c r="F3553" s="154" t="s">
        <v>6583</v>
      </c>
      <c r="G3553" s="78" t="str">
        <f t="shared" si="55"/>
        <v>STX</v>
      </c>
    </row>
    <row r="3554" spans="2:7" hidden="1" x14ac:dyDescent="0.2">
      <c r="B3554" s="154" t="s">
        <v>2883</v>
      </c>
      <c r="C3554" s="154" t="s">
        <v>2883</v>
      </c>
      <c r="D3554" s="154" t="s">
        <v>2884</v>
      </c>
      <c r="E3554" s="154" t="s">
        <v>2885</v>
      </c>
      <c r="F3554" s="154" t="s">
        <v>6330</v>
      </c>
      <c r="G3554" s="78" t="str">
        <f t="shared" si="55"/>
        <v>FUT</v>
      </c>
    </row>
    <row r="3555" spans="2:7" hidden="1" x14ac:dyDescent="0.2">
      <c r="B3555" s="154" t="s">
        <v>5579</v>
      </c>
      <c r="C3555" s="154" t="s">
        <v>5579</v>
      </c>
      <c r="D3555" s="154" t="s">
        <v>7583</v>
      </c>
      <c r="E3555" s="154" t="s">
        <v>2885</v>
      </c>
      <c r="F3555" s="154" t="s">
        <v>6330</v>
      </c>
      <c r="G3555" s="78" t="str">
        <f t="shared" si="55"/>
        <v>WLS</v>
      </c>
    </row>
    <row r="3556" spans="2:7" hidden="1" x14ac:dyDescent="0.2">
      <c r="B3556" s="154" t="s">
        <v>1695</v>
      </c>
      <c r="C3556" s="154" t="s">
        <v>1695</v>
      </c>
      <c r="D3556" s="154" t="s">
        <v>6762</v>
      </c>
      <c r="E3556" s="154" t="s">
        <v>1630</v>
      </c>
      <c r="F3556" s="154" t="s">
        <v>6089</v>
      </c>
      <c r="G3556" s="78" t="str">
        <f t="shared" si="55"/>
        <v>AAY</v>
      </c>
    </row>
    <row r="3557" spans="2:7" hidden="1" x14ac:dyDescent="0.2">
      <c r="B3557" s="154" t="s">
        <v>108</v>
      </c>
      <c r="C3557" s="154" t="s">
        <v>108</v>
      </c>
      <c r="D3557" s="154" t="s">
        <v>1742</v>
      </c>
      <c r="E3557" s="154" t="s">
        <v>1630</v>
      </c>
      <c r="F3557" s="154" t="s">
        <v>6089</v>
      </c>
      <c r="G3557" s="78" t="str">
        <f t="shared" si="55"/>
        <v>ADE</v>
      </c>
    </row>
    <row r="3558" spans="2:7" hidden="1" x14ac:dyDescent="0.2">
      <c r="B3558" s="154" t="s">
        <v>1952</v>
      </c>
      <c r="C3558" s="154" t="s">
        <v>1952</v>
      </c>
      <c r="D3558" s="154" t="s">
        <v>1953</v>
      </c>
      <c r="E3558" s="154" t="s">
        <v>1630</v>
      </c>
      <c r="F3558" s="154" t="s">
        <v>6089</v>
      </c>
      <c r="G3558" s="78" t="str">
        <f t="shared" si="55"/>
        <v>AXK</v>
      </c>
    </row>
    <row r="3559" spans="2:7" hidden="1" x14ac:dyDescent="0.2">
      <c r="B3559" s="154" t="s">
        <v>3041</v>
      </c>
      <c r="C3559" s="154" t="s">
        <v>3041</v>
      </c>
      <c r="D3559" s="154" t="s">
        <v>6349</v>
      </c>
      <c r="E3559" s="154" t="s">
        <v>1630</v>
      </c>
      <c r="F3559" s="154" t="s">
        <v>6089</v>
      </c>
      <c r="G3559" s="78" t="str">
        <f t="shared" si="55"/>
        <v>GXF</v>
      </c>
    </row>
    <row r="3560" spans="2:7" hidden="1" x14ac:dyDescent="0.2">
      <c r="B3560" s="154" t="s">
        <v>3144</v>
      </c>
      <c r="C3560" s="154" t="s">
        <v>3144</v>
      </c>
      <c r="D3560" s="154" t="s">
        <v>3145</v>
      </c>
      <c r="E3560" s="154" t="s">
        <v>1630</v>
      </c>
      <c r="F3560" s="154" t="s">
        <v>6089</v>
      </c>
      <c r="G3560" s="78" t="str">
        <f t="shared" si="55"/>
        <v>HOD</v>
      </c>
    </row>
    <row r="3561" spans="2:7" hidden="1" x14ac:dyDescent="0.2">
      <c r="B3561" s="154" t="s">
        <v>1558</v>
      </c>
      <c r="C3561" s="154" t="s">
        <v>1558</v>
      </c>
      <c r="D3561" s="154" t="s">
        <v>4075</v>
      </c>
      <c r="E3561" s="154" t="s">
        <v>1630</v>
      </c>
      <c r="F3561" s="154" t="s">
        <v>6089</v>
      </c>
      <c r="G3561" s="78" t="str">
        <f t="shared" si="55"/>
        <v>RIY</v>
      </c>
    </row>
    <row r="3562" spans="2:7" hidden="1" x14ac:dyDescent="0.2">
      <c r="B3562" s="154" t="s">
        <v>109</v>
      </c>
      <c r="C3562" s="154" t="s">
        <v>109</v>
      </c>
      <c r="D3562" s="154" t="s">
        <v>4866</v>
      </c>
      <c r="E3562" s="154" t="s">
        <v>1630</v>
      </c>
      <c r="F3562" s="154" t="s">
        <v>6089</v>
      </c>
      <c r="G3562" s="78" t="str">
        <f t="shared" si="55"/>
        <v>SAH</v>
      </c>
    </row>
    <row r="3563" spans="2:7" hidden="1" x14ac:dyDescent="0.2">
      <c r="B3563" s="154" t="s">
        <v>4885</v>
      </c>
      <c r="C3563" s="154" t="s">
        <v>4885</v>
      </c>
      <c r="D3563" s="154" t="s">
        <v>4886</v>
      </c>
      <c r="E3563" s="154" t="s">
        <v>1630</v>
      </c>
      <c r="F3563" s="154" t="s">
        <v>6089</v>
      </c>
      <c r="G3563" s="78" t="str">
        <f t="shared" si="55"/>
        <v>SCT</v>
      </c>
    </row>
    <row r="3564" spans="2:7" hidden="1" x14ac:dyDescent="0.2">
      <c r="B3564" s="154" t="s">
        <v>5109</v>
      </c>
      <c r="C3564" s="154" t="s">
        <v>5109</v>
      </c>
      <c r="D3564" s="154" t="s">
        <v>6598</v>
      </c>
      <c r="E3564" s="154" t="s">
        <v>1630</v>
      </c>
      <c r="F3564" s="154" t="s">
        <v>6089</v>
      </c>
      <c r="G3564" s="78" t="str">
        <f t="shared" si="55"/>
        <v>TAI</v>
      </c>
    </row>
    <row r="3565" spans="2:7" hidden="1" x14ac:dyDescent="0.2">
      <c r="B3565" s="154" t="s">
        <v>2385</v>
      </c>
      <c r="C3565" s="154" t="s">
        <v>2385</v>
      </c>
      <c r="D3565" s="154" t="s">
        <v>2386</v>
      </c>
      <c r="E3565" s="154" t="s">
        <v>1580</v>
      </c>
      <c r="F3565" s="154" t="s">
        <v>6249</v>
      </c>
      <c r="G3565" s="78" t="str">
        <f t="shared" si="55"/>
        <v>CIP</v>
      </c>
    </row>
    <row r="3566" spans="2:7" hidden="1" x14ac:dyDescent="0.2">
      <c r="B3566" s="154" t="s">
        <v>885</v>
      </c>
      <c r="C3566" s="154" t="s">
        <v>885</v>
      </c>
      <c r="D3566" s="154" t="s">
        <v>3901</v>
      </c>
      <c r="E3566" s="154" t="s">
        <v>1580</v>
      </c>
      <c r="F3566" s="154" t="s">
        <v>6249</v>
      </c>
      <c r="G3566" s="78" t="str">
        <f t="shared" si="55"/>
        <v>LUN</v>
      </c>
    </row>
    <row r="3567" spans="2:7" hidden="1" x14ac:dyDescent="0.2">
      <c r="B3567" s="154" t="s">
        <v>887</v>
      </c>
      <c r="C3567" s="154" t="s">
        <v>887</v>
      </c>
      <c r="D3567" s="154" t="s">
        <v>3909</v>
      </c>
      <c r="E3567" s="154" t="s">
        <v>1580</v>
      </c>
      <c r="F3567" s="154" t="s">
        <v>6249</v>
      </c>
      <c r="G3567" s="78" t="str">
        <f t="shared" si="55"/>
        <v>LVI</v>
      </c>
    </row>
    <row r="3568" spans="2:7" hidden="1" x14ac:dyDescent="0.2">
      <c r="B3568" s="154" t="s">
        <v>4021</v>
      </c>
      <c r="C3568" s="154" t="s">
        <v>4021</v>
      </c>
      <c r="D3568" s="154" t="s">
        <v>4022</v>
      </c>
      <c r="E3568" s="154" t="s">
        <v>1580</v>
      </c>
      <c r="F3568" s="154" t="s">
        <v>6249</v>
      </c>
      <c r="G3568" s="78" t="str">
        <f t="shared" si="55"/>
        <v>MFU</v>
      </c>
    </row>
    <row r="3569" spans="2:7" hidden="1" x14ac:dyDescent="0.2">
      <c r="B3569" s="154" t="s">
        <v>978</v>
      </c>
      <c r="C3569" s="154" t="s">
        <v>978</v>
      </c>
      <c r="D3569" s="154" t="s">
        <v>4311</v>
      </c>
      <c r="E3569" s="154" t="s">
        <v>1580</v>
      </c>
      <c r="F3569" s="154" t="s">
        <v>6249</v>
      </c>
      <c r="G3569" s="78" t="str">
        <f t="shared" si="55"/>
        <v>NLA</v>
      </c>
    </row>
    <row r="3570" spans="2:7" hidden="1" x14ac:dyDescent="0.2">
      <c r="B3570" s="154" t="s">
        <v>4986</v>
      </c>
      <c r="C3570" s="154" t="s">
        <v>4986</v>
      </c>
      <c r="D3570" s="154" t="s">
        <v>4987</v>
      </c>
      <c r="E3570" s="154" t="s">
        <v>1580</v>
      </c>
      <c r="F3570" s="154" t="s">
        <v>6249</v>
      </c>
      <c r="G3570" s="78" t="str">
        <f t="shared" si="55"/>
        <v>SLI</v>
      </c>
    </row>
    <row r="3571" spans="2:7" hidden="1" x14ac:dyDescent="0.2">
      <c r="B3571" s="154" t="s">
        <v>508</v>
      </c>
      <c r="C3571" s="154" t="s">
        <v>508</v>
      </c>
      <c r="D3571" s="154" t="s">
        <v>2228</v>
      </c>
      <c r="E3571" s="154" t="s">
        <v>2229</v>
      </c>
      <c r="F3571" s="154" t="s">
        <v>6223</v>
      </c>
      <c r="G3571" s="78" t="str">
        <f t="shared" si="55"/>
        <v>BUQ</v>
      </c>
    </row>
    <row r="3572" spans="2:7" hidden="1" x14ac:dyDescent="0.2">
      <c r="B3572" s="154" t="s">
        <v>722</v>
      </c>
      <c r="C3572" s="154" t="s">
        <v>722</v>
      </c>
      <c r="D3572" s="154" t="s">
        <v>3163</v>
      </c>
      <c r="E3572" s="154" t="s">
        <v>2229</v>
      </c>
      <c r="F3572" s="154" t="s">
        <v>6223</v>
      </c>
      <c r="G3572" s="78" t="str">
        <f t="shared" si="55"/>
        <v>HRE</v>
      </c>
    </row>
    <row r="3573" spans="2:7" hidden="1" x14ac:dyDescent="0.2">
      <c r="B3573" s="154" t="s">
        <v>1313</v>
      </c>
      <c r="C3573" s="154" t="s">
        <v>1313</v>
      </c>
      <c r="D3573" s="154" t="s">
        <v>7564</v>
      </c>
      <c r="E3573" s="154" t="s">
        <v>2229</v>
      </c>
      <c r="F3573" s="154" t="s">
        <v>6223</v>
      </c>
      <c r="G3573" s="78" t="str">
        <f t="shared" si="55"/>
        <v>VFA</v>
      </c>
    </row>
    <row r="3574" spans="2:7" x14ac:dyDescent="0.2">
      <c r="B3574" s="154"/>
      <c r="C3574" s="154"/>
      <c r="D3574" s="154"/>
      <c r="E3574" s="154"/>
      <c r="F3574" s="154"/>
    </row>
    <row r="3575" spans="2:7" x14ac:dyDescent="0.2">
      <c r="B3575" s="154"/>
      <c r="C3575" s="154"/>
      <c r="D3575" s="154"/>
      <c r="E3575" s="154"/>
      <c r="F3575" s="154"/>
    </row>
    <row r="3576" spans="2:7" x14ac:dyDescent="0.2">
      <c r="B3576" s="154"/>
      <c r="C3576" s="154"/>
      <c r="D3576" s="154"/>
      <c r="E3576" s="154"/>
      <c r="F3576" s="154"/>
    </row>
    <row r="3577" spans="2:7" x14ac:dyDescent="0.2">
      <c r="B3577" s="154"/>
      <c r="C3577" s="154"/>
      <c r="D3577" s="154"/>
      <c r="E3577" s="154"/>
      <c r="F3577" s="154"/>
    </row>
    <row r="3578" spans="2:7" x14ac:dyDescent="0.2">
      <c r="B3578" s="154"/>
      <c r="C3578" s="154"/>
      <c r="D3578" s="154"/>
      <c r="E3578" s="154"/>
      <c r="F3578" s="154"/>
    </row>
    <row r="3579" spans="2:7" x14ac:dyDescent="0.2">
      <c r="B3579" s="154"/>
      <c r="C3579" s="154"/>
      <c r="D3579" s="154"/>
      <c r="E3579" s="154"/>
      <c r="F3579" s="154"/>
    </row>
    <row r="3580" spans="2:7" x14ac:dyDescent="0.2">
      <c r="B3580" s="154"/>
      <c r="C3580" s="154"/>
      <c r="D3580" s="154"/>
      <c r="E3580" s="154"/>
      <c r="F3580" s="154"/>
    </row>
    <row r="3581" spans="2:7" x14ac:dyDescent="0.2">
      <c r="B3581" s="154"/>
      <c r="C3581" s="154"/>
      <c r="D3581" s="154"/>
      <c r="E3581" s="154"/>
      <c r="F3581" s="154"/>
    </row>
    <row r="3582" spans="2:7" x14ac:dyDescent="0.2">
      <c r="B3582" s="154"/>
      <c r="C3582" s="154"/>
      <c r="D3582" s="154"/>
      <c r="E3582" s="154"/>
      <c r="F3582" s="154"/>
    </row>
    <row r="3583" spans="2:7" x14ac:dyDescent="0.2">
      <c r="B3583" s="154"/>
      <c r="C3583" s="154"/>
      <c r="D3583" s="154"/>
      <c r="E3583" s="154"/>
      <c r="F3583" s="154"/>
    </row>
    <row r="3584" spans="2:7" x14ac:dyDescent="0.2">
      <c r="B3584" s="154"/>
      <c r="C3584" s="154"/>
      <c r="D3584" s="154"/>
      <c r="E3584" s="154"/>
      <c r="F3584" s="154"/>
    </row>
    <row r="3585" spans="2:6" x14ac:dyDescent="0.2">
      <c r="B3585" s="154"/>
      <c r="C3585" s="154"/>
      <c r="D3585" s="154"/>
      <c r="E3585" s="154"/>
      <c r="F3585" s="154"/>
    </row>
    <row r="3586" spans="2:6" x14ac:dyDescent="0.2">
      <c r="B3586" s="154"/>
      <c r="C3586" s="154"/>
      <c r="D3586" s="154"/>
      <c r="E3586" s="154"/>
      <c r="F3586" s="154"/>
    </row>
    <row r="3587" spans="2:6" x14ac:dyDescent="0.2">
      <c r="B3587" s="154"/>
      <c r="C3587" s="154"/>
      <c r="D3587" s="154"/>
      <c r="E3587" s="154"/>
      <c r="F3587" s="154"/>
    </row>
    <row r="3588" spans="2:6" x14ac:dyDescent="0.2">
      <c r="B3588" s="154"/>
      <c r="C3588" s="154"/>
      <c r="D3588" s="154"/>
      <c r="E3588" s="154"/>
      <c r="F3588" s="154"/>
    </row>
    <row r="3589" spans="2:6" x14ac:dyDescent="0.2">
      <c r="B3589" s="154"/>
      <c r="C3589" s="154"/>
      <c r="D3589" s="154"/>
      <c r="E3589" s="154"/>
      <c r="F3589" s="154"/>
    </row>
    <row r="3590" spans="2:6" x14ac:dyDescent="0.2">
      <c r="B3590" s="154"/>
      <c r="C3590" s="154"/>
      <c r="D3590" s="154"/>
      <c r="E3590" s="154"/>
      <c r="F3590" s="154"/>
    </row>
    <row r="3591" spans="2:6" x14ac:dyDescent="0.2">
      <c r="B3591" s="154"/>
      <c r="C3591" s="154"/>
      <c r="D3591" s="154"/>
      <c r="E3591" s="154"/>
      <c r="F3591" s="154"/>
    </row>
    <row r="3592" spans="2:6" x14ac:dyDescent="0.2">
      <c r="B3592" s="154"/>
      <c r="C3592" s="154"/>
      <c r="D3592" s="154"/>
      <c r="E3592" s="154"/>
      <c r="F3592" s="154"/>
    </row>
    <row r="3593" spans="2:6" x14ac:dyDescent="0.2">
      <c r="B3593" s="154"/>
      <c r="C3593" s="154"/>
      <c r="D3593" s="154"/>
      <c r="E3593" s="154"/>
      <c r="F3593" s="154"/>
    </row>
    <row r="3594" spans="2:6" x14ac:dyDescent="0.2">
      <c r="B3594" s="154"/>
      <c r="C3594" s="154"/>
      <c r="D3594" s="154"/>
      <c r="E3594" s="154"/>
      <c r="F3594" s="154"/>
    </row>
    <row r="3595" spans="2:6" x14ac:dyDescent="0.2">
      <c r="B3595" s="154"/>
      <c r="C3595" s="154"/>
      <c r="D3595" s="154"/>
      <c r="E3595" s="154"/>
      <c r="F3595" s="154"/>
    </row>
    <row r="3596" spans="2:6" x14ac:dyDescent="0.2">
      <c r="B3596" s="154"/>
      <c r="C3596" s="154"/>
      <c r="D3596" s="154"/>
      <c r="E3596" s="154"/>
      <c r="F3596" s="154"/>
    </row>
    <row r="3597" spans="2:6" x14ac:dyDescent="0.2">
      <c r="B3597" s="154"/>
      <c r="C3597" s="154"/>
      <c r="D3597" s="154"/>
      <c r="E3597" s="154"/>
      <c r="F3597" s="154"/>
    </row>
    <row r="3598" spans="2:6" x14ac:dyDescent="0.2">
      <c r="B3598" s="154"/>
      <c r="C3598" s="154"/>
      <c r="D3598" s="154"/>
      <c r="E3598" s="154"/>
      <c r="F3598" s="154"/>
    </row>
    <row r="3599" spans="2:6" x14ac:dyDescent="0.2">
      <c r="B3599" s="154"/>
      <c r="C3599" s="154"/>
      <c r="D3599" s="154"/>
      <c r="E3599" s="154"/>
      <c r="F3599" s="154"/>
    </row>
    <row r="3600" spans="2:6" x14ac:dyDescent="0.2">
      <c r="B3600" s="154"/>
      <c r="C3600" s="154"/>
      <c r="D3600" s="154"/>
      <c r="E3600" s="154"/>
      <c r="F3600" s="154"/>
    </row>
    <row r="3601" spans="2:6" x14ac:dyDescent="0.2">
      <c r="B3601" s="154"/>
      <c r="C3601" s="154"/>
      <c r="D3601" s="154"/>
      <c r="E3601" s="154"/>
      <c r="F3601" s="154"/>
    </row>
    <row r="3602" spans="2:6" x14ac:dyDescent="0.2">
      <c r="B3602" s="154"/>
      <c r="C3602" s="154"/>
      <c r="D3602" s="154"/>
      <c r="E3602" s="154"/>
      <c r="F3602" s="154"/>
    </row>
    <row r="3603" spans="2:6" x14ac:dyDescent="0.2">
      <c r="B3603" s="154"/>
      <c r="C3603" s="154"/>
      <c r="D3603" s="154"/>
      <c r="E3603" s="154"/>
      <c r="F3603" s="154"/>
    </row>
    <row r="3604" spans="2:6" x14ac:dyDescent="0.2">
      <c r="B3604" s="154"/>
      <c r="C3604" s="154"/>
      <c r="D3604" s="154"/>
      <c r="E3604" s="154"/>
      <c r="F3604" s="154"/>
    </row>
    <row r="3605" spans="2:6" x14ac:dyDescent="0.2">
      <c r="B3605" s="154"/>
      <c r="C3605" s="154"/>
      <c r="D3605" s="154"/>
      <c r="E3605" s="154"/>
      <c r="F3605" s="154"/>
    </row>
    <row r="3606" spans="2:6" x14ac:dyDescent="0.2">
      <c r="B3606" s="154"/>
      <c r="C3606" s="154"/>
      <c r="D3606" s="154"/>
      <c r="E3606" s="154"/>
      <c r="F3606" s="154"/>
    </row>
    <row r="3607" spans="2:6" x14ac:dyDescent="0.2">
      <c r="B3607" s="154"/>
      <c r="C3607" s="154"/>
      <c r="D3607" s="154"/>
      <c r="E3607" s="154"/>
      <c r="F3607" s="154"/>
    </row>
    <row r="3608" spans="2:6" x14ac:dyDescent="0.2">
      <c r="B3608" s="154"/>
      <c r="C3608" s="154"/>
      <c r="D3608" s="154"/>
      <c r="E3608" s="154"/>
      <c r="F3608" s="154"/>
    </row>
    <row r="3609" spans="2:6" x14ac:dyDescent="0.2">
      <c r="B3609" s="154"/>
      <c r="C3609" s="154"/>
      <c r="D3609" s="154"/>
      <c r="E3609" s="154"/>
      <c r="F3609" s="154"/>
    </row>
    <row r="3610" spans="2:6" x14ac:dyDescent="0.2">
      <c r="B3610" s="154"/>
      <c r="C3610" s="154"/>
      <c r="D3610" s="154"/>
      <c r="E3610" s="154"/>
      <c r="F3610" s="154"/>
    </row>
    <row r="3611" spans="2:6" x14ac:dyDescent="0.2">
      <c r="B3611" s="154"/>
      <c r="C3611" s="154"/>
      <c r="D3611" s="154"/>
      <c r="E3611" s="154"/>
      <c r="F3611" s="154"/>
    </row>
    <row r="3612" spans="2:6" x14ac:dyDescent="0.2">
      <c r="B3612" s="154"/>
      <c r="C3612" s="154"/>
      <c r="D3612" s="154"/>
      <c r="E3612" s="154"/>
      <c r="F3612" s="154"/>
    </row>
    <row r="3613" spans="2:6" x14ac:dyDescent="0.2">
      <c r="B3613" s="154"/>
      <c r="C3613" s="154"/>
      <c r="D3613" s="154"/>
      <c r="E3613" s="154"/>
      <c r="F3613" s="154"/>
    </row>
    <row r="3614" spans="2:6" x14ac:dyDescent="0.2">
      <c r="B3614" s="154"/>
      <c r="C3614" s="154"/>
      <c r="D3614" s="154"/>
      <c r="E3614" s="154"/>
      <c r="F3614" s="154"/>
    </row>
    <row r="3615" spans="2:6" x14ac:dyDescent="0.2">
      <c r="B3615" s="154"/>
      <c r="C3615" s="154"/>
      <c r="D3615" s="154"/>
      <c r="E3615" s="154"/>
      <c r="F3615" s="154"/>
    </row>
    <row r="3616" spans="2:6" x14ac:dyDescent="0.2">
      <c r="B3616" s="154"/>
      <c r="C3616" s="154"/>
      <c r="D3616" s="154"/>
      <c r="E3616" s="154"/>
      <c r="F3616" s="154"/>
    </row>
    <row r="3617" spans="2:6" x14ac:dyDescent="0.2">
      <c r="B3617" s="154"/>
      <c r="C3617" s="154"/>
      <c r="D3617" s="154"/>
      <c r="E3617" s="154"/>
      <c r="F3617" s="154"/>
    </row>
    <row r="3618" spans="2:6" x14ac:dyDescent="0.2">
      <c r="B3618" s="154"/>
      <c r="C3618" s="154"/>
      <c r="D3618" s="154"/>
      <c r="E3618" s="154"/>
      <c r="F3618" s="154"/>
    </row>
    <row r="3619" spans="2:6" x14ac:dyDescent="0.2">
      <c r="B3619" s="154"/>
      <c r="C3619" s="154"/>
      <c r="D3619" s="154"/>
      <c r="E3619" s="154"/>
      <c r="F3619" s="154"/>
    </row>
    <row r="3620" spans="2:6" x14ac:dyDescent="0.2">
      <c r="B3620" s="154"/>
      <c r="C3620" s="154"/>
      <c r="D3620" s="154"/>
      <c r="E3620" s="154"/>
      <c r="F3620" s="154"/>
    </row>
    <row r="3621" spans="2:6" x14ac:dyDescent="0.2">
      <c r="B3621" s="154"/>
      <c r="C3621" s="154"/>
      <c r="D3621" s="154"/>
      <c r="E3621" s="154"/>
      <c r="F3621" s="154"/>
    </row>
    <row r="3622" spans="2:6" x14ac:dyDescent="0.2">
      <c r="B3622" s="154"/>
      <c r="C3622" s="154"/>
      <c r="D3622" s="154"/>
      <c r="E3622" s="154"/>
      <c r="F3622" s="154"/>
    </row>
    <row r="3623" spans="2:6" x14ac:dyDescent="0.2">
      <c r="B3623" s="154"/>
      <c r="C3623" s="154"/>
      <c r="D3623" s="154"/>
      <c r="E3623" s="154"/>
      <c r="F3623" s="154"/>
    </row>
    <row r="3624" spans="2:6" x14ac:dyDescent="0.2">
      <c r="B3624" s="154"/>
      <c r="C3624" s="154"/>
      <c r="D3624" s="154"/>
      <c r="E3624" s="154"/>
      <c r="F3624" s="154"/>
    </row>
    <row r="3625" spans="2:6" x14ac:dyDescent="0.2">
      <c r="B3625" s="154"/>
      <c r="C3625" s="154"/>
      <c r="D3625" s="154"/>
      <c r="E3625" s="154"/>
      <c r="F3625" s="154"/>
    </row>
    <row r="3626" spans="2:6" x14ac:dyDescent="0.2">
      <c r="B3626" s="154"/>
      <c r="C3626" s="154"/>
      <c r="D3626" s="154"/>
      <c r="E3626" s="154"/>
      <c r="F3626" s="154"/>
    </row>
    <row r="3627" spans="2:6" x14ac:dyDescent="0.2">
      <c r="B3627" s="154"/>
      <c r="C3627" s="154"/>
      <c r="D3627" s="154"/>
      <c r="E3627" s="154"/>
      <c r="F3627" s="154"/>
    </row>
    <row r="3628" spans="2:6" x14ac:dyDescent="0.2">
      <c r="B3628" s="154"/>
      <c r="C3628" s="154"/>
      <c r="D3628" s="154"/>
      <c r="E3628" s="154"/>
      <c r="F3628" s="154"/>
    </row>
    <row r="3629" spans="2:6" x14ac:dyDescent="0.2">
      <c r="B3629" s="154"/>
      <c r="C3629" s="154"/>
      <c r="D3629" s="154"/>
      <c r="E3629" s="154"/>
      <c r="F3629" s="154"/>
    </row>
    <row r="3630" spans="2:6" x14ac:dyDescent="0.2">
      <c r="B3630" s="154"/>
      <c r="C3630" s="154"/>
      <c r="D3630" s="154"/>
      <c r="E3630" s="154"/>
      <c r="F3630" s="154"/>
    </row>
    <row r="3631" spans="2:6" x14ac:dyDescent="0.2">
      <c r="B3631" s="154"/>
      <c r="C3631" s="154"/>
      <c r="D3631" s="154"/>
      <c r="E3631" s="154"/>
      <c r="F3631" s="154"/>
    </row>
    <row r="3632" spans="2:6" x14ac:dyDescent="0.2">
      <c r="B3632" s="154"/>
      <c r="C3632" s="154"/>
      <c r="D3632" s="154"/>
      <c r="E3632" s="154"/>
      <c r="F3632" s="154"/>
    </row>
    <row r="3633" spans="2:6" x14ac:dyDescent="0.2">
      <c r="B3633" s="154"/>
      <c r="C3633" s="154"/>
      <c r="D3633" s="154"/>
      <c r="E3633" s="154"/>
      <c r="F3633" s="154"/>
    </row>
    <row r="3634" spans="2:6" x14ac:dyDescent="0.2">
      <c r="B3634" s="154"/>
      <c r="C3634" s="154"/>
      <c r="D3634" s="154"/>
      <c r="E3634" s="154"/>
      <c r="F3634" s="154"/>
    </row>
    <row r="3635" spans="2:6" x14ac:dyDescent="0.2">
      <c r="B3635" s="154"/>
      <c r="C3635" s="154"/>
      <c r="D3635" s="154"/>
      <c r="E3635" s="154"/>
      <c r="F3635" s="154"/>
    </row>
    <row r="3636" spans="2:6" x14ac:dyDescent="0.2">
      <c r="B3636" s="154"/>
      <c r="C3636" s="154"/>
      <c r="D3636" s="154"/>
      <c r="E3636" s="154"/>
      <c r="F3636" s="154"/>
    </row>
    <row r="3637" spans="2:6" x14ac:dyDescent="0.2">
      <c r="B3637" s="154"/>
      <c r="C3637" s="154"/>
      <c r="D3637" s="154"/>
      <c r="E3637" s="154"/>
      <c r="F3637" s="154"/>
    </row>
    <row r="3638" spans="2:6" x14ac:dyDescent="0.2">
      <c r="B3638" s="154"/>
      <c r="C3638" s="154"/>
      <c r="D3638" s="154"/>
      <c r="E3638" s="154"/>
      <c r="F3638" s="154"/>
    </row>
    <row r="3639" spans="2:6" x14ac:dyDescent="0.2">
      <c r="B3639" s="154"/>
      <c r="C3639" s="154"/>
      <c r="D3639" s="154"/>
      <c r="E3639" s="154"/>
      <c r="F3639" s="154"/>
    </row>
    <row r="3640" spans="2:6" x14ac:dyDescent="0.2">
      <c r="B3640" s="154"/>
      <c r="C3640" s="154"/>
      <c r="D3640" s="154"/>
      <c r="E3640" s="154"/>
      <c r="F3640" s="154"/>
    </row>
    <row r="3641" spans="2:6" x14ac:dyDescent="0.2">
      <c r="B3641" s="154"/>
      <c r="C3641" s="154"/>
      <c r="D3641" s="154"/>
      <c r="E3641" s="154"/>
      <c r="F3641" s="154"/>
    </row>
    <row r="3642" spans="2:6" x14ac:dyDescent="0.2">
      <c r="B3642" s="154"/>
      <c r="C3642" s="154"/>
      <c r="D3642" s="154"/>
      <c r="E3642" s="154"/>
      <c r="F3642" s="154"/>
    </row>
    <row r="3643" spans="2:6" x14ac:dyDescent="0.2">
      <c r="B3643" s="154"/>
      <c r="C3643" s="154"/>
      <c r="D3643" s="154"/>
      <c r="E3643" s="154"/>
      <c r="F3643" s="154"/>
    </row>
    <row r="3644" spans="2:6" x14ac:dyDescent="0.2">
      <c r="B3644" s="154"/>
      <c r="C3644" s="154"/>
      <c r="D3644" s="154"/>
      <c r="E3644" s="154"/>
      <c r="F3644" s="154"/>
    </row>
    <row r="3645" spans="2:6" x14ac:dyDescent="0.2">
      <c r="B3645" s="154"/>
      <c r="C3645" s="154"/>
      <c r="D3645" s="154"/>
      <c r="E3645" s="154"/>
      <c r="F3645" s="154"/>
    </row>
    <row r="3646" spans="2:6" x14ac:dyDescent="0.2">
      <c r="B3646" s="154"/>
      <c r="C3646" s="154"/>
      <c r="D3646" s="154"/>
      <c r="E3646" s="154"/>
      <c r="F3646" s="154"/>
    </row>
    <row r="3647" spans="2:6" x14ac:dyDescent="0.2">
      <c r="B3647" s="154"/>
      <c r="C3647" s="154"/>
      <c r="D3647" s="154"/>
      <c r="E3647" s="154"/>
      <c r="F3647" s="154"/>
    </row>
    <row r="3648" spans="2:6" x14ac:dyDescent="0.2">
      <c r="B3648" s="154"/>
      <c r="C3648" s="154"/>
      <c r="D3648" s="154"/>
      <c r="E3648" s="154"/>
      <c r="F3648" s="154"/>
    </row>
    <row r="3649" spans="2:6" x14ac:dyDescent="0.2">
      <c r="B3649" s="154"/>
      <c r="C3649" s="154"/>
      <c r="D3649" s="154"/>
      <c r="E3649" s="154"/>
      <c r="F3649" s="154"/>
    </row>
    <row r="3650" spans="2:6" x14ac:dyDescent="0.2">
      <c r="B3650" s="154"/>
      <c r="C3650" s="154"/>
      <c r="D3650" s="154"/>
      <c r="E3650" s="154"/>
      <c r="F3650" s="154"/>
    </row>
    <row r="3651" spans="2:6" x14ac:dyDescent="0.2">
      <c r="B3651" s="154"/>
      <c r="C3651" s="154"/>
      <c r="D3651" s="154"/>
      <c r="E3651" s="154"/>
      <c r="F3651" s="154"/>
    </row>
    <row r="3652" spans="2:6" x14ac:dyDescent="0.2">
      <c r="B3652" s="154"/>
      <c r="C3652" s="154"/>
      <c r="D3652" s="154"/>
      <c r="E3652" s="154"/>
      <c r="F3652" s="154"/>
    </row>
    <row r="3653" spans="2:6" x14ac:dyDescent="0.2">
      <c r="B3653" s="154"/>
      <c r="C3653" s="154"/>
      <c r="D3653" s="154"/>
      <c r="E3653" s="154"/>
      <c r="F3653" s="154"/>
    </row>
    <row r="3654" spans="2:6" x14ac:dyDescent="0.2">
      <c r="B3654" s="154"/>
      <c r="C3654" s="154"/>
      <c r="D3654" s="154"/>
      <c r="E3654" s="154"/>
      <c r="F3654" s="154"/>
    </row>
    <row r="3655" spans="2:6" x14ac:dyDescent="0.2">
      <c r="B3655" s="154"/>
      <c r="C3655" s="154"/>
      <c r="D3655" s="154"/>
      <c r="E3655" s="154"/>
      <c r="F3655" s="154"/>
    </row>
    <row r="3656" spans="2:6" x14ac:dyDescent="0.2">
      <c r="B3656" s="154"/>
      <c r="C3656" s="154"/>
      <c r="D3656" s="154"/>
      <c r="E3656" s="154"/>
      <c r="F3656" s="154"/>
    </row>
    <row r="3657" spans="2:6" x14ac:dyDescent="0.2">
      <c r="B3657" s="154"/>
      <c r="C3657" s="154"/>
      <c r="D3657" s="154"/>
      <c r="E3657" s="154"/>
      <c r="F3657" s="154"/>
    </row>
    <row r="3658" spans="2:6" x14ac:dyDescent="0.2">
      <c r="B3658" s="154"/>
      <c r="C3658" s="154"/>
      <c r="D3658" s="154"/>
      <c r="E3658" s="154"/>
      <c r="F3658" s="154"/>
    </row>
    <row r="3659" spans="2:6" x14ac:dyDescent="0.2">
      <c r="B3659" s="154"/>
      <c r="C3659" s="154"/>
      <c r="D3659" s="154"/>
      <c r="E3659" s="154"/>
      <c r="F3659" s="154"/>
    </row>
    <row r="3660" spans="2:6" x14ac:dyDescent="0.2">
      <c r="B3660" s="154"/>
      <c r="C3660" s="154"/>
      <c r="D3660" s="154"/>
      <c r="E3660" s="154"/>
      <c r="F3660" s="154"/>
    </row>
    <row r="3661" spans="2:6" x14ac:dyDescent="0.2">
      <c r="B3661" s="154"/>
      <c r="C3661" s="154"/>
      <c r="D3661" s="154"/>
      <c r="E3661" s="154"/>
      <c r="F3661" s="154"/>
    </row>
    <row r="3662" spans="2:6" x14ac:dyDescent="0.2">
      <c r="B3662" s="154"/>
      <c r="C3662" s="154"/>
      <c r="D3662" s="154"/>
      <c r="E3662" s="154"/>
      <c r="F3662" s="154"/>
    </row>
    <row r="3663" spans="2:6" x14ac:dyDescent="0.2">
      <c r="B3663" s="154"/>
      <c r="C3663" s="154"/>
      <c r="D3663" s="154"/>
      <c r="E3663" s="154"/>
      <c r="F3663" s="154"/>
    </row>
    <row r="3664" spans="2:6" x14ac:dyDescent="0.2">
      <c r="B3664" s="154"/>
      <c r="C3664" s="154"/>
      <c r="D3664" s="154"/>
      <c r="E3664" s="154"/>
      <c r="F3664" s="154"/>
    </row>
    <row r="3665" spans="2:6" x14ac:dyDescent="0.2">
      <c r="B3665" s="154"/>
      <c r="C3665" s="154"/>
      <c r="D3665" s="154"/>
      <c r="E3665" s="154"/>
      <c r="F3665" s="154"/>
    </row>
    <row r="3666" spans="2:6" x14ac:dyDescent="0.2">
      <c r="B3666" s="154"/>
      <c r="C3666" s="154"/>
      <c r="D3666" s="154"/>
      <c r="E3666" s="154"/>
      <c r="F3666" s="154"/>
    </row>
    <row r="3667" spans="2:6" x14ac:dyDescent="0.2">
      <c r="B3667" s="154"/>
      <c r="C3667" s="154"/>
      <c r="D3667" s="154"/>
      <c r="E3667" s="154"/>
      <c r="F3667" s="154"/>
    </row>
    <row r="3668" spans="2:6" x14ac:dyDescent="0.2">
      <c r="B3668" s="154"/>
      <c r="C3668" s="154"/>
      <c r="D3668" s="154"/>
      <c r="E3668" s="154"/>
      <c r="F3668" s="154"/>
    </row>
    <row r="3669" spans="2:6" x14ac:dyDescent="0.2">
      <c r="B3669" s="154"/>
      <c r="C3669" s="154"/>
      <c r="D3669" s="154"/>
      <c r="E3669" s="154"/>
      <c r="F3669" s="154"/>
    </row>
    <row r="3670" spans="2:6" x14ac:dyDescent="0.2">
      <c r="B3670" s="154"/>
      <c r="C3670" s="154"/>
      <c r="D3670" s="154"/>
      <c r="E3670" s="154"/>
      <c r="F3670" s="154"/>
    </row>
    <row r="3671" spans="2:6" x14ac:dyDescent="0.2">
      <c r="B3671" s="154"/>
      <c r="C3671" s="154"/>
      <c r="D3671" s="154"/>
      <c r="E3671" s="154"/>
      <c r="F3671" s="154"/>
    </row>
    <row r="3672" spans="2:6" x14ac:dyDescent="0.2">
      <c r="B3672" s="154"/>
      <c r="C3672" s="154"/>
      <c r="D3672" s="154"/>
      <c r="E3672" s="154"/>
      <c r="F3672" s="154"/>
    </row>
    <row r="3673" spans="2:6" x14ac:dyDescent="0.2">
      <c r="B3673" s="154"/>
      <c r="C3673" s="154"/>
      <c r="D3673" s="154"/>
      <c r="E3673" s="154"/>
      <c r="F3673" s="154"/>
    </row>
    <row r="3674" spans="2:6" x14ac:dyDescent="0.2">
      <c r="B3674" s="154"/>
      <c r="C3674" s="154"/>
      <c r="D3674" s="154"/>
      <c r="E3674" s="154"/>
      <c r="F3674" s="154"/>
    </row>
    <row r="3675" spans="2:6" x14ac:dyDescent="0.2">
      <c r="B3675" s="154"/>
      <c r="C3675" s="154"/>
      <c r="D3675" s="154"/>
      <c r="E3675" s="154"/>
      <c r="F3675" s="154"/>
    </row>
    <row r="3676" spans="2:6" x14ac:dyDescent="0.2">
      <c r="B3676" s="154"/>
      <c r="C3676" s="154"/>
      <c r="D3676" s="154"/>
      <c r="E3676" s="154"/>
      <c r="F3676" s="154"/>
    </row>
    <row r="3677" spans="2:6" x14ac:dyDescent="0.2">
      <c r="B3677" s="154"/>
      <c r="C3677" s="154"/>
      <c r="D3677" s="154"/>
      <c r="E3677" s="154"/>
      <c r="F3677" s="154"/>
    </row>
    <row r="3678" spans="2:6" x14ac:dyDescent="0.2">
      <c r="B3678" s="154"/>
      <c r="C3678" s="154"/>
      <c r="D3678" s="154"/>
      <c r="E3678" s="154"/>
      <c r="F3678" s="154"/>
    </row>
    <row r="3679" spans="2:6" x14ac:dyDescent="0.2">
      <c r="B3679" s="154"/>
      <c r="C3679" s="154"/>
      <c r="D3679" s="154"/>
      <c r="E3679" s="154"/>
      <c r="F3679" s="154"/>
    </row>
    <row r="3680" spans="2:6" x14ac:dyDescent="0.2">
      <c r="B3680" s="154"/>
      <c r="C3680" s="154"/>
      <c r="D3680" s="154"/>
      <c r="E3680" s="154"/>
      <c r="F3680" s="154"/>
    </row>
    <row r="3681" spans="2:6" x14ac:dyDescent="0.2">
      <c r="B3681" s="154"/>
      <c r="C3681" s="154"/>
      <c r="D3681" s="154"/>
      <c r="E3681" s="154"/>
      <c r="F3681" s="154"/>
    </row>
    <row r="3682" spans="2:6" x14ac:dyDescent="0.2">
      <c r="B3682" s="154"/>
      <c r="C3682" s="154"/>
      <c r="D3682" s="154"/>
      <c r="E3682" s="154"/>
      <c r="F3682" s="154"/>
    </row>
    <row r="3683" spans="2:6" x14ac:dyDescent="0.2">
      <c r="B3683" s="154"/>
      <c r="C3683" s="154"/>
      <c r="D3683" s="154"/>
      <c r="E3683" s="154"/>
      <c r="F3683" s="154"/>
    </row>
    <row r="3684" spans="2:6" x14ac:dyDescent="0.2">
      <c r="B3684" s="154"/>
      <c r="C3684" s="154"/>
      <c r="D3684" s="154"/>
      <c r="E3684" s="154"/>
      <c r="F3684" s="154"/>
    </row>
    <row r="3685" spans="2:6" x14ac:dyDescent="0.2">
      <c r="B3685" s="154"/>
      <c r="C3685" s="154"/>
      <c r="D3685" s="154"/>
      <c r="E3685" s="154"/>
      <c r="F3685" s="154"/>
    </row>
    <row r="3686" spans="2:6" x14ac:dyDescent="0.2">
      <c r="B3686" s="154"/>
      <c r="C3686" s="154"/>
      <c r="D3686" s="154"/>
      <c r="E3686" s="154"/>
      <c r="F3686" s="154"/>
    </row>
    <row r="3687" spans="2:6" x14ac:dyDescent="0.2">
      <c r="B3687" s="154"/>
      <c r="C3687" s="154"/>
      <c r="D3687" s="154"/>
      <c r="E3687" s="154"/>
      <c r="F3687" s="154"/>
    </row>
    <row r="3688" spans="2:6" x14ac:dyDescent="0.2">
      <c r="B3688" s="154"/>
      <c r="C3688" s="154"/>
      <c r="D3688" s="154"/>
      <c r="E3688" s="154"/>
      <c r="F3688" s="154"/>
    </row>
    <row r="3689" spans="2:6" x14ac:dyDescent="0.2">
      <c r="B3689" s="154"/>
      <c r="C3689" s="154"/>
      <c r="D3689" s="154"/>
      <c r="E3689" s="154"/>
      <c r="F3689" s="154"/>
    </row>
    <row r="3690" spans="2:6" x14ac:dyDescent="0.2">
      <c r="B3690" s="154"/>
      <c r="C3690" s="154"/>
      <c r="D3690" s="154"/>
      <c r="E3690" s="154"/>
      <c r="F3690" s="154"/>
    </row>
    <row r="3691" spans="2:6" x14ac:dyDescent="0.2">
      <c r="B3691" s="154"/>
      <c r="C3691" s="154"/>
      <c r="D3691" s="154"/>
      <c r="E3691" s="154"/>
      <c r="F3691" s="154"/>
    </row>
    <row r="3692" spans="2:6" x14ac:dyDescent="0.2">
      <c r="B3692" s="154"/>
      <c r="C3692" s="154"/>
      <c r="D3692" s="154"/>
      <c r="E3692" s="154"/>
      <c r="F3692" s="154"/>
    </row>
    <row r="3693" spans="2:6" x14ac:dyDescent="0.2">
      <c r="B3693" s="154"/>
      <c r="C3693" s="154"/>
      <c r="D3693" s="154"/>
      <c r="E3693" s="154"/>
      <c r="F3693" s="154"/>
    </row>
    <row r="3694" spans="2:6" x14ac:dyDescent="0.2">
      <c r="B3694" s="154"/>
      <c r="C3694" s="154"/>
      <c r="D3694" s="154"/>
      <c r="E3694" s="154"/>
      <c r="F3694" s="154"/>
    </row>
    <row r="3695" spans="2:6" x14ac:dyDescent="0.2">
      <c r="B3695" s="154"/>
      <c r="C3695" s="154"/>
      <c r="D3695" s="154"/>
      <c r="E3695" s="154"/>
      <c r="F3695" s="154"/>
    </row>
    <row r="3696" spans="2:6" x14ac:dyDescent="0.2">
      <c r="B3696" s="154"/>
      <c r="C3696" s="154"/>
      <c r="D3696" s="154"/>
      <c r="E3696" s="154"/>
      <c r="F3696" s="154"/>
    </row>
    <row r="3697" spans="2:6" x14ac:dyDescent="0.2">
      <c r="B3697" s="154"/>
      <c r="C3697" s="154"/>
      <c r="D3697" s="154"/>
      <c r="E3697" s="154"/>
      <c r="F3697" s="154"/>
    </row>
    <row r="3698" spans="2:6" x14ac:dyDescent="0.2">
      <c r="B3698" s="154"/>
      <c r="C3698" s="154"/>
      <c r="D3698" s="154"/>
      <c r="E3698" s="154"/>
      <c r="F3698" s="154"/>
    </row>
    <row r="3699" spans="2:6" x14ac:dyDescent="0.2">
      <c r="B3699" s="154"/>
      <c r="C3699" s="154"/>
      <c r="D3699" s="154"/>
      <c r="E3699" s="154"/>
      <c r="F3699" s="154"/>
    </row>
    <row r="3700" spans="2:6" x14ac:dyDescent="0.2">
      <c r="B3700" s="154"/>
      <c r="C3700" s="154"/>
      <c r="D3700" s="154"/>
      <c r="E3700" s="154"/>
      <c r="F3700" s="154"/>
    </row>
    <row r="3701" spans="2:6" x14ac:dyDescent="0.2">
      <c r="B3701" s="154"/>
      <c r="C3701" s="154"/>
      <c r="D3701" s="154"/>
      <c r="E3701" s="154"/>
      <c r="F3701" s="154"/>
    </row>
    <row r="3702" spans="2:6" x14ac:dyDescent="0.2">
      <c r="B3702" s="154"/>
      <c r="C3702" s="154"/>
      <c r="D3702" s="154"/>
      <c r="E3702" s="154"/>
      <c r="F3702" s="154"/>
    </row>
    <row r="3703" spans="2:6" x14ac:dyDescent="0.2">
      <c r="B3703" s="154"/>
      <c r="C3703" s="154"/>
      <c r="D3703" s="154"/>
      <c r="E3703" s="154"/>
      <c r="F3703" s="154"/>
    </row>
    <row r="3704" spans="2:6" x14ac:dyDescent="0.2">
      <c r="B3704" s="154"/>
      <c r="C3704" s="154"/>
      <c r="D3704" s="154"/>
      <c r="E3704" s="154"/>
      <c r="F3704" s="154"/>
    </row>
    <row r="3705" spans="2:6" x14ac:dyDescent="0.2">
      <c r="B3705" s="154"/>
      <c r="C3705" s="154"/>
      <c r="D3705" s="154"/>
      <c r="E3705" s="154"/>
      <c r="F3705" s="154"/>
    </row>
    <row r="3706" spans="2:6" x14ac:dyDescent="0.2">
      <c r="B3706" s="154"/>
      <c r="C3706" s="154"/>
      <c r="D3706" s="154"/>
      <c r="E3706" s="154"/>
      <c r="F3706" s="154"/>
    </row>
    <row r="3707" spans="2:6" x14ac:dyDescent="0.2">
      <c r="B3707" s="154"/>
      <c r="C3707" s="154"/>
      <c r="D3707" s="154"/>
      <c r="E3707" s="154"/>
      <c r="F3707" s="154"/>
    </row>
    <row r="3708" spans="2:6" x14ac:dyDescent="0.2">
      <c r="B3708" s="154"/>
      <c r="C3708" s="154"/>
      <c r="D3708" s="154"/>
      <c r="E3708" s="154"/>
      <c r="F3708" s="154"/>
    </row>
    <row r="3709" spans="2:6" x14ac:dyDescent="0.2">
      <c r="B3709" s="154"/>
      <c r="C3709" s="154"/>
      <c r="D3709" s="154"/>
      <c r="E3709" s="154"/>
      <c r="F3709" s="154"/>
    </row>
    <row r="3710" spans="2:6" x14ac:dyDescent="0.2">
      <c r="B3710" s="154"/>
      <c r="C3710" s="154"/>
      <c r="D3710" s="154"/>
      <c r="E3710" s="154"/>
      <c r="F3710" s="154"/>
    </row>
    <row r="3711" spans="2:6" x14ac:dyDescent="0.2">
      <c r="B3711" s="154"/>
      <c r="C3711" s="154"/>
      <c r="D3711" s="154"/>
      <c r="E3711" s="154"/>
      <c r="F3711" s="154"/>
    </row>
    <row r="3712" spans="2:6" x14ac:dyDescent="0.2">
      <c r="B3712" s="154"/>
      <c r="C3712" s="154"/>
      <c r="D3712" s="154"/>
      <c r="E3712" s="154"/>
      <c r="F3712" s="154"/>
    </row>
    <row r="3713" spans="2:6" x14ac:dyDescent="0.2">
      <c r="B3713" s="154"/>
      <c r="C3713" s="154"/>
      <c r="D3713" s="154"/>
      <c r="E3713" s="154"/>
      <c r="F3713" s="154"/>
    </row>
    <row r="3714" spans="2:6" x14ac:dyDescent="0.2">
      <c r="B3714" s="154"/>
      <c r="C3714" s="154"/>
      <c r="D3714" s="154"/>
      <c r="E3714" s="154"/>
      <c r="F3714" s="154"/>
    </row>
    <row r="3715" spans="2:6" x14ac:dyDescent="0.2">
      <c r="B3715" s="154"/>
      <c r="C3715" s="154"/>
      <c r="D3715" s="154"/>
      <c r="E3715" s="154"/>
      <c r="F3715" s="154"/>
    </row>
    <row r="3716" spans="2:6" x14ac:dyDescent="0.2">
      <c r="B3716" s="154"/>
      <c r="C3716" s="154"/>
      <c r="D3716" s="154"/>
      <c r="E3716" s="154"/>
      <c r="F3716" s="154"/>
    </row>
    <row r="3717" spans="2:6" x14ac:dyDescent="0.2">
      <c r="B3717" s="154"/>
      <c r="C3717" s="154"/>
      <c r="D3717" s="154"/>
      <c r="E3717" s="154"/>
      <c r="F3717" s="154"/>
    </row>
    <row r="3718" spans="2:6" x14ac:dyDescent="0.2">
      <c r="B3718" s="154"/>
      <c r="C3718" s="154"/>
      <c r="D3718" s="154"/>
      <c r="E3718" s="154"/>
      <c r="F3718" s="154"/>
    </row>
    <row r="3719" spans="2:6" x14ac:dyDescent="0.2">
      <c r="B3719" s="154"/>
      <c r="C3719" s="154"/>
      <c r="D3719" s="154"/>
      <c r="E3719" s="154"/>
      <c r="F3719" s="154"/>
    </row>
    <row r="3720" spans="2:6" x14ac:dyDescent="0.2">
      <c r="B3720" s="154"/>
      <c r="C3720" s="154"/>
      <c r="D3720" s="154"/>
      <c r="E3720" s="154"/>
      <c r="F3720" s="154"/>
    </row>
    <row r="3721" spans="2:6" x14ac:dyDescent="0.2">
      <c r="B3721" s="154"/>
      <c r="C3721" s="154"/>
      <c r="D3721" s="154"/>
      <c r="E3721" s="154"/>
      <c r="F3721" s="154"/>
    </row>
    <row r="3722" spans="2:6" x14ac:dyDescent="0.2">
      <c r="B3722" s="154"/>
      <c r="C3722" s="154"/>
      <c r="D3722" s="154"/>
      <c r="E3722" s="154"/>
      <c r="F3722" s="154"/>
    </row>
    <row r="3723" spans="2:6" x14ac:dyDescent="0.2">
      <c r="B3723" s="154"/>
      <c r="C3723" s="154"/>
      <c r="D3723" s="154"/>
      <c r="E3723" s="154"/>
      <c r="F3723" s="154"/>
    </row>
    <row r="3724" spans="2:6" x14ac:dyDescent="0.2">
      <c r="B3724" s="154"/>
      <c r="C3724" s="154"/>
      <c r="D3724" s="154"/>
      <c r="E3724" s="154"/>
      <c r="F3724" s="154"/>
    </row>
    <row r="3725" spans="2:6" x14ac:dyDescent="0.2">
      <c r="B3725" s="154"/>
      <c r="C3725" s="154"/>
      <c r="D3725" s="154"/>
      <c r="E3725" s="154"/>
      <c r="F3725" s="154"/>
    </row>
    <row r="3726" spans="2:6" x14ac:dyDescent="0.2">
      <c r="B3726" s="154"/>
      <c r="C3726" s="154"/>
      <c r="D3726" s="154"/>
      <c r="E3726" s="154"/>
      <c r="F3726" s="154"/>
    </row>
    <row r="3727" spans="2:6" x14ac:dyDescent="0.2">
      <c r="B3727" s="154"/>
      <c r="C3727" s="154"/>
      <c r="D3727" s="154"/>
      <c r="E3727" s="154"/>
      <c r="F3727" s="154"/>
    </row>
    <row r="3728" spans="2:6" x14ac:dyDescent="0.2">
      <c r="B3728" s="154"/>
      <c r="C3728" s="154"/>
      <c r="D3728" s="154"/>
      <c r="E3728" s="154"/>
      <c r="F3728" s="154"/>
    </row>
    <row r="3729" spans="2:6" x14ac:dyDescent="0.2">
      <c r="B3729" s="154"/>
      <c r="C3729" s="154"/>
      <c r="D3729" s="154"/>
      <c r="E3729" s="154"/>
      <c r="F3729" s="154"/>
    </row>
    <row r="3730" spans="2:6" x14ac:dyDescent="0.2">
      <c r="B3730" s="154"/>
      <c r="C3730" s="154"/>
      <c r="D3730" s="154"/>
      <c r="E3730" s="154"/>
      <c r="F3730" s="154"/>
    </row>
    <row r="3731" spans="2:6" x14ac:dyDescent="0.2">
      <c r="B3731" s="154"/>
      <c r="C3731" s="154"/>
      <c r="D3731" s="154"/>
      <c r="E3731" s="154"/>
      <c r="F3731" s="154"/>
    </row>
    <row r="3732" spans="2:6" x14ac:dyDescent="0.2">
      <c r="B3732" s="154"/>
      <c r="C3732" s="154"/>
      <c r="D3732" s="154"/>
      <c r="E3732" s="154"/>
      <c r="F3732" s="154"/>
    </row>
    <row r="3733" spans="2:6" x14ac:dyDescent="0.2">
      <c r="B3733" s="154"/>
      <c r="C3733" s="154"/>
      <c r="D3733" s="154"/>
      <c r="E3733" s="154"/>
      <c r="F3733" s="154"/>
    </row>
    <row r="3734" spans="2:6" x14ac:dyDescent="0.2">
      <c r="B3734" s="154"/>
      <c r="C3734" s="154"/>
      <c r="D3734" s="154"/>
      <c r="E3734" s="154"/>
      <c r="F3734" s="154"/>
    </row>
    <row r="3735" spans="2:6" x14ac:dyDescent="0.2">
      <c r="B3735" s="154"/>
      <c r="C3735" s="154"/>
      <c r="D3735" s="154"/>
      <c r="E3735" s="154"/>
      <c r="F3735" s="154"/>
    </row>
    <row r="3736" spans="2:6" x14ac:dyDescent="0.2">
      <c r="B3736" s="154"/>
      <c r="C3736" s="154"/>
      <c r="D3736" s="154"/>
      <c r="E3736" s="154"/>
      <c r="F3736" s="154"/>
    </row>
    <row r="3737" spans="2:6" x14ac:dyDescent="0.2">
      <c r="B3737" s="154"/>
      <c r="C3737" s="154"/>
      <c r="D3737" s="154"/>
      <c r="E3737" s="154"/>
      <c r="F3737" s="154"/>
    </row>
    <row r="3738" spans="2:6" x14ac:dyDescent="0.2">
      <c r="B3738" s="154"/>
      <c r="C3738" s="154"/>
      <c r="D3738" s="154"/>
      <c r="E3738" s="154"/>
      <c r="F3738" s="154"/>
    </row>
    <row r="3739" spans="2:6" x14ac:dyDescent="0.2">
      <c r="B3739" s="154"/>
      <c r="C3739" s="154"/>
      <c r="D3739" s="154"/>
      <c r="E3739" s="154"/>
      <c r="F3739" s="154"/>
    </row>
    <row r="3740" spans="2:6" x14ac:dyDescent="0.2">
      <c r="B3740" s="154"/>
      <c r="C3740" s="154"/>
      <c r="D3740" s="154"/>
      <c r="E3740" s="154"/>
      <c r="F3740" s="154"/>
    </row>
    <row r="3741" spans="2:6" x14ac:dyDescent="0.2">
      <c r="B3741" s="154"/>
      <c r="C3741" s="154"/>
      <c r="D3741" s="154"/>
      <c r="E3741" s="154"/>
      <c r="F3741" s="154"/>
    </row>
    <row r="3742" spans="2:6" x14ac:dyDescent="0.2">
      <c r="B3742" s="154"/>
      <c r="C3742" s="154"/>
      <c r="D3742" s="154"/>
      <c r="E3742" s="154"/>
      <c r="F3742" s="154"/>
    </row>
    <row r="3743" spans="2:6" x14ac:dyDescent="0.2">
      <c r="B3743" s="154"/>
      <c r="C3743" s="154"/>
      <c r="D3743" s="154"/>
      <c r="E3743" s="154"/>
      <c r="F3743" s="154"/>
    </row>
    <row r="3744" spans="2:6" x14ac:dyDescent="0.2">
      <c r="B3744" s="154"/>
      <c r="C3744" s="154"/>
      <c r="D3744" s="154"/>
      <c r="E3744" s="154"/>
      <c r="F3744" s="154"/>
    </row>
    <row r="3745" spans="2:6" x14ac:dyDescent="0.2">
      <c r="B3745" s="154"/>
      <c r="C3745" s="154"/>
      <c r="D3745" s="154"/>
      <c r="E3745" s="154"/>
      <c r="F3745" s="154"/>
    </row>
    <row r="3746" spans="2:6" x14ac:dyDescent="0.2">
      <c r="B3746" s="154"/>
      <c r="C3746" s="154"/>
      <c r="D3746" s="154"/>
      <c r="E3746" s="154"/>
      <c r="F3746" s="154"/>
    </row>
    <row r="3747" spans="2:6" x14ac:dyDescent="0.2">
      <c r="B3747" s="154"/>
      <c r="C3747" s="154"/>
      <c r="D3747" s="154"/>
      <c r="E3747" s="154"/>
      <c r="F3747" s="154"/>
    </row>
    <row r="3748" spans="2:6" x14ac:dyDescent="0.2">
      <c r="B3748" s="154"/>
      <c r="C3748" s="154"/>
      <c r="D3748" s="154"/>
      <c r="E3748" s="154"/>
      <c r="F3748" s="154"/>
    </row>
    <row r="3749" spans="2:6" x14ac:dyDescent="0.2">
      <c r="B3749" s="154"/>
      <c r="C3749" s="154"/>
      <c r="D3749" s="154"/>
      <c r="E3749" s="154"/>
      <c r="F3749" s="154"/>
    </row>
    <row r="3750" spans="2:6" x14ac:dyDescent="0.2">
      <c r="B3750" s="154"/>
      <c r="C3750" s="154"/>
      <c r="D3750" s="154"/>
      <c r="E3750" s="154"/>
      <c r="F3750" s="154"/>
    </row>
    <row r="3751" spans="2:6" x14ac:dyDescent="0.2">
      <c r="B3751" s="154"/>
      <c r="C3751" s="154"/>
      <c r="D3751" s="154"/>
      <c r="E3751" s="154"/>
      <c r="F3751" s="154"/>
    </row>
    <row r="3752" spans="2:6" x14ac:dyDescent="0.2">
      <c r="B3752" s="154"/>
      <c r="C3752" s="154"/>
      <c r="D3752" s="154"/>
      <c r="E3752" s="154"/>
      <c r="F3752" s="154"/>
    </row>
    <row r="3753" spans="2:6" x14ac:dyDescent="0.2">
      <c r="B3753" s="154"/>
      <c r="C3753" s="154"/>
      <c r="D3753" s="154"/>
      <c r="E3753" s="154"/>
      <c r="F3753" s="154"/>
    </row>
    <row r="3754" spans="2:6" x14ac:dyDescent="0.2">
      <c r="B3754" s="154"/>
      <c r="C3754" s="154"/>
      <c r="D3754" s="154"/>
      <c r="E3754" s="154"/>
      <c r="F3754" s="154"/>
    </row>
    <row r="3755" spans="2:6" x14ac:dyDescent="0.2">
      <c r="B3755" s="154"/>
      <c r="C3755" s="154"/>
      <c r="D3755" s="154"/>
      <c r="E3755" s="154"/>
      <c r="F3755" s="154"/>
    </row>
    <row r="3756" spans="2:6" x14ac:dyDescent="0.2">
      <c r="B3756" s="154"/>
      <c r="C3756" s="154"/>
      <c r="D3756" s="154"/>
      <c r="E3756" s="154"/>
      <c r="F3756" s="154"/>
    </row>
    <row r="3757" spans="2:6" x14ac:dyDescent="0.2">
      <c r="B3757" s="154"/>
      <c r="C3757" s="154"/>
      <c r="D3757" s="154"/>
      <c r="E3757" s="154"/>
      <c r="F3757" s="154"/>
    </row>
    <row r="3758" spans="2:6" x14ac:dyDescent="0.2">
      <c r="B3758" s="154"/>
      <c r="C3758" s="154"/>
      <c r="D3758" s="154"/>
      <c r="E3758" s="154"/>
      <c r="F3758" s="154"/>
    </row>
    <row r="3759" spans="2:6" x14ac:dyDescent="0.2">
      <c r="B3759" s="154"/>
      <c r="C3759" s="154"/>
      <c r="D3759" s="154"/>
      <c r="E3759" s="154"/>
      <c r="F3759" s="154"/>
    </row>
    <row r="3760" spans="2:6" x14ac:dyDescent="0.2">
      <c r="B3760" s="154"/>
      <c r="C3760" s="154"/>
      <c r="D3760" s="154"/>
      <c r="E3760" s="154"/>
      <c r="F3760" s="154"/>
    </row>
    <row r="3761" spans="2:6" x14ac:dyDescent="0.2">
      <c r="B3761" s="154"/>
      <c r="C3761" s="154"/>
      <c r="D3761" s="154"/>
      <c r="E3761" s="154"/>
      <c r="F3761" s="154"/>
    </row>
    <row r="3762" spans="2:6" x14ac:dyDescent="0.2">
      <c r="B3762" s="154"/>
      <c r="C3762" s="154"/>
      <c r="D3762" s="154"/>
      <c r="E3762" s="154"/>
      <c r="F3762" s="154"/>
    </row>
    <row r="3763" spans="2:6" x14ac:dyDescent="0.2">
      <c r="B3763" s="154"/>
      <c r="C3763" s="154"/>
      <c r="D3763" s="154"/>
      <c r="E3763" s="154"/>
      <c r="F3763" s="154"/>
    </row>
    <row r="3764" spans="2:6" x14ac:dyDescent="0.2">
      <c r="B3764" s="154"/>
      <c r="C3764" s="154"/>
      <c r="D3764" s="154"/>
      <c r="E3764" s="154"/>
      <c r="F3764" s="154"/>
    </row>
    <row r="3765" spans="2:6" x14ac:dyDescent="0.2">
      <c r="B3765" s="154"/>
      <c r="C3765" s="154"/>
      <c r="D3765" s="154"/>
      <c r="E3765" s="154"/>
      <c r="F3765" s="154"/>
    </row>
    <row r="3766" spans="2:6" x14ac:dyDescent="0.2">
      <c r="B3766" s="154"/>
      <c r="C3766" s="154"/>
      <c r="D3766" s="154"/>
      <c r="E3766" s="154"/>
      <c r="F3766" s="154"/>
    </row>
    <row r="3767" spans="2:6" x14ac:dyDescent="0.2">
      <c r="B3767" s="154"/>
      <c r="C3767" s="154"/>
      <c r="D3767" s="154"/>
      <c r="E3767" s="154"/>
      <c r="F3767" s="154"/>
    </row>
    <row r="3768" spans="2:6" x14ac:dyDescent="0.2">
      <c r="B3768" s="154"/>
      <c r="C3768" s="154"/>
      <c r="D3768" s="154"/>
      <c r="E3768" s="154"/>
      <c r="F3768" s="154"/>
    </row>
    <row r="3769" spans="2:6" x14ac:dyDescent="0.2">
      <c r="B3769" s="154"/>
      <c r="C3769" s="154"/>
      <c r="D3769" s="154"/>
      <c r="E3769" s="154"/>
      <c r="F3769" s="154"/>
    </row>
    <row r="3770" spans="2:6" x14ac:dyDescent="0.2">
      <c r="B3770" s="154"/>
      <c r="C3770" s="154"/>
      <c r="D3770" s="154"/>
      <c r="E3770" s="154"/>
      <c r="F3770" s="154"/>
    </row>
    <row r="3771" spans="2:6" x14ac:dyDescent="0.2">
      <c r="B3771" s="154"/>
      <c r="C3771" s="154"/>
      <c r="D3771" s="154"/>
      <c r="E3771" s="154"/>
      <c r="F3771" s="154"/>
    </row>
    <row r="3772" spans="2:6" x14ac:dyDescent="0.2">
      <c r="B3772" s="154"/>
      <c r="C3772" s="154"/>
      <c r="D3772" s="154"/>
      <c r="E3772" s="154"/>
      <c r="F3772" s="154"/>
    </row>
    <row r="3773" spans="2:6" x14ac:dyDescent="0.2">
      <c r="B3773" s="154"/>
      <c r="C3773" s="154"/>
      <c r="D3773" s="154"/>
      <c r="E3773" s="154"/>
      <c r="F3773" s="154"/>
    </row>
    <row r="3774" spans="2:6" x14ac:dyDescent="0.2">
      <c r="B3774" s="154"/>
      <c r="C3774" s="154"/>
      <c r="D3774" s="154"/>
      <c r="E3774" s="154"/>
      <c r="F3774" s="154"/>
    </row>
    <row r="3775" spans="2:6" x14ac:dyDescent="0.2">
      <c r="B3775" s="154"/>
      <c r="C3775" s="154"/>
      <c r="D3775" s="154"/>
      <c r="E3775" s="154"/>
      <c r="F3775" s="154"/>
    </row>
    <row r="3776" spans="2:6" x14ac:dyDescent="0.2">
      <c r="B3776" s="154"/>
      <c r="C3776" s="154"/>
      <c r="D3776" s="154"/>
      <c r="E3776" s="154"/>
      <c r="F3776" s="154"/>
    </row>
    <row r="3777" spans="2:6" x14ac:dyDescent="0.2">
      <c r="B3777" s="154"/>
      <c r="C3777" s="154"/>
      <c r="D3777" s="154"/>
      <c r="E3777" s="154"/>
      <c r="F3777" s="154"/>
    </row>
    <row r="3778" spans="2:6" x14ac:dyDescent="0.2">
      <c r="B3778" s="154"/>
      <c r="C3778" s="154"/>
      <c r="D3778" s="154"/>
      <c r="E3778" s="154"/>
      <c r="F3778" s="154"/>
    </row>
    <row r="3779" spans="2:6" x14ac:dyDescent="0.2">
      <c r="B3779" s="154"/>
      <c r="C3779" s="154"/>
      <c r="D3779" s="154"/>
      <c r="E3779" s="154"/>
      <c r="F3779" s="154"/>
    </row>
    <row r="3780" spans="2:6" x14ac:dyDescent="0.2">
      <c r="B3780" s="154"/>
      <c r="C3780" s="154"/>
      <c r="D3780" s="154"/>
      <c r="E3780" s="154"/>
      <c r="F3780" s="154"/>
    </row>
    <row r="3781" spans="2:6" x14ac:dyDescent="0.2">
      <c r="B3781" s="154"/>
      <c r="C3781" s="154"/>
      <c r="D3781" s="154"/>
      <c r="E3781" s="154"/>
      <c r="F3781" s="154"/>
    </row>
    <row r="3782" spans="2:6" x14ac:dyDescent="0.2">
      <c r="B3782" s="154"/>
      <c r="C3782" s="154"/>
      <c r="D3782" s="154"/>
      <c r="E3782" s="154"/>
      <c r="F3782" s="154"/>
    </row>
    <row r="3783" spans="2:6" x14ac:dyDescent="0.2">
      <c r="B3783" s="154"/>
      <c r="C3783" s="154"/>
      <c r="D3783" s="154"/>
      <c r="E3783" s="154"/>
      <c r="F3783" s="154"/>
    </row>
    <row r="3784" spans="2:6" x14ac:dyDescent="0.2">
      <c r="B3784" s="154"/>
      <c r="C3784" s="154"/>
      <c r="D3784" s="154"/>
      <c r="E3784" s="154"/>
      <c r="F3784" s="154"/>
    </row>
    <row r="3785" spans="2:6" x14ac:dyDescent="0.2">
      <c r="B3785" s="154"/>
      <c r="C3785" s="154"/>
      <c r="D3785" s="154"/>
      <c r="E3785" s="154"/>
      <c r="F3785" s="154"/>
    </row>
    <row r="3786" spans="2:6" x14ac:dyDescent="0.2">
      <c r="B3786" s="154"/>
      <c r="C3786" s="154"/>
      <c r="D3786" s="154"/>
      <c r="E3786" s="154"/>
      <c r="F3786" s="154"/>
    </row>
    <row r="3787" spans="2:6" x14ac:dyDescent="0.2">
      <c r="B3787" s="154"/>
      <c r="C3787" s="154"/>
      <c r="D3787" s="154"/>
      <c r="E3787" s="154"/>
      <c r="F3787" s="154"/>
    </row>
    <row r="3788" spans="2:6" x14ac:dyDescent="0.2">
      <c r="B3788" s="154"/>
      <c r="C3788" s="154"/>
      <c r="D3788" s="154"/>
      <c r="E3788" s="154"/>
      <c r="F3788" s="154"/>
    </row>
    <row r="3789" spans="2:6" x14ac:dyDescent="0.2">
      <c r="B3789" s="154"/>
      <c r="C3789" s="154"/>
      <c r="D3789" s="154"/>
      <c r="E3789" s="154"/>
      <c r="F3789" s="154"/>
    </row>
    <row r="3790" spans="2:6" x14ac:dyDescent="0.2">
      <c r="B3790" s="154"/>
      <c r="C3790" s="154"/>
      <c r="D3790" s="154"/>
      <c r="E3790" s="154"/>
      <c r="F3790" s="154"/>
    </row>
    <row r="3791" spans="2:6" x14ac:dyDescent="0.2">
      <c r="B3791" s="154"/>
      <c r="C3791" s="154"/>
      <c r="D3791" s="154"/>
      <c r="E3791" s="154"/>
      <c r="F3791" s="154"/>
    </row>
    <row r="3792" spans="2:6" x14ac:dyDescent="0.2">
      <c r="B3792" s="154"/>
      <c r="C3792" s="154"/>
      <c r="D3792" s="154"/>
      <c r="E3792" s="154"/>
      <c r="F3792" s="154"/>
    </row>
    <row r="3793" spans="2:6" x14ac:dyDescent="0.2">
      <c r="B3793" s="154"/>
      <c r="C3793" s="154"/>
      <c r="D3793" s="154"/>
      <c r="E3793" s="154"/>
      <c r="F3793" s="154"/>
    </row>
    <row r="3794" spans="2:6" x14ac:dyDescent="0.2">
      <c r="B3794" s="154"/>
      <c r="C3794" s="154"/>
      <c r="D3794" s="154"/>
      <c r="E3794" s="154"/>
      <c r="F3794" s="154"/>
    </row>
    <row r="3795" spans="2:6" x14ac:dyDescent="0.2">
      <c r="B3795" s="154"/>
      <c r="C3795" s="154"/>
      <c r="D3795" s="154"/>
      <c r="E3795" s="154"/>
      <c r="F3795" s="154"/>
    </row>
    <row r="3796" spans="2:6" x14ac:dyDescent="0.2">
      <c r="B3796" s="154"/>
      <c r="C3796" s="154"/>
      <c r="D3796" s="154"/>
      <c r="E3796" s="154"/>
      <c r="F3796" s="154"/>
    </row>
    <row r="3797" spans="2:6" x14ac:dyDescent="0.2">
      <c r="B3797" s="154"/>
      <c r="C3797" s="154"/>
      <c r="D3797" s="154"/>
      <c r="E3797" s="154"/>
      <c r="F3797" s="154"/>
    </row>
    <row r="3798" spans="2:6" x14ac:dyDescent="0.2">
      <c r="B3798" s="154"/>
      <c r="C3798" s="154"/>
      <c r="D3798" s="154"/>
      <c r="E3798" s="154"/>
      <c r="F3798" s="154"/>
    </row>
    <row r="3799" spans="2:6" x14ac:dyDescent="0.2">
      <c r="B3799" s="154"/>
      <c r="C3799" s="154"/>
      <c r="D3799" s="154"/>
      <c r="E3799" s="154"/>
      <c r="F3799" s="154"/>
    </row>
    <row r="3800" spans="2:6" x14ac:dyDescent="0.2">
      <c r="B3800" s="154"/>
      <c r="C3800" s="154"/>
      <c r="D3800" s="154"/>
      <c r="E3800" s="154"/>
      <c r="F3800" s="154"/>
    </row>
    <row r="3801" spans="2:6" x14ac:dyDescent="0.2">
      <c r="B3801" s="154"/>
      <c r="C3801" s="154"/>
      <c r="D3801" s="154"/>
      <c r="E3801" s="154"/>
      <c r="F3801" s="154"/>
    </row>
    <row r="3802" spans="2:6" x14ac:dyDescent="0.2">
      <c r="B3802" s="154"/>
      <c r="C3802" s="154"/>
      <c r="D3802" s="154"/>
      <c r="E3802" s="154"/>
      <c r="F3802" s="154"/>
    </row>
    <row r="3803" spans="2:6" x14ac:dyDescent="0.2">
      <c r="B3803" s="154"/>
      <c r="C3803" s="154"/>
      <c r="D3803" s="154"/>
      <c r="E3803" s="154"/>
      <c r="F3803" s="154"/>
    </row>
    <row r="3804" spans="2:6" x14ac:dyDescent="0.2">
      <c r="B3804" s="154"/>
      <c r="C3804" s="154"/>
      <c r="D3804" s="154"/>
      <c r="E3804" s="154"/>
      <c r="F3804" s="154"/>
    </row>
    <row r="3805" spans="2:6" x14ac:dyDescent="0.2">
      <c r="B3805" s="154"/>
      <c r="C3805" s="154"/>
      <c r="D3805" s="154"/>
      <c r="E3805" s="154"/>
      <c r="F3805" s="154"/>
    </row>
    <row r="3806" spans="2:6" x14ac:dyDescent="0.2">
      <c r="B3806" s="154"/>
      <c r="C3806" s="154"/>
      <c r="D3806" s="154"/>
      <c r="E3806" s="154"/>
      <c r="F3806" s="154"/>
    </row>
    <row r="3807" spans="2:6" x14ac:dyDescent="0.2">
      <c r="B3807" s="154"/>
      <c r="C3807" s="154"/>
      <c r="D3807" s="154"/>
      <c r="E3807" s="154"/>
      <c r="F3807" s="154"/>
    </row>
    <row r="3808" spans="2:6" x14ac:dyDescent="0.2">
      <c r="B3808" s="154"/>
      <c r="C3808" s="154"/>
      <c r="D3808" s="154"/>
      <c r="E3808" s="154"/>
      <c r="F3808" s="154"/>
    </row>
    <row r="3809" spans="2:6" x14ac:dyDescent="0.2">
      <c r="B3809" s="154"/>
      <c r="C3809" s="154"/>
      <c r="D3809" s="154"/>
      <c r="E3809" s="154"/>
      <c r="F3809" s="154"/>
    </row>
    <row r="3810" spans="2:6" x14ac:dyDescent="0.2">
      <c r="B3810" s="154"/>
      <c r="C3810" s="154"/>
      <c r="D3810" s="154"/>
      <c r="E3810" s="154"/>
      <c r="F3810" s="154"/>
    </row>
    <row r="3811" spans="2:6" x14ac:dyDescent="0.2">
      <c r="B3811" s="154"/>
      <c r="C3811" s="154"/>
      <c r="D3811" s="154"/>
      <c r="E3811" s="154"/>
      <c r="F3811" s="154"/>
    </row>
    <row r="3812" spans="2:6" x14ac:dyDescent="0.2">
      <c r="B3812" s="154"/>
      <c r="C3812" s="154"/>
      <c r="D3812" s="154"/>
      <c r="E3812" s="154"/>
      <c r="F3812" s="154"/>
    </row>
    <row r="3813" spans="2:6" x14ac:dyDescent="0.2">
      <c r="B3813" s="154"/>
      <c r="C3813" s="154"/>
      <c r="D3813" s="154"/>
      <c r="E3813" s="154"/>
      <c r="F3813" s="154"/>
    </row>
    <row r="3814" spans="2:6" x14ac:dyDescent="0.2">
      <c r="B3814" s="154"/>
      <c r="C3814" s="154"/>
      <c r="D3814" s="154"/>
      <c r="E3814" s="154"/>
      <c r="F3814" s="154"/>
    </row>
    <row r="3815" spans="2:6" x14ac:dyDescent="0.2">
      <c r="B3815" s="154"/>
      <c r="C3815" s="154"/>
      <c r="D3815" s="154"/>
      <c r="E3815" s="154"/>
      <c r="F3815" s="154"/>
    </row>
    <row r="3816" spans="2:6" x14ac:dyDescent="0.2">
      <c r="B3816" s="154"/>
      <c r="C3816" s="154"/>
      <c r="D3816" s="154"/>
      <c r="E3816" s="154"/>
      <c r="F3816" s="154"/>
    </row>
    <row r="3817" spans="2:6" x14ac:dyDescent="0.2">
      <c r="B3817" s="154"/>
      <c r="C3817" s="154"/>
      <c r="D3817" s="154"/>
      <c r="E3817" s="154"/>
      <c r="F3817" s="154"/>
    </row>
    <row r="3818" spans="2:6" x14ac:dyDescent="0.2">
      <c r="B3818" s="154"/>
      <c r="C3818" s="154"/>
      <c r="D3818" s="154"/>
      <c r="E3818" s="154"/>
      <c r="F3818" s="154"/>
    </row>
    <row r="3819" spans="2:6" x14ac:dyDescent="0.2">
      <c r="B3819" s="154"/>
      <c r="C3819" s="154"/>
      <c r="D3819" s="154"/>
      <c r="E3819" s="154"/>
      <c r="F3819" s="154"/>
    </row>
    <row r="3820" spans="2:6" x14ac:dyDescent="0.2">
      <c r="B3820" s="154"/>
      <c r="C3820" s="154"/>
      <c r="D3820" s="154"/>
      <c r="E3820" s="154"/>
      <c r="F3820" s="154"/>
    </row>
    <row r="3821" spans="2:6" x14ac:dyDescent="0.2">
      <c r="B3821" s="154"/>
      <c r="C3821" s="154"/>
      <c r="D3821" s="154"/>
      <c r="E3821" s="154"/>
      <c r="F3821" s="154"/>
    </row>
    <row r="3822" spans="2:6" x14ac:dyDescent="0.2">
      <c r="B3822" s="154"/>
      <c r="C3822" s="154"/>
      <c r="D3822" s="154"/>
      <c r="E3822" s="154"/>
      <c r="F3822" s="154"/>
    </row>
    <row r="3823" spans="2:6" x14ac:dyDescent="0.2">
      <c r="B3823" s="154"/>
      <c r="C3823" s="154"/>
      <c r="D3823" s="154"/>
      <c r="E3823" s="154"/>
      <c r="F3823" s="154"/>
    </row>
    <row r="3824" spans="2:6" x14ac:dyDescent="0.2">
      <c r="B3824" s="154"/>
      <c r="C3824" s="154"/>
      <c r="D3824" s="154"/>
      <c r="E3824" s="154"/>
      <c r="F3824" s="154"/>
    </row>
    <row r="3825" spans="2:6" x14ac:dyDescent="0.2">
      <c r="B3825" s="154"/>
      <c r="C3825" s="154"/>
      <c r="D3825" s="154"/>
      <c r="E3825" s="154"/>
      <c r="F3825" s="154"/>
    </row>
    <row r="3826" spans="2:6" x14ac:dyDescent="0.2">
      <c r="B3826" s="154"/>
      <c r="C3826" s="154"/>
      <c r="D3826" s="154"/>
      <c r="E3826" s="154"/>
      <c r="F3826" s="154"/>
    </row>
    <row r="3827" spans="2:6" x14ac:dyDescent="0.2">
      <c r="B3827" s="154"/>
      <c r="C3827" s="154"/>
      <c r="D3827" s="154"/>
      <c r="E3827" s="154"/>
      <c r="F3827" s="154"/>
    </row>
    <row r="3828" spans="2:6" x14ac:dyDescent="0.2">
      <c r="B3828" s="154"/>
      <c r="C3828" s="154"/>
      <c r="D3828" s="154"/>
      <c r="E3828" s="154"/>
      <c r="F3828" s="154"/>
    </row>
    <row r="3829" spans="2:6" x14ac:dyDescent="0.2">
      <c r="B3829" s="154"/>
      <c r="C3829" s="154"/>
      <c r="D3829" s="154"/>
      <c r="E3829" s="154"/>
      <c r="F3829" s="154"/>
    </row>
    <row r="3830" spans="2:6" x14ac:dyDescent="0.2">
      <c r="B3830" s="154"/>
      <c r="C3830" s="154"/>
      <c r="D3830" s="154"/>
      <c r="E3830" s="154"/>
      <c r="F3830" s="154"/>
    </row>
    <row r="3831" spans="2:6" x14ac:dyDescent="0.2">
      <c r="B3831" s="154"/>
      <c r="C3831" s="154"/>
      <c r="D3831" s="154"/>
      <c r="E3831" s="154"/>
      <c r="F3831" s="154"/>
    </row>
    <row r="3832" spans="2:6" x14ac:dyDescent="0.2">
      <c r="B3832" s="154"/>
      <c r="C3832" s="154"/>
      <c r="D3832" s="154"/>
      <c r="E3832" s="154"/>
      <c r="F3832" s="154"/>
    </row>
    <row r="3833" spans="2:6" x14ac:dyDescent="0.2">
      <c r="B3833" s="154"/>
      <c r="C3833" s="154"/>
      <c r="D3833" s="154"/>
      <c r="E3833" s="154"/>
      <c r="F3833" s="154"/>
    </row>
    <row r="3834" spans="2:6" x14ac:dyDescent="0.2">
      <c r="B3834" s="154"/>
      <c r="C3834" s="154"/>
      <c r="D3834" s="154"/>
      <c r="E3834" s="154"/>
      <c r="F3834" s="154"/>
    </row>
    <row r="3835" spans="2:6" x14ac:dyDescent="0.2">
      <c r="B3835" s="154"/>
      <c r="C3835" s="154"/>
      <c r="D3835" s="154"/>
      <c r="E3835" s="154"/>
      <c r="F3835" s="154"/>
    </row>
    <row r="3836" spans="2:6" x14ac:dyDescent="0.2">
      <c r="B3836" s="154"/>
      <c r="C3836" s="154"/>
      <c r="D3836" s="154"/>
      <c r="E3836" s="154"/>
      <c r="F3836" s="154"/>
    </row>
    <row r="3837" spans="2:6" x14ac:dyDescent="0.2">
      <c r="B3837" s="154"/>
      <c r="C3837" s="154"/>
      <c r="D3837" s="154"/>
      <c r="E3837" s="154"/>
      <c r="F3837" s="154"/>
    </row>
    <row r="3838" spans="2:6" x14ac:dyDescent="0.2">
      <c r="B3838" s="154"/>
      <c r="C3838" s="154"/>
      <c r="D3838" s="154"/>
      <c r="E3838" s="154"/>
      <c r="F3838" s="154"/>
    </row>
    <row r="3839" spans="2:6" x14ac:dyDescent="0.2">
      <c r="B3839" s="154"/>
      <c r="C3839" s="154"/>
      <c r="D3839" s="154"/>
      <c r="E3839" s="154"/>
      <c r="F3839" s="154"/>
    </row>
    <row r="3840" spans="2:6" x14ac:dyDescent="0.2">
      <c r="B3840" s="154"/>
      <c r="C3840" s="154"/>
      <c r="D3840" s="154"/>
      <c r="E3840" s="154"/>
      <c r="F3840" s="154"/>
    </row>
    <row r="3841" spans="2:6" x14ac:dyDescent="0.2">
      <c r="B3841" s="154"/>
      <c r="C3841" s="154"/>
      <c r="D3841" s="154"/>
      <c r="E3841" s="154"/>
      <c r="F3841" s="154"/>
    </row>
    <row r="3842" spans="2:6" x14ac:dyDescent="0.2">
      <c r="B3842" s="154"/>
      <c r="C3842" s="154"/>
      <c r="D3842" s="154"/>
      <c r="E3842" s="154"/>
      <c r="F3842" s="154"/>
    </row>
    <row r="3843" spans="2:6" x14ac:dyDescent="0.2">
      <c r="B3843" s="154"/>
      <c r="C3843" s="154"/>
      <c r="D3843" s="154"/>
      <c r="E3843" s="154"/>
      <c r="F3843" s="154"/>
    </row>
    <row r="3844" spans="2:6" x14ac:dyDescent="0.2">
      <c r="B3844" s="154"/>
      <c r="C3844" s="154"/>
      <c r="D3844" s="154"/>
      <c r="E3844" s="154"/>
      <c r="F3844" s="154"/>
    </row>
    <row r="3845" spans="2:6" x14ac:dyDescent="0.2">
      <c r="B3845" s="154"/>
      <c r="C3845" s="154"/>
      <c r="D3845" s="154"/>
      <c r="E3845" s="154"/>
      <c r="F3845" s="154"/>
    </row>
    <row r="3846" spans="2:6" x14ac:dyDescent="0.2">
      <c r="B3846" s="154"/>
      <c r="C3846" s="154"/>
      <c r="D3846" s="154"/>
      <c r="E3846" s="154"/>
      <c r="F3846" s="154"/>
    </row>
    <row r="3847" spans="2:6" x14ac:dyDescent="0.2">
      <c r="B3847" s="154"/>
      <c r="C3847" s="154"/>
      <c r="D3847" s="154"/>
      <c r="E3847" s="154"/>
      <c r="F3847" s="154"/>
    </row>
    <row r="3848" spans="2:6" x14ac:dyDescent="0.2">
      <c r="B3848" s="154"/>
      <c r="C3848" s="154"/>
      <c r="D3848" s="154"/>
      <c r="E3848" s="154"/>
      <c r="F3848" s="154"/>
    </row>
    <row r="3849" spans="2:6" x14ac:dyDescent="0.2">
      <c r="B3849" s="154"/>
      <c r="C3849" s="154"/>
      <c r="D3849" s="154"/>
      <c r="E3849" s="154"/>
      <c r="F3849" s="154"/>
    </row>
    <row r="3850" spans="2:6" x14ac:dyDescent="0.2">
      <c r="B3850" s="154"/>
      <c r="C3850" s="154"/>
      <c r="D3850" s="154"/>
      <c r="E3850" s="154"/>
      <c r="F3850" s="154"/>
    </row>
    <row r="3851" spans="2:6" x14ac:dyDescent="0.2">
      <c r="B3851" s="154"/>
      <c r="C3851" s="154"/>
      <c r="D3851" s="154"/>
      <c r="E3851" s="154"/>
      <c r="F3851" s="154"/>
    </row>
    <row r="3852" spans="2:6" x14ac:dyDescent="0.2">
      <c r="B3852" s="154"/>
      <c r="C3852" s="154"/>
      <c r="D3852" s="154"/>
      <c r="E3852" s="154"/>
      <c r="F3852" s="154"/>
    </row>
    <row r="3853" spans="2:6" x14ac:dyDescent="0.2">
      <c r="B3853" s="154"/>
      <c r="C3853" s="154"/>
      <c r="D3853" s="154"/>
      <c r="E3853" s="154"/>
      <c r="F3853" s="154"/>
    </row>
    <row r="3854" spans="2:6" x14ac:dyDescent="0.2">
      <c r="B3854" s="154"/>
      <c r="C3854" s="154"/>
      <c r="D3854" s="154"/>
      <c r="E3854" s="154"/>
      <c r="F3854" s="154"/>
    </row>
    <row r="3855" spans="2:6" x14ac:dyDescent="0.2">
      <c r="B3855" s="154"/>
      <c r="C3855" s="154"/>
      <c r="D3855" s="154"/>
      <c r="E3855" s="154"/>
      <c r="F3855" s="154"/>
    </row>
    <row r="3856" spans="2:6" x14ac:dyDescent="0.2">
      <c r="B3856" s="154"/>
      <c r="C3856" s="154"/>
      <c r="D3856" s="154"/>
      <c r="E3856" s="154"/>
      <c r="F3856" s="154"/>
    </row>
    <row r="3857" spans="2:6" x14ac:dyDescent="0.2">
      <c r="B3857" s="154"/>
      <c r="C3857" s="154"/>
      <c r="D3857" s="154"/>
      <c r="E3857" s="154"/>
      <c r="F3857" s="154"/>
    </row>
    <row r="3858" spans="2:6" x14ac:dyDescent="0.2">
      <c r="B3858" s="154"/>
      <c r="C3858" s="154"/>
      <c r="D3858" s="154"/>
      <c r="E3858" s="154"/>
      <c r="F3858" s="154"/>
    </row>
    <row r="3859" spans="2:6" x14ac:dyDescent="0.2">
      <c r="B3859" s="154"/>
      <c r="C3859" s="154"/>
      <c r="D3859" s="154"/>
      <c r="E3859" s="154"/>
      <c r="F3859" s="154"/>
    </row>
    <row r="3860" spans="2:6" x14ac:dyDescent="0.2">
      <c r="B3860" s="154"/>
      <c r="C3860" s="154"/>
      <c r="D3860" s="154"/>
      <c r="E3860" s="154"/>
      <c r="F3860" s="154"/>
    </row>
    <row r="3861" spans="2:6" x14ac:dyDescent="0.2">
      <c r="B3861" s="154"/>
      <c r="C3861" s="154"/>
      <c r="D3861" s="154"/>
      <c r="E3861" s="154"/>
      <c r="F3861" s="154"/>
    </row>
    <row r="3862" spans="2:6" x14ac:dyDescent="0.2">
      <c r="B3862" s="154"/>
      <c r="C3862" s="154"/>
      <c r="D3862" s="154"/>
      <c r="E3862" s="154"/>
      <c r="F3862" s="154"/>
    </row>
    <row r="3863" spans="2:6" x14ac:dyDescent="0.2">
      <c r="B3863" s="154"/>
      <c r="C3863" s="154"/>
      <c r="D3863" s="154"/>
      <c r="E3863" s="154"/>
      <c r="F3863" s="154"/>
    </row>
    <row r="3864" spans="2:6" x14ac:dyDescent="0.2">
      <c r="B3864" s="154"/>
      <c r="C3864" s="154"/>
      <c r="D3864" s="154"/>
      <c r="E3864" s="154"/>
      <c r="F3864" s="154"/>
    </row>
    <row r="3865" spans="2:6" x14ac:dyDescent="0.2">
      <c r="B3865" s="154"/>
      <c r="C3865" s="154"/>
      <c r="D3865" s="154"/>
      <c r="E3865" s="154"/>
      <c r="F3865" s="154"/>
    </row>
    <row r="3866" spans="2:6" x14ac:dyDescent="0.2">
      <c r="B3866" s="154"/>
      <c r="C3866" s="154"/>
      <c r="D3866" s="154"/>
      <c r="E3866" s="154"/>
      <c r="F3866" s="154"/>
    </row>
    <row r="3867" spans="2:6" x14ac:dyDescent="0.2">
      <c r="B3867" s="154"/>
      <c r="C3867" s="154"/>
      <c r="D3867" s="154"/>
      <c r="E3867" s="154"/>
      <c r="F3867" s="154"/>
    </row>
    <row r="3868" spans="2:6" x14ac:dyDescent="0.2">
      <c r="B3868" s="154"/>
      <c r="C3868" s="154"/>
      <c r="D3868" s="154"/>
      <c r="E3868" s="154"/>
      <c r="F3868" s="154"/>
    </row>
    <row r="3869" spans="2:6" x14ac:dyDescent="0.2">
      <c r="B3869" s="154"/>
      <c r="C3869" s="154"/>
      <c r="D3869" s="154"/>
      <c r="E3869" s="154"/>
      <c r="F3869" s="154"/>
    </row>
    <row r="3870" spans="2:6" x14ac:dyDescent="0.2">
      <c r="B3870" s="154"/>
      <c r="C3870" s="154"/>
      <c r="D3870" s="154"/>
      <c r="E3870" s="154"/>
      <c r="F3870" s="154"/>
    </row>
    <row r="3871" spans="2:6" x14ac:dyDescent="0.2">
      <c r="B3871" s="154"/>
      <c r="C3871" s="154"/>
      <c r="D3871" s="154"/>
      <c r="E3871" s="154"/>
      <c r="F3871" s="154"/>
    </row>
    <row r="3872" spans="2:6" x14ac:dyDescent="0.2">
      <c r="B3872" s="154"/>
      <c r="C3872" s="154"/>
      <c r="D3872" s="154"/>
      <c r="E3872" s="154"/>
      <c r="F3872" s="154"/>
    </row>
    <row r="3873" spans="2:6" x14ac:dyDescent="0.2">
      <c r="B3873" s="154"/>
      <c r="C3873" s="154"/>
      <c r="D3873" s="154"/>
      <c r="E3873" s="154"/>
      <c r="F3873" s="154"/>
    </row>
    <row r="3874" spans="2:6" x14ac:dyDescent="0.2">
      <c r="B3874" s="154"/>
      <c r="C3874" s="154"/>
      <c r="D3874" s="154"/>
      <c r="E3874" s="154"/>
      <c r="F3874" s="154"/>
    </row>
    <row r="3875" spans="2:6" x14ac:dyDescent="0.2">
      <c r="B3875" s="154"/>
      <c r="C3875" s="154"/>
      <c r="D3875" s="154"/>
      <c r="E3875" s="154"/>
      <c r="F3875" s="154"/>
    </row>
    <row r="3876" spans="2:6" x14ac:dyDescent="0.2">
      <c r="B3876" s="154"/>
      <c r="C3876" s="154"/>
      <c r="D3876" s="154"/>
      <c r="E3876" s="154"/>
      <c r="F3876" s="154"/>
    </row>
    <row r="3877" spans="2:6" x14ac:dyDescent="0.2">
      <c r="B3877" s="154"/>
      <c r="C3877" s="154"/>
      <c r="D3877" s="154"/>
      <c r="E3877" s="154"/>
      <c r="F3877" s="154"/>
    </row>
    <row r="3878" spans="2:6" x14ac:dyDescent="0.2">
      <c r="B3878" s="154"/>
      <c r="C3878" s="154"/>
      <c r="D3878" s="154"/>
      <c r="E3878" s="154"/>
      <c r="F3878" s="154"/>
    </row>
    <row r="3879" spans="2:6" x14ac:dyDescent="0.2">
      <c r="B3879" s="154"/>
      <c r="C3879" s="154"/>
      <c r="D3879" s="154"/>
      <c r="E3879" s="154"/>
      <c r="F3879" s="154"/>
    </row>
    <row r="3880" spans="2:6" x14ac:dyDescent="0.2">
      <c r="B3880" s="154"/>
      <c r="C3880" s="154"/>
      <c r="D3880" s="154"/>
      <c r="E3880" s="154"/>
      <c r="F3880" s="154"/>
    </row>
    <row r="3881" spans="2:6" x14ac:dyDescent="0.2">
      <c r="B3881" s="154"/>
      <c r="C3881" s="154"/>
      <c r="D3881" s="154"/>
      <c r="E3881" s="154"/>
      <c r="F3881" s="154"/>
    </row>
    <row r="3882" spans="2:6" x14ac:dyDescent="0.2">
      <c r="B3882" s="154"/>
      <c r="C3882" s="154"/>
      <c r="D3882" s="154"/>
      <c r="E3882" s="154"/>
      <c r="F3882" s="154"/>
    </row>
    <row r="3883" spans="2:6" x14ac:dyDescent="0.2">
      <c r="B3883" s="154"/>
      <c r="C3883" s="154"/>
      <c r="D3883" s="154"/>
      <c r="E3883" s="154"/>
      <c r="F3883" s="154"/>
    </row>
    <row r="3884" spans="2:6" x14ac:dyDescent="0.2">
      <c r="B3884" s="154"/>
      <c r="C3884" s="154"/>
      <c r="D3884" s="154"/>
      <c r="E3884" s="154"/>
      <c r="F3884" s="154"/>
    </row>
    <row r="3885" spans="2:6" x14ac:dyDescent="0.2">
      <c r="B3885" s="154"/>
      <c r="C3885" s="154"/>
      <c r="D3885" s="154"/>
      <c r="E3885" s="154"/>
      <c r="F3885" s="154"/>
    </row>
    <row r="3886" spans="2:6" x14ac:dyDescent="0.2">
      <c r="B3886" s="154"/>
      <c r="C3886" s="154"/>
      <c r="D3886" s="154"/>
      <c r="E3886" s="154"/>
      <c r="F3886" s="154"/>
    </row>
    <row r="3887" spans="2:6" x14ac:dyDescent="0.2">
      <c r="B3887" s="154"/>
      <c r="C3887" s="154"/>
      <c r="D3887" s="154"/>
      <c r="E3887" s="154"/>
      <c r="F3887" s="154"/>
    </row>
    <row r="3888" spans="2:6" x14ac:dyDescent="0.2">
      <c r="B3888" s="154"/>
      <c r="C3888" s="154"/>
      <c r="D3888" s="154"/>
      <c r="E3888" s="154"/>
      <c r="F3888" s="154"/>
    </row>
    <row r="3889" spans="2:6" x14ac:dyDescent="0.2">
      <c r="B3889" s="154"/>
      <c r="C3889" s="154"/>
      <c r="D3889" s="154"/>
      <c r="E3889" s="154"/>
      <c r="F3889" s="154"/>
    </row>
    <row r="3890" spans="2:6" x14ac:dyDescent="0.2">
      <c r="B3890" s="154"/>
      <c r="C3890" s="154"/>
      <c r="D3890" s="154"/>
      <c r="E3890" s="154"/>
      <c r="F3890" s="154"/>
    </row>
    <row r="3891" spans="2:6" x14ac:dyDescent="0.2">
      <c r="B3891" s="154"/>
      <c r="C3891" s="154"/>
      <c r="D3891" s="154"/>
      <c r="E3891" s="154"/>
      <c r="F3891" s="154"/>
    </row>
    <row r="3892" spans="2:6" x14ac:dyDescent="0.2">
      <c r="B3892" s="154"/>
      <c r="C3892" s="154"/>
      <c r="D3892" s="154"/>
      <c r="E3892" s="154"/>
      <c r="F3892" s="154"/>
    </row>
    <row r="3893" spans="2:6" x14ac:dyDescent="0.2">
      <c r="B3893" s="154"/>
      <c r="C3893" s="154"/>
      <c r="D3893" s="154"/>
      <c r="E3893" s="154"/>
      <c r="F3893" s="154"/>
    </row>
    <row r="3894" spans="2:6" x14ac:dyDescent="0.2">
      <c r="B3894" s="154"/>
      <c r="C3894" s="154"/>
      <c r="D3894" s="154"/>
      <c r="E3894" s="154"/>
      <c r="F3894" s="154"/>
    </row>
    <row r="3895" spans="2:6" x14ac:dyDescent="0.2">
      <c r="B3895" s="154"/>
      <c r="C3895" s="154"/>
      <c r="D3895" s="154"/>
      <c r="E3895" s="154"/>
      <c r="F3895" s="154"/>
    </row>
    <row r="3896" spans="2:6" x14ac:dyDescent="0.2">
      <c r="B3896" s="154"/>
      <c r="C3896" s="154"/>
      <c r="D3896" s="154"/>
      <c r="E3896" s="154"/>
      <c r="F3896" s="154"/>
    </row>
    <row r="3897" spans="2:6" x14ac:dyDescent="0.2">
      <c r="B3897" s="154"/>
      <c r="C3897" s="154"/>
      <c r="D3897" s="154"/>
      <c r="E3897" s="154"/>
      <c r="F3897" s="154"/>
    </row>
    <row r="3898" spans="2:6" x14ac:dyDescent="0.2">
      <c r="B3898" s="154"/>
      <c r="C3898" s="154"/>
      <c r="D3898" s="154"/>
      <c r="E3898" s="154"/>
      <c r="F3898" s="154"/>
    </row>
    <row r="3899" spans="2:6" x14ac:dyDescent="0.2">
      <c r="B3899" s="154"/>
      <c r="C3899" s="154"/>
      <c r="D3899" s="154"/>
      <c r="E3899" s="154"/>
      <c r="F3899" s="154"/>
    </row>
    <row r="3900" spans="2:6" x14ac:dyDescent="0.2">
      <c r="B3900" s="154"/>
      <c r="C3900" s="154"/>
      <c r="D3900" s="154"/>
      <c r="E3900" s="154"/>
      <c r="F3900" s="154"/>
    </row>
    <row r="3901" spans="2:6" x14ac:dyDescent="0.2">
      <c r="B3901" s="154"/>
      <c r="C3901" s="154"/>
      <c r="D3901" s="154"/>
      <c r="E3901" s="154"/>
      <c r="F3901" s="154"/>
    </row>
    <row r="3902" spans="2:6" x14ac:dyDescent="0.2">
      <c r="B3902" s="154"/>
      <c r="C3902" s="154"/>
      <c r="D3902" s="154"/>
      <c r="E3902" s="154"/>
      <c r="F3902" s="154"/>
    </row>
    <row r="3903" spans="2:6" x14ac:dyDescent="0.2">
      <c r="B3903" s="154"/>
      <c r="C3903" s="154"/>
      <c r="D3903" s="154"/>
      <c r="E3903" s="154"/>
      <c r="F3903" s="154"/>
    </row>
    <row r="3904" spans="2:6" x14ac:dyDescent="0.2">
      <c r="B3904" s="154"/>
      <c r="C3904" s="154"/>
      <c r="D3904" s="154"/>
      <c r="E3904" s="154"/>
      <c r="F3904" s="154"/>
    </row>
    <row r="3905" spans="2:6" x14ac:dyDescent="0.2">
      <c r="B3905" s="154"/>
      <c r="C3905" s="154"/>
      <c r="D3905" s="154"/>
      <c r="E3905" s="154"/>
      <c r="F3905" s="154"/>
    </row>
    <row r="3906" spans="2:6" x14ac:dyDescent="0.2">
      <c r="B3906" s="154"/>
      <c r="C3906" s="154"/>
      <c r="D3906" s="154"/>
      <c r="E3906" s="154"/>
      <c r="F3906" s="154"/>
    </row>
    <row r="3907" spans="2:6" x14ac:dyDescent="0.2">
      <c r="B3907" s="154"/>
      <c r="C3907" s="154"/>
      <c r="D3907" s="154"/>
      <c r="E3907" s="154"/>
      <c r="F3907" s="154"/>
    </row>
    <row r="3908" spans="2:6" x14ac:dyDescent="0.2">
      <c r="B3908" s="154"/>
      <c r="C3908" s="154"/>
      <c r="D3908" s="154"/>
      <c r="E3908" s="154"/>
      <c r="F3908" s="154"/>
    </row>
    <row r="3909" spans="2:6" x14ac:dyDescent="0.2">
      <c r="B3909" s="154"/>
      <c r="C3909" s="154"/>
      <c r="D3909" s="154"/>
      <c r="E3909" s="154"/>
      <c r="F3909" s="154"/>
    </row>
    <row r="3910" spans="2:6" x14ac:dyDescent="0.2">
      <c r="B3910" s="154"/>
      <c r="C3910" s="154"/>
      <c r="D3910" s="154"/>
      <c r="E3910" s="154"/>
      <c r="F3910" s="154"/>
    </row>
    <row r="3911" spans="2:6" x14ac:dyDescent="0.2">
      <c r="B3911" s="154"/>
      <c r="C3911" s="154"/>
      <c r="D3911" s="154"/>
      <c r="E3911" s="154"/>
      <c r="F3911" s="154"/>
    </row>
    <row r="3912" spans="2:6" x14ac:dyDescent="0.2">
      <c r="B3912" s="154"/>
      <c r="C3912" s="154"/>
      <c r="D3912" s="154"/>
      <c r="E3912" s="154"/>
      <c r="F3912" s="154"/>
    </row>
    <row r="3913" spans="2:6" x14ac:dyDescent="0.2">
      <c r="B3913" s="154"/>
      <c r="C3913" s="154"/>
      <c r="D3913" s="154"/>
      <c r="E3913" s="154"/>
      <c r="F3913" s="154"/>
    </row>
    <row r="3914" spans="2:6" x14ac:dyDescent="0.2">
      <c r="B3914" s="154"/>
      <c r="C3914" s="154"/>
      <c r="D3914" s="154"/>
      <c r="E3914" s="154"/>
      <c r="F3914" s="154"/>
    </row>
    <row r="3915" spans="2:6" x14ac:dyDescent="0.2">
      <c r="B3915" s="154"/>
      <c r="C3915" s="154"/>
      <c r="D3915" s="154"/>
      <c r="E3915" s="154"/>
      <c r="F3915" s="154"/>
    </row>
    <row r="3916" spans="2:6" x14ac:dyDescent="0.2">
      <c r="B3916" s="154"/>
      <c r="C3916" s="154"/>
      <c r="D3916" s="154"/>
      <c r="E3916" s="154"/>
      <c r="F3916" s="154"/>
    </row>
    <row r="3917" spans="2:6" x14ac:dyDescent="0.2">
      <c r="B3917" s="154"/>
      <c r="C3917" s="154"/>
      <c r="D3917" s="154"/>
      <c r="E3917" s="154"/>
      <c r="F3917" s="154"/>
    </row>
    <row r="3918" spans="2:6" x14ac:dyDescent="0.2">
      <c r="B3918" s="154"/>
      <c r="C3918" s="154"/>
      <c r="D3918" s="154"/>
      <c r="E3918" s="154"/>
      <c r="F3918" s="154"/>
    </row>
    <row r="3919" spans="2:6" x14ac:dyDescent="0.2">
      <c r="B3919" s="154"/>
      <c r="C3919" s="154"/>
      <c r="D3919" s="154"/>
      <c r="E3919" s="154"/>
      <c r="F3919" s="154"/>
    </row>
    <row r="3920" spans="2:6" x14ac:dyDescent="0.2">
      <c r="B3920" s="154"/>
      <c r="C3920" s="154"/>
      <c r="D3920" s="154"/>
      <c r="E3920" s="154"/>
      <c r="F3920" s="154"/>
    </row>
    <row r="3921" spans="2:6" x14ac:dyDescent="0.2">
      <c r="B3921" s="154"/>
      <c r="C3921" s="154"/>
      <c r="D3921" s="154"/>
      <c r="E3921" s="154"/>
      <c r="F3921" s="154"/>
    </row>
    <row r="3922" spans="2:6" x14ac:dyDescent="0.2">
      <c r="B3922" s="154"/>
      <c r="C3922" s="154"/>
      <c r="D3922" s="154"/>
      <c r="E3922" s="154"/>
      <c r="F3922" s="154"/>
    </row>
    <row r="3923" spans="2:6" x14ac:dyDescent="0.2">
      <c r="B3923" s="154"/>
      <c r="C3923" s="154"/>
      <c r="D3923" s="154"/>
      <c r="E3923" s="154"/>
      <c r="F3923" s="154"/>
    </row>
    <row r="3924" spans="2:6" x14ac:dyDescent="0.2">
      <c r="B3924" s="154"/>
      <c r="C3924" s="154"/>
      <c r="D3924" s="154"/>
      <c r="E3924" s="154"/>
      <c r="F3924" s="154"/>
    </row>
    <row r="3925" spans="2:6" x14ac:dyDescent="0.2">
      <c r="B3925" s="154"/>
      <c r="C3925" s="154"/>
      <c r="D3925" s="154"/>
      <c r="E3925" s="154"/>
      <c r="F3925" s="154"/>
    </row>
    <row r="3926" spans="2:6" x14ac:dyDescent="0.2">
      <c r="B3926" s="154"/>
      <c r="C3926" s="154"/>
      <c r="D3926" s="154"/>
      <c r="E3926" s="154"/>
      <c r="F3926" s="154"/>
    </row>
    <row r="3927" spans="2:6" x14ac:dyDescent="0.2">
      <c r="B3927" s="154"/>
      <c r="C3927" s="154"/>
      <c r="D3927" s="154"/>
      <c r="E3927" s="154"/>
      <c r="F3927" s="154"/>
    </row>
    <row r="3928" spans="2:6" x14ac:dyDescent="0.2">
      <c r="B3928" s="154"/>
      <c r="C3928" s="154"/>
      <c r="D3928" s="154"/>
      <c r="E3928" s="154"/>
      <c r="F3928" s="154"/>
    </row>
    <row r="3929" spans="2:6" x14ac:dyDescent="0.2">
      <c r="B3929" s="154"/>
      <c r="C3929" s="154"/>
      <c r="D3929" s="154"/>
      <c r="E3929" s="154"/>
      <c r="F3929" s="154"/>
    </row>
    <row r="3930" spans="2:6" x14ac:dyDescent="0.2">
      <c r="B3930" s="154"/>
      <c r="C3930" s="154"/>
      <c r="D3930" s="154"/>
      <c r="E3930" s="154"/>
      <c r="F3930" s="154"/>
    </row>
    <row r="3931" spans="2:6" x14ac:dyDescent="0.2">
      <c r="B3931" s="154"/>
      <c r="C3931" s="154"/>
      <c r="D3931" s="154"/>
      <c r="E3931" s="154"/>
      <c r="F3931" s="154"/>
    </row>
    <row r="3932" spans="2:6" x14ac:dyDescent="0.2">
      <c r="B3932" s="154"/>
      <c r="C3932" s="154"/>
      <c r="D3932" s="154"/>
      <c r="E3932" s="154"/>
      <c r="F3932" s="154"/>
    </row>
    <row r="3933" spans="2:6" x14ac:dyDescent="0.2">
      <c r="B3933" s="154"/>
      <c r="C3933" s="154"/>
      <c r="D3933" s="154"/>
      <c r="E3933" s="154"/>
      <c r="F3933" s="154"/>
    </row>
    <row r="3934" spans="2:6" x14ac:dyDescent="0.2">
      <c r="B3934" s="154"/>
      <c r="C3934" s="154"/>
      <c r="D3934" s="154"/>
      <c r="E3934" s="154"/>
      <c r="F3934" s="154"/>
    </row>
    <row r="3935" spans="2:6" x14ac:dyDescent="0.2">
      <c r="B3935" s="154"/>
      <c r="C3935" s="154"/>
      <c r="D3935" s="154"/>
      <c r="E3935" s="154"/>
      <c r="F3935" s="154"/>
    </row>
    <row r="3936" spans="2:6" x14ac:dyDescent="0.2">
      <c r="B3936" s="154"/>
      <c r="C3936" s="154"/>
      <c r="D3936" s="154"/>
      <c r="E3936" s="154"/>
      <c r="F3936" s="154"/>
    </row>
    <row r="3937" spans="2:6" x14ac:dyDescent="0.2">
      <c r="B3937" s="154"/>
      <c r="C3937" s="154"/>
      <c r="D3937" s="154"/>
      <c r="E3937" s="154"/>
      <c r="F3937" s="154"/>
    </row>
    <row r="3938" spans="2:6" x14ac:dyDescent="0.2">
      <c r="B3938" s="154"/>
      <c r="C3938" s="154"/>
      <c r="D3938" s="154"/>
      <c r="E3938" s="154"/>
      <c r="F3938" s="154"/>
    </row>
    <row r="3939" spans="2:6" x14ac:dyDescent="0.2">
      <c r="B3939" s="154"/>
      <c r="C3939" s="154"/>
      <c r="D3939" s="154"/>
      <c r="E3939" s="154"/>
      <c r="F3939" s="154"/>
    </row>
    <row r="3940" spans="2:6" x14ac:dyDescent="0.2">
      <c r="B3940" s="154"/>
      <c r="C3940" s="154"/>
      <c r="D3940" s="154"/>
      <c r="E3940" s="154"/>
      <c r="F3940" s="154"/>
    </row>
    <row r="3941" spans="2:6" x14ac:dyDescent="0.2">
      <c r="B3941" s="154"/>
      <c r="C3941" s="154"/>
      <c r="D3941" s="154"/>
      <c r="E3941" s="154"/>
      <c r="F3941" s="154"/>
    </row>
    <row r="3942" spans="2:6" x14ac:dyDescent="0.2">
      <c r="B3942" s="154"/>
      <c r="C3942" s="154"/>
      <c r="D3942" s="154"/>
      <c r="E3942" s="154"/>
      <c r="F3942" s="154"/>
    </row>
    <row r="3943" spans="2:6" x14ac:dyDescent="0.2">
      <c r="B3943" s="154"/>
      <c r="C3943" s="154"/>
      <c r="D3943" s="154"/>
      <c r="E3943" s="154"/>
      <c r="F3943" s="154"/>
    </row>
    <row r="3944" spans="2:6" x14ac:dyDescent="0.2">
      <c r="B3944" s="154"/>
      <c r="C3944" s="154"/>
      <c r="D3944" s="154"/>
      <c r="E3944" s="154"/>
      <c r="F3944" s="154"/>
    </row>
    <row r="3945" spans="2:6" x14ac:dyDescent="0.2">
      <c r="B3945" s="154"/>
      <c r="C3945" s="154"/>
      <c r="D3945" s="154"/>
      <c r="E3945" s="154"/>
      <c r="F3945" s="154"/>
    </row>
    <row r="3946" spans="2:6" x14ac:dyDescent="0.2">
      <c r="B3946" s="154"/>
      <c r="C3946" s="154"/>
      <c r="D3946" s="154"/>
      <c r="E3946" s="154"/>
      <c r="F3946" s="154"/>
    </row>
    <row r="3947" spans="2:6" x14ac:dyDescent="0.2">
      <c r="B3947" s="154"/>
      <c r="C3947" s="154"/>
      <c r="D3947" s="154"/>
      <c r="E3947" s="154"/>
      <c r="F3947" s="154"/>
    </row>
    <row r="3948" spans="2:6" x14ac:dyDescent="0.2">
      <c r="B3948" s="154"/>
      <c r="C3948" s="154"/>
      <c r="D3948" s="154"/>
      <c r="E3948" s="154"/>
      <c r="F3948" s="154"/>
    </row>
    <row r="3949" spans="2:6" x14ac:dyDescent="0.2">
      <c r="B3949" s="154"/>
      <c r="C3949" s="154"/>
      <c r="D3949" s="154"/>
      <c r="E3949" s="154"/>
      <c r="F3949" s="154"/>
    </row>
    <row r="3950" spans="2:6" x14ac:dyDescent="0.2">
      <c r="B3950" s="154"/>
      <c r="C3950" s="154"/>
      <c r="D3950" s="154"/>
      <c r="E3950" s="154"/>
      <c r="F3950" s="154"/>
    </row>
    <row r="3951" spans="2:6" x14ac:dyDescent="0.2">
      <c r="B3951" s="154"/>
      <c r="C3951" s="154"/>
      <c r="D3951" s="154"/>
      <c r="E3951" s="154"/>
      <c r="F3951" s="154"/>
    </row>
    <row r="3952" spans="2:6" x14ac:dyDescent="0.2">
      <c r="B3952" s="154"/>
      <c r="C3952" s="154"/>
      <c r="D3952" s="154"/>
      <c r="E3952" s="154"/>
      <c r="F3952" s="154"/>
    </row>
    <row r="3953" spans="2:6" x14ac:dyDescent="0.2">
      <c r="B3953" s="154"/>
      <c r="C3953" s="154"/>
      <c r="D3953" s="154"/>
      <c r="E3953" s="154"/>
      <c r="F3953" s="154"/>
    </row>
    <row r="3954" spans="2:6" x14ac:dyDescent="0.2">
      <c r="B3954" s="154"/>
      <c r="C3954" s="154"/>
      <c r="D3954" s="154"/>
      <c r="E3954" s="154"/>
      <c r="F3954" s="154"/>
    </row>
    <row r="3955" spans="2:6" x14ac:dyDescent="0.2">
      <c r="B3955" s="154"/>
      <c r="C3955" s="154"/>
      <c r="D3955" s="154"/>
      <c r="E3955" s="154"/>
      <c r="F3955" s="154"/>
    </row>
    <row r="3956" spans="2:6" x14ac:dyDescent="0.2">
      <c r="B3956" s="154"/>
      <c r="C3956" s="154"/>
      <c r="D3956" s="154"/>
      <c r="E3956" s="154"/>
      <c r="F3956" s="154"/>
    </row>
    <row r="3957" spans="2:6" x14ac:dyDescent="0.2">
      <c r="B3957" s="154"/>
      <c r="C3957" s="154"/>
      <c r="D3957" s="154"/>
      <c r="E3957" s="154"/>
      <c r="F3957" s="154"/>
    </row>
    <row r="3958" spans="2:6" x14ac:dyDescent="0.2">
      <c r="B3958" s="154"/>
      <c r="C3958" s="154"/>
      <c r="D3958" s="154"/>
      <c r="E3958" s="154"/>
      <c r="F3958" s="154"/>
    </row>
    <row r="3959" spans="2:6" x14ac:dyDescent="0.2">
      <c r="B3959" s="154"/>
      <c r="C3959" s="154"/>
      <c r="D3959" s="154"/>
      <c r="E3959" s="154"/>
      <c r="F3959" s="154"/>
    </row>
    <row r="3960" spans="2:6" x14ac:dyDescent="0.2">
      <c r="B3960" s="154"/>
      <c r="C3960" s="154"/>
      <c r="D3960" s="154"/>
      <c r="E3960" s="154"/>
      <c r="F3960" s="154"/>
    </row>
    <row r="3961" spans="2:6" x14ac:dyDescent="0.2">
      <c r="B3961" s="154"/>
      <c r="C3961" s="154"/>
      <c r="D3961" s="154"/>
      <c r="E3961" s="154"/>
      <c r="F3961" s="154"/>
    </row>
    <row r="3962" spans="2:6" x14ac:dyDescent="0.2">
      <c r="B3962" s="154"/>
      <c r="C3962" s="154"/>
      <c r="D3962" s="154"/>
      <c r="E3962" s="154"/>
      <c r="F3962" s="154"/>
    </row>
    <row r="3963" spans="2:6" x14ac:dyDescent="0.2">
      <c r="B3963" s="154"/>
      <c r="C3963" s="154"/>
      <c r="D3963" s="154"/>
      <c r="E3963" s="154"/>
      <c r="F3963" s="154"/>
    </row>
    <row r="3964" spans="2:6" x14ac:dyDescent="0.2">
      <c r="B3964" s="154"/>
      <c r="C3964" s="154"/>
      <c r="D3964" s="154"/>
      <c r="E3964" s="154"/>
      <c r="F3964" s="154"/>
    </row>
    <row r="3965" spans="2:6" x14ac:dyDescent="0.2">
      <c r="B3965" s="154"/>
      <c r="C3965" s="154"/>
      <c r="D3965" s="154"/>
      <c r="E3965" s="154"/>
      <c r="F3965" s="154"/>
    </row>
    <row r="3966" spans="2:6" x14ac:dyDescent="0.2">
      <c r="B3966" s="154"/>
      <c r="C3966" s="154"/>
      <c r="D3966" s="154"/>
      <c r="E3966" s="154"/>
      <c r="F3966" s="154"/>
    </row>
    <row r="3967" spans="2:6" x14ac:dyDescent="0.2">
      <c r="B3967" s="154"/>
      <c r="C3967" s="154"/>
      <c r="D3967" s="154"/>
      <c r="E3967" s="154"/>
      <c r="F3967" s="154"/>
    </row>
    <row r="3968" spans="2:6" x14ac:dyDescent="0.2">
      <c r="B3968" s="154"/>
      <c r="C3968" s="154"/>
      <c r="D3968" s="154"/>
      <c r="E3968" s="154"/>
      <c r="F3968" s="154"/>
    </row>
    <row r="3969" spans="2:6" x14ac:dyDescent="0.2">
      <c r="B3969" s="154"/>
      <c r="C3969" s="154"/>
      <c r="D3969" s="154"/>
      <c r="E3969" s="154"/>
      <c r="F3969" s="154"/>
    </row>
    <row r="3970" spans="2:6" x14ac:dyDescent="0.2">
      <c r="B3970" s="154"/>
      <c r="C3970" s="154"/>
      <c r="D3970" s="154"/>
      <c r="E3970" s="154"/>
      <c r="F3970" s="154"/>
    </row>
    <row r="3971" spans="2:6" x14ac:dyDescent="0.2">
      <c r="B3971" s="154"/>
      <c r="C3971" s="154"/>
      <c r="D3971" s="154"/>
      <c r="E3971" s="154"/>
      <c r="F3971" s="154"/>
    </row>
    <row r="3972" spans="2:6" x14ac:dyDescent="0.2">
      <c r="B3972" s="154"/>
      <c r="C3972" s="154"/>
      <c r="D3972" s="154"/>
      <c r="E3972" s="154"/>
      <c r="F3972" s="154"/>
    </row>
    <row r="3973" spans="2:6" x14ac:dyDescent="0.2">
      <c r="B3973" s="154"/>
      <c r="C3973" s="154"/>
      <c r="D3973" s="154"/>
      <c r="E3973" s="154"/>
      <c r="F3973" s="154"/>
    </row>
    <row r="3974" spans="2:6" x14ac:dyDescent="0.2">
      <c r="B3974" s="154"/>
      <c r="C3974" s="154"/>
      <c r="D3974" s="154"/>
      <c r="E3974" s="154"/>
      <c r="F3974" s="154"/>
    </row>
    <row r="3975" spans="2:6" x14ac:dyDescent="0.2">
      <c r="B3975" s="154"/>
      <c r="C3975" s="154"/>
      <c r="D3975" s="154"/>
      <c r="E3975" s="154"/>
      <c r="F3975" s="154"/>
    </row>
    <row r="3976" spans="2:6" x14ac:dyDescent="0.2">
      <c r="B3976" s="154"/>
      <c r="C3976" s="154"/>
      <c r="D3976" s="154"/>
      <c r="E3976" s="154"/>
      <c r="F3976" s="154"/>
    </row>
    <row r="3977" spans="2:6" x14ac:dyDescent="0.2">
      <c r="B3977" s="154"/>
      <c r="C3977" s="154"/>
      <c r="D3977" s="154"/>
      <c r="E3977" s="154"/>
      <c r="F3977" s="154"/>
    </row>
    <row r="3978" spans="2:6" x14ac:dyDescent="0.2">
      <c r="B3978" s="154"/>
      <c r="C3978" s="154"/>
      <c r="D3978" s="154"/>
      <c r="E3978" s="154"/>
      <c r="F3978" s="154"/>
    </row>
    <row r="3979" spans="2:6" x14ac:dyDescent="0.2">
      <c r="B3979" s="154"/>
      <c r="C3979" s="154"/>
      <c r="D3979" s="154"/>
      <c r="E3979" s="154"/>
      <c r="F3979" s="154"/>
    </row>
    <row r="3980" spans="2:6" x14ac:dyDescent="0.2">
      <c r="B3980" s="154"/>
      <c r="C3980" s="154"/>
      <c r="D3980" s="154"/>
      <c r="E3980" s="154"/>
      <c r="F3980" s="154"/>
    </row>
    <row r="3981" spans="2:6" x14ac:dyDescent="0.2">
      <c r="B3981" s="154"/>
      <c r="C3981" s="154"/>
      <c r="D3981" s="154"/>
      <c r="E3981" s="154"/>
      <c r="F3981" s="154"/>
    </row>
    <row r="3982" spans="2:6" x14ac:dyDescent="0.2">
      <c r="B3982" s="154"/>
      <c r="C3982" s="154"/>
      <c r="D3982" s="154"/>
      <c r="E3982" s="154"/>
      <c r="F3982" s="154"/>
    </row>
    <row r="3983" spans="2:6" x14ac:dyDescent="0.2">
      <c r="B3983" s="154"/>
      <c r="C3983" s="154"/>
      <c r="D3983" s="154"/>
      <c r="E3983" s="154"/>
      <c r="F3983" s="154"/>
    </row>
    <row r="3984" spans="2:6" x14ac:dyDescent="0.2">
      <c r="B3984" s="154"/>
      <c r="C3984" s="154"/>
      <c r="D3984" s="154"/>
      <c r="E3984" s="154"/>
      <c r="F3984" s="154"/>
    </row>
    <row r="3985" spans="2:6" x14ac:dyDescent="0.2">
      <c r="B3985" s="154"/>
      <c r="C3985" s="154"/>
      <c r="D3985" s="154"/>
      <c r="E3985" s="154"/>
      <c r="F3985" s="154"/>
    </row>
    <row r="3986" spans="2:6" x14ac:dyDescent="0.2">
      <c r="B3986" s="154"/>
      <c r="C3986" s="154"/>
      <c r="D3986" s="154"/>
      <c r="E3986" s="154"/>
      <c r="F3986" s="154"/>
    </row>
    <row r="3987" spans="2:6" x14ac:dyDescent="0.2">
      <c r="B3987" s="154"/>
      <c r="C3987" s="154"/>
      <c r="D3987" s="154"/>
      <c r="E3987" s="154"/>
      <c r="F3987" s="154"/>
    </row>
    <row r="3988" spans="2:6" x14ac:dyDescent="0.2">
      <c r="B3988" s="154"/>
      <c r="C3988" s="154"/>
      <c r="D3988" s="154"/>
      <c r="E3988" s="154"/>
      <c r="F3988" s="154"/>
    </row>
    <row r="3989" spans="2:6" x14ac:dyDescent="0.2">
      <c r="B3989" s="154"/>
      <c r="C3989" s="154"/>
      <c r="D3989" s="154"/>
      <c r="E3989" s="154"/>
      <c r="F3989" s="154"/>
    </row>
    <row r="3990" spans="2:6" x14ac:dyDescent="0.2">
      <c r="B3990" s="154"/>
      <c r="C3990" s="154"/>
      <c r="D3990" s="154"/>
      <c r="E3990" s="154"/>
      <c r="F3990" s="154"/>
    </row>
    <row r="3991" spans="2:6" x14ac:dyDescent="0.2">
      <c r="B3991" s="154"/>
      <c r="C3991" s="154"/>
      <c r="D3991" s="154"/>
      <c r="E3991" s="154"/>
      <c r="F3991" s="154"/>
    </row>
    <row r="3992" spans="2:6" x14ac:dyDescent="0.2">
      <c r="B3992" s="154"/>
      <c r="C3992" s="154"/>
      <c r="D3992" s="154"/>
      <c r="E3992" s="154"/>
      <c r="F3992" s="154"/>
    </row>
    <row r="3993" spans="2:6" x14ac:dyDescent="0.2">
      <c r="B3993" s="154"/>
      <c r="C3993" s="154"/>
      <c r="D3993" s="154"/>
      <c r="E3993" s="154"/>
      <c r="F3993" s="154"/>
    </row>
    <row r="3994" spans="2:6" x14ac:dyDescent="0.2">
      <c r="B3994" s="154"/>
      <c r="C3994" s="154"/>
      <c r="D3994" s="154"/>
      <c r="E3994" s="154"/>
      <c r="F3994" s="154"/>
    </row>
    <row r="3995" spans="2:6" x14ac:dyDescent="0.2">
      <c r="B3995" s="154"/>
      <c r="C3995" s="154"/>
      <c r="D3995" s="154"/>
      <c r="E3995" s="154"/>
      <c r="F3995" s="154"/>
    </row>
    <row r="3996" spans="2:6" x14ac:dyDescent="0.2">
      <c r="B3996" s="154"/>
      <c r="C3996" s="154"/>
      <c r="D3996" s="154"/>
      <c r="E3996" s="154"/>
      <c r="F3996" s="154"/>
    </row>
    <row r="3997" spans="2:6" x14ac:dyDescent="0.2">
      <c r="B3997" s="154"/>
      <c r="C3997" s="154"/>
      <c r="D3997" s="154"/>
      <c r="E3997" s="154"/>
      <c r="F3997" s="154"/>
    </row>
    <row r="3998" spans="2:6" x14ac:dyDescent="0.2">
      <c r="B3998" s="154"/>
      <c r="C3998" s="154"/>
      <c r="D3998" s="154"/>
      <c r="E3998" s="154"/>
      <c r="F3998" s="154"/>
    </row>
    <row r="3999" spans="2:6" x14ac:dyDescent="0.2">
      <c r="B3999" s="154"/>
      <c r="C3999" s="154"/>
      <c r="D3999" s="154"/>
      <c r="E3999" s="154"/>
      <c r="F3999" s="154"/>
    </row>
    <row r="4000" spans="2:6" x14ac:dyDescent="0.2">
      <c r="B4000" s="154"/>
      <c r="C4000" s="154"/>
      <c r="D4000" s="154"/>
      <c r="E4000" s="154"/>
      <c r="F4000" s="154"/>
    </row>
    <row r="4001" spans="2:6" x14ac:dyDescent="0.2">
      <c r="B4001" s="154"/>
      <c r="C4001" s="154"/>
      <c r="D4001" s="154"/>
      <c r="E4001" s="154"/>
      <c r="F4001" s="154"/>
    </row>
    <row r="4002" spans="2:6" x14ac:dyDescent="0.2">
      <c r="B4002" s="154"/>
      <c r="C4002" s="154"/>
      <c r="D4002" s="154"/>
      <c r="E4002" s="154"/>
      <c r="F4002" s="154"/>
    </row>
    <row r="4003" spans="2:6" x14ac:dyDescent="0.2">
      <c r="B4003" s="154"/>
      <c r="C4003" s="154"/>
      <c r="D4003" s="154"/>
      <c r="E4003" s="154"/>
      <c r="F4003" s="154"/>
    </row>
    <row r="4004" spans="2:6" x14ac:dyDescent="0.2">
      <c r="B4004" s="154"/>
      <c r="C4004" s="154"/>
      <c r="D4004" s="154"/>
      <c r="E4004" s="154"/>
      <c r="F4004" s="154"/>
    </row>
    <row r="4005" spans="2:6" x14ac:dyDescent="0.2">
      <c r="B4005" s="154"/>
      <c r="C4005" s="154"/>
      <c r="D4005" s="154"/>
      <c r="E4005" s="154"/>
      <c r="F4005" s="154"/>
    </row>
    <row r="4006" spans="2:6" x14ac:dyDescent="0.2">
      <c r="B4006" s="154"/>
      <c r="C4006" s="154"/>
      <c r="D4006" s="154"/>
      <c r="E4006" s="154"/>
      <c r="F4006" s="154"/>
    </row>
    <row r="4007" spans="2:6" x14ac:dyDescent="0.2">
      <c r="B4007" s="154"/>
      <c r="C4007" s="154"/>
      <c r="D4007" s="154"/>
      <c r="E4007" s="154"/>
      <c r="F4007" s="154"/>
    </row>
    <row r="4008" spans="2:6" x14ac:dyDescent="0.2">
      <c r="B4008" s="154"/>
      <c r="C4008" s="154"/>
      <c r="D4008" s="154"/>
      <c r="E4008" s="154"/>
      <c r="F4008" s="154"/>
    </row>
    <row r="4009" spans="2:6" x14ac:dyDescent="0.2">
      <c r="B4009" s="154"/>
      <c r="C4009" s="154"/>
      <c r="D4009" s="154"/>
      <c r="E4009" s="154"/>
      <c r="F4009" s="154"/>
    </row>
    <row r="4010" spans="2:6" x14ac:dyDescent="0.2">
      <c r="B4010" s="154"/>
      <c r="C4010" s="154"/>
      <c r="D4010" s="154"/>
      <c r="E4010" s="154"/>
      <c r="F4010" s="154"/>
    </row>
    <row r="4011" spans="2:6" x14ac:dyDescent="0.2">
      <c r="B4011" s="154"/>
      <c r="C4011" s="154"/>
      <c r="D4011" s="154"/>
      <c r="E4011" s="154"/>
      <c r="F4011" s="154"/>
    </row>
    <row r="4012" spans="2:6" x14ac:dyDescent="0.2">
      <c r="B4012" s="154"/>
      <c r="C4012" s="154"/>
      <c r="D4012" s="154"/>
      <c r="E4012" s="154"/>
      <c r="F4012" s="154"/>
    </row>
    <row r="4013" spans="2:6" x14ac:dyDescent="0.2">
      <c r="B4013" s="154"/>
      <c r="C4013" s="154"/>
      <c r="D4013" s="154"/>
      <c r="E4013" s="154"/>
      <c r="F4013" s="154"/>
    </row>
    <row r="4014" spans="2:6" x14ac:dyDescent="0.2">
      <c r="B4014" s="154"/>
      <c r="C4014" s="154"/>
      <c r="D4014" s="154"/>
      <c r="E4014" s="154"/>
      <c r="F4014" s="154"/>
    </row>
    <row r="4015" spans="2:6" x14ac:dyDescent="0.2">
      <c r="B4015" s="154"/>
      <c r="C4015" s="154"/>
      <c r="D4015" s="154"/>
      <c r="E4015" s="154"/>
      <c r="F4015" s="154"/>
    </row>
    <row r="4016" spans="2:6" x14ac:dyDescent="0.2">
      <c r="B4016" s="154"/>
      <c r="C4016" s="154"/>
      <c r="D4016" s="154"/>
      <c r="E4016" s="154"/>
      <c r="F4016" s="154"/>
    </row>
    <row r="4017" spans="2:6" x14ac:dyDescent="0.2">
      <c r="B4017" s="154"/>
      <c r="C4017" s="154"/>
      <c r="D4017" s="154"/>
      <c r="E4017" s="154"/>
      <c r="F4017" s="154"/>
    </row>
    <row r="4018" spans="2:6" x14ac:dyDescent="0.2">
      <c r="B4018" s="154"/>
      <c r="C4018" s="154"/>
      <c r="D4018" s="154"/>
      <c r="E4018" s="154"/>
      <c r="F4018" s="154"/>
    </row>
    <row r="4019" spans="2:6" x14ac:dyDescent="0.2">
      <c r="B4019" s="154"/>
      <c r="C4019" s="154"/>
      <c r="D4019" s="154"/>
      <c r="E4019" s="154"/>
      <c r="F4019" s="154"/>
    </row>
    <row r="4020" spans="2:6" x14ac:dyDescent="0.2">
      <c r="B4020" s="154"/>
      <c r="C4020" s="154"/>
      <c r="D4020" s="154"/>
      <c r="E4020" s="154"/>
      <c r="F4020" s="154"/>
    </row>
    <row r="4021" spans="2:6" x14ac:dyDescent="0.2">
      <c r="B4021" s="154"/>
      <c r="C4021" s="154"/>
      <c r="D4021" s="154"/>
      <c r="E4021" s="154"/>
      <c r="F4021" s="154"/>
    </row>
    <row r="4022" spans="2:6" x14ac:dyDescent="0.2">
      <c r="B4022" s="154"/>
      <c r="C4022" s="154"/>
      <c r="D4022" s="154"/>
      <c r="E4022" s="154"/>
      <c r="F4022" s="154"/>
    </row>
    <row r="4023" spans="2:6" x14ac:dyDescent="0.2">
      <c r="B4023" s="154"/>
      <c r="C4023" s="154"/>
      <c r="D4023" s="154"/>
      <c r="E4023" s="154"/>
      <c r="F4023" s="154"/>
    </row>
    <row r="4024" spans="2:6" x14ac:dyDescent="0.2">
      <c r="B4024" s="154"/>
      <c r="C4024" s="154"/>
      <c r="D4024" s="154"/>
      <c r="E4024" s="154"/>
      <c r="F4024" s="154"/>
    </row>
    <row r="4025" spans="2:6" x14ac:dyDescent="0.2">
      <c r="B4025" s="154"/>
      <c r="C4025" s="154"/>
      <c r="D4025" s="154"/>
      <c r="E4025" s="154"/>
      <c r="F4025" s="154"/>
    </row>
  </sheetData>
  <autoFilter ref="B4:G3573">
    <filterColumn colId="3">
      <filters>
        <filter val="Russian Federation"/>
      </filters>
    </filterColumn>
  </autoFilter>
  <sortState ref="B5:G3573">
    <sortCondition ref="E5:E3573"/>
  </sortState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2:O124"/>
  <sheetViews>
    <sheetView showGridLines="0" topLeftCell="A44" workbookViewId="0">
      <selection activeCell="L65" sqref="L65:L69"/>
    </sheetView>
  </sheetViews>
  <sheetFormatPr defaultRowHeight="12.75" x14ac:dyDescent="0.2"/>
  <cols>
    <col min="1" max="1" width="9.140625" style="78"/>
    <col min="2" max="2" width="14.85546875" style="78" customWidth="1"/>
    <col min="3" max="3" width="16.28515625" style="78" customWidth="1"/>
    <col min="4" max="4" width="19" style="78" bestFit="1" customWidth="1"/>
    <col min="5" max="5" width="13.42578125" style="78" bestFit="1" customWidth="1"/>
    <col min="6" max="6" width="14.5703125" style="78" bestFit="1" customWidth="1"/>
    <col min="7" max="10" width="9.140625" style="78"/>
    <col min="11" max="12" width="10.140625" style="78" bestFit="1" customWidth="1"/>
    <col min="13" max="16384" width="9.140625" style="78"/>
  </cols>
  <sheetData>
    <row r="2" spans="1:10" ht="20.25" x14ac:dyDescent="0.2">
      <c r="B2" s="1" t="str">
        <f ca="1">RIGHT(CELL("filename", B2), LEN(CELL("filename", B2)) - SEARCH("]", CELL("filename", B2)))</f>
        <v>Background analysis</v>
      </c>
    </row>
    <row r="4" spans="1:10" s="2" customFormat="1" x14ac:dyDescent="0.2">
      <c r="A4" s="215"/>
      <c r="B4" s="3" t="str">
        <f>AirlineHomeCity&amp;" - "&amp;DestinationCity</f>
        <v>London - San Jose</v>
      </c>
    </row>
    <row r="6" spans="1:10" x14ac:dyDescent="0.2">
      <c r="B6" s="232" t="s">
        <v>7742</v>
      </c>
      <c r="C6" s="241" t="s">
        <v>7743</v>
      </c>
      <c r="J6" s="216"/>
    </row>
    <row r="7" spans="1:10" x14ac:dyDescent="0.2">
      <c r="B7" s="217"/>
      <c r="C7" s="218"/>
      <c r="J7" s="216"/>
    </row>
    <row r="8" spans="1:10" x14ac:dyDescent="0.2">
      <c r="B8" s="217"/>
      <c r="C8" s="218"/>
      <c r="J8" s="216"/>
    </row>
    <row r="9" spans="1:10" x14ac:dyDescent="0.2">
      <c r="B9" s="217"/>
      <c r="C9" s="218"/>
      <c r="J9" s="216"/>
    </row>
    <row r="10" spans="1:10" x14ac:dyDescent="0.2">
      <c r="B10" s="217"/>
      <c r="C10" s="218"/>
      <c r="J10" s="216"/>
    </row>
    <row r="11" spans="1:10" x14ac:dyDescent="0.2">
      <c r="B11" s="217"/>
      <c r="C11" s="218"/>
      <c r="J11" s="216"/>
    </row>
    <row r="12" spans="1:10" x14ac:dyDescent="0.2">
      <c r="B12" s="217"/>
      <c r="C12" s="218"/>
    </row>
    <row r="13" spans="1:10" x14ac:dyDescent="0.2">
      <c r="B13" s="217"/>
      <c r="C13" s="218"/>
    </row>
    <row r="14" spans="1:10" x14ac:dyDescent="0.2">
      <c r="B14" s="217"/>
      <c r="C14" s="218"/>
    </row>
    <row r="15" spans="1:10" x14ac:dyDescent="0.2">
      <c r="B15" s="217"/>
      <c r="C15" s="219"/>
    </row>
    <row r="16" spans="1:10" x14ac:dyDescent="0.2">
      <c r="B16" s="220" t="s">
        <v>1464</v>
      </c>
      <c r="C16" s="221">
        <f>100%-SUM(C7:C15)</f>
        <v>1</v>
      </c>
    </row>
    <row r="18" spans="1:11" s="2" customFormat="1" x14ac:dyDescent="0.2">
      <c r="A18" s="215"/>
      <c r="B18" s="3" t="str">
        <f>" Major Connecting Points beyond "&amp;AirlineHomeCity</f>
        <v xml:space="preserve"> Major Connecting Points beyond London</v>
      </c>
    </row>
    <row r="20" spans="1:11" x14ac:dyDescent="0.2">
      <c r="B20" s="232" t="s">
        <v>7742</v>
      </c>
      <c r="C20" s="241" t="s">
        <v>7743</v>
      </c>
    </row>
    <row r="21" spans="1:11" x14ac:dyDescent="0.2">
      <c r="B21" s="224"/>
      <c r="C21" s="225"/>
      <c r="E21" s="222"/>
      <c r="F21" s="222"/>
      <c r="K21" s="223"/>
    </row>
    <row r="22" spans="1:11" x14ac:dyDescent="0.2">
      <c r="B22" s="224"/>
      <c r="C22" s="225"/>
      <c r="E22" s="222"/>
      <c r="F22" s="222"/>
      <c r="K22" s="223"/>
    </row>
    <row r="23" spans="1:11" x14ac:dyDescent="0.2">
      <c r="B23" s="224"/>
      <c r="C23" s="225"/>
      <c r="E23" s="222"/>
      <c r="F23" s="222"/>
      <c r="K23" s="223"/>
    </row>
    <row r="24" spans="1:11" x14ac:dyDescent="0.2">
      <c r="B24" s="224"/>
      <c r="C24" s="225"/>
      <c r="K24" s="223"/>
    </row>
    <row r="25" spans="1:11" x14ac:dyDescent="0.2">
      <c r="B25" s="224"/>
      <c r="C25" s="225"/>
      <c r="K25" s="223"/>
    </row>
    <row r="26" spans="1:11" x14ac:dyDescent="0.2">
      <c r="B26" s="224"/>
      <c r="C26" s="225"/>
      <c r="K26" s="223"/>
    </row>
    <row r="27" spans="1:11" x14ac:dyDescent="0.2">
      <c r="B27" s="224"/>
      <c r="C27" s="225"/>
      <c r="K27" s="223"/>
    </row>
    <row r="28" spans="1:11" x14ac:dyDescent="0.2">
      <c r="B28" s="224"/>
      <c r="C28" s="225"/>
      <c r="J28" s="152"/>
      <c r="K28" s="223"/>
    </row>
    <row r="29" spans="1:11" x14ac:dyDescent="0.2">
      <c r="B29" s="224"/>
      <c r="C29" s="225"/>
      <c r="E29" s="226"/>
      <c r="F29" s="227"/>
      <c r="J29" s="152"/>
      <c r="K29" s="223"/>
    </row>
    <row r="30" spans="1:11" x14ac:dyDescent="0.2">
      <c r="B30" s="242" t="s">
        <v>1464</v>
      </c>
      <c r="C30" s="243">
        <f>100%-SUM(C21:C29)</f>
        <v>1</v>
      </c>
      <c r="E30" s="226"/>
      <c r="F30" s="227"/>
      <c r="J30" s="152"/>
      <c r="K30" s="223"/>
    </row>
    <row r="31" spans="1:11" x14ac:dyDescent="0.2">
      <c r="B31" s="226"/>
      <c r="C31" s="227"/>
      <c r="E31" s="226"/>
      <c r="F31" s="227"/>
      <c r="J31" s="152"/>
      <c r="K31" s="223"/>
    </row>
    <row r="32" spans="1:11" x14ac:dyDescent="0.2">
      <c r="B32" s="226"/>
      <c r="C32" s="227"/>
      <c r="E32" s="226"/>
      <c r="F32" s="227"/>
      <c r="J32" s="152"/>
      <c r="K32" s="223"/>
    </row>
    <row r="33" spans="1:15" s="2" customFormat="1" x14ac:dyDescent="0.2">
      <c r="A33" s="215"/>
      <c r="B33" s="3" t="str">
        <f>" Major Connecting Points beyond "&amp;DestinationCity</f>
        <v xml:space="preserve"> Major Connecting Points beyond San Jose</v>
      </c>
    </row>
    <row r="34" spans="1:15" x14ac:dyDescent="0.2">
      <c r="E34" s="226"/>
      <c r="F34" s="227"/>
      <c r="J34" s="152"/>
      <c r="K34" s="223"/>
    </row>
    <row r="35" spans="1:15" x14ac:dyDescent="0.2">
      <c r="B35" s="232" t="s">
        <v>7742</v>
      </c>
      <c r="C35" s="241" t="s">
        <v>7743</v>
      </c>
      <c r="E35" s="226"/>
      <c r="F35" s="227"/>
      <c r="J35" s="152"/>
      <c r="K35" s="223"/>
    </row>
    <row r="36" spans="1:15" x14ac:dyDescent="0.2">
      <c r="B36" s="244"/>
      <c r="C36" s="225"/>
      <c r="E36" s="226"/>
      <c r="F36" s="227"/>
      <c r="G36" s="222"/>
      <c r="J36" s="152"/>
      <c r="K36" s="223"/>
    </row>
    <row r="37" spans="1:15" x14ac:dyDescent="0.2">
      <c r="B37" s="244"/>
      <c r="C37" s="225"/>
      <c r="E37" s="226"/>
      <c r="F37" s="227"/>
      <c r="G37" s="222"/>
      <c r="J37" s="152"/>
      <c r="K37" s="223"/>
    </row>
    <row r="38" spans="1:15" x14ac:dyDescent="0.2">
      <c r="B38" s="244"/>
      <c r="C38" s="225"/>
      <c r="E38" s="226"/>
      <c r="F38" s="227"/>
      <c r="G38" s="222"/>
      <c r="J38" s="152"/>
      <c r="K38" s="223"/>
    </row>
    <row r="39" spans="1:15" x14ac:dyDescent="0.2">
      <c r="B39" s="244"/>
      <c r="C39" s="225"/>
      <c r="E39" s="226"/>
      <c r="F39" s="227"/>
      <c r="G39" s="222"/>
      <c r="J39" s="152"/>
      <c r="K39" s="223"/>
    </row>
    <row r="40" spans="1:15" x14ac:dyDescent="0.2">
      <c r="B40" s="244"/>
      <c r="C40" s="225"/>
      <c r="E40" s="226"/>
      <c r="F40" s="227"/>
      <c r="J40" s="152"/>
      <c r="K40" s="223"/>
    </row>
    <row r="41" spans="1:15" x14ac:dyDescent="0.2">
      <c r="B41" s="244"/>
      <c r="C41" s="225"/>
      <c r="E41" s="226"/>
      <c r="F41" s="227"/>
      <c r="J41" s="152"/>
      <c r="K41" s="223"/>
    </row>
    <row r="42" spans="1:15" x14ac:dyDescent="0.2">
      <c r="B42" s="244"/>
      <c r="C42" s="225"/>
      <c r="E42" s="226"/>
      <c r="F42" s="227"/>
      <c r="J42" s="152"/>
      <c r="K42" s="223"/>
    </row>
    <row r="43" spans="1:15" x14ac:dyDescent="0.2">
      <c r="B43" s="244"/>
      <c r="C43" s="225"/>
      <c r="E43" s="226"/>
      <c r="F43" s="227"/>
      <c r="J43" s="152"/>
      <c r="K43" s="223"/>
    </row>
    <row r="44" spans="1:15" x14ac:dyDescent="0.2">
      <c r="B44" s="245" t="s">
        <v>1464</v>
      </c>
      <c r="C44" s="243">
        <f>100%-SUM(C36:C43)</f>
        <v>1</v>
      </c>
      <c r="E44" s="226"/>
      <c r="F44" s="227"/>
      <c r="J44" s="152"/>
      <c r="K44" s="223"/>
    </row>
    <row r="46" spans="1:15" x14ac:dyDescent="0.2">
      <c r="O46" s="228"/>
    </row>
    <row r="47" spans="1:15" s="2" customFormat="1" x14ac:dyDescent="0.2">
      <c r="A47" s="215"/>
      <c r="B47" s="3" t="str">
        <f>"Top 15 Cities beyond "&amp;AirlineHomeCity</f>
        <v>Top 15 Cities beyond London</v>
      </c>
    </row>
    <row r="48" spans="1:15" x14ac:dyDescent="0.2">
      <c r="B48" s="229"/>
      <c r="C48" s="230"/>
      <c r="D48" s="230"/>
      <c r="E48" s="223"/>
      <c r="L48" s="228"/>
      <c r="M48" s="228"/>
      <c r="N48" s="228"/>
      <c r="O48" s="231"/>
    </row>
    <row r="49" spans="1:15" x14ac:dyDescent="0.2">
      <c r="B49" s="232" t="s">
        <v>7745</v>
      </c>
      <c r="C49" s="233" t="s">
        <v>7746</v>
      </c>
      <c r="D49" s="233" t="s">
        <v>7747</v>
      </c>
      <c r="E49" s="246" t="s">
        <v>1517</v>
      </c>
      <c r="F49" s="234" t="s">
        <v>1518</v>
      </c>
      <c r="L49" s="231"/>
      <c r="M49" s="231"/>
      <c r="N49" s="235"/>
      <c r="O49" s="231"/>
    </row>
    <row r="50" spans="1:15" x14ac:dyDescent="0.2">
      <c r="A50" s="78">
        <v>2</v>
      </c>
      <c r="B50" s="236" t="str">
        <f>'Home Airport Cnx Demand'!B7</f>
        <v>PAR</v>
      </c>
      <c r="C50" s="237" t="str">
        <f>VLOOKUP(B50,'City Lookup'!$C$5:$E$3573,2,FALSE)</f>
        <v>Paris</v>
      </c>
      <c r="D50" s="237" t="str">
        <f>VLOOKUP(B50,'City Lookup'!$C$5:$E$3573,3,FALSE)</f>
        <v>France</v>
      </c>
      <c r="E50" s="236">
        <f>'Home Airport Cnx Demand'!I8</f>
        <v>0</v>
      </c>
      <c r="F50" s="236">
        <f>'Home Airport Cnx Demand'!J8</f>
        <v>0</v>
      </c>
      <c r="J50" s="78" t="s">
        <v>279</v>
      </c>
      <c r="K50" s="78" t="s">
        <v>2238</v>
      </c>
      <c r="L50" s="25">
        <v>129348.78464933367</v>
      </c>
      <c r="M50" s="231"/>
      <c r="N50" s="235"/>
      <c r="O50" s="231"/>
    </row>
    <row r="51" spans="1:15" x14ac:dyDescent="0.2">
      <c r="A51" s="78">
        <v>1</v>
      </c>
      <c r="B51" s="236" t="str">
        <f>'Home Airport Cnx Demand'!B8</f>
        <v>DEL</v>
      </c>
      <c r="C51" s="237" t="str">
        <f>VLOOKUP(B51,'City Lookup'!$C$5:$E$3573,2,FALSE)</f>
        <v>Delhi</v>
      </c>
      <c r="D51" s="237" t="str">
        <f>VLOOKUP(B51,'City Lookup'!$C$5:$E$3573,3,FALSE)</f>
        <v>India</v>
      </c>
      <c r="E51" s="236">
        <f>'Home Airport Cnx Demand'!I7</f>
        <v>0</v>
      </c>
      <c r="F51" s="236">
        <f>'Home Airport Cnx Demand'!J7</f>
        <v>129348.78464933367</v>
      </c>
      <c r="J51" s="78" t="s">
        <v>84</v>
      </c>
      <c r="K51" s="78" t="s">
        <v>2856</v>
      </c>
      <c r="L51" s="25">
        <v>92794.486241960505</v>
      </c>
      <c r="M51" s="231"/>
      <c r="N51" s="235"/>
      <c r="O51" s="231"/>
    </row>
    <row r="52" spans="1:15" x14ac:dyDescent="0.2">
      <c r="A52" s="78">
        <v>3</v>
      </c>
      <c r="B52" s="236" t="str">
        <f>'Home Airport Cnx Demand'!B9</f>
        <v>FRA</v>
      </c>
      <c r="C52" s="237" t="str">
        <f>VLOOKUP(B52,'City Lookup'!$C$5:$E$3573,2,FALSE)</f>
        <v>Frankfurt</v>
      </c>
      <c r="D52" s="237" t="str">
        <f>VLOOKUP(B52,'City Lookup'!$C$5:$E$3573,3,FALSE)</f>
        <v>Germany</v>
      </c>
      <c r="E52" s="236">
        <f>'Home Airport Cnx Demand'!I9</f>
        <v>0</v>
      </c>
      <c r="F52" s="236">
        <f>'Home Airport Cnx Demand'!J9</f>
        <v>92794.486241960505</v>
      </c>
      <c r="J52" s="78" t="s">
        <v>88</v>
      </c>
      <c r="K52" s="78" t="s">
        <v>1845</v>
      </c>
      <c r="L52" s="25">
        <v>55850.526360707692</v>
      </c>
      <c r="M52" s="231"/>
      <c r="N52" s="235"/>
      <c r="O52" s="231"/>
    </row>
    <row r="53" spans="1:15" x14ac:dyDescent="0.2">
      <c r="A53" s="78">
        <v>4</v>
      </c>
      <c r="B53" s="236" t="str">
        <f>'Home Airport Cnx Demand'!B10</f>
        <v>BLR</v>
      </c>
      <c r="C53" s="237" t="str">
        <f>VLOOKUP(B53,'City Lookup'!$C$5:$E$3573,2,FALSE)</f>
        <v>Bengaluru</v>
      </c>
      <c r="D53" s="237" t="str">
        <f>VLOOKUP(B53,'City Lookup'!$C$5:$E$3573,3,FALSE)</f>
        <v>India</v>
      </c>
      <c r="E53" s="236">
        <f>'Home Airport Cnx Demand'!I10</f>
        <v>0</v>
      </c>
      <c r="F53" s="236">
        <f>'Home Airport Cnx Demand'!J10</f>
        <v>0</v>
      </c>
      <c r="J53" s="78" t="s">
        <v>86</v>
      </c>
      <c r="K53" s="78" t="s">
        <v>1773</v>
      </c>
      <c r="L53" s="25">
        <v>40326.816564706191</v>
      </c>
      <c r="M53" s="231"/>
      <c r="N53" s="235"/>
      <c r="O53" s="231"/>
    </row>
    <row r="54" spans="1:15" x14ac:dyDescent="0.2">
      <c r="A54" s="78">
        <v>5</v>
      </c>
      <c r="B54" s="236" t="str">
        <f>'Home Airport Cnx Demand'!B11</f>
        <v>BOM</v>
      </c>
      <c r="C54" s="237" t="str">
        <f>VLOOKUP(B54,'City Lookup'!$C$5:$E$3573,2,FALSE)</f>
        <v>Mumbai</v>
      </c>
      <c r="D54" s="237" t="str">
        <f>VLOOKUP(B54,'City Lookup'!$C$5:$E$3573,3,FALSE)</f>
        <v>India</v>
      </c>
      <c r="E54" s="236">
        <f>'Home Airport Cnx Demand'!I11</f>
        <v>0</v>
      </c>
      <c r="F54" s="236">
        <f>'Home Airport Cnx Demand'!J11</f>
        <v>0</v>
      </c>
      <c r="J54" s="78" t="s">
        <v>308</v>
      </c>
      <c r="K54" s="78" t="s">
        <v>8230</v>
      </c>
      <c r="L54" s="25">
        <v>38860.747142044616</v>
      </c>
      <c r="M54" s="231"/>
      <c r="N54" s="235"/>
      <c r="O54" s="231"/>
    </row>
    <row r="55" spans="1:15" x14ac:dyDescent="0.2">
      <c r="A55" s="78">
        <v>6</v>
      </c>
      <c r="B55" s="236" t="str">
        <f>'Home Airport Cnx Demand'!B12</f>
        <v>AMS</v>
      </c>
      <c r="C55" s="237" t="str">
        <f>VLOOKUP(B55,'City Lookup'!$C$5:$E$3573,2,FALSE)</f>
        <v>Amsterdam</v>
      </c>
      <c r="D55" s="237" t="str">
        <f>VLOOKUP(B55,'City Lookup'!$C$5:$E$3573,3,FALSE)</f>
        <v>Netherlands</v>
      </c>
      <c r="E55" s="236">
        <f>'Home Airport Cnx Demand'!I12</f>
        <v>0</v>
      </c>
      <c r="F55" s="236">
        <f>'Home Airport Cnx Demand'!J12</f>
        <v>55850.526360707692</v>
      </c>
      <c r="J55" s="78" t="s">
        <v>81</v>
      </c>
      <c r="K55" s="78" t="s">
        <v>5942</v>
      </c>
      <c r="L55" s="25">
        <v>33988.675165454304</v>
      </c>
      <c r="M55" s="231"/>
      <c r="N55" s="235"/>
      <c r="O55" s="231"/>
    </row>
    <row r="56" spans="1:15" x14ac:dyDescent="0.2">
      <c r="A56" s="78">
        <v>7</v>
      </c>
      <c r="B56" s="236" t="str">
        <f>'Home Airport Cnx Demand'!B13</f>
        <v>HYD</v>
      </c>
      <c r="C56" s="237" t="str">
        <f>VLOOKUP(B56,'City Lookup'!$C$5:$E$3573,2,FALSE)</f>
        <v>Hyderabad</v>
      </c>
      <c r="D56" s="237" t="str">
        <f>VLOOKUP(B56,'City Lookup'!$C$5:$E$3573,3,FALSE)</f>
        <v>India</v>
      </c>
      <c r="E56" s="236">
        <f>'Home Airport Cnx Demand'!I13</f>
        <v>0</v>
      </c>
      <c r="F56" s="236">
        <f>'Home Airport Cnx Demand'!J13</f>
        <v>0</v>
      </c>
      <c r="J56" s="78" t="s">
        <v>144</v>
      </c>
      <c r="K56" s="78" t="s">
        <v>2456</v>
      </c>
      <c r="L56" s="25">
        <v>29868.975644484053</v>
      </c>
      <c r="M56" s="231"/>
      <c r="N56" s="235"/>
      <c r="O56" s="231"/>
    </row>
    <row r="57" spans="1:15" x14ac:dyDescent="0.2">
      <c r="A57" s="78">
        <v>8</v>
      </c>
      <c r="B57" s="236" t="str">
        <f>'Home Airport Cnx Demand'!B14</f>
        <v>MUC</v>
      </c>
      <c r="C57" s="237" t="str">
        <f>VLOOKUP(B57,'City Lookup'!$C$5:$E$3573,2,FALSE)</f>
        <v>Munich</v>
      </c>
      <c r="D57" s="237" t="str">
        <f>VLOOKUP(B57,'City Lookup'!$C$5:$E$3573,3,FALSE)</f>
        <v>Germany</v>
      </c>
      <c r="E57" s="236">
        <f>'Home Airport Cnx Demand'!I14</f>
        <v>0</v>
      </c>
      <c r="F57" s="236">
        <f>'Home Airport Cnx Demand'!J14</f>
        <v>40326.816564706191</v>
      </c>
      <c r="J57" s="78" t="s">
        <v>134</v>
      </c>
      <c r="K57" s="78" t="s">
        <v>2646</v>
      </c>
      <c r="L57" s="25">
        <v>28174.208534072572</v>
      </c>
      <c r="M57" s="231"/>
      <c r="N57" s="235"/>
      <c r="O57" s="231"/>
    </row>
    <row r="58" spans="1:15" x14ac:dyDescent="0.2">
      <c r="A58" s="78">
        <v>9</v>
      </c>
      <c r="B58" s="236" t="str">
        <f>'Home Airport Cnx Demand'!B15</f>
        <v>TLV</v>
      </c>
      <c r="C58" s="237" t="str">
        <f>VLOOKUP(B58,'City Lookup'!$C$5:$E$3573,2,FALSE)</f>
        <v>Tel Aviv-yafo</v>
      </c>
      <c r="D58" s="237" t="str">
        <f>VLOOKUP(B58,'City Lookup'!$C$5:$E$3573,3,FALSE)</f>
        <v>Israel</v>
      </c>
      <c r="E58" s="236">
        <f>'Home Airport Cnx Demand'!I15</f>
        <v>0</v>
      </c>
      <c r="F58" s="236">
        <f>'Home Airport Cnx Demand'!J15</f>
        <v>38860.747142044616</v>
      </c>
      <c r="J58" s="78" t="s">
        <v>281</v>
      </c>
      <c r="K58" s="78" t="s">
        <v>6747</v>
      </c>
      <c r="L58" s="25">
        <v>25359.08063464981</v>
      </c>
      <c r="M58" s="231"/>
      <c r="N58" s="235"/>
      <c r="O58" s="231"/>
    </row>
    <row r="59" spans="1:15" x14ac:dyDescent="0.2">
      <c r="A59" s="78">
        <v>10</v>
      </c>
      <c r="B59" s="236" t="str">
        <f>'Home Airport Cnx Demand'!B16</f>
        <v>MAA</v>
      </c>
      <c r="C59" s="237" t="str">
        <f>VLOOKUP(B59,'City Lookup'!$C$5:$E$3573,2,FALSE)</f>
        <v>Chennai</v>
      </c>
      <c r="D59" s="237" t="str">
        <f>VLOOKUP(B59,'City Lookup'!$C$5:$E$3573,3,FALSE)</f>
        <v>India</v>
      </c>
      <c r="E59" s="236">
        <f>'Home Airport Cnx Demand'!I16</f>
        <v>0</v>
      </c>
      <c r="F59" s="236">
        <f>'Home Airport Cnx Demand'!J16</f>
        <v>0</v>
      </c>
      <c r="J59" s="78" t="s">
        <v>351</v>
      </c>
      <c r="K59" s="78" t="s">
        <v>1893</v>
      </c>
      <c r="L59" s="25">
        <v>23154.585160237024</v>
      </c>
      <c r="M59" s="231"/>
      <c r="N59" s="235"/>
      <c r="O59" s="231"/>
    </row>
    <row r="60" spans="1:15" x14ac:dyDescent="0.2">
      <c r="A60" s="78">
        <v>11</v>
      </c>
      <c r="B60" s="236" t="str">
        <f>'Home Airport Cnx Demand'!B17</f>
        <v>ZRH</v>
      </c>
      <c r="C60" s="237" t="str">
        <f>VLOOKUP(B60,'City Lookup'!$C$5:$E$3573,2,FALSE)</f>
        <v>Zurich</v>
      </c>
      <c r="D60" s="237" t="str">
        <f>VLOOKUP(B60,'City Lookup'!$C$5:$E$3573,3,FALSE)</f>
        <v>Switzerland</v>
      </c>
      <c r="E60" s="236">
        <f>'Home Airport Cnx Demand'!I17</f>
        <v>0</v>
      </c>
      <c r="F60" s="236">
        <f>'Home Airport Cnx Demand'!J17</f>
        <v>33988.675165454304</v>
      </c>
      <c r="J60" s="78" t="s">
        <v>153</v>
      </c>
      <c r="K60" s="78" t="s">
        <v>6715</v>
      </c>
      <c r="L60" s="25">
        <v>20317.303688247994</v>
      </c>
      <c r="M60" s="231"/>
      <c r="N60" s="235"/>
      <c r="O60" s="231"/>
    </row>
    <row r="61" spans="1:15" x14ac:dyDescent="0.2">
      <c r="A61" s="78">
        <v>12</v>
      </c>
      <c r="B61" s="236" t="str">
        <f>'Home Airport Cnx Demand'!B18</f>
        <v>CPH</v>
      </c>
      <c r="C61" s="237" t="str">
        <f>VLOOKUP(B61,'City Lookup'!$C$5:$E$3573,2,FALSE)</f>
        <v>Copenhagen</v>
      </c>
      <c r="D61" s="237" t="str">
        <f>VLOOKUP(B61,'City Lookup'!$C$5:$E$3573,3,FALSE)</f>
        <v>Denmark</v>
      </c>
      <c r="E61" s="236">
        <f>'Home Airport Cnx Demand'!I18</f>
        <v>0</v>
      </c>
      <c r="F61" s="236">
        <f>'Home Airport Cnx Demand'!J18</f>
        <v>29868.975644484053</v>
      </c>
      <c r="J61" s="78" t="s">
        <v>83</v>
      </c>
      <c r="K61" s="78" t="s">
        <v>3945</v>
      </c>
      <c r="L61" s="25">
        <v>18160.986079825449</v>
      </c>
      <c r="M61" s="231"/>
      <c r="N61" s="235"/>
      <c r="O61" s="231"/>
    </row>
    <row r="62" spans="1:15" x14ac:dyDescent="0.2">
      <c r="A62" s="78">
        <v>13</v>
      </c>
      <c r="B62" s="236" t="str">
        <f>'Home Airport Cnx Demand'!B19</f>
        <v>DUB</v>
      </c>
      <c r="C62" s="237" t="str">
        <f>VLOOKUP(B62,'City Lookup'!$C$5:$E$3573,2,FALSE)</f>
        <v>Dublin</v>
      </c>
      <c r="D62" s="237" t="str">
        <f>VLOOKUP(B62,'City Lookup'!$C$5:$E$3573,3,FALSE)</f>
        <v>Ireland</v>
      </c>
      <c r="E62" s="236">
        <f>'Home Airport Cnx Demand'!I19</f>
        <v>0</v>
      </c>
      <c r="F62" s="236">
        <f>'Home Airport Cnx Demand'!J19</f>
        <v>28174.208534072572</v>
      </c>
      <c r="J62" s="78" t="s">
        <v>284</v>
      </c>
      <c r="K62" s="78" t="s">
        <v>2054</v>
      </c>
      <c r="L62" s="25">
        <v>18011.386423289227</v>
      </c>
      <c r="M62" s="231"/>
      <c r="N62" s="235"/>
      <c r="O62" s="231"/>
    </row>
    <row r="63" spans="1:15" x14ac:dyDescent="0.2">
      <c r="A63" s="78">
        <v>14</v>
      </c>
      <c r="B63" s="236" t="str">
        <f>'Home Airport Cnx Demand'!B20</f>
        <v>ROM</v>
      </c>
      <c r="C63" s="237" t="str">
        <f>VLOOKUP(B63,'City Lookup'!$C$5:$E$3573,2,FALSE)</f>
        <v>Rome</v>
      </c>
      <c r="D63" s="237" t="str">
        <f>VLOOKUP(B63,'City Lookup'!$C$5:$E$3573,3,FALSE)</f>
        <v>Italy</v>
      </c>
      <c r="E63" s="236">
        <f>'Home Airport Cnx Demand'!I20</f>
        <v>0</v>
      </c>
      <c r="F63" s="236">
        <f>'Home Airport Cnx Demand'!J20</f>
        <v>25359.08063464981</v>
      </c>
      <c r="J63" s="78" t="s">
        <v>295</v>
      </c>
      <c r="K63" s="78" t="s">
        <v>5087</v>
      </c>
      <c r="L63" s="25">
        <v>16586.974699067992</v>
      </c>
      <c r="M63" s="231"/>
      <c r="N63" s="235"/>
      <c r="O63" s="231"/>
    </row>
    <row r="64" spans="1:15" x14ac:dyDescent="0.2">
      <c r="A64" s="78">
        <v>15</v>
      </c>
      <c r="B64" s="236" t="str">
        <f>'Home Airport Cnx Demand'!B21</f>
        <v>STO</v>
      </c>
      <c r="C64" s="237" t="str">
        <f>VLOOKUP(B64,'City Lookup'!$C$5:$E$3573,2,FALSE)</f>
        <v>Stockholm</v>
      </c>
      <c r="D64" s="237" t="str">
        <f>VLOOKUP(B64,'City Lookup'!$C$5:$E$3573,3,FALSE)</f>
        <v>Sweden</v>
      </c>
      <c r="E64" s="236">
        <f>'Home Airport Cnx Demand'!I21</f>
        <v>0</v>
      </c>
      <c r="F64" s="236">
        <f>'Home Airport Cnx Demand'!J21</f>
        <v>23154.585160237024</v>
      </c>
      <c r="J64" s="78" t="s">
        <v>129</v>
      </c>
      <c r="K64" s="78" t="s">
        <v>1855</v>
      </c>
      <c r="L64" s="25">
        <v>15338.445653877301</v>
      </c>
      <c r="M64" s="231"/>
      <c r="N64" s="235"/>
      <c r="O64" s="231"/>
    </row>
    <row r="65" spans="10:15" x14ac:dyDescent="0.2">
      <c r="J65" s="78" t="s">
        <v>39</v>
      </c>
      <c r="K65" s="78" t="s">
        <v>2566</v>
      </c>
      <c r="L65" s="930">
        <v>115732.46631155646</v>
      </c>
      <c r="M65" s="231"/>
      <c r="N65" s="235"/>
      <c r="O65" s="231"/>
    </row>
    <row r="66" spans="10:15" x14ac:dyDescent="0.2">
      <c r="J66" s="78" t="s">
        <v>44</v>
      </c>
      <c r="K66" s="78" t="s">
        <v>8256</v>
      </c>
      <c r="L66" s="930">
        <v>79730</v>
      </c>
      <c r="M66" s="231"/>
      <c r="N66" s="235"/>
      <c r="O66" s="231"/>
    </row>
    <row r="67" spans="10:15" x14ac:dyDescent="0.2">
      <c r="J67" s="78" t="s">
        <v>41</v>
      </c>
      <c r="K67" s="78" t="s">
        <v>2153</v>
      </c>
      <c r="L67" s="930">
        <v>63618.780893028816</v>
      </c>
      <c r="M67" s="231"/>
      <c r="N67" s="235"/>
      <c r="O67" s="231"/>
    </row>
    <row r="68" spans="10:15" x14ac:dyDescent="0.2">
      <c r="J68" s="78" t="s">
        <v>43</v>
      </c>
      <c r="K68" s="78" t="s">
        <v>6733</v>
      </c>
      <c r="L68" s="930">
        <v>51270</v>
      </c>
      <c r="M68" s="231"/>
      <c r="N68" s="235"/>
      <c r="O68" s="231"/>
    </row>
    <row r="69" spans="10:15" x14ac:dyDescent="0.2">
      <c r="J69" s="78" t="s">
        <v>42</v>
      </c>
      <c r="K69" s="78" t="s">
        <v>3943</v>
      </c>
      <c r="L69" s="930">
        <v>47210</v>
      </c>
      <c r="M69" s="231"/>
      <c r="N69" s="235"/>
      <c r="O69" s="231"/>
    </row>
    <row r="70" spans="10:15" x14ac:dyDescent="0.2">
      <c r="L70" s="231"/>
      <c r="M70" s="231"/>
      <c r="N70" s="235"/>
      <c r="O70" s="231"/>
    </row>
    <row r="71" spans="10:15" x14ac:dyDescent="0.2">
      <c r="L71" s="231"/>
      <c r="M71" s="231"/>
      <c r="N71" s="235"/>
      <c r="O71" s="231"/>
    </row>
    <row r="72" spans="10:15" x14ac:dyDescent="0.2">
      <c r="L72" s="231"/>
      <c r="M72" s="231"/>
      <c r="N72" s="235"/>
      <c r="O72" s="231"/>
    </row>
    <row r="73" spans="10:15" x14ac:dyDescent="0.2">
      <c r="L73" s="231"/>
      <c r="M73" s="231"/>
      <c r="N73" s="235"/>
      <c r="O73" s="231"/>
    </row>
    <row r="74" spans="10:15" x14ac:dyDescent="0.2">
      <c r="L74" s="231"/>
      <c r="M74" s="231"/>
      <c r="N74" s="235"/>
      <c r="O74" s="231"/>
    </row>
    <row r="75" spans="10:15" x14ac:dyDescent="0.2">
      <c r="L75" s="231"/>
      <c r="M75" s="231"/>
      <c r="N75" s="235"/>
      <c r="O75" s="231"/>
    </row>
    <row r="76" spans="10:15" x14ac:dyDescent="0.2">
      <c r="L76" s="231"/>
      <c r="M76" s="231"/>
      <c r="N76" s="235"/>
      <c r="O76" s="231"/>
    </row>
    <row r="77" spans="10:15" x14ac:dyDescent="0.2">
      <c r="L77" s="231"/>
      <c r="M77" s="231"/>
      <c r="N77" s="235"/>
      <c r="O77" s="231"/>
    </row>
    <row r="78" spans="10:15" x14ac:dyDescent="0.2">
      <c r="L78" s="231"/>
      <c r="M78" s="231"/>
      <c r="N78" s="235"/>
      <c r="O78" s="231"/>
    </row>
    <row r="79" spans="10:15" x14ac:dyDescent="0.2">
      <c r="L79" s="231"/>
      <c r="M79" s="231"/>
      <c r="N79" s="235"/>
      <c r="O79" s="231"/>
    </row>
    <row r="80" spans="10:15" x14ac:dyDescent="0.2">
      <c r="L80" s="231"/>
      <c r="M80" s="231"/>
      <c r="N80" s="235"/>
      <c r="O80" s="231"/>
    </row>
    <row r="81" spans="1:15" x14ac:dyDescent="0.2">
      <c r="L81" s="231"/>
      <c r="M81" s="231"/>
      <c r="N81" s="235"/>
      <c r="O81" s="231"/>
    </row>
    <row r="82" spans="1:15" x14ac:dyDescent="0.2">
      <c r="L82" s="231"/>
      <c r="M82" s="231"/>
      <c r="N82" s="235"/>
      <c r="O82" s="231"/>
    </row>
    <row r="83" spans="1:15" x14ac:dyDescent="0.2">
      <c r="L83" s="231"/>
      <c r="M83" s="231"/>
      <c r="N83" s="235"/>
      <c r="O83" s="231"/>
    </row>
    <row r="84" spans="1:15" x14ac:dyDescent="0.2">
      <c r="L84" s="231"/>
      <c r="M84" s="231"/>
      <c r="N84" s="235"/>
      <c r="O84" s="231"/>
    </row>
    <row r="85" spans="1:15" x14ac:dyDescent="0.2">
      <c r="F85" s="238"/>
      <c r="L85" s="231"/>
      <c r="M85" s="231"/>
      <c r="N85" s="235"/>
      <c r="O85" s="231"/>
    </row>
    <row r="86" spans="1:15" x14ac:dyDescent="0.2">
      <c r="F86" s="238"/>
      <c r="L86" s="231"/>
      <c r="M86" s="231"/>
      <c r="N86" s="235"/>
      <c r="O86" s="231"/>
    </row>
    <row r="87" spans="1:15" s="2" customFormat="1" x14ac:dyDescent="0.2">
      <c r="A87" s="215"/>
      <c r="B87" s="3" t="str">
        <f>" Top 15 Cities beyond "&amp;DestinationCity</f>
        <v xml:space="preserve"> Top 15 Cities beyond San Jose</v>
      </c>
    </row>
    <row r="88" spans="1:15" x14ac:dyDescent="0.2">
      <c r="B88" s="229"/>
      <c r="C88" s="230"/>
      <c r="D88" s="230"/>
      <c r="E88" s="223"/>
      <c r="F88" s="238"/>
      <c r="G88" s="231"/>
      <c r="H88" s="235"/>
      <c r="L88" s="231"/>
      <c r="M88" s="231"/>
      <c r="N88" s="235"/>
      <c r="O88" s="231"/>
    </row>
    <row r="89" spans="1:15" x14ac:dyDescent="0.2">
      <c r="B89" s="232" t="s">
        <v>7745</v>
      </c>
      <c r="C89" s="233" t="s">
        <v>7746</v>
      </c>
      <c r="D89" s="233" t="s">
        <v>7747</v>
      </c>
      <c r="E89" s="246" t="s">
        <v>1517</v>
      </c>
      <c r="F89" s="234" t="s">
        <v>1518</v>
      </c>
      <c r="G89" s="231"/>
      <c r="H89" s="235"/>
      <c r="L89" s="231"/>
      <c r="M89" s="231"/>
      <c r="N89" s="235"/>
      <c r="O89" s="231"/>
    </row>
    <row r="90" spans="1:15" x14ac:dyDescent="0.2">
      <c r="A90" s="78">
        <v>1</v>
      </c>
      <c r="B90" s="239" t="e">
        <f>'Destination Airport Cnx Demand'!#REF!</f>
        <v>#REF!</v>
      </c>
      <c r="C90" s="237" t="e">
        <f>VLOOKUP(B90,'City Lookup'!$C$5:$E$3573,2,FALSE)</f>
        <v>#REF!</v>
      </c>
      <c r="D90" s="237" t="e">
        <f>VLOOKUP(B90,'City Lookup'!$C$5:$E$3573,3,FALSE)</f>
        <v>#REF!</v>
      </c>
      <c r="E90" s="236" t="e">
        <f>'Destination Airport Cnx Demand'!#REF!</f>
        <v>#REF!</v>
      </c>
      <c r="F90" s="236" t="e">
        <f>'Destination Airport Cnx Demand'!#REF!</f>
        <v>#REF!</v>
      </c>
      <c r="G90" s="231"/>
      <c r="H90" s="235"/>
      <c r="L90" s="231"/>
      <c r="M90" s="231"/>
      <c r="N90" s="235"/>
      <c r="O90" s="231"/>
    </row>
    <row r="91" spans="1:15" x14ac:dyDescent="0.2">
      <c r="A91" s="78">
        <v>2</v>
      </c>
      <c r="B91" s="239" t="str">
        <f>'Destination Airport Cnx Demand'!B7</f>
        <v>LAX</v>
      </c>
      <c r="C91" s="237" t="str">
        <f>VLOOKUP(B91,'City Lookup'!$C$5:$E$3573,2,FALSE)</f>
        <v>Los Angeles</v>
      </c>
      <c r="D91" s="237" t="str">
        <f>VLOOKUP(B91,'City Lookup'!$C$5:$E$3573,3,FALSE)</f>
        <v>USA</v>
      </c>
      <c r="E91" s="236">
        <f>'Destination Airport Cnx Demand'!I7</f>
        <v>670910</v>
      </c>
      <c r="F91" s="236">
        <f>'Destination Airport Cnx Demand'!J7</f>
        <v>57774</v>
      </c>
      <c r="G91" s="231"/>
      <c r="H91" s="235"/>
      <c r="L91" s="231"/>
      <c r="M91" s="231"/>
      <c r="N91" s="235"/>
      <c r="O91" s="231"/>
    </row>
    <row r="92" spans="1:15" x14ac:dyDescent="0.2">
      <c r="A92" s="78">
        <v>3</v>
      </c>
      <c r="B92" s="239" t="str">
        <f>'Destination Airport Cnx Demand'!B8</f>
        <v>SEA</v>
      </c>
      <c r="C92" s="237" t="str">
        <f>VLOOKUP(B92,'City Lookup'!$C$5:$E$3573,2,FALSE)</f>
        <v>Seattle</v>
      </c>
      <c r="D92" s="237" t="str">
        <f>VLOOKUP(B92,'City Lookup'!$C$5:$E$3573,3,FALSE)</f>
        <v>USA</v>
      </c>
      <c r="E92" s="236">
        <f>'Destination Airport Cnx Demand'!I8</f>
        <v>98168</v>
      </c>
      <c r="F92" s="236">
        <f>'Destination Airport Cnx Demand'!J8</f>
        <v>50988</v>
      </c>
      <c r="G92" s="231"/>
      <c r="H92" s="235"/>
      <c r="L92" s="231"/>
      <c r="M92" s="231"/>
      <c r="N92" s="235"/>
      <c r="O92" s="231"/>
    </row>
    <row r="93" spans="1:15" x14ac:dyDescent="0.2">
      <c r="A93" s="78">
        <v>4</v>
      </c>
      <c r="B93" s="239" t="str">
        <f>'Destination Airport Cnx Demand'!B9</f>
        <v>PHX</v>
      </c>
      <c r="C93" s="237" t="str">
        <f>VLOOKUP(B93,'City Lookup'!$C$5:$E$3573,2,FALSE)</f>
        <v>Phoenix</v>
      </c>
      <c r="D93" s="237" t="str">
        <f>VLOOKUP(B93,'City Lookup'!$C$5:$E$3573,3,FALSE)</f>
        <v>USA</v>
      </c>
      <c r="E93" s="236">
        <f>'Destination Airport Cnx Demand'!I9</f>
        <v>74780</v>
      </c>
      <c r="F93" s="236">
        <f>'Destination Airport Cnx Demand'!J9</f>
        <v>25164</v>
      </c>
      <c r="G93" s="231"/>
      <c r="H93" s="235"/>
      <c r="L93" s="231"/>
      <c r="M93" s="231"/>
      <c r="N93" s="235"/>
      <c r="O93" s="231"/>
    </row>
    <row r="94" spans="1:15" x14ac:dyDescent="0.2">
      <c r="A94" s="78">
        <v>5</v>
      </c>
      <c r="B94" s="239" t="str">
        <f>'Destination Airport Cnx Demand'!B10</f>
        <v>PDX</v>
      </c>
      <c r="C94" s="237" t="str">
        <f>VLOOKUP(B94,'City Lookup'!$C$5:$E$3573,2,FALSE)</f>
        <v>Portland</v>
      </c>
      <c r="D94" s="237" t="str">
        <f>VLOOKUP(B94,'City Lookup'!$C$5:$E$3573,3,FALSE)</f>
        <v>USA</v>
      </c>
      <c r="E94" s="236">
        <f>'Destination Airport Cnx Demand'!I10</f>
        <v>0</v>
      </c>
      <c r="F94" s="236">
        <f>'Destination Airport Cnx Demand'!J10</f>
        <v>36192</v>
      </c>
      <c r="G94" s="231"/>
      <c r="H94" s="235"/>
      <c r="L94" s="231"/>
      <c r="M94" s="231"/>
      <c r="N94" s="235"/>
      <c r="O94" s="231"/>
    </row>
    <row r="95" spans="1:15" x14ac:dyDescent="0.2">
      <c r="A95" s="78">
        <v>6</v>
      </c>
      <c r="B95" s="239" t="str">
        <f>'Destination Airport Cnx Demand'!B11</f>
        <v>SLC</v>
      </c>
      <c r="C95" s="237" t="str">
        <f>VLOOKUP(B95,'City Lookup'!$C$5:$E$3573,2,FALSE)</f>
        <v>Salt Lake City</v>
      </c>
      <c r="D95" s="237" t="str">
        <f>VLOOKUP(B95,'City Lookup'!$C$5:$E$3573,3,FALSE)</f>
        <v>USA</v>
      </c>
      <c r="E95" s="236">
        <f>'Destination Airport Cnx Demand'!I11</f>
        <v>0</v>
      </c>
      <c r="F95" s="236">
        <f>'Destination Airport Cnx Demand'!J11</f>
        <v>32314</v>
      </c>
      <c r="G95" s="231"/>
      <c r="H95" s="235"/>
      <c r="L95" s="231"/>
      <c r="M95" s="231"/>
      <c r="N95" s="235"/>
      <c r="O95" s="231"/>
    </row>
    <row r="96" spans="1:15" x14ac:dyDescent="0.2">
      <c r="A96" s="78">
        <v>7</v>
      </c>
      <c r="B96" s="239" t="str">
        <f>'Destination Airport Cnx Demand'!B12</f>
        <v>HNL</v>
      </c>
      <c r="C96" s="237" t="str">
        <f>VLOOKUP(B96,'City Lookup'!$C$5:$E$3573,2,FALSE)</f>
        <v>Honolulu</v>
      </c>
      <c r="D96" s="237" t="str">
        <f>VLOOKUP(B96,'City Lookup'!$C$5:$E$3573,3,FALSE)</f>
        <v>USA</v>
      </c>
      <c r="E96" s="236">
        <f>'Destination Airport Cnx Demand'!I12</f>
        <v>0</v>
      </c>
      <c r="F96" s="236">
        <f>'Destination Airport Cnx Demand'!J12</f>
        <v>27309</v>
      </c>
      <c r="G96" s="231"/>
      <c r="H96" s="235"/>
      <c r="L96" s="231"/>
      <c r="M96" s="231"/>
      <c r="N96" s="235"/>
      <c r="O96" s="231"/>
    </row>
    <row r="97" spans="1:15" x14ac:dyDescent="0.2">
      <c r="A97" s="78">
        <v>8</v>
      </c>
      <c r="B97" s="239" t="str">
        <f>'Destination Airport Cnx Demand'!B13</f>
        <v>GDL</v>
      </c>
      <c r="C97" s="237" t="str">
        <f>VLOOKUP(B97,'City Lookup'!$C$5:$E$3573,2,FALSE)</f>
        <v>Guadalajara</v>
      </c>
      <c r="D97" s="237" t="str">
        <f>VLOOKUP(B97,'City Lookup'!$C$5:$E$3573,3,FALSE)</f>
        <v>Mexico</v>
      </c>
      <c r="E97" s="236">
        <f>'Destination Airport Cnx Demand'!I13</f>
        <v>0</v>
      </c>
      <c r="F97" s="236">
        <f>'Destination Airport Cnx Demand'!J13</f>
        <v>8256</v>
      </c>
      <c r="G97" s="231"/>
      <c r="H97" s="235"/>
      <c r="L97" s="231"/>
      <c r="M97" s="231"/>
      <c r="N97" s="235"/>
      <c r="O97" s="231"/>
    </row>
    <row r="98" spans="1:15" x14ac:dyDescent="0.2">
      <c r="A98" s="78">
        <v>9</v>
      </c>
      <c r="B98" s="239" t="str">
        <f>'Destination Airport Cnx Demand'!B14</f>
        <v>RNO</v>
      </c>
      <c r="C98" s="237" t="str">
        <f>VLOOKUP(B98,'City Lookup'!$C$5:$E$3573,2,FALSE)</f>
        <v>Reno</v>
      </c>
      <c r="D98" s="237" t="str">
        <f>VLOOKUP(B98,'City Lookup'!$C$5:$E$3573,3,FALSE)</f>
        <v>USA</v>
      </c>
      <c r="E98" s="236">
        <f>'Destination Airport Cnx Demand'!I14</f>
        <v>0</v>
      </c>
      <c r="F98" s="236">
        <f>'Destination Airport Cnx Demand'!J14</f>
        <v>5803</v>
      </c>
      <c r="G98" s="231"/>
      <c r="H98" s="235"/>
      <c r="L98" s="231"/>
      <c r="M98" s="231"/>
      <c r="N98" s="235"/>
      <c r="O98" s="231"/>
    </row>
    <row r="99" spans="1:15" x14ac:dyDescent="0.2">
      <c r="A99" s="78">
        <v>10</v>
      </c>
      <c r="B99" s="239" t="str">
        <f>'Destination Airport Cnx Demand'!B15</f>
        <v>OGG</v>
      </c>
      <c r="C99" s="237" t="str">
        <f>VLOOKUP(B99,'City Lookup'!$C$5:$E$3573,2,FALSE)</f>
        <v>Kahului</v>
      </c>
      <c r="D99" s="237" t="str">
        <f>VLOOKUP(B99,'City Lookup'!$C$5:$E$3573,3,FALSE)</f>
        <v>USA</v>
      </c>
      <c r="E99" s="236">
        <f>'Destination Airport Cnx Demand'!I15</f>
        <v>0</v>
      </c>
      <c r="F99" s="236">
        <f>'Destination Airport Cnx Demand'!J15</f>
        <v>5722</v>
      </c>
      <c r="G99" s="231"/>
      <c r="H99" s="235"/>
      <c r="L99" s="231"/>
      <c r="M99" s="231"/>
      <c r="N99" s="235"/>
      <c r="O99" s="231"/>
    </row>
    <row r="100" spans="1:15" x14ac:dyDescent="0.2">
      <c r="A100" s="78">
        <v>11</v>
      </c>
      <c r="B100" s="239" t="str">
        <f>'Destination Airport Cnx Demand'!B16</f>
        <v>BOI</v>
      </c>
      <c r="C100" s="237" t="str">
        <f>VLOOKUP(B100,'City Lookup'!$C$5:$E$3573,2,FALSE)</f>
        <v>Boise</v>
      </c>
      <c r="D100" s="237" t="str">
        <f>VLOOKUP(B100,'City Lookup'!$C$5:$E$3573,3,FALSE)</f>
        <v>USA</v>
      </c>
      <c r="E100" s="236">
        <f>'Destination Airport Cnx Demand'!I16</f>
        <v>0</v>
      </c>
      <c r="F100" s="236">
        <f>'Destination Airport Cnx Demand'!J16</f>
        <v>4842</v>
      </c>
      <c r="G100" s="231"/>
      <c r="H100" s="235"/>
      <c r="L100" s="231"/>
      <c r="M100" s="231"/>
      <c r="N100" s="235"/>
      <c r="O100" s="231"/>
    </row>
    <row r="101" spans="1:15" x14ac:dyDescent="0.2">
      <c r="A101" s="78">
        <v>12</v>
      </c>
      <c r="B101" s="239" t="str">
        <f>'Destination Airport Cnx Demand'!B17</f>
        <v>KOA</v>
      </c>
      <c r="C101" s="237" t="str">
        <f>VLOOKUP(B101,'City Lookup'!$C$5:$E$3573,2,FALSE)</f>
        <v>Kona</v>
      </c>
      <c r="D101" s="237" t="str">
        <f>VLOOKUP(B101,'City Lookup'!$C$5:$E$3573,3,FALSE)</f>
        <v>USA</v>
      </c>
      <c r="E101" s="236">
        <f>'Destination Airport Cnx Demand'!I17</f>
        <v>0</v>
      </c>
      <c r="F101" s="236">
        <f>'Destination Airport Cnx Demand'!J17</f>
        <v>4417</v>
      </c>
      <c r="G101" s="231"/>
      <c r="H101" s="235"/>
      <c r="L101" s="231"/>
      <c r="M101" s="231"/>
      <c r="N101" s="235"/>
      <c r="O101" s="231"/>
    </row>
    <row r="102" spans="1:15" x14ac:dyDescent="0.2">
      <c r="A102" s="78">
        <v>13</v>
      </c>
      <c r="B102" s="239" t="str">
        <f>'Destination Airport Cnx Demand'!B18</f>
        <v>SJD</v>
      </c>
      <c r="C102" s="237" t="str">
        <f>VLOOKUP(B102,'City Lookup'!$C$5:$E$3573,2,FALSE)</f>
        <v>San Jose Cabo</v>
      </c>
      <c r="D102" s="237" t="str">
        <f>VLOOKUP(B102,'City Lookup'!$C$5:$E$3573,3,FALSE)</f>
        <v>Mexico</v>
      </c>
      <c r="E102" s="236">
        <f>'Destination Airport Cnx Demand'!I18</f>
        <v>0</v>
      </c>
      <c r="F102" s="236">
        <f>'Destination Airport Cnx Demand'!J18</f>
        <v>2543</v>
      </c>
      <c r="G102" s="231"/>
      <c r="H102" s="235"/>
      <c r="L102" s="231"/>
      <c r="M102" s="231"/>
      <c r="N102" s="235"/>
      <c r="O102" s="231"/>
    </row>
    <row r="103" spans="1:15" x14ac:dyDescent="0.2">
      <c r="A103" s="78">
        <v>14</v>
      </c>
      <c r="B103" s="239" t="str">
        <f>'Destination Airport Cnx Demand'!B19</f>
        <v>LIH</v>
      </c>
      <c r="C103" s="237" t="str">
        <f>VLOOKUP(B103,'City Lookup'!$C$5:$E$3573,2,FALSE)</f>
        <v>Kauai Island</v>
      </c>
      <c r="D103" s="237" t="str">
        <f>VLOOKUP(B103,'City Lookup'!$C$5:$E$3573,3,FALSE)</f>
        <v>USA</v>
      </c>
      <c r="E103" s="236">
        <f>'Destination Airport Cnx Demand'!I19</f>
        <v>0</v>
      </c>
      <c r="F103" s="236">
        <f>'Destination Airport Cnx Demand'!J19</f>
        <v>2013</v>
      </c>
      <c r="G103" s="230"/>
      <c r="L103" s="231"/>
      <c r="M103" s="231"/>
      <c r="N103" s="235"/>
      <c r="O103" s="231"/>
    </row>
    <row r="104" spans="1:15" x14ac:dyDescent="0.2">
      <c r="A104" s="78">
        <v>15</v>
      </c>
      <c r="B104" s="239">
        <f>'Destination Airport Cnx Demand'!B20</f>
        <v>0</v>
      </c>
      <c r="C104" s="237" t="e">
        <f>VLOOKUP(B104,'City Lookup'!$C$5:$E$3573,2,FALSE)</f>
        <v>#N/A</v>
      </c>
      <c r="D104" s="237" t="e">
        <f>VLOOKUP(B104,'City Lookup'!$C$5:$E$3573,3,FALSE)</f>
        <v>#N/A</v>
      </c>
      <c r="E104" s="236">
        <f>'Destination Airport Cnx Demand'!I20</f>
        <v>0</v>
      </c>
      <c r="F104" s="236">
        <f>'Destination Airport Cnx Demand'!J20</f>
        <v>0</v>
      </c>
      <c r="G104" s="230"/>
      <c r="L104" s="231"/>
      <c r="M104" s="231"/>
      <c r="N104" s="235"/>
      <c r="O104" s="231"/>
    </row>
    <row r="105" spans="1:15" x14ac:dyDescent="0.2">
      <c r="C105" s="240"/>
      <c r="D105" s="240"/>
      <c r="F105" s="238"/>
      <c r="G105" s="230"/>
      <c r="L105" s="231"/>
      <c r="M105" s="231"/>
      <c r="N105" s="235"/>
      <c r="O105" s="231"/>
    </row>
    <row r="109" spans="1:15" s="2" customFormat="1" x14ac:dyDescent="0.2">
      <c r="A109" s="215"/>
      <c r="B109" s="3" t="s">
        <v>7785</v>
      </c>
    </row>
    <row r="111" spans="1:15" x14ac:dyDescent="0.2">
      <c r="B111" s="78" t="s">
        <v>5961</v>
      </c>
      <c r="C111" s="78" t="s">
        <v>2782</v>
      </c>
      <c r="D111" s="78" t="s">
        <v>6981</v>
      </c>
      <c r="E111" s="78" t="s">
        <v>0</v>
      </c>
    </row>
    <row r="112" spans="1:15" x14ac:dyDescent="0.2">
      <c r="B112" s="78" t="s">
        <v>7786</v>
      </c>
      <c r="C112" s="78">
        <v>4</v>
      </c>
      <c r="D112" s="78">
        <v>2</v>
      </c>
      <c r="E112" s="78">
        <v>6</v>
      </c>
    </row>
    <row r="113" spans="1:15" x14ac:dyDescent="0.2">
      <c r="B113" s="78" t="s">
        <v>7787</v>
      </c>
      <c r="C113" s="78">
        <v>7</v>
      </c>
      <c r="E113" s="78">
        <v>7</v>
      </c>
    </row>
    <row r="114" spans="1:15" x14ac:dyDescent="0.2">
      <c r="B114" s="78" t="s">
        <v>7788</v>
      </c>
      <c r="C114" s="78">
        <v>7</v>
      </c>
      <c r="E114" s="78">
        <v>7</v>
      </c>
    </row>
    <row r="115" spans="1:15" x14ac:dyDescent="0.2">
      <c r="B115" s="78" t="s">
        <v>0</v>
      </c>
      <c r="C115" s="78">
        <v>18</v>
      </c>
      <c r="D115" s="78">
        <v>2</v>
      </c>
      <c r="E115" s="78">
        <v>20</v>
      </c>
    </row>
    <row r="117" spans="1:15" s="2" customFormat="1" x14ac:dyDescent="0.2">
      <c r="A117" s="215"/>
      <c r="B117" s="3" t="s">
        <v>7789</v>
      </c>
    </row>
    <row r="118" spans="1:15" x14ac:dyDescent="0.2"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</row>
    <row r="119" spans="1:15" x14ac:dyDescent="0.2">
      <c r="B119" s="386"/>
      <c r="C119" s="386"/>
      <c r="D119" s="386"/>
      <c r="E119" s="386"/>
      <c r="F119" s="386"/>
      <c r="G119" s="386"/>
      <c r="H119" s="386"/>
      <c r="I119" s="386"/>
      <c r="J119" s="386"/>
      <c r="K119" s="386"/>
      <c r="L119" s="386"/>
      <c r="M119" s="386"/>
      <c r="N119" s="28"/>
    </row>
    <row r="120" spans="1:15" x14ac:dyDescent="0.2">
      <c r="B120" s="387"/>
      <c r="C120" s="387" t="s">
        <v>7790</v>
      </c>
      <c r="D120" s="387" t="s">
        <v>7791</v>
      </c>
      <c r="E120" s="387" t="s">
        <v>7792</v>
      </c>
      <c r="F120" s="387" t="s">
        <v>7793</v>
      </c>
      <c r="G120" s="387" t="s">
        <v>7794</v>
      </c>
      <c r="H120" s="387" t="s">
        <v>7795</v>
      </c>
      <c r="I120" s="387" t="s">
        <v>7796</v>
      </c>
      <c r="J120" s="387" t="s">
        <v>7797</v>
      </c>
      <c r="K120" s="387" t="s">
        <v>7798</v>
      </c>
      <c r="L120" s="387" t="s">
        <v>7799</v>
      </c>
      <c r="M120" s="387" t="s">
        <v>7800</v>
      </c>
      <c r="O120" s="387" t="s">
        <v>7801</v>
      </c>
    </row>
    <row r="121" spans="1:15" x14ac:dyDescent="0.2">
      <c r="B121" s="388" t="s">
        <v>7802</v>
      </c>
      <c r="C121" s="389">
        <v>571</v>
      </c>
      <c r="D121" s="389">
        <v>61737</v>
      </c>
      <c r="E121" s="389">
        <v>57754</v>
      </c>
      <c r="F121" s="389">
        <v>67677</v>
      </c>
      <c r="G121" s="389">
        <v>85376</v>
      </c>
      <c r="H121" s="389">
        <v>94461</v>
      </c>
      <c r="I121" s="389">
        <v>107836</v>
      </c>
      <c r="J121" s="389">
        <v>138708</v>
      </c>
      <c r="K121" s="389">
        <v>161461</v>
      </c>
      <c r="L121" s="389">
        <v>207945</v>
      </c>
      <c r="M121" s="389">
        <v>227772</v>
      </c>
      <c r="O121" s="216">
        <v>0.82006300713551639</v>
      </c>
    </row>
    <row r="122" spans="1:15" x14ac:dyDescent="0.2">
      <c r="B122" s="390"/>
      <c r="C122" s="390"/>
      <c r="D122" s="390"/>
      <c r="E122" s="390"/>
      <c r="F122" s="390"/>
      <c r="G122" s="390"/>
      <c r="H122" s="390"/>
      <c r="I122" s="390"/>
      <c r="J122" s="390"/>
      <c r="K122" s="390"/>
      <c r="L122" s="390"/>
      <c r="M122" s="390"/>
      <c r="N122" s="28"/>
    </row>
    <row r="123" spans="1:15" x14ac:dyDescent="0.2">
      <c r="B123" s="391"/>
      <c r="C123" s="387" t="s">
        <v>7790</v>
      </c>
      <c r="D123" s="387" t="s">
        <v>7791</v>
      </c>
      <c r="E123" s="387" t="s">
        <v>7792</v>
      </c>
      <c r="F123" s="387" t="s">
        <v>7793</v>
      </c>
      <c r="G123" s="387" t="s">
        <v>7794</v>
      </c>
      <c r="H123" s="387" t="s">
        <v>7795</v>
      </c>
      <c r="I123" s="387" t="s">
        <v>7796</v>
      </c>
      <c r="J123" s="387" t="s">
        <v>7797</v>
      </c>
      <c r="K123" s="387" t="s">
        <v>7798</v>
      </c>
      <c r="L123" s="387" t="s">
        <v>7799</v>
      </c>
      <c r="M123" s="387" t="s">
        <v>7800</v>
      </c>
      <c r="N123" s="28"/>
    </row>
    <row r="124" spans="1:15" x14ac:dyDescent="0.2">
      <c r="B124" s="391" t="s">
        <v>7803</v>
      </c>
      <c r="C124" s="389">
        <v>515</v>
      </c>
      <c r="D124" s="389">
        <v>61930</v>
      </c>
      <c r="E124" s="389">
        <v>57754</v>
      </c>
      <c r="F124" s="389">
        <v>67550</v>
      </c>
      <c r="G124" s="389">
        <v>85376</v>
      </c>
      <c r="H124" s="389">
        <v>94008</v>
      </c>
      <c r="I124" s="389">
        <v>107679</v>
      </c>
      <c r="J124" s="389">
        <v>138659</v>
      </c>
      <c r="K124" s="389">
        <v>161343</v>
      </c>
      <c r="L124" s="389">
        <v>207936</v>
      </c>
      <c r="M124" s="389">
        <v>227772</v>
      </c>
      <c r="N124" s="28"/>
      <c r="O124" s="216">
        <v>0.83894741467877343</v>
      </c>
    </row>
  </sheetData>
  <autoFilter ref="A49:F64">
    <sortState ref="A50:F64">
      <sortCondition descending="1" ref="F49:F64"/>
    </sortState>
  </autoFilter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41"/>
  <sheetViews>
    <sheetView topLeftCell="A7" workbookViewId="0">
      <selection activeCell="E18" sqref="E18"/>
    </sheetView>
  </sheetViews>
  <sheetFormatPr defaultRowHeight="12.75" x14ac:dyDescent="0.2"/>
  <cols>
    <col min="2" max="2" width="10.42578125" bestFit="1" customWidth="1"/>
    <col min="9" max="9" width="11.28515625" customWidth="1"/>
  </cols>
  <sheetData>
    <row r="3" spans="2:14" x14ac:dyDescent="0.2">
      <c r="B3" s="78" t="s">
        <v>8231</v>
      </c>
      <c r="C3" s="78" t="s">
        <v>8232</v>
      </c>
      <c r="D3" s="78" t="s">
        <v>8233</v>
      </c>
      <c r="E3" s="78" t="s">
        <v>8234</v>
      </c>
      <c r="F3" s="78" t="s">
        <v>8165</v>
      </c>
      <c r="G3" s="78" t="s">
        <v>8235</v>
      </c>
      <c r="H3" s="78" t="s">
        <v>8236</v>
      </c>
      <c r="I3" s="78" t="s">
        <v>8237</v>
      </c>
      <c r="J3" s="78" t="s">
        <v>8238</v>
      </c>
      <c r="K3" s="78" t="s">
        <v>8239</v>
      </c>
      <c r="L3" s="78" t="s">
        <v>8240</v>
      </c>
      <c r="M3" s="78" t="s">
        <v>8241</v>
      </c>
      <c r="N3" s="78" t="s">
        <v>8242</v>
      </c>
    </row>
    <row r="4" spans="2:14" x14ac:dyDescent="0.2">
      <c r="B4" s="78" t="s">
        <v>1655</v>
      </c>
      <c r="C4" s="78" t="s">
        <v>1620</v>
      </c>
      <c r="D4" s="78" t="s">
        <v>128</v>
      </c>
      <c r="E4" s="78" t="s">
        <v>8193</v>
      </c>
      <c r="F4" s="78" t="s">
        <v>8243</v>
      </c>
      <c r="G4" s="78">
        <v>3</v>
      </c>
      <c r="H4" s="78"/>
      <c r="I4" s="78">
        <v>8.0399999999999991</v>
      </c>
      <c r="J4" s="78">
        <v>1290</v>
      </c>
      <c r="K4" s="78">
        <v>1291</v>
      </c>
      <c r="L4" s="78">
        <v>430</v>
      </c>
      <c r="M4" s="78">
        <v>430</v>
      </c>
      <c r="N4" s="78" t="s">
        <v>8244</v>
      </c>
    </row>
    <row r="5" spans="2:14" x14ac:dyDescent="0.2">
      <c r="B5" s="78" t="s">
        <v>1655</v>
      </c>
      <c r="C5" s="78" t="s">
        <v>1620</v>
      </c>
      <c r="D5" s="78" t="s">
        <v>128</v>
      </c>
      <c r="E5" s="78" t="s">
        <v>8193</v>
      </c>
      <c r="F5" s="78" t="s">
        <v>8181</v>
      </c>
      <c r="G5" s="78">
        <v>2</v>
      </c>
      <c r="H5" s="78"/>
      <c r="I5" s="78">
        <v>8.01</v>
      </c>
      <c r="J5" s="78">
        <v>1528</v>
      </c>
      <c r="K5" s="78">
        <v>858</v>
      </c>
      <c r="L5" s="78">
        <v>764</v>
      </c>
      <c r="M5" s="78">
        <v>429</v>
      </c>
      <c r="N5" s="78" t="s">
        <v>8244</v>
      </c>
    </row>
    <row r="6" spans="2:14" x14ac:dyDescent="0.2">
      <c r="B6" s="78" t="s">
        <v>1655</v>
      </c>
      <c r="C6" s="78" t="s">
        <v>1620</v>
      </c>
      <c r="D6" s="78" t="s">
        <v>128</v>
      </c>
      <c r="E6" s="78" t="s">
        <v>8193</v>
      </c>
      <c r="F6" s="78" t="s">
        <v>6205</v>
      </c>
      <c r="G6" s="78">
        <v>221848</v>
      </c>
      <c r="H6" s="925">
        <v>0.88249999999999995</v>
      </c>
      <c r="I6" s="78">
        <v>21.79</v>
      </c>
      <c r="J6" s="78">
        <v>286952746</v>
      </c>
      <c r="K6" s="78">
        <v>258850199</v>
      </c>
      <c r="L6" s="78">
        <v>1293</v>
      </c>
      <c r="M6" s="78">
        <v>1166</v>
      </c>
      <c r="N6" s="78" t="s">
        <v>8244</v>
      </c>
    </row>
    <row r="7" spans="2:14" x14ac:dyDescent="0.2">
      <c r="B7" s="78" t="s">
        <v>1655</v>
      </c>
      <c r="C7" s="78" t="s">
        <v>1620</v>
      </c>
      <c r="D7" s="78" t="s">
        <v>128</v>
      </c>
      <c r="E7" s="78" t="s">
        <v>8193</v>
      </c>
      <c r="F7" s="78" t="s">
        <v>6239</v>
      </c>
      <c r="G7" s="78">
        <v>1</v>
      </c>
      <c r="H7" s="78"/>
      <c r="I7" s="78">
        <v>6.63</v>
      </c>
      <c r="J7" s="78">
        <v>589</v>
      </c>
      <c r="K7" s="78">
        <v>355</v>
      </c>
      <c r="L7" s="78">
        <v>589</v>
      </c>
      <c r="M7" s="78">
        <v>355</v>
      </c>
      <c r="N7" s="78" t="s">
        <v>8244</v>
      </c>
    </row>
    <row r="8" spans="2:14" x14ac:dyDescent="0.2">
      <c r="B8" s="78" t="s">
        <v>1655</v>
      </c>
      <c r="C8" s="78" t="s">
        <v>1620</v>
      </c>
      <c r="D8" s="78" t="s">
        <v>128</v>
      </c>
      <c r="E8" s="78" t="s">
        <v>8193</v>
      </c>
      <c r="F8" s="78" t="s">
        <v>6134</v>
      </c>
      <c r="G8" s="78">
        <v>7</v>
      </c>
      <c r="H8" s="78"/>
      <c r="I8" s="78">
        <v>14.77</v>
      </c>
      <c r="J8" s="78">
        <v>5535</v>
      </c>
      <c r="K8" s="78">
        <v>5536</v>
      </c>
      <c r="L8" s="78">
        <v>790</v>
      </c>
      <c r="M8" s="78">
        <v>790</v>
      </c>
      <c r="N8" s="78" t="s">
        <v>8244</v>
      </c>
    </row>
    <row r="9" spans="2:14" x14ac:dyDescent="0.2">
      <c r="B9" s="78" t="s">
        <v>1655</v>
      </c>
      <c r="C9" s="78" t="s">
        <v>1620</v>
      </c>
      <c r="D9" s="78" t="s">
        <v>128</v>
      </c>
      <c r="E9" s="78" t="s">
        <v>8193</v>
      </c>
      <c r="F9" s="78" t="s">
        <v>6266</v>
      </c>
      <c r="G9" s="78">
        <v>141529</v>
      </c>
      <c r="H9" s="925">
        <v>0.79920000000000002</v>
      </c>
      <c r="I9" s="78">
        <v>21.48</v>
      </c>
      <c r="J9" s="78">
        <v>170003204</v>
      </c>
      <c r="K9" s="78">
        <v>162785911</v>
      </c>
      <c r="L9" s="78">
        <v>1201</v>
      </c>
      <c r="M9" s="78">
        <v>1150</v>
      </c>
      <c r="N9" s="78" t="s">
        <v>8244</v>
      </c>
    </row>
    <row r="10" spans="2:14" x14ac:dyDescent="0.2">
      <c r="B10" s="78" t="s">
        <v>1655</v>
      </c>
      <c r="C10" s="78" t="s">
        <v>1620</v>
      </c>
      <c r="D10" s="78" t="s">
        <v>128</v>
      </c>
      <c r="E10" s="78" t="s">
        <v>8193</v>
      </c>
      <c r="F10" s="78" t="s">
        <v>171</v>
      </c>
      <c r="G10" s="78">
        <v>2</v>
      </c>
      <c r="H10" s="78"/>
      <c r="I10" s="78">
        <v>10.39</v>
      </c>
      <c r="J10" s="78">
        <v>1332</v>
      </c>
      <c r="K10" s="78">
        <v>1113</v>
      </c>
      <c r="L10" s="78">
        <v>666</v>
      </c>
      <c r="M10" s="78">
        <v>556</v>
      </c>
      <c r="N10" s="78" t="s">
        <v>8244</v>
      </c>
    </row>
    <row r="11" spans="2:14" x14ac:dyDescent="0.2">
      <c r="B11" s="78" t="s">
        <v>1655</v>
      </c>
      <c r="C11" s="78" t="s">
        <v>1620</v>
      </c>
      <c r="D11" s="78" t="s">
        <v>128</v>
      </c>
      <c r="E11" s="78" t="s">
        <v>8193</v>
      </c>
      <c r="F11" s="78" t="s">
        <v>8166</v>
      </c>
      <c r="G11" s="78">
        <v>119955</v>
      </c>
      <c r="H11" s="925">
        <v>0.83379999999999999</v>
      </c>
      <c r="I11" s="78">
        <v>16.170000000000002</v>
      </c>
      <c r="J11" s="78">
        <v>111643591</v>
      </c>
      <c r="K11" s="78">
        <v>103828153</v>
      </c>
      <c r="L11" s="78">
        <v>930</v>
      </c>
      <c r="M11" s="78">
        <v>865</v>
      </c>
      <c r="N11" s="78" t="s">
        <v>8244</v>
      </c>
    </row>
    <row r="12" spans="2:14" x14ac:dyDescent="0.2">
      <c r="B12" s="78" t="s">
        <v>1655</v>
      </c>
      <c r="C12" s="78" t="s">
        <v>1620</v>
      </c>
      <c r="D12" s="78" t="s">
        <v>128</v>
      </c>
      <c r="E12" s="78" t="s">
        <v>8193</v>
      </c>
      <c r="F12" s="78" t="s">
        <v>8245</v>
      </c>
      <c r="G12" s="78">
        <v>2</v>
      </c>
      <c r="H12" s="78"/>
      <c r="I12" s="78">
        <v>9.42</v>
      </c>
      <c r="J12" s="78">
        <v>1009</v>
      </c>
      <c r="K12" s="78">
        <v>1009</v>
      </c>
      <c r="L12" s="78">
        <v>504</v>
      </c>
      <c r="M12" s="78">
        <v>504</v>
      </c>
      <c r="N12" s="78" t="s">
        <v>8244</v>
      </c>
    </row>
    <row r="13" spans="2:14" x14ac:dyDescent="0.2">
      <c r="B13" s="78" t="s">
        <v>1655</v>
      </c>
      <c r="C13" s="78" t="s">
        <v>1620</v>
      </c>
      <c r="D13" s="78" t="s">
        <v>128</v>
      </c>
      <c r="E13" s="78" t="s">
        <v>8193</v>
      </c>
      <c r="F13" s="78" t="s">
        <v>8246</v>
      </c>
      <c r="G13" s="78">
        <v>3</v>
      </c>
      <c r="H13" s="78"/>
      <c r="I13" s="78">
        <v>11.13</v>
      </c>
      <c r="J13" s="78">
        <v>1787</v>
      </c>
      <c r="K13" s="78">
        <v>1788</v>
      </c>
      <c r="L13" s="78">
        <v>595</v>
      </c>
      <c r="M13" s="78">
        <v>596</v>
      </c>
      <c r="N13" s="78" t="s">
        <v>8244</v>
      </c>
    </row>
    <row r="14" spans="2:14" x14ac:dyDescent="0.2">
      <c r="B14" s="78" t="s">
        <v>1655</v>
      </c>
      <c r="C14" s="78" t="s">
        <v>1620</v>
      </c>
      <c r="D14" s="78" t="s">
        <v>128</v>
      </c>
      <c r="E14" s="78" t="s">
        <v>8193</v>
      </c>
      <c r="F14" s="78" t="s">
        <v>8247</v>
      </c>
      <c r="G14" s="78">
        <v>8</v>
      </c>
      <c r="H14" s="78"/>
      <c r="I14" s="78">
        <v>8.0299999999999994</v>
      </c>
      <c r="J14" s="78">
        <v>3459</v>
      </c>
      <c r="K14" s="78">
        <v>3441</v>
      </c>
      <c r="L14" s="78">
        <v>432</v>
      </c>
      <c r="M14" s="78">
        <v>430</v>
      </c>
      <c r="N14" s="78" t="s">
        <v>8244</v>
      </c>
    </row>
    <row r="15" spans="2:14" x14ac:dyDescent="0.2">
      <c r="B15" s="78" t="s">
        <v>1655</v>
      </c>
      <c r="C15" s="78" t="s">
        <v>1620</v>
      </c>
      <c r="D15" s="78" t="s">
        <v>128</v>
      </c>
      <c r="E15" s="78" t="s">
        <v>8193</v>
      </c>
      <c r="F15" s="78" t="s">
        <v>8248</v>
      </c>
      <c r="G15" s="78">
        <v>14</v>
      </c>
      <c r="H15" s="78"/>
      <c r="I15" s="78">
        <v>12.78</v>
      </c>
      <c r="J15" s="78">
        <v>9579</v>
      </c>
      <c r="K15" s="78">
        <v>9582</v>
      </c>
      <c r="L15" s="78">
        <v>684</v>
      </c>
      <c r="M15" s="78">
        <v>684</v>
      </c>
      <c r="N15" s="78" t="s">
        <v>8244</v>
      </c>
    </row>
    <row r="16" spans="2:14" x14ac:dyDescent="0.2">
      <c r="B16" s="78" t="s">
        <v>1655</v>
      </c>
      <c r="C16" s="78" t="s">
        <v>1620</v>
      </c>
      <c r="D16" s="78" t="s">
        <v>128</v>
      </c>
      <c r="E16" s="78" t="s">
        <v>8193</v>
      </c>
      <c r="F16" s="78" t="s">
        <v>8249</v>
      </c>
      <c r="G16" s="78">
        <v>5</v>
      </c>
      <c r="H16" s="78"/>
      <c r="I16" s="78">
        <v>6.61</v>
      </c>
      <c r="J16" s="78">
        <v>1832</v>
      </c>
      <c r="K16" s="78">
        <v>1769</v>
      </c>
      <c r="L16" s="78">
        <v>366</v>
      </c>
      <c r="M16" s="78">
        <v>353</v>
      </c>
      <c r="N16" s="78" t="s">
        <v>8244</v>
      </c>
    </row>
    <row r="17" spans="2:14" x14ac:dyDescent="0.2">
      <c r="B17" s="78" t="s">
        <v>128</v>
      </c>
      <c r="C17" s="78" t="s">
        <v>8193</v>
      </c>
      <c r="D17" s="78" t="s">
        <v>1655</v>
      </c>
      <c r="E17" s="78" t="s">
        <v>1620</v>
      </c>
      <c r="F17" s="78" t="s">
        <v>8181</v>
      </c>
      <c r="G17" s="78">
        <v>2</v>
      </c>
      <c r="H17" s="78"/>
      <c r="I17" s="78">
        <v>6.15</v>
      </c>
      <c r="J17" s="78">
        <v>659</v>
      </c>
      <c r="K17" s="78">
        <v>659</v>
      </c>
      <c r="L17" s="78">
        <v>329</v>
      </c>
      <c r="M17" s="78">
        <v>329</v>
      </c>
      <c r="N17" s="78" t="s">
        <v>8244</v>
      </c>
    </row>
    <row r="18" spans="2:14" x14ac:dyDescent="0.2">
      <c r="B18" s="78" t="s">
        <v>128</v>
      </c>
      <c r="C18" s="78" t="s">
        <v>8193</v>
      </c>
      <c r="D18" s="78" t="s">
        <v>1655</v>
      </c>
      <c r="E18" s="78" t="s">
        <v>1620</v>
      </c>
      <c r="F18" s="78" t="s">
        <v>6205</v>
      </c>
      <c r="G18" s="78">
        <v>221425</v>
      </c>
      <c r="H18" s="925">
        <v>0.88090000000000002</v>
      </c>
      <c r="I18" s="78">
        <v>22.14</v>
      </c>
      <c r="J18" s="78">
        <v>288680898</v>
      </c>
      <c r="K18" s="78">
        <v>262479187</v>
      </c>
      <c r="L18" s="78">
        <v>1303</v>
      </c>
      <c r="M18" s="78">
        <v>1185</v>
      </c>
      <c r="N18" s="78" t="s">
        <v>8244</v>
      </c>
    </row>
    <row r="19" spans="2:14" x14ac:dyDescent="0.2">
      <c r="B19" s="78" t="s">
        <v>128</v>
      </c>
      <c r="C19" s="78" t="s">
        <v>8193</v>
      </c>
      <c r="D19" s="78" t="s">
        <v>1655</v>
      </c>
      <c r="E19" s="78" t="s">
        <v>1620</v>
      </c>
      <c r="F19" s="78" t="s">
        <v>8250</v>
      </c>
      <c r="G19" s="78">
        <v>4</v>
      </c>
      <c r="H19" s="78"/>
      <c r="I19" s="78">
        <v>7.19</v>
      </c>
      <c r="J19" s="78">
        <v>1540</v>
      </c>
      <c r="K19" s="78">
        <v>1540</v>
      </c>
      <c r="L19" s="78">
        <v>385</v>
      </c>
      <c r="M19" s="78">
        <v>385</v>
      </c>
      <c r="N19" s="78" t="s">
        <v>8244</v>
      </c>
    </row>
    <row r="20" spans="2:14" x14ac:dyDescent="0.2">
      <c r="B20" s="78" t="s">
        <v>128</v>
      </c>
      <c r="C20" s="78" t="s">
        <v>8193</v>
      </c>
      <c r="D20" s="78" t="s">
        <v>1655</v>
      </c>
      <c r="E20" s="78" t="s">
        <v>1620</v>
      </c>
      <c r="F20" s="78" t="s">
        <v>6134</v>
      </c>
      <c r="G20" s="78">
        <v>2</v>
      </c>
      <c r="H20" s="78"/>
      <c r="I20" s="78">
        <v>8.9600000000000009</v>
      </c>
      <c r="J20" s="78">
        <v>959</v>
      </c>
      <c r="K20" s="78">
        <v>959</v>
      </c>
      <c r="L20" s="78">
        <v>479</v>
      </c>
      <c r="M20" s="78">
        <v>479</v>
      </c>
      <c r="N20" s="78" t="s">
        <v>8244</v>
      </c>
    </row>
    <row r="21" spans="2:14" x14ac:dyDescent="0.2">
      <c r="B21" s="78" t="s">
        <v>128</v>
      </c>
      <c r="C21" s="78" t="s">
        <v>8193</v>
      </c>
      <c r="D21" s="78" t="s">
        <v>1655</v>
      </c>
      <c r="E21" s="78" t="s">
        <v>1620</v>
      </c>
      <c r="F21" s="78" t="s">
        <v>6266</v>
      </c>
      <c r="G21" s="78">
        <v>143277</v>
      </c>
      <c r="H21" s="216">
        <v>0.81</v>
      </c>
      <c r="I21" s="78">
        <v>22.25</v>
      </c>
      <c r="J21" s="78">
        <v>177142242</v>
      </c>
      <c r="K21" s="78">
        <v>170679581</v>
      </c>
      <c r="L21" s="78">
        <v>1236</v>
      </c>
      <c r="M21" s="78">
        <v>1191</v>
      </c>
      <c r="N21" s="78" t="s">
        <v>8244</v>
      </c>
    </row>
    <row r="22" spans="2:14" x14ac:dyDescent="0.2">
      <c r="B22" s="78" t="s">
        <v>128</v>
      </c>
      <c r="C22" s="78" t="s">
        <v>8193</v>
      </c>
      <c r="D22" s="78" t="s">
        <v>1655</v>
      </c>
      <c r="E22" s="78" t="s">
        <v>1620</v>
      </c>
      <c r="F22" s="78" t="s">
        <v>8166</v>
      </c>
      <c r="G22" s="78">
        <v>120038</v>
      </c>
      <c r="H22" s="925">
        <v>0.83440000000000003</v>
      </c>
      <c r="I22" s="78">
        <v>15.9</v>
      </c>
      <c r="J22" s="78">
        <v>108360987</v>
      </c>
      <c r="K22" s="78">
        <v>102171280</v>
      </c>
      <c r="L22" s="78">
        <v>902</v>
      </c>
      <c r="M22" s="78">
        <v>851</v>
      </c>
      <c r="N22" s="78" t="s">
        <v>8244</v>
      </c>
    </row>
    <row r="23" spans="2:14" x14ac:dyDescent="0.2">
      <c r="B23" s="78" t="s">
        <v>128</v>
      </c>
      <c r="C23" s="78" t="s">
        <v>8193</v>
      </c>
      <c r="D23" s="78" t="s">
        <v>1655</v>
      </c>
      <c r="E23" s="78" t="s">
        <v>1620</v>
      </c>
      <c r="F23" s="78" t="s">
        <v>8245</v>
      </c>
      <c r="G23" s="78">
        <v>4</v>
      </c>
      <c r="H23" s="78"/>
      <c r="I23" s="78">
        <v>7.5</v>
      </c>
      <c r="J23" s="78">
        <v>1605</v>
      </c>
      <c r="K23" s="78">
        <v>1606</v>
      </c>
      <c r="L23" s="78">
        <v>401</v>
      </c>
      <c r="M23" s="78">
        <v>401</v>
      </c>
      <c r="N23" s="78" t="s">
        <v>8244</v>
      </c>
    </row>
    <row r="24" spans="2:14" x14ac:dyDescent="0.2">
      <c r="B24" s="78" t="s">
        <v>128</v>
      </c>
      <c r="C24" s="78" t="s">
        <v>8193</v>
      </c>
      <c r="D24" s="78" t="s">
        <v>1655</v>
      </c>
      <c r="E24" s="78" t="s">
        <v>1620</v>
      </c>
      <c r="F24" s="78" t="s">
        <v>8246</v>
      </c>
      <c r="G24" s="78">
        <v>3</v>
      </c>
      <c r="H24" s="78"/>
      <c r="I24" s="78">
        <v>13.18</v>
      </c>
      <c r="J24" s="78">
        <v>2117</v>
      </c>
      <c r="K24" s="78">
        <v>2117</v>
      </c>
      <c r="L24" s="78">
        <v>705</v>
      </c>
      <c r="M24" s="78">
        <v>705</v>
      </c>
      <c r="N24" s="78" t="s">
        <v>8244</v>
      </c>
    </row>
    <row r="25" spans="2:14" x14ac:dyDescent="0.2">
      <c r="B25" s="78" t="s">
        <v>128</v>
      </c>
      <c r="C25" s="78" t="s">
        <v>8193</v>
      </c>
      <c r="D25" s="78" t="s">
        <v>1655</v>
      </c>
      <c r="E25" s="78" t="s">
        <v>1620</v>
      </c>
      <c r="F25" s="78" t="s">
        <v>8247</v>
      </c>
      <c r="G25" s="78">
        <v>14</v>
      </c>
      <c r="H25" s="78"/>
      <c r="I25" s="78">
        <v>6.85</v>
      </c>
      <c r="J25" s="78">
        <v>5179</v>
      </c>
      <c r="K25" s="78">
        <v>5134</v>
      </c>
      <c r="L25" s="78">
        <v>369</v>
      </c>
      <c r="M25" s="78">
        <v>366</v>
      </c>
      <c r="N25" s="78" t="s">
        <v>8244</v>
      </c>
    </row>
    <row r="26" spans="2:14" x14ac:dyDescent="0.2">
      <c r="B26" s="78" t="s">
        <v>128</v>
      </c>
      <c r="C26" s="78" t="s">
        <v>8193</v>
      </c>
      <c r="D26" s="78" t="s">
        <v>1655</v>
      </c>
      <c r="E26" s="78" t="s">
        <v>1620</v>
      </c>
      <c r="F26" s="78" t="s">
        <v>8248</v>
      </c>
      <c r="G26" s="78">
        <v>15</v>
      </c>
      <c r="H26" s="78"/>
      <c r="I26" s="78">
        <v>10.55</v>
      </c>
      <c r="J26" s="78">
        <v>8470</v>
      </c>
      <c r="K26" s="78">
        <v>8472</v>
      </c>
      <c r="L26" s="78">
        <v>564</v>
      </c>
      <c r="M26" s="78">
        <v>564</v>
      </c>
      <c r="N26" s="78" t="s">
        <v>8244</v>
      </c>
    </row>
    <row r="27" spans="2:14" x14ac:dyDescent="0.2">
      <c r="B27" s="78" t="s">
        <v>128</v>
      </c>
      <c r="C27" s="78" t="s">
        <v>8193</v>
      </c>
      <c r="D27" s="78" t="s">
        <v>1655</v>
      </c>
      <c r="E27" s="78" t="s">
        <v>1620</v>
      </c>
      <c r="F27" s="78" t="s">
        <v>8249</v>
      </c>
      <c r="G27" s="78">
        <v>4</v>
      </c>
      <c r="H27" s="78"/>
      <c r="I27" s="78">
        <v>7.38</v>
      </c>
      <c r="J27" s="78">
        <v>1579</v>
      </c>
      <c r="K27" s="78">
        <v>1581</v>
      </c>
      <c r="L27" s="78">
        <v>394</v>
      </c>
      <c r="M27" s="78">
        <v>395</v>
      </c>
      <c r="N27" s="78" t="s">
        <v>8244</v>
      </c>
    </row>
    <row r="29" spans="2:14" x14ac:dyDescent="0.2">
      <c r="B29" s="929" t="s">
        <v>8251</v>
      </c>
      <c r="C29" s="928" t="s">
        <v>8252</v>
      </c>
      <c r="D29" s="928" t="s">
        <v>8253</v>
      </c>
      <c r="E29" s="928" t="s">
        <v>7738</v>
      </c>
      <c r="F29" s="928" t="s">
        <v>8252</v>
      </c>
      <c r="G29" s="928" t="s">
        <v>8253</v>
      </c>
      <c r="H29" s="928" t="s">
        <v>7738</v>
      </c>
      <c r="K29" s="928" t="s">
        <v>8254</v>
      </c>
      <c r="L29" s="928" t="s">
        <v>168</v>
      </c>
    </row>
    <row r="30" spans="2:14" x14ac:dyDescent="0.2">
      <c r="B30" t="s">
        <v>6205</v>
      </c>
      <c r="C30" s="101">
        <f>H6</f>
        <v>0.88249999999999995</v>
      </c>
      <c r="D30" s="101">
        <f>H18</f>
        <v>0.88090000000000002</v>
      </c>
      <c r="E30" s="101">
        <f>AVERAGE(C30:D30)</f>
        <v>0.88169999999999993</v>
      </c>
      <c r="F30" s="80">
        <f>I6</f>
        <v>21.79</v>
      </c>
      <c r="G30" s="80">
        <f>I18</f>
        <v>22.14</v>
      </c>
      <c r="H30" s="79">
        <f>AVERAGE(F30:G30)</f>
        <v>21.965</v>
      </c>
      <c r="K30" s="80" t="s">
        <v>8255</v>
      </c>
      <c r="L30" s="80">
        <v>9</v>
      </c>
    </row>
    <row r="31" spans="2:14" x14ac:dyDescent="0.2">
      <c r="B31" t="s">
        <v>6266</v>
      </c>
      <c r="C31" s="101">
        <f>H9</f>
        <v>0.79920000000000002</v>
      </c>
      <c r="D31" s="101">
        <f>H21</f>
        <v>0.81</v>
      </c>
      <c r="E31" s="101">
        <f>AVERAGE(C31:D31)</f>
        <v>0.80459999999999998</v>
      </c>
      <c r="F31" s="80">
        <f>I9</f>
        <v>21.48</v>
      </c>
      <c r="G31" s="80">
        <f>I21</f>
        <v>22.25</v>
      </c>
      <c r="H31" s="79">
        <f t="shared" ref="H31:H32" si="0">AVERAGE(F31:G31)</f>
        <v>21.865000000000002</v>
      </c>
      <c r="K31" s="927">
        <v>42309</v>
      </c>
      <c r="L31" s="80">
        <v>1</v>
      </c>
    </row>
    <row r="32" spans="2:14" x14ac:dyDescent="0.2">
      <c r="B32" t="s">
        <v>8166</v>
      </c>
      <c r="C32" s="101">
        <f>H11</f>
        <v>0.83379999999999999</v>
      </c>
      <c r="D32" s="101">
        <f>H22</f>
        <v>0.83440000000000003</v>
      </c>
      <c r="E32" s="101">
        <f>AVERAGE(C32:D32)</f>
        <v>0.83410000000000006</v>
      </c>
      <c r="F32" s="80">
        <f>I11</f>
        <v>16.170000000000002</v>
      </c>
      <c r="G32" s="80">
        <f>I22</f>
        <v>15.9</v>
      </c>
      <c r="H32" s="79">
        <f t="shared" si="0"/>
        <v>16.035</v>
      </c>
      <c r="K32" s="927">
        <v>42461</v>
      </c>
      <c r="L32" s="80">
        <v>1</v>
      </c>
    </row>
    <row r="33" spans="2:15" x14ac:dyDescent="0.2">
      <c r="K33" s="927">
        <v>42522</v>
      </c>
      <c r="L33" s="80">
        <v>1</v>
      </c>
    </row>
    <row r="34" spans="2:15" x14ac:dyDescent="0.2">
      <c r="B34" s="929" t="s">
        <v>8231</v>
      </c>
      <c r="C34" s="929" t="s">
        <v>8232</v>
      </c>
      <c r="D34" s="929" t="s">
        <v>8233</v>
      </c>
      <c r="E34" s="929" t="s">
        <v>8234</v>
      </c>
      <c r="F34" s="929" t="s">
        <v>8165</v>
      </c>
      <c r="G34" s="929" t="s">
        <v>8235</v>
      </c>
      <c r="H34" s="929" t="s">
        <v>8236</v>
      </c>
      <c r="I34" s="929" t="s">
        <v>8237</v>
      </c>
      <c r="J34" s="929" t="s">
        <v>8238</v>
      </c>
      <c r="K34" s="929" t="s">
        <v>8239</v>
      </c>
      <c r="L34" s="929" t="s">
        <v>8240</v>
      </c>
      <c r="M34" s="929" t="s">
        <v>8241</v>
      </c>
      <c r="N34" s="929" t="s">
        <v>8242</v>
      </c>
      <c r="O34">
        <v>5587</v>
      </c>
    </row>
    <row r="35" spans="2:15" x14ac:dyDescent="0.2">
      <c r="B35" s="78" t="s">
        <v>1659</v>
      </c>
      <c r="C35" s="78" t="s">
        <v>8193</v>
      </c>
      <c r="D35" s="78" t="s">
        <v>1655</v>
      </c>
      <c r="E35" s="78" t="s">
        <v>1620</v>
      </c>
      <c r="F35" s="78" t="s">
        <v>6205</v>
      </c>
      <c r="G35" s="78">
        <v>175312</v>
      </c>
      <c r="H35" s="425">
        <v>0.70760000000000001</v>
      </c>
      <c r="I35" s="78">
        <v>21.57</v>
      </c>
      <c r="J35" s="78">
        <v>151966798</v>
      </c>
      <c r="K35" s="78">
        <v>130734669</v>
      </c>
      <c r="L35" s="78">
        <v>866</v>
      </c>
      <c r="M35" s="78">
        <v>745</v>
      </c>
      <c r="N35" s="78" t="s">
        <v>8244</v>
      </c>
    </row>
    <row r="36" spans="2:15" x14ac:dyDescent="0.2">
      <c r="B36" s="78" t="s">
        <v>1660</v>
      </c>
      <c r="C36" s="78" t="s">
        <v>8193</v>
      </c>
      <c r="D36" s="78" t="s">
        <v>1655</v>
      </c>
      <c r="E36" s="78" t="s">
        <v>1620</v>
      </c>
      <c r="F36" s="78" t="s">
        <v>6205</v>
      </c>
      <c r="G36" s="78">
        <v>713344</v>
      </c>
      <c r="H36" s="425">
        <v>0.75949999999999995</v>
      </c>
      <c r="I36" s="78">
        <v>30.58</v>
      </c>
      <c r="J36" s="78">
        <v>842981251</v>
      </c>
      <c r="K36" s="78">
        <v>750964454</v>
      </c>
      <c r="L36" s="78">
        <v>1181</v>
      </c>
      <c r="M36" s="78">
        <v>1052</v>
      </c>
      <c r="N36" s="78" t="s">
        <v>8244</v>
      </c>
    </row>
    <row r="37" spans="2:15" x14ac:dyDescent="0.2">
      <c r="B37" s="78" t="s">
        <v>1655</v>
      </c>
      <c r="C37" s="78" t="s">
        <v>1620</v>
      </c>
      <c r="D37" s="78" t="s">
        <v>1659</v>
      </c>
      <c r="E37" s="78" t="s">
        <v>8193</v>
      </c>
      <c r="F37" s="78" t="s">
        <v>6205</v>
      </c>
      <c r="G37" s="78">
        <v>179081</v>
      </c>
      <c r="H37" s="425">
        <v>0.7228</v>
      </c>
      <c r="I37" s="78">
        <v>21.3</v>
      </c>
      <c r="J37" s="78">
        <v>153899092</v>
      </c>
      <c r="K37" s="78">
        <v>131852651</v>
      </c>
      <c r="L37" s="78">
        <v>859</v>
      </c>
      <c r="M37" s="78">
        <v>736</v>
      </c>
      <c r="N37" s="78" t="s">
        <v>8244</v>
      </c>
    </row>
    <row r="38" spans="2:15" x14ac:dyDescent="0.2">
      <c r="B38" s="78" t="s">
        <v>1655</v>
      </c>
      <c r="C38" s="78" t="s">
        <v>1620</v>
      </c>
      <c r="D38" s="78" t="s">
        <v>1660</v>
      </c>
      <c r="E38" s="78" t="s">
        <v>8193</v>
      </c>
      <c r="F38" s="78" t="s">
        <v>6205</v>
      </c>
      <c r="G38" s="78">
        <v>738034</v>
      </c>
      <c r="H38" s="425">
        <v>0.7853</v>
      </c>
      <c r="I38" s="78">
        <v>30.82</v>
      </c>
      <c r="J38" s="78">
        <v>881452541</v>
      </c>
      <c r="K38" s="78">
        <v>783062208</v>
      </c>
      <c r="L38" s="78">
        <v>1194</v>
      </c>
      <c r="M38" s="78">
        <v>1061</v>
      </c>
      <c r="N38" s="78" t="s">
        <v>8244</v>
      </c>
    </row>
    <row r="39" spans="2:15" x14ac:dyDescent="0.2">
      <c r="H39" s="425"/>
    </row>
    <row r="40" spans="2:15" x14ac:dyDescent="0.2">
      <c r="B40" s="78" t="s">
        <v>1660</v>
      </c>
      <c r="C40" s="78" t="s">
        <v>8193</v>
      </c>
      <c r="D40" s="78" t="s">
        <v>3765</v>
      </c>
      <c r="E40" s="78" t="s">
        <v>1620</v>
      </c>
      <c r="F40" s="78" t="s">
        <v>6205</v>
      </c>
      <c r="G40" s="78">
        <v>12850</v>
      </c>
      <c r="H40" s="425">
        <v>0.7107</v>
      </c>
      <c r="I40" s="78">
        <v>78.510000000000005</v>
      </c>
      <c r="J40" s="78">
        <v>35953920</v>
      </c>
      <c r="K40" s="78">
        <v>34934716</v>
      </c>
      <c r="L40" s="78">
        <v>2797</v>
      </c>
      <c r="M40" s="78">
        <v>2718</v>
      </c>
      <c r="N40" s="78" t="s">
        <v>8244</v>
      </c>
      <c r="O40" s="926">
        <f>K40*100/(G40*$O$34)</f>
        <v>48.660371248151804</v>
      </c>
    </row>
    <row r="41" spans="2:15" x14ac:dyDescent="0.2">
      <c r="B41" s="78" t="s">
        <v>3765</v>
      </c>
      <c r="C41" s="78" t="s">
        <v>1620</v>
      </c>
      <c r="D41" s="78" t="s">
        <v>1660</v>
      </c>
      <c r="E41" s="78" t="s">
        <v>8193</v>
      </c>
      <c r="F41" s="78" t="s">
        <v>6205</v>
      </c>
      <c r="G41" s="78">
        <v>1169</v>
      </c>
      <c r="H41" s="78"/>
      <c r="I41" s="78">
        <v>32.68</v>
      </c>
      <c r="J41" s="78">
        <v>1537986</v>
      </c>
      <c r="K41" s="78">
        <v>1323085</v>
      </c>
      <c r="L41" s="78">
        <v>1315</v>
      </c>
      <c r="M41" s="78">
        <v>1131</v>
      </c>
      <c r="N41" s="78" t="s">
        <v>8244</v>
      </c>
      <c r="O41" s="926">
        <f>K41*100/(G41*$O$34)</f>
        <v>20.257906544935135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45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106" baseType="lpstr">
      <vt:lpstr>Proposed Schedule &gt;&gt;</vt:lpstr>
      <vt:lpstr>Proposed Schedule</vt:lpstr>
      <vt:lpstr>NEW QSI Weightings</vt:lpstr>
      <vt:lpstr>Demand settings</vt:lpstr>
      <vt:lpstr>Conneting Info</vt:lpstr>
      <vt:lpstr>Inputs &gt;&gt;</vt:lpstr>
      <vt:lpstr>Inputs</vt:lpstr>
      <vt:lpstr>Connecting Demand Analysis</vt:lpstr>
      <vt:lpstr>Scheduled Output for QSI Model</vt:lpstr>
      <vt:lpstr>Forecast</vt:lpstr>
      <vt:lpstr>Forecast Finalised</vt:lpstr>
      <vt:lpstr>Demand &gt;&gt;</vt:lpstr>
      <vt:lpstr>UK CAA Survey</vt:lpstr>
      <vt:lpstr>P2P Demand</vt:lpstr>
      <vt:lpstr>Home Airport Cnx Demand</vt:lpstr>
      <vt:lpstr>Destination Airport Cnx Demand</vt:lpstr>
      <vt:lpstr>Text Strings for Sabre &amp; OAG &gt;&gt;</vt:lpstr>
      <vt:lpstr>Text Strings</vt:lpstr>
      <vt:lpstr>Text Strings Generator</vt:lpstr>
      <vt:lpstr>QSI Scores &gt;&gt;</vt:lpstr>
      <vt:lpstr>QSI for Home Airport</vt:lpstr>
      <vt:lpstr>QSI for Destination Airport</vt:lpstr>
      <vt:lpstr>Connecting Forecast &gt;&gt;</vt:lpstr>
      <vt:lpstr>Forecast Cnx @ Dest. Airport</vt:lpstr>
      <vt:lpstr>Forecast Cnx @ Home Airport</vt:lpstr>
      <vt:lpstr>Connecting @ LHR</vt:lpstr>
      <vt:lpstr>Connecting @ SJC</vt:lpstr>
      <vt:lpstr>Point to Point</vt:lpstr>
      <vt:lpstr>Output Tables &gt;&gt;</vt:lpstr>
      <vt:lpstr>Forecast TABLE</vt:lpstr>
      <vt:lpstr>Cnx at Dest Apt TABLE</vt:lpstr>
      <vt:lpstr>Cnx at Home Hub TABLE</vt:lpstr>
      <vt:lpstr>Scheduled TABLE</vt:lpstr>
      <vt:lpstr>Revenue Forecast TABLE</vt:lpstr>
      <vt:lpstr>Key Market Metrics TABLE</vt:lpstr>
      <vt:lpstr>Other Analysis &gt;&gt;</vt:lpstr>
      <vt:lpstr>Other Analysis</vt:lpstr>
      <vt:lpstr>Revenue Forecast &gt;&gt;</vt:lpstr>
      <vt:lpstr>Revenue Data</vt:lpstr>
      <vt:lpstr>Revenue Forecast</vt:lpstr>
      <vt:lpstr>Summary Table</vt:lpstr>
      <vt:lpstr>Lookups &gt;&gt;</vt:lpstr>
      <vt:lpstr>City Lookup</vt:lpstr>
      <vt:lpstr>Background analysis</vt:lpstr>
      <vt:lpstr>Sheet1</vt:lpstr>
      <vt:lpstr>P2P Pie Chart</vt:lpstr>
      <vt:lpstr> PIE Chart Home</vt:lpstr>
      <vt:lpstr> PIE Chart Destination</vt:lpstr>
      <vt:lpstr>Top 15 cities Beyond Dest</vt:lpstr>
      <vt:lpstr>Top 15 cities Behind ORD</vt:lpstr>
      <vt:lpstr>US cities Served</vt:lpstr>
      <vt:lpstr>AP US to Oslo</vt:lpstr>
      <vt:lpstr>Chart1</vt:lpstr>
      <vt:lpstr>AirlineCode</vt:lpstr>
      <vt:lpstr>AirlineHomeAirport</vt:lpstr>
      <vt:lpstr>AirlineHomeAirportCode</vt:lpstr>
      <vt:lpstr>AirlineHomeAirportQSI</vt:lpstr>
      <vt:lpstr>AirlineHomeArrivalTerminal</vt:lpstr>
      <vt:lpstr>AirlineHomeCity</vt:lpstr>
      <vt:lpstr>AirlineHomeCityCode</vt:lpstr>
      <vt:lpstr>AirlineHomeDepartureTerminal</vt:lpstr>
      <vt:lpstr>AirlineName</vt:lpstr>
      <vt:lpstr>ArrTimeAtDestinationAirport1</vt:lpstr>
      <vt:lpstr>ArrTimeAtDestinationAirport2</vt:lpstr>
      <vt:lpstr>ArrTimeAtHomeAirport1</vt:lpstr>
      <vt:lpstr>ArrTimeAtHomeAirport2</vt:lpstr>
      <vt:lpstr>DaysArrivalAtDestinationAirport1</vt:lpstr>
      <vt:lpstr>DaysArrivalAtDestinationAirport2</vt:lpstr>
      <vt:lpstr>DaysArrivalAtHomeAirport1</vt:lpstr>
      <vt:lpstr>DaysArrivalAtHomeAirport2</vt:lpstr>
      <vt:lpstr>DaysDepartureFromDestinationAirport1</vt:lpstr>
      <vt:lpstr>DaysDepartureFromDestinationAirport2</vt:lpstr>
      <vt:lpstr>DaysDepartureFromHomeAirport1</vt:lpstr>
      <vt:lpstr>DaysDepartureFromHomeAirport2</vt:lpstr>
      <vt:lpstr>DepTimeFromDestinationAirport1</vt:lpstr>
      <vt:lpstr>DepTimeFromDestinationAirport2</vt:lpstr>
      <vt:lpstr>DepTimeFromHomeAirport1</vt:lpstr>
      <vt:lpstr>DepTimeFromHomeAirport2</vt:lpstr>
      <vt:lpstr>DestinationAirport</vt:lpstr>
      <vt:lpstr>DestinationAirportCnxDemand</vt:lpstr>
      <vt:lpstr>DestinationAirportCode</vt:lpstr>
      <vt:lpstr>DestinationAirportQSI</vt:lpstr>
      <vt:lpstr>DestinationArrivalTerminal</vt:lpstr>
      <vt:lpstr>DestinationCity</vt:lpstr>
      <vt:lpstr>DestinationCityCode</vt:lpstr>
      <vt:lpstr>DestinationDepartureTerminal</vt:lpstr>
      <vt:lpstr>ElapsedTimeDestinationToHome1</vt:lpstr>
      <vt:lpstr>ElapsedTimeDestinationToHome2</vt:lpstr>
      <vt:lpstr>ElapsedTimeHomeToDestination1</vt:lpstr>
      <vt:lpstr>ElapsedTimeHomeToDestination2</vt:lpstr>
      <vt:lpstr>'Forecast Finalised'!FactorUpPremium</vt:lpstr>
      <vt:lpstr>FactorUpPremium</vt:lpstr>
      <vt:lpstr>ForecastYear</vt:lpstr>
      <vt:lpstr>FromChicagoFareList</vt:lpstr>
      <vt:lpstr>HomeAirportCnxDemand</vt:lpstr>
      <vt:lpstr>'Forecast Finalised'!QSIAdjustmentFactor</vt:lpstr>
      <vt:lpstr>QSIAdjustmentFactor</vt:lpstr>
      <vt:lpstr>'Forecast Finalised'!SeasonalityFactorDestinationAirport</vt:lpstr>
      <vt:lpstr>SeasonalityFactorDestinationAirport</vt:lpstr>
      <vt:lpstr>'Forecast Finalised'!SeasonalityFactorHomeAirport</vt:lpstr>
      <vt:lpstr>SeasonalityFactorHomeAirport</vt:lpstr>
      <vt:lpstr>ServiceEndDate</vt:lpstr>
      <vt:lpstr>ServiceStartDate</vt:lpstr>
      <vt:lpstr>ToChicagoFareList</vt:lpstr>
      <vt:lpstr>WeeklyFrequency1</vt:lpstr>
      <vt:lpstr>WeeklyFrequency2</vt:lpstr>
    </vt:vector>
  </TitlesOfParts>
  <Company>AviaSolutions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Snaebjornsson</dc:creator>
  <cp:lastModifiedBy>Oliver Smith</cp:lastModifiedBy>
  <dcterms:created xsi:type="dcterms:W3CDTF">2011-02-16T16:06:29Z</dcterms:created>
  <dcterms:modified xsi:type="dcterms:W3CDTF">2015-03-06T12:14:56Z</dcterms:modified>
</cp:coreProperties>
</file>